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BrianO'Callaghan\Downloads\"/>
    </mc:Choice>
  </mc:AlternateContent>
  <xr:revisionPtr revIDLastSave="0" documentId="13_ncr:1_{D3F210A1-337E-4BB4-B4C4-2A00DA364395}" xr6:coauthVersionLast="47" xr6:coauthVersionMax="47" xr10:uidLastSave="{00000000-0000-0000-0000-000000000000}"/>
  <bookViews>
    <workbookView xWindow="-108" yWindow="-108" windowWidth="23256" windowHeight="13896" xr2:uid="{F0A222B3-1651-4BB2-8A43-EFC83BDE1910}"/>
  </bookViews>
  <sheets>
    <sheet name="Dataset" sheetId="1" r:id="rId1"/>
  </sheets>
  <externalReferences>
    <externalReference r:id="rId2"/>
  </externalReferences>
  <definedNames>
    <definedName name="_xlnm._FilterDatabase" localSheetId="0" hidden="1">Dataset!$A$1:$T$8040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039" i="1" l="1"/>
  <c r="R8039" i="1"/>
  <c r="T8039" i="1" s="1"/>
  <c r="Q8039" i="1"/>
  <c r="P8039" i="1"/>
  <c r="O8039" i="1"/>
  <c r="N8039" i="1"/>
  <c r="S8038" i="1"/>
  <c r="R8038" i="1"/>
  <c r="Q8038" i="1"/>
  <c r="P8038" i="1"/>
  <c r="O8038" i="1"/>
  <c r="N8038" i="1"/>
  <c r="S8037" i="1"/>
  <c r="R8037" i="1"/>
  <c r="T8037" i="1" s="1"/>
  <c r="Q8037" i="1"/>
  <c r="P8037" i="1"/>
  <c r="O8037" i="1"/>
  <c r="N8037" i="1"/>
  <c r="S8036" i="1"/>
  <c r="R8036" i="1"/>
  <c r="T8036" i="1" s="1"/>
  <c r="Q8036" i="1"/>
  <c r="P8036" i="1"/>
  <c r="O8036" i="1"/>
  <c r="N8036" i="1"/>
  <c r="S8035" i="1"/>
  <c r="R8035" i="1"/>
  <c r="T8035" i="1" s="1"/>
  <c r="Q8035" i="1"/>
  <c r="P8035" i="1"/>
  <c r="O8035" i="1"/>
  <c r="N8035" i="1"/>
  <c r="S8034" i="1"/>
  <c r="R8034" i="1"/>
  <c r="Q8034" i="1"/>
  <c r="P8034" i="1"/>
  <c r="O8034" i="1"/>
  <c r="N8034" i="1"/>
  <c r="S8033" i="1"/>
  <c r="R8033" i="1"/>
  <c r="T8033" i="1" s="1"/>
  <c r="Q8033" i="1"/>
  <c r="P8033" i="1"/>
  <c r="O8033" i="1"/>
  <c r="N8033" i="1"/>
  <c r="S8032" i="1"/>
  <c r="R8032" i="1"/>
  <c r="T8032" i="1" s="1"/>
  <c r="Q8032" i="1"/>
  <c r="P8032" i="1"/>
  <c r="O8032" i="1"/>
  <c r="N8032" i="1"/>
  <c r="S8031" i="1"/>
  <c r="R8031" i="1"/>
  <c r="T8031" i="1" s="1"/>
  <c r="Q8031" i="1"/>
  <c r="P8031" i="1"/>
  <c r="O8031" i="1"/>
  <c r="N8031" i="1"/>
  <c r="S8030" i="1"/>
  <c r="R8030" i="1"/>
  <c r="T8030" i="1" s="1"/>
  <c r="Q8030" i="1"/>
  <c r="P8030" i="1"/>
  <c r="O8030" i="1"/>
  <c r="N8030" i="1"/>
  <c r="S8029" i="1"/>
  <c r="R8029" i="1"/>
  <c r="T8029" i="1" s="1"/>
  <c r="Q8029" i="1"/>
  <c r="P8029" i="1"/>
  <c r="O8029" i="1"/>
  <c r="N8029" i="1"/>
  <c r="S8028" i="1"/>
  <c r="R8028" i="1"/>
  <c r="Q8028" i="1"/>
  <c r="P8028" i="1"/>
  <c r="O8028" i="1"/>
  <c r="N8028" i="1"/>
  <c r="S8027" i="1"/>
  <c r="R8027" i="1"/>
  <c r="Q8027" i="1"/>
  <c r="P8027" i="1"/>
  <c r="O8027" i="1"/>
  <c r="N8027" i="1"/>
  <c r="S8026" i="1"/>
  <c r="R8026" i="1"/>
  <c r="Q8026" i="1"/>
  <c r="P8026" i="1"/>
  <c r="O8026" i="1"/>
  <c r="N8026" i="1"/>
  <c r="S8025" i="1"/>
  <c r="R8025" i="1"/>
  <c r="T8025" i="1" s="1"/>
  <c r="Q8025" i="1"/>
  <c r="P8025" i="1"/>
  <c r="O8025" i="1"/>
  <c r="N8025" i="1"/>
  <c r="S8024" i="1"/>
  <c r="R8024" i="1"/>
  <c r="Q8024" i="1"/>
  <c r="P8024" i="1"/>
  <c r="O8024" i="1"/>
  <c r="N8024" i="1"/>
  <c r="S8023" i="1"/>
  <c r="R8023" i="1"/>
  <c r="Q8023" i="1"/>
  <c r="P8023" i="1"/>
  <c r="O8023" i="1"/>
  <c r="N8023" i="1"/>
  <c r="S8022" i="1"/>
  <c r="R8022" i="1"/>
  <c r="T8022" i="1" s="1"/>
  <c r="Q8022" i="1"/>
  <c r="P8022" i="1"/>
  <c r="O8022" i="1"/>
  <c r="N8022" i="1"/>
  <c r="S8021" i="1"/>
  <c r="R8021" i="1"/>
  <c r="T8021" i="1" s="1"/>
  <c r="Q8021" i="1"/>
  <c r="P8021" i="1"/>
  <c r="O8021" i="1"/>
  <c r="N8021" i="1"/>
  <c r="S8020" i="1"/>
  <c r="R8020" i="1"/>
  <c r="Q8020" i="1"/>
  <c r="P8020" i="1"/>
  <c r="O8020" i="1"/>
  <c r="N8020" i="1"/>
  <c r="S8019" i="1"/>
  <c r="R8019" i="1"/>
  <c r="Q8019" i="1"/>
  <c r="P8019" i="1"/>
  <c r="O8019" i="1"/>
  <c r="N8019" i="1"/>
  <c r="S8018" i="1"/>
  <c r="R8018" i="1"/>
  <c r="Q8018" i="1"/>
  <c r="P8018" i="1"/>
  <c r="O8018" i="1"/>
  <c r="N8018" i="1"/>
  <c r="S8017" i="1"/>
  <c r="R8017" i="1"/>
  <c r="T8017" i="1" s="1"/>
  <c r="Q8017" i="1"/>
  <c r="P8017" i="1"/>
  <c r="O8017" i="1"/>
  <c r="N8017" i="1"/>
  <c r="S8016" i="1"/>
  <c r="R8016" i="1"/>
  <c r="Q8016" i="1"/>
  <c r="P8016" i="1"/>
  <c r="O8016" i="1"/>
  <c r="N8016" i="1"/>
  <c r="S8015" i="1"/>
  <c r="R8015" i="1"/>
  <c r="Q8015" i="1"/>
  <c r="P8015" i="1"/>
  <c r="O8015" i="1"/>
  <c r="N8015" i="1"/>
  <c r="S8014" i="1"/>
  <c r="R8014" i="1"/>
  <c r="Q8014" i="1"/>
  <c r="P8014" i="1"/>
  <c r="O8014" i="1"/>
  <c r="N8014" i="1"/>
  <c r="S8013" i="1"/>
  <c r="R8013" i="1"/>
  <c r="T8013" i="1" s="1"/>
  <c r="Q8013" i="1"/>
  <c r="P8013" i="1"/>
  <c r="O8013" i="1"/>
  <c r="N8013" i="1"/>
  <c r="S8012" i="1"/>
  <c r="R8012" i="1"/>
  <c r="Q8012" i="1"/>
  <c r="P8012" i="1"/>
  <c r="O8012" i="1"/>
  <c r="N8012" i="1"/>
  <c r="S8011" i="1"/>
  <c r="R8011" i="1"/>
  <c r="Q8011" i="1"/>
  <c r="P8011" i="1"/>
  <c r="O8011" i="1"/>
  <c r="N8011" i="1"/>
  <c r="S8010" i="1"/>
  <c r="R8010" i="1"/>
  <c r="Q8010" i="1"/>
  <c r="P8010" i="1"/>
  <c r="O8010" i="1"/>
  <c r="N8010" i="1"/>
  <c r="S8009" i="1"/>
  <c r="R8009" i="1"/>
  <c r="T8009" i="1" s="1"/>
  <c r="Q8009" i="1"/>
  <c r="P8009" i="1"/>
  <c r="O8009" i="1"/>
  <c r="N8009" i="1"/>
  <c r="S8008" i="1"/>
  <c r="R8008" i="1"/>
  <c r="Q8008" i="1"/>
  <c r="P8008" i="1"/>
  <c r="O8008" i="1"/>
  <c r="N8008" i="1"/>
  <c r="S8007" i="1"/>
  <c r="R8007" i="1"/>
  <c r="Q8007" i="1"/>
  <c r="P8007" i="1"/>
  <c r="O8007" i="1"/>
  <c r="N8007" i="1"/>
  <c r="S8006" i="1"/>
  <c r="R8006" i="1"/>
  <c r="T8006" i="1" s="1"/>
  <c r="Q8006" i="1"/>
  <c r="P8006" i="1"/>
  <c r="O8006" i="1"/>
  <c r="N8006" i="1"/>
  <c r="S8005" i="1"/>
  <c r="R8005" i="1"/>
  <c r="Q8005" i="1"/>
  <c r="P8005" i="1"/>
  <c r="O8005" i="1"/>
  <c r="N8005" i="1"/>
  <c r="S8004" i="1"/>
  <c r="R8004" i="1"/>
  <c r="Q8004" i="1"/>
  <c r="P8004" i="1"/>
  <c r="O8004" i="1"/>
  <c r="N8004" i="1"/>
  <c r="S8003" i="1"/>
  <c r="R8003" i="1"/>
  <c r="T8003" i="1" s="1"/>
  <c r="Q8003" i="1"/>
  <c r="P8003" i="1"/>
  <c r="O8003" i="1"/>
  <c r="N8003" i="1"/>
  <c r="S8002" i="1"/>
  <c r="R8002" i="1"/>
  <c r="Q8002" i="1"/>
  <c r="P8002" i="1"/>
  <c r="O8002" i="1"/>
  <c r="N8002" i="1"/>
  <c r="S8001" i="1"/>
  <c r="R8001" i="1"/>
  <c r="Q8001" i="1"/>
  <c r="P8001" i="1"/>
  <c r="O8001" i="1"/>
  <c r="N8001" i="1"/>
  <c r="S8000" i="1"/>
  <c r="R8000" i="1"/>
  <c r="Q8000" i="1"/>
  <c r="P8000" i="1"/>
  <c r="O8000" i="1"/>
  <c r="N8000" i="1"/>
  <c r="S7999" i="1"/>
  <c r="R7999" i="1"/>
  <c r="Q7999" i="1"/>
  <c r="P7999" i="1"/>
  <c r="O7999" i="1"/>
  <c r="N7999" i="1"/>
  <c r="S7998" i="1"/>
  <c r="R7998" i="1"/>
  <c r="Q7998" i="1"/>
  <c r="P7998" i="1"/>
  <c r="O7998" i="1"/>
  <c r="N7998" i="1"/>
  <c r="S7997" i="1"/>
  <c r="R7997" i="1"/>
  <c r="Q7997" i="1"/>
  <c r="P7997" i="1"/>
  <c r="O7997" i="1"/>
  <c r="N7997" i="1"/>
  <c r="S7996" i="1"/>
  <c r="R7996" i="1"/>
  <c r="T7996" i="1" s="1"/>
  <c r="Q7996" i="1"/>
  <c r="P7996" i="1"/>
  <c r="O7996" i="1"/>
  <c r="N7996" i="1"/>
  <c r="S7995" i="1"/>
  <c r="R7995" i="1"/>
  <c r="T7995" i="1" s="1"/>
  <c r="Q7995" i="1"/>
  <c r="P7995" i="1"/>
  <c r="O7995" i="1"/>
  <c r="N7995" i="1"/>
  <c r="S7994" i="1"/>
  <c r="R7994" i="1"/>
  <c r="Q7994" i="1"/>
  <c r="P7994" i="1"/>
  <c r="O7994" i="1"/>
  <c r="N7994" i="1"/>
  <c r="S7993" i="1"/>
  <c r="R7993" i="1"/>
  <c r="T7993" i="1" s="1"/>
  <c r="Q7993" i="1"/>
  <c r="P7993" i="1"/>
  <c r="O7993" i="1"/>
  <c r="N7993" i="1"/>
  <c r="S7992" i="1"/>
  <c r="R7992" i="1"/>
  <c r="Q7992" i="1"/>
  <c r="P7992" i="1"/>
  <c r="O7992" i="1"/>
  <c r="N7992" i="1"/>
  <c r="S7991" i="1"/>
  <c r="R7991" i="1"/>
  <c r="Q7991" i="1"/>
  <c r="P7991" i="1"/>
  <c r="O7991" i="1"/>
  <c r="N7991" i="1"/>
  <c r="S7990" i="1"/>
  <c r="R7990" i="1"/>
  <c r="T7990" i="1" s="1"/>
  <c r="Q7990" i="1"/>
  <c r="P7990" i="1"/>
  <c r="O7990" i="1"/>
  <c r="N7990" i="1"/>
  <c r="S7989" i="1"/>
  <c r="R7989" i="1"/>
  <c r="Q7989" i="1"/>
  <c r="P7989" i="1"/>
  <c r="O7989" i="1"/>
  <c r="N7989" i="1"/>
  <c r="S7988" i="1"/>
  <c r="R7988" i="1"/>
  <c r="Q7988" i="1"/>
  <c r="P7988" i="1"/>
  <c r="O7988" i="1"/>
  <c r="N7988" i="1"/>
  <c r="S7987" i="1"/>
  <c r="R7987" i="1"/>
  <c r="T7987" i="1" s="1"/>
  <c r="Q7987" i="1"/>
  <c r="P7987" i="1"/>
  <c r="O7987" i="1"/>
  <c r="N7987" i="1"/>
  <c r="S7986" i="1"/>
  <c r="R7986" i="1"/>
  <c r="Q7986" i="1"/>
  <c r="P7986" i="1"/>
  <c r="O7986" i="1"/>
  <c r="N7986" i="1"/>
  <c r="S7985" i="1"/>
  <c r="R7985" i="1"/>
  <c r="T7985" i="1" s="1"/>
  <c r="Q7985" i="1"/>
  <c r="P7985" i="1"/>
  <c r="O7985" i="1"/>
  <c r="N7985" i="1"/>
  <c r="S7984" i="1"/>
  <c r="R7984" i="1"/>
  <c r="Q7984" i="1"/>
  <c r="P7984" i="1"/>
  <c r="O7984" i="1"/>
  <c r="N7984" i="1"/>
  <c r="S7983" i="1"/>
  <c r="R7983" i="1"/>
  <c r="Q7983" i="1"/>
  <c r="P7983" i="1"/>
  <c r="O7983" i="1"/>
  <c r="N7983" i="1"/>
  <c r="S7982" i="1"/>
  <c r="R7982" i="1"/>
  <c r="T7982" i="1" s="1"/>
  <c r="Q7982" i="1"/>
  <c r="P7982" i="1"/>
  <c r="O7982" i="1"/>
  <c r="N7982" i="1"/>
  <c r="S7981" i="1"/>
  <c r="R7981" i="1"/>
  <c r="Q7981" i="1"/>
  <c r="P7981" i="1"/>
  <c r="O7981" i="1"/>
  <c r="N7981" i="1"/>
  <c r="S7980" i="1"/>
  <c r="R7980" i="1"/>
  <c r="T7980" i="1" s="1"/>
  <c r="Q7980" i="1"/>
  <c r="P7980" i="1"/>
  <c r="O7980" i="1"/>
  <c r="N7980" i="1"/>
  <c r="S7979" i="1"/>
  <c r="R7979" i="1"/>
  <c r="T7979" i="1" s="1"/>
  <c r="Q7979" i="1"/>
  <c r="P7979" i="1"/>
  <c r="O7979" i="1"/>
  <c r="N7979" i="1"/>
  <c r="S7978" i="1"/>
  <c r="R7978" i="1"/>
  <c r="Q7978" i="1"/>
  <c r="P7978" i="1"/>
  <c r="O7978" i="1"/>
  <c r="N7978" i="1"/>
  <c r="S7977" i="1"/>
  <c r="R7977" i="1"/>
  <c r="T7977" i="1" s="1"/>
  <c r="Q7977" i="1"/>
  <c r="P7977" i="1"/>
  <c r="O7977" i="1"/>
  <c r="N7977" i="1"/>
  <c r="S7976" i="1"/>
  <c r="R7976" i="1"/>
  <c r="Q7976" i="1"/>
  <c r="P7976" i="1"/>
  <c r="O7976" i="1"/>
  <c r="N7976" i="1"/>
  <c r="S7975" i="1"/>
  <c r="R7975" i="1"/>
  <c r="Q7975" i="1"/>
  <c r="P7975" i="1"/>
  <c r="O7975" i="1"/>
  <c r="N7975" i="1"/>
  <c r="S7974" i="1"/>
  <c r="R7974" i="1"/>
  <c r="Q7974" i="1"/>
  <c r="P7974" i="1"/>
  <c r="O7974" i="1"/>
  <c r="N7974" i="1"/>
  <c r="S7973" i="1"/>
  <c r="R7973" i="1"/>
  <c r="Q7973" i="1"/>
  <c r="P7973" i="1"/>
  <c r="O7973" i="1"/>
  <c r="N7973" i="1"/>
  <c r="S7972" i="1"/>
  <c r="R7972" i="1"/>
  <c r="T7972" i="1" s="1"/>
  <c r="Q7972" i="1"/>
  <c r="P7972" i="1"/>
  <c r="O7972" i="1"/>
  <c r="N7972" i="1"/>
  <c r="S7971" i="1"/>
  <c r="R7971" i="1"/>
  <c r="Q7971" i="1"/>
  <c r="P7971" i="1"/>
  <c r="O7971" i="1"/>
  <c r="N7971" i="1"/>
  <c r="S7970" i="1"/>
  <c r="R7970" i="1"/>
  <c r="Q7970" i="1"/>
  <c r="P7970" i="1"/>
  <c r="O7970" i="1"/>
  <c r="N7970" i="1"/>
  <c r="S7969" i="1"/>
  <c r="R7969" i="1"/>
  <c r="T7969" i="1" s="1"/>
  <c r="Q7969" i="1"/>
  <c r="P7969" i="1"/>
  <c r="O7969" i="1"/>
  <c r="N7969" i="1"/>
  <c r="S7968" i="1"/>
  <c r="R7968" i="1"/>
  <c r="Q7968" i="1"/>
  <c r="P7968" i="1"/>
  <c r="O7968" i="1"/>
  <c r="N7968" i="1"/>
  <c r="S7967" i="1"/>
  <c r="R7967" i="1"/>
  <c r="Q7967" i="1"/>
  <c r="P7967" i="1"/>
  <c r="O7967" i="1"/>
  <c r="N7967" i="1"/>
  <c r="S7966" i="1"/>
  <c r="R7966" i="1"/>
  <c r="T7966" i="1" s="1"/>
  <c r="Q7966" i="1"/>
  <c r="P7966" i="1"/>
  <c r="O7966" i="1"/>
  <c r="N7966" i="1"/>
  <c r="S7965" i="1"/>
  <c r="R7965" i="1"/>
  <c r="Q7965" i="1"/>
  <c r="P7965" i="1"/>
  <c r="O7965" i="1"/>
  <c r="N7965" i="1"/>
  <c r="S7964" i="1"/>
  <c r="R7964" i="1"/>
  <c r="Q7964" i="1"/>
  <c r="P7964" i="1"/>
  <c r="O7964" i="1"/>
  <c r="N7964" i="1"/>
  <c r="S7963" i="1"/>
  <c r="R7963" i="1"/>
  <c r="Q7963" i="1"/>
  <c r="P7963" i="1"/>
  <c r="O7963" i="1"/>
  <c r="N7963" i="1"/>
  <c r="S7962" i="1"/>
  <c r="R7962" i="1"/>
  <c r="Q7962" i="1"/>
  <c r="P7962" i="1"/>
  <c r="O7962" i="1"/>
  <c r="N7962" i="1"/>
  <c r="S7961" i="1"/>
  <c r="R7961" i="1"/>
  <c r="Q7961" i="1"/>
  <c r="P7961" i="1"/>
  <c r="O7961" i="1"/>
  <c r="N7961" i="1"/>
  <c r="S7960" i="1"/>
  <c r="R7960" i="1"/>
  <c r="Q7960" i="1"/>
  <c r="P7960" i="1"/>
  <c r="O7960" i="1"/>
  <c r="N7960" i="1"/>
  <c r="S7959" i="1"/>
  <c r="R7959" i="1"/>
  <c r="T7959" i="1" s="1"/>
  <c r="Q7959" i="1"/>
  <c r="P7959" i="1"/>
  <c r="O7959" i="1"/>
  <c r="N7959" i="1"/>
  <c r="S7958" i="1"/>
  <c r="R7958" i="1"/>
  <c r="Q7958" i="1"/>
  <c r="P7958" i="1"/>
  <c r="O7958" i="1"/>
  <c r="N7958" i="1"/>
  <c r="S7957" i="1"/>
  <c r="R7957" i="1"/>
  <c r="Q7957" i="1"/>
  <c r="P7957" i="1"/>
  <c r="O7957" i="1"/>
  <c r="N7957" i="1"/>
  <c r="S7956" i="1"/>
  <c r="R7956" i="1"/>
  <c r="T7956" i="1" s="1"/>
  <c r="Q7956" i="1"/>
  <c r="P7956" i="1"/>
  <c r="O7956" i="1"/>
  <c r="N7956" i="1"/>
  <c r="S7955" i="1"/>
  <c r="R7955" i="1"/>
  <c r="Q7955" i="1"/>
  <c r="P7955" i="1"/>
  <c r="O7955" i="1"/>
  <c r="N7955" i="1"/>
  <c r="T7954" i="1"/>
  <c r="S7954" i="1"/>
  <c r="R7954" i="1"/>
  <c r="Q7954" i="1"/>
  <c r="P7954" i="1"/>
  <c r="O7954" i="1"/>
  <c r="N7954" i="1"/>
  <c r="S7953" i="1"/>
  <c r="R7953" i="1"/>
  <c r="T7953" i="1" s="1"/>
  <c r="Q7953" i="1"/>
  <c r="P7953" i="1"/>
  <c r="O7953" i="1"/>
  <c r="N7953" i="1"/>
  <c r="S7952" i="1"/>
  <c r="R7952" i="1"/>
  <c r="Q7952" i="1"/>
  <c r="P7952" i="1"/>
  <c r="O7952" i="1"/>
  <c r="N7952" i="1"/>
  <c r="S7951" i="1"/>
  <c r="R7951" i="1"/>
  <c r="Q7951" i="1"/>
  <c r="P7951" i="1"/>
  <c r="O7951" i="1"/>
  <c r="N7951" i="1"/>
  <c r="S7950" i="1"/>
  <c r="T7950" i="1" s="1"/>
  <c r="R7950" i="1"/>
  <c r="Q7950" i="1"/>
  <c r="P7950" i="1"/>
  <c r="O7950" i="1"/>
  <c r="N7950" i="1"/>
  <c r="S7949" i="1"/>
  <c r="R7949" i="1"/>
  <c r="T7949" i="1" s="1"/>
  <c r="Q7949" i="1"/>
  <c r="P7949" i="1"/>
  <c r="O7949" i="1"/>
  <c r="N7949" i="1"/>
  <c r="S7948" i="1"/>
  <c r="R7948" i="1"/>
  <c r="Q7948" i="1"/>
  <c r="P7948" i="1"/>
  <c r="O7948" i="1"/>
  <c r="N7948" i="1"/>
  <c r="S7947" i="1"/>
  <c r="R7947" i="1"/>
  <c r="Q7947" i="1"/>
  <c r="P7947" i="1"/>
  <c r="O7947" i="1"/>
  <c r="N7947" i="1"/>
  <c r="S7946" i="1"/>
  <c r="T7946" i="1" s="1"/>
  <c r="R7946" i="1"/>
  <c r="Q7946" i="1"/>
  <c r="P7946" i="1"/>
  <c r="O7946" i="1"/>
  <c r="N7946" i="1"/>
  <c r="S7945" i="1"/>
  <c r="T7945" i="1" s="1"/>
  <c r="R7945" i="1"/>
  <c r="Q7945" i="1"/>
  <c r="P7945" i="1"/>
  <c r="O7945" i="1"/>
  <c r="N7945" i="1"/>
  <c r="S7944" i="1"/>
  <c r="R7944" i="1"/>
  <c r="Q7944" i="1"/>
  <c r="P7944" i="1"/>
  <c r="O7944" i="1"/>
  <c r="N7944" i="1"/>
  <c r="S7943" i="1"/>
  <c r="R7943" i="1"/>
  <c r="Q7943" i="1"/>
  <c r="P7943" i="1"/>
  <c r="O7943" i="1"/>
  <c r="N7943" i="1"/>
  <c r="S7942" i="1"/>
  <c r="R7942" i="1"/>
  <c r="Q7942" i="1"/>
  <c r="P7942" i="1"/>
  <c r="O7942" i="1"/>
  <c r="N7942" i="1"/>
  <c r="S7941" i="1"/>
  <c r="T7941" i="1" s="1"/>
  <c r="R7941" i="1"/>
  <c r="Q7941" i="1"/>
  <c r="P7941" i="1"/>
  <c r="O7941" i="1"/>
  <c r="N7941" i="1"/>
  <c r="S7940" i="1"/>
  <c r="R7940" i="1"/>
  <c r="Q7940" i="1"/>
  <c r="P7940" i="1"/>
  <c r="O7940" i="1"/>
  <c r="N7940" i="1"/>
  <c r="S7939" i="1"/>
  <c r="R7939" i="1"/>
  <c r="Q7939" i="1"/>
  <c r="P7939" i="1"/>
  <c r="O7939" i="1"/>
  <c r="N7939" i="1"/>
  <c r="S7938" i="1"/>
  <c r="R7938" i="1"/>
  <c r="T7938" i="1" s="1"/>
  <c r="Q7938" i="1"/>
  <c r="P7938" i="1"/>
  <c r="O7938" i="1"/>
  <c r="N7938" i="1"/>
  <c r="S7937" i="1"/>
  <c r="R7937" i="1"/>
  <c r="T7937" i="1" s="1"/>
  <c r="Q7937" i="1"/>
  <c r="P7937" i="1"/>
  <c r="O7937" i="1"/>
  <c r="N7937" i="1"/>
  <c r="S7936" i="1"/>
  <c r="R7936" i="1"/>
  <c r="Q7936" i="1"/>
  <c r="P7936" i="1"/>
  <c r="O7936" i="1"/>
  <c r="N7936" i="1"/>
  <c r="S7935" i="1"/>
  <c r="R7935" i="1"/>
  <c r="Q7935" i="1"/>
  <c r="P7935" i="1"/>
  <c r="O7935" i="1"/>
  <c r="N7935" i="1"/>
  <c r="S7934" i="1"/>
  <c r="R7934" i="1"/>
  <c r="Q7934" i="1"/>
  <c r="P7934" i="1"/>
  <c r="O7934" i="1"/>
  <c r="N7934" i="1"/>
  <c r="S7933" i="1"/>
  <c r="R7933" i="1"/>
  <c r="Q7933" i="1"/>
  <c r="P7933" i="1"/>
  <c r="O7933" i="1"/>
  <c r="N7933" i="1"/>
  <c r="S7932" i="1"/>
  <c r="R7932" i="1"/>
  <c r="Q7932" i="1"/>
  <c r="P7932" i="1"/>
  <c r="O7932" i="1"/>
  <c r="N7932" i="1"/>
  <c r="S7931" i="1"/>
  <c r="R7931" i="1"/>
  <c r="Q7931" i="1"/>
  <c r="P7931" i="1"/>
  <c r="O7931" i="1"/>
  <c r="N7931" i="1"/>
  <c r="S7930" i="1"/>
  <c r="R7930" i="1"/>
  <c r="Q7930" i="1"/>
  <c r="P7930" i="1"/>
  <c r="O7930" i="1"/>
  <c r="N7930" i="1"/>
  <c r="S7929" i="1"/>
  <c r="R7929" i="1"/>
  <c r="Q7929" i="1"/>
  <c r="P7929" i="1"/>
  <c r="O7929" i="1"/>
  <c r="N7929" i="1"/>
  <c r="S7928" i="1"/>
  <c r="R7928" i="1"/>
  <c r="Q7928" i="1"/>
  <c r="P7928" i="1"/>
  <c r="O7928" i="1"/>
  <c r="N7928" i="1"/>
  <c r="S7927" i="1"/>
  <c r="R7927" i="1"/>
  <c r="T7927" i="1" s="1"/>
  <c r="Q7927" i="1"/>
  <c r="P7927" i="1"/>
  <c r="O7927" i="1"/>
  <c r="N7927" i="1"/>
  <c r="S7926" i="1"/>
  <c r="R7926" i="1"/>
  <c r="Q7926" i="1"/>
  <c r="P7926" i="1"/>
  <c r="O7926" i="1"/>
  <c r="N7926" i="1"/>
  <c r="S7925" i="1"/>
  <c r="R7925" i="1"/>
  <c r="Q7925" i="1"/>
  <c r="P7925" i="1"/>
  <c r="O7925" i="1"/>
  <c r="N7925" i="1"/>
  <c r="S7924" i="1"/>
  <c r="R7924" i="1"/>
  <c r="Q7924" i="1"/>
  <c r="P7924" i="1"/>
  <c r="O7924" i="1"/>
  <c r="N7924" i="1"/>
  <c r="S7923" i="1"/>
  <c r="R7923" i="1"/>
  <c r="T7923" i="1" s="1"/>
  <c r="Q7923" i="1"/>
  <c r="P7923" i="1"/>
  <c r="O7923" i="1"/>
  <c r="N7923" i="1"/>
  <c r="S7922" i="1"/>
  <c r="R7922" i="1"/>
  <c r="Q7922" i="1"/>
  <c r="P7922" i="1"/>
  <c r="O7922" i="1"/>
  <c r="N7922" i="1"/>
  <c r="S7921" i="1"/>
  <c r="R7921" i="1"/>
  <c r="Q7921" i="1"/>
  <c r="P7921" i="1"/>
  <c r="O7921" i="1"/>
  <c r="N7921" i="1"/>
  <c r="S7920" i="1"/>
  <c r="R7920" i="1"/>
  <c r="Q7920" i="1"/>
  <c r="P7920" i="1"/>
  <c r="O7920" i="1"/>
  <c r="N7920" i="1"/>
  <c r="S7919" i="1"/>
  <c r="R7919" i="1"/>
  <c r="T7919" i="1" s="1"/>
  <c r="Q7919" i="1"/>
  <c r="P7919" i="1"/>
  <c r="O7919" i="1"/>
  <c r="N7919" i="1"/>
  <c r="S7918" i="1"/>
  <c r="R7918" i="1"/>
  <c r="Q7918" i="1"/>
  <c r="P7918" i="1"/>
  <c r="O7918" i="1"/>
  <c r="N7918" i="1"/>
  <c r="S7917" i="1"/>
  <c r="R7917" i="1"/>
  <c r="Q7917" i="1"/>
  <c r="P7917" i="1"/>
  <c r="O7917" i="1"/>
  <c r="N7917" i="1"/>
  <c r="S7916" i="1"/>
  <c r="R7916" i="1"/>
  <c r="Q7916" i="1"/>
  <c r="P7916" i="1"/>
  <c r="O7916" i="1"/>
  <c r="N7916" i="1"/>
  <c r="S7915" i="1"/>
  <c r="R7915" i="1"/>
  <c r="Q7915" i="1"/>
  <c r="P7915" i="1"/>
  <c r="O7915" i="1"/>
  <c r="N7915" i="1"/>
  <c r="S7914" i="1"/>
  <c r="R7914" i="1"/>
  <c r="T7914" i="1" s="1"/>
  <c r="Q7914" i="1"/>
  <c r="P7914" i="1"/>
  <c r="O7914" i="1"/>
  <c r="N7914" i="1"/>
  <c r="S7913" i="1"/>
  <c r="R7913" i="1"/>
  <c r="Q7913" i="1"/>
  <c r="P7913" i="1"/>
  <c r="O7913" i="1"/>
  <c r="N7913" i="1"/>
  <c r="S7912" i="1"/>
  <c r="R7912" i="1"/>
  <c r="Q7912" i="1"/>
  <c r="P7912" i="1"/>
  <c r="O7912" i="1"/>
  <c r="N7912" i="1"/>
  <c r="S7911" i="1"/>
  <c r="R7911" i="1"/>
  <c r="Q7911" i="1"/>
  <c r="P7911" i="1"/>
  <c r="O7911" i="1"/>
  <c r="N7911" i="1"/>
  <c r="S7910" i="1"/>
  <c r="R7910" i="1"/>
  <c r="Q7910" i="1"/>
  <c r="P7910" i="1"/>
  <c r="O7910" i="1"/>
  <c r="N7910" i="1"/>
  <c r="S7909" i="1"/>
  <c r="R7909" i="1"/>
  <c r="Q7909" i="1"/>
  <c r="P7909" i="1"/>
  <c r="O7909" i="1"/>
  <c r="N7909" i="1"/>
  <c r="S7908" i="1"/>
  <c r="R7908" i="1"/>
  <c r="Q7908" i="1"/>
  <c r="P7908" i="1"/>
  <c r="O7908" i="1"/>
  <c r="N7908" i="1"/>
  <c r="S7907" i="1"/>
  <c r="R7907" i="1"/>
  <c r="T7907" i="1" s="1"/>
  <c r="Q7907" i="1"/>
  <c r="P7907" i="1"/>
  <c r="O7907" i="1"/>
  <c r="N7907" i="1"/>
  <c r="S7906" i="1"/>
  <c r="R7906" i="1"/>
  <c r="Q7906" i="1"/>
  <c r="P7906" i="1"/>
  <c r="O7906" i="1"/>
  <c r="N7906" i="1"/>
  <c r="S7905" i="1"/>
  <c r="R7905" i="1"/>
  <c r="Q7905" i="1"/>
  <c r="P7905" i="1"/>
  <c r="O7905" i="1"/>
  <c r="N7905" i="1"/>
  <c r="S7904" i="1"/>
  <c r="R7904" i="1"/>
  <c r="Q7904" i="1"/>
  <c r="P7904" i="1"/>
  <c r="O7904" i="1"/>
  <c r="N7904" i="1"/>
  <c r="S7903" i="1"/>
  <c r="R7903" i="1"/>
  <c r="T7903" i="1" s="1"/>
  <c r="Q7903" i="1"/>
  <c r="P7903" i="1"/>
  <c r="O7903" i="1"/>
  <c r="N7903" i="1"/>
  <c r="S7902" i="1"/>
  <c r="R7902" i="1"/>
  <c r="Q7902" i="1"/>
  <c r="P7902" i="1"/>
  <c r="O7902" i="1"/>
  <c r="N7902" i="1"/>
  <c r="S7901" i="1"/>
  <c r="R7901" i="1"/>
  <c r="Q7901" i="1"/>
  <c r="P7901" i="1"/>
  <c r="O7901" i="1"/>
  <c r="N7901" i="1"/>
  <c r="S7900" i="1"/>
  <c r="R7900" i="1"/>
  <c r="Q7900" i="1"/>
  <c r="P7900" i="1"/>
  <c r="O7900" i="1"/>
  <c r="N7900" i="1"/>
  <c r="S7899" i="1"/>
  <c r="R7899" i="1"/>
  <c r="T7899" i="1" s="1"/>
  <c r="Q7899" i="1"/>
  <c r="P7899" i="1"/>
  <c r="O7899" i="1"/>
  <c r="N7899" i="1"/>
  <c r="S7898" i="1"/>
  <c r="R7898" i="1"/>
  <c r="T7898" i="1" s="1"/>
  <c r="Q7898" i="1"/>
  <c r="P7898" i="1"/>
  <c r="O7898" i="1"/>
  <c r="N7898" i="1"/>
  <c r="S7897" i="1"/>
  <c r="R7897" i="1"/>
  <c r="Q7897" i="1"/>
  <c r="P7897" i="1"/>
  <c r="O7897" i="1"/>
  <c r="N7897" i="1"/>
  <c r="S7896" i="1"/>
  <c r="R7896" i="1"/>
  <c r="Q7896" i="1"/>
  <c r="P7896" i="1"/>
  <c r="O7896" i="1"/>
  <c r="N7896" i="1"/>
  <c r="S7895" i="1"/>
  <c r="R7895" i="1"/>
  <c r="Q7895" i="1"/>
  <c r="P7895" i="1"/>
  <c r="O7895" i="1"/>
  <c r="N7895" i="1"/>
  <c r="S7894" i="1"/>
  <c r="R7894" i="1"/>
  <c r="Q7894" i="1"/>
  <c r="P7894" i="1"/>
  <c r="O7894" i="1"/>
  <c r="N7894" i="1"/>
  <c r="S7893" i="1"/>
  <c r="R7893" i="1"/>
  <c r="Q7893" i="1"/>
  <c r="P7893" i="1"/>
  <c r="O7893" i="1"/>
  <c r="N7893" i="1"/>
  <c r="S7892" i="1"/>
  <c r="R7892" i="1"/>
  <c r="Q7892" i="1"/>
  <c r="P7892" i="1"/>
  <c r="O7892" i="1"/>
  <c r="N7892" i="1"/>
  <c r="S7891" i="1"/>
  <c r="R7891" i="1"/>
  <c r="Q7891" i="1"/>
  <c r="P7891" i="1"/>
  <c r="O7891" i="1"/>
  <c r="N7891" i="1"/>
  <c r="S7890" i="1"/>
  <c r="R7890" i="1"/>
  <c r="T7890" i="1" s="1"/>
  <c r="Q7890" i="1"/>
  <c r="P7890" i="1"/>
  <c r="O7890" i="1"/>
  <c r="N7890" i="1"/>
  <c r="S7889" i="1"/>
  <c r="R7889" i="1"/>
  <c r="Q7889" i="1"/>
  <c r="P7889" i="1"/>
  <c r="O7889" i="1"/>
  <c r="N7889" i="1"/>
  <c r="S7888" i="1"/>
  <c r="R7888" i="1"/>
  <c r="Q7888" i="1"/>
  <c r="P7888" i="1"/>
  <c r="O7888" i="1"/>
  <c r="N7888" i="1"/>
  <c r="S7887" i="1"/>
  <c r="R7887" i="1"/>
  <c r="T7887" i="1" s="1"/>
  <c r="Q7887" i="1"/>
  <c r="P7887" i="1"/>
  <c r="O7887" i="1"/>
  <c r="N7887" i="1"/>
  <c r="S7886" i="1"/>
  <c r="R7886" i="1"/>
  <c r="Q7886" i="1"/>
  <c r="P7886" i="1"/>
  <c r="O7886" i="1"/>
  <c r="N7886" i="1"/>
  <c r="S7885" i="1"/>
  <c r="R7885" i="1"/>
  <c r="Q7885" i="1"/>
  <c r="P7885" i="1"/>
  <c r="O7885" i="1"/>
  <c r="N7885" i="1"/>
  <c r="S7884" i="1"/>
  <c r="R7884" i="1"/>
  <c r="T7884" i="1" s="1"/>
  <c r="Q7884" i="1"/>
  <c r="P7884" i="1"/>
  <c r="O7884" i="1"/>
  <c r="N7884" i="1"/>
  <c r="S7883" i="1"/>
  <c r="R7883" i="1"/>
  <c r="Q7883" i="1"/>
  <c r="P7883" i="1"/>
  <c r="O7883" i="1"/>
  <c r="N7883" i="1"/>
  <c r="S7882" i="1"/>
  <c r="R7882" i="1"/>
  <c r="T7882" i="1" s="1"/>
  <c r="Q7882" i="1"/>
  <c r="P7882" i="1"/>
  <c r="O7882" i="1"/>
  <c r="N7882" i="1"/>
  <c r="S7881" i="1"/>
  <c r="R7881" i="1"/>
  <c r="Q7881" i="1"/>
  <c r="P7881" i="1"/>
  <c r="O7881" i="1"/>
  <c r="N7881" i="1"/>
  <c r="S7880" i="1"/>
  <c r="R7880" i="1"/>
  <c r="T7880" i="1" s="1"/>
  <c r="Q7880" i="1"/>
  <c r="P7880" i="1"/>
  <c r="O7880" i="1"/>
  <c r="N7880" i="1"/>
  <c r="S7879" i="1"/>
  <c r="R7879" i="1"/>
  <c r="Q7879" i="1"/>
  <c r="P7879" i="1"/>
  <c r="O7879" i="1"/>
  <c r="N7879" i="1"/>
  <c r="S7878" i="1"/>
  <c r="R7878" i="1"/>
  <c r="T7878" i="1" s="1"/>
  <c r="Q7878" i="1"/>
  <c r="P7878" i="1"/>
  <c r="O7878" i="1"/>
  <c r="N7878" i="1"/>
  <c r="S7877" i="1"/>
  <c r="R7877" i="1"/>
  <c r="Q7877" i="1"/>
  <c r="P7877" i="1"/>
  <c r="O7877" i="1"/>
  <c r="N7877" i="1"/>
  <c r="S7876" i="1"/>
  <c r="R7876" i="1"/>
  <c r="Q7876" i="1"/>
  <c r="P7876" i="1"/>
  <c r="O7876" i="1"/>
  <c r="N7876" i="1"/>
  <c r="S7875" i="1"/>
  <c r="R7875" i="1"/>
  <c r="Q7875" i="1"/>
  <c r="P7875" i="1"/>
  <c r="O7875" i="1"/>
  <c r="N7875" i="1"/>
  <c r="S7874" i="1"/>
  <c r="R7874" i="1"/>
  <c r="T7874" i="1" s="1"/>
  <c r="Q7874" i="1"/>
  <c r="P7874" i="1"/>
  <c r="O7874" i="1"/>
  <c r="N7874" i="1"/>
  <c r="S7873" i="1"/>
  <c r="R7873" i="1"/>
  <c r="Q7873" i="1"/>
  <c r="P7873" i="1"/>
  <c r="O7873" i="1"/>
  <c r="N7873" i="1"/>
  <c r="S7872" i="1"/>
  <c r="R7872" i="1"/>
  <c r="T7872" i="1" s="1"/>
  <c r="Q7872" i="1"/>
  <c r="P7872" i="1"/>
  <c r="O7872" i="1"/>
  <c r="N7872" i="1"/>
  <c r="S7871" i="1"/>
  <c r="R7871" i="1"/>
  <c r="Q7871" i="1"/>
  <c r="P7871" i="1"/>
  <c r="O7871" i="1"/>
  <c r="N7871" i="1"/>
  <c r="S7870" i="1"/>
  <c r="R7870" i="1"/>
  <c r="T7870" i="1" s="1"/>
  <c r="Q7870" i="1"/>
  <c r="P7870" i="1"/>
  <c r="O7870" i="1"/>
  <c r="N7870" i="1"/>
  <c r="S7869" i="1"/>
  <c r="R7869" i="1"/>
  <c r="Q7869" i="1"/>
  <c r="P7869" i="1"/>
  <c r="O7869" i="1"/>
  <c r="N7869" i="1"/>
  <c r="S7868" i="1"/>
  <c r="R7868" i="1"/>
  <c r="T7868" i="1" s="1"/>
  <c r="Q7868" i="1"/>
  <c r="P7868" i="1"/>
  <c r="O7868" i="1"/>
  <c r="N7868" i="1"/>
  <c r="S7867" i="1"/>
  <c r="R7867" i="1"/>
  <c r="Q7867" i="1"/>
  <c r="P7867" i="1"/>
  <c r="O7867" i="1"/>
  <c r="N7867" i="1"/>
  <c r="S7866" i="1"/>
  <c r="R7866" i="1"/>
  <c r="Q7866" i="1"/>
  <c r="P7866" i="1"/>
  <c r="O7866" i="1"/>
  <c r="N7866" i="1"/>
  <c r="S7865" i="1"/>
  <c r="R7865" i="1"/>
  <c r="Q7865" i="1"/>
  <c r="P7865" i="1"/>
  <c r="O7865" i="1"/>
  <c r="N7865" i="1"/>
  <c r="S7864" i="1"/>
  <c r="R7864" i="1"/>
  <c r="T7864" i="1" s="1"/>
  <c r="Q7864" i="1"/>
  <c r="P7864" i="1"/>
  <c r="O7864" i="1"/>
  <c r="N7864" i="1"/>
  <c r="S7863" i="1"/>
  <c r="R7863" i="1"/>
  <c r="Q7863" i="1"/>
  <c r="P7863" i="1"/>
  <c r="O7863" i="1"/>
  <c r="N7863" i="1"/>
  <c r="S7862" i="1"/>
  <c r="R7862" i="1"/>
  <c r="T7862" i="1" s="1"/>
  <c r="Q7862" i="1"/>
  <c r="P7862" i="1"/>
  <c r="O7862" i="1"/>
  <c r="N7862" i="1"/>
  <c r="S7861" i="1"/>
  <c r="R7861" i="1"/>
  <c r="Q7861" i="1"/>
  <c r="P7861" i="1"/>
  <c r="O7861" i="1"/>
  <c r="N7861" i="1"/>
  <c r="S7860" i="1"/>
  <c r="R7860" i="1"/>
  <c r="T7860" i="1" s="1"/>
  <c r="Q7860" i="1"/>
  <c r="P7860" i="1"/>
  <c r="O7860" i="1"/>
  <c r="N7860" i="1"/>
  <c r="S7859" i="1"/>
  <c r="R7859" i="1"/>
  <c r="Q7859" i="1"/>
  <c r="P7859" i="1"/>
  <c r="O7859" i="1"/>
  <c r="N7859" i="1"/>
  <c r="S7858" i="1"/>
  <c r="R7858" i="1"/>
  <c r="T7858" i="1" s="1"/>
  <c r="Q7858" i="1"/>
  <c r="P7858" i="1"/>
  <c r="O7858" i="1"/>
  <c r="N7858" i="1"/>
  <c r="S7857" i="1"/>
  <c r="R7857" i="1"/>
  <c r="Q7857" i="1"/>
  <c r="P7857" i="1"/>
  <c r="O7857" i="1"/>
  <c r="N7857" i="1"/>
  <c r="S7856" i="1"/>
  <c r="R7856" i="1"/>
  <c r="Q7856" i="1"/>
  <c r="P7856" i="1"/>
  <c r="O7856" i="1"/>
  <c r="N7856" i="1"/>
  <c r="S7855" i="1"/>
  <c r="R7855" i="1"/>
  <c r="Q7855" i="1"/>
  <c r="P7855" i="1"/>
  <c r="O7855" i="1"/>
  <c r="N7855" i="1"/>
  <c r="S7854" i="1"/>
  <c r="R7854" i="1"/>
  <c r="T7854" i="1" s="1"/>
  <c r="Q7854" i="1"/>
  <c r="P7854" i="1"/>
  <c r="O7854" i="1"/>
  <c r="N7854" i="1"/>
  <c r="S7853" i="1"/>
  <c r="R7853" i="1"/>
  <c r="Q7853" i="1"/>
  <c r="P7853" i="1"/>
  <c r="O7853" i="1"/>
  <c r="N7853" i="1"/>
  <c r="S7852" i="1"/>
  <c r="R7852" i="1"/>
  <c r="T7852" i="1" s="1"/>
  <c r="Q7852" i="1"/>
  <c r="P7852" i="1"/>
  <c r="O7852" i="1"/>
  <c r="N7852" i="1"/>
  <c r="S7851" i="1"/>
  <c r="R7851" i="1"/>
  <c r="Q7851" i="1"/>
  <c r="P7851" i="1"/>
  <c r="O7851" i="1"/>
  <c r="N7851" i="1"/>
  <c r="S7850" i="1"/>
  <c r="R7850" i="1"/>
  <c r="T7850" i="1" s="1"/>
  <c r="Q7850" i="1"/>
  <c r="P7850" i="1"/>
  <c r="O7850" i="1"/>
  <c r="N7850" i="1"/>
  <c r="S7849" i="1"/>
  <c r="R7849" i="1"/>
  <c r="Q7849" i="1"/>
  <c r="P7849" i="1"/>
  <c r="O7849" i="1"/>
  <c r="N7849" i="1"/>
  <c r="S7848" i="1"/>
  <c r="R7848" i="1"/>
  <c r="T7848" i="1" s="1"/>
  <c r="Q7848" i="1"/>
  <c r="P7848" i="1"/>
  <c r="O7848" i="1"/>
  <c r="N7848" i="1"/>
  <c r="S7847" i="1"/>
  <c r="R7847" i="1"/>
  <c r="Q7847" i="1"/>
  <c r="P7847" i="1"/>
  <c r="O7847" i="1"/>
  <c r="N7847" i="1"/>
  <c r="S7846" i="1"/>
  <c r="R7846" i="1"/>
  <c r="Q7846" i="1"/>
  <c r="P7846" i="1"/>
  <c r="O7846" i="1"/>
  <c r="N7846" i="1"/>
  <c r="S7845" i="1"/>
  <c r="R7845" i="1"/>
  <c r="Q7845" i="1"/>
  <c r="P7845" i="1"/>
  <c r="O7845" i="1"/>
  <c r="N7845" i="1"/>
  <c r="S7844" i="1"/>
  <c r="R7844" i="1"/>
  <c r="T7844" i="1" s="1"/>
  <c r="Q7844" i="1"/>
  <c r="P7844" i="1"/>
  <c r="O7844" i="1"/>
  <c r="N7844" i="1"/>
  <c r="S7843" i="1"/>
  <c r="R7843" i="1"/>
  <c r="Q7843" i="1"/>
  <c r="P7843" i="1"/>
  <c r="O7843" i="1"/>
  <c r="N7843" i="1"/>
  <c r="S7842" i="1"/>
  <c r="R7842" i="1"/>
  <c r="T7842" i="1" s="1"/>
  <c r="Q7842" i="1"/>
  <c r="P7842" i="1"/>
  <c r="O7842" i="1"/>
  <c r="N7842" i="1"/>
  <c r="S7841" i="1"/>
  <c r="R7841" i="1"/>
  <c r="Q7841" i="1"/>
  <c r="P7841" i="1"/>
  <c r="O7841" i="1"/>
  <c r="N7841" i="1"/>
  <c r="S7840" i="1"/>
  <c r="R7840" i="1"/>
  <c r="T7840" i="1" s="1"/>
  <c r="Q7840" i="1"/>
  <c r="P7840" i="1"/>
  <c r="O7840" i="1"/>
  <c r="N7840" i="1"/>
  <c r="S7839" i="1"/>
  <c r="R7839" i="1"/>
  <c r="Q7839" i="1"/>
  <c r="P7839" i="1"/>
  <c r="O7839" i="1"/>
  <c r="N7839" i="1"/>
  <c r="S7838" i="1"/>
  <c r="R7838" i="1"/>
  <c r="T7838" i="1" s="1"/>
  <c r="Q7838" i="1"/>
  <c r="P7838" i="1"/>
  <c r="O7838" i="1"/>
  <c r="N7838" i="1"/>
  <c r="S7837" i="1"/>
  <c r="R7837" i="1"/>
  <c r="Q7837" i="1"/>
  <c r="P7837" i="1"/>
  <c r="O7837" i="1"/>
  <c r="N7837" i="1"/>
  <c r="S7836" i="1"/>
  <c r="R7836" i="1"/>
  <c r="Q7836" i="1"/>
  <c r="P7836" i="1"/>
  <c r="O7836" i="1"/>
  <c r="N7836" i="1"/>
  <c r="S7835" i="1"/>
  <c r="R7835" i="1"/>
  <c r="Q7835" i="1"/>
  <c r="P7835" i="1"/>
  <c r="O7835" i="1"/>
  <c r="N7835" i="1"/>
  <c r="S7834" i="1"/>
  <c r="R7834" i="1"/>
  <c r="T7834" i="1" s="1"/>
  <c r="Q7834" i="1"/>
  <c r="P7834" i="1"/>
  <c r="O7834" i="1"/>
  <c r="N7834" i="1"/>
  <c r="S7833" i="1"/>
  <c r="R7833" i="1"/>
  <c r="Q7833" i="1"/>
  <c r="P7833" i="1"/>
  <c r="O7833" i="1"/>
  <c r="N7833" i="1"/>
  <c r="S7832" i="1"/>
  <c r="R7832" i="1"/>
  <c r="T7832" i="1" s="1"/>
  <c r="Q7832" i="1"/>
  <c r="P7832" i="1"/>
  <c r="O7832" i="1"/>
  <c r="N7832" i="1"/>
  <c r="S7831" i="1"/>
  <c r="R7831" i="1"/>
  <c r="Q7831" i="1"/>
  <c r="P7831" i="1"/>
  <c r="O7831" i="1"/>
  <c r="N7831" i="1"/>
  <c r="S7830" i="1"/>
  <c r="R7830" i="1"/>
  <c r="T7830" i="1" s="1"/>
  <c r="Q7830" i="1"/>
  <c r="P7830" i="1"/>
  <c r="O7830" i="1"/>
  <c r="N7830" i="1"/>
  <c r="S7829" i="1"/>
  <c r="R7829" i="1"/>
  <c r="Q7829" i="1"/>
  <c r="P7829" i="1"/>
  <c r="O7829" i="1"/>
  <c r="N7829" i="1"/>
  <c r="S7828" i="1"/>
  <c r="R7828" i="1"/>
  <c r="T7828" i="1" s="1"/>
  <c r="Q7828" i="1"/>
  <c r="P7828" i="1"/>
  <c r="O7828" i="1"/>
  <c r="N7828" i="1"/>
  <c r="S7827" i="1"/>
  <c r="R7827" i="1"/>
  <c r="Q7827" i="1"/>
  <c r="P7827" i="1"/>
  <c r="O7827" i="1"/>
  <c r="N7827" i="1"/>
  <c r="S7826" i="1"/>
  <c r="R7826" i="1"/>
  <c r="Q7826" i="1"/>
  <c r="P7826" i="1"/>
  <c r="O7826" i="1"/>
  <c r="N7826" i="1"/>
  <c r="S7825" i="1"/>
  <c r="R7825" i="1"/>
  <c r="Q7825" i="1"/>
  <c r="P7825" i="1"/>
  <c r="O7825" i="1"/>
  <c r="N7825" i="1"/>
  <c r="S7824" i="1"/>
  <c r="R7824" i="1"/>
  <c r="T7824" i="1" s="1"/>
  <c r="Q7824" i="1"/>
  <c r="P7824" i="1"/>
  <c r="O7824" i="1"/>
  <c r="N7824" i="1"/>
  <c r="S7823" i="1"/>
  <c r="R7823" i="1"/>
  <c r="Q7823" i="1"/>
  <c r="P7823" i="1"/>
  <c r="O7823" i="1"/>
  <c r="N7823" i="1"/>
  <c r="S7822" i="1"/>
  <c r="R7822" i="1"/>
  <c r="T7822" i="1" s="1"/>
  <c r="Q7822" i="1"/>
  <c r="P7822" i="1"/>
  <c r="O7822" i="1"/>
  <c r="N7822" i="1"/>
  <c r="S7821" i="1"/>
  <c r="R7821" i="1"/>
  <c r="Q7821" i="1"/>
  <c r="P7821" i="1"/>
  <c r="O7821" i="1"/>
  <c r="N7821" i="1"/>
  <c r="S7820" i="1"/>
  <c r="R7820" i="1"/>
  <c r="T7820" i="1" s="1"/>
  <c r="Q7820" i="1"/>
  <c r="P7820" i="1"/>
  <c r="O7820" i="1"/>
  <c r="N7820" i="1"/>
  <c r="S7819" i="1"/>
  <c r="R7819" i="1"/>
  <c r="Q7819" i="1"/>
  <c r="P7819" i="1"/>
  <c r="O7819" i="1"/>
  <c r="N7819" i="1"/>
  <c r="S7818" i="1"/>
  <c r="R7818" i="1"/>
  <c r="T7818" i="1" s="1"/>
  <c r="Q7818" i="1"/>
  <c r="P7818" i="1"/>
  <c r="O7818" i="1"/>
  <c r="N7818" i="1"/>
  <c r="S7817" i="1"/>
  <c r="R7817" i="1"/>
  <c r="Q7817" i="1"/>
  <c r="P7817" i="1"/>
  <c r="O7817" i="1"/>
  <c r="N7817" i="1"/>
  <c r="S7816" i="1"/>
  <c r="R7816" i="1"/>
  <c r="Q7816" i="1"/>
  <c r="P7816" i="1"/>
  <c r="O7816" i="1"/>
  <c r="N7816" i="1"/>
  <c r="S7815" i="1"/>
  <c r="R7815" i="1"/>
  <c r="Q7815" i="1"/>
  <c r="P7815" i="1"/>
  <c r="O7815" i="1"/>
  <c r="N7815" i="1"/>
  <c r="S7814" i="1"/>
  <c r="R7814" i="1"/>
  <c r="T7814" i="1" s="1"/>
  <c r="Q7814" i="1"/>
  <c r="P7814" i="1"/>
  <c r="O7814" i="1"/>
  <c r="N7814" i="1"/>
  <c r="S7813" i="1"/>
  <c r="R7813" i="1"/>
  <c r="Q7813" i="1"/>
  <c r="P7813" i="1"/>
  <c r="O7813" i="1"/>
  <c r="N7813" i="1"/>
  <c r="S7812" i="1"/>
  <c r="R7812" i="1"/>
  <c r="T7812" i="1" s="1"/>
  <c r="Q7812" i="1"/>
  <c r="P7812" i="1"/>
  <c r="O7812" i="1"/>
  <c r="N7812" i="1"/>
  <c r="S7811" i="1"/>
  <c r="R7811" i="1"/>
  <c r="Q7811" i="1"/>
  <c r="P7811" i="1"/>
  <c r="O7811" i="1"/>
  <c r="N7811" i="1"/>
  <c r="S7810" i="1"/>
  <c r="R7810" i="1"/>
  <c r="T7810" i="1" s="1"/>
  <c r="Q7810" i="1"/>
  <c r="P7810" i="1"/>
  <c r="O7810" i="1"/>
  <c r="N7810" i="1"/>
  <c r="S7809" i="1"/>
  <c r="R7809" i="1"/>
  <c r="Q7809" i="1"/>
  <c r="P7809" i="1"/>
  <c r="O7809" i="1"/>
  <c r="N7809" i="1"/>
  <c r="S7808" i="1"/>
  <c r="R7808" i="1"/>
  <c r="T7808" i="1" s="1"/>
  <c r="Q7808" i="1"/>
  <c r="P7808" i="1"/>
  <c r="O7808" i="1"/>
  <c r="N7808" i="1"/>
  <c r="S7807" i="1"/>
  <c r="R7807" i="1"/>
  <c r="Q7807" i="1"/>
  <c r="P7807" i="1"/>
  <c r="O7807" i="1"/>
  <c r="N7807" i="1"/>
  <c r="S7806" i="1"/>
  <c r="R7806" i="1"/>
  <c r="Q7806" i="1"/>
  <c r="P7806" i="1"/>
  <c r="O7806" i="1"/>
  <c r="N7806" i="1"/>
  <c r="S7805" i="1"/>
  <c r="R7805" i="1"/>
  <c r="Q7805" i="1"/>
  <c r="P7805" i="1"/>
  <c r="O7805" i="1"/>
  <c r="N7805" i="1"/>
  <c r="S7804" i="1"/>
  <c r="R7804" i="1"/>
  <c r="T7804" i="1" s="1"/>
  <c r="Q7804" i="1"/>
  <c r="P7804" i="1"/>
  <c r="O7804" i="1"/>
  <c r="N7804" i="1"/>
  <c r="S7803" i="1"/>
  <c r="R7803" i="1"/>
  <c r="Q7803" i="1"/>
  <c r="P7803" i="1"/>
  <c r="O7803" i="1"/>
  <c r="N7803" i="1"/>
  <c r="S7802" i="1"/>
  <c r="R7802" i="1"/>
  <c r="T7802" i="1" s="1"/>
  <c r="Q7802" i="1"/>
  <c r="P7802" i="1"/>
  <c r="O7802" i="1"/>
  <c r="N7802" i="1"/>
  <c r="S7801" i="1"/>
  <c r="R7801" i="1"/>
  <c r="Q7801" i="1"/>
  <c r="P7801" i="1"/>
  <c r="O7801" i="1"/>
  <c r="N7801" i="1"/>
  <c r="S7800" i="1"/>
  <c r="R7800" i="1"/>
  <c r="T7800" i="1" s="1"/>
  <c r="Q7800" i="1"/>
  <c r="P7800" i="1"/>
  <c r="O7800" i="1"/>
  <c r="N7800" i="1"/>
  <c r="S7799" i="1"/>
  <c r="R7799" i="1"/>
  <c r="Q7799" i="1"/>
  <c r="P7799" i="1"/>
  <c r="O7799" i="1"/>
  <c r="N7799" i="1"/>
  <c r="S7798" i="1"/>
  <c r="R7798" i="1"/>
  <c r="T7798" i="1" s="1"/>
  <c r="Q7798" i="1"/>
  <c r="P7798" i="1"/>
  <c r="O7798" i="1"/>
  <c r="N7798" i="1"/>
  <c r="S7797" i="1"/>
  <c r="R7797" i="1"/>
  <c r="Q7797" i="1"/>
  <c r="P7797" i="1"/>
  <c r="O7797" i="1"/>
  <c r="N7797" i="1"/>
  <c r="S7796" i="1"/>
  <c r="R7796" i="1"/>
  <c r="Q7796" i="1"/>
  <c r="P7796" i="1"/>
  <c r="O7796" i="1"/>
  <c r="N7796" i="1"/>
  <c r="S7795" i="1"/>
  <c r="R7795" i="1"/>
  <c r="Q7795" i="1"/>
  <c r="P7795" i="1"/>
  <c r="O7795" i="1"/>
  <c r="N7795" i="1"/>
  <c r="S7794" i="1"/>
  <c r="R7794" i="1"/>
  <c r="T7794" i="1" s="1"/>
  <c r="Q7794" i="1"/>
  <c r="P7794" i="1"/>
  <c r="O7794" i="1"/>
  <c r="N7794" i="1"/>
  <c r="S7793" i="1"/>
  <c r="R7793" i="1"/>
  <c r="Q7793" i="1"/>
  <c r="P7793" i="1"/>
  <c r="O7793" i="1"/>
  <c r="N7793" i="1"/>
  <c r="S7792" i="1"/>
  <c r="R7792" i="1"/>
  <c r="T7792" i="1" s="1"/>
  <c r="Q7792" i="1"/>
  <c r="P7792" i="1"/>
  <c r="O7792" i="1"/>
  <c r="N7792" i="1"/>
  <c r="S7791" i="1"/>
  <c r="R7791" i="1"/>
  <c r="Q7791" i="1"/>
  <c r="P7791" i="1"/>
  <c r="O7791" i="1"/>
  <c r="N7791" i="1"/>
  <c r="S7790" i="1"/>
  <c r="R7790" i="1"/>
  <c r="T7790" i="1" s="1"/>
  <c r="Q7790" i="1"/>
  <c r="P7790" i="1"/>
  <c r="O7790" i="1"/>
  <c r="N7790" i="1"/>
  <c r="S7789" i="1"/>
  <c r="R7789" i="1"/>
  <c r="Q7789" i="1"/>
  <c r="P7789" i="1"/>
  <c r="O7789" i="1"/>
  <c r="N7789" i="1"/>
  <c r="S7788" i="1"/>
  <c r="R7788" i="1"/>
  <c r="Q7788" i="1"/>
  <c r="P7788" i="1"/>
  <c r="O7788" i="1"/>
  <c r="N7788" i="1"/>
  <c r="S7787" i="1"/>
  <c r="R7787" i="1"/>
  <c r="T7787" i="1" s="1"/>
  <c r="Q7787" i="1"/>
  <c r="P7787" i="1"/>
  <c r="O7787" i="1"/>
  <c r="N7787" i="1"/>
  <c r="S7786" i="1"/>
  <c r="R7786" i="1"/>
  <c r="Q7786" i="1"/>
  <c r="P7786" i="1"/>
  <c r="O7786" i="1"/>
  <c r="N7786" i="1"/>
  <c r="S7785" i="1"/>
  <c r="R7785" i="1"/>
  <c r="Q7785" i="1"/>
  <c r="P7785" i="1"/>
  <c r="O7785" i="1"/>
  <c r="N7785" i="1"/>
  <c r="S7784" i="1"/>
  <c r="R7784" i="1"/>
  <c r="T7784" i="1" s="1"/>
  <c r="Q7784" i="1"/>
  <c r="P7784" i="1"/>
  <c r="O7784" i="1"/>
  <c r="N7784" i="1"/>
  <c r="S7783" i="1"/>
  <c r="R7783" i="1"/>
  <c r="Q7783" i="1"/>
  <c r="P7783" i="1"/>
  <c r="O7783" i="1"/>
  <c r="N7783" i="1"/>
  <c r="S7782" i="1"/>
  <c r="R7782" i="1"/>
  <c r="T7782" i="1" s="1"/>
  <c r="Q7782" i="1"/>
  <c r="P7782" i="1"/>
  <c r="O7782" i="1"/>
  <c r="N7782" i="1"/>
  <c r="S7781" i="1"/>
  <c r="R7781" i="1"/>
  <c r="Q7781" i="1"/>
  <c r="P7781" i="1"/>
  <c r="O7781" i="1"/>
  <c r="N7781" i="1"/>
  <c r="S7780" i="1"/>
  <c r="R7780" i="1"/>
  <c r="Q7780" i="1"/>
  <c r="P7780" i="1"/>
  <c r="O7780" i="1"/>
  <c r="N7780" i="1"/>
  <c r="S7779" i="1"/>
  <c r="R7779" i="1"/>
  <c r="T7779" i="1" s="1"/>
  <c r="Q7779" i="1"/>
  <c r="P7779" i="1"/>
  <c r="O7779" i="1"/>
  <c r="N7779" i="1"/>
  <c r="S7778" i="1"/>
  <c r="R7778" i="1"/>
  <c r="T7778" i="1" s="1"/>
  <c r="Q7778" i="1"/>
  <c r="P7778" i="1"/>
  <c r="O7778" i="1"/>
  <c r="N7778" i="1"/>
  <c r="S7777" i="1"/>
  <c r="R7777" i="1"/>
  <c r="Q7777" i="1"/>
  <c r="P7777" i="1"/>
  <c r="O7777" i="1"/>
  <c r="N7777" i="1"/>
  <c r="S7776" i="1"/>
  <c r="R7776" i="1"/>
  <c r="Q7776" i="1"/>
  <c r="P7776" i="1"/>
  <c r="O7776" i="1"/>
  <c r="N7776" i="1"/>
  <c r="S7775" i="1"/>
  <c r="R7775" i="1"/>
  <c r="Q7775" i="1"/>
  <c r="P7775" i="1"/>
  <c r="O7775" i="1"/>
  <c r="N7775" i="1"/>
  <c r="S7774" i="1"/>
  <c r="R7774" i="1"/>
  <c r="Q7774" i="1"/>
  <c r="P7774" i="1"/>
  <c r="O7774" i="1"/>
  <c r="N7774" i="1"/>
  <c r="S7773" i="1"/>
  <c r="R7773" i="1"/>
  <c r="Q7773" i="1"/>
  <c r="P7773" i="1"/>
  <c r="O7773" i="1"/>
  <c r="N7773" i="1"/>
  <c r="S7772" i="1"/>
  <c r="R7772" i="1"/>
  <c r="Q7772" i="1"/>
  <c r="P7772" i="1"/>
  <c r="O7772" i="1"/>
  <c r="N7772" i="1"/>
  <c r="S7771" i="1"/>
  <c r="R7771" i="1"/>
  <c r="Q7771" i="1"/>
  <c r="P7771" i="1"/>
  <c r="O7771" i="1"/>
  <c r="N7771" i="1"/>
  <c r="S7770" i="1"/>
  <c r="R7770" i="1"/>
  <c r="T7770" i="1" s="1"/>
  <c r="Q7770" i="1"/>
  <c r="P7770" i="1"/>
  <c r="O7770" i="1"/>
  <c r="N7770" i="1"/>
  <c r="S7769" i="1"/>
  <c r="R7769" i="1"/>
  <c r="Q7769" i="1"/>
  <c r="P7769" i="1"/>
  <c r="O7769" i="1"/>
  <c r="N7769" i="1"/>
  <c r="S7768" i="1"/>
  <c r="R7768" i="1"/>
  <c r="T7768" i="1" s="1"/>
  <c r="Q7768" i="1"/>
  <c r="P7768" i="1"/>
  <c r="O7768" i="1"/>
  <c r="N7768" i="1"/>
  <c r="S7767" i="1"/>
  <c r="R7767" i="1"/>
  <c r="Q7767" i="1"/>
  <c r="P7767" i="1"/>
  <c r="O7767" i="1"/>
  <c r="N7767" i="1"/>
  <c r="S7766" i="1"/>
  <c r="R7766" i="1"/>
  <c r="Q7766" i="1"/>
  <c r="P7766" i="1"/>
  <c r="O7766" i="1"/>
  <c r="N7766" i="1"/>
  <c r="S7765" i="1"/>
  <c r="R7765" i="1"/>
  <c r="Q7765" i="1"/>
  <c r="P7765" i="1"/>
  <c r="O7765" i="1"/>
  <c r="N7765" i="1"/>
  <c r="S7764" i="1"/>
  <c r="R7764" i="1"/>
  <c r="T7764" i="1" s="1"/>
  <c r="Q7764" i="1"/>
  <c r="P7764" i="1"/>
  <c r="O7764" i="1"/>
  <c r="N7764" i="1"/>
  <c r="S7763" i="1"/>
  <c r="R7763" i="1"/>
  <c r="Q7763" i="1"/>
  <c r="P7763" i="1"/>
  <c r="O7763" i="1"/>
  <c r="N7763" i="1"/>
  <c r="S7762" i="1"/>
  <c r="R7762" i="1"/>
  <c r="T7762" i="1" s="1"/>
  <c r="Q7762" i="1"/>
  <c r="P7762" i="1"/>
  <c r="O7762" i="1"/>
  <c r="N7762" i="1"/>
  <c r="S7761" i="1"/>
  <c r="R7761" i="1"/>
  <c r="Q7761" i="1"/>
  <c r="P7761" i="1"/>
  <c r="O7761" i="1"/>
  <c r="N7761" i="1"/>
  <c r="S7760" i="1"/>
  <c r="R7760" i="1"/>
  <c r="T7760" i="1" s="1"/>
  <c r="Q7760" i="1"/>
  <c r="P7760" i="1"/>
  <c r="O7760" i="1"/>
  <c r="N7760" i="1"/>
  <c r="S7759" i="1"/>
  <c r="R7759" i="1"/>
  <c r="Q7759" i="1"/>
  <c r="P7759" i="1"/>
  <c r="O7759" i="1"/>
  <c r="N7759" i="1"/>
  <c r="S7758" i="1"/>
  <c r="R7758" i="1"/>
  <c r="T7758" i="1" s="1"/>
  <c r="Q7758" i="1"/>
  <c r="P7758" i="1"/>
  <c r="O7758" i="1"/>
  <c r="N7758" i="1"/>
  <c r="S7757" i="1"/>
  <c r="R7757" i="1"/>
  <c r="Q7757" i="1"/>
  <c r="P7757" i="1"/>
  <c r="O7757" i="1"/>
  <c r="N7757" i="1"/>
  <c r="S7756" i="1"/>
  <c r="R7756" i="1"/>
  <c r="Q7756" i="1"/>
  <c r="P7756" i="1"/>
  <c r="O7756" i="1"/>
  <c r="N7756" i="1"/>
  <c r="S7755" i="1"/>
  <c r="R7755" i="1"/>
  <c r="Q7755" i="1"/>
  <c r="P7755" i="1"/>
  <c r="O7755" i="1"/>
  <c r="N7755" i="1"/>
  <c r="S7754" i="1"/>
  <c r="R7754" i="1"/>
  <c r="T7754" i="1" s="1"/>
  <c r="Q7754" i="1"/>
  <c r="P7754" i="1"/>
  <c r="O7754" i="1"/>
  <c r="N7754" i="1"/>
  <c r="S7753" i="1"/>
  <c r="R7753" i="1"/>
  <c r="Q7753" i="1"/>
  <c r="P7753" i="1"/>
  <c r="O7753" i="1"/>
  <c r="N7753" i="1"/>
  <c r="S7752" i="1"/>
  <c r="R7752" i="1"/>
  <c r="T7752" i="1" s="1"/>
  <c r="Q7752" i="1"/>
  <c r="P7752" i="1"/>
  <c r="O7752" i="1"/>
  <c r="N7752" i="1"/>
  <c r="S7751" i="1"/>
  <c r="R7751" i="1"/>
  <c r="Q7751" i="1"/>
  <c r="P7751" i="1"/>
  <c r="O7751" i="1"/>
  <c r="N7751" i="1"/>
  <c r="S7750" i="1"/>
  <c r="R7750" i="1"/>
  <c r="T7750" i="1" s="1"/>
  <c r="Q7750" i="1"/>
  <c r="P7750" i="1"/>
  <c r="O7750" i="1"/>
  <c r="N7750" i="1"/>
  <c r="S7749" i="1"/>
  <c r="R7749" i="1"/>
  <c r="Q7749" i="1"/>
  <c r="P7749" i="1"/>
  <c r="O7749" i="1"/>
  <c r="N7749" i="1"/>
  <c r="S7748" i="1"/>
  <c r="R7748" i="1"/>
  <c r="Q7748" i="1"/>
  <c r="P7748" i="1"/>
  <c r="O7748" i="1"/>
  <c r="N7748" i="1"/>
  <c r="S7747" i="1"/>
  <c r="R7747" i="1"/>
  <c r="Q7747" i="1"/>
  <c r="P7747" i="1"/>
  <c r="O7747" i="1"/>
  <c r="N7747" i="1"/>
  <c r="S7746" i="1"/>
  <c r="R7746" i="1"/>
  <c r="Q7746" i="1"/>
  <c r="P7746" i="1"/>
  <c r="O7746" i="1"/>
  <c r="N7746" i="1"/>
  <c r="S7745" i="1"/>
  <c r="R7745" i="1"/>
  <c r="Q7745" i="1"/>
  <c r="P7745" i="1"/>
  <c r="O7745" i="1"/>
  <c r="N7745" i="1"/>
  <c r="S7744" i="1"/>
  <c r="R7744" i="1"/>
  <c r="T7744" i="1" s="1"/>
  <c r="Q7744" i="1"/>
  <c r="P7744" i="1"/>
  <c r="O7744" i="1"/>
  <c r="N7744" i="1"/>
  <c r="S7743" i="1"/>
  <c r="R7743" i="1"/>
  <c r="Q7743" i="1"/>
  <c r="P7743" i="1"/>
  <c r="O7743" i="1"/>
  <c r="N7743" i="1"/>
  <c r="S7742" i="1"/>
  <c r="R7742" i="1"/>
  <c r="T7742" i="1" s="1"/>
  <c r="Q7742" i="1"/>
  <c r="P7742" i="1"/>
  <c r="O7742" i="1"/>
  <c r="N7742" i="1"/>
  <c r="S7741" i="1"/>
  <c r="R7741" i="1"/>
  <c r="Q7741" i="1"/>
  <c r="P7741" i="1"/>
  <c r="O7741" i="1"/>
  <c r="N7741" i="1"/>
  <c r="S7740" i="1"/>
  <c r="R7740" i="1"/>
  <c r="Q7740" i="1"/>
  <c r="P7740" i="1"/>
  <c r="O7740" i="1"/>
  <c r="N7740" i="1"/>
  <c r="S7739" i="1"/>
  <c r="R7739" i="1"/>
  <c r="Q7739" i="1"/>
  <c r="P7739" i="1"/>
  <c r="O7739" i="1"/>
  <c r="N7739" i="1"/>
  <c r="S7738" i="1"/>
  <c r="R7738" i="1"/>
  <c r="T7738" i="1" s="1"/>
  <c r="Q7738" i="1"/>
  <c r="P7738" i="1"/>
  <c r="O7738" i="1"/>
  <c r="N7738" i="1"/>
  <c r="S7737" i="1"/>
  <c r="R7737" i="1"/>
  <c r="Q7737" i="1"/>
  <c r="P7737" i="1"/>
  <c r="O7737" i="1"/>
  <c r="N7737" i="1"/>
  <c r="S7736" i="1"/>
  <c r="R7736" i="1"/>
  <c r="Q7736" i="1"/>
  <c r="P7736" i="1"/>
  <c r="O7736" i="1"/>
  <c r="N7736" i="1"/>
  <c r="S7735" i="1"/>
  <c r="R7735" i="1"/>
  <c r="Q7735" i="1"/>
  <c r="P7735" i="1"/>
  <c r="O7735" i="1"/>
  <c r="N7735" i="1"/>
  <c r="S7734" i="1"/>
  <c r="R7734" i="1"/>
  <c r="T7734" i="1" s="1"/>
  <c r="Q7734" i="1"/>
  <c r="P7734" i="1"/>
  <c r="O7734" i="1"/>
  <c r="N7734" i="1"/>
  <c r="S7733" i="1"/>
  <c r="R7733" i="1"/>
  <c r="Q7733" i="1"/>
  <c r="P7733" i="1"/>
  <c r="O7733" i="1"/>
  <c r="N7733" i="1"/>
  <c r="S7732" i="1"/>
  <c r="R7732" i="1"/>
  <c r="Q7732" i="1"/>
  <c r="P7732" i="1"/>
  <c r="O7732" i="1"/>
  <c r="N7732" i="1"/>
  <c r="S7731" i="1"/>
  <c r="R7731" i="1"/>
  <c r="Q7731" i="1"/>
  <c r="P7731" i="1"/>
  <c r="O7731" i="1"/>
  <c r="N7731" i="1"/>
  <c r="S7730" i="1"/>
  <c r="R7730" i="1"/>
  <c r="T7730" i="1" s="1"/>
  <c r="Q7730" i="1"/>
  <c r="P7730" i="1"/>
  <c r="O7730" i="1"/>
  <c r="N7730" i="1"/>
  <c r="S7729" i="1"/>
  <c r="R7729" i="1"/>
  <c r="Q7729" i="1"/>
  <c r="P7729" i="1"/>
  <c r="O7729" i="1"/>
  <c r="N7729" i="1"/>
  <c r="S7728" i="1"/>
  <c r="R7728" i="1"/>
  <c r="T7728" i="1" s="1"/>
  <c r="Q7728" i="1"/>
  <c r="P7728" i="1"/>
  <c r="O7728" i="1"/>
  <c r="N7728" i="1"/>
  <c r="S7727" i="1"/>
  <c r="R7727" i="1"/>
  <c r="Q7727" i="1"/>
  <c r="P7727" i="1"/>
  <c r="O7727" i="1"/>
  <c r="N7727" i="1"/>
  <c r="S7726" i="1"/>
  <c r="R7726" i="1"/>
  <c r="Q7726" i="1"/>
  <c r="P7726" i="1"/>
  <c r="O7726" i="1"/>
  <c r="N7726" i="1"/>
  <c r="S7725" i="1"/>
  <c r="R7725" i="1"/>
  <c r="Q7725" i="1"/>
  <c r="P7725" i="1"/>
  <c r="O7725" i="1"/>
  <c r="N7725" i="1"/>
  <c r="S7724" i="1"/>
  <c r="R7724" i="1"/>
  <c r="Q7724" i="1"/>
  <c r="P7724" i="1"/>
  <c r="O7724" i="1"/>
  <c r="N7724" i="1"/>
  <c r="S7723" i="1"/>
  <c r="R7723" i="1"/>
  <c r="Q7723" i="1"/>
  <c r="P7723" i="1"/>
  <c r="O7723" i="1"/>
  <c r="N7723" i="1"/>
  <c r="S7722" i="1"/>
  <c r="R7722" i="1"/>
  <c r="T7722" i="1" s="1"/>
  <c r="Q7722" i="1"/>
  <c r="P7722" i="1"/>
  <c r="O7722" i="1"/>
  <c r="N7722" i="1"/>
  <c r="S7721" i="1"/>
  <c r="R7721" i="1"/>
  <c r="Q7721" i="1"/>
  <c r="P7721" i="1"/>
  <c r="O7721" i="1"/>
  <c r="N7721" i="1"/>
  <c r="S7720" i="1"/>
  <c r="R7720" i="1"/>
  <c r="T7720" i="1" s="1"/>
  <c r="Q7720" i="1"/>
  <c r="P7720" i="1"/>
  <c r="O7720" i="1"/>
  <c r="N7720" i="1"/>
  <c r="S7719" i="1"/>
  <c r="R7719" i="1"/>
  <c r="Q7719" i="1"/>
  <c r="P7719" i="1"/>
  <c r="O7719" i="1"/>
  <c r="N7719" i="1"/>
  <c r="S7718" i="1"/>
  <c r="R7718" i="1"/>
  <c r="T7718" i="1" s="1"/>
  <c r="Q7718" i="1"/>
  <c r="P7718" i="1"/>
  <c r="O7718" i="1"/>
  <c r="N7718" i="1"/>
  <c r="S7717" i="1"/>
  <c r="R7717" i="1"/>
  <c r="Q7717" i="1"/>
  <c r="P7717" i="1"/>
  <c r="O7717" i="1"/>
  <c r="N7717" i="1"/>
  <c r="S7716" i="1"/>
  <c r="R7716" i="1"/>
  <c r="Q7716" i="1"/>
  <c r="P7716" i="1"/>
  <c r="O7716" i="1"/>
  <c r="N7716" i="1"/>
  <c r="S7715" i="1"/>
  <c r="R7715" i="1"/>
  <c r="Q7715" i="1"/>
  <c r="P7715" i="1"/>
  <c r="O7715" i="1"/>
  <c r="N7715" i="1"/>
  <c r="S7714" i="1"/>
  <c r="R7714" i="1"/>
  <c r="T7714" i="1" s="1"/>
  <c r="Q7714" i="1"/>
  <c r="P7714" i="1"/>
  <c r="O7714" i="1"/>
  <c r="N7714" i="1"/>
  <c r="S7713" i="1"/>
  <c r="R7713" i="1"/>
  <c r="Q7713" i="1"/>
  <c r="P7713" i="1"/>
  <c r="O7713" i="1"/>
  <c r="N7713" i="1"/>
  <c r="S7712" i="1"/>
  <c r="R7712" i="1"/>
  <c r="T7712" i="1" s="1"/>
  <c r="Q7712" i="1"/>
  <c r="P7712" i="1"/>
  <c r="O7712" i="1"/>
  <c r="N7712" i="1"/>
  <c r="S7711" i="1"/>
  <c r="R7711" i="1"/>
  <c r="Q7711" i="1"/>
  <c r="P7711" i="1"/>
  <c r="O7711" i="1"/>
  <c r="N7711" i="1"/>
  <c r="S7710" i="1"/>
  <c r="R7710" i="1"/>
  <c r="T7710" i="1" s="1"/>
  <c r="Q7710" i="1"/>
  <c r="P7710" i="1"/>
  <c r="O7710" i="1"/>
  <c r="N7710" i="1"/>
  <c r="S7709" i="1"/>
  <c r="R7709" i="1"/>
  <c r="Q7709" i="1"/>
  <c r="P7709" i="1"/>
  <c r="O7709" i="1"/>
  <c r="N7709" i="1"/>
  <c r="S7708" i="1"/>
  <c r="R7708" i="1"/>
  <c r="Q7708" i="1"/>
  <c r="P7708" i="1"/>
  <c r="O7708" i="1"/>
  <c r="N7708" i="1"/>
  <c r="S7707" i="1"/>
  <c r="R7707" i="1"/>
  <c r="Q7707" i="1"/>
  <c r="P7707" i="1"/>
  <c r="O7707" i="1"/>
  <c r="N7707" i="1"/>
  <c r="S7706" i="1"/>
  <c r="R7706" i="1"/>
  <c r="Q7706" i="1"/>
  <c r="P7706" i="1"/>
  <c r="O7706" i="1"/>
  <c r="N7706" i="1"/>
  <c r="S7705" i="1"/>
  <c r="R7705" i="1"/>
  <c r="Q7705" i="1"/>
  <c r="P7705" i="1"/>
  <c r="O7705" i="1"/>
  <c r="N7705" i="1"/>
  <c r="S7704" i="1"/>
  <c r="R7704" i="1"/>
  <c r="T7704" i="1" s="1"/>
  <c r="Q7704" i="1"/>
  <c r="P7704" i="1"/>
  <c r="O7704" i="1"/>
  <c r="N7704" i="1"/>
  <c r="S7703" i="1"/>
  <c r="R7703" i="1"/>
  <c r="Q7703" i="1"/>
  <c r="P7703" i="1"/>
  <c r="O7703" i="1"/>
  <c r="N7703" i="1"/>
  <c r="S7702" i="1"/>
  <c r="R7702" i="1"/>
  <c r="T7702" i="1" s="1"/>
  <c r="Q7702" i="1"/>
  <c r="P7702" i="1"/>
  <c r="O7702" i="1"/>
  <c r="N7702" i="1"/>
  <c r="S7701" i="1"/>
  <c r="R7701" i="1"/>
  <c r="Q7701" i="1"/>
  <c r="P7701" i="1"/>
  <c r="O7701" i="1"/>
  <c r="N7701" i="1"/>
  <c r="S7700" i="1"/>
  <c r="R7700" i="1"/>
  <c r="Q7700" i="1"/>
  <c r="P7700" i="1"/>
  <c r="O7700" i="1"/>
  <c r="N7700" i="1"/>
  <c r="S7699" i="1"/>
  <c r="R7699" i="1"/>
  <c r="Q7699" i="1"/>
  <c r="P7699" i="1"/>
  <c r="O7699" i="1"/>
  <c r="N7699" i="1"/>
  <c r="S7698" i="1"/>
  <c r="R7698" i="1"/>
  <c r="Q7698" i="1"/>
  <c r="P7698" i="1"/>
  <c r="O7698" i="1"/>
  <c r="N7698" i="1"/>
  <c r="S7697" i="1"/>
  <c r="R7697" i="1"/>
  <c r="Q7697" i="1"/>
  <c r="P7697" i="1"/>
  <c r="O7697" i="1"/>
  <c r="N7697" i="1"/>
  <c r="S7696" i="1"/>
  <c r="T7696" i="1" s="1"/>
  <c r="R7696" i="1"/>
  <c r="Q7696" i="1"/>
  <c r="P7696" i="1"/>
  <c r="O7696" i="1"/>
  <c r="N7696" i="1"/>
  <c r="S7695" i="1"/>
  <c r="R7695" i="1"/>
  <c r="Q7695" i="1"/>
  <c r="P7695" i="1"/>
  <c r="O7695" i="1"/>
  <c r="N7695" i="1"/>
  <c r="S7694" i="1"/>
  <c r="R7694" i="1"/>
  <c r="Q7694" i="1"/>
  <c r="P7694" i="1"/>
  <c r="O7694" i="1"/>
  <c r="N7694" i="1"/>
  <c r="S7693" i="1"/>
  <c r="R7693" i="1"/>
  <c r="Q7693" i="1"/>
  <c r="P7693" i="1"/>
  <c r="O7693" i="1"/>
  <c r="N7693" i="1"/>
  <c r="S7692" i="1"/>
  <c r="R7692" i="1"/>
  <c r="Q7692" i="1"/>
  <c r="P7692" i="1"/>
  <c r="O7692" i="1"/>
  <c r="N7692" i="1"/>
  <c r="S7691" i="1"/>
  <c r="R7691" i="1"/>
  <c r="Q7691" i="1"/>
  <c r="P7691" i="1"/>
  <c r="O7691" i="1"/>
  <c r="N7691" i="1"/>
  <c r="S7690" i="1"/>
  <c r="R7690" i="1"/>
  <c r="Q7690" i="1"/>
  <c r="P7690" i="1"/>
  <c r="O7690" i="1"/>
  <c r="N7690" i="1"/>
  <c r="S7689" i="1"/>
  <c r="R7689" i="1"/>
  <c r="Q7689" i="1"/>
  <c r="P7689" i="1"/>
  <c r="O7689" i="1"/>
  <c r="N7689" i="1"/>
  <c r="S7688" i="1"/>
  <c r="R7688" i="1"/>
  <c r="Q7688" i="1"/>
  <c r="P7688" i="1"/>
  <c r="O7688" i="1"/>
  <c r="N7688" i="1"/>
  <c r="S7687" i="1"/>
  <c r="R7687" i="1"/>
  <c r="Q7687" i="1"/>
  <c r="P7687" i="1"/>
  <c r="O7687" i="1"/>
  <c r="N7687" i="1"/>
  <c r="S7686" i="1"/>
  <c r="R7686" i="1"/>
  <c r="Q7686" i="1"/>
  <c r="P7686" i="1"/>
  <c r="O7686" i="1"/>
  <c r="N7686" i="1"/>
  <c r="S7685" i="1"/>
  <c r="R7685" i="1"/>
  <c r="Q7685" i="1"/>
  <c r="P7685" i="1"/>
  <c r="O7685" i="1"/>
  <c r="N7685" i="1"/>
  <c r="S7684" i="1"/>
  <c r="R7684" i="1"/>
  <c r="Q7684" i="1"/>
  <c r="P7684" i="1"/>
  <c r="O7684" i="1"/>
  <c r="N7684" i="1"/>
  <c r="S7683" i="1"/>
  <c r="R7683" i="1"/>
  <c r="Q7683" i="1"/>
  <c r="P7683" i="1"/>
  <c r="O7683" i="1"/>
  <c r="N7683" i="1"/>
  <c r="S7682" i="1"/>
  <c r="R7682" i="1"/>
  <c r="Q7682" i="1"/>
  <c r="P7682" i="1"/>
  <c r="O7682" i="1"/>
  <c r="N7682" i="1"/>
  <c r="S7681" i="1"/>
  <c r="R7681" i="1"/>
  <c r="Q7681" i="1"/>
  <c r="P7681" i="1"/>
  <c r="O7681" i="1"/>
  <c r="N7681" i="1"/>
  <c r="S7680" i="1"/>
  <c r="R7680" i="1"/>
  <c r="Q7680" i="1"/>
  <c r="P7680" i="1"/>
  <c r="O7680" i="1"/>
  <c r="N7680" i="1"/>
  <c r="S7679" i="1"/>
  <c r="R7679" i="1"/>
  <c r="Q7679" i="1"/>
  <c r="P7679" i="1"/>
  <c r="O7679" i="1"/>
  <c r="N7679" i="1"/>
  <c r="S7678" i="1"/>
  <c r="R7678" i="1"/>
  <c r="Q7678" i="1"/>
  <c r="P7678" i="1"/>
  <c r="O7678" i="1"/>
  <c r="N7678" i="1"/>
  <c r="S7677" i="1"/>
  <c r="R7677" i="1"/>
  <c r="Q7677" i="1"/>
  <c r="P7677" i="1"/>
  <c r="O7677" i="1"/>
  <c r="N7677" i="1"/>
  <c r="S7676" i="1"/>
  <c r="R7676" i="1"/>
  <c r="Q7676" i="1"/>
  <c r="P7676" i="1"/>
  <c r="O7676" i="1"/>
  <c r="N7676" i="1"/>
  <c r="S7675" i="1"/>
  <c r="R7675" i="1"/>
  <c r="Q7675" i="1"/>
  <c r="P7675" i="1"/>
  <c r="O7675" i="1"/>
  <c r="N7675" i="1"/>
  <c r="S7674" i="1"/>
  <c r="R7674" i="1"/>
  <c r="Q7674" i="1"/>
  <c r="P7674" i="1"/>
  <c r="O7674" i="1"/>
  <c r="N7674" i="1"/>
  <c r="S7673" i="1"/>
  <c r="R7673" i="1"/>
  <c r="Q7673" i="1"/>
  <c r="P7673" i="1"/>
  <c r="O7673" i="1"/>
  <c r="N7673" i="1"/>
  <c r="S7672" i="1"/>
  <c r="R7672" i="1"/>
  <c r="Q7672" i="1"/>
  <c r="P7672" i="1"/>
  <c r="O7672" i="1"/>
  <c r="N7672" i="1"/>
  <c r="S7671" i="1"/>
  <c r="R7671" i="1"/>
  <c r="Q7671" i="1"/>
  <c r="P7671" i="1"/>
  <c r="O7671" i="1"/>
  <c r="N7671" i="1"/>
  <c r="S7670" i="1"/>
  <c r="R7670" i="1"/>
  <c r="T7670" i="1" s="1"/>
  <c r="Q7670" i="1"/>
  <c r="P7670" i="1"/>
  <c r="O7670" i="1"/>
  <c r="N7670" i="1"/>
  <c r="S7669" i="1"/>
  <c r="R7669" i="1"/>
  <c r="Q7669" i="1"/>
  <c r="P7669" i="1"/>
  <c r="O7669" i="1"/>
  <c r="N7669" i="1"/>
  <c r="S7668" i="1"/>
  <c r="R7668" i="1"/>
  <c r="Q7668" i="1"/>
  <c r="P7668" i="1"/>
  <c r="O7668" i="1"/>
  <c r="N7668" i="1"/>
  <c r="S7667" i="1"/>
  <c r="R7667" i="1"/>
  <c r="T7667" i="1" s="1"/>
  <c r="Q7667" i="1"/>
  <c r="P7667" i="1"/>
  <c r="O7667" i="1"/>
  <c r="N7667" i="1"/>
  <c r="S7666" i="1"/>
  <c r="R7666" i="1"/>
  <c r="Q7666" i="1"/>
  <c r="P7666" i="1"/>
  <c r="O7666" i="1"/>
  <c r="N7666" i="1"/>
  <c r="S7665" i="1"/>
  <c r="R7665" i="1"/>
  <c r="Q7665" i="1"/>
  <c r="P7665" i="1"/>
  <c r="O7665" i="1"/>
  <c r="N7665" i="1"/>
  <c r="S7664" i="1"/>
  <c r="R7664" i="1"/>
  <c r="T7664" i="1" s="1"/>
  <c r="Q7664" i="1"/>
  <c r="P7664" i="1"/>
  <c r="O7664" i="1"/>
  <c r="N7664" i="1"/>
  <c r="S7663" i="1"/>
  <c r="R7663" i="1"/>
  <c r="Q7663" i="1"/>
  <c r="P7663" i="1"/>
  <c r="O7663" i="1"/>
  <c r="N7663" i="1"/>
  <c r="S7662" i="1"/>
  <c r="R7662" i="1"/>
  <c r="T7662" i="1" s="1"/>
  <c r="Q7662" i="1"/>
  <c r="P7662" i="1"/>
  <c r="O7662" i="1"/>
  <c r="N7662" i="1"/>
  <c r="S7661" i="1"/>
  <c r="R7661" i="1"/>
  <c r="Q7661" i="1"/>
  <c r="P7661" i="1"/>
  <c r="O7661" i="1"/>
  <c r="N7661" i="1"/>
  <c r="S7660" i="1"/>
  <c r="R7660" i="1"/>
  <c r="Q7660" i="1"/>
  <c r="P7660" i="1"/>
  <c r="O7660" i="1"/>
  <c r="N7660" i="1"/>
  <c r="S7659" i="1"/>
  <c r="R7659" i="1"/>
  <c r="T7659" i="1" s="1"/>
  <c r="Q7659" i="1"/>
  <c r="P7659" i="1"/>
  <c r="O7659" i="1"/>
  <c r="N7659" i="1"/>
  <c r="S7658" i="1"/>
  <c r="R7658" i="1"/>
  <c r="T7658" i="1" s="1"/>
  <c r="Q7658" i="1"/>
  <c r="P7658" i="1"/>
  <c r="O7658" i="1"/>
  <c r="N7658" i="1"/>
  <c r="S7657" i="1"/>
  <c r="R7657" i="1"/>
  <c r="Q7657" i="1"/>
  <c r="P7657" i="1"/>
  <c r="O7657" i="1"/>
  <c r="N7657" i="1"/>
  <c r="S7656" i="1"/>
  <c r="R7656" i="1"/>
  <c r="Q7656" i="1"/>
  <c r="P7656" i="1"/>
  <c r="O7656" i="1"/>
  <c r="N7656" i="1"/>
  <c r="S7655" i="1"/>
  <c r="R7655" i="1"/>
  <c r="Q7655" i="1"/>
  <c r="P7655" i="1"/>
  <c r="O7655" i="1"/>
  <c r="N7655" i="1"/>
  <c r="S7654" i="1"/>
  <c r="R7654" i="1"/>
  <c r="T7654" i="1" s="1"/>
  <c r="Q7654" i="1"/>
  <c r="P7654" i="1"/>
  <c r="O7654" i="1"/>
  <c r="N7654" i="1"/>
  <c r="S7653" i="1"/>
  <c r="R7653" i="1"/>
  <c r="Q7653" i="1"/>
  <c r="P7653" i="1"/>
  <c r="O7653" i="1"/>
  <c r="N7653" i="1"/>
  <c r="S7652" i="1"/>
  <c r="R7652" i="1"/>
  <c r="Q7652" i="1"/>
  <c r="P7652" i="1"/>
  <c r="O7652" i="1"/>
  <c r="N7652" i="1"/>
  <c r="S7651" i="1"/>
  <c r="R7651" i="1"/>
  <c r="Q7651" i="1"/>
  <c r="P7651" i="1"/>
  <c r="O7651" i="1"/>
  <c r="N7651" i="1"/>
  <c r="S7650" i="1"/>
  <c r="R7650" i="1"/>
  <c r="T7650" i="1" s="1"/>
  <c r="Q7650" i="1"/>
  <c r="P7650" i="1"/>
  <c r="O7650" i="1"/>
  <c r="N7650" i="1"/>
  <c r="S7649" i="1"/>
  <c r="R7649" i="1"/>
  <c r="Q7649" i="1"/>
  <c r="P7649" i="1"/>
  <c r="O7649" i="1"/>
  <c r="N7649" i="1"/>
  <c r="S7648" i="1"/>
  <c r="R7648" i="1"/>
  <c r="T7648" i="1" s="1"/>
  <c r="Q7648" i="1"/>
  <c r="P7648" i="1"/>
  <c r="O7648" i="1"/>
  <c r="N7648" i="1"/>
  <c r="S7647" i="1"/>
  <c r="R7647" i="1"/>
  <c r="Q7647" i="1"/>
  <c r="P7647" i="1"/>
  <c r="O7647" i="1"/>
  <c r="N7647" i="1"/>
  <c r="S7646" i="1"/>
  <c r="R7646" i="1"/>
  <c r="Q7646" i="1"/>
  <c r="P7646" i="1"/>
  <c r="O7646" i="1"/>
  <c r="N7646" i="1"/>
  <c r="S7645" i="1"/>
  <c r="R7645" i="1"/>
  <c r="Q7645" i="1"/>
  <c r="P7645" i="1"/>
  <c r="O7645" i="1"/>
  <c r="N7645" i="1"/>
  <c r="S7644" i="1"/>
  <c r="R7644" i="1"/>
  <c r="Q7644" i="1"/>
  <c r="P7644" i="1"/>
  <c r="O7644" i="1"/>
  <c r="N7644" i="1"/>
  <c r="S7643" i="1"/>
  <c r="R7643" i="1"/>
  <c r="T7643" i="1" s="1"/>
  <c r="Q7643" i="1"/>
  <c r="P7643" i="1"/>
  <c r="O7643" i="1"/>
  <c r="N7643" i="1"/>
  <c r="S7642" i="1"/>
  <c r="R7642" i="1"/>
  <c r="T7642" i="1" s="1"/>
  <c r="Q7642" i="1"/>
  <c r="P7642" i="1"/>
  <c r="O7642" i="1"/>
  <c r="N7642" i="1"/>
  <c r="S7641" i="1"/>
  <c r="R7641" i="1"/>
  <c r="Q7641" i="1"/>
  <c r="P7641" i="1"/>
  <c r="O7641" i="1"/>
  <c r="N7641" i="1"/>
  <c r="S7640" i="1"/>
  <c r="R7640" i="1"/>
  <c r="T7640" i="1" s="1"/>
  <c r="Q7640" i="1"/>
  <c r="P7640" i="1"/>
  <c r="O7640" i="1"/>
  <c r="N7640" i="1"/>
  <c r="S7639" i="1"/>
  <c r="R7639" i="1"/>
  <c r="Q7639" i="1"/>
  <c r="P7639" i="1"/>
  <c r="O7639" i="1"/>
  <c r="N7639" i="1"/>
  <c r="S7638" i="1"/>
  <c r="R7638" i="1"/>
  <c r="T7638" i="1" s="1"/>
  <c r="Q7638" i="1"/>
  <c r="P7638" i="1"/>
  <c r="O7638" i="1"/>
  <c r="N7638" i="1"/>
  <c r="S7637" i="1"/>
  <c r="R7637" i="1"/>
  <c r="Q7637" i="1"/>
  <c r="P7637" i="1"/>
  <c r="O7637" i="1"/>
  <c r="N7637" i="1"/>
  <c r="S7636" i="1"/>
  <c r="R7636" i="1"/>
  <c r="Q7636" i="1"/>
  <c r="P7636" i="1"/>
  <c r="O7636" i="1"/>
  <c r="N7636" i="1"/>
  <c r="S7635" i="1"/>
  <c r="R7635" i="1"/>
  <c r="Q7635" i="1"/>
  <c r="P7635" i="1"/>
  <c r="O7635" i="1"/>
  <c r="N7635" i="1"/>
  <c r="S7634" i="1"/>
  <c r="R7634" i="1"/>
  <c r="T7634" i="1" s="1"/>
  <c r="Q7634" i="1"/>
  <c r="P7634" i="1"/>
  <c r="O7634" i="1"/>
  <c r="N7634" i="1"/>
  <c r="S7633" i="1"/>
  <c r="R7633" i="1"/>
  <c r="Q7633" i="1"/>
  <c r="P7633" i="1"/>
  <c r="O7633" i="1"/>
  <c r="N7633" i="1"/>
  <c r="S7632" i="1"/>
  <c r="R7632" i="1"/>
  <c r="T7632" i="1" s="1"/>
  <c r="Q7632" i="1"/>
  <c r="P7632" i="1"/>
  <c r="O7632" i="1"/>
  <c r="N7632" i="1"/>
  <c r="S7631" i="1"/>
  <c r="R7631" i="1"/>
  <c r="Q7631" i="1"/>
  <c r="P7631" i="1"/>
  <c r="O7631" i="1"/>
  <c r="N7631" i="1"/>
  <c r="S7630" i="1"/>
  <c r="R7630" i="1"/>
  <c r="T7630" i="1" s="1"/>
  <c r="Q7630" i="1"/>
  <c r="P7630" i="1"/>
  <c r="O7630" i="1"/>
  <c r="N7630" i="1"/>
  <c r="S7629" i="1"/>
  <c r="R7629" i="1"/>
  <c r="Q7629" i="1"/>
  <c r="P7629" i="1"/>
  <c r="O7629" i="1"/>
  <c r="N7629" i="1"/>
  <c r="S7628" i="1"/>
  <c r="R7628" i="1"/>
  <c r="Q7628" i="1"/>
  <c r="P7628" i="1"/>
  <c r="O7628" i="1"/>
  <c r="N7628" i="1"/>
  <c r="S7627" i="1"/>
  <c r="R7627" i="1"/>
  <c r="T7627" i="1" s="1"/>
  <c r="Q7627" i="1"/>
  <c r="P7627" i="1"/>
  <c r="O7627" i="1"/>
  <c r="N7627" i="1"/>
  <c r="S7626" i="1"/>
  <c r="R7626" i="1"/>
  <c r="Q7626" i="1"/>
  <c r="P7626" i="1"/>
  <c r="O7626" i="1"/>
  <c r="N7626" i="1"/>
  <c r="S7625" i="1"/>
  <c r="R7625" i="1"/>
  <c r="Q7625" i="1"/>
  <c r="P7625" i="1"/>
  <c r="O7625" i="1"/>
  <c r="N7625" i="1"/>
  <c r="S7624" i="1"/>
  <c r="R7624" i="1"/>
  <c r="T7624" i="1" s="1"/>
  <c r="Q7624" i="1"/>
  <c r="P7624" i="1"/>
  <c r="O7624" i="1"/>
  <c r="N7624" i="1"/>
  <c r="S7623" i="1"/>
  <c r="R7623" i="1"/>
  <c r="Q7623" i="1"/>
  <c r="P7623" i="1"/>
  <c r="O7623" i="1"/>
  <c r="N7623" i="1"/>
  <c r="S7622" i="1"/>
  <c r="R7622" i="1"/>
  <c r="T7622" i="1" s="1"/>
  <c r="Q7622" i="1"/>
  <c r="P7622" i="1"/>
  <c r="O7622" i="1"/>
  <c r="N7622" i="1"/>
  <c r="S7621" i="1"/>
  <c r="R7621" i="1"/>
  <c r="Q7621" i="1"/>
  <c r="P7621" i="1"/>
  <c r="O7621" i="1"/>
  <c r="N7621" i="1"/>
  <c r="S7620" i="1"/>
  <c r="R7620" i="1"/>
  <c r="Q7620" i="1"/>
  <c r="P7620" i="1"/>
  <c r="O7620" i="1"/>
  <c r="N7620" i="1"/>
  <c r="S7619" i="1"/>
  <c r="R7619" i="1"/>
  <c r="T7619" i="1" s="1"/>
  <c r="Q7619" i="1"/>
  <c r="P7619" i="1"/>
  <c r="O7619" i="1"/>
  <c r="N7619" i="1"/>
  <c r="S7618" i="1"/>
  <c r="R7618" i="1"/>
  <c r="T7618" i="1" s="1"/>
  <c r="Q7618" i="1"/>
  <c r="P7618" i="1"/>
  <c r="O7618" i="1"/>
  <c r="N7618" i="1"/>
  <c r="S7617" i="1"/>
  <c r="R7617" i="1"/>
  <c r="Q7617" i="1"/>
  <c r="P7617" i="1"/>
  <c r="O7617" i="1"/>
  <c r="N7617" i="1"/>
  <c r="S7616" i="1"/>
  <c r="R7616" i="1"/>
  <c r="Q7616" i="1"/>
  <c r="P7616" i="1"/>
  <c r="O7616" i="1"/>
  <c r="N7616" i="1"/>
  <c r="S7615" i="1"/>
  <c r="R7615" i="1"/>
  <c r="Q7615" i="1"/>
  <c r="P7615" i="1"/>
  <c r="O7615" i="1"/>
  <c r="N7615" i="1"/>
  <c r="S7614" i="1"/>
  <c r="R7614" i="1"/>
  <c r="T7614" i="1" s="1"/>
  <c r="Q7614" i="1"/>
  <c r="P7614" i="1"/>
  <c r="O7614" i="1"/>
  <c r="N7614" i="1"/>
  <c r="S7613" i="1"/>
  <c r="R7613" i="1"/>
  <c r="Q7613" i="1"/>
  <c r="P7613" i="1"/>
  <c r="O7613" i="1"/>
  <c r="N7613" i="1"/>
  <c r="S7612" i="1"/>
  <c r="R7612" i="1"/>
  <c r="Q7612" i="1"/>
  <c r="P7612" i="1"/>
  <c r="O7612" i="1"/>
  <c r="N7612" i="1"/>
  <c r="S7611" i="1"/>
  <c r="R7611" i="1"/>
  <c r="Q7611" i="1"/>
  <c r="P7611" i="1"/>
  <c r="O7611" i="1"/>
  <c r="N7611" i="1"/>
  <c r="S7610" i="1"/>
  <c r="R7610" i="1"/>
  <c r="T7610" i="1" s="1"/>
  <c r="Q7610" i="1"/>
  <c r="P7610" i="1"/>
  <c r="O7610" i="1"/>
  <c r="N7610" i="1"/>
  <c r="S7609" i="1"/>
  <c r="R7609" i="1"/>
  <c r="Q7609" i="1"/>
  <c r="P7609" i="1"/>
  <c r="O7609" i="1"/>
  <c r="N7609" i="1"/>
  <c r="S7608" i="1"/>
  <c r="R7608" i="1"/>
  <c r="T7608" i="1" s="1"/>
  <c r="Q7608" i="1"/>
  <c r="P7608" i="1"/>
  <c r="O7608" i="1"/>
  <c r="N7608" i="1"/>
  <c r="S7607" i="1"/>
  <c r="R7607" i="1"/>
  <c r="Q7607" i="1"/>
  <c r="P7607" i="1"/>
  <c r="O7607" i="1"/>
  <c r="N7607" i="1"/>
  <c r="S7606" i="1"/>
  <c r="R7606" i="1"/>
  <c r="Q7606" i="1"/>
  <c r="P7606" i="1"/>
  <c r="O7606" i="1"/>
  <c r="N7606" i="1"/>
  <c r="S7605" i="1"/>
  <c r="R7605" i="1"/>
  <c r="Q7605" i="1"/>
  <c r="P7605" i="1"/>
  <c r="O7605" i="1"/>
  <c r="N7605" i="1"/>
  <c r="S7604" i="1"/>
  <c r="R7604" i="1"/>
  <c r="Q7604" i="1"/>
  <c r="P7604" i="1"/>
  <c r="O7604" i="1"/>
  <c r="N7604" i="1"/>
  <c r="S7603" i="1"/>
  <c r="R7603" i="1"/>
  <c r="T7603" i="1" s="1"/>
  <c r="Q7603" i="1"/>
  <c r="P7603" i="1"/>
  <c r="O7603" i="1"/>
  <c r="N7603" i="1"/>
  <c r="S7602" i="1"/>
  <c r="R7602" i="1"/>
  <c r="T7602" i="1" s="1"/>
  <c r="Q7602" i="1"/>
  <c r="P7602" i="1"/>
  <c r="O7602" i="1"/>
  <c r="N7602" i="1"/>
  <c r="S7601" i="1"/>
  <c r="R7601" i="1"/>
  <c r="Q7601" i="1"/>
  <c r="P7601" i="1"/>
  <c r="O7601" i="1"/>
  <c r="N7601" i="1"/>
  <c r="S7600" i="1"/>
  <c r="R7600" i="1"/>
  <c r="T7600" i="1" s="1"/>
  <c r="Q7600" i="1"/>
  <c r="P7600" i="1"/>
  <c r="O7600" i="1"/>
  <c r="N7600" i="1"/>
  <c r="S7599" i="1"/>
  <c r="R7599" i="1"/>
  <c r="Q7599" i="1"/>
  <c r="P7599" i="1"/>
  <c r="O7599" i="1"/>
  <c r="N7599" i="1"/>
  <c r="S7598" i="1"/>
  <c r="R7598" i="1"/>
  <c r="Q7598" i="1"/>
  <c r="P7598" i="1"/>
  <c r="O7598" i="1"/>
  <c r="N7598" i="1"/>
  <c r="S7597" i="1"/>
  <c r="R7597" i="1"/>
  <c r="Q7597" i="1"/>
  <c r="P7597" i="1"/>
  <c r="O7597" i="1"/>
  <c r="N7597" i="1"/>
  <c r="S7596" i="1"/>
  <c r="R7596" i="1"/>
  <c r="Q7596" i="1"/>
  <c r="P7596" i="1"/>
  <c r="O7596" i="1"/>
  <c r="N7596" i="1"/>
  <c r="S7595" i="1"/>
  <c r="R7595" i="1"/>
  <c r="Q7595" i="1"/>
  <c r="P7595" i="1"/>
  <c r="O7595" i="1"/>
  <c r="N7595" i="1"/>
  <c r="S7594" i="1"/>
  <c r="R7594" i="1"/>
  <c r="T7594" i="1" s="1"/>
  <c r="Q7594" i="1"/>
  <c r="P7594" i="1"/>
  <c r="O7594" i="1"/>
  <c r="N7594" i="1"/>
  <c r="S7593" i="1"/>
  <c r="R7593" i="1"/>
  <c r="Q7593" i="1"/>
  <c r="P7593" i="1"/>
  <c r="O7593" i="1"/>
  <c r="N7593" i="1"/>
  <c r="S7592" i="1"/>
  <c r="R7592" i="1"/>
  <c r="T7592" i="1" s="1"/>
  <c r="Q7592" i="1"/>
  <c r="P7592" i="1"/>
  <c r="O7592" i="1"/>
  <c r="N7592" i="1"/>
  <c r="S7591" i="1"/>
  <c r="R7591" i="1"/>
  <c r="Q7591" i="1"/>
  <c r="P7591" i="1"/>
  <c r="O7591" i="1"/>
  <c r="N7591" i="1"/>
  <c r="S7590" i="1"/>
  <c r="R7590" i="1"/>
  <c r="Q7590" i="1"/>
  <c r="P7590" i="1"/>
  <c r="O7590" i="1"/>
  <c r="N7590" i="1"/>
  <c r="S7589" i="1"/>
  <c r="R7589" i="1"/>
  <c r="Q7589" i="1"/>
  <c r="P7589" i="1"/>
  <c r="O7589" i="1"/>
  <c r="N7589" i="1"/>
  <c r="S7588" i="1"/>
  <c r="R7588" i="1"/>
  <c r="Q7588" i="1"/>
  <c r="P7588" i="1"/>
  <c r="O7588" i="1"/>
  <c r="N7588" i="1"/>
  <c r="S7587" i="1"/>
  <c r="R7587" i="1"/>
  <c r="T7587" i="1" s="1"/>
  <c r="Q7587" i="1"/>
  <c r="P7587" i="1"/>
  <c r="O7587" i="1"/>
  <c r="N7587" i="1"/>
  <c r="S7586" i="1"/>
  <c r="R7586" i="1"/>
  <c r="Q7586" i="1"/>
  <c r="P7586" i="1"/>
  <c r="O7586" i="1"/>
  <c r="N7586" i="1"/>
  <c r="S7585" i="1"/>
  <c r="R7585" i="1"/>
  <c r="Q7585" i="1"/>
  <c r="P7585" i="1"/>
  <c r="O7585" i="1"/>
  <c r="N7585" i="1"/>
  <c r="S7584" i="1"/>
  <c r="R7584" i="1"/>
  <c r="T7584" i="1" s="1"/>
  <c r="Q7584" i="1"/>
  <c r="P7584" i="1"/>
  <c r="O7584" i="1"/>
  <c r="N7584" i="1"/>
  <c r="S7583" i="1"/>
  <c r="R7583" i="1"/>
  <c r="T7583" i="1" s="1"/>
  <c r="Q7583" i="1"/>
  <c r="P7583" i="1"/>
  <c r="O7583" i="1"/>
  <c r="N7583" i="1"/>
  <c r="S7582" i="1"/>
  <c r="R7582" i="1"/>
  <c r="Q7582" i="1"/>
  <c r="P7582" i="1"/>
  <c r="O7582" i="1"/>
  <c r="N7582" i="1"/>
  <c r="S7581" i="1"/>
  <c r="R7581" i="1"/>
  <c r="Q7581" i="1"/>
  <c r="P7581" i="1"/>
  <c r="O7581" i="1"/>
  <c r="N7581" i="1"/>
  <c r="S7580" i="1"/>
  <c r="R7580" i="1"/>
  <c r="Q7580" i="1"/>
  <c r="P7580" i="1"/>
  <c r="O7580" i="1"/>
  <c r="N7580" i="1"/>
  <c r="S7579" i="1"/>
  <c r="R7579" i="1"/>
  <c r="T7579" i="1" s="1"/>
  <c r="Q7579" i="1"/>
  <c r="P7579" i="1"/>
  <c r="O7579" i="1"/>
  <c r="N7579" i="1"/>
  <c r="S7578" i="1"/>
  <c r="R7578" i="1"/>
  <c r="T7578" i="1" s="1"/>
  <c r="Q7578" i="1"/>
  <c r="P7578" i="1"/>
  <c r="O7578" i="1"/>
  <c r="N7578" i="1"/>
  <c r="S7577" i="1"/>
  <c r="R7577" i="1"/>
  <c r="Q7577" i="1"/>
  <c r="P7577" i="1"/>
  <c r="O7577" i="1"/>
  <c r="N7577" i="1"/>
  <c r="S7576" i="1"/>
  <c r="R7576" i="1"/>
  <c r="Q7576" i="1"/>
  <c r="P7576" i="1"/>
  <c r="O7576" i="1"/>
  <c r="N7576" i="1"/>
  <c r="S7575" i="1"/>
  <c r="R7575" i="1"/>
  <c r="Q7575" i="1"/>
  <c r="P7575" i="1"/>
  <c r="O7575" i="1"/>
  <c r="N7575" i="1"/>
  <c r="S7574" i="1"/>
  <c r="R7574" i="1"/>
  <c r="Q7574" i="1"/>
  <c r="P7574" i="1"/>
  <c r="O7574" i="1"/>
  <c r="N7574" i="1"/>
  <c r="S7573" i="1"/>
  <c r="R7573" i="1"/>
  <c r="Q7573" i="1"/>
  <c r="P7573" i="1"/>
  <c r="O7573" i="1"/>
  <c r="N7573" i="1"/>
  <c r="S7572" i="1"/>
  <c r="R7572" i="1"/>
  <c r="Q7572" i="1"/>
  <c r="P7572" i="1"/>
  <c r="O7572" i="1"/>
  <c r="N7572" i="1"/>
  <c r="S7571" i="1"/>
  <c r="R7571" i="1"/>
  <c r="Q7571" i="1"/>
  <c r="P7571" i="1"/>
  <c r="O7571" i="1"/>
  <c r="N7571" i="1"/>
  <c r="S7570" i="1"/>
  <c r="R7570" i="1"/>
  <c r="T7570" i="1" s="1"/>
  <c r="Q7570" i="1"/>
  <c r="P7570" i="1"/>
  <c r="O7570" i="1"/>
  <c r="N7570" i="1"/>
  <c r="S7569" i="1"/>
  <c r="R7569" i="1"/>
  <c r="Q7569" i="1"/>
  <c r="P7569" i="1"/>
  <c r="O7569" i="1"/>
  <c r="N7569" i="1"/>
  <c r="S7568" i="1"/>
  <c r="R7568" i="1"/>
  <c r="T7568" i="1" s="1"/>
  <c r="Q7568" i="1"/>
  <c r="P7568" i="1"/>
  <c r="O7568" i="1"/>
  <c r="N7568" i="1"/>
  <c r="S7567" i="1"/>
  <c r="R7567" i="1"/>
  <c r="T7567" i="1" s="1"/>
  <c r="Q7567" i="1"/>
  <c r="P7567" i="1"/>
  <c r="O7567" i="1"/>
  <c r="N7567" i="1"/>
  <c r="S7566" i="1"/>
  <c r="R7566" i="1"/>
  <c r="Q7566" i="1"/>
  <c r="P7566" i="1"/>
  <c r="O7566" i="1"/>
  <c r="N7566" i="1"/>
  <c r="S7565" i="1"/>
  <c r="R7565" i="1"/>
  <c r="Q7565" i="1"/>
  <c r="P7565" i="1"/>
  <c r="O7565" i="1"/>
  <c r="N7565" i="1"/>
  <c r="S7564" i="1"/>
  <c r="R7564" i="1"/>
  <c r="Q7564" i="1"/>
  <c r="P7564" i="1"/>
  <c r="O7564" i="1"/>
  <c r="N7564" i="1"/>
  <c r="S7563" i="1"/>
  <c r="R7563" i="1"/>
  <c r="T7563" i="1" s="1"/>
  <c r="Q7563" i="1"/>
  <c r="P7563" i="1"/>
  <c r="O7563" i="1"/>
  <c r="N7563" i="1"/>
  <c r="S7562" i="1"/>
  <c r="R7562" i="1"/>
  <c r="T7562" i="1" s="1"/>
  <c r="Q7562" i="1"/>
  <c r="P7562" i="1"/>
  <c r="O7562" i="1"/>
  <c r="N7562" i="1"/>
  <c r="S7561" i="1"/>
  <c r="R7561" i="1"/>
  <c r="Q7561" i="1"/>
  <c r="P7561" i="1"/>
  <c r="O7561" i="1"/>
  <c r="N7561" i="1"/>
  <c r="S7560" i="1"/>
  <c r="R7560" i="1"/>
  <c r="T7560" i="1" s="1"/>
  <c r="Q7560" i="1"/>
  <c r="P7560" i="1"/>
  <c r="O7560" i="1"/>
  <c r="N7560" i="1"/>
  <c r="S7559" i="1"/>
  <c r="R7559" i="1"/>
  <c r="T7559" i="1" s="1"/>
  <c r="Q7559" i="1"/>
  <c r="P7559" i="1"/>
  <c r="O7559" i="1"/>
  <c r="N7559" i="1"/>
  <c r="S7558" i="1"/>
  <c r="R7558" i="1"/>
  <c r="Q7558" i="1"/>
  <c r="P7558" i="1"/>
  <c r="O7558" i="1"/>
  <c r="N7558" i="1"/>
  <c r="S7557" i="1"/>
  <c r="R7557" i="1"/>
  <c r="Q7557" i="1"/>
  <c r="P7557" i="1"/>
  <c r="O7557" i="1"/>
  <c r="N7557" i="1"/>
  <c r="S7556" i="1"/>
  <c r="R7556" i="1"/>
  <c r="Q7556" i="1"/>
  <c r="P7556" i="1"/>
  <c r="O7556" i="1"/>
  <c r="N7556" i="1"/>
  <c r="S7555" i="1"/>
  <c r="R7555" i="1"/>
  <c r="Q7555" i="1"/>
  <c r="P7555" i="1"/>
  <c r="O7555" i="1"/>
  <c r="N7555" i="1"/>
  <c r="S7554" i="1"/>
  <c r="R7554" i="1"/>
  <c r="T7554" i="1" s="1"/>
  <c r="Q7554" i="1"/>
  <c r="P7554" i="1"/>
  <c r="O7554" i="1"/>
  <c r="N7554" i="1"/>
  <c r="S7553" i="1"/>
  <c r="R7553" i="1"/>
  <c r="T7553" i="1" s="1"/>
  <c r="Q7553" i="1"/>
  <c r="P7553" i="1"/>
  <c r="O7553" i="1"/>
  <c r="N7553" i="1"/>
  <c r="S7552" i="1"/>
  <c r="R7552" i="1"/>
  <c r="T7552" i="1" s="1"/>
  <c r="Q7552" i="1"/>
  <c r="P7552" i="1"/>
  <c r="O7552" i="1"/>
  <c r="N7552" i="1"/>
  <c r="S7551" i="1"/>
  <c r="R7551" i="1"/>
  <c r="Q7551" i="1"/>
  <c r="P7551" i="1"/>
  <c r="O7551" i="1"/>
  <c r="N7551" i="1"/>
  <c r="S7550" i="1"/>
  <c r="R7550" i="1"/>
  <c r="T7550" i="1" s="1"/>
  <c r="Q7550" i="1"/>
  <c r="P7550" i="1"/>
  <c r="O7550" i="1"/>
  <c r="N7550" i="1"/>
  <c r="S7549" i="1"/>
  <c r="R7549" i="1"/>
  <c r="T7549" i="1" s="1"/>
  <c r="Q7549" i="1"/>
  <c r="P7549" i="1"/>
  <c r="O7549" i="1"/>
  <c r="N7549" i="1"/>
  <c r="S7548" i="1"/>
  <c r="R7548" i="1"/>
  <c r="T7548" i="1" s="1"/>
  <c r="Q7548" i="1"/>
  <c r="P7548" i="1"/>
  <c r="O7548" i="1"/>
  <c r="N7548" i="1"/>
  <c r="S7547" i="1"/>
  <c r="R7547" i="1"/>
  <c r="T7547" i="1" s="1"/>
  <c r="Q7547" i="1"/>
  <c r="P7547" i="1"/>
  <c r="O7547" i="1"/>
  <c r="N7547" i="1"/>
  <c r="S7546" i="1"/>
  <c r="R7546" i="1"/>
  <c r="Q7546" i="1"/>
  <c r="P7546" i="1"/>
  <c r="O7546" i="1"/>
  <c r="N7546" i="1"/>
  <c r="S7545" i="1"/>
  <c r="R7545" i="1"/>
  <c r="Q7545" i="1"/>
  <c r="P7545" i="1"/>
  <c r="O7545" i="1"/>
  <c r="N7545" i="1"/>
  <c r="S7544" i="1"/>
  <c r="R7544" i="1"/>
  <c r="T7544" i="1" s="1"/>
  <c r="Q7544" i="1"/>
  <c r="P7544" i="1"/>
  <c r="O7544" i="1"/>
  <c r="N7544" i="1"/>
  <c r="S7543" i="1"/>
  <c r="R7543" i="1"/>
  <c r="Q7543" i="1"/>
  <c r="P7543" i="1"/>
  <c r="O7543" i="1"/>
  <c r="N7543" i="1"/>
  <c r="S7542" i="1"/>
  <c r="R7542" i="1"/>
  <c r="T7542" i="1" s="1"/>
  <c r="Q7542" i="1"/>
  <c r="P7542" i="1"/>
  <c r="O7542" i="1"/>
  <c r="N7542" i="1"/>
  <c r="S7541" i="1"/>
  <c r="R7541" i="1"/>
  <c r="Q7541" i="1"/>
  <c r="P7541" i="1"/>
  <c r="O7541" i="1"/>
  <c r="N7541" i="1"/>
  <c r="S7540" i="1"/>
  <c r="R7540" i="1"/>
  <c r="Q7540" i="1"/>
  <c r="P7540" i="1"/>
  <c r="O7540" i="1"/>
  <c r="N7540" i="1"/>
  <c r="S7539" i="1"/>
  <c r="R7539" i="1"/>
  <c r="T7539" i="1" s="1"/>
  <c r="Q7539" i="1"/>
  <c r="P7539" i="1"/>
  <c r="O7539" i="1"/>
  <c r="N7539" i="1"/>
  <c r="S7538" i="1"/>
  <c r="R7538" i="1"/>
  <c r="T7538" i="1" s="1"/>
  <c r="Q7538" i="1"/>
  <c r="P7538" i="1"/>
  <c r="O7538" i="1"/>
  <c r="N7538" i="1"/>
  <c r="S7537" i="1"/>
  <c r="R7537" i="1"/>
  <c r="Q7537" i="1"/>
  <c r="P7537" i="1"/>
  <c r="O7537" i="1"/>
  <c r="N7537" i="1"/>
  <c r="S7536" i="1"/>
  <c r="R7536" i="1"/>
  <c r="Q7536" i="1"/>
  <c r="P7536" i="1"/>
  <c r="O7536" i="1"/>
  <c r="N7536" i="1"/>
  <c r="S7535" i="1"/>
  <c r="R7535" i="1"/>
  <c r="Q7535" i="1"/>
  <c r="P7535" i="1"/>
  <c r="O7535" i="1"/>
  <c r="N7535" i="1"/>
  <c r="S7534" i="1"/>
  <c r="R7534" i="1"/>
  <c r="T7534" i="1" s="1"/>
  <c r="Q7534" i="1"/>
  <c r="P7534" i="1"/>
  <c r="O7534" i="1"/>
  <c r="N7534" i="1"/>
  <c r="S7533" i="1"/>
  <c r="R7533" i="1"/>
  <c r="Q7533" i="1"/>
  <c r="P7533" i="1"/>
  <c r="O7533" i="1"/>
  <c r="N7533" i="1"/>
  <c r="S7532" i="1"/>
  <c r="R7532" i="1"/>
  <c r="Q7532" i="1"/>
  <c r="P7532" i="1"/>
  <c r="O7532" i="1"/>
  <c r="N7532" i="1"/>
  <c r="S7531" i="1"/>
  <c r="R7531" i="1"/>
  <c r="Q7531" i="1"/>
  <c r="P7531" i="1"/>
  <c r="O7531" i="1"/>
  <c r="N7531" i="1"/>
  <c r="S7530" i="1"/>
  <c r="R7530" i="1"/>
  <c r="T7530" i="1" s="1"/>
  <c r="Q7530" i="1"/>
  <c r="P7530" i="1"/>
  <c r="O7530" i="1"/>
  <c r="N7530" i="1"/>
  <c r="S7529" i="1"/>
  <c r="R7529" i="1"/>
  <c r="Q7529" i="1"/>
  <c r="P7529" i="1"/>
  <c r="O7529" i="1"/>
  <c r="N7529" i="1"/>
  <c r="S7528" i="1"/>
  <c r="R7528" i="1"/>
  <c r="T7528" i="1" s="1"/>
  <c r="Q7528" i="1"/>
  <c r="P7528" i="1"/>
  <c r="O7528" i="1"/>
  <c r="N7528" i="1"/>
  <c r="S7527" i="1"/>
  <c r="R7527" i="1"/>
  <c r="Q7527" i="1"/>
  <c r="P7527" i="1"/>
  <c r="O7527" i="1"/>
  <c r="N7527" i="1"/>
  <c r="S7526" i="1"/>
  <c r="R7526" i="1"/>
  <c r="Q7526" i="1"/>
  <c r="P7526" i="1"/>
  <c r="O7526" i="1"/>
  <c r="N7526" i="1"/>
  <c r="S7525" i="1"/>
  <c r="R7525" i="1"/>
  <c r="Q7525" i="1"/>
  <c r="P7525" i="1"/>
  <c r="O7525" i="1"/>
  <c r="N7525" i="1"/>
  <c r="S7524" i="1"/>
  <c r="R7524" i="1"/>
  <c r="Q7524" i="1"/>
  <c r="P7524" i="1"/>
  <c r="O7524" i="1"/>
  <c r="N7524" i="1"/>
  <c r="S7523" i="1"/>
  <c r="R7523" i="1"/>
  <c r="T7523" i="1" s="1"/>
  <c r="Q7523" i="1"/>
  <c r="P7523" i="1"/>
  <c r="O7523" i="1"/>
  <c r="N7523" i="1"/>
  <c r="S7522" i="1"/>
  <c r="R7522" i="1"/>
  <c r="Q7522" i="1"/>
  <c r="P7522" i="1"/>
  <c r="O7522" i="1"/>
  <c r="N7522" i="1"/>
  <c r="S7521" i="1"/>
  <c r="R7521" i="1"/>
  <c r="Q7521" i="1"/>
  <c r="P7521" i="1"/>
  <c r="O7521" i="1"/>
  <c r="N7521" i="1"/>
  <c r="S7520" i="1"/>
  <c r="R7520" i="1"/>
  <c r="T7520" i="1" s="1"/>
  <c r="Q7520" i="1"/>
  <c r="P7520" i="1"/>
  <c r="O7520" i="1"/>
  <c r="N7520" i="1"/>
  <c r="S7519" i="1"/>
  <c r="R7519" i="1"/>
  <c r="Q7519" i="1"/>
  <c r="P7519" i="1"/>
  <c r="O7519" i="1"/>
  <c r="N7519" i="1"/>
  <c r="S7518" i="1"/>
  <c r="R7518" i="1"/>
  <c r="T7518" i="1" s="1"/>
  <c r="Q7518" i="1"/>
  <c r="P7518" i="1"/>
  <c r="O7518" i="1"/>
  <c r="N7518" i="1"/>
  <c r="S7517" i="1"/>
  <c r="R7517" i="1"/>
  <c r="Q7517" i="1"/>
  <c r="P7517" i="1"/>
  <c r="O7517" i="1"/>
  <c r="N7517" i="1"/>
  <c r="S7516" i="1"/>
  <c r="R7516" i="1"/>
  <c r="Q7516" i="1"/>
  <c r="P7516" i="1"/>
  <c r="O7516" i="1"/>
  <c r="N7516" i="1"/>
  <c r="S7515" i="1"/>
  <c r="R7515" i="1"/>
  <c r="Q7515" i="1"/>
  <c r="P7515" i="1"/>
  <c r="O7515" i="1"/>
  <c r="N7515" i="1"/>
  <c r="S7514" i="1"/>
  <c r="R7514" i="1"/>
  <c r="Q7514" i="1"/>
  <c r="P7514" i="1"/>
  <c r="O7514" i="1"/>
  <c r="N7514" i="1"/>
  <c r="S7513" i="1"/>
  <c r="R7513" i="1"/>
  <c r="T7513" i="1" s="1"/>
  <c r="Q7513" i="1"/>
  <c r="P7513" i="1"/>
  <c r="O7513" i="1"/>
  <c r="N7513" i="1"/>
  <c r="S7512" i="1"/>
  <c r="R7512" i="1"/>
  <c r="T7512" i="1" s="1"/>
  <c r="Q7512" i="1"/>
  <c r="P7512" i="1"/>
  <c r="O7512" i="1"/>
  <c r="N7512" i="1"/>
  <c r="S7511" i="1"/>
  <c r="R7511" i="1"/>
  <c r="Q7511" i="1"/>
  <c r="P7511" i="1"/>
  <c r="O7511" i="1"/>
  <c r="N7511" i="1"/>
  <c r="S7510" i="1"/>
  <c r="R7510" i="1"/>
  <c r="T7510" i="1" s="1"/>
  <c r="Q7510" i="1"/>
  <c r="P7510" i="1"/>
  <c r="O7510" i="1"/>
  <c r="N7510" i="1"/>
  <c r="S7509" i="1"/>
  <c r="R7509" i="1"/>
  <c r="Q7509" i="1"/>
  <c r="P7509" i="1"/>
  <c r="O7509" i="1"/>
  <c r="N7509" i="1"/>
  <c r="S7508" i="1"/>
  <c r="R7508" i="1"/>
  <c r="Q7508" i="1"/>
  <c r="P7508" i="1"/>
  <c r="O7508" i="1"/>
  <c r="N7508" i="1"/>
  <c r="S7507" i="1"/>
  <c r="R7507" i="1"/>
  <c r="T7507" i="1" s="1"/>
  <c r="Q7507" i="1"/>
  <c r="P7507" i="1"/>
  <c r="O7507" i="1"/>
  <c r="N7507" i="1"/>
  <c r="S7506" i="1"/>
  <c r="R7506" i="1"/>
  <c r="Q7506" i="1"/>
  <c r="P7506" i="1"/>
  <c r="O7506" i="1"/>
  <c r="N7506" i="1"/>
  <c r="S7505" i="1"/>
  <c r="R7505" i="1"/>
  <c r="Q7505" i="1"/>
  <c r="P7505" i="1"/>
  <c r="O7505" i="1"/>
  <c r="N7505" i="1"/>
  <c r="S7504" i="1"/>
  <c r="R7504" i="1"/>
  <c r="T7504" i="1" s="1"/>
  <c r="Q7504" i="1"/>
  <c r="P7504" i="1"/>
  <c r="O7504" i="1"/>
  <c r="N7504" i="1"/>
  <c r="S7503" i="1"/>
  <c r="R7503" i="1"/>
  <c r="Q7503" i="1"/>
  <c r="P7503" i="1"/>
  <c r="O7503" i="1"/>
  <c r="N7503" i="1"/>
  <c r="S7502" i="1"/>
  <c r="R7502" i="1"/>
  <c r="T7502" i="1" s="1"/>
  <c r="Q7502" i="1"/>
  <c r="P7502" i="1"/>
  <c r="O7502" i="1"/>
  <c r="N7502" i="1"/>
  <c r="S7501" i="1"/>
  <c r="R7501" i="1"/>
  <c r="Q7501" i="1"/>
  <c r="P7501" i="1"/>
  <c r="O7501" i="1"/>
  <c r="N7501" i="1"/>
  <c r="S7500" i="1"/>
  <c r="R7500" i="1"/>
  <c r="Q7500" i="1"/>
  <c r="P7500" i="1"/>
  <c r="O7500" i="1"/>
  <c r="N7500" i="1"/>
  <c r="S7499" i="1"/>
  <c r="R7499" i="1"/>
  <c r="T7499" i="1" s="1"/>
  <c r="Q7499" i="1"/>
  <c r="P7499" i="1"/>
  <c r="O7499" i="1"/>
  <c r="N7499" i="1"/>
  <c r="S7498" i="1"/>
  <c r="R7498" i="1"/>
  <c r="Q7498" i="1"/>
  <c r="P7498" i="1"/>
  <c r="O7498" i="1"/>
  <c r="N7498" i="1"/>
  <c r="S7497" i="1"/>
  <c r="R7497" i="1"/>
  <c r="T7497" i="1" s="1"/>
  <c r="Q7497" i="1"/>
  <c r="P7497" i="1"/>
  <c r="O7497" i="1"/>
  <c r="N7497" i="1"/>
  <c r="S7496" i="1"/>
  <c r="R7496" i="1"/>
  <c r="Q7496" i="1"/>
  <c r="P7496" i="1"/>
  <c r="O7496" i="1"/>
  <c r="N7496" i="1"/>
  <c r="S7495" i="1"/>
  <c r="R7495" i="1"/>
  <c r="Q7495" i="1"/>
  <c r="P7495" i="1"/>
  <c r="O7495" i="1"/>
  <c r="N7495" i="1"/>
  <c r="S7494" i="1"/>
  <c r="R7494" i="1"/>
  <c r="T7494" i="1" s="1"/>
  <c r="Q7494" i="1"/>
  <c r="P7494" i="1"/>
  <c r="O7494" i="1"/>
  <c r="N7494" i="1"/>
  <c r="S7493" i="1"/>
  <c r="R7493" i="1"/>
  <c r="Q7493" i="1"/>
  <c r="P7493" i="1"/>
  <c r="O7493" i="1"/>
  <c r="N7493" i="1"/>
  <c r="S7492" i="1"/>
  <c r="R7492" i="1"/>
  <c r="Q7492" i="1"/>
  <c r="P7492" i="1"/>
  <c r="O7492" i="1"/>
  <c r="N7492" i="1"/>
  <c r="S7491" i="1"/>
  <c r="R7491" i="1"/>
  <c r="Q7491" i="1"/>
  <c r="P7491" i="1"/>
  <c r="O7491" i="1"/>
  <c r="N7491" i="1"/>
  <c r="S7490" i="1"/>
  <c r="R7490" i="1"/>
  <c r="Q7490" i="1"/>
  <c r="P7490" i="1"/>
  <c r="O7490" i="1"/>
  <c r="N7490" i="1"/>
  <c r="S7489" i="1"/>
  <c r="R7489" i="1"/>
  <c r="T7489" i="1" s="1"/>
  <c r="Q7489" i="1"/>
  <c r="P7489" i="1"/>
  <c r="O7489" i="1"/>
  <c r="N7489" i="1"/>
  <c r="S7488" i="1"/>
  <c r="R7488" i="1"/>
  <c r="T7488" i="1" s="1"/>
  <c r="Q7488" i="1"/>
  <c r="P7488" i="1"/>
  <c r="O7488" i="1"/>
  <c r="N7488" i="1"/>
  <c r="S7487" i="1"/>
  <c r="R7487" i="1"/>
  <c r="Q7487" i="1"/>
  <c r="P7487" i="1"/>
  <c r="O7487" i="1"/>
  <c r="N7487" i="1"/>
  <c r="S7486" i="1"/>
  <c r="R7486" i="1"/>
  <c r="Q7486" i="1"/>
  <c r="P7486" i="1"/>
  <c r="O7486" i="1"/>
  <c r="N7486" i="1"/>
  <c r="S7485" i="1"/>
  <c r="R7485" i="1"/>
  <c r="Q7485" i="1"/>
  <c r="P7485" i="1"/>
  <c r="O7485" i="1"/>
  <c r="N7485" i="1"/>
  <c r="S7484" i="1"/>
  <c r="R7484" i="1"/>
  <c r="Q7484" i="1"/>
  <c r="P7484" i="1"/>
  <c r="O7484" i="1"/>
  <c r="N7484" i="1"/>
  <c r="S7483" i="1"/>
  <c r="R7483" i="1"/>
  <c r="T7483" i="1" s="1"/>
  <c r="Q7483" i="1"/>
  <c r="P7483" i="1"/>
  <c r="O7483" i="1"/>
  <c r="N7483" i="1"/>
  <c r="S7482" i="1"/>
  <c r="R7482" i="1"/>
  <c r="Q7482" i="1"/>
  <c r="P7482" i="1"/>
  <c r="O7482" i="1"/>
  <c r="N7482" i="1"/>
  <c r="S7481" i="1"/>
  <c r="R7481" i="1"/>
  <c r="Q7481" i="1"/>
  <c r="P7481" i="1"/>
  <c r="O7481" i="1"/>
  <c r="N7481" i="1"/>
  <c r="S7480" i="1"/>
  <c r="R7480" i="1"/>
  <c r="T7480" i="1" s="1"/>
  <c r="Q7480" i="1"/>
  <c r="P7480" i="1"/>
  <c r="O7480" i="1"/>
  <c r="N7480" i="1"/>
  <c r="S7479" i="1"/>
  <c r="R7479" i="1"/>
  <c r="Q7479" i="1"/>
  <c r="P7479" i="1"/>
  <c r="O7479" i="1"/>
  <c r="N7479" i="1"/>
  <c r="S7478" i="1"/>
  <c r="R7478" i="1"/>
  <c r="T7478" i="1" s="1"/>
  <c r="Q7478" i="1"/>
  <c r="P7478" i="1"/>
  <c r="O7478" i="1"/>
  <c r="N7478" i="1"/>
  <c r="S7477" i="1"/>
  <c r="R7477" i="1"/>
  <c r="Q7477" i="1"/>
  <c r="P7477" i="1"/>
  <c r="O7477" i="1"/>
  <c r="N7477" i="1"/>
  <c r="S7476" i="1"/>
  <c r="R7476" i="1"/>
  <c r="Q7476" i="1"/>
  <c r="P7476" i="1"/>
  <c r="O7476" i="1"/>
  <c r="N7476" i="1"/>
  <c r="S7475" i="1"/>
  <c r="R7475" i="1"/>
  <c r="Q7475" i="1"/>
  <c r="P7475" i="1"/>
  <c r="O7475" i="1"/>
  <c r="N7475" i="1"/>
  <c r="S7474" i="1"/>
  <c r="R7474" i="1"/>
  <c r="Q7474" i="1"/>
  <c r="P7474" i="1"/>
  <c r="O7474" i="1"/>
  <c r="N7474" i="1"/>
  <c r="S7473" i="1"/>
  <c r="R7473" i="1"/>
  <c r="T7473" i="1" s="1"/>
  <c r="Q7473" i="1"/>
  <c r="P7473" i="1"/>
  <c r="O7473" i="1"/>
  <c r="N7473" i="1"/>
  <c r="S7472" i="1"/>
  <c r="R7472" i="1"/>
  <c r="T7472" i="1" s="1"/>
  <c r="Q7472" i="1"/>
  <c r="P7472" i="1"/>
  <c r="O7472" i="1"/>
  <c r="N7472" i="1"/>
  <c r="S7471" i="1"/>
  <c r="R7471" i="1"/>
  <c r="Q7471" i="1"/>
  <c r="P7471" i="1"/>
  <c r="O7471" i="1"/>
  <c r="N7471" i="1"/>
  <c r="S7470" i="1"/>
  <c r="R7470" i="1"/>
  <c r="T7470" i="1" s="1"/>
  <c r="Q7470" i="1"/>
  <c r="P7470" i="1"/>
  <c r="O7470" i="1"/>
  <c r="N7470" i="1"/>
  <c r="S7469" i="1"/>
  <c r="R7469" i="1"/>
  <c r="Q7469" i="1"/>
  <c r="P7469" i="1"/>
  <c r="O7469" i="1"/>
  <c r="N7469" i="1"/>
  <c r="S7468" i="1"/>
  <c r="R7468" i="1"/>
  <c r="Q7468" i="1"/>
  <c r="P7468" i="1"/>
  <c r="O7468" i="1"/>
  <c r="N7468" i="1"/>
  <c r="S7467" i="1"/>
  <c r="R7467" i="1"/>
  <c r="T7467" i="1" s="1"/>
  <c r="Q7467" i="1"/>
  <c r="P7467" i="1"/>
  <c r="O7467" i="1"/>
  <c r="N7467" i="1"/>
  <c r="S7466" i="1"/>
  <c r="R7466" i="1"/>
  <c r="Q7466" i="1"/>
  <c r="P7466" i="1"/>
  <c r="O7466" i="1"/>
  <c r="N7466" i="1"/>
  <c r="S7465" i="1"/>
  <c r="R7465" i="1"/>
  <c r="Q7465" i="1"/>
  <c r="P7465" i="1"/>
  <c r="O7465" i="1"/>
  <c r="N7465" i="1"/>
  <c r="S7464" i="1"/>
  <c r="R7464" i="1"/>
  <c r="T7464" i="1" s="1"/>
  <c r="Q7464" i="1"/>
  <c r="P7464" i="1"/>
  <c r="O7464" i="1"/>
  <c r="N7464" i="1"/>
  <c r="S7463" i="1"/>
  <c r="R7463" i="1"/>
  <c r="Q7463" i="1"/>
  <c r="P7463" i="1"/>
  <c r="O7463" i="1"/>
  <c r="N7463" i="1"/>
  <c r="S7462" i="1"/>
  <c r="R7462" i="1"/>
  <c r="T7462" i="1" s="1"/>
  <c r="Q7462" i="1"/>
  <c r="P7462" i="1"/>
  <c r="O7462" i="1"/>
  <c r="N7462" i="1"/>
  <c r="S7461" i="1"/>
  <c r="R7461" i="1"/>
  <c r="Q7461" i="1"/>
  <c r="P7461" i="1"/>
  <c r="O7461" i="1"/>
  <c r="N7461" i="1"/>
  <c r="S7460" i="1"/>
  <c r="R7460" i="1"/>
  <c r="Q7460" i="1"/>
  <c r="P7460" i="1"/>
  <c r="O7460" i="1"/>
  <c r="N7460" i="1"/>
  <c r="S7459" i="1"/>
  <c r="R7459" i="1"/>
  <c r="T7459" i="1" s="1"/>
  <c r="Q7459" i="1"/>
  <c r="P7459" i="1"/>
  <c r="O7459" i="1"/>
  <c r="N7459" i="1"/>
  <c r="S7458" i="1"/>
  <c r="R7458" i="1"/>
  <c r="Q7458" i="1"/>
  <c r="P7458" i="1"/>
  <c r="O7458" i="1"/>
  <c r="N7458" i="1"/>
  <c r="S7457" i="1"/>
  <c r="R7457" i="1"/>
  <c r="T7457" i="1" s="1"/>
  <c r="Q7457" i="1"/>
  <c r="P7457" i="1"/>
  <c r="O7457" i="1"/>
  <c r="N7457" i="1"/>
  <c r="S7456" i="1"/>
  <c r="R7456" i="1"/>
  <c r="Q7456" i="1"/>
  <c r="P7456" i="1"/>
  <c r="O7456" i="1"/>
  <c r="N7456" i="1"/>
  <c r="S7455" i="1"/>
  <c r="R7455" i="1"/>
  <c r="Q7455" i="1"/>
  <c r="P7455" i="1"/>
  <c r="O7455" i="1"/>
  <c r="N7455" i="1"/>
  <c r="S7454" i="1"/>
  <c r="R7454" i="1"/>
  <c r="T7454" i="1" s="1"/>
  <c r="Q7454" i="1"/>
  <c r="P7454" i="1"/>
  <c r="O7454" i="1"/>
  <c r="N7454" i="1"/>
  <c r="S7453" i="1"/>
  <c r="R7453" i="1"/>
  <c r="Q7453" i="1"/>
  <c r="P7453" i="1"/>
  <c r="O7453" i="1"/>
  <c r="N7453" i="1"/>
  <c r="S7452" i="1"/>
  <c r="R7452" i="1"/>
  <c r="Q7452" i="1"/>
  <c r="P7452" i="1"/>
  <c r="O7452" i="1"/>
  <c r="N7452" i="1"/>
  <c r="S7451" i="1"/>
  <c r="R7451" i="1"/>
  <c r="T7451" i="1" s="1"/>
  <c r="Q7451" i="1"/>
  <c r="P7451" i="1"/>
  <c r="O7451" i="1"/>
  <c r="N7451" i="1"/>
  <c r="S7450" i="1"/>
  <c r="R7450" i="1"/>
  <c r="Q7450" i="1"/>
  <c r="P7450" i="1"/>
  <c r="O7450" i="1"/>
  <c r="N7450" i="1"/>
  <c r="S7449" i="1"/>
  <c r="R7449" i="1"/>
  <c r="T7449" i="1" s="1"/>
  <c r="Q7449" i="1"/>
  <c r="P7449" i="1"/>
  <c r="O7449" i="1"/>
  <c r="N7449" i="1"/>
  <c r="S7448" i="1"/>
  <c r="R7448" i="1"/>
  <c r="T7448" i="1" s="1"/>
  <c r="Q7448" i="1"/>
  <c r="P7448" i="1"/>
  <c r="O7448" i="1"/>
  <c r="N7448" i="1"/>
  <c r="S7447" i="1"/>
  <c r="R7447" i="1"/>
  <c r="T7447" i="1" s="1"/>
  <c r="Q7447" i="1"/>
  <c r="P7447" i="1"/>
  <c r="O7447" i="1"/>
  <c r="N7447" i="1"/>
  <c r="S7446" i="1"/>
  <c r="R7446" i="1"/>
  <c r="Q7446" i="1"/>
  <c r="P7446" i="1"/>
  <c r="O7446" i="1"/>
  <c r="N7446" i="1"/>
  <c r="S7445" i="1"/>
  <c r="R7445" i="1"/>
  <c r="Q7445" i="1"/>
  <c r="P7445" i="1"/>
  <c r="O7445" i="1"/>
  <c r="N7445" i="1"/>
  <c r="S7444" i="1"/>
  <c r="R7444" i="1"/>
  <c r="Q7444" i="1"/>
  <c r="P7444" i="1"/>
  <c r="O7444" i="1"/>
  <c r="N7444" i="1"/>
  <c r="S7443" i="1"/>
  <c r="R7443" i="1"/>
  <c r="T7443" i="1" s="1"/>
  <c r="Q7443" i="1"/>
  <c r="P7443" i="1"/>
  <c r="O7443" i="1"/>
  <c r="N7443" i="1"/>
  <c r="S7442" i="1"/>
  <c r="R7442" i="1"/>
  <c r="Q7442" i="1"/>
  <c r="P7442" i="1"/>
  <c r="O7442" i="1"/>
  <c r="N7442" i="1"/>
  <c r="S7441" i="1"/>
  <c r="R7441" i="1"/>
  <c r="T7441" i="1" s="1"/>
  <c r="Q7441" i="1"/>
  <c r="P7441" i="1"/>
  <c r="O7441" i="1"/>
  <c r="N7441" i="1"/>
  <c r="S7440" i="1"/>
  <c r="R7440" i="1"/>
  <c r="T7440" i="1" s="1"/>
  <c r="Q7440" i="1"/>
  <c r="P7440" i="1"/>
  <c r="O7440" i="1"/>
  <c r="N7440" i="1"/>
  <c r="S7439" i="1"/>
  <c r="R7439" i="1"/>
  <c r="T7439" i="1" s="1"/>
  <c r="Q7439" i="1"/>
  <c r="P7439" i="1"/>
  <c r="O7439" i="1"/>
  <c r="N7439" i="1"/>
  <c r="S7438" i="1"/>
  <c r="R7438" i="1"/>
  <c r="T7438" i="1" s="1"/>
  <c r="Q7438" i="1"/>
  <c r="P7438" i="1"/>
  <c r="O7438" i="1"/>
  <c r="N7438" i="1"/>
  <c r="S7437" i="1"/>
  <c r="R7437" i="1"/>
  <c r="Q7437" i="1"/>
  <c r="P7437" i="1"/>
  <c r="O7437" i="1"/>
  <c r="N7437" i="1"/>
  <c r="S7436" i="1"/>
  <c r="R7436" i="1"/>
  <c r="Q7436" i="1"/>
  <c r="P7436" i="1"/>
  <c r="O7436" i="1"/>
  <c r="N7436" i="1"/>
  <c r="S7435" i="1"/>
  <c r="R7435" i="1"/>
  <c r="Q7435" i="1"/>
  <c r="P7435" i="1"/>
  <c r="O7435" i="1"/>
  <c r="N7435" i="1"/>
  <c r="S7434" i="1"/>
  <c r="R7434" i="1"/>
  <c r="Q7434" i="1"/>
  <c r="P7434" i="1"/>
  <c r="O7434" i="1"/>
  <c r="N7434" i="1"/>
  <c r="S7433" i="1"/>
  <c r="R7433" i="1"/>
  <c r="T7433" i="1" s="1"/>
  <c r="Q7433" i="1"/>
  <c r="P7433" i="1"/>
  <c r="O7433" i="1"/>
  <c r="N7433" i="1"/>
  <c r="S7432" i="1"/>
  <c r="R7432" i="1"/>
  <c r="T7432" i="1" s="1"/>
  <c r="Q7432" i="1"/>
  <c r="P7432" i="1"/>
  <c r="O7432" i="1"/>
  <c r="N7432" i="1"/>
  <c r="S7431" i="1"/>
  <c r="R7431" i="1"/>
  <c r="T7431" i="1" s="1"/>
  <c r="Q7431" i="1"/>
  <c r="P7431" i="1"/>
  <c r="O7431" i="1"/>
  <c r="N7431" i="1"/>
  <c r="S7430" i="1"/>
  <c r="R7430" i="1"/>
  <c r="T7430" i="1" s="1"/>
  <c r="Q7430" i="1"/>
  <c r="P7430" i="1"/>
  <c r="O7430" i="1"/>
  <c r="N7430" i="1"/>
  <c r="S7429" i="1"/>
  <c r="R7429" i="1"/>
  <c r="T7429" i="1" s="1"/>
  <c r="Q7429" i="1"/>
  <c r="P7429" i="1"/>
  <c r="O7429" i="1"/>
  <c r="N7429" i="1"/>
  <c r="S7428" i="1"/>
  <c r="R7428" i="1"/>
  <c r="T7428" i="1" s="1"/>
  <c r="Q7428" i="1"/>
  <c r="P7428" i="1"/>
  <c r="O7428" i="1"/>
  <c r="N7428" i="1"/>
  <c r="S7427" i="1"/>
  <c r="R7427" i="1"/>
  <c r="T7427" i="1" s="1"/>
  <c r="Q7427" i="1"/>
  <c r="P7427" i="1"/>
  <c r="O7427" i="1"/>
  <c r="N7427" i="1"/>
  <c r="S7426" i="1"/>
  <c r="R7426" i="1"/>
  <c r="Q7426" i="1"/>
  <c r="P7426" i="1"/>
  <c r="O7426" i="1"/>
  <c r="N7426" i="1"/>
  <c r="S7425" i="1"/>
  <c r="R7425" i="1"/>
  <c r="Q7425" i="1"/>
  <c r="P7425" i="1"/>
  <c r="O7425" i="1"/>
  <c r="N7425" i="1"/>
  <c r="S7424" i="1"/>
  <c r="R7424" i="1"/>
  <c r="T7424" i="1" s="1"/>
  <c r="Q7424" i="1"/>
  <c r="P7424" i="1"/>
  <c r="O7424" i="1"/>
  <c r="N7424" i="1"/>
  <c r="S7423" i="1"/>
  <c r="R7423" i="1"/>
  <c r="Q7423" i="1"/>
  <c r="P7423" i="1"/>
  <c r="O7423" i="1"/>
  <c r="N7423" i="1"/>
  <c r="S7422" i="1"/>
  <c r="R7422" i="1"/>
  <c r="Q7422" i="1"/>
  <c r="P7422" i="1"/>
  <c r="O7422" i="1"/>
  <c r="N7422" i="1"/>
  <c r="S7421" i="1"/>
  <c r="R7421" i="1"/>
  <c r="T7421" i="1" s="1"/>
  <c r="Q7421" i="1"/>
  <c r="P7421" i="1"/>
  <c r="O7421" i="1"/>
  <c r="N7421" i="1"/>
  <c r="S7420" i="1"/>
  <c r="R7420" i="1"/>
  <c r="T7420" i="1" s="1"/>
  <c r="Q7420" i="1"/>
  <c r="P7420" i="1"/>
  <c r="O7420" i="1"/>
  <c r="N7420" i="1"/>
  <c r="S7419" i="1"/>
  <c r="R7419" i="1"/>
  <c r="Q7419" i="1"/>
  <c r="P7419" i="1"/>
  <c r="O7419" i="1"/>
  <c r="N7419" i="1"/>
  <c r="S7418" i="1"/>
  <c r="R7418" i="1"/>
  <c r="T7418" i="1" s="1"/>
  <c r="Q7418" i="1"/>
  <c r="P7418" i="1"/>
  <c r="O7418" i="1"/>
  <c r="N7418" i="1"/>
  <c r="S7417" i="1"/>
  <c r="R7417" i="1"/>
  <c r="Q7417" i="1"/>
  <c r="P7417" i="1"/>
  <c r="O7417" i="1"/>
  <c r="N7417" i="1"/>
  <c r="S7416" i="1"/>
  <c r="R7416" i="1"/>
  <c r="Q7416" i="1"/>
  <c r="P7416" i="1"/>
  <c r="O7416" i="1"/>
  <c r="N7416" i="1"/>
  <c r="S7415" i="1"/>
  <c r="R7415" i="1"/>
  <c r="Q7415" i="1"/>
  <c r="P7415" i="1"/>
  <c r="O7415" i="1"/>
  <c r="N7415" i="1"/>
  <c r="S7414" i="1"/>
  <c r="R7414" i="1"/>
  <c r="Q7414" i="1"/>
  <c r="P7414" i="1"/>
  <c r="O7414" i="1"/>
  <c r="N7414" i="1"/>
  <c r="S7413" i="1"/>
  <c r="R7413" i="1"/>
  <c r="T7413" i="1" s="1"/>
  <c r="Q7413" i="1"/>
  <c r="P7413" i="1"/>
  <c r="O7413" i="1"/>
  <c r="N7413" i="1"/>
  <c r="S7412" i="1"/>
  <c r="R7412" i="1"/>
  <c r="T7412" i="1" s="1"/>
  <c r="Q7412" i="1"/>
  <c r="P7412" i="1"/>
  <c r="O7412" i="1"/>
  <c r="N7412" i="1"/>
  <c r="S7411" i="1"/>
  <c r="R7411" i="1"/>
  <c r="Q7411" i="1"/>
  <c r="P7411" i="1"/>
  <c r="O7411" i="1"/>
  <c r="N7411" i="1"/>
  <c r="S7410" i="1"/>
  <c r="R7410" i="1"/>
  <c r="T7410" i="1" s="1"/>
  <c r="Q7410" i="1"/>
  <c r="P7410" i="1"/>
  <c r="O7410" i="1"/>
  <c r="N7410" i="1"/>
  <c r="S7409" i="1"/>
  <c r="R7409" i="1"/>
  <c r="Q7409" i="1"/>
  <c r="P7409" i="1"/>
  <c r="O7409" i="1"/>
  <c r="N7409" i="1"/>
  <c r="S7408" i="1"/>
  <c r="R7408" i="1"/>
  <c r="T7408" i="1" s="1"/>
  <c r="Q7408" i="1"/>
  <c r="P7408" i="1"/>
  <c r="O7408" i="1"/>
  <c r="N7408" i="1"/>
  <c r="S7407" i="1"/>
  <c r="R7407" i="1"/>
  <c r="Q7407" i="1"/>
  <c r="P7407" i="1"/>
  <c r="O7407" i="1"/>
  <c r="N7407" i="1"/>
  <c r="S7406" i="1"/>
  <c r="R7406" i="1"/>
  <c r="Q7406" i="1"/>
  <c r="P7406" i="1"/>
  <c r="O7406" i="1"/>
  <c r="N7406" i="1"/>
  <c r="S7405" i="1"/>
  <c r="R7405" i="1"/>
  <c r="Q7405" i="1"/>
  <c r="P7405" i="1"/>
  <c r="O7405" i="1"/>
  <c r="N7405" i="1"/>
  <c r="S7404" i="1"/>
  <c r="R7404" i="1"/>
  <c r="T7404" i="1" s="1"/>
  <c r="Q7404" i="1"/>
  <c r="P7404" i="1"/>
  <c r="O7404" i="1"/>
  <c r="N7404" i="1"/>
  <c r="S7403" i="1"/>
  <c r="R7403" i="1"/>
  <c r="Q7403" i="1"/>
  <c r="P7403" i="1"/>
  <c r="O7403" i="1"/>
  <c r="N7403" i="1"/>
  <c r="S7402" i="1"/>
  <c r="R7402" i="1"/>
  <c r="T7402" i="1" s="1"/>
  <c r="Q7402" i="1"/>
  <c r="P7402" i="1"/>
  <c r="O7402" i="1"/>
  <c r="N7402" i="1"/>
  <c r="S7401" i="1"/>
  <c r="R7401" i="1"/>
  <c r="Q7401" i="1"/>
  <c r="P7401" i="1"/>
  <c r="O7401" i="1"/>
  <c r="N7401" i="1"/>
  <c r="S7400" i="1"/>
  <c r="R7400" i="1"/>
  <c r="T7400" i="1" s="1"/>
  <c r="Q7400" i="1"/>
  <c r="P7400" i="1"/>
  <c r="O7400" i="1"/>
  <c r="N7400" i="1"/>
  <c r="S7399" i="1"/>
  <c r="R7399" i="1"/>
  <c r="Q7399" i="1"/>
  <c r="P7399" i="1"/>
  <c r="O7399" i="1"/>
  <c r="N7399" i="1"/>
  <c r="S7398" i="1"/>
  <c r="R7398" i="1"/>
  <c r="Q7398" i="1"/>
  <c r="P7398" i="1"/>
  <c r="O7398" i="1"/>
  <c r="N7398" i="1"/>
  <c r="S7397" i="1"/>
  <c r="R7397" i="1"/>
  <c r="T7397" i="1" s="1"/>
  <c r="Q7397" i="1"/>
  <c r="P7397" i="1"/>
  <c r="O7397" i="1"/>
  <c r="N7397" i="1"/>
  <c r="S7396" i="1"/>
  <c r="R7396" i="1"/>
  <c r="Q7396" i="1"/>
  <c r="P7396" i="1"/>
  <c r="O7396" i="1"/>
  <c r="N7396" i="1"/>
  <c r="S7395" i="1"/>
  <c r="R7395" i="1"/>
  <c r="Q7395" i="1"/>
  <c r="P7395" i="1"/>
  <c r="O7395" i="1"/>
  <c r="N7395" i="1"/>
  <c r="S7394" i="1"/>
  <c r="R7394" i="1"/>
  <c r="T7394" i="1" s="1"/>
  <c r="Q7394" i="1"/>
  <c r="P7394" i="1"/>
  <c r="O7394" i="1"/>
  <c r="N7394" i="1"/>
  <c r="S7393" i="1"/>
  <c r="R7393" i="1"/>
  <c r="Q7393" i="1"/>
  <c r="P7393" i="1"/>
  <c r="O7393" i="1"/>
  <c r="N7393" i="1"/>
  <c r="S7392" i="1"/>
  <c r="R7392" i="1"/>
  <c r="T7392" i="1" s="1"/>
  <c r="Q7392" i="1"/>
  <c r="P7392" i="1"/>
  <c r="O7392" i="1"/>
  <c r="N7392" i="1"/>
  <c r="S7391" i="1"/>
  <c r="R7391" i="1"/>
  <c r="Q7391" i="1"/>
  <c r="P7391" i="1"/>
  <c r="O7391" i="1"/>
  <c r="N7391" i="1"/>
  <c r="S7390" i="1"/>
  <c r="R7390" i="1"/>
  <c r="Q7390" i="1"/>
  <c r="P7390" i="1"/>
  <c r="O7390" i="1"/>
  <c r="N7390" i="1"/>
  <c r="S7389" i="1"/>
  <c r="R7389" i="1"/>
  <c r="T7389" i="1" s="1"/>
  <c r="Q7389" i="1"/>
  <c r="P7389" i="1"/>
  <c r="O7389" i="1"/>
  <c r="N7389" i="1"/>
  <c r="S7388" i="1"/>
  <c r="R7388" i="1"/>
  <c r="T7388" i="1" s="1"/>
  <c r="Q7388" i="1"/>
  <c r="P7388" i="1"/>
  <c r="O7388" i="1"/>
  <c r="N7388" i="1"/>
  <c r="S7387" i="1"/>
  <c r="R7387" i="1"/>
  <c r="Q7387" i="1"/>
  <c r="P7387" i="1"/>
  <c r="O7387" i="1"/>
  <c r="N7387" i="1"/>
  <c r="S7386" i="1"/>
  <c r="R7386" i="1"/>
  <c r="Q7386" i="1"/>
  <c r="P7386" i="1"/>
  <c r="O7386" i="1"/>
  <c r="N7386" i="1"/>
  <c r="S7385" i="1"/>
  <c r="R7385" i="1"/>
  <c r="Q7385" i="1"/>
  <c r="P7385" i="1"/>
  <c r="O7385" i="1"/>
  <c r="N7385" i="1"/>
  <c r="S7384" i="1"/>
  <c r="R7384" i="1"/>
  <c r="T7384" i="1" s="1"/>
  <c r="Q7384" i="1"/>
  <c r="P7384" i="1"/>
  <c r="O7384" i="1"/>
  <c r="N7384" i="1"/>
  <c r="S7383" i="1"/>
  <c r="R7383" i="1"/>
  <c r="Q7383" i="1"/>
  <c r="P7383" i="1"/>
  <c r="O7383" i="1"/>
  <c r="N7383" i="1"/>
  <c r="S7382" i="1"/>
  <c r="R7382" i="1"/>
  <c r="Q7382" i="1"/>
  <c r="P7382" i="1"/>
  <c r="O7382" i="1"/>
  <c r="N7382" i="1"/>
  <c r="S7381" i="1"/>
  <c r="R7381" i="1"/>
  <c r="T7381" i="1" s="1"/>
  <c r="Q7381" i="1"/>
  <c r="P7381" i="1"/>
  <c r="O7381" i="1"/>
  <c r="N7381" i="1"/>
  <c r="S7380" i="1"/>
  <c r="R7380" i="1"/>
  <c r="T7380" i="1" s="1"/>
  <c r="Q7380" i="1"/>
  <c r="P7380" i="1"/>
  <c r="O7380" i="1"/>
  <c r="N7380" i="1"/>
  <c r="S7379" i="1"/>
  <c r="R7379" i="1"/>
  <c r="Q7379" i="1"/>
  <c r="P7379" i="1"/>
  <c r="O7379" i="1"/>
  <c r="N7379" i="1"/>
  <c r="S7378" i="1"/>
  <c r="R7378" i="1"/>
  <c r="T7378" i="1" s="1"/>
  <c r="Q7378" i="1"/>
  <c r="P7378" i="1"/>
  <c r="O7378" i="1"/>
  <c r="N7378" i="1"/>
  <c r="S7377" i="1"/>
  <c r="R7377" i="1"/>
  <c r="Q7377" i="1"/>
  <c r="P7377" i="1"/>
  <c r="O7377" i="1"/>
  <c r="N7377" i="1"/>
  <c r="S7376" i="1"/>
  <c r="R7376" i="1"/>
  <c r="Q7376" i="1"/>
  <c r="P7376" i="1"/>
  <c r="O7376" i="1"/>
  <c r="N7376" i="1"/>
  <c r="S7375" i="1"/>
  <c r="R7375" i="1"/>
  <c r="Q7375" i="1"/>
  <c r="P7375" i="1"/>
  <c r="O7375" i="1"/>
  <c r="N7375" i="1"/>
  <c r="S7374" i="1"/>
  <c r="R7374" i="1"/>
  <c r="Q7374" i="1"/>
  <c r="P7374" i="1"/>
  <c r="O7374" i="1"/>
  <c r="N7374" i="1"/>
  <c r="S7373" i="1"/>
  <c r="R7373" i="1"/>
  <c r="T7373" i="1" s="1"/>
  <c r="Q7373" i="1"/>
  <c r="P7373" i="1"/>
  <c r="O7373" i="1"/>
  <c r="N7373" i="1"/>
  <c r="S7372" i="1"/>
  <c r="R7372" i="1"/>
  <c r="T7372" i="1" s="1"/>
  <c r="Q7372" i="1"/>
  <c r="P7372" i="1"/>
  <c r="O7372" i="1"/>
  <c r="N7372" i="1"/>
  <c r="S7371" i="1"/>
  <c r="R7371" i="1"/>
  <c r="Q7371" i="1"/>
  <c r="P7371" i="1"/>
  <c r="O7371" i="1"/>
  <c r="N7371" i="1"/>
  <c r="S7370" i="1"/>
  <c r="R7370" i="1"/>
  <c r="T7370" i="1" s="1"/>
  <c r="Q7370" i="1"/>
  <c r="P7370" i="1"/>
  <c r="O7370" i="1"/>
  <c r="N7370" i="1"/>
  <c r="S7369" i="1"/>
  <c r="R7369" i="1"/>
  <c r="Q7369" i="1"/>
  <c r="P7369" i="1"/>
  <c r="O7369" i="1"/>
  <c r="N7369" i="1"/>
  <c r="S7368" i="1"/>
  <c r="R7368" i="1"/>
  <c r="T7368" i="1" s="1"/>
  <c r="Q7368" i="1"/>
  <c r="P7368" i="1"/>
  <c r="O7368" i="1"/>
  <c r="N7368" i="1"/>
  <c r="S7367" i="1"/>
  <c r="R7367" i="1"/>
  <c r="Q7367" i="1"/>
  <c r="P7367" i="1"/>
  <c r="O7367" i="1"/>
  <c r="N7367" i="1"/>
  <c r="S7366" i="1"/>
  <c r="R7366" i="1"/>
  <c r="Q7366" i="1"/>
  <c r="P7366" i="1"/>
  <c r="O7366" i="1"/>
  <c r="N7366" i="1"/>
  <c r="S7365" i="1"/>
  <c r="R7365" i="1"/>
  <c r="Q7365" i="1"/>
  <c r="P7365" i="1"/>
  <c r="O7365" i="1"/>
  <c r="N7365" i="1"/>
  <c r="S7364" i="1"/>
  <c r="R7364" i="1"/>
  <c r="T7364" i="1" s="1"/>
  <c r="Q7364" i="1"/>
  <c r="P7364" i="1"/>
  <c r="O7364" i="1"/>
  <c r="N7364" i="1"/>
  <c r="S7363" i="1"/>
  <c r="R7363" i="1"/>
  <c r="Q7363" i="1"/>
  <c r="P7363" i="1"/>
  <c r="O7363" i="1"/>
  <c r="N7363" i="1"/>
  <c r="S7362" i="1"/>
  <c r="R7362" i="1"/>
  <c r="T7362" i="1" s="1"/>
  <c r="Q7362" i="1"/>
  <c r="P7362" i="1"/>
  <c r="O7362" i="1"/>
  <c r="N7362" i="1"/>
  <c r="S7361" i="1"/>
  <c r="R7361" i="1"/>
  <c r="Q7361" i="1"/>
  <c r="P7361" i="1"/>
  <c r="O7361" i="1"/>
  <c r="N7361" i="1"/>
  <c r="S7360" i="1"/>
  <c r="R7360" i="1"/>
  <c r="T7360" i="1" s="1"/>
  <c r="Q7360" i="1"/>
  <c r="P7360" i="1"/>
  <c r="O7360" i="1"/>
  <c r="N7360" i="1"/>
  <c r="S7359" i="1"/>
  <c r="R7359" i="1"/>
  <c r="Q7359" i="1"/>
  <c r="P7359" i="1"/>
  <c r="O7359" i="1"/>
  <c r="N7359" i="1"/>
  <c r="S7358" i="1"/>
  <c r="R7358" i="1"/>
  <c r="Q7358" i="1"/>
  <c r="P7358" i="1"/>
  <c r="O7358" i="1"/>
  <c r="N7358" i="1"/>
  <c r="S7357" i="1"/>
  <c r="R7357" i="1"/>
  <c r="T7357" i="1" s="1"/>
  <c r="Q7357" i="1"/>
  <c r="P7357" i="1"/>
  <c r="O7357" i="1"/>
  <c r="N7357" i="1"/>
  <c r="S7356" i="1"/>
  <c r="R7356" i="1"/>
  <c r="Q7356" i="1"/>
  <c r="P7356" i="1"/>
  <c r="O7356" i="1"/>
  <c r="N7356" i="1"/>
  <c r="S7355" i="1"/>
  <c r="R7355" i="1"/>
  <c r="Q7355" i="1"/>
  <c r="P7355" i="1"/>
  <c r="O7355" i="1"/>
  <c r="N7355" i="1"/>
  <c r="S7354" i="1"/>
  <c r="R7354" i="1"/>
  <c r="T7354" i="1" s="1"/>
  <c r="Q7354" i="1"/>
  <c r="P7354" i="1"/>
  <c r="O7354" i="1"/>
  <c r="N7354" i="1"/>
  <c r="S7353" i="1"/>
  <c r="R7353" i="1"/>
  <c r="Q7353" i="1"/>
  <c r="P7353" i="1"/>
  <c r="O7353" i="1"/>
  <c r="N7353" i="1"/>
  <c r="S7352" i="1"/>
  <c r="R7352" i="1"/>
  <c r="T7352" i="1" s="1"/>
  <c r="Q7352" i="1"/>
  <c r="P7352" i="1"/>
  <c r="O7352" i="1"/>
  <c r="N7352" i="1"/>
  <c r="S7351" i="1"/>
  <c r="R7351" i="1"/>
  <c r="Q7351" i="1"/>
  <c r="P7351" i="1"/>
  <c r="O7351" i="1"/>
  <c r="N7351" i="1"/>
  <c r="S7350" i="1"/>
  <c r="R7350" i="1"/>
  <c r="Q7350" i="1"/>
  <c r="P7350" i="1"/>
  <c r="O7350" i="1"/>
  <c r="N7350" i="1"/>
  <c r="S7349" i="1"/>
  <c r="R7349" i="1"/>
  <c r="T7349" i="1" s="1"/>
  <c r="Q7349" i="1"/>
  <c r="P7349" i="1"/>
  <c r="O7349" i="1"/>
  <c r="N7349" i="1"/>
  <c r="S7348" i="1"/>
  <c r="R7348" i="1"/>
  <c r="T7348" i="1" s="1"/>
  <c r="Q7348" i="1"/>
  <c r="P7348" i="1"/>
  <c r="O7348" i="1"/>
  <c r="N7348" i="1"/>
  <c r="S7347" i="1"/>
  <c r="R7347" i="1"/>
  <c r="Q7347" i="1"/>
  <c r="P7347" i="1"/>
  <c r="O7347" i="1"/>
  <c r="N7347" i="1"/>
  <c r="S7346" i="1"/>
  <c r="R7346" i="1"/>
  <c r="Q7346" i="1"/>
  <c r="P7346" i="1"/>
  <c r="O7346" i="1"/>
  <c r="N7346" i="1"/>
  <c r="S7345" i="1"/>
  <c r="R7345" i="1"/>
  <c r="Q7345" i="1"/>
  <c r="P7345" i="1"/>
  <c r="O7345" i="1"/>
  <c r="N7345" i="1"/>
  <c r="S7344" i="1"/>
  <c r="R7344" i="1"/>
  <c r="T7344" i="1" s="1"/>
  <c r="Q7344" i="1"/>
  <c r="P7344" i="1"/>
  <c r="O7344" i="1"/>
  <c r="N7344" i="1"/>
  <c r="S7343" i="1"/>
  <c r="R7343" i="1"/>
  <c r="Q7343" i="1"/>
  <c r="P7343" i="1"/>
  <c r="O7343" i="1"/>
  <c r="N7343" i="1"/>
  <c r="S7342" i="1"/>
  <c r="R7342" i="1"/>
  <c r="Q7342" i="1"/>
  <c r="P7342" i="1"/>
  <c r="O7342" i="1"/>
  <c r="N7342" i="1"/>
  <c r="S7341" i="1"/>
  <c r="R7341" i="1"/>
  <c r="T7341" i="1" s="1"/>
  <c r="Q7341" i="1"/>
  <c r="P7341" i="1"/>
  <c r="O7341" i="1"/>
  <c r="N7341" i="1"/>
  <c r="S7340" i="1"/>
  <c r="R7340" i="1"/>
  <c r="T7340" i="1" s="1"/>
  <c r="Q7340" i="1"/>
  <c r="P7340" i="1"/>
  <c r="O7340" i="1"/>
  <c r="N7340" i="1"/>
  <c r="S7339" i="1"/>
  <c r="R7339" i="1"/>
  <c r="Q7339" i="1"/>
  <c r="P7339" i="1"/>
  <c r="O7339" i="1"/>
  <c r="N7339" i="1"/>
  <c r="S7338" i="1"/>
  <c r="R7338" i="1"/>
  <c r="T7338" i="1" s="1"/>
  <c r="Q7338" i="1"/>
  <c r="P7338" i="1"/>
  <c r="O7338" i="1"/>
  <c r="N7338" i="1"/>
  <c r="S7337" i="1"/>
  <c r="R7337" i="1"/>
  <c r="Q7337" i="1"/>
  <c r="P7337" i="1"/>
  <c r="O7337" i="1"/>
  <c r="N7337" i="1"/>
  <c r="S7336" i="1"/>
  <c r="R7336" i="1"/>
  <c r="Q7336" i="1"/>
  <c r="P7336" i="1"/>
  <c r="O7336" i="1"/>
  <c r="N7336" i="1"/>
  <c r="S7335" i="1"/>
  <c r="R7335" i="1"/>
  <c r="Q7335" i="1"/>
  <c r="P7335" i="1"/>
  <c r="O7335" i="1"/>
  <c r="N7335" i="1"/>
  <c r="S7334" i="1"/>
  <c r="R7334" i="1"/>
  <c r="Q7334" i="1"/>
  <c r="P7334" i="1"/>
  <c r="O7334" i="1"/>
  <c r="N7334" i="1"/>
  <c r="S7333" i="1"/>
  <c r="R7333" i="1"/>
  <c r="T7333" i="1" s="1"/>
  <c r="Q7333" i="1"/>
  <c r="P7333" i="1"/>
  <c r="O7333" i="1"/>
  <c r="N7333" i="1"/>
  <c r="S7332" i="1"/>
  <c r="R7332" i="1"/>
  <c r="T7332" i="1" s="1"/>
  <c r="Q7332" i="1"/>
  <c r="P7332" i="1"/>
  <c r="O7332" i="1"/>
  <c r="N7332" i="1"/>
  <c r="S7331" i="1"/>
  <c r="R7331" i="1"/>
  <c r="Q7331" i="1"/>
  <c r="P7331" i="1"/>
  <c r="O7331" i="1"/>
  <c r="N7331" i="1"/>
  <c r="S7330" i="1"/>
  <c r="R7330" i="1"/>
  <c r="T7330" i="1" s="1"/>
  <c r="Q7330" i="1"/>
  <c r="P7330" i="1"/>
  <c r="O7330" i="1"/>
  <c r="N7330" i="1"/>
  <c r="S7329" i="1"/>
  <c r="R7329" i="1"/>
  <c r="Q7329" i="1"/>
  <c r="P7329" i="1"/>
  <c r="O7329" i="1"/>
  <c r="N7329" i="1"/>
  <c r="S7328" i="1"/>
  <c r="R7328" i="1"/>
  <c r="T7328" i="1" s="1"/>
  <c r="Q7328" i="1"/>
  <c r="P7328" i="1"/>
  <c r="O7328" i="1"/>
  <c r="N7328" i="1"/>
  <c r="S7327" i="1"/>
  <c r="R7327" i="1"/>
  <c r="Q7327" i="1"/>
  <c r="P7327" i="1"/>
  <c r="O7327" i="1"/>
  <c r="N7327" i="1"/>
  <c r="S7326" i="1"/>
  <c r="R7326" i="1"/>
  <c r="Q7326" i="1"/>
  <c r="P7326" i="1"/>
  <c r="O7326" i="1"/>
  <c r="N7326" i="1"/>
  <c r="S7325" i="1"/>
  <c r="R7325" i="1"/>
  <c r="Q7325" i="1"/>
  <c r="P7325" i="1"/>
  <c r="O7325" i="1"/>
  <c r="N7325" i="1"/>
  <c r="S7324" i="1"/>
  <c r="R7324" i="1"/>
  <c r="T7324" i="1" s="1"/>
  <c r="Q7324" i="1"/>
  <c r="P7324" i="1"/>
  <c r="O7324" i="1"/>
  <c r="N7324" i="1"/>
  <c r="S7323" i="1"/>
  <c r="R7323" i="1"/>
  <c r="Q7323" i="1"/>
  <c r="P7323" i="1"/>
  <c r="O7323" i="1"/>
  <c r="N7323" i="1"/>
  <c r="S7322" i="1"/>
  <c r="R7322" i="1"/>
  <c r="T7322" i="1" s="1"/>
  <c r="Q7322" i="1"/>
  <c r="P7322" i="1"/>
  <c r="O7322" i="1"/>
  <c r="N7322" i="1"/>
  <c r="S7321" i="1"/>
  <c r="R7321" i="1"/>
  <c r="Q7321" i="1"/>
  <c r="P7321" i="1"/>
  <c r="O7321" i="1"/>
  <c r="N7321" i="1"/>
  <c r="S7320" i="1"/>
  <c r="R7320" i="1"/>
  <c r="T7320" i="1" s="1"/>
  <c r="Q7320" i="1"/>
  <c r="P7320" i="1"/>
  <c r="O7320" i="1"/>
  <c r="N7320" i="1"/>
  <c r="S7319" i="1"/>
  <c r="R7319" i="1"/>
  <c r="Q7319" i="1"/>
  <c r="P7319" i="1"/>
  <c r="O7319" i="1"/>
  <c r="N7319" i="1"/>
  <c r="S7318" i="1"/>
  <c r="R7318" i="1"/>
  <c r="Q7318" i="1"/>
  <c r="P7318" i="1"/>
  <c r="O7318" i="1"/>
  <c r="N7318" i="1"/>
  <c r="S7317" i="1"/>
  <c r="R7317" i="1"/>
  <c r="T7317" i="1" s="1"/>
  <c r="Q7317" i="1"/>
  <c r="P7317" i="1"/>
  <c r="O7317" i="1"/>
  <c r="N7317" i="1"/>
  <c r="S7316" i="1"/>
  <c r="R7316" i="1"/>
  <c r="Q7316" i="1"/>
  <c r="P7316" i="1"/>
  <c r="O7316" i="1"/>
  <c r="N7316" i="1"/>
  <c r="S7315" i="1"/>
  <c r="R7315" i="1"/>
  <c r="Q7315" i="1"/>
  <c r="P7315" i="1"/>
  <c r="O7315" i="1"/>
  <c r="N7315" i="1"/>
  <c r="S7314" i="1"/>
  <c r="R7314" i="1"/>
  <c r="T7314" i="1" s="1"/>
  <c r="Q7314" i="1"/>
  <c r="P7314" i="1"/>
  <c r="O7314" i="1"/>
  <c r="N7314" i="1"/>
  <c r="S7313" i="1"/>
  <c r="R7313" i="1"/>
  <c r="Q7313" i="1"/>
  <c r="P7313" i="1"/>
  <c r="O7313" i="1"/>
  <c r="N7313" i="1"/>
  <c r="S7312" i="1"/>
  <c r="R7312" i="1"/>
  <c r="T7312" i="1" s="1"/>
  <c r="Q7312" i="1"/>
  <c r="P7312" i="1"/>
  <c r="O7312" i="1"/>
  <c r="N7312" i="1"/>
  <c r="S7311" i="1"/>
  <c r="R7311" i="1"/>
  <c r="Q7311" i="1"/>
  <c r="P7311" i="1"/>
  <c r="O7311" i="1"/>
  <c r="N7311" i="1"/>
  <c r="S7310" i="1"/>
  <c r="T7310" i="1" s="1"/>
  <c r="R7310" i="1"/>
  <c r="Q7310" i="1"/>
  <c r="P7310" i="1"/>
  <c r="O7310" i="1"/>
  <c r="N7310" i="1"/>
  <c r="S7309" i="1"/>
  <c r="T7309" i="1" s="1"/>
  <c r="R7309" i="1"/>
  <c r="Q7309" i="1"/>
  <c r="P7309" i="1"/>
  <c r="O7309" i="1"/>
  <c r="N7309" i="1"/>
  <c r="S7308" i="1"/>
  <c r="R7308" i="1"/>
  <c r="T7308" i="1" s="1"/>
  <c r="Q7308" i="1"/>
  <c r="P7308" i="1"/>
  <c r="O7308" i="1"/>
  <c r="N7308" i="1"/>
  <c r="T7307" i="1"/>
  <c r="S7307" i="1"/>
  <c r="R7307" i="1"/>
  <c r="Q7307" i="1"/>
  <c r="P7307" i="1"/>
  <c r="O7307" i="1"/>
  <c r="N7307" i="1"/>
  <c r="S7306" i="1"/>
  <c r="R7306" i="1"/>
  <c r="T7306" i="1" s="1"/>
  <c r="Q7306" i="1"/>
  <c r="P7306" i="1"/>
  <c r="O7306" i="1"/>
  <c r="N7306" i="1"/>
  <c r="S7305" i="1"/>
  <c r="R7305" i="1"/>
  <c r="T7305" i="1" s="1"/>
  <c r="Q7305" i="1"/>
  <c r="P7305" i="1"/>
  <c r="O7305" i="1"/>
  <c r="N7305" i="1"/>
  <c r="S7304" i="1"/>
  <c r="R7304" i="1"/>
  <c r="Q7304" i="1"/>
  <c r="P7304" i="1"/>
  <c r="O7304" i="1"/>
  <c r="N7304" i="1"/>
  <c r="T7303" i="1"/>
  <c r="S7303" i="1"/>
  <c r="R7303" i="1"/>
  <c r="Q7303" i="1"/>
  <c r="P7303" i="1"/>
  <c r="O7303" i="1"/>
  <c r="N7303" i="1"/>
  <c r="S7302" i="1"/>
  <c r="R7302" i="1"/>
  <c r="Q7302" i="1"/>
  <c r="P7302" i="1"/>
  <c r="O7302" i="1"/>
  <c r="N7302" i="1"/>
  <c r="T7301" i="1"/>
  <c r="S7301" i="1"/>
  <c r="R7301" i="1"/>
  <c r="Q7301" i="1"/>
  <c r="P7301" i="1"/>
  <c r="O7301" i="1"/>
  <c r="N7301" i="1"/>
  <c r="S7300" i="1"/>
  <c r="R7300" i="1"/>
  <c r="T7300" i="1" s="1"/>
  <c r="Q7300" i="1"/>
  <c r="P7300" i="1"/>
  <c r="O7300" i="1"/>
  <c r="N7300" i="1"/>
  <c r="S7299" i="1"/>
  <c r="R7299" i="1"/>
  <c r="Q7299" i="1"/>
  <c r="P7299" i="1"/>
  <c r="O7299" i="1"/>
  <c r="N7299" i="1"/>
  <c r="S7298" i="1"/>
  <c r="R7298" i="1"/>
  <c r="T7298" i="1" s="1"/>
  <c r="Q7298" i="1"/>
  <c r="P7298" i="1"/>
  <c r="O7298" i="1"/>
  <c r="N7298" i="1"/>
  <c r="S7297" i="1"/>
  <c r="R7297" i="1"/>
  <c r="T7297" i="1" s="1"/>
  <c r="Q7297" i="1"/>
  <c r="P7297" i="1"/>
  <c r="O7297" i="1"/>
  <c r="N7297" i="1"/>
  <c r="T7296" i="1"/>
  <c r="S7296" i="1"/>
  <c r="R7296" i="1"/>
  <c r="Q7296" i="1"/>
  <c r="P7296" i="1"/>
  <c r="O7296" i="1"/>
  <c r="N7296" i="1"/>
  <c r="S7295" i="1"/>
  <c r="R7295" i="1"/>
  <c r="T7295" i="1" s="1"/>
  <c r="Q7295" i="1"/>
  <c r="P7295" i="1"/>
  <c r="O7295" i="1"/>
  <c r="N7295" i="1"/>
  <c r="T7294" i="1"/>
  <c r="S7294" i="1"/>
  <c r="R7294" i="1"/>
  <c r="Q7294" i="1"/>
  <c r="P7294" i="1"/>
  <c r="O7294" i="1"/>
  <c r="N7294" i="1"/>
  <c r="S7293" i="1"/>
  <c r="R7293" i="1"/>
  <c r="T7293" i="1" s="1"/>
  <c r="Q7293" i="1"/>
  <c r="P7293" i="1"/>
  <c r="O7293" i="1"/>
  <c r="N7293" i="1"/>
  <c r="S7292" i="1"/>
  <c r="T7292" i="1" s="1"/>
  <c r="R7292" i="1"/>
  <c r="Q7292" i="1"/>
  <c r="P7292" i="1"/>
  <c r="O7292" i="1"/>
  <c r="N7292" i="1"/>
  <c r="T7291" i="1"/>
  <c r="S7291" i="1"/>
  <c r="R7291" i="1"/>
  <c r="Q7291" i="1"/>
  <c r="P7291" i="1"/>
  <c r="O7291" i="1"/>
  <c r="N7291" i="1"/>
  <c r="S7290" i="1"/>
  <c r="T7290" i="1" s="1"/>
  <c r="R7290" i="1"/>
  <c r="Q7290" i="1"/>
  <c r="P7290" i="1"/>
  <c r="O7290" i="1"/>
  <c r="N7290" i="1"/>
  <c r="S7289" i="1"/>
  <c r="T7289" i="1" s="1"/>
  <c r="R7289" i="1"/>
  <c r="Q7289" i="1"/>
  <c r="P7289" i="1"/>
  <c r="O7289" i="1"/>
  <c r="N7289" i="1"/>
  <c r="S7288" i="1"/>
  <c r="T7288" i="1" s="1"/>
  <c r="R7288" i="1"/>
  <c r="Q7288" i="1"/>
  <c r="P7288" i="1"/>
  <c r="O7288" i="1"/>
  <c r="N7288" i="1"/>
  <c r="S7287" i="1"/>
  <c r="R7287" i="1"/>
  <c r="T7287" i="1" s="1"/>
  <c r="Q7287" i="1"/>
  <c r="P7287" i="1"/>
  <c r="O7287" i="1"/>
  <c r="N7287" i="1"/>
  <c r="S7286" i="1"/>
  <c r="R7286" i="1"/>
  <c r="T7286" i="1" s="1"/>
  <c r="Q7286" i="1"/>
  <c r="P7286" i="1"/>
  <c r="O7286" i="1"/>
  <c r="N7286" i="1"/>
  <c r="S7285" i="1"/>
  <c r="T7285" i="1" s="1"/>
  <c r="R7285" i="1"/>
  <c r="Q7285" i="1"/>
  <c r="P7285" i="1"/>
  <c r="O7285" i="1"/>
  <c r="N7285" i="1"/>
  <c r="S7284" i="1"/>
  <c r="R7284" i="1"/>
  <c r="T7284" i="1" s="1"/>
  <c r="Q7284" i="1"/>
  <c r="P7284" i="1"/>
  <c r="O7284" i="1"/>
  <c r="N7284" i="1"/>
  <c r="T7283" i="1"/>
  <c r="S7283" i="1"/>
  <c r="R7283" i="1"/>
  <c r="Q7283" i="1"/>
  <c r="P7283" i="1"/>
  <c r="O7283" i="1"/>
  <c r="N7283" i="1"/>
  <c r="S7282" i="1"/>
  <c r="T7282" i="1" s="1"/>
  <c r="R7282" i="1"/>
  <c r="Q7282" i="1"/>
  <c r="P7282" i="1"/>
  <c r="O7282" i="1"/>
  <c r="N7282" i="1"/>
  <c r="S7281" i="1"/>
  <c r="R7281" i="1"/>
  <c r="T7281" i="1" s="1"/>
  <c r="Q7281" i="1"/>
  <c r="P7281" i="1"/>
  <c r="O7281" i="1"/>
  <c r="N7281" i="1"/>
  <c r="S7280" i="1"/>
  <c r="R7280" i="1"/>
  <c r="T7280" i="1" s="1"/>
  <c r="Q7280" i="1"/>
  <c r="P7280" i="1"/>
  <c r="O7280" i="1"/>
  <c r="N7280" i="1"/>
  <c r="S7279" i="1"/>
  <c r="T7279" i="1" s="1"/>
  <c r="R7279" i="1"/>
  <c r="Q7279" i="1"/>
  <c r="P7279" i="1"/>
  <c r="O7279" i="1"/>
  <c r="N7279" i="1"/>
  <c r="S7278" i="1"/>
  <c r="T7278" i="1" s="1"/>
  <c r="R7278" i="1"/>
  <c r="Q7278" i="1"/>
  <c r="P7278" i="1"/>
  <c r="O7278" i="1"/>
  <c r="N7278" i="1"/>
  <c r="S7277" i="1"/>
  <c r="R7277" i="1"/>
  <c r="Q7277" i="1"/>
  <c r="P7277" i="1"/>
  <c r="O7277" i="1"/>
  <c r="N7277" i="1"/>
  <c r="S7276" i="1"/>
  <c r="T7276" i="1" s="1"/>
  <c r="R7276" i="1"/>
  <c r="Q7276" i="1"/>
  <c r="P7276" i="1"/>
  <c r="O7276" i="1"/>
  <c r="N7276" i="1"/>
  <c r="S7275" i="1"/>
  <c r="R7275" i="1"/>
  <c r="Q7275" i="1"/>
  <c r="P7275" i="1"/>
  <c r="O7275" i="1"/>
  <c r="N7275" i="1"/>
  <c r="S7274" i="1"/>
  <c r="R7274" i="1"/>
  <c r="T7274" i="1" s="1"/>
  <c r="Q7274" i="1"/>
  <c r="P7274" i="1"/>
  <c r="O7274" i="1"/>
  <c r="N7274" i="1"/>
  <c r="S7273" i="1"/>
  <c r="R7273" i="1"/>
  <c r="T7273" i="1" s="1"/>
  <c r="Q7273" i="1"/>
  <c r="P7273" i="1"/>
  <c r="O7273" i="1"/>
  <c r="N7273" i="1"/>
  <c r="S7272" i="1"/>
  <c r="R7272" i="1"/>
  <c r="Q7272" i="1"/>
  <c r="P7272" i="1"/>
  <c r="O7272" i="1"/>
  <c r="N7272" i="1"/>
  <c r="S7271" i="1"/>
  <c r="T7271" i="1" s="1"/>
  <c r="R7271" i="1"/>
  <c r="Q7271" i="1"/>
  <c r="P7271" i="1"/>
  <c r="O7271" i="1"/>
  <c r="N7271" i="1"/>
  <c r="S7270" i="1"/>
  <c r="R7270" i="1"/>
  <c r="T7270" i="1" s="1"/>
  <c r="Q7270" i="1"/>
  <c r="P7270" i="1"/>
  <c r="O7270" i="1"/>
  <c r="N7270" i="1"/>
  <c r="S7269" i="1"/>
  <c r="R7269" i="1"/>
  <c r="Q7269" i="1"/>
  <c r="P7269" i="1"/>
  <c r="O7269" i="1"/>
  <c r="N7269" i="1"/>
  <c r="T7268" i="1"/>
  <c r="S7268" i="1"/>
  <c r="R7268" i="1"/>
  <c r="Q7268" i="1"/>
  <c r="P7268" i="1"/>
  <c r="O7268" i="1"/>
  <c r="N7268" i="1"/>
  <c r="S7267" i="1"/>
  <c r="T7267" i="1" s="1"/>
  <c r="R7267" i="1"/>
  <c r="Q7267" i="1"/>
  <c r="P7267" i="1"/>
  <c r="O7267" i="1"/>
  <c r="N7267" i="1"/>
  <c r="S7266" i="1"/>
  <c r="R7266" i="1"/>
  <c r="T7266" i="1" s="1"/>
  <c r="Q7266" i="1"/>
  <c r="P7266" i="1"/>
  <c r="O7266" i="1"/>
  <c r="N7266" i="1"/>
  <c r="S7265" i="1"/>
  <c r="T7265" i="1" s="1"/>
  <c r="R7265" i="1"/>
  <c r="Q7265" i="1"/>
  <c r="P7265" i="1"/>
  <c r="O7265" i="1"/>
  <c r="N7265" i="1"/>
  <c r="T7264" i="1"/>
  <c r="S7264" i="1"/>
  <c r="R7264" i="1"/>
  <c r="Q7264" i="1"/>
  <c r="P7264" i="1"/>
  <c r="O7264" i="1"/>
  <c r="N7264" i="1"/>
  <c r="S7263" i="1"/>
  <c r="T7263" i="1" s="1"/>
  <c r="R7263" i="1"/>
  <c r="Q7263" i="1"/>
  <c r="P7263" i="1"/>
  <c r="O7263" i="1"/>
  <c r="N7263" i="1"/>
  <c r="S7262" i="1"/>
  <c r="T7262" i="1" s="1"/>
  <c r="R7262" i="1"/>
  <c r="Q7262" i="1"/>
  <c r="P7262" i="1"/>
  <c r="O7262" i="1"/>
  <c r="N7262" i="1"/>
  <c r="S7261" i="1"/>
  <c r="R7261" i="1"/>
  <c r="Q7261" i="1"/>
  <c r="P7261" i="1"/>
  <c r="O7261" i="1"/>
  <c r="N7261" i="1"/>
  <c r="S7260" i="1"/>
  <c r="R7260" i="1"/>
  <c r="Q7260" i="1"/>
  <c r="P7260" i="1"/>
  <c r="O7260" i="1"/>
  <c r="N7260" i="1"/>
  <c r="S7259" i="1"/>
  <c r="R7259" i="1"/>
  <c r="Q7259" i="1"/>
  <c r="P7259" i="1"/>
  <c r="O7259" i="1"/>
  <c r="N7259" i="1"/>
  <c r="S7258" i="1"/>
  <c r="T7258" i="1" s="1"/>
  <c r="R7258" i="1"/>
  <c r="Q7258" i="1"/>
  <c r="P7258" i="1"/>
  <c r="O7258" i="1"/>
  <c r="N7258" i="1"/>
  <c r="S7257" i="1"/>
  <c r="R7257" i="1"/>
  <c r="Q7257" i="1"/>
  <c r="P7257" i="1"/>
  <c r="O7257" i="1"/>
  <c r="N7257" i="1"/>
  <c r="S7256" i="1"/>
  <c r="T7256" i="1" s="1"/>
  <c r="R7256" i="1"/>
  <c r="Q7256" i="1"/>
  <c r="P7256" i="1"/>
  <c r="O7256" i="1"/>
  <c r="N7256" i="1"/>
  <c r="S7255" i="1"/>
  <c r="R7255" i="1"/>
  <c r="Q7255" i="1"/>
  <c r="P7255" i="1"/>
  <c r="O7255" i="1"/>
  <c r="N7255" i="1"/>
  <c r="S7254" i="1"/>
  <c r="T7254" i="1" s="1"/>
  <c r="R7254" i="1"/>
  <c r="Q7254" i="1"/>
  <c r="P7254" i="1"/>
  <c r="O7254" i="1"/>
  <c r="N7254" i="1"/>
  <c r="S7253" i="1"/>
  <c r="R7253" i="1"/>
  <c r="Q7253" i="1"/>
  <c r="P7253" i="1"/>
  <c r="O7253" i="1"/>
  <c r="N7253" i="1"/>
  <c r="S7252" i="1"/>
  <c r="R7252" i="1"/>
  <c r="Q7252" i="1"/>
  <c r="P7252" i="1"/>
  <c r="O7252" i="1"/>
  <c r="N7252" i="1"/>
  <c r="S7251" i="1"/>
  <c r="R7251" i="1"/>
  <c r="Q7251" i="1"/>
  <c r="P7251" i="1"/>
  <c r="O7251" i="1"/>
  <c r="N7251" i="1"/>
  <c r="S7250" i="1"/>
  <c r="R7250" i="1"/>
  <c r="T7250" i="1" s="1"/>
  <c r="Q7250" i="1"/>
  <c r="P7250" i="1"/>
  <c r="O7250" i="1"/>
  <c r="N7250" i="1"/>
  <c r="S7249" i="1"/>
  <c r="R7249" i="1"/>
  <c r="Q7249" i="1"/>
  <c r="P7249" i="1"/>
  <c r="O7249" i="1"/>
  <c r="N7249" i="1"/>
  <c r="S7248" i="1"/>
  <c r="T7248" i="1" s="1"/>
  <c r="R7248" i="1"/>
  <c r="Q7248" i="1"/>
  <c r="P7248" i="1"/>
  <c r="O7248" i="1"/>
  <c r="N7248" i="1"/>
  <c r="S7247" i="1"/>
  <c r="T7247" i="1" s="1"/>
  <c r="R7247" i="1"/>
  <c r="Q7247" i="1"/>
  <c r="P7247" i="1"/>
  <c r="O7247" i="1"/>
  <c r="N7247" i="1"/>
  <c r="S7246" i="1"/>
  <c r="R7246" i="1"/>
  <c r="T7246" i="1" s="1"/>
  <c r="Q7246" i="1"/>
  <c r="P7246" i="1"/>
  <c r="O7246" i="1"/>
  <c r="N7246" i="1"/>
  <c r="S7245" i="1"/>
  <c r="R7245" i="1"/>
  <c r="Q7245" i="1"/>
  <c r="P7245" i="1"/>
  <c r="O7245" i="1"/>
  <c r="N7245" i="1"/>
  <c r="S7244" i="1"/>
  <c r="R7244" i="1"/>
  <c r="T7244" i="1" s="1"/>
  <c r="Q7244" i="1"/>
  <c r="P7244" i="1"/>
  <c r="O7244" i="1"/>
  <c r="N7244" i="1"/>
  <c r="S7243" i="1"/>
  <c r="R7243" i="1"/>
  <c r="Q7243" i="1"/>
  <c r="P7243" i="1"/>
  <c r="O7243" i="1"/>
  <c r="N7243" i="1"/>
  <c r="S7242" i="1"/>
  <c r="R7242" i="1"/>
  <c r="T7242" i="1" s="1"/>
  <c r="Q7242" i="1"/>
  <c r="P7242" i="1"/>
  <c r="O7242" i="1"/>
  <c r="N7242" i="1"/>
  <c r="S7241" i="1"/>
  <c r="R7241" i="1"/>
  <c r="Q7241" i="1"/>
  <c r="P7241" i="1"/>
  <c r="O7241" i="1"/>
  <c r="N7241" i="1"/>
  <c r="T7240" i="1"/>
  <c r="S7240" i="1"/>
  <c r="R7240" i="1"/>
  <c r="Q7240" i="1"/>
  <c r="P7240" i="1"/>
  <c r="O7240" i="1"/>
  <c r="N7240" i="1"/>
  <c r="S7239" i="1"/>
  <c r="T7239" i="1" s="1"/>
  <c r="R7239" i="1"/>
  <c r="Q7239" i="1"/>
  <c r="P7239" i="1"/>
  <c r="O7239" i="1"/>
  <c r="N7239" i="1"/>
  <c r="S7238" i="1"/>
  <c r="R7238" i="1"/>
  <c r="T7238" i="1" s="1"/>
  <c r="Q7238" i="1"/>
  <c r="P7238" i="1"/>
  <c r="O7238" i="1"/>
  <c r="N7238" i="1"/>
  <c r="S7237" i="1"/>
  <c r="T7237" i="1" s="1"/>
  <c r="R7237" i="1"/>
  <c r="Q7237" i="1"/>
  <c r="P7237" i="1"/>
  <c r="O7237" i="1"/>
  <c r="N7237" i="1"/>
  <c r="S7236" i="1"/>
  <c r="R7236" i="1"/>
  <c r="T7236" i="1" s="1"/>
  <c r="Q7236" i="1"/>
  <c r="P7236" i="1"/>
  <c r="O7236" i="1"/>
  <c r="N7236" i="1"/>
  <c r="S7235" i="1"/>
  <c r="R7235" i="1"/>
  <c r="T7235" i="1" s="1"/>
  <c r="Q7235" i="1"/>
  <c r="P7235" i="1"/>
  <c r="O7235" i="1"/>
  <c r="N7235" i="1"/>
  <c r="S7234" i="1"/>
  <c r="R7234" i="1"/>
  <c r="Q7234" i="1"/>
  <c r="P7234" i="1"/>
  <c r="O7234" i="1"/>
  <c r="N7234" i="1"/>
  <c r="S7233" i="1"/>
  <c r="R7233" i="1"/>
  <c r="Q7233" i="1"/>
  <c r="P7233" i="1"/>
  <c r="O7233" i="1"/>
  <c r="N7233" i="1"/>
  <c r="S7232" i="1"/>
  <c r="R7232" i="1"/>
  <c r="T7232" i="1" s="1"/>
  <c r="Q7232" i="1"/>
  <c r="P7232" i="1"/>
  <c r="O7232" i="1"/>
  <c r="N7232" i="1"/>
  <c r="S7231" i="1"/>
  <c r="R7231" i="1"/>
  <c r="Q7231" i="1"/>
  <c r="P7231" i="1"/>
  <c r="O7231" i="1"/>
  <c r="N7231" i="1"/>
  <c r="S7230" i="1"/>
  <c r="R7230" i="1"/>
  <c r="T7230" i="1" s="1"/>
  <c r="Q7230" i="1"/>
  <c r="P7230" i="1"/>
  <c r="O7230" i="1"/>
  <c r="N7230" i="1"/>
  <c r="S7229" i="1"/>
  <c r="R7229" i="1"/>
  <c r="Q7229" i="1"/>
  <c r="P7229" i="1"/>
  <c r="O7229" i="1"/>
  <c r="N7229" i="1"/>
  <c r="S7228" i="1"/>
  <c r="R7228" i="1"/>
  <c r="Q7228" i="1"/>
  <c r="P7228" i="1"/>
  <c r="O7228" i="1"/>
  <c r="N7228" i="1"/>
  <c r="S7227" i="1"/>
  <c r="R7227" i="1"/>
  <c r="Q7227" i="1"/>
  <c r="P7227" i="1"/>
  <c r="O7227" i="1"/>
  <c r="N7227" i="1"/>
  <c r="S7226" i="1"/>
  <c r="R7226" i="1"/>
  <c r="Q7226" i="1"/>
  <c r="P7226" i="1"/>
  <c r="O7226" i="1"/>
  <c r="N7226" i="1"/>
  <c r="S7225" i="1"/>
  <c r="R7225" i="1"/>
  <c r="Q7225" i="1"/>
  <c r="P7225" i="1"/>
  <c r="O7225" i="1"/>
  <c r="N7225" i="1"/>
  <c r="S7224" i="1"/>
  <c r="R7224" i="1"/>
  <c r="Q7224" i="1"/>
  <c r="P7224" i="1"/>
  <c r="O7224" i="1"/>
  <c r="N7224" i="1"/>
  <c r="S7223" i="1"/>
  <c r="R7223" i="1"/>
  <c r="Q7223" i="1"/>
  <c r="P7223" i="1"/>
  <c r="O7223" i="1"/>
  <c r="N7223" i="1"/>
  <c r="S7222" i="1"/>
  <c r="R7222" i="1"/>
  <c r="T7222" i="1" s="1"/>
  <c r="Q7222" i="1"/>
  <c r="P7222" i="1"/>
  <c r="O7222" i="1"/>
  <c r="N7222" i="1"/>
  <c r="S7221" i="1"/>
  <c r="R7221" i="1"/>
  <c r="Q7221" i="1"/>
  <c r="P7221" i="1"/>
  <c r="O7221" i="1"/>
  <c r="N7221" i="1"/>
  <c r="S7220" i="1"/>
  <c r="R7220" i="1"/>
  <c r="Q7220" i="1"/>
  <c r="P7220" i="1"/>
  <c r="O7220" i="1"/>
  <c r="N7220" i="1"/>
  <c r="S7219" i="1"/>
  <c r="R7219" i="1"/>
  <c r="Q7219" i="1"/>
  <c r="P7219" i="1"/>
  <c r="O7219" i="1"/>
  <c r="N7219" i="1"/>
  <c r="S7218" i="1"/>
  <c r="R7218" i="1"/>
  <c r="Q7218" i="1"/>
  <c r="P7218" i="1"/>
  <c r="O7218" i="1"/>
  <c r="N7218" i="1"/>
  <c r="S7217" i="1"/>
  <c r="R7217" i="1"/>
  <c r="Q7217" i="1"/>
  <c r="P7217" i="1"/>
  <c r="O7217" i="1"/>
  <c r="N7217" i="1"/>
  <c r="S7216" i="1"/>
  <c r="R7216" i="1"/>
  <c r="T7216" i="1" s="1"/>
  <c r="Q7216" i="1"/>
  <c r="P7216" i="1"/>
  <c r="O7216" i="1"/>
  <c r="N7216" i="1"/>
  <c r="S7215" i="1"/>
  <c r="R7215" i="1"/>
  <c r="Q7215" i="1"/>
  <c r="P7215" i="1"/>
  <c r="O7215" i="1"/>
  <c r="N7215" i="1"/>
  <c r="S7214" i="1"/>
  <c r="R7214" i="1"/>
  <c r="Q7214" i="1"/>
  <c r="P7214" i="1"/>
  <c r="O7214" i="1"/>
  <c r="N7214" i="1"/>
  <c r="S7213" i="1"/>
  <c r="R7213" i="1"/>
  <c r="T7213" i="1" s="1"/>
  <c r="Q7213" i="1"/>
  <c r="P7213" i="1"/>
  <c r="O7213" i="1"/>
  <c r="N7213" i="1"/>
  <c r="S7212" i="1"/>
  <c r="R7212" i="1"/>
  <c r="Q7212" i="1"/>
  <c r="P7212" i="1"/>
  <c r="O7212" i="1"/>
  <c r="N7212" i="1"/>
  <c r="S7211" i="1"/>
  <c r="R7211" i="1"/>
  <c r="Q7211" i="1"/>
  <c r="P7211" i="1"/>
  <c r="O7211" i="1"/>
  <c r="N7211" i="1"/>
  <c r="S7210" i="1"/>
  <c r="R7210" i="1"/>
  <c r="Q7210" i="1"/>
  <c r="P7210" i="1"/>
  <c r="O7210" i="1"/>
  <c r="N7210" i="1"/>
  <c r="S7209" i="1"/>
  <c r="R7209" i="1"/>
  <c r="Q7209" i="1"/>
  <c r="P7209" i="1"/>
  <c r="O7209" i="1"/>
  <c r="N7209" i="1"/>
  <c r="S7208" i="1"/>
  <c r="R7208" i="1"/>
  <c r="T7208" i="1" s="1"/>
  <c r="Q7208" i="1"/>
  <c r="P7208" i="1"/>
  <c r="O7208" i="1"/>
  <c r="N7208" i="1"/>
  <c r="S7207" i="1"/>
  <c r="R7207" i="1"/>
  <c r="Q7207" i="1"/>
  <c r="P7207" i="1"/>
  <c r="O7207" i="1"/>
  <c r="N7207" i="1"/>
  <c r="S7206" i="1"/>
  <c r="R7206" i="1"/>
  <c r="T7206" i="1" s="1"/>
  <c r="Q7206" i="1"/>
  <c r="P7206" i="1"/>
  <c r="O7206" i="1"/>
  <c r="N7206" i="1"/>
  <c r="S7205" i="1"/>
  <c r="R7205" i="1"/>
  <c r="T7205" i="1" s="1"/>
  <c r="Q7205" i="1"/>
  <c r="P7205" i="1"/>
  <c r="O7205" i="1"/>
  <c r="N7205" i="1"/>
  <c r="S7204" i="1"/>
  <c r="R7204" i="1"/>
  <c r="Q7204" i="1"/>
  <c r="P7204" i="1"/>
  <c r="O7204" i="1"/>
  <c r="N7204" i="1"/>
  <c r="S7203" i="1"/>
  <c r="R7203" i="1"/>
  <c r="T7203" i="1" s="1"/>
  <c r="Q7203" i="1"/>
  <c r="P7203" i="1"/>
  <c r="O7203" i="1"/>
  <c r="N7203" i="1"/>
  <c r="S7202" i="1"/>
  <c r="R7202" i="1"/>
  <c r="Q7202" i="1"/>
  <c r="P7202" i="1"/>
  <c r="O7202" i="1"/>
  <c r="N7202" i="1"/>
  <c r="S7201" i="1"/>
  <c r="R7201" i="1"/>
  <c r="Q7201" i="1"/>
  <c r="P7201" i="1"/>
  <c r="O7201" i="1"/>
  <c r="N7201" i="1"/>
  <c r="S7200" i="1"/>
  <c r="R7200" i="1"/>
  <c r="T7200" i="1" s="1"/>
  <c r="Q7200" i="1"/>
  <c r="P7200" i="1"/>
  <c r="O7200" i="1"/>
  <c r="N7200" i="1"/>
  <c r="S7199" i="1"/>
  <c r="R7199" i="1"/>
  <c r="Q7199" i="1"/>
  <c r="P7199" i="1"/>
  <c r="O7199" i="1"/>
  <c r="N7199" i="1"/>
  <c r="S7198" i="1"/>
  <c r="R7198" i="1"/>
  <c r="T7198" i="1" s="1"/>
  <c r="Q7198" i="1"/>
  <c r="P7198" i="1"/>
  <c r="O7198" i="1"/>
  <c r="N7198" i="1"/>
  <c r="S7197" i="1"/>
  <c r="R7197" i="1"/>
  <c r="Q7197" i="1"/>
  <c r="P7197" i="1"/>
  <c r="O7197" i="1"/>
  <c r="N7197" i="1"/>
  <c r="S7196" i="1"/>
  <c r="R7196" i="1"/>
  <c r="Q7196" i="1"/>
  <c r="P7196" i="1"/>
  <c r="O7196" i="1"/>
  <c r="N7196" i="1"/>
  <c r="S7195" i="1"/>
  <c r="R7195" i="1"/>
  <c r="T7195" i="1" s="1"/>
  <c r="Q7195" i="1"/>
  <c r="P7195" i="1"/>
  <c r="O7195" i="1"/>
  <c r="N7195" i="1"/>
  <c r="S7194" i="1"/>
  <c r="R7194" i="1"/>
  <c r="Q7194" i="1"/>
  <c r="P7194" i="1"/>
  <c r="O7194" i="1"/>
  <c r="N7194" i="1"/>
  <c r="S7193" i="1"/>
  <c r="R7193" i="1"/>
  <c r="Q7193" i="1"/>
  <c r="P7193" i="1"/>
  <c r="O7193" i="1"/>
  <c r="N7193" i="1"/>
  <c r="S7192" i="1"/>
  <c r="R7192" i="1"/>
  <c r="T7192" i="1" s="1"/>
  <c r="Q7192" i="1"/>
  <c r="P7192" i="1"/>
  <c r="O7192" i="1"/>
  <c r="N7192" i="1"/>
  <c r="S7191" i="1"/>
  <c r="R7191" i="1"/>
  <c r="Q7191" i="1"/>
  <c r="P7191" i="1"/>
  <c r="O7191" i="1"/>
  <c r="N7191" i="1"/>
  <c r="S7190" i="1"/>
  <c r="R7190" i="1"/>
  <c r="T7190" i="1" s="1"/>
  <c r="Q7190" i="1"/>
  <c r="P7190" i="1"/>
  <c r="O7190" i="1"/>
  <c r="N7190" i="1"/>
  <c r="S7189" i="1"/>
  <c r="R7189" i="1"/>
  <c r="Q7189" i="1"/>
  <c r="P7189" i="1"/>
  <c r="O7189" i="1"/>
  <c r="N7189" i="1"/>
  <c r="S7188" i="1"/>
  <c r="R7188" i="1"/>
  <c r="Q7188" i="1"/>
  <c r="P7188" i="1"/>
  <c r="O7188" i="1"/>
  <c r="N7188" i="1"/>
  <c r="S7187" i="1"/>
  <c r="R7187" i="1"/>
  <c r="Q7187" i="1"/>
  <c r="P7187" i="1"/>
  <c r="O7187" i="1"/>
  <c r="N7187" i="1"/>
  <c r="S7186" i="1"/>
  <c r="R7186" i="1"/>
  <c r="Q7186" i="1"/>
  <c r="P7186" i="1"/>
  <c r="O7186" i="1"/>
  <c r="N7186" i="1"/>
  <c r="S7185" i="1"/>
  <c r="R7185" i="1"/>
  <c r="Q7185" i="1"/>
  <c r="P7185" i="1"/>
  <c r="O7185" i="1"/>
  <c r="N7185" i="1"/>
  <c r="S7184" i="1"/>
  <c r="R7184" i="1"/>
  <c r="Q7184" i="1"/>
  <c r="P7184" i="1"/>
  <c r="O7184" i="1"/>
  <c r="N7184" i="1"/>
  <c r="S7183" i="1"/>
  <c r="R7183" i="1"/>
  <c r="Q7183" i="1"/>
  <c r="P7183" i="1"/>
  <c r="O7183" i="1"/>
  <c r="N7183" i="1"/>
  <c r="S7182" i="1"/>
  <c r="R7182" i="1"/>
  <c r="T7182" i="1" s="1"/>
  <c r="Q7182" i="1"/>
  <c r="P7182" i="1"/>
  <c r="O7182" i="1"/>
  <c r="N7182" i="1"/>
  <c r="S7181" i="1"/>
  <c r="R7181" i="1"/>
  <c r="Q7181" i="1"/>
  <c r="P7181" i="1"/>
  <c r="O7181" i="1"/>
  <c r="N7181" i="1"/>
  <c r="S7180" i="1"/>
  <c r="R7180" i="1"/>
  <c r="Q7180" i="1"/>
  <c r="P7180" i="1"/>
  <c r="O7180" i="1"/>
  <c r="N7180" i="1"/>
  <c r="S7179" i="1"/>
  <c r="R7179" i="1"/>
  <c r="Q7179" i="1"/>
  <c r="P7179" i="1"/>
  <c r="O7179" i="1"/>
  <c r="N7179" i="1"/>
  <c r="S7178" i="1"/>
  <c r="R7178" i="1"/>
  <c r="T7178" i="1" s="1"/>
  <c r="Q7178" i="1"/>
  <c r="P7178" i="1"/>
  <c r="O7178" i="1"/>
  <c r="N7178" i="1"/>
  <c r="S7177" i="1"/>
  <c r="R7177" i="1"/>
  <c r="Q7177" i="1"/>
  <c r="P7177" i="1"/>
  <c r="O7177" i="1"/>
  <c r="N7177" i="1"/>
  <c r="S7176" i="1"/>
  <c r="R7176" i="1"/>
  <c r="T7176" i="1" s="1"/>
  <c r="Q7176" i="1"/>
  <c r="P7176" i="1"/>
  <c r="O7176" i="1"/>
  <c r="N7176" i="1"/>
  <c r="S7175" i="1"/>
  <c r="R7175" i="1"/>
  <c r="Q7175" i="1"/>
  <c r="P7175" i="1"/>
  <c r="O7175" i="1"/>
  <c r="N7175" i="1"/>
  <c r="S7174" i="1"/>
  <c r="R7174" i="1"/>
  <c r="Q7174" i="1"/>
  <c r="P7174" i="1"/>
  <c r="O7174" i="1"/>
  <c r="N7174" i="1"/>
  <c r="S7173" i="1"/>
  <c r="R7173" i="1"/>
  <c r="T7173" i="1" s="1"/>
  <c r="Q7173" i="1"/>
  <c r="P7173" i="1"/>
  <c r="O7173" i="1"/>
  <c r="N7173" i="1"/>
  <c r="S7172" i="1"/>
  <c r="R7172" i="1"/>
  <c r="Q7172" i="1"/>
  <c r="P7172" i="1"/>
  <c r="O7172" i="1"/>
  <c r="N7172" i="1"/>
  <c r="S7171" i="1"/>
  <c r="R7171" i="1"/>
  <c r="Q7171" i="1"/>
  <c r="P7171" i="1"/>
  <c r="O7171" i="1"/>
  <c r="N7171" i="1"/>
  <c r="S7170" i="1"/>
  <c r="R7170" i="1"/>
  <c r="Q7170" i="1"/>
  <c r="P7170" i="1"/>
  <c r="O7170" i="1"/>
  <c r="N7170" i="1"/>
  <c r="S7169" i="1"/>
  <c r="R7169" i="1"/>
  <c r="Q7169" i="1"/>
  <c r="P7169" i="1"/>
  <c r="O7169" i="1"/>
  <c r="N7169" i="1"/>
  <c r="S7168" i="1"/>
  <c r="R7168" i="1"/>
  <c r="T7168" i="1" s="1"/>
  <c r="Q7168" i="1"/>
  <c r="P7168" i="1"/>
  <c r="O7168" i="1"/>
  <c r="N7168" i="1"/>
  <c r="S7167" i="1"/>
  <c r="R7167" i="1"/>
  <c r="Q7167" i="1"/>
  <c r="P7167" i="1"/>
  <c r="O7167" i="1"/>
  <c r="N7167" i="1"/>
  <c r="S7166" i="1"/>
  <c r="R7166" i="1"/>
  <c r="T7166" i="1" s="1"/>
  <c r="Q7166" i="1"/>
  <c r="P7166" i="1"/>
  <c r="O7166" i="1"/>
  <c r="N7166" i="1"/>
  <c r="S7165" i="1"/>
  <c r="R7165" i="1"/>
  <c r="T7165" i="1" s="1"/>
  <c r="Q7165" i="1"/>
  <c r="P7165" i="1"/>
  <c r="O7165" i="1"/>
  <c r="N7165" i="1"/>
  <c r="S7164" i="1"/>
  <c r="R7164" i="1"/>
  <c r="Q7164" i="1"/>
  <c r="P7164" i="1"/>
  <c r="O7164" i="1"/>
  <c r="N7164" i="1"/>
  <c r="S7163" i="1"/>
  <c r="R7163" i="1"/>
  <c r="T7163" i="1" s="1"/>
  <c r="Q7163" i="1"/>
  <c r="P7163" i="1"/>
  <c r="O7163" i="1"/>
  <c r="N7163" i="1"/>
  <c r="S7162" i="1"/>
  <c r="R7162" i="1"/>
  <c r="T7162" i="1" s="1"/>
  <c r="Q7162" i="1"/>
  <c r="P7162" i="1"/>
  <c r="O7162" i="1"/>
  <c r="N7162" i="1"/>
  <c r="S7161" i="1"/>
  <c r="R7161" i="1"/>
  <c r="Q7161" i="1"/>
  <c r="P7161" i="1"/>
  <c r="O7161" i="1"/>
  <c r="N7161" i="1"/>
  <c r="S7160" i="1"/>
  <c r="R7160" i="1"/>
  <c r="T7160" i="1" s="1"/>
  <c r="Q7160" i="1"/>
  <c r="P7160" i="1"/>
  <c r="O7160" i="1"/>
  <c r="N7160" i="1"/>
  <c r="S7159" i="1"/>
  <c r="R7159" i="1"/>
  <c r="Q7159" i="1"/>
  <c r="P7159" i="1"/>
  <c r="O7159" i="1"/>
  <c r="N7159" i="1"/>
  <c r="S7158" i="1"/>
  <c r="R7158" i="1"/>
  <c r="T7158" i="1" s="1"/>
  <c r="Q7158" i="1"/>
  <c r="P7158" i="1"/>
  <c r="O7158" i="1"/>
  <c r="N7158" i="1"/>
  <c r="S7157" i="1"/>
  <c r="R7157" i="1"/>
  <c r="Q7157" i="1"/>
  <c r="P7157" i="1"/>
  <c r="O7157" i="1"/>
  <c r="N7157" i="1"/>
  <c r="S7156" i="1"/>
  <c r="R7156" i="1"/>
  <c r="T7156" i="1" s="1"/>
  <c r="Q7156" i="1"/>
  <c r="P7156" i="1"/>
  <c r="O7156" i="1"/>
  <c r="N7156" i="1"/>
  <c r="S7155" i="1"/>
  <c r="R7155" i="1"/>
  <c r="T7155" i="1" s="1"/>
  <c r="Q7155" i="1"/>
  <c r="P7155" i="1"/>
  <c r="O7155" i="1"/>
  <c r="N7155" i="1"/>
  <c r="S7154" i="1"/>
  <c r="R7154" i="1"/>
  <c r="Q7154" i="1"/>
  <c r="P7154" i="1"/>
  <c r="O7154" i="1"/>
  <c r="N7154" i="1"/>
  <c r="S7153" i="1"/>
  <c r="R7153" i="1"/>
  <c r="T7153" i="1" s="1"/>
  <c r="Q7153" i="1"/>
  <c r="P7153" i="1"/>
  <c r="O7153" i="1"/>
  <c r="N7153" i="1"/>
  <c r="S7152" i="1"/>
  <c r="R7152" i="1"/>
  <c r="T7152" i="1" s="1"/>
  <c r="Q7152" i="1"/>
  <c r="P7152" i="1"/>
  <c r="O7152" i="1"/>
  <c r="N7152" i="1"/>
  <c r="S7151" i="1"/>
  <c r="R7151" i="1"/>
  <c r="Q7151" i="1"/>
  <c r="P7151" i="1"/>
  <c r="O7151" i="1"/>
  <c r="N7151" i="1"/>
  <c r="S7150" i="1"/>
  <c r="R7150" i="1"/>
  <c r="T7150" i="1" s="1"/>
  <c r="Q7150" i="1"/>
  <c r="P7150" i="1"/>
  <c r="O7150" i="1"/>
  <c r="N7150" i="1"/>
  <c r="S7149" i="1"/>
  <c r="R7149" i="1"/>
  <c r="Q7149" i="1"/>
  <c r="P7149" i="1"/>
  <c r="O7149" i="1"/>
  <c r="N7149" i="1"/>
  <c r="S7148" i="1"/>
  <c r="R7148" i="1"/>
  <c r="T7148" i="1" s="1"/>
  <c r="Q7148" i="1"/>
  <c r="P7148" i="1"/>
  <c r="O7148" i="1"/>
  <c r="N7148" i="1"/>
  <c r="S7147" i="1"/>
  <c r="R7147" i="1"/>
  <c r="Q7147" i="1"/>
  <c r="P7147" i="1"/>
  <c r="O7147" i="1"/>
  <c r="N7147" i="1"/>
  <c r="S7146" i="1"/>
  <c r="R7146" i="1"/>
  <c r="T7146" i="1" s="1"/>
  <c r="Q7146" i="1"/>
  <c r="P7146" i="1"/>
  <c r="O7146" i="1"/>
  <c r="N7146" i="1"/>
  <c r="S7145" i="1"/>
  <c r="R7145" i="1"/>
  <c r="T7145" i="1" s="1"/>
  <c r="Q7145" i="1"/>
  <c r="P7145" i="1"/>
  <c r="O7145" i="1"/>
  <c r="N7145" i="1"/>
  <c r="S7144" i="1"/>
  <c r="R7144" i="1"/>
  <c r="Q7144" i="1"/>
  <c r="P7144" i="1"/>
  <c r="O7144" i="1"/>
  <c r="N7144" i="1"/>
  <c r="S7143" i="1"/>
  <c r="R7143" i="1"/>
  <c r="T7143" i="1" s="1"/>
  <c r="Q7143" i="1"/>
  <c r="P7143" i="1"/>
  <c r="O7143" i="1"/>
  <c r="N7143" i="1"/>
  <c r="S7142" i="1"/>
  <c r="R7142" i="1"/>
  <c r="T7142" i="1" s="1"/>
  <c r="Q7142" i="1"/>
  <c r="P7142" i="1"/>
  <c r="O7142" i="1"/>
  <c r="N7142" i="1"/>
  <c r="S7141" i="1"/>
  <c r="R7141" i="1"/>
  <c r="Q7141" i="1"/>
  <c r="P7141" i="1"/>
  <c r="O7141" i="1"/>
  <c r="N7141" i="1"/>
  <c r="S7140" i="1"/>
  <c r="R7140" i="1"/>
  <c r="T7140" i="1" s="1"/>
  <c r="Q7140" i="1"/>
  <c r="P7140" i="1"/>
  <c r="O7140" i="1"/>
  <c r="N7140" i="1"/>
  <c r="S7139" i="1"/>
  <c r="R7139" i="1"/>
  <c r="Q7139" i="1"/>
  <c r="P7139" i="1"/>
  <c r="O7139" i="1"/>
  <c r="N7139" i="1"/>
  <c r="S7138" i="1"/>
  <c r="R7138" i="1"/>
  <c r="T7138" i="1" s="1"/>
  <c r="Q7138" i="1"/>
  <c r="P7138" i="1"/>
  <c r="O7138" i="1"/>
  <c r="N7138" i="1"/>
  <c r="S7137" i="1"/>
  <c r="R7137" i="1"/>
  <c r="Q7137" i="1"/>
  <c r="P7137" i="1"/>
  <c r="O7137" i="1"/>
  <c r="N7137" i="1"/>
  <c r="S7136" i="1"/>
  <c r="R7136" i="1"/>
  <c r="T7136" i="1" s="1"/>
  <c r="Q7136" i="1"/>
  <c r="P7136" i="1"/>
  <c r="O7136" i="1"/>
  <c r="N7136" i="1"/>
  <c r="S7135" i="1"/>
  <c r="R7135" i="1"/>
  <c r="Q7135" i="1"/>
  <c r="P7135" i="1"/>
  <c r="O7135" i="1"/>
  <c r="N7135" i="1"/>
  <c r="S7134" i="1"/>
  <c r="R7134" i="1"/>
  <c r="Q7134" i="1"/>
  <c r="P7134" i="1"/>
  <c r="O7134" i="1"/>
  <c r="N7134" i="1"/>
  <c r="S7133" i="1"/>
  <c r="R7133" i="1"/>
  <c r="T7133" i="1" s="1"/>
  <c r="Q7133" i="1"/>
  <c r="P7133" i="1"/>
  <c r="O7133" i="1"/>
  <c r="N7133" i="1"/>
  <c r="S7132" i="1"/>
  <c r="R7132" i="1"/>
  <c r="Q7132" i="1"/>
  <c r="P7132" i="1"/>
  <c r="O7132" i="1"/>
  <c r="N7132" i="1"/>
  <c r="S7131" i="1"/>
  <c r="R7131" i="1"/>
  <c r="Q7131" i="1"/>
  <c r="P7131" i="1"/>
  <c r="O7131" i="1"/>
  <c r="N7131" i="1"/>
  <c r="S7130" i="1"/>
  <c r="R7130" i="1"/>
  <c r="T7130" i="1" s="1"/>
  <c r="Q7130" i="1"/>
  <c r="P7130" i="1"/>
  <c r="O7130" i="1"/>
  <c r="N7130" i="1"/>
  <c r="S7129" i="1"/>
  <c r="R7129" i="1"/>
  <c r="Q7129" i="1"/>
  <c r="P7129" i="1"/>
  <c r="O7129" i="1"/>
  <c r="N7129" i="1"/>
  <c r="S7128" i="1"/>
  <c r="R7128" i="1"/>
  <c r="T7128" i="1" s="1"/>
  <c r="Q7128" i="1"/>
  <c r="P7128" i="1"/>
  <c r="O7128" i="1"/>
  <c r="N7128" i="1"/>
  <c r="S7127" i="1"/>
  <c r="R7127" i="1"/>
  <c r="Q7127" i="1"/>
  <c r="P7127" i="1"/>
  <c r="O7127" i="1"/>
  <c r="N7127" i="1"/>
  <c r="S7126" i="1"/>
  <c r="R7126" i="1"/>
  <c r="T7126" i="1" s="1"/>
  <c r="Q7126" i="1"/>
  <c r="P7126" i="1"/>
  <c r="O7126" i="1"/>
  <c r="N7126" i="1"/>
  <c r="S7125" i="1"/>
  <c r="R7125" i="1"/>
  <c r="T7125" i="1" s="1"/>
  <c r="Q7125" i="1"/>
  <c r="P7125" i="1"/>
  <c r="O7125" i="1"/>
  <c r="N7125" i="1"/>
  <c r="S7124" i="1"/>
  <c r="R7124" i="1"/>
  <c r="Q7124" i="1"/>
  <c r="P7124" i="1"/>
  <c r="O7124" i="1"/>
  <c r="N7124" i="1"/>
  <c r="S7123" i="1"/>
  <c r="R7123" i="1"/>
  <c r="T7123" i="1" s="1"/>
  <c r="Q7123" i="1"/>
  <c r="P7123" i="1"/>
  <c r="O7123" i="1"/>
  <c r="N7123" i="1"/>
  <c r="S7122" i="1"/>
  <c r="R7122" i="1"/>
  <c r="T7122" i="1" s="1"/>
  <c r="Q7122" i="1"/>
  <c r="P7122" i="1"/>
  <c r="O7122" i="1"/>
  <c r="N7122" i="1"/>
  <c r="S7121" i="1"/>
  <c r="R7121" i="1"/>
  <c r="Q7121" i="1"/>
  <c r="P7121" i="1"/>
  <c r="O7121" i="1"/>
  <c r="N7121" i="1"/>
  <c r="S7120" i="1"/>
  <c r="R7120" i="1"/>
  <c r="T7120" i="1" s="1"/>
  <c r="Q7120" i="1"/>
  <c r="P7120" i="1"/>
  <c r="O7120" i="1"/>
  <c r="N7120" i="1"/>
  <c r="S7119" i="1"/>
  <c r="R7119" i="1"/>
  <c r="Q7119" i="1"/>
  <c r="P7119" i="1"/>
  <c r="O7119" i="1"/>
  <c r="N7119" i="1"/>
  <c r="S7118" i="1"/>
  <c r="R7118" i="1"/>
  <c r="T7118" i="1" s="1"/>
  <c r="Q7118" i="1"/>
  <c r="P7118" i="1"/>
  <c r="O7118" i="1"/>
  <c r="N7118" i="1"/>
  <c r="S7117" i="1"/>
  <c r="R7117" i="1"/>
  <c r="Q7117" i="1"/>
  <c r="P7117" i="1"/>
  <c r="O7117" i="1"/>
  <c r="N7117" i="1"/>
  <c r="S7116" i="1"/>
  <c r="R7116" i="1"/>
  <c r="Q7116" i="1"/>
  <c r="P7116" i="1"/>
  <c r="O7116" i="1"/>
  <c r="N7116" i="1"/>
  <c r="S7115" i="1"/>
  <c r="R7115" i="1"/>
  <c r="T7115" i="1" s="1"/>
  <c r="Q7115" i="1"/>
  <c r="P7115" i="1"/>
  <c r="O7115" i="1"/>
  <c r="N7115" i="1"/>
  <c r="S7114" i="1"/>
  <c r="R7114" i="1"/>
  <c r="Q7114" i="1"/>
  <c r="P7114" i="1"/>
  <c r="O7114" i="1"/>
  <c r="N7114" i="1"/>
  <c r="S7113" i="1"/>
  <c r="R7113" i="1"/>
  <c r="Q7113" i="1"/>
  <c r="P7113" i="1"/>
  <c r="O7113" i="1"/>
  <c r="N7113" i="1"/>
  <c r="S7112" i="1"/>
  <c r="R7112" i="1"/>
  <c r="T7112" i="1" s="1"/>
  <c r="Q7112" i="1"/>
  <c r="P7112" i="1"/>
  <c r="O7112" i="1"/>
  <c r="N7112" i="1"/>
  <c r="S7111" i="1"/>
  <c r="R7111" i="1"/>
  <c r="Q7111" i="1"/>
  <c r="P7111" i="1"/>
  <c r="O7111" i="1"/>
  <c r="N7111" i="1"/>
  <c r="S7110" i="1"/>
  <c r="R7110" i="1"/>
  <c r="T7110" i="1" s="1"/>
  <c r="Q7110" i="1"/>
  <c r="P7110" i="1"/>
  <c r="O7110" i="1"/>
  <c r="N7110" i="1"/>
  <c r="S7109" i="1"/>
  <c r="R7109" i="1"/>
  <c r="Q7109" i="1"/>
  <c r="P7109" i="1"/>
  <c r="O7109" i="1"/>
  <c r="N7109" i="1"/>
  <c r="S7108" i="1"/>
  <c r="R7108" i="1"/>
  <c r="Q7108" i="1"/>
  <c r="P7108" i="1"/>
  <c r="O7108" i="1"/>
  <c r="N7108" i="1"/>
  <c r="S7107" i="1"/>
  <c r="R7107" i="1"/>
  <c r="Q7107" i="1"/>
  <c r="P7107" i="1"/>
  <c r="O7107" i="1"/>
  <c r="N7107" i="1"/>
  <c r="S7106" i="1"/>
  <c r="R7106" i="1"/>
  <c r="T7106" i="1" s="1"/>
  <c r="Q7106" i="1"/>
  <c r="P7106" i="1"/>
  <c r="O7106" i="1"/>
  <c r="N7106" i="1"/>
  <c r="S7105" i="1"/>
  <c r="R7105" i="1"/>
  <c r="Q7105" i="1"/>
  <c r="P7105" i="1"/>
  <c r="O7105" i="1"/>
  <c r="N7105" i="1"/>
  <c r="S7104" i="1"/>
  <c r="R7104" i="1"/>
  <c r="Q7104" i="1"/>
  <c r="P7104" i="1"/>
  <c r="O7104" i="1"/>
  <c r="N7104" i="1"/>
  <c r="S7103" i="1"/>
  <c r="R7103" i="1"/>
  <c r="Q7103" i="1"/>
  <c r="P7103" i="1"/>
  <c r="O7103" i="1"/>
  <c r="N7103" i="1"/>
  <c r="S7102" i="1"/>
  <c r="R7102" i="1"/>
  <c r="T7102" i="1" s="1"/>
  <c r="Q7102" i="1"/>
  <c r="P7102" i="1"/>
  <c r="O7102" i="1"/>
  <c r="N7102" i="1"/>
  <c r="S7101" i="1"/>
  <c r="R7101" i="1"/>
  <c r="Q7101" i="1"/>
  <c r="P7101" i="1"/>
  <c r="O7101" i="1"/>
  <c r="N7101" i="1"/>
  <c r="S7100" i="1"/>
  <c r="R7100" i="1"/>
  <c r="Q7100" i="1"/>
  <c r="P7100" i="1"/>
  <c r="O7100" i="1"/>
  <c r="N7100" i="1"/>
  <c r="S7099" i="1"/>
  <c r="R7099" i="1"/>
  <c r="Q7099" i="1"/>
  <c r="P7099" i="1"/>
  <c r="O7099" i="1"/>
  <c r="N7099" i="1"/>
  <c r="S7098" i="1"/>
  <c r="R7098" i="1"/>
  <c r="T7098" i="1" s="1"/>
  <c r="Q7098" i="1"/>
  <c r="P7098" i="1"/>
  <c r="O7098" i="1"/>
  <c r="N7098" i="1"/>
  <c r="S7097" i="1"/>
  <c r="R7097" i="1"/>
  <c r="Q7097" i="1"/>
  <c r="P7097" i="1"/>
  <c r="O7097" i="1"/>
  <c r="N7097" i="1"/>
  <c r="S7096" i="1"/>
  <c r="R7096" i="1"/>
  <c r="T7096" i="1" s="1"/>
  <c r="Q7096" i="1"/>
  <c r="P7096" i="1"/>
  <c r="O7096" i="1"/>
  <c r="N7096" i="1"/>
  <c r="S7095" i="1"/>
  <c r="R7095" i="1"/>
  <c r="Q7095" i="1"/>
  <c r="P7095" i="1"/>
  <c r="O7095" i="1"/>
  <c r="N7095" i="1"/>
  <c r="S7094" i="1"/>
  <c r="R7094" i="1"/>
  <c r="Q7094" i="1"/>
  <c r="P7094" i="1"/>
  <c r="O7094" i="1"/>
  <c r="N7094" i="1"/>
  <c r="S7093" i="1"/>
  <c r="R7093" i="1"/>
  <c r="T7093" i="1" s="1"/>
  <c r="Q7093" i="1"/>
  <c r="P7093" i="1"/>
  <c r="O7093" i="1"/>
  <c r="N7093" i="1"/>
  <c r="S7092" i="1"/>
  <c r="R7092" i="1"/>
  <c r="T7092" i="1" s="1"/>
  <c r="Q7092" i="1"/>
  <c r="P7092" i="1"/>
  <c r="O7092" i="1"/>
  <c r="N7092" i="1"/>
  <c r="S7091" i="1"/>
  <c r="R7091" i="1"/>
  <c r="Q7091" i="1"/>
  <c r="P7091" i="1"/>
  <c r="O7091" i="1"/>
  <c r="N7091" i="1"/>
  <c r="S7090" i="1"/>
  <c r="R7090" i="1"/>
  <c r="T7090" i="1" s="1"/>
  <c r="Q7090" i="1"/>
  <c r="P7090" i="1"/>
  <c r="O7090" i="1"/>
  <c r="N7090" i="1"/>
  <c r="S7089" i="1"/>
  <c r="R7089" i="1"/>
  <c r="Q7089" i="1"/>
  <c r="P7089" i="1"/>
  <c r="O7089" i="1"/>
  <c r="N7089" i="1"/>
  <c r="S7088" i="1"/>
  <c r="R7088" i="1"/>
  <c r="T7088" i="1" s="1"/>
  <c r="Q7088" i="1"/>
  <c r="P7088" i="1"/>
  <c r="O7088" i="1"/>
  <c r="N7088" i="1"/>
  <c r="S7087" i="1"/>
  <c r="R7087" i="1"/>
  <c r="Q7087" i="1"/>
  <c r="P7087" i="1"/>
  <c r="O7087" i="1"/>
  <c r="N7087" i="1"/>
  <c r="S7086" i="1"/>
  <c r="R7086" i="1"/>
  <c r="T7086" i="1" s="1"/>
  <c r="Q7086" i="1"/>
  <c r="P7086" i="1"/>
  <c r="O7086" i="1"/>
  <c r="N7086" i="1"/>
  <c r="S7085" i="1"/>
  <c r="R7085" i="1"/>
  <c r="T7085" i="1" s="1"/>
  <c r="Q7085" i="1"/>
  <c r="P7085" i="1"/>
  <c r="O7085" i="1"/>
  <c r="N7085" i="1"/>
  <c r="S7084" i="1"/>
  <c r="R7084" i="1"/>
  <c r="Q7084" i="1"/>
  <c r="P7084" i="1"/>
  <c r="O7084" i="1"/>
  <c r="N7084" i="1"/>
  <c r="S7083" i="1"/>
  <c r="R7083" i="1"/>
  <c r="Q7083" i="1"/>
  <c r="P7083" i="1"/>
  <c r="O7083" i="1"/>
  <c r="N7083" i="1"/>
  <c r="S7082" i="1"/>
  <c r="R7082" i="1"/>
  <c r="T7082" i="1" s="1"/>
  <c r="Q7082" i="1"/>
  <c r="P7082" i="1"/>
  <c r="O7082" i="1"/>
  <c r="N7082" i="1"/>
  <c r="S7081" i="1"/>
  <c r="R7081" i="1"/>
  <c r="Q7081" i="1"/>
  <c r="P7081" i="1"/>
  <c r="O7081" i="1"/>
  <c r="N7081" i="1"/>
  <c r="S7080" i="1"/>
  <c r="R7080" i="1"/>
  <c r="T7080" i="1" s="1"/>
  <c r="Q7080" i="1"/>
  <c r="P7080" i="1"/>
  <c r="O7080" i="1"/>
  <c r="N7080" i="1"/>
  <c r="S7079" i="1"/>
  <c r="R7079" i="1"/>
  <c r="Q7079" i="1"/>
  <c r="P7079" i="1"/>
  <c r="O7079" i="1"/>
  <c r="N7079" i="1"/>
  <c r="S7078" i="1"/>
  <c r="R7078" i="1"/>
  <c r="T7078" i="1" s="1"/>
  <c r="Q7078" i="1"/>
  <c r="P7078" i="1"/>
  <c r="O7078" i="1"/>
  <c r="N7078" i="1"/>
  <c r="S7077" i="1"/>
  <c r="R7077" i="1"/>
  <c r="Q7077" i="1"/>
  <c r="P7077" i="1"/>
  <c r="O7077" i="1"/>
  <c r="N7077" i="1"/>
  <c r="S7076" i="1"/>
  <c r="R7076" i="1"/>
  <c r="T7076" i="1" s="1"/>
  <c r="Q7076" i="1"/>
  <c r="P7076" i="1"/>
  <c r="O7076" i="1"/>
  <c r="N7076" i="1"/>
  <c r="S7075" i="1"/>
  <c r="R7075" i="1"/>
  <c r="Q7075" i="1"/>
  <c r="P7075" i="1"/>
  <c r="O7075" i="1"/>
  <c r="N7075" i="1"/>
  <c r="S7074" i="1"/>
  <c r="R7074" i="1"/>
  <c r="Q7074" i="1"/>
  <c r="P7074" i="1"/>
  <c r="O7074" i="1"/>
  <c r="N7074" i="1"/>
  <c r="S7073" i="1"/>
  <c r="R7073" i="1"/>
  <c r="Q7073" i="1"/>
  <c r="P7073" i="1"/>
  <c r="O7073" i="1"/>
  <c r="N7073" i="1"/>
  <c r="S7072" i="1"/>
  <c r="R7072" i="1"/>
  <c r="T7072" i="1" s="1"/>
  <c r="Q7072" i="1"/>
  <c r="P7072" i="1"/>
  <c r="O7072" i="1"/>
  <c r="N7072" i="1"/>
  <c r="S7071" i="1"/>
  <c r="R7071" i="1"/>
  <c r="Q7071" i="1"/>
  <c r="P7071" i="1"/>
  <c r="O7071" i="1"/>
  <c r="N7071" i="1"/>
  <c r="S7070" i="1"/>
  <c r="R7070" i="1"/>
  <c r="T7070" i="1" s="1"/>
  <c r="Q7070" i="1"/>
  <c r="P7070" i="1"/>
  <c r="O7070" i="1"/>
  <c r="N7070" i="1"/>
  <c r="S7069" i="1"/>
  <c r="R7069" i="1"/>
  <c r="T7069" i="1" s="1"/>
  <c r="Q7069" i="1"/>
  <c r="P7069" i="1"/>
  <c r="O7069" i="1"/>
  <c r="N7069" i="1"/>
  <c r="S7068" i="1"/>
  <c r="R7068" i="1"/>
  <c r="T7068" i="1" s="1"/>
  <c r="Q7068" i="1"/>
  <c r="P7068" i="1"/>
  <c r="O7068" i="1"/>
  <c r="N7068" i="1"/>
  <c r="S7067" i="1"/>
  <c r="R7067" i="1"/>
  <c r="Q7067" i="1"/>
  <c r="P7067" i="1"/>
  <c r="O7067" i="1"/>
  <c r="N7067" i="1"/>
  <c r="S7066" i="1"/>
  <c r="R7066" i="1"/>
  <c r="T7066" i="1" s="1"/>
  <c r="Q7066" i="1"/>
  <c r="P7066" i="1"/>
  <c r="O7066" i="1"/>
  <c r="N7066" i="1"/>
  <c r="S7065" i="1"/>
  <c r="R7065" i="1"/>
  <c r="Q7065" i="1"/>
  <c r="P7065" i="1"/>
  <c r="O7065" i="1"/>
  <c r="N7065" i="1"/>
  <c r="S7064" i="1"/>
  <c r="R7064" i="1"/>
  <c r="Q7064" i="1"/>
  <c r="P7064" i="1"/>
  <c r="O7064" i="1"/>
  <c r="N7064" i="1"/>
  <c r="S7063" i="1"/>
  <c r="R7063" i="1"/>
  <c r="Q7063" i="1"/>
  <c r="P7063" i="1"/>
  <c r="O7063" i="1"/>
  <c r="N7063" i="1"/>
  <c r="S7062" i="1"/>
  <c r="R7062" i="1"/>
  <c r="T7062" i="1" s="1"/>
  <c r="Q7062" i="1"/>
  <c r="P7062" i="1"/>
  <c r="O7062" i="1"/>
  <c r="N7062" i="1"/>
  <c r="S7061" i="1"/>
  <c r="R7061" i="1"/>
  <c r="Q7061" i="1"/>
  <c r="P7061" i="1"/>
  <c r="O7061" i="1"/>
  <c r="N7061" i="1"/>
  <c r="S7060" i="1"/>
  <c r="R7060" i="1"/>
  <c r="T7060" i="1" s="1"/>
  <c r="Q7060" i="1"/>
  <c r="P7060" i="1"/>
  <c r="O7060" i="1"/>
  <c r="N7060" i="1"/>
  <c r="S7059" i="1"/>
  <c r="R7059" i="1"/>
  <c r="Q7059" i="1"/>
  <c r="P7059" i="1"/>
  <c r="O7059" i="1"/>
  <c r="N7059" i="1"/>
  <c r="S7058" i="1"/>
  <c r="R7058" i="1"/>
  <c r="T7058" i="1" s="1"/>
  <c r="Q7058" i="1"/>
  <c r="P7058" i="1"/>
  <c r="O7058" i="1"/>
  <c r="N7058" i="1"/>
  <c r="S7057" i="1"/>
  <c r="R7057" i="1"/>
  <c r="Q7057" i="1"/>
  <c r="P7057" i="1"/>
  <c r="O7057" i="1"/>
  <c r="N7057" i="1"/>
  <c r="S7056" i="1"/>
  <c r="R7056" i="1"/>
  <c r="T7056" i="1" s="1"/>
  <c r="Q7056" i="1"/>
  <c r="P7056" i="1"/>
  <c r="O7056" i="1"/>
  <c r="N7056" i="1"/>
  <c r="S7055" i="1"/>
  <c r="R7055" i="1"/>
  <c r="Q7055" i="1"/>
  <c r="P7055" i="1"/>
  <c r="O7055" i="1"/>
  <c r="N7055" i="1"/>
  <c r="S7054" i="1"/>
  <c r="R7054" i="1"/>
  <c r="Q7054" i="1"/>
  <c r="P7054" i="1"/>
  <c r="O7054" i="1"/>
  <c r="N7054" i="1"/>
  <c r="S7053" i="1"/>
  <c r="R7053" i="1"/>
  <c r="T7053" i="1" s="1"/>
  <c r="Q7053" i="1"/>
  <c r="P7053" i="1"/>
  <c r="O7053" i="1"/>
  <c r="N7053" i="1"/>
  <c r="S7052" i="1"/>
  <c r="R7052" i="1"/>
  <c r="T7052" i="1" s="1"/>
  <c r="Q7052" i="1"/>
  <c r="P7052" i="1"/>
  <c r="O7052" i="1"/>
  <c r="N7052" i="1"/>
  <c r="S7051" i="1"/>
  <c r="R7051" i="1"/>
  <c r="Q7051" i="1"/>
  <c r="P7051" i="1"/>
  <c r="O7051" i="1"/>
  <c r="N7051" i="1"/>
  <c r="S7050" i="1"/>
  <c r="R7050" i="1"/>
  <c r="T7050" i="1" s="1"/>
  <c r="Q7050" i="1"/>
  <c r="P7050" i="1"/>
  <c r="O7050" i="1"/>
  <c r="N7050" i="1"/>
  <c r="S7049" i="1"/>
  <c r="R7049" i="1"/>
  <c r="Q7049" i="1"/>
  <c r="P7049" i="1"/>
  <c r="O7049" i="1"/>
  <c r="N7049" i="1"/>
  <c r="S7048" i="1"/>
  <c r="R7048" i="1"/>
  <c r="T7048" i="1" s="1"/>
  <c r="Q7048" i="1"/>
  <c r="P7048" i="1"/>
  <c r="O7048" i="1"/>
  <c r="N7048" i="1"/>
  <c r="S7047" i="1"/>
  <c r="R7047" i="1"/>
  <c r="Q7047" i="1"/>
  <c r="P7047" i="1"/>
  <c r="O7047" i="1"/>
  <c r="N7047" i="1"/>
  <c r="S7046" i="1"/>
  <c r="R7046" i="1"/>
  <c r="T7046" i="1" s="1"/>
  <c r="Q7046" i="1"/>
  <c r="P7046" i="1"/>
  <c r="O7046" i="1"/>
  <c r="N7046" i="1"/>
  <c r="S7045" i="1"/>
  <c r="R7045" i="1"/>
  <c r="T7045" i="1" s="1"/>
  <c r="Q7045" i="1"/>
  <c r="P7045" i="1"/>
  <c r="O7045" i="1"/>
  <c r="N7045" i="1"/>
  <c r="S7044" i="1"/>
  <c r="R7044" i="1"/>
  <c r="Q7044" i="1"/>
  <c r="P7044" i="1"/>
  <c r="O7044" i="1"/>
  <c r="N7044" i="1"/>
  <c r="S7043" i="1"/>
  <c r="R7043" i="1"/>
  <c r="Q7043" i="1"/>
  <c r="P7043" i="1"/>
  <c r="O7043" i="1"/>
  <c r="N7043" i="1"/>
  <c r="S7042" i="1"/>
  <c r="R7042" i="1"/>
  <c r="T7042" i="1" s="1"/>
  <c r="Q7042" i="1"/>
  <c r="P7042" i="1"/>
  <c r="O7042" i="1"/>
  <c r="N7042" i="1"/>
  <c r="S7041" i="1"/>
  <c r="R7041" i="1"/>
  <c r="Q7041" i="1"/>
  <c r="P7041" i="1"/>
  <c r="O7041" i="1"/>
  <c r="N7041" i="1"/>
  <c r="S7040" i="1"/>
  <c r="R7040" i="1"/>
  <c r="T7040" i="1" s="1"/>
  <c r="Q7040" i="1"/>
  <c r="P7040" i="1"/>
  <c r="O7040" i="1"/>
  <c r="N7040" i="1"/>
  <c r="S7039" i="1"/>
  <c r="R7039" i="1"/>
  <c r="Q7039" i="1"/>
  <c r="P7039" i="1"/>
  <c r="O7039" i="1"/>
  <c r="N7039" i="1"/>
  <c r="S7038" i="1"/>
  <c r="R7038" i="1"/>
  <c r="T7038" i="1" s="1"/>
  <c r="Q7038" i="1"/>
  <c r="P7038" i="1"/>
  <c r="O7038" i="1"/>
  <c r="N7038" i="1"/>
  <c r="S7037" i="1"/>
  <c r="R7037" i="1"/>
  <c r="Q7037" i="1"/>
  <c r="P7037" i="1"/>
  <c r="O7037" i="1"/>
  <c r="N7037" i="1"/>
  <c r="S7036" i="1"/>
  <c r="R7036" i="1"/>
  <c r="T7036" i="1" s="1"/>
  <c r="Q7036" i="1"/>
  <c r="P7036" i="1"/>
  <c r="O7036" i="1"/>
  <c r="N7036" i="1"/>
  <c r="S7035" i="1"/>
  <c r="R7035" i="1"/>
  <c r="Q7035" i="1"/>
  <c r="P7035" i="1"/>
  <c r="O7035" i="1"/>
  <c r="N7035" i="1"/>
  <c r="S7034" i="1"/>
  <c r="R7034" i="1"/>
  <c r="Q7034" i="1"/>
  <c r="P7034" i="1"/>
  <c r="O7034" i="1"/>
  <c r="N7034" i="1"/>
  <c r="S7033" i="1"/>
  <c r="R7033" i="1"/>
  <c r="Q7033" i="1"/>
  <c r="P7033" i="1"/>
  <c r="O7033" i="1"/>
  <c r="N7033" i="1"/>
  <c r="S7032" i="1"/>
  <c r="R7032" i="1"/>
  <c r="T7032" i="1" s="1"/>
  <c r="Q7032" i="1"/>
  <c r="P7032" i="1"/>
  <c r="O7032" i="1"/>
  <c r="N7032" i="1"/>
  <c r="S7031" i="1"/>
  <c r="R7031" i="1"/>
  <c r="Q7031" i="1"/>
  <c r="P7031" i="1"/>
  <c r="O7031" i="1"/>
  <c r="N7031" i="1"/>
  <c r="S7030" i="1"/>
  <c r="R7030" i="1"/>
  <c r="T7030" i="1" s="1"/>
  <c r="Q7030" i="1"/>
  <c r="P7030" i="1"/>
  <c r="O7030" i="1"/>
  <c r="N7030" i="1"/>
  <c r="S7029" i="1"/>
  <c r="R7029" i="1"/>
  <c r="T7029" i="1" s="1"/>
  <c r="Q7029" i="1"/>
  <c r="P7029" i="1"/>
  <c r="O7029" i="1"/>
  <c r="N7029" i="1"/>
  <c r="S7028" i="1"/>
  <c r="R7028" i="1"/>
  <c r="T7028" i="1" s="1"/>
  <c r="Q7028" i="1"/>
  <c r="P7028" i="1"/>
  <c r="O7028" i="1"/>
  <c r="N7028" i="1"/>
  <c r="S7027" i="1"/>
  <c r="R7027" i="1"/>
  <c r="Q7027" i="1"/>
  <c r="P7027" i="1"/>
  <c r="O7027" i="1"/>
  <c r="N7027" i="1"/>
  <c r="S7026" i="1"/>
  <c r="R7026" i="1"/>
  <c r="T7026" i="1" s="1"/>
  <c r="Q7026" i="1"/>
  <c r="P7026" i="1"/>
  <c r="O7026" i="1"/>
  <c r="N7026" i="1"/>
  <c r="S7025" i="1"/>
  <c r="R7025" i="1"/>
  <c r="Q7025" i="1"/>
  <c r="P7025" i="1"/>
  <c r="O7025" i="1"/>
  <c r="N7025" i="1"/>
  <c r="S7024" i="1"/>
  <c r="R7024" i="1"/>
  <c r="Q7024" i="1"/>
  <c r="P7024" i="1"/>
  <c r="O7024" i="1"/>
  <c r="N7024" i="1"/>
  <c r="S7023" i="1"/>
  <c r="R7023" i="1"/>
  <c r="Q7023" i="1"/>
  <c r="P7023" i="1"/>
  <c r="O7023" i="1"/>
  <c r="N7023" i="1"/>
  <c r="S7022" i="1"/>
  <c r="R7022" i="1"/>
  <c r="T7022" i="1" s="1"/>
  <c r="Q7022" i="1"/>
  <c r="P7022" i="1"/>
  <c r="O7022" i="1"/>
  <c r="N7022" i="1"/>
  <c r="S7021" i="1"/>
  <c r="R7021" i="1"/>
  <c r="Q7021" i="1"/>
  <c r="P7021" i="1"/>
  <c r="O7021" i="1"/>
  <c r="N7021" i="1"/>
  <c r="S7020" i="1"/>
  <c r="R7020" i="1"/>
  <c r="T7020" i="1" s="1"/>
  <c r="Q7020" i="1"/>
  <c r="P7020" i="1"/>
  <c r="O7020" i="1"/>
  <c r="N7020" i="1"/>
  <c r="S7019" i="1"/>
  <c r="R7019" i="1"/>
  <c r="Q7019" i="1"/>
  <c r="P7019" i="1"/>
  <c r="O7019" i="1"/>
  <c r="N7019" i="1"/>
  <c r="S7018" i="1"/>
  <c r="R7018" i="1"/>
  <c r="T7018" i="1" s="1"/>
  <c r="Q7018" i="1"/>
  <c r="P7018" i="1"/>
  <c r="O7018" i="1"/>
  <c r="N7018" i="1"/>
  <c r="S7017" i="1"/>
  <c r="R7017" i="1"/>
  <c r="Q7017" i="1"/>
  <c r="P7017" i="1"/>
  <c r="O7017" i="1"/>
  <c r="N7017" i="1"/>
  <c r="S7016" i="1"/>
  <c r="R7016" i="1"/>
  <c r="T7016" i="1" s="1"/>
  <c r="Q7016" i="1"/>
  <c r="P7016" i="1"/>
  <c r="O7016" i="1"/>
  <c r="N7016" i="1"/>
  <c r="S7015" i="1"/>
  <c r="R7015" i="1"/>
  <c r="Q7015" i="1"/>
  <c r="P7015" i="1"/>
  <c r="O7015" i="1"/>
  <c r="N7015" i="1"/>
  <c r="S7014" i="1"/>
  <c r="R7014" i="1"/>
  <c r="Q7014" i="1"/>
  <c r="P7014" i="1"/>
  <c r="O7014" i="1"/>
  <c r="N7014" i="1"/>
  <c r="S7013" i="1"/>
  <c r="R7013" i="1"/>
  <c r="T7013" i="1" s="1"/>
  <c r="Q7013" i="1"/>
  <c r="P7013" i="1"/>
  <c r="O7013" i="1"/>
  <c r="N7013" i="1"/>
  <c r="S7012" i="1"/>
  <c r="R7012" i="1"/>
  <c r="T7012" i="1" s="1"/>
  <c r="Q7012" i="1"/>
  <c r="P7012" i="1"/>
  <c r="O7012" i="1"/>
  <c r="N7012" i="1"/>
  <c r="S7011" i="1"/>
  <c r="R7011" i="1"/>
  <c r="Q7011" i="1"/>
  <c r="P7011" i="1"/>
  <c r="O7011" i="1"/>
  <c r="N7011" i="1"/>
  <c r="S7010" i="1"/>
  <c r="R7010" i="1"/>
  <c r="T7010" i="1" s="1"/>
  <c r="Q7010" i="1"/>
  <c r="P7010" i="1"/>
  <c r="O7010" i="1"/>
  <c r="N7010" i="1"/>
  <c r="S7009" i="1"/>
  <c r="R7009" i="1"/>
  <c r="Q7009" i="1"/>
  <c r="P7009" i="1"/>
  <c r="O7009" i="1"/>
  <c r="N7009" i="1"/>
  <c r="S7008" i="1"/>
  <c r="R7008" i="1"/>
  <c r="T7008" i="1" s="1"/>
  <c r="Q7008" i="1"/>
  <c r="P7008" i="1"/>
  <c r="O7008" i="1"/>
  <c r="N7008" i="1"/>
  <c r="S7007" i="1"/>
  <c r="R7007" i="1"/>
  <c r="Q7007" i="1"/>
  <c r="P7007" i="1"/>
  <c r="O7007" i="1"/>
  <c r="N7007" i="1"/>
  <c r="S7006" i="1"/>
  <c r="R7006" i="1"/>
  <c r="T7006" i="1" s="1"/>
  <c r="Q7006" i="1"/>
  <c r="P7006" i="1"/>
  <c r="O7006" i="1"/>
  <c r="N7006" i="1"/>
  <c r="S7005" i="1"/>
  <c r="R7005" i="1"/>
  <c r="T7005" i="1" s="1"/>
  <c r="Q7005" i="1"/>
  <c r="P7005" i="1"/>
  <c r="O7005" i="1"/>
  <c r="N7005" i="1"/>
  <c r="S7004" i="1"/>
  <c r="R7004" i="1"/>
  <c r="Q7004" i="1"/>
  <c r="P7004" i="1"/>
  <c r="O7004" i="1"/>
  <c r="N7004" i="1"/>
  <c r="S7003" i="1"/>
  <c r="R7003" i="1"/>
  <c r="Q7003" i="1"/>
  <c r="P7003" i="1"/>
  <c r="O7003" i="1"/>
  <c r="N7003" i="1"/>
  <c r="S7002" i="1"/>
  <c r="R7002" i="1"/>
  <c r="T7002" i="1" s="1"/>
  <c r="Q7002" i="1"/>
  <c r="P7002" i="1"/>
  <c r="O7002" i="1"/>
  <c r="N7002" i="1"/>
  <c r="S7001" i="1"/>
  <c r="R7001" i="1"/>
  <c r="Q7001" i="1"/>
  <c r="P7001" i="1"/>
  <c r="O7001" i="1"/>
  <c r="N7001" i="1"/>
  <c r="S7000" i="1"/>
  <c r="R7000" i="1"/>
  <c r="T7000" i="1" s="1"/>
  <c r="Q7000" i="1"/>
  <c r="P7000" i="1"/>
  <c r="O7000" i="1"/>
  <c r="N7000" i="1"/>
  <c r="S6999" i="1"/>
  <c r="R6999" i="1"/>
  <c r="Q6999" i="1"/>
  <c r="P6999" i="1"/>
  <c r="O6999" i="1"/>
  <c r="N6999" i="1"/>
  <c r="S6998" i="1"/>
  <c r="R6998" i="1"/>
  <c r="T6998" i="1" s="1"/>
  <c r="Q6998" i="1"/>
  <c r="P6998" i="1"/>
  <c r="O6998" i="1"/>
  <c r="N6998" i="1"/>
  <c r="S6997" i="1"/>
  <c r="R6997" i="1"/>
  <c r="Q6997" i="1"/>
  <c r="P6997" i="1"/>
  <c r="O6997" i="1"/>
  <c r="N6997" i="1"/>
  <c r="S6996" i="1"/>
  <c r="R6996" i="1"/>
  <c r="T6996" i="1" s="1"/>
  <c r="Q6996" i="1"/>
  <c r="P6996" i="1"/>
  <c r="O6996" i="1"/>
  <c r="N6996" i="1"/>
  <c r="S6995" i="1"/>
  <c r="R6995" i="1"/>
  <c r="Q6995" i="1"/>
  <c r="P6995" i="1"/>
  <c r="O6995" i="1"/>
  <c r="N6995" i="1"/>
  <c r="S6994" i="1"/>
  <c r="R6994" i="1"/>
  <c r="Q6994" i="1"/>
  <c r="P6994" i="1"/>
  <c r="O6994" i="1"/>
  <c r="N6994" i="1"/>
  <c r="S6993" i="1"/>
  <c r="R6993" i="1"/>
  <c r="Q6993" i="1"/>
  <c r="P6993" i="1"/>
  <c r="O6993" i="1"/>
  <c r="N6993" i="1"/>
  <c r="S6992" i="1"/>
  <c r="R6992" i="1"/>
  <c r="T6992" i="1" s="1"/>
  <c r="Q6992" i="1"/>
  <c r="P6992" i="1"/>
  <c r="O6992" i="1"/>
  <c r="N6992" i="1"/>
  <c r="S6991" i="1"/>
  <c r="R6991" i="1"/>
  <c r="Q6991" i="1"/>
  <c r="P6991" i="1"/>
  <c r="O6991" i="1"/>
  <c r="N6991" i="1"/>
  <c r="S6990" i="1"/>
  <c r="R6990" i="1"/>
  <c r="T6990" i="1" s="1"/>
  <c r="Q6990" i="1"/>
  <c r="P6990" i="1"/>
  <c r="O6990" i="1"/>
  <c r="N6990" i="1"/>
  <c r="S6989" i="1"/>
  <c r="R6989" i="1"/>
  <c r="T6989" i="1" s="1"/>
  <c r="Q6989" i="1"/>
  <c r="P6989" i="1"/>
  <c r="O6989" i="1"/>
  <c r="N6989" i="1"/>
  <c r="S6988" i="1"/>
  <c r="R6988" i="1"/>
  <c r="T6988" i="1" s="1"/>
  <c r="Q6988" i="1"/>
  <c r="P6988" i="1"/>
  <c r="O6988" i="1"/>
  <c r="N6988" i="1"/>
  <c r="S6987" i="1"/>
  <c r="R6987" i="1"/>
  <c r="Q6987" i="1"/>
  <c r="P6987" i="1"/>
  <c r="O6987" i="1"/>
  <c r="N6987" i="1"/>
  <c r="S6986" i="1"/>
  <c r="R6986" i="1"/>
  <c r="T6986" i="1" s="1"/>
  <c r="Q6986" i="1"/>
  <c r="P6986" i="1"/>
  <c r="O6986" i="1"/>
  <c r="N6986" i="1"/>
  <c r="S6985" i="1"/>
  <c r="R6985" i="1"/>
  <c r="Q6985" i="1"/>
  <c r="P6985" i="1"/>
  <c r="O6985" i="1"/>
  <c r="N6985" i="1"/>
  <c r="S6984" i="1"/>
  <c r="R6984" i="1"/>
  <c r="Q6984" i="1"/>
  <c r="P6984" i="1"/>
  <c r="O6984" i="1"/>
  <c r="N6984" i="1"/>
  <c r="S6983" i="1"/>
  <c r="R6983" i="1"/>
  <c r="Q6983" i="1"/>
  <c r="P6983" i="1"/>
  <c r="O6983" i="1"/>
  <c r="N6983" i="1"/>
  <c r="S6982" i="1"/>
  <c r="R6982" i="1"/>
  <c r="T6982" i="1" s="1"/>
  <c r="Q6982" i="1"/>
  <c r="P6982" i="1"/>
  <c r="O6982" i="1"/>
  <c r="N6982" i="1"/>
  <c r="S6981" i="1"/>
  <c r="R6981" i="1"/>
  <c r="Q6981" i="1"/>
  <c r="P6981" i="1"/>
  <c r="O6981" i="1"/>
  <c r="N6981" i="1"/>
  <c r="S6980" i="1"/>
  <c r="R6980" i="1"/>
  <c r="T6980" i="1" s="1"/>
  <c r="Q6980" i="1"/>
  <c r="P6980" i="1"/>
  <c r="O6980" i="1"/>
  <c r="N6980" i="1"/>
  <c r="S6979" i="1"/>
  <c r="R6979" i="1"/>
  <c r="Q6979" i="1"/>
  <c r="P6979" i="1"/>
  <c r="O6979" i="1"/>
  <c r="N6979" i="1"/>
  <c r="S6978" i="1"/>
  <c r="R6978" i="1"/>
  <c r="T6978" i="1" s="1"/>
  <c r="Q6978" i="1"/>
  <c r="P6978" i="1"/>
  <c r="O6978" i="1"/>
  <c r="N6978" i="1"/>
  <c r="S6977" i="1"/>
  <c r="R6977" i="1"/>
  <c r="Q6977" i="1"/>
  <c r="P6977" i="1"/>
  <c r="O6977" i="1"/>
  <c r="N6977" i="1"/>
  <c r="S6976" i="1"/>
  <c r="R6976" i="1"/>
  <c r="T6976" i="1" s="1"/>
  <c r="Q6976" i="1"/>
  <c r="P6976" i="1"/>
  <c r="O6976" i="1"/>
  <c r="N6976" i="1"/>
  <c r="S6975" i="1"/>
  <c r="R6975" i="1"/>
  <c r="Q6975" i="1"/>
  <c r="P6975" i="1"/>
  <c r="O6975" i="1"/>
  <c r="N6975" i="1"/>
  <c r="S6974" i="1"/>
  <c r="R6974" i="1"/>
  <c r="Q6974" i="1"/>
  <c r="P6974" i="1"/>
  <c r="O6974" i="1"/>
  <c r="N6974" i="1"/>
  <c r="S6973" i="1"/>
  <c r="R6973" i="1"/>
  <c r="T6973" i="1" s="1"/>
  <c r="Q6973" i="1"/>
  <c r="P6973" i="1"/>
  <c r="O6973" i="1"/>
  <c r="N6973" i="1"/>
  <c r="S6972" i="1"/>
  <c r="R6972" i="1"/>
  <c r="T6972" i="1" s="1"/>
  <c r="Q6972" i="1"/>
  <c r="P6972" i="1"/>
  <c r="O6972" i="1"/>
  <c r="N6972" i="1"/>
  <c r="S6971" i="1"/>
  <c r="R6971" i="1"/>
  <c r="Q6971" i="1"/>
  <c r="P6971" i="1"/>
  <c r="O6971" i="1"/>
  <c r="N6971" i="1"/>
  <c r="S6970" i="1"/>
  <c r="R6970" i="1"/>
  <c r="T6970" i="1" s="1"/>
  <c r="Q6970" i="1"/>
  <c r="P6970" i="1"/>
  <c r="O6970" i="1"/>
  <c r="N6970" i="1"/>
  <c r="S6969" i="1"/>
  <c r="R6969" i="1"/>
  <c r="Q6969" i="1"/>
  <c r="P6969" i="1"/>
  <c r="O6969" i="1"/>
  <c r="N6969" i="1"/>
  <c r="S6968" i="1"/>
  <c r="R6968" i="1"/>
  <c r="T6968" i="1" s="1"/>
  <c r="Q6968" i="1"/>
  <c r="P6968" i="1"/>
  <c r="O6968" i="1"/>
  <c r="N6968" i="1"/>
  <c r="S6967" i="1"/>
  <c r="R6967" i="1"/>
  <c r="Q6967" i="1"/>
  <c r="P6967" i="1"/>
  <c r="O6967" i="1"/>
  <c r="N6967" i="1"/>
  <c r="S6966" i="1"/>
  <c r="R6966" i="1"/>
  <c r="T6966" i="1" s="1"/>
  <c r="Q6966" i="1"/>
  <c r="P6966" i="1"/>
  <c r="O6966" i="1"/>
  <c r="N6966" i="1"/>
  <c r="S6965" i="1"/>
  <c r="R6965" i="1"/>
  <c r="T6965" i="1" s="1"/>
  <c r="Q6965" i="1"/>
  <c r="P6965" i="1"/>
  <c r="O6965" i="1"/>
  <c r="N6965" i="1"/>
  <c r="S6964" i="1"/>
  <c r="R6964" i="1"/>
  <c r="Q6964" i="1"/>
  <c r="P6964" i="1"/>
  <c r="O6964" i="1"/>
  <c r="N6964" i="1"/>
  <c r="S6963" i="1"/>
  <c r="R6963" i="1"/>
  <c r="Q6963" i="1"/>
  <c r="P6963" i="1"/>
  <c r="O6963" i="1"/>
  <c r="N6963" i="1"/>
  <c r="S6962" i="1"/>
  <c r="R6962" i="1"/>
  <c r="T6962" i="1" s="1"/>
  <c r="Q6962" i="1"/>
  <c r="P6962" i="1"/>
  <c r="O6962" i="1"/>
  <c r="N6962" i="1"/>
  <c r="S6961" i="1"/>
  <c r="R6961" i="1"/>
  <c r="Q6961" i="1"/>
  <c r="P6961" i="1"/>
  <c r="O6961" i="1"/>
  <c r="N6961" i="1"/>
  <c r="S6960" i="1"/>
  <c r="R6960" i="1"/>
  <c r="T6960" i="1" s="1"/>
  <c r="Q6960" i="1"/>
  <c r="P6960" i="1"/>
  <c r="O6960" i="1"/>
  <c r="N6960" i="1"/>
  <c r="S6959" i="1"/>
  <c r="R6959" i="1"/>
  <c r="Q6959" i="1"/>
  <c r="P6959" i="1"/>
  <c r="O6959" i="1"/>
  <c r="N6959" i="1"/>
  <c r="S6958" i="1"/>
  <c r="R6958" i="1"/>
  <c r="T6958" i="1" s="1"/>
  <c r="Q6958" i="1"/>
  <c r="P6958" i="1"/>
  <c r="O6958" i="1"/>
  <c r="N6958" i="1"/>
  <c r="S6957" i="1"/>
  <c r="R6957" i="1"/>
  <c r="Q6957" i="1"/>
  <c r="P6957" i="1"/>
  <c r="O6957" i="1"/>
  <c r="N6957" i="1"/>
  <c r="S6956" i="1"/>
  <c r="R6956" i="1"/>
  <c r="T6956" i="1" s="1"/>
  <c r="Q6956" i="1"/>
  <c r="P6956" i="1"/>
  <c r="O6956" i="1"/>
  <c r="N6956" i="1"/>
  <c r="S6955" i="1"/>
  <c r="R6955" i="1"/>
  <c r="Q6955" i="1"/>
  <c r="P6955" i="1"/>
  <c r="O6955" i="1"/>
  <c r="N6955" i="1"/>
  <c r="S6954" i="1"/>
  <c r="R6954" i="1"/>
  <c r="Q6954" i="1"/>
  <c r="P6954" i="1"/>
  <c r="O6954" i="1"/>
  <c r="N6954" i="1"/>
  <c r="S6953" i="1"/>
  <c r="R6953" i="1"/>
  <c r="Q6953" i="1"/>
  <c r="P6953" i="1"/>
  <c r="O6953" i="1"/>
  <c r="N6953" i="1"/>
  <c r="S6952" i="1"/>
  <c r="R6952" i="1"/>
  <c r="T6952" i="1" s="1"/>
  <c r="Q6952" i="1"/>
  <c r="P6952" i="1"/>
  <c r="O6952" i="1"/>
  <c r="N6952" i="1"/>
  <c r="S6951" i="1"/>
  <c r="R6951" i="1"/>
  <c r="Q6951" i="1"/>
  <c r="P6951" i="1"/>
  <c r="O6951" i="1"/>
  <c r="N6951" i="1"/>
  <c r="S6950" i="1"/>
  <c r="R6950" i="1"/>
  <c r="T6950" i="1" s="1"/>
  <c r="Q6950" i="1"/>
  <c r="P6950" i="1"/>
  <c r="O6950" i="1"/>
  <c r="N6950" i="1"/>
  <c r="S6949" i="1"/>
  <c r="R6949" i="1"/>
  <c r="T6949" i="1" s="1"/>
  <c r="Q6949" i="1"/>
  <c r="P6949" i="1"/>
  <c r="O6949" i="1"/>
  <c r="N6949" i="1"/>
  <c r="S6948" i="1"/>
  <c r="R6948" i="1"/>
  <c r="T6948" i="1" s="1"/>
  <c r="Q6948" i="1"/>
  <c r="P6948" i="1"/>
  <c r="O6948" i="1"/>
  <c r="N6948" i="1"/>
  <c r="S6947" i="1"/>
  <c r="R6947" i="1"/>
  <c r="Q6947" i="1"/>
  <c r="P6947" i="1"/>
  <c r="O6947" i="1"/>
  <c r="N6947" i="1"/>
  <c r="S6946" i="1"/>
  <c r="R6946" i="1"/>
  <c r="T6946" i="1" s="1"/>
  <c r="Q6946" i="1"/>
  <c r="P6946" i="1"/>
  <c r="O6946" i="1"/>
  <c r="N6946" i="1"/>
  <c r="S6945" i="1"/>
  <c r="R6945" i="1"/>
  <c r="Q6945" i="1"/>
  <c r="P6945" i="1"/>
  <c r="O6945" i="1"/>
  <c r="N6945" i="1"/>
  <c r="S6944" i="1"/>
  <c r="R6944" i="1"/>
  <c r="Q6944" i="1"/>
  <c r="P6944" i="1"/>
  <c r="O6944" i="1"/>
  <c r="N6944" i="1"/>
  <c r="S6943" i="1"/>
  <c r="R6943" i="1"/>
  <c r="Q6943" i="1"/>
  <c r="P6943" i="1"/>
  <c r="O6943" i="1"/>
  <c r="N6943" i="1"/>
  <c r="S6942" i="1"/>
  <c r="R6942" i="1"/>
  <c r="Q6942" i="1"/>
  <c r="P6942" i="1"/>
  <c r="O6942" i="1"/>
  <c r="N6942" i="1"/>
  <c r="S6941" i="1"/>
  <c r="R6941" i="1"/>
  <c r="Q6941" i="1"/>
  <c r="P6941" i="1"/>
  <c r="O6941" i="1"/>
  <c r="N6941" i="1"/>
  <c r="S6940" i="1"/>
  <c r="R6940" i="1"/>
  <c r="T6940" i="1" s="1"/>
  <c r="Q6940" i="1"/>
  <c r="P6940" i="1"/>
  <c r="O6940" i="1"/>
  <c r="N6940" i="1"/>
  <c r="S6939" i="1"/>
  <c r="R6939" i="1"/>
  <c r="Q6939" i="1"/>
  <c r="P6939" i="1"/>
  <c r="O6939" i="1"/>
  <c r="N6939" i="1"/>
  <c r="S6938" i="1"/>
  <c r="R6938" i="1"/>
  <c r="T6938" i="1" s="1"/>
  <c r="Q6938" i="1"/>
  <c r="P6938" i="1"/>
  <c r="O6938" i="1"/>
  <c r="N6938" i="1"/>
  <c r="S6937" i="1"/>
  <c r="R6937" i="1"/>
  <c r="Q6937" i="1"/>
  <c r="P6937" i="1"/>
  <c r="O6937" i="1"/>
  <c r="N6937" i="1"/>
  <c r="S6936" i="1"/>
  <c r="R6936" i="1"/>
  <c r="T6936" i="1" s="1"/>
  <c r="Q6936" i="1"/>
  <c r="P6936" i="1"/>
  <c r="O6936" i="1"/>
  <c r="N6936" i="1"/>
  <c r="S6935" i="1"/>
  <c r="R6935" i="1"/>
  <c r="Q6935" i="1"/>
  <c r="P6935" i="1"/>
  <c r="O6935" i="1"/>
  <c r="N6935" i="1"/>
  <c r="S6934" i="1"/>
  <c r="R6934" i="1"/>
  <c r="Q6934" i="1"/>
  <c r="P6934" i="1"/>
  <c r="O6934" i="1"/>
  <c r="N6934" i="1"/>
  <c r="S6933" i="1"/>
  <c r="R6933" i="1"/>
  <c r="T6933" i="1" s="1"/>
  <c r="Q6933" i="1"/>
  <c r="P6933" i="1"/>
  <c r="O6933" i="1"/>
  <c r="N6933" i="1"/>
  <c r="S6932" i="1"/>
  <c r="R6932" i="1"/>
  <c r="T6932" i="1" s="1"/>
  <c r="Q6932" i="1"/>
  <c r="P6932" i="1"/>
  <c r="O6932" i="1"/>
  <c r="N6932" i="1"/>
  <c r="S6931" i="1"/>
  <c r="R6931" i="1"/>
  <c r="Q6931" i="1"/>
  <c r="P6931" i="1"/>
  <c r="O6931" i="1"/>
  <c r="N6931" i="1"/>
  <c r="S6930" i="1"/>
  <c r="R6930" i="1"/>
  <c r="T6930" i="1" s="1"/>
  <c r="Q6930" i="1"/>
  <c r="P6930" i="1"/>
  <c r="O6930" i="1"/>
  <c r="N6930" i="1"/>
  <c r="S6929" i="1"/>
  <c r="R6929" i="1"/>
  <c r="Q6929" i="1"/>
  <c r="P6929" i="1"/>
  <c r="O6929" i="1"/>
  <c r="N6929" i="1"/>
  <c r="S6928" i="1"/>
  <c r="R6928" i="1"/>
  <c r="T6928" i="1" s="1"/>
  <c r="Q6928" i="1"/>
  <c r="P6928" i="1"/>
  <c r="O6928" i="1"/>
  <c r="N6928" i="1"/>
  <c r="S6927" i="1"/>
  <c r="R6927" i="1"/>
  <c r="Q6927" i="1"/>
  <c r="P6927" i="1"/>
  <c r="O6927" i="1"/>
  <c r="N6927" i="1"/>
  <c r="S6926" i="1"/>
  <c r="R6926" i="1"/>
  <c r="T6926" i="1" s="1"/>
  <c r="Q6926" i="1"/>
  <c r="P6926" i="1"/>
  <c r="O6926" i="1"/>
  <c r="N6926" i="1"/>
  <c r="S6925" i="1"/>
  <c r="R6925" i="1"/>
  <c r="T6925" i="1" s="1"/>
  <c r="Q6925" i="1"/>
  <c r="P6925" i="1"/>
  <c r="O6925" i="1"/>
  <c r="N6925" i="1"/>
  <c r="S6924" i="1"/>
  <c r="R6924" i="1"/>
  <c r="Q6924" i="1"/>
  <c r="P6924" i="1"/>
  <c r="O6924" i="1"/>
  <c r="N6924" i="1"/>
  <c r="S6923" i="1"/>
  <c r="R6923" i="1"/>
  <c r="Q6923" i="1"/>
  <c r="P6923" i="1"/>
  <c r="O6923" i="1"/>
  <c r="N6923" i="1"/>
  <c r="S6922" i="1"/>
  <c r="R6922" i="1"/>
  <c r="T6922" i="1" s="1"/>
  <c r="Q6922" i="1"/>
  <c r="P6922" i="1"/>
  <c r="O6922" i="1"/>
  <c r="N6922" i="1"/>
  <c r="S6921" i="1"/>
  <c r="R6921" i="1"/>
  <c r="Q6921" i="1"/>
  <c r="P6921" i="1"/>
  <c r="O6921" i="1"/>
  <c r="N6921" i="1"/>
  <c r="S6920" i="1"/>
  <c r="R6920" i="1"/>
  <c r="T6920" i="1" s="1"/>
  <c r="Q6920" i="1"/>
  <c r="P6920" i="1"/>
  <c r="O6920" i="1"/>
  <c r="N6920" i="1"/>
  <c r="S6919" i="1"/>
  <c r="R6919" i="1"/>
  <c r="Q6919" i="1"/>
  <c r="P6919" i="1"/>
  <c r="O6919" i="1"/>
  <c r="N6919" i="1"/>
  <c r="S6918" i="1"/>
  <c r="R6918" i="1"/>
  <c r="T6918" i="1" s="1"/>
  <c r="Q6918" i="1"/>
  <c r="P6918" i="1"/>
  <c r="O6918" i="1"/>
  <c r="N6918" i="1"/>
  <c r="S6917" i="1"/>
  <c r="R6917" i="1"/>
  <c r="Q6917" i="1"/>
  <c r="P6917" i="1"/>
  <c r="O6917" i="1"/>
  <c r="N6917" i="1"/>
  <c r="S6916" i="1"/>
  <c r="R6916" i="1"/>
  <c r="T6916" i="1" s="1"/>
  <c r="Q6916" i="1"/>
  <c r="P6916" i="1"/>
  <c r="O6916" i="1"/>
  <c r="N6916" i="1"/>
  <c r="S6915" i="1"/>
  <c r="R6915" i="1"/>
  <c r="Q6915" i="1"/>
  <c r="P6915" i="1"/>
  <c r="O6915" i="1"/>
  <c r="N6915" i="1"/>
  <c r="S6914" i="1"/>
  <c r="R6914" i="1"/>
  <c r="Q6914" i="1"/>
  <c r="P6914" i="1"/>
  <c r="O6914" i="1"/>
  <c r="N6914" i="1"/>
  <c r="S6913" i="1"/>
  <c r="R6913" i="1"/>
  <c r="Q6913" i="1"/>
  <c r="P6913" i="1"/>
  <c r="O6913" i="1"/>
  <c r="N6913" i="1"/>
  <c r="S6912" i="1"/>
  <c r="R6912" i="1"/>
  <c r="T6912" i="1" s="1"/>
  <c r="Q6912" i="1"/>
  <c r="P6912" i="1"/>
  <c r="O6912" i="1"/>
  <c r="N6912" i="1"/>
  <c r="S6911" i="1"/>
  <c r="R6911" i="1"/>
  <c r="Q6911" i="1"/>
  <c r="P6911" i="1"/>
  <c r="O6911" i="1"/>
  <c r="N6911" i="1"/>
  <c r="S6910" i="1"/>
  <c r="R6910" i="1"/>
  <c r="T6910" i="1" s="1"/>
  <c r="Q6910" i="1"/>
  <c r="P6910" i="1"/>
  <c r="O6910" i="1"/>
  <c r="N6910" i="1"/>
  <c r="S6909" i="1"/>
  <c r="R6909" i="1"/>
  <c r="Q6909" i="1"/>
  <c r="P6909" i="1"/>
  <c r="O6909" i="1"/>
  <c r="N6909" i="1"/>
  <c r="S6908" i="1"/>
  <c r="R6908" i="1"/>
  <c r="T6908" i="1" s="1"/>
  <c r="Q6908" i="1"/>
  <c r="P6908" i="1"/>
  <c r="O6908" i="1"/>
  <c r="N6908" i="1"/>
  <c r="S6907" i="1"/>
  <c r="R6907" i="1"/>
  <c r="Q6907" i="1"/>
  <c r="P6907" i="1"/>
  <c r="O6907" i="1"/>
  <c r="N6907" i="1"/>
  <c r="S6906" i="1"/>
  <c r="R6906" i="1"/>
  <c r="T6906" i="1" s="1"/>
  <c r="Q6906" i="1"/>
  <c r="P6906" i="1"/>
  <c r="O6906" i="1"/>
  <c r="N6906" i="1"/>
  <c r="S6905" i="1"/>
  <c r="R6905" i="1"/>
  <c r="Q6905" i="1"/>
  <c r="P6905" i="1"/>
  <c r="O6905" i="1"/>
  <c r="N6905" i="1"/>
  <c r="S6904" i="1"/>
  <c r="R6904" i="1"/>
  <c r="Q6904" i="1"/>
  <c r="P6904" i="1"/>
  <c r="O6904" i="1"/>
  <c r="N6904" i="1"/>
  <c r="S6903" i="1"/>
  <c r="R6903" i="1"/>
  <c r="T6903" i="1" s="1"/>
  <c r="Q6903" i="1"/>
  <c r="P6903" i="1"/>
  <c r="O6903" i="1"/>
  <c r="N6903" i="1"/>
  <c r="S6902" i="1"/>
  <c r="R6902" i="1"/>
  <c r="T6902" i="1" s="1"/>
  <c r="Q6902" i="1"/>
  <c r="P6902" i="1"/>
  <c r="O6902" i="1"/>
  <c r="N6902" i="1"/>
  <c r="S6901" i="1"/>
  <c r="R6901" i="1"/>
  <c r="Q6901" i="1"/>
  <c r="P6901" i="1"/>
  <c r="O6901" i="1"/>
  <c r="N6901" i="1"/>
  <c r="S6900" i="1"/>
  <c r="R6900" i="1"/>
  <c r="T6900" i="1" s="1"/>
  <c r="Q6900" i="1"/>
  <c r="P6900" i="1"/>
  <c r="O6900" i="1"/>
  <c r="N6900" i="1"/>
  <c r="S6899" i="1"/>
  <c r="R6899" i="1"/>
  <c r="Q6899" i="1"/>
  <c r="P6899" i="1"/>
  <c r="O6899" i="1"/>
  <c r="N6899" i="1"/>
  <c r="S6898" i="1"/>
  <c r="R6898" i="1"/>
  <c r="Q6898" i="1"/>
  <c r="P6898" i="1"/>
  <c r="O6898" i="1"/>
  <c r="N6898" i="1"/>
  <c r="S6897" i="1"/>
  <c r="R6897" i="1"/>
  <c r="Q6897" i="1"/>
  <c r="P6897" i="1"/>
  <c r="O6897" i="1"/>
  <c r="N6897" i="1"/>
  <c r="S6896" i="1"/>
  <c r="R6896" i="1"/>
  <c r="T6896" i="1" s="1"/>
  <c r="Q6896" i="1"/>
  <c r="P6896" i="1"/>
  <c r="O6896" i="1"/>
  <c r="N6896" i="1"/>
  <c r="S6895" i="1"/>
  <c r="R6895" i="1"/>
  <c r="Q6895" i="1"/>
  <c r="P6895" i="1"/>
  <c r="O6895" i="1"/>
  <c r="N6895" i="1"/>
  <c r="S6894" i="1"/>
  <c r="R6894" i="1"/>
  <c r="Q6894" i="1"/>
  <c r="P6894" i="1"/>
  <c r="O6894" i="1"/>
  <c r="N6894" i="1"/>
  <c r="S6893" i="1"/>
  <c r="R6893" i="1"/>
  <c r="Q6893" i="1"/>
  <c r="P6893" i="1"/>
  <c r="O6893" i="1"/>
  <c r="N6893" i="1"/>
  <c r="S6892" i="1"/>
  <c r="R6892" i="1"/>
  <c r="T6892" i="1" s="1"/>
  <c r="Q6892" i="1"/>
  <c r="P6892" i="1"/>
  <c r="O6892" i="1"/>
  <c r="N6892" i="1"/>
  <c r="S6891" i="1"/>
  <c r="R6891" i="1"/>
  <c r="Q6891" i="1"/>
  <c r="P6891" i="1"/>
  <c r="O6891" i="1"/>
  <c r="N6891" i="1"/>
  <c r="S6890" i="1"/>
  <c r="R6890" i="1"/>
  <c r="T6890" i="1" s="1"/>
  <c r="Q6890" i="1"/>
  <c r="P6890" i="1"/>
  <c r="O6890" i="1"/>
  <c r="N6890" i="1"/>
  <c r="S6889" i="1"/>
  <c r="R6889" i="1"/>
  <c r="Q6889" i="1"/>
  <c r="P6889" i="1"/>
  <c r="O6889" i="1"/>
  <c r="N6889" i="1"/>
  <c r="S6888" i="1"/>
  <c r="R6888" i="1"/>
  <c r="T6888" i="1" s="1"/>
  <c r="Q6888" i="1"/>
  <c r="P6888" i="1"/>
  <c r="O6888" i="1"/>
  <c r="N6888" i="1"/>
  <c r="S6887" i="1"/>
  <c r="R6887" i="1"/>
  <c r="Q6887" i="1"/>
  <c r="P6887" i="1"/>
  <c r="O6887" i="1"/>
  <c r="N6887" i="1"/>
  <c r="S6886" i="1"/>
  <c r="R6886" i="1"/>
  <c r="T6886" i="1" s="1"/>
  <c r="Q6886" i="1"/>
  <c r="P6886" i="1"/>
  <c r="O6886" i="1"/>
  <c r="N6886" i="1"/>
  <c r="S6885" i="1"/>
  <c r="R6885" i="1"/>
  <c r="Q6885" i="1"/>
  <c r="P6885" i="1"/>
  <c r="O6885" i="1"/>
  <c r="N6885" i="1"/>
  <c r="S6884" i="1"/>
  <c r="R6884" i="1"/>
  <c r="Q6884" i="1"/>
  <c r="P6884" i="1"/>
  <c r="O6884" i="1"/>
  <c r="N6884" i="1"/>
  <c r="S6883" i="1"/>
  <c r="R6883" i="1"/>
  <c r="Q6883" i="1"/>
  <c r="P6883" i="1"/>
  <c r="O6883" i="1"/>
  <c r="N6883" i="1"/>
  <c r="S6882" i="1"/>
  <c r="R6882" i="1"/>
  <c r="T6882" i="1" s="1"/>
  <c r="Q6882" i="1"/>
  <c r="P6882" i="1"/>
  <c r="O6882" i="1"/>
  <c r="N6882" i="1"/>
  <c r="S6881" i="1"/>
  <c r="R6881" i="1"/>
  <c r="Q6881" i="1"/>
  <c r="P6881" i="1"/>
  <c r="O6881" i="1"/>
  <c r="N6881" i="1"/>
  <c r="S6880" i="1"/>
  <c r="R6880" i="1"/>
  <c r="T6880" i="1" s="1"/>
  <c r="Q6880" i="1"/>
  <c r="P6880" i="1"/>
  <c r="O6880" i="1"/>
  <c r="N6880" i="1"/>
  <c r="S6879" i="1"/>
  <c r="R6879" i="1"/>
  <c r="Q6879" i="1"/>
  <c r="P6879" i="1"/>
  <c r="O6879" i="1"/>
  <c r="N6879" i="1"/>
  <c r="S6878" i="1"/>
  <c r="R6878" i="1"/>
  <c r="Q6878" i="1"/>
  <c r="P6878" i="1"/>
  <c r="O6878" i="1"/>
  <c r="N6878" i="1"/>
  <c r="S6877" i="1"/>
  <c r="R6877" i="1"/>
  <c r="Q6877" i="1"/>
  <c r="P6877" i="1"/>
  <c r="O6877" i="1"/>
  <c r="N6877" i="1"/>
  <c r="S6876" i="1"/>
  <c r="R6876" i="1"/>
  <c r="T6876" i="1" s="1"/>
  <c r="Q6876" i="1"/>
  <c r="P6876" i="1"/>
  <c r="O6876" i="1"/>
  <c r="N6876" i="1"/>
  <c r="S6875" i="1"/>
  <c r="R6875" i="1"/>
  <c r="Q6875" i="1"/>
  <c r="P6875" i="1"/>
  <c r="O6875" i="1"/>
  <c r="N6875" i="1"/>
  <c r="S6874" i="1"/>
  <c r="R6874" i="1"/>
  <c r="Q6874" i="1"/>
  <c r="P6874" i="1"/>
  <c r="O6874" i="1"/>
  <c r="N6874" i="1"/>
  <c r="S6873" i="1"/>
  <c r="R6873" i="1"/>
  <c r="Q6873" i="1"/>
  <c r="P6873" i="1"/>
  <c r="O6873" i="1"/>
  <c r="N6873" i="1"/>
  <c r="S6872" i="1"/>
  <c r="R6872" i="1"/>
  <c r="T6872" i="1" s="1"/>
  <c r="Q6872" i="1"/>
  <c r="P6872" i="1"/>
  <c r="O6872" i="1"/>
  <c r="N6872" i="1"/>
  <c r="S6871" i="1"/>
  <c r="R6871" i="1"/>
  <c r="Q6871" i="1"/>
  <c r="P6871" i="1"/>
  <c r="O6871" i="1"/>
  <c r="N6871" i="1"/>
  <c r="S6870" i="1"/>
  <c r="R6870" i="1"/>
  <c r="Q6870" i="1"/>
  <c r="P6870" i="1"/>
  <c r="O6870" i="1"/>
  <c r="N6870" i="1"/>
  <c r="S6869" i="1"/>
  <c r="R6869" i="1"/>
  <c r="T6869" i="1" s="1"/>
  <c r="Q6869" i="1"/>
  <c r="P6869" i="1"/>
  <c r="O6869" i="1"/>
  <c r="N6869" i="1"/>
  <c r="S6868" i="1"/>
  <c r="R6868" i="1"/>
  <c r="T6868" i="1" s="1"/>
  <c r="Q6868" i="1"/>
  <c r="P6868" i="1"/>
  <c r="O6868" i="1"/>
  <c r="N6868" i="1"/>
  <c r="S6867" i="1"/>
  <c r="R6867" i="1"/>
  <c r="Q6867" i="1"/>
  <c r="P6867" i="1"/>
  <c r="O6867" i="1"/>
  <c r="N6867" i="1"/>
  <c r="S6866" i="1"/>
  <c r="R6866" i="1"/>
  <c r="T6866" i="1" s="1"/>
  <c r="Q6866" i="1"/>
  <c r="P6866" i="1"/>
  <c r="O6866" i="1"/>
  <c r="N6866" i="1"/>
  <c r="S6865" i="1"/>
  <c r="R6865" i="1"/>
  <c r="Q6865" i="1"/>
  <c r="P6865" i="1"/>
  <c r="O6865" i="1"/>
  <c r="N6865" i="1"/>
  <c r="S6864" i="1"/>
  <c r="R6864" i="1"/>
  <c r="Q6864" i="1"/>
  <c r="P6864" i="1"/>
  <c r="O6864" i="1"/>
  <c r="N6864" i="1"/>
  <c r="S6863" i="1"/>
  <c r="R6863" i="1"/>
  <c r="Q6863" i="1"/>
  <c r="P6863" i="1"/>
  <c r="O6863" i="1"/>
  <c r="N6863" i="1"/>
  <c r="S6862" i="1"/>
  <c r="R6862" i="1"/>
  <c r="Q6862" i="1"/>
  <c r="P6862" i="1"/>
  <c r="O6862" i="1"/>
  <c r="N6862" i="1"/>
  <c r="S6861" i="1"/>
  <c r="R6861" i="1"/>
  <c r="Q6861" i="1"/>
  <c r="P6861" i="1"/>
  <c r="O6861" i="1"/>
  <c r="N6861" i="1"/>
  <c r="S6860" i="1"/>
  <c r="R6860" i="1"/>
  <c r="T6860" i="1" s="1"/>
  <c r="Q6860" i="1"/>
  <c r="P6860" i="1"/>
  <c r="O6860" i="1"/>
  <c r="N6860" i="1"/>
  <c r="S6859" i="1"/>
  <c r="R6859" i="1"/>
  <c r="Q6859" i="1"/>
  <c r="P6859" i="1"/>
  <c r="O6859" i="1"/>
  <c r="N6859" i="1"/>
  <c r="S6858" i="1"/>
  <c r="R6858" i="1"/>
  <c r="T6858" i="1" s="1"/>
  <c r="Q6858" i="1"/>
  <c r="P6858" i="1"/>
  <c r="O6858" i="1"/>
  <c r="N6858" i="1"/>
  <c r="S6857" i="1"/>
  <c r="R6857" i="1"/>
  <c r="Q6857" i="1"/>
  <c r="P6857" i="1"/>
  <c r="O6857" i="1"/>
  <c r="N6857" i="1"/>
  <c r="S6856" i="1"/>
  <c r="R6856" i="1"/>
  <c r="T6856" i="1" s="1"/>
  <c r="Q6856" i="1"/>
  <c r="P6856" i="1"/>
  <c r="O6856" i="1"/>
  <c r="N6856" i="1"/>
  <c r="S6855" i="1"/>
  <c r="R6855" i="1"/>
  <c r="Q6855" i="1"/>
  <c r="P6855" i="1"/>
  <c r="O6855" i="1"/>
  <c r="N6855" i="1"/>
  <c r="S6854" i="1"/>
  <c r="R6854" i="1"/>
  <c r="Q6854" i="1"/>
  <c r="P6854" i="1"/>
  <c r="O6854" i="1"/>
  <c r="N6854" i="1"/>
  <c r="S6853" i="1"/>
  <c r="R6853" i="1"/>
  <c r="T6853" i="1" s="1"/>
  <c r="Q6853" i="1"/>
  <c r="P6853" i="1"/>
  <c r="O6853" i="1"/>
  <c r="N6853" i="1"/>
  <c r="S6852" i="1"/>
  <c r="R6852" i="1"/>
  <c r="T6852" i="1" s="1"/>
  <c r="Q6852" i="1"/>
  <c r="P6852" i="1"/>
  <c r="O6852" i="1"/>
  <c r="N6852" i="1"/>
  <c r="S6851" i="1"/>
  <c r="R6851" i="1"/>
  <c r="Q6851" i="1"/>
  <c r="P6851" i="1"/>
  <c r="O6851" i="1"/>
  <c r="N6851" i="1"/>
  <c r="S6850" i="1"/>
  <c r="R6850" i="1"/>
  <c r="T6850" i="1" s="1"/>
  <c r="Q6850" i="1"/>
  <c r="P6850" i="1"/>
  <c r="O6850" i="1"/>
  <c r="N6850" i="1"/>
  <c r="S6849" i="1"/>
  <c r="R6849" i="1"/>
  <c r="Q6849" i="1"/>
  <c r="P6849" i="1"/>
  <c r="O6849" i="1"/>
  <c r="N6849" i="1"/>
  <c r="S6848" i="1"/>
  <c r="R6848" i="1"/>
  <c r="T6848" i="1" s="1"/>
  <c r="Q6848" i="1"/>
  <c r="P6848" i="1"/>
  <c r="O6848" i="1"/>
  <c r="N6848" i="1"/>
  <c r="S6847" i="1"/>
  <c r="R6847" i="1"/>
  <c r="Q6847" i="1"/>
  <c r="P6847" i="1"/>
  <c r="O6847" i="1"/>
  <c r="N6847" i="1"/>
  <c r="S6846" i="1"/>
  <c r="R6846" i="1"/>
  <c r="T6846" i="1" s="1"/>
  <c r="Q6846" i="1"/>
  <c r="P6846" i="1"/>
  <c r="O6846" i="1"/>
  <c r="N6846" i="1"/>
  <c r="S6845" i="1"/>
  <c r="R6845" i="1"/>
  <c r="T6845" i="1" s="1"/>
  <c r="Q6845" i="1"/>
  <c r="P6845" i="1"/>
  <c r="O6845" i="1"/>
  <c r="N6845" i="1"/>
  <c r="S6844" i="1"/>
  <c r="R6844" i="1"/>
  <c r="Q6844" i="1"/>
  <c r="P6844" i="1"/>
  <c r="O6844" i="1"/>
  <c r="N6844" i="1"/>
  <c r="S6843" i="1"/>
  <c r="R6843" i="1"/>
  <c r="T6843" i="1" s="1"/>
  <c r="Q6843" i="1"/>
  <c r="P6843" i="1"/>
  <c r="O6843" i="1"/>
  <c r="N6843" i="1"/>
  <c r="S6842" i="1"/>
  <c r="R6842" i="1"/>
  <c r="T6842" i="1" s="1"/>
  <c r="Q6842" i="1"/>
  <c r="P6842" i="1"/>
  <c r="O6842" i="1"/>
  <c r="N6842" i="1"/>
  <c r="S6841" i="1"/>
  <c r="R6841" i="1"/>
  <c r="Q6841" i="1"/>
  <c r="P6841" i="1"/>
  <c r="O6841" i="1"/>
  <c r="N6841" i="1"/>
  <c r="S6840" i="1"/>
  <c r="R6840" i="1"/>
  <c r="T6840" i="1" s="1"/>
  <c r="Q6840" i="1"/>
  <c r="P6840" i="1"/>
  <c r="O6840" i="1"/>
  <c r="N6840" i="1"/>
  <c r="S6839" i="1"/>
  <c r="R6839" i="1"/>
  <c r="T6839" i="1" s="1"/>
  <c r="Q6839" i="1"/>
  <c r="P6839" i="1"/>
  <c r="O6839" i="1"/>
  <c r="N6839" i="1"/>
  <c r="S6838" i="1"/>
  <c r="R6838" i="1"/>
  <c r="T6838" i="1" s="1"/>
  <c r="Q6838" i="1"/>
  <c r="P6838" i="1"/>
  <c r="O6838" i="1"/>
  <c r="N6838" i="1"/>
  <c r="S6837" i="1"/>
  <c r="R6837" i="1"/>
  <c r="Q6837" i="1"/>
  <c r="P6837" i="1"/>
  <c r="O6837" i="1"/>
  <c r="N6837" i="1"/>
  <c r="S6836" i="1"/>
  <c r="R6836" i="1"/>
  <c r="T6836" i="1" s="1"/>
  <c r="Q6836" i="1"/>
  <c r="P6836" i="1"/>
  <c r="O6836" i="1"/>
  <c r="N6836" i="1"/>
  <c r="S6835" i="1"/>
  <c r="R6835" i="1"/>
  <c r="T6835" i="1" s="1"/>
  <c r="Q6835" i="1"/>
  <c r="P6835" i="1"/>
  <c r="O6835" i="1"/>
  <c r="N6835" i="1"/>
  <c r="S6834" i="1"/>
  <c r="R6834" i="1"/>
  <c r="Q6834" i="1"/>
  <c r="P6834" i="1"/>
  <c r="O6834" i="1"/>
  <c r="N6834" i="1"/>
  <c r="S6833" i="1"/>
  <c r="R6833" i="1"/>
  <c r="T6833" i="1" s="1"/>
  <c r="Q6833" i="1"/>
  <c r="P6833" i="1"/>
  <c r="O6833" i="1"/>
  <c r="N6833" i="1"/>
  <c r="S6832" i="1"/>
  <c r="R6832" i="1"/>
  <c r="T6832" i="1" s="1"/>
  <c r="Q6832" i="1"/>
  <c r="P6832" i="1"/>
  <c r="O6832" i="1"/>
  <c r="N6832" i="1"/>
  <c r="S6831" i="1"/>
  <c r="R6831" i="1"/>
  <c r="Q6831" i="1"/>
  <c r="P6831" i="1"/>
  <c r="O6831" i="1"/>
  <c r="N6831" i="1"/>
  <c r="S6830" i="1"/>
  <c r="R6830" i="1"/>
  <c r="T6830" i="1" s="1"/>
  <c r="Q6830" i="1"/>
  <c r="P6830" i="1"/>
  <c r="O6830" i="1"/>
  <c r="N6830" i="1"/>
  <c r="S6829" i="1"/>
  <c r="R6829" i="1"/>
  <c r="T6829" i="1" s="1"/>
  <c r="Q6829" i="1"/>
  <c r="P6829" i="1"/>
  <c r="O6829" i="1"/>
  <c r="N6829" i="1"/>
  <c r="S6828" i="1"/>
  <c r="R6828" i="1"/>
  <c r="T6828" i="1" s="1"/>
  <c r="Q6828" i="1"/>
  <c r="P6828" i="1"/>
  <c r="O6828" i="1"/>
  <c r="N6828" i="1"/>
  <c r="S6827" i="1"/>
  <c r="R6827" i="1"/>
  <c r="Q6827" i="1"/>
  <c r="P6827" i="1"/>
  <c r="O6827" i="1"/>
  <c r="N6827" i="1"/>
  <c r="S6826" i="1"/>
  <c r="R6826" i="1"/>
  <c r="T6826" i="1" s="1"/>
  <c r="Q6826" i="1"/>
  <c r="P6826" i="1"/>
  <c r="O6826" i="1"/>
  <c r="N6826" i="1"/>
  <c r="S6825" i="1"/>
  <c r="R6825" i="1"/>
  <c r="T6825" i="1" s="1"/>
  <c r="Q6825" i="1"/>
  <c r="P6825" i="1"/>
  <c r="O6825" i="1"/>
  <c r="N6825" i="1"/>
  <c r="S6824" i="1"/>
  <c r="R6824" i="1"/>
  <c r="Q6824" i="1"/>
  <c r="P6824" i="1"/>
  <c r="O6824" i="1"/>
  <c r="N6824" i="1"/>
  <c r="S6823" i="1"/>
  <c r="R6823" i="1"/>
  <c r="T6823" i="1" s="1"/>
  <c r="Q6823" i="1"/>
  <c r="P6823" i="1"/>
  <c r="O6823" i="1"/>
  <c r="N6823" i="1"/>
  <c r="S6822" i="1"/>
  <c r="R6822" i="1"/>
  <c r="T6822" i="1" s="1"/>
  <c r="Q6822" i="1"/>
  <c r="P6822" i="1"/>
  <c r="O6822" i="1"/>
  <c r="N6822" i="1"/>
  <c r="S6821" i="1"/>
  <c r="R6821" i="1"/>
  <c r="Q6821" i="1"/>
  <c r="P6821" i="1"/>
  <c r="O6821" i="1"/>
  <c r="N6821" i="1"/>
  <c r="S6820" i="1"/>
  <c r="R6820" i="1"/>
  <c r="T6820" i="1" s="1"/>
  <c r="Q6820" i="1"/>
  <c r="P6820" i="1"/>
  <c r="O6820" i="1"/>
  <c r="N6820" i="1"/>
  <c r="S6819" i="1"/>
  <c r="R6819" i="1"/>
  <c r="T6819" i="1" s="1"/>
  <c r="Q6819" i="1"/>
  <c r="P6819" i="1"/>
  <c r="O6819" i="1"/>
  <c r="N6819" i="1"/>
  <c r="S6818" i="1"/>
  <c r="R6818" i="1"/>
  <c r="T6818" i="1" s="1"/>
  <c r="Q6818" i="1"/>
  <c r="P6818" i="1"/>
  <c r="O6818" i="1"/>
  <c r="N6818" i="1"/>
  <c r="S6817" i="1"/>
  <c r="R6817" i="1"/>
  <c r="Q6817" i="1"/>
  <c r="P6817" i="1"/>
  <c r="O6817" i="1"/>
  <c r="N6817" i="1"/>
  <c r="S6816" i="1"/>
  <c r="R6816" i="1"/>
  <c r="T6816" i="1" s="1"/>
  <c r="Q6816" i="1"/>
  <c r="P6816" i="1"/>
  <c r="O6816" i="1"/>
  <c r="N6816" i="1"/>
  <c r="S6815" i="1"/>
  <c r="R6815" i="1"/>
  <c r="T6815" i="1" s="1"/>
  <c r="Q6815" i="1"/>
  <c r="P6815" i="1"/>
  <c r="O6815" i="1"/>
  <c r="N6815" i="1"/>
  <c r="S6814" i="1"/>
  <c r="R6814" i="1"/>
  <c r="Q6814" i="1"/>
  <c r="P6814" i="1"/>
  <c r="O6814" i="1"/>
  <c r="N6814" i="1"/>
  <c r="S6813" i="1"/>
  <c r="R6813" i="1"/>
  <c r="T6813" i="1" s="1"/>
  <c r="Q6813" i="1"/>
  <c r="P6813" i="1"/>
  <c r="O6813" i="1"/>
  <c r="N6813" i="1"/>
  <c r="S6812" i="1"/>
  <c r="R6812" i="1"/>
  <c r="T6812" i="1" s="1"/>
  <c r="Q6812" i="1"/>
  <c r="P6812" i="1"/>
  <c r="O6812" i="1"/>
  <c r="N6812" i="1"/>
  <c r="S6811" i="1"/>
  <c r="R6811" i="1"/>
  <c r="Q6811" i="1"/>
  <c r="P6811" i="1"/>
  <c r="O6811" i="1"/>
  <c r="N6811" i="1"/>
  <c r="S6810" i="1"/>
  <c r="R6810" i="1"/>
  <c r="T6810" i="1" s="1"/>
  <c r="Q6810" i="1"/>
  <c r="P6810" i="1"/>
  <c r="O6810" i="1"/>
  <c r="N6810" i="1"/>
  <c r="S6809" i="1"/>
  <c r="R6809" i="1"/>
  <c r="T6809" i="1" s="1"/>
  <c r="Q6809" i="1"/>
  <c r="P6809" i="1"/>
  <c r="O6809" i="1"/>
  <c r="N6809" i="1"/>
  <c r="S6808" i="1"/>
  <c r="R6808" i="1"/>
  <c r="T6808" i="1" s="1"/>
  <c r="Q6808" i="1"/>
  <c r="P6808" i="1"/>
  <c r="O6808" i="1"/>
  <c r="N6808" i="1"/>
  <c r="S6807" i="1"/>
  <c r="R6807" i="1"/>
  <c r="Q6807" i="1"/>
  <c r="P6807" i="1"/>
  <c r="O6807" i="1"/>
  <c r="N6807" i="1"/>
  <c r="S6806" i="1"/>
  <c r="R6806" i="1"/>
  <c r="T6806" i="1" s="1"/>
  <c r="Q6806" i="1"/>
  <c r="P6806" i="1"/>
  <c r="O6806" i="1"/>
  <c r="N6806" i="1"/>
  <c r="S6805" i="1"/>
  <c r="R6805" i="1"/>
  <c r="T6805" i="1" s="1"/>
  <c r="Q6805" i="1"/>
  <c r="P6805" i="1"/>
  <c r="O6805" i="1"/>
  <c r="N6805" i="1"/>
  <c r="S6804" i="1"/>
  <c r="R6804" i="1"/>
  <c r="Q6804" i="1"/>
  <c r="P6804" i="1"/>
  <c r="O6804" i="1"/>
  <c r="N6804" i="1"/>
  <c r="S6803" i="1"/>
  <c r="R6803" i="1"/>
  <c r="T6803" i="1" s="1"/>
  <c r="Q6803" i="1"/>
  <c r="P6803" i="1"/>
  <c r="O6803" i="1"/>
  <c r="N6803" i="1"/>
  <c r="S6802" i="1"/>
  <c r="R6802" i="1"/>
  <c r="T6802" i="1" s="1"/>
  <c r="Q6802" i="1"/>
  <c r="P6802" i="1"/>
  <c r="O6802" i="1"/>
  <c r="N6802" i="1"/>
  <c r="S6801" i="1"/>
  <c r="R6801" i="1"/>
  <c r="Q6801" i="1"/>
  <c r="P6801" i="1"/>
  <c r="O6801" i="1"/>
  <c r="N6801" i="1"/>
  <c r="S6800" i="1"/>
  <c r="R6800" i="1"/>
  <c r="T6800" i="1" s="1"/>
  <c r="Q6800" i="1"/>
  <c r="P6800" i="1"/>
  <c r="O6800" i="1"/>
  <c r="N6800" i="1"/>
  <c r="S6799" i="1"/>
  <c r="R6799" i="1"/>
  <c r="T6799" i="1" s="1"/>
  <c r="Q6799" i="1"/>
  <c r="P6799" i="1"/>
  <c r="O6799" i="1"/>
  <c r="N6799" i="1"/>
  <c r="S6798" i="1"/>
  <c r="R6798" i="1"/>
  <c r="T6798" i="1" s="1"/>
  <c r="Q6798" i="1"/>
  <c r="P6798" i="1"/>
  <c r="O6798" i="1"/>
  <c r="N6798" i="1"/>
  <c r="S6797" i="1"/>
  <c r="R6797" i="1"/>
  <c r="Q6797" i="1"/>
  <c r="P6797" i="1"/>
  <c r="O6797" i="1"/>
  <c r="N6797" i="1"/>
  <c r="S6796" i="1"/>
  <c r="R6796" i="1"/>
  <c r="T6796" i="1" s="1"/>
  <c r="Q6796" i="1"/>
  <c r="P6796" i="1"/>
  <c r="O6796" i="1"/>
  <c r="N6796" i="1"/>
  <c r="S6795" i="1"/>
  <c r="R6795" i="1"/>
  <c r="T6795" i="1" s="1"/>
  <c r="Q6795" i="1"/>
  <c r="P6795" i="1"/>
  <c r="O6795" i="1"/>
  <c r="N6795" i="1"/>
  <c r="S6794" i="1"/>
  <c r="R6794" i="1"/>
  <c r="Q6794" i="1"/>
  <c r="P6794" i="1"/>
  <c r="O6794" i="1"/>
  <c r="N6794" i="1"/>
  <c r="S6793" i="1"/>
  <c r="R6793" i="1"/>
  <c r="T6793" i="1" s="1"/>
  <c r="Q6793" i="1"/>
  <c r="P6793" i="1"/>
  <c r="O6793" i="1"/>
  <c r="N6793" i="1"/>
  <c r="S6792" i="1"/>
  <c r="R6792" i="1"/>
  <c r="T6792" i="1" s="1"/>
  <c r="Q6792" i="1"/>
  <c r="P6792" i="1"/>
  <c r="O6792" i="1"/>
  <c r="N6792" i="1"/>
  <c r="S6791" i="1"/>
  <c r="R6791" i="1"/>
  <c r="Q6791" i="1"/>
  <c r="P6791" i="1"/>
  <c r="O6791" i="1"/>
  <c r="N6791" i="1"/>
  <c r="S6790" i="1"/>
  <c r="R6790" i="1"/>
  <c r="T6790" i="1" s="1"/>
  <c r="Q6790" i="1"/>
  <c r="P6790" i="1"/>
  <c r="O6790" i="1"/>
  <c r="N6790" i="1"/>
  <c r="S6789" i="1"/>
  <c r="R6789" i="1"/>
  <c r="T6789" i="1" s="1"/>
  <c r="Q6789" i="1"/>
  <c r="P6789" i="1"/>
  <c r="O6789" i="1"/>
  <c r="N6789" i="1"/>
  <c r="S6788" i="1"/>
  <c r="R6788" i="1"/>
  <c r="T6788" i="1" s="1"/>
  <c r="Q6788" i="1"/>
  <c r="P6788" i="1"/>
  <c r="O6788" i="1"/>
  <c r="N6788" i="1"/>
  <c r="S6787" i="1"/>
  <c r="R6787" i="1"/>
  <c r="Q6787" i="1"/>
  <c r="P6787" i="1"/>
  <c r="O6787" i="1"/>
  <c r="N6787" i="1"/>
  <c r="S6786" i="1"/>
  <c r="R6786" i="1"/>
  <c r="T6786" i="1" s="1"/>
  <c r="Q6786" i="1"/>
  <c r="P6786" i="1"/>
  <c r="O6786" i="1"/>
  <c r="N6786" i="1"/>
  <c r="S6785" i="1"/>
  <c r="R6785" i="1"/>
  <c r="T6785" i="1" s="1"/>
  <c r="Q6785" i="1"/>
  <c r="P6785" i="1"/>
  <c r="O6785" i="1"/>
  <c r="N6785" i="1"/>
  <c r="S6784" i="1"/>
  <c r="R6784" i="1"/>
  <c r="Q6784" i="1"/>
  <c r="P6784" i="1"/>
  <c r="O6784" i="1"/>
  <c r="N6784" i="1"/>
  <c r="S6783" i="1"/>
  <c r="R6783" i="1"/>
  <c r="T6783" i="1" s="1"/>
  <c r="Q6783" i="1"/>
  <c r="P6783" i="1"/>
  <c r="O6783" i="1"/>
  <c r="N6783" i="1"/>
  <c r="S6782" i="1"/>
  <c r="R6782" i="1"/>
  <c r="T6782" i="1" s="1"/>
  <c r="Q6782" i="1"/>
  <c r="P6782" i="1"/>
  <c r="O6782" i="1"/>
  <c r="N6782" i="1"/>
  <c r="S6781" i="1"/>
  <c r="R6781" i="1"/>
  <c r="Q6781" i="1"/>
  <c r="P6781" i="1"/>
  <c r="O6781" i="1"/>
  <c r="N6781" i="1"/>
  <c r="S6780" i="1"/>
  <c r="R6780" i="1"/>
  <c r="T6780" i="1" s="1"/>
  <c r="Q6780" i="1"/>
  <c r="P6780" i="1"/>
  <c r="O6780" i="1"/>
  <c r="N6780" i="1"/>
  <c r="S6779" i="1"/>
  <c r="R6779" i="1"/>
  <c r="T6779" i="1" s="1"/>
  <c r="Q6779" i="1"/>
  <c r="P6779" i="1"/>
  <c r="O6779" i="1"/>
  <c r="N6779" i="1"/>
  <c r="S6778" i="1"/>
  <c r="R6778" i="1"/>
  <c r="T6778" i="1" s="1"/>
  <c r="Q6778" i="1"/>
  <c r="P6778" i="1"/>
  <c r="O6778" i="1"/>
  <c r="N6778" i="1"/>
  <c r="S6777" i="1"/>
  <c r="R6777" i="1"/>
  <c r="Q6777" i="1"/>
  <c r="P6777" i="1"/>
  <c r="O6777" i="1"/>
  <c r="N6777" i="1"/>
  <c r="S6776" i="1"/>
  <c r="R6776" i="1"/>
  <c r="Q6776" i="1"/>
  <c r="P6776" i="1"/>
  <c r="O6776" i="1"/>
  <c r="N6776" i="1"/>
  <c r="S6775" i="1"/>
  <c r="R6775" i="1"/>
  <c r="T6775" i="1" s="1"/>
  <c r="Q6775" i="1"/>
  <c r="P6775" i="1"/>
  <c r="O6775" i="1"/>
  <c r="N6775" i="1"/>
  <c r="S6774" i="1"/>
  <c r="R6774" i="1"/>
  <c r="Q6774" i="1"/>
  <c r="P6774" i="1"/>
  <c r="O6774" i="1"/>
  <c r="N6774" i="1"/>
  <c r="S6773" i="1"/>
  <c r="R6773" i="1"/>
  <c r="T6773" i="1" s="1"/>
  <c r="Q6773" i="1"/>
  <c r="P6773" i="1"/>
  <c r="O6773" i="1"/>
  <c r="N6773" i="1"/>
  <c r="S6772" i="1"/>
  <c r="R6772" i="1"/>
  <c r="T6772" i="1" s="1"/>
  <c r="Q6772" i="1"/>
  <c r="P6772" i="1"/>
  <c r="O6772" i="1"/>
  <c r="N6772" i="1"/>
  <c r="S6771" i="1"/>
  <c r="R6771" i="1"/>
  <c r="Q6771" i="1"/>
  <c r="P6771" i="1"/>
  <c r="O6771" i="1"/>
  <c r="N6771" i="1"/>
  <c r="S6770" i="1"/>
  <c r="R6770" i="1"/>
  <c r="T6770" i="1" s="1"/>
  <c r="Q6770" i="1"/>
  <c r="P6770" i="1"/>
  <c r="O6770" i="1"/>
  <c r="N6770" i="1"/>
  <c r="S6769" i="1"/>
  <c r="R6769" i="1"/>
  <c r="T6769" i="1" s="1"/>
  <c r="Q6769" i="1"/>
  <c r="P6769" i="1"/>
  <c r="O6769" i="1"/>
  <c r="N6769" i="1"/>
  <c r="S6768" i="1"/>
  <c r="R6768" i="1"/>
  <c r="T6768" i="1" s="1"/>
  <c r="Q6768" i="1"/>
  <c r="P6768" i="1"/>
  <c r="O6768" i="1"/>
  <c r="N6768" i="1"/>
  <c r="S6767" i="1"/>
  <c r="R6767" i="1"/>
  <c r="Q6767" i="1"/>
  <c r="P6767" i="1"/>
  <c r="O6767" i="1"/>
  <c r="N6767" i="1"/>
  <c r="S6766" i="1"/>
  <c r="R6766" i="1"/>
  <c r="Q6766" i="1"/>
  <c r="P6766" i="1"/>
  <c r="O6766" i="1"/>
  <c r="N6766" i="1"/>
  <c r="S6765" i="1"/>
  <c r="R6765" i="1"/>
  <c r="T6765" i="1" s="1"/>
  <c r="Q6765" i="1"/>
  <c r="P6765" i="1"/>
  <c r="O6765" i="1"/>
  <c r="N6765" i="1"/>
  <c r="S6764" i="1"/>
  <c r="R6764" i="1"/>
  <c r="Q6764" i="1"/>
  <c r="P6764" i="1"/>
  <c r="O6764" i="1"/>
  <c r="N6764" i="1"/>
  <c r="S6763" i="1"/>
  <c r="R6763" i="1"/>
  <c r="T6763" i="1" s="1"/>
  <c r="Q6763" i="1"/>
  <c r="P6763" i="1"/>
  <c r="O6763" i="1"/>
  <c r="N6763" i="1"/>
  <c r="S6762" i="1"/>
  <c r="R6762" i="1"/>
  <c r="T6762" i="1" s="1"/>
  <c r="Q6762" i="1"/>
  <c r="P6762" i="1"/>
  <c r="O6762" i="1"/>
  <c r="N6762" i="1"/>
  <c r="S6761" i="1"/>
  <c r="R6761" i="1"/>
  <c r="Q6761" i="1"/>
  <c r="P6761" i="1"/>
  <c r="O6761" i="1"/>
  <c r="N6761" i="1"/>
  <c r="S6760" i="1"/>
  <c r="R6760" i="1"/>
  <c r="T6760" i="1" s="1"/>
  <c r="Q6760" i="1"/>
  <c r="P6760" i="1"/>
  <c r="O6760" i="1"/>
  <c r="N6760" i="1"/>
  <c r="S6759" i="1"/>
  <c r="R6759" i="1"/>
  <c r="T6759" i="1" s="1"/>
  <c r="Q6759" i="1"/>
  <c r="P6759" i="1"/>
  <c r="O6759" i="1"/>
  <c r="N6759" i="1"/>
  <c r="S6758" i="1"/>
  <c r="R6758" i="1"/>
  <c r="T6758" i="1" s="1"/>
  <c r="Q6758" i="1"/>
  <c r="P6758" i="1"/>
  <c r="O6758" i="1"/>
  <c r="N6758" i="1"/>
  <c r="S6757" i="1"/>
  <c r="R6757" i="1"/>
  <c r="Q6757" i="1"/>
  <c r="P6757" i="1"/>
  <c r="O6757" i="1"/>
  <c r="N6757" i="1"/>
  <c r="S6756" i="1"/>
  <c r="R6756" i="1"/>
  <c r="Q6756" i="1"/>
  <c r="P6756" i="1"/>
  <c r="O6756" i="1"/>
  <c r="N6756" i="1"/>
  <c r="S6755" i="1"/>
  <c r="R6755" i="1"/>
  <c r="T6755" i="1" s="1"/>
  <c r="Q6755" i="1"/>
  <c r="P6755" i="1"/>
  <c r="O6755" i="1"/>
  <c r="N6755" i="1"/>
  <c r="S6754" i="1"/>
  <c r="R6754" i="1"/>
  <c r="Q6754" i="1"/>
  <c r="P6754" i="1"/>
  <c r="O6754" i="1"/>
  <c r="N6754" i="1"/>
  <c r="S6753" i="1"/>
  <c r="R6753" i="1"/>
  <c r="T6753" i="1" s="1"/>
  <c r="Q6753" i="1"/>
  <c r="P6753" i="1"/>
  <c r="O6753" i="1"/>
  <c r="N6753" i="1"/>
  <c r="S6752" i="1"/>
  <c r="R6752" i="1"/>
  <c r="T6752" i="1" s="1"/>
  <c r="Q6752" i="1"/>
  <c r="P6752" i="1"/>
  <c r="O6752" i="1"/>
  <c r="N6752" i="1"/>
  <c r="S6751" i="1"/>
  <c r="R6751" i="1"/>
  <c r="Q6751" i="1"/>
  <c r="P6751" i="1"/>
  <c r="O6751" i="1"/>
  <c r="N6751" i="1"/>
  <c r="S6750" i="1"/>
  <c r="R6750" i="1"/>
  <c r="T6750" i="1" s="1"/>
  <c r="Q6750" i="1"/>
  <c r="P6750" i="1"/>
  <c r="O6750" i="1"/>
  <c r="N6750" i="1"/>
  <c r="S6749" i="1"/>
  <c r="R6749" i="1"/>
  <c r="T6749" i="1" s="1"/>
  <c r="Q6749" i="1"/>
  <c r="P6749" i="1"/>
  <c r="O6749" i="1"/>
  <c r="N6749" i="1"/>
  <c r="S6748" i="1"/>
  <c r="R6748" i="1"/>
  <c r="T6748" i="1" s="1"/>
  <c r="Q6748" i="1"/>
  <c r="P6748" i="1"/>
  <c r="O6748" i="1"/>
  <c r="N6748" i="1"/>
  <c r="S6747" i="1"/>
  <c r="R6747" i="1"/>
  <c r="Q6747" i="1"/>
  <c r="P6747" i="1"/>
  <c r="O6747" i="1"/>
  <c r="N6747" i="1"/>
  <c r="S6746" i="1"/>
  <c r="R6746" i="1"/>
  <c r="Q6746" i="1"/>
  <c r="P6746" i="1"/>
  <c r="O6746" i="1"/>
  <c r="N6746" i="1"/>
  <c r="S6745" i="1"/>
  <c r="R6745" i="1"/>
  <c r="T6745" i="1" s="1"/>
  <c r="Q6745" i="1"/>
  <c r="P6745" i="1"/>
  <c r="O6745" i="1"/>
  <c r="N6745" i="1"/>
  <c r="S6744" i="1"/>
  <c r="R6744" i="1"/>
  <c r="Q6744" i="1"/>
  <c r="P6744" i="1"/>
  <c r="O6744" i="1"/>
  <c r="N6744" i="1"/>
  <c r="S6743" i="1"/>
  <c r="R6743" i="1"/>
  <c r="T6743" i="1" s="1"/>
  <c r="Q6743" i="1"/>
  <c r="P6743" i="1"/>
  <c r="O6743" i="1"/>
  <c r="N6743" i="1"/>
  <c r="S6742" i="1"/>
  <c r="R6742" i="1"/>
  <c r="T6742" i="1" s="1"/>
  <c r="Q6742" i="1"/>
  <c r="P6742" i="1"/>
  <c r="O6742" i="1"/>
  <c r="N6742" i="1"/>
  <c r="S6741" i="1"/>
  <c r="R6741" i="1"/>
  <c r="Q6741" i="1"/>
  <c r="P6741" i="1"/>
  <c r="O6741" i="1"/>
  <c r="N6741" i="1"/>
  <c r="S6740" i="1"/>
  <c r="R6740" i="1"/>
  <c r="T6740" i="1" s="1"/>
  <c r="Q6740" i="1"/>
  <c r="P6740" i="1"/>
  <c r="O6740" i="1"/>
  <c r="N6740" i="1"/>
  <c r="S6739" i="1"/>
  <c r="R6739" i="1"/>
  <c r="T6739" i="1" s="1"/>
  <c r="Q6739" i="1"/>
  <c r="P6739" i="1"/>
  <c r="O6739" i="1"/>
  <c r="N6739" i="1"/>
  <c r="S6738" i="1"/>
  <c r="R6738" i="1"/>
  <c r="T6738" i="1" s="1"/>
  <c r="Q6738" i="1"/>
  <c r="P6738" i="1"/>
  <c r="O6738" i="1"/>
  <c r="N6738" i="1"/>
  <c r="S6737" i="1"/>
  <c r="R6737" i="1"/>
  <c r="Q6737" i="1"/>
  <c r="P6737" i="1"/>
  <c r="O6737" i="1"/>
  <c r="N6737" i="1"/>
  <c r="S6736" i="1"/>
  <c r="R6736" i="1"/>
  <c r="Q6736" i="1"/>
  <c r="P6736" i="1"/>
  <c r="O6736" i="1"/>
  <c r="N6736" i="1"/>
  <c r="S6735" i="1"/>
  <c r="R6735" i="1"/>
  <c r="T6735" i="1" s="1"/>
  <c r="Q6735" i="1"/>
  <c r="P6735" i="1"/>
  <c r="O6735" i="1"/>
  <c r="N6735" i="1"/>
  <c r="S6734" i="1"/>
  <c r="R6734" i="1"/>
  <c r="Q6734" i="1"/>
  <c r="P6734" i="1"/>
  <c r="O6734" i="1"/>
  <c r="N6734" i="1"/>
  <c r="S6733" i="1"/>
  <c r="R6733" i="1"/>
  <c r="T6733" i="1" s="1"/>
  <c r="Q6733" i="1"/>
  <c r="P6733" i="1"/>
  <c r="O6733" i="1"/>
  <c r="N6733" i="1"/>
  <c r="S6732" i="1"/>
  <c r="R6732" i="1"/>
  <c r="T6732" i="1" s="1"/>
  <c r="Q6732" i="1"/>
  <c r="P6732" i="1"/>
  <c r="O6732" i="1"/>
  <c r="N6732" i="1"/>
  <c r="S6731" i="1"/>
  <c r="R6731" i="1"/>
  <c r="Q6731" i="1"/>
  <c r="P6731" i="1"/>
  <c r="O6731" i="1"/>
  <c r="N6731" i="1"/>
  <c r="S6730" i="1"/>
  <c r="R6730" i="1"/>
  <c r="T6730" i="1" s="1"/>
  <c r="Q6730" i="1"/>
  <c r="P6730" i="1"/>
  <c r="O6730" i="1"/>
  <c r="N6730" i="1"/>
  <c r="S6729" i="1"/>
  <c r="R6729" i="1"/>
  <c r="T6729" i="1" s="1"/>
  <c r="Q6729" i="1"/>
  <c r="P6729" i="1"/>
  <c r="O6729" i="1"/>
  <c r="N6729" i="1"/>
  <c r="S6728" i="1"/>
  <c r="R6728" i="1"/>
  <c r="T6728" i="1" s="1"/>
  <c r="Q6728" i="1"/>
  <c r="P6728" i="1"/>
  <c r="O6728" i="1"/>
  <c r="N6728" i="1"/>
  <c r="S6727" i="1"/>
  <c r="R6727" i="1"/>
  <c r="Q6727" i="1"/>
  <c r="P6727" i="1"/>
  <c r="O6727" i="1"/>
  <c r="N6727" i="1"/>
  <c r="S6726" i="1"/>
  <c r="R6726" i="1"/>
  <c r="Q6726" i="1"/>
  <c r="P6726" i="1"/>
  <c r="O6726" i="1"/>
  <c r="N6726" i="1"/>
  <c r="S6725" i="1"/>
  <c r="R6725" i="1"/>
  <c r="T6725" i="1" s="1"/>
  <c r="Q6725" i="1"/>
  <c r="P6725" i="1"/>
  <c r="O6725" i="1"/>
  <c r="N6725" i="1"/>
  <c r="S6724" i="1"/>
  <c r="R6724" i="1"/>
  <c r="Q6724" i="1"/>
  <c r="P6724" i="1"/>
  <c r="O6724" i="1"/>
  <c r="N6724" i="1"/>
  <c r="S6723" i="1"/>
  <c r="R6723" i="1"/>
  <c r="T6723" i="1" s="1"/>
  <c r="Q6723" i="1"/>
  <c r="P6723" i="1"/>
  <c r="O6723" i="1"/>
  <c r="N6723" i="1"/>
  <c r="S6722" i="1"/>
  <c r="R6722" i="1"/>
  <c r="T6722" i="1" s="1"/>
  <c r="Q6722" i="1"/>
  <c r="P6722" i="1"/>
  <c r="O6722" i="1"/>
  <c r="N6722" i="1"/>
  <c r="S6721" i="1"/>
  <c r="R6721" i="1"/>
  <c r="Q6721" i="1"/>
  <c r="P6721" i="1"/>
  <c r="O6721" i="1"/>
  <c r="N6721" i="1"/>
  <c r="S6720" i="1"/>
  <c r="R6720" i="1"/>
  <c r="T6720" i="1" s="1"/>
  <c r="Q6720" i="1"/>
  <c r="P6720" i="1"/>
  <c r="O6720" i="1"/>
  <c r="N6720" i="1"/>
  <c r="S6719" i="1"/>
  <c r="R6719" i="1"/>
  <c r="T6719" i="1" s="1"/>
  <c r="Q6719" i="1"/>
  <c r="P6719" i="1"/>
  <c r="O6719" i="1"/>
  <c r="N6719" i="1"/>
  <c r="S6718" i="1"/>
  <c r="R6718" i="1"/>
  <c r="T6718" i="1" s="1"/>
  <c r="Q6718" i="1"/>
  <c r="P6718" i="1"/>
  <c r="O6718" i="1"/>
  <c r="N6718" i="1"/>
  <c r="S6717" i="1"/>
  <c r="R6717" i="1"/>
  <c r="Q6717" i="1"/>
  <c r="P6717" i="1"/>
  <c r="O6717" i="1"/>
  <c r="N6717" i="1"/>
  <c r="S6716" i="1"/>
  <c r="R6716" i="1"/>
  <c r="Q6716" i="1"/>
  <c r="P6716" i="1"/>
  <c r="O6716" i="1"/>
  <c r="N6716" i="1"/>
  <c r="S6715" i="1"/>
  <c r="R6715" i="1"/>
  <c r="T6715" i="1" s="1"/>
  <c r="Q6715" i="1"/>
  <c r="P6715" i="1"/>
  <c r="O6715" i="1"/>
  <c r="N6715" i="1"/>
  <c r="S6714" i="1"/>
  <c r="R6714" i="1"/>
  <c r="Q6714" i="1"/>
  <c r="P6714" i="1"/>
  <c r="O6714" i="1"/>
  <c r="N6714" i="1"/>
  <c r="S6713" i="1"/>
  <c r="R6713" i="1"/>
  <c r="T6713" i="1" s="1"/>
  <c r="Q6713" i="1"/>
  <c r="P6713" i="1"/>
  <c r="O6713" i="1"/>
  <c r="N6713" i="1"/>
  <c r="S6712" i="1"/>
  <c r="R6712" i="1"/>
  <c r="T6712" i="1" s="1"/>
  <c r="Q6712" i="1"/>
  <c r="P6712" i="1"/>
  <c r="O6712" i="1"/>
  <c r="N6712" i="1"/>
  <c r="S6711" i="1"/>
  <c r="R6711" i="1"/>
  <c r="Q6711" i="1"/>
  <c r="P6711" i="1"/>
  <c r="O6711" i="1"/>
  <c r="N6711" i="1"/>
  <c r="S6710" i="1"/>
  <c r="R6710" i="1"/>
  <c r="T6710" i="1" s="1"/>
  <c r="Q6710" i="1"/>
  <c r="P6710" i="1"/>
  <c r="O6710" i="1"/>
  <c r="N6710" i="1"/>
  <c r="S6709" i="1"/>
  <c r="R6709" i="1"/>
  <c r="T6709" i="1" s="1"/>
  <c r="Q6709" i="1"/>
  <c r="P6709" i="1"/>
  <c r="O6709" i="1"/>
  <c r="N6709" i="1"/>
  <c r="S6708" i="1"/>
  <c r="R6708" i="1"/>
  <c r="T6708" i="1" s="1"/>
  <c r="Q6708" i="1"/>
  <c r="P6708" i="1"/>
  <c r="O6708" i="1"/>
  <c r="N6708" i="1"/>
  <c r="S6707" i="1"/>
  <c r="R6707" i="1"/>
  <c r="Q6707" i="1"/>
  <c r="P6707" i="1"/>
  <c r="O6707" i="1"/>
  <c r="N6707" i="1"/>
  <c r="S6706" i="1"/>
  <c r="R6706" i="1"/>
  <c r="Q6706" i="1"/>
  <c r="P6706" i="1"/>
  <c r="O6706" i="1"/>
  <c r="N6706" i="1"/>
  <c r="S6705" i="1"/>
  <c r="R6705" i="1"/>
  <c r="T6705" i="1" s="1"/>
  <c r="Q6705" i="1"/>
  <c r="P6705" i="1"/>
  <c r="O6705" i="1"/>
  <c r="N6705" i="1"/>
  <c r="S6704" i="1"/>
  <c r="R6704" i="1"/>
  <c r="Q6704" i="1"/>
  <c r="P6704" i="1"/>
  <c r="O6704" i="1"/>
  <c r="N6704" i="1"/>
  <c r="S6703" i="1"/>
  <c r="R6703" i="1"/>
  <c r="T6703" i="1" s="1"/>
  <c r="Q6703" i="1"/>
  <c r="P6703" i="1"/>
  <c r="O6703" i="1"/>
  <c r="N6703" i="1"/>
  <c r="S6702" i="1"/>
  <c r="R6702" i="1"/>
  <c r="T6702" i="1" s="1"/>
  <c r="Q6702" i="1"/>
  <c r="P6702" i="1"/>
  <c r="O6702" i="1"/>
  <c r="N6702" i="1"/>
  <c r="S6701" i="1"/>
  <c r="R6701" i="1"/>
  <c r="Q6701" i="1"/>
  <c r="P6701" i="1"/>
  <c r="O6701" i="1"/>
  <c r="N6701" i="1"/>
  <c r="S6700" i="1"/>
  <c r="R6700" i="1"/>
  <c r="T6700" i="1" s="1"/>
  <c r="Q6700" i="1"/>
  <c r="P6700" i="1"/>
  <c r="O6700" i="1"/>
  <c r="N6700" i="1"/>
  <c r="S6699" i="1"/>
  <c r="R6699" i="1"/>
  <c r="Q6699" i="1"/>
  <c r="P6699" i="1"/>
  <c r="O6699" i="1"/>
  <c r="N6699" i="1"/>
  <c r="S6698" i="1"/>
  <c r="R6698" i="1"/>
  <c r="T6698" i="1" s="1"/>
  <c r="Q6698" i="1"/>
  <c r="P6698" i="1"/>
  <c r="O6698" i="1"/>
  <c r="N6698" i="1"/>
  <c r="S6697" i="1"/>
  <c r="R6697" i="1"/>
  <c r="Q6697" i="1"/>
  <c r="P6697" i="1"/>
  <c r="O6697" i="1"/>
  <c r="N6697" i="1"/>
  <c r="S6696" i="1"/>
  <c r="R6696" i="1"/>
  <c r="Q6696" i="1"/>
  <c r="P6696" i="1"/>
  <c r="O6696" i="1"/>
  <c r="N6696" i="1"/>
  <c r="S6695" i="1"/>
  <c r="R6695" i="1"/>
  <c r="Q6695" i="1"/>
  <c r="P6695" i="1"/>
  <c r="O6695" i="1"/>
  <c r="N6695" i="1"/>
  <c r="S6694" i="1"/>
  <c r="R6694" i="1"/>
  <c r="Q6694" i="1"/>
  <c r="P6694" i="1"/>
  <c r="O6694" i="1"/>
  <c r="N6694" i="1"/>
  <c r="S6693" i="1"/>
  <c r="R6693" i="1"/>
  <c r="Q6693" i="1"/>
  <c r="P6693" i="1"/>
  <c r="O6693" i="1"/>
  <c r="N6693" i="1"/>
  <c r="S6692" i="1"/>
  <c r="R6692" i="1"/>
  <c r="T6692" i="1" s="1"/>
  <c r="Q6692" i="1"/>
  <c r="P6692" i="1"/>
  <c r="O6692" i="1"/>
  <c r="N6692" i="1"/>
  <c r="S6691" i="1"/>
  <c r="R6691" i="1"/>
  <c r="Q6691" i="1"/>
  <c r="P6691" i="1"/>
  <c r="O6691" i="1"/>
  <c r="N6691" i="1"/>
  <c r="S6690" i="1"/>
  <c r="R6690" i="1"/>
  <c r="T6690" i="1" s="1"/>
  <c r="Q6690" i="1"/>
  <c r="P6690" i="1"/>
  <c r="O6690" i="1"/>
  <c r="N6690" i="1"/>
  <c r="S6689" i="1"/>
  <c r="R6689" i="1"/>
  <c r="Q6689" i="1"/>
  <c r="P6689" i="1"/>
  <c r="O6689" i="1"/>
  <c r="N6689" i="1"/>
  <c r="S6688" i="1"/>
  <c r="R6688" i="1"/>
  <c r="T6688" i="1" s="1"/>
  <c r="Q6688" i="1"/>
  <c r="P6688" i="1"/>
  <c r="O6688" i="1"/>
  <c r="N6688" i="1"/>
  <c r="S6687" i="1"/>
  <c r="R6687" i="1"/>
  <c r="Q6687" i="1"/>
  <c r="P6687" i="1"/>
  <c r="O6687" i="1"/>
  <c r="N6687" i="1"/>
  <c r="S6686" i="1"/>
  <c r="R6686" i="1"/>
  <c r="Q6686" i="1"/>
  <c r="P6686" i="1"/>
  <c r="O6686" i="1"/>
  <c r="N6686" i="1"/>
  <c r="S6685" i="1"/>
  <c r="R6685" i="1"/>
  <c r="Q6685" i="1"/>
  <c r="P6685" i="1"/>
  <c r="O6685" i="1"/>
  <c r="N6685" i="1"/>
  <c r="S6684" i="1"/>
  <c r="R6684" i="1"/>
  <c r="Q6684" i="1"/>
  <c r="P6684" i="1"/>
  <c r="O6684" i="1"/>
  <c r="N6684" i="1"/>
  <c r="S6683" i="1"/>
  <c r="R6683" i="1"/>
  <c r="Q6683" i="1"/>
  <c r="P6683" i="1"/>
  <c r="O6683" i="1"/>
  <c r="N6683" i="1"/>
  <c r="S6682" i="1"/>
  <c r="R6682" i="1"/>
  <c r="T6682" i="1" s="1"/>
  <c r="Q6682" i="1"/>
  <c r="P6682" i="1"/>
  <c r="O6682" i="1"/>
  <c r="N6682" i="1"/>
  <c r="S6681" i="1"/>
  <c r="R6681" i="1"/>
  <c r="Q6681" i="1"/>
  <c r="P6681" i="1"/>
  <c r="O6681" i="1"/>
  <c r="N6681" i="1"/>
  <c r="S6680" i="1"/>
  <c r="R6680" i="1"/>
  <c r="T6680" i="1" s="1"/>
  <c r="Q6680" i="1"/>
  <c r="P6680" i="1"/>
  <c r="O6680" i="1"/>
  <c r="N6680" i="1"/>
  <c r="S6679" i="1"/>
  <c r="R6679" i="1"/>
  <c r="Q6679" i="1"/>
  <c r="P6679" i="1"/>
  <c r="O6679" i="1"/>
  <c r="N6679" i="1"/>
  <c r="S6678" i="1"/>
  <c r="R6678" i="1"/>
  <c r="T6678" i="1" s="1"/>
  <c r="Q6678" i="1"/>
  <c r="P6678" i="1"/>
  <c r="O6678" i="1"/>
  <c r="N6678" i="1"/>
  <c r="S6677" i="1"/>
  <c r="R6677" i="1"/>
  <c r="Q6677" i="1"/>
  <c r="P6677" i="1"/>
  <c r="O6677" i="1"/>
  <c r="N6677" i="1"/>
  <c r="S6676" i="1"/>
  <c r="R6676" i="1"/>
  <c r="Q6676" i="1"/>
  <c r="P6676" i="1"/>
  <c r="O6676" i="1"/>
  <c r="N6676" i="1"/>
  <c r="S6675" i="1"/>
  <c r="R6675" i="1"/>
  <c r="Q6675" i="1"/>
  <c r="P6675" i="1"/>
  <c r="O6675" i="1"/>
  <c r="N6675" i="1"/>
  <c r="S6674" i="1"/>
  <c r="R6674" i="1"/>
  <c r="Q6674" i="1"/>
  <c r="P6674" i="1"/>
  <c r="O6674" i="1"/>
  <c r="N6674" i="1"/>
  <c r="S6673" i="1"/>
  <c r="R6673" i="1"/>
  <c r="Q6673" i="1"/>
  <c r="P6673" i="1"/>
  <c r="O6673" i="1"/>
  <c r="N6673" i="1"/>
  <c r="S6672" i="1"/>
  <c r="R6672" i="1"/>
  <c r="T6672" i="1" s="1"/>
  <c r="Q6672" i="1"/>
  <c r="P6672" i="1"/>
  <c r="O6672" i="1"/>
  <c r="N6672" i="1"/>
  <c r="S6671" i="1"/>
  <c r="R6671" i="1"/>
  <c r="Q6671" i="1"/>
  <c r="P6671" i="1"/>
  <c r="O6671" i="1"/>
  <c r="N6671" i="1"/>
  <c r="S6670" i="1"/>
  <c r="R6670" i="1"/>
  <c r="T6670" i="1" s="1"/>
  <c r="Q6670" i="1"/>
  <c r="P6670" i="1"/>
  <c r="O6670" i="1"/>
  <c r="N6670" i="1"/>
  <c r="S6669" i="1"/>
  <c r="R6669" i="1"/>
  <c r="Q6669" i="1"/>
  <c r="P6669" i="1"/>
  <c r="O6669" i="1"/>
  <c r="N6669" i="1"/>
  <c r="S6668" i="1"/>
  <c r="R6668" i="1"/>
  <c r="T6668" i="1" s="1"/>
  <c r="Q6668" i="1"/>
  <c r="P6668" i="1"/>
  <c r="O6668" i="1"/>
  <c r="N6668" i="1"/>
  <c r="S6667" i="1"/>
  <c r="R6667" i="1"/>
  <c r="Q6667" i="1"/>
  <c r="P6667" i="1"/>
  <c r="O6667" i="1"/>
  <c r="N6667" i="1"/>
  <c r="S6666" i="1"/>
  <c r="R6666" i="1"/>
  <c r="Q6666" i="1"/>
  <c r="P6666" i="1"/>
  <c r="O6666" i="1"/>
  <c r="N6666" i="1"/>
  <c r="S6665" i="1"/>
  <c r="R6665" i="1"/>
  <c r="Q6665" i="1"/>
  <c r="P6665" i="1"/>
  <c r="O6665" i="1"/>
  <c r="N6665" i="1"/>
  <c r="S6664" i="1"/>
  <c r="R6664" i="1"/>
  <c r="Q6664" i="1"/>
  <c r="P6664" i="1"/>
  <c r="O6664" i="1"/>
  <c r="N6664" i="1"/>
  <c r="S6663" i="1"/>
  <c r="R6663" i="1"/>
  <c r="Q6663" i="1"/>
  <c r="P6663" i="1"/>
  <c r="O6663" i="1"/>
  <c r="N6663" i="1"/>
  <c r="S6662" i="1"/>
  <c r="R6662" i="1"/>
  <c r="T6662" i="1" s="1"/>
  <c r="Q6662" i="1"/>
  <c r="P6662" i="1"/>
  <c r="O6662" i="1"/>
  <c r="N6662" i="1"/>
  <c r="S6661" i="1"/>
  <c r="R6661" i="1"/>
  <c r="Q6661" i="1"/>
  <c r="P6661" i="1"/>
  <c r="O6661" i="1"/>
  <c r="N6661" i="1"/>
  <c r="S6660" i="1"/>
  <c r="R6660" i="1"/>
  <c r="T6660" i="1" s="1"/>
  <c r="Q6660" i="1"/>
  <c r="P6660" i="1"/>
  <c r="O6660" i="1"/>
  <c r="N6660" i="1"/>
  <c r="S6659" i="1"/>
  <c r="R6659" i="1"/>
  <c r="Q6659" i="1"/>
  <c r="P6659" i="1"/>
  <c r="O6659" i="1"/>
  <c r="N6659" i="1"/>
  <c r="S6658" i="1"/>
  <c r="R6658" i="1"/>
  <c r="T6658" i="1" s="1"/>
  <c r="Q6658" i="1"/>
  <c r="P6658" i="1"/>
  <c r="O6658" i="1"/>
  <c r="N6658" i="1"/>
  <c r="S6657" i="1"/>
  <c r="R6657" i="1"/>
  <c r="Q6657" i="1"/>
  <c r="P6657" i="1"/>
  <c r="O6657" i="1"/>
  <c r="N6657" i="1"/>
  <c r="S6656" i="1"/>
  <c r="R6656" i="1"/>
  <c r="Q6656" i="1"/>
  <c r="P6656" i="1"/>
  <c r="O6656" i="1"/>
  <c r="N6656" i="1"/>
  <c r="S6655" i="1"/>
  <c r="R6655" i="1"/>
  <c r="Q6655" i="1"/>
  <c r="P6655" i="1"/>
  <c r="O6655" i="1"/>
  <c r="N6655" i="1"/>
  <c r="S6654" i="1"/>
  <c r="R6654" i="1"/>
  <c r="Q6654" i="1"/>
  <c r="P6654" i="1"/>
  <c r="O6654" i="1"/>
  <c r="N6654" i="1"/>
  <c r="S6653" i="1"/>
  <c r="R6653" i="1"/>
  <c r="Q6653" i="1"/>
  <c r="P6653" i="1"/>
  <c r="O6653" i="1"/>
  <c r="N6653" i="1"/>
  <c r="F6653" i="1"/>
  <c r="D6653" i="1"/>
  <c r="S6652" i="1"/>
  <c r="R6652" i="1"/>
  <c r="Q6652" i="1"/>
  <c r="P6652" i="1"/>
  <c r="O6652" i="1"/>
  <c r="N6652" i="1"/>
  <c r="F6652" i="1"/>
  <c r="D6652" i="1"/>
  <c r="S6651" i="1"/>
  <c r="R6651" i="1"/>
  <c r="Q6651" i="1"/>
  <c r="P6651" i="1"/>
  <c r="O6651" i="1"/>
  <c r="N6651" i="1"/>
  <c r="S6650" i="1"/>
  <c r="R6650" i="1"/>
  <c r="Q6650" i="1"/>
  <c r="P6650" i="1"/>
  <c r="O6650" i="1"/>
  <c r="N6650" i="1"/>
  <c r="S6649" i="1"/>
  <c r="R6649" i="1"/>
  <c r="T6649" i="1" s="1"/>
  <c r="Q6649" i="1"/>
  <c r="P6649" i="1"/>
  <c r="O6649" i="1"/>
  <c r="N6649" i="1"/>
  <c r="S6648" i="1"/>
  <c r="R6648" i="1"/>
  <c r="Q6648" i="1"/>
  <c r="P6648" i="1"/>
  <c r="O6648" i="1"/>
  <c r="N6648" i="1"/>
  <c r="S6647" i="1"/>
  <c r="R6647" i="1"/>
  <c r="T6647" i="1" s="1"/>
  <c r="Q6647" i="1"/>
  <c r="P6647" i="1"/>
  <c r="O6647" i="1"/>
  <c r="N6647" i="1"/>
  <c r="S6646" i="1"/>
  <c r="R6646" i="1"/>
  <c r="T6646" i="1" s="1"/>
  <c r="Q6646" i="1"/>
  <c r="P6646" i="1"/>
  <c r="O6646" i="1"/>
  <c r="N6646" i="1"/>
  <c r="S6645" i="1"/>
  <c r="R6645" i="1"/>
  <c r="Q6645" i="1"/>
  <c r="P6645" i="1"/>
  <c r="O6645" i="1"/>
  <c r="N6645" i="1"/>
  <c r="S6644" i="1"/>
  <c r="R6644" i="1"/>
  <c r="T6644" i="1" s="1"/>
  <c r="Q6644" i="1"/>
  <c r="P6644" i="1"/>
  <c r="O6644" i="1"/>
  <c r="N6644" i="1"/>
  <c r="S6643" i="1"/>
  <c r="R6643" i="1"/>
  <c r="T6643" i="1" s="1"/>
  <c r="Q6643" i="1"/>
  <c r="P6643" i="1"/>
  <c r="O6643" i="1"/>
  <c r="N6643" i="1"/>
  <c r="S6642" i="1"/>
  <c r="R6642" i="1"/>
  <c r="T6642" i="1" s="1"/>
  <c r="Q6642" i="1"/>
  <c r="P6642" i="1"/>
  <c r="O6642" i="1"/>
  <c r="N6642" i="1"/>
  <c r="F6642" i="1"/>
  <c r="D6642" i="1"/>
  <c r="S6641" i="1"/>
  <c r="T6641" i="1" s="1"/>
  <c r="R6641" i="1"/>
  <c r="Q6641" i="1"/>
  <c r="P6641" i="1"/>
  <c r="O6641" i="1"/>
  <c r="N6641" i="1"/>
  <c r="F6641" i="1"/>
  <c r="D6641" i="1"/>
  <c r="S6640" i="1"/>
  <c r="R6640" i="1"/>
  <c r="Q6640" i="1"/>
  <c r="P6640" i="1"/>
  <c r="O6640" i="1"/>
  <c r="N6640" i="1"/>
  <c r="S6639" i="1"/>
  <c r="R6639" i="1"/>
  <c r="Q6639" i="1"/>
  <c r="P6639" i="1"/>
  <c r="O6639" i="1"/>
  <c r="N6639" i="1"/>
  <c r="F6639" i="1"/>
  <c r="D6639" i="1"/>
  <c r="S6638" i="1"/>
  <c r="R6638" i="1"/>
  <c r="Q6638" i="1"/>
  <c r="P6638" i="1"/>
  <c r="O6638" i="1"/>
  <c r="N6638" i="1"/>
  <c r="F6638" i="1"/>
  <c r="D6638" i="1"/>
  <c r="S6637" i="1"/>
  <c r="R6637" i="1"/>
  <c r="T6637" i="1" s="1"/>
  <c r="Q6637" i="1"/>
  <c r="P6637" i="1"/>
  <c r="O6637" i="1"/>
  <c r="N6637" i="1"/>
  <c r="S6636" i="1"/>
  <c r="R6636" i="1"/>
  <c r="Q6636" i="1"/>
  <c r="P6636" i="1"/>
  <c r="O6636" i="1"/>
  <c r="N6636" i="1"/>
  <c r="S6635" i="1"/>
  <c r="R6635" i="1"/>
  <c r="Q6635" i="1"/>
  <c r="P6635" i="1"/>
  <c r="O6635" i="1"/>
  <c r="N6635" i="1"/>
  <c r="S6634" i="1"/>
  <c r="R6634" i="1"/>
  <c r="Q6634" i="1"/>
  <c r="P6634" i="1"/>
  <c r="O6634" i="1"/>
  <c r="N6634" i="1"/>
  <c r="F6634" i="1"/>
  <c r="D6634" i="1"/>
  <c r="S6633" i="1"/>
  <c r="T6633" i="1" s="1"/>
  <c r="R6633" i="1"/>
  <c r="Q6633" i="1"/>
  <c r="P6633" i="1"/>
  <c r="O6633" i="1"/>
  <c r="N6633" i="1"/>
  <c r="F6633" i="1"/>
  <c r="D6633" i="1"/>
  <c r="S6632" i="1"/>
  <c r="R6632" i="1"/>
  <c r="Q6632" i="1"/>
  <c r="P6632" i="1"/>
  <c r="O6632" i="1"/>
  <c r="N6632" i="1"/>
  <c r="S6631" i="1"/>
  <c r="R6631" i="1"/>
  <c r="Q6631" i="1"/>
  <c r="P6631" i="1"/>
  <c r="O6631" i="1"/>
  <c r="N6631" i="1"/>
  <c r="S6630" i="1"/>
  <c r="R6630" i="1"/>
  <c r="Q6630" i="1"/>
  <c r="P6630" i="1"/>
  <c r="O6630" i="1"/>
  <c r="N6630" i="1"/>
  <c r="S6629" i="1"/>
  <c r="R6629" i="1"/>
  <c r="Q6629" i="1"/>
  <c r="P6629" i="1"/>
  <c r="O6629" i="1"/>
  <c r="N6629" i="1"/>
  <c r="S6628" i="1"/>
  <c r="R6628" i="1"/>
  <c r="Q6628" i="1"/>
  <c r="P6628" i="1"/>
  <c r="O6628" i="1"/>
  <c r="N6628" i="1"/>
  <c r="F6628" i="1"/>
  <c r="D6628" i="1"/>
  <c r="S6627" i="1"/>
  <c r="R6627" i="1"/>
  <c r="Q6627" i="1"/>
  <c r="P6627" i="1"/>
  <c r="O6627" i="1"/>
  <c r="N6627" i="1"/>
  <c r="F6627" i="1"/>
  <c r="D6627" i="1"/>
  <c r="S6626" i="1"/>
  <c r="R6626" i="1"/>
  <c r="Q6626" i="1"/>
  <c r="P6626" i="1"/>
  <c r="O6626" i="1"/>
  <c r="N6626" i="1"/>
  <c r="S6625" i="1"/>
  <c r="R6625" i="1"/>
  <c r="T6625" i="1" s="1"/>
  <c r="Q6625" i="1"/>
  <c r="P6625" i="1"/>
  <c r="O6625" i="1"/>
  <c r="N6625" i="1"/>
  <c r="S6624" i="1"/>
  <c r="R6624" i="1"/>
  <c r="Q6624" i="1"/>
  <c r="P6624" i="1"/>
  <c r="O6624" i="1"/>
  <c r="N6624" i="1"/>
  <c r="S6623" i="1"/>
  <c r="R6623" i="1"/>
  <c r="Q6623" i="1"/>
  <c r="P6623" i="1"/>
  <c r="O6623" i="1"/>
  <c r="N6623" i="1"/>
  <c r="S6622" i="1"/>
  <c r="R6622" i="1"/>
  <c r="Q6622" i="1"/>
  <c r="P6622" i="1"/>
  <c r="O6622" i="1"/>
  <c r="N6622" i="1"/>
  <c r="S6621" i="1"/>
  <c r="R6621" i="1"/>
  <c r="Q6621" i="1"/>
  <c r="P6621" i="1"/>
  <c r="O6621" i="1"/>
  <c r="N6621" i="1"/>
  <c r="S6620" i="1"/>
  <c r="R6620" i="1"/>
  <c r="Q6620" i="1"/>
  <c r="P6620" i="1"/>
  <c r="O6620" i="1"/>
  <c r="N6620" i="1"/>
  <c r="S6619" i="1"/>
  <c r="R6619" i="1"/>
  <c r="Q6619" i="1"/>
  <c r="P6619" i="1"/>
  <c r="O6619" i="1"/>
  <c r="N6619" i="1"/>
  <c r="S6618" i="1"/>
  <c r="R6618" i="1"/>
  <c r="T6618" i="1" s="1"/>
  <c r="Q6618" i="1"/>
  <c r="P6618" i="1"/>
  <c r="O6618" i="1"/>
  <c r="N6618" i="1"/>
  <c r="S6617" i="1"/>
  <c r="R6617" i="1"/>
  <c r="T6617" i="1" s="1"/>
  <c r="Q6617" i="1"/>
  <c r="P6617" i="1"/>
  <c r="O6617" i="1"/>
  <c r="N6617" i="1"/>
  <c r="S6616" i="1"/>
  <c r="R6616" i="1"/>
  <c r="Q6616" i="1"/>
  <c r="P6616" i="1"/>
  <c r="O6616" i="1"/>
  <c r="N6616" i="1"/>
  <c r="F6616" i="1"/>
  <c r="D6616" i="1"/>
  <c r="S6615" i="1"/>
  <c r="R6615" i="1"/>
  <c r="T6615" i="1" s="1"/>
  <c r="Q6615" i="1"/>
  <c r="P6615" i="1"/>
  <c r="O6615" i="1"/>
  <c r="N6615" i="1"/>
  <c r="F6615" i="1"/>
  <c r="D6615" i="1"/>
  <c r="S6614" i="1"/>
  <c r="R6614" i="1"/>
  <c r="Q6614" i="1"/>
  <c r="P6614" i="1"/>
  <c r="O6614" i="1"/>
  <c r="N6614" i="1"/>
  <c r="S6613" i="1"/>
  <c r="R6613" i="1"/>
  <c r="T6613" i="1" s="1"/>
  <c r="Q6613" i="1"/>
  <c r="P6613" i="1"/>
  <c r="O6613" i="1"/>
  <c r="N6613" i="1"/>
  <c r="S6612" i="1"/>
  <c r="R6612" i="1"/>
  <c r="Q6612" i="1"/>
  <c r="P6612" i="1"/>
  <c r="O6612" i="1"/>
  <c r="N6612" i="1"/>
  <c r="S6611" i="1"/>
  <c r="R6611" i="1"/>
  <c r="T6611" i="1" s="1"/>
  <c r="Q6611" i="1"/>
  <c r="P6611" i="1"/>
  <c r="O6611" i="1"/>
  <c r="N6611" i="1"/>
  <c r="F6611" i="1"/>
  <c r="D6611" i="1"/>
  <c r="S6610" i="1"/>
  <c r="R6610" i="1"/>
  <c r="T6610" i="1" s="1"/>
  <c r="Q6610" i="1"/>
  <c r="P6610" i="1"/>
  <c r="O6610" i="1"/>
  <c r="N6610" i="1"/>
  <c r="F6610" i="1"/>
  <c r="D6610" i="1"/>
  <c r="S6609" i="1"/>
  <c r="T6609" i="1" s="1"/>
  <c r="R6609" i="1"/>
  <c r="Q6609" i="1"/>
  <c r="P6609" i="1"/>
  <c r="O6609" i="1"/>
  <c r="N6609" i="1"/>
  <c r="S6608" i="1"/>
  <c r="R6608" i="1"/>
  <c r="T6608" i="1" s="1"/>
  <c r="Q6608" i="1"/>
  <c r="P6608" i="1"/>
  <c r="O6608" i="1"/>
  <c r="N6608" i="1"/>
  <c r="S6607" i="1"/>
  <c r="R6607" i="1"/>
  <c r="Q6607" i="1"/>
  <c r="P6607" i="1"/>
  <c r="O6607" i="1"/>
  <c r="N6607" i="1"/>
  <c r="S6606" i="1"/>
  <c r="T6606" i="1" s="1"/>
  <c r="R6606" i="1"/>
  <c r="Q6606" i="1"/>
  <c r="P6606" i="1"/>
  <c r="O6606" i="1"/>
  <c r="N6606" i="1"/>
  <c r="S6605" i="1"/>
  <c r="R6605" i="1"/>
  <c r="T6605" i="1" s="1"/>
  <c r="Q6605" i="1"/>
  <c r="P6605" i="1"/>
  <c r="O6605" i="1"/>
  <c r="N6605" i="1"/>
  <c r="T6604" i="1"/>
  <c r="S6604" i="1"/>
  <c r="R6604" i="1"/>
  <c r="Q6604" i="1"/>
  <c r="P6604" i="1"/>
  <c r="O6604" i="1"/>
  <c r="N6604" i="1"/>
  <c r="T6603" i="1"/>
  <c r="S6603" i="1"/>
  <c r="R6603" i="1"/>
  <c r="Q6603" i="1"/>
  <c r="P6603" i="1"/>
  <c r="O6603" i="1"/>
  <c r="N6603" i="1"/>
  <c r="S6602" i="1"/>
  <c r="R6602" i="1"/>
  <c r="T6602" i="1" s="1"/>
  <c r="Q6602" i="1"/>
  <c r="P6602" i="1"/>
  <c r="O6602" i="1"/>
  <c r="N6602" i="1"/>
  <c r="S6601" i="1"/>
  <c r="R6601" i="1"/>
  <c r="T6601" i="1" s="1"/>
  <c r="Q6601" i="1"/>
  <c r="P6601" i="1"/>
  <c r="O6601" i="1"/>
  <c r="N6601" i="1"/>
  <c r="S6600" i="1"/>
  <c r="R6600" i="1"/>
  <c r="Q6600" i="1"/>
  <c r="P6600" i="1"/>
  <c r="O6600" i="1"/>
  <c r="N6600" i="1"/>
  <c r="T6599" i="1"/>
  <c r="S6599" i="1"/>
  <c r="R6599" i="1"/>
  <c r="Q6599" i="1"/>
  <c r="P6599" i="1"/>
  <c r="O6599" i="1"/>
  <c r="N6599" i="1"/>
  <c r="S6598" i="1"/>
  <c r="R6598" i="1"/>
  <c r="T6598" i="1" s="1"/>
  <c r="Q6598" i="1"/>
  <c r="P6598" i="1"/>
  <c r="O6598" i="1"/>
  <c r="N6598" i="1"/>
  <c r="T6597" i="1"/>
  <c r="S6597" i="1"/>
  <c r="R6597" i="1"/>
  <c r="Q6597" i="1"/>
  <c r="P6597" i="1"/>
  <c r="O6597" i="1"/>
  <c r="N6597" i="1"/>
  <c r="S6596" i="1"/>
  <c r="R6596" i="1"/>
  <c r="T6596" i="1" s="1"/>
  <c r="Q6596" i="1"/>
  <c r="P6596" i="1"/>
  <c r="O6596" i="1"/>
  <c r="N6596" i="1"/>
  <c r="S6595" i="1"/>
  <c r="R6595" i="1"/>
  <c r="T6595" i="1" s="1"/>
  <c r="Q6595" i="1"/>
  <c r="P6595" i="1"/>
  <c r="O6595" i="1"/>
  <c r="N6595" i="1"/>
  <c r="S6594" i="1"/>
  <c r="R6594" i="1"/>
  <c r="T6594" i="1" s="1"/>
  <c r="Q6594" i="1"/>
  <c r="P6594" i="1"/>
  <c r="O6594" i="1"/>
  <c r="N6594" i="1"/>
  <c r="S6593" i="1"/>
  <c r="R6593" i="1"/>
  <c r="T6593" i="1" s="1"/>
  <c r="Q6593" i="1"/>
  <c r="P6593" i="1"/>
  <c r="O6593" i="1"/>
  <c r="N6593" i="1"/>
  <c r="S6592" i="1"/>
  <c r="R6592" i="1"/>
  <c r="T6592" i="1" s="1"/>
  <c r="Q6592" i="1"/>
  <c r="P6592" i="1"/>
  <c r="O6592" i="1"/>
  <c r="N6592" i="1"/>
  <c r="S6591" i="1"/>
  <c r="R6591" i="1"/>
  <c r="T6591" i="1" s="1"/>
  <c r="Q6591" i="1"/>
  <c r="P6591" i="1"/>
  <c r="O6591" i="1"/>
  <c r="N6591" i="1"/>
  <c r="T6590" i="1"/>
  <c r="S6590" i="1"/>
  <c r="R6590" i="1"/>
  <c r="Q6590" i="1"/>
  <c r="P6590" i="1"/>
  <c r="O6590" i="1"/>
  <c r="N6590" i="1"/>
  <c r="S6589" i="1"/>
  <c r="R6589" i="1"/>
  <c r="T6589" i="1" s="1"/>
  <c r="Q6589" i="1"/>
  <c r="P6589" i="1"/>
  <c r="O6589" i="1"/>
  <c r="N6589" i="1"/>
  <c r="S6588" i="1"/>
  <c r="T6588" i="1" s="1"/>
  <c r="R6588" i="1"/>
  <c r="Q6588" i="1"/>
  <c r="P6588" i="1"/>
  <c r="O6588" i="1"/>
  <c r="N6588" i="1"/>
  <c r="S6587" i="1"/>
  <c r="R6587" i="1"/>
  <c r="Q6587" i="1"/>
  <c r="P6587" i="1"/>
  <c r="O6587" i="1"/>
  <c r="N6587" i="1"/>
  <c r="T6586" i="1"/>
  <c r="S6586" i="1"/>
  <c r="R6586" i="1"/>
  <c r="Q6586" i="1"/>
  <c r="P6586" i="1"/>
  <c r="O6586" i="1"/>
  <c r="N6586" i="1"/>
  <c r="S6585" i="1"/>
  <c r="T6585" i="1" s="1"/>
  <c r="R6585" i="1"/>
  <c r="Q6585" i="1"/>
  <c r="P6585" i="1"/>
  <c r="O6585" i="1"/>
  <c r="N6585" i="1"/>
  <c r="S6584" i="1"/>
  <c r="T6584" i="1" s="1"/>
  <c r="R6584" i="1"/>
  <c r="Q6584" i="1"/>
  <c r="P6584" i="1"/>
  <c r="O6584" i="1"/>
  <c r="N6584" i="1"/>
  <c r="T6583" i="1"/>
  <c r="S6583" i="1"/>
  <c r="R6583" i="1"/>
  <c r="Q6583" i="1"/>
  <c r="P6583" i="1"/>
  <c r="O6583" i="1"/>
  <c r="N6583" i="1"/>
  <c r="S6582" i="1"/>
  <c r="R6582" i="1"/>
  <c r="T6582" i="1" s="1"/>
  <c r="Q6582" i="1"/>
  <c r="P6582" i="1"/>
  <c r="O6582" i="1"/>
  <c r="N6582" i="1"/>
  <c r="T6581" i="1"/>
  <c r="S6581" i="1"/>
  <c r="R6581" i="1"/>
  <c r="Q6581" i="1"/>
  <c r="P6581" i="1"/>
  <c r="O6581" i="1"/>
  <c r="N6581" i="1"/>
  <c r="S6580" i="1"/>
  <c r="R6580" i="1"/>
  <c r="T6580" i="1" s="1"/>
  <c r="Q6580" i="1"/>
  <c r="P6580" i="1"/>
  <c r="O6580" i="1"/>
  <c r="N6580" i="1"/>
  <c r="T6579" i="1"/>
  <c r="S6579" i="1"/>
  <c r="R6579" i="1"/>
  <c r="Q6579" i="1"/>
  <c r="P6579" i="1"/>
  <c r="O6579" i="1"/>
  <c r="N6579" i="1"/>
  <c r="S6578" i="1"/>
  <c r="R6578" i="1"/>
  <c r="Q6578" i="1"/>
  <c r="P6578" i="1"/>
  <c r="O6578" i="1"/>
  <c r="N6578" i="1"/>
  <c r="S6577" i="1"/>
  <c r="R6577" i="1"/>
  <c r="T6577" i="1" s="1"/>
  <c r="Q6577" i="1"/>
  <c r="P6577" i="1"/>
  <c r="O6577" i="1"/>
  <c r="N6577" i="1"/>
  <c r="S6576" i="1"/>
  <c r="R6576" i="1"/>
  <c r="T6576" i="1" s="1"/>
  <c r="Q6576" i="1"/>
  <c r="P6576" i="1"/>
  <c r="O6576" i="1"/>
  <c r="N6576" i="1"/>
  <c r="S6575" i="1"/>
  <c r="R6575" i="1"/>
  <c r="Q6575" i="1"/>
  <c r="P6575" i="1"/>
  <c r="O6575" i="1"/>
  <c r="N6575" i="1"/>
  <c r="S6574" i="1"/>
  <c r="R6574" i="1"/>
  <c r="Q6574" i="1"/>
  <c r="P6574" i="1"/>
  <c r="O6574" i="1"/>
  <c r="N6574" i="1"/>
  <c r="S6573" i="1"/>
  <c r="R6573" i="1"/>
  <c r="Q6573" i="1"/>
  <c r="P6573" i="1"/>
  <c r="O6573" i="1"/>
  <c r="N6573" i="1"/>
  <c r="S6572" i="1"/>
  <c r="R6572" i="1"/>
  <c r="Q6572" i="1"/>
  <c r="P6572" i="1"/>
  <c r="O6572" i="1"/>
  <c r="N6572" i="1"/>
  <c r="S6571" i="1"/>
  <c r="R6571" i="1"/>
  <c r="T6571" i="1" s="1"/>
  <c r="Q6571" i="1"/>
  <c r="P6571" i="1"/>
  <c r="O6571" i="1"/>
  <c r="N6571" i="1"/>
  <c r="S6570" i="1"/>
  <c r="R6570" i="1"/>
  <c r="Q6570" i="1"/>
  <c r="P6570" i="1"/>
  <c r="O6570" i="1"/>
  <c r="N6570" i="1"/>
  <c r="S6569" i="1"/>
  <c r="R6569" i="1"/>
  <c r="Q6569" i="1"/>
  <c r="P6569" i="1"/>
  <c r="O6569" i="1"/>
  <c r="N6569" i="1"/>
  <c r="S6568" i="1"/>
  <c r="R6568" i="1"/>
  <c r="Q6568" i="1"/>
  <c r="P6568" i="1"/>
  <c r="O6568" i="1"/>
  <c r="N6568" i="1"/>
  <c r="S6567" i="1"/>
  <c r="R6567" i="1"/>
  <c r="T6567" i="1" s="1"/>
  <c r="Q6567" i="1"/>
  <c r="P6567" i="1"/>
  <c r="O6567" i="1"/>
  <c r="N6567" i="1"/>
  <c r="S6566" i="1"/>
  <c r="R6566" i="1"/>
  <c r="T6566" i="1" s="1"/>
  <c r="Q6566" i="1"/>
  <c r="P6566" i="1"/>
  <c r="O6566" i="1"/>
  <c r="N6566" i="1"/>
  <c r="S6565" i="1"/>
  <c r="R6565" i="1"/>
  <c r="Q6565" i="1"/>
  <c r="P6565" i="1"/>
  <c r="O6565" i="1"/>
  <c r="N6565" i="1"/>
  <c r="S6564" i="1"/>
  <c r="R6564" i="1"/>
  <c r="Q6564" i="1"/>
  <c r="P6564" i="1"/>
  <c r="O6564" i="1"/>
  <c r="N6564" i="1"/>
  <c r="S6563" i="1"/>
  <c r="R6563" i="1"/>
  <c r="Q6563" i="1"/>
  <c r="P6563" i="1"/>
  <c r="O6563" i="1"/>
  <c r="N6563" i="1"/>
  <c r="S6562" i="1"/>
  <c r="R6562" i="1"/>
  <c r="Q6562" i="1"/>
  <c r="P6562" i="1"/>
  <c r="O6562" i="1"/>
  <c r="N6562" i="1"/>
  <c r="S6561" i="1"/>
  <c r="R6561" i="1"/>
  <c r="T6561" i="1" s="1"/>
  <c r="Q6561" i="1"/>
  <c r="P6561" i="1"/>
  <c r="O6561" i="1"/>
  <c r="N6561" i="1"/>
  <c r="S6560" i="1"/>
  <c r="R6560" i="1"/>
  <c r="Q6560" i="1"/>
  <c r="P6560" i="1"/>
  <c r="O6560" i="1"/>
  <c r="N6560" i="1"/>
  <c r="S6559" i="1"/>
  <c r="R6559" i="1"/>
  <c r="Q6559" i="1"/>
  <c r="P6559" i="1"/>
  <c r="O6559" i="1"/>
  <c r="N6559" i="1"/>
  <c r="S6558" i="1"/>
  <c r="R6558" i="1"/>
  <c r="Q6558" i="1"/>
  <c r="P6558" i="1"/>
  <c r="O6558" i="1"/>
  <c r="N6558" i="1"/>
  <c r="S6557" i="1"/>
  <c r="R6557" i="1"/>
  <c r="T6557" i="1" s="1"/>
  <c r="Q6557" i="1"/>
  <c r="P6557" i="1"/>
  <c r="O6557" i="1"/>
  <c r="N6557" i="1"/>
  <c r="S6556" i="1"/>
  <c r="R6556" i="1"/>
  <c r="T6556" i="1" s="1"/>
  <c r="Q6556" i="1"/>
  <c r="P6556" i="1"/>
  <c r="O6556" i="1"/>
  <c r="N6556" i="1"/>
  <c r="S6555" i="1"/>
  <c r="R6555" i="1"/>
  <c r="Q6555" i="1"/>
  <c r="P6555" i="1"/>
  <c r="O6555" i="1"/>
  <c r="N6555" i="1"/>
  <c r="S6554" i="1"/>
  <c r="R6554" i="1"/>
  <c r="Q6554" i="1"/>
  <c r="P6554" i="1"/>
  <c r="O6554" i="1"/>
  <c r="N6554" i="1"/>
  <c r="S6553" i="1"/>
  <c r="R6553" i="1"/>
  <c r="Q6553" i="1"/>
  <c r="P6553" i="1"/>
  <c r="O6553" i="1"/>
  <c r="N6553" i="1"/>
  <c r="S6552" i="1"/>
  <c r="R6552" i="1"/>
  <c r="Q6552" i="1"/>
  <c r="P6552" i="1"/>
  <c r="O6552" i="1"/>
  <c r="N6552" i="1"/>
  <c r="S6551" i="1"/>
  <c r="R6551" i="1"/>
  <c r="T6551" i="1" s="1"/>
  <c r="Q6551" i="1"/>
  <c r="P6551" i="1"/>
  <c r="O6551" i="1"/>
  <c r="N6551" i="1"/>
  <c r="S6550" i="1"/>
  <c r="R6550" i="1"/>
  <c r="Q6550" i="1"/>
  <c r="P6550" i="1"/>
  <c r="O6550" i="1"/>
  <c r="N6550" i="1"/>
  <c r="S6549" i="1"/>
  <c r="R6549" i="1"/>
  <c r="Q6549" i="1"/>
  <c r="P6549" i="1"/>
  <c r="O6549" i="1"/>
  <c r="N6549" i="1"/>
  <c r="S6548" i="1"/>
  <c r="R6548" i="1"/>
  <c r="Q6548" i="1"/>
  <c r="P6548" i="1"/>
  <c r="O6548" i="1"/>
  <c r="N6548" i="1"/>
  <c r="S6547" i="1"/>
  <c r="R6547" i="1"/>
  <c r="T6547" i="1" s="1"/>
  <c r="Q6547" i="1"/>
  <c r="P6547" i="1"/>
  <c r="O6547" i="1"/>
  <c r="N6547" i="1"/>
  <c r="S6546" i="1"/>
  <c r="R6546" i="1"/>
  <c r="T6546" i="1" s="1"/>
  <c r="Q6546" i="1"/>
  <c r="P6546" i="1"/>
  <c r="O6546" i="1"/>
  <c r="N6546" i="1"/>
  <c r="S6545" i="1"/>
  <c r="R6545" i="1"/>
  <c r="Q6545" i="1"/>
  <c r="P6545" i="1"/>
  <c r="O6545" i="1"/>
  <c r="N6545" i="1"/>
  <c r="S6544" i="1"/>
  <c r="R6544" i="1"/>
  <c r="Q6544" i="1"/>
  <c r="P6544" i="1"/>
  <c r="O6544" i="1"/>
  <c r="N6544" i="1"/>
  <c r="S6543" i="1"/>
  <c r="R6543" i="1"/>
  <c r="Q6543" i="1"/>
  <c r="P6543" i="1"/>
  <c r="O6543" i="1"/>
  <c r="N6543" i="1"/>
  <c r="S6542" i="1"/>
  <c r="R6542" i="1"/>
  <c r="Q6542" i="1"/>
  <c r="P6542" i="1"/>
  <c r="O6542" i="1"/>
  <c r="N6542" i="1"/>
  <c r="S6541" i="1"/>
  <c r="R6541" i="1"/>
  <c r="T6541" i="1" s="1"/>
  <c r="Q6541" i="1"/>
  <c r="P6541" i="1"/>
  <c r="O6541" i="1"/>
  <c r="N6541" i="1"/>
  <c r="S6540" i="1"/>
  <c r="R6540" i="1"/>
  <c r="Q6540" i="1"/>
  <c r="P6540" i="1"/>
  <c r="O6540" i="1"/>
  <c r="N6540" i="1"/>
  <c r="S6539" i="1"/>
  <c r="R6539" i="1"/>
  <c r="Q6539" i="1"/>
  <c r="P6539" i="1"/>
  <c r="O6539" i="1"/>
  <c r="N6539" i="1"/>
  <c r="S6538" i="1"/>
  <c r="R6538" i="1"/>
  <c r="Q6538" i="1"/>
  <c r="P6538" i="1"/>
  <c r="O6538" i="1"/>
  <c r="N6538" i="1"/>
  <c r="S6537" i="1"/>
  <c r="R6537" i="1"/>
  <c r="T6537" i="1" s="1"/>
  <c r="Q6537" i="1"/>
  <c r="P6537" i="1"/>
  <c r="O6537" i="1"/>
  <c r="N6537" i="1"/>
  <c r="S6536" i="1"/>
  <c r="R6536" i="1"/>
  <c r="T6536" i="1" s="1"/>
  <c r="Q6536" i="1"/>
  <c r="P6536" i="1"/>
  <c r="O6536" i="1"/>
  <c r="N6536" i="1"/>
  <c r="S6535" i="1"/>
  <c r="R6535" i="1"/>
  <c r="Q6535" i="1"/>
  <c r="P6535" i="1"/>
  <c r="O6535" i="1"/>
  <c r="N6535" i="1"/>
  <c r="S6534" i="1"/>
  <c r="R6534" i="1"/>
  <c r="Q6534" i="1"/>
  <c r="P6534" i="1"/>
  <c r="O6534" i="1"/>
  <c r="N6534" i="1"/>
  <c r="S6533" i="1"/>
  <c r="R6533" i="1"/>
  <c r="Q6533" i="1"/>
  <c r="P6533" i="1"/>
  <c r="O6533" i="1"/>
  <c r="N6533" i="1"/>
  <c r="S6532" i="1"/>
  <c r="R6532" i="1"/>
  <c r="Q6532" i="1"/>
  <c r="P6532" i="1"/>
  <c r="O6532" i="1"/>
  <c r="N6532" i="1"/>
  <c r="S6531" i="1"/>
  <c r="R6531" i="1"/>
  <c r="T6531" i="1" s="1"/>
  <c r="Q6531" i="1"/>
  <c r="P6531" i="1"/>
  <c r="O6531" i="1"/>
  <c r="N6531" i="1"/>
  <c r="S6530" i="1"/>
  <c r="R6530" i="1"/>
  <c r="Q6530" i="1"/>
  <c r="P6530" i="1"/>
  <c r="O6530" i="1"/>
  <c r="N6530" i="1"/>
  <c r="S6529" i="1"/>
  <c r="R6529" i="1"/>
  <c r="Q6529" i="1"/>
  <c r="P6529" i="1"/>
  <c r="O6529" i="1"/>
  <c r="N6529" i="1"/>
  <c r="S6528" i="1"/>
  <c r="R6528" i="1"/>
  <c r="Q6528" i="1"/>
  <c r="P6528" i="1"/>
  <c r="O6528" i="1"/>
  <c r="N6528" i="1"/>
  <c r="S6527" i="1"/>
  <c r="R6527" i="1"/>
  <c r="T6527" i="1" s="1"/>
  <c r="Q6527" i="1"/>
  <c r="P6527" i="1"/>
  <c r="O6527" i="1"/>
  <c r="N6527" i="1"/>
  <c r="S6526" i="1"/>
  <c r="R6526" i="1"/>
  <c r="T6526" i="1" s="1"/>
  <c r="Q6526" i="1"/>
  <c r="P6526" i="1"/>
  <c r="O6526" i="1"/>
  <c r="N6526" i="1"/>
  <c r="S6525" i="1"/>
  <c r="R6525" i="1"/>
  <c r="Q6525" i="1"/>
  <c r="P6525" i="1"/>
  <c r="O6525" i="1"/>
  <c r="N6525" i="1"/>
  <c r="S6524" i="1"/>
  <c r="R6524" i="1"/>
  <c r="Q6524" i="1"/>
  <c r="P6524" i="1"/>
  <c r="O6524" i="1"/>
  <c r="N6524" i="1"/>
  <c r="S6523" i="1"/>
  <c r="R6523" i="1"/>
  <c r="Q6523" i="1"/>
  <c r="P6523" i="1"/>
  <c r="O6523" i="1"/>
  <c r="N6523" i="1"/>
  <c r="S6522" i="1"/>
  <c r="R6522" i="1"/>
  <c r="Q6522" i="1"/>
  <c r="P6522" i="1"/>
  <c r="O6522" i="1"/>
  <c r="N6522" i="1"/>
  <c r="S6521" i="1"/>
  <c r="R6521" i="1"/>
  <c r="T6521" i="1" s="1"/>
  <c r="Q6521" i="1"/>
  <c r="P6521" i="1"/>
  <c r="O6521" i="1"/>
  <c r="N6521" i="1"/>
  <c r="S6520" i="1"/>
  <c r="R6520" i="1"/>
  <c r="Q6520" i="1"/>
  <c r="P6520" i="1"/>
  <c r="O6520" i="1"/>
  <c r="N6520" i="1"/>
  <c r="S6519" i="1"/>
  <c r="R6519" i="1"/>
  <c r="Q6519" i="1"/>
  <c r="P6519" i="1"/>
  <c r="O6519" i="1"/>
  <c r="N6519" i="1"/>
  <c r="S6518" i="1"/>
  <c r="R6518" i="1"/>
  <c r="Q6518" i="1"/>
  <c r="P6518" i="1"/>
  <c r="O6518" i="1"/>
  <c r="N6518" i="1"/>
  <c r="S6517" i="1"/>
  <c r="R6517" i="1"/>
  <c r="T6517" i="1" s="1"/>
  <c r="Q6517" i="1"/>
  <c r="P6517" i="1"/>
  <c r="O6517" i="1"/>
  <c r="N6517" i="1"/>
  <c r="S6516" i="1"/>
  <c r="R6516" i="1"/>
  <c r="T6516" i="1" s="1"/>
  <c r="Q6516" i="1"/>
  <c r="P6516" i="1"/>
  <c r="O6516" i="1"/>
  <c r="N6516" i="1"/>
  <c r="S6515" i="1"/>
  <c r="R6515" i="1"/>
  <c r="Q6515" i="1"/>
  <c r="P6515" i="1"/>
  <c r="O6515" i="1"/>
  <c r="N6515" i="1"/>
  <c r="S6514" i="1"/>
  <c r="R6514" i="1"/>
  <c r="Q6514" i="1"/>
  <c r="P6514" i="1"/>
  <c r="O6514" i="1"/>
  <c r="N6514" i="1"/>
  <c r="S6513" i="1"/>
  <c r="R6513" i="1"/>
  <c r="Q6513" i="1"/>
  <c r="P6513" i="1"/>
  <c r="O6513" i="1"/>
  <c r="N6513" i="1"/>
  <c r="S6512" i="1"/>
  <c r="R6512" i="1"/>
  <c r="Q6512" i="1"/>
  <c r="P6512" i="1"/>
  <c r="O6512" i="1"/>
  <c r="N6512" i="1"/>
  <c r="S6511" i="1"/>
  <c r="R6511" i="1"/>
  <c r="T6511" i="1" s="1"/>
  <c r="Q6511" i="1"/>
  <c r="P6511" i="1"/>
  <c r="O6511" i="1"/>
  <c r="N6511" i="1"/>
  <c r="S6510" i="1"/>
  <c r="R6510" i="1"/>
  <c r="Q6510" i="1"/>
  <c r="P6510" i="1"/>
  <c r="O6510" i="1"/>
  <c r="N6510" i="1"/>
  <c r="S6509" i="1"/>
  <c r="R6509" i="1"/>
  <c r="Q6509" i="1"/>
  <c r="P6509" i="1"/>
  <c r="O6509" i="1"/>
  <c r="N6509" i="1"/>
  <c r="S6508" i="1"/>
  <c r="R6508" i="1"/>
  <c r="Q6508" i="1"/>
  <c r="P6508" i="1"/>
  <c r="O6508" i="1"/>
  <c r="N6508" i="1"/>
  <c r="S6507" i="1"/>
  <c r="R6507" i="1"/>
  <c r="T6507" i="1" s="1"/>
  <c r="Q6507" i="1"/>
  <c r="P6507" i="1"/>
  <c r="O6507" i="1"/>
  <c r="N6507" i="1"/>
  <c r="S6506" i="1"/>
  <c r="R6506" i="1"/>
  <c r="T6506" i="1" s="1"/>
  <c r="Q6506" i="1"/>
  <c r="P6506" i="1"/>
  <c r="O6506" i="1"/>
  <c r="N6506" i="1"/>
  <c r="S6505" i="1"/>
  <c r="R6505" i="1"/>
  <c r="Q6505" i="1"/>
  <c r="P6505" i="1"/>
  <c r="O6505" i="1"/>
  <c r="N6505" i="1"/>
  <c r="S6504" i="1"/>
  <c r="R6504" i="1"/>
  <c r="Q6504" i="1"/>
  <c r="P6504" i="1"/>
  <c r="O6504" i="1"/>
  <c r="N6504" i="1"/>
  <c r="S6503" i="1"/>
  <c r="R6503" i="1"/>
  <c r="Q6503" i="1"/>
  <c r="P6503" i="1"/>
  <c r="O6503" i="1"/>
  <c r="N6503" i="1"/>
  <c r="S6502" i="1"/>
  <c r="R6502" i="1"/>
  <c r="Q6502" i="1"/>
  <c r="P6502" i="1"/>
  <c r="O6502" i="1"/>
  <c r="N6502" i="1"/>
  <c r="S6501" i="1"/>
  <c r="R6501" i="1"/>
  <c r="T6501" i="1" s="1"/>
  <c r="Q6501" i="1"/>
  <c r="P6501" i="1"/>
  <c r="O6501" i="1"/>
  <c r="N6501" i="1"/>
  <c r="S6500" i="1"/>
  <c r="R6500" i="1"/>
  <c r="Q6500" i="1"/>
  <c r="P6500" i="1"/>
  <c r="O6500" i="1"/>
  <c r="N6500" i="1"/>
  <c r="S6499" i="1"/>
  <c r="R6499" i="1"/>
  <c r="Q6499" i="1"/>
  <c r="P6499" i="1"/>
  <c r="O6499" i="1"/>
  <c r="N6499" i="1"/>
  <c r="S6498" i="1"/>
  <c r="R6498" i="1"/>
  <c r="Q6498" i="1"/>
  <c r="P6498" i="1"/>
  <c r="O6498" i="1"/>
  <c r="N6498" i="1"/>
  <c r="S6497" i="1"/>
  <c r="R6497" i="1"/>
  <c r="T6497" i="1" s="1"/>
  <c r="Q6497" i="1"/>
  <c r="P6497" i="1"/>
  <c r="O6497" i="1"/>
  <c r="N6497" i="1"/>
  <c r="S6496" i="1"/>
  <c r="R6496" i="1"/>
  <c r="T6496" i="1" s="1"/>
  <c r="Q6496" i="1"/>
  <c r="P6496" i="1"/>
  <c r="O6496" i="1"/>
  <c r="N6496" i="1"/>
  <c r="S6495" i="1"/>
  <c r="R6495" i="1"/>
  <c r="Q6495" i="1"/>
  <c r="P6495" i="1"/>
  <c r="O6495" i="1"/>
  <c r="N6495" i="1"/>
  <c r="S6494" i="1"/>
  <c r="R6494" i="1"/>
  <c r="Q6494" i="1"/>
  <c r="P6494" i="1"/>
  <c r="O6494" i="1"/>
  <c r="N6494" i="1"/>
  <c r="S6493" i="1"/>
  <c r="R6493" i="1"/>
  <c r="Q6493" i="1"/>
  <c r="P6493" i="1"/>
  <c r="O6493" i="1"/>
  <c r="N6493" i="1"/>
  <c r="S6492" i="1"/>
  <c r="R6492" i="1"/>
  <c r="Q6492" i="1"/>
  <c r="P6492" i="1"/>
  <c r="O6492" i="1"/>
  <c r="N6492" i="1"/>
  <c r="S6491" i="1"/>
  <c r="R6491" i="1"/>
  <c r="T6491" i="1" s="1"/>
  <c r="Q6491" i="1"/>
  <c r="P6491" i="1"/>
  <c r="O6491" i="1"/>
  <c r="N6491" i="1"/>
  <c r="S6490" i="1"/>
  <c r="R6490" i="1"/>
  <c r="Q6490" i="1"/>
  <c r="P6490" i="1"/>
  <c r="O6490" i="1"/>
  <c r="N6490" i="1"/>
  <c r="S6489" i="1"/>
  <c r="R6489" i="1"/>
  <c r="Q6489" i="1"/>
  <c r="P6489" i="1"/>
  <c r="O6489" i="1"/>
  <c r="N6489" i="1"/>
  <c r="S6488" i="1"/>
  <c r="R6488" i="1"/>
  <c r="Q6488" i="1"/>
  <c r="P6488" i="1"/>
  <c r="O6488" i="1"/>
  <c r="N6488" i="1"/>
  <c r="S6487" i="1"/>
  <c r="R6487" i="1"/>
  <c r="T6487" i="1" s="1"/>
  <c r="Q6487" i="1"/>
  <c r="P6487" i="1"/>
  <c r="O6487" i="1"/>
  <c r="N6487" i="1"/>
  <c r="S6486" i="1"/>
  <c r="R6486" i="1"/>
  <c r="T6486" i="1" s="1"/>
  <c r="Q6486" i="1"/>
  <c r="P6486" i="1"/>
  <c r="O6486" i="1"/>
  <c r="N6486" i="1"/>
  <c r="S6485" i="1"/>
  <c r="R6485" i="1"/>
  <c r="Q6485" i="1"/>
  <c r="P6485" i="1"/>
  <c r="O6485" i="1"/>
  <c r="N6485" i="1"/>
  <c r="S6484" i="1"/>
  <c r="R6484" i="1"/>
  <c r="Q6484" i="1"/>
  <c r="P6484" i="1"/>
  <c r="O6484" i="1"/>
  <c r="N6484" i="1"/>
  <c r="S6483" i="1"/>
  <c r="R6483" i="1"/>
  <c r="Q6483" i="1"/>
  <c r="P6483" i="1"/>
  <c r="O6483" i="1"/>
  <c r="N6483" i="1"/>
  <c r="S6482" i="1"/>
  <c r="R6482" i="1"/>
  <c r="Q6482" i="1"/>
  <c r="P6482" i="1"/>
  <c r="O6482" i="1"/>
  <c r="N6482" i="1"/>
  <c r="S6481" i="1"/>
  <c r="R6481" i="1"/>
  <c r="T6481" i="1" s="1"/>
  <c r="Q6481" i="1"/>
  <c r="P6481" i="1"/>
  <c r="O6481" i="1"/>
  <c r="N6481" i="1"/>
  <c r="S6480" i="1"/>
  <c r="R6480" i="1"/>
  <c r="Q6480" i="1"/>
  <c r="P6480" i="1"/>
  <c r="O6480" i="1"/>
  <c r="N6480" i="1"/>
  <c r="S6479" i="1"/>
  <c r="R6479" i="1"/>
  <c r="Q6479" i="1"/>
  <c r="P6479" i="1"/>
  <c r="O6479" i="1"/>
  <c r="N6479" i="1"/>
  <c r="S6478" i="1"/>
  <c r="R6478" i="1"/>
  <c r="Q6478" i="1"/>
  <c r="P6478" i="1"/>
  <c r="O6478" i="1"/>
  <c r="N6478" i="1"/>
  <c r="S6477" i="1"/>
  <c r="R6477" i="1"/>
  <c r="Q6477" i="1"/>
  <c r="P6477" i="1"/>
  <c r="O6477" i="1"/>
  <c r="N6477" i="1"/>
  <c r="S6476" i="1"/>
  <c r="R6476" i="1"/>
  <c r="T6476" i="1" s="1"/>
  <c r="Q6476" i="1"/>
  <c r="P6476" i="1"/>
  <c r="O6476" i="1"/>
  <c r="N6476" i="1"/>
  <c r="S6475" i="1"/>
  <c r="R6475" i="1"/>
  <c r="Q6475" i="1"/>
  <c r="P6475" i="1"/>
  <c r="O6475" i="1"/>
  <c r="N6475" i="1"/>
  <c r="S6474" i="1"/>
  <c r="R6474" i="1"/>
  <c r="Q6474" i="1"/>
  <c r="P6474" i="1"/>
  <c r="O6474" i="1"/>
  <c r="N6474" i="1"/>
  <c r="S6473" i="1"/>
  <c r="R6473" i="1"/>
  <c r="Q6473" i="1"/>
  <c r="P6473" i="1"/>
  <c r="O6473" i="1"/>
  <c r="N6473" i="1"/>
  <c r="S6472" i="1"/>
  <c r="R6472" i="1"/>
  <c r="Q6472" i="1"/>
  <c r="P6472" i="1"/>
  <c r="O6472" i="1"/>
  <c r="N6472" i="1"/>
  <c r="S6471" i="1"/>
  <c r="R6471" i="1"/>
  <c r="T6471" i="1" s="1"/>
  <c r="Q6471" i="1"/>
  <c r="P6471" i="1"/>
  <c r="O6471" i="1"/>
  <c r="N6471" i="1"/>
  <c r="S6470" i="1"/>
  <c r="R6470" i="1"/>
  <c r="Q6470" i="1"/>
  <c r="P6470" i="1"/>
  <c r="O6470" i="1"/>
  <c r="N6470" i="1"/>
  <c r="S6469" i="1"/>
  <c r="R6469" i="1"/>
  <c r="Q6469" i="1"/>
  <c r="P6469" i="1"/>
  <c r="O6469" i="1"/>
  <c r="N6469" i="1"/>
  <c r="S6468" i="1"/>
  <c r="R6468" i="1"/>
  <c r="Q6468" i="1"/>
  <c r="P6468" i="1"/>
  <c r="O6468" i="1"/>
  <c r="N6468" i="1"/>
  <c r="S6467" i="1"/>
  <c r="R6467" i="1"/>
  <c r="T6467" i="1" s="1"/>
  <c r="Q6467" i="1"/>
  <c r="P6467" i="1"/>
  <c r="O6467" i="1"/>
  <c r="N6467" i="1"/>
  <c r="S6466" i="1"/>
  <c r="R6466" i="1"/>
  <c r="Q6466" i="1"/>
  <c r="P6466" i="1"/>
  <c r="O6466" i="1"/>
  <c r="N6466" i="1"/>
  <c r="S6465" i="1"/>
  <c r="R6465" i="1"/>
  <c r="Q6465" i="1"/>
  <c r="P6465" i="1"/>
  <c r="O6465" i="1"/>
  <c r="N6465" i="1"/>
  <c r="S6464" i="1"/>
  <c r="R6464" i="1"/>
  <c r="Q6464" i="1"/>
  <c r="P6464" i="1"/>
  <c r="O6464" i="1"/>
  <c r="N6464" i="1"/>
  <c r="S6463" i="1"/>
  <c r="R6463" i="1"/>
  <c r="Q6463" i="1"/>
  <c r="P6463" i="1"/>
  <c r="O6463" i="1"/>
  <c r="N6463" i="1"/>
  <c r="S6462" i="1"/>
  <c r="R6462" i="1"/>
  <c r="Q6462" i="1"/>
  <c r="P6462" i="1"/>
  <c r="O6462" i="1"/>
  <c r="N6462" i="1"/>
  <c r="S6461" i="1"/>
  <c r="R6461" i="1"/>
  <c r="Q6461" i="1"/>
  <c r="P6461" i="1"/>
  <c r="O6461" i="1"/>
  <c r="N6461" i="1"/>
  <c r="S6460" i="1"/>
  <c r="R6460" i="1"/>
  <c r="Q6460" i="1"/>
  <c r="P6460" i="1"/>
  <c r="O6460" i="1"/>
  <c r="N6460" i="1"/>
  <c r="S6459" i="1"/>
  <c r="R6459" i="1"/>
  <c r="Q6459" i="1"/>
  <c r="P6459" i="1"/>
  <c r="O6459" i="1"/>
  <c r="N6459" i="1"/>
  <c r="S6458" i="1"/>
  <c r="R6458" i="1"/>
  <c r="Q6458" i="1"/>
  <c r="P6458" i="1"/>
  <c r="O6458" i="1"/>
  <c r="N6458" i="1"/>
  <c r="S6457" i="1"/>
  <c r="R6457" i="1"/>
  <c r="T6457" i="1" s="1"/>
  <c r="Q6457" i="1"/>
  <c r="P6457" i="1"/>
  <c r="O6457" i="1"/>
  <c r="N6457" i="1"/>
  <c r="S6456" i="1"/>
  <c r="R6456" i="1"/>
  <c r="Q6456" i="1"/>
  <c r="P6456" i="1"/>
  <c r="O6456" i="1"/>
  <c r="N6456" i="1"/>
  <c r="S6455" i="1"/>
  <c r="R6455" i="1"/>
  <c r="Q6455" i="1"/>
  <c r="P6455" i="1"/>
  <c r="O6455" i="1"/>
  <c r="N6455" i="1"/>
  <c r="S6454" i="1"/>
  <c r="R6454" i="1"/>
  <c r="Q6454" i="1"/>
  <c r="P6454" i="1"/>
  <c r="O6454" i="1"/>
  <c r="N6454" i="1"/>
  <c r="S6453" i="1"/>
  <c r="R6453" i="1"/>
  <c r="Q6453" i="1"/>
  <c r="P6453" i="1"/>
  <c r="O6453" i="1"/>
  <c r="N6453" i="1"/>
  <c r="S6452" i="1"/>
  <c r="R6452" i="1"/>
  <c r="Q6452" i="1"/>
  <c r="P6452" i="1"/>
  <c r="O6452" i="1"/>
  <c r="N6452" i="1"/>
  <c r="S6451" i="1"/>
  <c r="R6451" i="1"/>
  <c r="T6451" i="1" s="1"/>
  <c r="Q6451" i="1"/>
  <c r="P6451" i="1"/>
  <c r="O6451" i="1"/>
  <c r="N6451" i="1"/>
  <c r="S6450" i="1"/>
  <c r="R6450" i="1"/>
  <c r="Q6450" i="1"/>
  <c r="P6450" i="1"/>
  <c r="O6450" i="1"/>
  <c r="N6450" i="1"/>
  <c r="S6449" i="1"/>
  <c r="R6449" i="1"/>
  <c r="Q6449" i="1"/>
  <c r="P6449" i="1"/>
  <c r="O6449" i="1"/>
  <c r="N6449" i="1"/>
  <c r="S6448" i="1"/>
  <c r="R6448" i="1"/>
  <c r="Q6448" i="1"/>
  <c r="P6448" i="1"/>
  <c r="O6448" i="1"/>
  <c r="N6448" i="1"/>
  <c r="S6447" i="1"/>
  <c r="R6447" i="1"/>
  <c r="T6447" i="1" s="1"/>
  <c r="Q6447" i="1"/>
  <c r="P6447" i="1"/>
  <c r="O6447" i="1"/>
  <c r="N6447" i="1"/>
  <c r="S6446" i="1"/>
  <c r="R6446" i="1"/>
  <c r="Q6446" i="1"/>
  <c r="P6446" i="1"/>
  <c r="O6446" i="1"/>
  <c r="N6446" i="1"/>
  <c r="S6445" i="1"/>
  <c r="R6445" i="1"/>
  <c r="Q6445" i="1"/>
  <c r="P6445" i="1"/>
  <c r="O6445" i="1"/>
  <c r="N6445" i="1"/>
  <c r="S6444" i="1"/>
  <c r="R6444" i="1"/>
  <c r="Q6444" i="1"/>
  <c r="P6444" i="1"/>
  <c r="O6444" i="1"/>
  <c r="N6444" i="1"/>
  <c r="S6443" i="1"/>
  <c r="R6443" i="1"/>
  <c r="Q6443" i="1"/>
  <c r="P6443" i="1"/>
  <c r="O6443" i="1"/>
  <c r="N6443" i="1"/>
  <c r="S6442" i="1"/>
  <c r="R6442" i="1"/>
  <c r="Q6442" i="1"/>
  <c r="P6442" i="1"/>
  <c r="O6442" i="1"/>
  <c r="N6442" i="1"/>
  <c r="S6441" i="1"/>
  <c r="R6441" i="1"/>
  <c r="T6441" i="1" s="1"/>
  <c r="Q6441" i="1"/>
  <c r="P6441" i="1"/>
  <c r="O6441" i="1"/>
  <c r="N6441" i="1"/>
  <c r="S6440" i="1"/>
  <c r="R6440" i="1"/>
  <c r="Q6440" i="1"/>
  <c r="P6440" i="1"/>
  <c r="O6440" i="1"/>
  <c r="N6440" i="1"/>
  <c r="S6439" i="1"/>
  <c r="R6439" i="1"/>
  <c r="Q6439" i="1"/>
  <c r="P6439" i="1"/>
  <c r="O6439" i="1"/>
  <c r="N6439" i="1"/>
  <c r="S6438" i="1"/>
  <c r="R6438" i="1"/>
  <c r="Q6438" i="1"/>
  <c r="P6438" i="1"/>
  <c r="O6438" i="1"/>
  <c r="N6438" i="1"/>
  <c r="S6437" i="1"/>
  <c r="R6437" i="1"/>
  <c r="Q6437" i="1"/>
  <c r="P6437" i="1"/>
  <c r="O6437" i="1"/>
  <c r="N6437" i="1"/>
  <c r="S6436" i="1"/>
  <c r="R6436" i="1"/>
  <c r="T6436" i="1" s="1"/>
  <c r="Q6436" i="1"/>
  <c r="P6436" i="1"/>
  <c r="O6436" i="1"/>
  <c r="N6436" i="1"/>
  <c r="S6435" i="1"/>
  <c r="R6435" i="1"/>
  <c r="Q6435" i="1"/>
  <c r="P6435" i="1"/>
  <c r="O6435" i="1"/>
  <c r="N6435" i="1"/>
  <c r="S6434" i="1"/>
  <c r="R6434" i="1"/>
  <c r="Q6434" i="1"/>
  <c r="P6434" i="1"/>
  <c r="O6434" i="1"/>
  <c r="N6434" i="1"/>
  <c r="S6433" i="1"/>
  <c r="R6433" i="1"/>
  <c r="Q6433" i="1"/>
  <c r="P6433" i="1"/>
  <c r="O6433" i="1"/>
  <c r="N6433" i="1"/>
  <c r="S6432" i="1"/>
  <c r="R6432" i="1"/>
  <c r="Q6432" i="1"/>
  <c r="P6432" i="1"/>
  <c r="O6432" i="1"/>
  <c r="N6432" i="1"/>
  <c r="S6431" i="1"/>
  <c r="R6431" i="1"/>
  <c r="T6431" i="1" s="1"/>
  <c r="Q6431" i="1"/>
  <c r="P6431" i="1"/>
  <c r="O6431" i="1"/>
  <c r="N6431" i="1"/>
  <c r="S6430" i="1"/>
  <c r="R6430" i="1"/>
  <c r="Q6430" i="1"/>
  <c r="P6430" i="1"/>
  <c r="O6430" i="1"/>
  <c r="N6430" i="1"/>
  <c r="S6429" i="1"/>
  <c r="R6429" i="1"/>
  <c r="Q6429" i="1"/>
  <c r="P6429" i="1"/>
  <c r="O6429" i="1"/>
  <c r="N6429" i="1"/>
  <c r="S6428" i="1"/>
  <c r="R6428" i="1"/>
  <c r="Q6428" i="1"/>
  <c r="P6428" i="1"/>
  <c r="O6428" i="1"/>
  <c r="N6428" i="1"/>
  <c r="S6427" i="1"/>
  <c r="R6427" i="1"/>
  <c r="T6427" i="1" s="1"/>
  <c r="Q6427" i="1"/>
  <c r="P6427" i="1"/>
  <c r="O6427" i="1"/>
  <c r="N6427" i="1"/>
  <c r="S6426" i="1"/>
  <c r="R6426" i="1"/>
  <c r="Q6426" i="1"/>
  <c r="P6426" i="1"/>
  <c r="O6426" i="1"/>
  <c r="N6426" i="1"/>
  <c r="S6425" i="1"/>
  <c r="R6425" i="1"/>
  <c r="Q6425" i="1"/>
  <c r="P6425" i="1"/>
  <c r="O6425" i="1"/>
  <c r="N6425" i="1"/>
  <c r="S6424" i="1"/>
  <c r="R6424" i="1"/>
  <c r="Q6424" i="1"/>
  <c r="P6424" i="1"/>
  <c r="O6424" i="1"/>
  <c r="N6424" i="1"/>
  <c r="S6423" i="1"/>
  <c r="R6423" i="1"/>
  <c r="Q6423" i="1"/>
  <c r="P6423" i="1"/>
  <c r="O6423" i="1"/>
  <c r="N6423" i="1"/>
  <c r="S6422" i="1"/>
  <c r="R6422" i="1"/>
  <c r="Q6422" i="1"/>
  <c r="P6422" i="1"/>
  <c r="O6422" i="1"/>
  <c r="N6422" i="1"/>
  <c r="S6421" i="1"/>
  <c r="R6421" i="1"/>
  <c r="Q6421" i="1"/>
  <c r="P6421" i="1"/>
  <c r="O6421" i="1"/>
  <c r="N6421" i="1"/>
  <c r="S6420" i="1"/>
  <c r="R6420" i="1"/>
  <c r="Q6420" i="1"/>
  <c r="P6420" i="1"/>
  <c r="O6420" i="1"/>
  <c r="N6420" i="1"/>
  <c r="S6419" i="1"/>
  <c r="R6419" i="1"/>
  <c r="Q6419" i="1"/>
  <c r="P6419" i="1"/>
  <c r="O6419" i="1"/>
  <c r="N6419" i="1"/>
  <c r="S6418" i="1"/>
  <c r="R6418" i="1"/>
  <c r="Q6418" i="1"/>
  <c r="P6418" i="1"/>
  <c r="O6418" i="1"/>
  <c r="N6418" i="1"/>
  <c r="S6417" i="1"/>
  <c r="R6417" i="1"/>
  <c r="T6417" i="1" s="1"/>
  <c r="Q6417" i="1"/>
  <c r="P6417" i="1"/>
  <c r="O6417" i="1"/>
  <c r="N6417" i="1"/>
  <c r="S6416" i="1"/>
  <c r="R6416" i="1"/>
  <c r="Q6416" i="1"/>
  <c r="P6416" i="1"/>
  <c r="O6416" i="1"/>
  <c r="N6416" i="1"/>
  <c r="S6415" i="1"/>
  <c r="R6415" i="1"/>
  <c r="Q6415" i="1"/>
  <c r="P6415" i="1"/>
  <c r="O6415" i="1"/>
  <c r="N6415" i="1"/>
  <c r="S6414" i="1"/>
  <c r="R6414" i="1"/>
  <c r="Q6414" i="1"/>
  <c r="P6414" i="1"/>
  <c r="O6414" i="1"/>
  <c r="N6414" i="1"/>
  <c r="S6413" i="1"/>
  <c r="R6413" i="1"/>
  <c r="Q6413" i="1"/>
  <c r="P6413" i="1"/>
  <c r="O6413" i="1"/>
  <c r="N6413" i="1"/>
  <c r="S6412" i="1"/>
  <c r="R6412" i="1"/>
  <c r="Q6412" i="1"/>
  <c r="P6412" i="1"/>
  <c r="O6412" i="1"/>
  <c r="N6412" i="1"/>
  <c r="S6411" i="1"/>
  <c r="R6411" i="1"/>
  <c r="T6411" i="1" s="1"/>
  <c r="Q6411" i="1"/>
  <c r="P6411" i="1"/>
  <c r="O6411" i="1"/>
  <c r="N6411" i="1"/>
  <c r="S6410" i="1"/>
  <c r="R6410" i="1"/>
  <c r="Q6410" i="1"/>
  <c r="P6410" i="1"/>
  <c r="O6410" i="1"/>
  <c r="N6410" i="1"/>
  <c r="S6409" i="1"/>
  <c r="R6409" i="1"/>
  <c r="Q6409" i="1"/>
  <c r="P6409" i="1"/>
  <c r="O6409" i="1"/>
  <c r="N6409" i="1"/>
  <c r="S6408" i="1"/>
  <c r="R6408" i="1"/>
  <c r="Q6408" i="1"/>
  <c r="P6408" i="1"/>
  <c r="O6408" i="1"/>
  <c r="N6408" i="1"/>
  <c r="S6407" i="1"/>
  <c r="R6407" i="1"/>
  <c r="T6407" i="1" s="1"/>
  <c r="Q6407" i="1"/>
  <c r="P6407" i="1"/>
  <c r="O6407" i="1"/>
  <c r="N6407" i="1"/>
  <c r="S6406" i="1"/>
  <c r="R6406" i="1"/>
  <c r="T6406" i="1" s="1"/>
  <c r="Q6406" i="1"/>
  <c r="P6406" i="1"/>
  <c r="O6406" i="1"/>
  <c r="N6406" i="1"/>
  <c r="S6405" i="1"/>
  <c r="R6405" i="1"/>
  <c r="Q6405" i="1"/>
  <c r="P6405" i="1"/>
  <c r="O6405" i="1"/>
  <c r="N6405" i="1"/>
  <c r="S6404" i="1"/>
  <c r="R6404" i="1"/>
  <c r="Q6404" i="1"/>
  <c r="P6404" i="1"/>
  <c r="O6404" i="1"/>
  <c r="N6404" i="1"/>
  <c r="S6403" i="1"/>
  <c r="R6403" i="1"/>
  <c r="Q6403" i="1"/>
  <c r="P6403" i="1"/>
  <c r="O6403" i="1"/>
  <c r="N6403" i="1"/>
  <c r="S6402" i="1"/>
  <c r="R6402" i="1"/>
  <c r="Q6402" i="1"/>
  <c r="P6402" i="1"/>
  <c r="O6402" i="1"/>
  <c r="N6402" i="1"/>
  <c r="S6401" i="1"/>
  <c r="R6401" i="1"/>
  <c r="Q6401" i="1"/>
  <c r="P6401" i="1"/>
  <c r="O6401" i="1"/>
  <c r="N6401" i="1"/>
  <c r="S6400" i="1"/>
  <c r="R6400" i="1"/>
  <c r="Q6400" i="1"/>
  <c r="P6400" i="1"/>
  <c r="O6400" i="1"/>
  <c r="N6400" i="1"/>
  <c r="S6399" i="1"/>
  <c r="R6399" i="1"/>
  <c r="Q6399" i="1"/>
  <c r="P6399" i="1"/>
  <c r="O6399" i="1"/>
  <c r="N6399" i="1"/>
  <c r="S6398" i="1"/>
  <c r="R6398" i="1"/>
  <c r="Q6398" i="1"/>
  <c r="P6398" i="1"/>
  <c r="O6398" i="1"/>
  <c r="N6398" i="1"/>
  <c r="S6397" i="1"/>
  <c r="R6397" i="1"/>
  <c r="Q6397" i="1"/>
  <c r="P6397" i="1"/>
  <c r="O6397" i="1"/>
  <c r="N6397" i="1"/>
  <c r="S6396" i="1"/>
  <c r="R6396" i="1"/>
  <c r="T6396" i="1" s="1"/>
  <c r="Q6396" i="1"/>
  <c r="P6396" i="1"/>
  <c r="O6396" i="1"/>
  <c r="N6396" i="1"/>
  <c r="S6395" i="1"/>
  <c r="R6395" i="1"/>
  <c r="Q6395" i="1"/>
  <c r="P6395" i="1"/>
  <c r="O6395" i="1"/>
  <c r="N6395" i="1"/>
  <c r="S6394" i="1"/>
  <c r="R6394" i="1"/>
  <c r="Q6394" i="1"/>
  <c r="P6394" i="1"/>
  <c r="O6394" i="1"/>
  <c r="N6394" i="1"/>
  <c r="S6393" i="1"/>
  <c r="R6393" i="1"/>
  <c r="Q6393" i="1"/>
  <c r="P6393" i="1"/>
  <c r="O6393" i="1"/>
  <c r="N6393" i="1"/>
  <c r="S6392" i="1"/>
  <c r="R6392" i="1"/>
  <c r="Q6392" i="1"/>
  <c r="P6392" i="1"/>
  <c r="O6392" i="1"/>
  <c r="N6392" i="1"/>
  <c r="S6391" i="1"/>
  <c r="R6391" i="1"/>
  <c r="Q6391" i="1"/>
  <c r="P6391" i="1"/>
  <c r="O6391" i="1"/>
  <c r="N6391" i="1"/>
  <c r="S6390" i="1"/>
  <c r="R6390" i="1"/>
  <c r="Q6390" i="1"/>
  <c r="P6390" i="1"/>
  <c r="O6390" i="1"/>
  <c r="N6390" i="1"/>
  <c r="S6389" i="1"/>
  <c r="R6389" i="1"/>
  <c r="Q6389" i="1"/>
  <c r="P6389" i="1"/>
  <c r="O6389" i="1"/>
  <c r="N6389" i="1"/>
  <c r="S6388" i="1"/>
  <c r="R6388" i="1"/>
  <c r="Q6388" i="1"/>
  <c r="P6388" i="1"/>
  <c r="O6388" i="1"/>
  <c r="N6388" i="1"/>
  <c r="S6387" i="1"/>
  <c r="R6387" i="1"/>
  <c r="T6387" i="1" s="1"/>
  <c r="Q6387" i="1"/>
  <c r="P6387" i="1"/>
  <c r="O6387" i="1"/>
  <c r="N6387" i="1"/>
  <c r="S6386" i="1"/>
  <c r="R6386" i="1"/>
  <c r="Q6386" i="1"/>
  <c r="P6386" i="1"/>
  <c r="O6386" i="1"/>
  <c r="N6386" i="1"/>
  <c r="S6385" i="1"/>
  <c r="R6385" i="1"/>
  <c r="Q6385" i="1"/>
  <c r="P6385" i="1"/>
  <c r="O6385" i="1"/>
  <c r="N6385" i="1"/>
  <c r="S6384" i="1"/>
  <c r="R6384" i="1"/>
  <c r="Q6384" i="1"/>
  <c r="P6384" i="1"/>
  <c r="O6384" i="1"/>
  <c r="N6384" i="1"/>
  <c r="S6383" i="1"/>
  <c r="R6383" i="1"/>
  <c r="Q6383" i="1"/>
  <c r="P6383" i="1"/>
  <c r="O6383" i="1"/>
  <c r="N6383" i="1"/>
  <c r="S6382" i="1"/>
  <c r="R6382" i="1"/>
  <c r="Q6382" i="1"/>
  <c r="P6382" i="1"/>
  <c r="O6382" i="1"/>
  <c r="N6382" i="1"/>
  <c r="S6381" i="1"/>
  <c r="R6381" i="1"/>
  <c r="Q6381" i="1"/>
  <c r="P6381" i="1"/>
  <c r="O6381" i="1"/>
  <c r="N6381" i="1"/>
  <c r="S6380" i="1"/>
  <c r="R6380" i="1"/>
  <c r="Q6380" i="1"/>
  <c r="P6380" i="1"/>
  <c r="O6380" i="1"/>
  <c r="N6380" i="1"/>
  <c r="S6379" i="1"/>
  <c r="R6379" i="1"/>
  <c r="Q6379" i="1"/>
  <c r="P6379" i="1"/>
  <c r="O6379" i="1"/>
  <c r="N6379" i="1"/>
  <c r="S6378" i="1"/>
  <c r="R6378" i="1"/>
  <c r="Q6378" i="1"/>
  <c r="P6378" i="1"/>
  <c r="O6378" i="1"/>
  <c r="N6378" i="1"/>
  <c r="S6377" i="1"/>
  <c r="R6377" i="1"/>
  <c r="T6377" i="1" s="1"/>
  <c r="Q6377" i="1"/>
  <c r="P6377" i="1"/>
  <c r="O6377" i="1"/>
  <c r="N6377" i="1"/>
  <c r="S6376" i="1"/>
  <c r="R6376" i="1"/>
  <c r="Q6376" i="1"/>
  <c r="P6376" i="1"/>
  <c r="O6376" i="1"/>
  <c r="N6376" i="1"/>
  <c r="S6375" i="1"/>
  <c r="R6375" i="1"/>
  <c r="Q6375" i="1"/>
  <c r="P6375" i="1"/>
  <c r="O6375" i="1"/>
  <c r="N6375" i="1"/>
  <c r="S6374" i="1"/>
  <c r="R6374" i="1"/>
  <c r="Q6374" i="1"/>
  <c r="P6374" i="1"/>
  <c r="O6374" i="1"/>
  <c r="N6374" i="1"/>
  <c r="S6373" i="1"/>
  <c r="R6373" i="1"/>
  <c r="Q6373" i="1"/>
  <c r="P6373" i="1"/>
  <c r="O6373" i="1"/>
  <c r="N6373" i="1"/>
  <c r="S6372" i="1"/>
  <c r="R6372" i="1"/>
  <c r="Q6372" i="1"/>
  <c r="P6372" i="1"/>
  <c r="O6372" i="1"/>
  <c r="N6372" i="1"/>
  <c r="S6371" i="1"/>
  <c r="R6371" i="1"/>
  <c r="Q6371" i="1"/>
  <c r="P6371" i="1"/>
  <c r="O6371" i="1"/>
  <c r="N6371" i="1"/>
  <c r="S6370" i="1"/>
  <c r="R6370" i="1"/>
  <c r="Q6370" i="1"/>
  <c r="P6370" i="1"/>
  <c r="O6370" i="1"/>
  <c r="N6370" i="1"/>
  <c r="S6369" i="1"/>
  <c r="R6369" i="1"/>
  <c r="Q6369" i="1"/>
  <c r="P6369" i="1"/>
  <c r="O6369" i="1"/>
  <c r="N6369" i="1"/>
  <c r="S6368" i="1"/>
  <c r="R6368" i="1"/>
  <c r="Q6368" i="1"/>
  <c r="P6368" i="1"/>
  <c r="O6368" i="1"/>
  <c r="N6368" i="1"/>
  <c r="S6367" i="1"/>
  <c r="R6367" i="1"/>
  <c r="T6367" i="1" s="1"/>
  <c r="Q6367" i="1"/>
  <c r="P6367" i="1"/>
  <c r="O6367" i="1"/>
  <c r="N6367" i="1"/>
  <c r="S6366" i="1"/>
  <c r="R6366" i="1"/>
  <c r="T6366" i="1" s="1"/>
  <c r="Q6366" i="1"/>
  <c r="P6366" i="1"/>
  <c r="O6366" i="1"/>
  <c r="N6366" i="1"/>
  <c r="S6365" i="1"/>
  <c r="R6365" i="1"/>
  <c r="Q6365" i="1"/>
  <c r="P6365" i="1"/>
  <c r="O6365" i="1"/>
  <c r="N6365" i="1"/>
  <c r="S6364" i="1"/>
  <c r="R6364" i="1"/>
  <c r="Q6364" i="1"/>
  <c r="P6364" i="1"/>
  <c r="O6364" i="1"/>
  <c r="N6364" i="1"/>
  <c r="S6363" i="1"/>
  <c r="R6363" i="1"/>
  <c r="Q6363" i="1"/>
  <c r="P6363" i="1"/>
  <c r="O6363" i="1"/>
  <c r="N6363" i="1"/>
  <c r="S6362" i="1"/>
  <c r="R6362" i="1"/>
  <c r="Q6362" i="1"/>
  <c r="P6362" i="1"/>
  <c r="O6362" i="1"/>
  <c r="N6362" i="1"/>
  <c r="S6361" i="1"/>
  <c r="R6361" i="1"/>
  <c r="Q6361" i="1"/>
  <c r="P6361" i="1"/>
  <c r="O6361" i="1"/>
  <c r="N6361" i="1"/>
  <c r="S6360" i="1"/>
  <c r="R6360" i="1"/>
  <c r="Q6360" i="1"/>
  <c r="P6360" i="1"/>
  <c r="O6360" i="1"/>
  <c r="N6360" i="1"/>
  <c r="S6359" i="1"/>
  <c r="R6359" i="1"/>
  <c r="Q6359" i="1"/>
  <c r="P6359" i="1"/>
  <c r="O6359" i="1"/>
  <c r="N6359" i="1"/>
  <c r="S6358" i="1"/>
  <c r="R6358" i="1"/>
  <c r="Q6358" i="1"/>
  <c r="P6358" i="1"/>
  <c r="O6358" i="1"/>
  <c r="N6358" i="1"/>
  <c r="S6357" i="1"/>
  <c r="R6357" i="1"/>
  <c r="Q6357" i="1"/>
  <c r="P6357" i="1"/>
  <c r="O6357" i="1"/>
  <c r="N6357" i="1"/>
  <c r="S6356" i="1"/>
  <c r="R6356" i="1"/>
  <c r="T6356" i="1" s="1"/>
  <c r="Q6356" i="1"/>
  <c r="P6356" i="1"/>
  <c r="O6356" i="1"/>
  <c r="N6356" i="1"/>
  <c r="S6355" i="1"/>
  <c r="R6355" i="1"/>
  <c r="Q6355" i="1"/>
  <c r="P6355" i="1"/>
  <c r="O6355" i="1"/>
  <c r="N6355" i="1"/>
  <c r="S6354" i="1"/>
  <c r="R6354" i="1"/>
  <c r="Q6354" i="1"/>
  <c r="P6354" i="1"/>
  <c r="O6354" i="1"/>
  <c r="N6354" i="1"/>
  <c r="S6353" i="1"/>
  <c r="R6353" i="1"/>
  <c r="Q6353" i="1"/>
  <c r="P6353" i="1"/>
  <c r="O6353" i="1"/>
  <c r="N6353" i="1"/>
  <c r="S6352" i="1"/>
  <c r="R6352" i="1"/>
  <c r="Q6352" i="1"/>
  <c r="P6352" i="1"/>
  <c r="O6352" i="1"/>
  <c r="N6352" i="1"/>
  <c r="S6351" i="1"/>
  <c r="R6351" i="1"/>
  <c r="Q6351" i="1"/>
  <c r="P6351" i="1"/>
  <c r="O6351" i="1"/>
  <c r="N6351" i="1"/>
  <c r="S6350" i="1"/>
  <c r="R6350" i="1"/>
  <c r="Q6350" i="1"/>
  <c r="P6350" i="1"/>
  <c r="O6350" i="1"/>
  <c r="N6350" i="1"/>
  <c r="S6349" i="1"/>
  <c r="R6349" i="1"/>
  <c r="Q6349" i="1"/>
  <c r="P6349" i="1"/>
  <c r="O6349" i="1"/>
  <c r="N6349" i="1"/>
  <c r="S6348" i="1"/>
  <c r="R6348" i="1"/>
  <c r="Q6348" i="1"/>
  <c r="P6348" i="1"/>
  <c r="O6348" i="1"/>
  <c r="N6348" i="1"/>
  <c r="S6347" i="1"/>
  <c r="R6347" i="1"/>
  <c r="T6347" i="1" s="1"/>
  <c r="Q6347" i="1"/>
  <c r="P6347" i="1"/>
  <c r="O6347" i="1"/>
  <c r="N6347" i="1"/>
  <c r="S6346" i="1"/>
  <c r="R6346" i="1"/>
  <c r="Q6346" i="1"/>
  <c r="P6346" i="1"/>
  <c r="O6346" i="1"/>
  <c r="N6346" i="1"/>
  <c r="S6345" i="1"/>
  <c r="R6345" i="1"/>
  <c r="Q6345" i="1"/>
  <c r="P6345" i="1"/>
  <c r="O6345" i="1"/>
  <c r="N6345" i="1"/>
  <c r="S6344" i="1"/>
  <c r="R6344" i="1"/>
  <c r="Q6344" i="1"/>
  <c r="P6344" i="1"/>
  <c r="O6344" i="1"/>
  <c r="N6344" i="1"/>
  <c r="S6343" i="1"/>
  <c r="R6343" i="1"/>
  <c r="Q6343" i="1"/>
  <c r="P6343" i="1"/>
  <c r="O6343" i="1"/>
  <c r="N6343" i="1"/>
  <c r="S6342" i="1"/>
  <c r="R6342" i="1"/>
  <c r="Q6342" i="1"/>
  <c r="P6342" i="1"/>
  <c r="O6342" i="1"/>
  <c r="N6342" i="1"/>
  <c r="S6341" i="1"/>
  <c r="R6341" i="1"/>
  <c r="Q6341" i="1"/>
  <c r="P6341" i="1"/>
  <c r="O6341" i="1"/>
  <c r="N6341" i="1"/>
  <c r="S6340" i="1"/>
  <c r="R6340" i="1"/>
  <c r="Q6340" i="1"/>
  <c r="P6340" i="1"/>
  <c r="O6340" i="1"/>
  <c r="N6340" i="1"/>
  <c r="S6339" i="1"/>
  <c r="R6339" i="1"/>
  <c r="Q6339" i="1"/>
  <c r="P6339" i="1"/>
  <c r="O6339" i="1"/>
  <c r="N6339" i="1"/>
  <c r="S6338" i="1"/>
  <c r="R6338" i="1"/>
  <c r="Q6338" i="1"/>
  <c r="P6338" i="1"/>
  <c r="O6338" i="1"/>
  <c r="N6338" i="1"/>
  <c r="S6337" i="1"/>
  <c r="R6337" i="1"/>
  <c r="T6337" i="1" s="1"/>
  <c r="Q6337" i="1"/>
  <c r="P6337" i="1"/>
  <c r="O6337" i="1"/>
  <c r="N6337" i="1"/>
  <c r="S6336" i="1"/>
  <c r="R6336" i="1"/>
  <c r="Q6336" i="1"/>
  <c r="P6336" i="1"/>
  <c r="O6336" i="1"/>
  <c r="N6336" i="1"/>
  <c r="S6335" i="1"/>
  <c r="R6335" i="1"/>
  <c r="Q6335" i="1"/>
  <c r="P6335" i="1"/>
  <c r="O6335" i="1"/>
  <c r="N6335" i="1"/>
  <c r="S6334" i="1"/>
  <c r="R6334" i="1"/>
  <c r="Q6334" i="1"/>
  <c r="P6334" i="1"/>
  <c r="O6334" i="1"/>
  <c r="N6334" i="1"/>
  <c r="S6333" i="1"/>
  <c r="R6333" i="1"/>
  <c r="Q6333" i="1"/>
  <c r="P6333" i="1"/>
  <c r="O6333" i="1"/>
  <c r="N6333" i="1"/>
  <c r="S6332" i="1"/>
  <c r="R6332" i="1"/>
  <c r="Q6332" i="1"/>
  <c r="P6332" i="1"/>
  <c r="O6332" i="1"/>
  <c r="N6332" i="1"/>
  <c r="S6331" i="1"/>
  <c r="R6331" i="1"/>
  <c r="Q6331" i="1"/>
  <c r="P6331" i="1"/>
  <c r="O6331" i="1"/>
  <c r="N6331" i="1"/>
  <c r="S6330" i="1"/>
  <c r="R6330" i="1"/>
  <c r="Q6330" i="1"/>
  <c r="P6330" i="1"/>
  <c r="O6330" i="1"/>
  <c r="N6330" i="1"/>
  <c r="S6329" i="1"/>
  <c r="R6329" i="1"/>
  <c r="Q6329" i="1"/>
  <c r="P6329" i="1"/>
  <c r="O6329" i="1"/>
  <c r="N6329" i="1"/>
  <c r="S6328" i="1"/>
  <c r="R6328" i="1"/>
  <c r="Q6328" i="1"/>
  <c r="P6328" i="1"/>
  <c r="O6328" i="1"/>
  <c r="N6328" i="1"/>
  <c r="S6327" i="1"/>
  <c r="R6327" i="1"/>
  <c r="T6327" i="1" s="1"/>
  <c r="Q6327" i="1"/>
  <c r="P6327" i="1"/>
  <c r="O6327" i="1"/>
  <c r="N6327" i="1"/>
  <c r="S6326" i="1"/>
  <c r="R6326" i="1"/>
  <c r="T6326" i="1" s="1"/>
  <c r="Q6326" i="1"/>
  <c r="P6326" i="1"/>
  <c r="O6326" i="1"/>
  <c r="N6326" i="1"/>
  <c r="S6325" i="1"/>
  <c r="R6325" i="1"/>
  <c r="Q6325" i="1"/>
  <c r="P6325" i="1"/>
  <c r="O6325" i="1"/>
  <c r="N6325" i="1"/>
  <c r="S6324" i="1"/>
  <c r="R6324" i="1"/>
  <c r="Q6324" i="1"/>
  <c r="P6324" i="1"/>
  <c r="O6324" i="1"/>
  <c r="N6324" i="1"/>
  <c r="S6323" i="1"/>
  <c r="R6323" i="1"/>
  <c r="Q6323" i="1"/>
  <c r="P6323" i="1"/>
  <c r="O6323" i="1"/>
  <c r="N6323" i="1"/>
  <c r="S6322" i="1"/>
  <c r="R6322" i="1"/>
  <c r="Q6322" i="1"/>
  <c r="P6322" i="1"/>
  <c r="O6322" i="1"/>
  <c r="N6322" i="1"/>
  <c r="S6321" i="1"/>
  <c r="R6321" i="1"/>
  <c r="Q6321" i="1"/>
  <c r="P6321" i="1"/>
  <c r="O6321" i="1"/>
  <c r="N6321" i="1"/>
  <c r="S6320" i="1"/>
  <c r="R6320" i="1"/>
  <c r="Q6320" i="1"/>
  <c r="P6320" i="1"/>
  <c r="O6320" i="1"/>
  <c r="N6320" i="1"/>
  <c r="S6319" i="1"/>
  <c r="R6319" i="1"/>
  <c r="Q6319" i="1"/>
  <c r="P6319" i="1"/>
  <c r="O6319" i="1"/>
  <c r="N6319" i="1"/>
  <c r="S6318" i="1"/>
  <c r="R6318" i="1"/>
  <c r="Q6318" i="1"/>
  <c r="P6318" i="1"/>
  <c r="O6318" i="1"/>
  <c r="N6318" i="1"/>
  <c r="S6317" i="1"/>
  <c r="R6317" i="1"/>
  <c r="Q6317" i="1"/>
  <c r="P6317" i="1"/>
  <c r="O6317" i="1"/>
  <c r="N6317" i="1"/>
  <c r="S6316" i="1"/>
  <c r="R6316" i="1"/>
  <c r="T6316" i="1" s="1"/>
  <c r="Q6316" i="1"/>
  <c r="P6316" i="1"/>
  <c r="O6316" i="1"/>
  <c r="N6316" i="1"/>
  <c r="S6315" i="1"/>
  <c r="R6315" i="1"/>
  <c r="Q6315" i="1"/>
  <c r="P6315" i="1"/>
  <c r="O6315" i="1"/>
  <c r="N6315" i="1"/>
  <c r="S6314" i="1"/>
  <c r="R6314" i="1"/>
  <c r="Q6314" i="1"/>
  <c r="P6314" i="1"/>
  <c r="O6314" i="1"/>
  <c r="N6314" i="1"/>
  <c r="S6313" i="1"/>
  <c r="R6313" i="1"/>
  <c r="Q6313" i="1"/>
  <c r="P6313" i="1"/>
  <c r="O6313" i="1"/>
  <c r="N6313" i="1"/>
  <c r="S6312" i="1"/>
  <c r="R6312" i="1"/>
  <c r="Q6312" i="1"/>
  <c r="P6312" i="1"/>
  <c r="O6312" i="1"/>
  <c r="N6312" i="1"/>
  <c r="S6311" i="1"/>
  <c r="R6311" i="1"/>
  <c r="Q6311" i="1"/>
  <c r="P6311" i="1"/>
  <c r="O6311" i="1"/>
  <c r="N6311" i="1"/>
  <c r="S6310" i="1"/>
  <c r="R6310" i="1"/>
  <c r="Q6310" i="1"/>
  <c r="P6310" i="1"/>
  <c r="O6310" i="1"/>
  <c r="N6310" i="1"/>
  <c r="S6309" i="1"/>
  <c r="R6309" i="1"/>
  <c r="Q6309" i="1"/>
  <c r="P6309" i="1"/>
  <c r="O6309" i="1"/>
  <c r="N6309" i="1"/>
  <c r="S6308" i="1"/>
  <c r="T6308" i="1" s="1"/>
  <c r="R6308" i="1"/>
  <c r="Q6308" i="1"/>
  <c r="P6308" i="1"/>
  <c r="O6308" i="1"/>
  <c r="N6308" i="1"/>
  <c r="S6307" i="1"/>
  <c r="R6307" i="1"/>
  <c r="Q6307" i="1"/>
  <c r="P6307" i="1"/>
  <c r="O6307" i="1"/>
  <c r="N6307" i="1"/>
  <c r="S6306" i="1"/>
  <c r="R6306" i="1"/>
  <c r="Q6306" i="1"/>
  <c r="P6306" i="1"/>
  <c r="O6306" i="1"/>
  <c r="N6306" i="1"/>
  <c r="S6305" i="1"/>
  <c r="T6305" i="1" s="1"/>
  <c r="R6305" i="1"/>
  <c r="Q6305" i="1"/>
  <c r="P6305" i="1"/>
  <c r="O6305" i="1"/>
  <c r="N6305" i="1"/>
  <c r="S6304" i="1"/>
  <c r="T6304" i="1" s="1"/>
  <c r="R6304" i="1"/>
  <c r="Q6304" i="1"/>
  <c r="P6304" i="1"/>
  <c r="O6304" i="1"/>
  <c r="N6304" i="1"/>
  <c r="S6303" i="1"/>
  <c r="T6303" i="1" s="1"/>
  <c r="R6303" i="1"/>
  <c r="Q6303" i="1"/>
  <c r="P6303" i="1"/>
  <c r="O6303" i="1"/>
  <c r="N6303" i="1"/>
  <c r="S6302" i="1"/>
  <c r="T6302" i="1" s="1"/>
  <c r="R6302" i="1"/>
  <c r="Q6302" i="1"/>
  <c r="P6302" i="1"/>
  <c r="O6302" i="1"/>
  <c r="N6302" i="1"/>
  <c r="S6301" i="1"/>
  <c r="T6301" i="1" s="1"/>
  <c r="R6301" i="1"/>
  <c r="Q6301" i="1"/>
  <c r="P6301" i="1"/>
  <c r="O6301" i="1"/>
  <c r="N6301" i="1"/>
  <c r="S6300" i="1"/>
  <c r="T6300" i="1" s="1"/>
  <c r="R6300" i="1"/>
  <c r="Q6300" i="1"/>
  <c r="P6300" i="1"/>
  <c r="O6300" i="1"/>
  <c r="N6300" i="1"/>
  <c r="S6299" i="1"/>
  <c r="T6299" i="1" s="1"/>
  <c r="R6299" i="1"/>
  <c r="Q6299" i="1"/>
  <c r="P6299" i="1"/>
  <c r="O6299" i="1"/>
  <c r="N6299" i="1"/>
  <c r="S6298" i="1"/>
  <c r="T6298" i="1" s="1"/>
  <c r="R6298" i="1"/>
  <c r="Q6298" i="1"/>
  <c r="P6298" i="1"/>
  <c r="O6298" i="1"/>
  <c r="N6298" i="1"/>
  <c r="S6297" i="1"/>
  <c r="R6297" i="1"/>
  <c r="Q6297" i="1"/>
  <c r="P6297" i="1"/>
  <c r="O6297" i="1"/>
  <c r="N6297" i="1"/>
  <c r="S6296" i="1"/>
  <c r="R6296" i="1"/>
  <c r="Q6296" i="1"/>
  <c r="P6296" i="1"/>
  <c r="O6296" i="1"/>
  <c r="N6296" i="1"/>
  <c r="S6295" i="1"/>
  <c r="T6295" i="1" s="1"/>
  <c r="R6295" i="1"/>
  <c r="Q6295" i="1"/>
  <c r="P6295" i="1"/>
  <c r="O6295" i="1"/>
  <c r="N6295" i="1"/>
  <c r="S6294" i="1"/>
  <c r="T6294" i="1" s="1"/>
  <c r="R6294" i="1"/>
  <c r="Q6294" i="1"/>
  <c r="P6294" i="1"/>
  <c r="O6294" i="1"/>
  <c r="N6294" i="1"/>
  <c r="S6293" i="1"/>
  <c r="T6293" i="1" s="1"/>
  <c r="R6293" i="1"/>
  <c r="Q6293" i="1"/>
  <c r="P6293" i="1"/>
  <c r="O6293" i="1"/>
  <c r="N6293" i="1"/>
  <c r="S6292" i="1"/>
  <c r="T6292" i="1" s="1"/>
  <c r="R6292" i="1"/>
  <c r="Q6292" i="1"/>
  <c r="P6292" i="1"/>
  <c r="O6292" i="1"/>
  <c r="N6292" i="1"/>
  <c r="S6291" i="1"/>
  <c r="T6291" i="1" s="1"/>
  <c r="R6291" i="1"/>
  <c r="Q6291" i="1"/>
  <c r="P6291" i="1"/>
  <c r="O6291" i="1"/>
  <c r="N6291" i="1"/>
  <c r="S6290" i="1"/>
  <c r="T6290" i="1" s="1"/>
  <c r="R6290" i="1"/>
  <c r="Q6290" i="1"/>
  <c r="P6290" i="1"/>
  <c r="O6290" i="1"/>
  <c r="N6290" i="1"/>
  <c r="S6289" i="1"/>
  <c r="T6289" i="1" s="1"/>
  <c r="R6289" i="1"/>
  <c r="Q6289" i="1"/>
  <c r="P6289" i="1"/>
  <c r="O6289" i="1"/>
  <c r="N6289" i="1"/>
  <c r="S6288" i="1"/>
  <c r="T6288" i="1" s="1"/>
  <c r="R6288" i="1"/>
  <c r="Q6288" i="1"/>
  <c r="P6288" i="1"/>
  <c r="O6288" i="1"/>
  <c r="N6288" i="1"/>
  <c r="S6287" i="1"/>
  <c r="R6287" i="1"/>
  <c r="Q6287" i="1"/>
  <c r="P6287" i="1"/>
  <c r="O6287" i="1"/>
  <c r="N6287" i="1"/>
  <c r="S6286" i="1"/>
  <c r="R6286" i="1"/>
  <c r="Q6286" i="1"/>
  <c r="P6286" i="1"/>
  <c r="O6286" i="1"/>
  <c r="N6286" i="1"/>
  <c r="S6285" i="1"/>
  <c r="T6285" i="1" s="1"/>
  <c r="R6285" i="1"/>
  <c r="Q6285" i="1"/>
  <c r="P6285" i="1"/>
  <c r="O6285" i="1"/>
  <c r="N6285" i="1"/>
  <c r="S6284" i="1"/>
  <c r="T6284" i="1" s="1"/>
  <c r="R6284" i="1"/>
  <c r="Q6284" i="1"/>
  <c r="P6284" i="1"/>
  <c r="O6284" i="1"/>
  <c r="N6284" i="1"/>
  <c r="S6283" i="1"/>
  <c r="T6283" i="1" s="1"/>
  <c r="R6283" i="1"/>
  <c r="Q6283" i="1"/>
  <c r="P6283" i="1"/>
  <c r="O6283" i="1"/>
  <c r="N6283" i="1"/>
  <c r="S6282" i="1"/>
  <c r="T6282" i="1" s="1"/>
  <c r="R6282" i="1"/>
  <c r="Q6282" i="1"/>
  <c r="P6282" i="1"/>
  <c r="O6282" i="1"/>
  <c r="N6282" i="1"/>
  <c r="S6281" i="1"/>
  <c r="T6281" i="1" s="1"/>
  <c r="R6281" i="1"/>
  <c r="Q6281" i="1"/>
  <c r="P6281" i="1"/>
  <c r="O6281" i="1"/>
  <c r="N6281" i="1"/>
  <c r="S6280" i="1"/>
  <c r="T6280" i="1" s="1"/>
  <c r="R6280" i="1"/>
  <c r="Q6280" i="1"/>
  <c r="P6280" i="1"/>
  <c r="O6280" i="1"/>
  <c r="N6280" i="1"/>
  <c r="S6279" i="1"/>
  <c r="T6279" i="1" s="1"/>
  <c r="R6279" i="1"/>
  <c r="Q6279" i="1"/>
  <c r="P6279" i="1"/>
  <c r="O6279" i="1"/>
  <c r="N6279" i="1"/>
  <c r="S6278" i="1"/>
  <c r="T6278" i="1" s="1"/>
  <c r="R6278" i="1"/>
  <c r="Q6278" i="1"/>
  <c r="P6278" i="1"/>
  <c r="O6278" i="1"/>
  <c r="N6278" i="1"/>
  <c r="S6277" i="1"/>
  <c r="R6277" i="1"/>
  <c r="Q6277" i="1"/>
  <c r="P6277" i="1"/>
  <c r="O6277" i="1"/>
  <c r="N6277" i="1"/>
  <c r="S6276" i="1"/>
  <c r="R6276" i="1"/>
  <c r="Q6276" i="1"/>
  <c r="P6276" i="1"/>
  <c r="O6276" i="1"/>
  <c r="N6276" i="1"/>
  <c r="S6275" i="1"/>
  <c r="T6275" i="1" s="1"/>
  <c r="R6275" i="1"/>
  <c r="Q6275" i="1"/>
  <c r="P6275" i="1"/>
  <c r="O6275" i="1"/>
  <c r="N6275" i="1"/>
  <c r="S6274" i="1"/>
  <c r="T6274" i="1" s="1"/>
  <c r="R6274" i="1"/>
  <c r="Q6274" i="1"/>
  <c r="P6274" i="1"/>
  <c r="O6274" i="1"/>
  <c r="N6274" i="1"/>
  <c r="S6273" i="1"/>
  <c r="T6273" i="1" s="1"/>
  <c r="R6273" i="1"/>
  <c r="Q6273" i="1"/>
  <c r="P6273" i="1"/>
  <c r="O6273" i="1"/>
  <c r="N6273" i="1"/>
  <c r="S6272" i="1"/>
  <c r="T6272" i="1" s="1"/>
  <c r="R6272" i="1"/>
  <c r="Q6272" i="1"/>
  <c r="P6272" i="1"/>
  <c r="O6272" i="1"/>
  <c r="N6272" i="1"/>
  <c r="S6271" i="1"/>
  <c r="T6271" i="1" s="1"/>
  <c r="R6271" i="1"/>
  <c r="Q6271" i="1"/>
  <c r="P6271" i="1"/>
  <c r="O6271" i="1"/>
  <c r="N6271" i="1"/>
  <c r="S6270" i="1"/>
  <c r="T6270" i="1" s="1"/>
  <c r="R6270" i="1"/>
  <c r="Q6270" i="1"/>
  <c r="P6270" i="1"/>
  <c r="O6270" i="1"/>
  <c r="N6270" i="1"/>
  <c r="S6269" i="1"/>
  <c r="T6269" i="1" s="1"/>
  <c r="R6269" i="1"/>
  <c r="Q6269" i="1"/>
  <c r="P6269" i="1"/>
  <c r="O6269" i="1"/>
  <c r="N6269" i="1"/>
  <c r="S6268" i="1"/>
  <c r="T6268" i="1" s="1"/>
  <c r="R6268" i="1"/>
  <c r="Q6268" i="1"/>
  <c r="P6268" i="1"/>
  <c r="O6268" i="1"/>
  <c r="N6268" i="1"/>
  <c r="S6267" i="1"/>
  <c r="R6267" i="1"/>
  <c r="Q6267" i="1"/>
  <c r="P6267" i="1"/>
  <c r="O6267" i="1"/>
  <c r="N6267" i="1"/>
  <c r="S6266" i="1"/>
  <c r="R6266" i="1"/>
  <c r="Q6266" i="1"/>
  <c r="P6266" i="1"/>
  <c r="O6266" i="1"/>
  <c r="N6266" i="1"/>
  <c r="S6265" i="1"/>
  <c r="T6265" i="1" s="1"/>
  <c r="R6265" i="1"/>
  <c r="Q6265" i="1"/>
  <c r="P6265" i="1"/>
  <c r="O6265" i="1"/>
  <c r="N6265" i="1"/>
  <c r="S6264" i="1"/>
  <c r="T6264" i="1" s="1"/>
  <c r="R6264" i="1"/>
  <c r="Q6264" i="1"/>
  <c r="P6264" i="1"/>
  <c r="O6264" i="1"/>
  <c r="N6264" i="1"/>
  <c r="S6263" i="1"/>
  <c r="T6263" i="1" s="1"/>
  <c r="R6263" i="1"/>
  <c r="Q6263" i="1"/>
  <c r="P6263" i="1"/>
  <c r="O6263" i="1"/>
  <c r="N6263" i="1"/>
  <c r="S6262" i="1"/>
  <c r="T6262" i="1" s="1"/>
  <c r="R6262" i="1"/>
  <c r="Q6262" i="1"/>
  <c r="P6262" i="1"/>
  <c r="O6262" i="1"/>
  <c r="N6262" i="1"/>
  <c r="S6261" i="1"/>
  <c r="T6261" i="1" s="1"/>
  <c r="R6261" i="1"/>
  <c r="Q6261" i="1"/>
  <c r="P6261" i="1"/>
  <c r="O6261" i="1"/>
  <c r="N6261" i="1"/>
  <c r="S6260" i="1"/>
  <c r="T6260" i="1" s="1"/>
  <c r="R6260" i="1"/>
  <c r="Q6260" i="1"/>
  <c r="P6260" i="1"/>
  <c r="O6260" i="1"/>
  <c r="N6260" i="1"/>
  <c r="S6259" i="1"/>
  <c r="T6259" i="1" s="1"/>
  <c r="R6259" i="1"/>
  <c r="Q6259" i="1"/>
  <c r="P6259" i="1"/>
  <c r="O6259" i="1"/>
  <c r="N6259" i="1"/>
  <c r="S6258" i="1"/>
  <c r="T6258" i="1" s="1"/>
  <c r="R6258" i="1"/>
  <c r="Q6258" i="1"/>
  <c r="P6258" i="1"/>
  <c r="O6258" i="1"/>
  <c r="N6258" i="1"/>
  <c r="S6257" i="1"/>
  <c r="R6257" i="1"/>
  <c r="Q6257" i="1"/>
  <c r="P6257" i="1"/>
  <c r="O6257" i="1"/>
  <c r="N6257" i="1"/>
  <c r="S6256" i="1"/>
  <c r="R6256" i="1"/>
  <c r="Q6256" i="1"/>
  <c r="P6256" i="1"/>
  <c r="O6256" i="1"/>
  <c r="N6256" i="1"/>
  <c r="S6255" i="1"/>
  <c r="T6255" i="1" s="1"/>
  <c r="R6255" i="1"/>
  <c r="Q6255" i="1"/>
  <c r="P6255" i="1"/>
  <c r="O6255" i="1"/>
  <c r="N6255" i="1"/>
  <c r="S6254" i="1"/>
  <c r="T6254" i="1" s="1"/>
  <c r="R6254" i="1"/>
  <c r="Q6254" i="1"/>
  <c r="P6254" i="1"/>
  <c r="O6254" i="1"/>
  <c r="N6254" i="1"/>
  <c r="S6253" i="1"/>
  <c r="T6253" i="1" s="1"/>
  <c r="R6253" i="1"/>
  <c r="Q6253" i="1"/>
  <c r="P6253" i="1"/>
  <c r="O6253" i="1"/>
  <c r="N6253" i="1"/>
  <c r="S6252" i="1"/>
  <c r="T6252" i="1" s="1"/>
  <c r="R6252" i="1"/>
  <c r="Q6252" i="1"/>
  <c r="P6252" i="1"/>
  <c r="O6252" i="1"/>
  <c r="N6252" i="1"/>
  <c r="S6251" i="1"/>
  <c r="T6251" i="1" s="1"/>
  <c r="R6251" i="1"/>
  <c r="Q6251" i="1"/>
  <c r="P6251" i="1"/>
  <c r="O6251" i="1"/>
  <c r="N6251" i="1"/>
  <c r="S6250" i="1"/>
  <c r="T6250" i="1" s="1"/>
  <c r="R6250" i="1"/>
  <c r="Q6250" i="1"/>
  <c r="P6250" i="1"/>
  <c r="O6250" i="1"/>
  <c r="N6250" i="1"/>
  <c r="S6249" i="1"/>
  <c r="T6249" i="1" s="1"/>
  <c r="R6249" i="1"/>
  <c r="Q6249" i="1"/>
  <c r="P6249" i="1"/>
  <c r="O6249" i="1"/>
  <c r="N6249" i="1"/>
  <c r="S6248" i="1"/>
  <c r="T6248" i="1" s="1"/>
  <c r="R6248" i="1"/>
  <c r="Q6248" i="1"/>
  <c r="P6248" i="1"/>
  <c r="O6248" i="1"/>
  <c r="N6248" i="1"/>
  <c r="S6247" i="1"/>
  <c r="R6247" i="1"/>
  <c r="Q6247" i="1"/>
  <c r="P6247" i="1"/>
  <c r="O6247" i="1"/>
  <c r="N6247" i="1"/>
  <c r="S6246" i="1"/>
  <c r="R6246" i="1"/>
  <c r="Q6246" i="1"/>
  <c r="P6246" i="1"/>
  <c r="O6246" i="1"/>
  <c r="N6246" i="1"/>
  <c r="S6245" i="1"/>
  <c r="T6245" i="1" s="1"/>
  <c r="R6245" i="1"/>
  <c r="Q6245" i="1"/>
  <c r="P6245" i="1"/>
  <c r="O6245" i="1"/>
  <c r="N6245" i="1"/>
  <c r="S6244" i="1"/>
  <c r="T6244" i="1" s="1"/>
  <c r="R6244" i="1"/>
  <c r="Q6244" i="1"/>
  <c r="P6244" i="1"/>
  <c r="O6244" i="1"/>
  <c r="N6244" i="1"/>
  <c r="S6243" i="1"/>
  <c r="T6243" i="1" s="1"/>
  <c r="R6243" i="1"/>
  <c r="Q6243" i="1"/>
  <c r="P6243" i="1"/>
  <c r="O6243" i="1"/>
  <c r="N6243" i="1"/>
  <c r="S6242" i="1"/>
  <c r="T6242" i="1" s="1"/>
  <c r="R6242" i="1"/>
  <c r="Q6242" i="1"/>
  <c r="P6242" i="1"/>
  <c r="O6242" i="1"/>
  <c r="N6242" i="1"/>
  <c r="S6241" i="1"/>
  <c r="T6241" i="1" s="1"/>
  <c r="R6241" i="1"/>
  <c r="Q6241" i="1"/>
  <c r="P6241" i="1"/>
  <c r="O6241" i="1"/>
  <c r="N6241" i="1"/>
  <c r="S6240" i="1"/>
  <c r="T6240" i="1" s="1"/>
  <c r="R6240" i="1"/>
  <c r="Q6240" i="1"/>
  <c r="P6240" i="1"/>
  <c r="O6240" i="1"/>
  <c r="N6240" i="1"/>
  <c r="S6239" i="1"/>
  <c r="T6239" i="1" s="1"/>
  <c r="R6239" i="1"/>
  <c r="Q6239" i="1"/>
  <c r="P6239" i="1"/>
  <c r="O6239" i="1"/>
  <c r="N6239" i="1"/>
  <c r="S6238" i="1"/>
  <c r="T6238" i="1" s="1"/>
  <c r="R6238" i="1"/>
  <c r="Q6238" i="1"/>
  <c r="P6238" i="1"/>
  <c r="O6238" i="1"/>
  <c r="N6238" i="1"/>
  <c r="S6237" i="1"/>
  <c r="R6237" i="1"/>
  <c r="Q6237" i="1"/>
  <c r="P6237" i="1"/>
  <c r="O6237" i="1"/>
  <c r="N6237" i="1"/>
  <c r="S6236" i="1"/>
  <c r="R6236" i="1"/>
  <c r="Q6236" i="1"/>
  <c r="P6236" i="1"/>
  <c r="O6236" i="1"/>
  <c r="N6236" i="1"/>
  <c r="S6235" i="1"/>
  <c r="T6235" i="1" s="1"/>
  <c r="R6235" i="1"/>
  <c r="Q6235" i="1"/>
  <c r="P6235" i="1"/>
  <c r="O6235" i="1"/>
  <c r="N6235" i="1"/>
  <c r="S6234" i="1"/>
  <c r="T6234" i="1" s="1"/>
  <c r="R6234" i="1"/>
  <c r="Q6234" i="1"/>
  <c r="P6234" i="1"/>
  <c r="O6234" i="1"/>
  <c r="N6234" i="1"/>
  <c r="S6233" i="1"/>
  <c r="T6233" i="1" s="1"/>
  <c r="R6233" i="1"/>
  <c r="Q6233" i="1"/>
  <c r="P6233" i="1"/>
  <c r="O6233" i="1"/>
  <c r="N6233" i="1"/>
  <c r="S6232" i="1"/>
  <c r="T6232" i="1" s="1"/>
  <c r="R6232" i="1"/>
  <c r="Q6232" i="1"/>
  <c r="P6232" i="1"/>
  <c r="O6232" i="1"/>
  <c r="N6232" i="1"/>
  <c r="S6231" i="1"/>
  <c r="T6231" i="1" s="1"/>
  <c r="R6231" i="1"/>
  <c r="Q6231" i="1"/>
  <c r="P6231" i="1"/>
  <c r="O6231" i="1"/>
  <c r="N6231" i="1"/>
  <c r="S6230" i="1"/>
  <c r="T6230" i="1" s="1"/>
  <c r="R6230" i="1"/>
  <c r="Q6230" i="1"/>
  <c r="P6230" i="1"/>
  <c r="O6230" i="1"/>
  <c r="N6230" i="1"/>
  <c r="S6229" i="1"/>
  <c r="T6229" i="1" s="1"/>
  <c r="R6229" i="1"/>
  <c r="Q6229" i="1"/>
  <c r="P6229" i="1"/>
  <c r="O6229" i="1"/>
  <c r="N6229" i="1"/>
  <c r="S6228" i="1"/>
  <c r="T6228" i="1" s="1"/>
  <c r="R6228" i="1"/>
  <c r="Q6228" i="1"/>
  <c r="P6228" i="1"/>
  <c r="O6228" i="1"/>
  <c r="N6228" i="1"/>
  <c r="S6227" i="1"/>
  <c r="R6227" i="1"/>
  <c r="Q6227" i="1"/>
  <c r="P6227" i="1"/>
  <c r="O6227" i="1"/>
  <c r="N6227" i="1"/>
  <c r="S6226" i="1"/>
  <c r="R6226" i="1"/>
  <c r="Q6226" i="1"/>
  <c r="P6226" i="1"/>
  <c r="O6226" i="1"/>
  <c r="N6226" i="1"/>
  <c r="S6225" i="1"/>
  <c r="T6225" i="1" s="1"/>
  <c r="R6225" i="1"/>
  <c r="Q6225" i="1"/>
  <c r="P6225" i="1"/>
  <c r="O6225" i="1"/>
  <c r="N6225" i="1"/>
  <c r="S6224" i="1"/>
  <c r="T6224" i="1" s="1"/>
  <c r="R6224" i="1"/>
  <c r="Q6224" i="1"/>
  <c r="P6224" i="1"/>
  <c r="O6224" i="1"/>
  <c r="N6224" i="1"/>
  <c r="S6223" i="1"/>
  <c r="R6223" i="1"/>
  <c r="Q6223" i="1"/>
  <c r="P6223" i="1"/>
  <c r="O6223" i="1"/>
  <c r="N6223" i="1"/>
  <c r="S6222" i="1"/>
  <c r="R6222" i="1"/>
  <c r="Q6222" i="1"/>
  <c r="P6222" i="1"/>
  <c r="O6222" i="1"/>
  <c r="N6222" i="1"/>
  <c r="S6221" i="1"/>
  <c r="R6221" i="1"/>
  <c r="Q6221" i="1"/>
  <c r="P6221" i="1"/>
  <c r="O6221" i="1"/>
  <c r="N6221" i="1"/>
  <c r="S6220" i="1"/>
  <c r="R6220" i="1"/>
  <c r="Q6220" i="1"/>
  <c r="P6220" i="1"/>
  <c r="O6220" i="1"/>
  <c r="N6220" i="1"/>
  <c r="S6219" i="1"/>
  <c r="R6219" i="1"/>
  <c r="Q6219" i="1"/>
  <c r="P6219" i="1"/>
  <c r="O6219" i="1"/>
  <c r="N6219" i="1"/>
  <c r="S6218" i="1"/>
  <c r="R6218" i="1"/>
  <c r="Q6218" i="1"/>
  <c r="P6218" i="1"/>
  <c r="O6218" i="1"/>
  <c r="N6218" i="1"/>
  <c r="S6217" i="1"/>
  <c r="R6217" i="1"/>
  <c r="Q6217" i="1"/>
  <c r="P6217" i="1"/>
  <c r="O6217" i="1"/>
  <c r="N6217" i="1"/>
  <c r="S6216" i="1"/>
  <c r="R6216" i="1"/>
  <c r="Q6216" i="1"/>
  <c r="P6216" i="1"/>
  <c r="O6216" i="1"/>
  <c r="N6216" i="1"/>
  <c r="S6215" i="1"/>
  <c r="R6215" i="1"/>
  <c r="Q6215" i="1"/>
  <c r="P6215" i="1"/>
  <c r="O6215" i="1"/>
  <c r="N6215" i="1"/>
  <c r="S6214" i="1"/>
  <c r="R6214" i="1"/>
  <c r="Q6214" i="1"/>
  <c r="P6214" i="1"/>
  <c r="O6214" i="1"/>
  <c r="N6214" i="1"/>
  <c r="S6213" i="1"/>
  <c r="R6213" i="1"/>
  <c r="Q6213" i="1"/>
  <c r="P6213" i="1"/>
  <c r="O6213" i="1"/>
  <c r="N6213" i="1"/>
  <c r="S6212" i="1"/>
  <c r="R6212" i="1"/>
  <c r="Q6212" i="1"/>
  <c r="P6212" i="1"/>
  <c r="O6212" i="1"/>
  <c r="N6212" i="1"/>
  <c r="S6211" i="1"/>
  <c r="R6211" i="1"/>
  <c r="Q6211" i="1"/>
  <c r="P6211" i="1"/>
  <c r="O6211" i="1"/>
  <c r="N6211" i="1"/>
  <c r="S6210" i="1"/>
  <c r="R6210" i="1"/>
  <c r="Q6210" i="1"/>
  <c r="P6210" i="1"/>
  <c r="O6210" i="1"/>
  <c r="N6210" i="1"/>
  <c r="S6209" i="1"/>
  <c r="R6209" i="1"/>
  <c r="Q6209" i="1"/>
  <c r="P6209" i="1"/>
  <c r="O6209" i="1"/>
  <c r="N6209" i="1"/>
  <c r="S6208" i="1"/>
  <c r="R6208" i="1"/>
  <c r="Q6208" i="1"/>
  <c r="P6208" i="1"/>
  <c r="O6208" i="1"/>
  <c r="N6208" i="1"/>
  <c r="S6207" i="1"/>
  <c r="R6207" i="1"/>
  <c r="Q6207" i="1"/>
  <c r="P6207" i="1"/>
  <c r="O6207" i="1"/>
  <c r="N6207" i="1"/>
  <c r="S6206" i="1"/>
  <c r="R6206" i="1"/>
  <c r="T6206" i="1" s="1"/>
  <c r="Q6206" i="1"/>
  <c r="P6206" i="1"/>
  <c r="O6206" i="1"/>
  <c r="N6206" i="1"/>
  <c r="S6205" i="1"/>
  <c r="R6205" i="1"/>
  <c r="Q6205" i="1"/>
  <c r="P6205" i="1"/>
  <c r="O6205" i="1"/>
  <c r="N6205" i="1"/>
  <c r="S6204" i="1"/>
  <c r="R6204" i="1"/>
  <c r="Q6204" i="1"/>
  <c r="P6204" i="1"/>
  <c r="O6204" i="1"/>
  <c r="N6204" i="1"/>
  <c r="S6203" i="1"/>
  <c r="R6203" i="1"/>
  <c r="Q6203" i="1"/>
  <c r="P6203" i="1"/>
  <c r="O6203" i="1"/>
  <c r="N6203" i="1"/>
  <c r="S6202" i="1"/>
  <c r="R6202" i="1"/>
  <c r="Q6202" i="1"/>
  <c r="P6202" i="1"/>
  <c r="O6202" i="1"/>
  <c r="N6202" i="1"/>
  <c r="S6201" i="1"/>
  <c r="R6201" i="1"/>
  <c r="Q6201" i="1"/>
  <c r="P6201" i="1"/>
  <c r="O6201" i="1"/>
  <c r="N6201" i="1"/>
  <c r="S6200" i="1"/>
  <c r="R6200" i="1"/>
  <c r="Q6200" i="1"/>
  <c r="P6200" i="1"/>
  <c r="O6200" i="1"/>
  <c r="N6200" i="1"/>
  <c r="S6199" i="1"/>
  <c r="R6199" i="1"/>
  <c r="Q6199" i="1"/>
  <c r="P6199" i="1"/>
  <c r="O6199" i="1"/>
  <c r="N6199" i="1"/>
  <c r="S6198" i="1"/>
  <c r="R6198" i="1"/>
  <c r="Q6198" i="1"/>
  <c r="P6198" i="1"/>
  <c r="O6198" i="1"/>
  <c r="N6198" i="1"/>
  <c r="S6197" i="1"/>
  <c r="R6197" i="1"/>
  <c r="Q6197" i="1"/>
  <c r="P6197" i="1"/>
  <c r="O6197" i="1"/>
  <c r="N6197" i="1"/>
  <c r="S6196" i="1"/>
  <c r="R6196" i="1"/>
  <c r="T6196" i="1" s="1"/>
  <c r="Q6196" i="1"/>
  <c r="P6196" i="1"/>
  <c r="O6196" i="1"/>
  <c r="N6196" i="1"/>
  <c r="S6195" i="1"/>
  <c r="R6195" i="1"/>
  <c r="Q6195" i="1"/>
  <c r="P6195" i="1"/>
  <c r="O6195" i="1"/>
  <c r="N6195" i="1"/>
  <c r="S6194" i="1"/>
  <c r="R6194" i="1"/>
  <c r="Q6194" i="1"/>
  <c r="P6194" i="1"/>
  <c r="O6194" i="1"/>
  <c r="N6194" i="1"/>
  <c r="S6193" i="1"/>
  <c r="R6193" i="1"/>
  <c r="Q6193" i="1"/>
  <c r="P6193" i="1"/>
  <c r="O6193" i="1"/>
  <c r="N6193" i="1"/>
  <c r="S6192" i="1"/>
  <c r="R6192" i="1"/>
  <c r="Q6192" i="1"/>
  <c r="P6192" i="1"/>
  <c r="O6192" i="1"/>
  <c r="N6192" i="1"/>
  <c r="S6191" i="1"/>
  <c r="R6191" i="1"/>
  <c r="Q6191" i="1"/>
  <c r="P6191" i="1"/>
  <c r="O6191" i="1"/>
  <c r="N6191" i="1"/>
  <c r="S6190" i="1"/>
  <c r="R6190" i="1"/>
  <c r="Q6190" i="1"/>
  <c r="P6190" i="1"/>
  <c r="O6190" i="1"/>
  <c r="N6190" i="1"/>
  <c r="S6189" i="1"/>
  <c r="R6189" i="1"/>
  <c r="Q6189" i="1"/>
  <c r="P6189" i="1"/>
  <c r="O6189" i="1"/>
  <c r="N6189" i="1"/>
  <c r="S6188" i="1"/>
  <c r="R6188" i="1"/>
  <c r="Q6188" i="1"/>
  <c r="P6188" i="1"/>
  <c r="O6188" i="1"/>
  <c r="N6188" i="1"/>
  <c r="S6187" i="1"/>
  <c r="R6187" i="1"/>
  <c r="Q6187" i="1"/>
  <c r="P6187" i="1"/>
  <c r="O6187" i="1"/>
  <c r="N6187" i="1"/>
  <c r="S6186" i="1"/>
  <c r="R6186" i="1"/>
  <c r="T6186" i="1" s="1"/>
  <c r="Q6186" i="1"/>
  <c r="P6186" i="1"/>
  <c r="O6186" i="1"/>
  <c r="N6186" i="1"/>
  <c r="S6185" i="1"/>
  <c r="R6185" i="1"/>
  <c r="Q6185" i="1"/>
  <c r="P6185" i="1"/>
  <c r="O6185" i="1"/>
  <c r="N6185" i="1"/>
  <c r="S6184" i="1"/>
  <c r="R6184" i="1"/>
  <c r="Q6184" i="1"/>
  <c r="P6184" i="1"/>
  <c r="O6184" i="1"/>
  <c r="N6184" i="1"/>
  <c r="S6183" i="1"/>
  <c r="R6183" i="1"/>
  <c r="Q6183" i="1"/>
  <c r="P6183" i="1"/>
  <c r="O6183" i="1"/>
  <c r="N6183" i="1"/>
  <c r="S6182" i="1"/>
  <c r="R6182" i="1"/>
  <c r="Q6182" i="1"/>
  <c r="P6182" i="1"/>
  <c r="O6182" i="1"/>
  <c r="N6182" i="1"/>
  <c r="S6181" i="1"/>
  <c r="R6181" i="1"/>
  <c r="Q6181" i="1"/>
  <c r="P6181" i="1"/>
  <c r="O6181" i="1"/>
  <c r="N6181" i="1"/>
  <c r="S6180" i="1"/>
  <c r="R6180" i="1"/>
  <c r="Q6180" i="1"/>
  <c r="P6180" i="1"/>
  <c r="O6180" i="1"/>
  <c r="N6180" i="1"/>
  <c r="S6179" i="1"/>
  <c r="R6179" i="1"/>
  <c r="Q6179" i="1"/>
  <c r="P6179" i="1"/>
  <c r="O6179" i="1"/>
  <c r="N6179" i="1"/>
  <c r="S6178" i="1"/>
  <c r="R6178" i="1"/>
  <c r="Q6178" i="1"/>
  <c r="P6178" i="1"/>
  <c r="O6178" i="1"/>
  <c r="N6178" i="1"/>
  <c r="S6177" i="1"/>
  <c r="R6177" i="1"/>
  <c r="Q6177" i="1"/>
  <c r="P6177" i="1"/>
  <c r="O6177" i="1"/>
  <c r="N6177" i="1"/>
  <c r="S6176" i="1"/>
  <c r="R6176" i="1"/>
  <c r="Q6176" i="1"/>
  <c r="P6176" i="1"/>
  <c r="O6176" i="1"/>
  <c r="N6176" i="1"/>
  <c r="S6175" i="1"/>
  <c r="R6175" i="1"/>
  <c r="Q6175" i="1"/>
  <c r="P6175" i="1"/>
  <c r="O6175" i="1"/>
  <c r="N6175" i="1"/>
  <c r="S6174" i="1"/>
  <c r="R6174" i="1"/>
  <c r="Q6174" i="1"/>
  <c r="P6174" i="1"/>
  <c r="O6174" i="1"/>
  <c r="N6174" i="1"/>
  <c r="S6173" i="1"/>
  <c r="R6173" i="1"/>
  <c r="Q6173" i="1"/>
  <c r="P6173" i="1"/>
  <c r="O6173" i="1"/>
  <c r="N6173" i="1"/>
  <c r="S6172" i="1"/>
  <c r="R6172" i="1"/>
  <c r="Q6172" i="1"/>
  <c r="P6172" i="1"/>
  <c r="O6172" i="1"/>
  <c r="N6172" i="1"/>
  <c r="S6171" i="1"/>
  <c r="R6171" i="1"/>
  <c r="Q6171" i="1"/>
  <c r="P6171" i="1"/>
  <c r="O6171" i="1"/>
  <c r="N6171" i="1"/>
  <c r="S6170" i="1"/>
  <c r="R6170" i="1"/>
  <c r="Q6170" i="1"/>
  <c r="P6170" i="1"/>
  <c r="O6170" i="1"/>
  <c r="N6170" i="1"/>
  <c r="S6169" i="1"/>
  <c r="R6169" i="1"/>
  <c r="Q6169" i="1"/>
  <c r="P6169" i="1"/>
  <c r="O6169" i="1"/>
  <c r="N6169" i="1"/>
  <c r="S6168" i="1"/>
  <c r="R6168" i="1"/>
  <c r="Q6168" i="1"/>
  <c r="P6168" i="1"/>
  <c r="O6168" i="1"/>
  <c r="N6168" i="1"/>
  <c r="S6167" i="1"/>
  <c r="R6167" i="1"/>
  <c r="Q6167" i="1"/>
  <c r="P6167" i="1"/>
  <c r="O6167" i="1"/>
  <c r="N6167" i="1"/>
  <c r="S6166" i="1"/>
  <c r="R6166" i="1"/>
  <c r="T6166" i="1" s="1"/>
  <c r="Q6166" i="1"/>
  <c r="P6166" i="1"/>
  <c r="O6166" i="1"/>
  <c r="N6166" i="1"/>
  <c r="S6165" i="1"/>
  <c r="R6165" i="1"/>
  <c r="Q6165" i="1"/>
  <c r="P6165" i="1"/>
  <c r="O6165" i="1"/>
  <c r="N6165" i="1"/>
  <c r="S6164" i="1"/>
  <c r="R6164" i="1"/>
  <c r="Q6164" i="1"/>
  <c r="P6164" i="1"/>
  <c r="O6164" i="1"/>
  <c r="N6164" i="1"/>
  <c r="S6163" i="1"/>
  <c r="R6163" i="1"/>
  <c r="Q6163" i="1"/>
  <c r="P6163" i="1"/>
  <c r="O6163" i="1"/>
  <c r="N6163" i="1"/>
  <c r="S6162" i="1"/>
  <c r="R6162" i="1"/>
  <c r="Q6162" i="1"/>
  <c r="P6162" i="1"/>
  <c r="O6162" i="1"/>
  <c r="N6162" i="1"/>
  <c r="S6161" i="1"/>
  <c r="R6161" i="1"/>
  <c r="Q6161" i="1"/>
  <c r="P6161" i="1"/>
  <c r="O6161" i="1"/>
  <c r="N6161" i="1"/>
  <c r="S6160" i="1"/>
  <c r="R6160" i="1"/>
  <c r="Q6160" i="1"/>
  <c r="P6160" i="1"/>
  <c r="O6160" i="1"/>
  <c r="N6160" i="1"/>
  <c r="S6159" i="1"/>
  <c r="R6159" i="1"/>
  <c r="Q6159" i="1"/>
  <c r="P6159" i="1"/>
  <c r="O6159" i="1"/>
  <c r="N6159" i="1"/>
  <c r="S6158" i="1"/>
  <c r="R6158" i="1"/>
  <c r="Q6158" i="1"/>
  <c r="P6158" i="1"/>
  <c r="O6158" i="1"/>
  <c r="N6158" i="1"/>
  <c r="S6157" i="1"/>
  <c r="R6157" i="1"/>
  <c r="Q6157" i="1"/>
  <c r="P6157" i="1"/>
  <c r="O6157" i="1"/>
  <c r="N6157" i="1"/>
  <c r="S6156" i="1"/>
  <c r="R6156" i="1"/>
  <c r="Q6156" i="1"/>
  <c r="P6156" i="1"/>
  <c r="O6156" i="1"/>
  <c r="N6156" i="1"/>
  <c r="S6155" i="1"/>
  <c r="R6155" i="1"/>
  <c r="Q6155" i="1"/>
  <c r="P6155" i="1"/>
  <c r="O6155" i="1"/>
  <c r="N6155" i="1"/>
  <c r="S6154" i="1"/>
  <c r="R6154" i="1"/>
  <c r="Q6154" i="1"/>
  <c r="P6154" i="1"/>
  <c r="O6154" i="1"/>
  <c r="N6154" i="1"/>
  <c r="S6153" i="1"/>
  <c r="R6153" i="1"/>
  <c r="Q6153" i="1"/>
  <c r="P6153" i="1"/>
  <c r="O6153" i="1"/>
  <c r="N6153" i="1"/>
  <c r="S6152" i="1"/>
  <c r="R6152" i="1"/>
  <c r="Q6152" i="1"/>
  <c r="P6152" i="1"/>
  <c r="O6152" i="1"/>
  <c r="N6152" i="1"/>
  <c r="S6151" i="1"/>
  <c r="R6151" i="1"/>
  <c r="Q6151" i="1"/>
  <c r="P6151" i="1"/>
  <c r="O6151" i="1"/>
  <c r="N6151" i="1"/>
  <c r="S6150" i="1"/>
  <c r="R6150" i="1"/>
  <c r="Q6150" i="1"/>
  <c r="P6150" i="1"/>
  <c r="O6150" i="1"/>
  <c r="N6150" i="1"/>
  <c r="S6149" i="1"/>
  <c r="R6149" i="1"/>
  <c r="Q6149" i="1"/>
  <c r="P6149" i="1"/>
  <c r="O6149" i="1"/>
  <c r="N6149" i="1"/>
  <c r="S6148" i="1"/>
  <c r="R6148" i="1"/>
  <c r="Q6148" i="1"/>
  <c r="P6148" i="1"/>
  <c r="O6148" i="1"/>
  <c r="N6148" i="1"/>
  <c r="S6147" i="1"/>
  <c r="R6147" i="1"/>
  <c r="Q6147" i="1"/>
  <c r="P6147" i="1"/>
  <c r="O6147" i="1"/>
  <c r="N6147" i="1"/>
  <c r="S6146" i="1"/>
  <c r="R6146" i="1"/>
  <c r="T6146" i="1" s="1"/>
  <c r="Q6146" i="1"/>
  <c r="P6146" i="1"/>
  <c r="O6146" i="1"/>
  <c r="N6146" i="1"/>
  <c r="S6145" i="1"/>
  <c r="R6145" i="1"/>
  <c r="Q6145" i="1"/>
  <c r="P6145" i="1"/>
  <c r="O6145" i="1"/>
  <c r="N6145" i="1"/>
  <c r="S6144" i="1"/>
  <c r="R6144" i="1"/>
  <c r="Q6144" i="1"/>
  <c r="P6144" i="1"/>
  <c r="O6144" i="1"/>
  <c r="N6144" i="1"/>
  <c r="S6143" i="1"/>
  <c r="R6143" i="1"/>
  <c r="Q6143" i="1"/>
  <c r="P6143" i="1"/>
  <c r="O6143" i="1"/>
  <c r="N6143" i="1"/>
  <c r="S6142" i="1"/>
  <c r="R6142" i="1"/>
  <c r="Q6142" i="1"/>
  <c r="P6142" i="1"/>
  <c r="O6142" i="1"/>
  <c r="N6142" i="1"/>
  <c r="S6141" i="1"/>
  <c r="R6141" i="1"/>
  <c r="Q6141" i="1"/>
  <c r="P6141" i="1"/>
  <c r="O6141" i="1"/>
  <c r="N6141" i="1"/>
  <c r="S6140" i="1"/>
  <c r="R6140" i="1"/>
  <c r="Q6140" i="1"/>
  <c r="P6140" i="1"/>
  <c r="O6140" i="1"/>
  <c r="N6140" i="1"/>
  <c r="S6139" i="1"/>
  <c r="R6139" i="1"/>
  <c r="Q6139" i="1"/>
  <c r="P6139" i="1"/>
  <c r="O6139" i="1"/>
  <c r="N6139" i="1"/>
  <c r="S6138" i="1"/>
  <c r="R6138" i="1"/>
  <c r="Q6138" i="1"/>
  <c r="P6138" i="1"/>
  <c r="O6138" i="1"/>
  <c r="N6138" i="1"/>
  <c r="S6137" i="1"/>
  <c r="R6137" i="1"/>
  <c r="Q6137" i="1"/>
  <c r="P6137" i="1"/>
  <c r="O6137" i="1"/>
  <c r="N6137" i="1"/>
  <c r="S6136" i="1"/>
  <c r="R6136" i="1"/>
  <c r="Q6136" i="1"/>
  <c r="P6136" i="1"/>
  <c r="O6136" i="1"/>
  <c r="N6136" i="1"/>
  <c r="S6135" i="1"/>
  <c r="R6135" i="1"/>
  <c r="Q6135" i="1"/>
  <c r="P6135" i="1"/>
  <c r="O6135" i="1"/>
  <c r="N6135" i="1"/>
  <c r="S6134" i="1"/>
  <c r="R6134" i="1"/>
  <c r="Q6134" i="1"/>
  <c r="P6134" i="1"/>
  <c r="O6134" i="1"/>
  <c r="N6134" i="1"/>
  <c r="S6133" i="1"/>
  <c r="R6133" i="1"/>
  <c r="Q6133" i="1"/>
  <c r="P6133" i="1"/>
  <c r="O6133" i="1"/>
  <c r="N6133" i="1"/>
  <c r="S6132" i="1"/>
  <c r="R6132" i="1"/>
  <c r="Q6132" i="1"/>
  <c r="P6132" i="1"/>
  <c r="O6132" i="1"/>
  <c r="N6132" i="1"/>
  <c r="S6131" i="1"/>
  <c r="R6131" i="1"/>
  <c r="Q6131" i="1"/>
  <c r="P6131" i="1"/>
  <c r="O6131" i="1"/>
  <c r="N6131" i="1"/>
  <c r="S6130" i="1"/>
  <c r="R6130" i="1"/>
  <c r="Q6130" i="1"/>
  <c r="P6130" i="1"/>
  <c r="O6130" i="1"/>
  <c r="N6130" i="1"/>
  <c r="S6129" i="1"/>
  <c r="R6129" i="1"/>
  <c r="Q6129" i="1"/>
  <c r="P6129" i="1"/>
  <c r="O6129" i="1"/>
  <c r="N6129" i="1"/>
  <c r="S6128" i="1"/>
  <c r="R6128" i="1"/>
  <c r="Q6128" i="1"/>
  <c r="P6128" i="1"/>
  <c r="O6128" i="1"/>
  <c r="N6128" i="1"/>
  <c r="S6127" i="1"/>
  <c r="R6127" i="1"/>
  <c r="Q6127" i="1"/>
  <c r="P6127" i="1"/>
  <c r="O6127" i="1"/>
  <c r="N6127" i="1"/>
  <c r="S6126" i="1"/>
  <c r="R6126" i="1"/>
  <c r="T6126" i="1" s="1"/>
  <c r="Q6126" i="1"/>
  <c r="P6126" i="1"/>
  <c r="O6126" i="1"/>
  <c r="N6126" i="1"/>
  <c r="S6125" i="1"/>
  <c r="R6125" i="1"/>
  <c r="Q6125" i="1"/>
  <c r="P6125" i="1"/>
  <c r="O6125" i="1"/>
  <c r="N6125" i="1"/>
  <c r="S6124" i="1"/>
  <c r="R6124" i="1"/>
  <c r="Q6124" i="1"/>
  <c r="P6124" i="1"/>
  <c r="O6124" i="1"/>
  <c r="N6124" i="1"/>
  <c r="S6123" i="1"/>
  <c r="R6123" i="1"/>
  <c r="Q6123" i="1"/>
  <c r="P6123" i="1"/>
  <c r="O6123" i="1"/>
  <c r="N6123" i="1"/>
  <c r="S6122" i="1"/>
  <c r="R6122" i="1"/>
  <c r="Q6122" i="1"/>
  <c r="P6122" i="1"/>
  <c r="O6122" i="1"/>
  <c r="N6122" i="1"/>
  <c r="S6121" i="1"/>
  <c r="R6121" i="1"/>
  <c r="Q6121" i="1"/>
  <c r="P6121" i="1"/>
  <c r="O6121" i="1"/>
  <c r="N6121" i="1"/>
  <c r="S6120" i="1"/>
  <c r="R6120" i="1"/>
  <c r="Q6120" i="1"/>
  <c r="P6120" i="1"/>
  <c r="O6120" i="1"/>
  <c r="N6120" i="1"/>
  <c r="S6119" i="1"/>
  <c r="R6119" i="1"/>
  <c r="Q6119" i="1"/>
  <c r="P6119" i="1"/>
  <c r="O6119" i="1"/>
  <c r="N6119" i="1"/>
  <c r="S6118" i="1"/>
  <c r="R6118" i="1"/>
  <c r="Q6118" i="1"/>
  <c r="P6118" i="1"/>
  <c r="O6118" i="1"/>
  <c r="N6118" i="1"/>
  <c r="S6117" i="1"/>
  <c r="R6117" i="1"/>
  <c r="Q6117" i="1"/>
  <c r="P6117" i="1"/>
  <c r="O6117" i="1"/>
  <c r="N6117" i="1"/>
  <c r="S6116" i="1"/>
  <c r="R6116" i="1"/>
  <c r="Q6116" i="1"/>
  <c r="P6116" i="1"/>
  <c r="O6116" i="1"/>
  <c r="N6116" i="1"/>
  <c r="S6115" i="1"/>
  <c r="R6115" i="1"/>
  <c r="Q6115" i="1"/>
  <c r="P6115" i="1"/>
  <c r="O6115" i="1"/>
  <c r="N6115" i="1"/>
  <c r="S6114" i="1"/>
  <c r="R6114" i="1"/>
  <c r="Q6114" i="1"/>
  <c r="P6114" i="1"/>
  <c r="O6114" i="1"/>
  <c r="N6114" i="1"/>
  <c r="S6113" i="1"/>
  <c r="R6113" i="1"/>
  <c r="Q6113" i="1"/>
  <c r="P6113" i="1"/>
  <c r="O6113" i="1"/>
  <c r="N6113" i="1"/>
  <c r="S6112" i="1"/>
  <c r="R6112" i="1"/>
  <c r="Q6112" i="1"/>
  <c r="P6112" i="1"/>
  <c r="O6112" i="1"/>
  <c r="N6112" i="1"/>
  <c r="S6111" i="1"/>
  <c r="R6111" i="1"/>
  <c r="Q6111" i="1"/>
  <c r="P6111" i="1"/>
  <c r="O6111" i="1"/>
  <c r="N6111" i="1"/>
  <c r="S6110" i="1"/>
  <c r="R6110" i="1"/>
  <c r="Q6110" i="1"/>
  <c r="P6110" i="1"/>
  <c r="O6110" i="1"/>
  <c r="N6110" i="1"/>
  <c r="S6109" i="1"/>
  <c r="R6109" i="1"/>
  <c r="Q6109" i="1"/>
  <c r="P6109" i="1"/>
  <c r="O6109" i="1"/>
  <c r="N6109" i="1"/>
  <c r="S6108" i="1"/>
  <c r="R6108" i="1"/>
  <c r="Q6108" i="1"/>
  <c r="P6108" i="1"/>
  <c r="O6108" i="1"/>
  <c r="N6108" i="1"/>
  <c r="S6107" i="1"/>
  <c r="R6107" i="1"/>
  <c r="Q6107" i="1"/>
  <c r="P6107" i="1"/>
  <c r="O6107" i="1"/>
  <c r="N6107" i="1"/>
  <c r="S6106" i="1"/>
  <c r="R6106" i="1"/>
  <c r="T6106" i="1" s="1"/>
  <c r="Q6106" i="1"/>
  <c r="P6106" i="1"/>
  <c r="O6106" i="1"/>
  <c r="N6106" i="1"/>
  <c r="S6105" i="1"/>
  <c r="R6105" i="1"/>
  <c r="Q6105" i="1"/>
  <c r="P6105" i="1"/>
  <c r="O6105" i="1"/>
  <c r="N6105" i="1"/>
  <c r="S6104" i="1"/>
  <c r="R6104" i="1"/>
  <c r="Q6104" i="1"/>
  <c r="P6104" i="1"/>
  <c r="O6104" i="1"/>
  <c r="N6104" i="1"/>
  <c r="S6103" i="1"/>
  <c r="R6103" i="1"/>
  <c r="Q6103" i="1"/>
  <c r="P6103" i="1"/>
  <c r="O6103" i="1"/>
  <c r="N6103" i="1"/>
  <c r="S6102" i="1"/>
  <c r="R6102" i="1"/>
  <c r="Q6102" i="1"/>
  <c r="P6102" i="1"/>
  <c r="O6102" i="1"/>
  <c r="N6102" i="1"/>
  <c r="S6101" i="1"/>
  <c r="R6101" i="1"/>
  <c r="Q6101" i="1"/>
  <c r="P6101" i="1"/>
  <c r="O6101" i="1"/>
  <c r="N6101" i="1"/>
  <c r="S6100" i="1"/>
  <c r="R6100" i="1"/>
  <c r="Q6100" i="1"/>
  <c r="P6100" i="1"/>
  <c r="O6100" i="1"/>
  <c r="N6100" i="1"/>
  <c r="S6099" i="1"/>
  <c r="R6099" i="1"/>
  <c r="Q6099" i="1"/>
  <c r="P6099" i="1"/>
  <c r="O6099" i="1"/>
  <c r="N6099" i="1"/>
  <c r="S6098" i="1"/>
  <c r="R6098" i="1"/>
  <c r="Q6098" i="1"/>
  <c r="P6098" i="1"/>
  <c r="O6098" i="1"/>
  <c r="N6098" i="1"/>
  <c r="S6097" i="1"/>
  <c r="R6097" i="1"/>
  <c r="Q6097" i="1"/>
  <c r="P6097" i="1"/>
  <c r="O6097" i="1"/>
  <c r="N6097" i="1"/>
  <c r="S6096" i="1"/>
  <c r="R6096" i="1"/>
  <c r="Q6096" i="1"/>
  <c r="P6096" i="1"/>
  <c r="O6096" i="1"/>
  <c r="N6096" i="1"/>
  <c r="S6095" i="1"/>
  <c r="R6095" i="1"/>
  <c r="Q6095" i="1"/>
  <c r="P6095" i="1"/>
  <c r="O6095" i="1"/>
  <c r="N6095" i="1"/>
  <c r="S6094" i="1"/>
  <c r="R6094" i="1"/>
  <c r="Q6094" i="1"/>
  <c r="P6094" i="1"/>
  <c r="O6094" i="1"/>
  <c r="N6094" i="1"/>
  <c r="S6093" i="1"/>
  <c r="R6093" i="1"/>
  <c r="Q6093" i="1"/>
  <c r="P6093" i="1"/>
  <c r="O6093" i="1"/>
  <c r="N6093" i="1"/>
  <c r="S6092" i="1"/>
  <c r="R6092" i="1"/>
  <c r="Q6092" i="1"/>
  <c r="P6092" i="1"/>
  <c r="O6092" i="1"/>
  <c r="N6092" i="1"/>
  <c r="S6091" i="1"/>
  <c r="R6091" i="1"/>
  <c r="Q6091" i="1"/>
  <c r="P6091" i="1"/>
  <c r="O6091" i="1"/>
  <c r="N6091" i="1"/>
  <c r="S6090" i="1"/>
  <c r="R6090" i="1"/>
  <c r="Q6090" i="1"/>
  <c r="P6090" i="1"/>
  <c r="O6090" i="1"/>
  <c r="N6090" i="1"/>
  <c r="S6089" i="1"/>
  <c r="R6089" i="1"/>
  <c r="Q6089" i="1"/>
  <c r="P6089" i="1"/>
  <c r="O6089" i="1"/>
  <c r="N6089" i="1"/>
  <c r="S6088" i="1"/>
  <c r="R6088" i="1"/>
  <c r="Q6088" i="1"/>
  <c r="P6088" i="1"/>
  <c r="O6088" i="1"/>
  <c r="N6088" i="1"/>
  <c r="S6087" i="1"/>
  <c r="R6087" i="1"/>
  <c r="Q6087" i="1"/>
  <c r="P6087" i="1"/>
  <c r="O6087" i="1"/>
  <c r="N6087" i="1"/>
  <c r="S6086" i="1"/>
  <c r="R6086" i="1"/>
  <c r="T6086" i="1" s="1"/>
  <c r="Q6086" i="1"/>
  <c r="P6086" i="1"/>
  <c r="O6086" i="1"/>
  <c r="N6086" i="1"/>
  <c r="S6085" i="1"/>
  <c r="R6085" i="1"/>
  <c r="Q6085" i="1"/>
  <c r="P6085" i="1"/>
  <c r="O6085" i="1"/>
  <c r="N6085" i="1"/>
  <c r="S6084" i="1"/>
  <c r="R6084" i="1"/>
  <c r="Q6084" i="1"/>
  <c r="P6084" i="1"/>
  <c r="O6084" i="1"/>
  <c r="N6084" i="1"/>
  <c r="S6083" i="1"/>
  <c r="R6083" i="1"/>
  <c r="Q6083" i="1"/>
  <c r="P6083" i="1"/>
  <c r="O6083" i="1"/>
  <c r="N6083" i="1"/>
  <c r="S6082" i="1"/>
  <c r="R6082" i="1"/>
  <c r="Q6082" i="1"/>
  <c r="P6082" i="1"/>
  <c r="O6082" i="1"/>
  <c r="N6082" i="1"/>
  <c r="S6081" i="1"/>
  <c r="R6081" i="1"/>
  <c r="Q6081" i="1"/>
  <c r="P6081" i="1"/>
  <c r="O6081" i="1"/>
  <c r="N6081" i="1"/>
  <c r="S6080" i="1"/>
  <c r="R6080" i="1"/>
  <c r="Q6080" i="1"/>
  <c r="P6080" i="1"/>
  <c r="O6080" i="1"/>
  <c r="N6080" i="1"/>
  <c r="S6079" i="1"/>
  <c r="R6079" i="1"/>
  <c r="Q6079" i="1"/>
  <c r="P6079" i="1"/>
  <c r="O6079" i="1"/>
  <c r="N6079" i="1"/>
  <c r="S6078" i="1"/>
  <c r="R6078" i="1"/>
  <c r="Q6078" i="1"/>
  <c r="P6078" i="1"/>
  <c r="O6078" i="1"/>
  <c r="N6078" i="1"/>
  <c r="S6077" i="1"/>
  <c r="R6077" i="1"/>
  <c r="Q6077" i="1"/>
  <c r="P6077" i="1"/>
  <c r="O6077" i="1"/>
  <c r="N6077" i="1"/>
  <c r="S6076" i="1"/>
  <c r="R6076" i="1"/>
  <c r="Q6076" i="1"/>
  <c r="P6076" i="1"/>
  <c r="O6076" i="1"/>
  <c r="N6076" i="1"/>
  <c r="S6075" i="1"/>
  <c r="R6075" i="1"/>
  <c r="Q6075" i="1"/>
  <c r="P6075" i="1"/>
  <c r="O6075" i="1"/>
  <c r="N6075" i="1"/>
  <c r="S6074" i="1"/>
  <c r="R6074" i="1"/>
  <c r="Q6074" i="1"/>
  <c r="P6074" i="1"/>
  <c r="O6074" i="1"/>
  <c r="N6074" i="1"/>
  <c r="S6073" i="1"/>
  <c r="R6073" i="1"/>
  <c r="Q6073" i="1"/>
  <c r="P6073" i="1"/>
  <c r="O6073" i="1"/>
  <c r="N6073" i="1"/>
  <c r="S6072" i="1"/>
  <c r="R6072" i="1"/>
  <c r="Q6072" i="1"/>
  <c r="P6072" i="1"/>
  <c r="O6072" i="1"/>
  <c r="N6072" i="1"/>
  <c r="S6071" i="1"/>
  <c r="R6071" i="1"/>
  <c r="Q6071" i="1"/>
  <c r="P6071" i="1"/>
  <c r="O6071" i="1"/>
  <c r="N6071" i="1"/>
  <c r="S6070" i="1"/>
  <c r="R6070" i="1"/>
  <c r="Q6070" i="1"/>
  <c r="P6070" i="1"/>
  <c r="O6070" i="1"/>
  <c r="N6070" i="1"/>
  <c r="S6069" i="1"/>
  <c r="R6069" i="1"/>
  <c r="Q6069" i="1"/>
  <c r="P6069" i="1"/>
  <c r="O6069" i="1"/>
  <c r="N6069" i="1"/>
  <c r="S6068" i="1"/>
  <c r="R6068" i="1"/>
  <c r="Q6068" i="1"/>
  <c r="P6068" i="1"/>
  <c r="O6068" i="1"/>
  <c r="N6068" i="1"/>
  <c r="S6067" i="1"/>
  <c r="R6067" i="1"/>
  <c r="Q6067" i="1"/>
  <c r="P6067" i="1"/>
  <c r="O6067" i="1"/>
  <c r="N6067" i="1"/>
  <c r="S6066" i="1"/>
  <c r="R6066" i="1"/>
  <c r="T6066" i="1" s="1"/>
  <c r="Q6066" i="1"/>
  <c r="P6066" i="1"/>
  <c r="O6066" i="1"/>
  <c r="N6066" i="1"/>
  <c r="S6065" i="1"/>
  <c r="R6065" i="1"/>
  <c r="Q6065" i="1"/>
  <c r="P6065" i="1"/>
  <c r="O6065" i="1"/>
  <c r="N6065" i="1"/>
  <c r="S6064" i="1"/>
  <c r="R6064" i="1"/>
  <c r="Q6064" i="1"/>
  <c r="P6064" i="1"/>
  <c r="O6064" i="1"/>
  <c r="N6064" i="1"/>
  <c r="S6063" i="1"/>
  <c r="R6063" i="1"/>
  <c r="Q6063" i="1"/>
  <c r="P6063" i="1"/>
  <c r="O6063" i="1"/>
  <c r="N6063" i="1"/>
  <c r="S6062" i="1"/>
  <c r="R6062" i="1"/>
  <c r="Q6062" i="1"/>
  <c r="P6062" i="1"/>
  <c r="O6062" i="1"/>
  <c r="N6062" i="1"/>
  <c r="S6061" i="1"/>
  <c r="R6061" i="1"/>
  <c r="Q6061" i="1"/>
  <c r="P6061" i="1"/>
  <c r="O6061" i="1"/>
  <c r="N6061" i="1"/>
  <c r="S6060" i="1"/>
  <c r="R6060" i="1"/>
  <c r="Q6060" i="1"/>
  <c r="P6060" i="1"/>
  <c r="O6060" i="1"/>
  <c r="N6060" i="1"/>
  <c r="S6059" i="1"/>
  <c r="R6059" i="1"/>
  <c r="Q6059" i="1"/>
  <c r="P6059" i="1"/>
  <c r="O6059" i="1"/>
  <c r="N6059" i="1"/>
  <c r="S6058" i="1"/>
  <c r="R6058" i="1"/>
  <c r="Q6058" i="1"/>
  <c r="P6058" i="1"/>
  <c r="O6058" i="1"/>
  <c r="N6058" i="1"/>
  <c r="S6057" i="1"/>
  <c r="R6057" i="1"/>
  <c r="Q6057" i="1"/>
  <c r="P6057" i="1"/>
  <c r="O6057" i="1"/>
  <c r="N6057" i="1"/>
  <c r="S6056" i="1"/>
  <c r="R6056" i="1"/>
  <c r="Q6056" i="1"/>
  <c r="P6056" i="1"/>
  <c r="O6056" i="1"/>
  <c r="N6056" i="1"/>
  <c r="S6055" i="1"/>
  <c r="R6055" i="1"/>
  <c r="Q6055" i="1"/>
  <c r="P6055" i="1"/>
  <c r="O6055" i="1"/>
  <c r="N6055" i="1"/>
  <c r="S6054" i="1"/>
  <c r="R6054" i="1"/>
  <c r="Q6054" i="1"/>
  <c r="P6054" i="1"/>
  <c r="O6054" i="1"/>
  <c r="N6054" i="1"/>
  <c r="S6053" i="1"/>
  <c r="R6053" i="1"/>
  <c r="Q6053" i="1"/>
  <c r="P6053" i="1"/>
  <c r="O6053" i="1"/>
  <c r="N6053" i="1"/>
  <c r="S6052" i="1"/>
  <c r="R6052" i="1"/>
  <c r="Q6052" i="1"/>
  <c r="P6052" i="1"/>
  <c r="O6052" i="1"/>
  <c r="N6052" i="1"/>
  <c r="S6051" i="1"/>
  <c r="R6051" i="1"/>
  <c r="Q6051" i="1"/>
  <c r="P6051" i="1"/>
  <c r="O6051" i="1"/>
  <c r="N6051" i="1"/>
  <c r="S6050" i="1"/>
  <c r="R6050" i="1"/>
  <c r="Q6050" i="1"/>
  <c r="P6050" i="1"/>
  <c r="O6050" i="1"/>
  <c r="N6050" i="1"/>
  <c r="S6049" i="1"/>
  <c r="R6049" i="1"/>
  <c r="Q6049" i="1"/>
  <c r="P6049" i="1"/>
  <c r="O6049" i="1"/>
  <c r="N6049" i="1"/>
  <c r="S6048" i="1"/>
  <c r="R6048" i="1"/>
  <c r="Q6048" i="1"/>
  <c r="P6048" i="1"/>
  <c r="O6048" i="1"/>
  <c r="N6048" i="1"/>
  <c r="S6047" i="1"/>
  <c r="R6047" i="1"/>
  <c r="Q6047" i="1"/>
  <c r="P6047" i="1"/>
  <c r="O6047" i="1"/>
  <c r="N6047" i="1"/>
  <c r="S6046" i="1"/>
  <c r="R6046" i="1"/>
  <c r="T6046" i="1" s="1"/>
  <c r="Q6046" i="1"/>
  <c r="P6046" i="1"/>
  <c r="O6046" i="1"/>
  <c r="N6046" i="1"/>
  <c r="S6045" i="1"/>
  <c r="R6045" i="1"/>
  <c r="Q6045" i="1"/>
  <c r="P6045" i="1"/>
  <c r="O6045" i="1"/>
  <c r="N6045" i="1"/>
  <c r="S6044" i="1"/>
  <c r="R6044" i="1"/>
  <c r="Q6044" i="1"/>
  <c r="P6044" i="1"/>
  <c r="O6044" i="1"/>
  <c r="N6044" i="1"/>
  <c r="S6043" i="1"/>
  <c r="R6043" i="1"/>
  <c r="Q6043" i="1"/>
  <c r="P6043" i="1"/>
  <c r="O6043" i="1"/>
  <c r="N6043" i="1"/>
  <c r="S6042" i="1"/>
  <c r="R6042" i="1"/>
  <c r="Q6042" i="1"/>
  <c r="P6042" i="1"/>
  <c r="O6042" i="1"/>
  <c r="N6042" i="1"/>
  <c r="S6041" i="1"/>
  <c r="R6041" i="1"/>
  <c r="Q6041" i="1"/>
  <c r="P6041" i="1"/>
  <c r="O6041" i="1"/>
  <c r="N6041" i="1"/>
  <c r="S6040" i="1"/>
  <c r="R6040" i="1"/>
  <c r="Q6040" i="1"/>
  <c r="P6040" i="1"/>
  <c r="O6040" i="1"/>
  <c r="N6040" i="1"/>
  <c r="S6039" i="1"/>
  <c r="R6039" i="1"/>
  <c r="Q6039" i="1"/>
  <c r="P6039" i="1"/>
  <c r="O6039" i="1"/>
  <c r="N6039" i="1"/>
  <c r="S6038" i="1"/>
  <c r="R6038" i="1"/>
  <c r="Q6038" i="1"/>
  <c r="P6038" i="1"/>
  <c r="O6038" i="1"/>
  <c r="N6038" i="1"/>
  <c r="S6037" i="1"/>
  <c r="R6037" i="1"/>
  <c r="Q6037" i="1"/>
  <c r="P6037" i="1"/>
  <c r="O6037" i="1"/>
  <c r="N6037" i="1"/>
  <c r="S6036" i="1"/>
  <c r="R6036" i="1"/>
  <c r="Q6036" i="1"/>
  <c r="P6036" i="1"/>
  <c r="O6036" i="1"/>
  <c r="N6036" i="1"/>
  <c r="S6035" i="1"/>
  <c r="R6035" i="1"/>
  <c r="Q6035" i="1"/>
  <c r="P6035" i="1"/>
  <c r="O6035" i="1"/>
  <c r="N6035" i="1"/>
  <c r="S6034" i="1"/>
  <c r="R6034" i="1"/>
  <c r="Q6034" i="1"/>
  <c r="P6034" i="1"/>
  <c r="O6034" i="1"/>
  <c r="N6034" i="1"/>
  <c r="S6033" i="1"/>
  <c r="R6033" i="1"/>
  <c r="Q6033" i="1"/>
  <c r="P6033" i="1"/>
  <c r="O6033" i="1"/>
  <c r="N6033" i="1"/>
  <c r="S6032" i="1"/>
  <c r="R6032" i="1"/>
  <c r="Q6032" i="1"/>
  <c r="P6032" i="1"/>
  <c r="O6032" i="1"/>
  <c r="N6032" i="1"/>
  <c r="S6031" i="1"/>
  <c r="R6031" i="1"/>
  <c r="Q6031" i="1"/>
  <c r="P6031" i="1"/>
  <c r="O6031" i="1"/>
  <c r="N6031" i="1"/>
  <c r="S6030" i="1"/>
  <c r="R6030" i="1"/>
  <c r="Q6030" i="1"/>
  <c r="P6030" i="1"/>
  <c r="O6030" i="1"/>
  <c r="N6030" i="1"/>
  <c r="S6029" i="1"/>
  <c r="R6029" i="1"/>
  <c r="Q6029" i="1"/>
  <c r="P6029" i="1"/>
  <c r="O6029" i="1"/>
  <c r="N6029" i="1"/>
  <c r="S6028" i="1"/>
  <c r="R6028" i="1"/>
  <c r="Q6028" i="1"/>
  <c r="P6028" i="1"/>
  <c r="O6028" i="1"/>
  <c r="N6028" i="1"/>
  <c r="S6027" i="1"/>
  <c r="R6027" i="1"/>
  <c r="Q6027" i="1"/>
  <c r="P6027" i="1"/>
  <c r="O6027" i="1"/>
  <c r="N6027" i="1"/>
  <c r="S6026" i="1"/>
  <c r="R6026" i="1"/>
  <c r="T6026" i="1" s="1"/>
  <c r="Q6026" i="1"/>
  <c r="P6026" i="1"/>
  <c r="O6026" i="1"/>
  <c r="N6026" i="1"/>
  <c r="S6025" i="1"/>
  <c r="R6025" i="1"/>
  <c r="Q6025" i="1"/>
  <c r="P6025" i="1"/>
  <c r="O6025" i="1"/>
  <c r="N6025" i="1"/>
  <c r="S6024" i="1"/>
  <c r="R6024" i="1"/>
  <c r="Q6024" i="1"/>
  <c r="P6024" i="1"/>
  <c r="O6024" i="1"/>
  <c r="N6024" i="1"/>
  <c r="S6023" i="1"/>
  <c r="R6023" i="1"/>
  <c r="Q6023" i="1"/>
  <c r="P6023" i="1"/>
  <c r="O6023" i="1"/>
  <c r="N6023" i="1"/>
  <c r="S6022" i="1"/>
  <c r="R6022" i="1"/>
  <c r="Q6022" i="1"/>
  <c r="P6022" i="1"/>
  <c r="O6022" i="1"/>
  <c r="N6022" i="1"/>
  <c r="S6021" i="1"/>
  <c r="R6021" i="1"/>
  <c r="Q6021" i="1"/>
  <c r="P6021" i="1"/>
  <c r="O6021" i="1"/>
  <c r="N6021" i="1"/>
  <c r="S6020" i="1"/>
  <c r="R6020" i="1"/>
  <c r="Q6020" i="1"/>
  <c r="P6020" i="1"/>
  <c r="O6020" i="1"/>
  <c r="N6020" i="1"/>
  <c r="S6019" i="1"/>
  <c r="R6019" i="1"/>
  <c r="Q6019" i="1"/>
  <c r="P6019" i="1"/>
  <c r="O6019" i="1"/>
  <c r="N6019" i="1"/>
  <c r="S6018" i="1"/>
  <c r="R6018" i="1"/>
  <c r="Q6018" i="1"/>
  <c r="P6018" i="1"/>
  <c r="O6018" i="1"/>
  <c r="N6018" i="1"/>
  <c r="S6017" i="1"/>
  <c r="R6017" i="1"/>
  <c r="Q6017" i="1"/>
  <c r="P6017" i="1"/>
  <c r="O6017" i="1"/>
  <c r="N6017" i="1"/>
  <c r="S6016" i="1"/>
  <c r="R6016" i="1"/>
  <c r="Q6016" i="1"/>
  <c r="P6016" i="1"/>
  <c r="O6016" i="1"/>
  <c r="N6016" i="1"/>
  <c r="S6015" i="1"/>
  <c r="R6015" i="1"/>
  <c r="Q6015" i="1"/>
  <c r="P6015" i="1"/>
  <c r="O6015" i="1"/>
  <c r="N6015" i="1"/>
  <c r="S6014" i="1"/>
  <c r="R6014" i="1"/>
  <c r="Q6014" i="1"/>
  <c r="P6014" i="1"/>
  <c r="O6014" i="1"/>
  <c r="N6014" i="1"/>
  <c r="S6013" i="1"/>
  <c r="R6013" i="1"/>
  <c r="Q6013" i="1"/>
  <c r="P6013" i="1"/>
  <c r="O6013" i="1"/>
  <c r="N6013" i="1"/>
  <c r="S6012" i="1"/>
  <c r="R6012" i="1"/>
  <c r="Q6012" i="1"/>
  <c r="P6012" i="1"/>
  <c r="O6012" i="1"/>
  <c r="N6012" i="1"/>
  <c r="S6011" i="1"/>
  <c r="R6011" i="1"/>
  <c r="Q6011" i="1"/>
  <c r="P6011" i="1"/>
  <c r="O6011" i="1"/>
  <c r="N6011" i="1"/>
  <c r="S6010" i="1"/>
  <c r="R6010" i="1"/>
  <c r="Q6010" i="1"/>
  <c r="P6010" i="1"/>
  <c r="O6010" i="1"/>
  <c r="N6010" i="1"/>
  <c r="S6009" i="1"/>
  <c r="R6009" i="1"/>
  <c r="Q6009" i="1"/>
  <c r="P6009" i="1"/>
  <c r="O6009" i="1"/>
  <c r="N6009" i="1"/>
  <c r="S6008" i="1"/>
  <c r="R6008" i="1"/>
  <c r="Q6008" i="1"/>
  <c r="P6008" i="1"/>
  <c r="O6008" i="1"/>
  <c r="N6008" i="1"/>
  <c r="S6007" i="1"/>
  <c r="R6007" i="1"/>
  <c r="Q6007" i="1"/>
  <c r="P6007" i="1"/>
  <c r="O6007" i="1"/>
  <c r="N6007" i="1"/>
  <c r="S6006" i="1"/>
  <c r="R6006" i="1"/>
  <c r="T6006" i="1" s="1"/>
  <c r="Q6006" i="1"/>
  <c r="P6006" i="1"/>
  <c r="O6006" i="1"/>
  <c r="N6006" i="1"/>
  <c r="S6005" i="1"/>
  <c r="R6005" i="1"/>
  <c r="Q6005" i="1"/>
  <c r="P6005" i="1"/>
  <c r="O6005" i="1"/>
  <c r="N6005" i="1"/>
  <c r="S6004" i="1"/>
  <c r="R6004" i="1"/>
  <c r="Q6004" i="1"/>
  <c r="P6004" i="1"/>
  <c r="O6004" i="1"/>
  <c r="N6004" i="1"/>
  <c r="S6003" i="1"/>
  <c r="R6003" i="1"/>
  <c r="Q6003" i="1"/>
  <c r="P6003" i="1"/>
  <c r="O6003" i="1"/>
  <c r="N6003" i="1"/>
  <c r="S6002" i="1"/>
  <c r="R6002" i="1"/>
  <c r="Q6002" i="1"/>
  <c r="P6002" i="1"/>
  <c r="O6002" i="1"/>
  <c r="N6002" i="1"/>
  <c r="S6001" i="1"/>
  <c r="R6001" i="1"/>
  <c r="Q6001" i="1"/>
  <c r="P6001" i="1"/>
  <c r="O6001" i="1"/>
  <c r="N6001" i="1"/>
  <c r="S6000" i="1"/>
  <c r="R6000" i="1"/>
  <c r="Q6000" i="1"/>
  <c r="P6000" i="1"/>
  <c r="O6000" i="1"/>
  <c r="N6000" i="1"/>
  <c r="S5999" i="1"/>
  <c r="R5999" i="1"/>
  <c r="Q5999" i="1"/>
  <c r="P5999" i="1"/>
  <c r="O5999" i="1"/>
  <c r="N5999" i="1"/>
  <c r="S5998" i="1"/>
  <c r="R5998" i="1"/>
  <c r="Q5998" i="1"/>
  <c r="P5998" i="1"/>
  <c r="O5998" i="1"/>
  <c r="N5998" i="1"/>
  <c r="S5997" i="1"/>
  <c r="R5997" i="1"/>
  <c r="Q5997" i="1"/>
  <c r="P5997" i="1"/>
  <c r="O5997" i="1"/>
  <c r="N5997" i="1"/>
  <c r="S5996" i="1"/>
  <c r="R5996" i="1"/>
  <c r="T5996" i="1" s="1"/>
  <c r="Q5996" i="1"/>
  <c r="P5996" i="1"/>
  <c r="O5996" i="1"/>
  <c r="N5996" i="1"/>
  <c r="S5995" i="1"/>
  <c r="R5995" i="1"/>
  <c r="Q5995" i="1"/>
  <c r="P5995" i="1"/>
  <c r="O5995" i="1"/>
  <c r="N5995" i="1"/>
  <c r="S5994" i="1"/>
  <c r="R5994" i="1"/>
  <c r="Q5994" i="1"/>
  <c r="P5994" i="1"/>
  <c r="O5994" i="1"/>
  <c r="N5994" i="1"/>
  <c r="S5993" i="1"/>
  <c r="R5993" i="1"/>
  <c r="Q5993" i="1"/>
  <c r="P5993" i="1"/>
  <c r="O5993" i="1"/>
  <c r="N5993" i="1"/>
  <c r="S5992" i="1"/>
  <c r="R5992" i="1"/>
  <c r="Q5992" i="1"/>
  <c r="P5992" i="1"/>
  <c r="O5992" i="1"/>
  <c r="N5992" i="1"/>
  <c r="S5991" i="1"/>
  <c r="R5991" i="1"/>
  <c r="Q5991" i="1"/>
  <c r="P5991" i="1"/>
  <c r="O5991" i="1"/>
  <c r="N5991" i="1"/>
  <c r="S5990" i="1"/>
  <c r="R5990" i="1"/>
  <c r="Q5990" i="1"/>
  <c r="P5990" i="1"/>
  <c r="O5990" i="1"/>
  <c r="N5990" i="1"/>
  <c r="S5989" i="1"/>
  <c r="R5989" i="1"/>
  <c r="Q5989" i="1"/>
  <c r="P5989" i="1"/>
  <c r="O5989" i="1"/>
  <c r="N5989" i="1"/>
  <c r="S5988" i="1"/>
  <c r="R5988" i="1"/>
  <c r="Q5988" i="1"/>
  <c r="P5988" i="1"/>
  <c r="O5988" i="1"/>
  <c r="N5988" i="1"/>
  <c r="S5987" i="1"/>
  <c r="R5987" i="1"/>
  <c r="Q5987" i="1"/>
  <c r="P5987" i="1"/>
  <c r="O5987" i="1"/>
  <c r="N5987" i="1"/>
  <c r="S5986" i="1"/>
  <c r="R5986" i="1"/>
  <c r="T5986" i="1" s="1"/>
  <c r="Q5986" i="1"/>
  <c r="P5986" i="1"/>
  <c r="O5986" i="1"/>
  <c r="N5986" i="1"/>
  <c r="S5985" i="1"/>
  <c r="R5985" i="1"/>
  <c r="Q5985" i="1"/>
  <c r="P5985" i="1"/>
  <c r="O5985" i="1"/>
  <c r="N5985" i="1"/>
  <c r="S5984" i="1"/>
  <c r="R5984" i="1"/>
  <c r="Q5984" i="1"/>
  <c r="P5984" i="1"/>
  <c r="O5984" i="1"/>
  <c r="N5984" i="1"/>
  <c r="S5983" i="1"/>
  <c r="R5983" i="1"/>
  <c r="Q5983" i="1"/>
  <c r="P5983" i="1"/>
  <c r="O5983" i="1"/>
  <c r="N5983" i="1"/>
  <c r="S5982" i="1"/>
  <c r="R5982" i="1"/>
  <c r="Q5982" i="1"/>
  <c r="P5982" i="1"/>
  <c r="O5982" i="1"/>
  <c r="N5982" i="1"/>
  <c r="S5981" i="1"/>
  <c r="R5981" i="1"/>
  <c r="Q5981" i="1"/>
  <c r="P5981" i="1"/>
  <c r="O5981" i="1"/>
  <c r="N5981" i="1"/>
  <c r="S5980" i="1"/>
  <c r="R5980" i="1"/>
  <c r="Q5980" i="1"/>
  <c r="P5980" i="1"/>
  <c r="O5980" i="1"/>
  <c r="N5980" i="1"/>
  <c r="S5979" i="1"/>
  <c r="R5979" i="1"/>
  <c r="Q5979" i="1"/>
  <c r="P5979" i="1"/>
  <c r="O5979" i="1"/>
  <c r="N5979" i="1"/>
  <c r="S5978" i="1"/>
  <c r="R5978" i="1"/>
  <c r="Q5978" i="1"/>
  <c r="P5978" i="1"/>
  <c r="O5978" i="1"/>
  <c r="N5978" i="1"/>
  <c r="S5977" i="1"/>
  <c r="R5977" i="1"/>
  <c r="Q5977" i="1"/>
  <c r="P5977" i="1"/>
  <c r="O5977" i="1"/>
  <c r="N5977" i="1"/>
  <c r="F5977" i="1"/>
  <c r="D5977" i="1"/>
  <c r="S5976" i="1"/>
  <c r="R5976" i="1"/>
  <c r="T5976" i="1" s="1"/>
  <c r="Q5976" i="1"/>
  <c r="P5976" i="1"/>
  <c r="O5976" i="1"/>
  <c r="N5976" i="1"/>
  <c r="F5976" i="1"/>
  <c r="D5976" i="1"/>
  <c r="S5975" i="1"/>
  <c r="R5975" i="1"/>
  <c r="Q5975" i="1"/>
  <c r="P5975" i="1"/>
  <c r="O5975" i="1"/>
  <c r="N5975" i="1"/>
  <c r="S5974" i="1"/>
  <c r="R5974" i="1"/>
  <c r="Q5974" i="1"/>
  <c r="P5974" i="1"/>
  <c r="O5974" i="1"/>
  <c r="N5974" i="1"/>
  <c r="S5973" i="1"/>
  <c r="R5973" i="1"/>
  <c r="Q5973" i="1"/>
  <c r="P5973" i="1"/>
  <c r="O5973" i="1"/>
  <c r="N5973" i="1"/>
  <c r="S5972" i="1"/>
  <c r="R5972" i="1"/>
  <c r="Q5972" i="1"/>
  <c r="P5972" i="1"/>
  <c r="O5972" i="1"/>
  <c r="N5972" i="1"/>
  <c r="S5971" i="1"/>
  <c r="R5971" i="1"/>
  <c r="Q5971" i="1"/>
  <c r="P5971" i="1"/>
  <c r="O5971" i="1"/>
  <c r="N5971" i="1"/>
  <c r="S5970" i="1"/>
  <c r="R5970" i="1"/>
  <c r="Q5970" i="1"/>
  <c r="P5970" i="1"/>
  <c r="O5970" i="1"/>
  <c r="N5970" i="1"/>
  <c r="S5969" i="1"/>
  <c r="R5969" i="1"/>
  <c r="Q5969" i="1"/>
  <c r="P5969" i="1"/>
  <c r="O5969" i="1"/>
  <c r="N5969" i="1"/>
  <c r="S5968" i="1"/>
  <c r="R5968" i="1"/>
  <c r="Q5968" i="1"/>
  <c r="P5968" i="1"/>
  <c r="O5968" i="1"/>
  <c r="N5968" i="1"/>
  <c r="S5967" i="1"/>
  <c r="R5967" i="1"/>
  <c r="Q5967" i="1"/>
  <c r="P5967" i="1"/>
  <c r="O5967" i="1"/>
  <c r="N5967" i="1"/>
  <c r="S5966" i="1"/>
  <c r="R5966" i="1"/>
  <c r="T5966" i="1" s="1"/>
  <c r="Q5966" i="1"/>
  <c r="P5966" i="1"/>
  <c r="O5966" i="1"/>
  <c r="N5966" i="1"/>
  <c r="S5965" i="1"/>
  <c r="R5965" i="1"/>
  <c r="Q5965" i="1"/>
  <c r="P5965" i="1"/>
  <c r="O5965" i="1"/>
  <c r="N5965" i="1"/>
  <c r="S5964" i="1"/>
  <c r="R5964" i="1"/>
  <c r="Q5964" i="1"/>
  <c r="P5964" i="1"/>
  <c r="O5964" i="1"/>
  <c r="N5964" i="1"/>
  <c r="S5963" i="1"/>
  <c r="R5963" i="1"/>
  <c r="T5963" i="1" s="1"/>
  <c r="Q5963" i="1"/>
  <c r="P5963" i="1"/>
  <c r="O5963" i="1"/>
  <c r="N5963" i="1"/>
  <c r="S5962" i="1"/>
  <c r="R5962" i="1"/>
  <c r="Q5962" i="1"/>
  <c r="P5962" i="1"/>
  <c r="O5962" i="1"/>
  <c r="N5962" i="1"/>
  <c r="S5961" i="1"/>
  <c r="R5961" i="1"/>
  <c r="Q5961" i="1"/>
  <c r="P5961" i="1"/>
  <c r="O5961" i="1"/>
  <c r="N5961" i="1"/>
  <c r="S5960" i="1"/>
  <c r="R5960" i="1"/>
  <c r="Q5960" i="1"/>
  <c r="P5960" i="1"/>
  <c r="O5960" i="1"/>
  <c r="N5960" i="1"/>
  <c r="S5959" i="1"/>
  <c r="R5959" i="1"/>
  <c r="Q5959" i="1"/>
  <c r="P5959" i="1"/>
  <c r="O5959" i="1"/>
  <c r="N5959" i="1"/>
  <c r="S5958" i="1"/>
  <c r="R5958" i="1"/>
  <c r="Q5958" i="1"/>
  <c r="P5958" i="1"/>
  <c r="O5958" i="1"/>
  <c r="N5958" i="1"/>
  <c r="S5957" i="1"/>
  <c r="R5957" i="1"/>
  <c r="Q5957" i="1"/>
  <c r="P5957" i="1"/>
  <c r="O5957" i="1"/>
  <c r="N5957" i="1"/>
  <c r="S5956" i="1"/>
  <c r="R5956" i="1"/>
  <c r="Q5956" i="1"/>
  <c r="P5956" i="1"/>
  <c r="O5956" i="1"/>
  <c r="N5956" i="1"/>
  <c r="S5955" i="1"/>
  <c r="R5955" i="1"/>
  <c r="Q5955" i="1"/>
  <c r="P5955" i="1"/>
  <c r="O5955" i="1"/>
  <c r="N5955" i="1"/>
  <c r="S5954" i="1"/>
  <c r="R5954" i="1"/>
  <c r="Q5954" i="1"/>
  <c r="P5954" i="1"/>
  <c r="O5954" i="1"/>
  <c r="N5954" i="1"/>
  <c r="S5953" i="1"/>
  <c r="R5953" i="1"/>
  <c r="Q5953" i="1"/>
  <c r="P5953" i="1"/>
  <c r="O5953" i="1"/>
  <c r="N5953" i="1"/>
  <c r="S5952" i="1"/>
  <c r="R5952" i="1"/>
  <c r="Q5952" i="1"/>
  <c r="P5952" i="1"/>
  <c r="O5952" i="1"/>
  <c r="N5952" i="1"/>
  <c r="S5951" i="1"/>
  <c r="R5951" i="1"/>
  <c r="Q5951" i="1"/>
  <c r="P5951" i="1"/>
  <c r="O5951" i="1"/>
  <c r="N5951" i="1"/>
  <c r="S5950" i="1"/>
  <c r="R5950" i="1"/>
  <c r="Q5950" i="1"/>
  <c r="P5950" i="1"/>
  <c r="O5950" i="1"/>
  <c r="N5950" i="1"/>
  <c r="S5949" i="1"/>
  <c r="R5949" i="1"/>
  <c r="Q5949" i="1"/>
  <c r="P5949" i="1"/>
  <c r="O5949" i="1"/>
  <c r="N5949" i="1"/>
  <c r="S5948" i="1"/>
  <c r="R5948" i="1"/>
  <c r="Q5948" i="1"/>
  <c r="P5948" i="1"/>
  <c r="O5948" i="1"/>
  <c r="N5948" i="1"/>
  <c r="S5947" i="1"/>
  <c r="R5947" i="1"/>
  <c r="T5947" i="1" s="1"/>
  <c r="Q5947" i="1"/>
  <c r="P5947" i="1"/>
  <c r="O5947" i="1"/>
  <c r="N5947" i="1"/>
  <c r="S5946" i="1"/>
  <c r="R5946" i="1"/>
  <c r="T5946" i="1" s="1"/>
  <c r="Q5946" i="1"/>
  <c r="P5946" i="1"/>
  <c r="O5946" i="1"/>
  <c r="N5946" i="1"/>
  <c r="S5945" i="1"/>
  <c r="R5945" i="1"/>
  <c r="Q5945" i="1"/>
  <c r="P5945" i="1"/>
  <c r="O5945" i="1"/>
  <c r="N5945" i="1"/>
  <c r="S5944" i="1"/>
  <c r="R5944" i="1"/>
  <c r="Q5944" i="1"/>
  <c r="P5944" i="1"/>
  <c r="O5944" i="1"/>
  <c r="N5944" i="1"/>
  <c r="S5943" i="1"/>
  <c r="R5943" i="1"/>
  <c r="Q5943" i="1"/>
  <c r="P5943" i="1"/>
  <c r="O5943" i="1"/>
  <c r="N5943" i="1"/>
  <c r="S5942" i="1"/>
  <c r="R5942" i="1"/>
  <c r="Q5942" i="1"/>
  <c r="P5942" i="1"/>
  <c r="O5942" i="1"/>
  <c r="N5942" i="1"/>
  <c r="S5941" i="1"/>
  <c r="R5941" i="1"/>
  <c r="Q5941" i="1"/>
  <c r="P5941" i="1"/>
  <c r="O5941" i="1"/>
  <c r="N5941" i="1"/>
  <c r="S5940" i="1"/>
  <c r="R5940" i="1"/>
  <c r="Q5940" i="1"/>
  <c r="P5940" i="1"/>
  <c r="O5940" i="1"/>
  <c r="N5940" i="1"/>
  <c r="S5939" i="1"/>
  <c r="R5939" i="1"/>
  <c r="Q5939" i="1"/>
  <c r="P5939" i="1"/>
  <c r="O5939" i="1"/>
  <c r="N5939" i="1"/>
  <c r="S5938" i="1"/>
  <c r="R5938" i="1"/>
  <c r="Q5938" i="1"/>
  <c r="P5938" i="1"/>
  <c r="O5938" i="1"/>
  <c r="N5938" i="1"/>
  <c r="S5937" i="1"/>
  <c r="R5937" i="1"/>
  <c r="Q5937" i="1"/>
  <c r="P5937" i="1"/>
  <c r="O5937" i="1"/>
  <c r="N5937" i="1"/>
  <c r="S5936" i="1"/>
  <c r="R5936" i="1"/>
  <c r="T5936" i="1" s="1"/>
  <c r="Q5936" i="1"/>
  <c r="P5936" i="1"/>
  <c r="O5936" i="1"/>
  <c r="N5936" i="1"/>
  <c r="S5935" i="1"/>
  <c r="R5935" i="1"/>
  <c r="Q5935" i="1"/>
  <c r="P5935" i="1"/>
  <c r="O5935" i="1"/>
  <c r="N5935" i="1"/>
  <c r="S5934" i="1"/>
  <c r="R5934" i="1"/>
  <c r="Q5934" i="1"/>
  <c r="P5934" i="1"/>
  <c r="O5934" i="1"/>
  <c r="N5934" i="1"/>
  <c r="S5933" i="1"/>
  <c r="R5933" i="1"/>
  <c r="Q5933" i="1"/>
  <c r="P5933" i="1"/>
  <c r="O5933" i="1"/>
  <c r="N5933" i="1"/>
  <c r="S5932" i="1"/>
  <c r="R5932" i="1"/>
  <c r="Q5932" i="1"/>
  <c r="P5932" i="1"/>
  <c r="O5932" i="1"/>
  <c r="N5932" i="1"/>
  <c r="S5931" i="1"/>
  <c r="R5931" i="1"/>
  <c r="Q5931" i="1"/>
  <c r="P5931" i="1"/>
  <c r="O5931" i="1"/>
  <c r="N5931" i="1"/>
  <c r="S5930" i="1"/>
  <c r="R5930" i="1"/>
  <c r="Q5930" i="1"/>
  <c r="P5930" i="1"/>
  <c r="O5930" i="1"/>
  <c r="N5930" i="1"/>
  <c r="S5929" i="1"/>
  <c r="R5929" i="1"/>
  <c r="Q5929" i="1"/>
  <c r="P5929" i="1"/>
  <c r="O5929" i="1"/>
  <c r="N5929" i="1"/>
  <c r="S5928" i="1"/>
  <c r="R5928" i="1"/>
  <c r="Q5928" i="1"/>
  <c r="P5928" i="1"/>
  <c r="O5928" i="1"/>
  <c r="N5928" i="1"/>
  <c r="S5927" i="1"/>
  <c r="R5927" i="1"/>
  <c r="Q5927" i="1"/>
  <c r="P5927" i="1"/>
  <c r="O5927" i="1"/>
  <c r="N5927" i="1"/>
  <c r="S5926" i="1"/>
  <c r="R5926" i="1"/>
  <c r="T5926" i="1" s="1"/>
  <c r="Q5926" i="1"/>
  <c r="P5926" i="1"/>
  <c r="O5926" i="1"/>
  <c r="N5926" i="1"/>
  <c r="S5925" i="1"/>
  <c r="R5925" i="1"/>
  <c r="Q5925" i="1"/>
  <c r="P5925" i="1"/>
  <c r="O5925" i="1"/>
  <c r="N5925" i="1"/>
  <c r="S5924" i="1"/>
  <c r="R5924" i="1"/>
  <c r="Q5924" i="1"/>
  <c r="P5924" i="1"/>
  <c r="O5924" i="1"/>
  <c r="N5924" i="1"/>
  <c r="S5923" i="1"/>
  <c r="R5923" i="1"/>
  <c r="T5923" i="1" s="1"/>
  <c r="Q5923" i="1"/>
  <c r="P5923" i="1"/>
  <c r="O5923" i="1"/>
  <c r="N5923" i="1"/>
  <c r="S5922" i="1"/>
  <c r="R5922" i="1"/>
  <c r="Q5922" i="1"/>
  <c r="P5922" i="1"/>
  <c r="O5922" i="1"/>
  <c r="N5922" i="1"/>
  <c r="S5921" i="1"/>
  <c r="R5921" i="1"/>
  <c r="Q5921" i="1"/>
  <c r="P5921" i="1"/>
  <c r="O5921" i="1"/>
  <c r="N5921" i="1"/>
  <c r="S5920" i="1"/>
  <c r="R5920" i="1"/>
  <c r="Q5920" i="1"/>
  <c r="P5920" i="1"/>
  <c r="O5920" i="1"/>
  <c r="N5920" i="1"/>
  <c r="S5919" i="1"/>
  <c r="R5919" i="1"/>
  <c r="Q5919" i="1"/>
  <c r="P5919" i="1"/>
  <c r="O5919" i="1"/>
  <c r="N5919" i="1"/>
  <c r="S5918" i="1"/>
  <c r="R5918" i="1"/>
  <c r="Q5918" i="1"/>
  <c r="P5918" i="1"/>
  <c r="O5918" i="1"/>
  <c r="N5918" i="1"/>
  <c r="S5917" i="1"/>
  <c r="R5917" i="1"/>
  <c r="Q5917" i="1"/>
  <c r="P5917" i="1"/>
  <c r="O5917" i="1"/>
  <c r="N5917" i="1"/>
  <c r="S5916" i="1"/>
  <c r="R5916" i="1"/>
  <c r="Q5916" i="1"/>
  <c r="P5916" i="1"/>
  <c r="O5916" i="1"/>
  <c r="N5916" i="1"/>
  <c r="S5915" i="1"/>
  <c r="R5915" i="1"/>
  <c r="Q5915" i="1"/>
  <c r="P5915" i="1"/>
  <c r="O5915" i="1"/>
  <c r="N5915" i="1"/>
  <c r="S5914" i="1"/>
  <c r="R5914" i="1"/>
  <c r="Q5914" i="1"/>
  <c r="P5914" i="1"/>
  <c r="O5914" i="1"/>
  <c r="N5914" i="1"/>
  <c r="S5913" i="1"/>
  <c r="R5913" i="1"/>
  <c r="Q5913" i="1"/>
  <c r="P5913" i="1"/>
  <c r="O5913" i="1"/>
  <c r="N5913" i="1"/>
  <c r="S5912" i="1"/>
  <c r="R5912" i="1"/>
  <c r="Q5912" i="1"/>
  <c r="P5912" i="1"/>
  <c r="O5912" i="1"/>
  <c r="N5912" i="1"/>
  <c r="S5911" i="1"/>
  <c r="R5911" i="1"/>
  <c r="Q5911" i="1"/>
  <c r="P5911" i="1"/>
  <c r="O5911" i="1"/>
  <c r="N5911" i="1"/>
  <c r="S5910" i="1"/>
  <c r="R5910" i="1"/>
  <c r="Q5910" i="1"/>
  <c r="P5910" i="1"/>
  <c r="O5910" i="1"/>
  <c r="N5910" i="1"/>
  <c r="S5909" i="1"/>
  <c r="R5909" i="1"/>
  <c r="Q5909" i="1"/>
  <c r="P5909" i="1"/>
  <c r="O5909" i="1"/>
  <c r="N5909" i="1"/>
  <c r="S5908" i="1"/>
  <c r="R5908" i="1"/>
  <c r="Q5908" i="1"/>
  <c r="P5908" i="1"/>
  <c r="O5908" i="1"/>
  <c r="N5908" i="1"/>
  <c r="S5907" i="1"/>
  <c r="R5907" i="1"/>
  <c r="T5907" i="1" s="1"/>
  <c r="Q5907" i="1"/>
  <c r="P5907" i="1"/>
  <c r="O5907" i="1"/>
  <c r="N5907" i="1"/>
  <c r="S5906" i="1"/>
  <c r="R5906" i="1"/>
  <c r="T5906" i="1" s="1"/>
  <c r="Q5906" i="1"/>
  <c r="P5906" i="1"/>
  <c r="O5906" i="1"/>
  <c r="N5906" i="1"/>
  <c r="S5905" i="1"/>
  <c r="R5905" i="1"/>
  <c r="Q5905" i="1"/>
  <c r="P5905" i="1"/>
  <c r="O5905" i="1"/>
  <c r="N5905" i="1"/>
  <c r="S5904" i="1"/>
  <c r="R5904" i="1"/>
  <c r="Q5904" i="1"/>
  <c r="P5904" i="1"/>
  <c r="O5904" i="1"/>
  <c r="N5904" i="1"/>
  <c r="S5903" i="1"/>
  <c r="R5903" i="1"/>
  <c r="Q5903" i="1"/>
  <c r="P5903" i="1"/>
  <c r="O5903" i="1"/>
  <c r="N5903" i="1"/>
  <c r="S5902" i="1"/>
  <c r="R5902" i="1"/>
  <c r="Q5902" i="1"/>
  <c r="P5902" i="1"/>
  <c r="O5902" i="1"/>
  <c r="N5902" i="1"/>
  <c r="S5901" i="1"/>
  <c r="R5901" i="1"/>
  <c r="Q5901" i="1"/>
  <c r="P5901" i="1"/>
  <c r="O5901" i="1"/>
  <c r="N5901" i="1"/>
  <c r="S5900" i="1"/>
  <c r="R5900" i="1"/>
  <c r="Q5900" i="1"/>
  <c r="P5900" i="1"/>
  <c r="O5900" i="1"/>
  <c r="N5900" i="1"/>
  <c r="S5899" i="1"/>
  <c r="R5899" i="1"/>
  <c r="Q5899" i="1"/>
  <c r="P5899" i="1"/>
  <c r="O5899" i="1"/>
  <c r="N5899" i="1"/>
  <c r="S5898" i="1"/>
  <c r="R5898" i="1"/>
  <c r="Q5898" i="1"/>
  <c r="P5898" i="1"/>
  <c r="O5898" i="1"/>
  <c r="N5898" i="1"/>
  <c r="S5897" i="1"/>
  <c r="R5897" i="1"/>
  <c r="Q5897" i="1"/>
  <c r="P5897" i="1"/>
  <c r="O5897" i="1"/>
  <c r="N5897" i="1"/>
  <c r="S5896" i="1"/>
  <c r="R5896" i="1"/>
  <c r="T5896" i="1" s="1"/>
  <c r="Q5896" i="1"/>
  <c r="P5896" i="1"/>
  <c r="O5896" i="1"/>
  <c r="N5896" i="1"/>
  <c r="S5895" i="1"/>
  <c r="R5895" i="1"/>
  <c r="Q5895" i="1"/>
  <c r="P5895" i="1"/>
  <c r="O5895" i="1"/>
  <c r="N5895" i="1"/>
  <c r="S5894" i="1"/>
  <c r="R5894" i="1"/>
  <c r="Q5894" i="1"/>
  <c r="P5894" i="1"/>
  <c r="O5894" i="1"/>
  <c r="N5894" i="1"/>
  <c r="S5893" i="1"/>
  <c r="R5893" i="1"/>
  <c r="Q5893" i="1"/>
  <c r="P5893" i="1"/>
  <c r="O5893" i="1"/>
  <c r="N5893" i="1"/>
  <c r="S5892" i="1"/>
  <c r="R5892" i="1"/>
  <c r="Q5892" i="1"/>
  <c r="P5892" i="1"/>
  <c r="O5892" i="1"/>
  <c r="N5892" i="1"/>
  <c r="S5891" i="1"/>
  <c r="R5891" i="1"/>
  <c r="Q5891" i="1"/>
  <c r="P5891" i="1"/>
  <c r="O5891" i="1"/>
  <c r="N5891" i="1"/>
  <c r="S5890" i="1"/>
  <c r="R5890" i="1"/>
  <c r="Q5890" i="1"/>
  <c r="P5890" i="1"/>
  <c r="O5890" i="1"/>
  <c r="N5890" i="1"/>
  <c r="S5889" i="1"/>
  <c r="R5889" i="1"/>
  <c r="Q5889" i="1"/>
  <c r="P5889" i="1"/>
  <c r="O5889" i="1"/>
  <c r="N5889" i="1"/>
  <c r="S5888" i="1"/>
  <c r="R5888" i="1"/>
  <c r="Q5888" i="1"/>
  <c r="P5888" i="1"/>
  <c r="O5888" i="1"/>
  <c r="N5888" i="1"/>
  <c r="S5887" i="1"/>
  <c r="R5887" i="1"/>
  <c r="Q5887" i="1"/>
  <c r="P5887" i="1"/>
  <c r="O5887" i="1"/>
  <c r="N5887" i="1"/>
  <c r="S5886" i="1"/>
  <c r="R5886" i="1"/>
  <c r="T5886" i="1" s="1"/>
  <c r="Q5886" i="1"/>
  <c r="P5886" i="1"/>
  <c r="O5886" i="1"/>
  <c r="N5886" i="1"/>
  <c r="S5885" i="1"/>
  <c r="R5885" i="1"/>
  <c r="Q5885" i="1"/>
  <c r="P5885" i="1"/>
  <c r="O5885" i="1"/>
  <c r="N5885" i="1"/>
  <c r="S5884" i="1"/>
  <c r="R5884" i="1"/>
  <c r="Q5884" i="1"/>
  <c r="P5884" i="1"/>
  <c r="O5884" i="1"/>
  <c r="N5884" i="1"/>
  <c r="S5883" i="1"/>
  <c r="R5883" i="1"/>
  <c r="T5883" i="1" s="1"/>
  <c r="Q5883" i="1"/>
  <c r="P5883" i="1"/>
  <c r="O5883" i="1"/>
  <c r="N5883" i="1"/>
  <c r="S5882" i="1"/>
  <c r="R5882" i="1"/>
  <c r="Q5882" i="1"/>
  <c r="P5882" i="1"/>
  <c r="O5882" i="1"/>
  <c r="N5882" i="1"/>
  <c r="S5881" i="1"/>
  <c r="R5881" i="1"/>
  <c r="Q5881" i="1"/>
  <c r="P5881" i="1"/>
  <c r="O5881" i="1"/>
  <c r="N5881" i="1"/>
  <c r="S5880" i="1"/>
  <c r="R5880" i="1"/>
  <c r="Q5880" i="1"/>
  <c r="P5880" i="1"/>
  <c r="O5880" i="1"/>
  <c r="N5880" i="1"/>
  <c r="S5879" i="1"/>
  <c r="R5879" i="1"/>
  <c r="Q5879" i="1"/>
  <c r="P5879" i="1"/>
  <c r="O5879" i="1"/>
  <c r="N5879" i="1"/>
  <c r="S5878" i="1"/>
  <c r="R5878" i="1"/>
  <c r="Q5878" i="1"/>
  <c r="P5878" i="1"/>
  <c r="O5878" i="1"/>
  <c r="N5878" i="1"/>
  <c r="S5877" i="1"/>
  <c r="R5877" i="1"/>
  <c r="Q5877" i="1"/>
  <c r="P5877" i="1"/>
  <c r="O5877" i="1"/>
  <c r="N5877" i="1"/>
  <c r="S5876" i="1"/>
  <c r="R5876" i="1"/>
  <c r="T5876" i="1" s="1"/>
  <c r="Q5876" i="1"/>
  <c r="P5876" i="1"/>
  <c r="O5876" i="1"/>
  <c r="N5876" i="1"/>
  <c r="S5875" i="1"/>
  <c r="R5875" i="1"/>
  <c r="Q5875" i="1"/>
  <c r="P5875" i="1"/>
  <c r="O5875" i="1"/>
  <c r="N5875" i="1"/>
  <c r="S5874" i="1"/>
  <c r="R5874" i="1"/>
  <c r="Q5874" i="1"/>
  <c r="P5874" i="1"/>
  <c r="O5874" i="1"/>
  <c r="N5874" i="1"/>
  <c r="S5873" i="1"/>
  <c r="R5873" i="1"/>
  <c r="Q5873" i="1"/>
  <c r="P5873" i="1"/>
  <c r="O5873" i="1"/>
  <c r="N5873" i="1"/>
  <c r="S5872" i="1"/>
  <c r="R5872" i="1"/>
  <c r="Q5872" i="1"/>
  <c r="P5872" i="1"/>
  <c r="O5872" i="1"/>
  <c r="N5872" i="1"/>
  <c r="S5871" i="1"/>
  <c r="R5871" i="1"/>
  <c r="Q5871" i="1"/>
  <c r="P5871" i="1"/>
  <c r="O5871" i="1"/>
  <c r="N5871" i="1"/>
  <c r="S5870" i="1"/>
  <c r="R5870" i="1"/>
  <c r="Q5870" i="1"/>
  <c r="P5870" i="1"/>
  <c r="O5870" i="1"/>
  <c r="N5870" i="1"/>
  <c r="S5869" i="1"/>
  <c r="R5869" i="1"/>
  <c r="Q5869" i="1"/>
  <c r="P5869" i="1"/>
  <c r="O5869" i="1"/>
  <c r="N5869" i="1"/>
  <c r="S5868" i="1"/>
  <c r="R5868" i="1"/>
  <c r="Q5868" i="1"/>
  <c r="P5868" i="1"/>
  <c r="O5868" i="1"/>
  <c r="N5868" i="1"/>
  <c r="S5867" i="1"/>
  <c r="R5867" i="1"/>
  <c r="T5867" i="1" s="1"/>
  <c r="Q5867" i="1"/>
  <c r="P5867" i="1"/>
  <c r="O5867" i="1"/>
  <c r="N5867" i="1"/>
  <c r="S5866" i="1"/>
  <c r="R5866" i="1"/>
  <c r="T5866" i="1" s="1"/>
  <c r="Q5866" i="1"/>
  <c r="P5866" i="1"/>
  <c r="O5866" i="1"/>
  <c r="N5866" i="1"/>
  <c r="S5865" i="1"/>
  <c r="R5865" i="1"/>
  <c r="Q5865" i="1"/>
  <c r="P5865" i="1"/>
  <c r="O5865" i="1"/>
  <c r="N5865" i="1"/>
  <c r="S5864" i="1"/>
  <c r="R5864" i="1"/>
  <c r="Q5864" i="1"/>
  <c r="P5864" i="1"/>
  <c r="O5864" i="1"/>
  <c r="N5864" i="1"/>
  <c r="S5863" i="1"/>
  <c r="R5863" i="1"/>
  <c r="Q5863" i="1"/>
  <c r="P5863" i="1"/>
  <c r="O5863" i="1"/>
  <c r="N5863" i="1"/>
  <c r="S5862" i="1"/>
  <c r="R5862" i="1"/>
  <c r="Q5862" i="1"/>
  <c r="P5862" i="1"/>
  <c r="O5862" i="1"/>
  <c r="N5862" i="1"/>
  <c r="S5861" i="1"/>
  <c r="R5861" i="1"/>
  <c r="Q5861" i="1"/>
  <c r="P5861" i="1"/>
  <c r="O5861" i="1"/>
  <c r="N5861" i="1"/>
  <c r="S5860" i="1"/>
  <c r="R5860" i="1"/>
  <c r="Q5860" i="1"/>
  <c r="P5860" i="1"/>
  <c r="O5860" i="1"/>
  <c r="N5860" i="1"/>
  <c r="S5859" i="1"/>
  <c r="R5859" i="1"/>
  <c r="Q5859" i="1"/>
  <c r="P5859" i="1"/>
  <c r="O5859" i="1"/>
  <c r="N5859" i="1"/>
  <c r="S5858" i="1"/>
  <c r="R5858" i="1"/>
  <c r="Q5858" i="1"/>
  <c r="P5858" i="1"/>
  <c r="O5858" i="1"/>
  <c r="N5858" i="1"/>
  <c r="S5857" i="1"/>
  <c r="R5857" i="1"/>
  <c r="Q5857" i="1"/>
  <c r="P5857" i="1"/>
  <c r="O5857" i="1"/>
  <c r="N5857" i="1"/>
  <c r="S5856" i="1"/>
  <c r="R5856" i="1"/>
  <c r="T5856" i="1" s="1"/>
  <c r="Q5856" i="1"/>
  <c r="P5856" i="1"/>
  <c r="O5856" i="1"/>
  <c r="N5856" i="1"/>
  <c r="S5855" i="1"/>
  <c r="R5855" i="1"/>
  <c r="Q5855" i="1"/>
  <c r="P5855" i="1"/>
  <c r="O5855" i="1"/>
  <c r="N5855" i="1"/>
  <c r="S5854" i="1"/>
  <c r="R5854" i="1"/>
  <c r="Q5854" i="1"/>
  <c r="P5854" i="1"/>
  <c r="O5854" i="1"/>
  <c r="N5854" i="1"/>
  <c r="S5853" i="1"/>
  <c r="T5853" i="1" s="1"/>
  <c r="R5853" i="1"/>
  <c r="Q5853" i="1"/>
  <c r="P5853" i="1"/>
  <c r="O5853" i="1"/>
  <c r="N5853" i="1"/>
  <c r="T5852" i="1"/>
  <c r="S5852" i="1"/>
  <c r="R5852" i="1"/>
  <c r="Q5852" i="1"/>
  <c r="P5852" i="1"/>
  <c r="O5852" i="1"/>
  <c r="N5852" i="1"/>
  <c r="S5851" i="1"/>
  <c r="R5851" i="1"/>
  <c r="T5851" i="1" s="1"/>
  <c r="Q5851" i="1"/>
  <c r="P5851" i="1"/>
  <c r="O5851" i="1"/>
  <c r="N5851" i="1"/>
  <c r="S5850" i="1"/>
  <c r="R5850" i="1"/>
  <c r="T5850" i="1" s="1"/>
  <c r="Q5850" i="1"/>
  <c r="P5850" i="1"/>
  <c r="O5850" i="1"/>
  <c r="N5850" i="1"/>
  <c r="S5849" i="1"/>
  <c r="T5849" i="1" s="1"/>
  <c r="R5849" i="1"/>
  <c r="Q5849" i="1"/>
  <c r="P5849" i="1"/>
  <c r="O5849" i="1"/>
  <c r="N5849" i="1"/>
  <c r="S5848" i="1"/>
  <c r="R5848" i="1"/>
  <c r="Q5848" i="1"/>
  <c r="P5848" i="1"/>
  <c r="O5848" i="1"/>
  <c r="N5848" i="1"/>
  <c r="S5847" i="1"/>
  <c r="R5847" i="1"/>
  <c r="Q5847" i="1"/>
  <c r="P5847" i="1"/>
  <c r="O5847" i="1"/>
  <c r="N5847" i="1"/>
  <c r="S5846" i="1"/>
  <c r="R5846" i="1"/>
  <c r="Q5846" i="1"/>
  <c r="P5846" i="1"/>
  <c r="O5846" i="1"/>
  <c r="N5846" i="1"/>
  <c r="S5845" i="1"/>
  <c r="R5845" i="1"/>
  <c r="Q5845" i="1"/>
  <c r="P5845" i="1"/>
  <c r="O5845" i="1"/>
  <c r="N5845" i="1"/>
  <c r="S5844" i="1"/>
  <c r="T5844" i="1" s="1"/>
  <c r="R5844" i="1"/>
  <c r="Q5844" i="1"/>
  <c r="P5844" i="1"/>
  <c r="O5844" i="1"/>
  <c r="N5844" i="1"/>
  <c r="S5843" i="1"/>
  <c r="R5843" i="1"/>
  <c r="T5843" i="1" s="1"/>
  <c r="Q5843" i="1"/>
  <c r="P5843" i="1"/>
  <c r="O5843" i="1"/>
  <c r="N5843" i="1"/>
  <c r="S5842" i="1"/>
  <c r="R5842" i="1"/>
  <c r="T5842" i="1" s="1"/>
  <c r="Q5842" i="1"/>
  <c r="P5842" i="1"/>
  <c r="O5842" i="1"/>
  <c r="N5842" i="1"/>
  <c r="T5841" i="1"/>
  <c r="S5841" i="1"/>
  <c r="R5841" i="1"/>
  <c r="Q5841" i="1"/>
  <c r="P5841" i="1"/>
  <c r="O5841" i="1"/>
  <c r="N5841" i="1"/>
  <c r="S5840" i="1"/>
  <c r="R5840" i="1"/>
  <c r="T5840" i="1" s="1"/>
  <c r="Q5840" i="1"/>
  <c r="P5840" i="1"/>
  <c r="O5840" i="1"/>
  <c r="N5840" i="1"/>
  <c r="S5839" i="1"/>
  <c r="R5839" i="1"/>
  <c r="Q5839" i="1"/>
  <c r="P5839" i="1"/>
  <c r="O5839" i="1"/>
  <c r="N5839" i="1"/>
  <c r="S5838" i="1"/>
  <c r="R5838" i="1"/>
  <c r="T5838" i="1" s="1"/>
  <c r="Q5838" i="1"/>
  <c r="P5838" i="1"/>
  <c r="O5838" i="1"/>
  <c r="N5838" i="1"/>
  <c r="S5837" i="1"/>
  <c r="R5837" i="1"/>
  <c r="Q5837" i="1"/>
  <c r="P5837" i="1"/>
  <c r="O5837" i="1"/>
  <c r="N5837" i="1"/>
  <c r="S5836" i="1"/>
  <c r="T5836" i="1" s="1"/>
  <c r="R5836" i="1"/>
  <c r="Q5836" i="1"/>
  <c r="P5836" i="1"/>
  <c r="O5836" i="1"/>
  <c r="N5836" i="1"/>
  <c r="S5835" i="1"/>
  <c r="R5835" i="1"/>
  <c r="Q5835" i="1"/>
  <c r="P5835" i="1"/>
  <c r="O5835" i="1"/>
  <c r="N5835" i="1"/>
  <c r="S5834" i="1"/>
  <c r="R5834" i="1"/>
  <c r="T5834" i="1" s="1"/>
  <c r="Q5834" i="1"/>
  <c r="P5834" i="1"/>
  <c r="O5834" i="1"/>
  <c r="N5834" i="1"/>
  <c r="S5833" i="1"/>
  <c r="R5833" i="1"/>
  <c r="T5833" i="1" s="1"/>
  <c r="Q5833" i="1"/>
  <c r="P5833" i="1"/>
  <c r="O5833" i="1"/>
  <c r="N5833" i="1"/>
  <c r="S5832" i="1"/>
  <c r="R5832" i="1"/>
  <c r="Q5832" i="1"/>
  <c r="P5832" i="1"/>
  <c r="O5832" i="1"/>
  <c r="N5832" i="1"/>
  <c r="S5831" i="1"/>
  <c r="R5831" i="1"/>
  <c r="Q5831" i="1"/>
  <c r="P5831" i="1"/>
  <c r="O5831" i="1"/>
  <c r="N5831" i="1"/>
  <c r="S5830" i="1"/>
  <c r="R5830" i="1"/>
  <c r="T5830" i="1" s="1"/>
  <c r="Q5830" i="1"/>
  <c r="P5830" i="1"/>
  <c r="O5830" i="1"/>
  <c r="N5830" i="1"/>
  <c r="S5829" i="1"/>
  <c r="T5829" i="1" s="1"/>
  <c r="R5829" i="1"/>
  <c r="Q5829" i="1"/>
  <c r="P5829" i="1"/>
  <c r="O5829" i="1"/>
  <c r="N5829" i="1"/>
  <c r="S5828" i="1"/>
  <c r="T5828" i="1" s="1"/>
  <c r="R5828" i="1"/>
  <c r="Q5828" i="1"/>
  <c r="P5828" i="1"/>
  <c r="O5828" i="1"/>
  <c r="N5828" i="1"/>
  <c r="S5827" i="1"/>
  <c r="R5827" i="1"/>
  <c r="T5827" i="1" s="1"/>
  <c r="Q5827" i="1"/>
  <c r="P5827" i="1"/>
  <c r="O5827" i="1"/>
  <c r="N5827" i="1"/>
  <c r="S5826" i="1"/>
  <c r="R5826" i="1"/>
  <c r="T5826" i="1" s="1"/>
  <c r="Q5826" i="1"/>
  <c r="P5826" i="1"/>
  <c r="O5826" i="1"/>
  <c r="N5826" i="1"/>
  <c r="S5825" i="1"/>
  <c r="T5825" i="1" s="1"/>
  <c r="R5825" i="1"/>
  <c r="Q5825" i="1"/>
  <c r="P5825" i="1"/>
  <c r="O5825" i="1"/>
  <c r="N5825" i="1"/>
  <c r="S5824" i="1"/>
  <c r="R5824" i="1"/>
  <c r="T5824" i="1" s="1"/>
  <c r="Q5824" i="1"/>
  <c r="P5824" i="1"/>
  <c r="O5824" i="1"/>
  <c r="N5824" i="1"/>
  <c r="S5823" i="1"/>
  <c r="R5823" i="1"/>
  <c r="T5823" i="1" s="1"/>
  <c r="Q5823" i="1"/>
  <c r="P5823" i="1"/>
  <c r="O5823" i="1"/>
  <c r="N5823" i="1"/>
  <c r="S5822" i="1"/>
  <c r="R5822" i="1"/>
  <c r="Q5822" i="1"/>
  <c r="P5822" i="1"/>
  <c r="O5822" i="1"/>
  <c r="N5822" i="1"/>
  <c r="S5821" i="1"/>
  <c r="R5821" i="1"/>
  <c r="T5821" i="1" s="1"/>
  <c r="Q5821" i="1"/>
  <c r="P5821" i="1"/>
  <c r="O5821" i="1"/>
  <c r="N5821" i="1"/>
  <c r="T5820" i="1"/>
  <c r="S5820" i="1"/>
  <c r="R5820" i="1"/>
  <c r="Q5820" i="1"/>
  <c r="P5820" i="1"/>
  <c r="O5820" i="1"/>
  <c r="N5820" i="1"/>
  <c r="S5819" i="1"/>
  <c r="R5819" i="1"/>
  <c r="Q5819" i="1"/>
  <c r="P5819" i="1"/>
  <c r="O5819" i="1"/>
  <c r="N5819" i="1"/>
  <c r="S5818" i="1"/>
  <c r="R5818" i="1"/>
  <c r="T5818" i="1" s="1"/>
  <c r="Q5818" i="1"/>
  <c r="P5818" i="1"/>
  <c r="O5818" i="1"/>
  <c r="N5818" i="1"/>
  <c r="T5817" i="1"/>
  <c r="S5817" i="1"/>
  <c r="R5817" i="1"/>
  <c r="Q5817" i="1"/>
  <c r="P5817" i="1"/>
  <c r="O5817" i="1"/>
  <c r="N5817" i="1"/>
  <c r="S5816" i="1"/>
  <c r="R5816" i="1"/>
  <c r="Q5816" i="1"/>
  <c r="P5816" i="1"/>
  <c r="O5816" i="1"/>
  <c r="N5816" i="1"/>
  <c r="S5815" i="1"/>
  <c r="R5815" i="1"/>
  <c r="Q5815" i="1"/>
  <c r="P5815" i="1"/>
  <c r="O5815" i="1"/>
  <c r="N5815" i="1"/>
  <c r="S5814" i="1"/>
  <c r="R5814" i="1"/>
  <c r="T5814" i="1" s="1"/>
  <c r="Q5814" i="1"/>
  <c r="P5814" i="1"/>
  <c r="O5814" i="1"/>
  <c r="N5814" i="1"/>
  <c r="T5813" i="1"/>
  <c r="S5813" i="1"/>
  <c r="R5813" i="1"/>
  <c r="Q5813" i="1"/>
  <c r="P5813" i="1"/>
  <c r="O5813" i="1"/>
  <c r="N5813" i="1"/>
  <c r="S5812" i="1"/>
  <c r="R5812" i="1"/>
  <c r="T5812" i="1" s="1"/>
  <c r="Q5812" i="1"/>
  <c r="P5812" i="1"/>
  <c r="O5812" i="1"/>
  <c r="N5812" i="1"/>
  <c r="S5811" i="1"/>
  <c r="R5811" i="1"/>
  <c r="T5811" i="1" s="1"/>
  <c r="Q5811" i="1"/>
  <c r="P5811" i="1"/>
  <c r="O5811" i="1"/>
  <c r="N5811" i="1"/>
  <c r="T5810" i="1"/>
  <c r="S5810" i="1"/>
  <c r="R5810" i="1"/>
  <c r="Q5810" i="1"/>
  <c r="P5810" i="1"/>
  <c r="O5810" i="1"/>
  <c r="N5810" i="1"/>
  <c r="S5809" i="1"/>
  <c r="R5809" i="1"/>
  <c r="Q5809" i="1"/>
  <c r="P5809" i="1"/>
  <c r="O5809" i="1"/>
  <c r="N5809" i="1"/>
  <c r="S5808" i="1"/>
  <c r="R5808" i="1"/>
  <c r="T5808" i="1" s="1"/>
  <c r="Q5808" i="1"/>
  <c r="P5808" i="1"/>
  <c r="O5808" i="1"/>
  <c r="N5808" i="1"/>
  <c r="S5807" i="1"/>
  <c r="R5807" i="1"/>
  <c r="T5807" i="1" s="1"/>
  <c r="Q5807" i="1"/>
  <c r="P5807" i="1"/>
  <c r="O5807" i="1"/>
  <c r="N5807" i="1"/>
  <c r="S5806" i="1"/>
  <c r="R5806" i="1"/>
  <c r="Q5806" i="1"/>
  <c r="P5806" i="1"/>
  <c r="O5806" i="1"/>
  <c r="N5806" i="1"/>
  <c r="S5805" i="1"/>
  <c r="T5805" i="1" s="1"/>
  <c r="R5805" i="1"/>
  <c r="Q5805" i="1"/>
  <c r="P5805" i="1"/>
  <c r="O5805" i="1"/>
  <c r="N5805" i="1"/>
  <c r="S5804" i="1"/>
  <c r="R5804" i="1"/>
  <c r="T5804" i="1" s="1"/>
  <c r="Q5804" i="1"/>
  <c r="P5804" i="1"/>
  <c r="O5804" i="1"/>
  <c r="N5804" i="1"/>
  <c r="S5803" i="1"/>
  <c r="R5803" i="1"/>
  <c r="Q5803" i="1"/>
  <c r="P5803" i="1"/>
  <c r="O5803" i="1"/>
  <c r="N5803" i="1"/>
  <c r="S5802" i="1"/>
  <c r="T5802" i="1" s="1"/>
  <c r="R5802" i="1"/>
  <c r="Q5802" i="1"/>
  <c r="P5802" i="1"/>
  <c r="O5802" i="1"/>
  <c r="N5802" i="1"/>
  <c r="S5801" i="1"/>
  <c r="R5801" i="1"/>
  <c r="T5801" i="1" s="1"/>
  <c r="Q5801" i="1"/>
  <c r="P5801" i="1"/>
  <c r="O5801" i="1"/>
  <c r="N5801" i="1"/>
  <c r="S5800" i="1"/>
  <c r="R5800" i="1"/>
  <c r="Q5800" i="1"/>
  <c r="P5800" i="1"/>
  <c r="O5800" i="1"/>
  <c r="N5800" i="1"/>
  <c r="S5799" i="1"/>
  <c r="R5799" i="1"/>
  <c r="T5799" i="1" s="1"/>
  <c r="Q5799" i="1"/>
  <c r="P5799" i="1"/>
  <c r="O5799" i="1"/>
  <c r="N5799" i="1"/>
  <c r="S5798" i="1"/>
  <c r="R5798" i="1"/>
  <c r="T5798" i="1" s="1"/>
  <c r="Q5798" i="1"/>
  <c r="P5798" i="1"/>
  <c r="O5798" i="1"/>
  <c r="N5798" i="1"/>
  <c r="S5797" i="1"/>
  <c r="R5797" i="1"/>
  <c r="T5797" i="1" s="1"/>
  <c r="Q5797" i="1"/>
  <c r="P5797" i="1"/>
  <c r="O5797" i="1"/>
  <c r="N5797" i="1"/>
  <c r="T5796" i="1"/>
  <c r="S5796" i="1"/>
  <c r="R5796" i="1"/>
  <c r="Q5796" i="1"/>
  <c r="P5796" i="1"/>
  <c r="O5796" i="1"/>
  <c r="N5796" i="1"/>
  <c r="S5795" i="1"/>
  <c r="R5795" i="1"/>
  <c r="Q5795" i="1"/>
  <c r="P5795" i="1"/>
  <c r="O5795" i="1"/>
  <c r="N5795" i="1"/>
  <c r="S5794" i="1"/>
  <c r="R5794" i="1"/>
  <c r="T5794" i="1" s="1"/>
  <c r="Q5794" i="1"/>
  <c r="P5794" i="1"/>
  <c r="O5794" i="1"/>
  <c r="N5794" i="1"/>
  <c r="S5793" i="1"/>
  <c r="T5793" i="1" s="1"/>
  <c r="R5793" i="1"/>
  <c r="Q5793" i="1"/>
  <c r="P5793" i="1"/>
  <c r="O5793" i="1"/>
  <c r="N5793" i="1"/>
  <c r="S5792" i="1"/>
  <c r="R5792" i="1"/>
  <c r="T5792" i="1" s="1"/>
  <c r="Q5792" i="1"/>
  <c r="P5792" i="1"/>
  <c r="O5792" i="1"/>
  <c r="N5792" i="1"/>
  <c r="S5791" i="1"/>
  <c r="R5791" i="1"/>
  <c r="Q5791" i="1"/>
  <c r="P5791" i="1"/>
  <c r="O5791" i="1"/>
  <c r="N5791" i="1"/>
  <c r="S5790" i="1"/>
  <c r="R5790" i="1"/>
  <c r="Q5790" i="1"/>
  <c r="P5790" i="1"/>
  <c r="O5790" i="1"/>
  <c r="N5790" i="1"/>
  <c r="S5789" i="1"/>
  <c r="R5789" i="1"/>
  <c r="T5789" i="1" s="1"/>
  <c r="Q5789" i="1"/>
  <c r="P5789" i="1"/>
  <c r="O5789" i="1"/>
  <c r="N5789" i="1"/>
  <c r="S5788" i="1"/>
  <c r="R5788" i="1"/>
  <c r="Q5788" i="1"/>
  <c r="P5788" i="1"/>
  <c r="O5788" i="1"/>
  <c r="N5788" i="1"/>
  <c r="S5787" i="1"/>
  <c r="R5787" i="1"/>
  <c r="T5787" i="1" s="1"/>
  <c r="Q5787" i="1"/>
  <c r="P5787" i="1"/>
  <c r="O5787" i="1"/>
  <c r="N5787" i="1"/>
  <c r="S5786" i="1"/>
  <c r="R5786" i="1"/>
  <c r="T5786" i="1" s="1"/>
  <c r="Q5786" i="1"/>
  <c r="P5786" i="1"/>
  <c r="O5786" i="1"/>
  <c r="N5786" i="1"/>
  <c r="S5785" i="1"/>
  <c r="R5785" i="1"/>
  <c r="Q5785" i="1"/>
  <c r="P5785" i="1"/>
  <c r="O5785" i="1"/>
  <c r="N5785" i="1"/>
  <c r="S5784" i="1"/>
  <c r="R5784" i="1"/>
  <c r="Q5784" i="1"/>
  <c r="P5784" i="1"/>
  <c r="O5784" i="1"/>
  <c r="N5784" i="1"/>
  <c r="S5783" i="1"/>
  <c r="R5783" i="1"/>
  <c r="Q5783" i="1"/>
  <c r="P5783" i="1"/>
  <c r="O5783" i="1"/>
  <c r="N5783" i="1"/>
  <c r="S5782" i="1"/>
  <c r="R5782" i="1"/>
  <c r="T5782" i="1" s="1"/>
  <c r="Q5782" i="1"/>
  <c r="P5782" i="1"/>
  <c r="O5782" i="1"/>
  <c r="N5782" i="1"/>
  <c r="S5781" i="1"/>
  <c r="R5781" i="1"/>
  <c r="Q5781" i="1"/>
  <c r="P5781" i="1"/>
  <c r="O5781" i="1"/>
  <c r="N5781" i="1"/>
  <c r="S5780" i="1"/>
  <c r="R5780" i="1"/>
  <c r="Q5780" i="1"/>
  <c r="P5780" i="1"/>
  <c r="O5780" i="1"/>
  <c r="N5780" i="1"/>
  <c r="S5779" i="1"/>
  <c r="R5779" i="1"/>
  <c r="T5779" i="1" s="1"/>
  <c r="Q5779" i="1"/>
  <c r="P5779" i="1"/>
  <c r="O5779" i="1"/>
  <c r="N5779" i="1"/>
  <c r="S5778" i="1"/>
  <c r="R5778" i="1"/>
  <c r="Q5778" i="1"/>
  <c r="P5778" i="1"/>
  <c r="O5778" i="1"/>
  <c r="N5778" i="1"/>
  <c r="S5777" i="1"/>
  <c r="R5777" i="1"/>
  <c r="T5777" i="1" s="1"/>
  <c r="Q5777" i="1"/>
  <c r="P5777" i="1"/>
  <c r="O5777" i="1"/>
  <c r="N5777" i="1"/>
  <c r="S5776" i="1"/>
  <c r="R5776" i="1"/>
  <c r="T5776" i="1" s="1"/>
  <c r="Q5776" i="1"/>
  <c r="P5776" i="1"/>
  <c r="O5776" i="1"/>
  <c r="N5776" i="1"/>
  <c r="S5775" i="1"/>
  <c r="R5775" i="1"/>
  <c r="Q5775" i="1"/>
  <c r="P5775" i="1"/>
  <c r="O5775" i="1"/>
  <c r="N5775" i="1"/>
  <c r="S5774" i="1"/>
  <c r="R5774" i="1"/>
  <c r="Q5774" i="1"/>
  <c r="P5774" i="1"/>
  <c r="O5774" i="1"/>
  <c r="N5774" i="1"/>
  <c r="S5773" i="1"/>
  <c r="R5773" i="1"/>
  <c r="Q5773" i="1"/>
  <c r="P5773" i="1"/>
  <c r="O5773" i="1"/>
  <c r="N5773" i="1"/>
  <c r="S5772" i="1"/>
  <c r="R5772" i="1"/>
  <c r="T5772" i="1" s="1"/>
  <c r="Q5772" i="1"/>
  <c r="P5772" i="1"/>
  <c r="O5772" i="1"/>
  <c r="N5772" i="1"/>
  <c r="S5771" i="1"/>
  <c r="R5771" i="1"/>
  <c r="Q5771" i="1"/>
  <c r="P5771" i="1"/>
  <c r="O5771" i="1"/>
  <c r="N5771" i="1"/>
  <c r="S5770" i="1"/>
  <c r="R5770" i="1"/>
  <c r="Q5770" i="1"/>
  <c r="P5770" i="1"/>
  <c r="O5770" i="1"/>
  <c r="N5770" i="1"/>
  <c r="S5769" i="1"/>
  <c r="R5769" i="1"/>
  <c r="T5769" i="1" s="1"/>
  <c r="Q5769" i="1"/>
  <c r="P5769" i="1"/>
  <c r="O5769" i="1"/>
  <c r="N5769" i="1"/>
  <c r="S5768" i="1"/>
  <c r="R5768" i="1"/>
  <c r="Q5768" i="1"/>
  <c r="P5768" i="1"/>
  <c r="O5768" i="1"/>
  <c r="N5768" i="1"/>
  <c r="S5767" i="1"/>
  <c r="R5767" i="1"/>
  <c r="T5767" i="1" s="1"/>
  <c r="Q5767" i="1"/>
  <c r="P5767" i="1"/>
  <c r="O5767" i="1"/>
  <c r="N5767" i="1"/>
  <c r="S5766" i="1"/>
  <c r="R5766" i="1"/>
  <c r="T5766" i="1" s="1"/>
  <c r="Q5766" i="1"/>
  <c r="P5766" i="1"/>
  <c r="O5766" i="1"/>
  <c r="N5766" i="1"/>
  <c r="S5765" i="1"/>
  <c r="R5765" i="1"/>
  <c r="Q5765" i="1"/>
  <c r="P5765" i="1"/>
  <c r="O5765" i="1"/>
  <c r="N5765" i="1"/>
  <c r="S5764" i="1"/>
  <c r="R5764" i="1"/>
  <c r="Q5764" i="1"/>
  <c r="P5764" i="1"/>
  <c r="O5764" i="1"/>
  <c r="N5764" i="1"/>
  <c r="S5763" i="1"/>
  <c r="R5763" i="1"/>
  <c r="Q5763" i="1"/>
  <c r="P5763" i="1"/>
  <c r="O5763" i="1"/>
  <c r="N5763" i="1"/>
  <c r="S5762" i="1"/>
  <c r="R5762" i="1"/>
  <c r="T5762" i="1" s="1"/>
  <c r="Q5762" i="1"/>
  <c r="P5762" i="1"/>
  <c r="O5762" i="1"/>
  <c r="N5762" i="1"/>
  <c r="S5761" i="1"/>
  <c r="R5761" i="1"/>
  <c r="Q5761" i="1"/>
  <c r="P5761" i="1"/>
  <c r="O5761" i="1"/>
  <c r="N5761" i="1"/>
  <c r="S5760" i="1"/>
  <c r="R5760" i="1"/>
  <c r="Q5760" i="1"/>
  <c r="P5760" i="1"/>
  <c r="O5760" i="1"/>
  <c r="N5760" i="1"/>
  <c r="S5759" i="1"/>
  <c r="R5759" i="1"/>
  <c r="T5759" i="1" s="1"/>
  <c r="Q5759" i="1"/>
  <c r="P5759" i="1"/>
  <c r="O5759" i="1"/>
  <c r="N5759" i="1"/>
  <c r="S5758" i="1"/>
  <c r="R5758" i="1"/>
  <c r="Q5758" i="1"/>
  <c r="P5758" i="1"/>
  <c r="O5758" i="1"/>
  <c r="N5758" i="1"/>
  <c r="S5757" i="1"/>
  <c r="R5757" i="1"/>
  <c r="T5757" i="1" s="1"/>
  <c r="Q5757" i="1"/>
  <c r="P5757" i="1"/>
  <c r="O5757" i="1"/>
  <c r="N5757" i="1"/>
  <c r="S5756" i="1"/>
  <c r="R5756" i="1"/>
  <c r="T5756" i="1" s="1"/>
  <c r="Q5756" i="1"/>
  <c r="P5756" i="1"/>
  <c r="O5756" i="1"/>
  <c r="N5756" i="1"/>
  <c r="S5755" i="1"/>
  <c r="R5755" i="1"/>
  <c r="Q5755" i="1"/>
  <c r="P5755" i="1"/>
  <c r="O5755" i="1"/>
  <c r="N5755" i="1"/>
  <c r="S5754" i="1"/>
  <c r="R5754" i="1"/>
  <c r="Q5754" i="1"/>
  <c r="P5754" i="1"/>
  <c r="O5754" i="1"/>
  <c r="N5754" i="1"/>
  <c r="S5753" i="1"/>
  <c r="R5753" i="1"/>
  <c r="Q5753" i="1"/>
  <c r="P5753" i="1"/>
  <c r="O5753" i="1"/>
  <c r="N5753" i="1"/>
  <c r="S5752" i="1"/>
  <c r="R5752" i="1"/>
  <c r="T5752" i="1" s="1"/>
  <c r="Q5752" i="1"/>
  <c r="P5752" i="1"/>
  <c r="O5752" i="1"/>
  <c r="N5752" i="1"/>
  <c r="S5751" i="1"/>
  <c r="R5751" i="1"/>
  <c r="Q5751" i="1"/>
  <c r="P5751" i="1"/>
  <c r="O5751" i="1"/>
  <c r="N5751" i="1"/>
  <c r="S5750" i="1"/>
  <c r="R5750" i="1"/>
  <c r="Q5750" i="1"/>
  <c r="P5750" i="1"/>
  <c r="O5750" i="1"/>
  <c r="N5750" i="1"/>
  <c r="S5749" i="1"/>
  <c r="R5749" i="1"/>
  <c r="T5749" i="1" s="1"/>
  <c r="Q5749" i="1"/>
  <c r="P5749" i="1"/>
  <c r="O5749" i="1"/>
  <c r="N5749" i="1"/>
  <c r="S5748" i="1"/>
  <c r="R5748" i="1"/>
  <c r="Q5748" i="1"/>
  <c r="P5748" i="1"/>
  <c r="O5748" i="1"/>
  <c r="N5748" i="1"/>
  <c r="S5747" i="1"/>
  <c r="R5747" i="1"/>
  <c r="T5747" i="1" s="1"/>
  <c r="Q5747" i="1"/>
  <c r="P5747" i="1"/>
  <c r="O5747" i="1"/>
  <c r="N5747" i="1"/>
  <c r="S5746" i="1"/>
  <c r="R5746" i="1"/>
  <c r="T5746" i="1" s="1"/>
  <c r="Q5746" i="1"/>
  <c r="P5746" i="1"/>
  <c r="O5746" i="1"/>
  <c r="N5746" i="1"/>
  <c r="S5745" i="1"/>
  <c r="R5745" i="1"/>
  <c r="Q5745" i="1"/>
  <c r="P5745" i="1"/>
  <c r="O5745" i="1"/>
  <c r="N5745" i="1"/>
  <c r="S5744" i="1"/>
  <c r="R5744" i="1"/>
  <c r="Q5744" i="1"/>
  <c r="P5744" i="1"/>
  <c r="O5744" i="1"/>
  <c r="N5744" i="1"/>
  <c r="S5743" i="1"/>
  <c r="R5743" i="1"/>
  <c r="Q5743" i="1"/>
  <c r="P5743" i="1"/>
  <c r="O5743" i="1"/>
  <c r="N5743" i="1"/>
  <c r="S5742" i="1"/>
  <c r="R5742" i="1"/>
  <c r="T5742" i="1" s="1"/>
  <c r="Q5742" i="1"/>
  <c r="P5742" i="1"/>
  <c r="O5742" i="1"/>
  <c r="N5742" i="1"/>
  <c r="S5741" i="1"/>
  <c r="R5741" i="1"/>
  <c r="Q5741" i="1"/>
  <c r="P5741" i="1"/>
  <c r="O5741" i="1"/>
  <c r="N5741" i="1"/>
  <c r="S5740" i="1"/>
  <c r="R5740" i="1"/>
  <c r="Q5740" i="1"/>
  <c r="P5740" i="1"/>
  <c r="O5740" i="1"/>
  <c r="N5740" i="1"/>
  <c r="S5739" i="1"/>
  <c r="R5739" i="1"/>
  <c r="T5739" i="1" s="1"/>
  <c r="Q5739" i="1"/>
  <c r="P5739" i="1"/>
  <c r="O5739" i="1"/>
  <c r="N5739" i="1"/>
  <c r="S5738" i="1"/>
  <c r="R5738" i="1"/>
  <c r="Q5738" i="1"/>
  <c r="P5738" i="1"/>
  <c r="O5738" i="1"/>
  <c r="N5738" i="1"/>
  <c r="S5737" i="1"/>
  <c r="R5737" i="1"/>
  <c r="T5737" i="1" s="1"/>
  <c r="Q5737" i="1"/>
  <c r="P5737" i="1"/>
  <c r="O5737" i="1"/>
  <c r="N5737" i="1"/>
  <c r="S5736" i="1"/>
  <c r="R5736" i="1"/>
  <c r="T5736" i="1" s="1"/>
  <c r="Q5736" i="1"/>
  <c r="P5736" i="1"/>
  <c r="O5736" i="1"/>
  <c r="N5736" i="1"/>
  <c r="S5735" i="1"/>
  <c r="R5735" i="1"/>
  <c r="Q5735" i="1"/>
  <c r="P5735" i="1"/>
  <c r="O5735" i="1"/>
  <c r="N5735" i="1"/>
  <c r="S5734" i="1"/>
  <c r="R5734" i="1"/>
  <c r="Q5734" i="1"/>
  <c r="P5734" i="1"/>
  <c r="O5734" i="1"/>
  <c r="N5734" i="1"/>
  <c r="S5733" i="1"/>
  <c r="R5733" i="1"/>
  <c r="Q5733" i="1"/>
  <c r="P5733" i="1"/>
  <c r="O5733" i="1"/>
  <c r="N5733" i="1"/>
  <c r="S5732" i="1"/>
  <c r="R5732" i="1"/>
  <c r="T5732" i="1" s="1"/>
  <c r="Q5732" i="1"/>
  <c r="P5732" i="1"/>
  <c r="O5732" i="1"/>
  <c r="N5732" i="1"/>
  <c r="S5731" i="1"/>
  <c r="R5731" i="1"/>
  <c r="Q5731" i="1"/>
  <c r="P5731" i="1"/>
  <c r="O5731" i="1"/>
  <c r="N5731" i="1"/>
  <c r="S5730" i="1"/>
  <c r="R5730" i="1"/>
  <c r="Q5730" i="1"/>
  <c r="P5730" i="1"/>
  <c r="O5730" i="1"/>
  <c r="N5730" i="1"/>
  <c r="S5729" i="1"/>
  <c r="R5729" i="1"/>
  <c r="T5729" i="1" s="1"/>
  <c r="Q5729" i="1"/>
  <c r="P5729" i="1"/>
  <c r="O5729" i="1"/>
  <c r="N5729" i="1"/>
  <c r="S5728" i="1"/>
  <c r="R5728" i="1"/>
  <c r="Q5728" i="1"/>
  <c r="P5728" i="1"/>
  <c r="O5728" i="1"/>
  <c r="N5728" i="1"/>
  <c r="S5727" i="1"/>
  <c r="R5727" i="1"/>
  <c r="T5727" i="1" s="1"/>
  <c r="Q5727" i="1"/>
  <c r="P5727" i="1"/>
  <c r="O5727" i="1"/>
  <c r="N5727" i="1"/>
  <c r="S5726" i="1"/>
  <c r="R5726" i="1"/>
  <c r="T5726" i="1" s="1"/>
  <c r="Q5726" i="1"/>
  <c r="P5726" i="1"/>
  <c r="O5726" i="1"/>
  <c r="N5726" i="1"/>
  <c r="S5725" i="1"/>
  <c r="R5725" i="1"/>
  <c r="Q5725" i="1"/>
  <c r="P5725" i="1"/>
  <c r="O5725" i="1"/>
  <c r="N5725" i="1"/>
  <c r="S5724" i="1"/>
  <c r="R5724" i="1"/>
  <c r="Q5724" i="1"/>
  <c r="P5724" i="1"/>
  <c r="O5724" i="1"/>
  <c r="N5724" i="1"/>
  <c r="S5723" i="1"/>
  <c r="R5723" i="1"/>
  <c r="Q5723" i="1"/>
  <c r="P5723" i="1"/>
  <c r="O5723" i="1"/>
  <c r="N5723" i="1"/>
  <c r="S5722" i="1"/>
  <c r="R5722" i="1"/>
  <c r="T5722" i="1" s="1"/>
  <c r="Q5722" i="1"/>
  <c r="P5722" i="1"/>
  <c r="O5722" i="1"/>
  <c r="N5722" i="1"/>
  <c r="S5721" i="1"/>
  <c r="R5721" i="1"/>
  <c r="Q5721" i="1"/>
  <c r="P5721" i="1"/>
  <c r="O5721" i="1"/>
  <c r="N5721" i="1"/>
  <c r="S5720" i="1"/>
  <c r="R5720" i="1"/>
  <c r="Q5720" i="1"/>
  <c r="P5720" i="1"/>
  <c r="O5720" i="1"/>
  <c r="N5720" i="1"/>
  <c r="S5719" i="1"/>
  <c r="R5719" i="1"/>
  <c r="T5719" i="1" s="1"/>
  <c r="Q5719" i="1"/>
  <c r="P5719" i="1"/>
  <c r="O5719" i="1"/>
  <c r="N5719" i="1"/>
  <c r="S5718" i="1"/>
  <c r="R5718" i="1"/>
  <c r="Q5718" i="1"/>
  <c r="P5718" i="1"/>
  <c r="O5718" i="1"/>
  <c r="N5718" i="1"/>
  <c r="S5717" i="1"/>
  <c r="R5717" i="1"/>
  <c r="T5717" i="1" s="1"/>
  <c r="Q5717" i="1"/>
  <c r="P5717" i="1"/>
  <c r="O5717" i="1"/>
  <c r="N5717" i="1"/>
  <c r="S5716" i="1"/>
  <c r="R5716" i="1"/>
  <c r="T5716" i="1" s="1"/>
  <c r="Q5716" i="1"/>
  <c r="P5716" i="1"/>
  <c r="O5716" i="1"/>
  <c r="N5716" i="1"/>
  <c r="S5715" i="1"/>
  <c r="R5715" i="1"/>
  <c r="Q5715" i="1"/>
  <c r="P5715" i="1"/>
  <c r="O5715" i="1"/>
  <c r="N5715" i="1"/>
  <c r="S5714" i="1"/>
  <c r="R5714" i="1"/>
  <c r="Q5714" i="1"/>
  <c r="P5714" i="1"/>
  <c r="O5714" i="1"/>
  <c r="N5714" i="1"/>
  <c r="S5713" i="1"/>
  <c r="R5713" i="1"/>
  <c r="Q5713" i="1"/>
  <c r="P5713" i="1"/>
  <c r="O5713" i="1"/>
  <c r="N5713" i="1"/>
  <c r="S5712" i="1"/>
  <c r="R5712" i="1"/>
  <c r="T5712" i="1" s="1"/>
  <c r="Q5712" i="1"/>
  <c r="P5712" i="1"/>
  <c r="O5712" i="1"/>
  <c r="N5712" i="1"/>
  <c r="S5711" i="1"/>
  <c r="R5711" i="1"/>
  <c r="Q5711" i="1"/>
  <c r="P5711" i="1"/>
  <c r="O5711" i="1"/>
  <c r="N5711" i="1"/>
  <c r="S5710" i="1"/>
  <c r="R5710" i="1"/>
  <c r="Q5710" i="1"/>
  <c r="P5710" i="1"/>
  <c r="O5710" i="1"/>
  <c r="N5710" i="1"/>
  <c r="S5709" i="1"/>
  <c r="R5709" i="1"/>
  <c r="T5709" i="1" s="1"/>
  <c r="Q5709" i="1"/>
  <c r="P5709" i="1"/>
  <c r="O5709" i="1"/>
  <c r="N5709" i="1"/>
  <c r="S5708" i="1"/>
  <c r="R5708" i="1"/>
  <c r="Q5708" i="1"/>
  <c r="P5708" i="1"/>
  <c r="O5708" i="1"/>
  <c r="N5708" i="1"/>
  <c r="S5707" i="1"/>
  <c r="R5707" i="1"/>
  <c r="T5707" i="1" s="1"/>
  <c r="Q5707" i="1"/>
  <c r="P5707" i="1"/>
  <c r="O5707" i="1"/>
  <c r="N5707" i="1"/>
  <c r="S5706" i="1"/>
  <c r="R5706" i="1"/>
  <c r="T5706" i="1" s="1"/>
  <c r="Q5706" i="1"/>
  <c r="P5706" i="1"/>
  <c r="O5706" i="1"/>
  <c r="N5706" i="1"/>
  <c r="S5705" i="1"/>
  <c r="R5705" i="1"/>
  <c r="Q5705" i="1"/>
  <c r="P5705" i="1"/>
  <c r="O5705" i="1"/>
  <c r="N5705" i="1"/>
  <c r="S5704" i="1"/>
  <c r="R5704" i="1"/>
  <c r="Q5704" i="1"/>
  <c r="P5704" i="1"/>
  <c r="O5704" i="1"/>
  <c r="N5704" i="1"/>
  <c r="S5703" i="1"/>
  <c r="R5703" i="1"/>
  <c r="Q5703" i="1"/>
  <c r="P5703" i="1"/>
  <c r="O5703" i="1"/>
  <c r="N5703" i="1"/>
  <c r="S5702" i="1"/>
  <c r="R5702" i="1"/>
  <c r="T5702" i="1" s="1"/>
  <c r="Q5702" i="1"/>
  <c r="P5702" i="1"/>
  <c r="O5702" i="1"/>
  <c r="N5702" i="1"/>
  <c r="S5701" i="1"/>
  <c r="R5701" i="1"/>
  <c r="Q5701" i="1"/>
  <c r="P5701" i="1"/>
  <c r="O5701" i="1"/>
  <c r="N5701" i="1"/>
  <c r="S5700" i="1"/>
  <c r="R5700" i="1"/>
  <c r="Q5700" i="1"/>
  <c r="P5700" i="1"/>
  <c r="O5700" i="1"/>
  <c r="N5700" i="1"/>
  <c r="S5699" i="1"/>
  <c r="R5699" i="1"/>
  <c r="T5699" i="1" s="1"/>
  <c r="Q5699" i="1"/>
  <c r="P5699" i="1"/>
  <c r="O5699" i="1"/>
  <c r="N5699" i="1"/>
  <c r="S5698" i="1"/>
  <c r="R5698" i="1"/>
  <c r="Q5698" i="1"/>
  <c r="P5698" i="1"/>
  <c r="O5698" i="1"/>
  <c r="N5698" i="1"/>
  <c r="S5697" i="1"/>
  <c r="R5697" i="1"/>
  <c r="T5697" i="1" s="1"/>
  <c r="Q5697" i="1"/>
  <c r="P5697" i="1"/>
  <c r="O5697" i="1"/>
  <c r="N5697" i="1"/>
  <c r="S5696" i="1"/>
  <c r="R5696" i="1"/>
  <c r="T5696" i="1" s="1"/>
  <c r="Q5696" i="1"/>
  <c r="P5696" i="1"/>
  <c r="O5696" i="1"/>
  <c r="N5696" i="1"/>
  <c r="S5695" i="1"/>
  <c r="R5695" i="1"/>
  <c r="Q5695" i="1"/>
  <c r="P5695" i="1"/>
  <c r="O5695" i="1"/>
  <c r="N5695" i="1"/>
  <c r="S5694" i="1"/>
  <c r="R5694" i="1"/>
  <c r="Q5694" i="1"/>
  <c r="P5694" i="1"/>
  <c r="O5694" i="1"/>
  <c r="N5694" i="1"/>
  <c r="S5693" i="1"/>
  <c r="R5693" i="1"/>
  <c r="Q5693" i="1"/>
  <c r="P5693" i="1"/>
  <c r="O5693" i="1"/>
  <c r="N5693" i="1"/>
  <c r="S5692" i="1"/>
  <c r="R5692" i="1"/>
  <c r="T5692" i="1" s="1"/>
  <c r="Q5692" i="1"/>
  <c r="P5692" i="1"/>
  <c r="O5692" i="1"/>
  <c r="N5692" i="1"/>
  <c r="S5691" i="1"/>
  <c r="R5691" i="1"/>
  <c r="Q5691" i="1"/>
  <c r="P5691" i="1"/>
  <c r="O5691" i="1"/>
  <c r="N5691" i="1"/>
  <c r="S5690" i="1"/>
  <c r="R5690" i="1"/>
  <c r="Q5690" i="1"/>
  <c r="P5690" i="1"/>
  <c r="O5690" i="1"/>
  <c r="N5690" i="1"/>
  <c r="S5689" i="1"/>
  <c r="R5689" i="1"/>
  <c r="T5689" i="1" s="1"/>
  <c r="Q5689" i="1"/>
  <c r="P5689" i="1"/>
  <c r="O5689" i="1"/>
  <c r="N5689" i="1"/>
  <c r="S5688" i="1"/>
  <c r="R5688" i="1"/>
  <c r="Q5688" i="1"/>
  <c r="P5688" i="1"/>
  <c r="O5688" i="1"/>
  <c r="N5688" i="1"/>
  <c r="S5687" i="1"/>
  <c r="R5687" i="1"/>
  <c r="T5687" i="1" s="1"/>
  <c r="Q5687" i="1"/>
  <c r="P5687" i="1"/>
  <c r="O5687" i="1"/>
  <c r="N5687" i="1"/>
  <c r="S5686" i="1"/>
  <c r="R5686" i="1"/>
  <c r="T5686" i="1" s="1"/>
  <c r="Q5686" i="1"/>
  <c r="P5686" i="1"/>
  <c r="O5686" i="1"/>
  <c r="N5686" i="1"/>
  <c r="S5685" i="1"/>
  <c r="R5685" i="1"/>
  <c r="Q5685" i="1"/>
  <c r="P5685" i="1"/>
  <c r="O5685" i="1"/>
  <c r="N5685" i="1"/>
  <c r="S5684" i="1"/>
  <c r="R5684" i="1"/>
  <c r="Q5684" i="1"/>
  <c r="P5684" i="1"/>
  <c r="O5684" i="1"/>
  <c r="N5684" i="1"/>
  <c r="S5683" i="1"/>
  <c r="R5683" i="1"/>
  <c r="Q5683" i="1"/>
  <c r="P5683" i="1"/>
  <c r="O5683" i="1"/>
  <c r="N5683" i="1"/>
  <c r="S5682" i="1"/>
  <c r="R5682" i="1"/>
  <c r="T5682" i="1" s="1"/>
  <c r="Q5682" i="1"/>
  <c r="P5682" i="1"/>
  <c r="O5682" i="1"/>
  <c r="N5682" i="1"/>
  <c r="S5681" i="1"/>
  <c r="R5681" i="1"/>
  <c r="Q5681" i="1"/>
  <c r="P5681" i="1"/>
  <c r="O5681" i="1"/>
  <c r="N5681" i="1"/>
  <c r="S5680" i="1"/>
  <c r="R5680" i="1"/>
  <c r="T5680" i="1" s="1"/>
  <c r="Q5680" i="1"/>
  <c r="P5680" i="1"/>
  <c r="O5680" i="1"/>
  <c r="N5680" i="1"/>
  <c r="S5679" i="1"/>
  <c r="R5679" i="1"/>
  <c r="T5679" i="1" s="1"/>
  <c r="Q5679" i="1"/>
  <c r="P5679" i="1"/>
  <c r="O5679" i="1"/>
  <c r="N5679" i="1"/>
  <c r="S5678" i="1"/>
  <c r="R5678" i="1"/>
  <c r="Q5678" i="1"/>
  <c r="P5678" i="1"/>
  <c r="O5678" i="1"/>
  <c r="N5678" i="1"/>
  <c r="S5677" i="1"/>
  <c r="R5677" i="1"/>
  <c r="T5677" i="1" s="1"/>
  <c r="Q5677" i="1"/>
  <c r="P5677" i="1"/>
  <c r="O5677" i="1"/>
  <c r="N5677" i="1"/>
  <c r="S5676" i="1"/>
  <c r="R5676" i="1"/>
  <c r="T5676" i="1" s="1"/>
  <c r="Q5676" i="1"/>
  <c r="P5676" i="1"/>
  <c r="O5676" i="1"/>
  <c r="N5676" i="1"/>
  <c r="S5675" i="1"/>
  <c r="R5675" i="1"/>
  <c r="Q5675" i="1"/>
  <c r="P5675" i="1"/>
  <c r="O5675" i="1"/>
  <c r="N5675" i="1"/>
  <c r="S5674" i="1"/>
  <c r="R5674" i="1"/>
  <c r="Q5674" i="1"/>
  <c r="P5674" i="1"/>
  <c r="O5674" i="1"/>
  <c r="N5674" i="1"/>
  <c r="S5673" i="1"/>
  <c r="R5673" i="1"/>
  <c r="Q5673" i="1"/>
  <c r="P5673" i="1"/>
  <c r="O5673" i="1"/>
  <c r="N5673" i="1"/>
  <c r="S5672" i="1"/>
  <c r="R5672" i="1"/>
  <c r="T5672" i="1" s="1"/>
  <c r="Q5672" i="1"/>
  <c r="P5672" i="1"/>
  <c r="O5672" i="1"/>
  <c r="N5672" i="1"/>
  <c r="S5671" i="1"/>
  <c r="R5671" i="1"/>
  <c r="Q5671" i="1"/>
  <c r="P5671" i="1"/>
  <c r="O5671" i="1"/>
  <c r="N5671" i="1"/>
  <c r="S5670" i="1"/>
  <c r="R5670" i="1"/>
  <c r="T5670" i="1" s="1"/>
  <c r="Q5670" i="1"/>
  <c r="P5670" i="1"/>
  <c r="O5670" i="1"/>
  <c r="N5670" i="1"/>
  <c r="S5669" i="1"/>
  <c r="R5669" i="1"/>
  <c r="T5669" i="1" s="1"/>
  <c r="Q5669" i="1"/>
  <c r="P5669" i="1"/>
  <c r="O5669" i="1"/>
  <c r="N5669" i="1"/>
  <c r="S5668" i="1"/>
  <c r="R5668" i="1"/>
  <c r="Q5668" i="1"/>
  <c r="P5668" i="1"/>
  <c r="O5668" i="1"/>
  <c r="N5668" i="1"/>
  <c r="S5667" i="1"/>
  <c r="R5667" i="1"/>
  <c r="T5667" i="1" s="1"/>
  <c r="Q5667" i="1"/>
  <c r="P5667" i="1"/>
  <c r="O5667" i="1"/>
  <c r="N5667" i="1"/>
  <c r="S5666" i="1"/>
  <c r="R5666" i="1"/>
  <c r="T5666" i="1" s="1"/>
  <c r="Q5666" i="1"/>
  <c r="P5666" i="1"/>
  <c r="O5666" i="1"/>
  <c r="N5666" i="1"/>
  <c r="S5665" i="1"/>
  <c r="R5665" i="1"/>
  <c r="Q5665" i="1"/>
  <c r="P5665" i="1"/>
  <c r="O5665" i="1"/>
  <c r="N5665" i="1"/>
  <c r="S5664" i="1"/>
  <c r="R5664" i="1"/>
  <c r="Q5664" i="1"/>
  <c r="P5664" i="1"/>
  <c r="O5664" i="1"/>
  <c r="N5664" i="1"/>
  <c r="S5663" i="1"/>
  <c r="R5663" i="1"/>
  <c r="Q5663" i="1"/>
  <c r="P5663" i="1"/>
  <c r="O5663" i="1"/>
  <c r="N5663" i="1"/>
  <c r="S5662" i="1"/>
  <c r="R5662" i="1"/>
  <c r="T5662" i="1" s="1"/>
  <c r="Q5662" i="1"/>
  <c r="P5662" i="1"/>
  <c r="O5662" i="1"/>
  <c r="N5662" i="1"/>
  <c r="S5661" i="1"/>
  <c r="R5661" i="1"/>
  <c r="Q5661" i="1"/>
  <c r="P5661" i="1"/>
  <c r="O5661" i="1"/>
  <c r="N5661" i="1"/>
  <c r="S5660" i="1"/>
  <c r="R5660" i="1"/>
  <c r="T5660" i="1" s="1"/>
  <c r="Q5660" i="1"/>
  <c r="P5660" i="1"/>
  <c r="O5660" i="1"/>
  <c r="N5660" i="1"/>
  <c r="S5659" i="1"/>
  <c r="R5659" i="1"/>
  <c r="T5659" i="1" s="1"/>
  <c r="Q5659" i="1"/>
  <c r="P5659" i="1"/>
  <c r="O5659" i="1"/>
  <c r="N5659" i="1"/>
  <c r="S5658" i="1"/>
  <c r="R5658" i="1"/>
  <c r="Q5658" i="1"/>
  <c r="P5658" i="1"/>
  <c r="O5658" i="1"/>
  <c r="N5658" i="1"/>
  <c r="S5657" i="1"/>
  <c r="R5657" i="1"/>
  <c r="T5657" i="1" s="1"/>
  <c r="Q5657" i="1"/>
  <c r="P5657" i="1"/>
  <c r="O5657" i="1"/>
  <c r="N5657" i="1"/>
  <c r="S5656" i="1"/>
  <c r="R5656" i="1"/>
  <c r="T5656" i="1" s="1"/>
  <c r="Q5656" i="1"/>
  <c r="P5656" i="1"/>
  <c r="O5656" i="1"/>
  <c r="N5656" i="1"/>
  <c r="S5655" i="1"/>
  <c r="R5655" i="1"/>
  <c r="Q5655" i="1"/>
  <c r="P5655" i="1"/>
  <c r="O5655" i="1"/>
  <c r="N5655" i="1"/>
  <c r="S5654" i="1"/>
  <c r="R5654" i="1"/>
  <c r="Q5654" i="1"/>
  <c r="P5654" i="1"/>
  <c r="O5654" i="1"/>
  <c r="N5654" i="1"/>
  <c r="S5653" i="1"/>
  <c r="R5653" i="1"/>
  <c r="Q5653" i="1"/>
  <c r="P5653" i="1"/>
  <c r="O5653" i="1"/>
  <c r="N5653" i="1"/>
  <c r="S5652" i="1"/>
  <c r="R5652" i="1"/>
  <c r="T5652" i="1" s="1"/>
  <c r="Q5652" i="1"/>
  <c r="P5652" i="1"/>
  <c r="O5652" i="1"/>
  <c r="N5652" i="1"/>
  <c r="S5651" i="1"/>
  <c r="R5651" i="1"/>
  <c r="Q5651" i="1"/>
  <c r="P5651" i="1"/>
  <c r="O5651" i="1"/>
  <c r="N5651" i="1"/>
  <c r="S5650" i="1"/>
  <c r="R5650" i="1"/>
  <c r="T5650" i="1" s="1"/>
  <c r="Q5650" i="1"/>
  <c r="P5650" i="1"/>
  <c r="O5650" i="1"/>
  <c r="N5650" i="1"/>
  <c r="S5649" i="1"/>
  <c r="R5649" i="1"/>
  <c r="T5649" i="1" s="1"/>
  <c r="Q5649" i="1"/>
  <c r="P5649" i="1"/>
  <c r="O5649" i="1"/>
  <c r="N5649" i="1"/>
  <c r="S5648" i="1"/>
  <c r="R5648" i="1"/>
  <c r="Q5648" i="1"/>
  <c r="P5648" i="1"/>
  <c r="O5648" i="1"/>
  <c r="N5648" i="1"/>
  <c r="S5647" i="1"/>
  <c r="R5647" i="1"/>
  <c r="T5647" i="1" s="1"/>
  <c r="Q5647" i="1"/>
  <c r="P5647" i="1"/>
  <c r="O5647" i="1"/>
  <c r="N5647" i="1"/>
  <c r="S5646" i="1"/>
  <c r="R5646" i="1"/>
  <c r="T5646" i="1" s="1"/>
  <c r="Q5646" i="1"/>
  <c r="P5646" i="1"/>
  <c r="O5646" i="1"/>
  <c r="N5646" i="1"/>
  <c r="S5645" i="1"/>
  <c r="R5645" i="1"/>
  <c r="Q5645" i="1"/>
  <c r="P5645" i="1"/>
  <c r="O5645" i="1"/>
  <c r="N5645" i="1"/>
  <c r="S5644" i="1"/>
  <c r="R5644" i="1"/>
  <c r="Q5644" i="1"/>
  <c r="P5644" i="1"/>
  <c r="O5644" i="1"/>
  <c r="N5644" i="1"/>
  <c r="S5643" i="1"/>
  <c r="R5643" i="1"/>
  <c r="Q5643" i="1"/>
  <c r="P5643" i="1"/>
  <c r="O5643" i="1"/>
  <c r="N5643" i="1"/>
  <c r="S5642" i="1"/>
  <c r="R5642" i="1"/>
  <c r="T5642" i="1" s="1"/>
  <c r="Q5642" i="1"/>
  <c r="P5642" i="1"/>
  <c r="O5642" i="1"/>
  <c r="N5642" i="1"/>
  <c r="S5641" i="1"/>
  <c r="R5641" i="1"/>
  <c r="Q5641" i="1"/>
  <c r="P5641" i="1"/>
  <c r="O5641" i="1"/>
  <c r="N5641" i="1"/>
  <c r="S5640" i="1"/>
  <c r="R5640" i="1"/>
  <c r="T5640" i="1" s="1"/>
  <c r="Q5640" i="1"/>
  <c r="P5640" i="1"/>
  <c r="O5640" i="1"/>
  <c r="N5640" i="1"/>
  <c r="S5639" i="1"/>
  <c r="R5639" i="1"/>
  <c r="T5639" i="1" s="1"/>
  <c r="Q5639" i="1"/>
  <c r="P5639" i="1"/>
  <c r="O5639" i="1"/>
  <c r="N5639" i="1"/>
  <c r="S5638" i="1"/>
  <c r="R5638" i="1"/>
  <c r="Q5638" i="1"/>
  <c r="P5638" i="1"/>
  <c r="O5638" i="1"/>
  <c r="N5638" i="1"/>
  <c r="S5637" i="1"/>
  <c r="R5637" i="1"/>
  <c r="T5637" i="1" s="1"/>
  <c r="Q5637" i="1"/>
  <c r="P5637" i="1"/>
  <c r="O5637" i="1"/>
  <c r="N5637" i="1"/>
  <c r="S5636" i="1"/>
  <c r="R5636" i="1"/>
  <c r="T5636" i="1" s="1"/>
  <c r="Q5636" i="1"/>
  <c r="P5636" i="1"/>
  <c r="O5636" i="1"/>
  <c r="N5636" i="1"/>
  <c r="S5635" i="1"/>
  <c r="R5635" i="1"/>
  <c r="Q5635" i="1"/>
  <c r="P5635" i="1"/>
  <c r="O5635" i="1"/>
  <c r="N5635" i="1"/>
  <c r="S5634" i="1"/>
  <c r="R5634" i="1"/>
  <c r="Q5634" i="1"/>
  <c r="P5634" i="1"/>
  <c r="O5634" i="1"/>
  <c r="N5634" i="1"/>
  <c r="S5633" i="1"/>
  <c r="R5633" i="1"/>
  <c r="Q5633" i="1"/>
  <c r="P5633" i="1"/>
  <c r="O5633" i="1"/>
  <c r="N5633" i="1"/>
  <c r="S5632" i="1"/>
  <c r="R5632" i="1"/>
  <c r="T5632" i="1" s="1"/>
  <c r="Q5632" i="1"/>
  <c r="P5632" i="1"/>
  <c r="O5632" i="1"/>
  <c r="N5632" i="1"/>
  <c r="S5631" i="1"/>
  <c r="R5631" i="1"/>
  <c r="Q5631" i="1"/>
  <c r="P5631" i="1"/>
  <c r="O5631" i="1"/>
  <c r="N5631" i="1"/>
  <c r="S5630" i="1"/>
  <c r="R5630" i="1"/>
  <c r="T5630" i="1" s="1"/>
  <c r="Q5630" i="1"/>
  <c r="P5630" i="1"/>
  <c r="O5630" i="1"/>
  <c r="N5630" i="1"/>
  <c r="S5629" i="1"/>
  <c r="R5629" i="1"/>
  <c r="T5629" i="1" s="1"/>
  <c r="Q5629" i="1"/>
  <c r="P5629" i="1"/>
  <c r="O5629" i="1"/>
  <c r="N5629" i="1"/>
  <c r="S5628" i="1"/>
  <c r="R5628" i="1"/>
  <c r="Q5628" i="1"/>
  <c r="P5628" i="1"/>
  <c r="O5628" i="1"/>
  <c r="N5628" i="1"/>
  <c r="S5627" i="1"/>
  <c r="R5627" i="1"/>
  <c r="T5627" i="1" s="1"/>
  <c r="Q5627" i="1"/>
  <c r="P5627" i="1"/>
  <c r="O5627" i="1"/>
  <c r="N5627" i="1"/>
  <c r="S5626" i="1"/>
  <c r="R5626" i="1"/>
  <c r="T5626" i="1" s="1"/>
  <c r="Q5626" i="1"/>
  <c r="P5626" i="1"/>
  <c r="O5626" i="1"/>
  <c r="N5626" i="1"/>
  <c r="S5625" i="1"/>
  <c r="R5625" i="1"/>
  <c r="Q5625" i="1"/>
  <c r="P5625" i="1"/>
  <c r="O5625" i="1"/>
  <c r="N5625" i="1"/>
  <c r="S5624" i="1"/>
  <c r="R5624" i="1"/>
  <c r="Q5624" i="1"/>
  <c r="P5624" i="1"/>
  <c r="O5624" i="1"/>
  <c r="N5624" i="1"/>
  <c r="S5623" i="1"/>
  <c r="R5623" i="1"/>
  <c r="Q5623" i="1"/>
  <c r="P5623" i="1"/>
  <c r="O5623" i="1"/>
  <c r="N5623" i="1"/>
  <c r="S5622" i="1"/>
  <c r="R5622" i="1"/>
  <c r="T5622" i="1" s="1"/>
  <c r="Q5622" i="1"/>
  <c r="P5622" i="1"/>
  <c r="O5622" i="1"/>
  <c r="N5622" i="1"/>
  <c r="S5621" i="1"/>
  <c r="R5621" i="1"/>
  <c r="Q5621" i="1"/>
  <c r="P5621" i="1"/>
  <c r="O5621" i="1"/>
  <c r="N5621" i="1"/>
  <c r="S5620" i="1"/>
  <c r="R5620" i="1"/>
  <c r="T5620" i="1" s="1"/>
  <c r="Q5620" i="1"/>
  <c r="P5620" i="1"/>
  <c r="O5620" i="1"/>
  <c r="N5620" i="1"/>
  <c r="S5619" i="1"/>
  <c r="R5619" i="1"/>
  <c r="T5619" i="1" s="1"/>
  <c r="Q5619" i="1"/>
  <c r="P5619" i="1"/>
  <c r="O5619" i="1"/>
  <c r="N5619" i="1"/>
  <c r="S5618" i="1"/>
  <c r="R5618" i="1"/>
  <c r="Q5618" i="1"/>
  <c r="P5618" i="1"/>
  <c r="O5618" i="1"/>
  <c r="N5618" i="1"/>
  <c r="S5617" i="1"/>
  <c r="R5617" i="1"/>
  <c r="T5617" i="1" s="1"/>
  <c r="Q5617" i="1"/>
  <c r="P5617" i="1"/>
  <c r="O5617" i="1"/>
  <c r="N5617" i="1"/>
  <c r="S5616" i="1"/>
  <c r="R5616" i="1"/>
  <c r="T5616" i="1" s="1"/>
  <c r="Q5616" i="1"/>
  <c r="P5616" i="1"/>
  <c r="O5616" i="1"/>
  <c r="N5616" i="1"/>
  <c r="S5615" i="1"/>
  <c r="R5615" i="1"/>
  <c r="Q5615" i="1"/>
  <c r="P5615" i="1"/>
  <c r="O5615" i="1"/>
  <c r="N5615" i="1"/>
  <c r="S5614" i="1"/>
  <c r="R5614" i="1"/>
  <c r="Q5614" i="1"/>
  <c r="P5614" i="1"/>
  <c r="O5614" i="1"/>
  <c r="N5614" i="1"/>
  <c r="S5613" i="1"/>
  <c r="R5613" i="1"/>
  <c r="Q5613" i="1"/>
  <c r="P5613" i="1"/>
  <c r="O5613" i="1"/>
  <c r="N5613" i="1"/>
  <c r="S5612" i="1"/>
  <c r="R5612" i="1"/>
  <c r="T5612" i="1" s="1"/>
  <c r="Q5612" i="1"/>
  <c r="P5612" i="1"/>
  <c r="O5612" i="1"/>
  <c r="N5612" i="1"/>
  <c r="S5611" i="1"/>
  <c r="R5611" i="1"/>
  <c r="Q5611" i="1"/>
  <c r="P5611" i="1"/>
  <c r="O5611" i="1"/>
  <c r="N5611" i="1"/>
  <c r="S5610" i="1"/>
  <c r="R5610" i="1"/>
  <c r="T5610" i="1" s="1"/>
  <c r="Q5610" i="1"/>
  <c r="P5610" i="1"/>
  <c r="O5610" i="1"/>
  <c r="N5610" i="1"/>
  <c r="S5609" i="1"/>
  <c r="R5609" i="1"/>
  <c r="T5609" i="1" s="1"/>
  <c r="Q5609" i="1"/>
  <c r="P5609" i="1"/>
  <c r="O5609" i="1"/>
  <c r="N5609" i="1"/>
  <c r="S5608" i="1"/>
  <c r="R5608" i="1"/>
  <c r="Q5608" i="1"/>
  <c r="P5608" i="1"/>
  <c r="O5608" i="1"/>
  <c r="N5608" i="1"/>
  <c r="S5607" i="1"/>
  <c r="R5607" i="1"/>
  <c r="T5607" i="1" s="1"/>
  <c r="Q5607" i="1"/>
  <c r="P5607" i="1"/>
  <c r="O5607" i="1"/>
  <c r="N5607" i="1"/>
  <c r="S5606" i="1"/>
  <c r="R5606" i="1"/>
  <c r="T5606" i="1" s="1"/>
  <c r="Q5606" i="1"/>
  <c r="P5606" i="1"/>
  <c r="O5606" i="1"/>
  <c r="N5606" i="1"/>
  <c r="S5605" i="1"/>
  <c r="R5605" i="1"/>
  <c r="Q5605" i="1"/>
  <c r="P5605" i="1"/>
  <c r="O5605" i="1"/>
  <c r="N5605" i="1"/>
  <c r="S5604" i="1"/>
  <c r="R5604" i="1"/>
  <c r="Q5604" i="1"/>
  <c r="P5604" i="1"/>
  <c r="O5604" i="1"/>
  <c r="N5604" i="1"/>
  <c r="S5603" i="1"/>
  <c r="R5603" i="1"/>
  <c r="Q5603" i="1"/>
  <c r="P5603" i="1"/>
  <c r="O5603" i="1"/>
  <c r="N5603" i="1"/>
  <c r="S5602" i="1"/>
  <c r="R5602" i="1"/>
  <c r="T5602" i="1" s="1"/>
  <c r="Q5602" i="1"/>
  <c r="P5602" i="1"/>
  <c r="O5602" i="1"/>
  <c r="N5602" i="1"/>
  <c r="S5601" i="1"/>
  <c r="R5601" i="1"/>
  <c r="Q5601" i="1"/>
  <c r="P5601" i="1"/>
  <c r="O5601" i="1"/>
  <c r="N5601" i="1"/>
  <c r="S5600" i="1"/>
  <c r="R5600" i="1"/>
  <c r="T5600" i="1" s="1"/>
  <c r="Q5600" i="1"/>
  <c r="P5600" i="1"/>
  <c r="O5600" i="1"/>
  <c r="N5600" i="1"/>
  <c r="S5599" i="1"/>
  <c r="R5599" i="1"/>
  <c r="T5599" i="1" s="1"/>
  <c r="Q5599" i="1"/>
  <c r="P5599" i="1"/>
  <c r="O5599" i="1"/>
  <c r="N5599" i="1"/>
  <c r="S5598" i="1"/>
  <c r="R5598" i="1"/>
  <c r="Q5598" i="1"/>
  <c r="P5598" i="1"/>
  <c r="O5598" i="1"/>
  <c r="N5598" i="1"/>
  <c r="S5597" i="1"/>
  <c r="R5597" i="1"/>
  <c r="T5597" i="1" s="1"/>
  <c r="Q5597" i="1"/>
  <c r="P5597" i="1"/>
  <c r="O5597" i="1"/>
  <c r="N5597" i="1"/>
  <c r="S5596" i="1"/>
  <c r="R5596" i="1"/>
  <c r="T5596" i="1" s="1"/>
  <c r="Q5596" i="1"/>
  <c r="P5596" i="1"/>
  <c r="O5596" i="1"/>
  <c r="N5596" i="1"/>
  <c r="S5595" i="1"/>
  <c r="R5595" i="1"/>
  <c r="Q5595" i="1"/>
  <c r="P5595" i="1"/>
  <c r="O5595" i="1"/>
  <c r="N5595" i="1"/>
  <c r="S5594" i="1"/>
  <c r="R5594" i="1"/>
  <c r="Q5594" i="1"/>
  <c r="P5594" i="1"/>
  <c r="O5594" i="1"/>
  <c r="N5594" i="1"/>
  <c r="S5593" i="1"/>
  <c r="R5593" i="1"/>
  <c r="Q5593" i="1"/>
  <c r="P5593" i="1"/>
  <c r="O5593" i="1"/>
  <c r="N5593" i="1"/>
  <c r="S5592" i="1"/>
  <c r="R5592" i="1"/>
  <c r="T5592" i="1" s="1"/>
  <c r="Q5592" i="1"/>
  <c r="P5592" i="1"/>
  <c r="O5592" i="1"/>
  <c r="N5592" i="1"/>
  <c r="S5591" i="1"/>
  <c r="R5591" i="1"/>
  <c r="Q5591" i="1"/>
  <c r="P5591" i="1"/>
  <c r="O5591" i="1"/>
  <c r="N5591" i="1"/>
  <c r="S5590" i="1"/>
  <c r="R5590" i="1"/>
  <c r="T5590" i="1" s="1"/>
  <c r="Q5590" i="1"/>
  <c r="P5590" i="1"/>
  <c r="O5590" i="1"/>
  <c r="N5590" i="1"/>
  <c r="S5589" i="1"/>
  <c r="R5589" i="1"/>
  <c r="T5589" i="1" s="1"/>
  <c r="Q5589" i="1"/>
  <c r="P5589" i="1"/>
  <c r="O5589" i="1"/>
  <c r="N5589" i="1"/>
  <c r="S5588" i="1"/>
  <c r="R5588" i="1"/>
  <c r="Q5588" i="1"/>
  <c r="P5588" i="1"/>
  <c r="O5588" i="1"/>
  <c r="N5588" i="1"/>
  <c r="S5587" i="1"/>
  <c r="R5587" i="1"/>
  <c r="T5587" i="1" s="1"/>
  <c r="Q5587" i="1"/>
  <c r="P5587" i="1"/>
  <c r="O5587" i="1"/>
  <c r="N5587" i="1"/>
  <c r="S5586" i="1"/>
  <c r="R5586" i="1"/>
  <c r="T5586" i="1" s="1"/>
  <c r="Q5586" i="1"/>
  <c r="P5586" i="1"/>
  <c r="O5586" i="1"/>
  <c r="N5586" i="1"/>
  <c r="S5585" i="1"/>
  <c r="R5585" i="1"/>
  <c r="Q5585" i="1"/>
  <c r="P5585" i="1"/>
  <c r="O5585" i="1"/>
  <c r="N5585" i="1"/>
  <c r="S5584" i="1"/>
  <c r="R5584" i="1"/>
  <c r="Q5584" i="1"/>
  <c r="P5584" i="1"/>
  <c r="O5584" i="1"/>
  <c r="N5584" i="1"/>
  <c r="S5583" i="1"/>
  <c r="R5583" i="1"/>
  <c r="Q5583" i="1"/>
  <c r="P5583" i="1"/>
  <c r="O5583" i="1"/>
  <c r="N5583" i="1"/>
  <c r="S5582" i="1"/>
  <c r="R5582" i="1"/>
  <c r="T5582" i="1" s="1"/>
  <c r="Q5582" i="1"/>
  <c r="P5582" i="1"/>
  <c r="O5582" i="1"/>
  <c r="N5582" i="1"/>
  <c r="S5581" i="1"/>
  <c r="R5581" i="1"/>
  <c r="Q5581" i="1"/>
  <c r="P5581" i="1"/>
  <c r="O5581" i="1"/>
  <c r="N5581" i="1"/>
  <c r="S5580" i="1"/>
  <c r="R5580" i="1"/>
  <c r="T5580" i="1" s="1"/>
  <c r="Q5580" i="1"/>
  <c r="P5580" i="1"/>
  <c r="O5580" i="1"/>
  <c r="N5580" i="1"/>
  <c r="S5579" i="1"/>
  <c r="R5579" i="1"/>
  <c r="T5579" i="1" s="1"/>
  <c r="Q5579" i="1"/>
  <c r="P5579" i="1"/>
  <c r="O5579" i="1"/>
  <c r="N5579" i="1"/>
  <c r="S5578" i="1"/>
  <c r="R5578" i="1"/>
  <c r="Q5578" i="1"/>
  <c r="P5578" i="1"/>
  <c r="O5578" i="1"/>
  <c r="N5578" i="1"/>
  <c r="S5577" i="1"/>
  <c r="R5577" i="1"/>
  <c r="T5577" i="1" s="1"/>
  <c r="Q5577" i="1"/>
  <c r="P5577" i="1"/>
  <c r="O5577" i="1"/>
  <c r="N5577" i="1"/>
  <c r="S5576" i="1"/>
  <c r="R5576" i="1"/>
  <c r="T5576" i="1" s="1"/>
  <c r="Q5576" i="1"/>
  <c r="P5576" i="1"/>
  <c r="O5576" i="1"/>
  <c r="N5576" i="1"/>
  <c r="S5575" i="1"/>
  <c r="R5575" i="1"/>
  <c r="Q5575" i="1"/>
  <c r="P5575" i="1"/>
  <c r="O5575" i="1"/>
  <c r="N5575" i="1"/>
  <c r="S5574" i="1"/>
  <c r="R5574" i="1"/>
  <c r="Q5574" i="1"/>
  <c r="P5574" i="1"/>
  <c r="O5574" i="1"/>
  <c r="N5574" i="1"/>
  <c r="S5573" i="1"/>
  <c r="R5573" i="1"/>
  <c r="Q5573" i="1"/>
  <c r="P5573" i="1"/>
  <c r="O5573" i="1"/>
  <c r="N5573" i="1"/>
  <c r="S5572" i="1"/>
  <c r="R5572" i="1"/>
  <c r="T5572" i="1" s="1"/>
  <c r="Q5572" i="1"/>
  <c r="P5572" i="1"/>
  <c r="O5572" i="1"/>
  <c r="N5572" i="1"/>
  <c r="S5571" i="1"/>
  <c r="R5571" i="1"/>
  <c r="Q5571" i="1"/>
  <c r="P5571" i="1"/>
  <c r="O5571" i="1"/>
  <c r="N5571" i="1"/>
  <c r="S5570" i="1"/>
  <c r="R5570" i="1"/>
  <c r="T5570" i="1" s="1"/>
  <c r="Q5570" i="1"/>
  <c r="P5570" i="1"/>
  <c r="O5570" i="1"/>
  <c r="N5570" i="1"/>
  <c r="S5569" i="1"/>
  <c r="R5569" i="1"/>
  <c r="T5569" i="1" s="1"/>
  <c r="Q5569" i="1"/>
  <c r="P5569" i="1"/>
  <c r="O5569" i="1"/>
  <c r="N5569" i="1"/>
  <c r="S5568" i="1"/>
  <c r="R5568" i="1"/>
  <c r="Q5568" i="1"/>
  <c r="P5568" i="1"/>
  <c r="O5568" i="1"/>
  <c r="N5568" i="1"/>
  <c r="S5567" i="1"/>
  <c r="R5567" i="1"/>
  <c r="T5567" i="1" s="1"/>
  <c r="Q5567" i="1"/>
  <c r="P5567" i="1"/>
  <c r="O5567" i="1"/>
  <c r="N5567" i="1"/>
  <c r="S5566" i="1"/>
  <c r="R5566" i="1"/>
  <c r="T5566" i="1" s="1"/>
  <c r="Q5566" i="1"/>
  <c r="P5566" i="1"/>
  <c r="O5566" i="1"/>
  <c r="N5566" i="1"/>
  <c r="S5565" i="1"/>
  <c r="R5565" i="1"/>
  <c r="Q5565" i="1"/>
  <c r="P5565" i="1"/>
  <c r="O5565" i="1"/>
  <c r="N5565" i="1"/>
  <c r="S5564" i="1"/>
  <c r="R5564" i="1"/>
  <c r="Q5564" i="1"/>
  <c r="P5564" i="1"/>
  <c r="O5564" i="1"/>
  <c r="N5564" i="1"/>
  <c r="S5563" i="1"/>
  <c r="R5563" i="1"/>
  <c r="Q5563" i="1"/>
  <c r="P5563" i="1"/>
  <c r="O5563" i="1"/>
  <c r="N5563" i="1"/>
  <c r="S5562" i="1"/>
  <c r="R5562" i="1"/>
  <c r="T5562" i="1" s="1"/>
  <c r="Q5562" i="1"/>
  <c r="P5562" i="1"/>
  <c r="O5562" i="1"/>
  <c r="N5562" i="1"/>
  <c r="S5561" i="1"/>
  <c r="R5561" i="1"/>
  <c r="Q5561" i="1"/>
  <c r="P5561" i="1"/>
  <c r="O5561" i="1"/>
  <c r="N5561" i="1"/>
  <c r="S5560" i="1"/>
  <c r="R5560" i="1"/>
  <c r="T5560" i="1" s="1"/>
  <c r="Q5560" i="1"/>
  <c r="P5560" i="1"/>
  <c r="O5560" i="1"/>
  <c r="N5560" i="1"/>
  <c r="S5559" i="1"/>
  <c r="R5559" i="1"/>
  <c r="T5559" i="1" s="1"/>
  <c r="Q5559" i="1"/>
  <c r="P5559" i="1"/>
  <c r="O5559" i="1"/>
  <c r="N5559" i="1"/>
  <c r="S5558" i="1"/>
  <c r="R5558" i="1"/>
  <c r="Q5558" i="1"/>
  <c r="P5558" i="1"/>
  <c r="O5558" i="1"/>
  <c r="N5558" i="1"/>
  <c r="S5557" i="1"/>
  <c r="R5557" i="1"/>
  <c r="T5557" i="1" s="1"/>
  <c r="Q5557" i="1"/>
  <c r="P5557" i="1"/>
  <c r="O5557" i="1"/>
  <c r="N5557" i="1"/>
  <c r="S5556" i="1"/>
  <c r="R5556" i="1"/>
  <c r="T5556" i="1" s="1"/>
  <c r="Q5556" i="1"/>
  <c r="P5556" i="1"/>
  <c r="O5556" i="1"/>
  <c r="N5556" i="1"/>
  <c r="S5555" i="1"/>
  <c r="R5555" i="1"/>
  <c r="Q5555" i="1"/>
  <c r="P5555" i="1"/>
  <c r="O5555" i="1"/>
  <c r="N5555" i="1"/>
  <c r="S5554" i="1"/>
  <c r="R5554" i="1"/>
  <c r="Q5554" i="1"/>
  <c r="P5554" i="1"/>
  <c r="O5554" i="1"/>
  <c r="N5554" i="1"/>
  <c r="S5553" i="1"/>
  <c r="R5553" i="1"/>
  <c r="Q5553" i="1"/>
  <c r="P5553" i="1"/>
  <c r="O5553" i="1"/>
  <c r="N5553" i="1"/>
  <c r="S5552" i="1"/>
  <c r="R5552" i="1"/>
  <c r="T5552" i="1" s="1"/>
  <c r="Q5552" i="1"/>
  <c r="P5552" i="1"/>
  <c r="O5552" i="1"/>
  <c r="N5552" i="1"/>
  <c r="S5551" i="1"/>
  <c r="R5551" i="1"/>
  <c r="Q5551" i="1"/>
  <c r="P5551" i="1"/>
  <c r="O5551" i="1"/>
  <c r="N5551" i="1"/>
  <c r="S5550" i="1"/>
  <c r="R5550" i="1"/>
  <c r="T5550" i="1" s="1"/>
  <c r="Q5550" i="1"/>
  <c r="P5550" i="1"/>
  <c r="O5550" i="1"/>
  <c r="N5550" i="1"/>
  <c r="S5549" i="1"/>
  <c r="R5549" i="1"/>
  <c r="T5549" i="1" s="1"/>
  <c r="Q5549" i="1"/>
  <c r="P5549" i="1"/>
  <c r="O5549" i="1"/>
  <c r="N5549" i="1"/>
  <c r="S5548" i="1"/>
  <c r="R5548" i="1"/>
  <c r="Q5548" i="1"/>
  <c r="P5548" i="1"/>
  <c r="O5548" i="1"/>
  <c r="N5548" i="1"/>
  <c r="S5547" i="1"/>
  <c r="R5547" i="1"/>
  <c r="T5547" i="1" s="1"/>
  <c r="Q5547" i="1"/>
  <c r="P5547" i="1"/>
  <c r="O5547" i="1"/>
  <c r="N5547" i="1"/>
  <c r="S5546" i="1"/>
  <c r="R5546" i="1"/>
  <c r="T5546" i="1" s="1"/>
  <c r="Q5546" i="1"/>
  <c r="P5546" i="1"/>
  <c r="O5546" i="1"/>
  <c r="N5546" i="1"/>
  <c r="S5545" i="1"/>
  <c r="R5545" i="1"/>
  <c r="Q5545" i="1"/>
  <c r="P5545" i="1"/>
  <c r="O5545" i="1"/>
  <c r="N5545" i="1"/>
  <c r="S5544" i="1"/>
  <c r="R5544" i="1"/>
  <c r="T5544" i="1" s="1"/>
  <c r="Q5544" i="1"/>
  <c r="P5544" i="1"/>
  <c r="O5544" i="1"/>
  <c r="N5544" i="1"/>
  <c r="S5543" i="1"/>
  <c r="R5543" i="1"/>
  <c r="Q5543" i="1"/>
  <c r="P5543" i="1"/>
  <c r="O5543" i="1"/>
  <c r="N5543" i="1"/>
  <c r="S5542" i="1"/>
  <c r="R5542" i="1"/>
  <c r="T5542" i="1" s="1"/>
  <c r="Q5542" i="1"/>
  <c r="P5542" i="1"/>
  <c r="O5542" i="1"/>
  <c r="N5542" i="1"/>
  <c r="S5541" i="1"/>
  <c r="R5541" i="1"/>
  <c r="Q5541" i="1"/>
  <c r="P5541" i="1"/>
  <c r="O5541" i="1"/>
  <c r="N5541" i="1"/>
  <c r="S5540" i="1"/>
  <c r="R5540" i="1"/>
  <c r="T5540" i="1" s="1"/>
  <c r="Q5540" i="1"/>
  <c r="P5540" i="1"/>
  <c r="O5540" i="1"/>
  <c r="N5540" i="1"/>
  <c r="S5539" i="1"/>
  <c r="R5539" i="1"/>
  <c r="T5539" i="1" s="1"/>
  <c r="Q5539" i="1"/>
  <c r="P5539" i="1"/>
  <c r="O5539" i="1"/>
  <c r="N5539" i="1"/>
  <c r="S5538" i="1"/>
  <c r="R5538" i="1"/>
  <c r="Q5538" i="1"/>
  <c r="P5538" i="1"/>
  <c r="O5538" i="1"/>
  <c r="N5538" i="1"/>
  <c r="S5537" i="1"/>
  <c r="R5537" i="1"/>
  <c r="T5537" i="1" s="1"/>
  <c r="Q5537" i="1"/>
  <c r="P5537" i="1"/>
  <c r="O5537" i="1"/>
  <c r="N5537" i="1"/>
  <c r="S5536" i="1"/>
  <c r="R5536" i="1"/>
  <c r="T5536" i="1" s="1"/>
  <c r="Q5536" i="1"/>
  <c r="P5536" i="1"/>
  <c r="O5536" i="1"/>
  <c r="N5536" i="1"/>
  <c r="S5535" i="1"/>
  <c r="R5535" i="1"/>
  <c r="Q5535" i="1"/>
  <c r="P5535" i="1"/>
  <c r="O5535" i="1"/>
  <c r="N5535" i="1"/>
  <c r="S5534" i="1"/>
  <c r="R5534" i="1"/>
  <c r="T5534" i="1" s="1"/>
  <c r="Q5534" i="1"/>
  <c r="P5534" i="1"/>
  <c r="O5534" i="1"/>
  <c r="N5534" i="1"/>
  <c r="S5533" i="1"/>
  <c r="R5533" i="1"/>
  <c r="Q5533" i="1"/>
  <c r="P5533" i="1"/>
  <c r="O5533" i="1"/>
  <c r="N5533" i="1"/>
  <c r="S5532" i="1"/>
  <c r="R5532" i="1"/>
  <c r="T5532" i="1" s="1"/>
  <c r="Q5532" i="1"/>
  <c r="P5532" i="1"/>
  <c r="O5532" i="1"/>
  <c r="N5532" i="1"/>
  <c r="F5532" i="1"/>
  <c r="D5532" i="1"/>
  <c r="S5531" i="1"/>
  <c r="R5531" i="1"/>
  <c r="T5531" i="1" s="1"/>
  <c r="Q5531" i="1"/>
  <c r="P5531" i="1"/>
  <c r="O5531" i="1"/>
  <c r="N5531" i="1"/>
  <c r="F5531" i="1"/>
  <c r="D5531" i="1"/>
  <c r="S5530" i="1"/>
  <c r="R5530" i="1"/>
  <c r="Q5530" i="1"/>
  <c r="P5530" i="1"/>
  <c r="O5530" i="1"/>
  <c r="N5530" i="1"/>
  <c r="S5529" i="1"/>
  <c r="R5529" i="1"/>
  <c r="Q5529" i="1"/>
  <c r="P5529" i="1"/>
  <c r="O5529" i="1"/>
  <c r="N5529" i="1"/>
  <c r="S5528" i="1"/>
  <c r="R5528" i="1"/>
  <c r="Q5528" i="1"/>
  <c r="P5528" i="1"/>
  <c r="O5528" i="1"/>
  <c r="N5528" i="1"/>
  <c r="S5527" i="1"/>
  <c r="R5527" i="1"/>
  <c r="Q5527" i="1"/>
  <c r="P5527" i="1"/>
  <c r="O5527" i="1"/>
  <c r="N5527" i="1"/>
  <c r="S5526" i="1"/>
  <c r="R5526" i="1"/>
  <c r="T5526" i="1" s="1"/>
  <c r="Q5526" i="1"/>
  <c r="P5526" i="1"/>
  <c r="O5526" i="1"/>
  <c r="N5526" i="1"/>
  <c r="S5525" i="1"/>
  <c r="R5525" i="1"/>
  <c r="T5525" i="1" s="1"/>
  <c r="Q5525" i="1"/>
  <c r="P5525" i="1"/>
  <c r="O5525" i="1"/>
  <c r="N5525" i="1"/>
  <c r="S5524" i="1"/>
  <c r="R5524" i="1"/>
  <c r="T5524" i="1" s="1"/>
  <c r="Q5524" i="1"/>
  <c r="P5524" i="1"/>
  <c r="O5524" i="1"/>
  <c r="N5524" i="1"/>
  <c r="S5523" i="1"/>
  <c r="R5523" i="1"/>
  <c r="T5523" i="1" s="1"/>
  <c r="Q5523" i="1"/>
  <c r="P5523" i="1"/>
  <c r="O5523" i="1"/>
  <c r="N5523" i="1"/>
  <c r="S5522" i="1"/>
  <c r="R5522" i="1"/>
  <c r="T5522" i="1" s="1"/>
  <c r="Q5522" i="1"/>
  <c r="P5522" i="1"/>
  <c r="O5522" i="1"/>
  <c r="N5522" i="1"/>
  <c r="S5521" i="1"/>
  <c r="R5521" i="1"/>
  <c r="T5521" i="1" s="1"/>
  <c r="Q5521" i="1"/>
  <c r="P5521" i="1"/>
  <c r="O5521" i="1"/>
  <c r="N5521" i="1"/>
  <c r="S5520" i="1"/>
  <c r="R5520" i="1"/>
  <c r="Q5520" i="1"/>
  <c r="P5520" i="1"/>
  <c r="O5520" i="1"/>
  <c r="N5520" i="1"/>
  <c r="S5519" i="1"/>
  <c r="R5519" i="1"/>
  <c r="Q5519" i="1"/>
  <c r="P5519" i="1"/>
  <c r="O5519" i="1"/>
  <c r="N5519" i="1"/>
  <c r="S5518" i="1"/>
  <c r="R5518" i="1"/>
  <c r="Q5518" i="1"/>
  <c r="P5518" i="1"/>
  <c r="O5518" i="1"/>
  <c r="N5518" i="1"/>
  <c r="S5517" i="1"/>
  <c r="R5517" i="1"/>
  <c r="Q5517" i="1"/>
  <c r="P5517" i="1"/>
  <c r="O5517" i="1"/>
  <c r="N5517" i="1"/>
  <c r="S5516" i="1"/>
  <c r="R5516" i="1"/>
  <c r="T5516" i="1" s="1"/>
  <c r="Q5516" i="1"/>
  <c r="P5516" i="1"/>
  <c r="O5516" i="1"/>
  <c r="N5516" i="1"/>
  <c r="S5515" i="1"/>
  <c r="R5515" i="1"/>
  <c r="T5515" i="1" s="1"/>
  <c r="Q5515" i="1"/>
  <c r="P5515" i="1"/>
  <c r="O5515" i="1"/>
  <c r="N5515" i="1"/>
  <c r="S5514" i="1"/>
  <c r="R5514" i="1"/>
  <c r="T5514" i="1" s="1"/>
  <c r="Q5514" i="1"/>
  <c r="P5514" i="1"/>
  <c r="O5514" i="1"/>
  <c r="N5514" i="1"/>
  <c r="S5513" i="1"/>
  <c r="R5513" i="1"/>
  <c r="T5513" i="1" s="1"/>
  <c r="Q5513" i="1"/>
  <c r="P5513" i="1"/>
  <c r="O5513" i="1"/>
  <c r="N5513" i="1"/>
  <c r="S5512" i="1"/>
  <c r="R5512" i="1"/>
  <c r="T5512" i="1" s="1"/>
  <c r="Q5512" i="1"/>
  <c r="P5512" i="1"/>
  <c r="O5512" i="1"/>
  <c r="N5512" i="1"/>
  <c r="S5511" i="1"/>
  <c r="R5511" i="1"/>
  <c r="T5511" i="1" s="1"/>
  <c r="Q5511" i="1"/>
  <c r="P5511" i="1"/>
  <c r="O5511" i="1"/>
  <c r="N5511" i="1"/>
  <c r="S5510" i="1"/>
  <c r="R5510" i="1"/>
  <c r="Q5510" i="1"/>
  <c r="P5510" i="1"/>
  <c r="O5510" i="1"/>
  <c r="N5510" i="1"/>
  <c r="S5509" i="1"/>
  <c r="R5509" i="1"/>
  <c r="Q5509" i="1"/>
  <c r="P5509" i="1"/>
  <c r="O5509" i="1"/>
  <c r="N5509" i="1"/>
  <c r="S5508" i="1"/>
  <c r="R5508" i="1"/>
  <c r="Q5508" i="1"/>
  <c r="P5508" i="1"/>
  <c r="O5508" i="1"/>
  <c r="N5508" i="1"/>
  <c r="S5507" i="1"/>
  <c r="R5507" i="1"/>
  <c r="Q5507" i="1"/>
  <c r="P5507" i="1"/>
  <c r="O5507" i="1"/>
  <c r="N5507" i="1"/>
  <c r="S5506" i="1"/>
  <c r="R5506" i="1"/>
  <c r="T5506" i="1" s="1"/>
  <c r="Q5506" i="1"/>
  <c r="P5506" i="1"/>
  <c r="O5506" i="1"/>
  <c r="N5506" i="1"/>
  <c r="S5505" i="1"/>
  <c r="R5505" i="1"/>
  <c r="T5505" i="1" s="1"/>
  <c r="Q5505" i="1"/>
  <c r="P5505" i="1"/>
  <c r="O5505" i="1"/>
  <c r="N5505" i="1"/>
  <c r="S5504" i="1"/>
  <c r="R5504" i="1"/>
  <c r="T5504" i="1" s="1"/>
  <c r="Q5504" i="1"/>
  <c r="P5504" i="1"/>
  <c r="O5504" i="1"/>
  <c r="N5504" i="1"/>
  <c r="S5503" i="1"/>
  <c r="R5503" i="1"/>
  <c r="T5503" i="1" s="1"/>
  <c r="Q5503" i="1"/>
  <c r="P5503" i="1"/>
  <c r="O5503" i="1"/>
  <c r="N5503" i="1"/>
  <c r="S5502" i="1"/>
  <c r="R5502" i="1"/>
  <c r="T5502" i="1" s="1"/>
  <c r="Q5502" i="1"/>
  <c r="P5502" i="1"/>
  <c r="O5502" i="1"/>
  <c r="N5502" i="1"/>
  <c r="S5501" i="1"/>
  <c r="R5501" i="1"/>
  <c r="T5501" i="1" s="1"/>
  <c r="Q5501" i="1"/>
  <c r="P5501" i="1"/>
  <c r="O5501" i="1"/>
  <c r="N5501" i="1"/>
  <c r="S5500" i="1"/>
  <c r="R5500" i="1"/>
  <c r="Q5500" i="1"/>
  <c r="P5500" i="1"/>
  <c r="O5500" i="1"/>
  <c r="N5500" i="1"/>
  <c r="S5499" i="1"/>
  <c r="R5499" i="1"/>
  <c r="Q5499" i="1"/>
  <c r="P5499" i="1"/>
  <c r="O5499" i="1"/>
  <c r="N5499" i="1"/>
  <c r="S5498" i="1"/>
  <c r="R5498" i="1"/>
  <c r="Q5498" i="1"/>
  <c r="P5498" i="1"/>
  <c r="O5498" i="1"/>
  <c r="N5498" i="1"/>
  <c r="S5497" i="1"/>
  <c r="R5497" i="1"/>
  <c r="Q5497" i="1"/>
  <c r="P5497" i="1"/>
  <c r="O5497" i="1"/>
  <c r="N5497" i="1"/>
  <c r="S5496" i="1"/>
  <c r="R5496" i="1"/>
  <c r="T5496" i="1" s="1"/>
  <c r="Q5496" i="1"/>
  <c r="P5496" i="1"/>
  <c r="O5496" i="1"/>
  <c r="N5496" i="1"/>
  <c r="S5495" i="1"/>
  <c r="R5495" i="1"/>
  <c r="T5495" i="1" s="1"/>
  <c r="Q5495" i="1"/>
  <c r="P5495" i="1"/>
  <c r="O5495" i="1"/>
  <c r="N5495" i="1"/>
  <c r="S5494" i="1"/>
  <c r="R5494" i="1"/>
  <c r="T5494" i="1" s="1"/>
  <c r="Q5494" i="1"/>
  <c r="P5494" i="1"/>
  <c r="O5494" i="1"/>
  <c r="N5494" i="1"/>
  <c r="S5493" i="1"/>
  <c r="R5493" i="1"/>
  <c r="T5493" i="1" s="1"/>
  <c r="Q5493" i="1"/>
  <c r="P5493" i="1"/>
  <c r="O5493" i="1"/>
  <c r="N5493" i="1"/>
  <c r="S5492" i="1"/>
  <c r="R5492" i="1"/>
  <c r="T5492" i="1" s="1"/>
  <c r="Q5492" i="1"/>
  <c r="P5492" i="1"/>
  <c r="O5492" i="1"/>
  <c r="N5492" i="1"/>
  <c r="S5491" i="1"/>
  <c r="R5491" i="1"/>
  <c r="T5491" i="1" s="1"/>
  <c r="Q5491" i="1"/>
  <c r="P5491" i="1"/>
  <c r="O5491" i="1"/>
  <c r="N5491" i="1"/>
  <c r="S5490" i="1"/>
  <c r="R5490" i="1"/>
  <c r="Q5490" i="1"/>
  <c r="P5490" i="1"/>
  <c r="O5490" i="1"/>
  <c r="N5490" i="1"/>
  <c r="S5489" i="1"/>
  <c r="R5489" i="1"/>
  <c r="Q5489" i="1"/>
  <c r="P5489" i="1"/>
  <c r="O5489" i="1"/>
  <c r="N5489" i="1"/>
  <c r="S5488" i="1"/>
  <c r="R5488" i="1"/>
  <c r="Q5488" i="1"/>
  <c r="P5488" i="1"/>
  <c r="O5488" i="1"/>
  <c r="N5488" i="1"/>
  <c r="S5487" i="1"/>
  <c r="R5487" i="1"/>
  <c r="Q5487" i="1"/>
  <c r="P5487" i="1"/>
  <c r="O5487" i="1"/>
  <c r="N5487" i="1"/>
  <c r="S5486" i="1"/>
  <c r="R5486" i="1"/>
  <c r="Q5486" i="1"/>
  <c r="P5486" i="1"/>
  <c r="O5486" i="1"/>
  <c r="N5486" i="1"/>
  <c r="S5485" i="1"/>
  <c r="R5485" i="1"/>
  <c r="T5485" i="1" s="1"/>
  <c r="Q5485" i="1"/>
  <c r="P5485" i="1"/>
  <c r="O5485" i="1"/>
  <c r="N5485" i="1"/>
  <c r="S5484" i="1"/>
  <c r="R5484" i="1"/>
  <c r="T5484" i="1" s="1"/>
  <c r="Q5484" i="1"/>
  <c r="P5484" i="1"/>
  <c r="O5484" i="1"/>
  <c r="N5484" i="1"/>
  <c r="S5483" i="1"/>
  <c r="R5483" i="1"/>
  <c r="T5483" i="1" s="1"/>
  <c r="Q5483" i="1"/>
  <c r="P5483" i="1"/>
  <c r="O5483" i="1"/>
  <c r="N5483" i="1"/>
  <c r="S5482" i="1"/>
  <c r="R5482" i="1"/>
  <c r="Q5482" i="1"/>
  <c r="P5482" i="1"/>
  <c r="O5482" i="1"/>
  <c r="N5482" i="1"/>
  <c r="S5481" i="1"/>
  <c r="R5481" i="1"/>
  <c r="T5481" i="1" s="1"/>
  <c r="Q5481" i="1"/>
  <c r="P5481" i="1"/>
  <c r="O5481" i="1"/>
  <c r="N5481" i="1"/>
  <c r="S5480" i="1"/>
  <c r="R5480" i="1"/>
  <c r="Q5480" i="1"/>
  <c r="P5480" i="1"/>
  <c r="O5480" i="1"/>
  <c r="N5480" i="1"/>
  <c r="S5479" i="1"/>
  <c r="R5479" i="1"/>
  <c r="Q5479" i="1"/>
  <c r="P5479" i="1"/>
  <c r="O5479" i="1"/>
  <c r="N5479" i="1"/>
  <c r="S5478" i="1"/>
  <c r="R5478" i="1"/>
  <c r="Q5478" i="1"/>
  <c r="P5478" i="1"/>
  <c r="O5478" i="1"/>
  <c r="N5478" i="1"/>
  <c r="S5477" i="1"/>
  <c r="R5477" i="1"/>
  <c r="Q5477" i="1"/>
  <c r="P5477" i="1"/>
  <c r="O5477" i="1"/>
  <c r="N5477" i="1"/>
  <c r="S5476" i="1"/>
  <c r="R5476" i="1"/>
  <c r="T5476" i="1" s="1"/>
  <c r="Q5476" i="1"/>
  <c r="P5476" i="1"/>
  <c r="O5476" i="1"/>
  <c r="N5476" i="1"/>
  <c r="S5475" i="1"/>
  <c r="R5475" i="1"/>
  <c r="T5475" i="1" s="1"/>
  <c r="Q5475" i="1"/>
  <c r="P5475" i="1"/>
  <c r="O5475" i="1"/>
  <c r="N5475" i="1"/>
  <c r="S5474" i="1"/>
  <c r="R5474" i="1"/>
  <c r="Q5474" i="1"/>
  <c r="P5474" i="1"/>
  <c r="O5474" i="1"/>
  <c r="N5474" i="1"/>
  <c r="S5473" i="1"/>
  <c r="R5473" i="1"/>
  <c r="T5473" i="1" s="1"/>
  <c r="Q5473" i="1"/>
  <c r="P5473" i="1"/>
  <c r="O5473" i="1"/>
  <c r="N5473" i="1"/>
  <c r="S5472" i="1"/>
  <c r="R5472" i="1"/>
  <c r="Q5472" i="1"/>
  <c r="P5472" i="1"/>
  <c r="O5472" i="1"/>
  <c r="N5472" i="1"/>
  <c r="S5471" i="1"/>
  <c r="R5471" i="1"/>
  <c r="T5471" i="1" s="1"/>
  <c r="Q5471" i="1"/>
  <c r="P5471" i="1"/>
  <c r="O5471" i="1"/>
  <c r="N5471" i="1"/>
  <c r="S5470" i="1"/>
  <c r="R5470" i="1"/>
  <c r="Q5470" i="1"/>
  <c r="P5470" i="1"/>
  <c r="O5470" i="1"/>
  <c r="N5470" i="1"/>
  <c r="S5469" i="1"/>
  <c r="R5469" i="1"/>
  <c r="Q5469" i="1"/>
  <c r="P5469" i="1"/>
  <c r="O5469" i="1"/>
  <c r="N5469" i="1"/>
  <c r="S5468" i="1"/>
  <c r="R5468" i="1"/>
  <c r="Q5468" i="1"/>
  <c r="P5468" i="1"/>
  <c r="O5468" i="1"/>
  <c r="N5468" i="1"/>
  <c r="S5467" i="1"/>
  <c r="R5467" i="1"/>
  <c r="Q5467" i="1"/>
  <c r="P5467" i="1"/>
  <c r="O5467" i="1"/>
  <c r="N5467" i="1"/>
  <c r="S5466" i="1"/>
  <c r="R5466" i="1"/>
  <c r="Q5466" i="1"/>
  <c r="P5466" i="1"/>
  <c r="O5466" i="1"/>
  <c r="N5466" i="1"/>
  <c r="S5465" i="1"/>
  <c r="R5465" i="1"/>
  <c r="T5465" i="1" s="1"/>
  <c r="Q5465" i="1"/>
  <c r="P5465" i="1"/>
  <c r="O5465" i="1"/>
  <c r="N5465" i="1"/>
  <c r="S5464" i="1"/>
  <c r="R5464" i="1"/>
  <c r="T5464" i="1" s="1"/>
  <c r="Q5464" i="1"/>
  <c r="P5464" i="1"/>
  <c r="O5464" i="1"/>
  <c r="N5464" i="1"/>
  <c r="S5463" i="1"/>
  <c r="R5463" i="1"/>
  <c r="T5463" i="1" s="1"/>
  <c r="Q5463" i="1"/>
  <c r="P5463" i="1"/>
  <c r="O5463" i="1"/>
  <c r="N5463" i="1"/>
  <c r="S5462" i="1"/>
  <c r="R5462" i="1"/>
  <c r="Q5462" i="1"/>
  <c r="P5462" i="1"/>
  <c r="O5462" i="1"/>
  <c r="N5462" i="1"/>
  <c r="S5461" i="1"/>
  <c r="R5461" i="1"/>
  <c r="T5461" i="1" s="1"/>
  <c r="Q5461" i="1"/>
  <c r="P5461" i="1"/>
  <c r="O5461" i="1"/>
  <c r="N5461" i="1"/>
  <c r="S5460" i="1"/>
  <c r="R5460" i="1"/>
  <c r="Q5460" i="1"/>
  <c r="P5460" i="1"/>
  <c r="O5460" i="1"/>
  <c r="N5460" i="1"/>
  <c r="S5459" i="1"/>
  <c r="R5459" i="1"/>
  <c r="Q5459" i="1"/>
  <c r="P5459" i="1"/>
  <c r="O5459" i="1"/>
  <c r="N5459" i="1"/>
  <c r="S5458" i="1"/>
  <c r="R5458" i="1"/>
  <c r="Q5458" i="1"/>
  <c r="P5458" i="1"/>
  <c r="O5458" i="1"/>
  <c r="N5458" i="1"/>
  <c r="S5457" i="1"/>
  <c r="R5457" i="1"/>
  <c r="Q5457" i="1"/>
  <c r="P5457" i="1"/>
  <c r="O5457" i="1"/>
  <c r="N5457" i="1"/>
  <c r="S5456" i="1"/>
  <c r="R5456" i="1"/>
  <c r="T5456" i="1" s="1"/>
  <c r="Q5456" i="1"/>
  <c r="P5456" i="1"/>
  <c r="O5456" i="1"/>
  <c r="N5456" i="1"/>
  <c r="S5455" i="1"/>
  <c r="R5455" i="1"/>
  <c r="T5455" i="1" s="1"/>
  <c r="Q5455" i="1"/>
  <c r="P5455" i="1"/>
  <c r="O5455" i="1"/>
  <c r="N5455" i="1"/>
  <c r="S5454" i="1"/>
  <c r="R5454" i="1"/>
  <c r="Q5454" i="1"/>
  <c r="P5454" i="1"/>
  <c r="O5454" i="1"/>
  <c r="N5454" i="1"/>
  <c r="S5453" i="1"/>
  <c r="R5453" i="1"/>
  <c r="T5453" i="1" s="1"/>
  <c r="Q5453" i="1"/>
  <c r="P5453" i="1"/>
  <c r="O5453" i="1"/>
  <c r="N5453" i="1"/>
  <c r="S5452" i="1"/>
  <c r="R5452" i="1"/>
  <c r="Q5452" i="1"/>
  <c r="P5452" i="1"/>
  <c r="O5452" i="1"/>
  <c r="N5452" i="1"/>
  <c r="S5451" i="1"/>
  <c r="R5451" i="1"/>
  <c r="T5451" i="1" s="1"/>
  <c r="Q5451" i="1"/>
  <c r="P5451" i="1"/>
  <c r="O5451" i="1"/>
  <c r="N5451" i="1"/>
  <c r="S5450" i="1"/>
  <c r="R5450" i="1"/>
  <c r="Q5450" i="1"/>
  <c r="P5450" i="1"/>
  <c r="O5450" i="1"/>
  <c r="N5450" i="1"/>
  <c r="S5449" i="1"/>
  <c r="R5449" i="1"/>
  <c r="Q5449" i="1"/>
  <c r="P5449" i="1"/>
  <c r="O5449" i="1"/>
  <c r="N5449" i="1"/>
  <c r="S5448" i="1"/>
  <c r="R5448" i="1"/>
  <c r="Q5448" i="1"/>
  <c r="P5448" i="1"/>
  <c r="O5448" i="1"/>
  <c r="N5448" i="1"/>
  <c r="S5447" i="1"/>
  <c r="R5447" i="1"/>
  <c r="Q5447" i="1"/>
  <c r="P5447" i="1"/>
  <c r="O5447" i="1"/>
  <c r="N5447" i="1"/>
  <c r="S5446" i="1"/>
  <c r="R5446" i="1"/>
  <c r="Q5446" i="1"/>
  <c r="P5446" i="1"/>
  <c r="O5446" i="1"/>
  <c r="N5446" i="1"/>
  <c r="S5445" i="1"/>
  <c r="R5445" i="1"/>
  <c r="T5445" i="1" s="1"/>
  <c r="Q5445" i="1"/>
  <c r="P5445" i="1"/>
  <c r="O5445" i="1"/>
  <c r="N5445" i="1"/>
  <c r="S5444" i="1"/>
  <c r="R5444" i="1"/>
  <c r="T5444" i="1" s="1"/>
  <c r="Q5444" i="1"/>
  <c r="P5444" i="1"/>
  <c r="O5444" i="1"/>
  <c r="N5444" i="1"/>
  <c r="S5443" i="1"/>
  <c r="R5443" i="1"/>
  <c r="T5443" i="1" s="1"/>
  <c r="Q5443" i="1"/>
  <c r="P5443" i="1"/>
  <c r="O5443" i="1"/>
  <c r="N5443" i="1"/>
  <c r="S5442" i="1"/>
  <c r="R5442" i="1"/>
  <c r="Q5442" i="1"/>
  <c r="P5442" i="1"/>
  <c r="O5442" i="1"/>
  <c r="N5442" i="1"/>
  <c r="S5441" i="1"/>
  <c r="R5441" i="1"/>
  <c r="T5441" i="1" s="1"/>
  <c r="Q5441" i="1"/>
  <c r="P5441" i="1"/>
  <c r="O5441" i="1"/>
  <c r="N5441" i="1"/>
  <c r="S5440" i="1"/>
  <c r="R5440" i="1"/>
  <c r="Q5440" i="1"/>
  <c r="P5440" i="1"/>
  <c r="O5440" i="1"/>
  <c r="N5440" i="1"/>
  <c r="S5439" i="1"/>
  <c r="R5439" i="1"/>
  <c r="Q5439" i="1"/>
  <c r="P5439" i="1"/>
  <c r="O5439" i="1"/>
  <c r="N5439" i="1"/>
  <c r="S5438" i="1"/>
  <c r="R5438" i="1"/>
  <c r="Q5438" i="1"/>
  <c r="P5438" i="1"/>
  <c r="O5438" i="1"/>
  <c r="N5438" i="1"/>
  <c r="S5437" i="1"/>
  <c r="R5437" i="1"/>
  <c r="Q5437" i="1"/>
  <c r="P5437" i="1"/>
  <c r="O5437" i="1"/>
  <c r="N5437" i="1"/>
  <c r="S5436" i="1"/>
  <c r="R5436" i="1"/>
  <c r="T5436" i="1" s="1"/>
  <c r="Q5436" i="1"/>
  <c r="P5436" i="1"/>
  <c r="O5436" i="1"/>
  <c r="N5436" i="1"/>
  <c r="S5435" i="1"/>
  <c r="R5435" i="1"/>
  <c r="T5435" i="1" s="1"/>
  <c r="Q5435" i="1"/>
  <c r="P5435" i="1"/>
  <c r="O5435" i="1"/>
  <c r="N5435" i="1"/>
  <c r="S5434" i="1"/>
  <c r="R5434" i="1"/>
  <c r="Q5434" i="1"/>
  <c r="P5434" i="1"/>
  <c r="O5434" i="1"/>
  <c r="N5434" i="1"/>
  <c r="S5433" i="1"/>
  <c r="R5433" i="1"/>
  <c r="T5433" i="1" s="1"/>
  <c r="Q5433" i="1"/>
  <c r="P5433" i="1"/>
  <c r="O5433" i="1"/>
  <c r="N5433" i="1"/>
  <c r="S5432" i="1"/>
  <c r="R5432" i="1"/>
  <c r="Q5432" i="1"/>
  <c r="P5432" i="1"/>
  <c r="O5432" i="1"/>
  <c r="N5432" i="1"/>
  <c r="S5431" i="1"/>
  <c r="R5431" i="1"/>
  <c r="T5431" i="1" s="1"/>
  <c r="Q5431" i="1"/>
  <c r="P5431" i="1"/>
  <c r="O5431" i="1"/>
  <c r="N5431" i="1"/>
  <c r="S5430" i="1"/>
  <c r="R5430" i="1"/>
  <c r="Q5430" i="1"/>
  <c r="P5430" i="1"/>
  <c r="O5430" i="1"/>
  <c r="N5430" i="1"/>
  <c r="S5429" i="1"/>
  <c r="R5429" i="1"/>
  <c r="Q5429" i="1"/>
  <c r="P5429" i="1"/>
  <c r="O5429" i="1"/>
  <c r="N5429" i="1"/>
  <c r="S5428" i="1"/>
  <c r="R5428" i="1"/>
  <c r="Q5428" i="1"/>
  <c r="P5428" i="1"/>
  <c r="O5428" i="1"/>
  <c r="N5428" i="1"/>
  <c r="S5427" i="1"/>
  <c r="R5427" i="1"/>
  <c r="Q5427" i="1"/>
  <c r="P5427" i="1"/>
  <c r="O5427" i="1"/>
  <c r="N5427" i="1"/>
  <c r="S5426" i="1"/>
  <c r="R5426" i="1"/>
  <c r="Q5426" i="1"/>
  <c r="P5426" i="1"/>
  <c r="O5426" i="1"/>
  <c r="N5426" i="1"/>
  <c r="S5425" i="1"/>
  <c r="R5425" i="1"/>
  <c r="T5425" i="1" s="1"/>
  <c r="Q5425" i="1"/>
  <c r="P5425" i="1"/>
  <c r="O5425" i="1"/>
  <c r="N5425" i="1"/>
  <c r="S5424" i="1"/>
  <c r="R5424" i="1"/>
  <c r="T5424" i="1" s="1"/>
  <c r="Q5424" i="1"/>
  <c r="P5424" i="1"/>
  <c r="O5424" i="1"/>
  <c r="N5424" i="1"/>
  <c r="S5423" i="1"/>
  <c r="R5423" i="1"/>
  <c r="T5423" i="1" s="1"/>
  <c r="Q5423" i="1"/>
  <c r="P5423" i="1"/>
  <c r="O5423" i="1"/>
  <c r="N5423" i="1"/>
  <c r="S5422" i="1"/>
  <c r="R5422" i="1"/>
  <c r="Q5422" i="1"/>
  <c r="P5422" i="1"/>
  <c r="O5422" i="1"/>
  <c r="N5422" i="1"/>
  <c r="S5421" i="1"/>
  <c r="R5421" i="1"/>
  <c r="T5421" i="1" s="1"/>
  <c r="Q5421" i="1"/>
  <c r="P5421" i="1"/>
  <c r="O5421" i="1"/>
  <c r="N5421" i="1"/>
  <c r="S5420" i="1"/>
  <c r="R5420" i="1"/>
  <c r="Q5420" i="1"/>
  <c r="P5420" i="1"/>
  <c r="O5420" i="1"/>
  <c r="N5420" i="1"/>
  <c r="S5419" i="1"/>
  <c r="R5419" i="1"/>
  <c r="Q5419" i="1"/>
  <c r="P5419" i="1"/>
  <c r="O5419" i="1"/>
  <c r="N5419" i="1"/>
  <c r="S5418" i="1"/>
  <c r="R5418" i="1"/>
  <c r="Q5418" i="1"/>
  <c r="P5418" i="1"/>
  <c r="O5418" i="1"/>
  <c r="N5418" i="1"/>
  <c r="S5417" i="1"/>
  <c r="R5417" i="1"/>
  <c r="Q5417" i="1"/>
  <c r="P5417" i="1"/>
  <c r="O5417" i="1"/>
  <c r="N5417" i="1"/>
  <c r="S5416" i="1"/>
  <c r="R5416" i="1"/>
  <c r="T5416" i="1" s="1"/>
  <c r="Q5416" i="1"/>
  <c r="P5416" i="1"/>
  <c r="O5416" i="1"/>
  <c r="N5416" i="1"/>
  <c r="S5415" i="1"/>
  <c r="R5415" i="1"/>
  <c r="T5415" i="1" s="1"/>
  <c r="Q5415" i="1"/>
  <c r="P5415" i="1"/>
  <c r="O5415" i="1"/>
  <c r="N5415" i="1"/>
  <c r="S5414" i="1"/>
  <c r="R5414" i="1"/>
  <c r="Q5414" i="1"/>
  <c r="P5414" i="1"/>
  <c r="O5414" i="1"/>
  <c r="N5414" i="1"/>
  <c r="S5413" i="1"/>
  <c r="R5413" i="1"/>
  <c r="T5413" i="1" s="1"/>
  <c r="Q5413" i="1"/>
  <c r="P5413" i="1"/>
  <c r="O5413" i="1"/>
  <c r="N5413" i="1"/>
  <c r="S5412" i="1"/>
  <c r="R5412" i="1"/>
  <c r="Q5412" i="1"/>
  <c r="P5412" i="1"/>
  <c r="O5412" i="1"/>
  <c r="N5412" i="1"/>
  <c r="S5411" i="1"/>
  <c r="R5411" i="1"/>
  <c r="T5411" i="1" s="1"/>
  <c r="Q5411" i="1"/>
  <c r="P5411" i="1"/>
  <c r="O5411" i="1"/>
  <c r="N5411" i="1"/>
  <c r="S5410" i="1"/>
  <c r="R5410" i="1"/>
  <c r="Q5410" i="1"/>
  <c r="P5410" i="1"/>
  <c r="O5410" i="1"/>
  <c r="N5410" i="1"/>
  <c r="S5409" i="1"/>
  <c r="R5409" i="1"/>
  <c r="Q5409" i="1"/>
  <c r="P5409" i="1"/>
  <c r="O5409" i="1"/>
  <c r="N5409" i="1"/>
  <c r="S5408" i="1"/>
  <c r="R5408" i="1"/>
  <c r="Q5408" i="1"/>
  <c r="P5408" i="1"/>
  <c r="O5408" i="1"/>
  <c r="N5408" i="1"/>
  <c r="S5407" i="1"/>
  <c r="R5407" i="1"/>
  <c r="Q5407" i="1"/>
  <c r="P5407" i="1"/>
  <c r="O5407" i="1"/>
  <c r="N5407" i="1"/>
  <c r="S5406" i="1"/>
  <c r="R5406" i="1"/>
  <c r="Q5406" i="1"/>
  <c r="P5406" i="1"/>
  <c r="O5406" i="1"/>
  <c r="N5406" i="1"/>
  <c r="S5405" i="1"/>
  <c r="R5405" i="1"/>
  <c r="T5405" i="1" s="1"/>
  <c r="Q5405" i="1"/>
  <c r="P5405" i="1"/>
  <c r="O5405" i="1"/>
  <c r="N5405" i="1"/>
  <c r="S5404" i="1"/>
  <c r="R5404" i="1"/>
  <c r="T5404" i="1" s="1"/>
  <c r="Q5404" i="1"/>
  <c r="P5404" i="1"/>
  <c r="O5404" i="1"/>
  <c r="N5404" i="1"/>
  <c r="S5403" i="1"/>
  <c r="R5403" i="1"/>
  <c r="T5403" i="1" s="1"/>
  <c r="Q5403" i="1"/>
  <c r="P5403" i="1"/>
  <c r="O5403" i="1"/>
  <c r="N5403" i="1"/>
  <c r="S5402" i="1"/>
  <c r="R5402" i="1"/>
  <c r="Q5402" i="1"/>
  <c r="P5402" i="1"/>
  <c r="O5402" i="1"/>
  <c r="N5402" i="1"/>
  <c r="S5401" i="1"/>
  <c r="R5401" i="1"/>
  <c r="T5401" i="1" s="1"/>
  <c r="Q5401" i="1"/>
  <c r="P5401" i="1"/>
  <c r="O5401" i="1"/>
  <c r="N5401" i="1"/>
  <c r="S5400" i="1"/>
  <c r="R5400" i="1"/>
  <c r="Q5400" i="1"/>
  <c r="P5400" i="1"/>
  <c r="O5400" i="1"/>
  <c r="N5400" i="1"/>
  <c r="S5399" i="1"/>
  <c r="R5399" i="1"/>
  <c r="Q5399" i="1"/>
  <c r="P5399" i="1"/>
  <c r="O5399" i="1"/>
  <c r="N5399" i="1"/>
  <c r="S5398" i="1"/>
  <c r="R5398" i="1"/>
  <c r="Q5398" i="1"/>
  <c r="P5398" i="1"/>
  <c r="O5398" i="1"/>
  <c r="N5398" i="1"/>
  <c r="S5397" i="1"/>
  <c r="R5397" i="1"/>
  <c r="Q5397" i="1"/>
  <c r="P5397" i="1"/>
  <c r="O5397" i="1"/>
  <c r="N5397" i="1"/>
  <c r="S5396" i="1"/>
  <c r="R5396" i="1"/>
  <c r="T5396" i="1" s="1"/>
  <c r="Q5396" i="1"/>
  <c r="P5396" i="1"/>
  <c r="O5396" i="1"/>
  <c r="N5396" i="1"/>
  <c r="S5395" i="1"/>
  <c r="R5395" i="1"/>
  <c r="T5395" i="1" s="1"/>
  <c r="Q5395" i="1"/>
  <c r="P5395" i="1"/>
  <c r="O5395" i="1"/>
  <c r="N5395" i="1"/>
  <c r="S5394" i="1"/>
  <c r="R5394" i="1"/>
  <c r="Q5394" i="1"/>
  <c r="P5394" i="1"/>
  <c r="O5394" i="1"/>
  <c r="N5394" i="1"/>
  <c r="S5393" i="1"/>
  <c r="R5393" i="1"/>
  <c r="T5393" i="1" s="1"/>
  <c r="Q5393" i="1"/>
  <c r="P5393" i="1"/>
  <c r="O5393" i="1"/>
  <c r="N5393" i="1"/>
  <c r="S5392" i="1"/>
  <c r="R5392" i="1"/>
  <c r="Q5392" i="1"/>
  <c r="P5392" i="1"/>
  <c r="O5392" i="1"/>
  <c r="N5392" i="1"/>
  <c r="S5391" i="1"/>
  <c r="R5391" i="1"/>
  <c r="T5391" i="1" s="1"/>
  <c r="Q5391" i="1"/>
  <c r="P5391" i="1"/>
  <c r="O5391" i="1"/>
  <c r="N5391" i="1"/>
  <c r="S5390" i="1"/>
  <c r="R5390" i="1"/>
  <c r="Q5390" i="1"/>
  <c r="P5390" i="1"/>
  <c r="O5390" i="1"/>
  <c r="N5390" i="1"/>
  <c r="S5389" i="1"/>
  <c r="R5389" i="1"/>
  <c r="Q5389" i="1"/>
  <c r="P5389" i="1"/>
  <c r="O5389" i="1"/>
  <c r="N5389" i="1"/>
  <c r="S5388" i="1"/>
  <c r="R5388" i="1"/>
  <c r="Q5388" i="1"/>
  <c r="P5388" i="1"/>
  <c r="O5388" i="1"/>
  <c r="N5388" i="1"/>
  <c r="S5387" i="1"/>
  <c r="R5387" i="1"/>
  <c r="Q5387" i="1"/>
  <c r="P5387" i="1"/>
  <c r="O5387" i="1"/>
  <c r="N5387" i="1"/>
  <c r="S5386" i="1"/>
  <c r="R5386" i="1"/>
  <c r="Q5386" i="1"/>
  <c r="P5386" i="1"/>
  <c r="O5386" i="1"/>
  <c r="N5386" i="1"/>
  <c r="S5385" i="1"/>
  <c r="R5385" i="1"/>
  <c r="T5385" i="1" s="1"/>
  <c r="Q5385" i="1"/>
  <c r="P5385" i="1"/>
  <c r="O5385" i="1"/>
  <c r="N5385" i="1"/>
  <c r="S5384" i="1"/>
  <c r="R5384" i="1"/>
  <c r="T5384" i="1" s="1"/>
  <c r="Q5384" i="1"/>
  <c r="P5384" i="1"/>
  <c r="O5384" i="1"/>
  <c r="N5384" i="1"/>
  <c r="S5383" i="1"/>
  <c r="R5383" i="1"/>
  <c r="T5383" i="1" s="1"/>
  <c r="Q5383" i="1"/>
  <c r="P5383" i="1"/>
  <c r="O5383" i="1"/>
  <c r="N5383" i="1"/>
  <c r="S5382" i="1"/>
  <c r="R5382" i="1"/>
  <c r="Q5382" i="1"/>
  <c r="P5382" i="1"/>
  <c r="O5382" i="1"/>
  <c r="N5382" i="1"/>
  <c r="S5381" i="1"/>
  <c r="R5381" i="1"/>
  <c r="T5381" i="1" s="1"/>
  <c r="Q5381" i="1"/>
  <c r="P5381" i="1"/>
  <c r="O5381" i="1"/>
  <c r="N5381" i="1"/>
  <c r="S5380" i="1"/>
  <c r="R5380" i="1"/>
  <c r="Q5380" i="1"/>
  <c r="P5380" i="1"/>
  <c r="O5380" i="1"/>
  <c r="N5380" i="1"/>
  <c r="S5379" i="1"/>
  <c r="R5379" i="1"/>
  <c r="Q5379" i="1"/>
  <c r="P5379" i="1"/>
  <c r="O5379" i="1"/>
  <c r="N5379" i="1"/>
  <c r="S5378" i="1"/>
  <c r="R5378" i="1"/>
  <c r="Q5378" i="1"/>
  <c r="P5378" i="1"/>
  <c r="O5378" i="1"/>
  <c r="N5378" i="1"/>
  <c r="S5377" i="1"/>
  <c r="R5377" i="1"/>
  <c r="Q5377" i="1"/>
  <c r="P5377" i="1"/>
  <c r="O5377" i="1"/>
  <c r="N5377" i="1"/>
  <c r="S5376" i="1"/>
  <c r="R5376" i="1"/>
  <c r="T5376" i="1" s="1"/>
  <c r="Q5376" i="1"/>
  <c r="P5376" i="1"/>
  <c r="O5376" i="1"/>
  <c r="N5376" i="1"/>
  <c r="S5375" i="1"/>
  <c r="R5375" i="1"/>
  <c r="T5375" i="1" s="1"/>
  <c r="Q5375" i="1"/>
  <c r="P5375" i="1"/>
  <c r="O5375" i="1"/>
  <c r="N5375" i="1"/>
  <c r="S5374" i="1"/>
  <c r="R5374" i="1"/>
  <c r="Q5374" i="1"/>
  <c r="P5374" i="1"/>
  <c r="O5374" i="1"/>
  <c r="N5374" i="1"/>
  <c r="S5373" i="1"/>
  <c r="R5373" i="1"/>
  <c r="T5373" i="1" s="1"/>
  <c r="Q5373" i="1"/>
  <c r="P5373" i="1"/>
  <c r="O5373" i="1"/>
  <c r="N5373" i="1"/>
  <c r="S5372" i="1"/>
  <c r="R5372" i="1"/>
  <c r="Q5372" i="1"/>
  <c r="P5372" i="1"/>
  <c r="O5372" i="1"/>
  <c r="N5372" i="1"/>
  <c r="S5371" i="1"/>
  <c r="R5371" i="1"/>
  <c r="Q5371" i="1"/>
  <c r="P5371" i="1"/>
  <c r="O5371" i="1"/>
  <c r="N5371" i="1"/>
  <c r="S5370" i="1"/>
  <c r="R5370" i="1"/>
  <c r="Q5370" i="1"/>
  <c r="P5370" i="1"/>
  <c r="O5370" i="1"/>
  <c r="N5370" i="1"/>
  <c r="S5369" i="1"/>
  <c r="R5369" i="1"/>
  <c r="Q5369" i="1"/>
  <c r="P5369" i="1"/>
  <c r="O5369" i="1"/>
  <c r="N5369" i="1"/>
  <c r="S5368" i="1"/>
  <c r="R5368" i="1"/>
  <c r="Q5368" i="1"/>
  <c r="P5368" i="1"/>
  <c r="O5368" i="1"/>
  <c r="N5368" i="1"/>
  <c r="S5367" i="1"/>
  <c r="R5367" i="1"/>
  <c r="Q5367" i="1"/>
  <c r="P5367" i="1"/>
  <c r="O5367" i="1"/>
  <c r="N5367" i="1"/>
  <c r="S5366" i="1"/>
  <c r="R5366" i="1"/>
  <c r="T5366" i="1" s="1"/>
  <c r="Q5366" i="1"/>
  <c r="P5366" i="1"/>
  <c r="O5366" i="1"/>
  <c r="N5366" i="1"/>
  <c r="S5365" i="1"/>
  <c r="R5365" i="1"/>
  <c r="Q5365" i="1"/>
  <c r="P5365" i="1"/>
  <c r="O5365" i="1"/>
  <c r="N5365" i="1"/>
  <c r="S5364" i="1"/>
  <c r="R5364" i="1"/>
  <c r="T5364" i="1" s="1"/>
  <c r="Q5364" i="1"/>
  <c r="P5364" i="1"/>
  <c r="O5364" i="1"/>
  <c r="N5364" i="1"/>
  <c r="S5363" i="1"/>
  <c r="R5363" i="1"/>
  <c r="Q5363" i="1"/>
  <c r="P5363" i="1"/>
  <c r="O5363" i="1"/>
  <c r="N5363" i="1"/>
  <c r="S5362" i="1"/>
  <c r="R5362" i="1"/>
  <c r="Q5362" i="1"/>
  <c r="P5362" i="1"/>
  <c r="O5362" i="1"/>
  <c r="N5362" i="1"/>
  <c r="S5361" i="1"/>
  <c r="R5361" i="1"/>
  <c r="Q5361" i="1"/>
  <c r="P5361" i="1"/>
  <c r="O5361" i="1"/>
  <c r="N5361" i="1"/>
  <c r="S5360" i="1"/>
  <c r="R5360" i="1"/>
  <c r="Q5360" i="1"/>
  <c r="P5360" i="1"/>
  <c r="O5360" i="1"/>
  <c r="N5360" i="1"/>
  <c r="S5359" i="1"/>
  <c r="R5359" i="1"/>
  <c r="T5359" i="1" s="1"/>
  <c r="Q5359" i="1"/>
  <c r="P5359" i="1"/>
  <c r="O5359" i="1"/>
  <c r="N5359" i="1"/>
  <c r="S5358" i="1"/>
  <c r="R5358" i="1"/>
  <c r="Q5358" i="1"/>
  <c r="P5358" i="1"/>
  <c r="O5358" i="1"/>
  <c r="N5358" i="1"/>
  <c r="S5357" i="1"/>
  <c r="R5357" i="1"/>
  <c r="Q5357" i="1"/>
  <c r="P5357" i="1"/>
  <c r="O5357" i="1"/>
  <c r="N5357" i="1"/>
  <c r="S5356" i="1"/>
  <c r="R5356" i="1"/>
  <c r="T5356" i="1" s="1"/>
  <c r="Q5356" i="1"/>
  <c r="P5356" i="1"/>
  <c r="O5356" i="1"/>
  <c r="N5356" i="1"/>
  <c r="S5355" i="1"/>
  <c r="R5355" i="1"/>
  <c r="Q5355" i="1"/>
  <c r="P5355" i="1"/>
  <c r="O5355" i="1"/>
  <c r="N5355" i="1"/>
  <c r="S5354" i="1"/>
  <c r="R5354" i="1"/>
  <c r="T5354" i="1" s="1"/>
  <c r="Q5354" i="1"/>
  <c r="P5354" i="1"/>
  <c r="O5354" i="1"/>
  <c r="N5354" i="1"/>
  <c r="S5353" i="1"/>
  <c r="R5353" i="1"/>
  <c r="Q5353" i="1"/>
  <c r="P5353" i="1"/>
  <c r="O5353" i="1"/>
  <c r="N5353" i="1"/>
  <c r="S5352" i="1"/>
  <c r="R5352" i="1"/>
  <c r="Q5352" i="1"/>
  <c r="P5352" i="1"/>
  <c r="O5352" i="1"/>
  <c r="N5352" i="1"/>
  <c r="S5351" i="1"/>
  <c r="R5351" i="1"/>
  <c r="T5351" i="1" s="1"/>
  <c r="Q5351" i="1"/>
  <c r="P5351" i="1"/>
  <c r="O5351" i="1"/>
  <c r="N5351" i="1"/>
  <c r="S5350" i="1"/>
  <c r="R5350" i="1"/>
  <c r="Q5350" i="1"/>
  <c r="P5350" i="1"/>
  <c r="O5350" i="1"/>
  <c r="N5350" i="1"/>
  <c r="S5349" i="1"/>
  <c r="R5349" i="1"/>
  <c r="Q5349" i="1"/>
  <c r="P5349" i="1"/>
  <c r="O5349" i="1"/>
  <c r="N5349" i="1"/>
  <c r="S5348" i="1"/>
  <c r="R5348" i="1"/>
  <c r="Q5348" i="1"/>
  <c r="P5348" i="1"/>
  <c r="O5348" i="1"/>
  <c r="N5348" i="1"/>
  <c r="S5347" i="1"/>
  <c r="R5347" i="1"/>
  <c r="Q5347" i="1"/>
  <c r="P5347" i="1"/>
  <c r="O5347" i="1"/>
  <c r="N5347" i="1"/>
  <c r="S5346" i="1"/>
  <c r="R5346" i="1"/>
  <c r="T5346" i="1" s="1"/>
  <c r="Q5346" i="1"/>
  <c r="P5346" i="1"/>
  <c r="O5346" i="1"/>
  <c r="N5346" i="1"/>
  <c r="S5345" i="1"/>
  <c r="R5345" i="1"/>
  <c r="Q5345" i="1"/>
  <c r="P5345" i="1"/>
  <c r="O5345" i="1"/>
  <c r="N5345" i="1"/>
  <c r="S5344" i="1"/>
  <c r="R5344" i="1"/>
  <c r="Q5344" i="1"/>
  <c r="P5344" i="1"/>
  <c r="O5344" i="1"/>
  <c r="N5344" i="1"/>
  <c r="S5343" i="1"/>
  <c r="R5343" i="1"/>
  <c r="T5343" i="1" s="1"/>
  <c r="Q5343" i="1"/>
  <c r="P5343" i="1"/>
  <c r="O5343" i="1"/>
  <c r="N5343" i="1"/>
  <c r="S5342" i="1"/>
  <c r="R5342" i="1"/>
  <c r="Q5342" i="1"/>
  <c r="P5342" i="1"/>
  <c r="O5342" i="1"/>
  <c r="N5342" i="1"/>
  <c r="S5341" i="1"/>
  <c r="R5341" i="1"/>
  <c r="Q5341" i="1"/>
  <c r="P5341" i="1"/>
  <c r="O5341" i="1"/>
  <c r="N5341" i="1"/>
  <c r="S5340" i="1"/>
  <c r="R5340" i="1"/>
  <c r="Q5340" i="1"/>
  <c r="P5340" i="1"/>
  <c r="O5340" i="1"/>
  <c r="N5340" i="1"/>
  <c r="S5339" i="1"/>
  <c r="R5339" i="1"/>
  <c r="Q5339" i="1"/>
  <c r="P5339" i="1"/>
  <c r="O5339" i="1"/>
  <c r="N5339" i="1"/>
  <c r="S5338" i="1"/>
  <c r="R5338" i="1"/>
  <c r="Q5338" i="1"/>
  <c r="P5338" i="1"/>
  <c r="O5338" i="1"/>
  <c r="N5338" i="1"/>
  <c r="S5337" i="1"/>
  <c r="R5337" i="1"/>
  <c r="Q5337" i="1"/>
  <c r="P5337" i="1"/>
  <c r="O5337" i="1"/>
  <c r="N5337" i="1"/>
  <c r="S5336" i="1"/>
  <c r="R5336" i="1"/>
  <c r="Q5336" i="1"/>
  <c r="P5336" i="1"/>
  <c r="O5336" i="1"/>
  <c r="N5336" i="1"/>
  <c r="S5335" i="1"/>
  <c r="R5335" i="1"/>
  <c r="T5335" i="1" s="1"/>
  <c r="Q5335" i="1"/>
  <c r="P5335" i="1"/>
  <c r="O5335" i="1"/>
  <c r="N5335" i="1"/>
  <c r="S5334" i="1"/>
  <c r="R5334" i="1"/>
  <c r="T5334" i="1" s="1"/>
  <c r="Q5334" i="1"/>
  <c r="P5334" i="1"/>
  <c r="O5334" i="1"/>
  <c r="N5334" i="1"/>
  <c r="S5333" i="1"/>
  <c r="R5333" i="1"/>
  <c r="Q5333" i="1"/>
  <c r="P5333" i="1"/>
  <c r="O5333" i="1"/>
  <c r="N5333" i="1"/>
  <c r="S5332" i="1"/>
  <c r="R5332" i="1"/>
  <c r="Q5332" i="1"/>
  <c r="P5332" i="1"/>
  <c r="O5332" i="1"/>
  <c r="N5332" i="1"/>
  <c r="S5331" i="1"/>
  <c r="R5331" i="1"/>
  <c r="Q5331" i="1"/>
  <c r="P5331" i="1"/>
  <c r="O5331" i="1"/>
  <c r="N5331" i="1"/>
  <c r="S5330" i="1"/>
  <c r="R5330" i="1"/>
  <c r="Q5330" i="1"/>
  <c r="P5330" i="1"/>
  <c r="O5330" i="1"/>
  <c r="N5330" i="1"/>
  <c r="S5329" i="1"/>
  <c r="R5329" i="1"/>
  <c r="Q5329" i="1"/>
  <c r="P5329" i="1"/>
  <c r="O5329" i="1"/>
  <c r="N5329" i="1"/>
  <c r="S5328" i="1"/>
  <c r="R5328" i="1"/>
  <c r="Q5328" i="1"/>
  <c r="P5328" i="1"/>
  <c r="O5328" i="1"/>
  <c r="N5328" i="1"/>
  <c r="S5327" i="1"/>
  <c r="R5327" i="1"/>
  <c r="Q5327" i="1"/>
  <c r="P5327" i="1"/>
  <c r="O5327" i="1"/>
  <c r="N5327" i="1"/>
  <c r="S5326" i="1"/>
  <c r="R5326" i="1"/>
  <c r="T5326" i="1" s="1"/>
  <c r="Q5326" i="1"/>
  <c r="P5326" i="1"/>
  <c r="O5326" i="1"/>
  <c r="N5326" i="1"/>
  <c r="S5325" i="1"/>
  <c r="R5325" i="1"/>
  <c r="Q5325" i="1"/>
  <c r="P5325" i="1"/>
  <c r="O5325" i="1"/>
  <c r="N5325" i="1"/>
  <c r="S5324" i="1"/>
  <c r="R5324" i="1"/>
  <c r="T5324" i="1" s="1"/>
  <c r="Q5324" i="1"/>
  <c r="P5324" i="1"/>
  <c r="O5324" i="1"/>
  <c r="N5324" i="1"/>
  <c r="S5323" i="1"/>
  <c r="R5323" i="1"/>
  <c r="Q5323" i="1"/>
  <c r="P5323" i="1"/>
  <c r="O5323" i="1"/>
  <c r="N5323" i="1"/>
  <c r="S5322" i="1"/>
  <c r="R5322" i="1"/>
  <c r="Q5322" i="1"/>
  <c r="P5322" i="1"/>
  <c r="O5322" i="1"/>
  <c r="N5322" i="1"/>
  <c r="S5321" i="1"/>
  <c r="R5321" i="1"/>
  <c r="Q5321" i="1"/>
  <c r="P5321" i="1"/>
  <c r="O5321" i="1"/>
  <c r="N5321" i="1"/>
  <c r="S5320" i="1"/>
  <c r="R5320" i="1"/>
  <c r="Q5320" i="1"/>
  <c r="P5320" i="1"/>
  <c r="O5320" i="1"/>
  <c r="N5320" i="1"/>
  <c r="S5319" i="1"/>
  <c r="R5319" i="1"/>
  <c r="T5319" i="1" s="1"/>
  <c r="Q5319" i="1"/>
  <c r="P5319" i="1"/>
  <c r="O5319" i="1"/>
  <c r="N5319" i="1"/>
  <c r="S5318" i="1"/>
  <c r="R5318" i="1"/>
  <c r="Q5318" i="1"/>
  <c r="P5318" i="1"/>
  <c r="O5318" i="1"/>
  <c r="N5318" i="1"/>
  <c r="S5317" i="1"/>
  <c r="R5317" i="1"/>
  <c r="Q5317" i="1"/>
  <c r="P5317" i="1"/>
  <c r="O5317" i="1"/>
  <c r="N5317" i="1"/>
  <c r="S5316" i="1"/>
  <c r="R5316" i="1"/>
  <c r="T5316" i="1" s="1"/>
  <c r="Q5316" i="1"/>
  <c r="P5316" i="1"/>
  <c r="O5316" i="1"/>
  <c r="N5316" i="1"/>
  <c r="S5315" i="1"/>
  <c r="R5315" i="1"/>
  <c r="Q5315" i="1"/>
  <c r="P5315" i="1"/>
  <c r="O5315" i="1"/>
  <c r="N5315" i="1"/>
  <c r="S5314" i="1"/>
  <c r="R5314" i="1"/>
  <c r="T5314" i="1" s="1"/>
  <c r="Q5314" i="1"/>
  <c r="P5314" i="1"/>
  <c r="O5314" i="1"/>
  <c r="N5314" i="1"/>
  <c r="S5313" i="1"/>
  <c r="R5313" i="1"/>
  <c r="Q5313" i="1"/>
  <c r="P5313" i="1"/>
  <c r="O5313" i="1"/>
  <c r="N5313" i="1"/>
  <c r="S5312" i="1"/>
  <c r="R5312" i="1"/>
  <c r="Q5312" i="1"/>
  <c r="P5312" i="1"/>
  <c r="O5312" i="1"/>
  <c r="N5312" i="1"/>
  <c r="S5311" i="1"/>
  <c r="R5311" i="1"/>
  <c r="T5311" i="1" s="1"/>
  <c r="Q5311" i="1"/>
  <c r="P5311" i="1"/>
  <c r="O5311" i="1"/>
  <c r="N5311" i="1"/>
  <c r="S5310" i="1"/>
  <c r="R5310" i="1"/>
  <c r="Q5310" i="1"/>
  <c r="P5310" i="1"/>
  <c r="O5310" i="1"/>
  <c r="N5310" i="1"/>
  <c r="S5309" i="1"/>
  <c r="R5309" i="1"/>
  <c r="Q5309" i="1"/>
  <c r="P5309" i="1"/>
  <c r="O5309" i="1"/>
  <c r="N5309" i="1"/>
  <c r="S5308" i="1"/>
  <c r="R5308" i="1"/>
  <c r="Q5308" i="1"/>
  <c r="P5308" i="1"/>
  <c r="O5308" i="1"/>
  <c r="N5308" i="1"/>
  <c r="S5307" i="1"/>
  <c r="R5307" i="1"/>
  <c r="Q5307" i="1"/>
  <c r="P5307" i="1"/>
  <c r="O5307" i="1"/>
  <c r="N5307" i="1"/>
  <c r="S5306" i="1"/>
  <c r="R5306" i="1"/>
  <c r="T5306" i="1" s="1"/>
  <c r="Q5306" i="1"/>
  <c r="P5306" i="1"/>
  <c r="O5306" i="1"/>
  <c r="N5306" i="1"/>
  <c r="S5305" i="1"/>
  <c r="R5305" i="1"/>
  <c r="Q5305" i="1"/>
  <c r="P5305" i="1"/>
  <c r="O5305" i="1"/>
  <c r="N5305" i="1"/>
  <c r="S5304" i="1"/>
  <c r="R5304" i="1"/>
  <c r="Q5304" i="1"/>
  <c r="P5304" i="1"/>
  <c r="O5304" i="1"/>
  <c r="N5304" i="1"/>
  <c r="S5303" i="1"/>
  <c r="R5303" i="1"/>
  <c r="T5303" i="1" s="1"/>
  <c r="Q5303" i="1"/>
  <c r="P5303" i="1"/>
  <c r="O5303" i="1"/>
  <c r="N5303" i="1"/>
  <c r="S5302" i="1"/>
  <c r="R5302" i="1"/>
  <c r="Q5302" i="1"/>
  <c r="P5302" i="1"/>
  <c r="O5302" i="1"/>
  <c r="N5302" i="1"/>
  <c r="S5301" i="1"/>
  <c r="R5301" i="1"/>
  <c r="Q5301" i="1"/>
  <c r="P5301" i="1"/>
  <c r="O5301" i="1"/>
  <c r="N5301" i="1"/>
  <c r="S5300" i="1"/>
  <c r="R5300" i="1"/>
  <c r="Q5300" i="1"/>
  <c r="P5300" i="1"/>
  <c r="O5300" i="1"/>
  <c r="N5300" i="1"/>
  <c r="S5299" i="1"/>
  <c r="R5299" i="1"/>
  <c r="Q5299" i="1"/>
  <c r="P5299" i="1"/>
  <c r="O5299" i="1"/>
  <c r="N5299" i="1"/>
  <c r="S5298" i="1"/>
  <c r="R5298" i="1"/>
  <c r="T5298" i="1" s="1"/>
  <c r="Q5298" i="1"/>
  <c r="P5298" i="1"/>
  <c r="O5298" i="1"/>
  <c r="N5298" i="1"/>
  <c r="S5297" i="1"/>
  <c r="R5297" i="1"/>
  <c r="Q5297" i="1"/>
  <c r="P5297" i="1"/>
  <c r="O5297" i="1"/>
  <c r="N5297" i="1"/>
  <c r="S5296" i="1"/>
  <c r="R5296" i="1"/>
  <c r="Q5296" i="1"/>
  <c r="P5296" i="1"/>
  <c r="O5296" i="1"/>
  <c r="N5296" i="1"/>
  <c r="S5295" i="1"/>
  <c r="R5295" i="1"/>
  <c r="T5295" i="1" s="1"/>
  <c r="Q5295" i="1"/>
  <c r="P5295" i="1"/>
  <c r="O5295" i="1"/>
  <c r="N5295" i="1"/>
  <c r="S5294" i="1"/>
  <c r="R5294" i="1"/>
  <c r="T5294" i="1" s="1"/>
  <c r="Q5294" i="1"/>
  <c r="P5294" i="1"/>
  <c r="O5294" i="1"/>
  <c r="N5294" i="1"/>
  <c r="S5293" i="1"/>
  <c r="R5293" i="1"/>
  <c r="Q5293" i="1"/>
  <c r="P5293" i="1"/>
  <c r="O5293" i="1"/>
  <c r="N5293" i="1"/>
  <c r="S5292" i="1"/>
  <c r="R5292" i="1"/>
  <c r="Q5292" i="1"/>
  <c r="P5292" i="1"/>
  <c r="O5292" i="1"/>
  <c r="N5292" i="1"/>
  <c r="S5291" i="1"/>
  <c r="R5291" i="1"/>
  <c r="Q5291" i="1"/>
  <c r="P5291" i="1"/>
  <c r="O5291" i="1"/>
  <c r="N5291" i="1"/>
  <c r="S5290" i="1"/>
  <c r="R5290" i="1"/>
  <c r="Q5290" i="1"/>
  <c r="P5290" i="1"/>
  <c r="O5290" i="1"/>
  <c r="N5290" i="1"/>
  <c r="S5289" i="1"/>
  <c r="R5289" i="1"/>
  <c r="Q5289" i="1"/>
  <c r="P5289" i="1"/>
  <c r="O5289" i="1"/>
  <c r="N5289" i="1"/>
  <c r="S5288" i="1"/>
  <c r="R5288" i="1"/>
  <c r="Q5288" i="1"/>
  <c r="P5288" i="1"/>
  <c r="O5288" i="1"/>
  <c r="N5288" i="1"/>
  <c r="S5287" i="1"/>
  <c r="R5287" i="1"/>
  <c r="Q5287" i="1"/>
  <c r="P5287" i="1"/>
  <c r="O5287" i="1"/>
  <c r="N5287" i="1"/>
  <c r="S5286" i="1"/>
  <c r="R5286" i="1"/>
  <c r="T5286" i="1" s="1"/>
  <c r="Q5286" i="1"/>
  <c r="P5286" i="1"/>
  <c r="O5286" i="1"/>
  <c r="N5286" i="1"/>
  <c r="S5285" i="1"/>
  <c r="R5285" i="1"/>
  <c r="Q5285" i="1"/>
  <c r="P5285" i="1"/>
  <c r="O5285" i="1"/>
  <c r="N5285" i="1"/>
  <c r="S5284" i="1"/>
  <c r="R5284" i="1"/>
  <c r="T5284" i="1" s="1"/>
  <c r="Q5284" i="1"/>
  <c r="P5284" i="1"/>
  <c r="O5284" i="1"/>
  <c r="N5284" i="1"/>
  <c r="S5283" i="1"/>
  <c r="R5283" i="1"/>
  <c r="Q5283" i="1"/>
  <c r="P5283" i="1"/>
  <c r="O5283" i="1"/>
  <c r="N5283" i="1"/>
  <c r="S5282" i="1"/>
  <c r="R5282" i="1"/>
  <c r="Q5282" i="1"/>
  <c r="P5282" i="1"/>
  <c r="O5282" i="1"/>
  <c r="N5282" i="1"/>
  <c r="S5281" i="1"/>
  <c r="R5281" i="1"/>
  <c r="Q5281" i="1"/>
  <c r="P5281" i="1"/>
  <c r="O5281" i="1"/>
  <c r="N5281" i="1"/>
  <c r="S5280" i="1"/>
  <c r="R5280" i="1"/>
  <c r="Q5280" i="1"/>
  <c r="P5280" i="1"/>
  <c r="O5280" i="1"/>
  <c r="N5280" i="1"/>
  <c r="S5279" i="1"/>
  <c r="R5279" i="1"/>
  <c r="T5279" i="1" s="1"/>
  <c r="Q5279" i="1"/>
  <c r="P5279" i="1"/>
  <c r="O5279" i="1"/>
  <c r="N5279" i="1"/>
  <c r="S5278" i="1"/>
  <c r="R5278" i="1"/>
  <c r="T5278" i="1" s="1"/>
  <c r="Q5278" i="1"/>
  <c r="P5278" i="1"/>
  <c r="O5278" i="1"/>
  <c r="N5278" i="1"/>
  <c r="S5277" i="1"/>
  <c r="R5277" i="1"/>
  <c r="Q5277" i="1"/>
  <c r="P5277" i="1"/>
  <c r="O5277" i="1"/>
  <c r="N5277" i="1"/>
  <c r="S5276" i="1"/>
  <c r="R5276" i="1"/>
  <c r="T5276" i="1" s="1"/>
  <c r="Q5276" i="1"/>
  <c r="P5276" i="1"/>
  <c r="O5276" i="1"/>
  <c r="N5276" i="1"/>
  <c r="S5275" i="1"/>
  <c r="R5275" i="1"/>
  <c r="Q5275" i="1"/>
  <c r="P5275" i="1"/>
  <c r="O5275" i="1"/>
  <c r="N5275" i="1"/>
  <c r="S5274" i="1"/>
  <c r="R5274" i="1"/>
  <c r="T5274" i="1" s="1"/>
  <c r="Q5274" i="1"/>
  <c r="P5274" i="1"/>
  <c r="O5274" i="1"/>
  <c r="N5274" i="1"/>
  <c r="S5273" i="1"/>
  <c r="R5273" i="1"/>
  <c r="Q5273" i="1"/>
  <c r="P5273" i="1"/>
  <c r="O5273" i="1"/>
  <c r="N5273" i="1"/>
  <c r="S5272" i="1"/>
  <c r="R5272" i="1"/>
  <c r="Q5272" i="1"/>
  <c r="P5272" i="1"/>
  <c r="O5272" i="1"/>
  <c r="N5272" i="1"/>
  <c r="S5271" i="1"/>
  <c r="R5271" i="1"/>
  <c r="T5271" i="1" s="1"/>
  <c r="Q5271" i="1"/>
  <c r="P5271" i="1"/>
  <c r="O5271" i="1"/>
  <c r="N5271" i="1"/>
  <c r="S5270" i="1"/>
  <c r="R5270" i="1"/>
  <c r="Q5270" i="1"/>
  <c r="P5270" i="1"/>
  <c r="O5270" i="1"/>
  <c r="N5270" i="1"/>
  <c r="S5269" i="1"/>
  <c r="R5269" i="1"/>
  <c r="Q5269" i="1"/>
  <c r="P5269" i="1"/>
  <c r="O5269" i="1"/>
  <c r="N5269" i="1"/>
  <c r="S5268" i="1"/>
  <c r="R5268" i="1"/>
  <c r="T5268" i="1" s="1"/>
  <c r="Q5268" i="1"/>
  <c r="P5268" i="1"/>
  <c r="O5268" i="1"/>
  <c r="N5268" i="1"/>
  <c r="S5267" i="1"/>
  <c r="R5267" i="1"/>
  <c r="Q5267" i="1"/>
  <c r="P5267" i="1"/>
  <c r="O5267" i="1"/>
  <c r="N5267" i="1"/>
  <c r="S5266" i="1"/>
  <c r="R5266" i="1"/>
  <c r="T5266" i="1" s="1"/>
  <c r="Q5266" i="1"/>
  <c r="P5266" i="1"/>
  <c r="O5266" i="1"/>
  <c r="N5266" i="1"/>
  <c r="S5265" i="1"/>
  <c r="R5265" i="1"/>
  <c r="Q5265" i="1"/>
  <c r="P5265" i="1"/>
  <c r="O5265" i="1"/>
  <c r="N5265" i="1"/>
  <c r="S5264" i="1"/>
  <c r="R5264" i="1"/>
  <c r="Q5264" i="1"/>
  <c r="P5264" i="1"/>
  <c r="O5264" i="1"/>
  <c r="N5264" i="1"/>
  <c r="S5263" i="1"/>
  <c r="R5263" i="1"/>
  <c r="T5263" i="1" s="1"/>
  <c r="Q5263" i="1"/>
  <c r="P5263" i="1"/>
  <c r="O5263" i="1"/>
  <c r="N5263" i="1"/>
  <c r="S5262" i="1"/>
  <c r="R5262" i="1"/>
  <c r="Q5262" i="1"/>
  <c r="P5262" i="1"/>
  <c r="O5262" i="1"/>
  <c r="N5262" i="1"/>
  <c r="S5261" i="1"/>
  <c r="R5261" i="1"/>
  <c r="Q5261" i="1"/>
  <c r="P5261" i="1"/>
  <c r="O5261" i="1"/>
  <c r="N5261" i="1"/>
  <c r="S5260" i="1"/>
  <c r="R5260" i="1"/>
  <c r="Q5260" i="1"/>
  <c r="P5260" i="1"/>
  <c r="O5260" i="1"/>
  <c r="N5260" i="1"/>
  <c r="S5259" i="1"/>
  <c r="R5259" i="1"/>
  <c r="Q5259" i="1"/>
  <c r="P5259" i="1"/>
  <c r="O5259" i="1"/>
  <c r="N5259" i="1"/>
  <c r="S5258" i="1"/>
  <c r="R5258" i="1"/>
  <c r="T5258" i="1" s="1"/>
  <c r="Q5258" i="1"/>
  <c r="P5258" i="1"/>
  <c r="O5258" i="1"/>
  <c r="N5258" i="1"/>
  <c r="S5257" i="1"/>
  <c r="R5257" i="1"/>
  <c r="Q5257" i="1"/>
  <c r="P5257" i="1"/>
  <c r="O5257" i="1"/>
  <c r="N5257" i="1"/>
  <c r="S5256" i="1"/>
  <c r="R5256" i="1"/>
  <c r="Q5256" i="1"/>
  <c r="P5256" i="1"/>
  <c r="O5256" i="1"/>
  <c r="N5256" i="1"/>
  <c r="S5255" i="1"/>
  <c r="R5255" i="1"/>
  <c r="Q5255" i="1"/>
  <c r="P5255" i="1"/>
  <c r="O5255" i="1"/>
  <c r="N5255" i="1"/>
  <c r="S5254" i="1"/>
  <c r="R5254" i="1"/>
  <c r="T5254" i="1" s="1"/>
  <c r="Q5254" i="1"/>
  <c r="P5254" i="1"/>
  <c r="O5254" i="1"/>
  <c r="N5254" i="1"/>
  <c r="S5253" i="1"/>
  <c r="R5253" i="1"/>
  <c r="Q5253" i="1"/>
  <c r="P5253" i="1"/>
  <c r="O5253" i="1"/>
  <c r="N5253" i="1"/>
  <c r="S5252" i="1"/>
  <c r="R5252" i="1"/>
  <c r="Q5252" i="1"/>
  <c r="P5252" i="1"/>
  <c r="O5252" i="1"/>
  <c r="N5252" i="1"/>
  <c r="S5251" i="1"/>
  <c r="R5251" i="1"/>
  <c r="Q5251" i="1"/>
  <c r="P5251" i="1"/>
  <c r="O5251" i="1"/>
  <c r="N5251" i="1"/>
  <c r="S5250" i="1"/>
  <c r="R5250" i="1"/>
  <c r="Q5250" i="1"/>
  <c r="P5250" i="1"/>
  <c r="O5250" i="1"/>
  <c r="N5250" i="1"/>
  <c r="S5249" i="1"/>
  <c r="R5249" i="1"/>
  <c r="Q5249" i="1"/>
  <c r="P5249" i="1"/>
  <c r="O5249" i="1"/>
  <c r="N5249" i="1"/>
  <c r="S5248" i="1"/>
  <c r="R5248" i="1"/>
  <c r="Q5248" i="1"/>
  <c r="P5248" i="1"/>
  <c r="O5248" i="1"/>
  <c r="N5248" i="1"/>
  <c r="S5247" i="1"/>
  <c r="R5247" i="1"/>
  <c r="Q5247" i="1"/>
  <c r="P5247" i="1"/>
  <c r="O5247" i="1"/>
  <c r="N5247" i="1"/>
  <c r="S5246" i="1"/>
  <c r="R5246" i="1"/>
  <c r="T5246" i="1" s="1"/>
  <c r="Q5246" i="1"/>
  <c r="P5246" i="1"/>
  <c r="O5246" i="1"/>
  <c r="N5246" i="1"/>
  <c r="S5245" i="1"/>
  <c r="R5245" i="1"/>
  <c r="Q5245" i="1"/>
  <c r="P5245" i="1"/>
  <c r="O5245" i="1"/>
  <c r="N5245" i="1"/>
  <c r="S5244" i="1"/>
  <c r="R5244" i="1"/>
  <c r="T5244" i="1" s="1"/>
  <c r="Q5244" i="1"/>
  <c r="P5244" i="1"/>
  <c r="O5244" i="1"/>
  <c r="N5244" i="1"/>
  <c r="S5243" i="1"/>
  <c r="R5243" i="1"/>
  <c r="T5243" i="1" s="1"/>
  <c r="Q5243" i="1"/>
  <c r="P5243" i="1"/>
  <c r="O5243" i="1"/>
  <c r="N5243" i="1"/>
  <c r="S5242" i="1"/>
  <c r="R5242" i="1"/>
  <c r="Q5242" i="1"/>
  <c r="P5242" i="1"/>
  <c r="O5242" i="1"/>
  <c r="N5242" i="1"/>
  <c r="S5241" i="1"/>
  <c r="R5241" i="1"/>
  <c r="Q5241" i="1"/>
  <c r="P5241" i="1"/>
  <c r="O5241" i="1"/>
  <c r="N5241" i="1"/>
  <c r="S5240" i="1"/>
  <c r="R5240" i="1"/>
  <c r="Q5240" i="1"/>
  <c r="P5240" i="1"/>
  <c r="O5240" i="1"/>
  <c r="N5240" i="1"/>
  <c r="S5239" i="1"/>
  <c r="R5239" i="1"/>
  <c r="T5239" i="1" s="1"/>
  <c r="Q5239" i="1"/>
  <c r="P5239" i="1"/>
  <c r="O5239" i="1"/>
  <c r="N5239" i="1"/>
  <c r="S5238" i="1"/>
  <c r="R5238" i="1"/>
  <c r="T5238" i="1" s="1"/>
  <c r="Q5238" i="1"/>
  <c r="P5238" i="1"/>
  <c r="O5238" i="1"/>
  <c r="N5238" i="1"/>
  <c r="S5237" i="1"/>
  <c r="R5237" i="1"/>
  <c r="Q5237" i="1"/>
  <c r="P5237" i="1"/>
  <c r="O5237" i="1"/>
  <c r="N5237" i="1"/>
  <c r="S5236" i="1"/>
  <c r="R5236" i="1"/>
  <c r="T5236" i="1" s="1"/>
  <c r="Q5236" i="1"/>
  <c r="P5236" i="1"/>
  <c r="O5236" i="1"/>
  <c r="N5236" i="1"/>
  <c r="S5235" i="1"/>
  <c r="R5235" i="1"/>
  <c r="Q5235" i="1"/>
  <c r="P5235" i="1"/>
  <c r="O5235" i="1"/>
  <c r="N5235" i="1"/>
  <c r="S5234" i="1"/>
  <c r="R5234" i="1"/>
  <c r="Q5234" i="1"/>
  <c r="P5234" i="1"/>
  <c r="O5234" i="1"/>
  <c r="N5234" i="1"/>
  <c r="S5233" i="1"/>
  <c r="R5233" i="1"/>
  <c r="Q5233" i="1"/>
  <c r="P5233" i="1"/>
  <c r="O5233" i="1"/>
  <c r="N5233" i="1"/>
  <c r="S5232" i="1"/>
  <c r="R5232" i="1"/>
  <c r="Q5232" i="1"/>
  <c r="P5232" i="1"/>
  <c r="O5232" i="1"/>
  <c r="N5232" i="1"/>
  <c r="S5231" i="1"/>
  <c r="R5231" i="1"/>
  <c r="T5231" i="1" s="1"/>
  <c r="Q5231" i="1"/>
  <c r="P5231" i="1"/>
  <c r="O5231" i="1"/>
  <c r="N5231" i="1"/>
  <c r="S5230" i="1"/>
  <c r="R5230" i="1"/>
  <c r="Q5230" i="1"/>
  <c r="P5230" i="1"/>
  <c r="O5230" i="1"/>
  <c r="N5230" i="1"/>
  <c r="S5229" i="1"/>
  <c r="R5229" i="1"/>
  <c r="Q5229" i="1"/>
  <c r="P5229" i="1"/>
  <c r="O5229" i="1"/>
  <c r="N5229" i="1"/>
  <c r="S5228" i="1"/>
  <c r="R5228" i="1"/>
  <c r="T5228" i="1" s="1"/>
  <c r="Q5228" i="1"/>
  <c r="P5228" i="1"/>
  <c r="O5228" i="1"/>
  <c r="N5228" i="1"/>
  <c r="S5227" i="1"/>
  <c r="R5227" i="1"/>
  <c r="Q5227" i="1"/>
  <c r="P5227" i="1"/>
  <c r="O5227" i="1"/>
  <c r="N5227" i="1"/>
  <c r="S5226" i="1"/>
  <c r="R5226" i="1"/>
  <c r="Q5226" i="1"/>
  <c r="P5226" i="1"/>
  <c r="O5226" i="1"/>
  <c r="N5226" i="1"/>
  <c r="S5225" i="1"/>
  <c r="R5225" i="1"/>
  <c r="Q5225" i="1"/>
  <c r="P5225" i="1"/>
  <c r="O5225" i="1"/>
  <c r="N5225" i="1"/>
  <c r="S5224" i="1"/>
  <c r="R5224" i="1"/>
  <c r="Q5224" i="1"/>
  <c r="P5224" i="1"/>
  <c r="O5224" i="1"/>
  <c r="N5224" i="1"/>
  <c r="S5223" i="1"/>
  <c r="R5223" i="1"/>
  <c r="T5223" i="1" s="1"/>
  <c r="Q5223" i="1"/>
  <c r="P5223" i="1"/>
  <c r="O5223" i="1"/>
  <c r="N5223" i="1"/>
  <c r="S5222" i="1"/>
  <c r="R5222" i="1"/>
  <c r="Q5222" i="1"/>
  <c r="P5222" i="1"/>
  <c r="O5222" i="1"/>
  <c r="N5222" i="1"/>
  <c r="S5221" i="1"/>
  <c r="R5221" i="1"/>
  <c r="Q5221" i="1"/>
  <c r="P5221" i="1"/>
  <c r="O5221" i="1"/>
  <c r="N5221" i="1"/>
  <c r="S5220" i="1"/>
  <c r="R5220" i="1"/>
  <c r="Q5220" i="1"/>
  <c r="P5220" i="1"/>
  <c r="O5220" i="1"/>
  <c r="N5220" i="1"/>
  <c r="S5219" i="1"/>
  <c r="R5219" i="1"/>
  <c r="T5219" i="1" s="1"/>
  <c r="Q5219" i="1"/>
  <c r="P5219" i="1"/>
  <c r="O5219" i="1"/>
  <c r="N5219" i="1"/>
  <c r="S5218" i="1"/>
  <c r="R5218" i="1"/>
  <c r="Q5218" i="1"/>
  <c r="P5218" i="1"/>
  <c r="O5218" i="1"/>
  <c r="N5218" i="1"/>
  <c r="S5217" i="1"/>
  <c r="R5217" i="1"/>
  <c r="Q5217" i="1"/>
  <c r="P5217" i="1"/>
  <c r="O5217" i="1"/>
  <c r="N5217" i="1"/>
  <c r="S5216" i="1"/>
  <c r="R5216" i="1"/>
  <c r="Q5216" i="1"/>
  <c r="P5216" i="1"/>
  <c r="O5216" i="1"/>
  <c r="N5216" i="1"/>
  <c r="S5215" i="1"/>
  <c r="R5215" i="1"/>
  <c r="Q5215" i="1"/>
  <c r="P5215" i="1"/>
  <c r="O5215" i="1"/>
  <c r="N5215" i="1"/>
  <c r="S5214" i="1"/>
  <c r="R5214" i="1"/>
  <c r="T5214" i="1" s="1"/>
  <c r="Q5214" i="1"/>
  <c r="P5214" i="1"/>
  <c r="O5214" i="1"/>
  <c r="N5214" i="1"/>
  <c r="S5213" i="1"/>
  <c r="R5213" i="1"/>
  <c r="Q5213" i="1"/>
  <c r="P5213" i="1"/>
  <c r="O5213" i="1"/>
  <c r="N5213" i="1"/>
  <c r="S5212" i="1"/>
  <c r="R5212" i="1"/>
  <c r="Q5212" i="1"/>
  <c r="P5212" i="1"/>
  <c r="O5212" i="1"/>
  <c r="N5212" i="1"/>
  <c r="S5211" i="1"/>
  <c r="R5211" i="1"/>
  <c r="T5211" i="1" s="1"/>
  <c r="Q5211" i="1"/>
  <c r="P5211" i="1"/>
  <c r="O5211" i="1"/>
  <c r="N5211" i="1"/>
  <c r="S5210" i="1"/>
  <c r="R5210" i="1"/>
  <c r="Q5210" i="1"/>
  <c r="P5210" i="1"/>
  <c r="O5210" i="1"/>
  <c r="N5210" i="1"/>
  <c r="S5209" i="1"/>
  <c r="R5209" i="1"/>
  <c r="Q5209" i="1"/>
  <c r="P5209" i="1"/>
  <c r="O5209" i="1"/>
  <c r="N5209" i="1"/>
  <c r="S5208" i="1"/>
  <c r="R5208" i="1"/>
  <c r="Q5208" i="1"/>
  <c r="P5208" i="1"/>
  <c r="O5208" i="1"/>
  <c r="N5208" i="1"/>
  <c r="S5207" i="1"/>
  <c r="R5207" i="1"/>
  <c r="Q5207" i="1"/>
  <c r="P5207" i="1"/>
  <c r="O5207" i="1"/>
  <c r="N5207" i="1"/>
  <c r="S5206" i="1"/>
  <c r="R5206" i="1"/>
  <c r="T5206" i="1" s="1"/>
  <c r="Q5206" i="1"/>
  <c r="P5206" i="1"/>
  <c r="O5206" i="1"/>
  <c r="N5206" i="1"/>
  <c r="S5205" i="1"/>
  <c r="R5205" i="1"/>
  <c r="Q5205" i="1"/>
  <c r="P5205" i="1"/>
  <c r="O5205" i="1"/>
  <c r="N5205" i="1"/>
  <c r="S5204" i="1"/>
  <c r="R5204" i="1"/>
  <c r="T5204" i="1" s="1"/>
  <c r="Q5204" i="1"/>
  <c r="P5204" i="1"/>
  <c r="O5204" i="1"/>
  <c r="N5204" i="1"/>
  <c r="S5203" i="1"/>
  <c r="R5203" i="1"/>
  <c r="T5203" i="1" s="1"/>
  <c r="Q5203" i="1"/>
  <c r="P5203" i="1"/>
  <c r="O5203" i="1"/>
  <c r="N5203" i="1"/>
  <c r="S5202" i="1"/>
  <c r="R5202" i="1"/>
  <c r="Q5202" i="1"/>
  <c r="P5202" i="1"/>
  <c r="O5202" i="1"/>
  <c r="N5202" i="1"/>
  <c r="S5201" i="1"/>
  <c r="R5201" i="1"/>
  <c r="Q5201" i="1"/>
  <c r="P5201" i="1"/>
  <c r="O5201" i="1"/>
  <c r="N5201" i="1"/>
  <c r="S5200" i="1"/>
  <c r="R5200" i="1"/>
  <c r="Q5200" i="1"/>
  <c r="P5200" i="1"/>
  <c r="O5200" i="1"/>
  <c r="N5200" i="1"/>
  <c r="S5199" i="1"/>
  <c r="R5199" i="1"/>
  <c r="T5199" i="1" s="1"/>
  <c r="Q5199" i="1"/>
  <c r="P5199" i="1"/>
  <c r="O5199" i="1"/>
  <c r="N5199" i="1"/>
  <c r="S5198" i="1"/>
  <c r="R5198" i="1"/>
  <c r="T5198" i="1" s="1"/>
  <c r="Q5198" i="1"/>
  <c r="P5198" i="1"/>
  <c r="O5198" i="1"/>
  <c r="N5198" i="1"/>
  <c r="S5197" i="1"/>
  <c r="R5197" i="1"/>
  <c r="Q5197" i="1"/>
  <c r="P5197" i="1"/>
  <c r="O5197" i="1"/>
  <c r="N5197" i="1"/>
  <c r="S5196" i="1"/>
  <c r="R5196" i="1"/>
  <c r="T5196" i="1" s="1"/>
  <c r="Q5196" i="1"/>
  <c r="P5196" i="1"/>
  <c r="O5196" i="1"/>
  <c r="N5196" i="1"/>
  <c r="S5195" i="1"/>
  <c r="R5195" i="1"/>
  <c r="Q5195" i="1"/>
  <c r="P5195" i="1"/>
  <c r="O5195" i="1"/>
  <c r="N5195" i="1"/>
  <c r="S5194" i="1"/>
  <c r="R5194" i="1"/>
  <c r="Q5194" i="1"/>
  <c r="P5194" i="1"/>
  <c r="O5194" i="1"/>
  <c r="N5194" i="1"/>
  <c r="S5193" i="1"/>
  <c r="R5193" i="1"/>
  <c r="Q5193" i="1"/>
  <c r="P5193" i="1"/>
  <c r="O5193" i="1"/>
  <c r="N5193" i="1"/>
  <c r="S5192" i="1"/>
  <c r="R5192" i="1"/>
  <c r="Q5192" i="1"/>
  <c r="P5192" i="1"/>
  <c r="O5192" i="1"/>
  <c r="N5192" i="1"/>
  <c r="S5191" i="1"/>
  <c r="R5191" i="1"/>
  <c r="T5191" i="1" s="1"/>
  <c r="Q5191" i="1"/>
  <c r="P5191" i="1"/>
  <c r="O5191" i="1"/>
  <c r="N5191" i="1"/>
  <c r="S5190" i="1"/>
  <c r="R5190" i="1"/>
  <c r="Q5190" i="1"/>
  <c r="P5190" i="1"/>
  <c r="O5190" i="1"/>
  <c r="N5190" i="1"/>
  <c r="S5189" i="1"/>
  <c r="R5189" i="1"/>
  <c r="Q5189" i="1"/>
  <c r="P5189" i="1"/>
  <c r="O5189" i="1"/>
  <c r="N5189" i="1"/>
  <c r="S5188" i="1"/>
  <c r="R5188" i="1"/>
  <c r="T5188" i="1" s="1"/>
  <c r="Q5188" i="1"/>
  <c r="P5188" i="1"/>
  <c r="O5188" i="1"/>
  <c r="N5188" i="1"/>
  <c r="S5187" i="1"/>
  <c r="R5187" i="1"/>
  <c r="Q5187" i="1"/>
  <c r="P5187" i="1"/>
  <c r="O5187" i="1"/>
  <c r="N5187" i="1"/>
  <c r="S5186" i="1"/>
  <c r="R5186" i="1"/>
  <c r="Q5186" i="1"/>
  <c r="P5186" i="1"/>
  <c r="O5186" i="1"/>
  <c r="N5186" i="1"/>
  <c r="S5185" i="1"/>
  <c r="R5185" i="1"/>
  <c r="Q5185" i="1"/>
  <c r="P5185" i="1"/>
  <c r="O5185" i="1"/>
  <c r="N5185" i="1"/>
  <c r="S5184" i="1"/>
  <c r="R5184" i="1"/>
  <c r="Q5184" i="1"/>
  <c r="P5184" i="1"/>
  <c r="O5184" i="1"/>
  <c r="N5184" i="1"/>
  <c r="S5183" i="1"/>
  <c r="R5183" i="1"/>
  <c r="T5183" i="1" s="1"/>
  <c r="Q5183" i="1"/>
  <c r="P5183" i="1"/>
  <c r="O5183" i="1"/>
  <c r="N5183" i="1"/>
  <c r="S5182" i="1"/>
  <c r="R5182" i="1"/>
  <c r="Q5182" i="1"/>
  <c r="P5182" i="1"/>
  <c r="O5182" i="1"/>
  <c r="N5182" i="1"/>
  <c r="S5181" i="1"/>
  <c r="R5181" i="1"/>
  <c r="Q5181" i="1"/>
  <c r="P5181" i="1"/>
  <c r="O5181" i="1"/>
  <c r="N5181" i="1"/>
  <c r="S5180" i="1"/>
  <c r="R5180" i="1"/>
  <c r="Q5180" i="1"/>
  <c r="P5180" i="1"/>
  <c r="O5180" i="1"/>
  <c r="N5180" i="1"/>
  <c r="S5179" i="1"/>
  <c r="R5179" i="1"/>
  <c r="T5179" i="1" s="1"/>
  <c r="Q5179" i="1"/>
  <c r="P5179" i="1"/>
  <c r="O5179" i="1"/>
  <c r="N5179" i="1"/>
  <c r="S5178" i="1"/>
  <c r="R5178" i="1"/>
  <c r="Q5178" i="1"/>
  <c r="P5178" i="1"/>
  <c r="O5178" i="1"/>
  <c r="N5178" i="1"/>
  <c r="S5177" i="1"/>
  <c r="R5177" i="1"/>
  <c r="Q5177" i="1"/>
  <c r="P5177" i="1"/>
  <c r="O5177" i="1"/>
  <c r="N5177" i="1"/>
  <c r="S5176" i="1"/>
  <c r="R5176" i="1"/>
  <c r="Q5176" i="1"/>
  <c r="P5176" i="1"/>
  <c r="O5176" i="1"/>
  <c r="N5176" i="1"/>
  <c r="S5175" i="1"/>
  <c r="R5175" i="1"/>
  <c r="Q5175" i="1"/>
  <c r="P5175" i="1"/>
  <c r="O5175" i="1"/>
  <c r="N5175" i="1"/>
  <c r="S5174" i="1"/>
  <c r="R5174" i="1"/>
  <c r="T5174" i="1" s="1"/>
  <c r="Q5174" i="1"/>
  <c r="P5174" i="1"/>
  <c r="O5174" i="1"/>
  <c r="N5174" i="1"/>
  <c r="S5173" i="1"/>
  <c r="R5173" i="1"/>
  <c r="Q5173" i="1"/>
  <c r="P5173" i="1"/>
  <c r="O5173" i="1"/>
  <c r="N5173" i="1"/>
  <c r="S5172" i="1"/>
  <c r="R5172" i="1"/>
  <c r="Q5172" i="1"/>
  <c r="P5172" i="1"/>
  <c r="O5172" i="1"/>
  <c r="N5172" i="1"/>
  <c r="S5171" i="1"/>
  <c r="R5171" i="1"/>
  <c r="T5171" i="1" s="1"/>
  <c r="Q5171" i="1"/>
  <c r="P5171" i="1"/>
  <c r="O5171" i="1"/>
  <c r="N5171" i="1"/>
  <c r="S5170" i="1"/>
  <c r="R5170" i="1"/>
  <c r="Q5170" i="1"/>
  <c r="P5170" i="1"/>
  <c r="O5170" i="1"/>
  <c r="N5170" i="1"/>
  <c r="S5169" i="1"/>
  <c r="R5169" i="1"/>
  <c r="Q5169" i="1"/>
  <c r="P5169" i="1"/>
  <c r="O5169" i="1"/>
  <c r="N5169" i="1"/>
  <c r="S5168" i="1"/>
  <c r="R5168" i="1"/>
  <c r="Q5168" i="1"/>
  <c r="P5168" i="1"/>
  <c r="O5168" i="1"/>
  <c r="N5168" i="1"/>
  <c r="S5167" i="1"/>
  <c r="R5167" i="1"/>
  <c r="Q5167" i="1"/>
  <c r="P5167" i="1"/>
  <c r="O5167" i="1"/>
  <c r="N5167" i="1"/>
  <c r="S5166" i="1"/>
  <c r="R5166" i="1"/>
  <c r="T5166" i="1" s="1"/>
  <c r="Q5166" i="1"/>
  <c r="P5166" i="1"/>
  <c r="O5166" i="1"/>
  <c r="N5166" i="1"/>
  <c r="S5165" i="1"/>
  <c r="R5165" i="1"/>
  <c r="Q5165" i="1"/>
  <c r="P5165" i="1"/>
  <c r="O5165" i="1"/>
  <c r="N5165" i="1"/>
  <c r="S5164" i="1"/>
  <c r="R5164" i="1"/>
  <c r="T5164" i="1" s="1"/>
  <c r="Q5164" i="1"/>
  <c r="P5164" i="1"/>
  <c r="O5164" i="1"/>
  <c r="N5164" i="1"/>
  <c r="S5163" i="1"/>
  <c r="R5163" i="1"/>
  <c r="T5163" i="1" s="1"/>
  <c r="Q5163" i="1"/>
  <c r="P5163" i="1"/>
  <c r="O5163" i="1"/>
  <c r="N5163" i="1"/>
  <c r="S5162" i="1"/>
  <c r="R5162" i="1"/>
  <c r="Q5162" i="1"/>
  <c r="P5162" i="1"/>
  <c r="O5162" i="1"/>
  <c r="N5162" i="1"/>
  <c r="S5161" i="1"/>
  <c r="R5161" i="1"/>
  <c r="Q5161" i="1"/>
  <c r="P5161" i="1"/>
  <c r="O5161" i="1"/>
  <c r="N5161" i="1"/>
  <c r="S5160" i="1"/>
  <c r="R5160" i="1"/>
  <c r="Q5160" i="1"/>
  <c r="P5160" i="1"/>
  <c r="O5160" i="1"/>
  <c r="N5160" i="1"/>
  <c r="S5159" i="1"/>
  <c r="R5159" i="1"/>
  <c r="T5159" i="1" s="1"/>
  <c r="Q5159" i="1"/>
  <c r="P5159" i="1"/>
  <c r="O5159" i="1"/>
  <c r="N5159" i="1"/>
  <c r="S5158" i="1"/>
  <c r="R5158" i="1"/>
  <c r="T5158" i="1" s="1"/>
  <c r="Q5158" i="1"/>
  <c r="P5158" i="1"/>
  <c r="O5158" i="1"/>
  <c r="N5158" i="1"/>
  <c r="S5157" i="1"/>
  <c r="R5157" i="1"/>
  <c r="Q5157" i="1"/>
  <c r="P5157" i="1"/>
  <c r="O5157" i="1"/>
  <c r="N5157" i="1"/>
  <c r="S5156" i="1"/>
  <c r="R5156" i="1"/>
  <c r="T5156" i="1" s="1"/>
  <c r="Q5156" i="1"/>
  <c r="P5156" i="1"/>
  <c r="O5156" i="1"/>
  <c r="N5156" i="1"/>
  <c r="S5155" i="1"/>
  <c r="R5155" i="1"/>
  <c r="Q5155" i="1"/>
  <c r="P5155" i="1"/>
  <c r="O5155" i="1"/>
  <c r="N5155" i="1"/>
  <c r="S5154" i="1"/>
  <c r="R5154" i="1"/>
  <c r="Q5154" i="1"/>
  <c r="P5154" i="1"/>
  <c r="O5154" i="1"/>
  <c r="N5154" i="1"/>
  <c r="S5153" i="1"/>
  <c r="R5153" i="1"/>
  <c r="Q5153" i="1"/>
  <c r="P5153" i="1"/>
  <c r="O5153" i="1"/>
  <c r="N5153" i="1"/>
  <c r="S5152" i="1"/>
  <c r="R5152" i="1"/>
  <c r="Q5152" i="1"/>
  <c r="P5152" i="1"/>
  <c r="O5152" i="1"/>
  <c r="N5152" i="1"/>
  <c r="S5151" i="1"/>
  <c r="R5151" i="1"/>
  <c r="T5151" i="1" s="1"/>
  <c r="Q5151" i="1"/>
  <c r="P5151" i="1"/>
  <c r="O5151" i="1"/>
  <c r="N5151" i="1"/>
  <c r="S5150" i="1"/>
  <c r="R5150" i="1"/>
  <c r="Q5150" i="1"/>
  <c r="P5150" i="1"/>
  <c r="O5150" i="1"/>
  <c r="N5150" i="1"/>
  <c r="S5149" i="1"/>
  <c r="R5149" i="1"/>
  <c r="Q5149" i="1"/>
  <c r="P5149" i="1"/>
  <c r="O5149" i="1"/>
  <c r="N5149" i="1"/>
  <c r="S5148" i="1"/>
  <c r="R5148" i="1"/>
  <c r="T5148" i="1" s="1"/>
  <c r="Q5148" i="1"/>
  <c r="P5148" i="1"/>
  <c r="O5148" i="1"/>
  <c r="N5148" i="1"/>
  <c r="S5147" i="1"/>
  <c r="R5147" i="1"/>
  <c r="Q5147" i="1"/>
  <c r="P5147" i="1"/>
  <c r="O5147" i="1"/>
  <c r="N5147" i="1"/>
  <c r="S5146" i="1"/>
  <c r="R5146" i="1"/>
  <c r="Q5146" i="1"/>
  <c r="P5146" i="1"/>
  <c r="O5146" i="1"/>
  <c r="N5146" i="1"/>
  <c r="S5145" i="1"/>
  <c r="R5145" i="1"/>
  <c r="Q5145" i="1"/>
  <c r="P5145" i="1"/>
  <c r="O5145" i="1"/>
  <c r="N5145" i="1"/>
  <c r="S5144" i="1"/>
  <c r="R5144" i="1"/>
  <c r="Q5144" i="1"/>
  <c r="P5144" i="1"/>
  <c r="O5144" i="1"/>
  <c r="N5144" i="1"/>
  <c r="S5143" i="1"/>
  <c r="R5143" i="1"/>
  <c r="T5143" i="1" s="1"/>
  <c r="Q5143" i="1"/>
  <c r="P5143" i="1"/>
  <c r="O5143" i="1"/>
  <c r="N5143" i="1"/>
  <c r="S5142" i="1"/>
  <c r="R5142" i="1"/>
  <c r="Q5142" i="1"/>
  <c r="P5142" i="1"/>
  <c r="O5142" i="1"/>
  <c r="N5142" i="1"/>
  <c r="S5141" i="1"/>
  <c r="R5141" i="1"/>
  <c r="Q5141" i="1"/>
  <c r="P5141" i="1"/>
  <c r="O5141" i="1"/>
  <c r="N5141" i="1"/>
  <c r="S5140" i="1"/>
  <c r="R5140" i="1"/>
  <c r="Q5140" i="1"/>
  <c r="P5140" i="1"/>
  <c r="O5140" i="1"/>
  <c r="N5140" i="1"/>
  <c r="S5139" i="1"/>
  <c r="R5139" i="1"/>
  <c r="T5139" i="1" s="1"/>
  <c r="Q5139" i="1"/>
  <c r="P5139" i="1"/>
  <c r="O5139" i="1"/>
  <c r="N5139" i="1"/>
  <c r="S5138" i="1"/>
  <c r="R5138" i="1"/>
  <c r="Q5138" i="1"/>
  <c r="P5138" i="1"/>
  <c r="O5138" i="1"/>
  <c r="N5138" i="1"/>
  <c r="S5137" i="1"/>
  <c r="R5137" i="1"/>
  <c r="Q5137" i="1"/>
  <c r="P5137" i="1"/>
  <c r="O5137" i="1"/>
  <c r="N5137" i="1"/>
  <c r="S5136" i="1"/>
  <c r="R5136" i="1"/>
  <c r="Q5136" i="1"/>
  <c r="P5136" i="1"/>
  <c r="O5136" i="1"/>
  <c r="N5136" i="1"/>
  <c r="S5135" i="1"/>
  <c r="R5135" i="1"/>
  <c r="Q5135" i="1"/>
  <c r="P5135" i="1"/>
  <c r="O5135" i="1"/>
  <c r="N5135" i="1"/>
  <c r="S5134" i="1"/>
  <c r="R5134" i="1"/>
  <c r="T5134" i="1" s="1"/>
  <c r="Q5134" i="1"/>
  <c r="P5134" i="1"/>
  <c r="O5134" i="1"/>
  <c r="N5134" i="1"/>
  <c r="S5133" i="1"/>
  <c r="R5133" i="1"/>
  <c r="Q5133" i="1"/>
  <c r="P5133" i="1"/>
  <c r="O5133" i="1"/>
  <c r="N5133" i="1"/>
  <c r="S5132" i="1"/>
  <c r="R5132" i="1"/>
  <c r="Q5132" i="1"/>
  <c r="P5132" i="1"/>
  <c r="O5132" i="1"/>
  <c r="N5132" i="1"/>
  <c r="S5131" i="1"/>
  <c r="R5131" i="1"/>
  <c r="T5131" i="1" s="1"/>
  <c r="Q5131" i="1"/>
  <c r="P5131" i="1"/>
  <c r="O5131" i="1"/>
  <c r="N5131" i="1"/>
  <c r="S5130" i="1"/>
  <c r="R5130" i="1"/>
  <c r="Q5130" i="1"/>
  <c r="P5130" i="1"/>
  <c r="O5130" i="1"/>
  <c r="N5130" i="1"/>
  <c r="S5129" i="1"/>
  <c r="R5129" i="1"/>
  <c r="Q5129" i="1"/>
  <c r="P5129" i="1"/>
  <c r="O5129" i="1"/>
  <c r="N5129" i="1"/>
  <c r="S5128" i="1"/>
  <c r="R5128" i="1"/>
  <c r="Q5128" i="1"/>
  <c r="P5128" i="1"/>
  <c r="O5128" i="1"/>
  <c r="N5128" i="1"/>
  <c r="S5127" i="1"/>
  <c r="R5127" i="1"/>
  <c r="Q5127" i="1"/>
  <c r="P5127" i="1"/>
  <c r="O5127" i="1"/>
  <c r="N5127" i="1"/>
  <c r="S5126" i="1"/>
  <c r="R5126" i="1"/>
  <c r="T5126" i="1" s="1"/>
  <c r="Q5126" i="1"/>
  <c r="P5126" i="1"/>
  <c r="O5126" i="1"/>
  <c r="N5126" i="1"/>
  <c r="S5125" i="1"/>
  <c r="R5125" i="1"/>
  <c r="Q5125" i="1"/>
  <c r="P5125" i="1"/>
  <c r="O5125" i="1"/>
  <c r="N5125" i="1"/>
  <c r="S5124" i="1"/>
  <c r="R5124" i="1"/>
  <c r="T5124" i="1" s="1"/>
  <c r="Q5124" i="1"/>
  <c r="P5124" i="1"/>
  <c r="O5124" i="1"/>
  <c r="N5124" i="1"/>
  <c r="S5123" i="1"/>
  <c r="R5123" i="1"/>
  <c r="T5123" i="1" s="1"/>
  <c r="Q5123" i="1"/>
  <c r="P5123" i="1"/>
  <c r="O5123" i="1"/>
  <c r="N5123" i="1"/>
  <c r="S5122" i="1"/>
  <c r="R5122" i="1"/>
  <c r="Q5122" i="1"/>
  <c r="P5122" i="1"/>
  <c r="O5122" i="1"/>
  <c r="N5122" i="1"/>
  <c r="S5121" i="1"/>
  <c r="R5121" i="1"/>
  <c r="Q5121" i="1"/>
  <c r="P5121" i="1"/>
  <c r="O5121" i="1"/>
  <c r="N5121" i="1"/>
  <c r="S5120" i="1"/>
  <c r="R5120" i="1"/>
  <c r="Q5120" i="1"/>
  <c r="P5120" i="1"/>
  <c r="O5120" i="1"/>
  <c r="N5120" i="1"/>
  <c r="S5119" i="1"/>
  <c r="R5119" i="1"/>
  <c r="T5119" i="1" s="1"/>
  <c r="Q5119" i="1"/>
  <c r="P5119" i="1"/>
  <c r="O5119" i="1"/>
  <c r="N5119" i="1"/>
  <c r="S5118" i="1"/>
  <c r="R5118" i="1"/>
  <c r="T5118" i="1" s="1"/>
  <c r="Q5118" i="1"/>
  <c r="P5118" i="1"/>
  <c r="O5118" i="1"/>
  <c r="N5118" i="1"/>
  <c r="S5117" i="1"/>
  <c r="R5117" i="1"/>
  <c r="Q5117" i="1"/>
  <c r="P5117" i="1"/>
  <c r="O5117" i="1"/>
  <c r="N5117" i="1"/>
  <c r="S5116" i="1"/>
  <c r="R5116" i="1"/>
  <c r="T5116" i="1" s="1"/>
  <c r="Q5116" i="1"/>
  <c r="P5116" i="1"/>
  <c r="O5116" i="1"/>
  <c r="N5116" i="1"/>
  <c r="S5115" i="1"/>
  <c r="R5115" i="1"/>
  <c r="Q5115" i="1"/>
  <c r="P5115" i="1"/>
  <c r="O5115" i="1"/>
  <c r="N5115" i="1"/>
  <c r="S5114" i="1"/>
  <c r="R5114" i="1"/>
  <c r="Q5114" i="1"/>
  <c r="P5114" i="1"/>
  <c r="O5114" i="1"/>
  <c r="N5114" i="1"/>
  <c r="S5113" i="1"/>
  <c r="R5113" i="1"/>
  <c r="Q5113" i="1"/>
  <c r="P5113" i="1"/>
  <c r="O5113" i="1"/>
  <c r="N5113" i="1"/>
  <c r="S5112" i="1"/>
  <c r="R5112" i="1"/>
  <c r="Q5112" i="1"/>
  <c r="P5112" i="1"/>
  <c r="O5112" i="1"/>
  <c r="N5112" i="1"/>
  <c r="S5111" i="1"/>
  <c r="R5111" i="1"/>
  <c r="T5111" i="1" s="1"/>
  <c r="Q5111" i="1"/>
  <c r="P5111" i="1"/>
  <c r="O5111" i="1"/>
  <c r="N5111" i="1"/>
  <c r="S5110" i="1"/>
  <c r="R5110" i="1"/>
  <c r="Q5110" i="1"/>
  <c r="P5110" i="1"/>
  <c r="O5110" i="1"/>
  <c r="N5110" i="1"/>
  <c r="S5109" i="1"/>
  <c r="R5109" i="1"/>
  <c r="Q5109" i="1"/>
  <c r="P5109" i="1"/>
  <c r="O5109" i="1"/>
  <c r="N5109" i="1"/>
  <c r="F5109" i="1"/>
  <c r="D5109" i="1"/>
  <c r="S5108" i="1"/>
  <c r="R5108" i="1"/>
  <c r="T5108" i="1" s="1"/>
  <c r="Q5108" i="1"/>
  <c r="P5108" i="1"/>
  <c r="O5108" i="1"/>
  <c r="N5108" i="1"/>
  <c r="F5108" i="1"/>
  <c r="D5108" i="1"/>
  <c r="S5107" i="1"/>
  <c r="R5107" i="1"/>
  <c r="T5107" i="1" s="1"/>
  <c r="Q5107" i="1"/>
  <c r="P5107" i="1"/>
  <c r="O5107" i="1"/>
  <c r="N5107" i="1"/>
  <c r="S5106" i="1"/>
  <c r="R5106" i="1"/>
  <c r="T5106" i="1" s="1"/>
  <c r="Q5106" i="1"/>
  <c r="P5106" i="1"/>
  <c r="O5106" i="1"/>
  <c r="N5106" i="1"/>
  <c r="S5105" i="1"/>
  <c r="R5105" i="1"/>
  <c r="T5105" i="1" s="1"/>
  <c r="Q5105" i="1"/>
  <c r="P5105" i="1"/>
  <c r="O5105" i="1"/>
  <c r="N5105" i="1"/>
  <c r="S5104" i="1"/>
  <c r="R5104" i="1"/>
  <c r="Q5104" i="1"/>
  <c r="P5104" i="1"/>
  <c r="O5104" i="1"/>
  <c r="N5104" i="1"/>
  <c r="S5103" i="1"/>
  <c r="T5103" i="1" s="1"/>
  <c r="R5103" i="1"/>
  <c r="Q5103" i="1"/>
  <c r="P5103" i="1"/>
  <c r="O5103" i="1"/>
  <c r="N5103" i="1"/>
  <c r="S5102" i="1"/>
  <c r="R5102" i="1"/>
  <c r="T5102" i="1" s="1"/>
  <c r="Q5102" i="1"/>
  <c r="P5102" i="1"/>
  <c r="O5102" i="1"/>
  <c r="N5102" i="1"/>
  <c r="S5101" i="1"/>
  <c r="R5101" i="1"/>
  <c r="Q5101" i="1"/>
  <c r="P5101" i="1"/>
  <c r="O5101" i="1"/>
  <c r="N5101" i="1"/>
  <c r="T5100" i="1"/>
  <c r="S5100" i="1"/>
  <c r="R5100" i="1"/>
  <c r="Q5100" i="1"/>
  <c r="P5100" i="1"/>
  <c r="O5100" i="1"/>
  <c r="N5100" i="1"/>
  <c r="S5099" i="1"/>
  <c r="R5099" i="1"/>
  <c r="T5099" i="1" s="1"/>
  <c r="Q5099" i="1"/>
  <c r="P5099" i="1"/>
  <c r="O5099" i="1"/>
  <c r="N5099" i="1"/>
  <c r="T5098" i="1"/>
  <c r="S5098" i="1"/>
  <c r="R5098" i="1"/>
  <c r="Q5098" i="1"/>
  <c r="P5098" i="1"/>
  <c r="O5098" i="1"/>
  <c r="N5098" i="1"/>
  <c r="S5097" i="1"/>
  <c r="R5097" i="1"/>
  <c r="T5097" i="1" s="1"/>
  <c r="Q5097" i="1"/>
  <c r="P5097" i="1"/>
  <c r="O5097" i="1"/>
  <c r="N5097" i="1"/>
  <c r="S5096" i="1"/>
  <c r="R5096" i="1"/>
  <c r="T5096" i="1" s="1"/>
  <c r="Q5096" i="1"/>
  <c r="P5096" i="1"/>
  <c r="O5096" i="1"/>
  <c r="N5096" i="1"/>
  <c r="S5095" i="1"/>
  <c r="T5095" i="1" s="1"/>
  <c r="R5095" i="1"/>
  <c r="Q5095" i="1"/>
  <c r="P5095" i="1"/>
  <c r="O5095" i="1"/>
  <c r="N5095" i="1"/>
  <c r="S5094" i="1"/>
  <c r="R5094" i="1"/>
  <c r="Q5094" i="1"/>
  <c r="P5094" i="1"/>
  <c r="O5094" i="1"/>
  <c r="N5094" i="1"/>
  <c r="F5094" i="1"/>
  <c r="D5094" i="1"/>
  <c r="S5093" i="1"/>
  <c r="R5093" i="1"/>
  <c r="T5093" i="1" s="1"/>
  <c r="Q5093" i="1"/>
  <c r="P5093" i="1"/>
  <c r="O5093" i="1"/>
  <c r="N5093" i="1"/>
  <c r="F5093" i="1"/>
  <c r="D5093" i="1"/>
  <c r="S5092" i="1"/>
  <c r="R5092" i="1"/>
  <c r="Q5092" i="1"/>
  <c r="P5092" i="1"/>
  <c r="O5092" i="1"/>
  <c r="N5092" i="1"/>
  <c r="F5092" i="1"/>
  <c r="D5092" i="1"/>
  <c r="S5091" i="1"/>
  <c r="R5091" i="1"/>
  <c r="Q5091" i="1"/>
  <c r="P5091" i="1"/>
  <c r="O5091" i="1"/>
  <c r="N5091" i="1"/>
  <c r="F5091" i="1"/>
  <c r="D5091" i="1"/>
  <c r="S5090" i="1"/>
  <c r="R5090" i="1"/>
  <c r="T5090" i="1" s="1"/>
  <c r="Q5090" i="1"/>
  <c r="P5090" i="1"/>
  <c r="O5090" i="1"/>
  <c r="N5090" i="1"/>
  <c r="S5089" i="1"/>
  <c r="R5089" i="1"/>
  <c r="T5089" i="1" s="1"/>
  <c r="Q5089" i="1"/>
  <c r="P5089" i="1"/>
  <c r="O5089" i="1"/>
  <c r="N5089" i="1"/>
  <c r="S5088" i="1"/>
  <c r="R5088" i="1"/>
  <c r="Q5088" i="1"/>
  <c r="P5088" i="1"/>
  <c r="O5088" i="1"/>
  <c r="N5088" i="1"/>
  <c r="S5087" i="1"/>
  <c r="R5087" i="1"/>
  <c r="T5087" i="1" s="1"/>
  <c r="Q5087" i="1"/>
  <c r="P5087" i="1"/>
  <c r="O5087" i="1"/>
  <c r="N5087" i="1"/>
  <c r="S5086" i="1"/>
  <c r="R5086" i="1"/>
  <c r="Q5086" i="1"/>
  <c r="P5086" i="1"/>
  <c r="O5086" i="1"/>
  <c r="N5086" i="1"/>
  <c r="S5085" i="1"/>
  <c r="R5085" i="1"/>
  <c r="Q5085" i="1"/>
  <c r="P5085" i="1"/>
  <c r="O5085" i="1"/>
  <c r="N5085" i="1"/>
  <c r="S5084" i="1"/>
  <c r="R5084" i="1"/>
  <c r="T5084" i="1" s="1"/>
  <c r="Q5084" i="1"/>
  <c r="P5084" i="1"/>
  <c r="O5084" i="1"/>
  <c r="N5084" i="1"/>
  <c r="S5083" i="1"/>
  <c r="R5083" i="1"/>
  <c r="T5083" i="1" s="1"/>
  <c r="Q5083" i="1"/>
  <c r="P5083" i="1"/>
  <c r="O5083" i="1"/>
  <c r="N5083" i="1"/>
  <c r="S5082" i="1"/>
  <c r="R5082" i="1"/>
  <c r="T5082" i="1" s="1"/>
  <c r="Q5082" i="1"/>
  <c r="P5082" i="1"/>
  <c r="O5082" i="1"/>
  <c r="N5082" i="1"/>
  <c r="F5082" i="1"/>
  <c r="D5082" i="1"/>
  <c r="S5081" i="1"/>
  <c r="R5081" i="1"/>
  <c r="Q5081" i="1"/>
  <c r="P5081" i="1"/>
  <c r="O5081" i="1"/>
  <c r="N5081" i="1"/>
  <c r="F5081" i="1"/>
  <c r="D5081" i="1"/>
  <c r="S5080" i="1"/>
  <c r="R5080" i="1"/>
  <c r="Q5080" i="1"/>
  <c r="P5080" i="1"/>
  <c r="O5080" i="1"/>
  <c r="N5080" i="1"/>
  <c r="S5079" i="1"/>
  <c r="R5079" i="1"/>
  <c r="Q5079" i="1"/>
  <c r="P5079" i="1"/>
  <c r="O5079" i="1"/>
  <c r="N5079" i="1"/>
  <c r="S5078" i="1"/>
  <c r="R5078" i="1"/>
  <c r="T5078" i="1" s="1"/>
  <c r="Q5078" i="1"/>
  <c r="P5078" i="1"/>
  <c r="O5078" i="1"/>
  <c r="N5078" i="1"/>
  <c r="S5077" i="1"/>
  <c r="R5077" i="1"/>
  <c r="T5077" i="1" s="1"/>
  <c r="Q5077" i="1"/>
  <c r="P5077" i="1"/>
  <c r="O5077" i="1"/>
  <c r="N5077" i="1"/>
  <c r="S5076" i="1"/>
  <c r="R5076" i="1"/>
  <c r="Q5076" i="1"/>
  <c r="P5076" i="1"/>
  <c r="O5076" i="1"/>
  <c r="N5076" i="1"/>
  <c r="S5075" i="1"/>
  <c r="R5075" i="1"/>
  <c r="Q5075" i="1"/>
  <c r="P5075" i="1"/>
  <c r="O5075" i="1"/>
  <c r="N5075" i="1"/>
  <c r="S5074" i="1"/>
  <c r="R5074" i="1"/>
  <c r="T5074" i="1" s="1"/>
  <c r="Q5074" i="1"/>
  <c r="P5074" i="1"/>
  <c r="O5074" i="1"/>
  <c r="N5074" i="1"/>
  <c r="S5073" i="1"/>
  <c r="R5073" i="1"/>
  <c r="Q5073" i="1"/>
  <c r="P5073" i="1"/>
  <c r="O5073" i="1"/>
  <c r="N5073" i="1"/>
  <c r="S5072" i="1"/>
  <c r="R5072" i="1"/>
  <c r="Q5072" i="1"/>
  <c r="P5072" i="1"/>
  <c r="O5072" i="1"/>
  <c r="N5072" i="1"/>
  <c r="S5071" i="1"/>
  <c r="R5071" i="1"/>
  <c r="Q5071" i="1"/>
  <c r="P5071" i="1"/>
  <c r="O5071" i="1"/>
  <c r="N5071" i="1"/>
  <c r="S5070" i="1"/>
  <c r="R5070" i="1"/>
  <c r="Q5070" i="1"/>
  <c r="P5070" i="1"/>
  <c r="O5070" i="1"/>
  <c r="N5070" i="1"/>
  <c r="S5069" i="1"/>
  <c r="R5069" i="1"/>
  <c r="Q5069" i="1"/>
  <c r="P5069" i="1"/>
  <c r="O5069" i="1"/>
  <c r="N5069" i="1"/>
  <c r="S5068" i="1"/>
  <c r="R5068" i="1"/>
  <c r="Q5068" i="1"/>
  <c r="P5068" i="1"/>
  <c r="O5068" i="1"/>
  <c r="N5068" i="1"/>
  <c r="S5067" i="1"/>
  <c r="R5067" i="1"/>
  <c r="T5067" i="1" s="1"/>
  <c r="Q5067" i="1"/>
  <c r="P5067" i="1"/>
  <c r="O5067" i="1"/>
  <c r="N5067" i="1"/>
  <c r="S5066" i="1"/>
  <c r="R5066" i="1"/>
  <c r="T5066" i="1" s="1"/>
  <c r="Q5066" i="1"/>
  <c r="P5066" i="1"/>
  <c r="O5066" i="1"/>
  <c r="N5066" i="1"/>
  <c r="S5065" i="1"/>
  <c r="R5065" i="1"/>
  <c r="Q5065" i="1"/>
  <c r="P5065" i="1"/>
  <c r="O5065" i="1"/>
  <c r="N5065" i="1"/>
  <c r="S5064" i="1"/>
  <c r="R5064" i="1"/>
  <c r="Q5064" i="1"/>
  <c r="P5064" i="1"/>
  <c r="O5064" i="1"/>
  <c r="N5064" i="1"/>
  <c r="S5063" i="1"/>
  <c r="R5063" i="1"/>
  <c r="Q5063" i="1"/>
  <c r="P5063" i="1"/>
  <c r="O5063" i="1"/>
  <c r="N5063" i="1"/>
  <c r="S5062" i="1"/>
  <c r="R5062" i="1"/>
  <c r="Q5062" i="1"/>
  <c r="P5062" i="1"/>
  <c r="O5062" i="1"/>
  <c r="N5062" i="1"/>
  <c r="S5061" i="1"/>
  <c r="R5061" i="1"/>
  <c r="T5061" i="1" s="1"/>
  <c r="Q5061" i="1"/>
  <c r="P5061" i="1"/>
  <c r="O5061" i="1"/>
  <c r="N5061" i="1"/>
  <c r="S5060" i="1"/>
  <c r="R5060" i="1"/>
  <c r="Q5060" i="1"/>
  <c r="P5060" i="1"/>
  <c r="O5060" i="1"/>
  <c r="N5060" i="1"/>
  <c r="S5059" i="1"/>
  <c r="R5059" i="1"/>
  <c r="Q5059" i="1"/>
  <c r="P5059" i="1"/>
  <c r="O5059" i="1"/>
  <c r="N5059" i="1"/>
  <c r="S5058" i="1"/>
  <c r="R5058" i="1"/>
  <c r="T5058" i="1" s="1"/>
  <c r="Q5058" i="1"/>
  <c r="P5058" i="1"/>
  <c r="O5058" i="1"/>
  <c r="N5058" i="1"/>
  <c r="S5057" i="1"/>
  <c r="R5057" i="1"/>
  <c r="Q5057" i="1"/>
  <c r="P5057" i="1"/>
  <c r="O5057" i="1"/>
  <c r="N5057" i="1"/>
  <c r="S5056" i="1"/>
  <c r="R5056" i="1"/>
  <c r="Q5056" i="1"/>
  <c r="P5056" i="1"/>
  <c r="O5056" i="1"/>
  <c r="N5056" i="1"/>
  <c r="S5055" i="1"/>
  <c r="R5055" i="1"/>
  <c r="Q5055" i="1"/>
  <c r="P5055" i="1"/>
  <c r="O5055" i="1"/>
  <c r="N5055" i="1"/>
  <c r="S5054" i="1"/>
  <c r="R5054" i="1"/>
  <c r="T5054" i="1" s="1"/>
  <c r="Q5054" i="1"/>
  <c r="P5054" i="1"/>
  <c r="O5054" i="1"/>
  <c r="N5054" i="1"/>
  <c r="S5053" i="1"/>
  <c r="R5053" i="1"/>
  <c r="T5053" i="1" s="1"/>
  <c r="Q5053" i="1"/>
  <c r="P5053" i="1"/>
  <c r="O5053" i="1"/>
  <c r="N5053" i="1"/>
  <c r="S5052" i="1"/>
  <c r="R5052" i="1"/>
  <c r="Q5052" i="1"/>
  <c r="P5052" i="1"/>
  <c r="O5052" i="1"/>
  <c r="N5052" i="1"/>
  <c r="S5051" i="1"/>
  <c r="R5051" i="1"/>
  <c r="T5051" i="1" s="1"/>
  <c r="Q5051" i="1"/>
  <c r="P5051" i="1"/>
  <c r="O5051" i="1"/>
  <c r="N5051" i="1"/>
  <c r="S5050" i="1"/>
  <c r="R5050" i="1"/>
  <c r="Q5050" i="1"/>
  <c r="P5050" i="1"/>
  <c r="O5050" i="1"/>
  <c r="N5050" i="1"/>
  <c r="S5049" i="1"/>
  <c r="R5049" i="1"/>
  <c r="Q5049" i="1"/>
  <c r="P5049" i="1"/>
  <c r="O5049" i="1"/>
  <c r="N5049" i="1"/>
  <c r="S5048" i="1"/>
  <c r="R5048" i="1"/>
  <c r="Q5048" i="1"/>
  <c r="P5048" i="1"/>
  <c r="O5048" i="1"/>
  <c r="N5048" i="1"/>
  <c r="S5047" i="1"/>
  <c r="R5047" i="1"/>
  <c r="Q5047" i="1"/>
  <c r="P5047" i="1"/>
  <c r="O5047" i="1"/>
  <c r="N5047" i="1"/>
  <c r="S5046" i="1"/>
  <c r="R5046" i="1"/>
  <c r="T5046" i="1" s="1"/>
  <c r="Q5046" i="1"/>
  <c r="P5046" i="1"/>
  <c r="O5046" i="1"/>
  <c r="N5046" i="1"/>
  <c r="S5045" i="1"/>
  <c r="R5045" i="1"/>
  <c r="Q5045" i="1"/>
  <c r="P5045" i="1"/>
  <c r="O5045" i="1"/>
  <c r="N5045" i="1"/>
  <c r="S5044" i="1"/>
  <c r="R5044" i="1"/>
  <c r="Q5044" i="1"/>
  <c r="P5044" i="1"/>
  <c r="O5044" i="1"/>
  <c r="N5044" i="1"/>
  <c r="S5043" i="1"/>
  <c r="R5043" i="1"/>
  <c r="T5043" i="1" s="1"/>
  <c r="Q5043" i="1"/>
  <c r="P5043" i="1"/>
  <c r="O5043" i="1"/>
  <c r="N5043" i="1"/>
  <c r="S5042" i="1"/>
  <c r="R5042" i="1"/>
  <c r="Q5042" i="1"/>
  <c r="P5042" i="1"/>
  <c r="O5042" i="1"/>
  <c r="N5042" i="1"/>
  <c r="S5041" i="1"/>
  <c r="R5041" i="1"/>
  <c r="Q5041" i="1"/>
  <c r="P5041" i="1"/>
  <c r="O5041" i="1"/>
  <c r="N5041" i="1"/>
  <c r="S5040" i="1"/>
  <c r="R5040" i="1"/>
  <c r="Q5040" i="1"/>
  <c r="P5040" i="1"/>
  <c r="O5040" i="1"/>
  <c r="N5040" i="1"/>
  <c r="S5039" i="1"/>
  <c r="R5039" i="1"/>
  <c r="Q5039" i="1"/>
  <c r="P5039" i="1"/>
  <c r="O5039" i="1"/>
  <c r="N5039" i="1"/>
  <c r="S5038" i="1"/>
  <c r="R5038" i="1"/>
  <c r="T5038" i="1" s="1"/>
  <c r="Q5038" i="1"/>
  <c r="P5038" i="1"/>
  <c r="O5038" i="1"/>
  <c r="N5038" i="1"/>
  <c r="S5037" i="1"/>
  <c r="R5037" i="1"/>
  <c r="T5037" i="1" s="1"/>
  <c r="Q5037" i="1"/>
  <c r="P5037" i="1"/>
  <c r="O5037" i="1"/>
  <c r="N5037" i="1"/>
  <c r="S5036" i="1"/>
  <c r="R5036" i="1"/>
  <c r="Q5036" i="1"/>
  <c r="P5036" i="1"/>
  <c r="O5036" i="1"/>
  <c r="N5036" i="1"/>
  <c r="S5035" i="1"/>
  <c r="R5035" i="1"/>
  <c r="Q5035" i="1"/>
  <c r="P5035" i="1"/>
  <c r="O5035" i="1"/>
  <c r="N5035" i="1"/>
  <c r="S5034" i="1"/>
  <c r="R5034" i="1"/>
  <c r="T5034" i="1" s="1"/>
  <c r="Q5034" i="1"/>
  <c r="P5034" i="1"/>
  <c r="O5034" i="1"/>
  <c r="N5034" i="1"/>
  <c r="S5033" i="1"/>
  <c r="R5033" i="1"/>
  <c r="Q5033" i="1"/>
  <c r="P5033" i="1"/>
  <c r="O5033" i="1"/>
  <c r="N5033" i="1"/>
  <c r="S5032" i="1"/>
  <c r="R5032" i="1"/>
  <c r="Q5032" i="1"/>
  <c r="P5032" i="1"/>
  <c r="O5032" i="1"/>
  <c r="N5032" i="1"/>
  <c r="S5031" i="1"/>
  <c r="R5031" i="1"/>
  <c r="Q5031" i="1"/>
  <c r="P5031" i="1"/>
  <c r="O5031" i="1"/>
  <c r="N5031" i="1"/>
  <c r="S5030" i="1"/>
  <c r="R5030" i="1"/>
  <c r="Q5030" i="1"/>
  <c r="P5030" i="1"/>
  <c r="O5030" i="1"/>
  <c r="N5030" i="1"/>
  <c r="S5029" i="1"/>
  <c r="R5029" i="1"/>
  <c r="Q5029" i="1"/>
  <c r="P5029" i="1"/>
  <c r="O5029" i="1"/>
  <c r="N5029" i="1"/>
  <c r="S5028" i="1"/>
  <c r="R5028" i="1"/>
  <c r="Q5028" i="1"/>
  <c r="P5028" i="1"/>
  <c r="O5028" i="1"/>
  <c r="N5028" i="1"/>
  <c r="S5027" i="1"/>
  <c r="R5027" i="1"/>
  <c r="T5027" i="1" s="1"/>
  <c r="Q5027" i="1"/>
  <c r="P5027" i="1"/>
  <c r="O5027" i="1"/>
  <c r="N5027" i="1"/>
  <c r="S5026" i="1"/>
  <c r="R5026" i="1"/>
  <c r="T5026" i="1" s="1"/>
  <c r="Q5026" i="1"/>
  <c r="P5026" i="1"/>
  <c r="O5026" i="1"/>
  <c r="N5026" i="1"/>
  <c r="S5025" i="1"/>
  <c r="R5025" i="1"/>
  <c r="Q5025" i="1"/>
  <c r="P5025" i="1"/>
  <c r="O5025" i="1"/>
  <c r="N5025" i="1"/>
  <c r="S5024" i="1"/>
  <c r="R5024" i="1"/>
  <c r="Q5024" i="1"/>
  <c r="P5024" i="1"/>
  <c r="O5024" i="1"/>
  <c r="N5024" i="1"/>
  <c r="S5023" i="1"/>
  <c r="R5023" i="1"/>
  <c r="Q5023" i="1"/>
  <c r="P5023" i="1"/>
  <c r="O5023" i="1"/>
  <c r="N5023" i="1"/>
  <c r="S5022" i="1"/>
  <c r="R5022" i="1"/>
  <c r="Q5022" i="1"/>
  <c r="P5022" i="1"/>
  <c r="O5022" i="1"/>
  <c r="N5022" i="1"/>
  <c r="S5021" i="1"/>
  <c r="R5021" i="1"/>
  <c r="T5021" i="1" s="1"/>
  <c r="Q5021" i="1"/>
  <c r="P5021" i="1"/>
  <c r="O5021" i="1"/>
  <c r="N5021" i="1"/>
  <c r="S5020" i="1"/>
  <c r="R5020" i="1"/>
  <c r="Q5020" i="1"/>
  <c r="P5020" i="1"/>
  <c r="O5020" i="1"/>
  <c r="N5020" i="1"/>
  <c r="S5019" i="1"/>
  <c r="R5019" i="1"/>
  <c r="Q5019" i="1"/>
  <c r="P5019" i="1"/>
  <c r="O5019" i="1"/>
  <c r="N5019" i="1"/>
  <c r="S5018" i="1"/>
  <c r="R5018" i="1"/>
  <c r="T5018" i="1" s="1"/>
  <c r="Q5018" i="1"/>
  <c r="P5018" i="1"/>
  <c r="O5018" i="1"/>
  <c r="N5018" i="1"/>
  <c r="S5017" i="1"/>
  <c r="R5017" i="1"/>
  <c r="Q5017" i="1"/>
  <c r="P5017" i="1"/>
  <c r="O5017" i="1"/>
  <c r="N5017" i="1"/>
  <c r="S5016" i="1"/>
  <c r="R5016" i="1"/>
  <c r="Q5016" i="1"/>
  <c r="P5016" i="1"/>
  <c r="O5016" i="1"/>
  <c r="N5016" i="1"/>
  <c r="S5015" i="1"/>
  <c r="R5015" i="1"/>
  <c r="Q5015" i="1"/>
  <c r="P5015" i="1"/>
  <c r="O5015" i="1"/>
  <c r="N5015" i="1"/>
  <c r="S5014" i="1"/>
  <c r="R5014" i="1"/>
  <c r="T5014" i="1" s="1"/>
  <c r="Q5014" i="1"/>
  <c r="P5014" i="1"/>
  <c r="O5014" i="1"/>
  <c r="N5014" i="1"/>
  <c r="S5013" i="1"/>
  <c r="R5013" i="1"/>
  <c r="T5013" i="1" s="1"/>
  <c r="Q5013" i="1"/>
  <c r="P5013" i="1"/>
  <c r="O5013" i="1"/>
  <c r="N5013" i="1"/>
  <c r="S5012" i="1"/>
  <c r="R5012" i="1"/>
  <c r="Q5012" i="1"/>
  <c r="P5012" i="1"/>
  <c r="O5012" i="1"/>
  <c r="N5012" i="1"/>
  <c r="S5011" i="1"/>
  <c r="R5011" i="1"/>
  <c r="T5011" i="1" s="1"/>
  <c r="Q5011" i="1"/>
  <c r="P5011" i="1"/>
  <c r="O5011" i="1"/>
  <c r="N5011" i="1"/>
  <c r="S5010" i="1"/>
  <c r="R5010" i="1"/>
  <c r="Q5010" i="1"/>
  <c r="P5010" i="1"/>
  <c r="O5010" i="1"/>
  <c r="N5010" i="1"/>
  <c r="S5009" i="1"/>
  <c r="R5009" i="1"/>
  <c r="Q5009" i="1"/>
  <c r="P5009" i="1"/>
  <c r="O5009" i="1"/>
  <c r="N5009" i="1"/>
  <c r="S5008" i="1"/>
  <c r="R5008" i="1"/>
  <c r="Q5008" i="1"/>
  <c r="P5008" i="1"/>
  <c r="O5008" i="1"/>
  <c r="N5008" i="1"/>
  <c r="S5007" i="1"/>
  <c r="R5007" i="1"/>
  <c r="Q5007" i="1"/>
  <c r="P5007" i="1"/>
  <c r="O5007" i="1"/>
  <c r="N5007" i="1"/>
  <c r="S5006" i="1"/>
  <c r="R5006" i="1"/>
  <c r="T5006" i="1" s="1"/>
  <c r="Q5006" i="1"/>
  <c r="P5006" i="1"/>
  <c r="O5006" i="1"/>
  <c r="N5006" i="1"/>
  <c r="S5005" i="1"/>
  <c r="R5005" i="1"/>
  <c r="Q5005" i="1"/>
  <c r="P5005" i="1"/>
  <c r="O5005" i="1"/>
  <c r="N5005" i="1"/>
  <c r="S5004" i="1"/>
  <c r="R5004" i="1"/>
  <c r="Q5004" i="1"/>
  <c r="P5004" i="1"/>
  <c r="O5004" i="1"/>
  <c r="N5004" i="1"/>
  <c r="S5003" i="1"/>
  <c r="R5003" i="1"/>
  <c r="T5003" i="1" s="1"/>
  <c r="Q5003" i="1"/>
  <c r="P5003" i="1"/>
  <c r="O5003" i="1"/>
  <c r="N5003" i="1"/>
  <c r="S5002" i="1"/>
  <c r="R5002" i="1"/>
  <c r="T5002" i="1" s="1"/>
  <c r="Q5002" i="1"/>
  <c r="P5002" i="1"/>
  <c r="O5002" i="1"/>
  <c r="N5002" i="1"/>
  <c r="S5001" i="1"/>
  <c r="R5001" i="1"/>
  <c r="Q5001" i="1"/>
  <c r="P5001" i="1"/>
  <c r="O5001" i="1"/>
  <c r="N5001" i="1"/>
  <c r="S5000" i="1"/>
  <c r="R5000" i="1"/>
  <c r="Q5000" i="1"/>
  <c r="P5000" i="1"/>
  <c r="O5000" i="1"/>
  <c r="N5000" i="1"/>
  <c r="S4999" i="1"/>
  <c r="R4999" i="1"/>
  <c r="Q4999" i="1"/>
  <c r="P4999" i="1"/>
  <c r="O4999" i="1"/>
  <c r="N4999" i="1"/>
  <c r="S4998" i="1"/>
  <c r="R4998" i="1"/>
  <c r="T4998" i="1" s="1"/>
  <c r="Q4998" i="1"/>
  <c r="P4998" i="1"/>
  <c r="O4998" i="1"/>
  <c r="N4998" i="1"/>
  <c r="S4997" i="1"/>
  <c r="R4997" i="1"/>
  <c r="T4997" i="1" s="1"/>
  <c r="Q4997" i="1"/>
  <c r="P4997" i="1"/>
  <c r="O4997" i="1"/>
  <c r="N4997" i="1"/>
  <c r="S4996" i="1"/>
  <c r="R4996" i="1"/>
  <c r="Q4996" i="1"/>
  <c r="P4996" i="1"/>
  <c r="O4996" i="1"/>
  <c r="N4996" i="1"/>
  <c r="S4995" i="1"/>
  <c r="R4995" i="1"/>
  <c r="Q4995" i="1"/>
  <c r="P4995" i="1"/>
  <c r="O4995" i="1"/>
  <c r="N4995" i="1"/>
  <c r="S4994" i="1"/>
  <c r="R4994" i="1"/>
  <c r="T4994" i="1" s="1"/>
  <c r="Q4994" i="1"/>
  <c r="P4994" i="1"/>
  <c r="O4994" i="1"/>
  <c r="N4994" i="1"/>
  <c r="S4993" i="1"/>
  <c r="R4993" i="1"/>
  <c r="Q4993" i="1"/>
  <c r="P4993" i="1"/>
  <c r="O4993" i="1"/>
  <c r="N4993" i="1"/>
  <c r="S4992" i="1"/>
  <c r="R4992" i="1"/>
  <c r="Q4992" i="1"/>
  <c r="P4992" i="1"/>
  <c r="O4992" i="1"/>
  <c r="N4992" i="1"/>
  <c r="S4991" i="1"/>
  <c r="R4991" i="1"/>
  <c r="T4991" i="1" s="1"/>
  <c r="Q4991" i="1"/>
  <c r="P4991" i="1"/>
  <c r="O4991" i="1"/>
  <c r="N4991" i="1"/>
  <c r="S4990" i="1"/>
  <c r="R4990" i="1"/>
  <c r="Q4990" i="1"/>
  <c r="P4990" i="1"/>
  <c r="O4990" i="1"/>
  <c r="N4990" i="1"/>
  <c r="S4989" i="1"/>
  <c r="R4989" i="1"/>
  <c r="Q4989" i="1"/>
  <c r="P4989" i="1"/>
  <c r="O4989" i="1"/>
  <c r="N4989" i="1"/>
  <c r="S4988" i="1"/>
  <c r="R4988" i="1"/>
  <c r="Q4988" i="1"/>
  <c r="P4988" i="1"/>
  <c r="O4988" i="1"/>
  <c r="N4988" i="1"/>
  <c r="S4987" i="1"/>
  <c r="R4987" i="1"/>
  <c r="T4987" i="1" s="1"/>
  <c r="Q4987" i="1"/>
  <c r="P4987" i="1"/>
  <c r="O4987" i="1"/>
  <c r="N4987" i="1"/>
  <c r="S4986" i="1"/>
  <c r="R4986" i="1"/>
  <c r="T4986" i="1" s="1"/>
  <c r="Q4986" i="1"/>
  <c r="P4986" i="1"/>
  <c r="O4986" i="1"/>
  <c r="N4986" i="1"/>
  <c r="S4985" i="1"/>
  <c r="R4985" i="1"/>
  <c r="Q4985" i="1"/>
  <c r="P4985" i="1"/>
  <c r="O4985" i="1"/>
  <c r="N4985" i="1"/>
  <c r="S4984" i="1"/>
  <c r="R4984" i="1"/>
  <c r="Q4984" i="1"/>
  <c r="P4984" i="1"/>
  <c r="O4984" i="1"/>
  <c r="N4984" i="1"/>
  <c r="S4983" i="1"/>
  <c r="R4983" i="1"/>
  <c r="Q4983" i="1"/>
  <c r="P4983" i="1"/>
  <c r="O4983" i="1"/>
  <c r="N4983" i="1"/>
  <c r="S4982" i="1"/>
  <c r="R4982" i="1"/>
  <c r="Q4982" i="1"/>
  <c r="P4982" i="1"/>
  <c r="O4982" i="1"/>
  <c r="N4982" i="1"/>
  <c r="S4981" i="1"/>
  <c r="R4981" i="1"/>
  <c r="T4981" i="1" s="1"/>
  <c r="Q4981" i="1"/>
  <c r="P4981" i="1"/>
  <c r="O4981" i="1"/>
  <c r="N4981" i="1"/>
  <c r="S4980" i="1"/>
  <c r="R4980" i="1"/>
  <c r="Q4980" i="1"/>
  <c r="P4980" i="1"/>
  <c r="O4980" i="1"/>
  <c r="N4980" i="1"/>
  <c r="S4979" i="1"/>
  <c r="R4979" i="1"/>
  <c r="Q4979" i="1"/>
  <c r="P4979" i="1"/>
  <c r="O4979" i="1"/>
  <c r="N4979" i="1"/>
  <c r="S4978" i="1"/>
  <c r="R4978" i="1"/>
  <c r="T4978" i="1" s="1"/>
  <c r="Q4978" i="1"/>
  <c r="P4978" i="1"/>
  <c r="O4978" i="1"/>
  <c r="N4978" i="1"/>
  <c r="S4977" i="1"/>
  <c r="R4977" i="1"/>
  <c r="Q4977" i="1"/>
  <c r="P4977" i="1"/>
  <c r="O4977" i="1"/>
  <c r="N4977" i="1"/>
  <c r="S4976" i="1"/>
  <c r="R4976" i="1"/>
  <c r="Q4976" i="1"/>
  <c r="P4976" i="1"/>
  <c r="O4976" i="1"/>
  <c r="N4976" i="1"/>
  <c r="S4975" i="1"/>
  <c r="R4975" i="1"/>
  <c r="Q4975" i="1"/>
  <c r="P4975" i="1"/>
  <c r="O4975" i="1"/>
  <c r="N4975" i="1"/>
  <c r="S4974" i="1"/>
  <c r="R4974" i="1"/>
  <c r="Q4974" i="1"/>
  <c r="P4974" i="1"/>
  <c r="O4974" i="1"/>
  <c r="N4974" i="1"/>
  <c r="S4973" i="1"/>
  <c r="R4973" i="1"/>
  <c r="T4973" i="1" s="1"/>
  <c r="Q4973" i="1"/>
  <c r="P4973" i="1"/>
  <c r="O4973" i="1"/>
  <c r="N4973" i="1"/>
  <c r="S4972" i="1"/>
  <c r="R4972" i="1"/>
  <c r="Q4972" i="1"/>
  <c r="P4972" i="1"/>
  <c r="O4972" i="1"/>
  <c r="N4972" i="1"/>
  <c r="S4971" i="1"/>
  <c r="R4971" i="1"/>
  <c r="T4971" i="1" s="1"/>
  <c r="Q4971" i="1"/>
  <c r="P4971" i="1"/>
  <c r="O4971" i="1"/>
  <c r="N4971" i="1"/>
  <c r="S4970" i="1"/>
  <c r="R4970" i="1"/>
  <c r="Q4970" i="1"/>
  <c r="P4970" i="1"/>
  <c r="O4970" i="1"/>
  <c r="N4970" i="1"/>
  <c r="S4969" i="1"/>
  <c r="R4969" i="1"/>
  <c r="Q4969" i="1"/>
  <c r="P4969" i="1"/>
  <c r="O4969" i="1"/>
  <c r="N4969" i="1"/>
  <c r="S4968" i="1"/>
  <c r="R4968" i="1"/>
  <c r="Q4968" i="1"/>
  <c r="P4968" i="1"/>
  <c r="O4968" i="1"/>
  <c r="N4968" i="1"/>
  <c r="S4967" i="1"/>
  <c r="R4967" i="1"/>
  <c r="Q4967" i="1"/>
  <c r="P4967" i="1"/>
  <c r="O4967" i="1"/>
  <c r="N4967" i="1"/>
  <c r="S4966" i="1"/>
  <c r="R4966" i="1"/>
  <c r="Q4966" i="1"/>
  <c r="P4966" i="1"/>
  <c r="O4966" i="1"/>
  <c r="N4966" i="1"/>
  <c r="S4965" i="1"/>
  <c r="R4965" i="1"/>
  <c r="Q4965" i="1"/>
  <c r="P4965" i="1"/>
  <c r="O4965" i="1"/>
  <c r="N4965" i="1"/>
  <c r="S4964" i="1"/>
  <c r="R4964" i="1"/>
  <c r="Q4964" i="1"/>
  <c r="P4964" i="1"/>
  <c r="O4964" i="1"/>
  <c r="N4964" i="1"/>
  <c r="S4963" i="1"/>
  <c r="R4963" i="1"/>
  <c r="T4963" i="1" s="1"/>
  <c r="Q4963" i="1"/>
  <c r="P4963" i="1"/>
  <c r="O4963" i="1"/>
  <c r="N4963" i="1"/>
  <c r="S4962" i="1"/>
  <c r="R4962" i="1"/>
  <c r="T4962" i="1" s="1"/>
  <c r="Q4962" i="1"/>
  <c r="P4962" i="1"/>
  <c r="O4962" i="1"/>
  <c r="N4962" i="1"/>
  <c r="S4961" i="1"/>
  <c r="R4961" i="1"/>
  <c r="Q4961" i="1"/>
  <c r="P4961" i="1"/>
  <c r="O4961" i="1"/>
  <c r="N4961" i="1"/>
  <c r="S4960" i="1"/>
  <c r="R4960" i="1"/>
  <c r="Q4960" i="1"/>
  <c r="P4960" i="1"/>
  <c r="O4960" i="1"/>
  <c r="N4960" i="1"/>
  <c r="S4959" i="1"/>
  <c r="R4959" i="1"/>
  <c r="Q4959" i="1"/>
  <c r="P4959" i="1"/>
  <c r="O4959" i="1"/>
  <c r="N4959" i="1"/>
  <c r="S4958" i="1"/>
  <c r="R4958" i="1"/>
  <c r="Q4958" i="1"/>
  <c r="P4958" i="1"/>
  <c r="O4958" i="1"/>
  <c r="N4958" i="1"/>
  <c r="S4957" i="1"/>
  <c r="R4957" i="1"/>
  <c r="T4957" i="1" s="1"/>
  <c r="Q4957" i="1"/>
  <c r="P4957" i="1"/>
  <c r="O4957" i="1"/>
  <c r="N4957" i="1"/>
  <c r="S4956" i="1"/>
  <c r="R4956" i="1"/>
  <c r="Q4956" i="1"/>
  <c r="P4956" i="1"/>
  <c r="O4956" i="1"/>
  <c r="N4956" i="1"/>
  <c r="S4955" i="1"/>
  <c r="R4955" i="1"/>
  <c r="Q4955" i="1"/>
  <c r="P4955" i="1"/>
  <c r="O4955" i="1"/>
  <c r="N4955" i="1"/>
  <c r="S4954" i="1"/>
  <c r="R4954" i="1"/>
  <c r="T4954" i="1" s="1"/>
  <c r="Q4954" i="1"/>
  <c r="P4954" i="1"/>
  <c r="O4954" i="1"/>
  <c r="N4954" i="1"/>
  <c r="S4953" i="1"/>
  <c r="R4953" i="1"/>
  <c r="Q4953" i="1"/>
  <c r="P4953" i="1"/>
  <c r="O4953" i="1"/>
  <c r="N4953" i="1"/>
  <c r="S4952" i="1"/>
  <c r="R4952" i="1"/>
  <c r="Q4952" i="1"/>
  <c r="P4952" i="1"/>
  <c r="O4952" i="1"/>
  <c r="N4952" i="1"/>
  <c r="S4951" i="1"/>
  <c r="R4951" i="1"/>
  <c r="Q4951" i="1"/>
  <c r="P4951" i="1"/>
  <c r="O4951" i="1"/>
  <c r="N4951" i="1"/>
  <c r="S4950" i="1"/>
  <c r="R4950" i="1"/>
  <c r="Q4950" i="1"/>
  <c r="P4950" i="1"/>
  <c r="O4950" i="1"/>
  <c r="N4950" i="1"/>
  <c r="S4949" i="1"/>
  <c r="R4949" i="1"/>
  <c r="Q4949" i="1"/>
  <c r="P4949" i="1"/>
  <c r="O4949" i="1"/>
  <c r="N4949" i="1"/>
  <c r="S4948" i="1"/>
  <c r="R4948" i="1"/>
  <c r="Q4948" i="1"/>
  <c r="P4948" i="1"/>
  <c r="O4948" i="1"/>
  <c r="N4948" i="1"/>
  <c r="S4947" i="1"/>
  <c r="R4947" i="1"/>
  <c r="T4947" i="1" s="1"/>
  <c r="Q4947" i="1"/>
  <c r="P4947" i="1"/>
  <c r="O4947" i="1"/>
  <c r="N4947" i="1"/>
  <c r="S4946" i="1"/>
  <c r="R4946" i="1"/>
  <c r="T4946" i="1" s="1"/>
  <c r="Q4946" i="1"/>
  <c r="P4946" i="1"/>
  <c r="O4946" i="1"/>
  <c r="N4946" i="1"/>
  <c r="S4945" i="1"/>
  <c r="R4945" i="1"/>
  <c r="Q4945" i="1"/>
  <c r="P4945" i="1"/>
  <c r="O4945" i="1"/>
  <c r="N4945" i="1"/>
  <c r="S4944" i="1"/>
  <c r="R4944" i="1"/>
  <c r="Q4944" i="1"/>
  <c r="P4944" i="1"/>
  <c r="O4944" i="1"/>
  <c r="N4944" i="1"/>
  <c r="S4943" i="1"/>
  <c r="R4943" i="1"/>
  <c r="T4943" i="1" s="1"/>
  <c r="Q4943" i="1"/>
  <c r="P4943" i="1"/>
  <c r="O4943" i="1"/>
  <c r="N4943" i="1"/>
  <c r="S4942" i="1"/>
  <c r="R4942" i="1"/>
  <c r="Q4942" i="1"/>
  <c r="P4942" i="1"/>
  <c r="O4942" i="1"/>
  <c r="N4942" i="1"/>
  <c r="S4941" i="1"/>
  <c r="R4941" i="1"/>
  <c r="Q4941" i="1"/>
  <c r="P4941" i="1"/>
  <c r="O4941" i="1"/>
  <c r="N4941" i="1"/>
  <c r="S4940" i="1"/>
  <c r="R4940" i="1"/>
  <c r="Q4940" i="1"/>
  <c r="P4940" i="1"/>
  <c r="O4940" i="1"/>
  <c r="N4940" i="1"/>
  <c r="S4939" i="1"/>
  <c r="R4939" i="1"/>
  <c r="Q4939" i="1"/>
  <c r="P4939" i="1"/>
  <c r="O4939" i="1"/>
  <c r="N4939" i="1"/>
  <c r="S4938" i="1"/>
  <c r="R4938" i="1"/>
  <c r="T4938" i="1" s="1"/>
  <c r="Q4938" i="1"/>
  <c r="P4938" i="1"/>
  <c r="O4938" i="1"/>
  <c r="N4938" i="1"/>
  <c r="S4937" i="1"/>
  <c r="R4937" i="1"/>
  <c r="Q4937" i="1"/>
  <c r="P4937" i="1"/>
  <c r="O4937" i="1"/>
  <c r="N4937" i="1"/>
  <c r="S4936" i="1"/>
  <c r="R4936" i="1"/>
  <c r="Q4936" i="1"/>
  <c r="P4936" i="1"/>
  <c r="O4936" i="1"/>
  <c r="N4936" i="1"/>
  <c r="S4935" i="1"/>
  <c r="R4935" i="1"/>
  <c r="Q4935" i="1"/>
  <c r="P4935" i="1"/>
  <c r="O4935" i="1"/>
  <c r="N4935" i="1"/>
  <c r="S4934" i="1"/>
  <c r="R4934" i="1"/>
  <c r="T4934" i="1" s="1"/>
  <c r="Q4934" i="1"/>
  <c r="P4934" i="1"/>
  <c r="O4934" i="1"/>
  <c r="N4934" i="1"/>
  <c r="S4933" i="1"/>
  <c r="R4933" i="1"/>
  <c r="T4933" i="1" s="1"/>
  <c r="Q4933" i="1"/>
  <c r="P4933" i="1"/>
  <c r="O4933" i="1"/>
  <c r="N4933" i="1"/>
  <c r="S4932" i="1"/>
  <c r="R4932" i="1"/>
  <c r="Q4932" i="1"/>
  <c r="P4932" i="1"/>
  <c r="O4932" i="1"/>
  <c r="N4932" i="1"/>
  <c r="S4931" i="1"/>
  <c r="R4931" i="1"/>
  <c r="T4931" i="1" s="1"/>
  <c r="Q4931" i="1"/>
  <c r="P4931" i="1"/>
  <c r="O4931" i="1"/>
  <c r="N4931" i="1"/>
  <c r="S4930" i="1"/>
  <c r="R4930" i="1"/>
  <c r="Q4930" i="1"/>
  <c r="P4930" i="1"/>
  <c r="O4930" i="1"/>
  <c r="N4930" i="1"/>
  <c r="S4929" i="1"/>
  <c r="R4929" i="1"/>
  <c r="Q4929" i="1"/>
  <c r="P4929" i="1"/>
  <c r="O4929" i="1"/>
  <c r="N4929" i="1"/>
  <c r="S4928" i="1"/>
  <c r="R4928" i="1"/>
  <c r="Q4928" i="1"/>
  <c r="P4928" i="1"/>
  <c r="O4928" i="1"/>
  <c r="N4928" i="1"/>
  <c r="S4927" i="1"/>
  <c r="R4927" i="1"/>
  <c r="T4927" i="1" s="1"/>
  <c r="Q4927" i="1"/>
  <c r="P4927" i="1"/>
  <c r="O4927" i="1"/>
  <c r="N4927" i="1"/>
  <c r="S4926" i="1"/>
  <c r="R4926" i="1"/>
  <c r="Q4926" i="1"/>
  <c r="P4926" i="1"/>
  <c r="O4926" i="1"/>
  <c r="N4926" i="1"/>
  <c r="S4925" i="1"/>
  <c r="R4925" i="1"/>
  <c r="Q4925" i="1"/>
  <c r="P4925" i="1"/>
  <c r="O4925" i="1"/>
  <c r="N4925" i="1"/>
  <c r="S4924" i="1"/>
  <c r="R4924" i="1"/>
  <c r="T4924" i="1" s="1"/>
  <c r="Q4924" i="1"/>
  <c r="P4924" i="1"/>
  <c r="O4924" i="1"/>
  <c r="N4924" i="1"/>
  <c r="S4923" i="1"/>
  <c r="R4923" i="1"/>
  <c r="T4923" i="1" s="1"/>
  <c r="Q4923" i="1"/>
  <c r="P4923" i="1"/>
  <c r="O4923" i="1"/>
  <c r="N4923" i="1"/>
  <c r="S4922" i="1"/>
  <c r="R4922" i="1"/>
  <c r="T4922" i="1" s="1"/>
  <c r="Q4922" i="1"/>
  <c r="P4922" i="1"/>
  <c r="O4922" i="1"/>
  <c r="N4922" i="1"/>
  <c r="S4921" i="1"/>
  <c r="R4921" i="1"/>
  <c r="Q4921" i="1"/>
  <c r="P4921" i="1"/>
  <c r="O4921" i="1"/>
  <c r="N4921" i="1"/>
  <c r="S4920" i="1"/>
  <c r="R4920" i="1"/>
  <c r="Q4920" i="1"/>
  <c r="P4920" i="1"/>
  <c r="O4920" i="1"/>
  <c r="N4920" i="1"/>
  <c r="S4919" i="1"/>
  <c r="R4919" i="1"/>
  <c r="Q4919" i="1"/>
  <c r="P4919" i="1"/>
  <c r="O4919" i="1"/>
  <c r="N4919" i="1"/>
  <c r="S4918" i="1"/>
  <c r="R4918" i="1"/>
  <c r="T4918" i="1" s="1"/>
  <c r="Q4918" i="1"/>
  <c r="P4918" i="1"/>
  <c r="O4918" i="1"/>
  <c r="N4918" i="1"/>
  <c r="S4917" i="1"/>
  <c r="R4917" i="1"/>
  <c r="Q4917" i="1"/>
  <c r="P4917" i="1"/>
  <c r="O4917" i="1"/>
  <c r="N4917" i="1"/>
  <c r="S4916" i="1"/>
  <c r="R4916" i="1"/>
  <c r="Q4916" i="1"/>
  <c r="P4916" i="1"/>
  <c r="O4916" i="1"/>
  <c r="N4916" i="1"/>
  <c r="S4915" i="1"/>
  <c r="R4915" i="1"/>
  <c r="Q4915" i="1"/>
  <c r="P4915" i="1"/>
  <c r="O4915" i="1"/>
  <c r="N4915" i="1"/>
  <c r="S4914" i="1"/>
  <c r="R4914" i="1"/>
  <c r="T4914" i="1" s="1"/>
  <c r="Q4914" i="1"/>
  <c r="P4914" i="1"/>
  <c r="O4914" i="1"/>
  <c r="N4914" i="1"/>
  <c r="S4913" i="1"/>
  <c r="R4913" i="1"/>
  <c r="Q4913" i="1"/>
  <c r="P4913" i="1"/>
  <c r="O4913" i="1"/>
  <c r="N4913" i="1"/>
  <c r="S4912" i="1"/>
  <c r="R4912" i="1"/>
  <c r="Q4912" i="1"/>
  <c r="P4912" i="1"/>
  <c r="O4912" i="1"/>
  <c r="N4912" i="1"/>
  <c r="S4911" i="1"/>
  <c r="R4911" i="1"/>
  <c r="T4911" i="1" s="1"/>
  <c r="Q4911" i="1"/>
  <c r="P4911" i="1"/>
  <c r="O4911" i="1"/>
  <c r="N4911" i="1"/>
  <c r="S4910" i="1"/>
  <c r="R4910" i="1"/>
  <c r="Q4910" i="1"/>
  <c r="P4910" i="1"/>
  <c r="O4910" i="1"/>
  <c r="N4910" i="1"/>
  <c r="S4909" i="1"/>
  <c r="R4909" i="1"/>
  <c r="Q4909" i="1"/>
  <c r="P4909" i="1"/>
  <c r="O4909" i="1"/>
  <c r="N4909" i="1"/>
  <c r="S4908" i="1"/>
  <c r="R4908" i="1"/>
  <c r="T4908" i="1" s="1"/>
  <c r="Q4908" i="1"/>
  <c r="P4908" i="1"/>
  <c r="O4908" i="1"/>
  <c r="N4908" i="1"/>
  <c r="S4907" i="1"/>
  <c r="R4907" i="1"/>
  <c r="T4907" i="1" s="1"/>
  <c r="Q4907" i="1"/>
  <c r="P4907" i="1"/>
  <c r="O4907" i="1"/>
  <c r="N4907" i="1"/>
  <c r="S4906" i="1"/>
  <c r="R4906" i="1"/>
  <c r="T4906" i="1" s="1"/>
  <c r="Q4906" i="1"/>
  <c r="P4906" i="1"/>
  <c r="O4906" i="1"/>
  <c r="N4906" i="1"/>
  <c r="S4905" i="1"/>
  <c r="R4905" i="1"/>
  <c r="Q4905" i="1"/>
  <c r="P4905" i="1"/>
  <c r="O4905" i="1"/>
  <c r="N4905" i="1"/>
  <c r="S4904" i="1"/>
  <c r="R4904" i="1"/>
  <c r="Q4904" i="1"/>
  <c r="P4904" i="1"/>
  <c r="O4904" i="1"/>
  <c r="N4904" i="1"/>
  <c r="S4903" i="1"/>
  <c r="R4903" i="1"/>
  <c r="T4903" i="1" s="1"/>
  <c r="Q4903" i="1"/>
  <c r="P4903" i="1"/>
  <c r="O4903" i="1"/>
  <c r="N4903" i="1"/>
  <c r="S4902" i="1"/>
  <c r="R4902" i="1"/>
  <c r="T4902" i="1" s="1"/>
  <c r="Q4902" i="1"/>
  <c r="P4902" i="1"/>
  <c r="O4902" i="1"/>
  <c r="N4902" i="1"/>
  <c r="S4901" i="1"/>
  <c r="R4901" i="1"/>
  <c r="Q4901" i="1"/>
  <c r="P4901" i="1"/>
  <c r="O4901" i="1"/>
  <c r="N4901" i="1"/>
  <c r="S4900" i="1"/>
  <c r="R4900" i="1"/>
  <c r="Q4900" i="1"/>
  <c r="P4900" i="1"/>
  <c r="O4900" i="1"/>
  <c r="N4900" i="1"/>
  <c r="S4899" i="1"/>
  <c r="R4899" i="1"/>
  <c r="Q4899" i="1"/>
  <c r="P4899" i="1"/>
  <c r="O4899" i="1"/>
  <c r="N4899" i="1"/>
  <c r="S4898" i="1"/>
  <c r="R4898" i="1"/>
  <c r="T4898" i="1" s="1"/>
  <c r="Q4898" i="1"/>
  <c r="P4898" i="1"/>
  <c r="O4898" i="1"/>
  <c r="N4898" i="1"/>
  <c r="S4897" i="1"/>
  <c r="R4897" i="1"/>
  <c r="Q4897" i="1"/>
  <c r="P4897" i="1"/>
  <c r="O4897" i="1"/>
  <c r="N4897" i="1"/>
  <c r="S4896" i="1"/>
  <c r="R4896" i="1"/>
  <c r="T4896" i="1" s="1"/>
  <c r="Q4896" i="1"/>
  <c r="P4896" i="1"/>
  <c r="O4896" i="1"/>
  <c r="N4896" i="1"/>
  <c r="S4895" i="1"/>
  <c r="R4895" i="1"/>
  <c r="Q4895" i="1"/>
  <c r="P4895" i="1"/>
  <c r="O4895" i="1"/>
  <c r="N4895" i="1"/>
  <c r="S4894" i="1"/>
  <c r="R4894" i="1"/>
  <c r="Q4894" i="1"/>
  <c r="P4894" i="1"/>
  <c r="O4894" i="1"/>
  <c r="N4894" i="1"/>
  <c r="S4893" i="1"/>
  <c r="R4893" i="1"/>
  <c r="T4893" i="1" s="1"/>
  <c r="Q4893" i="1"/>
  <c r="P4893" i="1"/>
  <c r="O4893" i="1"/>
  <c r="N4893" i="1"/>
  <c r="S4892" i="1"/>
  <c r="R4892" i="1"/>
  <c r="Q4892" i="1"/>
  <c r="P4892" i="1"/>
  <c r="O4892" i="1"/>
  <c r="N4892" i="1"/>
  <c r="S4891" i="1"/>
  <c r="R4891" i="1"/>
  <c r="Q4891" i="1"/>
  <c r="P4891" i="1"/>
  <c r="O4891" i="1"/>
  <c r="N4891" i="1"/>
  <c r="S4890" i="1"/>
  <c r="R4890" i="1"/>
  <c r="Q4890" i="1"/>
  <c r="P4890" i="1"/>
  <c r="O4890" i="1"/>
  <c r="N4890" i="1"/>
  <c r="S4889" i="1"/>
  <c r="R4889" i="1"/>
  <c r="Q4889" i="1"/>
  <c r="P4889" i="1"/>
  <c r="O4889" i="1"/>
  <c r="N4889" i="1"/>
  <c r="S4888" i="1"/>
  <c r="R4888" i="1"/>
  <c r="Q4888" i="1"/>
  <c r="P4888" i="1"/>
  <c r="O4888" i="1"/>
  <c r="N4888" i="1"/>
  <c r="S4887" i="1"/>
  <c r="R4887" i="1"/>
  <c r="T4887" i="1" s="1"/>
  <c r="Q4887" i="1"/>
  <c r="P4887" i="1"/>
  <c r="O4887" i="1"/>
  <c r="N4887" i="1"/>
  <c r="S4886" i="1"/>
  <c r="R4886" i="1"/>
  <c r="Q4886" i="1"/>
  <c r="P4886" i="1"/>
  <c r="O4886" i="1"/>
  <c r="N4886" i="1"/>
  <c r="S4885" i="1"/>
  <c r="R4885" i="1"/>
  <c r="Q4885" i="1"/>
  <c r="P4885" i="1"/>
  <c r="O4885" i="1"/>
  <c r="N4885" i="1"/>
  <c r="S4884" i="1"/>
  <c r="R4884" i="1"/>
  <c r="T4884" i="1" s="1"/>
  <c r="Q4884" i="1"/>
  <c r="P4884" i="1"/>
  <c r="O4884" i="1"/>
  <c r="N4884" i="1"/>
  <c r="S4883" i="1"/>
  <c r="R4883" i="1"/>
  <c r="T4883" i="1" s="1"/>
  <c r="Q4883" i="1"/>
  <c r="P4883" i="1"/>
  <c r="O4883" i="1"/>
  <c r="N4883" i="1"/>
  <c r="S4882" i="1"/>
  <c r="R4882" i="1"/>
  <c r="T4882" i="1" s="1"/>
  <c r="Q4882" i="1"/>
  <c r="P4882" i="1"/>
  <c r="O4882" i="1"/>
  <c r="N4882" i="1"/>
  <c r="S4881" i="1"/>
  <c r="R4881" i="1"/>
  <c r="Q4881" i="1"/>
  <c r="P4881" i="1"/>
  <c r="O4881" i="1"/>
  <c r="N4881" i="1"/>
  <c r="S4880" i="1"/>
  <c r="R4880" i="1"/>
  <c r="Q4880" i="1"/>
  <c r="P4880" i="1"/>
  <c r="O4880" i="1"/>
  <c r="N4880" i="1"/>
  <c r="S4879" i="1"/>
  <c r="R4879" i="1"/>
  <c r="Q4879" i="1"/>
  <c r="P4879" i="1"/>
  <c r="O4879" i="1"/>
  <c r="N4879" i="1"/>
  <c r="S4878" i="1"/>
  <c r="R4878" i="1"/>
  <c r="T4878" i="1" s="1"/>
  <c r="Q4878" i="1"/>
  <c r="P4878" i="1"/>
  <c r="O4878" i="1"/>
  <c r="N4878" i="1"/>
  <c r="S4877" i="1"/>
  <c r="R4877" i="1"/>
  <c r="T4877" i="1" s="1"/>
  <c r="Q4877" i="1"/>
  <c r="P4877" i="1"/>
  <c r="O4877" i="1"/>
  <c r="N4877" i="1"/>
  <c r="S4876" i="1"/>
  <c r="R4876" i="1"/>
  <c r="T4876" i="1" s="1"/>
  <c r="Q4876" i="1"/>
  <c r="P4876" i="1"/>
  <c r="O4876" i="1"/>
  <c r="N4876" i="1"/>
  <c r="S4875" i="1"/>
  <c r="R4875" i="1"/>
  <c r="Q4875" i="1"/>
  <c r="P4875" i="1"/>
  <c r="O4875" i="1"/>
  <c r="N4875" i="1"/>
  <c r="S4874" i="1"/>
  <c r="R4874" i="1"/>
  <c r="T4874" i="1" s="1"/>
  <c r="Q4874" i="1"/>
  <c r="P4874" i="1"/>
  <c r="O4874" i="1"/>
  <c r="N4874" i="1"/>
  <c r="S4873" i="1"/>
  <c r="R4873" i="1"/>
  <c r="Q4873" i="1"/>
  <c r="P4873" i="1"/>
  <c r="O4873" i="1"/>
  <c r="N4873" i="1"/>
  <c r="S4872" i="1"/>
  <c r="R4872" i="1"/>
  <c r="T4872" i="1" s="1"/>
  <c r="Q4872" i="1"/>
  <c r="P4872" i="1"/>
  <c r="O4872" i="1"/>
  <c r="N4872" i="1"/>
  <c r="S4871" i="1"/>
  <c r="R4871" i="1"/>
  <c r="T4871" i="1" s="1"/>
  <c r="Q4871" i="1"/>
  <c r="P4871" i="1"/>
  <c r="O4871" i="1"/>
  <c r="N4871" i="1"/>
  <c r="S4870" i="1"/>
  <c r="R4870" i="1"/>
  <c r="Q4870" i="1"/>
  <c r="P4870" i="1"/>
  <c r="O4870" i="1"/>
  <c r="N4870" i="1"/>
  <c r="S4869" i="1"/>
  <c r="R4869" i="1"/>
  <c r="Q4869" i="1"/>
  <c r="P4869" i="1"/>
  <c r="O4869" i="1"/>
  <c r="N4869" i="1"/>
  <c r="S4868" i="1"/>
  <c r="R4868" i="1"/>
  <c r="Q4868" i="1"/>
  <c r="P4868" i="1"/>
  <c r="O4868" i="1"/>
  <c r="N4868" i="1"/>
  <c r="S4867" i="1"/>
  <c r="R4867" i="1"/>
  <c r="T4867" i="1" s="1"/>
  <c r="Q4867" i="1"/>
  <c r="P4867" i="1"/>
  <c r="O4867" i="1"/>
  <c r="N4867" i="1"/>
  <c r="S4866" i="1"/>
  <c r="R4866" i="1"/>
  <c r="T4866" i="1" s="1"/>
  <c r="Q4866" i="1"/>
  <c r="P4866" i="1"/>
  <c r="O4866" i="1"/>
  <c r="N4866" i="1"/>
  <c r="S4865" i="1"/>
  <c r="R4865" i="1"/>
  <c r="Q4865" i="1"/>
  <c r="P4865" i="1"/>
  <c r="O4865" i="1"/>
  <c r="N4865" i="1"/>
  <c r="S4864" i="1"/>
  <c r="R4864" i="1"/>
  <c r="T4864" i="1" s="1"/>
  <c r="Q4864" i="1"/>
  <c r="P4864" i="1"/>
  <c r="O4864" i="1"/>
  <c r="N4864" i="1"/>
  <c r="S4863" i="1"/>
  <c r="R4863" i="1"/>
  <c r="Q4863" i="1"/>
  <c r="P4863" i="1"/>
  <c r="O4863" i="1"/>
  <c r="N4863" i="1"/>
  <c r="S4862" i="1"/>
  <c r="R4862" i="1"/>
  <c r="Q4862" i="1"/>
  <c r="P4862" i="1"/>
  <c r="O4862" i="1"/>
  <c r="N4862" i="1"/>
  <c r="S4861" i="1"/>
  <c r="R4861" i="1"/>
  <c r="T4861" i="1" s="1"/>
  <c r="Q4861" i="1"/>
  <c r="P4861" i="1"/>
  <c r="O4861" i="1"/>
  <c r="N4861" i="1"/>
  <c r="S4860" i="1"/>
  <c r="R4860" i="1"/>
  <c r="Q4860" i="1"/>
  <c r="P4860" i="1"/>
  <c r="O4860" i="1"/>
  <c r="N4860" i="1"/>
  <c r="S4859" i="1"/>
  <c r="R4859" i="1"/>
  <c r="Q4859" i="1"/>
  <c r="P4859" i="1"/>
  <c r="O4859" i="1"/>
  <c r="N4859" i="1"/>
  <c r="S4858" i="1"/>
  <c r="R4858" i="1"/>
  <c r="T4858" i="1" s="1"/>
  <c r="Q4858" i="1"/>
  <c r="P4858" i="1"/>
  <c r="O4858" i="1"/>
  <c r="N4858" i="1"/>
  <c r="S4857" i="1"/>
  <c r="R4857" i="1"/>
  <c r="T4857" i="1" s="1"/>
  <c r="Q4857" i="1"/>
  <c r="P4857" i="1"/>
  <c r="O4857" i="1"/>
  <c r="N4857" i="1"/>
  <c r="S4856" i="1"/>
  <c r="R4856" i="1"/>
  <c r="T4856" i="1" s="1"/>
  <c r="Q4856" i="1"/>
  <c r="P4856" i="1"/>
  <c r="O4856" i="1"/>
  <c r="N4856" i="1"/>
  <c r="S4855" i="1"/>
  <c r="R4855" i="1"/>
  <c r="Q4855" i="1"/>
  <c r="P4855" i="1"/>
  <c r="O4855" i="1"/>
  <c r="N4855" i="1"/>
  <c r="S4854" i="1"/>
  <c r="R4854" i="1"/>
  <c r="Q4854" i="1"/>
  <c r="P4854" i="1"/>
  <c r="O4854" i="1"/>
  <c r="N4854" i="1"/>
  <c r="S4853" i="1"/>
  <c r="R4853" i="1"/>
  <c r="T4853" i="1" s="1"/>
  <c r="Q4853" i="1"/>
  <c r="P4853" i="1"/>
  <c r="O4853" i="1"/>
  <c r="N4853" i="1"/>
  <c r="S4852" i="1"/>
  <c r="R4852" i="1"/>
  <c r="Q4852" i="1"/>
  <c r="P4852" i="1"/>
  <c r="O4852" i="1"/>
  <c r="N4852" i="1"/>
  <c r="S4851" i="1"/>
  <c r="R4851" i="1"/>
  <c r="Q4851" i="1"/>
  <c r="P4851" i="1"/>
  <c r="O4851" i="1"/>
  <c r="N4851" i="1"/>
  <c r="S4850" i="1"/>
  <c r="R4850" i="1"/>
  <c r="Q4850" i="1"/>
  <c r="P4850" i="1"/>
  <c r="O4850" i="1"/>
  <c r="N4850" i="1"/>
  <c r="S4849" i="1"/>
  <c r="R4849" i="1"/>
  <c r="Q4849" i="1"/>
  <c r="P4849" i="1"/>
  <c r="O4849" i="1"/>
  <c r="N4849" i="1"/>
  <c r="S4848" i="1"/>
  <c r="R4848" i="1"/>
  <c r="T4848" i="1" s="1"/>
  <c r="Q4848" i="1"/>
  <c r="P4848" i="1"/>
  <c r="O4848" i="1"/>
  <c r="N4848" i="1"/>
  <c r="S4847" i="1"/>
  <c r="R4847" i="1"/>
  <c r="Q4847" i="1"/>
  <c r="P4847" i="1"/>
  <c r="O4847" i="1"/>
  <c r="N4847" i="1"/>
  <c r="S4846" i="1"/>
  <c r="R4846" i="1"/>
  <c r="Q4846" i="1"/>
  <c r="P4846" i="1"/>
  <c r="O4846" i="1"/>
  <c r="N4846" i="1"/>
  <c r="S4845" i="1"/>
  <c r="R4845" i="1"/>
  <c r="Q4845" i="1"/>
  <c r="P4845" i="1"/>
  <c r="O4845" i="1"/>
  <c r="N4845" i="1"/>
  <c r="S4844" i="1"/>
  <c r="R4844" i="1"/>
  <c r="Q4844" i="1"/>
  <c r="P4844" i="1"/>
  <c r="O4844" i="1"/>
  <c r="N4844" i="1"/>
  <c r="S4843" i="1"/>
  <c r="R4843" i="1"/>
  <c r="Q4843" i="1"/>
  <c r="P4843" i="1"/>
  <c r="O4843" i="1"/>
  <c r="N4843" i="1"/>
  <c r="S4842" i="1"/>
  <c r="R4842" i="1"/>
  <c r="T4842" i="1" s="1"/>
  <c r="Q4842" i="1"/>
  <c r="P4842" i="1"/>
  <c r="O4842" i="1"/>
  <c r="N4842" i="1"/>
  <c r="S4841" i="1"/>
  <c r="R4841" i="1"/>
  <c r="T4841" i="1" s="1"/>
  <c r="Q4841" i="1"/>
  <c r="P4841" i="1"/>
  <c r="O4841" i="1"/>
  <c r="N4841" i="1"/>
  <c r="S4840" i="1"/>
  <c r="R4840" i="1"/>
  <c r="Q4840" i="1"/>
  <c r="P4840" i="1"/>
  <c r="O4840" i="1"/>
  <c r="N4840" i="1"/>
  <c r="S4839" i="1"/>
  <c r="R4839" i="1"/>
  <c r="Q4839" i="1"/>
  <c r="P4839" i="1"/>
  <c r="O4839" i="1"/>
  <c r="N4839" i="1"/>
  <c r="S4838" i="1"/>
  <c r="R4838" i="1"/>
  <c r="Q4838" i="1"/>
  <c r="P4838" i="1"/>
  <c r="O4838" i="1"/>
  <c r="N4838" i="1"/>
  <c r="S4837" i="1"/>
  <c r="R4837" i="1"/>
  <c r="T4837" i="1" s="1"/>
  <c r="Q4837" i="1"/>
  <c r="P4837" i="1"/>
  <c r="O4837" i="1"/>
  <c r="N4837" i="1"/>
  <c r="S4836" i="1"/>
  <c r="R4836" i="1"/>
  <c r="Q4836" i="1"/>
  <c r="P4836" i="1"/>
  <c r="O4836" i="1"/>
  <c r="N4836" i="1"/>
  <c r="S4835" i="1"/>
  <c r="R4835" i="1"/>
  <c r="Q4835" i="1"/>
  <c r="P4835" i="1"/>
  <c r="O4835" i="1"/>
  <c r="N4835" i="1"/>
  <c r="S4834" i="1"/>
  <c r="R4834" i="1"/>
  <c r="T4834" i="1" s="1"/>
  <c r="Q4834" i="1"/>
  <c r="P4834" i="1"/>
  <c r="O4834" i="1"/>
  <c r="N4834" i="1"/>
  <c r="S4833" i="1"/>
  <c r="R4833" i="1"/>
  <c r="T4833" i="1" s="1"/>
  <c r="Q4833" i="1"/>
  <c r="P4833" i="1"/>
  <c r="O4833" i="1"/>
  <c r="N4833" i="1"/>
  <c r="S4832" i="1"/>
  <c r="R4832" i="1"/>
  <c r="T4832" i="1" s="1"/>
  <c r="Q4832" i="1"/>
  <c r="P4832" i="1"/>
  <c r="O4832" i="1"/>
  <c r="N4832" i="1"/>
  <c r="S4831" i="1"/>
  <c r="R4831" i="1"/>
  <c r="Q4831" i="1"/>
  <c r="P4831" i="1"/>
  <c r="O4831" i="1"/>
  <c r="N4831" i="1"/>
  <c r="S4830" i="1"/>
  <c r="R4830" i="1"/>
  <c r="Q4830" i="1"/>
  <c r="P4830" i="1"/>
  <c r="O4830" i="1"/>
  <c r="N4830" i="1"/>
  <c r="S4829" i="1"/>
  <c r="R4829" i="1"/>
  <c r="Q4829" i="1"/>
  <c r="P4829" i="1"/>
  <c r="O4829" i="1"/>
  <c r="N4829" i="1"/>
  <c r="S4828" i="1"/>
  <c r="R4828" i="1"/>
  <c r="Q4828" i="1"/>
  <c r="P4828" i="1"/>
  <c r="O4828" i="1"/>
  <c r="N4828" i="1"/>
  <c r="S4827" i="1"/>
  <c r="R4827" i="1"/>
  <c r="Q4827" i="1"/>
  <c r="P4827" i="1"/>
  <c r="O4827" i="1"/>
  <c r="N4827" i="1"/>
  <c r="S4826" i="1"/>
  <c r="R4826" i="1"/>
  <c r="T4826" i="1" s="1"/>
  <c r="Q4826" i="1"/>
  <c r="P4826" i="1"/>
  <c r="O4826" i="1"/>
  <c r="N4826" i="1"/>
  <c r="S4825" i="1"/>
  <c r="R4825" i="1"/>
  <c r="Q4825" i="1"/>
  <c r="P4825" i="1"/>
  <c r="O4825" i="1"/>
  <c r="N4825" i="1"/>
  <c r="S4824" i="1"/>
  <c r="R4824" i="1"/>
  <c r="T4824" i="1" s="1"/>
  <c r="Q4824" i="1"/>
  <c r="P4824" i="1"/>
  <c r="O4824" i="1"/>
  <c r="N4824" i="1"/>
  <c r="S4823" i="1"/>
  <c r="R4823" i="1"/>
  <c r="Q4823" i="1"/>
  <c r="P4823" i="1"/>
  <c r="O4823" i="1"/>
  <c r="N4823" i="1"/>
  <c r="S4822" i="1"/>
  <c r="R4822" i="1"/>
  <c r="Q4822" i="1"/>
  <c r="P4822" i="1"/>
  <c r="O4822" i="1"/>
  <c r="N4822" i="1"/>
  <c r="S4821" i="1"/>
  <c r="R4821" i="1"/>
  <c r="T4821" i="1" s="1"/>
  <c r="Q4821" i="1"/>
  <c r="P4821" i="1"/>
  <c r="O4821" i="1"/>
  <c r="N4821" i="1"/>
  <c r="S4820" i="1"/>
  <c r="R4820" i="1"/>
  <c r="Q4820" i="1"/>
  <c r="P4820" i="1"/>
  <c r="O4820" i="1"/>
  <c r="N4820" i="1"/>
  <c r="S4819" i="1"/>
  <c r="R4819" i="1"/>
  <c r="Q4819" i="1"/>
  <c r="P4819" i="1"/>
  <c r="O4819" i="1"/>
  <c r="N4819" i="1"/>
  <c r="S4818" i="1"/>
  <c r="R4818" i="1"/>
  <c r="T4818" i="1" s="1"/>
  <c r="Q4818" i="1"/>
  <c r="P4818" i="1"/>
  <c r="O4818" i="1"/>
  <c r="N4818" i="1"/>
  <c r="S4817" i="1"/>
  <c r="R4817" i="1"/>
  <c r="T4817" i="1" s="1"/>
  <c r="Q4817" i="1"/>
  <c r="P4817" i="1"/>
  <c r="O4817" i="1"/>
  <c r="N4817" i="1"/>
  <c r="S4816" i="1"/>
  <c r="R4816" i="1"/>
  <c r="T4816" i="1" s="1"/>
  <c r="Q4816" i="1"/>
  <c r="P4816" i="1"/>
  <c r="O4816" i="1"/>
  <c r="N4816" i="1"/>
  <c r="S4815" i="1"/>
  <c r="R4815" i="1"/>
  <c r="Q4815" i="1"/>
  <c r="P4815" i="1"/>
  <c r="O4815" i="1"/>
  <c r="N4815" i="1"/>
  <c r="S4814" i="1"/>
  <c r="R4814" i="1"/>
  <c r="Q4814" i="1"/>
  <c r="P4814" i="1"/>
  <c r="O4814" i="1"/>
  <c r="N4814" i="1"/>
  <c r="S4813" i="1"/>
  <c r="R4813" i="1"/>
  <c r="T4813" i="1" s="1"/>
  <c r="Q4813" i="1"/>
  <c r="P4813" i="1"/>
  <c r="O4813" i="1"/>
  <c r="N4813" i="1"/>
  <c r="S4812" i="1"/>
  <c r="R4812" i="1"/>
  <c r="Q4812" i="1"/>
  <c r="P4812" i="1"/>
  <c r="O4812" i="1"/>
  <c r="N4812" i="1"/>
  <c r="S4811" i="1"/>
  <c r="R4811" i="1"/>
  <c r="Q4811" i="1"/>
  <c r="P4811" i="1"/>
  <c r="O4811" i="1"/>
  <c r="N4811" i="1"/>
  <c r="S4810" i="1"/>
  <c r="R4810" i="1"/>
  <c r="Q4810" i="1"/>
  <c r="P4810" i="1"/>
  <c r="O4810" i="1"/>
  <c r="N4810" i="1"/>
  <c r="S4809" i="1"/>
  <c r="R4809" i="1"/>
  <c r="Q4809" i="1"/>
  <c r="P4809" i="1"/>
  <c r="O4809" i="1"/>
  <c r="N4809" i="1"/>
  <c r="S4808" i="1"/>
  <c r="R4808" i="1"/>
  <c r="T4808" i="1" s="1"/>
  <c r="Q4808" i="1"/>
  <c r="P4808" i="1"/>
  <c r="O4808" i="1"/>
  <c r="N4808" i="1"/>
  <c r="S4807" i="1"/>
  <c r="R4807" i="1"/>
  <c r="Q4807" i="1"/>
  <c r="P4807" i="1"/>
  <c r="O4807" i="1"/>
  <c r="N4807" i="1"/>
  <c r="S4806" i="1"/>
  <c r="R4806" i="1"/>
  <c r="Q4806" i="1"/>
  <c r="P4806" i="1"/>
  <c r="O4806" i="1"/>
  <c r="N4806" i="1"/>
  <c r="S4805" i="1"/>
  <c r="R4805" i="1"/>
  <c r="Q4805" i="1"/>
  <c r="P4805" i="1"/>
  <c r="O4805" i="1"/>
  <c r="N4805" i="1"/>
  <c r="S4804" i="1"/>
  <c r="R4804" i="1"/>
  <c r="Q4804" i="1"/>
  <c r="P4804" i="1"/>
  <c r="O4804" i="1"/>
  <c r="N4804" i="1"/>
  <c r="S4803" i="1"/>
  <c r="R4803" i="1"/>
  <c r="Q4803" i="1"/>
  <c r="P4803" i="1"/>
  <c r="O4803" i="1"/>
  <c r="N4803" i="1"/>
  <c r="S4802" i="1"/>
  <c r="R4802" i="1"/>
  <c r="T4802" i="1" s="1"/>
  <c r="Q4802" i="1"/>
  <c r="P4802" i="1"/>
  <c r="O4802" i="1"/>
  <c r="N4802" i="1"/>
  <c r="S4801" i="1"/>
  <c r="R4801" i="1"/>
  <c r="T4801" i="1" s="1"/>
  <c r="Q4801" i="1"/>
  <c r="P4801" i="1"/>
  <c r="O4801" i="1"/>
  <c r="N4801" i="1"/>
  <c r="S4800" i="1"/>
  <c r="R4800" i="1"/>
  <c r="Q4800" i="1"/>
  <c r="P4800" i="1"/>
  <c r="O4800" i="1"/>
  <c r="N4800" i="1"/>
  <c r="S4799" i="1"/>
  <c r="R4799" i="1"/>
  <c r="Q4799" i="1"/>
  <c r="P4799" i="1"/>
  <c r="O4799" i="1"/>
  <c r="N4799" i="1"/>
  <c r="S4798" i="1"/>
  <c r="R4798" i="1"/>
  <c r="Q4798" i="1"/>
  <c r="P4798" i="1"/>
  <c r="O4798" i="1"/>
  <c r="N4798" i="1"/>
  <c r="S4797" i="1"/>
  <c r="R4797" i="1"/>
  <c r="T4797" i="1" s="1"/>
  <c r="Q4797" i="1"/>
  <c r="P4797" i="1"/>
  <c r="O4797" i="1"/>
  <c r="N4797" i="1"/>
  <c r="S4796" i="1"/>
  <c r="R4796" i="1"/>
  <c r="Q4796" i="1"/>
  <c r="P4796" i="1"/>
  <c r="O4796" i="1"/>
  <c r="N4796" i="1"/>
  <c r="S4795" i="1"/>
  <c r="R4795" i="1"/>
  <c r="Q4795" i="1"/>
  <c r="P4795" i="1"/>
  <c r="O4795" i="1"/>
  <c r="N4795" i="1"/>
  <c r="S4794" i="1"/>
  <c r="R4794" i="1"/>
  <c r="T4794" i="1" s="1"/>
  <c r="Q4794" i="1"/>
  <c r="P4794" i="1"/>
  <c r="O4794" i="1"/>
  <c r="N4794" i="1"/>
  <c r="S4793" i="1"/>
  <c r="R4793" i="1"/>
  <c r="T4793" i="1" s="1"/>
  <c r="Q4793" i="1"/>
  <c r="P4793" i="1"/>
  <c r="O4793" i="1"/>
  <c r="N4793" i="1"/>
  <c r="S4792" i="1"/>
  <c r="R4792" i="1"/>
  <c r="T4792" i="1" s="1"/>
  <c r="Q4792" i="1"/>
  <c r="P4792" i="1"/>
  <c r="O4792" i="1"/>
  <c r="N4792" i="1"/>
  <c r="S4791" i="1"/>
  <c r="R4791" i="1"/>
  <c r="Q4791" i="1"/>
  <c r="P4791" i="1"/>
  <c r="O4791" i="1"/>
  <c r="N4791" i="1"/>
  <c r="S4790" i="1"/>
  <c r="R4790" i="1"/>
  <c r="Q4790" i="1"/>
  <c r="P4790" i="1"/>
  <c r="O4790" i="1"/>
  <c r="N4790" i="1"/>
  <c r="S4789" i="1"/>
  <c r="R4789" i="1"/>
  <c r="Q4789" i="1"/>
  <c r="P4789" i="1"/>
  <c r="O4789" i="1"/>
  <c r="N4789" i="1"/>
  <c r="S4788" i="1"/>
  <c r="R4788" i="1"/>
  <c r="Q4788" i="1"/>
  <c r="P4788" i="1"/>
  <c r="O4788" i="1"/>
  <c r="N4788" i="1"/>
  <c r="S4787" i="1"/>
  <c r="R4787" i="1"/>
  <c r="Q4787" i="1"/>
  <c r="P4787" i="1"/>
  <c r="O4787" i="1"/>
  <c r="N4787" i="1"/>
  <c r="S4786" i="1"/>
  <c r="R4786" i="1"/>
  <c r="T4786" i="1" s="1"/>
  <c r="Q4786" i="1"/>
  <c r="P4786" i="1"/>
  <c r="O4786" i="1"/>
  <c r="N4786" i="1"/>
  <c r="S4785" i="1"/>
  <c r="R4785" i="1"/>
  <c r="Q4785" i="1"/>
  <c r="P4785" i="1"/>
  <c r="O4785" i="1"/>
  <c r="N4785" i="1"/>
  <c r="S4784" i="1"/>
  <c r="R4784" i="1"/>
  <c r="T4784" i="1" s="1"/>
  <c r="Q4784" i="1"/>
  <c r="P4784" i="1"/>
  <c r="O4784" i="1"/>
  <c r="N4784" i="1"/>
  <c r="S4783" i="1"/>
  <c r="R4783" i="1"/>
  <c r="Q4783" i="1"/>
  <c r="P4783" i="1"/>
  <c r="O4783" i="1"/>
  <c r="N4783" i="1"/>
  <c r="S4782" i="1"/>
  <c r="R4782" i="1"/>
  <c r="Q4782" i="1"/>
  <c r="P4782" i="1"/>
  <c r="O4782" i="1"/>
  <c r="N4782" i="1"/>
  <c r="S4781" i="1"/>
  <c r="R4781" i="1"/>
  <c r="T4781" i="1" s="1"/>
  <c r="Q4781" i="1"/>
  <c r="P4781" i="1"/>
  <c r="O4781" i="1"/>
  <c r="N4781" i="1"/>
  <c r="S4780" i="1"/>
  <c r="R4780" i="1"/>
  <c r="Q4780" i="1"/>
  <c r="P4780" i="1"/>
  <c r="O4780" i="1"/>
  <c r="N4780" i="1"/>
  <c r="S4779" i="1"/>
  <c r="R4779" i="1"/>
  <c r="Q4779" i="1"/>
  <c r="P4779" i="1"/>
  <c r="O4779" i="1"/>
  <c r="N4779" i="1"/>
  <c r="S4778" i="1"/>
  <c r="R4778" i="1"/>
  <c r="T4778" i="1" s="1"/>
  <c r="Q4778" i="1"/>
  <c r="P4778" i="1"/>
  <c r="O4778" i="1"/>
  <c r="N4778" i="1"/>
  <c r="S4777" i="1"/>
  <c r="R4777" i="1"/>
  <c r="Q4777" i="1"/>
  <c r="P4777" i="1"/>
  <c r="O4777" i="1"/>
  <c r="N4777" i="1"/>
  <c r="S4776" i="1"/>
  <c r="R4776" i="1"/>
  <c r="T4776" i="1" s="1"/>
  <c r="Q4776" i="1"/>
  <c r="P4776" i="1"/>
  <c r="O4776" i="1"/>
  <c r="N4776" i="1"/>
  <c r="S4775" i="1"/>
  <c r="R4775" i="1"/>
  <c r="Q4775" i="1"/>
  <c r="P4775" i="1"/>
  <c r="O4775" i="1"/>
  <c r="N4775" i="1"/>
  <c r="S4774" i="1"/>
  <c r="R4774" i="1"/>
  <c r="Q4774" i="1"/>
  <c r="P4774" i="1"/>
  <c r="O4774" i="1"/>
  <c r="N4774" i="1"/>
  <c r="S4773" i="1"/>
  <c r="R4773" i="1"/>
  <c r="T4773" i="1" s="1"/>
  <c r="Q4773" i="1"/>
  <c r="P4773" i="1"/>
  <c r="O4773" i="1"/>
  <c r="N4773" i="1"/>
  <c r="S4772" i="1"/>
  <c r="R4772" i="1"/>
  <c r="Q4772" i="1"/>
  <c r="P4772" i="1"/>
  <c r="O4772" i="1"/>
  <c r="N4772" i="1"/>
  <c r="S4771" i="1"/>
  <c r="R4771" i="1"/>
  <c r="Q4771" i="1"/>
  <c r="P4771" i="1"/>
  <c r="O4771" i="1"/>
  <c r="N4771" i="1"/>
  <c r="S4770" i="1"/>
  <c r="R4770" i="1"/>
  <c r="Q4770" i="1"/>
  <c r="P4770" i="1"/>
  <c r="O4770" i="1"/>
  <c r="N4770" i="1"/>
  <c r="S4769" i="1"/>
  <c r="R4769" i="1"/>
  <c r="Q4769" i="1"/>
  <c r="P4769" i="1"/>
  <c r="O4769" i="1"/>
  <c r="N4769" i="1"/>
  <c r="S4768" i="1"/>
  <c r="R4768" i="1"/>
  <c r="T4768" i="1" s="1"/>
  <c r="Q4768" i="1"/>
  <c r="P4768" i="1"/>
  <c r="O4768" i="1"/>
  <c r="N4768" i="1"/>
  <c r="S4767" i="1"/>
  <c r="R4767" i="1"/>
  <c r="Q4767" i="1"/>
  <c r="P4767" i="1"/>
  <c r="O4767" i="1"/>
  <c r="N4767" i="1"/>
  <c r="S4766" i="1"/>
  <c r="R4766" i="1"/>
  <c r="Q4766" i="1"/>
  <c r="P4766" i="1"/>
  <c r="O4766" i="1"/>
  <c r="N4766" i="1"/>
  <c r="S4765" i="1"/>
  <c r="R4765" i="1"/>
  <c r="Q4765" i="1"/>
  <c r="P4765" i="1"/>
  <c r="O4765" i="1"/>
  <c r="N4765" i="1"/>
  <c r="S4764" i="1"/>
  <c r="R4764" i="1"/>
  <c r="Q4764" i="1"/>
  <c r="P4764" i="1"/>
  <c r="O4764" i="1"/>
  <c r="N4764" i="1"/>
  <c r="S4763" i="1"/>
  <c r="R4763" i="1"/>
  <c r="Q4763" i="1"/>
  <c r="P4763" i="1"/>
  <c r="O4763" i="1"/>
  <c r="N4763" i="1"/>
  <c r="S4762" i="1"/>
  <c r="R4762" i="1"/>
  <c r="T4762" i="1" s="1"/>
  <c r="Q4762" i="1"/>
  <c r="P4762" i="1"/>
  <c r="O4762" i="1"/>
  <c r="N4762" i="1"/>
  <c r="S4761" i="1"/>
  <c r="R4761" i="1"/>
  <c r="T4761" i="1" s="1"/>
  <c r="Q4761" i="1"/>
  <c r="P4761" i="1"/>
  <c r="O4761" i="1"/>
  <c r="N4761" i="1"/>
  <c r="S4760" i="1"/>
  <c r="R4760" i="1"/>
  <c r="Q4760" i="1"/>
  <c r="P4760" i="1"/>
  <c r="O4760" i="1"/>
  <c r="N4760" i="1"/>
  <c r="S4759" i="1"/>
  <c r="R4759" i="1"/>
  <c r="Q4759" i="1"/>
  <c r="P4759" i="1"/>
  <c r="O4759" i="1"/>
  <c r="N4759" i="1"/>
  <c r="S4758" i="1"/>
  <c r="R4758" i="1"/>
  <c r="Q4758" i="1"/>
  <c r="P4758" i="1"/>
  <c r="O4758" i="1"/>
  <c r="N4758" i="1"/>
  <c r="S4757" i="1"/>
  <c r="R4757" i="1"/>
  <c r="Q4757" i="1"/>
  <c r="P4757" i="1"/>
  <c r="O4757" i="1"/>
  <c r="N4757" i="1"/>
  <c r="S4756" i="1"/>
  <c r="R4756" i="1"/>
  <c r="Q4756" i="1"/>
  <c r="P4756" i="1"/>
  <c r="O4756" i="1"/>
  <c r="N4756" i="1"/>
  <c r="S4755" i="1"/>
  <c r="R4755" i="1"/>
  <c r="Q4755" i="1"/>
  <c r="P4755" i="1"/>
  <c r="O4755" i="1"/>
  <c r="N4755" i="1"/>
  <c r="S4754" i="1"/>
  <c r="R4754" i="1"/>
  <c r="T4754" i="1" s="1"/>
  <c r="Q4754" i="1"/>
  <c r="P4754" i="1"/>
  <c r="O4754" i="1"/>
  <c r="N4754" i="1"/>
  <c r="S4753" i="1"/>
  <c r="R4753" i="1"/>
  <c r="T4753" i="1" s="1"/>
  <c r="Q4753" i="1"/>
  <c r="P4753" i="1"/>
  <c r="O4753" i="1"/>
  <c r="N4753" i="1"/>
  <c r="S4752" i="1"/>
  <c r="R4752" i="1"/>
  <c r="T4752" i="1" s="1"/>
  <c r="Q4752" i="1"/>
  <c r="P4752" i="1"/>
  <c r="O4752" i="1"/>
  <c r="N4752" i="1"/>
  <c r="S4751" i="1"/>
  <c r="R4751" i="1"/>
  <c r="Q4751" i="1"/>
  <c r="P4751" i="1"/>
  <c r="O4751" i="1"/>
  <c r="N4751" i="1"/>
  <c r="S4750" i="1"/>
  <c r="R4750" i="1"/>
  <c r="Q4750" i="1"/>
  <c r="P4750" i="1"/>
  <c r="O4750" i="1"/>
  <c r="N4750" i="1"/>
  <c r="S4749" i="1"/>
  <c r="R4749" i="1"/>
  <c r="Q4749" i="1"/>
  <c r="P4749" i="1"/>
  <c r="O4749" i="1"/>
  <c r="N4749" i="1"/>
  <c r="S4748" i="1"/>
  <c r="R4748" i="1"/>
  <c r="Q4748" i="1"/>
  <c r="P4748" i="1"/>
  <c r="O4748" i="1"/>
  <c r="N4748" i="1"/>
  <c r="S4747" i="1"/>
  <c r="R4747" i="1"/>
  <c r="Q4747" i="1"/>
  <c r="P4747" i="1"/>
  <c r="O4747" i="1"/>
  <c r="N4747" i="1"/>
  <c r="S4746" i="1"/>
  <c r="R4746" i="1"/>
  <c r="T4746" i="1" s="1"/>
  <c r="Q4746" i="1"/>
  <c r="P4746" i="1"/>
  <c r="O4746" i="1"/>
  <c r="N4746" i="1"/>
  <c r="S4745" i="1"/>
  <c r="R4745" i="1"/>
  <c r="Q4745" i="1"/>
  <c r="P4745" i="1"/>
  <c r="O4745" i="1"/>
  <c r="N4745" i="1"/>
  <c r="S4744" i="1"/>
  <c r="R4744" i="1"/>
  <c r="T4744" i="1" s="1"/>
  <c r="Q4744" i="1"/>
  <c r="P4744" i="1"/>
  <c r="O4744" i="1"/>
  <c r="N4744" i="1"/>
  <c r="S4743" i="1"/>
  <c r="R4743" i="1"/>
  <c r="Q4743" i="1"/>
  <c r="P4743" i="1"/>
  <c r="O4743" i="1"/>
  <c r="N4743" i="1"/>
  <c r="S4742" i="1"/>
  <c r="R4742" i="1"/>
  <c r="Q4742" i="1"/>
  <c r="P4742" i="1"/>
  <c r="O4742" i="1"/>
  <c r="N4742" i="1"/>
  <c r="S4741" i="1"/>
  <c r="R4741" i="1"/>
  <c r="T4741" i="1" s="1"/>
  <c r="Q4741" i="1"/>
  <c r="P4741" i="1"/>
  <c r="O4741" i="1"/>
  <c r="N4741" i="1"/>
  <c r="S4740" i="1"/>
  <c r="R4740" i="1"/>
  <c r="Q4740" i="1"/>
  <c r="P4740" i="1"/>
  <c r="O4740" i="1"/>
  <c r="N4740" i="1"/>
  <c r="S4739" i="1"/>
  <c r="R4739" i="1"/>
  <c r="Q4739" i="1"/>
  <c r="P4739" i="1"/>
  <c r="O4739" i="1"/>
  <c r="N4739" i="1"/>
  <c r="S4738" i="1"/>
  <c r="R4738" i="1"/>
  <c r="T4738" i="1" s="1"/>
  <c r="Q4738" i="1"/>
  <c r="P4738" i="1"/>
  <c r="O4738" i="1"/>
  <c r="N4738" i="1"/>
  <c r="S4737" i="1"/>
  <c r="R4737" i="1"/>
  <c r="Q4737" i="1"/>
  <c r="P4737" i="1"/>
  <c r="O4737" i="1"/>
  <c r="N4737" i="1"/>
  <c r="S4736" i="1"/>
  <c r="R4736" i="1"/>
  <c r="T4736" i="1" s="1"/>
  <c r="Q4736" i="1"/>
  <c r="P4736" i="1"/>
  <c r="O4736" i="1"/>
  <c r="N4736" i="1"/>
  <c r="S4735" i="1"/>
  <c r="R4735" i="1"/>
  <c r="Q4735" i="1"/>
  <c r="P4735" i="1"/>
  <c r="O4735" i="1"/>
  <c r="N4735" i="1"/>
  <c r="S4734" i="1"/>
  <c r="R4734" i="1"/>
  <c r="Q4734" i="1"/>
  <c r="P4734" i="1"/>
  <c r="O4734" i="1"/>
  <c r="N4734" i="1"/>
  <c r="S4733" i="1"/>
  <c r="R4733" i="1"/>
  <c r="T4733" i="1" s="1"/>
  <c r="Q4733" i="1"/>
  <c r="P4733" i="1"/>
  <c r="O4733" i="1"/>
  <c r="N4733" i="1"/>
  <c r="S4732" i="1"/>
  <c r="R4732" i="1"/>
  <c r="Q4732" i="1"/>
  <c r="P4732" i="1"/>
  <c r="O4732" i="1"/>
  <c r="N4732" i="1"/>
  <c r="S4731" i="1"/>
  <c r="R4731" i="1"/>
  <c r="Q4731" i="1"/>
  <c r="P4731" i="1"/>
  <c r="O4731" i="1"/>
  <c r="N4731" i="1"/>
  <c r="S4730" i="1"/>
  <c r="R4730" i="1"/>
  <c r="Q4730" i="1"/>
  <c r="P4730" i="1"/>
  <c r="O4730" i="1"/>
  <c r="N4730" i="1"/>
  <c r="S4729" i="1"/>
  <c r="R4729" i="1"/>
  <c r="Q4729" i="1"/>
  <c r="P4729" i="1"/>
  <c r="O4729" i="1"/>
  <c r="N4729" i="1"/>
  <c r="S4728" i="1"/>
  <c r="R4728" i="1"/>
  <c r="T4728" i="1" s="1"/>
  <c r="Q4728" i="1"/>
  <c r="P4728" i="1"/>
  <c r="O4728" i="1"/>
  <c r="N4728" i="1"/>
  <c r="S4727" i="1"/>
  <c r="R4727" i="1"/>
  <c r="Q4727" i="1"/>
  <c r="P4727" i="1"/>
  <c r="O4727" i="1"/>
  <c r="N4727" i="1"/>
  <c r="S4726" i="1"/>
  <c r="R4726" i="1"/>
  <c r="Q4726" i="1"/>
  <c r="P4726" i="1"/>
  <c r="O4726" i="1"/>
  <c r="N4726" i="1"/>
  <c r="S4725" i="1"/>
  <c r="R4725" i="1"/>
  <c r="Q4725" i="1"/>
  <c r="P4725" i="1"/>
  <c r="O4725" i="1"/>
  <c r="N4725" i="1"/>
  <c r="S4724" i="1"/>
  <c r="R4724" i="1"/>
  <c r="Q4724" i="1"/>
  <c r="P4724" i="1"/>
  <c r="O4724" i="1"/>
  <c r="N4724" i="1"/>
  <c r="S4723" i="1"/>
  <c r="R4723" i="1"/>
  <c r="Q4723" i="1"/>
  <c r="P4723" i="1"/>
  <c r="O4723" i="1"/>
  <c r="N4723" i="1"/>
  <c r="S4722" i="1"/>
  <c r="R4722" i="1"/>
  <c r="T4722" i="1" s="1"/>
  <c r="Q4722" i="1"/>
  <c r="P4722" i="1"/>
  <c r="O4722" i="1"/>
  <c r="N4722" i="1"/>
  <c r="S4721" i="1"/>
  <c r="R4721" i="1"/>
  <c r="T4721" i="1" s="1"/>
  <c r="Q4721" i="1"/>
  <c r="P4721" i="1"/>
  <c r="O4721" i="1"/>
  <c r="N4721" i="1"/>
  <c r="S4720" i="1"/>
  <c r="R4720" i="1"/>
  <c r="Q4720" i="1"/>
  <c r="P4720" i="1"/>
  <c r="O4720" i="1"/>
  <c r="N4720" i="1"/>
  <c r="S4719" i="1"/>
  <c r="R4719" i="1"/>
  <c r="Q4719" i="1"/>
  <c r="P4719" i="1"/>
  <c r="O4719" i="1"/>
  <c r="N4719" i="1"/>
  <c r="S4718" i="1"/>
  <c r="R4718" i="1"/>
  <c r="Q4718" i="1"/>
  <c r="P4718" i="1"/>
  <c r="O4718" i="1"/>
  <c r="N4718" i="1"/>
  <c r="S4717" i="1"/>
  <c r="R4717" i="1"/>
  <c r="Q4717" i="1"/>
  <c r="P4717" i="1"/>
  <c r="O4717" i="1"/>
  <c r="N4717" i="1"/>
  <c r="S4716" i="1"/>
  <c r="R4716" i="1"/>
  <c r="Q4716" i="1"/>
  <c r="P4716" i="1"/>
  <c r="O4716" i="1"/>
  <c r="N4716" i="1"/>
  <c r="S4715" i="1"/>
  <c r="R4715" i="1"/>
  <c r="Q4715" i="1"/>
  <c r="P4715" i="1"/>
  <c r="O4715" i="1"/>
  <c r="N4715" i="1"/>
  <c r="S4714" i="1"/>
  <c r="R4714" i="1"/>
  <c r="T4714" i="1" s="1"/>
  <c r="Q4714" i="1"/>
  <c r="P4714" i="1"/>
  <c r="O4714" i="1"/>
  <c r="N4714" i="1"/>
  <c r="S4713" i="1"/>
  <c r="R4713" i="1"/>
  <c r="T4713" i="1" s="1"/>
  <c r="Q4713" i="1"/>
  <c r="P4713" i="1"/>
  <c r="O4713" i="1"/>
  <c r="N4713" i="1"/>
  <c r="S4712" i="1"/>
  <c r="R4712" i="1"/>
  <c r="T4712" i="1" s="1"/>
  <c r="Q4712" i="1"/>
  <c r="P4712" i="1"/>
  <c r="O4712" i="1"/>
  <c r="N4712" i="1"/>
  <c r="S4711" i="1"/>
  <c r="R4711" i="1"/>
  <c r="Q4711" i="1"/>
  <c r="P4711" i="1"/>
  <c r="O4711" i="1"/>
  <c r="N4711" i="1"/>
  <c r="S4710" i="1"/>
  <c r="R4710" i="1"/>
  <c r="Q4710" i="1"/>
  <c r="P4710" i="1"/>
  <c r="O4710" i="1"/>
  <c r="N4710" i="1"/>
  <c r="S4709" i="1"/>
  <c r="R4709" i="1"/>
  <c r="Q4709" i="1"/>
  <c r="P4709" i="1"/>
  <c r="O4709" i="1"/>
  <c r="N4709" i="1"/>
  <c r="S4708" i="1"/>
  <c r="R4708" i="1"/>
  <c r="Q4708" i="1"/>
  <c r="P4708" i="1"/>
  <c r="O4708" i="1"/>
  <c r="N4708" i="1"/>
  <c r="S4707" i="1"/>
  <c r="R4707" i="1"/>
  <c r="Q4707" i="1"/>
  <c r="P4707" i="1"/>
  <c r="O4707" i="1"/>
  <c r="N4707" i="1"/>
  <c r="S4706" i="1"/>
  <c r="R4706" i="1"/>
  <c r="T4706" i="1" s="1"/>
  <c r="Q4706" i="1"/>
  <c r="P4706" i="1"/>
  <c r="O4706" i="1"/>
  <c r="N4706" i="1"/>
  <c r="S4705" i="1"/>
  <c r="R4705" i="1"/>
  <c r="Q4705" i="1"/>
  <c r="P4705" i="1"/>
  <c r="O4705" i="1"/>
  <c r="N4705" i="1"/>
  <c r="S4704" i="1"/>
  <c r="R4704" i="1"/>
  <c r="T4704" i="1" s="1"/>
  <c r="Q4704" i="1"/>
  <c r="P4704" i="1"/>
  <c r="O4704" i="1"/>
  <c r="N4704" i="1"/>
  <c r="S4703" i="1"/>
  <c r="R4703" i="1"/>
  <c r="Q4703" i="1"/>
  <c r="P4703" i="1"/>
  <c r="O4703" i="1"/>
  <c r="N4703" i="1"/>
  <c r="S4702" i="1"/>
  <c r="R4702" i="1"/>
  <c r="Q4702" i="1"/>
  <c r="P4702" i="1"/>
  <c r="O4702" i="1"/>
  <c r="N4702" i="1"/>
  <c r="S4701" i="1"/>
  <c r="R4701" i="1"/>
  <c r="T4701" i="1" s="1"/>
  <c r="Q4701" i="1"/>
  <c r="P4701" i="1"/>
  <c r="O4701" i="1"/>
  <c r="N4701" i="1"/>
  <c r="S4700" i="1"/>
  <c r="R4700" i="1"/>
  <c r="Q4700" i="1"/>
  <c r="P4700" i="1"/>
  <c r="O4700" i="1"/>
  <c r="N4700" i="1"/>
  <c r="S4699" i="1"/>
  <c r="R4699" i="1"/>
  <c r="Q4699" i="1"/>
  <c r="P4699" i="1"/>
  <c r="O4699" i="1"/>
  <c r="N4699" i="1"/>
  <c r="S4698" i="1"/>
  <c r="R4698" i="1"/>
  <c r="T4698" i="1" s="1"/>
  <c r="Q4698" i="1"/>
  <c r="P4698" i="1"/>
  <c r="O4698" i="1"/>
  <c r="N4698" i="1"/>
  <c r="S4697" i="1"/>
  <c r="R4697" i="1"/>
  <c r="Q4697" i="1"/>
  <c r="P4697" i="1"/>
  <c r="O4697" i="1"/>
  <c r="N4697" i="1"/>
  <c r="S4696" i="1"/>
  <c r="R4696" i="1"/>
  <c r="T4696" i="1" s="1"/>
  <c r="Q4696" i="1"/>
  <c r="P4696" i="1"/>
  <c r="O4696" i="1"/>
  <c r="N4696" i="1"/>
  <c r="S4695" i="1"/>
  <c r="R4695" i="1"/>
  <c r="Q4695" i="1"/>
  <c r="P4695" i="1"/>
  <c r="O4695" i="1"/>
  <c r="N4695" i="1"/>
  <c r="S4694" i="1"/>
  <c r="R4694" i="1"/>
  <c r="Q4694" i="1"/>
  <c r="P4694" i="1"/>
  <c r="O4694" i="1"/>
  <c r="N4694" i="1"/>
  <c r="S4693" i="1"/>
  <c r="R4693" i="1"/>
  <c r="T4693" i="1" s="1"/>
  <c r="Q4693" i="1"/>
  <c r="P4693" i="1"/>
  <c r="O4693" i="1"/>
  <c r="N4693" i="1"/>
  <c r="S4692" i="1"/>
  <c r="R4692" i="1"/>
  <c r="Q4692" i="1"/>
  <c r="P4692" i="1"/>
  <c r="O4692" i="1"/>
  <c r="N4692" i="1"/>
  <c r="S4691" i="1"/>
  <c r="R4691" i="1"/>
  <c r="Q4691" i="1"/>
  <c r="P4691" i="1"/>
  <c r="O4691" i="1"/>
  <c r="N4691" i="1"/>
  <c r="S4690" i="1"/>
  <c r="R4690" i="1"/>
  <c r="Q4690" i="1"/>
  <c r="P4690" i="1"/>
  <c r="O4690" i="1"/>
  <c r="N4690" i="1"/>
  <c r="S4689" i="1"/>
  <c r="R4689" i="1"/>
  <c r="Q4689" i="1"/>
  <c r="P4689" i="1"/>
  <c r="O4689" i="1"/>
  <c r="N4689" i="1"/>
  <c r="S4688" i="1"/>
  <c r="R4688" i="1"/>
  <c r="T4688" i="1" s="1"/>
  <c r="Q4688" i="1"/>
  <c r="P4688" i="1"/>
  <c r="O4688" i="1"/>
  <c r="N4688" i="1"/>
  <c r="S4687" i="1"/>
  <c r="R4687" i="1"/>
  <c r="T4687" i="1" s="1"/>
  <c r="Q4687" i="1"/>
  <c r="P4687" i="1"/>
  <c r="O4687" i="1"/>
  <c r="N4687" i="1"/>
  <c r="S4686" i="1"/>
  <c r="T4686" i="1" s="1"/>
  <c r="R4686" i="1"/>
  <c r="Q4686" i="1"/>
  <c r="P4686" i="1"/>
  <c r="O4686" i="1"/>
  <c r="N4686" i="1"/>
  <c r="S4685" i="1"/>
  <c r="T4685" i="1" s="1"/>
  <c r="R4685" i="1"/>
  <c r="Q4685" i="1"/>
  <c r="P4685" i="1"/>
  <c r="O4685" i="1"/>
  <c r="N4685" i="1"/>
  <c r="S4684" i="1"/>
  <c r="R4684" i="1"/>
  <c r="Q4684" i="1"/>
  <c r="P4684" i="1"/>
  <c r="O4684" i="1"/>
  <c r="N4684" i="1"/>
  <c r="S4683" i="1"/>
  <c r="R4683" i="1"/>
  <c r="Q4683" i="1"/>
  <c r="P4683" i="1"/>
  <c r="O4683" i="1"/>
  <c r="N4683" i="1"/>
  <c r="S4682" i="1"/>
  <c r="R4682" i="1"/>
  <c r="T4682" i="1" s="1"/>
  <c r="Q4682" i="1"/>
  <c r="P4682" i="1"/>
  <c r="O4682" i="1"/>
  <c r="N4682" i="1"/>
  <c r="S4681" i="1"/>
  <c r="R4681" i="1"/>
  <c r="T4681" i="1" s="1"/>
  <c r="Q4681" i="1"/>
  <c r="P4681" i="1"/>
  <c r="O4681" i="1"/>
  <c r="N4681" i="1"/>
  <c r="S4680" i="1"/>
  <c r="R4680" i="1"/>
  <c r="Q4680" i="1"/>
  <c r="P4680" i="1"/>
  <c r="O4680" i="1"/>
  <c r="N4680" i="1"/>
  <c r="S4679" i="1"/>
  <c r="R4679" i="1"/>
  <c r="T4679" i="1" s="1"/>
  <c r="Q4679" i="1"/>
  <c r="P4679" i="1"/>
  <c r="O4679" i="1"/>
  <c r="N4679" i="1"/>
  <c r="S4678" i="1"/>
  <c r="R4678" i="1"/>
  <c r="Q4678" i="1"/>
  <c r="P4678" i="1"/>
  <c r="O4678" i="1"/>
  <c r="N4678" i="1"/>
  <c r="S4677" i="1"/>
  <c r="R4677" i="1"/>
  <c r="Q4677" i="1"/>
  <c r="P4677" i="1"/>
  <c r="O4677" i="1"/>
  <c r="N4677" i="1"/>
  <c r="S4676" i="1"/>
  <c r="R4676" i="1"/>
  <c r="Q4676" i="1"/>
  <c r="P4676" i="1"/>
  <c r="O4676" i="1"/>
  <c r="N4676" i="1"/>
  <c r="S4675" i="1"/>
  <c r="R4675" i="1"/>
  <c r="Q4675" i="1"/>
  <c r="P4675" i="1"/>
  <c r="O4675" i="1"/>
  <c r="N4675" i="1"/>
  <c r="S4674" i="1"/>
  <c r="R4674" i="1"/>
  <c r="Q4674" i="1"/>
  <c r="P4674" i="1"/>
  <c r="O4674" i="1"/>
  <c r="N4674" i="1"/>
  <c r="S4673" i="1"/>
  <c r="R4673" i="1"/>
  <c r="Q4673" i="1"/>
  <c r="P4673" i="1"/>
  <c r="O4673" i="1"/>
  <c r="N4673" i="1"/>
  <c r="S4672" i="1"/>
  <c r="R4672" i="1"/>
  <c r="T4672" i="1" s="1"/>
  <c r="Q4672" i="1"/>
  <c r="P4672" i="1"/>
  <c r="O4672" i="1"/>
  <c r="N4672" i="1"/>
  <c r="S4671" i="1"/>
  <c r="R4671" i="1"/>
  <c r="T4671" i="1" s="1"/>
  <c r="Q4671" i="1"/>
  <c r="P4671" i="1"/>
  <c r="O4671" i="1"/>
  <c r="N4671" i="1"/>
  <c r="S4670" i="1"/>
  <c r="R4670" i="1"/>
  <c r="Q4670" i="1"/>
  <c r="P4670" i="1"/>
  <c r="O4670" i="1"/>
  <c r="N4670" i="1"/>
  <c r="S4669" i="1"/>
  <c r="R4669" i="1"/>
  <c r="T4669" i="1" s="1"/>
  <c r="Q4669" i="1"/>
  <c r="P4669" i="1"/>
  <c r="O4669" i="1"/>
  <c r="N4669" i="1"/>
  <c r="S4668" i="1"/>
  <c r="R4668" i="1"/>
  <c r="Q4668" i="1"/>
  <c r="P4668" i="1"/>
  <c r="O4668" i="1"/>
  <c r="N4668" i="1"/>
  <c r="S4667" i="1"/>
  <c r="R4667" i="1"/>
  <c r="Q4667" i="1"/>
  <c r="P4667" i="1"/>
  <c r="O4667" i="1"/>
  <c r="N4667" i="1"/>
  <c r="S4666" i="1"/>
  <c r="R4666" i="1"/>
  <c r="Q4666" i="1"/>
  <c r="P4666" i="1"/>
  <c r="O4666" i="1"/>
  <c r="N4666" i="1"/>
  <c r="S4665" i="1"/>
  <c r="R4665" i="1"/>
  <c r="Q4665" i="1"/>
  <c r="P4665" i="1"/>
  <c r="O4665" i="1"/>
  <c r="N4665" i="1"/>
  <c r="S4664" i="1"/>
  <c r="R4664" i="1"/>
  <c r="Q4664" i="1"/>
  <c r="P4664" i="1"/>
  <c r="O4664" i="1"/>
  <c r="N4664" i="1"/>
  <c r="S4663" i="1"/>
  <c r="R4663" i="1"/>
  <c r="Q4663" i="1"/>
  <c r="P4663" i="1"/>
  <c r="O4663" i="1"/>
  <c r="N4663" i="1"/>
  <c r="S4662" i="1"/>
  <c r="R4662" i="1"/>
  <c r="T4662" i="1" s="1"/>
  <c r="Q4662" i="1"/>
  <c r="P4662" i="1"/>
  <c r="O4662" i="1"/>
  <c r="N4662" i="1"/>
  <c r="S4661" i="1"/>
  <c r="R4661" i="1"/>
  <c r="T4661" i="1" s="1"/>
  <c r="Q4661" i="1"/>
  <c r="P4661" i="1"/>
  <c r="O4661" i="1"/>
  <c r="N4661" i="1"/>
  <c r="S4660" i="1"/>
  <c r="R4660" i="1"/>
  <c r="Q4660" i="1"/>
  <c r="P4660" i="1"/>
  <c r="O4660" i="1"/>
  <c r="N4660" i="1"/>
  <c r="S4659" i="1"/>
  <c r="R4659" i="1"/>
  <c r="T4659" i="1" s="1"/>
  <c r="Q4659" i="1"/>
  <c r="P4659" i="1"/>
  <c r="O4659" i="1"/>
  <c r="N4659" i="1"/>
  <c r="S4658" i="1"/>
  <c r="R4658" i="1"/>
  <c r="Q4658" i="1"/>
  <c r="P4658" i="1"/>
  <c r="O4658" i="1"/>
  <c r="N4658" i="1"/>
  <c r="S4657" i="1"/>
  <c r="R4657" i="1"/>
  <c r="Q4657" i="1"/>
  <c r="P4657" i="1"/>
  <c r="O4657" i="1"/>
  <c r="N4657" i="1"/>
  <c r="S4656" i="1"/>
  <c r="R4656" i="1"/>
  <c r="Q4656" i="1"/>
  <c r="P4656" i="1"/>
  <c r="O4656" i="1"/>
  <c r="N4656" i="1"/>
  <c r="S4655" i="1"/>
  <c r="R4655" i="1"/>
  <c r="Q4655" i="1"/>
  <c r="P4655" i="1"/>
  <c r="O4655" i="1"/>
  <c r="N4655" i="1"/>
  <c r="S4654" i="1"/>
  <c r="R4654" i="1"/>
  <c r="Q4654" i="1"/>
  <c r="P4654" i="1"/>
  <c r="O4654" i="1"/>
  <c r="N4654" i="1"/>
  <c r="S4653" i="1"/>
  <c r="R4653" i="1"/>
  <c r="Q4653" i="1"/>
  <c r="P4653" i="1"/>
  <c r="O4653" i="1"/>
  <c r="N4653" i="1"/>
  <c r="S4652" i="1"/>
  <c r="R4652" i="1"/>
  <c r="T4652" i="1" s="1"/>
  <c r="Q4652" i="1"/>
  <c r="P4652" i="1"/>
  <c r="O4652" i="1"/>
  <c r="N4652" i="1"/>
  <c r="S4651" i="1"/>
  <c r="R4651" i="1"/>
  <c r="T4651" i="1" s="1"/>
  <c r="Q4651" i="1"/>
  <c r="P4651" i="1"/>
  <c r="O4651" i="1"/>
  <c r="N4651" i="1"/>
  <c r="S4650" i="1"/>
  <c r="R4650" i="1"/>
  <c r="Q4650" i="1"/>
  <c r="P4650" i="1"/>
  <c r="O4650" i="1"/>
  <c r="N4650" i="1"/>
  <c r="S4649" i="1"/>
  <c r="R4649" i="1"/>
  <c r="T4649" i="1" s="1"/>
  <c r="Q4649" i="1"/>
  <c r="P4649" i="1"/>
  <c r="O4649" i="1"/>
  <c r="N4649" i="1"/>
  <c r="S4648" i="1"/>
  <c r="R4648" i="1"/>
  <c r="Q4648" i="1"/>
  <c r="P4648" i="1"/>
  <c r="O4648" i="1"/>
  <c r="N4648" i="1"/>
  <c r="S4647" i="1"/>
  <c r="R4647" i="1"/>
  <c r="Q4647" i="1"/>
  <c r="P4647" i="1"/>
  <c r="O4647" i="1"/>
  <c r="N4647" i="1"/>
  <c r="S4646" i="1"/>
  <c r="R4646" i="1"/>
  <c r="Q4646" i="1"/>
  <c r="P4646" i="1"/>
  <c r="O4646" i="1"/>
  <c r="N4646" i="1"/>
  <c r="S4645" i="1"/>
  <c r="R4645" i="1"/>
  <c r="Q4645" i="1"/>
  <c r="P4645" i="1"/>
  <c r="O4645" i="1"/>
  <c r="N4645" i="1"/>
  <c r="S4644" i="1"/>
  <c r="R4644" i="1"/>
  <c r="Q4644" i="1"/>
  <c r="P4644" i="1"/>
  <c r="O4644" i="1"/>
  <c r="N4644" i="1"/>
  <c r="S4643" i="1"/>
  <c r="R4643" i="1"/>
  <c r="Q4643" i="1"/>
  <c r="P4643" i="1"/>
  <c r="O4643" i="1"/>
  <c r="N4643" i="1"/>
  <c r="S4642" i="1"/>
  <c r="R4642" i="1"/>
  <c r="T4642" i="1" s="1"/>
  <c r="Q4642" i="1"/>
  <c r="P4642" i="1"/>
  <c r="O4642" i="1"/>
  <c r="N4642" i="1"/>
  <c r="S4641" i="1"/>
  <c r="R4641" i="1"/>
  <c r="T4641" i="1" s="1"/>
  <c r="Q4641" i="1"/>
  <c r="P4641" i="1"/>
  <c r="O4641" i="1"/>
  <c r="N4641" i="1"/>
  <c r="S4640" i="1"/>
  <c r="R4640" i="1"/>
  <c r="Q4640" i="1"/>
  <c r="P4640" i="1"/>
  <c r="O4640" i="1"/>
  <c r="N4640" i="1"/>
  <c r="S4639" i="1"/>
  <c r="R4639" i="1"/>
  <c r="T4639" i="1" s="1"/>
  <c r="Q4639" i="1"/>
  <c r="P4639" i="1"/>
  <c r="O4639" i="1"/>
  <c r="N4639" i="1"/>
  <c r="S4638" i="1"/>
  <c r="R4638" i="1"/>
  <c r="Q4638" i="1"/>
  <c r="P4638" i="1"/>
  <c r="O4638" i="1"/>
  <c r="N4638" i="1"/>
  <c r="S4637" i="1"/>
  <c r="R4637" i="1"/>
  <c r="Q4637" i="1"/>
  <c r="P4637" i="1"/>
  <c r="O4637" i="1"/>
  <c r="N4637" i="1"/>
  <c r="S4636" i="1"/>
  <c r="R4636" i="1"/>
  <c r="Q4636" i="1"/>
  <c r="P4636" i="1"/>
  <c r="O4636" i="1"/>
  <c r="N4636" i="1"/>
  <c r="S4635" i="1"/>
  <c r="R4635" i="1"/>
  <c r="Q4635" i="1"/>
  <c r="P4635" i="1"/>
  <c r="O4635" i="1"/>
  <c r="N4635" i="1"/>
  <c r="S4634" i="1"/>
  <c r="R4634" i="1"/>
  <c r="Q4634" i="1"/>
  <c r="P4634" i="1"/>
  <c r="O4634" i="1"/>
  <c r="N4634" i="1"/>
  <c r="S4633" i="1"/>
  <c r="R4633" i="1"/>
  <c r="Q4633" i="1"/>
  <c r="P4633" i="1"/>
  <c r="O4633" i="1"/>
  <c r="N4633" i="1"/>
  <c r="S4632" i="1"/>
  <c r="R4632" i="1"/>
  <c r="T4632" i="1" s="1"/>
  <c r="Q4632" i="1"/>
  <c r="P4632" i="1"/>
  <c r="O4632" i="1"/>
  <c r="N4632" i="1"/>
  <c r="S4631" i="1"/>
  <c r="R4631" i="1"/>
  <c r="T4631" i="1" s="1"/>
  <c r="Q4631" i="1"/>
  <c r="P4631" i="1"/>
  <c r="O4631" i="1"/>
  <c r="N4631" i="1"/>
  <c r="S4630" i="1"/>
  <c r="R4630" i="1"/>
  <c r="Q4630" i="1"/>
  <c r="P4630" i="1"/>
  <c r="O4630" i="1"/>
  <c r="N4630" i="1"/>
  <c r="S4629" i="1"/>
  <c r="R4629" i="1"/>
  <c r="T4629" i="1" s="1"/>
  <c r="Q4629" i="1"/>
  <c r="P4629" i="1"/>
  <c r="O4629" i="1"/>
  <c r="N4629" i="1"/>
  <c r="S4628" i="1"/>
  <c r="R4628" i="1"/>
  <c r="Q4628" i="1"/>
  <c r="P4628" i="1"/>
  <c r="O4628" i="1"/>
  <c r="N4628" i="1"/>
  <c r="S4627" i="1"/>
  <c r="R4627" i="1"/>
  <c r="Q4627" i="1"/>
  <c r="P4627" i="1"/>
  <c r="O4627" i="1"/>
  <c r="N4627" i="1"/>
  <c r="S4626" i="1"/>
  <c r="R4626" i="1"/>
  <c r="Q4626" i="1"/>
  <c r="P4626" i="1"/>
  <c r="O4626" i="1"/>
  <c r="N4626" i="1"/>
  <c r="S4625" i="1"/>
  <c r="R4625" i="1"/>
  <c r="Q4625" i="1"/>
  <c r="P4625" i="1"/>
  <c r="O4625" i="1"/>
  <c r="N4625" i="1"/>
  <c r="S4624" i="1"/>
  <c r="R4624" i="1"/>
  <c r="Q4624" i="1"/>
  <c r="P4624" i="1"/>
  <c r="O4624" i="1"/>
  <c r="N4624" i="1"/>
  <c r="S4623" i="1"/>
  <c r="R4623" i="1"/>
  <c r="Q4623" i="1"/>
  <c r="P4623" i="1"/>
  <c r="O4623" i="1"/>
  <c r="N4623" i="1"/>
  <c r="S4622" i="1"/>
  <c r="R4622" i="1"/>
  <c r="T4622" i="1" s="1"/>
  <c r="Q4622" i="1"/>
  <c r="P4622" i="1"/>
  <c r="O4622" i="1"/>
  <c r="N4622" i="1"/>
  <c r="S4621" i="1"/>
  <c r="R4621" i="1"/>
  <c r="T4621" i="1" s="1"/>
  <c r="Q4621" i="1"/>
  <c r="P4621" i="1"/>
  <c r="O4621" i="1"/>
  <c r="N4621" i="1"/>
  <c r="S4620" i="1"/>
  <c r="R4620" i="1"/>
  <c r="Q4620" i="1"/>
  <c r="P4620" i="1"/>
  <c r="O4620" i="1"/>
  <c r="N4620" i="1"/>
  <c r="S4619" i="1"/>
  <c r="R4619" i="1"/>
  <c r="T4619" i="1" s="1"/>
  <c r="Q4619" i="1"/>
  <c r="P4619" i="1"/>
  <c r="O4619" i="1"/>
  <c r="N4619" i="1"/>
  <c r="S4618" i="1"/>
  <c r="R4618" i="1"/>
  <c r="Q4618" i="1"/>
  <c r="P4618" i="1"/>
  <c r="O4618" i="1"/>
  <c r="N4618" i="1"/>
  <c r="S4617" i="1"/>
  <c r="R4617" i="1"/>
  <c r="Q4617" i="1"/>
  <c r="P4617" i="1"/>
  <c r="O4617" i="1"/>
  <c r="N4617" i="1"/>
  <c r="S4616" i="1"/>
  <c r="R4616" i="1"/>
  <c r="Q4616" i="1"/>
  <c r="P4616" i="1"/>
  <c r="O4616" i="1"/>
  <c r="N4616" i="1"/>
  <c r="S4615" i="1"/>
  <c r="R4615" i="1"/>
  <c r="Q4615" i="1"/>
  <c r="P4615" i="1"/>
  <c r="O4615" i="1"/>
  <c r="N4615" i="1"/>
  <c r="S4614" i="1"/>
  <c r="R4614" i="1"/>
  <c r="Q4614" i="1"/>
  <c r="P4614" i="1"/>
  <c r="O4614" i="1"/>
  <c r="N4614" i="1"/>
  <c r="S4613" i="1"/>
  <c r="R4613" i="1"/>
  <c r="Q4613" i="1"/>
  <c r="P4613" i="1"/>
  <c r="O4613" i="1"/>
  <c r="N4613" i="1"/>
  <c r="S4612" i="1"/>
  <c r="R4612" i="1"/>
  <c r="T4612" i="1" s="1"/>
  <c r="Q4612" i="1"/>
  <c r="P4612" i="1"/>
  <c r="O4612" i="1"/>
  <c r="N4612" i="1"/>
  <c r="S4611" i="1"/>
  <c r="R4611" i="1"/>
  <c r="T4611" i="1" s="1"/>
  <c r="Q4611" i="1"/>
  <c r="P4611" i="1"/>
  <c r="O4611" i="1"/>
  <c r="N4611" i="1"/>
  <c r="S4610" i="1"/>
  <c r="R4610" i="1"/>
  <c r="Q4610" i="1"/>
  <c r="P4610" i="1"/>
  <c r="O4610" i="1"/>
  <c r="N4610" i="1"/>
  <c r="S4609" i="1"/>
  <c r="R4609" i="1"/>
  <c r="T4609" i="1" s="1"/>
  <c r="Q4609" i="1"/>
  <c r="P4609" i="1"/>
  <c r="O4609" i="1"/>
  <c r="N4609" i="1"/>
  <c r="S4608" i="1"/>
  <c r="R4608" i="1"/>
  <c r="Q4608" i="1"/>
  <c r="P4608" i="1"/>
  <c r="O4608" i="1"/>
  <c r="N4608" i="1"/>
  <c r="S4607" i="1"/>
  <c r="R4607" i="1"/>
  <c r="Q4607" i="1"/>
  <c r="P4607" i="1"/>
  <c r="O4607" i="1"/>
  <c r="N4607" i="1"/>
  <c r="S4606" i="1"/>
  <c r="R4606" i="1"/>
  <c r="Q4606" i="1"/>
  <c r="P4606" i="1"/>
  <c r="O4606" i="1"/>
  <c r="N4606" i="1"/>
  <c r="S4605" i="1"/>
  <c r="R4605" i="1"/>
  <c r="Q4605" i="1"/>
  <c r="P4605" i="1"/>
  <c r="O4605" i="1"/>
  <c r="N4605" i="1"/>
  <c r="S4604" i="1"/>
  <c r="R4604" i="1"/>
  <c r="Q4604" i="1"/>
  <c r="P4604" i="1"/>
  <c r="O4604" i="1"/>
  <c r="N4604" i="1"/>
  <c r="S4603" i="1"/>
  <c r="R4603" i="1"/>
  <c r="Q4603" i="1"/>
  <c r="P4603" i="1"/>
  <c r="O4603" i="1"/>
  <c r="N4603" i="1"/>
  <c r="S4602" i="1"/>
  <c r="R4602" i="1"/>
  <c r="T4602" i="1" s="1"/>
  <c r="Q4602" i="1"/>
  <c r="P4602" i="1"/>
  <c r="O4602" i="1"/>
  <c r="N4602" i="1"/>
  <c r="S4601" i="1"/>
  <c r="R4601" i="1"/>
  <c r="T4601" i="1" s="1"/>
  <c r="Q4601" i="1"/>
  <c r="P4601" i="1"/>
  <c r="O4601" i="1"/>
  <c r="N4601" i="1"/>
  <c r="S4600" i="1"/>
  <c r="R4600" i="1"/>
  <c r="Q4600" i="1"/>
  <c r="P4600" i="1"/>
  <c r="O4600" i="1"/>
  <c r="N4600" i="1"/>
  <c r="S4599" i="1"/>
  <c r="R4599" i="1"/>
  <c r="T4599" i="1" s="1"/>
  <c r="Q4599" i="1"/>
  <c r="P4599" i="1"/>
  <c r="O4599" i="1"/>
  <c r="N4599" i="1"/>
  <c r="S4598" i="1"/>
  <c r="R4598" i="1"/>
  <c r="Q4598" i="1"/>
  <c r="P4598" i="1"/>
  <c r="O4598" i="1"/>
  <c r="N4598" i="1"/>
  <c r="S4597" i="1"/>
  <c r="R4597" i="1"/>
  <c r="Q4597" i="1"/>
  <c r="P4597" i="1"/>
  <c r="O4597" i="1"/>
  <c r="N4597" i="1"/>
  <c r="S4596" i="1"/>
  <c r="R4596" i="1"/>
  <c r="Q4596" i="1"/>
  <c r="P4596" i="1"/>
  <c r="O4596" i="1"/>
  <c r="N4596" i="1"/>
  <c r="S4595" i="1"/>
  <c r="R4595" i="1"/>
  <c r="Q4595" i="1"/>
  <c r="P4595" i="1"/>
  <c r="O4595" i="1"/>
  <c r="N4595" i="1"/>
  <c r="S4594" i="1"/>
  <c r="R4594" i="1"/>
  <c r="Q4594" i="1"/>
  <c r="P4594" i="1"/>
  <c r="O4594" i="1"/>
  <c r="N4594" i="1"/>
  <c r="S4593" i="1"/>
  <c r="R4593" i="1"/>
  <c r="Q4593" i="1"/>
  <c r="P4593" i="1"/>
  <c r="O4593" i="1"/>
  <c r="N4593" i="1"/>
  <c r="S4592" i="1"/>
  <c r="R4592" i="1"/>
  <c r="T4592" i="1" s="1"/>
  <c r="Q4592" i="1"/>
  <c r="P4592" i="1"/>
  <c r="O4592" i="1"/>
  <c r="N4592" i="1"/>
  <c r="S4591" i="1"/>
  <c r="R4591" i="1"/>
  <c r="T4591" i="1" s="1"/>
  <c r="Q4591" i="1"/>
  <c r="P4591" i="1"/>
  <c r="O4591" i="1"/>
  <c r="N4591" i="1"/>
  <c r="S4590" i="1"/>
  <c r="R4590" i="1"/>
  <c r="Q4590" i="1"/>
  <c r="P4590" i="1"/>
  <c r="O4590" i="1"/>
  <c r="N4590" i="1"/>
  <c r="S4589" i="1"/>
  <c r="R4589" i="1"/>
  <c r="T4589" i="1" s="1"/>
  <c r="Q4589" i="1"/>
  <c r="P4589" i="1"/>
  <c r="O4589" i="1"/>
  <c r="N4589" i="1"/>
  <c r="S4588" i="1"/>
  <c r="R4588" i="1"/>
  <c r="Q4588" i="1"/>
  <c r="P4588" i="1"/>
  <c r="O4588" i="1"/>
  <c r="N4588" i="1"/>
  <c r="S4587" i="1"/>
  <c r="R4587" i="1"/>
  <c r="Q4587" i="1"/>
  <c r="P4587" i="1"/>
  <c r="O4587" i="1"/>
  <c r="N4587" i="1"/>
  <c r="S4586" i="1"/>
  <c r="R4586" i="1"/>
  <c r="Q4586" i="1"/>
  <c r="P4586" i="1"/>
  <c r="O4586" i="1"/>
  <c r="N4586" i="1"/>
  <c r="S4585" i="1"/>
  <c r="R4585" i="1"/>
  <c r="Q4585" i="1"/>
  <c r="P4585" i="1"/>
  <c r="O4585" i="1"/>
  <c r="N4585" i="1"/>
  <c r="S4584" i="1"/>
  <c r="R4584" i="1"/>
  <c r="Q4584" i="1"/>
  <c r="P4584" i="1"/>
  <c r="O4584" i="1"/>
  <c r="N4584" i="1"/>
  <c r="S4583" i="1"/>
  <c r="R4583" i="1"/>
  <c r="Q4583" i="1"/>
  <c r="P4583" i="1"/>
  <c r="O4583" i="1"/>
  <c r="N4583" i="1"/>
  <c r="S4582" i="1"/>
  <c r="R4582" i="1"/>
  <c r="T4582" i="1" s="1"/>
  <c r="Q4582" i="1"/>
  <c r="P4582" i="1"/>
  <c r="O4582" i="1"/>
  <c r="N4582" i="1"/>
  <c r="S4581" i="1"/>
  <c r="R4581" i="1"/>
  <c r="T4581" i="1" s="1"/>
  <c r="Q4581" i="1"/>
  <c r="P4581" i="1"/>
  <c r="O4581" i="1"/>
  <c r="N4581" i="1"/>
  <c r="S4580" i="1"/>
  <c r="R4580" i="1"/>
  <c r="Q4580" i="1"/>
  <c r="P4580" i="1"/>
  <c r="O4580" i="1"/>
  <c r="N4580" i="1"/>
  <c r="S4579" i="1"/>
  <c r="R4579" i="1"/>
  <c r="T4579" i="1" s="1"/>
  <c r="Q4579" i="1"/>
  <c r="P4579" i="1"/>
  <c r="O4579" i="1"/>
  <c r="N4579" i="1"/>
  <c r="S4578" i="1"/>
  <c r="R4578" i="1"/>
  <c r="Q4578" i="1"/>
  <c r="P4578" i="1"/>
  <c r="O4578" i="1"/>
  <c r="N4578" i="1"/>
  <c r="S4577" i="1"/>
  <c r="R4577" i="1"/>
  <c r="Q4577" i="1"/>
  <c r="P4577" i="1"/>
  <c r="O4577" i="1"/>
  <c r="N4577" i="1"/>
  <c r="S4576" i="1"/>
  <c r="R4576" i="1"/>
  <c r="Q4576" i="1"/>
  <c r="P4576" i="1"/>
  <c r="O4576" i="1"/>
  <c r="N4576" i="1"/>
  <c r="S4575" i="1"/>
  <c r="R4575" i="1"/>
  <c r="Q4575" i="1"/>
  <c r="P4575" i="1"/>
  <c r="O4575" i="1"/>
  <c r="N4575" i="1"/>
  <c r="S4574" i="1"/>
  <c r="R4574" i="1"/>
  <c r="Q4574" i="1"/>
  <c r="P4574" i="1"/>
  <c r="O4574" i="1"/>
  <c r="N4574" i="1"/>
  <c r="S4573" i="1"/>
  <c r="R4573" i="1"/>
  <c r="Q4573" i="1"/>
  <c r="P4573" i="1"/>
  <c r="O4573" i="1"/>
  <c r="N4573" i="1"/>
  <c r="S4572" i="1"/>
  <c r="R4572" i="1"/>
  <c r="T4572" i="1" s="1"/>
  <c r="Q4572" i="1"/>
  <c r="P4572" i="1"/>
  <c r="O4572" i="1"/>
  <c r="N4572" i="1"/>
  <c r="S4571" i="1"/>
  <c r="R4571" i="1"/>
  <c r="T4571" i="1" s="1"/>
  <c r="Q4571" i="1"/>
  <c r="P4571" i="1"/>
  <c r="O4571" i="1"/>
  <c r="N4571" i="1"/>
  <c r="S4570" i="1"/>
  <c r="R4570" i="1"/>
  <c r="Q4570" i="1"/>
  <c r="P4570" i="1"/>
  <c r="O4570" i="1"/>
  <c r="N4570" i="1"/>
  <c r="S4569" i="1"/>
  <c r="R4569" i="1"/>
  <c r="T4569" i="1" s="1"/>
  <c r="Q4569" i="1"/>
  <c r="P4569" i="1"/>
  <c r="O4569" i="1"/>
  <c r="N4569" i="1"/>
  <c r="S4568" i="1"/>
  <c r="R4568" i="1"/>
  <c r="Q4568" i="1"/>
  <c r="P4568" i="1"/>
  <c r="O4568" i="1"/>
  <c r="N4568" i="1"/>
  <c r="S4567" i="1"/>
  <c r="R4567" i="1"/>
  <c r="Q4567" i="1"/>
  <c r="P4567" i="1"/>
  <c r="O4567" i="1"/>
  <c r="N4567" i="1"/>
  <c r="S4566" i="1"/>
  <c r="R4566" i="1"/>
  <c r="Q4566" i="1"/>
  <c r="P4566" i="1"/>
  <c r="O4566" i="1"/>
  <c r="N4566" i="1"/>
  <c r="S4565" i="1"/>
  <c r="R4565" i="1"/>
  <c r="Q4565" i="1"/>
  <c r="P4565" i="1"/>
  <c r="O4565" i="1"/>
  <c r="N4565" i="1"/>
  <c r="S4564" i="1"/>
  <c r="R4564" i="1"/>
  <c r="Q4564" i="1"/>
  <c r="P4564" i="1"/>
  <c r="O4564" i="1"/>
  <c r="N4564" i="1"/>
  <c r="S4563" i="1"/>
  <c r="R4563" i="1"/>
  <c r="Q4563" i="1"/>
  <c r="P4563" i="1"/>
  <c r="O4563" i="1"/>
  <c r="N4563" i="1"/>
  <c r="S4562" i="1"/>
  <c r="R4562" i="1"/>
  <c r="Q4562" i="1"/>
  <c r="P4562" i="1"/>
  <c r="O4562" i="1"/>
  <c r="N4562" i="1"/>
  <c r="S4561" i="1"/>
  <c r="R4561" i="1"/>
  <c r="T4561" i="1" s="1"/>
  <c r="Q4561" i="1"/>
  <c r="P4561" i="1"/>
  <c r="O4561" i="1"/>
  <c r="N4561" i="1"/>
  <c r="S4560" i="1"/>
  <c r="R4560" i="1"/>
  <c r="Q4560" i="1"/>
  <c r="P4560" i="1"/>
  <c r="O4560" i="1"/>
  <c r="N4560" i="1"/>
  <c r="S4559" i="1"/>
  <c r="R4559" i="1"/>
  <c r="Q4559" i="1"/>
  <c r="P4559" i="1"/>
  <c r="O4559" i="1"/>
  <c r="N4559" i="1"/>
  <c r="S4558" i="1"/>
  <c r="R4558" i="1"/>
  <c r="Q4558" i="1"/>
  <c r="P4558" i="1"/>
  <c r="O4558" i="1"/>
  <c r="N4558" i="1"/>
  <c r="S4557" i="1"/>
  <c r="R4557" i="1"/>
  <c r="Q4557" i="1"/>
  <c r="P4557" i="1"/>
  <c r="O4557" i="1"/>
  <c r="N4557" i="1"/>
  <c r="S4556" i="1"/>
  <c r="R4556" i="1"/>
  <c r="Q4556" i="1"/>
  <c r="P4556" i="1"/>
  <c r="O4556" i="1"/>
  <c r="N4556" i="1"/>
  <c r="S4555" i="1"/>
  <c r="R4555" i="1"/>
  <c r="Q4555" i="1"/>
  <c r="P4555" i="1"/>
  <c r="O4555" i="1"/>
  <c r="N4555" i="1"/>
  <c r="S4554" i="1"/>
  <c r="R4554" i="1"/>
  <c r="Q4554" i="1"/>
  <c r="P4554" i="1"/>
  <c r="O4554" i="1"/>
  <c r="N4554" i="1"/>
  <c r="S4553" i="1"/>
  <c r="R4553" i="1"/>
  <c r="Q4553" i="1"/>
  <c r="P4553" i="1"/>
  <c r="O4553" i="1"/>
  <c r="N4553" i="1"/>
  <c r="S4552" i="1"/>
  <c r="R4552" i="1"/>
  <c r="T4552" i="1" s="1"/>
  <c r="Q4552" i="1"/>
  <c r="P4552" i="1"/>
  <c r="O4552" i="1"/>
  <c r="N4552" i="1"/>
  <c r="S4551" i="1"/>
  <c r="R4551" i="1"/>
  <c r="Q4551" i="1"/>
  <c r="P4551" i="1"/>
  <c r="O4551" i="1"/>
  <c r="N4551" i="1"/>
  <c r="S4550" i="1"/>
  <c r="R4550" i="1"/>
  <c r="Q4550" i="1"/>
  <c r="P4550" i="1"/>
  <c r="O4550" i="1"/>
  <c r="N4550" i="1"/>
  <c r="S4549" i="1"/>
  <c r="R4549" i="1"/>
  <c r="Q4549" i="1"/>
  <c r="P4549" i="1"/>
  <c r="O4549" i="1"/>
  <c r="N4549" i="1"/>
  <c r="S4548" i="1"/>
  <c r="R4548" i="1"/>
  <c r="Q4548" i="1"/>
  <c r="P4548" i="1"/>
  <c r="O4548" i="1"/>
  <c r="N4548" i="1"/>
  <c r="S4547" i="1"/>
  <c r="R4547" i="1"/>
  <c r="Q4547" i="1"/>
  <c r="P4547" i="1"/>
  <c r="O4547" i="1"/>
  <c r="N4547" i="1"/>
  <c r="S4546" i="1"/>
  <c r="R4546" i="1"/>
  <c r="Q4546" i="1"/>
  <c r="P4546" i="1"/>
  <c r="O4546" i="1"/>
  <c r="N4546" i="1"/>
  <c r="S4545" i="1"/>
  <c r="R4545" i="1"/>
  <c r="Q4545" i="1"/>
  <c r="P4545" i="1"/>
  <c r="O4545" i="1"/>
  <c r="N4545" i="1"/>
  <c r="S4544" i="1"/>
  <c r="R4544" i="1"/>
  <c r="Q4544" i="1"/>
  <c r="P4544" i="1"/>
  <c r="O4544" i="1"/>
  <c r="N4544" i="1"/>
  <c r="S4543" i="1"/>
  <c r="R4543" i="1"/>
  <c r="Q4543" i="1"/>
  <c r="P4543" i="1"/>
  <c r="O4543" i="1"/>
  <c r="N4543" i="1"/>
  <c r="S4542" i="1"/>
  <c r="R4542" i="1"/>
  <c r="T4542" i="1" s="1"/>
  <c r="Q4542" i="1"/>
  <c r="P4542" i="1"/>
  <c r="O4542" i="1"/>
  <c r="N4542" i="1"/>
  <c r="S4541" i="1"/>
  <c r="R4541" i="1"/>
  <c r="Q4541" i="1"/>
  <c r="P4541" i="1"/>
  <c r="O4541" i="1"/>
  <c r="N4541" i="1"/>
  <c r="S4540" i="1"/>
  <c r="R4540" i="1"/>
  <c r="Q4540" i="1"/>
  <c r="P4540" i="1"/>
  <c r="O4540" i="1"/>
  <c r="N4540" i="1"/>
  <c r="S4539" i="1"/>
  <c r="R4539" i="1"/>
  <c r="Q4539" i="1"/>
  <c r="P4539" i="1"/>
  <c r="O4539" i="1"/>
  <c r="N4539" i="1"/>
  <c r="S4538" i="1"/>
  <c r="R4538" i="1"/>
  <c r="Q4538" i="1"/>
  <c r="P4538" i="1"/>
  <c r="O4538" i="1"/>
  <c r="N4538" i="1"/>
  <c r="S4537" i="1"/>
  <c r="R4537" i="1"/>
  <c r="Q4537" i="1"/>
  <c r="P4537" i="1"/>
  <c r="O4537" i="1"/>
  <c r="N4537" i="1"/>
  <c r="S4536" i="1"/>
  <c r="R4536" i="1"/>
  <c r="Q4536" i="1"/>
  <c r="P4536" i="1"/>
  <c r="O4536" i="1"/>
  <c r="N4536" i="1"/>
  <c r="S4535" i="1"/>
  <c r="R4535" i="1"/>
  <c r="Q4535" i="1"/>
  <c r="P4535" i="1"/>
  <c r="O4535" i="1"/>
  <c r="N4535" i="1"/>
  <c r="S4534" i="1"/>
  <c r="R4534" i="1"/>
  <c r="Q4534" i="1"/>
  <c r="P4534" i="1"/>
  <c r="O4534" i="1"/>
  <c r="N4534" i="1"/>
  <c r="S4533" i="1"/>
  <c r="R4533" i="1"/>
  <c r="Q4533" i="1"/>
  <c r="P4533" i="1"/>
  <c r="O4533" i="1"/>
  <c r="N4533" i="1"/>
  <c r="S4532" i="1"/>
  <c r="R4532" i="1"/>
  <c r="Q4532" i="1"/>
  <c r="P4532" i="1"/>
  <c r="O4532" i="1"/>
  <c r="N4532" i="1"/>
  <c r="S4531" i="1"/>
  <c r="R4531" i="1"/>
  <c r="Q4531" i="1"/>
  <c r="P4531" i="1"/>
  <c r="O4531" i="1"/>
  <c r="N4531" i="1"/>
  <c r="S4530" i="1"/>
  <c r="R4530" i="1"/>
  <c r="Q4530" i="1"/>
  <c r="P4530" i="1"/>
  <c r="O4530" i="1"/>
  <c r="N4530" i="1"/>
  <c r="S4529" i="1"/>
  <c r="R4529" i="1"/>
  <c r="T4529" i="1" s="1"/>
  <c r="Q4529" i="1"/>
  <c r="P4529" i="1"/>
  <c r="O4529" i="1"/>
  <c r="N4529" i="1"/>
  <c r="S4528" i="1"/>
  <c r="R4528" i="1"/>
  <c r="Q4528" i="1"/>
  <c r="P4528" i="1"/>
  <c r="O4528" i="1"/>
  <c r="N4528" i="1"/>
  <c r="S4527" i="1"/>
  <c r="R4527" i="1"/>
  <c r="Q4527" i="1"/>
  <c r="P4527" i="1"/>
  <c r="O4527" i="1"/>
  <c r="N4527" i="1"/>
  <c r="S4526" i="1"/>
  <c r="R4526" i="1"/>
  <c r="Q4526" i="1"/>
  <c r="P4526" i="1"/>
  <c r="O4526" i="1"/>
  <c r="N4526" i="1"/>
  <c r="S4525" i="1"/>
  <c r="R4525" i="1"/>
  <c r="Q4525" i="1"/>
  <c r="P4525" i="1"/>
  <c r="O4525" i="1"/>
  <c r="N4525" i="1"/>
  <c r="S4524" i="1"/>
  <c r="R4524" i="1"/>
  <c r="Q4524" i="1"/>
  <c r="P4524" i="1"/>
  <c r="O4524" i="1"/>
  <c r="N4524" i="1"/>
  <c r="S4523" i="1"/>
  <c r="R4523" i="1"/>
  <c r="Q4523" i="1"/>
  <c r="P4523" i="1"/>
  <c r="O4523" i="1"/>
  <c r="N4523" i="1"/>
  <c r="S4522" i="1"/>
  <c r="R4522" i="1"/>
  <c r="Q4522" i="1"/>
  <c r="P4522" i="1"/>
  <c r="O4522" i="1"/>
  <c r="N4522" i="1"/>
  <c r="S4521" i="1"/>
  <c r="R4521" i="1"/>
  <c r="T4521" i="1" s="1"/>
  <c r="Q4521" i="1"/>
  <c r="P4521" i="1"/>
  <c r="O4521" i="1"/>
  <c r="N4521" i="1"/>
  <c r="S4520" i="1"/>
  <c r="R4520" i="1"/>
  <c r="Q4520" i="1"/>
  <c r="P4520" i="1"/>
  <c r="O4520" i="1"/>
  <c r="N4520" i="1"/>
  <c r="S4519" i="1"/>
  <c r="R4519" i="1"/>
  <c r="Q4519" i="1"/>
  <c r="P4519" i="1"/>
  <c r="O4519" i="1"/>
  <c r="N4519" i="1"/>
  <c r="S4518" i="1"/>
  <c r="R4518" i="1"/>
  <c r="Q4518" i="1"/>
  <c r="P4518" i="1"/>
  <c r="O4518" i="1"/>
  <c r="N4518" i="1"/>
  <c r="S4517" i="1"/>
  <c r="R4517" i="1"/>
  <c r="Q4517" i="1"/>
  <c r="P4517" i="1"/>
  <c r="O4517" i="1"/>
  <c r="N4517" i="1"/>
  <c r="S4516" i="1"/>
  <c r="R4516" i="1"/>
  <c r="Q4516" i="1"/>
  <c r="P4516" i="1"/>
  <c r="O4516" i="1"/>
  <c r="N4516" i="1"/>
  <c r="S4515" i="1"/>
  <c r="R4515" i="1"/>
  <c r="Q4515" i="1"/>
  <c r="P4515" i="1"/>
  <c r="O4515" i="1"/>
  <c r="N4515" i="1"/>
  <c r="S4514" i="1"/>
  <c r="R4514" i="1"/>
  <c r="Q4514" i="1"/>
  <c r="P4514" i="1"/>
  <c r="O4514" i="1"/>
  <c r="N4514" i="1"/>
  <c r="S4513" i="1"/>
  <c r="R4513" i="1"/>
  <c r="Q4513" i="1"/>
  <c r="P4513" i="1"/>
  <c r="O4513" i="1"/>
  <c r="N4513" i="1"/>
  <c r="S4512" i="1"/>
  <c r="R4512" i="1"/>
  <c r="Q4512" i="1"/>
  <c r="P4512" i="1"/>
  <c r="O4512" i="1"/>
  <c r="N4512" i="1"/>
  <c r="S4511" i="1"/>
  <c r="R4511" i="1"/>
  <c r="Q4511" i="1"/>
  <c r="P4511" i="1"/>
  <c r="O4511" i="1"/>
  <c r="N4511" i="1"/>
  <c r="S4510" i="1"/>
  <c r="R4510" i="1"/>
  <c r="Q4510" i="1"/>
  <c r="P4510" i="1"/>
  <c r="O4510" i="1"/>
  <c r="N4510" i="1"/>
  <c r="S4509" i="1"/>
  <c r="R4509" i="1"/>
  <c r="Q4509" i="1"/>
  <c r="P4509" i="1"/>
  <c r="O4509" i="1"/>
  <c r="N4509" i="1"/>
  <c r="S4508" i="1"/>
  <c r="R4508" i="1"/>
  <c r="Q4508" i="1"/>
  <c r="P4508" i="1"/>
  <c r="O4508" i="1"/>
  <c r="N4508" i="1"/>
  <c r="S4507" i="1"/>
  <c r="R4507" i="1"/>
  <c r="Q4507" i="1"/>
  <c r="P4507" i="1"/>
  <c r="O4507" i="1"/>
  <c r="N4507" i="1"/>
  <c r="S4506" i="1"/>
  <c r="R4506" i="1"/>
  <c r="Q4506" i="1"/>
  <c r="P4506" i="1"/>
  <c r="O4506" i="1"/>
  <c r="N4506" i="1"/>
  <c r="S4505" i="1"/>
  <c r="R4505" i="1"/>
  <c r="Q4505" i="1"/>
  <c r="P4505" i="1"/>
  <c r="O4505" i="1"/>
  <c r="N4505" i="1"/>
  <c r="S4504" i="1"/>
  <c r="R4504" i="1"/>
  <c r="Q4504" i="1"/>
  <c r="P4504" i="1"/>
  <c r="O4504" i="1"/>
  <c r="N4504" i="1"/>
  <c r="S4503" i="1"/>
  <c r="R4503" i="1"/>
  <c r="Q4503" i="1"/>
  <c r="P4503" i="1"/>
  <c r="O4503" i="1"/>
  <c r="N4503" i="1"/>
  <c r="S4502" i="1"/>
  <c r="R4502" i="1"/>
  <c r="T4502" i="1" s="1"/>
  <c r="Q4502" i="1"/>
  <c r="P4502" i="1"/>
  <c r="O4502" i="1"/>
  <c r="N4502" i="1"/>
  <c r="S4501" i="1"/>
  <c r="R4501" i="1"/>
  <c r="Q4501" i="1"/>
  <c r="P4501" i="1"/>
  <c r="O4501" i="1"/>
  <c r="N4501" i="1"/>
  <c r="S4500" i="1"/>
  <c r="R4500" i="1"/>
  <c r="Q4500" i="1"/>
  <c r="P4500" i="1"/>
  <c r="O4500" i="1"/>
  <c r="N4500" i="1"/>
  <c r="S4499" i="1"/>
  <c r="R4499" i="1"/>
  <c r="Q4499" i="1"/>
  <c r="P4499" i="1"/>
  <c r="O4499" i="1"/>
  <c r="N4499" i="1"/>
  <c r="S4498" i="1"/>
  <c r="R4498" i="1"/>
  <c r="Q4498" i="1"/>
  <c r="P4498" i="1"/>
  <c r="O4498" i="1"/>
  <c r="N4498" i="1"/>
  <c r="S4497" i="1"/>
  <c r="R4497" i="1"/>
  <c r="Q4497" i="1"/>
  <c r="P4497" i="1"/>
  <c r="O4497" i="1"/>
  <c r="N4497" i="1"/>
  <c r="S4496" i="1"/>
  <c r="R4496" i="1"/>
  <c r="Q4496" i="1"/>
  <c r="P4496" i="1"/>
  <c r="O4496" i="1"/>
  <c r="N4496" i="1"/>
  <c r="S4495" i="1"/>
  <c r="R4495" i="1"/>
  <c r="Q4495" i="1"/>
  <c r="P4495" i="1"/>
  <c r="O4495" i="1"/>
  <c r="N4495" i="1"/>
  <c r="S4494" i="1"/>
  <c r="R4494" i="1"/>
  <c r="Q4494" i="1"/>
  <c r="P4494" i="1"/>
  <c r="O4494" i="1"/>
  <c r="N4494" i="1"/>
  <c r="S4493" i="1"/>
  <c r="R4493" i="1"/>
  <c r="Q4493" i="1"/>
  <c r="P4493" i="1"/>
  <c r="O4493" i="1"/>
  <c r="N4493" i="1"/>
  <c r="S4492" i="1"/>
  <c r="R4492" i="1"/>
  <c r="Q4492" i="1"/>
  <c r="P4492" i="1"/>
  <c r="O4492" i="1"/>
  <c r="N4492" i="1"/>
  <c r="S4491" i="1"/>
  <c r="R4491" i="1"/>
  <c r="Q4491" i="1"/>
  <c r="P4491" i="1"/>
  <c r="O4491" i="1"/>
  <c r="N4491" i="1"/>
  <c r="S4490" i="1"/>
  <c r="R4490" i="1"/>
  <c r="Q4490" i="1"/>
  <c r="P4490" i="1"/>
  <c r="O4490" i="1"/>
  <c r="N4490" i="1"/>
  <c r="S4489" i="1"/>
  <c r="R4489" i="1"/>
  <c r="T4489" i="1" s="1"/>
  <c r="Q4489" i="1"/>
  <c r="P4489" i="1"/>
  <c r="O4489" i="1"/>
  <c r="N4489" i="1"/>
  <c r="S4488" i="1"/>
  <c r="R4488" i="1"/>
  <c r="Q4488" i="1"/>
  <c r="P4488" i="1"/>
  <c r="O4488" i="1"/>
  <c r="N4488" i="1"/>
  <c r="S4487" i="1"/>
  <c r="R4487" i="1"/>
  <c r="Q4487" i="1"/>
  <c r="P4487" i="1"/>
  <c r="O4487" i="1"/>
  <c r="N4487" i="1"/>
  <c r="S4486" i="1"/>
  <c r="R4486" i="1"/>
  <c r="Q4486" i="1"/>
  <c r="P4486" i="1"/>
  <c r="O4486" i="1"/>
  <c r="N4486" i="1"/>
  <c r="S4485" i="1"/>
  <c r="R4485" i="1"/>
  <c r="Q4485" i="1"/>
  <c r="P4485" i="1"/>
  <c r="O4485" i="1"/>
  <c r="N4485" i="1"/>
  <c r="S4484" i="1"/>
  <c r="R4484" i="1"/>
  <c r="Q4484" i="1"/>
  <c r="P4484" i="1"/>
  <c r="O4484" i="1"/>
  <c r="N4484" i="1"/>
  <c r="S4483" i="1"/>
  <c r="R4483" i="1"/>
  <c r="Q4483" i="1"/>
  <c r="P4483" i="1"/>
  <c r="O4483" i="1"/>
  <c r="N4483" i="1"/>
  <c r="S4482" i="1"/>
  <c r="R4482" i="1"/>
  <c r="Q4482" i="1"/>
  <c r="P4482" i="1"/>
  <c r="O4482" i="1"/>
  <c r="N4482" i="1"/>
  <c r="S4481" i="1"/>
  <c r="R4481" i="1"/>
  <c r="T4481" i="1" s="1"/>
  <c r="Q4481" i="1"/>
  <c r="P4481" i="1"/>
  <c r="O4481" i="1"/>
  <c r="N4481" i="1"/>
  <c r="S4480" i="1"/>
  <c r="R4480" i="1"/>
  <c r="Q4480" i="1"/>
  <c r="P4480" i="1"/>
  <c r="O4480" i="1"/>
  <c r="N4480" i="1"/>
  <c r="S4479" i="1"/>
  <c r="R4479" i="1"/>
  <c r="Q4479" i="1"/>
  <c r="P4479" i="1"/>
  <c r="O4479" i="1"/>
  <c r="N4479" i="1"/>
  <c r="S4478" i="1"/>
  <c r="R4478" i="1"/>
  <c r="Q4478" i="1"/>
  <c r="P4478" i="1"/>
  <c r="O4478" i="1"/>
  <c r="N4478" i="1"/>
  <c r="S4477" i="1"/>
  <c r="R4477" i="1"/>
  <c r="Q4477" i="1"/>
  <c r="P4477" i="1"/>
  <c r="O4477" i="1"/>
  <c r="N4477" i="1"/>
  <c r="S4476" i="1"/>
  <c r="R4476" i="1"/>
  <c r="Q4476" i="1"/>
  <c r="P4476" i="1"/>
  <c r="O4476" i="1"/>
  <c r="N4476" i="1"/>
  <c r="S4475" i="1"/>
  <c r="R4475" i="1"/>
  <c r="Q4475" i="1"/>
  <c r="P4475" i="1"/>
  <c r="O4475" i="1"/>
  <c r="N4475" i="1"/>
  <c r="S4474" i="1"/>
  <c r="R4474" i="1"/>
  <c r="Q4474" i="1"/>
  <c r="P4474" i="1"/>
  <c r="O4474" i="1"/>
  <c r="N4474" i="1"/>
  <c r="S4473" i="1"/>
  <c r="R4473" i="1"/>
  <c r="Q4473" i="1"/>
  <c r="P4473" i="1"/>
  <c r="O4473" i="1"/>
  <c r="N4473" i="1"/>
  <c r="S4472" i="1"/>
  <c r="R4472" i="1"/>
  <c r="Q4472" i="1"/>
  <c r="P4472" i="1"/>
  <c r="O4472" i="1"/>
  <c r="N4472" i="1"/>
  <c r="S4471" i="1"/>
  <c r="R4471" i="1"/>
  <c r="Q4471" i="1"/>
  <c r="P4471" i="1"/>
  <c r="O4471" i="1"/>
  <c r="N4471" i="1"/>
  <c r="S4470" i="1"/>
  <c r="R4470" i="1"/>
  <c r="Q4470" i="1"/>
  <c r="P4470" i="1"/>
  <c r="O4470" i="1"/>
  <c r="N4470" i="1"/>
  <c r="S4469" i="1"/>
  <c r="R4469" i="1"/>
  <c r="Q4469" i="1"/>
  <c r="P4469" i="1"/>
  <c r="O4469" i="1"/>
  <c r="N4469" i="1"/>
  <c r="S4468" i="1"/>
  <c r="R4468" i="1"/>
  <c r="Q4468" i="1"/>
  <c r="P4468" i="1"/>
  <c r="O4468" i="1"/>
  <c r="N4468" i="1"/>
  <c r="S4467" i="1"/>
  <c r="R4467" i="1"/>
  <c r="Q4467" i="1"/>
  <c r="P4467" i="1"/>
  <c r="O4467" i="1"/>
  <c r="N4467" i="1"/>
  <c r="S4466" i="1"/>
  <c r="R4466" i="1"/>
  <c r="Q4466" i="1"/>
  <c r="P4466" i="1"/>
  <c r="O4466" i="1"/>
  <c r="N4466" i="1"/>
  <c r="S4465" i="1"/>
  <c r="R4465" i="1"/>
  <c r="Q4465" i="1"/>
  <c r="P4465" i="1"/>
  <c r="O4465" i="1"/>
  <c r="N4465" i="1"/>
  <c r="S4464" i="1"/>
  <c r="R4464" i="1"/>
  <c r="Q4464" i="1"/>
  <c r="P4464" i="1"/>
  <c r="O4464" i="1"/>
  <c r="N4464" i="1"/>
  <c r="S4463" i="1"/>
  <c r="R4463" i="1"/>
  <c r="Q4463" i="1"/>
  <c r="P4463" i="1"/>
  <c r="O4463" i="1"/>
  <c r="N4463" i="1"/>
  <c r="S4462" i="1"/>
  <c r="R4462" i="1"/>
  <c r="T4462" i="1" s="1"/>
  <c r="Q4462" i="1"/>
  <c r="P4462" i="1"/>
  <c r="O4462" i="1"/>
  <c r="N4462" i="1"/>
  <c r="S4461" i="1"/>
  <c r="R4461" i="1"/>
  <c r="T4461" i="1" s="1"/>
  <c r="Q4461" i="1"/>
  <c r="P4461" i="1"/>
  <c r="O4461" i="1"/>
  <c r="N4461" i="1"/>
  <c r="S4460" i="1"/>
  <c r="R4460" i="1"/>
  <c r="Q4460" i="1"/>
  <c r="P4460" i="1"/>
  <c r="O4460" i="1"/>
  <c r="N4460" i="1"/>
  <c r="S4459" i="1"/>
  <c r="R4459" i="1"/>
  <c r="T4459" i="1" s="1"/>
  <c r="Q4459" i="1"/>
  <c r="P4459" i="1"/>
  <c r="O4459" i="1"/>
  <c r="N4459" i="1"/>
  <c r="S4458" i="1"/>
  <c r="R4458" i="1"/>
  <c r="Q4458" i="1"/>
  <c r="P4458" i="1"/>
  <c r="O4458" i="1"/>
  <c r="N4458" i="1"/>
  <c r="S4457" i="1"/>
  <c r="R4457" i="1"/>
  <c r="Q4457" i="1"/>
  <c r="P4457" i="1"/>
  <c r="O4457" i="1"/>
  <c r="N4457" i="1"/>
  <c r="S4456" i="1"/>
  <c r="R4456" i="1"/>
  <c r="Q4456" i="1"/>
  <c r="P4456" i="1"/>
  <c r="O4456" i="1"/>
  <c r="N4456" i="1"/>
  <c r="S4455" i="1"/>
  <c r="R4455" i="1"/>
  <c r="Q4455" i="1"/>
  <c r="P4455" i="1"/>
  <c r="O4455" i="1"/>
  <c r="N4455" i="1"/>
  <c r="S4454" i="1"/>
  <c r="R4454" i="1"/>
  <c r="Q4454" i="1"/>
  <c r="P4454" i="1"/>
  <c r="O4454" i="1"/>
  <c r="N4454" i="1"/>
  <c r="S4453" i="1"/>
  <c r="R4453" i="1"/>
  <c r="Q4453" i="1"/>
  <c r="P4453" i="1"/>
  <c r="O4453" i="1"/>
  <c r="N4453" i="1"/>
  <c r="S4452" i="1"/>
  <c r="R4452" i="1"/>
  <c r="T4452" i="1" s="1"/>
  <c r="Q4452" i="1"/>
  <c r="P4452" i="1"/>
  <c r="O4452" i="1"/>
  <c r="N4452" i="1"/>
  <c r="S4451" i="1"/>
  <c r="R4451" i="1"/>
  <c r="T4451" i="1" s="1"/>
  <c r="Q4451" i="1"/>
  <c r="P4451" i="1"/>
  <c r="O4451" i="1"/>
  <c r="N4451" i="1"/>
  <c r="S4450" i="1"/>
  <c r="R4450" i="1"/>
  <c r="Q4450" i="1"/>
  <c r="P4450" i="1"/>
  <c r="O4450" i="1"/>
  <c r="N4450" i="1"/>
  <c r="S4449" i="1"/>
  <c r="R4449" i="1"/>
  <c r="T4449" i="1" s="1"/>
  <c r="Q4449" i="1"/>
  <c r="P4449" i="1"/>
  <c r="O4449" i="1"/>
  <c r="N4449" i="1"/>
  <c r="S4448" i="1"/>
  <c r="R4448" i="1"/>
  <c r="Q4448" i="1"/>
  <c r="P4448" i="1"/>
  <c r="O4448" i="1"/>
  <c r="N4448" i="1"/>
  <c r="S4447" i="1"/>
  <c r="R4447" i="1"/>
  <c r="Q4447" i="1"/>
  <c r="P4447" i="1"/>
  <c r="O4447" i="1"/>
  <c r="N4447" i="1"/>
  <c r="S4446" i="1"/>
  <c r="R4446" i="1"/>
  <c r="Q4446" i="1"/>
  <c r="P4446" i="1"/>
  <c r="O4446" i="1"/>
  <c r="N4446" i="1"/>
  <c r="S4445" i="1"/>
  <c r="R4445" i="1"/>
  <c r="Q4445" i="1"/>
  <c r="P4445" i="1"/>
  <c r="O4445" i="1"/>
  <c r="N4445" i="1"/>
  <c r="S4444" i="1"/>
  <c r="R4444" i="1"/>
  <c r="Q4444" i="1"/>
  <c r="P4444" i="1"/>
  <c r="O4444" i="1"/>
  <c r="N4444" i="1"/>
  <c r="S4443" i="1"/>
  <c r="R4443" i="1"/>
  <c r="Q4443" i="1"/>
  <c r="P4443" i="1"/>
  <c r="O4443" i="1"/>
  <c r="N4443" i="1"/>
  <c r="S4442" i="1"/>
  <c r="R4442" i="1"/>
  <c r="T4442" i="1" s="1"/>
  <c r="Q4442" i="1"/>
  <c r="P4442" i="1"/>
  <c r="O4442" i="1"/>
  <c r="N4442" i="1"/>
  <c r="S4441" i="1"/>
  <c r="R4441" i="1"/>
  <c r="T4441" i="1" s="1"/>
  <c r="Q4441" i="1"/>
  <c r="P4441" i="1"/>
  <c r="O4441" i="1"/>
  <c r="N4441" i="1"/>
  <c r="S4440" i="1"/>
  <c r="R4440" i="1"/>
  <c r="Q4440" i="1"/>
  <c r="P4440" i="1"/>
  <c r="O4440" i="1"/>
  <c r="N4440" i="1"/>
  <c r="S4439" i="1"/>
  <c r="R4439" i="1"/>
  <c r="T4439" i="1" s="1"/>
  <c r="Q4439" i="1"/>
  <c r="P4439" i="1"/>
  <c r="O4439" i="1"/>
  <c r="N4439" i="1"/>
  <c r="S4438" i="1"/>
  <c r="R4438" i="1"/>
  <c r="Q4438" i="1"/>
  <c r="P4438" i="1"/>
  <c r="O4438" i="1"/>
  <c r="N4438" i="1"/>
  <c r="S4437" i="1"/>
  <c r="R4437" i="1"/>
  <c r="Q4437" i="1"/>
  <c r="P4437" i="1"/>
  <c r="O4437" i="1"/>
  <c r="N4437" i="1"/>
  <c r="S4436" i="1"/>
  <c r="R4436" i="1"/>
  <c r="Q4436" i="1"/>
  <c r="P4436" i="1"/>
  <c r="O4436" i="1"/>
  <c r="N4436" i="1"/>
  <c r="S4435" i="1"/>
  <c r="R4435" i="1"/>
  <c r="Q4435" i="1"/>
  <c r="P4435" i="1"/>
  <c r="O4435" i="1"/>
  <c r="N4435" i="1"/>
  <c r="S4434" i="1"/>
  <c r="R4434" i="1"/>
  <c r="Q4434" i="1"/>
  <c r="P4434" i="1"/>
  <c r="O4434" i="1"/>
  <c r="N4434" i="1"/>
  <c r="S4433" i="1"/>
  <c r="R4433" i="1"/>
  <c r="Q4433" i="1"/>
  <c r="P4433" i="1"/>
  <c r="O4433" i="1"/>
  <c r="N4433" i="1"/>
  <c r="S4432" i="1"/>
  <c r="R4432" i="1"/>
  <c r="T4432" i="1" s="1"/>
  <c r="Q4432" i="1"/>
  <c r="P4432" i="1"/>
  <c r="O4432" i="1"/>
  <c r="N4432" i="1"/>
  <c r="S4431" i="1"/>
  <c r="R4431" i="1"/>
  <c r="T4431" i="1" s="1"/>
  <c r="Q4431" i="1"/>
  <c r="P4431" i="1"/>
  <c r="O4431" i="1"/>
  <c r="N4431" i="1"/>
  <c r="S4430" i="1"/>
  <c r="R4430" i="1"/>
  <c r="Q4430" i="1"/>
  <c r="P4430" i="1"/>
  <c r="O4430" i="1"/>
  <c r="N4430" i="1"/>
  <c r="S4429" i="1"/>
  <c r="R4429" i="1"/>
  <c r="T4429" i="1" s="1"/>
  <c r="Q4429" i="1"/>
  <c r="P4429" i="1"/>
  <c r="O4429" i="1"/>
  <c r="N4429" i="1"/>
  <c r="S4428" i="1"/>
  <c r="R4428" i="1"/>
  <c r="Q4428" i="1"/>
  <c r="P4428" i="1"/>
  <c r="O4428" i="1"/>
  <c r="N4428" i="1"/>
  <c r="S4427" i="1"/>
  <c r="R4427" i="1"/>
  <c r="Q4427" i="1"/>
  <c r="P4427" i="1"/>
  <c r="O4427" i="1"/>
  <c r="N4427" i="1"/>
  <c r="S4426" i="1"/>
  <c r="R4426" i="1"/>
  <c r="Q4426" i="1"/>
  <c r="P4426" i="1"/>
  <c r="O4426" i="1"/>
  <c r="N4426" i="1"/>
  <c r="S4425" i="1"/>
  <c r="R4425" i="1"/>
  <c r="Q4425" i="1"/>
  <c r="P4425" i="1"/>
  <c r="O4425" i="1"/>
  <c r="N4425" i="1"/>
  <c r="S4424" i="1"/>
  <c r="R4424" i="1"/>
  <c r="Q4424" i="1"/>
  <c r="P4424" i="1"/>
  <c r="O4424" i="1"/>
  <c r="N4424" i="1"/>
  <c r="S4423" i="1"/>
  <c r="R4423" i="1"/>
  <c r="Q4423" i="1"/>
  <c r="P4423" i="1"/>
  <c r="O4423" i="1"/>
  <c r="N4423" i="1"/>
  <c r="S4422" i="1"/>
  <c r="R4422" i="1"/>
  <c r="T4422" i="1" s="1"/>
  <c r="Q4422" i="1"/>
  <c r="P4422" i="1"/>
  <c r="O4422" i="1"/>
  <c r="N4422" i="1"/>
  <c r="S4421" i="1"/>
  <c r="R4421" i="1"/>
  <c r="T4421" i="1" s="1"/>
  <c r="Q4421" i="1"/>
  <c r="P4421" i="1"/>
  <c r="O4421" i="1"/>
  <c r="N4421" i="1"/>
  <c r="S4420" i="1"/>
  <c r="R4420" i="1"/>
  <c r="Q4420" i="1"/>
  <c r="P4420" i="1"/>
  <c r="O4420" i="1"/>
  <c r="N4420" i="1"/>
  <c r="S4419" i="1"/>
  <c r="R4419" i="1"/>
  <c r="T4419" i="1" s="1"/>
  <c r="Q4419" i="1"/>
  <c r="P4419" i="1"/>
  <c r="O4419" i="1"/>
  <c r="N4419" i="1"/>
  <c r="S4418" i="1"/>
  <c r="R4418" i="1"/>
  <c r="Q4418" i="1"/>
  <c r="P4418" i="1"/>
  <c r="O4418" i="1"/>
  <c r="N4418" i="1"/>
  <c r="S4417" i="1"/>
  <c r="R4417" i="1"/>
  <c r="Q4417" i="1"/>
  <c r="P4417" i="1"/>
  <c r="O4417" i="1"/>
  <c r="N4417" i="1"/>
  <c r="S4416" i="1"/>
  <c r="R4416" i="1"/>
  <c r="Q4416" i="1"/>
  <c r="P4416" i="1"/>
  <c r="O4416" i="1"/>
  <c r="N4416" i="1"/>
  <c r="S4415" i="1"/>
  <c r="R4415" i="1"/>
  <c r="Q4415" i="1"/>
  <c r="P4415" i="1"/>
  <c r="O4415" i="1"/>
  <c r="N4415" i="1"/>
  <c r="S4414" i="1"/>
  <c r="R4414" i="1"/>
  <c r="Q4414" i="1"/>
  <c r="P4414" i="1"/>
  <c r="O4414" i="1"/>
  <c r="N4414" i="1"/>
  <c r="S4413" i="1"/>
  <c r="R4413" i="1"/>
  <c r="Q4413" i="1"/>
  <c r="P4413" i="1"/>
  <c r="O4413" i="1"/>
  <c r="N4413" i="1"/>
  <c r="S4412" i="1"/>
  <c r="R4412" i="1"/>
  <c r="T4412" i="1" s="1"/>
  <c r="Q4412" i="1"/>
  <c r="P4412" i="1"/>
  <c r="O4412" i="1"/>
  <c r="N4412" i="1"/>
  <c r="S4411" i="1"/>
  <c r="R4411" i="1"/>
  <c r="T4411" i="1" s="1"/>
  <c r="Q4411" i="1"/>
  <c r="P4411" i="1"/>
  <c r="O4411" i="1"/>
  <c r="N4411" i="1"/>
  <c r="S4410" i="1"/>
  <c r="R4410" i="1"/>
  <c r="Q4410" i="1"/>
  <c r="P4410" i="1"/>
  <c r="O4410" i="1"/>
  <c r="N4410" i="1"/>
  <c r="S4409" i="1"/>
  <c r="R4409" i="1"/>
  <c r="T4409" i="1" s="1"/>
  <c r="Q4409" i="1"/>
  <c r="P4409" i="1"/>
  <c r="O4409" i="1"/>
  <c r="N4409" i="1"/>
  <c r="S4408" i="1"/>
  <c r="R4408" i="1"/>
  <c r="Q4408" i="1"/>
  <c r="P4408" i="1"/>
  <c r="O4408" i="1"/>
  <c r="N4408" i="1"/>
  <c r="S4407" i="1"/>
  <c r="R4407" i="1"/>
  <c r="Q4407" i="1"/>
  <c r="P4407" i="1"/>
  <c r="O4407" i="1"/>
  <c r="N4407" i="1"/>
  <c r="S4406" i="1"/>
  <c r="R4406" i="1"/>
  <c r="Q4406" i="1"/>
  <c r="P4406" i="1"/>
  <c r="O4406" i="1"/>
  <c r="N4406" i="1"/>
  <c r="S4405" i="1"/>
  <c r="R4405" i="1"/>
  <c r="Q4405" i="1"/>
  <c r="P4405" i="1"/>
  <c r="O4405" i="1"/>
  <c r="N4405" i="1"/>
  <c r="S4404" i="1"/>
  <c r="R4404" i="1"/>
  <c r="Q4404" i="1"/>
  <c r="P4404" i="1"/>
  <c r="O4404" i="1"/>
  <c r="N4404" i="1"/>
  <c r="S4403" i="1"/>
  <c r="R4403" i="1"/>
  <c r="Q4403" i="1"/>
  <c r="P4403" i="1"/>
  <c r="O4403" i="1"/>
  <c r="N4403" i="1"/>
  <c r="S4402" i="1"/>
  <c r="R4402" i="1"/>
  <c r="T4402" i="1" s="1"/>
  <c r="Q4402" i="1"/>
  <c r="P4402" i="1"/>
  <c r="O4402" i="1"/>
  <c r="N4402" i="1"/>
  <c r="S4401" i="1"/>
  <c r="R4401" i="1"/>
  <c r="T4401" i="1" s="1"/>
  <c r="Q4401" i="1"/>
  <c r="P4401" i="1"/>
  <c r="O4401" i="1"/>
  <c r="N4401" i="1"/>
  <c r="S4400" i="1"/>
  <c r="R4400" i="1"/>
  <c r="Q4400" i="1"/>
  <c r="P4400" i="1"/>
  <c r="O4400" i="1"/>
  <c r="N4400" i="1"/>
  <c r="S4399" i="1"/>
  <c r="R4399" i="1"/>
  <c r="T4399" i="1" s="1"/>
  <c r="Q4399" i="1"/>
  <c r="P4399" i="1"/>
  <c r="O4399" i="1"/>
  <c r="N4399" i="1"/>
  <c r="S4398" i="1"/>
  <c r="R4398" i="1"/>
  <c r="Q4398" i="1"/>
  <c r="P4398" i="1"/>
  <c r="O4398" i="1"/>
  <c r="N4398" i="1"/>
  <c r="S4397" i="1"/>
  <c r="R4397" i="1"/>
  <c r="Q4397" i="1"/>
  <c r="P4397" i="1"/>
  <c r="O4397" i="1"/>
  <c r="N4397" i="1"/>
  <c r="S4396" i="1"/>
  <c r="R4396" i="1"/>
  <c r="Q4396" i="1"/>
  <c r="P4396" i="1"/>
  <c r="O4396" i="1"/>
  <c r="N4396" i="1"/>
  <c r="S4395" i="1"/>
  <c r="R4395" i="1"/>
  <c r="Q4395" i="1"/>
  <c r="P4395" i="1"/>
  <c r="O4395" i="1"/>
  <c r="N4395" i="1"/>
  <c r="S4394" i="1"/>
  <c r="R4394" i="1"/>
  <c r="Q4394" i="1"/>
  <c r="P4394" i="1"/>
  <c r="O4394" i="1"/>
  <c r="N4394" i="1"/>
  <c r="S4393" i="1"/>
  <c r="R4393" i="1"/>
  <c r="Q4393" i="1"/>
  <c r="P4393" i="1"/>
  <c r="O4393" i="1"/>
  <c r="N4393" i="1"/>
  <c r="S4392" i="1"/>
  <c r="R4392" i="1"/>
  <c r="T4392" i="1" s="1"/>
  <c r="Q4392" i="1"/>
  <c r="P4392" i="1"/>
  <c r="O4392" i="1"/>
  <c r="N4392" i="1"/>
  <c r="S4391" i="1"/>
  <c r="R4391" i="1"/>
  <c r="Q4391" i="1"/>
  <c r="P4391" i="1"/>
  <c r="O4391" i="1"/>
  <c r="N4391" i="1"/>
  <c r="S4390" i="1"/>
  <c r="R4390" i="1"/>
  <c r="Q4390" i="1"/>
  <c r="P4390" i="1"/>
  <c r="O4390" i="1"/>
  <c r="N4390" i="1"/>
  <c r="S4389" i="1"/>
  <c r="R4389" i="1"/>
  <c r="Q4389" i="1"/>
  <c r="P4389" i="1"/>
  <c r="O4389" i="1"/>
  <c r="N4389" i="1"/>
  <c r="S4388" i="1"/>
  <c r="R4388" i="1"/>
  <c r="Q4388" i="1"/>
  <c r="P4388" i="1"/>
  <c r="O4388" i="1"/>
  <c r="N4388" i="1"/>
  <c r="S4387" i="1"/>
  <c r="R4387" i="1"/>
  <c r="Q4387" i="1"/>
  <c r="P4387" i="1"/>
  <c r="O4387" i="1"/>
  <c r="N4387" i="1"/>
  <c r="S4386" i="1"/>
  <c r="R4386" i="1"/>
  <c r="Q4386" i="1"/>
  <c r="P4386" i="1"/>
  <c r="O4386" i="1"/>
  <c r="N4386" i="1"/>
  <c r="S4385" i="1"/>
  <c r="R4385" i="1"/>
  <c r="Q4385" i="1"/>
  <c r="P4385" i="1"/>
  <c r="O4385" i="1"/>
  <c r="N4385" i="1"/>
  <c r="S4384" i="1"/>
  <c r="R4384" i="1"/>
  <c r="Q4384" i="1"/>
  <c r="P4384" i="1"/>
  <c r="O4384" i="1"/>
  <c r="N4384" i="1"/>
  <c r="S4383" i="1"/>
  <c r="R4383" i="1"/>
  <c r="Q4383" i="1"/>
  <c r="P4383" i="1"/>
  <c r="O4383" i="1"/>
  <c r="N4383" i="1"/>
  <c r="S4382" i="1"/>
  <c r="R4382" i="1"/>
  <c r="T4382" i="1" s="1"/>
  <c r="Q4382" i="1"/>
  <c r="P4382" i="1"/>
  <c r="O4382" i="1"/>
  <c r="N4382" i="1"/>
  <c r="S4381" i="1"/>
  <c r="R4381" i="1"/>
  <c r="Q4381" i="1"/>
  <c r="P4381" i="1"/>
  <c r="O4381" i="1"/>
  <c r="N4381" i="1"/>
  <c r="S4380" i="1"/>
  <c r="R4380" i="1"/>
  <c r="Q4380" i="1"/>
  <c r="P4380" i="1"/>
  <c r="O4380" i="1"/>
  <c r="N4380" i="1"/>
  <c r="S4379" i="1"/>
  <c r="R4379" i="1"/>
  <c r="Q4379" i="1"/>
  <c r="P4379" i="1"/>
  <c r="O4379" i="1"/>
  <c r="N4379" i="1"/>
  <c r="S4378" i="1"/>
  <c r="R4378" i="1"/>
  <c r="Q4378" i="1"/>
  <c r="P4378" i="1"/>
  <c r="O4378" i="1"/>
  <c r="N4378" i="1"/>
  <c r="S4377" i="1"/>
  <c r="R4377" i="1"/>
  <c r="Q4377" i="1"/>
  <c r="P4377" i="1"/>
  <c r="O4377" i="1"/>
  <c r="N4377" i="1"/>
  <c r="S4376" i="1"/>
  <c r="R4376" i="1"/>
  <c r="Q4376" i="1"/>
  <c r="P4376" i="1"/>
  <c r="O4376" i="1"/>
  <c r="N4376" i="1"/>
  <c r="S4375" i="1"/>
  <c r="R4375" i="1"/>
  <c r="Q4375" i="1"/>
  <c r="P4375" i="1"/>
  <c r="O4375" i="1"/>
  <c r="N4375" i="1"/>
  <c r="S4374" i="1"/>
  <c r="R4374" i="1"/>
  <c r="Q4374" i="1"/>
  <c r="P4374" i="1"/>
  <c r="O4374" i="1"/>
  <c r="N4374" i="1"/>
  <c r="S4373" i="1"/>
  <c r="R4373" i="1"/>
  <c r="Q4373" i="1"/>
  <c r="P4373" i="1"/>
  <c r="O4373" i="1"/>
  <c r="N4373" i="1"/>
  <c r="S4372" i="1"/>
  <c r="R4372" i="1"/>
  <c r="T4372" i="1" s="1"/>
  <c r="Q4372" i="1"/>
  <c r="P4372" i="1"/>
  <c r="O4372" i="1"/>
  <c r="N4372" i="1"/>
  <c r="S4371" i="1"/>
  <c r="R4371" i="1"/>
  <c r="Q4371" i="1"/>
  <c r="P4371" i="1"/>
  <c r="O4371" i="1"/>
  <c r="N4371" i="1"/>
  <c r="S4370" i="1"/>
  <c r="R4370" i="1"/>
  <c r="Q4370" i="1"/>
  <c r="P4370" i="1"/>
  <c r="O4370" i="1"/>
  <c r="N4370" i="1"/>
  <c r="S4369" i="1"/>
  <c r="R4369" i="1"/>
  <c r="T4369" i="1" s="1"/>
  <c r="Q4369" i="1"/>
  <c r="P4369" i="1"/>
  <c r="O4369" i="1"/>
  <c r="N4369" i="1"/>
  <c r="S4368" i="1"/>
  <c r="R4368" i="1"/>
  <c r="Q4368" i="1"/>
  <c r="P4368" i="1"/>
  <c r="O4368" i="1"/>
  <c r="N4368" i="1"/>
  <c r="S4367" i="1"/>
  <c r="R4367" i="1"/>
  <c r="Q4367" i="1"/>
  <c r="P4367" i="1"/>
  <c r="O4367" i="1"/>
  <c r="N4367" i="1"/>
  <c r="S4366" i="1"/>
  <c r="R4366" i="1"/>
  <c r="Q4366" i="1"/>
  <c r="P4366" i="1"/>
  <c r="O4366" i="1"/>
  <c r="N4366" i="1"/>
  <c r="S4365" i="1"/>
  <c r="R4365" i="1"/>
  <c r="Q4365" i="1"/>
  <c r="P4365" i="1"/>
  <c r="O4365" i="1"/>
  <c r="N4365" i="1"/>
  <c r="S4364" i="1"/>
  <c r="R4364" i="1"/>
  <c r="Q4364" i="1"/>
  <c r="P4364" i="1"/>
  <c r="O4364" i="1"/>
  <c r="N4364" i="1"/>
  <c r="S4363" i="1"/>
  <c r="R4363" i="1"/>
  <c r="Q4363" i="1"/>
  <c r="P4363" i="1"/>
  <c r="O4363" i="1"/>
  <c r="N4363" i="1"/>
  <c r="S4362" i="1"/>
  <c r="R4362" i="1"/>
  <c r="T4362" i="1" s="1"/>
  <c r="Q4362" i="1"/>
  <c r="P4362" i="1"/>
  <c r="O4362" i="1"/>
  <c r="N4362" i="1"/>
  <c r="S4361" i="1"/>
  <c r="R4361" i="1"/>
  <c r="T4361" i="1" s="1"/>
  <c r="Q4361" i="1"/>
  <c r="P4361" i="1"/>
  <c r="O4361" i="1"/>
  <c r="N4361" i="1"/>
  <c r="S4360" i="1"/>
  <c r="R4360" i="1"/>
  <c r="Q4360" i="1"/>
  <c r="P4360" i="1"/>
  <c r="O4360" i="1"/>
  <c r="N4360" i="1"/>
  <c r="S4359" i="1"/>
  <c r="R4359" i="1"/>
  <c r="Q4359" i="1"/>
  <c r="P4359" i="1"/>
  <c r="O4359" i="1"/>
  <c r="N4359" i="1"/>
  <c r="S4358" i="1"/>
  <c r="R4358" i="1"/>
  <c r="Q4358" i="1"/>
  <c r="P4358" i="1"/>
  <c r="O4358" i="1"/>
  <c r="N4358" i="1"/>
  <c r="S4357" i="1"/>
  <c r="R4357" i="1"/>
  <c r="Q4357" i="1"/>
  <c r="P4357" i="1"/>
  <c r="O4357" i="1"/>
  <c r="N4357" i="1"/>
  <c r="S4356" i="1"/>
  <c r="R4356" i="1"/>
  <c r="Q4356" i="1"/>
  <c r="P4356" i="1"/>
  <c r="O4356" i="1"/>
  <c r="N4356" i="1"/>
  <c r="S4355" i="1"/>
  <c r="R4355" i="1"/>
  <c r="Q4355" i="1"/>
  <c r="P4355" i="1"/>
  <c r="O4355" i="1"/>
  <c r="N4355" i="1"/>
  <c r="S4354" i="1"/>
  <c r="R4354" i="1"/>
  <c r="Q4354" i="1"/>
  <c r="P4354" i="1"/>
  <c r="O4354" i="1"/>
  <c r="N4354" i="1"/>
  <c r="S4353" i="1"/>
  <c r="R4353" i="1"/>
  <c r="Q4353" i="1"/>
  <c r="P4353" i="1"/>
  <c r="O4353" i="1"/>
  <c r="N4353" i="1"/>
  <c r="S4352" i="1"/>
  <c r="R4352" i="1"/>
  <c r="T4352" i="1" s="1"/>
  <c r="Q4352" i="1"/>
  <c r="P4352" i="1"/>
  <c r="O4352" i="1"/>
  <c r="N4352" i="1"/>
  <c r="S4351" i="1"/>
  <c r="R4351" i="1"/>
  <c r="Q4351" i="1"/>
  <c r="P4351" i="1"/>
  <c r="O4351" i="1"/>
  <c r="N4351" i="1"/>
  <c r="S4350" i="1"/>
  <c r="R4350" i="1"/>
  <c r="Q4350" i="1"/>
  <c r="P4350" i="1"/>
  <c r="O4350" i="1"/>
  <c r="N4350" i="1"/>
  <c r="S4349" i="1"/>
  <c r="R4349" i="1"/>
  <c r="Q4349" i="1"/>
  <c r="P4349" i="1"/>
  <c r="O4349" i="1"/>
  <c r="N4349" i="1"/>
  <c r="S4348" i="1"/>
  <c r="R4348" i="1"/>
  <c r="Q4348" i="1"/>
  <c r="P4348" i="1"/>
  <c r="O4348" i="1"/>
  <c r="N4348" i="1"/>
  <c r="S4347" i="1"/>
  <c r="R4347" i="1"/>
  <c r="Q4347" i="1"/>
  <c r="P4347" i="1"/>
  <c r="O4347" i="1"/>
  <c r="N4347" i="1"/>
  <c r="S4346" i="1"/>
  <c r="R4346" i="1"/>
  <c r="Q4346" i="1"/>
  <c r="P4346" i="1"/>
  <c r="O4346" i="1"/>
  <c r="N4346" i="1"/>
  <c r="S4345" i="1"/>
  <c r="R4345" i="1"/>
  <c r="Q4345" i="1"/>
  <c r="P4345" i="1"/>
  <c r="O4345" i="1"/>
  <c r="N4345" i="1"/>
  <c r="S4344" i="1"/>
  <c r="R4344" i="1"/>
  <c r="Q4344" i="1"/>
  <c r="P4344" i="1"/>
  <c r="O4344" i="1"/>
  <c r="N4344" i="1"/>
  <c r="S4343" i="1"/>
  <c r="R4343" i="1"/>
  <c r="Q4343" i="1"/>
  <c r="P4343" i="1"/>
  <c r="O4343" i="1"/>
  <c r="N4343" i="1"/>
  <c r="S4342" i="1"/>
  <c r="R4342" i="1"/>
  <c r="T4342" i="1" s="1"/>
  <c r="Q4342" i="1"/>
  <c r="P4342" i="1"/>
  <c r="O4342" i="1"/>
  <c r="N4342" i="1"/>
  <c r="S4341" i="1"/>
  <c r="R4341" i="1"/>
  <c r="Q4341" i="1"/>
  <c r="P4341" i="1"/>
  <c r="O4341" i="1"/>
  <c r="N4341" i="1"/>
  <c r="S4340" i="1"/>
  <c r="R4340" i="1"/>
  <c r="Q4340" i="1"/>
  <c r="P4340" i="1"/>
  <c r="O4340" i="1"/>
  <c r="N4340" i="1"/>
  <c r="S4339" i="1"/>
  <c r="R4339" i="1"/>
  <c r="Q4339" i="1"/>
  <c r="P4339" i="1"/>
  <c r="O4339" i="1"/>
  <c r="N4339" i="1"/>
  <c r="S4338" i="1"/>
  <c r="R4338" i="1"/>
  <c r="Q4338" i="1"/>
  <c r="P4338" i="1"/>
  <c r="O4338" i="1"/>
  <c r="N4338" i="1"/>
  <c r="S4337" i="1"/>
  <c r="R4337" i="1"/>
  <c r="Q4337" i="1"/>
  <c r="P4337" i="1"/>
  <c r="O4337" i="1"/>
  <c r="N4337" i="1"/>
  <c r="S4336" i="1"/>
  <c r="R4336" i="1"/>
  <c r="Q4336" i="1"/>
  <c r="P4336" i="1"/>
  <c r="O4336" i="1"/>
  <c r="N4336" i="1"/>
  <c r="S4335" i="1"/>
  <c r="R4335" i="1"/>
  <c r="Q4335" i="1"/>
  <c r="P4335" i="1"/>
  <c r="O4335" i="1"/>
  <c r="N4335" i="1"/>
  <c r="S4334" i="1"/>
  <c r="R4334" i="1"/>
  <c r="Q4334" i="1"/>
  <c r="P4334" i="1"/>
  <c r="O4334" i="1"/>
  <c r="N4334" i="1"/>
  <c r="S4333" i="1"/>
  <c r="R4333" i="1"/>
  <c r="Q4333" i="1"/>
  <c r="P4333" i="1"/>
  <c r="O4333" i="1"/>
  <c r="N4333" i="1"/>
  <c r="S4332" i="1"/>
  <c r="R4332" i="1"/>
  <c r="T4332" i="1" s="1"/>
  <c r="Q4332" i="1"/>
  <c r="P4332" i="1"/>
  <c r="O4332" i="1"/>
  <c r="N4332" i="1"/>
  <c r="S4331" i="1"/>
  <c r="R4331" i="1"/>
  <c r="Q4331" i="1"/>
  <c r="P4331" i="1"/>
  <c r="O4331" i="1"/>
  <c r="N4331" i="1"/>
  <c r="S4330" i="1"/>
  <c r="R4330" i="1"/>
  <c r="Q4330" i="1"/>
  <c r="P4330" i="1"/>
  <c r="O4330" i="1"/>
  <c r="N4330" i="1"/>
  <c r="S4329" i="1"/>
  <c r="R4329" i="1"/>
  <c r="T4329" i="1" s="1"/>
  <c r="Q4329" i="1"/>
  <c r="P4329" i="1"/>
  <c r="O4329" i="1"/>
  <c r="N4329" i="1"/>
  <c r="S4328" i="1"/>
  <c r="R4328" i="1"/>
  <c r="Q4328" i="1"/>
  <c r="P4328" i="1"/>
  <c r="O4328" i="1"/>
  <c r="N4328" i="1"/>
  <c r="S4327" i="1"/>
  <c r="R4327" i="1"/>
  <c r="Q4327" i="1"/>
  <c r="P4327" i="1"/>
  <c r="O4327" i="1"/>
  <c r="N4327" i="1"/>
  <c r="S4326" i="1"/>
  <c r="R4326" i="1"/>
  <c r="Q4326" i="1"/>
  <c r="P4326" i="1"/>
  <c r="O4326" i="1"/>
  <c r="N4326" i="1"/>
  <c r="S4325" i="1"/>
  <c r="R4325" i="1"/>
  <c r="Q4325" i="1"/>
  <c r="P4325" i="1"/>
  <c r="O4325" i="1"/>
  <c r="N4325" i="1"/>
  <c r="S4324" i="1"/>
  <c r="R4324" i="1"/>
  <c r="Q4324" i="1"/>
  <c r="P4324" i="1"/>
  <c r="O4324" i="1"/>
  <c r="N4324" i="1"/>
  <c r="S4323" i="1"/>
  <c r="R4323" i="1"/>
  <c r="Q4323" i="1"/>
  <c r="P4323" i="1"/>
  <c r="O4323" i="1"/>
  <c r="N4323" i="1"/>
  <c r="S4322" i="1"/>
  <c r="R4322" i="1"/>
  <c r="T4322" i="1" s="1"/>
  <c r="Q4322" i="1"/>
  <c r="P4322" i="1"/>
  <c r="O4322" i="1"/>
  <c r="N4322" i="1"/>
  <c r="S4321" i="1"/>
  <c r="R4321" i="1"/>
  <c r="T4321" i="1" s="1"/>
  <c r="Q4321" i="1"/>
  <c r="P4321" i="1"/>
  <c r="O4321" i="1"/>
  <c r="N4321" i="1"/>
  <c r="S4320" i="1"/>
  <c r="R4320" i="1"/>
  <c r="Q4320" i="1"/>
  <c r="P4320" i="1"/>
  <c r="O4320" i="1"/>
  <c r="N4320" i="1"/>
  <c r="S4319" i="1"/>
  <c r="R4319" i="1"/>
  <c r="Q4319" i="1"/>
  <c r="P4319" i="1"/>
  <c r="O4319" i="1"/>
  <c r="N4319" i="1"/>
  <c r="S4318" i="1"/>
  <c r="R4318" i="1"/>
  <c r="Q4318" i="1"/>
  <c r="P4318" i="1"/>
  <c r="O4318" i="1"/>
  <c r="N4318" i="1"/>
  <c r="S4317" i="1"/>
  <c r="R4317" i="1"/>
  <c r="Q4317" i="1"/>
  <c r="P4317" i="1"/>
  <c r="O4317" i="1"/>
  <c r="N4317" i="1"/>
  <c r="S4316" i="1"/>
  <c r="R4316" i="1"/>
  <c r="Q4316" i="1"/>
  <c r="P4316" i="1"/>
  <c r="O4316" i="1"/>
  <c r="N4316" i="1"/>
  <c r="S4315" i="1"/>
  <c r="R4315" i="1"/>
  <c r="Q4315" i="1"/>
  <c r="P4315" i="1"/>
  <c r="O4315" i="1"/>
  <c r="N4315" i="1"/>
  <c r="S4314" i="1"/>
  <c r="R4314" i="1"/>
  <c r="Q4314" i="1"/>
  <c r="P4314" i="1"/>
  <c r="O4314" i="1"/>
  <c r="N4314" i="1"/>
  <c r="S4313" i="1"/>
  <c r="R4313" i="1"/>
  <c r="Q4313" i="1"/>
  <c r="P4313" i="1"/>
  <c r="O4313" i="1"/>
  <c r="N4313" i="1"/>
  <c r="S4312" i="1"/>
  <c r="R4312" i="1"/>
  <c r="T4312" i="1" s="1"/>
  <c r="Q4312" i="1"/>
  <c r="P4312" i="1"/>
  <c r="O4312" i="1"/>
  <c r="N4312" i="1"/>
  <c r="S4311" i="1"/>
  <c r="R4311" i="1"/>
  <c r="Q4311" i="1"/>
  <c r="P4311" i="1"/>
  <c r="O4311" i="1"/>
  <c r="N4311" i="1"/>
  <c r="S4310" i="1"/>
  <c r="R4310" i="1"/>
  <c r="Q4310" i="1"/>
  <c r="P4310" i="1"/>
  <c r="O4310" i="1"/>
  <c r="N4310" i="1"/>
  <c r="S4309" i="1"/>
  <c r="R4309" i="1"/>
  <c r="Q4309" i="1"/>
  <c r="P4309" i="1"/>
  <c r="O4309" i="1"/>
  <c r="N4309" i="1"/>
  <c r="S4308" i="1"/>
  <c r="R4308" i="1"/>
  <c r="Q4308" i="1"/>
  <c r="P4308" i="1"/>
  <c r="O4308" i="1"/>
  <c r="N4308" i="1"/>
  <c r="S4307" i="1"/>
  <c r="R4307" i="1"/>
  <c r="Q4307" i="1"/>
  <c r="P4307" i="1"/>
  <c r="O4307" i="1"/>
  <c r="N4307" i="1"/>
  <c r="S4306" i="1"/>
  <c r="R4306" i="1"/>
  <c r="Q4306" i="1"/>
  <c r="P4306" i="1"/>
  <c r="O4306" i="1"/>
  <c r="N4306" i="1"/>
  <c r="S4305" i="1"/>
  <c r="R4305" i="1"/>
  <c r="Q4305" i="1"/>
  <c r="P4305" i="1"/>
  <c r="O4305" i="1"/>
  <c r="N4305" i="1"/>
  <c r="S4304" i="1"/>
  <c r="R4304" i="1"/>
  <c r="Q4304" i="1"/>
  <c r="P4304" i="1"/>
  <c r="O4304" i="1"/>
  <c r="N4304" i="1"/>
  <c r="S4303" i="1"/>
  <c r="R4303" i="1"/>
  <c r="Q4303" i="1"/>
  <c r="P4303" i="1"/>
  <c r="O4303" i="1"/>
  <c r="N4303" i="1"/>
  <c r="S4302" i="1"/>
  <c r="R4302" i="1"/>
  <c r="T4302" i="1" s="1"/>
  <c r="Q4302" i="1"/>
  <c r="P4302" i="1"/>
  <c r="O4302" i="1"/>
  <c r="N4302" i="1"/>
  <c r="S4301" i="1"/>
  <c r="R4301" i="1"/>
  <c r="Q4301" i="1"/>
  <c r="P4301" i="1"/>
  <c r="O4301" i="1"/>
  <c r="N4301" i="1"/>
  <c r="S4300" i="1"/>
  <c r="R4300" i="1"/>
  <c r="Q4300" i="1"/>
  <c r="P4300" i="1"/>
  <c r="O4300" i="1"/>
  <c r="N4300" i="1"/>
  <c r="S4299" i="1"/>
  <c r="R4299" i="1"/>
  <c r="Q4299" i="1"/>
  <c r="P4299" i="1"/>
  <c r="O4299" i="1"/>
  <c r="N4299" i="1"/>
  <c r="S4298" i="1"/>
  <c r="R4298" i="1"/>
  <c r="Q4298" i="1"/>
  <c r="P4298" i="1"/>
  <c r="O4298" i="1"/>
  <c r="N4298" i="1"/>
  <c r="S4297" i="1"/>
  <c r="R4297" i="1"/>
  <c r="Q4297" i="1"/>
  <c r="P4297" i="1"/>
  <c r="O4297" i="1"/>
  <c r="N4297" i="1"/>
  <c r="S4296" i="1"/>
  <c r="R4296" i="1"/>
  <c r="Q4296" i="1"/>
  <c r="P4296" i="1"/>
  <c r="O4296" i="1"/>
  <c r="N4296" i="1"/>
  <c r="S4295" i="1"/>
  <c r="R4295" i="1"/>
  <c r="Q4295" i="1"/>
  <c r="P4295" i="1"/>
  <c r="O4295" i="1"/>
  <c r="N4295" i="1"/>
  <c r="S4294" i="1"/>
  <c r="R4294" i="1"/>
  <c r="Q4294" i="1"/>
  <c r="P4294" i="1"/>
  <c r="O4294" i="1"/>
  <c r="N4294" i="1"/>
  <c r="S4293" i="1"/>
  <c r="R4293" i="1"/>
  <c r="Q4293" i="1"/>
  <c r="P4293" i="1"/>
  <c r="O4293" i="1"/>
  <c r="N4293" i="1"/>
  <c r="S4292" i="1"/>
  <c r="R4292" i="1"/>
  <c r="T4292" i="1" s="1"/>
  <c r="Q4292" i="1"/>
  <c r="P4292" i="1"/>
  <c r="O4292" i="1"/>
  <c r="N4292" i="1"/>
  <c r="S4291" i="1"/>
  <c r="R4291" i="1"/>
  <c r="Q4291" i="1"/>
  <c r="P4291" i="1"/>
  <c r="O4291" i="1"/>
  <c r="N4291" i="1"/>
  <c r="S4290" i="1"/>
  <c r="R4290" i="1"/>
  <c r="Q4290" i="1"/>
  <c r="P4290" i="1"/>
  <c r="O4290" i="1"/>
  <c r="N4290" i="1"/>
  <c r="S4289" i="1"/>
  <c r="R4289" i="1"/>
  <c r="T4289" i="1" s="1"/>
  <c r="Q4289" i="1"/>
  <c r="P4289" i="1"/>
  <c r="O4289" i="1"/>
  <c r="N4289" i="1"/>
  <c r="S4288" i="1"/>
  <c r="R4288" i="1"/>
  <c r="Q4288" i="1"/>
  <c r="P4288" i="1"/>
  <c r="O4288" i="1"/>
  <c r="N4288" i="1"/>
  <c r="S4287" i="1"/>
  <c r="R4287" i="1"/>
  <c r="Q4287" i="1"/>
  <c r="P4287" i="1"/>
  <c r="O4287" i="1"/>
  <c r="N4287" i="1"/>
  <c r="S4286" i="1"/>
  <c r="R4286" i="1"/>
  <c r="Q4286" i="1"/>
  <c r="P4286" i="1"/>
  <c r="O4286" i="1"/>
  <c r="N4286" i="1"/>
  <c r="S4285" i="1"/>
  <c r="R4285" i="1"/>
  <c r="Q4285" i="1"/>
  <c r="P4285" i="1"/>
  <c r="O4285" i="1"/>
  <c r="N4285" i="1"/>
  <c r="S4284" i="1"/>
  <c r="R4284" i="1"/>
  <c r="Q4284" i="1"/>
  <c r="P4284" i="1"/>
  <c r="O4284" i="1"/>
  <c r="N4284" i="1"/>
  <c r="S4283" i="1"/>
  <c r="R4283" i="1"/>
  <c r="Q4283" i="1"/>
  <c r="P4283" i="1"/>
  <c r="O4283" i="1"/>
  <c r="N4283" i="1"/>
  <c r="S4282" i="1"/>
  <c r="R4282" i="1"/>
  <c r="T4282" i="1" s="1"/>
  <c r="Q4282" i="1"/>
  <c r="P4282" i="1"/>
  <c r="O4282" i="1"/>
  <c r="N4282" i="1"/>
  <c r="S4281" i="1"/>
  <c r="R4281" i="1"/>
  <c r="T4281" i="1" s="1"/>
  <c r="Q4281" i="1"/>
  <c r="P4281" i="1"/>
  <c r="O4281" i="1"/>
  <c r="N4281" i="1"/>
  <c r="S4280" i="1"/>
  <c r="R4280" i="1"/>
  <c r="Q4280" i="1"/>
  <c r="P4280" i="1"/>
  <c r="O4280" i="1"/>
  <c r="N4280" i="1"/>
  <c r="S4279" i="1"/>
  <c r="R4279" i="1"/>
  <c r="Q4279" i="1"/>
  <c r="P4279" i="1"/>
  <c r="O4279" i="1"/>
  <c r="N4279" i="1"/>
  <c r="S4278" i="1"/>
  <c r="R4278" i="1"/>
  <c r="Q4278" i="1"/>
  <c r="P4278" i="1"/>
  <c r="O4278" i="1"/>
  <c r="N4278" i="1"/>
  <c r="S4277" i="1"/>
  <c r="R4277" i="1"/>
  <c r="Q4277" i="1"/>
  <c r="P4277" i="1"/>
  <c r="O4277" i="1"/>
  <c r="N4277" i="1"/>
  <c r="S4276" i="1"/>
  <c r="R4276" i="1"/>
  <c r="Q4276" i="1"/>
  <c r="P4276" i="1"/>
  <c r="O4276" i="1"/>
  <c r="N4276" i="1"/>
  <c r="S4275" i="1"/>
  <c r="R4275" i="1"/>
  <c r="Q4275" i="1"/>
  <c r="P4275" i="1"/>
  <c r="O4275" i="1"/>
  <c r="N4275" i="1"/>
  <c r="S4274" i="1"/>
  <c r="R4274" i="1"/>
  <c r="Q4274" i="1"/>
  <c r="P4274" i="1"/>
  <c r="O4274" i="1"/>
  <c r="N4274" i="1"/>
  <c r="S4273" i="1"/>
  <c r="R4273" i="1"/>
  <c r="Q4273" i="1"/>
  <c r="P4273" i="1"/>
  <c r="O4273" i="1"/>
  <c r="N4273" i="1"/>
  <c r="S4272" i="1"/>
  <c r="R4272" i="1"/>
  <c r="T4272" i="1" s="1"/>
  <c r="Q4272" i="1"/>
  <c r="P4272" i="1"/>
  <c r="O4272" i="1"/>
  <c r="N4272" i="1"/>
  <c r="S4271" i="1"/>
  <c r="R4271" i="1"/>
  <c r="Q4271" i="1"/>
  <c r="P4271" i="1"/>
  <c r="O4271" i="1"/>
  <c r="N4271" i="1"/>
  <c r="S4270" i="1"/>
  <c r="R4270" i="1"/>
  <c r="Q4270" i="1"/>
  <c r="P4270" i="1"/>
  <c r="O4270" i="1"/>
  <c r="N4270" i="1"/>
  <c r="S4269" i="1"/>
  <c r="R4269" i="1"/>
  <c r="Q4269" i="1"/>
  <c r="P4269" i="1"/>
  <c r="O4269" i="1"/>
  <c r="N4269" i="1"/>
  <c r="S4268" i="1"/>
  <c r="R4268" i="1"/>
  <c r="Q4268" i="1"/>
  <c r="P4268" i="1"/>
  <c r="O4268" i="1"/>
  <c r="N4268" i="1"/>
  <c r="S4267" i="1"/>
  <c r="R4267" i="1"/>
  <c r="Q4267" i="1"/>
  <c r="P4267" i="1"/>
  <c r="O4267" i="1"/>
  <c r="N4267" i="1"/>
  <c r="S4266" i="1"/>
  <c r="R4266" i="1"/>
  <c r="Q4266" i="1"/>
  <c r="P4266" i="1"/>
  <c r="O4266" i="1"/>
  <c r="N4266" i="1"/>
  <c r="S4265" i="1"/>
  <c r="R4265" i="1"/>
  <c r="Q4265" i="1"/>
  <c r="P4265" i="1"/>
  <c r="O4265" i="1"/>
  <c r="N4265" i="1"/>
  <c r="S4264" i="1"/>
  <c r="R4264" i="1"/>
  <c r="Q4264" i="1"/>
  <c r="P4264" i="1"/>
  <c r="O4264" i="1"/>
  <c r="N4264" i="1"/>
  <c r="S4263" i="1"/>
  <c r="R4263" i="1"/>
  <c r="Q4263" i="1"/>
  <c r="P4263" i="1"/>
  <c r="O4263" i="1"/>
  <c r="N4263" i="1"/>
  <c r="S4262" i="1"/>
  <c r="R4262" i="1"/>
  <c r="T4262" i="1" s="1"/>
  <c r="Q4262" i="1"/>
  <c r="P4262" i="1"/>
  <c r="O4262" i="1"/>
  <c r="N4262" i="1"/>
  <c r="S4261" i="1"/>
  <c r="R4261" i="1"/>
  <c r="Q4261" i="1"/>
  <c r="P4261" i="1"/>
  <c r="O4261" i="1"/>
  <c r="N4261" i="1"/>
  <c r="S4260" i="1"/>
  <c r="R4260" i="1"/>
  <c r="Q4260" i="1"/>
  <c r="P4260" i="1"/>
  <c r="O4260" i="1"/>
  <c r="N4260" i="1"/>
  <c r="S4259" i="1"/>
  <c r="R4259" i="1"/>
  <c r="Q4259" i="1"/>
  <c r="P4259" i="1"/>
  <c r="O4259" i="1"/>
  <c r="N4259" i="1"/>
  <c r="S4258" i="1"/>
  <c r="R4258" i="1"/>
  <c r="Q4258" i="1"/>
  <c r="P4258" i="1"/>
  <c r="O4258" i="1"/>
  <c r="N4258" i="1"/>
  <c r="S4257" i="1"/>
  <c r="R4257" i="1"/>
  <c r="Q4257" i="1"/>
  <c r="P4257" i="1"/>
  <c r="O4257" i="1"/>
  <c r="N4257" i="1"/>
  <c r="S4256" i="1"/>
  <c r="R4256" i="1"/>
  <c r="Q4256" i="1"/>
  <c r="P4256" i="1"/>
  <c r="O4256" i="1"/>
  <c r="N4256" i="1"/>
  <c r="S4255" i="1"/>
  <c r="R4255" i="1"/>
  <c r="Q4255" i="1"/>
  <c r="P4255" i="1"/>
  <c r="O4255" i="1"/>
  <c r="N4255" i="1"/>
  <c r="S4254" i="1"/>
  <c r="R4254" i="1"/>
  <c r="Q4254" i="1"/>
  <c r="P4254" i="1"/>
  <c r="O4254" i="1"/>
  <c r="N4254" i="1"/>
  <c r="S4253" i="1"/>
  <c r="R4253" i="1"/>
  <c r="Q4253" i="1"/>
  <c r="P4253" i="1"/>
  <c r="O4253" i="1"/>
  <c r="N4253" i="1"/>
  <c r="S4252" i="1"/>
  <c r="R4252" i="1"/>
  <c r="T4252" i="1" s="1"/>
  <c r="Q4252" i="1"/>
  <c r="P4252" i="1"/>
  <c r="O4252" i="1"/>
  <c r="N4252" i="1"/>
  <c r="S4251" i="1"/>
  <c r="R4251" i="1"/>
  <c r="Q4251" i="1"/>
  <c r="P4251" i="1"/>
  <c r="O4251" i="1"/>
  <c r="N4251" i="1"/>
  <c r="S4250" i="1"/>
  <c r="R4250" i="1"/>
  <c r="Q4250" i="1"/>
  <c r="P4250" i="1"/>
  <c r="O4250" i="1"/>
  <c r="N4250" i="1"/>
  <c r="S4249" i="1"/>
  <c r="R4249" i="1"/>
  <c r="T4249" i="1" s="1"/>
  <c r="Q4249" i="1"/>
  <c r="P4249" i="1"/>
  <c r="O4249" i="1"/>
  <c r="N4249" i="1"/>
  <c r="S4248" i="1"/>
  <c r="R4248" i="1"/>
  <c r="Q4248" i="1"/>
  <c r="P4248" i="1"/>
  <c r="O4248" i="1"/>
  <c r="N4248" i="1"/>
  <c r="S4247" i="1"/>
  <c r="R4247" i="1"/>
  <c r="Q4247" i="1"/>
  <c r="P4247" i="1"/>
  <c r="O4247" i="1"/>
  <c r="N4247" i="1"/>
  <c r="S4246" i="1"/>
  <c r="R4246" i="1"/>
  <c r="Q4246" i="1"/>
  <c r="P4246" i="1"/>
  <c r="O4246" i="1"/>
  <c r="N4246" i="1"/>
  <c r="S4245" i="1"/>
  <c r="R4245" i="1"/>
  <c r="Q4245" i="1"/>
  <c r="P4245" i="1"/>
  <c r="O4245" i="1"/>
  <c r="N4245" i="1"/>
  <c r="S4244" i="1"/>
  <c r="R4244" i="1"/>
  <c r="Q4244" i="1"/>
  <c r="P4244" i="1"/>
  <c r="O4244" i="1"/>
  <c r="N4244" i="1"/>
  <c r="S4243" i="1"/>
  <c r="R4243" i="1"/>
  <c r="Q4243" i="1"/>
  <c r="P4243" i="1"/>
  <c r="O4243" i="1"/>
  <c r="N4243" i="1"/>
  <c r="S4242" i="1"/>
  <c r="R4242" i="1"/>
  <c r="T4242" i="1" s="1"/>
  <c r="Q4242" i="1"/>
  <c r="P4242" i="1"/>
  <c r="O4242" i="1"/>
  <c r="N4242" i="1"/>
  <c r="S4241" i="1"/>
  <c r="R4241" i="1"/>
  <c r="T4241" i="1" s="1"/>
  <c r="Q4241" i="1"/>
  <c r="P4241" i="1"/>
  <c r="O4241" i="1"/>
  <c r="N4241" i="1"/>
  <c r="S4240" i="1"/>
  <c r="R4240" i="1"/>
  <c r="Q4240" i="1"/>
  <c r="P4240" i="1"/>
  <c r="O4240" i="1"/>
  <c r="N4240" i="1"/>
  <c r="S4239" i="1"/>
  <c r="R4239" i="1"/>
  <c r="Q4239" i="1"/>
  <c r="P4239" i="1"/>
  <c r="O4239" i="1"/>
  <c r="N4239" i="1"/>
  <c r="S4238" i="1"/>
  <c r="R4238" i="1"/>
  <c r="Q4238" i="1"/>
  <c r="P4238" i="1"/>
  <c r="O4238" i="1"/>
  <c r="N4238" i="1"/>
  <c r="S4237" i="1"/>
  <c r="R4237" i="1"/>
  <c r="Q4237" i="1"/>
  <c r="P4237" i="1"/>
  <c r="O4237" i="1"/>
  <c r="N4237" i="1"/>
  <c r="S4236" i="1"/>
  <c r="R4236" i="1"/>
  <c r="Q4236" i="1"/>
  <c r="P4236" i="1"/>
  <c r="O4236" i="1"/>
  <c r="N4236" i="1"/>
  <c r="S4235" i="1"/>
  <c r="R4235" i="1"/>
  <c r="Q4235" i="1"/>
  <c r="P4235" i="1"/>
  <c r="O4235" i="1"/>
  <c r="N4235" i="1"/>
  <c r="S4234" i="1"/>
  <c r="R4234" i="1"/>
  <c r="Q4234" i="1"/>
  <c r="P4234" i="1"/>
  <c r="O4234" i="1"/>
  <c r="N4234" i="1"/>
  <c r="S4233" i="1"/>
  <c r="R4233" i="1"/>
  <c r="Q4233" i="1"/>
  <c r="P4233" i="1"/>
  <c r="O4233" i="1"/>
  <c r="N4233" i="1"/>
  <c r="S4232" i="1"/>
  <c r="R4232" i="1"/>
  <c r="T4232" i="1" s="1"/>
  <c r="Q4232" i="1"/>
  <c r="P4232" i="1"/>
  <c r="O4232" i="1"/>
  <c r="N4232" i="1"/>
  <c r="S4231" i="1"/>
  <c r="R4231" i="1"/>
  <c r="Q4231" i="1"/>
  <c r="P4231" i="1"/>
  <c r="O4231" i="1"/>
  <c r="N4231" i="1"/>
  <c r="S4230" i="1"/>
  <c r="R4230" i="1"/>
  <c r="Q4230" i="1"/>
  <c r="P4230" i="1"/>
  <c r="O4230" i="1"/>
  <c r="N4230" i="1"/>
  <c r="S4229" i="1"/>
  <c r="R4229" i="1"/>
  <c r="Q4229" i="1"/>
  <c r="P4229" i="1"/>
  <c r="O4229" i="1"/>
  <c r="N4229" i="1"/>
  <c r="S4228" i="1"/>
  <c r="R4228" i="1"/>
  <c r="Q4228" i="1"/>
  <c r="P4228" i="1"/>
  <c r="O4228" i="1"/>
  <c r="N4228" i="1"/>
  <c r="S4227" i="1"/>
  <c r="R4227" i="1"/>
  <c r="Q4227" i="1"/>
  <c r="P4227" i="1"/>
  <c r="O4227" i="1"/>
  <c r="N4227" i="1"/>
  <c r="S4226" i="1"/>
  <c r="R4226" i="1"/>
  <c r="Q4226" i="1"/>
  <c r="P4226" i="1"/>
  <c r="O4226" i="1"/>
  <c r="N4226" i="1"/>
  <c r="S4225" i="1"/>
  <c r="R4225" i="1"/>
  <c r="Q4225" i="1"/>
  <c r="P4225" i="1"/>
  <c r="O4225" i="1"/>
  <c r="N4225" i="1"/>
  <c r="S4224" i="1"/>
  <c r="R4224" i="1"/>
  <c r="Q4224" i="1"/>
  <c r="P4224" i="1"/>
  <c r="O4224" i="1"/>
  <c r="N4224" i="1"/>
  <c r="S4223" i="1"/>
  <c r="R4223" i="1"/>
  <c r="Q4223" i="1"/>
  <c r="P4223" i="1"/>
  <c r="O4223" i="1"/>
  <c r="N4223" i="1"/>
  <c r="S4222" i="1"/>
  <c r="R4222" i="1"/>
  <c r="T4222" i="1" s="1"/>
  <c r="Q4222" i="1"/>
  <c r="P4222" i="1"/>
  <c r="O4222" i="1"/>
  <c r="N4222" i="1"/>
  <c r="S4221" i="1"/>
  <c r="R4221" i="1"/>
  <c r="Q4221" i="1"/>
  <c r="P4221" i="1"/>
  <c r="O4221" i="1"/>
  <c r="N4221" i="1"/>
  <c r="S4220" i="1"/>
  <c r="R4220" i="1"/>
  <c r="Q4220" i="1"/>
  <c r="P4220" i="1"/>
  <c r="O4220" i="1"/>
  <c r="N4220" i="1"/>
  <c r="S4219" i="1"/>
  <c r="R4219" i="1"/>
  <c r="Q4219" i="1"/>
  <c r="P4219" i="1"/>
  <c r="O4219" i="1"/>
  <c r="N4219" i="1"/>
  <c r="S4218" i="1"/>
  <c r="R4218" i="1"/>
  <c r="Q4218" i="1"/>
  <c r="P4218" i="1"/>
  <c r="O4218" i="1"/>
  <c r="N4218" i="1"/>
  <c r="S4217" i="1"/>
  <c r="R4217" i="1"/>
  <c r="Q4217" i="1"/>
  <c r="P4217" i="1"/>
  <c r="O4217" i="1"/>
  <c r="N4217" i="1"/>
  <c r="S4216" i="1"/>
  <c r="R4216" i="1"/>
  <c r="Q4216" i="1"/>
  <c r="P4216" i="1"/>
  <c r="O4216" i="1"/>
  <c r="N4216" i="1"/>
  <c r="S4215" i="1"/>
  <c r="R4215" i="1"/>
  <c r="Q4215" i="1"/>
  <c r="P4215" i="1"/>
  <c r="O4215" i="1"/>
  <c r="N4215" i="1"/>
  <c r="S4214" i="1"/>
  <c r="R4214" i="1"/>
  <c r="Q4214" i="1"/>
  <c r="P4214" i="1"/>
  <c r="O4214" i="1"/>
  <c r="N4214" i="1"/>
  <c r="S4213" i="1"/>
  <c r="R4213" i="1"/>
  <c r="Q4213" i="1"/>
  <c r="P4213" i="1"/>
  <c r="O4213" i="1"/>
  <c r="N4213" i="1"/>
  <c r="S4212" i="1"/>
  <c r="R4212" i="1"/>
  <c r="T4212" i="1" s="1"/>
  <c r="Q4212" i="1"/>
  <c r="P4212" i="1"/>
  <c r="O4212" i="1"/>
  <c r="N4212" i="1"/>
  <c r="S4211" i="1"/>
  <c r="R4211" i="1"/>
  <c r="Q4211" i="1"/>
  <c r="P4211" i="1"/>
  <c r="O4211" i="1"/>
  <c r="N4211" i="1"/>
  <c r="S4210" i="1"/>
  <c r="R4210" i="1"/>
  <c r="Q4210" i="1"/>
  <c r="P4210" i="1"/>
  <c r="O4210" i="1"/>
  <c r="N4210" i="1"/>
  <c r="S4209" i="1"/>
  <c r="R4209" i="1"/>
  <c r="Q4209" i="1"/>
  <c r="P4209" i="1"/>
  <c r="O4209" i="1"/>
  <c r="N4209" i="1"/>
  <c r="S4208" i="1"/>
  <c r="R4208" i="1"/>
  <c r="Q4208" i="1"/>
  <c r="P4208" i="1"/>
  <c r="O4208" i="1"/>
  <c r="N4208" i="1"/>
  <c r="S4207" i="1"/>
  <c r="R4207" i="1"/>
  <c r="Q4207" i="1"/>
  <c r="P4207" i="1"/>
  <c r="O4207" i="1"/>
  <c r="N4207" i="1"/>
  <c r="S4206" i="1"/>
  <c r="R4206" i="1"/>
  <c r="Q4206" i="1"/>
  <c r="P4206" i="1"/>
  <c r="O4206" i="1"/>
  <c r="N4206" i="1"/>
  <c r="S4205" i="1"/>
  <c r="R4205" i="1"/>
  <c r="Q4205" i="1"/>
  <c r="P4205" i="1"/>
  <c r="O4205" i="1"/>
  <c r="N4205" i="1"/>
  <c r="S4204" i="1"/>
  <c r="R4204" i="1"/>
  <c r="Q4204" i="1"/>
  <c r="P4204" i="1"/>
  <c r="O4204" i="1"/>
  <c r="N4204" i="1"/>
  <c r="S4203" i="1"/>
  <c r="R4203" i="1"/>
  <c r="Q4203" i="1"/>
  <c r="P4203" i="1"/>
  <c r="O4203" i="1"/>
  <c r="N4203" i="1"/>
  <c r="S4202" i="1"/>
  <c r="R4202" i="1"/>
  <c r="T4202" i="1" s="1"/>
  <c r="Q4202" i="1"/>
  <c r="P4202" i="1"/>
  <c r="O4202" i="1"/>
  <c r="N4202" i="1"/>
  <c r="S4201" i="1"/>
  <c r="R4201" i="1"/>
  <c r="Q4201" i="1"/>
  <c r="P4201" i="1"/>
  <c r="O4201" i="1"/>
  <c r="N4201" i="1"/>
  <c r="S4200" i="1"/>
  <c r="R4200" i="1"/>
  <c r="Q4200" i="1"/>
  <c r="P4200" i="1"/>
  <c r="O4200" i="1"/>
  <c r="N4200" i="1"/>
  <c r="S4199" i="1"/>
  <c r="R4199" i="1"/>
  <c r="Q4199" i="1"/>
  <c r="P4199" i="1"/>
  <c r="O4199" i="1"/>
  <c r="N4199" i="1"/>
  <c r="S4198" i="1"/>
  <c r="T4198" i="1" s="1"/>
  <c r="R4198" i="1"/>
  <c r="Q4198" i="1"/>
  <c r="P4198" i="1"/>
  <c r="O4198" i="1"/>
  <c r="N4198" i="1"/>
  <c r="S4197" i="1"/>
  <c r="T4197" i="1" s="1"/>
  <c r="R4197" i="1"/>
  <c r="Q4197" i="1"/>
  <c r="P4197" i="1"/>
  <c r="O4197" i="1"/>
  <c r="N4197" i="1"/>
  <c r="S4196" i="1"/>
  <c r="T4196" i="1" s="1"/>
  <c r="R4196" i="1"/>
  <c r="Q4196" i="1"/>
  <c r="P4196" i="1"/>
  <c r="O4196" i="1"/>
  <c r="N4196" i="1"/>
  <c r="S4195" i="1"/>
  <c r="T4195" i="1" s="1"/>
  <c r="R4195" i="1"/>
  <c r="Q4195" i="1"/>
  <c r="P4195" i="1"/>
  <c r="O4195" i="1"/>
  <c r="N4195" i="1"/>
  <c r="S4194" i="1"/>
  <c r="T4194" i="1" s="1"/>
  <c r="R4194" i="1"/>
  <c r="Q4194" i="1"/>
  <c r="P4194" i="1"/>
  <c r="O4194" i="1"/>
  <c r="N4194" i="1"/>
  <c r="S4193" i="1"/>
  <c r="T4193" i="1" s="1"/>
  <c r="R4193" i="1"/>
  <c r="Q4193" i="1"/>
  <c r="P4193" i="1"/>
  <c r="O4193" i="1"/>
  <c r="N4193" i="1"/>
  <c r="S4192" i="1"/>
  <c r="R4192" i="1"/>
  <c r="Q4192" i="1"/>
  <c r="P4192" i="1"/>
  <c r="O4192" i="1"/>
  <c r="N4192" i="1"/>
  <c r="S4191" i="1"/>
  <c r="R4191" i="1"/>
  <c r="Q4191" i="1"/>
  <c r="P4191" i="1"/>
  <c r="O4191" i="1"/>
  <c r="N4191" i="1"/>
  <c r="S4190" i="1"/>
  <c r="T4190" i="1" s="1"/>
  <c r="R4190" i="1"/>
  <c r="Q4190" i="1"/>
  <c r="P4190" i="1"/>
  <c r="O4190" i="1"/>
  <c r="N4190" i="1"/>
  <c r="S4189" i="1"/>
  <c r="R4189" i="1"/>
  <c r="Q4189" i="1"/>
  <c r="P4189" i="1"/>
  <c r="O4189" i="1"/>
  <c r="N4189" i="1"/>
  <c r="S4188" i="1"/>
  <c r="T4188" i="1" s="1"/>
  <c r="R4188" i="1"/>
  <c r="Q4188" i="1"/>
  <c r="P4188" i="1"/>
  <c r="O4188" i="1"/>
  <c r="N4188" i="1"/>
  <c r="S4187" i="1"/>
  <c r="T4187" i="1" s="1"/>
  <c r="R4187" i="1"/>
  <c r="Q4187" i="1"/>
  <c r="P4187" i="1"/>
  <c r="O4187" i="1"/>
  <c r="N4187" i="1"/>
  <c r="S4186" i="1"/>
  <c r="T4186" i="1" s="1"/>
  <c r="R4186" i="1"/>
  <c r="Q4186" i="1"/>
  <c r="P4186" i="1"/>
  <c r="O4186" i="1"/>
  <c r="N4186" i="1"/>
  <c r="S4185" i="1"/>
  <c r="T4185" i="1" s="1"/>
  <c r="R4185" i="1"/>
  <c r="Q4185" i="1"/>
  <c r="P4185" i="1"/>
  <c r="O4185" i="1"/>
  <c r="N4185" i="1"/>
  <c r="S4184" i="1"/>
  <c r="T4184" i="1" s="1"/>
  <c r="R4184" i="1"/>
  <c r="Q4184" i="1"/>
  <c r="P4184" i="1"/>
  <c r="O4184" i="1"/>
  <c r="N4184" i="1"/>
  <c r="S4183" i="1"/>
  <c r="T4183" i="1" s="1"/>
  <c r="R4183" i="1"/>
  <c r="Q4183" i="1"/>
  <c r="P4183" i="1"/>
  <c r="O4183" i="1"/>
  <c r="N4183" i="1"/>
  <c r="S4182" i="1"/>
  <c r="R4182" i="1"/>
  <c r="Q4182" i="1"/>
  <c r="P4182" i="1"/>
  <c r="O4182" i="1"/>
  <c r="N4182" i="1"/>
  <c r="S4181" i="1"/>
  <c r="R4181" i="1"/>
  <c r="Q4181" i="1"/>
  <c r="P4181" i="1"/>
  <c r="O4181" i="1"/>
  <c r="N4181" i="1"/>
  <c r="S4180" i="1"/>
  <c r="T4180" i="1" s="1"/>
  <c r="R4180" i="1"/>
  <c r="Q4180" i="1"/>
  <c r="P4180" i="1"/>
  <c r="O4180" i="1"/>
  <c r="N4180" i="1"/>
  <c r="S4179" i="1"/>
  <c r="R4179" i="1"/>
  <c r="Q4179" i="1"/>
  <c r="P4179" i="1"/>
  <c r="O4179" i="1"/>
  <c r="N4179" i="1"/>
  <c r="S4178" i="1"/>
  <c r="T4178" i="1" s="1"/>
  <c r="R4178" i="1"/>
  <c r="Q4178" i="1"/>
  <c r="P4178" i="1"/>
  <c r="O4178" i="1"/>
  <c r="N4178" i="1"/>
  <c r="S4177" i="1"/>
  <c r="T4177" i="1" s="1"/>
  <c r="R4177" i="1"/>
  <c r="Q4177" i="1"/>
  <c r="P4177" i="1"/>
  <c r="O4177" i="1"/>
  <c r="N4177" i="1"/>
  <c r="S4176" i="1"/>
  <c r="T4176" i="1" s="1"/>
  <c r="R4176" i="1"/>
  <c r="Q4176" i="1"/>
  <c r="P4176" i="1"/>
  <c r="O4176" i="1"/>
  <c r="N4176" i="1"/>
  <c r="S4175" i="1"/>
  <c r="T4175" i="1" s="1"/>
  <c r="R4175" i="1"/>
  <c r="Q4175" i="1"/>
  <c r="P4175" i="1"/>
  <c r="O4175" i="1"/>
  <c r="N4175" i="1"/>
  <c r="S4174" i="1"/>
  <c r="T4174" i="1" s="1"/>
  <c r="R4174" i="1"/>
  <c r="Q4174" i="1"/>
  <c r="P4174" i="1"/>
  <c r="O4174" i="1"/>
  <c r="N4174" i="1"/>
  <c r="S4173" i="1"/>
  <c r="T4173" i="1" s="1"/>
  <c r="R4173" i="1"/>
  <c r="Q4173" i="1"/>
  <c r="P4173" i="1"/>
  <c r="O4173" i="1"/>
  <c r="N4173" i="1"/>
  <c r="S4172" i="1"/>
  <c r="R4172" i="1"/>
  <c r="Q4172" i="1"/>
  <c r="P4172" i="1"/>
  <c r="O4172" i="1"/>
  <c r="N4172" i="1"/>
  <c r="S4171" i="1"/>
  <c r="R4171" i="1"/>
  <c r="Q4171" i="1"/>
  <c r="P4171" i="1"/>
  <c r="O4171" i="1"/>
  <c r="N4171" i="1"/>
  <c r="S4170" i="1"/>
  <c r="T4170" i="1" s="1"/>
  <c r="R4170" i="1"/>
  <c r="Q4170" i="1"/>
  <c r="P4170" i="1"/>
  <c r="O4170" i="1"/>
  <c r="N4170" i="1"/>
  <c r="S4169" i="1"/>
  <c r="R4169" i="1"/>
  <c r="Q4169" i="1"/>
  <c r="P4169" i="1"/>
  <c r="O4169" i="1"/>
  <c r="N4169" i="1"/>
  <c r="S4168" i="1"/>
  <c r="T4168" i="1" s="1"/>
  <c r="R4168" i="1"/>
  <c r="Q4168" i="1"/>
  <c r="P4168" i="1"/>
  <c r="O4168" i="1"/>
  <c r="N4168" i="1"/>
  <c r="S4167" i="1"/>
  <c r="T4167" i="1" s="1"/>
  <c r="R4167" i="1"/>
  <c r="Q4167" i="1"/>
  <c r="P4167" i="1"/>
  <c r="O4167" i="1"/>
  <c r="N4167" i="1"/>
  <c r="S4166" i="1"/>
  <c r="T4166" i="1" s="1"/>
  <c r="R4166" i="1"/>
  <c r="Q4166" i="1"/>
  <c r="P4166" i="1"/>
  <c r="O4166" i="1"/>
  <c r="N4166" i="1"/>
  <c r="S4165" i="1"/>
  <c r="T4165" i="1" s="1"/>
  <c r="R4165" i="1"/>
  <c r="Q4165" i="1"/>
  <c r="P4165" i="1"/>
  <c r="O4165" i="1"/>
  <c r="N4165" i="1"/>
  <c r="S4164" i="1"/>
  <c r="T4164" i="1" s="1"/>
  <c r="R4164" i="1"/>
  <c r="Q4164" i="1"/>
  <c r="P4164" i="1"/>
  <c r="O4164" i="1"/>
  <c r="N4164" i="1"/>
  <c r="S4163" i="1"/>
  <c r="T4163" i="1" s="1"/>
  <c r="R4163" i="1"/>
  <c r="Q4163" i="1"/>
  <c r="P4163" i="1"/>
  <c r="O4163" i="1"/>
  <c r="N4163" i="1"/>
  <c r="S4162" i="1"/>
  <c r="R4162" i="1"/>
  <c r="Q4162" i="1"/>
  <c r="P4162" i="1"/>
  <c r="O4162" i="1"/>
  <c r="N4162" i="1"/>
  <c r="S4161" i="1"/>
  <c r="R4161" i="1"/>
  <c r="Q4161" i="1"/>
  <c r="P4161" i="1"/>
  <c r="O4161" i="1"/>
  <c r="N4161" i="1"/>
  <c r="S4160" i="1"/>
  <c r="T4160" i="1" s="1"/>
  <c r="R4160" i="1"/>
  <c r="Q4160" i="1"/>
  <c r="P4160" i="1"/>
  <c r="O4160" i="1"/>
  <c r="N4160" i="1"/>
  <c r="S4159" i="1"/>
  <c r="R4159" i="1"/>
  <c r="Q4159" i="1"/>
  <c r="P4159" i="1"/>
  <c r="O4159" i="1"/>
  <c r="N4159" i="1"/>
  <c r="S4158" i="1"/>
  <c r="T4158" i="1" s="1"/>
  <c r="R4158" i="1"/>
  <c r="Q4158" i="1"/>
  <c r="P4158" i="1"/>
  <c r="O4158" i="1"/>
  <c r="N4158" i="1"/>
  <c r="S4157" i="1"/>
  <c r="T4157" i="1" s="1"/>
  <c r="R4157" i="1"/>
  <c r="Q4157" i="1"/>
  <c r="P4157" i="1"/>
  <c r="O4157" i="1"/>
  <c r="N4157" i="1"/>
  <c r="S4156" i="1"/>
  <c r="T4156" i="1" s="1"/>
  <c r="R4156" i="1"/>
  <c r="Q4156" i="1"/>
  <c r="P4156" i="1"/>
  <c r="O4156" i="1"/>
  <c r="N4156" i="1"/>
  <c r="S4155" i="1"/>
  <c r="T4155" i="1" s="1"/>
  <c r="R4155" i="1"/>
  <c r="Q4155" i="1"/>
  <c r="P4155" i="1"/>
  <c r="O4155" i="1"/>
  <c r="N4155" i="1"/>
  <c r="S4154" i="1"/>
  <c r="T4154" i="1" s="1"/>
  <c r="R4154" i="1"/>
  <c r="Q4154" i="1"/>
  <c r="P4154" i="1"/>
  <c r="O4154" i="1"/>
  <c r="N4154" i="1"/>
  <c r="S4153" i="1"/>
  <c r="T4153" i="1" s="1"/>
  <c r="R4153" i="1"/>
  <c r="Q4153" i="1"/>
  <c r="P4153" i="1"/>
  <c r="O4153" i="1"/>
  <c r="N4153" i="1"/>
  <c r="S4152" i="1"/>
  <c r="R4152" i="1"/>
  <c r="Q4152" i="1"/>
  <c r="P4152" i="1"/>
  <c r="O4152" i="1"/>
  <c r="N4152" i="1"/>
  <c r="S4151" i="1"/>
  <c r="R4151" i="1"/>
  <c r="Q4151" i="1"/>
  <c r="P4151" i="1"/>
  <c r="O4151" i="1"/>
  <c r="N4151" i="1"/>
  <c r="S4150" i="1"/>
  <c r="T4150" i="1" s="1"/>
  <c r="R4150" i="1"/>
  <c r="Q4150" i="1"/>
  <c r="P4150" i="1"/>
  <c r="O4150" i="1"/>
  <c r="N4150" i="1"/>
  <c r="S4149" i="1"/>
  <c r="R4149" i="1"/>
  <c r="Q4149" i="1"/>
  <c r="P4149" i="1"/>
  <c r="O4149" i="1"/>
  <c r="N4149" i="1"/>
  <c r="S4148" i="1"/>
  <c r="T4148" i="1" s="1"/>
  <c r="R4148" i="1"/>
  <c r="Q4148" i="1"/>
  <c r="P4148" i="1"/>
  <c r="O4148" i="1"/>
  <c r="N4148" i="1"/>
  <c r="S4147" i="1"/>
  <c r="T4147" i="1" s="1"/>
  <c r="R4147" i="1"/>
  <c r="Q4147" i="1"/>
  <c r="P4147" i="1"/>
  <c r="O4147" i="1"/>
  <c r="N4147" i="1"/>
  <c r="S4146" i="1"/>
  <c r="T4146" i="1" s="1"/>
  <c r="R4146" i="1"/>
  <c r="Q4146" i="1"/>
  <c r="P4146" i="1"/>
  <c r="O4146" i="1"/>
  <c r="N4146" i="1"/>
  <c r="S4145" i="1"/>
  <c r="T4145" i="1" s="1"/>
  <c r="R4145" i="1"/>
  <c r="Q4145" i="1"/>
  <c r="P4145" i="1"/>
  <c r="O4145" i="1"/>
  <c r="N4145" i="1"/>
  <c r="S4144" i="1"/>
  <c r="T4144" i="1" s="1"/>
  <c r="R4144" i="1"/>
  <c r="Q4144" i="1"/>
  <c r="P4144" i="1"/>
  <c r="O4144" i="1"/>
  <c r="N4144" i="1"/>
  <c r="S4143" i="1"/>
  <c r="T4143" i="1" s="1"/>
  <c r="R4143" i="1"/>
  <c r="Q4143" i="1"/>
  <c r="P4143" i="1"/>
  <c r="O4143" i="1"/>
  <c r="N4143" i="1"/>
  <c r="S4142" i="1"/>
  <c r="R4142" i="1"/>
  <c r="Q4142" i="1"/>
  <c r="P4142" i="1"/>
  <c r="O4142" i="1"/>
  <c r="N4142" i="1"/>
  <c r="S4141" i="1"/>
  <c r="R4141" i="1"/>
  <c r="Q4141" i="1"/>
  <c r="P4141" i="1"/>
  <c r="O4141" i="1"/>
  <c r="N4141" i="1"/>
  <c r="S4140" i="1"/>
  <c r="T4140" i="1" s="1"/>
  <c r="R4140" i="1"/>
  <c r="Q4140" i="1"/>
  <c r="P4140" i="1"/>
  <c r="O4140" i="1"/>
  <c r="N4140" i="1"/>
  <c r="S4139" i="1"/>
  <c r="R4139" i="1"/>
  <c r="Q4139" i="1"/>
  <c r="P4139" i="1"/>
  <c r="O4139" i="1"/>
  <c r="N4139" i="1"/>
  <c r="S4138" i="1"/>
  <c r="T4138" i="1" s="1"/>
  <c r="R4138" i="1"/>
  <c r="Q4138" i="1"/>
  <c r="P4138" i="1"/>
  <c r="O4138" i="1"/>
  <c r="N4138" i="1"/>
  <c r="S4137" i="1"/>
  <c r="T4137" i="1" s="1"/>
  <c r="R4137" i="1"/>
  <c r="Q4137" i="1"/>
  <c r="P4137" i="1"/>
  <c r="O4137" i="1"/>
  <c r="N4137" i="1"/>
  <c r="S4136" i="1"/>
  <c r="T4136" i="1" s="1"/>
  <c r="R4136" i="1"/>
  <c r="Q4136" i="1"/>
  <c r="P4136" i="1"/>
  <c r="O4136" i="1"/>
  <c r="N4136" i="1"/>
  <c r="S4135" i="1"/>
  <c r="T4135" i="1" s="1"/>
  <c r="R4135" i="1"/>
  <c r="Q4135" i="1"/>
  <c r="P4135" i="1"/>
  <c r="O4135" i="1"/>
  <c r="N4135" i="1"/>
  <c r="S4134" i="1"/>
  <c r="T4134" i="1" s="1"/>
  <c r="R4134" i="1"/>
  <c r="Q4134" i="1"/>
  <c r="P4134" i="1"/>
  <c r="O4134" i="1"/>
  <c r="N4134" i="1"/>
  <c r="S4133" i="1"/>
  <c r="T4133" i="1" s="1"/>
  <c r="R4133" i="1"/>
  <c r="Q4133" i="1"/>
  <c r="P4133" i="1"/>
  <c r="O4133" i="1"/>
  <c r="N4133" i="1"/>
  <c r="S4132" i="1"/>
  <c r="R4132" i="1"/>
  <c r="Q4132" i="1"/>
  <c r="P4132" i="1"/>
  <c r="O4132" i="1"/>
  <c r="N4132" i="1"/>
  <c r="S4131" i="1"/>
  <c r="R4131" i="1"/>
  <c r="Q4131" i="1"/>
  <c r="P4131" i="1"/>
  <c r="O4131" i="1"/>
  <c r="N4131" i="1"/>
  <c r="S4130" i="1"/>
  <c r="T4130" i="1" s="1"/>
  <c r="R4130" i="1"/>
  <c r="Q4130" i="1"/>
  <c r="P4130" i="1"/>
  <c r="O4130" i="1"/>
  <c r="N4130" i="1"/>
  <c r="S4129" i="1"/>
  <c r="R4129" i="1"/>
  <c r="Q4129" i="1"/>
  <c r="P4129" i="1"/>
  <c r="O4129" i="1"/>
  <c r="N4129" i="1"/>
  <c r="S4128" i="1"/>
  <c r="T4128" i="1" s="1"/>
  <c r="R4128" i="1"/>
  <c r="Q4128" i="1"/>
  <c r="P4128" i="1"/>
  <c r="O4128" i="1"/>
  <c r="N4128" i="1"/>
  <c r="S4127" i="1"/>
  <c r="T4127" i="1" s="1"/>
  <c r="R4127" i="1"/>
  <c r="Q4127" i="1"/>
  <c r="P4127" i="1"/>
  <c r="O4127" i="1"/>
  <c r="N4127" i="1"/>
  <c r="S4126" i="1"/>
  <c r="T4126" i="1" s="1"/>
  <c r="R4126" i="1"/>
  <c r="Q4126" i="1"/>
  <c r="P4126" i="1"/>
  <c r="O4126" i="1"/>
  <c r="N4126" i="1"/>
  <c r="S4125" i="1"/>
  <c r="T4125" i="1" s="1"/>
  <c r="R4125" i="1"/>
  <c r="Q4125" i="1"/>
  <c r="P4125" i="1"/>
  <c r="O4125" i="1"/>
  <c r="N4125" i="1"/>
  <c r="S4124" i="1"/>
  <c r="T4124" i="1" s="1"/>
  <c r="R4124" i="1"/>
  <c r="Q4124" i="1"/>
  <c r="P4124" i="1"/>
  <c r="O4124" i="1"/>
  <c r="N4124" i="1"/>
  <c r="S4123" i="1"/>
  <c r="T4123" i="1" s="1"/>
  <c r="R4123" i="1"/>
  <c r="Q4123" i="1"/>
  <c r="P4123" i="1"/>
  <c r="O4123" i="1"/>
  <c r="N4123" i="1"/>
  <c r="S4122" i="1"/>
  <c r="R4122" i="1"/>
  <c r="Q4122" i="1"/>
  <c r="P4122" i="1"/>
  <c r="O4122" i="1"/>
  <c r="N4122" i="1"/>
  <c r="S4121" i="1"/>
  <c r="R4121" i="1"/>
  <c r="Q4121" i="1"/>
  <c r="P4121" i="1"/>
  <c r="O4121" i="1"/>
  <c r="N4121" i="1"/>
  <c r="S4120" i="1"/>
  <c r="T4120" i="1" s="1"/>
  <c r="R4120" i="1"/>
  <c r="Q4120" i="1"/>
  <c r="P4120" i="1"/>
  <c r="O4120" i="1"/>
  <c r="N4120" i="1"/>
  <c r="S4119" i="1"/>
  <c r="R4119" i="1"/>
  <c r="Q4119" i="1"/>
  <c r="P4119" i="1"/>
  <c r="O4119" i="1"/>
  <c r="N4119" i="1"/>
  <c r="S4118" i="1"/>
  <c r="T4118" i="1" s="1"/>
  <c r="R4118" i="1"/>
  <c r="Q4118" i="1"/>
  <c r="P4118" i="1"/>
  <c r="O4118" i="1"/>
  <c r="N4118" i="1"/>
  <c r="S4117" i="1"/>
  <c r="T4117" i="1" s="1"/>
  <c r="R4117" i="1"/>
  <c r="Q4117" i="1"/>
  <c r="P4117" i="1"/>
  <c r="O4117" i="1"/>
  <c r="N4117" i="1"/>
  <c r="S4116" i="1"/>
  <c r="T4116" i="1" s="1"/>
  <c r="R4116" i="1"/>
  <c r="Q4116" i="1"/>
  <c r="P4116" i="1"/>
  <c r="O4116" i="1"/>
  <c r="N4116" i="1"/>
  <c r="S4115" i="1"/>
  <c r="T4115" i="1" s="1"/>
  <c r="R4115" i="1"/>
  <c r="Q4115" i="1"/>
  <c r="P4115" i="1"/>
  <c r="O4115" i="1"/>
  <c r="N4115" i="1"/>
  <c r="S4114" i="1"/>
  <c r="T4114" i="1" s="1"/>
  <c r="R4114" i="1"/>
  <c r="Q4114" i="1"/>
  <c r="P4114" i="1"/>
  <c r="O4114" i="1"/>
  <c r="N4114" i="1"/>
  <c r="S4113" i="1"/>
  <c r="T4113" i="1" s="1"/>
  <c r="R4113" i="1"/>
  <c r="Q4113" i="1"/>
  <c r="P4113" i="1"/>
  <c r="O4113" i="1"/>
  <c r="N4113" i="1"/>
  <c r="S4112" i="1"/>
  <c r="R4112" i="1"/>
  <c r="Q4112" i="1"/>
  <c r="P4112" i="1"/>
  <c r="O4112" i="1"/>
  <c r="N4112" i="1"/>
  <c r="S4111" i="1"/>
  <c r="R4111" i="1"/>
  <c r="Q4111" i="1"/>
  <c r="P4111" i="1"/>
  <c r="O4111" i="1"/>
  <c r="N4111" i="1"/>
  <c r="S4110" i="1"/>
  <c r="T4110" i="1" s="1"/>
  <c r="R4110" i="1"/>
  <c r="Q4110" i="1"/>
  <c r="P4110" i="1"/>
  <c r="O4110" i="1"/>
  <c r="N4110" i="1"/>
  <c r="S4109" i="1"/>
  <c r="R4109" i="1"/>
  <c r="Q4109" i="1"/>
  <c r="P4109" i="1"/>
  <c r="O4109" i="1"/>
  <c r="N4109" i="1"/>
  <c r="S4108" i="1"/>
  <c r="T4108" i="1" s="1"/>
  <c r="R4108" i="1"/>
  <c r="Q4108" i="1"/>
  <c r="P4108" i="1"/>
  <c r="O4108" i="1"/>
  <c r="N4108" i="1"/>
  <c r="S4107" i="1"/>
  <c r="T4107" i="1" s="1"/>
  <c r="R4107" i="1"/>
  <c r="Q4107" i="1"/>
  <c r="P4107" i="1"/>
  <c r="O4107" i="1"/>
  <c r="N4107" i="1"/>
  <c r="S4106" i="1"/>
  <c r="T4106" i="1" s="1"/>
  <c r="R4106" i="1"/>
  <c r="Q4106" i="1"/>
  <c r="P4106" i="1"/>
  <c r="O4106" i="1"/>
  <c r="N4106" i="1"/>
  <c r="S4105" i="1"/>
  <c r="T4105" i="1" s="1"/>
  <c r="R4105" i="1"/>
  <c r="Q4105" i="1"/>
  <c r="P4105" i="1"/>
  <c r="O4105" i="1"/>
  <c r="N4105" i="1"/>
  <c r="S4104" i="1"/>
  <c r="T4104" i="1" s="1"/>
  <c r="R4104" i="1"/>
  <c r="Q4104" i="1"/>
  <c r="P4104" i="1"/>
  <c r="O4104" i="1"/>
  <c r="N4104" i="1"/>
  <c r="S4103" i="1"/>
  <c r="T4103" i="1" s="1"/>
  <c r="R4103" i="1"/>
  <c r="Q4103" i="1"/>
  <c r="P4103" i="1"/>
  <c r="O4103" i="1"/>
  <c r="N4103" i="1"/>
  <c r="S4102" i="1"/>
  <c r="R4102" i="1"/>
  <c r="Q4102" i="1"/>
  <c r="P4102" i="1"/>
  <c r="O4102" i="1"/>
  <c r="N4102" i="1"/>
  <c r="S4101" i="1"/>
  <c r="R4101" i="1"/>
  <c r="Q4101" i="1"/>
  <c r="P4101" i="1"/>
  <c r="O4101" i="1"/>
  <c r="N4101" i="1"/>
  <c r="S4100" i="1"/>
  <c r="T4100" i="1" s="1"/>
  <c r="R4100" i="1"/>
  <c r="Q4100" i="1"/>
  <c r="P4100" i="1"/>
  <c r="O4100" i="1"/>
  <c r="N4100" i="1"/>
  <c r="S4099" i="1"/>
  <c r="R4099" i="1"/>
  <c r="Q4099" i="1"/>
  <c r="P4099" i="1"/>
  <c r="O4099" i="1"/>
  <c r="N4099" i="1"/>
  <c r="S4098" i="1"/>
  <c r="T4098" i="1" s="1"/>
  <c r="R4098" i="1"/>
  <c r="Q4098" i="1"/>
  <c r="P4098" i="1"/>
  <c r="O4098" i="1"/>
  <c r="N4098" i="1"/>
  <c r="S4097" i="1"/>
  <c r="T4097" i="1" s="1"/>
  <c r="R4097" i="1"/>
  <c r="Q4097" i="1"/>
  <c r="P4097" i="1"/>
  <c r="O4097" i="1"/>
  <c r="N4097" i="1"/>
  <c r="S4096" i="1"/>
  <c r="T4096" i="1" s="1"/>
  <c r="R4096" i="1"/>
  <c r="Q4096" i="1"/>
  <c r="P4096" i="1"/>
  <c r="O4096" i="1"/>
  <c r="N4096" i="1"/>
  <c r="S4095" i="1"/>
  <c r="T4095" i="1" s="1"/>
  <c r="R4095" i="1"/>
  <c r="Q4095" i="1"/>
  <c r="P4095" i="1"/>
  <c r="O4095" i="1"/>
  <c r="N4095" i="1"/>
  <c r="S4094" i="1"/>
  <c r="T4094" i="1" s="1"/>
  <c r="R4094" i="1"/>
  <c r="Q4094" i="1"/>
  <c r="P4094" i="1"/>
  <c r="O4094" i="1"/>
  <c r="N4094" i="1"/>
  <c r="S4093" i="1"/>
  <c r="T4093" i="1" s="1"/>
  <c r="R4093" i="1"/>
  <c r="Q4093" i="1"/>
  <c r="P4093" i="1"/>
  <c r="O4093" i="1"/>
  <c r="N4093" i="1"/>
  <c r="S4092" i="1"/>
  <c r="R4092" i="1"/>
  <c r="Q4092" i="1"/>
  <c r="P4092" i="1"/>
  <c r="O4092" i="1"/>
  <c r="N4092" i="1"/>
  <c r="S4091" i="1"/>
  <c r="R4091" i="1"/>
  <c r="Q4091" i="1"/>
  <c r="P4091" i="1"/>
  <c r="O4091" i="1"/>
  <c r="N4091" i="1"/>
  <c r="S4090" i="1"/>
  <c r="T4090" i="1" s="1"/>
  <c r="R4090" i="1"/>
  <c r="Q4090" i="1"/>
  <c r="P4090" i="1"/>
  <c r="O4090" i="1"/>
  <c r="N4090" i="1"/>
  <c r="S4089" i="1"/>
  <c r="R4089" i="1"/>
  <c r="Q4089" i="1"/>
  <c r="P4089" i="1"/>
  <c r="O4089" i="1"/>
  <c r="N4089" i="1"/>
  <c r="S4088" i="1"/>
  <c r="T4088" i="1" s="1"/>
  <c r="R4088" i="1"/>
  <c r="Q4088" i="1"/>
  <c r="P4088" i="1"/>
  <c r="O4088" i="1"/>
  <c r="N4088" i="1"/>
  <c r="S4087" i="1"/>
  <c r="T4087" i="1" s="1"/>
  <c r="R4087" i="1"/>
  <c r="Q4087" i="1"/>
  <c r="P4087" i="1"/>
  <c r="O4087" i="1"/>
  <c r="N4087" i="1"/>
  <c r="S4086" i="1"/>
  <c r="T4086" i="1" s="1"/>
  <c r="R4086" i="1"/>
  <c r="Q4086" i="1"/>
  <c r="P4086" i="1"/>
  <c r="O4086" i="1"/>
  <c r="N4086" i="1"/>
  <c r="S4085" i="1"/>
  <c r="T4085" i="1" s="1"/>
  <c r="R4085" i="1"/>
  <c r="Q4085" i="1"/>
  <c r="P4085" i="1"/>
  <c r="O4085" i="1"/>
  <c r="N4085" i="1"/>
  <c r="S4084" i="1"/>
  <c r="T4084" i="1" s="1"/>
  <c r="R4084" i="1"/>
  <c r="Q4084" i="1"/>
  <c r="P4084" i="1"/>
  <c r="O4084" i="1"/>
  <c r="N4084" i="1"/>
  <c r="S4083" i="1"/>
  <c r="T4083" i="1" s="1"/>
  <c r="R4083" i="1"/>
  <c r="Q4083" i="1"/>
  <c r="P4083" i="1"/>
  <c r="O4083" i="1"/>
  <c r="N4083" i="1"/>
  <c r="S4082" i="1"/>
  <c r="R4082" i="1"/>
  <c r="Q4082" i="1"/>
  <c r="P4082" i="1"/>
  <c r="O4082" i="1"/>
  <c r="N4082" i="1"/>
  <c r="S4081" i="1"/>
  <c r="R4081" i="1"/>
  <c r="Q4081" i="1"/>
  <c r="P4081" i="1"/>
  <c r="O4081" i="1"/>
  <c r="N4081" i="1"/>
  <c r="S4080" i="1"/>
  <c r="T4080" i="1" s="1"/>
  <c r="R4080" i="1"/>
  <c r="Q4080" i="1"/>
  <c r="P4080" i="1"/>
  <c r="O4080" i="1"/>
  <c r="N4080" i="1"/>
  <c r="S4079" i="1"/>
  <c r="R4079" i="1"/>
  <c r="Q4079" i="1"/>
  <c r="P4079" i="1"/>
  <c r="O4079" i="1"/>
  <c r="N4079" i="1"/>
  <c r="S4078" i="1"/>
  <c r="T4078" i="1" s="1"/>
  <c r="R4078" i="1"/>
  <c r="Q4078" i="1"/>
  <c r="P4078" i="1"/>
  <c r="O4078" i="1"/>
  <c r="N4078" i="1"/>
  <c r="S4077" i="1"/>
  <c r="T4077" i="1" s="1"/>
  <c r="R4077" i="1"/>
  <c r="Q4077" i="1"/>
  <c r="P4077" i="1"/>
  <c r="O4077" i="1"/>
  <c r="N4077" i="1"/>
  <c r="S4076" i="1"/>
  <c r="T4076" i="1" s="1"/>
  <c r="R4076" i="1"/>
  <c r="Q4076" i="1"/>
  <c r="P4076" i="1"/>
  <c r="O4076" i="1"/>
  <c r="N4076" i="1"/>
  <c r="S4075" i="1"/>
  <c r="T4075" i="1" s="1"/>
  <c r="R4075" i="1"/>
  <c r="Q4075" i="1"/>
  <c r="P4075" i="1"/>
  <c r="O4075" i="1"/>
  <c r="N4075" i="1"/>
  <c r="S4074" i="1"/>
  <c r="T4074" i="1" s="1"/>
  <c r="R4074" i="1"/>
  <c r="Q4074" i="1"/>
  <c r="P4074" i="1"/>
  <c r="O4074" i="1"/>
  <c r="N4074" i="1"/>
  <c r="S4073" i="1"/>
  <c r="T4073" i="1" s="1"/>
  <c r="R4073" i="1"/>
  <c r="Q4073" i="1"/>
  <c r="P4073" i="1"/>
  <c r="O4073" i="1"/>
  <c r="N4073" i="1"/>
  <c r="S4072" i="1"/>
  <c r="R4072" i="1"/>
  <c r="Q4072" i="1"/>
  <c r="P4072" i="1"/>
  <c r="O4072" i="1"/>
  <c r="N4072" i="1"/>
  <c r="S4071" i="1"/>
  <c r="R4071" i="1"/>
  <c r="Q4071" i="1"/>
  <c r="P4071" i="1"/>
  <c r="O4071" i="1"/>
  <c r="N4071" i="1"/>
  <c r="S4070" i="1"/>
  <c r="T4070" i="1" s="1"/>
  <c r="R4070" i="1"/>
  <c r="Q4070" i="1"/>
  <c r="P4070" i="1"/>
  <c r="O4070" i="1"/>
  <c r="N4070" i="1"/>
  <c r="S4069" i="1"/>
  <c r="R4069" i="1"/>
  <c r="Q4069" i="1"/>
  <c r="P4069" i="1"/>
  <c r="O4069" i="1"/>
  <c r="N4069" i="1"/>
  <c r="S4068" i="1"/>
  <c r="T4068" i="1" s="1"/>
  <c r="R4068" i="1"/>
  <c r="Q4068" i="1"/>
  <c r="P4068" i="1"/>
  <c r="O4068" i="1"/>
  <c r="N4068" i="1"/>
  <c r="S4067" i="1"/>
  <c r="T4067" i="1" s="1"/>
  <c r="R4067" i="1"/>
  <c r="Q4067" i="1"/>
  <c r="P4067" i="1"/>
  <c r="O4067" i="1"/>
  <c r="N4067" i="1"/>
  <c r="S4066" i="1"/>
  <c r="T4066" i="1" s="1"/>
  <c r="R4066" i="1"/>
  <c r="Q4066" i="1"/>
  <c r="P4066" i="1"/>
  <c r="O4066" i="1"/>
  <c r="N4066" i="1"/>
  <c r="S4065" i="1"/>
  <c r="T4065" i="1" s="1"/>
  <c r="R4065" i="1"/>
  <c r="Q4065" i="1"/>
  <c r="P4065" i="1"/>
  <c r="O4065" i="1"/>
  <c r="N4065" i="1"/>
  <c r="S4064" i="1"/>
  <c r="T4064" i="1" s="1"/>
  <c r="R4064" i="1"/>
  <c r="Q4064" i="1"/>
  <c r="P4064" i="1"/>
  <c r="O4064" i="1"/>
  <c r="N4064" i="1"/>
  <c r="S4063" i="1"/>
  <c r="T4063" i="1" s="1"/>
  <c r="R4063" i="1"/>
  <c r="Q4063" i="1"/>
  <c r="P4063" i="1"/>
  <c r="O4063" i="1"/>
  <c r="N4063" i="1"/>
  <c r="S4062" i="1"/>
  <c r="R4062" i="1"/>
  <c r="Q4062" i="1"/>
  <c r="P4062" i="1"/>
  <c r="O4062" i="1"/>
  <c r="N4062" i="1"/>
  <c r="S4061" i="1"/>
  <c r="R4061" i="1"/>
  <c r="Q4061" i="1"/>
  <c r="P4061" i="1"/>
  <c r="O4061" i="1"/>
  <c r="N4061" i="1"/>
  <c r="S4060" i="1"/>
  <c r="R4060" i="1"/>
  <c r="Q4060" i="1"/>
  <c r="P4060" i="1"/>
  <c r="O4060" i="1"/>
  <c r="N4060" i="1"/>
  <c r="S4059" i="1"/>
  <c r="R4059" i="1"/>
  <c r="T4059" i="1" s="1"/>
  <c r="Q4059" i="1"/>
  <c r="P4059" i="1"/>
  <c r="O4059" i="1"/>
  <c r="N4059" i="1"/>
  <c r="S4058" i="1"/>
  <c r="R4058" i="1"/>
  <c r="Q4058" i="1"/>
  <c r="P4058" i="1"/>
  <c r="O4058" i="1"/>
  <c r="N4058" i="1"/>
  <c r="S4057" i="1"/>
  <c r="R4057" i="1"/>
  <c r="Q4057" i="1"/>
  <c r="P4057" i="1"/>
  <c r="O4057" i="1"/>
  <c r="N4057" i="1"/>
  <c r="S4056" i="1"/>
  <c r="R4056" i="1"/>
  <c r="Q4056" i="1"/>
  <c r="P4056" i="1"/>
  <c r="O4056" i="1"/>
  <c r="N4056" i="1"/>
  <c r="S4055" i="1"/>
  <c r="R4055" i="1"/>
  <c r="Q4055" i="1"/>
  <c r="P4055" i="1"/>
  <c r="O4055" i="1"/>
  <c r="N4055" i="1"/>
  <c r="S4054" i="1"/>
  <c r="R4054" i="1"/>
  <c r="Q4054" i="1"/>
  <c r="P4054" i="1"/>
  <c r="O4054" i="1"/>
  <c r="N4054" i="1"/>
  <c r="S4053" i="1"/>
  <c r="R4053" i="1"/>
  <c r="Q4053" i="1"/>
  <c r="P4053" i="1"/>
  <c r="O4053" i="1"/>
  <c r="N4053" i="1"/>
  <c r="S4052" i="1"/>
  <c r="R4052" i="1"/>
  <c r="T4052" i="1" s="1"/>
  <c r="Q4052" i="1"/>
  <c r="P4052" i="1"/>
  <c r="O4052" i="1"/>
  <c r="N4052" i="1"/>
  <c r="S4051" i="1"/>
  <c r="R4051" i="1"/>
  <c r="T4051" i="1" s="1"/>
  <c r="Q4051" i="1"/>
  <c r="P4051" i="1"/>
  <c r="O4051" i="1"/>
  <c r="N4051" i="1"/>
  <c r="S4050" i="1"/>
  <c r="R4050" i="1"/>
  <c r="Q4050" i="1"/>
  <c r="P4050" i="1"/>
  <c r="O4050" i="1"/>
  <c r="N4050" i="1"/>
  <c r="S4049" i="1"/>
  <c r="R4049" i="1"/>
  <c r="T4049" i="1" s="1"/>
  <c r="Q4049" i="1"/>
  <c r="P4049" i="1"/>
  <c r="O4049" i="1"/>
  <c r="N4049" i="1"/>
  <c r="F4049" i="1"/>
  <c r="D4049" i="1"/>
  <c r="S4048" i="1"/>
  <c r="R4048" i="1"/>
  <c r="T4048" i="1" s="1"/>
  <c r="Q4048" i="1"/>
  <c r="P4048" i="1"/>
  <c r="O4048" i="1"/>
  <c r="N4048" i="1"/>
  <c r="F4048" i="1"/>
  <c r="D4048" i="1"/>
  <c r="S4047" i="1"/>
  <c r="T4047" i="1" s="1"/>
  <c r="R4047" i="1"/>
  <c r="Q4047" i="1"/>
  <c r="P4047" i="1"/>
  <c r="O4047" i="1"/>
  <c r="N4047" i="1"/>
  <c r="S4046" i="1"/>
  <c r="R4046" i="1"/>
  <c r="T4046" i="1" s="1"/>
  <c r="Q4046" i="1"/>
  <c r="P4046" i="1"/>
  <c r="O4046" i="1"/>
  <c r="N4046" i="1"/>
  <c r="S4045" i="1"/>
  <c r="T4045" i="1" s="1"/>
  <c r="R4045" i="1"/>
  <c r="Q4045" i="1"/>
  <c r="P4045" i="1"/>
  <c r="O4045" i="1"/>
  <c r="N4045" i="1"/>
  <c r="S4044" i="1"/>
  <c r="R4044" i="1"/>
  <c r="T4044" i="1" s="1"/>
  <c r="Q4044" i="1"/>
  <c r="P4044" i="1"/>
  <c r="O4044" i="1"/>
  <c r="N4044" i="1"/>
  <c r="S4043" i="1"/>
  <c r="T4043" i="1" s="1"/>
  <c r="R4043" i="1"/>
  <c r="Q4043" i="1"/>
  <c r="P4043" i="1"/>
  <c r="O4043" i="1"/>
  <c r="N4043" i="1"/>
  <c r="S4042" i="1"/>
  <c r="R4042" i="1"/>
  <c r="T4042" i="1" s="1"/>
  <c r="Q4042" i="1"/>
  <c r="P4042" i="1"/>
  <c r="O4042" i="1"/>
  <c r="N4042" i="1"/>
  <c r="S4041" i="1"/>
  <c r="R4041" i="1"/>
  <c r="Q4041" i="1"/>
  <c r="P4041" i="1"/>
  <c r="O4041" i="1"/>
  <c r="N4041" i="1"/>
  <c r="S4040" i="1"/>
  <c r="R4040" i="1"/>
  <c r="T4040" i="1" s="1"/>
  <c r="Q4040" i="1"/>
  <c r="P4040" i="1"/>
  <c r="O4040" i="1"/>
  <c r="N4040" i="1"/>
  <c r="S4039" i="1"/>
  <c r="R4039" i="1"/>
  <c r="T4039" i="1" s="1"/>
  <c r="Q4039" i="1"/>
  <c r="P4039" i="1"/>
  <c r="O4039" i="1"/>
  <c r="N4039" i="1"/>
  <c r="S4038" i="1"/>
  <c r="R4038" i="1"/>
  <c r="Q4038" i="1"/>
  <c r="P4038" i="1"/>
  <c r="O4038" i="1"/>
  <c r="N4038" i="1"/>
  <c r="S4037" i="1"/>
  <c r="R4037" i="1"/>
  <c r="T4037" i="1" s="1"/>
  <c r="Q4037" i="1"/>
  <c r="P4037" i="1"/>
  <c r="O4037" i="1"/>
  <c r="N4037" i="1"/>
  <c r="S4036" i="1"/>
  <c r="R4036" i="1"/>
  <c r="T4036" i="1" s="1"/>
  <c r="Q4036" i="1"/>
  <c r="P4036" i="1"/>
  <c r="O4036" i="1"/>
  <c r="N4036" i="1"/>
  <c r="S4035" i="1"/>
  <c r="R4035" i="1"/>
  <c r="T4035" i="1" s="1"/>
  <c r="Q4035" i="1"/>
  <c r="P4035" i="1"/>
  <c r="O4035" i="1"/>
  <c r="N4035" i="1"/>
  <c r="S4034" i="1"/>
  <c r="R4034" i="1"/>
  <c r="Q4034" i="1"/>
  <c r="P4034" i="1"/>
  <c r="O4034" i="1"/>
  <c r="N4034" i="1"/>
  <c r="S4033" i="1"/>
  <c r="R4033" i="1"/>
  <c r="Q4033" i="1"/>
  <c r="P4033" i="1"/>
  <c r="O4033" i="1"/>
  <c r="N4033" i="1"/>
  <c r="S4032" i="1"/>
  <c r="R4032" i="1"/>
  <c r="T4032" i="1" s="1"/>
  <c r="Q4032" i="1"/>
  <c r="P4032" i="1"/>
  <c r="O4032" i="1"/>
  <c r="N4032" i="1"/>
  <c r="S4031" i="1"/>
  <c r="R4031" i="1"/>
  <c r="T4031" i="1" s="1"/>
  <c r="Q4031" i="1"/>
  <c r="P4031" i="1"/>
  <c r="O4031" i="1"/>
  <c r="N4031" i="1"/>
  <c r="S4030" i="1"/>
  <c r="R4030" i="1"/>
  <c r="T4030" i="1" s="1"/>
  <c r="Q4030" i="1"/>
  <c r="P4030" i="1"/>
  <c r="O4030" i="1"/>
  <c r="N4030" i="1"/>
  <c r="S4029" i="1"/>
  <c r="R4029" i="1"/>
  <c r="T4029" i="1" s="1"/>
  <c r="Q4029" i="1"/>
  <c r="P4029" i="1"/>
  <c r="O4029" i="1"/>
  <c r="N4029" i="1"/>
  <c r="S4028" i="1"/>
  <c r="R4028" i="1"/>
  <c r="Q4028" i="1"/>
  <c r="P4028" i="1"/>
  <c r="O4028" i="1"/>
  <c r="N4028" i="1"/>
  <c r="S4027" i="1"/>
  <c r="R4027" i="1"/>
  <c r="T4027" i="1" s="1"/>
  <c r="Q4027" i="1"/>
  <c r="P4027" i="1"/>
  <c r="O4027" i="1"/>
  <c r="N4027" i="1"/>
  <c r="S4026" i="1"/>
  <c r="R4026" i="1"/>
  <c r="T4026" i="1" s="1"/>
  <c r="Q4026" i="1"/>
  <c r="P4026" i="1"/>
  <c r="O4026" i="1"/>
  <c r="N4026" i="1"/>
  <c r="S4025" i="1"/>
  <c r="R4025" i="1"/>
  <c r="T4025" i="1" s="1"/>
  <c r="Q4025" i="1"/>
  <c r="P4025" i="1"/>
  <c r="O4025" i="1"/>
  <c r="N4025" i="1"/>
  <c r="S4024" i="1"/>
  <c r="R4024" i="1"/>
  <c r="Q4024" i="1"/>
  <c r="P4024" i="1"/>
  <c r="O4024" i="1"/>
  <c r="N4024" i="1"/>
  <c r="S4023" i="1"/>
  <c r="R4023" i="1"/>
  <c r="Q4023" i="1"/>
  <c r="P4023" i="1"/>
  <c r="O4023" i="1"/>
  <c r="N4023" i="1"/>
  <c r="S4022" i="1"/>
  <c r="R4022" i="1"/>
  <c r="T4022" i="1" s="1"/>
  <c r="Q4022" i="1"/>
  <c r="P4022" i="1"/>
  <c r="O4022" i="1"/>
  <c r="N4022" i="1"/>
  <c r="S4021" i="1"/>
  <c r="R4021" i="1"/>
  <c r="T4021" i="1" s="1"/>
  <c r="Q4021" i="1"/>
  <c r="P4021" i="1"/>
  <c r="O4021" i="1"/>
  <c r="N4021" i="1"/>
  <c r="S4020" i="1"/>
  <c r="R4020" i="1"/>
  <c r="T4020" i="1" s="1"/>
  <c r="Q4020" i="1"/>
  <c r="P4020" i="1"/>
  <c r="O4020" i="1"/>
  <c r="N4020" i="1"/>
  <c r="S4019" i="1"/>
  <c r="R4019" i="1"/>
  <c r="T4019" i="1" s="1"/>
  <c r="Q4019" i="1"/>
  <c r="P4019" i="1"/>
  <c r="O4019" i="1"/>
  <c r="N4019" i="1"/>
  <c r="S4018" i="1"/>
  <c r="R4018" i="1"/>
  <c r="Q4018" i="1"/>
  <c r="P4018" i="1"/>
  <c r="O4018" i="1"/>
  <c r="N4018" i="1"/>
  <c r="S4017" i="1"/>
  <c r="R4017" i="1"/>
  <c r="T4017" i="1" s="1"/>
  <c r="Q4017" i="1"/>
  <c r="P4017" i="1"/>
  <c r="O4017" i="1"/>
  <c r="N4017" i="1"/>
  <c r="S4016" i="1"/>
  <c r="R4016" i="1"/>
  <c r="T4016" i="1" s="1"/>
  <c r="Q4016" i="1"/>
  <c r="P4016" i="1"/>
  <c r="O4016" i="1"/>
  <c r="N4016" i="1"/>
  <c r="S4015" i="1"/>
  <c r="R4015" i="1"/>
  <c r="T4015" i="1" s="1"/>
  <c r="Q4015" i="1"/>
  <c r="P4015" i="1"/>
  <c r="O4015" i="1"/>
  <c r="N4015" i="1"/>
  <c r="S4014" i="1"/>
  <c r="R4014" i="1"/>
  <c r="Q4014" i="1"/>
  <c r="P4014" i="1"/>
  <c r="O4014" i="1"/>
  <c r="N4014" i="1"/>
  <c r="S4013" i="1"/>
  <c r="R4013" i="1"/>
  <c r="Q4013" i="1"/>
  <c r="P4013" i="1"/>
  <c r="O4013" i="1"/>
  <c r="N4013" i="1"/>
  <c r="S4012" i="1"/>
  <c r="R4012" i="1"/>
  <c r="T4012" i="1" s="1"/>
  <c r="Q4012" i="1"/>
  <c r="P4012" i="1"/>
  <c r="O4012" i="1"/>
  <c r="N4012" i="1"/>
  <c r="F4012" i="1"/>
  <c r="D4012" i="1"/>
  <c r="S4011" i="1"/>
  <c r="T4011" i="1" s="1"/>
  <c r="R4011" i="1"/>
  <c r="Q4011" i="1"/>
  <c r="P4011" i="1"/>
  <c r="O4011" i="1"/>
  <c r="N4011" i="1"/>
  <c r="F4011" i="1"/>
  <c r="D4011" i="1"/>
  <c r="S4010" i="1"/>
  <c r="R4010" i="1"/>
  <c r="Q4010" i="1"/>
  <c r="P4010" i="1"/>
  <c r="O4010" i="1"/>
  <c r="N4010" i="1"/>
  <c r="F4010" i="1"/>
  <c r="D4010" i="1"/>
  <c r="S4009" i="1"/>
  <c r="R4009" i="1"/>
  <c r="Q4009" i="1"/>
  <c r="P4009" i="1"/>
  <c r="O4009" i="1"/>
  <c r="N4009" i="1"/>
  <c r="S4008" i="1"/>
  <c r="R4008" i="1"/>
  <c r="Q4008" i="1"/>
  <c r="P4008" i="1"/>
  <c r="O4008" i="1"/>
  <c r="N4008" i="1"/>
  <c r="S4007" i="1"/>
  <c r="R4007" i="1"/>
  <c r="T4007" i="1" s="1"/>
  <c r="Q4007" i="1"/>
  <c r="P4007" i="1"/>
  <c r="O4007" i="1"/>
  <c r="N4007" i="1"/>
  <c r="S4006" i="1"/>
  <c r="R4006" i="1"/>
  <c r="Q4006" i="1"/>
  <c r="P4006" i="1"/>
  <c r="O4006" i="1"/>
  <c r="N4006" i="1"/>
  <c r="S4005" i="1"/>
  <c r="R4005" i="1"/>
  <c r="Q4005" i="1"/>
  <c r="P4005" i="1"/>
  <c r="O4005" i="1"/>
  <c r="N4005" i="1"/>
  <c r="S4004" i="1"/>
  <c r="R4004" i="1"/>
  <c r="Q4004" i="1"/>
  <c r="P4004" i="1"/>
  <c r="O4004" i="1"/>
  <c r="N4004" i="1"/>
  <c r="S4003" i="1"/>
  <c r="R4003" i="1"/>
  <c r="T4003" i="1" s="1"/>
  <c r="Q4003" i="1"/>
  <c r="P4003" i="1"/>
  <c r="O4003" i="1"/>
  <c r="N4003" i="1"/>
  <c r="S4002" i="1"/>
  <c r="R4002" i="1"/>
  <c r="Q4002" i="1"/>
  <c r="P4002" i="1"/>
  <c r="O4002" i="1"/>
  <c r="N4002" i="1"/>
  <c r="S4001" i="1"/>
  <c r="R4001" i="1"/>
  <c r="T4001" i="1" s="1"/>
  <c r="Q4001" i="1"/>
  <c r="P4001" i="1"/>
  <c r="O4001" i="1"/>
  <c r="N4001" i="1"/>
  <c r="S4000" i="1"/>
  <c r="R4000" i="1"/>
  <c r="Q4000" i="1"/>
  <c r="P4000" i="1"/>
  <c r="O4000" i="1"/>
  <c r="N4000" i="1"/>
  <c r="S3999" i="1"/>
  <c r="R3999" i="1"/>
  <c r="Q3999" i="1"/>
  <c r="P3999" i="1"/>
  <c r="O3999" i="1"/>
  <c r="N3999" i="1"/>
  <c r="S3998" i="1"/>
  <c r="R3998" i="1"/>
  <c r="Q3998" i="1"/>
  <c r="P3998" i="1"/>
  <c r="O3998" i="1"/>
  <c r="N3998" i="1"/>
  <c r="S3997" i="1"/>
  <c r="R3997" i="1"/>
  <c r="Q3997" i="1"/>
  <c r="P3997" i="1"/>
  <c r="O3997" i="1"/>
  <c r="N3997" i="1"/>
  <c r="S3996" i="1"/>
  <c r="R3996" i="1"/>
  <c r="Q3996" i="1"/>
  <c r="P3996" i="1"/>
  <c r="O3996" i="1"/>
  <c r="N3996" i="1"/>
  <c r="S3995" i="1"/>
  <c r="R3995" i="1"/>
  <c r="Q3995" i="1"/>
  <c r="P3995" i="1"/>
  <c r="O3995" i="1"/>
  <c r="N3995" i="1"/>
  <c r="S3994" i="1"/>
  <c r="R3994" i="1"/>
  <c r="Q3994" i="1"/>
  <c r="P3994" i="1"/>
  <c r="O3994" i="1"/>
  <c r="N3994" i="1"/>
  <c r="S3993" i="1"/>
  <c r="R3993" i="1"/>
  <c r="T3993" i="1" s="1"/>
  <c r="Q3993" i="1"/>
  <c r="P3993" i="1"/>
  <c r="O3993" i="1"/>
  <c r="N3993" i="1"/>
  <c r="S3992" i="1"/>
  <c r="R3992" i="1"/>
  <c r="Q3992" i="1"/>
  <c r="P3992" i="1"/>
  <c r="O3992" i="1"/>
  <c r="N3992" i="1"/>
  <c r="S3991" i="1"/>
  <c r="R3991" i="1"/>
  <c r="T3991" i="1" s="1"/>
  <c r="Q3991" i="1"/>
  <c r="P3991" i="1"/>
  <c r="O3991" i="1"/>
  <c r="N3991" i="1"/>
  <c r="S3990" i="1"/>
  <c r="R3990" i="1"/>
  <c r="Q3990" i="1"/>
  <c r="P3990" i="1"/>
  <c r="O3990" i="1"/>
  <c r="N3990" i="1"/>
  <c r="S3989" i="1"/>
  <c r="R3989" i="1"/>
  <c r="Q3989" i="1"/>
  <c r="P3989" i="1"/>
  <c r="O3989" i="1"/>
  <c r="N3989" i="1"/>
  <c r="S3988" i="1"/>
  <c r="R3988" i="1"/>
  <c r="Q3988" i="1"/>
  <c r="P3988" i="1"/>
  <c r="O3988" i="1"/>
  <c r="N3988" i="1"/>
  <c r="S3987" i="1"/>
  <c r="R3987" i="1"/>
  <c r="T3987" i="1" s="1"/>
  <c r="Q3987" i="1"/>
  <c r="P3987" i="1"/>
  <c r="O3987" i="1"/>
  <c r="N3987" i="1"/>
  <c r="S3986" i="1"/>
  <c r="R3986" i="1"/>
  <c r="Q3986" i="1"/>
  <c r="P3986" i="1"/>
  <c r="O3986" i="1"/>
  <c r="N3986" i="1"/>
  <c r="S3985" i="1"/>
  <c r="R3985" i="1"/>
  <c r="Q3985" i="1"/>
  <c r="P3985" i="1"/>
  <c r="O3985" i="1"/>
  <c r="N3985" i="1"/>
  <c r="S3984" i="1"/>
  <c r="R3984" i="1"/>
  <c r="Q3984" i="1"/>
  <c r="P3984" i="1"/>
  <c r="O3984" i="1"/>
  <c r="N3984" i="1"/>
  <c r="S3983" i="1"/>
  <c r="R3983" i="1"/>
  <c r="T3983" i="1" s="1"/>
  <c r="Q3983" i="1"/>
  <c r="P3983" i="1"/>
  <c r="O3983" i="1"/>
  <c r="N3983" i="1"/>
  <c r="S3982" i="1"/>
  <c r="R3982" i="1"/>
  <c r="Q3982" i="1"/>
  <c r="P3982" i="1"/>
  <c r="O3982" i="1"/>
  <c r="N3982" i="1"/>
  <c r="S3981" i="1"/>
  <c r="R3981" i="1"/>
  <c r="Q3981" i="1"/>
  <c r="P3981" i="1"/>
  <c r="O3981" i="1"/>
  <c r="N3981" i="1"/>
  <c r="S3980" i="1"/>
  <c r="R3980" i="1"/>
  <c r="Q3980" i="1"/>
  <c r="P3980" i="1"/>
  <c r="O3980" i="1"/>
  <c r="N3980" i="1"/>
  <c r="S3979" i="1"/>
  <c r="R3979" i="1"/>
  <c r="Q3979" i="1"/>
  <c r="P3979" i="1"/>
  <c r="O3979" i="1"/>
  <c r="N3979" i="1"/>
  <c r="S3978" i="1"/>
  <c r="R3978" i="1"/>
  <c r="Q3978" i="1"/>
  <c r="P3978" i="1"/>
  <c r="O3978" i="1"/>
  <c r="N3978" i="1"/>
  <c r="S3977" i="1"/>
  <c r="R3977" i="1"/>
  <c r="T3977" i="1" s="1"/>
  <c r="Q3977" i="1"/>
  <c r="P3977" i="1"/>
  <c r="O3977" i="1"/>
  <c r="N3977" i="1"/>
  <c r="S3976" i="1"/>
  <c r="R3976" i="1"/>
  <c r="Q3976" i="1"/>
  <c r="P3976" i="1"/>
  <c r="O3976" i="1"/>
  <c r="N3976" i="1"/>
  <c r="S3975" i="1"/>
  <c r="R3975" i="1"/>
  <c r="Q3975" i="1"/>
  <c r="P3975" i="1"/>
  <c r="O3975" i="1"/>
  <c r="N3975" i="1"/>
  <c r="S3974" i="1"/>
  <c r="R3974" i="1"/>
  <c r="Q3974" i="1"/>
  <c r="P3974" i="1"/>
  <c r="O3974" i="1"/>
  <c r="N3974" i="1"/>
  <c r="S3973" i="1"/>
  <c r="R3973" i="1"/>
  <c r="Q3973" i="1"/>
  <c r="P3973" i="1"/>
  <c r="O3973" i="1"/>
  <c r="N3973" i="1"/>
  <c r="S3972" i="1"/>
  <c r="R3972" i="1"/>
  <c r="Q3972" i="1"/>
  <c r="P3972" i="1"/>
  <c r="O3972" i="1"/>
  <c r="N3972" i="1"/>
  <c r="S3971" i="1"/>
  <c r="R3971" i="1"/>
  <c r="T3971" i="1" s="1"/>
  <c r="Q3971" i="1"/>
  <c r="P3971" i="1"/>
  <c r="O3971" i="1"/>
  <c r="N3971" i="1"/>
  <c r="S3970" i="1"/>
  <c r="R3970" i="1"/>
  <c r="Q3970" i="1"/>
  <c r="P3970" i="1"/>
  <c r="O3970" i="1"/>
  <c r="N3970" i="1"/>
  <c r="F3970" i="1"/>
  <c r="D3970" i="1"/>
  <c r="S3969" i="1"/>
  <c r="R3969" i="1"/>
  <c r="T3969" i="1" s="1"/>
  <c r="Q3969" i="1"/>
  <c r="P3969" i="1"/>
  <c r="O3969" i="1"/>
  <c r="N3969" i="1"/>
  <c r="F3969" i="1"/>
  <c r="D3969" i="1"/>
  <c r="S3968" i="1"/>
  <c r="R3968" i="1"/>
  <c r="T3968" i="1" s="1"/>
  <c r="Q3968" i="1"/>
  <c r="P3968" i="1"/>
  <c r="O3968" i="1"/>
  <c r="N3968" i="1"/>
  <c r="F3968" i="1"/>
  <c r="D3968" i="1"/>
  <c r="S3967" i="1"/>
  <c r="T3967" i="1" s="1"/>
  <c r="R3967" i="1"/>
  <c r="Q3967" i="1"/>
  <c r="P3967" i="1"/>
  <c r="O3967" i="1"/>
  <c r="N3967" i="1"/>
  <c r="S3966" i="1"/>
  <c r="R3966" i="1"/>
  <c r="Q3966" i="1"/>
  <c r="P3966" i="1"/>
  <c r="O3966" i="1"/>
  <c r="N3966" i="1"/>
  <c r="S3965" i="1"/>
  <c r="R3965" i="1"/>
  <c r="Q3965" i="1"/>
  <c r="P3965" i="1"/>
  <c r="O3965" i="1"/>
  <c r="N3965" i="1"/>
  <c r="S3964" i="1"/>
  <c r="T3964" i="1" s="1"/>
  <c r="R3964" i="1"/>
  <c r="Q3964" i="1"/>
  <c r="P3964" i="1"/>
  <c r="O3964" i="1"/>
  <c r="N3964" i="1"/>
  <c r="S3963" i="1"/>
  <c r="R3963" i="1"/>
  <c r="Q3963" i="1"/>
  <c r="P3963" i="1"/>
  <c r="O3963" i="1"/>
  <c r="N3963" i="1"/>
  <c r="S3962" i="1"/>
  <c r="T3962" i="1" s="1"/>
  <c r="R3962" i="1"/>
  <c r="Q3962" i="1"/>
  <c r="P3962" i="1"/>
  <c r="O3962" i="1"/>
  <c r="N3962" i="1"/>
  <c r="S3961" i="1"/>
  <c r="T3961" i="1" s="1"/>
  <c r="R3961" i="1"/>
  <c r="Q3961" i="1"/>
  <c r="P3961" i="1"/>
  <c r="O3961" i="1"/>
  <c r="N3961" i="1"/>
  <c r="S3960" i="1"/>
  <c r="R3960" i="1"/>
  <c r="Q3960" i="1"/>
  <c r="P3960" i="1"/>
  <c r="O3960" i="1"/>
  <c r="N3960" i="1"/>
  <c r="S3959" i="1"/>
  <c r="R3959" i="1"/>
  <c r="Q3959" i="1"/>
  <c r="P3959" i="1"/>
  <c r="O3959" i="1"/>
  <c r="N3959" i="1"/>
  <c r="S3958" i="1"/>
  <c r="T3958" i="1" s="1"/>
  <c r="R3958" i="1"/>
  <c r="Q3958" i="1"/>
  <c r="P3958" i="1"/>
  <c r="O3958" i="1"/>
  <c r="N3958" i="1"/>
  <c r="S3957" i="1"/>
  <c r="T3957" i="1" s="1"/>
  <c r="R3957" i="1"/>
  <c r="Q3957" i="1"/>
  <c r="P3957" i="1"/>
  <c r="O3957" i="1"/>
  <c r="N3957" i="1"/>
  <c r="S3956" i="1"/>
  <c r="R3956" i="1"/>
  <c r="Q3956" i="1"/>
  <c r="P3956" i="1"/>
  <c r="O3956" i="1"/>
  <c r="N3956" i="1"/>
  <c r="S3955" i="1"/>
  <c r="R3955" i="1"/>
  <c r="Q3955" i="1"/>
  <c r="P3955" i="1"/>
  <c r="O3955" i="1"/>
  <c r="N3955" i="1"/>
  <c r="S3954" i="1"/>
  <c r="T3954" i="1" s="1"/>
  <c r="R3954" i="1"/>
  <c r="Q3954" i="1"/>
  <c r="P3954" i="1"/>
  <c r="O3954" i="1"/>
  <c r="N3954" i="1"/>
  <c r="S3953" i="1"/>
  <c r="R3953" i="1"/>
  <c r="Q3953" i="1"/>
  <c r="P3953" i="1"/>
  <c r="O3953" i="1"/>
  <c r="N3953" i="1"/>
  <c r="S3952" i="1"/>
  <c r="T3952" i="1" s="1"/>
  <c r="R3952" i="1"/>
  <c r="Q3952" i="1"/>
  <c r="P3952" i="1"/>
  <c r="O3952" i="1"/>
  <c r="N3952" i="1"/>
  <c r="S3951" i="1"/>
  <c r="T3951" i="1" s="1"/>
  <c r="R3951" i="1"/>
  <c r="Q3951" i="1"/>
  <c r="P3951" i="1"/>
  <c r="O3951" i="1"/>
  <c r="N3951" i="1"/>
  <c r="S3950" i="1"/>
  <c r="R3950" i="1"/>
  <c r="Q3950" i="1"/>
  <c r="P3950" i="1"/>
  <c r="O3950" i="1"/>
  <c r="N3950" i="1"/>
  <c r="S3949" i="1"/>
  <c r="R3949" i="1"/>
  <c r="Q3949" i="1"/>
  <c r="P3949" i="1"/>
  <c r="O3949" i="1"/>
  <c r="N3949" i="1"/>
  <c r="S3948" i="1"/>
  <c r="T3948" i="1" s="1"/>
  <c r="R3948" i="1"/>
  <c r="Q3948" i="1"/>
  <c r="P3948" i="1"/>
  <c r="O3948" i="1"/>
  <c r="N3948" i="1"/>
  <c r="S3947" i="1"/>
  <c r="T3947" i="1" s="1"/>
  <c r="R3947" i="1"/>
  <c r="Q3947" i="1"/>
  <c r="P3947" i="1"/>
  <c r="O3947" i="1"/>
  <c r="N3947" i="1"/>
  <c r="S3946" i="1"/>
  <c r="R3946" i="1"/>
  <c r="Q3946" i="1"/>
  <c r="P3946" i="1"/>
  <c r="O3946" i="1"/>
  <c r="N3946" i="1"/>
  <c r="S3945" i="1"/>
  <c r="R3945" i="1"/>
  <c r="Q3945" i="1"/>
  <c r="P3945" i="1"/>
  <c r="O3945" i="1"/>
  <c r="N3945" i="1"/>
  <c r="F3945" i="1"/>
  <c r="D3945" i="1"/>
  <c r="S3944" i="1"/>
  <c r="R3944" i="1"/>
  <c r="Q3944" i="1"/>
  <c r="P3944" i="1"/>
  <c r="O3944" i="1"/>
  <c r="N3944" i="1"/>
  <c r="F3944" i="1"/>
  <c r="D3944" i="1"/>
  <c r="S3943" i="1"/>
  <c r="R3943" i="1"/>
  <c r="T3943" i="1" s="1"/>
  <c r="Q3943" i="1"/>
  <c r="P3943" i="1"/>
  <c r="O3943" i="1"/>
  <c r="N3943" i="1"/>
  <c r="S3942" i="1"/>
  <c r="R3942" i="1"/>
  <c r="Q3942" i="1"/>
  <c r="P3942" i="1"/>
  <c r="O3942" i="1"/>
  <c r="N3942" i="1"/>
  <c r="S3941" i="1"/>
  <c r="R3941" i="1"/>
  <c r="Q3941" i="1"/>
  <c r="P3941" i="1"/>
  <c r="O3941" i="1"/>
  <c r="N3941" i="1"/>
  <c r="S3940" i="1"/>
  <c r="R3940" i="1"/>
  <c r="T3940" i="1" s="1"/>
  <c r="Q3940" i="1"/>
  <c r="P3940" i="1"/>
  <c r="O3940" i="1"/>
  <c r="N3940" i="1"/>
  <c r="S3939" i="1"/>
  <c r="R3939" i="1"/>
  <c r="T3939" i="1" s="1"/>
  <c r="Q3939" i="1"/>
  <c r="P3939" i="1"/>
  <c r="O3939" i="1"/>
  <c r="N3939" i="1"/>
  <c r="S3938" i="1"/>
  <c r="R3938" i="1"/>
  <c r="Q3938" i="1"/>
  <c r="P3938" i="1"/>
  <c r="O3938" i="1"/>
  <c r="N3938" i="1"/>
  <c r="S3937" i="1"/>
  <c r="R3937" i="1"/>
  <c r="T3937" i="1" s="1"/>
  <c r="Q3937" i="1"/>
  <c r="P3937" i="1"/>
  <c r="O3937" i="1"/>
  <c r="N3937" i="1"/>
  <c r="S3936" i="1"/>
  <c r="R3936" i="1"/>
  <c r="Q3936" i="1"/>
  <c r="P3936" i="1"/>
  <c r="O3936" i="1"/>
  <c r="N3936" i="1"/>
  <c r="S3935" i="1"/>
  <c r="R3935" i="1"/>
  <c r="Q3935" i="1"/>
  <c r="P3935" i="1"/>
  <c r="O3935" i="1"/>
  <c r="N3935" i="1"/>
  <c r="S3934" i="1"/>
  <c r="R3934" i="1"/>
  <c r="T3934" i="1" s="1"/>
  <c r="Q3934" i="1"/>
  <c r="P3934" i="1"/>
  <c r="O3934" i="1"/>
  <c r="N3934" i="1"/>
  <c r="S3933" i="1"/>
  <c r="R3933" i="1"/>
  <c r="T3933" i="1" s="1"/>
  <c r="Q3933" i="1"/>
  <c r="P3933" i="1"/>
  <c r="O3933" i="1"/>
  <c r="N3933" i="1"/>
  <c r="S3932" i="1"/>
  <c r="R3932" i="1"/>
  <c r="Q3932" i="1"/>
  <c r="P3932" i="1"/>
  <c r="O3932" i="1"/>
  <c r="N3932" i="1"/>
  <c r="F3932" i="1"/>
  <c r="D3932" i="1"/>
  <c r="S3931" i="1"/>
  <c r="R3931" i="1"/>
  <c r="T3931" i="1" s="1"/>
  <c r="Q3931" i="1"/>
  <c r="P3931" i="1"/>
  <c r="O3931" i="1"/>
  <c r="N3931" i="1"/>
  <c r="F3931" i="1"/>
  <c r="D3931" i="1"/>
  <c r="S3930" i="1"/>
  <c r="R3930" i="1"/>
  <c r="T3930" i="1" s="1"/>
  <c r="Q3930" i="1"/>
  <c r="P3930" i="1"/>
  <c r="O3930" i="1"/>
  <c r="N3930" i="1"/>
  <c r="F3930" i="1"/>
  <c r="D3930" i="1"/>
  <c r="S3929" i="1"/>
  <c r="R3929" i="1"/>
  <c r="T3929" i="1" s="1"/>
  <c r="Q3929" i="1"/>
  <c r="P3929" i="1"/>
  <c r="O3929" i="1"/>
  <c r="N3929" i="1"/>
  <c r="F3929" i="1"/>
  <c r="D3929" i="1"/>
  <c r="S3928" i="1"/>
  <c r="R3928" i="1"/>
  <c r="T3928" i="1" s="1"/>
  <c r="Q3928" i="1"/>
  <c r="P3928" i="1"/>
  <c r="O3928" i="1"/>
  <c r="N3928" i="1"/>
  <c r="F3928" i="1"/>
  <c r="D3928" i="1"/>
  <c r="S3927" i="1"/>
  <c r="R3927" i="1"/>
  <c r="T3927" i="1" s="1"/>
  <c r="Q3927" i="1"/>
  <c r="P3927" i="1"/>
  <c r="O3927" i="1"/>
  <c r="N3927" i="1"/>
  <c r="F3927" i="1"/>
  <c r="D3927" i="1"/>
  <c r="S3926" i="1"/>
  <c r="T3926" i="1" s="1"/>
  <c r="R3926" i="1"/>
  <c r="Q3926" i="1"/>
  <c r="P3926" i="1"/>
  <c r="O3926" i="1"/>
  <c r="N3926" i="1"/>
  <c r="F3926" i="1"/>
  <c r="D3926" i="1"/>
  <c r="S3925" i="1"/>
  <c r="R3925" i="1"/>
  <c r="Q3925" i="1"/>
  <c r="P3925" i="1"/>
  <c r="O3925" i="1"/>
  <c r="N3925" i="1"/>
  <c r="F3925" i="1"/>
  <c r="D3925" i="1"/>
  <c r="S3924" i="1"/>
  <c r="R3924" i="1"/>
  <c r="Q3924" i="1"/>
  <c r="P3924" i="1"/>
  <c r="O3924" i="1"/>
  <c r="N3924" i="1"/>
  <c r="F3924" i="1"/>
  <c r="D3924" i="1"/>
  <c r="S3923" i="1"/>
  <c r="R3923" i="1"/>
  <c r="T3923" i="1" s="1"/>
  <c r="Q3923" i="1"/>
  <c r="P3923" i="1"/>
  <c r="O3923" i="1"/>
  <c r="N3923" i="1"/>
  <c r="S3922" i="1"/>
  <c r="R3922" i="1"/>
  <c r="T3922" i="1" s="1"/>
  <c r="Q3922" i="1"/>
  <c r="P3922" i="1"/>
  <c r="O3922" i="1"/>
  <c r="N3922" i="1"/>
  <c r="S3921" i="1"/>
  <c r="R3921" i="1"/>
  <c r="T3921" i="1" s="1"/>
  <c r="Q3921" i="1"/>
  <c r="P3921" i="1"/>
  <c r="O3921" i="1"/>
  <c r="N3921" i="1"/>
  <c r="F3921" i="1"/>
  <c r="D3921" i="1"/>
  <c r="S3920" i="1"/>
  <c r="R3920" i="1"/>
  <c r="Q3920" i="1"/>
  <c r="P3920" i="1"/>
  <c r="O3920" i="1"/>
  <c r="N3920" i="1"/>
  <c r="F3920" i="1"/>
  <c r="D3920" i="1"/>
  <c r="S3919" i="1"/>
  <c r="R3919" i="1"/>
  <c r="T3919" i="1" s="1"/>
  <c r="Q3919" i="1"/>
  <c r="P3919" i="1"/>
  <c r="O3919" i="1"/>
  <c r="N3919" i="1"/>
  <c r="S3918" i="1"/>
  <c r="R3918" i="1"/>
  <c r="Q3918" i="1"/>
  <c r="P3918" i="1"/>
  <c r="O3918" i="1"/>
  <c r="N3918" i="1"/>
  <c r="S3917" i="1"/>
  <c r="R3917" i="1"/>
  <c r="T3917" i="1" s="1"/>
  <c r="Q3917" i="1"/>
  <c r="P3917" i="1"/>
  <c r="O3917" i="1"/>
  <c r="N3917" i="1"/>
  <c r="S3916" i="1"/>
  <c r="R3916" i="1"/>
  <c r="Q3916" i="1"/>
  <c r="P3916" i="1"/>
  <c r="O3916" i="1"/>
  <c r="N3916" i="1"/>
  <c r="S3915" i="1"/>
  <c r="R3915" i="1"/>
  <c r="T3915" i="1" s="1"/>
  <c r="Q3915" i="1"/>
  <c r="P3915" i="1"/>
  <c r="O3915" i="1"/>
  <c r="N3915" i="1"/>
  <c r="S3914" i="1"/>
  <c r="R3914" i="1"/>
  <c r="Q3914" i="1"/>
  <c r="P3914" i="1"/>
  <c r="O3914" i="1"/>
  <c r="N3914" i="1"/>
  <c r="S3913" i="1"/>
  <c r="R3913" i="1"/>
  <c r="Q3913" i="1"/>
  <c r="P3913" i="1"/>
  <c r="O3913" i="1"/>
  <c r="N3913" i="1"/>
  <c r="S3912" i="1"/>
  <c r="R3912" i="1"/>
  <c r="Q3912" i="1"/>
  <c r="P3912" i="1"/>
  <c r="O3912" i="1"/>
  <c r="N3912" i="1"/>
  <c r="S3911" i="1"/>
  <c r="R3911" i="1"/>
  <c r="Q3911" i="1"/>
  <c r="P3911" i="1"/>
  <c r="O3911" i="1"/>
  <c r="N3911" i="1"/>
  <c r="S3910" i="1"/>
  <c r="R3910" i="1"/>
  <c r="Q3910" i="1"/>
  <c r="P3910" i="1"/>
  <c r="O3910" i="1"/>
  <c r="N3910" i="1"/>
  <c r="S3909" i="1"/>
  <c r="R3909" i="1"/>
  <c r="T3909" i="1" s="1"/>
  <c r="Q3909" i="1"/>
  <c r="P3909" i="1"/>
  <c r="O3909" i="1"/>
  <c r="N3909" i="1"/>
  <c r="S3908" i="1"/>
  <c r="R3908" i="1"/>
  <c r="Q3908" i="1"/>
  <c r="P3908" i="1"/>
  <c r="O3908" i="1"/>
  <c r="N3908" i="1"/>
  <c r="S3907" i="1"/>
  <c r="R3907" i="1"/>
  <c r="T3907" i="1" s="1"/>
  <c r="Q3907" i="1"/>
  <c r="P3907" i="1"/>
  <c r="O3907" i="1"/>
  <c r="N3907" i="1"/>
  <c r="S3906" i="1"/>
  <c r="R3906" i="1"/>
  <c r="Q3906" i="1"/>
  <c r="P3906" i="1"/>
  <c r="O3906" i="1"/>
  <c r="N3906" i="1"/>
  <c r="S3905" i="1"/>
  <c r="R3905" i="1"/>
  <c r="Q3905" i="1"/>
  <c r="P3905" i="1"/>
  <c r="O3905" i="1"/>
  <c r="N3905" i="1"/>
  <c r="S3904" i="1"/>
  <c r="R3904" i="1"/>
  <c r="Q3904" i="1"/>
  <c r="P3904" i="1"/>
  <c r="O3904" i="1"/>
  <c r="N3904" i="1"/>
  <c r="S3903" i="1"/>
  <c r="R3903" i="1"/>
  <c r="T3903" i="1" s="1"/>
  <c r="Q3903" i="1"/>
  <c r="P3903" i="1"/>
  <c r="O3903" i="1"/>
  <c r="N3903" i="1"/>
  <c r="S3902" i="1"/>
  <c r="R3902" i="1"/>
  <c r="T3902" i="1" s="1"/>
  <c r="Q3902" i="1"/>
  <c r="P3902" i="1"/>
  <c r="O3902" i="1"/>
  <c r="N3902" i="1"/>
  <c r="F3902" i="1"/>
  <c r="D3902" i="1"/>
  <c r="S3901" i="1"/>
  <c r="T3901" i="1" s="1"/>
  <c r="R3901" i="1"/>
  <c r="Q3901" i="1"/>
  <c r="P3901" i="1"/>
  <c r="O3901" i="1"/>
  <c r="N3901" i="1"/>
  <c r="F3901" i="1"/>
  <c r="D3901" i="1"/>
  <c r="S3900" i="1"/>
  <c r="T3900" i="1" s="1"/>
  <c r="R3900" i="1"/>
  <c r="Q3900" i="1"/>
  <c r="P3900" i="1"/>
  <c r="O3900" i="1"/>
  <c r="N3900" i="1"/>
  <c r="S3899" i="1"/>
  <c r="T3899" i="1" s="1"/>
  <c r="R3899" i="1"/>
  <c r="Q3899" i="1"/>
  <c r="P3899" i="1"/>
  <c r="O3899" i="1"/>
  <c r="N3899" i="1"/>
  <c r="S3898" i="1"/>
  <c r="T3898" i="1" s="1"/>
  <c r="R3898" i="1"/>
  <c r="Q3898" i="1"/>
  <c r="P3898" i="1"/>
  <c r="O3898" i="1"/>
  <c r="N3898" i="1"/>
  <c r="S3897" i="1"/>
  <c r="T3897" i="1" s="1"/>
  <c r="R3897" i="1"/>
  <c r="Q3897" i="1"/>
  <c r="P3897" i="1"/>
  <c r="O3897" i="1"/>
  <c r="N3897" i="1"/>
  <c r="S3896" i="1"/>
  <c r="R3896" i="1"/>
  <c r="Q3896" i="1"/>
  <c r="P3896" i="1"/>
  <c r="O3896" i="1"/>
  <c r="N3896" i="1"/>
  <c r="S3895" i="1"/>
  <c r="T3895" i="1" s="1"/>
  <c r="R3895" i="1"/>
  <c r="Q3895" i="1"/>
  <c r="P3895" i="1"/>
  <c r="O3895" i="1"/>
  <c r="N3895" i="1"/>
  <c r="S3894" i="1"/>
  <c r="T3894" i="1" s="1"/>
  <c r="R3894" i="1"/>
  <c r="Q3894" i="1"/>
  <c r="P3894" i="1"/>
  <c r="O3894" i="1"/>
  <c r="N3894" i="1"/>
  <c r="S3893" i="1"/>
  <c r="T3893" i="1" s="1"/>
  <c r="R3893" i="1"/>
  <c r="Q3893" i="1"/>
  <c r="P3893" i="1"/>
  <c r="O3893" i="1"/>
  <c r="N3893" i="1"/>
  <c r="S3892" i="1"/>
  <c r="R3892" i="1"/>
  <c r="Q3892" i="1"/>
  <c r="P3892" i="1"/>
  <c r="O3892" i="1"/>
  <c r="N3892" i="1"/>
  <c r="S3891" i="1"/>
  <c r="T3891" i="1" s="1"/>
  <c r="R3891" i="1"/>
  <c r="Q3891" i="1"/>
  <c r="P3891" i="1"/>
  <c r="O3891" i="1"/>
  <c r="N3891" i="1"/>
  <c r="S3890" i="1"/>
  <c r="T3890" i="1" s="1"/>
  <c r="R3890" i="1"/>
  <c r="Q3890" i="1"/>
  <c r="P3890" i="1"/>
  <c r="O3890" i="1"/>
  <c r="N3890" i="1"/>
  <c r="S3889" i="1"/>
  <c r="T3889" i="1" s="1"/>
  <c r="R3889" i="1"/>
  <c r="Q3889" i="1"/>
  <c r="P3889" i="1"/>
  <c r="O3889" i="1"/>
  <c r="N3889" i="1"/>
  <c r="S3888" i="1"/>
  <c r="T3888" i="1" s="1"/>
  <c r="R3888" i="1"/>
  <c r="Q3888" i="1"/>
  <c r="P3888" i="1"/>
  <c r="O3888" i="1"/>
  <c r="N3888" i="1"/>
  <c r="S3887" i="1"/>
  <c r="T3887" i="1" s="1"/>
  <c r="R3887" i="1"/>
  <c r="Q3887" i="1"/>
  <c r="P3887" i="1"/>
  <c r="O3887" i="1"/>
  <c r="N3887" i="1"/>
  <c r="S3886" i="1"/>
  <c r="R3886" i="1"/>
  <c r="Q3886" i="1"/>
  <c r="P3886" i="1"/>
  <c r="O3886" i="1"/>
  <c r="N3886" i="1"/>
  <c r="S3885" i="1"/>
  <c r="T3885" i="1" s="1"/>
  <c r="R3885" i="1"/>
  <c r="Q3885" i="1"/>
  <c r="P3885" i="1"/>
  <c r="O3885" i="1"/>
  <c r="N3885" i="1"/>
  <c r="S3884" i="1"/>
  <c r="T3884" i="1" s="1"/>
  <c r="R3884" i="1"/>
  <c r="Q3884" i="1"/>
  <c r="P3884" i="1"/>
  <c r="O3884" i="1"/>
  <c r="N3884" i="1"/>
  <c r="S3883" i="1"/>
  <c r="T3883" i="1" s="1"/>
  <c r="R3883" i="1"/>
  <c r="Q3883" i="1"/>
  <c r="P3883" i="1"/>
  <c r="O3883" i="1"/>
  <c r="N3883" i="1"/>
  <c r="S3882" i="1"/>
  <c r="R3882" i="1"/>
  <c r="Q3882" i="1"/>
  <c r="P3882" i="1"/>
  <c r="O3882" i="1"/>
  <c r="N3882" i="1"/>
  <c r="S3881" i="1"/>
  <c r="T3881" i="1" s="1"/>
  <c r="R3881" i="1"/>
  <c r="Q3881" i="1"/>
  <c r="P3881" i="1"/>
  <c r="O3881" i="1"/>
  <c r="N3881" i="1"/>
  <c r="S3880" i="1"/>
  <c r="T3880" i="1" s="1"/>
  <c r="R3880" i="1"/>
  <c r="Q3880" i="1"/>
  <c r="P3880" i="1"/>
  <c r="O3880" i="1"/>
  <c r="N3880" i="1"/>
  <c r="S3879" i="1"/>
  <c r="T3879" i="1" s="1"/>
  <c r="R3879" i="1"/>
  <c r="Q3879" i="1"/>
  <c r="P3879" i="1"/>
  <c r="O3879" i="1"/>
  <c r="N3879" i="1"/>
  <c r="S3878" i="1"/>
  <c r="T3878" i="1" s="1"/>
  <c r="R3878" i="1"/>
  <c r="Q3878" i="1"/>
  <c r="P3878" i="1"/>
  <c r="O3878" i="1"/>
  <c r="N3878" i="1"/>
  <c r="S3877" i="1"/>
  <c r="T3877" i="1" s="1"/>
  <c r="R3877" i="1"/>
  <c r="Q3877" i="1"/>
  <c r="P3877" i="1"/>
  <c r="O3877" i="1"/>
  <c r="N3877" i="1"/>
  <c r="S3876" i="1"/>
  <c r="R3876" i="1"/>
  <c r="Q3876" i="1"/>
  <c r="P3876" i="1"/>
  <c r="O3876" i="1"/>
  <c r="N3876" i="1"/>
  <c r="S3875" i="1"/>
  <c r="T3875" i="1" s="1"/>
  <c r="R3875" i="1"/>
  <c r="Q3875" i="1"/>
  <c r="P3875" i="1"/>
  <c r="O3875" i="1"/>
  <c r="N3875" i="1"/>
  <c r="S3874" i="1"/>
  <c r="T3874" i="1" s="1"/>
  <c r="R3874" i="1"/>
  <c r="Q3874" i="1"/>
  <c r="P3874" i="1"/>
  <c r="O3874" i="1"/>
  <c r="N3874" i="1"/>
  <c r="S3873" i="1"/>
  <c r="T3873" i="1" s="1"/>
  <c r="R3873" i="1"/>
  <c r="Q3873" i="1"/>
  <c r="P3873" i="1"/>
  <c r="O3873" i="1"/>
  <c r="N3873" i="1"/>
  <c r="S3872" i="1"/>
  <c r="R3872" i="1"/>
  <c r="Q3872" i="1"/>
  <c r="P3872" i="1"/>
  <c r="O3872" i="1"/>
  <c r="N3872" i="1"/>
  <c r="S3871" i="1"/>
  <c r="T3871" i="1" s="1"/>
  <c r="R3871" i="1"/>
  <c r="Q3871" i="1"/>
  <c r="P3871" i="1"/>
  <c r="O3871" i="1"/>
  <c r="N3871" i="1"/>
  <c r="S3870" i="1"/>
  <c r="T3870" i="1" s="1"/>
  <c r="R3870" i="1"/>
  <c r="Q3870" i="1"/>
  <c r="P3870" i="1"/>
  <c r="O3870" i="1"/>
  <c r="N3870" i="1"/>
  <c r="S3869" i="1"/>
  <c r="T3869" i="1" s="1"/>
  <c r="R3869" i="1"/>
  <c r="Q3869" i="1"/>
  <c r="P3869" i="1"/>
  <c r="O3869" i="1"/>
  <c r="N3869" i="1"/>
  <c r="S3868" i="1"/>
  <c r="T3868" i="1" s="1"/>
  <c r="R3868" i="1"/>
  <c r="Q3868" i="1"/>
  <c r="P3868" i="1"/>
  <c r="O3868" i="1"/>
  <c r="N3868" i="1"/>
  <c r="S3867" i="1"/>
  <c r="T3867" i="1" s="1"/>
  <c r="R3867" i="1"/>
  <c r="Q3867" i="1"/>
  <c r="P3867" i="1"/>
  <c r="O3867" i="1"/>
  <c r="N3867" i="1"/>
  <c r="S3866" i="1"/>
  <c r="R3866" i="1"/>
  <c r="Q3866" i="1"/>
  <c r="P3866" i="1"/>
  <c r="O3866" i="1"/>
  <c r="N3866" i="1"/>
  <c r="S3865" i="1"/>
  <c r="T3865" i="1" s="1"/>
  <c r="R3865" i="1"/>
  <c r="Q3865" i="1"/>
  <c r="P3865" i="1"/>
  <c r="O3865" i="1"/>
  <c r="N3865" i="1"/>
  <c r="S3864" i="1"/>
  <c r="T3864" i="1" s="1"/>
  <c r="R3864" i="1"/>
  <c r="Q3864" i="1"/>
  <c r="P3864" i="1"/>
  <c r="O3864" i="1"/>
  <c r="N3864" i="1"/>
  <c r="S3863" i="1"/>
  <c r="T3863" i="1" s="1"/>
  <c r="R3863" i="1"/>
  <c r="Q3863" i="1"/>
  <c r="P3863" i="1"/>
  <c r="O3863" i="1"/>
  <c r="N3863" i="1"/>
  <c r="S3862" i="1"/>
  <c r="R3862" i="1"/>
  <c r="Q3862" i="1"/>
  <c r="P3862" i="1"/>
  <c r="O3862" i="1"/>
  <c r="N3862" i="1"/>
  <c r="S3861" i="1"/>
  <c r="T3861" i="1" s="1"/>
  <c r="R3861" i="1"/>
  <c r="Q3861" i="1"/>
  <c r="P3861" i="1"/>
  <c r="O3861" i="1"/>
  <c r="N3861" i="1"/>
  <c r="S3860" i="1"/>
  <c r="T3860" i="1" s="1"/>
  <c r="R3860" i="1"/>
  <c r="Q3860" i="1"/>
  <c r="P3860" i="1"/>
  <c r="O3860" i="1"/>
  <c r="N3860" i="1"/>
  <c r="S3859" i="1"/>
  <c r="T3859" i="1" s="1"/>
  <c r="R3859" i="1"/>
  <c r="Q3859" i="1"/>
  <c r="P3859" i="1"/>
  <c r="O3859" i="1"/>
  <c r="N3859" i="1"/>
  <c r="S3858" i="1"/>
  <c r="T3858" i="1" s="1"/>
  <c r="R3858" i="1"/>
  <c r="Q3858" i="1"/>
  <c r="P3858" i="1"/>
  <c r="O3858" i="1"/>
  <c r="N3858" i="1"/>
  <c r="S3857" i="1"/>
  <c r="T3857" i="1" s="1"/>
  <c r="R3857" i="1"/>
  <c r="Q3857" i="1"/>
  <c r="P3857" i="1"/>
  <c r="O3857" i="1"/>
  <c r="N3857" i="1"/>
  <c r="S3856" i="1"/>
  <c r="R3856" i="1"/>
  <c r="Q3856" i="1"/>
  <c r="P3856" i="1"/>
  <c r="O3856" i="1"/>
  <c r="N3856" i="1"/>
  <c r="S3855" i="1"/>
  <c r="T3855" i="1" s="1"/>
  <c r="R3855" i="1"/>
  <c r="Q3855" i="1"/>
  <c r="P3855" i="1"/>
  <c r="O3855" i="1"/>
  <c r="N3855" i="1"/>
  <c r="S3854" i="1"/>
  <c r="T3854" i="1" s="1"/>
  <c r="R3854" i="1"/>
  <c r="Q3854" i="1"/>
  <c r="P3854" i="1"/>
  <c r="O3854" i="1"/>
  <c r="N3854" i="1"/>
  <c r="S3853" i="1"/>
  <c r="T3853" i="1" s="1"/>
  <c r="R3853" i="1"/>
  <c r="Q3853" i="1"/>
  <c r="P3853" i="1"/>
  <c r="O3853" i="1"/>
  <c r="N3853" i="1"/>
  <c r="S3852" i="1"/>
  <c r="R3852" i="1"/>
  <c r="Q3852" i="1"/>
  <c r="P3852" i="1"/>
  <c r="O3852" i="1"/>
  <c r="N3852" i="1"/>
  <c r="S3851" i="1"/>
  <c r="T3851" i="1" s="1"/>
  <c r="R3851" i="1"/>
  <c r="Q3851" i="1"/>
  <c r="P3851" i="1"/>
  <c r="O3851" i="1"/>
  <c r="N3851" i="1"/>
  <c r="S3850" i="1"/>
  <c r="T3850" i="1" s="1"/>
  <c r="R3850" i="1"/>
  <c r="Q3850" i="1"/>
  <c r="P3850" i="1"/>
  <c r="O3850" i="1"/>
  <c r="N3850" i="1"/>
  <c r="S3849" i="1"/>
  <c r="T3849" i="1" s="1"/>
  <c r="R3849" i="1"/>
  <c r="Q3849" i="1"/>
  <c r="P3849" i="1"/>
  <c r="O3849" i="1"/>
  <c r="N3849" i="1"/>
  <c r="S3848" i="1"/>
  <c r="T3848" i="1" s="1"/>
  <c r="R3848" i="1"/>
  <c r="Q3848" i="1"/>
  <c r="P3848" i="1"/>
  <c r="O3848" i="1"/>
  <c r="N3848" i="1"/>
  <c r="S3847" i="1"/>
  <c r="T3847" i="1" s="1"/>
  <c r="R3847" i="1"/>
  <c r="Q3847" i="1"/>
  <c r="P3847" i="1"/>
  <c r="O3847" i="1"/>
  <c r="N3847" i="1"/>
  <c r="S3846" i="1"/>
  <c r="R3846" i="1"/>
  <c r="Q3846" i="1"/>
  <c r="P3846" i="1"/>
  <c r="O3846" i="1"/>
  <c r="N3846" i="1"/>
  <c r="S3845" i="1"/>
  <c r="T3845" i="1" s="1"/>
  <c r="R3845" i="1"/>
  <c r="Q3845" i="1"/>
  <c r="P3845" i="1"/>
  <c r="O3845" i="1"/>
  <c r="N3845" i="1"/>
  <c r="S3844" i="1"/>
  <c r="T3844" i="1" s="1"/>
  <c r="R3844" i="1"/>
  <c r="Q3844" i="1"/>
  <c r="P3844" i="1"/>
  <c r="O3844" i="1"/>
  <c r="N3844" i="1"/>
  <c r="S3843" i="1"/>
  <c r="T3843" i="1" s="1"/>
  <c r="R3843" i="1"/>
  <c r="Q3843" i="1"/>
  <c r="P3843" i="1"/>
  <c r="O3843" i="1"/>
  <c r="N3843" i="1"/>
  <c r="S3842" i="1"/>
  <c r="R3842" i="1"/>
  <c r="Q3842" i="1"/>
  <c r="P3842" i="1"/>
  <c r="O3842" i="1"/>
  <c r="N3842" i="1"/>
  <c r="S3841" i="1"/>
  <c r="T3841" i="1" s="1"/>
  <c r="R3841" i="1"/>
  <c r="Q3841" i="1"/>
  <c r="P3841" i="1"/>
  <c r="O3841" i="1"/>
  <c r="N3841" i="1"/>
  <c r="S3840" i="1"/>
  <c r="T3840" i="1" s="1"/>
  <c r="R3840" i="1"/>
  <c r="Q3840" i="1"/>
  <c r="P3840" i="1"/>
  <c r="O3840" i="1"/>
  <c r="N3840" i="1"/>
  <c r="S3839" i="1"/>
  <c r="T3839" i="1" s="1"/>
  <c r="R3839" i="1"/>
  <c r="Q3839" i="1"/>
  <c r="P3839" i="1"/>
  <c r="O3839" i="1"/>
  <c r="N3839" i="1"/>
  <c r="S3838" i="1"/>
  <c r="T3838" i="1" s="1"/>
  <c r="R3838" i="1"/>
  <c r="Q3838" i="1"/>
  <c r="P3838" i="1"/>
  <c r="O3838" i="1"/>
  <c r="N3838" i="1"/>
  <c r="S3837" i="1"/>
  <c r="T3837" i="1" s="1"/>
  <c r="R3837" i="1"/>
  <c r="Q3837" i="1"/>
  <c r="P3837" i="1"/>
  <c r="O3837" i="1"/>
  <c r="N3837" i="1"/>
  <c r="S3836" i="1"/>
  <c r="R3836" i="1"/>
  <c r="Q3836" i="1"/>
  <c r="P3836" i="1"/>
  <c r="O3836" i="1"/>
  <c r="N3836" i="1"/>
  <c r="S3835" i="1"/>
  <c r="T3835" i="1" s="1"/>
  <c r="R3835" i="1"/>
  <c r="Q3835" i="1"/>
  <c r="P3835" i="1"/>
  <c r="O3835" i="1"/>
  <c r="N3835" i="1"/>
  <c r="S3834" i="1"/>
  <c r="T3834" i="1" s="1"/>
  <c r="R3834" i="1"/>
  <c r="Q3834" i="1"/>
  <c r="P3834" i="1"/>
  <c r="O3834" i="1"/>
  <c r="N3834" i="1"/>
  <c r="S3833" i="1"/>
  <c r="T3833" i="1" s="1"/>
  <c r="R3833" i="1"/>
  <c r="Q3833" i="1"/>
  <c r="P3833" i="1"/>
  <c r="O3833" i="1"/>
  <c r="N3833" i="1"/>
  <c r="S3832" i="1"/>
  <c r="R3832" i="1"/>
  <c r="Q3832" i="1"/>
  <c r="P3832" i="1"/>
  <c r="O3832" i="1"/>
  <c r="N3832" i="1"/>
  <c r="S3831" i="1"/>
  <c r="T3831" i="1" s="1"/>
  <c r="R3831" i="1"/>
  <c r="Q3831" i="1"/>
  <c r="P3831" i="1"/>
  <c r="O3831" i="1"/>
  <c r="N3831" i="1"/>
  <c r="S3830" i="1"/>
  <c r="T3830" i="1" s="1"/>
  <c r="R3830" i="1"/>
  <c r="Q3830" i="1"/>
  <c r="P3830" i="1"/>
  <c r="O3830" i="1"/>
  <c r="N3830" i="1"/>
  <c r="S3829" i="1"/>
  <c r="T3829" i="1" s="1"/>
  <c r="R3829" i="1"/>
  <c r="Q3829" i="1"/>
  <c r="P3829" i="1"/>
  <c r="O3829" i="1"/>
  <c r="N3829" i="1"/>
  <c r="S3828" i="1"/>
  <c r="T3828" i="1" s="1"/>
  <c r="R3828" i="1"/>
  <c r="Q3828" i="1"/>
  <c r="P3828" i="1"/>
  <c r="O3828" i="1"/>
  <c r="N3828" i="1"/>
  <c r="S3827" i="1"/>
  <c r="T3827" i="1" s="1"/>
  <c r="R3827" i="1"/>
  <c r="Q3827" i="1"/>
  <c r="P3827" i="1"/>
  <c r="O3827" i="1"/>
  <c r="N3827" i="1"/>
  <c r="S3826" i="1"/>
  <c r="R3826" i="1"/>
  <c r="Q3826" i="1"/>
  <c r="P3826" i="1"/>
  <c r="O3826" i="1"/>
  <c r="N3826" i="1"/>
  <c r="F3826" i="1"/>
  <c r="D3826" i="1"/>
  <c r="S3825" i="1"/>
  <c r="R3825" i="1"/>
  <c r="Q3825" i="1"/>
  <c r="P3825" i="1"/>
  <c r="O3825" i="1"/>
  <c r="N3825" i="1"/>
  <c r="F3825" i="1"/>
  <c r="D3825" i="1"/>
  <c r="S3824" i="1"/>
  <c r="R3824" i="1"/>
  <c r="Q3824" i="1"/>
  <c r="P3824" i="1"/>
  <c r="O3824" i="1"/>
  <c r="N3824" i="1"/>
  <c r="S3823" i="1"/>
  <c r="R3823" i="1"/>
  <c r="Q3823" i="1"/>
  <c r="P3823" i="1"/>
  <c r="O3823" i="1"/>
  <c r="N3823" i="1"/>
  <c r="S3822" i="1"/>
  <c r="R3822" i="1"/>
  <c r="Q3822" i="1"/>
  <c r="P3822" i="1"/>
  <c r="O3822" i="1"/>
  <c r="N3822" i="1"/>
  <c r="S3821" i="1"/>
  <c r="R3821" i="1"/>
  <c r="Q3821" i="1"/>
  <c r="P3821" i="1"/>
  <c r="O3821" i="1"/>
  <c r="N3821" i="1"/>
  <c r="S3820" i="1"/>
  <c r="R3820" i="1"/>
  <c r="T3820" i="1" s="1"/>
  <c r="Q3820" i="1"/>
  <c r="P3820" i="1"/>
  <c r="O3820" i="1"/>
  <c r="N3820" i="1"/>
  <c r="S3819" i="1"/>
  <c r="R3819" i="1"/>
  <c r="Q3819" i="1"/>
  <c r="P3819" i="1"/>
  <c r="O3819" i="1"/>
  <c r="N3819" i="1"/>
  <c r="S3818" i="1"/>
  <c r="R3818" i="1"/>
  <c r="Q3818" i="1"/>
  <c r="P3818" i="1"/>
  <c r="O3818" i="1"/>
  <c r="N3818" i="1"/>
  <c r="S3817" i="1"/>
  <c r="R3817" i="1"/>
  <c r="Q3817" i="1"/>
  <c r="P3817" i="1"/>
  <c r="O3817" i="1"/>
  <c r="N3817" i="1"/>
  <c r="S3816" i="1"/>
  <c r="R3816" i="1"/>
  <c r="T3816" i="1" s="1"/>
  <c r="Q3816" i="1"/>
  <c r="P3816" i="1"/>
  <c r="O3816" i="1"/>
  <c r="N3816" i="1"/>
  <c r="S3815" i="1"/>
  <c r="R3815" i="1"/>
  <c r="Q3815" i="1"/>
  <c r="P3815" i="1"/>
  <c r="O3815" i="1"/>
  <c r="N3815" i="1"/>
  <c r="S3814" i="1"/>
  <c r="R3814" i="1"/>
  <c r="Q3814" i="1"/>
  <c r="P3814" i="1"/>
  <c r="O3814" i="1"/>
  <c r="N3814" i="1"/>
  <c r="S3813" i="1"/>
  <c r="R3813" i="1"/>
  <c r="Q3813" i="1"/>
  <c r="P3813" i="1"/>
  <c r="O3813" i="1"/>
  <c r="N3813" i="1"/>
  <c r="S3812" i="1"/>
  <c r="R3812" i="1"/>
  <c r="Q3812" i="1"/>
  <c r="P3812" i="1"/>
  <c r="O3812" i="1"/>
  <c r="N3812" i="1"/>
  <c r="S3811" i="1"/>
  <c r="R3811" i="1"/>
  <c r="Q3811" i="1"/>
  <c r="P3811" i="1"/>
  <c r="O3811" i="1"/>
  <c r="N3811" i="1"/>
  <c r="S3810" i="1"/>
  <c r="R3810" i="1"/>
  <c r="T3810" i="1" s="1"/>
  <c r="Q3810" i="1"/>
  <c r="P3810" i="1"/>
  <c r="O3810" i="1"/>
  <c r="N3810" i="1"/>
  <c r="S3809" i="1"/>
  <c r="R3809" i="1"/>
  <c r="Q3809" i="1"/>
  <c r="P3809" i="1"/>
  <c r="O3809" i="1"/>
  <c r="N3809" i="1"/>
  <c r="S3808" i="1"/>
  <c r="R3808" i="1"/>
  <c r="Q3808" i="1"/>
  <c r="P3808" i="1"/>
  <c r="O3808" i="1"/>
  <c r="N3808" i="1"/>
  <c r="S3807" i="1"/>
  <c r="R3807" i="1"/>
  <c r="Q3807" i="1"/>
  <c r="P3807" i="1"/>
  <c r="O3807" i="1"/>
  <c r="N3807" i="1"/>
  <c r="S3806" i="1"/>
  <c r="R3806" i="1"/>
  <c r="T3806" i="1" s="1"/>
  <c r="Q3806" i="1"/>
  <c r="P3806" i="1"/>
  <c r="O3806" i="1"/>
  <c r="N3806" i="1"/>
  <c r="S3805" i="1"/>
  <c r="R3805" i="1"/>
  <c r="Q3805" i="1"/>
  <c r="P3805" i="1"/>
  <c r="O3805" i="1"/>
  <c r="N3805" i="1"/>
  <c r="S3804" i="1"/>
  <c r="R3804" i="1"/>
  <c r="Q3804" i="1"/>
  <c r="P3804" i="1"/>
  <c r="O3804" i="1"/>
  <c r="N3804" i="1"/>
  <c r="S3803" i="1"/>
  <c r="R3803" i="1"/>
  <c r="Q3803" i="1"/>
  <c r="P3803" i="1"/>
  <c r="O3803" i="1"/>
  <c r="N3803" i="1"/>
  <c r="S3802" i="1"/>
  <c r="R3802" i="1"/>
  <c r="Q3802" i="1"/>
  <c r="P3802" i="1"/>
  <c r="O3802" i="1"/>
  <c r="N3802" i="1"/>
  <c r="S3801" i="1"/>
  <c r="R3801" i="1"/>
  <c r="Q3801" i="1"/>
  <c r="P3801" i="1"/>
  <c r="O3801" i="1"/>
  <c r="N3801" i="1"/>
  <c r="S3800" i="1"/>
  <c r="R3800" i="1"/>
  <c r="T3800" i="1" s="1"/>
  <c r="Q3800" i="1"/>
  <c r="P3800" i="1"/>
  <c r="O3800" i="1"/>
  <c r="N3800" i="1"/>
  <c r="S3799" i="1"/>
  <c r="R3799" i="1"/>
  <c r="Q3799" i="1"/>
  <c r="P3799" i="1"/>
  <c r="O3799" i="1"/>
  <c r="N3799" i="1"/>
  <c r="S3798" i="1"/>
  <c r="R3798" i="1"/>
  <c r="Q3798" i="1"/>
  <c r="P3798" i="1"/>
  <c r="O3798" i="1"/>
  <c r="N3798" i="1"/>
  <c r="S3797" i="1"/>
  <c r="R3797" i="1"/>
  <c r="Q3797" i="1"/>
  <c r="P3797" i="1"/>
  <c r="O3797" i="1"/>
  <c r="N3797" i="1"/>
  <c r="S3796" i="1"/>
  <c r="R3796" i="1"/>
  <c r="T3796" i="1" s="1"/>
  <c r="Q3796" i="1"/>
  <c r="P3796" i="1"/>
  <c r="O3796" i="1"/>
  <c r="N3796" i="1"/>
  <c r="S3795" i="1"/>
  <c r="R3795" i="1"/>
  <c r="Q3795" i="1"/>
  <c r="P3795" i="1"/>
  <c r="O3795" i="1"/>
  <c r="N3795" i="1"/>
  <c r="S3794" i="1"/>
  <c r="R3794" i="1"/>
  <c r="Q3794" i="1"/>
  <c r="P3794" i="1"/>
  <c r="O3794" i="1"/>
  <c r="N3794" i="1"/>
  <c r="S3793" i="1"/>
  <c r="R3793" i="1"/>
  <c r="Q3793" i="1"/>
  <c r="P3793" i="1"/>
  <c r="O3793" i="1"/>
  <c r="N3793" i="1"/>
  <c r="S3792" i="1"/>
  <c r="R3792" i="1"/>
  <c r="Q3792" i="1"/>
  <c r="P3792" i="1"/>
  <c r="O3792" i="1"/>
  <c r="N3792" i="1"/>
  <c r="S3791" i="1"/>
  <c r="R3791" i="1"/>
  <c r="Q3791" i="1"/>
  <c r="P3791" i="1"/>
  <c r="O3791" i="1"/>
  <c r="N3791" i="1"/>
  <c r="S3790" i="1"/>
  <c r="R3790" i="1"/>
  <c r="T3790" i="1" s="1"/>
  <c r="Q3790" i="1"/>
  <c r="P3790" i="1"/>
  <c r="O3790" i="1"/>
  <c r="N3790" i="1"/>
  <c r="S3789" i="1"/>
  <c r="R3789" i="1"/>
  <c r="Q3789" i="1"/>
  <c r="P3789" i="1"/>
  <c r="O3789" i="1"/>
  <c r="N3789" i="1"/>
  <c r="S3788" i="1"/>
  <c r="R3788" i="1"/>
  <c r="Q3788" i="1"/>
  <c r="P3788" i="1"/>
  <c r="O3788" i="1"/>
  <c r="N3788" i="1"/>
  <c r="S3787" i="1"/>
  <c r="R3787" i="1"/>
  <c r="Q3787" i="1"/>
  <c r="P3787" i="1"/>
  <c r="O3787" i="1"/>
  <c r="N3787" i="1"/>
  <c r="S3786" i="1"/>
  <c r="R3786" i="1"/>
  <c r="T3786" i="1" s="1"/>
  <c r="Q3786" i="1"/>
  <c r="P3786" i="1"/>
  <c r="O3786" i="1"/>
  <c r="N3786" i="1"/>
  <c r="S3785" i="1"/>
  <c r="R3785" i="1"/>
  <c r="Q3785" i="1"/>
  <c r="P3785" i="1"/>
  <c r="O3785" i="1"/>
  <c r="N3785" i="1"/>
  <c r="S3784" i="1"/>
  <c r="R3784" i="1"/>
  <c r="Q3784" i="1"/>
  <c r="P3784" i="1"/>
  <c r="O3784" i="1"/>
  <c r="N3784" i="1"/>
  <c r="S3783" i="1"/>
  <c r="R3783" i="1"/>
  <c r="Q3783" i="1"/>
  <c r="P3783" i="1"/>
  <c r="O3783" i="1"/>
  <c r="N3783" i="1"/>
  <c r="S3782" i="1"/>
  <c r="R3782" i="1"/>
  <c r="Q3782" i="1"/>
  <c r="P3782" i="1"/>
  <c r="O3782" i="1"/>
  <c r="N3782" i="1"/>
  <c r="S3781" i="1"/>
  <c r="R3781" i="1"/>
  <c r="Q3781" i="1"/>
  <c r="P3781" i="1"/>
  <c r="O3781" i="1"/>
  <c r="N3781" i="1"/>
  <c r="S3780" i="1"/>
  <c r="R3780" i="1"/>
  <c r="T3780" i="1" s="1"/>
  <c r="Q3780" i="1"/>
  <c r="P3780" i="1"/>
  <c r="O3780" i="1"/>
  <c r="N3780" i="1"/>
  <c r="S3779" i="1"/>
  <c r="R3779" i="1"/>
  <c r="Q3779" i="1"/>
  <c r="P3779" i="1"/>
  <c r="O3779" i="1"/>
  <c r="N3779" i="1"/>
  <c r="S3778" i="1"/>
  <c r="R3778" i="1"/>
  <c r="Q3778" i="1"/>
  <c r="P3778" i="1"/>
  <c r="O3778" i="1"/>
  <c r="N3778" i="1"/>
  <c r="S3777" i="1"/>
  <c r="R3777" i="1"/>
  <c r="Q3777" i="1"/>
  <c r="P3777" i="1"/>
  <c r="O3777" i="1"/>
  <c r="N3777" i="1"/>
  <c r="S3776" i="1"/>
  <c r="R3776" i="1"/>
  <c r="T3776" i="1" s="1"/>
  <c r="Q3776" i="1"/>
  <c r="P3776" i="1"/>
  <c r="O3776" i="1"/>
  <c r="N3776" i="1"/>
  <c r="S3775" i="1"/>
  <c r="R3775" i="1"/>
  <c r="Q3775" i="1"/>
  <c r="P3775" i="1"/>
  <c r="O3775" i="1"/>
  <c r="N3775" i="1"/>
  <c r="S3774" i="1"/>
  <c r="R3774" i="1"/>
  <c r="Q3774" i="1"/>
  <c r="P3774" i="1"/>
  <c r="O3774" i="1"/>
  <c r="N3774" i="1"/>
  <c r="S3773" i="1"/>
  <c r="R3773" i="1"/>
  <c r="Q3773" i="1"/>
  <c r="P3773" i="1"/>
  <c r="O3773" i="1"/>
  <c r="N3773" i="1"/>
  <c r="S3772" i="1"/>
  <c r="R3772" i="1"/>
  <c r="Q3772" i="1"/>
  <c r="P3772" i="1"/>
  <c r="O3772" i="1"/>
  <c r="N3772" i="1"/>
  <c r="S3771" i="1"/>
  <c r="R3771" i="1"/>
  <c r="Q3771" i="1"/>
  <c r="P3771" i="1"/>
  <c r="O3771" i="1"/>
  <c r="N3771" i="1"/>
  <c r="S3770" i="1"/>
  <c r="R3770" i="1"/>
  <c r="T3770" i="1" s="1"/>
  <c r="Q3770" i="1"/>
  <c r="P3770" i="1"/>
  <c r="O3770" i="1"/>
  <c r="N3770" i="1"/>
  <c r="S3769" i="1"/>
  <c r="R3769" i="1"/>
  <c r="Q3769" i="1"/>
  <c r="P3769" i="1"/>
  <c r="O3769" i="1"/>
  <c r="N3769" i="1"/>
  <c r="S3768" i="1"/>
  <c r="R3768" i="1"/>
  <c r="Q3768" i="1"/>
  <c r="P3768" i="1"/>
  <c r="O3768" i="1"/>
  <c r="N3768" i="1"/>
  <c r="S3767" i="1"/>
  <c r="R3767" i="1"/>
  <c r="Q3767" i="1"/>
  <c r="P3767" i="1"/>
  <c r="O3767" i="1"/>
  <c r="N3767" i="1"/>
  <c r="S3766" i="1"/>
  <c r="R3766" i="1"/>
  <c r="T3766" i="1" s="1"/>
  <c r="Q3766" i="1"/>
  <c r="P3766" i="1"/>
  <c r="O3766" i="1"/>
  <c r="N3766" i="1"/>
  <c r="S3765" i="1"/>
  <c r="R3765" i="1"/>
  <c r="Q3765" i="1"/>
  <c r="P3765" i="1"/>
  <c r="O3765" i="1"/>
  <c r="N3765" i="1"/>
  <c r="S3764" i="1"/>
  <c r="R3764" i="1"/>
  <c r="Q3764" i="1"/>
  <c r="P3764" i="1"/>
  <c r="O3764" i="1"/>
  <c r="N3764" i="1"/>
  <c r="S3763" i="1"/>
  <c r="R3763" i="1"/>
  <c r="Q3763" i="1"/>
  <c r="P3763" i="1"/>
  <c r="O3763" i="1"/>
  <c r="N3763" i="1"/>
  <c r="S3762" i="1"/>
  <c r="R3762" i="1"/>
  <c r="Q3762" i="1"/>
  <c r="P3762" i="1"/>
  <c r="O3762" i="1"/>
  <c r="N3762" i="1"/>
  <c r="S3761" i="1"/>
  <c r="R3761" i="1"/>
  <c r="Q3761" i="1"/>
  <c r="P3761" i="1"/>
  <c r="O3761" i="1"/>
  <c r="N3761" i="1"/>
  <c r="S3760" i="1"/>
  <c r="R3760" i="1"/>
  <c r="T3760" i="1" s="1"/>
  <c r="Q3760" i="1"/>
  <c r="P3760" i="1"/>
  <c r="O3760" i="1"/>
  <c r="N3760" i="1"/>
  <c r="S3759" i="1"/>
  <c r="R3759" i="1"/>
  <c r="Q3759" i="1"/>
  <c r="P3759" i="1"/>
  <c r="O3759" i="1"/>
  <c r="N3759" i="1"/>
  <c r="S3758" i="1"/>
  <c r="R3758" i="1"/>
  <c r="Q3758" i="1"/>
  <c r="P3758" i="1"/>
  <c r="O3758" i="1"/>
  <c r="N3758" i="1"/>
  <c r="S3757" i="1"/>
  <c r="R3757" i="1"/>
  <c r="Q3757" i="1"/>
  <c r="P3757" i="1"/>
  <c r="O3757" i="1"/>
  <c r="N3757" i="1"/>
  <c r="S3756" i="1"/>
  <c r="R3756" i="1"/>
  <c r="T3756" i="1" s="1"/>
  <c r="Q3756" i="1"/>
  <c r="P3756" i="1"/>
  <c r="O3756" i="1"/>
  <c r="N3756" i="1"/>
  <c r="S3755" i="1"/>
  <c r="R3755" i="1"/>
  <c r="Q3755" i="1"/>
  <c r="P3755" i="1"/>
  <c r="O3755" i="1"/>
  <c r="N3755" i="1"/>
  <c r="S3754" i="1"/>
  <c r="R3754" i="1"/>
  <c r="Q3754" i="1"/>
  <c r="P3754" i="1"/>
  <c r="O3754" i="1"/>
  <c r="N3754" i="1"/>
  <c r="S3753" i="1"/>
  <c r="R3753" i="1"/>
  <c r="Q3753" i="1"/>
  <c r="P3753" i="1"/>
  <c r="O3753" i="1"/>
  <c r="N3753" i="1"/>
  <c r="S3752" i="1"/>
  <c r="R3752" i="1"/>
  <c r="Q3752" i="1"/>
  <c r="P3752" i="1"/>
  <c r="O3752" i="1"/>
  <c r="N3752" i="1"/>
  <c r="S3751" i="1"/>
  <c r="R3751" i="1"/>
  <c r="Q3751" i="1"/>
  <c r="P3751" i="1"/>
  <c r="O3751" i="1"/>
  <c r="N3751" i="1"/>
  <c r="S3750" i="1"/>
  <c r="R3750" i="1"/>
  <c r="T3750" i="1" s="1"/>
  <c r="Q3750" i="1"/>
  <c r="P3750" i="1"/>
  <c r="O3750" i="1"/>
  <c r="N3750" i="1"/>
  <c r="S3749" i="1"/>
  <c r="R3749" i="1"/>
  <c r="Q3749" i="1"/>
  <c r="P3749" i="1"/>
  <c r="O3749" i="1"/>
  <c r="N3749" i="1"/>
  <c r="S3748" i="1"/>
  <c r="R3748" i="1"/>
  <c r="Q3748" i="1"/>
  <c r="P3748" i="1"/>
  <c r="O3748" i="1"/>
  <c r="N3748" i="1"/>
  <c r="S3747" i="1"/>
  <c r="R3747" i="1"/>
  <c r="Q3747" i="1"/>
  <c r="P3747" i="1"/>
  <c r="O3747" i="1"/>
  <c r="N3747" i="1"/>
  <c r="S3746" i="1"/>
  <c r="R3746" i="1"/>
  <c r="T3746" i="1" s="1"/>
  <c r="Q3746" i="1"/>
  <c r="P3746" i="1"/>
  <c r="O3746" i="1"/>
  <c r="N3746" i="1"/>
  <c r="S3745" i="1"/>
  <c r="R3745" i="1"/>
  <c r="Q3745" i="1"/>
  <c r="P3745" i="1"/>
  <c r="O3745" i="1"/>
  <c r="N3745" i="1"/>
  <c r="S3744" i="1"/>
  <c r="R3744" i="1"/>
  <c r="Q3744" i="1"/>
  <c r="P3744" i="1"/>
  <c r="O3744" i="1"/>
  <c r="N3744" i="1"/>
  <c r="S3743" i="1"/>
  <c r="R3743" i="1"/>
  <c r="Q3743" i="1"/>
  <c r="P3743" i="1"/>
  <c r="O3743" i="1"/>
  <c r="N3743" i="1"/>
  <c r="S3742" i="1"/>
  <c r="R3742" i="1"/>
  <c r="Q3742" i="1"/>
  <c r="P3742" i="1"/>
  <c r="O3742" i="1"/>
  <c r="N3742" i="1"/>
  <c r="S3741" i="1"/>
  <c r="R3741" i="1"/>
  <c r="Q3741" i="1"/>
  <c r="P3741" i="1"/>
  <c r="O3741" i="1"/>
  <c r="N3741" i="1"/>
  <c r="S3740" i="1"/>
  <c r="R3740" i="1"/>
  <c r="T3740" i="1" s="1"/>
  <c r="Q3740" i="1"/>
  <c r="P3740" i="1"/>
  <c r="O3740" i="1"/>
  <c r="N3740" i="1"/>
  <c r="S3739" i="1"/>
  <c r="R3739" i="1"/>
  <c r="Q3739" i="1"/>
  <c r="P3739" i="1"/>
  <c r="O3739" i="1"/>
  <c r="N3739" i="1"/>
  <c r="S3738" i="1"/>
  <c r="R3738" i="1"/>
  <c r="Q3738" i="1"/>
  <c r="P3738" i="1"/>
  <c r="O3738" i="1"/>
  <c r="N3738" i="1"/>
  <c r="S3737" i="1"/>
  <c r="R3737" i="1"/>
  <c r="Q3737" i="1"/>
  <c r="P3737" i="1"/>
  <c r="O3737" i="1"/>
  <c r="N3737" i="1"/>
  <c r="S3736" i="1"/>
  <c r="R3736" i="1"/>
  <c r="T3736" i="1" s="1"/>
  <c r="Q3736" i="1"/>
  <c r="P3736" i="1"/>
  <c r="O3736" i="1"/>
  <c r="N3736" i="1"/>
  <c r="S3735" i="1"/>
  <c r="R3735" i="1"/>
  <c r="Q3735" i="1"/>
  <c r="P3735" i="1"/>
  <c r="O3735" i="1"/>
  <c r="N3735" i="1"/>
  <c r="S3734" i="1"/>
  <c r="R3734" i="1"/>
  <c r="Q3734" i="1"/>
  <c r="P3734" i="1"/>
  <c r="O3734" i="1"/>
  <c r="N3734" i="1"/>
  <c r="S3733" i="1"/>
  <c r="R3733" i="1"/>
  <c r="Q3733" i="1"/>
  <c r="P3733" i="1"/>
  <c r="O3733" i="1"/>
  <c r="N3733" i="1"/>
  <c r="S3732" i="1"/>
  <c r="R3732" i="1"/>
  <c r="Q3732" i="1"/>
  <c r="P3732" i="1"/>
  <c r="O3732" i="1"/>
  <c r="N3732" i="1"/>
  <c r="S3731" i="1"/>
  <c r="R3731" i="1"/>
  <c r="Q3731" i="1"/>
  <c r="P3731" i="1"/>
  <c r="O3731" i="1"/>
  <c r="N3731" i="1"/>
  <c r="S3730" i="1"/>
  <c r="R3730" i="1"/>
  <c r="T3730" i="1" s="1"/>
  <c r="Q3730" i="1"/>
  <c r="P3730" i="1"/>
  <c r="O3730" i="1"/>
  <c r="N3730" i="1"/>
  <c r="S3729" i="1"/>
  <c r="R3729" i="1"/>
  <c r="Q3729" i="1"/>
  <c r="P3729" i="1"/>
  <c r="O3729" i="1"/>
  <c r="N3729" i="1"/>
  <c r="S3728" i="1"/>
  <c r="R3728" i="1"/>
  <c r="Q3728" i="1"/>
  <c r="P3728" i="1"/>
  <c r="O3728" i="1"/>
  <c r="N3728" i="1"/>
  <c r="S3727" i="1"/>
  <c r="R3727" i="1"/>
  <c r="Q3727" i="1"/>
  <c r="P3727" i="1"/>
  <c r="O3727" i="1"/>
  <c r="N3727" i="1"/>
  <c r="S3726" i="1"/>
  <c r="R3726" i="1"/>
  <c r="T3726" i="1" s="1"/>
  <c r="Q3726" i="1"/>
  <c r="P3726" i="1"/>
  <c r="O3726" i="1"/>
  <c r="N3726" i="1"/>
  <c r="S3725" i="1"/>
  <c r="R3725" i="1"/>
  <c r="Q3725" i="1"/>
  <c r="P3725" i="1"/>
  <c r="O3725" i="1"/>
  <c r="N3725" i="1"/>
  <c r="S3724" i="1"/>
  <c r="R3724" i="1"/>
  <c r="Q3724" i="1"/>
  <c r="P3724" i="1"/>
  <c r="O3724" i="1"/>
  <c r="N3724" i="1"/>
  <c r="S3723" i="1"/>
  <c r="R3723" i="1"/>
  <c r="Q3723" i="1"/>
  <c r="P3723" i="1"/>
  <c r="O3723" i="1"/>
  <c r="N3723" i="1"/>
  <c r="S3722" i="1"/>
  <c r="R3722" i="1"/>
  <c r="Q3722" i="1"/>
  <c r="P3722" i="1"/>
  <c r="O3722" i="1"/>
  <c r="N3722" i="1"/>
  <c r="S3721" i="1"/>
  <c r="R3721" i="1"/>
  <c r="Q3721" i="1"/>
  <c r="P3721" i="1"/>
  <c r="O3721" i="1"/>
  <c r="N3721" i="1"/>
  <c r="S3720" i="1"/>
  <c r="R3720" i="1"/>
  <c r="T3720" i="1" s="1"/>
  <c r="Q3720" i="1"/>
  <c r="P3720" i="1"/>
  <c r="O3720" i="1"/>
  <c r="N3720" i="1"/>
  <c r="S3719" i="1"/>
  <c r="R3719" i="1"/>
  <c r="Q3719" i="1"/>
  <c r="P3719" i="1"/>
  <c r="O3719" i="1"/>
  <c r="N3719" i="1"/>
  <c r="S3718" i="1"/>
  <c r="R3718" i="1"/>
  <c r="Q3718" i="1"/>
  <c r="P3718" i="1"/>
  <c r="O3718" i="1"/>
  <c r="N3718" i="1"/>
  <c r="S3717" i="1"/>
  <c r="R3717" i="1"/>
  <c r="Q3717" i="1"/>
  <c r="P3717" i="1"/>
  <c r="O3717" i="1"/>
  <c r="N3717" i="1"/>
  <c r="S3716" i="1"/>
  <c r="R3716" i="1"/>
  <c r="T3716" i="1" s="1"/>
  <c r="Q3716" i="1"/>
  <c r="P3716" i="1"/>
  <c r="O3716" i="1"/>
  <c r="N3716" i="1"/>
  <c r="S3715" i="1"/>
  <c r="R3715" i="1"/>
  <c r="Q3715" i="1"/>
  <c r="P3715" i="1"/>
  <c r="O3715" i="1"/>
  <c r="N3715" i="1"/>
  <c r="S3714" i="1"/>
  <c r="R3714" i="1"/>
  <c r="Q3714" i="1"/>
  <c r="P3714" i="1"/>
  <c r="O3714" i="1"/>
  <c r="N3714" i="1"/>
  <c r="S3713" i="1"/>
  <c r="R3713" i="1"/>
  <c r="Q3713" i="1"/>
  <c r="P3713" i="1"/>
  <c r="O3713" i="1"/>
  <c r="N3713" i="1"/>
  <c r="S3712" i="1"/>
  <c r="R3712" i="1"/>
  <c r="Q3712" i="1"/>
  <c r="P3712" i="1"/>
  <c r="O3712" i="1"/>
  <c r="N3712" i="1"/>
  <c r="S3711" i="1"/>
  <c r="R3711" i="1"/>
  <c r="Q3711" i="1"/>
  <c r="P3711" i="1"/>
  <c r="O3711" i="1"/>
  <c r="N3711" i="1"/>
  <c r="S3710" i="1"/>
  <c r="R3710" i="1"/>
  <c r="T3710" i="1" s="1"/>
  <c r="Q3710" i="1"/>
  <c r="P3710" i="1"/>
  <c r="O3710" i="1"/>
  <c r="N3710" i="1"/>
  <c r="S3709" i="1"/>
  <c r="R3709" i="1"/>
  <c r="Q3709" i="1"/>
  <c r="P3709" i="1"/>
  <c r="O3709" i="1"/>
  <c r="N3709" i="1"/>
  <c r="S3708" i="1"/>
  <c r="R3708" i="1"/>
  <c r="Q3708" i="1"/>
  <c r="P3708" i="1"/>
  <c r="O3708" i="1"/>
  <c r="N3708" i="1"/>
  <c r="S3707" i="1"/>
  <c r="R3707" i="1"/>
  <c r="Q3707" i="1"/>
  <c r="P3707" i="1"/>
  <c r="O3707" i="1"/>
  <c r="N3707" i="1"/>
  <c r="S3706" i="1"/>
  <c r="R3706" i="1"/>
  <c r="T3706" i="1" s="1"/>
  <c r="Q3706" i="1"/>
  <c r="P3706" i="1"/>
  <c r="O3706" i="1"/>
  <c r="N3706" i="1"/>
  <c r="S3705" i="1"/>
  <c r="R3705" i="1"/>
  <c r="Q3705" i="1"/>
  <c r="P3705" i="1"/>
  <c r="O3705" i="1"/>
  <c r="N3705" i="1"/>
  <c r="S3704" i="1"/>
  <c r="R3704" i="1"/>
  <c r="Q3704" i="1"/>
  <c r="P3704" i="1"/>
  <c r="O3704" i="1"/>
  <c r="N3704" i="1"/>
  <c r="S3703" i="1"/>
  <c r="R3703" i="1"/>
  <c r="Q3703" i="1"/>
  <c r="P3703" i="1"/>
  <c r="O3703" i="1"/>
  <c r="N3703" i="1"/>
  <c r="S3702" i="1"/>
  <c r="R3702" i="1"/>
  <c r="Q3702" i="1"/>
  <c r="P3702" i="1"/>
  <c r="O3702" i="1"/>
  <c r="N3702" i="1"/>
  <c r="S3701" i="1"/>
  <c r="R3701" i="1"/>
  <c r="Q3701" i="1"/>
  <c r="P3701" i="1"/>
  <c r="O3701" i="1"/>
  <c r="N3701" i="1"/>
  <c r="S3700" i="1"/>
  <c r="R3700" i="1"/>
  <c r="T3700" i="1" s="1"/>
  <c r="Q3700" i="1"/>
  <c r="P3700" i="1"/>
  <c r="O3700" i="1"/>
  <c r="N3700" i="1"/>
  <c r="S3699" i="1"/>
  <c r="R3699" i="1"/>
  <c r="Q3699" i="1"/>
  <c r="P3699" i="1"/>
  <c r="O3699" i="1"/>
  <c r="N3699" i="1"/>
  <c r="S3698" i="1"/>
  <c r="R3698" i="1"/>
  <c r="Q3698" i="1"/>
  <c r="P3698" i="1"/>
  <c r="O3698" i="1"/>
  <c r="N3698" i="1"/>
  <c r="S3697" i="1"/>
  <c r="R3697" i="1"/>
  <c r="Q3697" i="1"/>
  <c r="P3697" i="1"/>
  <c r="O3697" i="1"/>
  <c r="N3697" i="1"/>
  <c r="S3696" i="1"/>
  <c r="R3696" i="1"/>
  <c r="T3696" i="1" s="1"/>
  <c r="Q3696" i="1"/>
  <c r="P3696" i="1"/>
  <c r="O3696" i="1"/>
  <c r="N3696" i="1"/>
  <c r="S3695" i="1"/>
  <c r="R3695" i="1"/>
  <c r="Q3695" i="1"/>
  <c r="P3695" i="1"/>
  <c r="O3695" i="1"/>
  <c r="N3695" i="1"/>
  <c r="S3694" i="1"/>
  <c r="R3694" i="1"/>
  <c r="Q3694" i="1"/>
  <c r="P3694" i="1"/>
  <c r="O3694" i="1"/>
  <c r="N3694" i="1"/>
  <c r="S3693" i="1"/>
  <c r="R3693" i="1"/>
  <c r="Q3693" i="1"/>
  <c r="P3693" i="1"/>
  <c r="O3693" i="1"/>
  <c r="N3693" i="1"/>
  <c r="S3692" i="1"/>
  <c r="R3692" i="1"/>
  <c r="Q3692" i="1"/>
  <c r="P3692" i="1"/>
  <c r="O3692" i="1"/>
  <c r="N3692" i="1"/>
  <c r="S3691" i="1"/>
  <c r="R3691" i="1"/>
  <c r="Q3691" i="1"/>
  <c r="P3691" i="1"/>
  <c r="O3691" i="1"/>
  <c r="N3691" i="1"/>
  <c r="S3690" i="1"/>
  <c r="R3690" i="1"/>
  <c r="T3690" i="1" s="1"/>
  <c r="Q3690" i="1"/>
  <c r="P3690" i="1"/>
  <c r="O3690" i="1"/>
  <c r="N3690" i="1"/>
  <c r="S3689" i="1"/>
  <c r="R3689" i="1"/>
  <c r="Q3689" i="1"/>
  <c r="P3689" i="1"/>
  <c r="O3689" i="1"/>
  <c r="N3689" i="1"/>
  <c r="S3688" i="1"/>
  <c r="R3688" i="1"/>
  <c r="Q3688" i="1"/>
  <c r="P3688" i="1"/>
  <c r="O3688" i="1"/>
  <c r="N3688" i="1"/>
  <c r="S3687" i="1"/>
  <c r="R3687" i="1"/>
  <c r="Q3687" i="1"/>
  <c r="P3687" i="1"/>
  <c r="O3687" i="1"/>
  <c r="N3687" i="1"/>
  <c r="S3686" i="1"/>
  <c r="R3686" i="1"/>
  <c r="Q3686" i="1"/>
  <c r="P3686" i="1"/>
  <c r="O3686" i="1"/>
  <c r="N3686" i="1"/>
  <c r="S3685" i="1"/>
  <c r="R3685" i="1"/>
  <c r="Q3685" i="1"/>
  <c r="P3685" i="1"/>
  <c r="O3685" i="1"/>
  <c r="N3685" i="1"/>
  <c r="S3684" i="1"/>
  <c r="R3684" i="1"/>
  <c r="Q3684" i="1"/>
  <c r="P3684" i="1"/>
  <c r="O3684" i="1"/>
  <c r="N3684" i="1"/>
  <c r="S3683" i="1"/>
  <c r="R3683" i="1"/>
  <c r="Q3683" i="1"/>
  <c r="P3683" i="1"/>
  <c r="O3683" i="1"/>
  <c r="N3683" i="1"/>
  <c r="S3682" i="1"/>
  <c r="R3682" i="1"/>
  <c r="Q3682" i="1"/>
  <c r="P3682" i="1"/>
  <c r="O3682" i="1"/>
  <c r="N3682" i="1"/>
  <c r="S3681" i="1"/>
  <c r="R3681" i="1"/>
  <c r="Q3681" i="1"/>
  <c r="P3681" i="1"/>
  <c r="O3681" i="1"/>
  <c r="N3681" i="1"/>
  <c r="S3680" i="1"/>
  <c r="R3680" i="1"/>
  <c r="T3680" i="1" s="1"/>
  <c r="Q3680" i="1"/>
  <c r="P3680" i="1"/>
  <c r="O3680" i="1"/>
  <c r="N3680" i="1"/>
  <c r="S3679" i="1"/>
  <c r="R3679" i="1"/>
  <c r="Q3679" i="1"/>
  <c r="P3679" i="1"/>
  <c r="O3679" i="1"/>
  <c r="N3679" i="1"/>
  <c r="S3678" i="1"/>
  <c r="R3678" i="1"/>
  <c r="Q3678" i="1"/>
  <c r="P3678" i="1"/>
  <c r="O3678" i="1"/>
  <c r="N3678" i="1"/>
  <c r="S3677" i="1"/>
  <c r="R3677" i="1"/>
  <c r="Q3677" i="1"/>
  <c r="P3677" i="1"/>
  <c r="O3677" i="1"/>
  <c r="N3677" i="1"/>
  <c r="S3676" i="1"/>
  <c r="R3676" i="1"/>
  <c r="T3676" i="1" s="1"/>
  <c r="Q3676" i="1"/>
  <c r="P3676" i="1"/>
  <c r="O3676" i="1"/>
  <c r="N3676" i="1"/>
  <c r="S3675" i="1"/>
  <c r="R3675" i="1"/>
  <c r="Q3675" i="1"/>
  <c r="P3675" i="1"/>
  <c r="O3675" i="1"/>
  <c r="N3675" i="1"/>
  <c r="S3674" i="1"/>
  <c r="R3674" i="1"/>
  <c r="Q3674" i="1"/>
  <c r="P3674" i="1"/>
  <c r="O3674" i="1"/>
  <c r="N3674" i="1"/>
  <c r="S3673" i="1"/>
  <c r="R3673" i="1"/>
  <c r="Q3673" i="1"/>
  <c r="P3673" i="1"/>
  <c r="O3673" i="1"/>
  <c r="N3673" i="1"/>
  <c r="S3672" i="1"/>
  <c r="R3672" i="1"/>
  <c r="Q3672" i="1"/>
  <c r="P3672" i="1"/>
  <c r="O3672" i="1"/>
  <c r="N3672" i="1"/>
  <c r="S3671" i="1"/>
  <c r="R3671" i="1"/>
  <c r="Q3671" i="1"/>
  <c r="P3671" i="1"/>
  <c r="O3671" i="1"/>
  <c r="N3671" i="1"/>
  <c r="S3670" i="1"/>
  <c r="R3670" i="1"/>
  <c r="Q3670" i="1"/>
  <c r="P3670" i="1"/>
  <c r="O3670" i="1"/>
  <c r="N3670" i="1"/>
  <c r="S3669" i="1"/>
  <c r="R3669" i="1"/>
  <c r="Q3669" i="1"/>
  <c r="P3669" i="1"/>
  <c r="O3669" i="1"/>
  <c r="N3669" i="1"/>
  <c r="S3668" i="1"/>
  <c r="R3668" i="1"/>
  <c r="Q3668" i="1"/>
  <c r="P3668" i="1"/>
  <c r="O3668" i="1"/>
  <c r="N3668" i="1"/>
  <c r="S3667" i="1"/>
  <c r="R3667" i="1"/>
  <c r="Q3667" i="1"/>
  <c r="P3667" i="1"/>
  <c r="O3667" i="1"/>
  <c r="N3667" i="1"/>
  <c r="S3666" i="1"/>
  <c r="R3666" i="1"/>
  <c r="T3666" i="1" s="1"/>
  <c r="Q3666" i="1"/>
  <c r="P3666" i="1"/>
  <c r="O3666" i="1"/>
  <c r="N3666" i="1"/>
  <c r="S3665" i="1"/>
  <c r="R3665" i="1"/>
  <c r="Q3665" i="1"/>
  <c r="P3665" i="1"/>
  <c r="O3665" i="1"/>
  <c r="N3665" i="1"/>
  <c r="S3664" i="1"/>
  <c r="R3664" i="1"/>
  <c r="Q3664" i="1"/>
  <c r="P3664" i="1"/>
  <c r="O3664" i="1"/>
  <c r="N3664" i="1"/>
  <c r="S3663" i="1"/>
  <c r="R3663" i="1"/>
  <c r="Q3663" i="1"/>
  <c r="P3663" i="1"/>
  <c r="O3663" i="1"/>
  <c r="N3663" i="1"/>
  <c r="S3662" i="1"/>
  <c r="R3662" i="1"/>
  <c r="Q3662" i="1"/>
  <c r="P3662" i="1"/>
  <c r="O3662" i="1"/>
  <c r="N3662" i="1"/>
  <c r="S3661" i="1"/>
  <c r="R3661" i="1"/>
  <c r="Q3661" i="1"/>
  <c r="P3661" i="1"/>
  <c r="O3661" i="1"/>
  <c r="N3661" i="1"/>
  <c r="S3660" i="1"/>
  <c r="R3660" i="1"/>
  <c r="T3660" i="1" s="1"/>
  <c r="Q3660" i="1"/>
  <c r="P3660" i="1"/>
  <c r="O3660" i="1"/>
  <c r="N3660" i="1"/>
  <c r="S3659" i="1"/>
  <c r="R3659" i="1"/>
  <c r="Q3659" i="1"/>
  <c r="P3659" i="1"/>
  <c r="O3659" i="1"/>
  <c r="N3659" i="1"/>
  <c r="S3658" i="1"/>
  <c r="R3658" i="1"/>
  <c r="Q3658" i="1"/>
  <c r="P3658" i="1"/>
  <c r="O3658" i="1"/>
  <c r="N3658" i="1"/>
  <c r="S3657" i="1"/>
  <c r="R3657" i="1"/>
  <c r="Q3657" i="1"/>
  <c r="P3657" i="1"/>
  <c r="O3657" i="1"/>
  <c r="N3657" i="1"/>
  <c r="S3656" i="1"/>
  <c r="R3656" i="1"/>
  <c r="T3656" i="1" s="1"/>
  <c r="Q3656" i="1"/>
  <c r="P3656" i="1"/>
  <c r="O3656" i="1"/>
  <c r="N3656" i="1"/>
  <c r="S3655" i="1"/>
  <c r="R3655" i="1"/>
  <c r="Q3655" i="1"/>
  <c r="P3655" i="1"/>
  <c r="O3655" i="1"/>
  <c r="N3655" i="1"/>
  <c r="S3654" i="1"/>
  <c r="R3654" i="1"/>
  <c r="Q3654" i="1"/>
  <c r="P3654" i="1"/>
  <c r="O3654" i="1"/>
  <c r="N3654" i="1"/>
  <c r="S3653" i="1"/>
  <c r="R3653" i="1"/>
  <c r="Q3653" i="1"/>
  <c r="P3653" i="1"/>
  <c r="O3653" i="1"/>
  <c r="N3653" i="1"/>
  <c r="S3652" i="1"/>
  <c r="R3652" i="1"/>
  <c r="Q3652" i="1"/>
  <c r="P3652" i="1"/>
  <c r="O3652" i="1"/>
  <c r="N3652" i="1"/>
  <c r="S3651" i="1"/>
  <c r="R3651" i="1"/>
  <c r="Q3651" i="1"/>
  <c r="P3651" i="1"/>
  <c r="O3651" i="1"/>
  <c r="N3651" i="1"/>
  <c r="S3650" i="1"/>
  <c r="R3650" i="1"/>
  <c r="T3650" i="1" s="1"/>
  <c r="Q3650" i="1"/>
  <c r="P3650" i="1"/>
  <c r="O3650" i="1"/>
  <c r="N3650" i="1"/>
  <c r="S3649" i="1"/>
  <c r="R3649" i="1"/>
  <c r="Q3649" i="1"/>
  <c r="P3649" i="1"/>
  <c r="O3649" i="1"/>
  <c r="N3649" i="1"/>
  <c r="S3648" i="1"/>
  <c r="R3648" i="1"/>
  <c r="Q3648" i="1"/>
  <c r="P3648" i="1"/>
  <c r="O3648" i="1"/>
  <c r="N3648" i="1"/>
  <c r="S3647" i="1"/>
  <c r="R3647" i="1"/>
  <c r="Q3647" i="1"/>
  <c r="P3647" i="1"/>
  <c r="O3647" i="1"/>
  <c r="N3647" i="1"/>
  <c r="S3646" i="1"/>
  <c r="R3646" i="1"/>
  <c r="Q3646" i="1"/>
  <c r="P3646" i="1"/>
  <c r="O3646" i="1"/>
  <c r="N3646" i="1"/>
  <c r="S3645" i="1"/>
  <c r="R3645" i="1"/>
  <c r="Q3645" i="1"/>
  <c r="P3645" i="1"/>
  <c r="O3645" i="1"/>
  <c r="N3645" i="1"/>
  <c r="S3644" i="1"/>
  <c r="R3644" i="1"/>
  <c r="Q3644" i="1"/>
  <c r="P3644" i="1"/>
  <c r="O3644" i="1"/>
  <c r="N3644" i="1"/>
  <c r="S3643" i="1"/>
  <c r="R3643" i="1"/>
  <c r="Q3643" i="1"/>
  <c r="P3643" i="1"/>
  <c r="O3643" i="1"/>
  <c r="N3643" i="1"/>
  <c r="S3642" i="1"/>
  <c r="R3642" i="1"/>
  <c r="Q3642" i="1"/>
  <c r="P3642" i="1"/>
  <c r="O3642" i="1"/>
  <c r="N3642" i="1"/>
  <c r="S3641" i="1"/>
  <c r="R3641" i="1"/>
  <c r="Q3641" i="1"/>
  <c r="P3641" i="1"/>
  <c r="O3641" i="1"/>
  <c r="N3641" i="1"/>
  <c r="S3640" i="1"/>
  <c r="R3640" i="1"/>
  <c r="T3640" i="1" s="1"/>
  <c r="Q3640" i="1"/>
  <c r="P3640" i="1"/>
  <c r="O3640" i="1"/>
  <c r="N3640" i="1"/>
  <c r="S3639" i="1"/>
  <c r="R3639" i="1"/>
  <c r="Q3639" i="1"/>
  <c r="P3639" i="1"/>
  <c r="O3639" i="1"/>
  <c r="N3639" i="1"/>
  <c r="S3638" i="1"/>
  <c r="R3638" i="1"/>
  <c r="Q3638" i="1"/>
  <c r="P3638" i="1"/>
  <c r="O3638" i="1"/>
  <c r="N3638" i="1"/>
  <c r="S3637" i="1"/>
  <c r="R3637" i="1"/>
  <c r="Q3637" i="1"/>
  <c r="P3637" i="1"/>
  <c r="O3637" i="1"/>
  <c r="N3637" i="1"/>
  <c r="S3636" i="1"/>
  <c r="R3636" i="1"/>
  <c r="T3636" i="1" s="1"/>
  <c r="Q3636" i="1"/>
  <c r="P3636" i="1"/>
  <c r="O3636" i="1"/>
  <c r="N3636" i="1"/>
  <c r="S3635" i="1"/>
  <c r="R3635" i="1"/>
  <c r="Q3635" i="1"/>
  <c r="P3635" i="1"/>
  <c r="O3635" i="1"/>
  <c r="N3635" i="1"/>
  <c r="S3634" i="1"/>
  <c r="R3634" i="1"/>
  <c r="Q3634" i="1"/>
  <c r="P3634" i="1"/>
  <c r="O3634" i="1"/>
  <c r="N3634" i="1"/>
  <c r="S3633" i="1"/>
  <c r="R3633" i="1"/>
  <c r="Q3633" i="1"/>
  <c r="P3633" i="1"/>
  <c r="O3633" i="1"/>
  <c r="N3633" i="1"/>
  <c r="S3632" i="1"/>
  <c r="R3632" i="1"/>
  <c r="Q3632" i="1"/>
  <c r="P3632" i="1"/>
  <c r="O3632" i="1"/>
  <c r="N3632" i="1"/>
  <c r="S3631" i="1"/>
  <c r="R3631" i="1"/>
  <c r="Q3631" i="1"/>
  <c r="P3631" i="1"/>
  <c r="O3631" i="1"/>
  <c r="N3631" i="1"/>
  <c r="S3630" i="1"/>
  <c r="R3630" i="1"/>
  <c r="Q3630" i="1"/>
  <c r="P3630" i="1"/>
  <c r="O3630" i="1"/>
  <c r="N3630" i="1"/>
  <c r="S3629" i="1"/>
  <c r="R3629" i="1"/>
  <c r="Q3629" i="1"/>
  <c r="P3629" i="1"/>
  <c r="O3629" i="1"/>
  <c r="N3629" i="1"/>
  <c r="S3628" i="1"/>
  <c r="R3628" i="1"/>
  <c r="Q3628" i="1"/>
  <c r="P3628" i="1"/>
  <c r="O3628" i="1"/>
  <c r="N3628" i="1"/>
  <c r="S3627" i="1"/>
  <c r="R3627" i="1"/>
  <c r="Q3627" i="1"/>
  <c r="P3627" i="1"/>
  <c r="O3627" i="1"/>
  <c r="N3627" i="1"/>
  <c r="S3626" i="1"/>
  <c r="R3626" i="1"/>
  <c r="T3626" i="1" s="1"/>
  <c r="Q3626" i="1"/>
  <c r="P3626" i="1"/>
  <c r="O3626" i="1"/>
  <c r="N3626" i="1"/>
  <c r="S3625" i="1"/>
  <c r="R3625" i="1"/>
  <c r="Q3625" i="1"/>
  <c r="P3625" i="1"/>
  <c r="O3625" i="1"/>
  <c r="N3625" i="1"/>
  <c r="S3624" i="1"/>
  <c r="R3624" i="1"/>
  <c r="Q3624" i="1"/>
  <c r="P3624" i="1"/>
  <c r="O3624" i="1"/>
  <c r="N3624" i="1"/>
  <c r="S3623" i="1"/>
  <c r="R3623" i="1"/>
  <c r="Q3623" i="1"/>
  <c r="P3623" i="1"/>
  <c r="O3623" i="1"/>
  <c r="N3623" i="1"/>
  <c r="S3622" i="1"/>
  <c r="R3622" i="1"/>
  <c r="Q3622" i="1"/>
  <c r="P3622" i="1"/>
  <c r="O3622" i="1"/>
  <c r="N3622" i="1"/>
  <c r="S3621" i="1"/>
  <c r="R3621" i="1"/>
  <c r="Q3621" i="1"/>
  <c r="P3621" i="1"/>
  <c r="O3621" i="1"/>
  <c r="N3621" i="1"/>
  <c r="S3620" i="1"/>
  <c r="R3620" i="1"/>
  <c r="T3620" i="1" s="1"/>
  <c r="Q3620" i="1"/>
  <c r="P3620" i="1"/>
  <c r="O3620" i="1"/>
  <c r="N3620" i="1"/>
  <c r="S3619" i="1"/>
  <c r="R3619" i="1"/>
  <c r="Q3619" i="1"/>
  <c r="P3619" i="1"/>
  <c r="O3619" i="1"/>
  <c r="N3619" i="1"/>
  <c r="S3618" i="1"/>
  <c r="R3618" i="1"/>
  <c r="Q3618" i="1"/>
  <c r="P3618" i="1"/>
  <c r="O3618" i="1"/>
  <c r="N3618" i="1"/>
  <c r="S3617" i="1"/>
  <c r="R3617" i="1"/>
  <c r="Q3617" i="1"/>
  <c r="P3617" i="1"/>
  <c r="O3617" i="1"/>
  <c r="N3617" i="1"/>
  <c r="S3616" i="1"/>
  <c r="R3616" i="1"/>
  <c r="T3616" i="1" s="1"/>
  <c r="Q3616" i="1"/>
  <c r="P3616" i="1"/>
  <c r="O3616" i="1"/>
  <c r="N3616" i="1"/>
  <c r="S3615" i="1"/>
  <c r="R3615" i="1"/>
  <c r="Q3615" i="1"/>
  <c r="P3615" i="1"/>
  <c r="O3615" i="1"/>
  <c r="N3615" i="1"/>
  <c r="S3614" i="1"/>
  <c r="R3614" i="1"/>
  <c r="Q3614" i="1"/>
  <c r="P3614" i="1"/>
  <c r="O3614" i="1"/>
  <c r="N3614" i="1"/>
  <c r="S3613" i="1"/>
  <c r="R3613" i="1"/>
  <c r="Q3613" i="1"/>
  <c r="P3613" i="1"/>
  <c r="O3613" i="1"/>
  <c r="N3613" i="1"/>
  <c r="S3612" i="1"/>
  <c r="R3612" i="1"/>
  <c r="Q3612" i="1"/>
  <c r="P3612" i="1"/>
  <c r="O3612" i="1"/>
  <c r="N3612" i="1"/>
  <c r="S3611" i="1"/>
  <c r="R3611" i="1"/>
  <c r="Q3611" i="1"/>
  <c r="P3611" i="1"/>
  <c r="O3611" i="1"/>
  <c r="N3611" i="1"/>
  <c r="S3610" i="1"/>
  <c r="R3610" i="1"/>
  <c r="T3610" i="1" s="1"/>
  <c r="Q3610" i="1"/>
  <c r="P3610" i="1"/>
  <c r="O3610" i="1"/>
  <c r="N3610" i="1"/>
  <c r="S3609" i="1"/>
  <c r="R3609" i="1"/>
  <c r="Q3609" i="1"/>
  <c r="P3609" i="1"/>
  <c r="O3609" i="1"/>
  <c r="N3609" i="1"/>
  <c r="S3608" i="1"/>
  <c r="R3608" i="1"/>
  <c r="Q3608" i="1"/>
  <c r="P3608" i="1"/>
  <c r="O3608" i="1"/>
  <c r="N3608" i="1"/>
  <c r="S3607" i="1"/>
  <c r="R3607" i="1"/>
  <c r="Q3607" i="1"/>
  <c r="P3607" i="1"/>
  <c r="O3607" i="1"/>
  <c r="N3607" i="1"/>
  <c r="S3606" i="1"/>
  <c r="R3606" i="1"/>
  <c r="Q3606" i="1"/>
  <c r="P3606" i="1"/>
  <c r="O3606" i="1"/>
  <c r="N3606" i="1"/>
  <c r="S3605" i="1"/>
  <c r="R3605" i="1"/>
  <c r="Q3605" i="1"/>
  <c r="P3605" i="1"/>
  <c r="O3605" i="1"/>
  <c r="N3605" i="1"/>
  <c r="S3604" i="1"/>
  <c r="R3604" i="1"/>
  <c r="Q3604" i="1"/>
  <c r="P3604" i="1"/>
  <c r="O3604" i="1"/>
  <c r="N3604" i="1"/>
  <c r="S3603" i="1"/>
  <c r="R3603" i="1"/>
  <c r="Q3603" i="1"/>
  <c r="P3603" i="1"/>
  <c r="O3603" i="1"/>
  <c r="N3603" i="1"/>
  <c r="S3602" i="1"/>
  <c r="R3602" i="1"/>
  <c r="Q3602" i="1"/>
  <c r="P3602" i="1"/>
  <c r="O3602" i="1"/>
  <c r="N3602" i="1"/>
  <c r="S3601" i="1"/>
  <c r="R3601" i="1"/>
  <c r="Q3601" i="1"/>
  <c r="P3601" i="1"/>
  <c r="O3601" i="1"/>
  <c r="N3601" i="1"/>
  <c r="S3600" i="1"/>
  <c r="R3600" i="1"/>
  <c r="T3600" i="1" s="1"/>
  <c r="Q3600" i="1"/>
  <c r="P3600" i="1"/>
  <c r="O3600" i="1"/>
  <c r="N3600" i="1"/>
  <c r="S3599" i="1"/>
  <c r="R3599" i="1"/>
  <c r="Q3599" i="1"/>
  <c r="P3599" i="1"/>
  <c r="O3599" i="1"/>
  <c r="N3599" i="1"/>
  <c r="S3598" i="1"/>
  <c r="R3598" i="1"/>
  <c r="Q3598" i="1"/>
  <c r="P3598" i="1"/>
  <c r="O3598" i="1"/>
  <c r="N3598" i="1"/>
  <c r="S3597" i="1"/>
  <c r="R3597" i="1"/>
  <c r="Q3597" i="1"/>
  <c r="P3597" i="1"/>
  <c r="O3597" i="1"/>
  <c r="N3597" i="1"/>
  <c r="S3596" i="1"/>
  <c r="R3596" i="1"/>
  <c r="T3596" i="1" s="1"/>
  <c r="Q3596" i="1"/>
  <c r="P3596" i="1"/>
  <c r="O3596" i="1"/>
  <c r="N3596" i="1"/>
  <c r="S3595" i="1"/>
  <c r="R3595" i="1"/>
  <c r="Q3595" i="1"/>
  <c r="P3595" i="1"/>
  <c r="O3595" i="1"/>
  <c r="N3595" i="1"/>
  <c r="S3594" i="1"/>
  <c r="R3594" i="1"/>
  <c r="Q3594" i="1"/>
  <c r="P3594" i="1"/>
  <c r="O3594" i="1"/>
  <c r="N3594" i="1"/>
  <c r="S3593" i="1"/>
  <c r="R3593" i="1"/>
  <c r="Q3593" i="1"/>
  <c r="P3593" i="1"/>
  <c r="O3593" i="1"/>
  <c r="N3593" i="1"/>
  <c r="S3592" i="1"/>
  <c r="R3592" i="1"/>
  <c r="Q3592" i="1"/>
  <c r="P3592" i="1"/>
  <c r="O3592" i="1"/>
  <c r="N3592" i="1"/>
  <c r="S3591" i="1"/>
  <c r="R3591" i="1"/>
  <c r="Q3591" i="1"/>
  <c r="P3591" i="1"/>
  <c r="O3591" i="1"/>
  <c r="N3591" i="1"/>
  <c r="S3590" i="1"/>
  <c r="R3590" i="1"/>
  <c r="Q3590" i="1"/>
  <c r="P3590" i="1"/>
  <c r="O3590" i="1"/>
  <c r="N3590" i="1"/>
  <c r="S3589" i="1"/>
  <c r="R3589" i="1"/>
  <c r="Q3589" i="1"/>
  <c r="P3589" i="1"/>
  <c r="O3589" i="1"/>
  <c r="N3589" i="1"/>
  <c r="S3588" i="1"/>
  <c r="R3588" i="1"/>
  <c r="Q3588" i="1"/>
  <c r="P3588" i="1"/>
  <c r="O3588" i="1"/>
  <c r="N3588" i="1"/>
  <c r="S3587" i="1"/>
  <c r="R3587" i="1"/>
  <c r="Q3587" i="1"/>
  <c r="P3587" i="1"/>
  <c r="O3587" i="1"/>
  <c r="N3587" i="1"/>
  <c r="S3586" i="1"/>
  <c r="R3586" i="1"/>
  <c r="T3586" i="1" s="1"/>
  <c r="Q3586" i="1"/>
  <c r="P3586" i="1"/>
  <c r="O3586" i="1"/>
  <c r="N3586" i="1"/>
  <c r="S3585" i="1"/>
  <c r="R3585" i="1"/>
  <c r="Q3585" i="1"/>
  <c r="P3585" i="1"/>
  <c r="O3585" i="1"/>
  <c r="N3585" i="1"/>
  <c r="S3584" i="1"/>
  <c r="R3584" i="1"/>
  <c r="Q3584" i="1"/>
  <c r="P3584" i="1"/>
  <c r="O3584" i="1"/>
  <c r="N3584" i="1"/>
  <c r="S3583" i="1"/>
  <c r="R3583" i="1"/>
  <c r="Q3583" i="1"/>
  <c r="P3583" i="1"/>
  <c r="O3583" i="1"/>
  <c r="N3583" i="1"/>
  <c r="S3582" i="1"/>
  <c r="R3582" i="1"/>
  <c r="Q3582" i="1"/>
  <c r="P3582" i="1"/>
  <c r="O3582" i="1"/>
  <c r="N3582" i="1"/>
  <c r="S3581" i="1"/>
  <c r="R3581" i="1"/>
  <c r="Q3581" i="1"/>
  <c r="P3581" i="1"/>
  <c r="O3581" i="1"/>
  <c r="N3581" i="1"/>
  <c r="S3580" i="1"/>
  <c r="R3580" i="1"/>
  <c r="T3580" i="1" s="1"/>
  <c r="Q3580" i="1"/>
  <c r="P3580" i="1"/>
  <c r="O3580" i="1"/>
  <c r="N3580" i="1"/>
  <c r="S3579" i="1"/>
  <c r="R3579" i="1"/>
  <c r="Q3579" i="1"/>
  <c r="P3579" i="1"/>
  <c r="O3579" i="1"/>
  <c r="N3579" i="1"/>
  <c r="S3578" i="1"/>
  <c r="R3578" i="1"/>
  <c r="Q3578" i="1"/>
  <c r="P3578" i="1"/>
  <c r="O3578" i="1"/>
  <c r="N3578" i="1"/>
  <c r="S3577" i="1"/>
  <c r="R3577" i="1"/>
  <c r="Q3577" i="1"/>
  <c r="P3577" i="1"/>
  <c r="O3577" i="1"/>
  <c r="N3577" i="1"/>
  <c r="S3576" i="1"/>
  <c r="R3576" i="1"/>
  <c r="T3576" i="1" s="1"/>
  <c r="Q3576" i="1"/>
  <c r="P3576" i="1"/>
  <c r="O3576" i="1"/>
  <c r="N3576" i="1"/>
  <c r="S3575" i="1"/>
  <c r="R3575" i="1"/>
  <c r="Q3575" i="1"/>
  <c r="P3575" i="1"/>
  <c r="O3575" i="1"/>
  <c r="N3575" i="1"/>
  <c r="S3574" i="1"/>
  <c r="R3574" i="1"/>
  <c r="Q3574" i="1"/>
  <c r="P3574" i="1"/>
  <c r="O3574" i="1"/>
  <c r="N3574" i="1"/>
  <c r="S3573" i="1"/>
  <c r="R3573" i="1"/>
  <c r="Q3573" i="1"/>
  <c r="P3573" i="1"/>
  <c r="O3573" i="1"/>
  <c r="N3573" i="1"/>
  <c r="S3572" i="1"/>
  <c r="R3572" i="1"/>
  <c r="Q3572" i="1"/>
  <c r="P3572" i="1"/>
  <c r="O3572" i="1"/>
  <c r="N3572" i="1"/>
  <c r="S3571" i="1"/>
  <c r="R3571" i="1"/>
  <c r="Q3571" i="1"/>
  <c r="P3571" i="1"/>
  <c r="O3571" i="1"/>
  <c r="N3571" i="1"/>
  <c r="S3570" i="1"/>
  <c r="R3570" i="1"/>
  <c r="T3570" i="1" s="1"/>
  <c r="Q3570" i="1"/>
  <c r="P3570" i="1"/>
  <c r="O3570" i="1"/>
  <c r="N3570" i="1"/>
  <c r="S3569" i="1"/>
  <c r="R3569" i="1"/>
  <c r="Q3569" i="1"/>
  <c r="P3569" i="1"/>
  <c r="O3569" i="1"/>
  <c r="N3569" i="1"/>
  <c r="S3568" i="1"/>
  <c r="R3568" i="1"/>
  <c r="Q3568" i="1"/>
  <c r="P3568" i="1"/>
  <c r="O3568" i="1"/>
  <c r="N3568" i="1"/>
  <c r="S3567" i="1"/>
  <c r="R3567" i="1"/>
  <c r="Q3567" i="1"/>
  <c r="P3567" i="1"/>
  <c r="O3567" i="1"/>
  <c r="N3567" i="1"/>
  <c r="S3566" i="1"/>
  <c r="R3566" i="1"/>
  <c r="Q3566" i="1"/>
  <c r="P3566" i="1"/>
  <c r="O3566" i="1"/>
  <c r="N3566" i="1"/>
  <c r="S3565" i="1"/>
  <c r="R3565" i="1"/>
  <c r="Q3565" i="1"/>
  <c r="P3565" i="1"/>
  <c r="O3565" i="1"/>
  <c r="N3565" i="1"/>
  <c r="S3564" i="1"/>
  <c r="R3564" i="1"/>
  <c r="Q3564" i="1"/>
  <c r="P3564" i="1"/>
  <c r="O3564" i="1"/>
  <c r="N3564" i="1"/>
  <c r="S3563" i="1"/>
  <c r="R3563" i="1"/>
  <c r="Q3563" i="1"/>
  <c r="P3563" i="1"/>
  <c r="O3563" i="1"/>
  <c r="N3563" i="1"/>
  <c r="S3562" i="1"/>
  <c r="R3562" i="1"/>
  <c r="Q3562" i="1"/>
  <c r="P3562" i="1"/>
  <c r="O3562" i="1"/>
  <c r="N3562" i="1"/>
  <c r="S3561" i="1"/>
  <c r="R3561" i="1"/>
  <c r="Q3561" i="1"/>
  <c r="P3561" i="1"/>
  <c r="O3561" i="1"/>
  <c r="N3561" i="1"/>
  <c r="S3560" i="1"/>
  <c r="R3560" i="1"/>
  <c r="T3560" i="1" s="1"/>
  <c r="Q3560" i="1"/>
  <c r="P3560" i="1"/>
  <c r="O3560" i="1"/>
  <c r="N3560" i="1"/>
  <c r="S3559" i="1"/>
  <c r="R3559" i="1"/>
  <c r="Q3559" i="1"/>
  <c r="P3559" i="1"/>
  <c r="O3559" i="1"/>
  <c r="N3559" i="1"/>
  <c r="S3558" i="1"/>
  <c r="R3558" i="1"/>
  <c r="Q3558" i="1"/>
  <c r="P3558" i="1"/>
  <c r="O3558" i="1"/>
  <c r="N3558" i="1"/>
  <c r="S3557" i="1"/>
  <c r="R3557" i="1"/>
  <c r="Q3557" i="1"/>
  <c r="P3557" i="1"/>
  <c r="O3557" i="1"/>
  <c r="N3557" i="1"/>
  <c r="S3556" i="1"/>
  <c r="R3556" i="1"/>
  <c r="T3556" i="1" s="1"/>
  <c r="Q3556" i="1"/>
  <c r="P3556" i="1"/>
  <c r="O3556" i="1"/>
  <c r="N3556" i="1"/>
  <c r="S3555" i="1"/>
  <c r="R3555" i="1"/>
  <c r="Q3555" i="1"/>
  <c r="P3555" i="1"/>
  <c r="O3555" i="1"/>
  <c r="N3555" i="1"/>
  <c r="S3554" i="1"/>
  <c r="R3554" i="1"/>
  <c r="Q3554" i="1"/>
  <c r="P3554" i="1"/>
  <c r="O3554" i="1"/>
  <c r="N3554" i="1"/>
  <c r="S3553" i="1"/>
  <c r="R3553" i="1"/>
  <c r="Q3553" i="1"/>
  <c r="P3553" i="1"/>
  <c r="O3553" i="1"/>
  <c r="N3553" i="1"/>
  <c r="S3552" i="1"/>
  <c r="R3552" i="1"/>
  <c r="Q3552" i="1"/>
  <c r="P3552" i="1"/>
  <c r="O3552" i="1"/>
  <c r="N3552" i="1"/>
  <c r="S3551" i="1"/>
  <c r="R3551" i="1"/>
  <c r="Q3551" i="1"/>
  <c r="P3551" i="1"/>
  <c r="O3551" i="1"/>
  <c r="N3551" i="1"/>
  <c r="S3550" i="1"/>
  <c r="R3550" i="1"/>
  <c r="Q3550" i="1"/>
  <c r="P3550" i="1"/>
  <c r="O3550" i="1"/>
  <c r="N3550" i="1"/>
  <c r="S3549" i="1"/>
  <c r="R3549" i="1"/>
  <c r="Q3549" i="1"/>
  <c r="P3549" i="1"/>
  <c r="O3549" i="1"/>
  <c r="N3549" i="1"/>
  <c r="S3548" i="1"/>
  <c r="R3548" i="1"/>
  <c r="Q3548" i="1"/>
  <c r="P3548" i="1"/>
  <c r="O3548" i="1"/>
  <c r="N3548" i="1"/>
  <c r="S3547" i="1"/>
  <c r="R3547" i="1"/>
  <c r="Q3547" i="1"/>
  <c r="P3547" i="1"/>
  <c r="O3547" i="1"/>
  <c r="N3547" i="1"/>
  <c r="S3546" i="1"/>
  <c r="R3546" i="1"/>
  <c r="T3546" i="1" s="1"/>
  <c r="Q3546" i="1"/>
  <c r="P3546" i="1"/>
  <c r="O3546" i="1"/>
  <c r="N3546" i="1"/>
  <c r="S3545" i="1"/>
  <c r="R3545" i="1"/>
  <c r="Q3545" i="1"/>
  <c r="P3545" i="1"/>
  <c r="O3545" i="1"/>
  <c r="N3545" i="1"/>
  <c r="S3544" i="1"/>
  <c r="R3544" i="1"/>
  <c r="Q3544" i="1"/>
  <c r="P3544" i="1"/>
  <c r="O3544" i="1"/>
  <c r="N3544" i="1"/>
  <c r="S3543" i="1"/>
  <c r="R3543" i="1"/>
  <c r="Q3543" i="1"/>
  <c r="P3543" i="1"/>
  <c r="O3543" i="1"/>
  <c r="N3543" i="1"/>
  <c r="S3542" i="1"/>
  <c r="R3542" i="1"/>
  <c r="Q3542" i="1"/>
  <c r="P3542" i="1"/>
  <c r="O3542" i="1"/>
  <c r="N3542" i="1"/>
  <c r="S3541" i="1"/>
  <c r="R3541" i="1"/>
  <c r="Q3541" i="1"/>
  <c r="P3541" i="1"/>
  <c r="O3541" i="1"/>
  <c r="N3541" i="1"/>
  <c r="S3540" i="1"/>
  <c r="R3540" i="1"/>
  <c r="T3540" i="1" s="1"/>
  <c r="Q3540" i="1"/>
  <c r="P3540" i="1"/>
  <c r="O3540" i="1"/>
  <c r="N3540" i="1"/>
  <c r="S3539" i="1"/>
  <c r="R3539" i="1"/>
  <c r="Q3539" i="1"/>
  <c r="P3539" i="1"/>
  <c r="O3539" i="1"/>
  <c r="N3539" i="1"/>
  <c r="S3538" i="1"/>
  <c r="R3538" i="1"/>
  <c r="Q3538" i="1"/>
  <c r="P3538" i="1"/>
  <c r="O3538" i="1"/>
  <c r="N3538" i="1"/>
  <c r="S3537" i="1"/>
  <c r="R3537" i="1"/>
  <c r="Q3537" i="1"/>
  <c r="P3537" i="1"/>
  <c r="O3537" i="1"/>
  <c r="N3537" i="1"/>
  <c r="S3536" i="1"/>
  <c r="R3536" i="1"/>
  <c r="T3536" i="1" s="1"/>
  <c r="Q3536" i="1"/>
  <c r="P3536" i="1"/>
  <c r="O3536" i="1"/>
  <c r="N3536" i="1"/>
  <c r="S3535" i="1"/>
  <c r="R3535" i="1"/>
  <c r="Q3535" i="1"/>
  <c r="P3535" i="1"/>
  <c r="O3535" i="1"/>
  <c r="N3535" i="1"/>
  <c r="S3534" i="1"/>
  <c r="R3534" i="1"/>
  <c r="Q3534" i="1"/>
  <c r="P3534" i="1"/>
  <c r="O3534" i="1"/>
  <c r="N3534" i="1"/>
  <c r="S3533" i="1"/>
  <c r="R3533" i="1"/>
  <c r="Q3533" i="1"/>
  <c r="P3533" i="1"/>
  <c r="O3533" i="1"/>
  <c r="N3533" i="1"/>
  <c r="S3532" i="1"/>
  <c r="R3532" i="1"/>
  <c r="Q3532" i="1"/>
  <c r="P3532" i="1"/>
  <c r="O3532" i="1"/>
  <c r="N3532" i="1"/>
  <c r="S3531" i="1"/>
  <c r="R3531" i="1"/>
  <c r="Q3531" i="1"/>
  <c r="P3531" i="1"/>
  <c r="O3531" i="1"/>
  <c r="N3531" i="1"/>
  <c r="S3530" i="1"/>
  <c r="R3530" i="1"/>
  <c r="T3530" i="1" s="1"/>
  <c r="Q3530" i="1"/>
  <c r="P3530" i="1"/>
  <c r="O3530" i="1"/>
  <c r="N3530" i="1"/>
  <c r="S3529" i="1"/>
  <c r="R3529" i="1"/>
  <c r="Q3529" i="1"/>
  <c r="P3529" i="1"/>
  <c r="O3529" i="1"/>
  <c r="N3529" i="1"/>
  <c r="S3528" i="1"/>
  <c r="R3528" i="1"/>
  <c r="Q3528" i="1"/>
  <c r="P3528" i="1"/>
  <c r="O3528" i="1"/>
  <c r="N3528" i="1"/>
  <c r="S3527" i="1"/>
  <c r="R3527" i="1"/>
  <c r="Q3527" i="1"/>
  <c r="P3527" i="1"/>
  <c r="O3527" i="1"/>
  <c r="N3527" i="1"/>
  <c r="S3526" i="1"/>
  <c r="R3526" i="1"/>
  <c r="Q3526" i="1"/>
  <c r="P3526" i="1"/>
  <c r="O3526" i="1"/>
  <c r="N3526" i="1"/>
  <c r="S3525" i="1"/>
  <c r="R3525" i="1"/>
  <c r="Q3525" i="1"/>
  <c r="P3525" i="1"/>
  <c r="O3525" i="1"/>
  <c r="N3525" i="1"/>
  <c r="S3524" i="1"/>
  <c r="R3524" i="1"/>
  <c r="Q3524" i="1"/>
  <c r="P3524" i="1"/>
  <c r="O3524" i="1"/>
  <c r="N3524" i="1"/>
  <c r="S3523" i="1"/>
  <c r="R3523" i="1"/>
  <c r="Q3523" i="1"/>
  <c r="P3523" i="1"/>
  <c r="O3523" i="1"/>
  <c r="N3523" i="1"/>
  <c r="S3522" i="1"/>
  <c r="R3522" i="1"/>
  <c r="Q3522" i="1"/>
  <c r="P3522" i="1"/>
  <c r="O3522" i="1"/>
  <c r="N3522" i="1"/>
  <c r="S3521" i="1"/>
  <c r="R3521" i="1"/>
  <c r="Q3521" i="1"/>
  <c r="P3521" i="1"/>
  <c r="O3521" i="1"/>
  <c r="N3521" i="1"/>
  <c r="S3520" i="1"/>
  <c r="R3520" i="1"/>
  <c r="T3520" i="1" s="1"/>
  <c r="Q3520" i="1"/>
  <c r="P3520" i="1"/>
  <c r="O3520" i="1"/>
  <c r="N3520" i="1"/>
  <c r="S3519" i="1"/>
  <c r="R3519" i="1"/>
  <c r="T3519" i="1" s="1"/>
  <c r="Q3519" i="1"/>
  <c r="P3519" i="1"/>
  <c r="O3519" i="1"/>
  <c r="N3519" i="1"/>
  <c r="S3518" i="1"/>
  <c r="R3518" i="1"/>
  <c r="Q3518" i="1"/>
  <c r="P3518" i="1"/>
  <c r="O3518" i="1"/>
  <c r="N3518" i="1"/>
  <c r="S3517" i="1"/>
  <c r="R3517" i="1"/>
  <c r="Q3517" i="1"/>
  <c r="P3517" i="1"/>
  <c r="O3517" i="1"/>
  <c r="N3517" i="1"/>
  <c r="S3516" i="1"/>
  <c r="R3516" i="1"/>
  <c r="T3516" i="1" s="1"/>
  <c r="Q3516" i="1"/>
  <c r="P3516" i="1"/>
  <c r="O3516" i="1"/>
  <c r="N3516" i="1"/>
  <c r="S3515" i="1"/>
  <c r="R3515" i="1"/>
  <c r="Q3515" i="1"/>
  <c r="P3515" i="1"/>
  <c r="O3515" i="1"/>
  <c r="N3515" i="1"/>
  <c r="S3514" i="1"/>
  <c r="R3514" i="1"/>
  <c r="Q3514" i="1"/>
  <c r="P3514" i="1"/>
  <c r="O3514" i="1"/>
  <c r="N3514" i="1"/>
  <c r="S3513" i="1"/>
  <c r="R3513" i="1"/>
  <c r="Q3513" i="1"/>
  <c r="P3513" i="1"/>
  <c r="O3513" i="1"/>
  <c r="N3513" i="1"/>
  <c r="S3512" i="1"/>
  <c r="R3512" i="1"/>
  <c r="Q3512" i="1"/>
  <c r="P3512" i="1"/>
  <c r="O3512" i="1"/>
  <c r="N3512" i="1"/>
  <c r="S3511" i="1"/>
  <c r="R3511" i="1"/>
  <c r="Q3511" i="1"/>
  <c r="P3511" i="1"/>
  <c r="O3511" i="1"/>
  <c r="N3511" i="1"/>
  <c r="S3510" i="1"/>
  <c r="R3510" i="1"/>
  <c r="Q3510" i="1"/>
  <c r="P3510" i="1"/>
  <c r="O3510" i="1"/>
  <c r="N3510" i="1"/>
  <c r="S3509" i="1"/>
  <c r="R3509" i="1"/>
  <c r="Q3509" i="1"/>
  <c r="P3509" i="1"/>
  <c r="O3509" i="1"/>
  <c r="N3509" i="1"/>
  <c r="S3508" i="1"/>
  <c r="R3508" i="1"/>
  <c r="Q3508" i="1"/>
  <c r="P3508" i="1"/>
  <c r="O3508" i="1"/>
  <c r="N3508" i="1"/>
  <c r="S3507" i="1"/>
  <c r="R3507" i="1"/>
  <c r="Q3507" i="1"/>
  <c r="P3507" i="1"/>
  <c r="O3507" i="1"/>
  <c r="N3507" i="1"/>
  <c r="S3506" i="1"/>
  <c r="R3506" i="1"/>
  <c r="T3506" i="1" s="1"/>
  <c r="Q3506" i="1"/>
  <c r="P3506" i="1"/>
  <c r="O3506" i="1"/>
  <c r="N3506" i="1"/>
  <c r="S3505" i="1"/>
  <c r="R3505" i="1"/>
  <c r="Q3505" i="1"/>
  <c r="P3505" i="1"/>
  <c r="O3505" i="1"/>
  <c r="N3505" i="1"/>
  <c r="S3504" i="1"/>
  <c r="R3504" i="1"/>
  <c r="Q3504" i="1"/>
  <c r="P3504" i="1"/>
  <c r="O3504" i="1"/>
  <c r="N3504" i="1"/>
  <c r="S3503" i="1"/>
  <c r="R3503" i="1"/>
  <c r="Q3503" i="1"/>
  <c r="P3503" i="1"/>
  <c r="O3503" i="1"/>
  <c r="N3503" i="1"/>
  <c r="S3502" i="1"/>
  <c r="R3502" i="1"/>
  <c r="Q3502" i="1"/>
  <c r="P3502" i="1"/>
  <c r="O3502" i="1"/>
  <c r="N3502" i="1"/>
  <c r="S3501" i="1"/>
  <c r="R3501" i="1"/>
  <c r="Q3501" i="1"/>
  <c r="P3501" i="1"/>
  <c r="O3501" i="1"/>
  <c r="N3501" i="1"/>
  <c r="S3500" i="1"/>
  <c r="R3500" i="1"/>
  <c r="T3500" i="1" s="1"/>
  <c r="Q3500" i="1"/>
  <c r="P3500" i="1"/>
  <c r="O3500" i="1"/>
  <c r="N3500" i="1"/>
  <c r="S3499" i="1"/>
  <c r="R3499" i="1"/>
  <c r="Q3499" i="1"/>
  <c r="P3499" i="1"/>
  <c r="O3499" i="1"/>
  <c r="N3499" i="1"/>
  <c r="S3498" i="1"/>
  <c r="R3498" i="1"/>
  <c r="Q3498" i="1"/>
  <c r="P3498" i="1"/>
  <c r="O3498" i="1"/>
  <c r="N3498" i="1"/>
  <c r="S3497" i="1"/>
  <c r="R3497" i="1"/>
  <c r="Q3497" i="1"/>
  <c r="P3497" i="1"/>
  <c r="O3497" i="1"/>
  <c r="N3497" i="1"/>
  <c r="S3496" i="1"/>
  <c r="R3496" i="1"/>
  <c r="T3496" i="1" s="1"/>
  <c r="Q3496" i="1"/>
  <c r="P3496" i="1"/>
  <c r="O3496" i="1"/>
  <c r="N3496" i="1"/>
  <c r="S3495" i="1"/>
  <c r="R3495" i="1"/>
  <c r="Q3495" i="1"/>
  <c r="P3495" i="1"/>
  <c r="O3495" i="1"/>
  <c r="N3495" i="1"/>
  <c r="S3494" i="1"/>
  <c r="R3494" i="1"/>
  <c r="Q3494" i="1"/>
  <c r="P3494" i="1"/>
  <c r="O3494" i="1"/>
  <c r="N3494" i="1"/>
  <c r="S3493" i="1"/>
  <c r="R3493" i="1"/>
  <c r="Q3493" i="1"/>
  <c r="P3493" i="1"/>
  <c r="O3493" i="1"/>
  <c r="N3493" i="1"/>
  <c r="S3492" i="1"/>
  <c r="R3492" i="1"/>
  <c r="Q3492" i="1"/>
  <c r="P3492" i="1"/>
  <c r="O3492" i="1"/>
  <c r="N3492" i="1"/>
  <c r="S3491" i="1"/>
  <c r="R3491" i="1"/>
  <c r="Q3491" i="1"/>
  <c r="P3491" i="1"/>
  <c r="O3491" i="1"/>
  <c r="N3491" i="1"/>
  <c r="S3490" i="1"/>
  <c r="R3490" i="1"/>
  <c r="T3490" i="1" s="1"/>
  <c r="Q3490" i="1"/>
  <c r="P3490" i="1"/>
  <c r="O3490" i="1"/>
  <c r="N3490" i="1"/>
  <c r="S3489" i="1"/>
  <c r="R3489" i="1"/>
  <c r="Q3489" i="1"/>
  <c r="P3489" i="1"/>
  <c r="O3489" i="1"/>
  <c r="N3489" i="1"/>
  <c r="S3488" i="1"/>
  <c r="R3488" i="1"/>
  <c r="Q3488" i="1"/>
  <c r="P3488" i="1"/>
  <c r="O3488" i="1"/>
  <c r="N3488" i="1"/>
  <c r="S3487" i="1"/>
  <c r="R3487" i="1"/>
  <c r="Q3487" i="1"/>
  <c r="P3487" i="1"/>
  <c r="O3487" i="1"/>
  <c r="N3487" i="1"/>
  <c r="S3486" i="1"/>
  <c r="R3486" i="1"/>
  <c r="Q3486" i="1"/>
  <c r="P3486" i="1"/>
  <c r="O3486" i="1"/>
  <c r="N3486" i="1"/>
  <c r="S3485" i="1"/>
  <c r="R3485" i="1"/>
  <c r="Q3485" i="1"/>
  <c r="P3485" i="1"/>
  <c r="O3485" i="1"/>
  <c r="N3485" i="1"/>
  <c r="S3484" i="1"/>
  <c r="R3484" i="1"/>
  <c r="Q3484" i="1"/>
  <c r="P3484" i="1"/>
  <c r="O3484" i="1"/>
  <c r="N3484" i="1"/>
  <c r="S3483" i="1"/>
  <c r="R3483" i="1"/>
  <c r="Q3483" i="1"/>
  <c r="P3483" i="1"/>
  <c r="O3483" i="1"/>
  <c r="N3483" i="1"/>
  <c r="S3482" i="1"/>
  <c r="R3482" i="1"/>
  <c r="Q3482" i="1"/>
  <c r="P3482" i="1"/>
  <c r="O3482" i="1"/>
  <c r="N3482" i="1"/>
  <c r="S3481" i="1"/>
  <c r="R3481" i="1"/>
  <c r="Q3481" i="1"/>
  <c r="P3481" i="1"/>
  <c r="O3481" i="1"/>
  <c r="N3481" i="1"/>
  <c r="S3480" i="1"/>
  <c r="R3480" i="1"/>
  <c r="T3480" i="1" s="1"/>
  <c r="Q3480" i="1"/>
  <c r="P3480" i="1"/>
  <c r="O3480" i="1"/>
  <c r="N3480" i="1"/>
  <c r="S3479" i="1"/>
  <c r="R3479" i="1"/>
  <c r="T3479" i="1" s="1"/>
  <c r="Q3479" i="1"/>
  <c r="P3479" i="1"/>
  <c r="O3479" i="1"/>
  <c r="N3479" i="1"/>
  <c r="S3478" i="1"/>
  <c r="R3478" i="1"/>
  <c r="Q3478" i="1"/>
  <c r="P3478" i="1"/>
  <c r="O3478" i="1"/>
  <c r="N3478" i="1"/>
  <c r="S3477" i="1"/>
  <c r="R3477" i="1"/>
  <c r="Q3477" i="1"/>
  <c r="P3477" i="1"/>
  <c r="O3477" i="1"/>
  <c r="N3477" i="1"/>
  <c r="S3476" i="1"/>
  <c r="R3476" i="1"/>
  <c r="T3476" i="1" s="1"/>
  <c r="Q3476" i="1"/>
  <c r="P3476" i="1"/>
  <c r="O3476" i="1"/>
  <c r="N3476" i="1"/>
  <c r="S3475" i="1"/>
  <c r="R3475" i="1"/>
  <c r="Q3475" i="1"/>
  <c r="P3475" i="1"/>
  <c r="O3475" i="1"/>
  <c r="N3475" i="1"/>
  <c r="S3474" i="1"/>
  <c r="R3474" i="1"/>
  <c r="Q3474" i="1"/>
  <c r="P3474" i="1"/>
  <c r="O3474" i="1"/>
  <c r="N3474" i="1"/>
  <c r="S3473" i="1"/>
  <c r="R3473" i="1"/>
  <c r="Q3473" i="1"/>
  <c r="P3473" i="1"/>
  <c r="O3473" i="1"/>
  <c r="N3473" i="1"/>
  <c r="S3472" i="1"/>
  <c r="R3472" i="1"/>
  <c r="Q3472" i="1"/>
  <c r="P3472" i="1"/>
  <c r="O3472" i="1"/>
  <c r="N3472" i="1"/>
  <c r="S3471" i="1"/>
  <c r="R3471" i="1"/>
  <c r="Q3471" i="1"/>
  <c r="P3471" i="1"/>
  <c r="O3471" i="1"/>
  <c r="N3471" i="1"/>
  <c r="S3470" i="1"/>
  <c r="R3470" i="1"/>
  <c r="Q3470" i="1"/>
  <c r="P3470" i="1"/>
  <c r="O3470" i="1"/>
  <c r="N3470" i="1"/>
  <c r="S3469" i="1"/>
  <c r="R3469" i="1"/>
  <c r="Q3469" i="1"/>
  <c r="P3469" i="1"/>
  <c r="O3469" i="1"/>
  <c r="N3469" i="1"/>
  <c r="S3468" i="1"/>
  <c r="R3468" i="1"/>
  <c r="Q3468" i="1"/>
  <c r="P3468" i="1"/>
  <c r="O3468" i="1"/>
  <c r="N3468" i="1"/>
  <c r="S3467" i="1"/>
  <c r="R3467" i="1"/>
  <c r="Q3467" i="1"/>
  <c r="P3467" i="1"/>
  <c r="O3467" i="1"/>
  <c r="N3467" i="1"/>
  <c r="S3466" i="1"/>
  <c r="R3466" i="1"/>
  <c r="T3466" i="1" s="1"/>
  <c r="Q3466" i="1"/>
  <c r="P3466" i="1"/>
  <c r="O3466" i="1"/>
  <c r="N3466" i="1"/>
  <c r="S3465" i="1"/>
  <c r="R3465" i="1"/>
  <c r="Q3465" i="1"/>
  <c r="P3465" i="1"/>
  <c r="O3465" i="1"/>
  <c r="N3465" i="1"/>
  <c r="S3464" i="1"/>
  <c r="R3464" i="1"/>
  <c r="Q3464" i="1"/>
  <c r="P3464" i="1"/>
  <c r="O3464" i="1"/>
  <c r="N3464" i="1"/>
  <c r="S3463" i="1"/>
  <c r="R3463" i="1"/>
  <c r="Q3463" i="1"/>
  <c r="P3463" i="1"/>
  <c r="O3463" i="1"/>
  <c r="N3463" i="1"/>
  <c r="S3462" i="1"/>
  <c r="R3462" i="1"/>
  <c r="Q3462" i="1"/>
  <c r="P3462" i="1"/>
  <c r="O3462" i="1"/>
  <c r="N3462" i="1"/>
  <c r="S3461" i="1"/>
  <c r="R3461" i="1"/>
  <c r="Q3461" i="1"/>
  <c r="P3461" i="1"/>
  <c r="O3461" i="1"/>
  <c r="N3461" i="1"/>
  <c r="S3460" i="1"/>
  <c r="R3460" i="1"/>
  <c r="T3460" i="1" s="1"/>
  <c r="Q3460" i="1"/>
  <c r="P3460" i="1"/>
  <c r="O3460" i="1"/>
  <c r="N3460" i="1"/>
  <c r="S3459" i="1"/>
  <c r="R3459" i="1"/>
  <c r="Q3459" i="1"/>
  <c r="P3459" i="1"/>
  <c r="O3459" i="1"/>
  <c r="N3459" i="1"/>
  <c r="S3458" i="1"/>
  <c r="R3458" i="1"/>
  <c r="Q3458" i="1"/>
  <c r="P3458" i="1"/>
  <c r="O3458" i="1"/>
  <c r="N3458" i="1"/>
  <c r="S3457" i="1"/>
  <c r="R3457" i="1"/>
  <c r="Q3457" i="1"/>
  <c r="P3457" i="1"/>
  <c r="O3457" i="1"/>
  <c r="N3457" i="1"/>
  <c r="S3456" i="1"/>
  <c r="R3456" i="1"/>
  <c r="T3456" i="1" s="1"/>
  <c r="Q3456" i="1"/>
  <c r="P3456" i="1"/>
  <c r="O3456" i="1"/>
  <c r="N3456" i="1"/>
  <c r="S3455" i="1"/>
  <c r="R3455" i="1"/>
  <c r="Q3455" i="1"/>
  <c r="P3455" i="1"/>
  <c r="O3455" i="1"/>
  <c r="N3455" i="1"/>
  <c r="S3454" i="1"/>
  <c r="R3454" i="1"/>
  <c r="Q3454" i="1"/>
  <c r="P3454" i="1"/>
  <c r="O3454" i="1"/>
  <c r="N3454" i="1"/>
  <c r="S3453" i="1"/>
  <c r="R3453" i="1"/>
  <c r="Q3453" i="1"/>
  <c r="P3453" i="1"/>
  <c r="O3453" i="1"/>
  <c r="N3453" i="1"/>
  <c r="S3452" i="1"/>
  <c r="R3452" i="1"/>
  <c r="Q3452" i="1"/>
  <c r="P3452" i="1"/>
  <c r="O3452" i="1"/>
  <c r="N3452" i="1"/>
  <c r="S3451" i="1"/>
  <c r="R3451" i="1"/>
  <c r="Q3451" i="1"/>
  <c r="P3451" i="1"/>
  <c r="O3451" i="1"/>
  <c r="N3451" i="1"/>
  <c r="S3450" i="1"/>
  <c r="R3450" i="1"/>
  <c r="T3450" i="1" s="1"/>
  <c r="Q3450" i="1"/>
  <c r="P3450" i="1"/>
  <c r="O3450" i="1"/>
  <c r="N3450" i="1"/>
  <c r="S3449" i="1"/>
  <c r="R3449" i="1"/>
  <c r="Q3449" i="1"/>
  <c r="P3449" i="1"/>
  <c r="O3449" i="1"/>
  <c r="N3449" i="1"/>
  <c r="S3448" i="1"/>
  <c r="R3448" i="1"/>
  <c r="Q3448" i="1"/>
  <c r="P3448" i="1"/>
  <c r="O3448" i="1"/>
  <c r="N3448" i="1"/>
  <c r="S3447" i="1"/>
  <c r="R3447" i="1"/>
  <c r="Q3447" i="1"/>
  <c r="P3447" i="1"/>
  <c r="O3447" i="1"/>
  <c r="N3447" i="1"/>
  <c r="S3446" i="1"/>
  <c r="R3446" i="1"/>
  <c r="Q3446" i="1"/>
  <c r="P3446" i="1"/>
  <c r="O3446" i="1"/>
  <c r="N3446" i="1"/>
  <c r="S3445" i="1"/>
  <c r="R3445" i="1"/>
  <c r="Q3445" i="1"/>
  <c r="P3445" i="1"/>
  <c r="O3445" i="1"/>
  <c r="N3445" i="1"/>
  <c r="S3444" i="1"/>
  <c r="R3444" i="1"/>
  <c r="Q3444" i="1"/>
  <c r="P3444" i="1"/>
  <c r="O3444" i="1"/>
  <c r="N3444" i="1"/>
  <c r="S3443" i="1"/>
  <c r="R3443" i="1"/>
  <c r="Q3443" i="1"/>
  <c r="P3443" i="1"/>
  <c r="O3443" i="1"/>
  <c r="N3443" i="1"/>
  <c r="S3442" i="1"/>
  <c r="R3442" i="1"/>
  <c r="Q3442" i="1"/>
  <c r="P3442" i="1"/>
  <c r="O3442" i="1"/>
  <c r="N3442" i="1"/>
  <c r="S3441" i="1"/>
  <c r="R3441" i="1"/>
  <c r="Q3441" i="1"/>
  <c r="P3441" i="1"/>
  <c r="O3441" i="1"/>
  <c r="N3441" i="1"/>
  <c r="S3440" i="1"/>
  <c r="R3440" i="1"/>
  <c r="T3440" i="1" s="1"/>
  <c r="Q3440" i="1"/>
  <c r="P3440" i="1"/>
  <c r="O3440" i="1"/>
  <c r="N3440" i="1"/>
  <c r="S3439" i="1"/>
  <c r="R3439" i="1"/>
  <c r="T3439" i="1" s="1"/>
  <c r="Q3439" i="1"/>
  <c r="P3439" i="1"/>
  <c r="O3439" i="1"/>
  <c r="N3439" i="1"/>
  <c r="S3438" i="1"/>
  <c r="R3438" i="1"/>
  <c r="Q3438" i="1"/>
  <c r="P3438" i="1"/>
  <c r="O3438" i="1"/>
  <c r="N3438" i="1"/>
  <c r="S3437" i="1"/>
  <c r="R3437" i="1"/>
  <c r="Q3437" i="1"/>
  <c r="P3437" i="1"/>
  <c r="O3437" i="1"/>
  <c r="N3437" i="1"/>
  <c r="S3436" i="1"/>
  <c r="R3436" i="1"/>
  <c r="T3436" i="1" s="1"/>
  <c r="Q3436" i="1"/>
  <c r="P3436" i="1"/>
  <c r="O3436" i="1"/>
  <c r="N3436" i="1"/>
  <c r="S3435" i="1"/>
  <c r="R3435" i="1"/>
  <c r="Q3435" i="1"/>
  <c r="P3435" i="1"/>
  <c r="O3435" i="1"/>
  <c r="N3435" i="1"/>
  <c r="S3434" i="1"/>
  <c r="R3434" i="1"/>
  <c r="Q3434" i="1"/>
  <c r="P3434" i="1"/>
  <c r="O3434" i="1"/>
  <c r="N3434" i="1"/>
  <c r="S3433" i="1"/>
  <c r="R3433" i="1"/>
  <c r="Q3433" i="1"/>
  <c r="P3433" i="1"/>
  <c r="O3433" i="1"/>
  <c r="N3433" i="1"/>
  <c r="S3432" i="1"/>
  <c r="R3432" i="1"/>
  <c r="Q3432" i="1"/>
  <c r="P3432" i="1"/>
  <c r="O3432" i="1"/>
  <c r="N3432" i="1"/>
  <c r="S3431" i="1"/>
  <c r="R3431" i="1"/>
  <c r="Q3431" i="1"/>
  <c r="P3431" i="1"/>
  <c r="O3431" i="1"/>
  <c r="N3431" i="1"/>
  <c r="S3430" i="1"/>
  <c r="R3430" i="1"/>
  <c r="Q3430" i="1"/>
  <c r="P3430" i="1"/>
  <c r="O3430" i="1"/>
  <c r="N3430" i="1"/>
  <c r="S3429" i="1"/>
  <c r="R3429" i="1"/>
  <c r="Q3429" i="1"/>
  <c r="P3429" i="1"/>
  <c r="O3429" i="1"/>
  <c r="N3429" i="1"/>
  <c r="S3428" i="1"/>
  <c r="R3428" i="1"/>
  <c r="Q3428" i="1"/>
  <c r="P3428" i="1"/>
  <c r="O3428" i="1"/>
  <c r="N3428" i="1"/>
  <c r="S3427" i="1"/>
  <c r="R3427" i="1"/>
  <c r="Q3427" i="1"/>
  <c r="P3427" i="1"/>
  <c r="O3427" i="1"/>
  <c r="N3427" i="1"/>
  <c r="S3426" i="1"/>
  <c r="R3426" i="1"/>
  <c r="T3426" i="1" s="1"/>
  <c r="Q3426" i="1"/>
  <c r="P3426" i="1"/>
  <c r="O3426" i="1"/>
  <c r="N3426" i="1"/>
  <c r="S3425" i="1"/>
  <c r="R3425" i="1"/>
  <c r="Q3425" i="1"/>
  <c r="P3425" i="1"/>
  <c r="O3425" i="1"/>
  <c r="N3425" i="1"/>
  <c r="S3424" i="1"/>
  <c r="R3424" i="1"/>
  <c r="Q3424" i="1"/>
  <c r="P3424" i="1"/>
  <c r="O3424" i="1"/>
  <c r="N3424" i="1"/>
  <c r="S3423" i="1"/>
  <c r="R3423" i="1"/>
  <c r="Q3423" i="1"/>
  <c r="P3423" i="1"/>
  <c r="O3423" i="1"/>
  <c r="N3423" i="1"/>
  <c r="S3422" i="1"/>
  <c r="R3422" i="1"/>
  <c r="Q3422" i="1"/>
  <c r="P3422" i="1"/>
  <c r="O3422" i="1"/>
  <c r="N3422" i="1"/>
  <c r="S3421" i="1"/>
  <c r="R3421" i="1"/>
  <c r="Q3421" i="1"/>
  <c r="P3421" i="1"/>
  <c r="O3421" i="1"/>
  <c r="N3421" i="1"/>
  <c r="S3420" i="1"/>
  <c r="R3420" i="1"/>
  <c r="T3420" i="1" s="1"/>
  <c r="Q3420" i="1"/>
  <c r="P3420" i="1"/>
  <c r="O3420" i="1"/>
  <c r="N3420" i="1"/>
  <c r="S3419" i="1"/>
  <c r="R3419" i="1"/>
  <c r="Q3419" i="1"/>
  <c r="P3419" i="1"/>
  <c r="O3419" i="1"/>
  <c r="N3419" i="1"/>
  <c r="S3418" i="1"/>
  <c r="R3418" i="1"/>
  <c r="Q3418" i="1"/>
  <c r="P3418" i="1"/>
  <c r="O3418" i="1"/>
  <c r="N3418" i="1"/>
  <c r="S3417" i="1"/>
  <c r="R3417" i="1"/>
  <c r="Q3417" i="1"/>
  <c r="P3417" i="1"/>
  <c r="O3417" i="1"/>
  <c r="N3417" i="1"/>
  <c r="S3416" i="1"/>
  <c r="R3416" i="1"/>
  <c r="T3416" i="1" s="1"/>
  <c r="Q3416" i="1"/>
  <c r="P3416" i="1"/>
  <c r="O3416" i="1"/>
  <c r="N3416" i="1"/>
  <c r="S3415" i="1"/>
  <c r="R3415" i="1"/>
  <c r="Q3415" i="1"/>
  <c r="P3415" i="1"/>
  <c r="O3415" i="1"/>
  <c r="N3415" i="1"/>
  <c r="S3414" i="1"/>
  <c r="R3414" i="1"/>
  <c r="Q3414" i="1"/>
  <c r="P3414" i="1"/>
  <c r="O3414" i="1"/>
  <c r="N3414" i="1"/>
  <c r="S3413" i="1"/>
  <c r="R3413" i="1"/>
  <c r="Q3413" i="1"/>
  <c r="P3413" i="1"/>
  <c r="O3413" i="1"/>
  <c r="N3413" i="1"/>
  <c r="S3412" i="1"/>
  <c r="R3412" i="1"/>
  <c r="Q3412" i="1"/>
  <c r="P3412" i="1"/>
  <c r="O3412" i="1"/>
  <c r="N3412" i="1"/>
  <c r="S3411" i="1"/>
  <c r="R3411" i="1"/>
  <c r="Q3411" i="1"/>
  <c r="P3411" i="1"/>
  <c r="O3411" i="1"/>
  <c r="N3411" i="1"/>
  <c r="S3410" i="1"/>
  <c r="R3410" i="1"/>
  <c r="T3410" i="1" s="1"/>
  <c r="Q3410" i="1"/>
  <c r="P3410" i="1"/>
  <c r="O3410" i="1"/>
  <c r="N3410" i="1"/>
  <c r="S3409" i="1"/>
  <c r="R3409" i="1"/>
  <c r="Q3409" i="1"/>
  <c r="P3409" i="1"/>
  <c r="O3409" i="1"/>
  <c r="N3409" i="1"/>
  <c r="S3408" i="1"/>
  <c r="R3408" i="1"/>
  <c r="Q3408" i="1"/>
  <c r="P3408" i="1"/>
  <c r="O3408" i="1"/>
  <c r="N3408" i="1"/>
  <c r="S3407" i="1"/>
  <c r="R3407" i="1"/>
  <c r="Q3407" i="1"/>
  <c r="P3407" i="1"/>
  <c r="O3407" i="1"/>
  <c r="N3407" i="1"/>
  <c r="S3406" i="1"/>
  <c r="R3406" i="1"/>
  <c r="Q3406" i="1"/>
  <c r="P3406" i="1"/>
  <c r="O3406" i="1"/>
  <c r="N3406" i="1"/>
  <c r="S3405" i="1"/>
  <c r="R3405" i="1"/>
  <c r="Q3405" i="1"/>
  <c r="P3405" i="1"/>
  <c r="O3405" i="1"/>
  <c r="N3405" i="1"/>
  <c r="S3404" i="1"/>
  <c r="R3404" i="1"/>
  <c r="Q3404" i="1"/>
  <c r="P3404" i="1"/>
  <c r="O3404" i="1"/>
  <c r="N3404" i="1"/>
  <c r="S3403" i="1"/>
  <c r="R3403" i="1"/>
  <c r="Q3403" i="1"/>
  <c r="P3403" i="1"/>
  <c r="O3403" i="1"/>
  <c r="N3403" i="1"/>
  <c r="S3402" i="1"/>
  <c r="R3402" i="1"/>
  <c r="Q3402" i="1"/>
  <c r="P3402" i="1"/>
  <c r="O3402" i="1"/>
  <c r="N3402" i="1"/>
  <c r="S3401" i="1"/>
  <c r="R3401" i="1"/>
  <c r="Q3401" i="1"/>
  <c r="P3401" i="1"/>
  <c r="O3401" i="1"/>
  <c r="N3401" i="1"/>
  <c r="S3400" i="1"/>
  <c r="R3400" i="1"/>
  <c r="T3400" i="1" s="1"/>
  <c r="Q3400" i="1"/>
  <c r="P3400" i="1"/>
  <c r="O3400" i="1"/>
  <c r="N3400" i="1"/>
  <c r="S3399" i="1"/>
  <c r="R3399" i="1"/>
  <c r="T3399" i="1" s="1"/>
  <c r="Q3399" i="1"/>
  <c r="P3399" i="1"/>
  <c r="O3399" i="1"/>
  <c r="N3399" i="1"/>
  <c r="S3398" i="1"/>
  <c r="R3398" i="1"/>
  <c r="Q3398" i="1"/>
  <c r="P3398" i="1"/>
  <c r="O3398" i="1"/>
  <c r="N3398" i="1"/>
  <c r="S3397" i="1"/>
  <c r="R3397" i="1"/>
  <c r="Q3397" i="1"/>
  <c r="P3397" i="1"/>
  <c r="O3397" i="1"/>
  <c r="N3397" i="1"/>
  <c r="S3396" i="1"/>
  <c r="R3396" i="1"/>
  <c r="T3396" i="1" s="1"/>
  <c r="Q3396" i="1"/>
  <c r="P3396" i="1"/>
  <c r="O3396" i="1"/>
  <c r="N3396" i="1"/>
  <c r="S3395" i="1"/>
  <c r="R3395" i="1"/>
  <c r="Q3395" i="1"/>
  <c r="P3395" i="1"/>
  <c r="O3395" i="1"/>
  <c r="N3395" i="1"/>
  <c r="S3394" i="1"/>
  <c r="R3394" i="1"/>
  <c r="Q3394" i="1"/>
  <c r="P3394" i="1"/>
  <c r="O3394" i="1"/>
  <c r="N3394" i="1"/>
  <c r="S3393" i="1"/>
  <c r="R3393" i="1"/>
  <c r="Q3393" i="1"/>
  <c r="P3393" i="1"/>
  <c r="O3393" i="1"/>
  <c r="N3393" i="1"/>
  <c r="S3392" i="1"/>
  <c r="R3392" i="1"/>
  <c r="Q3392" i="1"/>
  <c r="P3392" i="1"/>
  <c r="O3392" i="1"/>
  <c r="N3392" i="1"/>
  <c r="S3391" i="1"/>
  <c r="R3391" i="1"/>
  <c r="Q3391" i="1"/>
  <c r="P3391" i="1"/>
  <c r="O3391" i="1"/>
  <c r="N3391" i="1"/>
  <c r="S3390" i="1"/>
  <c r="R3390" i="1"/>
  <c r="Q3390" i="1"/>
  <c r="P3390" i="1"/>
  <c r="O3390" i="1"/>
  <c r="N3390" i="1"/>
  <c r="S3389" i="1"/>
  <c r="R3389" i="1"/>
  <c r="Q3389" i="1"/>
  <c r="P3389" i="1"/>
  <c r="O3389" i="1"/>
  <c r="N3389" i="1"/>
  <c r="S3388" i="1"/>
  <c r="R3388" i="1"/>
  <c r="Q3388" i="1"/>
  <c r="P3388" i="1"/>
  <c r="O3388" i="1"/>
  <c r="N3388" i="1"/>
  <c r="S3387" i="1"/>
  <c r="R3387" i="1"/>
  <c r="Q3387" i="1"/>
  <c r="P3387" i="1"/>
  <c r="O3387" i="1"/>
  <c r="N3387" i="1"/>
  <c r="S3386" i="1"/>
  <c r="R3386" i="1"/>
  <c r="T3386" i="1" s="1"/>
  <c r="Q3386" i="1"/>
  <c r="P3386" i="1"/>
  <c r="O3386" i="1"/>
  <c r="N3386" i="1"/>
  <c r="S3385" i="1"/>
  <c r="R3385" i="1"/>
  <c r="Q3385" i="1"/>
  <c r="P3385" i="1"/>
  <c r="O3385" i="1"/>
  <c r="N3385" i="1"/>
  <c r="S3384" i="1"/>
  <c r="R3384" i="1"/>
  <c r="Q3384" i="1"/>
  <c r="P3384" i="1"/>
  <c r="O3384" i="1"/>
  <c r="N3384" i="1"/>
  <c r="S3383" i="1"/>
  <c r="R3383" i="1"/>
  <c r="Q3383" i="1"/>
  <c r="P3383" i="1"/>
  <c r="O3383" i="1"/>
  <c r="N3383" i="1"/>
  <c r="S3382" i="1"/>
  <c r="R3382" i="1"/>
  <c r="Q3382" i="1"/>
  <c r="P3382" i="1"/>
  <c r="O3382" i="1"/>
  <c r="N3382" i="1"/>
  <c r="S3381" i="1"/>
  <c r="R3381" i="1"/>
  <c r="Q3381" i="1"/>
  <c r="P3381" i="1"/>
  <c r="O3381" i="1"/>
  <c r="N3381" i="1"/>
  <c r="S3380" i="1"/>
  <c r="R3380" i="1"/>
  <c r="T3380" i="1" s="1"/>
  <c r="Q3380" i="1"/>
  <c r="P3380" i="1"/>
  <c r="O3380" i="1"/>
  <c r="N3380" i="1"/>
  <c r="S3379" i="1"/>
  <c r="R3379" i="1"/>
  <c r="Q3379" i="1"/>
  <c r="P3379" i="1"/>
  <c r="O3379" i="1"/>
  <c r="N3379" i="1"/>
  <c r="S3378" i="1"/>
  <c r="R3378" i="1"/>
  <c r="Q3378" i="1"/>
  <c r="P3378" i="1"/>
  <c r="O3378" i="1"/>
  <c r="N3378" i="1"/>
  <c r="S3377" i="1"/>
  <c r="R3377" i="1"/>
  <c r="Q3377" i="1"/>
  <c r="P3377" i="1"/>
  <c r="O3377" i="1"/>
  <c r="N3377" i="1"/>
  <c r="S3376" i="1"/>
  <c r="R3376" i="1"/>
  <c r="T3376" i="1" s="1"/>
  <c r="Q3376" i="1"/>
  <c r="P3376" i="1"/>
  <c r="O3376" i="1"/>
  <c r="N3376" i="1"/>
  <c r="S3375" i="1"/>
  <c r="R3375" i="1"/>
  <c r="Q3375" i="1"/>
  <c r="P3375" i="1"/>
  <c r="O3375" i="1"/>
  <c r="N3375" i="1"/>
  <c r="S3374" i="1"/>
  <c r="R3374" i="1"/>
  <c r="Q3374" i="1"/>
  <c r="P3374" i="1"/>
  <c r="O3374" i="1"/>
  <c r="N3374" i="1"/>
  <c r="S3373" i="1"/>
  <c r="R3373" i="1"/>
  <c r="Q3373" i="1"/>
  <c r="P3373" i="1"/>
  <c r="O3373" i="1"/>
  <c r="N3373" i="1"/>
  <c r="S3372" i="1"/>
  <c r="R3372" i="1"/>
  <c r="Q3372" i="1"/>
  <c r="P3372" i="1"/>
  <c r="O3372" i="1"/>
  <c r="N3372" i="1"/>
  <c r="S3371" i="1"/>
  <c r="R3371" i="1"/>
  <c r="Q3371" i="1"/>
  <c r="P3371" i="1"/>
  <c r="O3371" i="1"/>
  <c r="N3371" i="1"/>
  <c r="S3370" i="1"/>
  <c r="R3370" i="1"/>
  <c r="T3370" i="1" s="1"/>
  <c r="Q3370" i="1"/>
  <c r="P3370" i="1"/>
  <c r="O3370" i="1"/>
  <c r="N3370" i="1"/>
  <c r="S3369" i="1"/>
  <c r="R3369" i="1"/>
  <c r="Q3369" i="1"/>
  <c r="P3369" i="1"/>
  <c r="O3369" i="1"/>
  <c r="N3369" i="1"/>
  <c r="S3368" i="1"/>
  <c r="R3368" i="1"/>
  <c r="Q3368" i="1"/>
  <c r="P3368" i="1"/>
  <c r="O3368" i="1"/>
  <c r="N3368" i="1"/>
  <c r="S3367" i="1"/>
  <c r="R3367" i="1"/>
  <c r="Q3367" i="1"/>
  <c r="P3367" i="1"/>
  <c r="O3367" i="1"/>
  <c r="N3367" i="1"/>
  <c r="S3366" i="1"/>
  <c r="R3366" i="1"/>
  <c r="Q3366" i="1"/>
  <c r="P3366" i="1"/>
  <c r="O3366" i="1"/>
  <c r="N3366" i="1"/>
  <c r="S3365" i="1"/>
  <c r="R3365" i="1"/>
  <c r="Q3365" i="1"/>
  <c r="P3365" i="1"/>
  <c r="O3365" i="1"/>
  <c r="N3365" i="1"/>
  <c r="S3364" i="1"/>
  <c r="R3364" i="1"/>
  <c r="Q3364" i="1"/>
  <c r="P3364" i="1"/>
  <c r="O3364" i="1"/>
  <c r="N3364" i="1"/>
  <c r="S3363" i="1"/>
  <c r="R3363" i="1"/>
  <c r="Q3363" i="1"/>
  <c r="P3363" i="1"/>
  <c r="O3363" i="1"/>
  <c r="N3363" i="1"/>
  <c r="S3362" i="1"/>
  <c r="R3362" i="1"/>
  <c r="Q3362" i="1"/>
  <c r="P3362" i="1"/>
  <c r="O3362" i="1"/>
  <c r="N3362" i="1"/>
  <c r="S3361" i="1"/>
  <c r="R3361" i="1"/>
  <c r="Q3361" i="1"/>
  <c r="P3361" i="1"/>
  <c r="O3361" i="1"/>
  <c r="N3361" i="1"/>
  <c r="S3360" i="1"/>
  <c r="R3360" i="1"/>
  <c r="T3360" i="1" s="1"/>
  <c r="Q3360" i="1"/>
  <c r="P3360" i="1"/>
  <c r="O3360" i="1"/>
  <c r="N3360" i="1"/>
  <c r="S3359" i="1"/>
  <c r="R3359" i="1"/>
  <c r="T3359" i="1" s="1"/>
  <c r="Q3359" i="1"/>
  <c r="P3359" i="1"/>
  <c r="O3359" i="1"/>
  <c r="N3359" i="1"/>
  <c r="S3358" i="1"/>
  <c r="R3358" i="1"/>
  <c r="Q3358" i="1"/>
  <c r="P3358" i="1"/>
  <c r="O3358" i="1"/>
  <c r="N3358" i="1"/>
  <c r="S3357" i="1"/>
  <c r="R3357" i="1"/>
  <c r="Q3357" i="1"/>
  <c r="P3357" i="1"/>
  <c r="O3357" i="1"/>
  <c r="N3357" i="1"/>
  <c r="S3356" i="1"/>
  <c r="R3356" i="1"/>
  <c r="T3356" i="1" s="1"/>
  <c r="Q3356" i="1"/>
  <c r="P3356" i="1"/>
  <c r="O3356" i="1"/>
  <c r="N3356" i="1"/>
  <c r="S3355" i="1"/>
  <c r="R3355" i="1"/>
  <c r="Q3355" i="1"/>
  <c r="P3355" i="1"/>
  <c r="O3355" i="1"/>
  <c r="N3355" i="1"/>
  <c r="S3354" i="1"/>
  <c r="R3354" i="1"/>
  <c r="Q3354" i="1"/>
  <c r="P3354" i="1"/>
  <c r="O3354" i="1"/>
  <c r="N3354" i="1"/>
  <c r="S3353" i="1"/>
  <c r="R3353" i="1"/>
  <c r="Q3353" i="1"/>
  <c r="P3353" i="1"/>
  <c r="O3353" i="1"/>
  <c r="N3353" i="1"/>
  <c r="S3352" i="1"/>
  <c r="R3352" i="1"/>
  <c r="Q3352" i="1"/>
  <c r="P3352" i="1"/>
  <c r="O3352" i="1"/>
  <c r="N3352" i="1"/>
  <c r="S3351" i="1"/>
  <c r="R3351" i="1"/>
  <c r="Q3351" i="1"/>
  <c r="P3351" i="1"/>
  <c r="O3351" i="1"/>
  <c r="N3351" i="1"/>
  <c r="S3350" i="1"/>
  <c r="R3350" i="1"/>
  <c r="Q3350" i="1"/>
  <c r="P3350" i="1"/>
  <c r="O3350" i="1"/>
  <c r="N3350" i="1"/>
  <c r="S3349" i="1"/>
  <c r="R3349" i="1"/>
  <c r="Q3349" i="1"/>
  <c r="P3349" i="1"/>
  <c r="O3349" i="1"/>
  <c r="N3349" i="1"/>
  <c r="S3348" i="1"/>
  <c r="R3348" i="1"/>
  <c r="Q3348" i="1"/>
  <c r="P3348" i="1"/>
  <c r="O3348" i="1"/>
  <c r="N3348" i="1"/>
  <c r="S3347" i="1"/>
  <c r="R3347" i="1"/>
  <c r="Q3347" i="1"/>
  <c r="P3347" i="1"/>
  <c r="O3347" i="1"/>
  <c r="N3347" i="1"/>
  <c r="S3346" i="1"/>
  <c r="R3346" i="1"/>
  <c r="T3346" i="1" s="1"/>
  <c r="Q3346" i="1"/>
  <c r="P3346" i="1"/>
  <c r="O3346" i="1"/>
  <c r="N3346" i="1"/>
  <c r="S3345" i="1"/>
  <c r="R3345" i="1"/>
  <c r="Q3345" i="1"/>
  <c r="P3345" i="1"/>
  <c r="O3345" i="1"/>
  <c r="N3345" i="1"/>
  <c r="S3344" i="1"/>
  <c r="R3344" i="1"/>
  <c r="Q3344" i="1"/>
  <c r="P3344" i="1"/>
  <c r="O3344" i="1"/>
  <c r="N3344" i="1"/>
  <c r="S3343" i="1"/>
  <c r="R3343" i="1"/>
  <c r="Q3343" i="1"/>
  <c r="P3343" i="1"/>
  <c r="O3343" i="1"/>
  <c r="N3343" i="1"/>
  <c r="S3342" i="1"/>
  <c r="R3342" i="1"/>
  <c r="Q3342" i="1"/>
  <c r="P3342" i="1"/>
  <c r="O3342" i="1"/>
  <c r="N3342" i="1"/>
  <c r="S3341" i="1"/>
  <c r="R3341" i="1"/>
  <c r="Q3341" i="1"/>
  <c r="P3341" i="1"/>
  <c r="O3341" i="1"/>
  <c r="N3341" i="1"/>
  <c r="S3340" i="1"/>
  <c r="R3340" i="1"/>
  <c r="T3340" i="1" s="1"/>
  <c r="Q3340" i="1"/>
  <c r="P3340" i="1"/>
  <c r="O3340" i="1"/>
  <c r="N3340" i="1"/>
  <c r="S3339" i="1"/>
  <c r="R3339" i="1"/>
  <c r="Q3339" i="1"/>
  <c r="P3339" i="1"/>
  <c r="O3339" i="1"/>
  <c r="N3339" i="1"/>
  <c r="S3338" i="1"/>
  <c r="R3338" i="1"/>
  <c r="Q3338" i="1"/>
  <c r="P3338" i="1"/>
  <c r="O3338" i="1"/>
  <c r="N3338" i="1"/>
  <c r="S3337" i="1"/>
  <c r="R3337" i="1"/>
  <c r="Q3337" i="1"/>
  <c r="P3337" i="1"/>
  <c r="O3337" i="1"/>
  <c r="N3337" i="1"/>
  <c r="S3336" i="1"/>
  <c r="R3336" i="1"/>
  <c r="T3336" i="1" s="1"/>
  <c r="Q3336" i="1"/>
  <c r="P3336" i="1"/>
  <c r="O3336" i="1"/>
  <c r="N3336" i="1"/>
  <c r="S3335" i="1"/>
  <c r="R3335" i="1"/>
  <c r="Q3335" i="1"/>
  <c r="P3335" i="1"/>
  <c r="O3335" i="1"/>
  <c r="N3335" i="1"/>
  <c r="S3334" i="1"/>
  <c r="R3334" i="1"/>
  <c r="Q3334" i="1"/>
  <c r="P3334" i="1"/>
  <c r="O3334" i="1"/>
  <c r="N3334" i="1"/>
  <c r="S3333" i="1"/>
  <c r="R3333" i="1"/>
  <c r="Q3333" i="1"/>
  <c r="P3333" i="1"/>
  <c r="O3333" i="1"/>
  <c r="N3333" i="1"/>
  <c r="S3332" i="1"/>
  <c r="R3332" i="1"/>
  <c r="Q3332" i="1"/>
  <c r="P3332" i="1"/>
  <c r="O3332" i="1"/>
  <c r="N3332" i="1"/>
  <c r="S3331" i="1"/>
  <c r="R3331" i="1"/>
  <c r="Q3331" i="1"/>
  <c r="P3331" i="1"/>
  <c r="O3331" i="1"/>
  <c r="N3331" i="1"/>
  <c r="S3330" i="1"/>
  <c r="R3330" i="1"/>
  <c r="T3330" i="1" s="1"/>
  <c r="Q3330" i="1"/>
  <c r="P3330" i="1"/>
  <c r="O3330" i="1"/>
  <c r="N3330" i="1"/>
  <c r="S3329" i="1"/>
  <c r="R3329" i="1"/>
  <c r="Q3329" i="1"/>
  <c r="P3329" i="1"/>
  <c r="O3329" i="1"/>
  <c r="N3329" i="1"/>
  <c r="S3328" i="1"/>
  <c r="R3328" i="1"/>
  <c r="Q3328" i="1"/>
  <c r="P3328" i="1"/>
  <c r="O3328" i="1"/>
  <c r="N3328" i="1"/>
  <c r="S3327" i="1"/>
  <c r="R3327" i="1"/>
  <c r="Q3327" i="1"/>
  <c r="P3327" i="1"/>
  <c r="O3327" i="1"/>
  <c r="N3327" i="1"/>
  <c r="S3326" i="1"/>
  <c r="R3326" i="1"/>
  <c r="Q3326" i="1"/>
  <c r="P3326" i="1"/>
  <c r="O3326" i="1"/>
  <c r="N3326" i="1"/>
  <c r="S3325" i="1"/>
  <c r="R3325" i="1"/>
  <c r="Q3325" i="1"/>
  <c r="P3325" i="1"/>
  <c r="O3325" i="1"/>
  <c r="N3325" i="1"/>
  <c r="S3324" i="1"/>
  <c r="R3324" i="1"/>
  <c r="Q3324" i="1"/>
  <c r="P3324" i="1"/>
  <c r="O3324" i="1"/>
  <c r="N3324" i="1"/>
  <c r="S3323" i="1"/>
  <c r="R3323" i="1"/>
  <c r="Q3323" i="1"/>
  <c r="P3323" i="1"/>
  <c r="O3323" i="1"/>
  <c r="N3323" i="1"/>
  <c r="S3322" i="1"/>
  <c r="R3322" i="1"/>
  <c r="Q3322" i="1"/>
  <c r="P3322" i="1"/>
  <c r="O3322" i="1"/>
  <c r="N3322" i="1"/>
  <c r="S3321" i="1"/>
  <c r="R3321" i="1"/>
  <c r="Q3321" i="1"/>
  <c r="P3321" i="1"/>
  <c r="O3321" i="1"/>
  <c r="N3321" i="1"/>
  <c r="S3320" i="1"/>
  <c r="R3320" i="1"/>
  <c r="T3320" i="1" s="1"/>
  <c r="Q3320" i="1"/>
  <c r="P3320" i="1"/>
  <c r="O3320" i="1"/>
  <c r="N3320" i="1"/>
  <c r="S3319" i="1"/>
  <c r="R3319" i="1"/>
  <c r="T3319" i="1" s="1"/>
  <c r="Q3319" i="1"/>
  <c r="P3319" i="1"/>
  <c r="O3319" i="1"/>
  <c r="N3319" i="1"/>
  <c r="S3318" i="1"/>
  <c r="R3318" i="1"/>
  <c r="Q3318" i="1"/>
  <c r="P3318" i="1"/>
  <c r="O3318" i="1"/>
  <c r="N3318" i="1"/>
  <c r="S3317" i="1"/>
  <c r="R3317" i="1"/>
  <c r="Q3317" i="1"/>
  <c r="P3317" i="1"/>
  <c r="O3317" i="1"/>
  <c r="N3317" i="1"/>
  <c r="S3316" i="1"/>
  <c r="R3316" i="1"/>
  <c r="T3316" i="1" s="1"/>
  <c r="Q3316" i="1"/>
  <c r="P3316" i="1"/>
  <c r="O3316" i="1"/>
  <c r="N3316" i="1"/>
  <c r="S3315" i="1"/>
  <c r="R3315" i="1"/>
  <c r="Q3315" i="1"/>
  <c r="P3315" i="1"/>
  <c r="O3315" i="1"/>
  <c r="N3315" i="1"/>
  <c r="S3314" i="1"/>
  <c r="R3314" i="1"/>
  <c r="Q3314" i="1"/>
  <c r="P3314" i="1"/>
  <c r="O3314" i="1"/>
  <c r="N3314" i="1"/>
  <c r="S3313" i="1"/>
  <c r="R3313" i="1"/>
  <c r="Q3313" i="1"/>
  <c r="P3313" i="1"/>
  <c r="O3313" i="1"/>
  <c r="N3313" i="1"/>
  <c r="S3312" i="1"/>
  <c r="R3312" i="1"/>
  <c r="Q3312" i="1"/>
  <c r="P3312" i="1"/>
  <c r="O3312" i="1"/>
  <c r="N3312" i="1"/>
  <c r="S3311" i="1"/>
  <c r="R3311" i="1"/>
  <c r="Q3311" i="1"/>
  <c r="P3311" i="1"/>
  <c r="O3311" i="1"/>
  <c r="N3311" i="1"/>
  <c r="S3310" i="1"/>
  <c r="R3310" i="1"/>
  <c r="Q3310" i="1"/>
  <c r="P3310" i="1"/>
  <c r="O3310" i="1"/>
  <c r="N3310" i="1"/>
  <c r="S3309" i="1"/>
  <c r="R3309" i="1"/>
  <c r="Q3309" i="1"/>
  <c r="P3309" i="1"/>
  <c r="O3309" i="1"/>
  <c r="N3309" i="1"/>
  <c r="S3308" i="1"/>
  <c r="R3308" i="1"/>
  <c r="Q3308" i="1"/>
  <c r="P3308" i="1"/>
  <c r="O3308" i="1"/>
  <c r="N3308" i="1"/>
  <c r="S3307" i="1"/>
  <c r="R3307" i="1"/>
  <c r="Q3307" i="1"/>
  <c r="P3307" i="1"/>
  <c r="O3307" i="1"/>
  <c r="N3307" i="1"/>
  <c r="S3306" i="1"/>
  <c r="R3306" i="1"/>
  <c r="T3306" i="1" s="1"/>
  <c r="Q3306" i="1"/>
  <c r="P3306" i="1"/>
  <c r="O3306" i="1"/>
  <c r="N3306" i="1"/>
  <c r="S3305" i="1"/>
  <c r="R3305" i="1"/>
  <c r="Q3305" i="1"/>
  <c r="P3305" i="1"/>
  <c r="O3305" i="1"/>
  <c r="N3305" i="1"/>
  <c r="S3304" i="1"/>
  <c r="R3304" i="1"/>
  <c r="Q3304" i="1"/>
  <c r="P3304" i="1"/>
  <c r="O3304" i="1"/>
  <c r="N3304" i="1"/>
  <c r="S3303" i="1"/>
  <c r="R3303" i="1"/>
  <c r="Q3303" i="1"/>
  <c r="P3303" i="1"/>
  <c r="O3303" i="1"/>
  <c r="N3303" i="1"/>
  <c r="S3302" i="1"/>
  <c r="R3302" i="1"/>
  <c r="Q3302" i="1"/>
  <c r="P3302" i="1"/>
  <c r="O3302" i="1"/>
  <c r="N3302" i="1"/>
  <c r="S3301" i="1"/>
  <c r="R3301" i="1"/>
  <c r="Q3301" i="1"/>
  <c r="P3301" i="1"/>
  <c r="O3301" i="1"/>
  <c r="N3301" i="1"/>
  <c r="S3300" i="1"/>
  <c r="R3300" i="1"/>
  <c r="T3300" i="1" s="1"/>
  <c r="Q3300" i="1"/>
  <c r="P3300" i="1"/>
  <c r="O3300" i="1"/>
  <c r="N3300" i="1"/>
  <c r="S3299" i="1"/>
  <c r="R3299" i="1"/>
  <c r="Q3299" i="1"/>
  <c r="P3299" i="1"/>
  <c r="O3299" i="1"/>
  <c r="N3299" i="1"/>
  <c r="S3298" i="1"/>
  <c r="R3298" i="1"/>
  <c r="Q3298" i="1"/>
  <c r="P3298" i="1"/>
  <c r="O3298" i="1"/>
  <c r="N3298" i="1"/>
  <c r="S3297" i="1"/>
  <c r="R3297" i="1"/>
  <c r="Q3297" i="1"/>
  <c r="P3297" i="1"/>
  <c r="O3297" i="1"/>
  <c r="N3297" i="1"/>
  <c r="S3296" i="1"/>
  <c r="R3296" i="1"/>
  <c r="T3296" i="1" s="1"/>
  <c r="Q3296" i="1"/>
  <c r="P3296" i="1"/>
  <c r="O3296" i="1"/>
  <c r="N3296" i="1"/>
  <c r="S3295" i="1"/>
  <c r="R3295" i="1"/>
  <c r="Q3295" i="1"/>
  <c r="P3295" i="1"/>
  <c r="O3295" i="1"/>
  <c r="N3295" i="1"/>
  <c r="S3294" i="1"/>
  <c r="R3294" i="1"/>
  <c r="Q3294" i="1"/>
  <c r="P3294" i="1"/>
  <c r="O3294" i="1"/>
  <c r="N3294" i="1"/>
  <c r="S3293" i="1"/>
  <c r="R3293" i="1"/>
  <c r="Q3293" i="1"/>
  <c r="P3293" i="1"/>
  <c r="O3293" i="1"/>
  <c r="N3293" i="1"/>
  <c r="S3292" i="1"/>
  <c r="R3292" i="1"/>
  <c r="Q3292" i="1"/>
  <c r="P3292" i="1"/>
  <c r="O3292" i="1"/>
  <c r="N3292" i="1"/>
  <c r="S3291" i="1"/>
  <c r="R3291" i="1"/>
  <c r="Q3291" i="1"/>
  <c r="P3291" i="1"/>
  <c r="O3291" i="1"/>
  <c r="N3291" i="1"/>
  <c r="S3290" i="1"/>
  <c r="R3290" i="1"/>
  <c r="T3290" i="1" s="1"/>
  <c r="Q3290" i="1"/>
  <c r="P3290" i="1"/>
  <c r="O3290" i="1"/>
  <c r="N3290" i="1"/>
  <c r="S3289" i="1"/>
  <c r="R3289" i="1"/>
  <c r="Q3289" i="1"/>
  <c r="P3289" i="1"/>
  <c r="O3289" i="1"/>
  <c r="N3289" i="1"/>
  <c r="S3288" i="1"/>
  <c r="R3288" i="1"/>
  <c r="Q3288" i="1"/>
  <c r="P3288" i="1"/>
  <c r="O3288" i="1"/>
  <c r="N3288" i="1"/>
  <c r="S3287" i="1"/>
  <c r="R3287" i="1"/>
  <c r="Q3287" i="1"/>
  <c r="P3287" i="1"/>
  <c r="O3287" i="1"/>
  <c r="N3287" i="1"/>
  <c r="S3286" i="1"/>
  <c r="R3286" i="1"/>
  <c r="Q3286" i="1"/>
  <c r="P3286" i="1"/>
  <c r="O3286" i="1"/>
  <c r="N3286" i="1"/>
  <c r="S3285" i="1"/>
  <c r="R3285" i="1"/>
  <c r="Q3285" i="1"/>
  <c r="P3285" i="1"/>
  <c r="O3285" i="1"/>
  <c r="N3285" i="1"/>
  <c r="S3284" i="1"/>
  <c r="R3284" i="1"/>
  <c r="Q3284" i="1"/>
  <c r="P3284" i="1"/>
  <c r="O3284" i="1"/>
  <c r="N3284" i="1"/>
  <c r="S3283" i="1"/>
  <c r="R3283" i="1"/>
  <c r="Q3283" i="1"/>
  <c r="P3283" i="1"/>
  <c r="O3283" i="1"/>
  <c r="N3283" i="1"/>
  <c r="S3282" i="1"/>
  <c r="R3282" i="1"/>
  <c r="Q3282" i="1"/>
  <c r="P3282" i="1"/>
  <c r="O3282" i="1"/>
  <c r="N3282" i="1"/>
  <c r="S3281" i="1"/>
  <c r="R3281" i="1"/>
  <c r="Q3281" i="1"/>
  <c r="P3281" i="1"/>
  <c r="O3281" i="1"/>
  <c r="N3281" i="1"/>
  <c r="S3280" i="1"/>
  <c r="R3280" i="1"/>
  <c r="T3280" i="1" s="1"/>
  <c r="Q3280" i="1"/>
  <c r="P3280" i="1"/>
  <c r="O3280" i="1"/>
  <c r="N3280" i="1"/>
  <c r="S3279" i="1"/>
  <c r="R3279" i="1"/>
  <c r="T3279" i="1" s="1"/>
  <c r="Q3279" i="1"/>
  <c r="P3279" i="1"/>
  <c r="O3279" i="1"/>
  <c r="N3279" i="1"/>
  <c r="S3278" i="1"/>
  <c r="R3278" i="1"/>
  <c r="Q3278" i="1"/>
  <c r="P3278" i="1"/>
  <c r="O3278" i="1"/>
  <c r="N3278" i="1"/>
  <c r="S3277" i="1"/>
  <c r="R3277" i="1"/>
  <c r="Q3277" i="1"/>
  <c r="P3277" i="1"/>
  <c r="O3277" i="1"/>
  <c r="N3277" i="1"/>
  <c r="S3276" i="1"/>
  <c r="R3276" i="1"/>
  <c r="T3276" i="1" s="1"/>
  <c r="Q3276" i="1"/>
  <c r="P3276" i="1"/>
  <c r="O3276" i="1"/>
  <c r="N3276" i="1"/>
  <c r="S3275" i="1"/>
  <c r="R3275" i="1"/>
  <c r="Q3275" i="1"/>
  <c r="P3275" i="1"/>
  <c r="O3275" i="1"/>
  <c r="N3275" i="1"/>
  <c r="S3274" i="1"/>
  <c r="R3274" i="1"/>
  <c r="Q3274" i="1"/>
  <c r="P3274" i="1"/>
  <c r="O3274" i="1"/>
  <c r="N3274" i="1"/>
  <c r="S3273" i="1"/>
  <c r="R3273" i="1"/>
  <c r="Q3273" i="1"/>
  <c r="P3273" i="1"/>
  <c r="O3273" i="1"/>
  <c r="N3273" i="1"/>
  <c r="S3272" i="1"/>
  <c r="R3272" i="1"/>
  <c r="Q3272" i="1"/>
  <c r="P3272" i="1"/>
  <c r="O3272" i="1"/>
  <c r="N3272" i="1"/>
  <c r="S3271" i="1"/>
  <c r="R3271" i="1"/>
  <c r="Q3271" i="1"/>
  <c r="P3271" i="1"/>
  <c r="O3271" i="1"/>
  <c r="N3271" i="1"/>
  <c r="S3270" i="1"/>
  <c r="R3270" i="1"/>
  <c r="Q3270" i="1"/>
  <c r="P3270" i="1"/>
  <c r="O3270" i="1"/>
  <c r="N3270" i="1"/>
  <c r="S3269" i="1"/>
  <c r="R3269" i="1"/>
  <c r="Q3269" i="1"/>
  <c r="P3269" i="1"/>
  <c r="O3269" i="1"/>
  <c r="N3269" i="1"/>
  <c r="S3268" i="1"/>
  <c r="R3268" i="1"/>
  <c r="Q3268" i="1"/>
  <c r="P3268" i="1"/>
  <c r="O3268" i="1"/>
  <c r="N3268" i="1"/>
  <c r="S3267" i="1"/>
  <c r="R3267" i="1"/>
  <c r="Q3267" i="1"/>
  <c r="P3267" i="1"/>
  <c r="O3267" i="1"/>
  <c r="N3267" i="1"/>
  <c r="S3266" i="1"/>
  <c r="R3266" i="1"/>
  <c r="T3266" i="1" s="1"/>
  <c r="Q3266" i="1"/>
  <c r="P3266" i="1"/>
  <c r="O3266" i="1"/>
  <c r="N3266" i="1"/>
  <c r="S3265" i="1"/>
  <c r="R3265" i="1"/>
  <c r="Q3265" i="1"/>
  <c r="P3265" i="1"/>
  <c r="O3265" i="1"/>
  <c r="N3265" i="1"/>
  <c r="S3264" i="1"/>
  <c r="R3264" i="1"/>
  <c r="Q3264" i="1"/>
  <c r="P3264" i="1"/>
  <c r="O3264" i="1"/>
  <c r="N3264" i="1"/>
  <c r="S3263" i="1"/>
  <c r="R3263" i="1"/>
  <c r="Q3263" i="1"/>
  <c r="P3263" i="1"/>
  <c r="O3263" i="1"/>
  <c r="N3263" i="1"/>
  <c r="S3262" i="1"/>
  <c r="R3262" i="1"/>
  <c r="Q3262" i="1"/>
  <c r="P3262" i="1"/>
  <c r="O3262" i="1"/>
  <c r="N3262" i="1"/>
  <c r="S3261" i="1"/>
  <c r="R3261" i="1"/>
  <c r="Q3261" i="1"/>
  <c r="P3261" i="1"/>
  <c r="O3261" i="1"/>
  <c r="N3261" i="1"/>
  <c r="S3260" i="1"/>
  <c r="R3260" i="1"/>
  <c r="T3260" i="1" s="1"/>
  <c r="Q3260" i="1"/>
  <c r="P3260" i="1"/>
  <c r="O3260" i="1"/>
  <c r="N3260" i="1"/>
  <c r="S3259" i="1"/>
  <c r="R3259" i="1"/>
  <c r="Q3259" i="1"/>
  <c r="P3259" i="1"/>
  <c r="O3259" i="1"/>
  <c r="N3259" i="1"/>
  <c r="S3258" i="1"/>
  <c r="R3258" i="1"/>
  <c r="Q3258" i="1"/>
  <c r="P3258" i="1"/>
  <c r="O3258" i="1"/>
  <c r="N3258" i="1"/>
  <c r="S3257" i="1"/>
  <c r="R3257" i="1"/>
  <c r="Q3257" i="1"/>
  <c r="P3257" i="1"/>
  <c r="O3257" i="1"/>
  <c r="N3257" i="1"/>
  <c r="S3256" i="1"/>
  <c r="R3256" i="1"/>
  <c r="T3256" i="1" s="1"/>
  <c r="Q3256" i="1"/>
  <c r="P3256" i="1"/>
  <c r="O3256" i="1"/>
  <c r="N3256" i="1"/>
  <c r="S3255" i="1"/>
  <c r="R3255" i="1"/>
  <c r="Q3255" i="1"/>
  <c r="P3255" i="1"/>
  <c r="O3255" i="1"/>
  <c r="N3255" i="1"/>
  <c r="S3254" i="1"/>
  <c r="R3254" i="1"/>
  <c r="Q3254" i="1"/>
  <c r="P3254" i="1"/>
  <c r="O3254" i="1"/>
  <c r="N3254" i="1"/>
  <c r="S3253" i="1"/>
  <c r="R3253" i="1"/>
  <c r="Q3253" i="1"/>
  <c r="P3253" i="1"/>
  <c r="O3253" i="1"/>
  <c r="N3253" i="1"/>
  <c r="S3252" i="1"/>
  <c r="R3252" i="1"/>
  <c r="Q3252" i="1"/>
  <c r="P3252" i="1"/>
  <c r="O3252" i="1"/>
  <c r="N3252" i="1"/>
  <c r="S3251" i="1"/>
  <c r="R3251" i="1"/>
  <c r="Q3251" i="1"/>
  <c r="P3251" i="1"/>
  <c r="O3251" i="1"/>
  <c r="N3251" i="1"/>
  <c r="S3250" i="1"/>
  <c r="R3250" i="1"/>
  <c r="T3250" i="1" s="1"/>
  <c r="Q3250" i="1"/>
  <c r="P3250" i="1"/>
  <c r="O3250" i="1"/>
  <c r="N3250" i="1"/>
  <c r="S3249" i="1"/>
  <c r="R3249" i="1"/>
  <c r="Q3249" i="1"/>
  <c r="P3249" i="1"/>
  <c r="O3249" i="1"/>
  <c r="N3249" i="1"/>
  <c r="S3248" i="1"/>
  <c r="R3248" i="1"/>
  <c r="Q3248" i="1"/>
  <c r="P3248" i="1"/>
  <c r="O3248" i="1"/>
  <c r="N3248" i="1"/>
  <c r="T3247" i="1"/>
  <c r="S3247" i="1"/>
  <c r="R3247" i="1"/>
  <c r="Q3247" i="1"/>
  <c r="P3247" i="1"/>
  <c r="O3247" i="1"/>
  <c r="N3247" i="1"/>
  <c r="S3246" i="1"/>
  <c r="R3246" i="1"/>
  <c r="Q3246" i="1"/>
  <c r="P3246" i="1"/>
  <c r="O3246" i="1"/>
  <c r="N3246" i="1"/>
  <c r="S3245" i="1"/>
  <c r="T3245" i="1" s="1"/>
  <c r="R3245" i="1"/>
  <c r="Q3245" i="1"/>
  <c r="P3245" i="1"/>
  <c r="O3245" i="1"/>
  <c r="N3245" i="1"/>
  <c r="T3244" i="1"/>
  <c r="S3244" i="1"/>
  <c r="R3244" i="1"/>
  <c r="Q3244" i="1"/>
  <c r="P3244" i="1"/>
  <c r="O3244" i="1"/>
  <c r="N3244" i="1"/>
  <c r="T3243" i="1"/>
  <c r="S3243" i="1"/>
  <c r="R3243" i="1"/>
  <c r="Q3243" i="1"/>
  <c r="P3243" i="1"/>
  <c r="O3243" i="1"/>
  <c r="N3243" i="1"/>
  <c r="S3242" i="1"/>
  <c r="R3242" i="1"/>
  <c r="T3242" i="1" s="1"/>
  <c r="Q3242" i="1"/>
  <c r="P3242" i="1"/>
  <c r="O3242" i="1"/>
  <c r="N3242" i="1"/>
  <c r="S3241" i="1"/>
  <c r="R3241" i="1"/>
  <c r="T3241" i="1" s="1"/>
  <c r="Q3241" i="1"/>
  <c r="P3241" i="1"/>
  <c r="O3241" i="1"/>
  <c r="N3241" i="1"/>
  <c r="S3240" i="1"/>
  <c r="R3240" i="1"/>
  <c r="Q3240" i="1"/>
  <c r="P3240" i="1"/>
  <c r="O3240" i="1"/>
  <c r="N3240" i="1"/>
  <c r="S3239" i="1"/>
  <c r="T3239" i="1" s="1"/>
  <c r="R3239" i="1"/>
  <c r="Q3239" i="1"/>
  <c r="P3239" i="1"/>
  <c r="O3239" i="1"/>
  <c r="N3239" i="1"/>
  <c r="S3238" i="1"/>
  <c r="R3238" i="1"/>
  <c r="Q3238" i="1"/>
  <c r="P3238" i="1"/>
  <c r="O3238" i="1"/>
  <c r="N3238" i="1"/>
  <c r="S3237" i="1"/>
  <c r="T3237" i="1" s="1"/>
  <c r="R3237" i="1"/>
  <c r="Q3237" i="1"/>
  <c r="P3237" i="1"/>
  <c r="O3237" i="1"/>
  <c r="N3237" i="1"/>
  <c r="S3236" i="1"/>
  <c r="T3236" i="1" s="1"/>
  <c r="R3236" i="1"/>
  <c r="Q3236" i="1"/>
  <c r="P3236" i="1"/>
  <c r="O3236" i="1"/>
  <c r="N3236" i="1"/>
  <c r="T3235" i="1"/>
  <c r="S3235" i="1"/>
  <c r="R3235" i="1"/>
  <c r="Q3235" i="1"/>
  <c r="P3235" i="1"/>
  <c r="O3235" i="1"/>
  <c r="N3235" i="1"/>
  <c r="T3234" i="1"/>
  <c r="S3234" i="1"/>
  <c r="R3234" i="1"/>
  <c r="Q3234" i="1"/>
  <c r="P3234" i="1"/>
  <c r="O3234" i="1"/>
  <c r="N3234" i="1"/>
  <c r="S3233" i="1"/>
  <c r="R3233" i="1"/>
  <c r="Q3233" i="1"/>
  <c r="P3233" i="1"/>
  <c r="O3233" i="1"/>
  <c r="N3233" i="1"/>
  <c r="S3232" i="1"/>
  <c r="R3232" i="1"/>
  <c r="Q3232" i="1"/>
  <c r="P3232" i="1"/>
  <c r="O3232" i="1"/>
  <c r="N3232" i="1"/>
  <c r="S3231" i="1"/>
  <c r="T3231" i="1" s="1"/>
  <c r="R3231" i="1"/>
  <c r="Q3231" i="1"/>
  <c r="P3231" i="1"/>
  <c r="O3231" i="1"/>
  <c r="N3231" i="1"/>
  <c r="S3230" i="1"/>
  <c r="R3230" i="1"/>
  <c r="T3230" i="1" s="1"/>
  <c r="Q3230" i="1"/>
  <c r="P3230" i="1"/>
  <c r="O3230" i="1"/>
  <c r="N3230" i="1"/>
  <c r="S3229" i="1"/>
  <c r="T3229" i="1" s="1"/>
  <c r="R3229" i="1"/>
  <c r="Q3229" i="1"/>
  <c r="P3229" i="1"/>
  <c r="O3229" i="1"/>
  <c r="N3229" i="1"/>
  <c r="S3228" i="1"/>
  <c r="R3228" i="1"/>
  <c r="T3228" i="1" s="1"/>
  <c r="Q3228" i="1"/>
  <c r="P3228" i="1"/>
  <c r="O3228" i="1"/>
  <c r="N3228" i="1"/>
  <c r="T3227" i="1"/>
  <c r="S3227" i="1"/>
  <c r="R3227" i="1"/>
  <c r="Q3227" i="1"/>
  <c r="P3227" i="1"/>
  <c r="O3227" i="1"/>
  <c r="N3227" i="1"/>
  <c r="T3226" i="1"/>
  <c r="S3226" i="1"/>
  <c r="R3226" i="1"/>
  <c r="Q3226" i="1"/>
  <c r="P3226" i="1"/>
  <c r="O3226" i="1"/>
  <c r="N3226" i="1"/>
  <c r="S3225" i="1"/>
  <c r="R3225" i="1"/>
  <c r="T3225" i="1" s="1"/>
  <c r="Q3225" i="1"/>
  <c r="P3225" i="1"/>
  <c r="O3225" i="1"/>
  <c r="N3225" i="1"/>
  <c r="S3224" i="1"/>
  <c r="R3224" i="1"/>
  <c r="Q3224" i="1"/>
  <c r="P3224" i="1"/>
  <c r="O3224" i="1"/>
  <c r="N3224" i="1"/>
  <c r="S3223" i="1"/>
  <c r="T3223" i="1" s="1"/>
  <c r="R3223" i="1"/>
  <c r="Q3223" i="1"/>
  <c r="P3223" i="1"/>
  <c r="O3223" i="1"/>
  <c r="N3223" i="1"/>
  <c r="S3222" i="1"/>
  <c r="R3222" i="1"/>
  <c r="Q3222" i="1"/>
  <c r="P3222" i="1"/>
  <c r="O3222" i="1"/>
  <c r="N3222" i="1"/>
  <c r="S3221" i="1"/>
  <c r="R3221" i="1"/>
  <c r="Q3221" i="1"/>
  <c r="P3221" i="1"/>
  <c r="O3221" i="1"/>
  <c r="N3221" i="1"/>
  <c r="S3220" i="1"/>
  <c r="R3220" i="1"/>
  <c r="Q3220" i="1"/>
  <c r="P3220" i="1"/>
  <c r="O3220" i="1"/>
  <c r="N3220" i="1"/>
  <c r="S3219" i="1"/>
  <c r="R3219" i="1"/>
  <c r="Q3219" i="1"/>
  <c r="P3219" i="1"/>
  <c r="O3219" i="1"/>
  <c r="N3219" i="1"/>
  <c r="S3218" i="1"/>
  <c r="R3218" i="1"/>
  <c r="T3218" i="1" s="1"/>
  <c r="Q3218" i="1"/>
  <c r="P3218" i="1"/>
  <c r="O3218" i="1"/>
  <c r="N3218" i="1"/>
  <c r="S3217" i="1"/>
  <c r="R3217" i="1"/>
  <c r="T3217" i="1" s="1"/>
  <c r="Q3217" i="1"/>
  <c r="P3217" i="1"/>
  <c r="O3217" i="1"/>
  <c r="N3217" i="1"/>
  <c r="S3216" i="1"/>
  <c r="R3216" i="1"/>
  <c r="T3216" i="1" s="1"/>
  <c r="Q3216" i="1"/>
  <c r="P3216" i="1"/>
  <c r="O3216" i="1"/>
  <c r="N3216" i="1"/>
  <c r="S3215" i="1"/>
  <c r="R3215" i="1"/>
  <c r="T3215" i="1" s="1"/>
  <c r="Q3215" i="1"/>
  <c r="P3215" i="1"/>
  <c r="O3215" i="1"/>
  <c r="N3215" i="1"/>
  <c r="S3214" i="1"/>
  <c r="R3214" i="1"/>
  <c r="Q3214" i="1"/>
  <c r="P3214" i="1"/>
  <c r="O3214" i="1"/>
  <c r="N3214" i="1"/>
  <c r="S3213" i="1"/>
  <c r="R3213" i="1"/>
  <c r="Q3213" i="1"/>
  <c r="P3213" i="1"/>
  <c r="O3213" i="1"/>
  <c r="N3213" i="1"/>
  <c r="S3212" i="1"/>
  <c r="R3212" i="1"/>
  <c r="Q3212" i="1"/>
  <c r="P3212" i="1"/>
  <c r="O3212" i="1"/>
  <c r="N3212" i="1"/>
  <c r="S3211" i="1"/>
  <c r="R3211" i="1"/>
  <c r="Q3211" i="1"/>
  <c r="P3211" i="1"/>
  <c r="O3211" i="1"/>
  <c r="N3211" i="1"/>
  <c r="S3210" i="1"/>
  <c r="R3210" i="1"/>
  <c r="Q3210" i="1"/>
  <c r="P3210" i="1"/>
  <c r="O3210" i="1"/>
  <c r="N3210" i="1"/>
  <c r="S3209" i="1"/>
  <c r="R3209" i="1"/>
  <c r="Q3209" i="1"/>
  <c r="P3209" i="1"/>
  <c r="O3209" i="1"/>
  <c r="N3209" i="1"/>
  <c r="S3208" i="1"/>
  <c r="R3208" i="1"/>
  <c r="T3208" i="1" s="1"/>
  <c r="Q3208" i="1"/>
  <c r="P3208" i="1"/>
  <c r="O3208" i="1"/>
  <c r="N3208" i="1"/>
  <c r="S3207" i="1"/>
  <c r="R3207" i="1"/>
  <c r="T3207" i="1" s="1"/>
  <c r="Q3207" i="1"/>
  <c r="P3207" i="1"/>
  <c r="O3207" i="1"/>
  <c r="N3207" i="1"/>
  <c r="S3206" i="1"/>
  <c r="R3206" i="1"/>
  <c r="T3206" i="1" s="1"/>
  <c r="Q3206" i="1"/>
  <c r="P3206" i="1"/>
  <c r="O3206" i="1"/>
  <c r="N3206" i="1"/>
  <c r="S3205" i="1"/>
  <c r="R3205" i="1"/>
  <c r="T3205" i="1" s="1"/>
  <c r="Q3205" i="1"/>
  <c r="P3205" i="1"/>
  <c r="O3205" i="1"/>
  <c r="N3205" i="1"/>
  <c r="S3204" i="1"/>
  <c r="R3204" i="1"/>
  <c r="Q3204" i="1"/>
  <c r="P3204" i="1"/>
  <c r="O3204" i="1"/>
  <c r="N3204" i="1"/>
  <c r="S3203" i="1"/>
  <c r="R3203" i="1"/>
  <c r="Q3203" i="1"/>
  <c r="P3203" i="1"/>
  <c r="O3203" i="1"/>
  <c r="N3203" i="1"/>
  <c r="S3202" i="1"/>
  <c r="R3202" i="1"/>
  <c r="Q3202" i="1"/>
  <c r="P3202" i="1"/>
  <c r="O3202" i="1"/>
  <c r="N3202" i="1"/>
  <c r="S3201" i="1"/>
  <c r="R3201" i="1"/>
  <c r="Q3201" i="1"/>
  <c r="P3201" i="1"/>
  <c r="O3201" i="1"/>
  <c r="N3201" i="1"/>
  <c r="S3200" i="1"/>
  <c r="R3200" i="1"/>
  <c r="Q3200" i="1"/>
  <c r="P3200" i="1"/>
  <c r="O3200" i="1"/>
  <c r="N3200" i="1"/>
  <c r="S3199" i="1"/>
  <c r="R3199" i="1"/>
  <c r="Q3199" i="1"/>
  <c r="P3199" i="1"/>
  <c r="O3199" i="1"/>
  <c r="N3199" i="1"/>
  <c r="S3198" i="1"/>
  <c r="R3198" i="1"/>
  <c r="T3198" i="1" s="1"/>
  <c r="Q3198" i="1"/>
  <c r="P3198" i="1"/>
  <c r="O3198" i="1"/>
  <c r="N3198" i="1"/>
  <c r="S3197" i="1"/>
  <c r="R3197" i="1"/>
  <c r="T3197" i="1" s="1"/>
  <c r="Q3197" i="1"/>
  <c r="P3197" i="1"/>
  <c r="O3197" i="1"/>
  <c r="N3197" i="1"/>
  <c r="S3196" i="1"/>
  <c r="R3196" i="1"/>
  <c r="T3196" i="1" s="1"/>
  <c r="Q3196" i="1"/>
  <c r="P3196" i="1"/>
  <c r="O3196" i="1"/>
  <c r="N3196" i="1"/>
  <c r="S3195" i="1"/>
  <c r="R3195" i="1"/>
  <c r="T3195" i="1" s="1"/>
  <c r="Q3195" i="1"/>
  <c r="P3195" i="1"/>
  <c r="O3195" i="1"/>
  <c r="N3195" i="1"/>
  <c r="S3194" i="1"/>
  <c r="R3194" i="1"/>
  <c r="Q3194" i="1"/>
  <c r="P3194" i="1"/>
  <c r="O3194" i="1"/>
  <c r="N3194" i="1"/>
  <c r="S3193" i="1"/>
  <c r="R3193" i="1"/>
  <c r="Q3193" i="1"/>
  <c r="P3193" i="1"/>
  <c r="O3193" i="1"/>
  <c r="N3193" i="1"/>
  <c r="S3192" i="1"/>
  <c r="R3192" i="1"/>
  <c r="Q3192" i="1"/>
  <c r="P3192" i="1"/>
  <c r="O3192" i="1"/>
  <c r="N3192" i="1"/>
  <c r="S3191" i="1"/>
  <c r="R3191" i="1"/>
  <c r="Q3191" i="1"/>
  <c r="P3191" i="1"/>
  <c r="O3191" i="1"/>
  <c r="N3191" i="1"/>
  <c r="S3190" i="1"/>
  <c r="R3190" i="1"/>
  <c r="Q3190" i="1"/>
  <c r="P3190" i="1"/>
  <c r="O3190" i="1"/>
  <c r="N3190" i="1"/>
  <c r="S3189" i="1"/>
  <c r="R3189" i="1"/>
  <c r="T3189" i="1" s="1"/>
  <c r="Q3189" i="1"/>
  <c r="P3189" i="1"/>
  <c r="O3189" i="1"/>
  <c r="N3189" i="1"/>
  <c r="S3188" i="1"/>
  <c r="R3188" i="1"/>
  <c r="T3188" i="1" s="1"/>
  <c r="Q3188" i="1"/>
  <c r="P3188" i="1"/>
  <c r="O3188" i="1"/>
  <c r="N3188" i="1"/>
  <c r="S3187" i="1"/>
  <c r="R3187" i="1"/>
  <c r="T3187" i="1" s="1"/>
  <c r="Q3187" i="1"/>
  <c r="P3187" i="1"/>
  <c r="O3187" i="1"/>
  <c r="N3187" i="1"/>
  <c r="S3186" i="1"/>
  <c r="R3186" i="1"/>
  <c r="T3186" i="1" s="1"/>
  <c r="Q3186" i="1"/>
  <c r="P3186" i="1"/>
  <c r="O3186" i="1"/>
  <c r="N3186" i="1"/>
  <c r="S3185" i="1"/>
  <c r="R3185" i="1"/>
  <c r="T3185" i="1" s="1"/>
  <c r="Q3185" i="1"/>
  <c r="P3185" i="1"/>
  <c r="O3185" i="1"/>
  <c r="N3185" i="1"/>
  <c r="S3184" i="1"/>
  <c r="R3184" i="1"/>
  <c r="Q3184" i="1"/>
  <c r="P3184" i="1"/>
  <c r="O3184" i="1"/>
  <c r="N3184" i="1"/>
  <c r="S3183" i="1"/>
  <c r="R3183" i="1"/>
  <c r="Q3183" i="1"/>
  <c r="P3183" i="1"/>
  <c r="O3183" i="1"/>
  <c r="N3183" i="1"/>
  <c r="S3182" i="1"/>
  <c r="R3182" i="1"/>
  <c r="Q3182" i="1"/>
  <c r="P3182" i="1"/>
  <c r="O3182" i="1"/>
  <c r="N3182" i="1"/>
  <c r="S3181" i="1"/>
  <c r="R3181" i="1"/>
  <c r="Q3181" i="1"/>
  <c r="P3181" i="1"/>
  <c r="O3181" i="1"/>
  <c r="N3181" i="1"/>
  <c r="S3180" i="1"/>
  <c r="R3180" i="1"/>
  <c r="Q3180" i="1"/>
  <c r="P3180" i="1"/>
  <c r="O3180" i="1"/>
  <c r="N3180" i="1"/>
  <c r="S3179" i="1"/>
  <c r="R3179" i="1"/>
  <c r="T3179" i="1" s="1"/>
  <c r="Q3179" i="1"/>
  <c r="P3179" i="1"/>
  <c r="O3179" i="1"/>
  <c r="N3179" i="1"/>
  <c r="S3178" i="1"/>
  <c r="R3178" i="1"/>
  <c r="T3178" i="1" s="1"/>
  <c r="Q3178" i="1"/>
  <c r="P3178" i="1"/>
  <c r="O3178" i="1"/>
  <c r="N3178" i="1"/>
  <c r="S3177" i="1"/>
  <c r="R3177" i="1"/>
  <c r="T3177" i="1" s="1"/>
  <c r="Q3177" i="1"/>
  <c r="P3177" i="1"/>
  <c r="O3177" i="1"/>
  <c r="N3177" i="1"/>
  <c r="S3176" i="1"/>
  <c r="R3176" i="1"/>
  <c r="T3176" i="1" s="1"/>
  <c r="Q3176" i="1"/>
  <c r="P3176" i="1"/>
  <c r="O3176" i="1"/>
  <c r="N3176" i="1"/>
  <c r="S3175" i="1"/>
  <c r="R3175" i="1"/>
  <c r="T3175" i="1" s="1"/>
  <c r="Q3175" i="1"/>
  <c r="P3175" i="1"/>
  <c r="O3175" i="1"/>
  <c r="N3175" i="1"/>
  <c r="S3174" i="1"/>
  <c r="R3174" i="1"/>
  <c r="Q3174" i="1"/>
  <c r="P3174" i="1"/>
  <c r="O3174" i="1"/>
  <c r="N3174" i="1"/>
  <c r="S3173" i="1"/>
  <c r="R3173" i="1"/>
  <c r="Q3173" i="1"/>
  <c r="P3173" i="1"/>
  <c r="O3173" i="1"/>
  <c r="N3173" i="1"/>
  <c r="S3172" i="1"/>
  <c r="R3172" i="1"/>
  <c r="Q3172" i="1"/>
  <c r="P3172" i="1"/>
  <c r="O3172" i="1"/>
  <c r="N3172" i="1"/>
  <c r="S3171" i="1"/>
  <c r="R3171" i="1"/>
  <c r="Q3171" i="1"/>
  <c r="P3171" i="1"/>
  <c r="O3171" i="1"/>
  <c r="N3171" i="1"/>
  <c r="S3170" i="1"/>
  <c r="R3170" i="1"/>
  <c r="Q3170" i="1"/>
  <c r="P3170" i="1"/>
  <c r="O3170" i="1"/>
  <c r="N3170" i="1"/>
  <c r="S3169" i="1"/>
  <c r="R3169" i="1"/>
  <c r="T3169" i="1" s="1"/>
  <c r="Q3169" i="1"/>
  <c r="P3169" i="1"/>
  <c r="O3169" i="1"/>
  <c r="N3169" i="1"/>
  <c r="S3168" i="1"/>
  <c r="R3168" i="1"/>
  <c r="T3168" i="1" s="1"/>
  <c r="Q3168" i="1"/>
  <c r="P3168" i="1"/>
  <c r="O3168" i="1"/>
  <c r="N3168" i="1"/>
  <c r="S3167" i="1"/>
  <c r="R3167" i="1"/>
  <c r="T3167" i="1" s="1"/>
  <c r="Q3167" i="1"/>
  <c r="P3167" i="1"/>
  <c r="O3167" i="1"/>
  <c r="N3167" i="1"/>
  <c r="S3166" i="1"/>
  <c r="R3166" i="1"/>
  <c r="T3166" i="1" s="1"/>
  <c r="Q3166" i="1"/>
  <c r="P3166" i="1"/>
  <c r="O3166" i="1"/>
  <c r="N3166" i="1"/>
  <c r="S3165" i="1"/>
  <c r="R3165" i="1"/>
  <c r="T3165" i="1" s="1"/>
  <c r="Q3165" i="1"/>
  <c r="P3165" i="1"/>
  <c r="O3165" i="1"/>
  <c r="N3165" i="1"/>
  <c r="S3164" i="1"/>
  <c r="R3164" i="1"/>
  <c r="Q3164" i="1"/>
  <c r="P3164" i="1"/>
  <c r="O3164" i="1"/>
  <c r="N3164" i="1"/>
  <c r="S3163" i="1"/>
  <c r="R3163" i="1"/>
  <c r="Q3163" i="1"/>
  <c r="P3163" i="1"/>
  <c r="O3163" i="1"/>
  <c r="N3163" i="1"/>
  <c r="S3162" i="1"/>
  <c r="R3162" i="1"/>
  <c r="Q3162" i="1"/>
  <c r="P3162" i="1"/>
  <c r="O3162" i="1"/>
  <c r="N3162" i="1"/>
  <c r="S3161" i="1"/>
  <c r="R3161" i="1"/>
  <c r="Q3161" i="1"/>
  <c r="P3161" i="1"/>
  <c r="O3161" i="1"/>
  <c r="N3161" i="1"/>
  <c r="S3160" i="1"/>
  <c r="R3160" i="1"/>
  <c r="Q3160" i="1"/>
  <c r="P3160" i="1"/>
  <c r="O3160" i="1"/>
  <c r="N3160" i="1"/>
  <c r="S3159" i="1"/>
  <c r="R3159" i="1"/>
  <c r="T3159" i="1" s="1"/>
  <c r="Q3159" i="1"/>
  <c r="P3159" i="1"/>
  <c r="O3159" i="1"/>
  <c r="N3159" i="1"/>
  <c r="S3158" i="1"/>
  <c r="R3158" i="1"/>
  <c r="T3158" i="1" s="1"/>
  <c r="Q3158" i="1"/>
  <c r="P3158" i="1"/>
  <c r="O3158" i="1"/>
  <c r="N3158" i="1"/>
  <c r="S3157" i="1"/>
  <c r="R3157" i="1"/>
  <c r="T3157" i="1" s="1"/>
  <c r="Q3157" i="1"/>
  <c r="P3157" i="1"/>
  <c r="O3157" i="1"/>
  <c r="N3157" i="1"/>
  <c r="S3156" i="1"/>
  <c r="R3156" i="1"/>
  <c r="T3156" i="1" s="1"/>
  <c r="Q3156" i="1"/>
  <c r="P3156" i="1"/>
  <c r="O3156" i="1"/>
  <c r="N3156" i="1"/>
  <c r="S3155" i="1"/>
  <c r="R3155" i="1"/>
  <c r="T3155" i="1" s="1"/>
  <c r="Q3155" i="1"/>
  <c r="P3155" i="1"/>
  <c r="O3155" i="1"/>
  <c r="N3155" i="1"/>
  <c r="S3154" i="1"/>
  <c r="R3154" i="1"/>
  <c r="Q3154" i="1"/>
  <c r="P3154" i="1"/>
  <c r="O3154" i="1"/>
  <c r="N3154" i="1"/>
  <c r="S3153" i="1"/>
  <c r="R3153" i="1"/>
  <c r="Q3153" i="1"/>
  <c r="P3153" i="1"/>
  <c r="O3153" i="1"/>
  <c r="N3153" i="1"/>
  <c r="S3152" i="1"/>
  <c r="R3152" i="1"/>
  <c r="Q3152" i="1"/>
  <c r="P3152" i="1"/>
  <c r="O3152" i="1"/>
  <c r="N3152" i="1"/>
  <c r="S3151" i="1"/>
  <c r="R3151" i="1"/>
  <c r="Q3151" i="1"/>
  <c r="P3151" i="1"/>
  <c r="O3151" i="1"/>
  <c r="N3151" i="1"/>
  <c r="S3150" i="1"/>
  <c r="R3150" i="1"/>
  <c r="Q3150" i="1"/>
  <c r="P3150" i="1"/>
  <c r="O3150" i="1"/>
  <c r="N3150" i="1"/>
  <c r="S3149" i="1"/>
  <c r="R3149" i="1"/>
  <c r="T3149" i="1" s="1"/>
  <c r="Q3149" i="1"/>
  <c r="P3149" i="1"/>
  <c r="O3149" i="1"/>
  <c r="N3149" i="1"/>
  <c r="S3148" i="1"/>
  <c r="R3148" i="1"/>
  <c r="T3148" i="1" s="1"/>
  <c r="Q3148" i="1"/>
  <c r="P3148" i="1"/>
  <c r="O3148" i="1"/>
  <c r="N3148" i="1"/>
  <c r="S3147" i="1"/>
  <c r="R3147" i="1"/>
  <c r="T3147" i="1" s="1"/>
  <c r="Q3147" i="1"/>
  <c r="P3147" i="1"/>
  <c r="O3147" i="1"/>
  <c r="N3147" i="1"/>
  <c r="S3146" i="1"/>
  <c r="R3146" i="1"/>
  <c r="T3146" i="1" s="1"/>
  <c r="Q3146" i="1"/>
  <c r="P3146" i="1"/>
  <c r="O3146" i="1"/>
  <c r="N3146" i="1"/>
  <c r="S3145" i="1"/>
  <c r="R3145" i="1"/>
  <c r="T3145" i="1" s="1"/>
  <c r="Q3145" i="1"/>
  <c r="P3145" i="1"/>
  <c r="O3145" i="1"/>
  <c r="N3145" i="1"/>
  <c r="S3144" i="1"/>
  <c r="R3144" i="1"/>
  <c r="Q3144" i="1"/>
  <c r="P3144" i="1"/>
  <c r="O3144" i="1"/>
  <c r="N3144" i="1"/>
  <c r="S3143" i="1"/>
  <c r="R3143" i="1"/>
  <c r="Q3143" i="1"/>
  <c r="P3143" i="1"/>
  <c r="O3143" i="1"/>
  <c r="N3143" i="1"/>
  <c r="S3142" i="1"/>
  <c r="R3142" i="1"/>
  <c r="Q3142" i="1"/>
  <c r="P3142" i="1"/>
  <c r="O3142" i="1"/>
  <c r="N3142" i="1"/>
  <c r="S3141" i="1"/>
  <c r="R3141" i="1"/>
  <c r="Q3141" i="1"/>
  <c r="P3141" i="1"/>
  <c r="O3141" i="1"/>
  <c r="N3141" i="1"/>
  <c r="S3140" i="1"/>
  <c r="R3140" i="1"/>
  <c r="Q3140" i="1"/>
  <c r="P3140" i="1"/>
  <c r="O3140" i="1"/>
  <c r="N3140" i="1"/>
  <c r="S3139" i="1"/>
  <c r="R3139" i="1"/>
  <c r="T3139" i="1" s="1"/>
  <c r="Q3139" i="1"/>
  <c r="P3139" i="1"/>
  <c r="O3139" i="1"/>
  <c r="N3139" i="1"/>
  <c r="S3138" i="1"/>
  <c r="R3138" i="1"/>
  <c r="T3138" i="1" s="1"/>
  <c r="Q3138" i="1"/>
  <c r="P3138" i="1"/>
  <c r="O3138" i="1"/>
  <c r="N3138" i="1"/>
  <c r="S3137" i="1"/>
  <c r="R3137" i="1"/>
  <c r="T3137" i="1" s="1"/>
  <c r="Q3137" i="1"/>
  <c r="P3137" i="1"/>
  <c r="O3137" i="1"/>
  <c r="N3137" i="1"/>
  <c r="S3136" i="1"/>
  <c r="R3136" i="1"/>
  <c r="T3136" i="1" s="1"/>
  <c r="Q3136" i="1"/>
  <c r="P3136" i="1"/>
  <c r="O3136" i="1"/>
  <c r="N3136" i="1"/>
  <c r="S3135" i="1"/>
  <c r="R3135" i="1"/>
  <c r="T3135" i="1" s="1"/>
  <c r="Q3135" i="1"/>
  <c r="P3135" i="1"/>
  <c r="O3135" i="1"/>
  <c r="N3135" i="1"/>
  <c r="S3134" i="1"/>
  <c r="R3134" i="1"/>
  <c r="Q3134" i="1"/>
  <c r="P3134" i="1"/>
  <c r="O3134" i="1"/>
  <c r="N3134" i="1"/>
  <c r="S3133" i="1"/>
  <c r="R3133" i="1"/>
  <c r="Q3133" i="1"/>
  <c r="P3133" i="1"/>
  <c r="O3133" i="1"/>
  <c r="N3133" i="1"/>
  <c r="S3132" i="1"/>
  <c r="R3132" i="1"/>
  <c r="Q3132" i="1"/>
  <c r="P3132" i="1"/>
  <c r="O3132" i="1"/>
  <c r="N3132" i="1"/>
  <c r="S3131" i="1"/>
  <c r="R3131" i="1"/>
  <c r="Q3131" i="1"/>
  <c r="P3131" i="1"/>
  <c r="O3131" i="1"/>
  <c r="N3131" i="1"/>
  <c r="S3130" i="1"/>
  <c r="R3130" i="1"/>
  <c r="Q3130" i="1"/>
  <c r="P3130" i="1"/>
  <c r="O3130" i="1"/>
  <c r="N3130" i="1"/>
  <c r="S3129" i="1"/>
  <c r="R3129" i="1"/>
  <c r="T3129" i="1" s="1"/>
  <c r="Q3129" i="1"/>
  <c r="P3129" i="1"/>
  <c r="O3129" i="1"/>
  <c r="N3129" i="1"/>
  <c r="S3128" i="1"/>
  <c r="R3128" i="1"/>
  <c r="T3128" i="1" s="1"/>
  <c r="Q3128" i="1"/>
  <c r="P3128" i="1"/>
  <c r="O3128" i="1"/>
  <c r="N3128" i="1"/>
  <c r="S3127" i="1"/>
  <c r="R3127" i="1"/>
  <c r="T3127" i="1" s="1"/>
  <c r="Q3127" i="1"/>
  <c r="P3127" i="1"/>
  <c r="O3127" i="1"/>
  <c r="N3127" i="1"/>
  <c r="S3126" i="1"/>
  <c r="R3126" i="1"/>
  <c r="T3126" i="1" s="1"/>
  <c r="Q3126" i="1"/>
  <c r="P3126" i="1"/>
  <c r="O3126" i="1"/>
  <c r="N3126" i="1"/>
  <c r="S3125" i="1"/>
  <c r="R3125" i="1"/>
  <c r="T3125" i="1" s="1"/>
  <c r="Q3125" i="1"/>
  <c r="P3125" i="1"/>
  <c r="O3125" i="1"/>
  <c r="N3125" i="1"/>
  <c r="S3124" i="1"/>
  <c r="R3124" i="1"/>
  <c r="Q3124" i="1"/>
  <c r="P3124" i="1"/>
  <c r="O3124" i="1"/>
  <c r="N3124" i="1"/>
  <c r="S3123" i="1"/>
  <c r="R3123" i="1"/>
  <c r="Q3123" i="1"/>
  <c r="P3123" i="1"/>
  <c r="O3123" i="1"/>
  <c r="N3123" i="1"/>
  <c r="S3122" i="1"/>
  <c r="R3122" i="1"/>
  <c r="Q3122" i="1"/>
  <c r="P3122" i="1"/>
  <c r="O3122" i="1"/>
  <c r="N3122" i="1"/>
  <c r="S3121" i="1"/>
  <c r="R3121" i="1"/>
  <c r="Q3121" i="1"/>
  <c r="P3121" i="1"/>
  <c r="O3121" i="1"/>
  <c r="N3121" i="1"/>
  <c r="S3120" i="1"/>
  <c r="R3120" i="1"/>
  <c r="Q3120" i="1"/>
  <c r="P3120" i="1"/>
  <c r="O3120" i="1"/>
  <c r="N3120" i="1"/>
  <c r="S3119" i="1"/>
  <c r="R3119" i="1"/>
  <c r="T3119" i="1" s="1"/>
  <c r="Q3119" i="1"/>
  <c r="P3119" i="1"/>
  <c r="O3119" i="1"/>
  <c r="N3119" i="1"/>
  <c r="S3118" i="1"/>
  <c r="R3118" i="1"/>
  <c r="T3118" i="1" s="1"/>
  <c r="Q3118" i="1"/>
  <c r="P3118" i="1"/>
  <c r="O3118" i="1"/>
  <c r="N3118" i="1"/>
  <c r="S3117" i="1"/>
  <c r="R3117" i="1"/>
  <c r="T3117" i="1" s="1"/>
  <c r="Q3117" i="1"/>
  <c r="P3117" i="1"/>
  <c r="O3117" i="1"/>
  <c r="N3117" i="1"/>
  <c r="S3116" i="1"/>
  <c r="R3116" i="1"/>
  <c r="T3116" i="1" s="1"/>
  <c r="Q3116" i="1"/>
  <c r="P3116" i="1"/>
  <c r="O3116" i="1"/>
  <c r="N3116" i="1"/>
  <c r="S3115" i="1"/>
  <c r="R3115" i="1"/>
  <c r="T3115" i="1" s="1"/>
  <c r="Q3115" i="1"/>
  <c r="P3115" i="1"/>
  <c r="O3115" i="1"/>
  <c r="N3115" i="1"/>
  <c r="S3114" i="1"/>
  <c r="R3114" i="1"/>
  <c r="Q3114" i="1"/>
  <c r="P3114" i="1"/>
  <c r="O3114" i="1"/>
  <c r="N3114" i="1"/>
  <c r="S3113" i="1"/>
  <c r="R3113" i="1"/>
  <c r="Q3113" i="1"/>
  <c r="P3113" i="1"/>
  <c r="O3113" i="1"/>
  <c r="N3113" i="1"/>
  <c r="S3112" i="1"/>
  <c r="R3112" i="1"/>
  <c r="Q3112" i="1"/>
  <c r="P3112" i="1"/>
  <c r="O3112" i="1"/>
  <c r="N3112" i="1"/>
  <c r="S3111" i="1"/>
  <c r="R3111" i="1"/>
  <c r="Q3111" i="1"/>
  <c r="P3111" i="1"/>
  <c r="O3111" i="1"/>
  <c r="N3111" i="1"/>
  <c r="S3110" i="1"/>
  <c r="R3110" i="1"/>
  <c r="Q3110" i="1"/>
  <c r="P3110" i="1"/>
  <c r="O3110" i="1"/>
  <c r="N3110" i="1"/>
  <c r="S3109" i="1"/>
  <c r="R3109" i="1"/>
  <c r="T3109" i="1" s="1"/>
  <c r="Q3109" i="1"/>
  <c r="P3109" i="1"/>
  <c r="O3109" i="1"/>
  <c r="N3109" i="1"/>
  <c r="S3108" i="1"/>
  <c r="R3108" i="1"/>
  <c r="T3108" i="1" s="1"/>
  <c r="Q3108" i="1"/>
  <c r="P3108" i="1"/>
  <c r="O3108" i="1"/>
  <c r="N3108" i="1"/>
  <c r="S3107" i="1"/>
  <c r="R3107" i="1"/>
  <c r="T3107" i="1" s="1"/>
  <c r="Q3107" i="1"/>
  <c r="P3107" i="1"/>
  <c r="O3107" i="1"/>
  <c r="N3107" i="1"/>
  <c r="S3106" i="1"/>
  <c r="R3106" i="1"/>
  <c r="T3106" i="1" s="1"/>
  <c r="Q3106" i="1"/>
  <c r="P3106" i="1"/>
  <c r="O3106" i="1"/>
  <c r="N3106" i="1"/>
  <c r="S3105" i="1"/>
  <c r="R3105" i="1"/>
  <c r="T3105" i="1" s="1"/>
  <c r="Q3105" i="1"/>
  <c r="P3105" i="1"/>
  <c r="O3105" i="1"/>
  <c r="N3105" i="1"/>
  <c r="S3104" i="1"/>
  <c r="R3104" i="1"/>
  <c r="Q3104" i="1"/>
  <c r="P3104" i="1"/>
  <c r="O3104" i="1"/>
  <c r="N3104" i="1"/>
  <c r="S3103" i="1"/>
  <c r="R3103" i="1"/>
  <c r="Q3103" i="1"/>
  <c r="P3103" i="1"/>
  <c r="O3103" i="1"/>
  <c r="N3103" i="1"/>
  <c r="S3102" i="1"/>
  <c r="R3102" i="1"/>
  <c r="Q3102" i="1"/>
  <c r="P3102" i="1"/>
  <c r="O3102" i="1"/>
  <c r="N3102" i="1"/>
  <c r="S3101" i="1"/>
  <c r="R3101" i="1"/>
  <c r="Q3101" i="1"/>
  <c r="P3101" i="1"/>
  <c r="O3101" i="1"/>
  <c r="N3101" i="1"/>
  <c r="S3100" i="1"/>
  <c r="R3100" i="1"/>
  <c r="Q3100" i="1"/>
  <c r="P3100" i="1"/>
  <c r="O3100" i="1"/>
  <c r="N3100" i="1"/>
  <c r="S3099" i="1"/>
  <c r="R3099" i="1"/>
  <c r="T3099" i="1" s="1"/>
  <c r="Q3099" i="1"/>
  <c r="P3099" i="1"/>
  <c r="O3099" i="1"/>
  <c r="N3099" i="1"/>
  <c r="S3098" i="1"/>
  <c r="R3098" i="1"/>
  <c r="T3098" i="1" s="1"/>
  <c r="Q3098" i="1"/>
  <c r="P3098" i="1"/>
  <c r="O3098" i="1"/>
  <c r="N3098" i="1"/>
  <c r="S3097" i="1"/>
  <c r="R3097" i="1"/>
  <c r="T3097" i="1" s="1"/>
  <c r="Q3097" i="1"/>
  <c r="P3097" i="1"/>
  <c r="O3097" i="1"/>
  <c r="N3097" i="1"/>
  <c r="S3096" i="1"/>
  <c r="R3096" i="1"/>
  <c r="T3096" i="1" s="1"/>
  <c r="Q3096" i="1"/>
  <c r="P3096" i="1"/>
  <c r="O3096" i="1"/>
  <c r="N3096" i="1"/>
  <c r="S3095" i="1"/>
  <c r="R3095" i="1"/>
  <c r="T3095" i="1" s="1"/>
  <c r="Q3095" i="1"/>
  <c r="P3095" i="1"/>
  <c r="O3095" i="1"/>
  <c r="N3095" i="1"/>
  <c r="S3094" i="1"/>
  <c r="R3094" i="1"/>
  <c r="Q3094" i="1"/>
  <c r="P3094" i="1"/>
  <c r="O3094" i="1"/>
  <c r="N3094" i="1"/>
  <c r="S3093" i="1"/>
  <c r="R3093" i="1"/>
  <c r="Q3093" i="1"/>
  <c r="P3093" i="1"/>
  <c r="O3093" i="1"/>
  <c r="N3093" i="1"/>
  <c r="S3092" i="1"/>
  <c r="R3092" i="1"/>
  <c r="Q3092" i="1"/>
  <c r="P3092" i="1"/>
  <c r="O3092" i="1"/>
  <c r="N3092" i="1"/>
  <c r="S3091" i="1"/>
  <c r="R3091" i="1"/>
  <c r="Q3091" i="1"/>
  <c r="P3091" i="1"/>
  <c r="O3091" i="1"/>
  <c r="N3091" i="1"/>
  <c r="S3090" i="1"/>
  <c r="R3090" i="1"/>
  <c r="Q3090" i="1"/>
  <c r="P3090" i="1"/>
  <c r="O3090" i="1"/>
  <c r="N3090" i="1"/>
  <c r="S3089" i="1"/>
  <c r="R3089" i="1"/>
  <c r="T3089" i="1" s="1"/>
  <c r="Q3089" i="1"/>
  <c r="P3089" i="1"/>
  <c r="O3089" i="1"/>
  <c r="N3089" i="1"/>
  <c r="S3088" i="1"/>
  <c r="R3088" i="1"/>
  <c r="T3088" i="1" s="1"/>
  <c r="Q3088" i="1"/>
  <c r="P3088" i="1"/>
  <c r="O3088" i="1"/>
  <c r="N3088" i="1"/>
  <c r="S3087" i="1"/>
  <c r="R3087" i="1"/>
  <c r="T3087" i="1" s="1"/>
  <c r="Q3087" i="1"/>
  <c r="P3087" i="1"/>
  <c r="O3087" i="1"/>
  <c r="N3087" i="1"/>
  <c r="S3086" i="1"/>
  <c r="R3086" i="1"/>
  <c r="T3086" i="1" s="1"/>
  <c r="Q3086" i="1"/>
  <c r="P3086" i="1"/>
  <c r="O3086" i="1"/>
  <c r="N3086" i="1"/>
  <c r="S3085" i="1"/>
  <c r="R3085" i="1"/>
  <c r="T3085" i="1" s="1"/>
  <c r="Q3085" i="1"/>
  <c r="P3085" i="1"/>
  <c r="O3085" i="1"/>
  <c r="N3085" i="1"/>
  <c r="S3084" i="1"/>
  <c r="R3084" i="1"/>
  <c r="Q3084" i="1"/>
  <c r="P3084" i="1"/>
  <c r="O3084" i="1"/>
  <c r="N3084" i="1"/>
  <c r="S3083" i="1"/>
  <c r="R3083" i="1"/>
  <c r="Q3083" i="1"/>
  <c r="P3083" i="1"/>
  <c r="O3083" i="1"/>
  <c r="N3083" i="1"/>
  <c r="S3082" i="1"/>
  <c r="R3082" i="1"/>
  <c r="Q3082" i="1"/>
  <c r="P3082" i="1"/>
  <c r="O3082" i="1"/>
  <c r="N3082" i="1"/>
  <c r="S3081" i="1"/>
  <c r="R3081" i="1"/>
  <c r="Q3081" i="1"/>
  <c r="P3081" i="1"/>
  <c r="O3081" i="1"/>
  <c r="N3081" i="1"/>
  <c r="S3080" i="1"/>
  <c r="R3080" i="1"/>
  <c r="Q3080" i="1"/>
  <c r="P3080" i="1"/>
  <c r="O3080" i="1"/>
  <c r="N3080" i="1"/>
  <c r="S3079" i="1"/>
  <c r="R3079" i="1"/>
  <c r="T3079" i="1" s="1"/>
  <c r="Q3079" i="1"/>
  <c r="P3079" i="1"/>
  <c r="O3079" i="1"/>
  <c r="N3079" i="1"/>
  <c r="S3078" i="1"/>
  <c r="R3078" i="1"/>
  <c r="T3078" i="1" s="1"/>
  <c r="Q3078" i="1"/>
  <c r="P3078" i="1"/>
  <c r="O3078" i="1"/>
  <c r="N3078" i="1"/>
  <c r="S3077" i="1"/>
  <c r="R3077" i="1"/>
  <c r="T3077" i="1" s="1"/>
  <c r="Q3077" i="1"/>
  <c r="P3077" i="1"/>
  <c r="O3077" i="1"/>
  <c r="N3077" i="1"/>
  <c r="S3076" i="1"/>
  <c r="R3076" i="1"/>
  <c r="T3076" i="1" s="1"/>
  <c r="Q3076" i="1"/>
  <c r="P3076" i="1"/>
  <c r="O3076" i="1"/>
  <c r="N3076" i="1"/>
  <c r="S3075" i="1"/>
  <c r="R3075" i="1"/>
  <c r="T3075" i="1" s="1"/>
  <c r="Q3075" i="1"/>
  <c r="P3075" i="1"/>
  <c r="O3075" i="1"/>
  <c r="N3075" i="1"/>
  <c r="S3074" i="1"/>
  <c r="R3074" i="1"/>
  <c r="Q3074" i="1"/>
  <c r="P3074" i="1"/>
  <c r="O3074" i="1"/>
  <c r="N3074" i="1"/>
  <c r="S3073" i="1"/>
  <c r="R3073" i="1"/>
  <c r="Q3073" i="1"/>
  <c r="P3073" i="1"/>
  <c r="O3073" i="1"/>
  <c r="N3073" i="1"/>
  <c r="S3072" i="1"/>
  <c r="R3072" i="1"/>
  <c r="Q3072" i="1"/>
  <c r="P3072" i="1"/>
  <c r="O3072" i="1"/>
  <c r="N3072" i="1"/>
  <c r="S3071" i="1"/>
  <c r="R3071" i="1"/>
  <c r="Q3071" i="1"/>
  <c r="P3071" i="1"/>
  <c r="O3071" i="1"/>
  <c r="N3071" i="1"/>
  <c r="S3070" i="1"/>
  <c r="R3070" i="1"/>
  <c r="Q3070" i="1"/>
  <c r="P3070" i="1"/>
  <c r="O3070" i="1"/>
  <c r="N3070" i="1"/>
  <c r="S3069" i="1"/>
  <c r="R3069" i="1"/>
  <c r="T3069" i="1" s="1"/>
  <c r="Q3069" i="1"/>
  <c r="P3069" i="1"/>
  <c r="O3069" i="1"/>
  <c r="N3069" i="1"/>
  <c r="S3068" i="1"/>
  <c r="R3068" i="1"/>
  <c r="T3068" i="1" s="1"/>
  <c r="Q3068" i="1"/>
  <c r="P3068" i="1"/>
  <c r="O3068" i="1"/>
  <c r="N3068" i="1"/>
  <c r="S3067" i="1"/>
  <c r="R3067" i="1"/>
  <c r="T3067" i="1" s="1"/>
  <c r="Q3067" i="1"/>
  <c r="P3067" i="1"/>
  <c r="O3067" i="1"/>
  <c r="N3067" i="1"/>
  <c r="S3066" i="1"/>
  <c r="R3066" i="1"/>
  <c r="T3066" i="1" s="1"/>
  <c r="Q3066" i="1"/>
  <c r="P3066" i="1"/>
  <c r="O3066" i="1"/>
  <c r="N3066" i="1"/>
  <c r="S3065" i="1"/>
  <c r="R3065" i="1"/>
  <c r="T3065" i="1" s="1"/>
  <c r="Q3065" i="1"/>
  <c r="P3065" i="1"/>
  <c r="O3065" i="1"/>
  <c r="N3065" i="1"/>
  <c r="S3064" i="1"/>
  <c r="R3064" i="1"/>
  <c r="Q3064" i="1"/>
  <c r="P3064" i="1"/>
  <c r="O3064" i="1"/>
  <c r="N3064" i="1"/>
  <c r="S3063" i="1"/>
  <c r="R3063" i="1"/>
  <c r="Q3063" i="1"/>
  <c r="P3063" i="1"/>
  <c r="O3063" i="1"/>
  <c r="N3063" i="1"/>
  <c r="S3062" i="1"/>
  <c r="R3062" i="1"/>
  <c r="Q3062" i="1"/>
  <c r="P3062" i="1"/>
  <c r="O3062" i="1"/>
  <c r="N3062" i="1"/>
  <c r="S3061" i="1"/>
  <c r="R3061" i="1"/>
  <c r="Q3061" i="1"/>
  <c r="P3061" i="1"/>
  <c r="O3061" i="1"/>
  <c r="N3061" i="1"/>
  <c r="S3060" i="1"/>
  <c r="R3060" i="1"/>
  <c r="Q3060" i="1"/>
  <c r="P3060" i="1"/>
  <c r="O3060" i="1"/>
  <c r="N3060" i="1"/>
  <c r="S3059" i="1"/>
  <c r="R3059" i="1"/>
  <c r="T3059" i="1" s="1"/>
  <c r="Q3059" i="1"/>
  <c r="P3059" i="1"/>
  <c r="O3059" i="1"/>
  <c r="N3059" i="1"/>
  <c r="S3058" i="1"/>
  <c r="R3058" i="1"/>
  <c r="T3058" i="1" s="1"/>
  <c r="Q3058" i="1"/>
  <c r="P3058" i="1"/>
  <c r="O3058" i="1"/>
  <c r="N3058" i="1"/>
  <c r="S3057" i="1"/>
  <c r="R3057" i="1"/>
  <c r="T3057" i="1" s="1"/>
  <c r="Q3057" i="1"/>
  <c r="P3057" i="1"/>
  <c r="O3057" i="1"/>
  <c r="N3057" i="1"/>
  <c r="S3056" i="1"/>
  <c r="R3056" i="1"/>
  <c r="T3056" i="1" s="1"/>
  <c r="Q3056" i="1"/>
  <c r="P3056" i="1"/>
  <c r="O3056" i="1"/>
  <c r="N3056" i="1"/>
  <c r="S3055" i="1"/>
  <c r="R3055" i="1"/>
  <c r="T3055" i="1" s="1"/>
  <c r="Q3055" i="1"/>
  <c r="P3055" i="1"/>
  <c r="O3055" i="1"/>
  <c r="N3055" i="1"/>
  <c r="S3054" i="1"/>
  <c r="R3054" i="1"/>
  <c r="Q3054" i="1"/>
  <c r="P3054" i="1"/>
  <c r="O3054" i="1"/>
  <c r="N3054" i="1"/>
  <c r="S3053" i="1"/>
  <c r="R3053" i="1"/>
  <c r="Q3053" i="1"/>
  <c r="P3053" i="1"/>
  <c r="O3053" i="1"/>
  <c r="N3053" i="1"/>
  <c r="S3052" i="1"/>
  <c r="R3052" i="1"/>
  <c r="Q3052" i="1"/>
  <c r="P3052" i="1"/>
  <c r="O3052" i="1"/>
  <c r="N3052" i="1"/>
  <c r="S3051" i="1"/>
  <c r="R3051" i="1"/>
  <c r="Q3051" i="1"/>
  <c r="P3051" i="1"/>
  <c r="O3051" i="1"/>
  <c r="N3051" i="1"/>
  <c r="S3050" i="1"/>
  <c r="R3050" i="1"/>
  <c r="Q3050" i="1"/>
  <c r="P3050" i="1"/>
  <c r="O3050" i="1"/>
  <c r="N3050" i="1"/>
  <c r="S3049" i="1"/>
  <c r="R3049" i="1"/>
  <c r="T3049" i="1" s="1"/>
  <c r="Q3049" i="1"/>
  <c r="P3049" i="1"/>
  <c r="O3049" i="1"/>
  <c r="N3049" i="1"/>
  <c r="S3048" i="1"/>
  <c r="R3048" i="1"/>
  <c r="T3048" i="1" s="1"/>
  <c r="Q3048" i="1"/>
  <c r="P3048" i="1"/>
  <c r="O3048" i="1"/>
  <c r="N3048" i="1"/>
  <c r="S3047" i="1"/>
  <c r="R3047" i="1"/>
  <c r="T3047" i="1" s="1"/>
  <c r="Q3047" i="1"/>
  <c r="P3047" i="1"/>
  <c r="O3047" i="1"/>
  <c r="N3047" i="1"/>
  <c r="S3046" i="1"/>
  <c r="R3046" i="1"/>
  <c r="T3046" i="1" s="1"/>
  <c r="Q3046" i="1"/>
  <c r="P3046" i="1"/>
  <c r="O3046" i="1"/>
  <c r="N3046" i="1"/>
  <c r="S3045" i="1"/>
  <c r="R3045" i="1"/>
  <c r="T3045" i="1" s="1"/>
  <c r="Q3045" i="1"/>
  <c r="P3045" i="1"/>
  <c r="O3045" i="1"/>
  <c r="N3045" i="1"/>
  <c r="S3044" i="1"/>
  <c r="R3044" i="1"/>
  <c r="Q3044" i="1"/>
  <c r="P3044" i="1"/>
  <c r="O3044" i="1"/>
  <c r="N3044" i="1"/>
  <c r="S3043" i="1"/>
  <c r="R3043" i="1"/>
  <c r="Q3043" i="1"/>
  <c r="P3043" i="1"/>
  <c r="O3043" i="1"/>
  <c r="N3043" i="1"/>
  <c r="S3042" i="1"/>
  <c r="R3042" i="1"/>
  <c r="Q3042" i="1"/>
  <c r="P3042" i="1"/>
  <c r="O3042" i="1"/>
  <c r="N3042" i="1"/>
  <c r="S3041" i="1"/>
  <c r="R3041" i="1"/>
  <c r="Q3041" i="1"/>
  <c r="P3041" i="1"/>
  <c r="O3041" i="1"/>
  <c r="N3041" i="1"/>
  <c r="S3040" i="1"/>
  <c r="R3040" i="1"/>
  <c r="Q3040" i="1"/>
  <c r="P3040" i="1"/>
  <c r="O3040" i="1"/>
  <c r="N3040" i="1"/>
  <c r="S3039" i="1"/>
  <c r="R3039" i="1"/>
  <c r="T3039" i="1" s="1"/>
  <c r="Q3039" i="1"/>
  <c r="P3039" i="1"/>
  <c r="O3039" i="1"/>
  <c r="N3039" i="1"/>
  <c r="S3038" i="1"/>
  <c r="R3038" i="1"/>
  <c r="T3038" i="1" s="1"/>
  <c r="Q3038" i="1"/>
  <c r="P3038" i="1"/>
  <c r="O3038" i="1"/>
  <c r="N3038" i="1"/>
  <c r="S3037" i="1"/>
  <c r="R3037" i="1"/>
  <c r="T3037" i="1" s="1"/>
  <c r="Q3037" i="1"/>
  <c r="P3037" i="1"/>
  <c r="O3037" i="1"/>
  <c r="N3037" i="1"/>
  <c r="S3036" i="1"/>
  <c r="R3036" i="1"/>
  <c r="T3036" i="1" s="1"/>
  <c r="Q3036" i="1"/>
  <c r="P3036" i="1"/>
  <c r="O3036" i="1"/>
  <c r="N3036" i="1"/>
  <c r="S3035" i="1"/>
  <c r="R3035" i="1"/>
  <c r="T3035" i="1" s="1"/>
  <c r="Q3035" i="1"/>
  <c r="P3035" i="1"/>
  <c r="O3035" i="1"/>
  <c r="N3035" i="1"/>
  <c r="S3034" i="1"/>
  <c r="R3034" i="1"/>
  <c r="Q3034" i="1"/>
  <c r="P3034" i="1"/>
  <c r="O3034" i="1"/>
  <c r="N3034" i="1"/>
  <c r="S3033" i="1"/>
  <c r="R3033" i="1"/>
  <c r="Q3033" i="1"/>
  <c r="P3033" i="1"/>
  <c r="O3033" i="1"/>
  <c r="N3033" i="1"/>
  <c r="S3032" i="1"/>
  <c r="R3032" i="1"/>
  <c r="Q3032" i="1"/>
  <c r="P3032" i="1"/>
  <c r="O3032" i="1"/>
  <c r="N3032" i="1"/>
  <c r="S3031" i="1"/>
  <c r="R3031" i="1"/>
  <c r="Q3031" i="1"/>
  <c r="P3031" i="1"/>
  <c r="O3031" i="1"/>
  <c r="N3031" i="1"/>
  <c r="S3030" i="1"/>
  <c r="R3030" i="1"/>
  <c r="Q3030" i="1"/>
  <c r="P3030" i="1"/>
  <c r="O3030" i="1"/>
  <c r="N3030" i="1"/>
  <c r="S3029" i="1"/>
  <c r="R3029" i="1"/>
  <c r="T3029" i="1" s="1"/>
  <c r="Q3029" i="1"/>
  <c r="P3029" i="1"/>
  <c r="O3029" i="1"/>
  <c r="N3029" i="1"/>
  <c r="S3028" i="1"/>
  <c r="R3028" i="1"/>
  <c r="T3028" i="1" s="1"/>
  <c r="Q3028" i="1"/>
  <c r="P3028" i="1"/>
  <c r="O3028" i="1"/>
  <c r="N3028" i="1"/>
  <c r="S3027" i="1"/>
  <c r="R3027" i="1"/>
  <c r="T3027" i="1" s="1"/>
  <c r="Q3027" i="1"/>
  <c r="P3027" i="1"/>
  <c r="O3027" i="1"/>
  <c r="N3027" i="1"/>
  <c r="S3026" i="1"/>
  <c r="R3026" i="1"/>
  <c r="T3026" i="1" s="1"/>
  <c r="Q3026" i="1"/>
  <c r="P3026" i="1"/>
  <c r="O3026" i="1"/>
  <c r="N3026" i="1"/>
  <c r="S3025" i="1"/>
  <c r="R3025" i="1"/>
  <c r="T3025" i="1" s="1"/>
  <c r="Q3025" i="1"/>
  <c r="P3025" i="1"/>
  <c r="O3025" i="1"/>
  <c r="N3025" i="1"/>
  <c r="S3024" i="1"/>
  <c r="R3024" i="1"/>
  <c r="Q3024" i="1"/>
  <c r="P3024" i="1"/>
  <c r="O3024" i="1"/>
  <c r="N3024" i="1"/>
  <c r="S3023" i="1"/>
  <c r="R3023" i="1"/>
  <c r="Q3023" i="1"/>
  <c r="P3023" i="1"/>
  <c r="O3023" i="1"/>
  <c r="N3023" i="1"/>
  <c r="S3022" i="1"/>
  <c r="R3022" i="1"/>
  <c r="Q3022" i="1"/>
  <c r="P3022" i="1"/>
  <c r="O3022" i="1"/>
  <c r="N3022" i="1"/>
  <c r="S3021" i="1"/>
  <c r="R3021" i="1"/>
  <c r="Q3021" i="1"/>
  <c r="P3021" i="1"/>
  <c r="O3021" i="1"/>
  <c r="N3021" i="1"/>
  <c r="S3020" i="1"/>
  <c r="R3020" i="1"/>
  <c r="Q3020" i="1"/>
  <c r="P3020" i="1"/>
  <c r="O3020" i="1"/>
  <c r="N3020" i="1"/>
  <c r="S3019" i="1"/>
  <c r="R3019" i="1"/>
  <c r="T3019" i="1" s="1"/>
  <c r="Q3019" i="1"/>
  <c r="P3019" i="1"/>
  <c r="O3019" i="1"/>
  <c r="N3019" i="1"/>
  <c r="S3018" i="1"/>
  <c r="R3018" i="1"/>
  <c r="T3018" i="1" s="1"/>
  <c r="Q3018" i="1"/>
  <c r="P3018" i="1"/>
  <c r="O3018" i="1"/>
  <c r="N3018" i="1"/>
  <c r="S3017" i="1"/>
  <c r="R3017" i="1"/>
  <c r="T3017" i="1" s="1"/>
  <c r="Q3017" i="1"/>
  <c r="P3017" i="1"/>
  <c r="O3017" i="1"/>
  <c r="N3017" i="1"/>
  <c r="S3016" i="1"/>
  <c r="R3016" i="1"/>
  <c r="T3016" i="1" s="1"/>
  <c r="Q3016" i="1"/>
  <c r="P3016" i="1"/>
  <c r="O3016" i="1"/>
  <c r="N3016" i="1"/>
  <c r="S3015" i="1"/>
  <c r="R3015" i="1"/>
  <c r="T3015" i="1" s="1"/>
  <c r="Q3015" i="1"/>
  <c r="P3015" i="1"/>
  <c r="O3015" i="1"/>
  <c r="N3015" i="1"/>
  <c r="S3014" i="1"/>
  <c r="R3014" i="1"/>
  <c r="Q3014" i="1"/>
  <c r="P3014" i="1"/>
  <c r="O3014" i="1"/>
  <c r="N3014" i="1"/>
  <c r="S3013" i="1"/>
  <c r="R3013" i="1"/>
  <c r="Q3013" i="1"/>
  <c r="P3013" i="1"/>
  <c r="O3013" i="1"/>
  <c r="N3013" i="1"/>
  <c r="S3012" i="1"/>
  <c r="R3012" i="1"/>
  <c r="Q3012" i="1"/>
  <c r="P3012" i="1"/>
  <c r="O3012" i="1"/>
  <c r="N3012" i="1"/>
  <c r="S3011" i="1"/>
  <c r="R3011" i="1"/>
  <c r="Q3011" i="1"/>
  <c r="P3011" i="1"/>
  <c r="O3011" i="1"/>
  <c r="N3011" i="1"/>
  <c r="S3010" i="1"/>
  <c r="R3010" i="1"/>
  <c r="Q3010" i="1"/>
  <c r="P3010" i="1"/>
  <c r="O3010" i="1"/>
  <c r="N3010" i="1"/>
  <c r="S3009" i="1"/>
  <c r="R3009" i="1"/>
  <c r="T3009" i="1" s="1"/>
  <c r="Q3009" i="1"/>
  <c r="P3009" i="1"/>
  <c r="O3009" i="1"/>
  <c r="N3009" i="1"/>
  <c r="S3008" i="1"/>
  <c r="R3008" i="1"/>
  <c r="T3008" i="1" s="1"/>
  <c r="Q3008" i="1"/>
  <c r="P3008" i="1"/>
  <c r="O3008" i="1"/>
  <c r="N3008" i="1"/>
  <c r="S3007" i="1"/>
  <c r="R3007" i="1"/>
  <c r="T3007" i="1" s="1"/>
  <c r="Q3007" i="1"/>
  <c r="P3007" i="1"/>
  <c r="O3007" i="1"/>
  <c r="N3007" i="1"/>
  <c r="S3006" i="1"/>
  <c r="R3006" i="1"/>
  <c r="T3006" i="1" s="1"/>
  <c r="Q3006" i="1"/>
  <c r="P3006" i="1"/>
  <c r="O3006" i="1"/>
  <c r="N3006" i="1"/>
  <c r="S3005" i="1"/>
  <c r="R3005" i="1"/>
  <c r="T3005" i="1" s="1"/>
  <c r="Q3005" i="1"/>
  <c r="P3005" i="1"/>
  <c r="O3005" i="1"/>
  <c r="N3005" i="1"/>
  <c r="S3004" i="1"/>
  <c r="R3004" i="1"/>
  <c r="Q3004" i="1"/>
  <c r="P3004" i="1"/>
  <c r="O3004" i="1"/>
  <c r="N3004" i="1"/>
  <c r="S3003" i="1"/>
  <c r="R3003" i="1"/>
  <c r="Q3003" i="1"/>
  <c r="P3003" i="1"/>
  <c r="O3003" i="1"/>
  <c r="N3003" i="1"/>
  <c r="S3002" i="1"/>
  <c r="R3002" i="1"/>
  <c r="Q3002" i="1"/>
  <c r="P3002" i="1"/>
  <c r="O3002" i="1"/>
  <c r="N3002" i="1"/>
  <c r="S3001" i="1"/>
  <c r="R3001" i="1"/>
  <c r="Q3001" i="1"/>
  <c r="P3001" i="1"/>
  <c r="O3001" i="1"/>
  <c r="N3001" i="1"/>
  <c r="S3000" i="1"/>
  <c r="R3000" i="1"/>
  <c r="Q3000" i="1"/>
  <c r="P3000" i="1"/>
  <c r="O3000" i="1"/>
  <c r="N3000" i="1"/>
  <c r="S2999" i="1"/>
  <c r="R2999" i="1"/>
  <c r="T2999" i="1" s="1"/>
  <c r="Q2999" i="1"/>
  <c r="P2999" i="1"/>
  <c r="O2999" i="1"/>
  <c r="N2999" i="1"/>
  <c r="S2998" i="1"/>
  <c r="R2998" i="1"/>
  <c r="T2998" i="1" s="1"/>
  <c r="Q2998" i="1"/>
  <c r="P2998" i="1"/>
  <c r="O2998" i="1"/>
  <c r="N2998" i="1"/>
  <c r="S2997" i="1"/>
  <c r="R2997" i="1"/>
  <c r="T2997" i="1" s="1"/>
  <c r="Q2997" i="1"/>
  <c r="P2997" i="1"/>
  <c r="O2997" i="1"/>
  <c r="N2997" i="1"/>
  <c r="S2996" i="1"/>
  <c r="R2996" i="1"/>
  <c r="T2996" i="1" s="1"/>
  <c r="Q2996" i="1"/>
  <c r="P2996" i="1"/>
  <c r="O2996" i="1"/>
  <c r="N2996" i="1"/>
  <c r="S2995" i="1"/>
  <c r="R2995" i="1"/>
  <c r="T2995" i="1" s="1"/>
  <c r="Q2995" i="1"/>
  <c r="P2995" i="1"/>
  <c r="O2995" i="1"/>
  <c r="N2995" i="1"/>
  <c r="S2994" i="1"/>
  <c r="R2994" i="1"/>
  <c r="Q2994" i="1"/>
  <c r="P2994" i="1"/>
  <c r="O2994" i="1"/>
  <c r="N2994" i="1"/>
  <c r="S2993" i="1"/>
  <c r="R2993" i="1"/>
  <c r="Q2993" i="1"/>
  <c r="P2993" i="1"/>
  <c r="O2993" i="1"/>
  <c r="N2993" i="1"/>
  <c r="S2992" i="1"/>
  <c r="R2992" i="1"/>
  <c r="Q2992" i="1"/>
  <c r="P2992" i="1"/>
  <c r="O2992" i="1"/>
  <c r="N2992" i="1"/>
  <c r="S2991" i="1"/>
  <c r="R2991" i="1"/>
  <c r="Q2991" i="1"/>
  <c r="P2991" i="1"/>
  <c r="O2991" i="1"/>
  <c r="N2991" i="1"/>
  <c r="S2990" i="1"/>
  <c r="R2990" i="1"/>
  <c r="Q2990" i="1"/>
  <c r="P2990" i="1"/>
  <c r="O2990" i="1"/>
  <c r="N2990" i="1"/>
  <c r="S2989" i="1"/>
  <c r="R2989" i="1"/>
  <c r="T2989" i="1" s="1"/>
  <c r="Q2989" i="1"/>
  <c r="P2989" i="1"/>
  <c r="O2989" i="1"/>
  <c r="N2989" i="1"/>
  <c r="S2988" i="1"/>
  <c r="R2988" i="1"/>
  <c r="T2988" i="1" s="1"/>
  <c r="Q2988" i="1"/>
  <c r="P2988" i="1"/>
  <c r="O2988" i="1"/>
  <c r="N2988" i="1"/>
  <c r="S2987" i="1"/>
  <c r="R2987" i="1"/>
  <c r="T2987" i="1" s="1"/>
  <c r="Q2987" i="1"/>
  <c r="P2987" i="1"/>
  <c r="O2987" i="1"/>
  <c r="N2987" i="1"/>
  <c r="S2986" i="1"/>
  <c r="R2986" i="1"/>
  <c r="T2986" i="1" s="1"/>
  <c r="Q2986" i="1"/>
  <c r="P2986" i="1"/>
  <c r="O2986" i="1"/>
  <c r="N2986" i="1"/>
  <c r="S2985" i="1"/>
  <c r="R2985" i="1"/>
  <c r="T2985" i="1" s="1"/>
  <c r="Q2985" i="1"/>
  <c r="P2985" i="1"/>
  <c r="O2985" i="1"/>
  <c r="N2985" i="1"/>
  <c r="S2984" i="1"/>
  <c r="R2984" i="1"/>
  <c r="Q2984" i="1"/>
  <c r="P2984" i="1"/>
  <c r="O2984" i="1"/>
  <c r="N2984" i="1"/>
  <c r="S2983" i="1"/>
  <c r="R2983" i="1"/>
  <c r="Q2983" i="1"/>
  <c r="P2983" i="1"/>
  <c r="O2983" i="1"/>
  <c r="N2983" i="1"/>
  <c r="S2982" i="1"/>
  <c r="R2982" i="1"/>
  <c r="Q2982" i="1"/>
  <c r="P2982" i="1"/>
  <c r="O2982" i="1"/>
  <c r="N2982" i="1"/>
  <c r="S2981" i="1"/>
  <c r="R2981" i="1"/>
  <c r="Q2981" i="1"/>
  <c r="P2981" i="1"/>
  <c r="O2981" i="1"/>
  <c r="N2981" i="1"/>
  <c r="S2980" i="1"/>
  <c r="R2980" i="1"/>
  <c r="Q2980" i="1"/>
  <c r="P2980" i="1"/>
  <c r="O2980" i="1"/>
  <c r="N2980" i="1"/>
  <c r="S2979" i="1"/>
  <c r="R2979" i="1"/>
  <c r="T2979" i="1" s="1"/>
  <c r="Q2979" i="1"/>
  <c r="P2979" i="1"/>
  <c r="O2979" i="1"/>
  <c r="N2979" i="1"/>
  <c r="S2978" i="1"/>
  <c r="R2978" i="1"/>
  <c r="T2978" i="1" s="1"/>
  <c r="Q2978" i="1"/>
  <c r="P2978" i="1"/>
  <c r="O2978" i="1"/>
  <c r="N2978" i="1"/>
  <c r="S2977" i="1"/>
  <c r="R2977" i="1"/>
  <c r="T2977" i="1" s="1"/>
  <c r="Q2977" i="1"/>
  <c r="P2977" i="1"/>
  <c r="O2977" i="1"/>
  <c r="N2977" i="1"/>
  <c r="S2976" i="1"/>
  <c r="R2976" i="1"/>
  <c r="T2976" i="1" s="1"/>
  <c r="Q2976" i="1"/>
  <c r="P2976" i="1"/>
  <c r="O2976" i="1"/>
  <c r="N2976" i="1"/>
  <c r="S2975" i="1"/>
  <c r="R2975" i="1"/>
  <c r="T2975" i="1" s="1"/>
  <c r="Q2975" i="1"/>
  <c r="P2975" i="1"/>
  <c r="O2975" i="1"/>
  <c r="N2975" i="1"/>
  <c r="S2974" i="1"/>
  <c r="R2974" i="1"/>
  <c r="Q2974" i="1"/>
  <c r="P2974" i="1"/>
  <c r="O2974" i="1"/>
  <c r="N2974" i="1"/>
  <c r="S2973" i="1"/>
  <c r="R2973" i="1"/>
  <c r="Q2973" i="1"/>
  <c r="P2973" i="1"/>
  <c r="O2973" i="1"/>
  <c r="N2973" i="1"/>
  <c r="S2972" i="1"/>
  <c r="R2972" i="1"/>
  <c r="Q2972" i="1"/>
  <c r="P2972" i="1"/>
  <c r="O2972" i="1"/>
  <c r="N2972" i="1"/>
  <c r="S2971" i="1"/>
  <c r="R2971" i="1"/>
  <c r="Q2971" i="1"/>
  <c r="P2971" i="1"/>
  <c r="O2971" i="1"/>
  <c r="N2971" i="1"/>
  <c r="S2970" i="1"/>
  <c r="R2970" i="1"/>
  <c r="Q2970" i="1"/>
  <c r="P2970" i="1"/>
  <c r="O2970" i="1"/>
  <c r="N2970" i="1"/>
  <c r="S2969" i="1"/>
  <c r="R2969" i="1"/>
  <c r="T2969" i="1" s="1"/>
  <c r="Q2969" i="1"/>
  <c r="P2969" i="1"/>
  <c r="O2969" i="1"/>
  <c r="N2969" i="1"/>
  <c r="S2968" i="1"/>
  <c r="R2968" i="1"/>
  <c r="T2968" i="1" s="1"/>
  <c r="Q2968" i="1"/>
  <c r="P2968" i="1"/>
  <c r="O2968" i="1"/>
  <c r="N2968" i="1"/>
  <c r="S2967" i="1"/>
  <c r="R2967" i="1"/>
  <c r="T2967" i="1" s="1"/>
  <c r="Q2967" i="1"/>
  <c r="P2967" i="1"/>
  <c r="O2967" i="1"/>
  <c r="N2967" i="1"/>
  <c r="S2966" i="1"/>
  <c r="R2966" i="1"/>
  <c r="T2966" i="1" s="1"/>
  <c r="Q2966" i="1"/>
  <c r="P2966" i="1"/>
  <c r="O2966" i="1"/>
  <c r="N2966" i="1"/>
  <c r="S2965" i="1"/>
  <c r="R2965" i="1"/>
  <c r="T2965" i="1" s="1"/>
  <c r="Q2965" i="1"/>
  <c r="P2965" i="1"/>
  <c r="O2965" i="1"/>
  <c r="N2965" i="1"/>
  <c r="S2964" i="1"/>
  <c r="R2964" i="1"/>
  <c r="Q2964" i="1"/>
  <c r="P2964" i="1"/>
  <c r="O2964" i="1"/>
  <c r="N2964" i="1"/>
  <c r="S2963" i="1"/>
  <c r="R2963" i="1"/>
  <c r="Q2963" i="1"/>
  <c r="P2963" i="1"/>
  <c r="O2963" i="1"/>
  <c r="N2963" i="1"/>
  <c r="S2962" i="1"/>
  <c r="R2962" i="1"/>
  <c r="Q2962" i="1"/>
  <c r="P2962" i="1"/>
  <c r="O2962" i="1"/>
  <c r="N2962" i="1"/>
  <c r="S2961" i="1"/>
  <c r="R2961" i="1"/>
  <c r="Q2961" i="1"/>
  <c r="P2961" i="1"/>
  <c r="O2961" i="1"/>
  <c r="N2961" i="1"/>
  <c r="S2960" i="1"/>
  <c r="R2960" i="1"/>
  <c r="Q2960" i="1"/>
  <c r="P2960" i="1"/>
  <c r="O2960" i="1"/>
  <c r="N2960" i="1"/>
  <c r="S2959" i="1"/>
  <c r="R2959" i="1"/>
  <c r="T2959" i="1" s="1"/>
  <c r="Q2959" i="1"/>
  <c r="P2959" i="1"/>
  <c r="O2959" i="1"/>
  <c r="N2959" i="1"/>
  <c r="S2958" i="1"/>
  <c r="R2958" i="1"/>
  <c r="T2958" i="1" s="1"/>
  <c r="Q2958" i="1"/>
  <c r="P2958" i="1"/>
  <c r="O2958" i="1"/>
  <c r="N2958" i="1"/>
  <c r="S2957" i="1"/>
  <c r="R2957" i="1"/>
  <c r="T2957" i="1" s="1"/>
  <c r="Q2957" i="1"/>
  <c r="P2957" i="1"/>
  <c r="O2957" i="1"/>
  <c r="N2957" i="1"/>
  <c r="S2956" i="1"/>
  <c r="R2956" i="1"/>
  <c r="T2956" i="1" s="1"/>
  <c r="Q2956" i="1"/>
  <c r="P2956" i="1"/>
  <c r="O2956" i="1"/>
  <c r="N2956" i="1"/>
  <c r="S2955" i="1"/>
  <c r="R2955" i="1"/>
  <c r="T2955" i="1" s="1"/>
  <c r="Q2955" i="1"/>
  <c r="P2955" i="1"/>
  <c r="O2955" i="1"/>
  <c r="N2955" i="1"/>
  <c r="S2954" i="1"/>
  <c r="R2954" i="1"/>
  <c r="Q2954" i="1"/>
  <c r="P2954" i="1"/>
  <c r="O2954" i="1"/>
  <c r="N2954" i="1"/>
  <c r="S2953" i="1"/>
  <c r="R2953" i="1"/>
  <c r="Q2953" i="1"/>
  <c r="P2953" i="1"/>
  <c r="O2953" i="1"/>
  <c r="N2953" i="1"/>
  <c r="S2952" i="1"/>
  <c r="R2952" i="1"/>
  <c r="Q2952" i="1"/>
  <c r="P2952" i="1"/>
  <c r="O2952" i="1"/>
  <c r="N2952" i="1"/>
  <c r="S2951" i="1"/>
  <c r="R2951" i="1"/>
  <c r="Q2951" i="1"/>
  <c r="P2951" i="1"/>
  <c r="O2951" i="1"/>
  <c r="N2951" i="1"/>
  <c r="S2950" i="1"/>
  <c r="R2950" i="1"/>
  <c r="Q2950" i="1"/>
  <c r="P2950" i="1"/>
  <c r="O2950" i="1"/>
  <c r="N2950" i="1"/>
  <c r="S2949" i="1"/>
  <c r="R2949" i="1"/>
  <c r="T2949" i="1" s="1"/>
  <c r="Q2949" i="1"/>
  <c r="P2949" i="1"/>
  <c r="O2949" i="1"/>
  <c r="N2949" i="1"/>
  <c r="S2948" i="1"/>
  <c r="R2948" i="1"/>
  <c r="T2948" i="1" s="1"/>
  <c r="Q2948" i="1"/>
  <c r="P2948" i="1"/>
  <c r="O2948" i="1"/>
  <c r="N2948" i="1"/>
  <c r="S2947" i="1"/>
  <c r="R2947" i="1"/>
  <c r="T2947" i="1" s="1"/>
  <c r="Q2947" i="1"/>
  <c r="P2947" i="1"/>
  <c r="O2947" i="1"/>
  <c r="N2947" i="1"/>
  <c r="S2946" i="1"/>
  <c r="R2946" i="1"/>
  <c r="T2946" i="1" s="1"/>
  <c r="Q2946" i="1"/>
  <c r="P2946" i="1"/>
  <c r="O2946" i="1"/>
  <c r="N2946" i="1"/>
  <c r="S2945" i="1"/>
  <c r="R2945" i="1"/>
  <c r="T2945" i="1" s="1"/>
  <c r="Q2945" i="1"/>
  <c r="P2945" i="1"/>
  <c r="O2945" i="1"/>
  <c r="N2945" i="1"/>
  <c r="S2944" i="1"/>
  <c r="R2944" i="1"/>
  <c r="Q2944" i="1"/>
  <c r="P2944" i="1"/>
  <c r="O2944" i="1"/>
  <c r="N2944" i="1"/>
  <c r="S2943" i="1"/>
  <c r="R2943" i="1"/>
  <c r="Q2943" i="1"/>
  <c r="P2943" i="1"/>
  <c r="O2943" i="1"/>
  <c r="N2943" i="1"/>
  <c r="S2942" i="1"/>
  <c r="R2942" i="1"/>
  <c r="Q2942" i="1"/>
  <c r="P2942" i="1"/>
  <c r="O2942" i="1"/>
  <c r="N2942" i="1"/>
  <c r="S2941" i="1"/>
  <c r="R2941" i="1"/>
  <c r="Q2941" i="1"/>
  <c r="P2941" i="1"/>
  <c r="O2941" i="1"/>
  <c r="N2941" i="1"/>
  <c r="S2940" i="1"/>
  <c r="R2940" i="1"/>
  <c r="Q2940" i="1"/>
  <c r="P2940" i="1"/>
  <c r="O2940" i="1"/>
  <c r="N2940" i="1"/>
  <c r="S2939" i="1"/>
  <c r="R2939" i="1"/>
  <c r="T2939" i="1" s="1"/>
  <c r="Q2939" i="1"/>
  <c r="P2939" i="1"/>
  <c r="O2939" i="1"/>
  <c r="N2939" i="1"/>
  <c r="S2938" i="1"/>
  <c r="R2938" i="1"/>
  <c r="T2938" i="1" s="1"/>
  <c r="Q2938" i="1"/>
  <c r="P2938" i="1"/>
  <c r="O2938" i="1"/>
  <c r="N2938" i="1"/>
  <c r="S2937" i="1"/>
  <c r="R2937" i="1"/>
  <c r="T2937" i="1" s="1"/>
  <c r="Q2937" i="1"/>
  <c r="P2937" i="1"/>
  <c r="O2937" i="1"/>
  <c r="N2937" i="1"/>
  <c r="S2936" i="1"/>
  <c r="R2936" i="1"/>
  <c r="T2936" i="1" s="1"/>
  <c r="Q2936" i="1"/>
  <c r="P2936" i="1"/>
  <c r="O2936" i="1"/>
  <c r="N2936" i="1"/>
  <c r="S2935" i="1"/>
  <c r="R2935" i="1"/>
  <c r="T2935" i="1" s="1"/>
  <c r="Q2935" i="1"/>
  <c r="P2935" i="1"/>
  <c r="O2935" i="1"/>
  <c r="N2935" i="1"/>
  <c r="S2934" i="1"/>
  <c r="R2934" i="1"/>
  <c r="Q2934" i="1"/>
  <c r="P2934" i="1"/>
  <c r="O2934" i="1"/>
  <c r="N2934" i="1"/>
  <c r="S2933" i="1"/>
  <c r="R2933" i="1"/>
  <c r="Q2933" i="1"/>
  <c r="P2933" i="1"/>
  <c r="O2933" i="1"/>
  <c r="N2933" i="1"/>
  <c r="S2932" i="1"/>
  <c r="R2932" i="1"/>
  <c r="Q2932" i="1"/>
  <c r="P2932" i="1"/>
  <c r="O2932" i="1"/>
  <c r="N2932" i="1"/>
  <c r="S2931" i="1"/>
  <c r="R2931" i="1"/>
  <c r="Q2931" i="1"/>
  <c r="P2931" i="1"/>
  <c r="O2931" i="1"/>
  <c r="N2931" i="1"/>
  <c r="S2930" i="1"/>
  <c r="R2930" i="1"/>
  <c r="Q2930" i="1"/>
  <c r="P2930" i="1"/>
  <c r="O2930" i="1"/>
  <c r="N2930" i="1"/>
  <c r="S2929" i="1"/>
  <c r="R2929" i="1"/>
  <c r="T2929" i="1" s="1"/>
  <c r="Q2929" i="1"/>
  <c r="P2929" i="1"/>
  <c r="O2929" i="1"/>
  <c r="N2929" i="1"/>
  <c r="S2928" i="1"/>
  <c r="R2928" i="1"/>
  <c r="T2928" i="1" s="1"/>
  <c r="Q2928" i="1"/>
  <c r="P2928" i="1"/>
  <c r="O2928" i="1"/>
  <c r="N2928" i="1"/>
  <c r="S2927" i="1"/>
  <c r="R2927" i="1"/>
  <c r="T2927" i="1" s="1"/>
  <c r="Q2927" i="1"/>
  <c r="P2927" i="1"/>
  <c r="O2927" i="1"/>
  <c r="N2927" i="1"/>
  <c r="S2926" i="1"/>
  <c r="R2926" i="1"/>
  <c r="T2926" i="1" s="1"/>
  <c r="Q2926" i="1"/>
  <c r="P2926" i="1"/>
  <c r="O2926" i="1"/>
  <c r="N2926" i="1"/>
  <c r="S2925" i="1"/>
  <c r="R2925" i="1"/>
  <c r="T2925" i="1" s="1"/>
  <c r="Q2925" i="1"/>
  <c r="P2925" i="1"/>
  <c r="O2925" i="1"/>
  <c r="N2925" i="1"/>
  <c r="S2924" i="1"/>
  <c r="R2924" i="1"/>
  <c r="Q2924" i="1"/>
  <c r="P2924" i="1"/>
  <c r="O2924" i="1"/>
  <c r="N2924" i="1"/>
  <c r="S2923" i="1"/>
  <c r="R2923" i="1"/>
  <c r="Q2923" i="1"/>
  <c r="P2923" i="1"/>
  <c r="O2923" i="1"/>
  <c r="N2923" i="1"/>
  <c r="S2922" i="1"/>
  <c r="R2922" i="1"/>
  <c r="Q2922" i="1"/>
  <c r="P2922" i="1"/>
  <c r="O2922" i="1"/>
  <c r="N2922" i="1"/>
  <c r="S2921" i="1"/>
  <c r="R2921" i="1"/>
  <c r="Q2921" i="1"/>
  <c r="P2921" i="1"/>
  <c r="O2921" i="1"/>
  <c r="N2921" i="1"/>
  <c r="S2920" i="1"/>
  <c r="R2920" i="1"/>
  <c r="Q2920" i="1"/>
  <c r="P2920" i="1"/>
  <c r="O2920" i="1"/>
  <c r="N2920" i="1"/>
  <c r="S2919" i="1"/>
  <c r="R2919" i="1"/>
  <c r="T2919" i="1" s="1"/>
  <c r="Q2919" i="1"/>
  <c r="P2919" i="1"/>
  <c r="O2919" i="1"/>
  <c r="N2919" i="1"/>
  <c r="S2918" i="1"/>
  <c r="R2918" i="1"/>
  <c r="T2918" i="1" s="1"/>
  <c r="Q2918" i="1"/>
  <c r="P2918" i="1"/>
  <c r="O2918" i="1"/>
  <c r="N2918" i="1"/>
  <c r="S2917" i="1"/>
  <c r="R2917" i="1"/>
  <c r="T2917" i="1" s="1"/>
  <c r="Q2917" i="1"/>
  <c r="P2917" i="1"/>
  <c r="O2917" i="1"/>
  <c r="N2917" i="1"/>
  <c r="S2916" i="1"/>
  <c r="R2916" i="1"/>
  <c r="T2916" i="1" s="1"/>
  <c r="Q2916" i="1"/>
  <c r="P2916" i="1"/>
  <c r="O2916" i="1"/>
  <c r="N2916" i="1"/>
  <c r="S2915" i="1"/>
  <c r="R2915" i="1"/>
  <c r="T2915" i="1" s="1"/>
  <c r="Q2915" i="1"/>
  <c r="P2915" i="1"/>
  <c r="O2915" i="1"/>
  <c r="N2915" i="1"/>
  <c r="S2914" i="1"/>
  <c r="R2914" i="1"/>
  <c r="Q2914" i="1"/>
  <c r="P2914" i="1"/>
  <c r="O2914" i="1"/>
  <c r="N2914" i="1"/>
  <c r="S2913" i="1"/>
  <c r="R2913" i="1"/>
  <c r="Q2913" i="1"/>
  <c r="P2913" i="1"/>
  <c r="O2913" i="1"/>
  <c r="N2913" i="1"/>
  <c r="S2912" i="1"/>
  <c r="R2912" i="1"/>
  <c r="Q2912" i="1"/>
  <c r="P2912" i="1"/>
  <c r="O2912" i="1"/>
  <c r="N2912" i="1"/>
  <c r="S2911" i="1"/>
  <c r="R2911" i="1"/>
  <c r="Q2911" i="1"/>
  <c r="P2911" i="1"/>
  <c r="O2911" i="1"/>
  <c r="N2911" i="1"/>
  <c r="S2910" i="1"/>
  <c r="R2910" i="1"/>
  <c r="Q2910" i="1"/>
  <c r="P2910" i="1"/>
  <c r="O2910" i="1"/>
  <c r="N2910" i="1"/>
  <c r="S2909" i="1"/>
  <c r="R2909" i="1"/>
  <c r="T2909" i="1" s="1"/>
  <c r="Q2909" i="1"/>
  <c r="P2909" i="1"/>
  <c r="O2909" i="1"/>
  <c r="N2909" i="1"/>
  <c r="S2908" i="1"/>
  <c r="R2908" i="1"/>
  <c r="T2908" i="1" s="1"/>
  <c r="Q2908" i="1"/>
  <c r="P2908" i="1"/>
  <c r="O2908" i="1"/>
  <c r="N2908" i="1"/>
  <c r="S2907" i="1"/>
  <c r="R2907" i="1"/>
  <c r="T2907" i="1" s="1"/>
  <c r="Q2907" i="1"/>
  <c r="P2907" i="1"/>
  <c r="O2907" i="1"/>
  <c r="N2907" i="1"/>
  <c r="S2906" i="1"/>
  <c r="R2906" i="1"/>
  <c r="T2906" i="1" s="1"/>
  <c r="Q2906" i="1"/>
  <c r="P2906" i="1"/>
  <c r="O2906" i="1"/>
  <c r="N2906" i="1"/>
  <c r="S2905" i="1"/>
  <c r="R2905" i="1"/>
  <c r="T2905" i="1" s="1"/>
  <c r="Q2905" i="1"/>
  <c r="P2905" i="1"/>
  <c r="O2905" i="1"/>
  <c r="N2905" i="1"/>
  <c r="S2904" i="1"/>
  <c r="R2904" i="1"/>
  <c r="Q2904" i="1"/>
  <c r="P2904" i="1"/>
  <c r="O2904" i="1"/>
  <c r="N2904" i="1"/>
  <c r="S2903" i="1"/>
  <c r="R2903" i="1"/>
  <c r="Q2903" i="1"/>
  <c r="P2903" i="1"/>
  <c r="O2903" i="1"/>
  <c r="N2903" i="1"/>
  <c r="S2902" i="1"/>
  <c r="R2902" i="1"/>
  <c r="Q2902" i="1"/>
  <c r="P2902" i="1"/>
  <c r="O2902" i="1"/>
  <c r="N2902" i="1"/>
  <c r="S2901" i="1"/>
  <c r="R2901" i="1"/>
  <c r="Q2901" i="1"/>
  <c r="P2901" i="1"/>
  <c r="O2901" i="1"/>
  <c r="N2901" i="1"/>
  <c r="S2900" i="1"/>
  <c r="R2900" i="1"/>
  <c r="Q2900" i="1"/>
  <c r="P2900" i="1"/>
  <c r="O2900" i="1"/>
  <c r="N2900" i="1"/>
  <c r="S2899" i="1"/>
  <c r="R2899" i="1"/>
  <c r="T2899" i="1" s="1"/>
  <c r="Q2899" i="1"/>
  <c r="P2899" i="1"/>
  <c r="O2899" i="1"/>
  <c r="N2899" i="1"/>
  <c r="S2898" i="1"/>
  <c r="R2898" i="1"/>
  <c r="T2898" i="1" s="1"/>
  <c r="Q2898" i="1"/>
  <c r="P2898" i="1"/>
  <c r="O2898" i="1"/>
  <c r="N2898" i="1"/>
  <c r="S2897" i="1"/>
  <c r="R2897" i="1"/>
  <c r="T2897" i="1" s="1"/>
  <c r="Q2897" i="1"/>
  <c r="P2897" i="1"/>
  <c r="O2897" i="1"/>
  <c r="N2897" i="1"/>
  <c r="S2896" i="1"/>
  <c r="R2896" i="1"/>
  <c r="T2896" i="1" s="1"/>
  <c r="Q2896" i="1"/>
  <c r="P2896" i="1"/>
  <c r="O2896" i="1"/>
  <c r="N2896" i="1"/>
  <c r="S2895" i="1"/>
  <c r="R2895" i="1"/>
  <c r="T2895" i="1" s="1"/>
  <c r="Q2895" i="1"/>
  <c r="P2895" i="1"/>
  <c r="O2895" i="1"/>
  <c r="N2895" i="1"/>
  <c r="S2894" i="1"/>
  <c r="R2894" i="1"/>
  <c r="Q2894" i="1"/>
  <c r="P2894" i="1"/>
  <c r="O2894" i="1"/>
  <c r="N2894" i="1"/>
  <c r="S2893" i="1"/>
  <c r="R2893" i="1"/>
  <c r="Q2893" i="1"/>
  <c r="P2893" i="1"/>
  <c r="O2893" i="1"/>
  <c r="N2893" i="1"/>
  <c r="S2892" i="1"/>
  <c r="R2892" i="1"/>
  <c r="Q2892" i="1"/>
  <c r="P2892" i="1"/>
  <c r="O2892" i="1"/>
  <c r="N2892" i="1"/>
  <c r="S2891" i="1"/>
  <c r="R2891" i="1"/>
  <c r="Q2891" i="1"/>
  <c r="P2891" i="1"/>
  <c r="O2891" i="1"/>
  <c r="N2891" i="1"/>
  <c r="S2890" i="1"/>
  <c r="R2890" i="1"/>
  <c r="Q2890" i="1"/>
  <c r="P2890" i="1"/>
  <c r="O2890" i="1"/>
  <c r="N2890" i="1"/>
  <c r="S2889" i="1"/>
  <c r="R2889" i="1"/>
  <c r="T2889" i="1" s="1"/>
  <c r="Q2889" i="1"/>
  <c r="P2889" i="1"/>
  <c r="O2889" i="1"/>
  <c r="N2889" i="1"/>
  <c r="S2888" i="1"/>
  <c r="R2888" i="1"/>
  <c r="T2888" i="1" s="1"/>
  <c r="Q2888" i="1"/>
  <c r="P2888" i="1"/>
  <c r="O2888" i="1"/>
  <c r="N2888" i="1"/>
  <c r="S2887" i="1"/>
  <c r="R2887" i="1"/>
  <c r="T2887" i="1" s="1"/>
  <c r="Q2887" i="1"/>
  <c r="P2887" i="1"/>
  <c r="O2887" i="1"/>
  <c r="N2887" i="1"/>
  <c r="S2886" i="1"/>
  <c r="R2886" i="1"/>
  <c r="T2886" i="1" s="1"/>
  <c r="Q2886" i="1"/>
  <c r="P2886" i="1"/>
  <c r="O2886" i="1"/>
  <c r="N2886" i="1"/>
  <c r="S2885" i="1"/>
  <c r="R2885" i="1"/>
  <c r="T2885" i="1" s="1"/>
  <c r="Q2885" i="1"/>
  <c r="P2885" i="1"/>
  <c r="O2885" i="1"/>
  <c r="N2885" i="1"/>
  <c r="S2884" i="1"/>
  <c r="R2884" i="1"/>
  <c r="Q2884" i="1"/>
  <c r="P2884" i="1"/>
  <c r="O2884" i="1"/>
  <c r="N2884" i="1"/>
  <c r="S2883" i="1"/>
  <c r="R2883" i="1"/>
  <c r="Q2883" i="1"/>
  <c r="P2883" i="1"/>
  <c r="O2883" i="1"/>
  <c r="N2883" i="1"/>
  <c r="S2882" i="1"/>
  <c r="R2882" i="1"/>
  <c r="Q2882" i="1"/>
  <c r="P2882" i="1"/>
  <c r="O2882" i="1"/>
  <c r="N2882" i="1"/>
  <c r="S2881" i="1"/>
  <c r="R2881" i="1"/>
  <c r="Q2881" i="1"/>
  <c r="P2881" i="1"/>
  <c r="O2881" i="1"/>
  <c r="N2881" i="1"/>
  <c r="S2880" i="1"/>
  <c r="R2880" i="1"/>
  <c r="Q2880" i="1"/>
  <c r="P2880" i="1"/>
  <c r="O2880" i="1"/>
  <c r="N2880" i="1"/>
  <c r="S2879" i="1"/>
  <c r="R2879" i="1"/>
  <c r="T2879" i="1" s="1"/>
  <c r="Q2879" i="1"/>
  <c r="P2879" i="1"/>
  <c r="O2879" i="1"/>
  <c r="N2879" i="1"/>
  <c r="S2878" i="1"/>
  <c r="R2878" i="1"/>
  <c r="T2878" i="1" s="1"/>
  <c r="Q2878" i="1"/>
  <c r="P2878" i="1"/>
  <c r="O2878" i="1"/>
  <c r="N2878" i="1"/>
  <c r="S2877" i="1"/>
  <c r="R2877" i="1"/>
  <c r="T2877" i="1" s="1"/>
  <c r="Q2877" i="1"/>
  <c r="P2877" i="1"/>
  <c r="O2877" i="1"/>
  <c r="N2877" i="1"/>
  <c r="S2876" i="1"/>
  <c r="R2876" i="1"/>
  <c r="T2876" i="1" s="1"/>
  <c r="Q2876" i="1"/>
  <c r="P2876" i="1"/>
  <c r="O2876" i="1"/>
  <c r="N2876" i="1"/>
  <c r="S2875" i="1"/>
  <c r="R2875" i="1"/>
  <c r="T2875" i="1" s="1"/>
  <c r="Q2875" i="1"/>
  <c r="P2875" i="1"/>
  <c r="O2875" i="1"/>
  <c r="N2875" i="1"/>
  <c r="S2874" i="1"/>
  <c r="R2874" i="1"/>
  <c r="Q2874" i="1"/>
  <c r="P2874" i="1"/>
  <c r="O2874" i="1"/>
  <c r="N2874" i="1"/>
  <c r="S2873" i="1"/>
  <c r="R2873" i="1"/>
  <c r="Q2873" i="1"/>
  <c r="P2873" i="1"/>
  <c r="O2873" i="1"/>
  <c r="N2873" i="1"/>
  <c r="S2872" i="1"/>
  <c r="R2872" i="1"/>
  <c r="Q2872" i="1"/>
  <c r="P2872" i="1"/>
  <c r="O2872" i="1"/>
  <c r="N2872" i="1"/>
  <c r="S2871" i="1"/>
  <c r="R2871" i="1"/>
  <c r="Q2871" i="1"/>
  <c r="P2871" i="1"/>
  <c r="O2871" i="1"/>
  <c r="N2871" i="1"/>
  <c r="S2870" i="1"/>
  <c r="R2870" i="1"/>
  <c r="Q2870" i="1"/>
  <c r="P2870" i="1"/>
  <c r="O2870" i="1"/>
  <c r="N2870" i="1"/>
  <c r="S2869" i="1"/>
  <c r="R2869" i="1"/>
  <c r="T2869" i="1" s="1"/>
  <c r="Q2869" i="1"/>
  <c r="P2869" i="1"/>
  <c r="O2869" i="1"/>
  <c r="N2869" i="1"/>
  <c r="S2868" i="1"/>
  <c r="R2868" i="1"/>
  <c r="T2868" i="1" s="1"/>
  <c r="Q2868" i="1"/>
  <c r="P2868" i="1"/>
  <c r="O2868" i="1"/>
  <c r="N2868" i="1"/>
  <c r="S2867" i="1"/>
  <c r="R2867" i="1"/>
  <c r="T2867" i="1" s="1"/>
  <c r="Q2867" i="1"/>
  <c r="P2867" i="1"/>
  <c r="O2867" i="1"/>
  <c r="N2867" i="1"/>
  <c r="S2866" i="1"/>
  <c r="R2866" i="1"/>
  <c r="T2866" i="1" s="1"/>
  <c r="Q2866" i="1"/>
  <c r="P2866" i="1"/>
  <c r="O2866" i="1"/>
  <c r="N2866" i="1"/>
  <c r="S2865" i="1"/>
  <c r="R2865" i="1"/>
  <c r="T2865" i="1" s="1"/>
  <c r="Q2865" i="1"/>
  <c r="P2865" i="1"/>
  <c r="O2865" i="1"/>
  <c r="N2865" i="1"/>
  <c r="S2864" i="1"/>
  <c r="R2864" i="1"/>
  <c r="Q2864" i="1"/>
  <c r="P2864" i="1"/>
  <c r="O2864" i="1"/>
  <c r="N2864" i="1"/>
  <c r="S2863" i="1"/>
  <c r="R2863" i="1"/>
  <c r="Q2863" i="1"/>
  <c r="P2863" i="1"/>
  <c r="O2863" i="1"/>
  <c r="N2863" i="1"/>
  <c r="S2862" i="1"/>
  <c r="R2862" i="1"/>
  <c r="Q2862" i="1"/>
  <c r="P2862" i="1"/>
  <c r="O2862" i="1"/>
  <c r="N2862" i="1"/>
  <c r="S2861" i="1"/>
  <c r="R2861" i="1"/>
  <c r="Q2861" i="1"/>
  <c r="P2861" i="1"/>
  <c r="O2861" i="1"/>
  <c r="N2861" i="1"/>
  <c r="S2860" i="1"/>
  <c r="R2860" i="1"/>
  <c r="Q2860" i="1"/>
  <c r="P2860" i="1"/>
  <c r="O2860" i="1"/>
  <c r="N2860" i="1"/>
  <c r="S2859" i="1"/>
  <c r="R2859" i="1"/>
  <c r="T2859" i="1" s="1"/>
  <c r="Q2859" i="1"/>
  <c r="P2859" i="1"/>
  <c r="O2859" i="1"/>
  <c r="N2859" i="1"/>
  <c r="S2858" i="1"/>
  <c r="R2858" i="1"/>
  <c r="T2858" i="1" s="1"/>
  <c r="Q2858" i="1"/>
  <c r="P2858" i="1"/>
  <c r="O2858" i="1"/>
  <c r="N2858" i="1"/>
  <c r="S2857" i="1"/>
  <c r="R2857" i="1"/>
  <c r="T2857" i="1" s="1"/>
  <c r="Q2857" i="1"/>
  <c r="P2857" i="1"/>
  <c r="O2857" i="1"/>
  <c r="N2857" i="1"/>
  <c r="S2856" i="1"/>
  <c r="R2856" i="1"/>
  <c r="Q2856" i="1"/>
  <c r="P2856" i="1"/>
  <c r="O2856" i="1"/>
  <c r="N2856" i="1"/>
  <c r="S2855" i="1"/>
  <c r="R2855" i="1"/>
  <c r="T2855" i="1" s="1"/>
  <c r="Q2855" i="1"/>
  <c r="P2855" i="1"/>
  <c r="O2855" i="1"/>
  <c r="N2855" i="1"/>
  <c r="S2854" i="1"/>
  <c r="R2854" i="1"/>
  <c r="Q2854" i="1"/>
  <c r="P2854" i="1"/>
  <c r="O2854" i="1"/>
  <c r="N2854" i="1"/>
  <c r="S2853" i="1"/>
  <c r="R2853" i="1"/>
  <c r="Q2853" i="1"/>
  <c r="P2853" i="1"/>
  <c r="O2853" i="1"/>
  <c r="N2853" i="1"/>
  <c r="S2852" i="1"/>
  <c r="R2852" i="1"/>
  <c r="Q2852" i="1"/>
  <c r="P2852" i="1"/>
  <c r="O2852" i="1"/>
  <c r="N2852" i="1"/>
  <c r="S2851" i="1"/>
  <c r="R2851" i="1"/>
  <c r="Q2851" i="1"/>
  <c r="P2851" i="1"/>
  <c r="O2851" i="1"/>
  <c r="N2851" i="1"/>
  <c r="S2850" i="1"/>
  <c r="R2850" i="1"/>
  <c r="Q2850" i="1"/>
  <c r="P2850" i="1"/>
  <c r="O2850" i="1"/>
  <c r="N2850" i="1"/>
  <c r="S2849" i="1"/>
  <c r="R2849" i="1"/>
  <c r="T2849" i="1" s="1"/>
  <c r="Q2849" i="1"/>
  <c r="P2849" i="1"/>
  <c r="O2849" i="1"/>
  <c r="N2849" i="1"/>
  <c r="S2848" i="1"/>
  <c r="R2848" i="1"/>
  <c r="T2848" i="1" s="1"/>
  <c r="Q2848" i="1"/>
  <c r="P2848" i="1"/>
  <c r="O2848" i="1"/>
  <c r="N2848" i="1"/>
  <c r="S2847" i="1"/>
  <c r="R2847" i="1"/>
  <c r="T2847" i="1" s="1"/>
  <c r="Q2847" i="1"/>
  <c r="P2847" i="1"/>
  <c r="O2847" i="1"/>
  <c r="N2847" i="1"/>
  <c r="S2846" i="1"/>
  <c r="R2846" i="1"/>
  <c r="Q2846" i="1"/>
  <c r="P2846" i="1"/>
  <c r="O2846" i="1"/>
  <c r="N2846" i="1"/>
  <c r="S2845" i="1"/>
  <c r="R2845" i="1"/>
  <c r="T2845" i="1" s="1"/>
  <c r="Q2845" i="1"/>
  <c r="P2845" i="1"/>
  <c r="O2845" i="1"/>
  <c r="N2845" i="1"/>
  <c r="S2844" i="1"/>
  <c r="R2844" i="1"/>
  <c r="Q2844" i="1"/>
  <c r="P2844" i="1"/>
  <c r="O2844" i="1"/>
  <c r="N2844" i="1"/>
  <c r="S2843" i="1"/>
  <c r="R2843" i="1"/>
  <c r="Q2843" i="1"/>
  <c r="P2843" i="1"/>
  <c r="O2843" i="1"/>
  <c r="N2843" i="1"/>
  <c r="S2842" i="1"/>
  <c r="R2842" i="1"/>
  <c r="Q2842" i="1"/>
  <c r="P2842" i="1"/>
  <c r="O2842" i="1"/>
  <c r="N2842" i="1"/>
  <c r="S2841" i="1"/>
  <c r="R2841" i="1"/>
  <c r="Q2841" i="1"/>
  <c r="P2841" i="1"/>
  <c r="O2841" i="1"/>
  <c r="N2841" i="1"/>
  <c r="S2840" i="1"/>
  <c r="R2840" i="1"/>
  <c r="Q2840" i="1"/>
  <c r="P2840" i="1"/>
  <c r="O2840" i="1"/>
  <c r="N2840" i="1"/>
  <c r="S2839" i="1"/>
  <c r="R2839" i="1"/>
  <c r="T2839" i="1" s="1"/>
  <c r="Q2839" i="1"/>
  <c r="P2839" i="1"/>
  <c r="O2839" i="1"/>
  <c r="N2839" i="1"/>
  <c r="S2838" i="1"/>
  <c r="R2838" i="1"/>
  <c r="T2838" i="1" s="1"/>
  <c r="Q2838" i="1"/>
  <c r="P2838" i="1"/>
  <c r="O2838" i="1"/>
  <c r="N2838" i="1"/>
  <c r="S2837" i="1"/>
  <c r="R2837" i="1"/>
  <c r="T2837" i="1" s="1"/>
  <c r="Q2837" i="1"/>
  <c r="P2837" i="1"/>
  <c r="O2837" i="1"/>
  <c r="N2837" i="1"/>
  <c r="S2836" i="1"/>
  <c r="R2836" i="1"/>
  <c r="Q2836" i="1"/>
  <c r="P2836" i="1"/>
  <c r="O2836" i="1"/>
  <c r="N2836" i="1"/>
  <c r="S2835" i="1"/>
  <c r="R2835" i="1"/>
  <c r="T2835" i="1" s="1"/>
  <c r="Q2835" i="1"/>
  <c r="P2835" i="1"/>
  <c r="O2835" i="1"/>
  <c r="N2835" i="1"/>
  <c r="S2834" i="1"/>
  <c r="R2834" i="1"/>
  <c r="Q2834" i="1"/>
  <c r="P2834" i="1"/>
  <c r="O2834" i="1"/>
  <c r="N2834" i="1"/>
  <c r="S2833" i="1"/>
  <c r="R2833" i="1"/>
  <c r="Q2833" i="1"/>
  <c r="P2833" i="1"/>
  <c r="O2833" i="1"/>
  <c r="N2833" i="1"/>
  <c r="S2832" i="1"/>
  <c r="R2832" i="1"/>
  <c r="Q2832" i="1"/>
  <c r="P2832" i="1"/>
  <c r="O2832" i="1"/>
  <c r="N2832" i="1"/>
  <c r="S2831" i="1"/>
  <c r="R2831" i="1"/>
  <c r="Q2831" i="1"/>
  <c r="P2831" i="1"/>
  <c r="O2831" i="1"/>
  <c r="N2831" i="1"/>
  <c r="S2830" i="1"/>
  <c r="R2830" i="1"/>
  <c r="Q2830" i="1"/>
  <c r="P2830" i="1"/>
  <c r="O2830" i="1"/>
  <c r="N2830" i="1"/>
  <c r="S2829" i="1"/>
  <c r="R2829" i="1"/>
  <c r="T2829" i="1" s="1"/>
  <c r="Q2829" i="1"/>
  <c r="P2829" i="1"/>
  <c r="O2829" i="1"/>
  <c r="N2829" i="1"/>
  <c r="S2828" i="1"/>
  <c r="R2828" i="1"/>
  <c r="T2828" i="1" s="1"/>
  <c r="Q2828" i="1"/>
  <c r="P2828" i="1"/>
  <c r="O2828" i="1"/>
  <c r="N2828" i="1"/>
  <c r="S2827" i="1"/>
  <c r="R2827" i="1"/>
  <c r="T2827" i="1" s="1"/>
  <c r="Q2827" i="1"/>
  <c r="P2827" i="1"/>
  <c r="O2827" i="1"/>
  <c r="N2827" i="1"/>
  <c r="S2826" i="1"/>
  <c r="R2826" i="1"/>
  <c r="Q2826" i="1"/>
  <c r="P2826" i="1"/>
  <c r="O2826" i="1"/>
  <c r="N2826" i="1"/>
  <c r="S2825" i="1"/>
  <c r="R2825" i="1"/>
  <c r="T2825" i="1" s="1"/>
  <c r="Q2825" i="1"/>
  <c r="P2825" i="1"/>
  <c r="O2825" i="1"/>
  <c r="N2825" i="1"/>
  <c r="S2824" i="1"/>
  <c r="R2824" i="1"/>
  <c r="Q2824" i="1"/>
  <c r="P2824" i="1"/>
  <c r="O2824" i="1"/>
  <c r="N2824" i="1"/>
  <c r="S2823" i="1"/>
  <c r="R2823" i="1"/>
  <c r="Q2823" i="1"/>
  <c r="P2823" i="1"/>
  <c r="O2823" i="1"/>
  <c r="N2823" i="1"/>
  <c r="S2822" i="1"/>
  <c r="R2822" i="1"/>
  <c r="Q2822" i="1"/>
  <c r="P2822" i="1"/>
  <c r="O2822" i="1"/>
  <c r="N2822" i="1"/>
  <c r="S2821" i="1"/>
  <c r="R2821" i="1"/>
  <c r="Q2821" i="1"/>
  <c r="P2821" i="1"/>
  <c r="O2821" i="1"/>
  <c r="N2821" i="1"/>
  <c r="S2820" i="1"/>
  <c r="R2820" i="1"/>
  <c r="Q2820" i="1"/>
  <c r="P2820" i="1"/>
  <c r="O2820" i="1"/>
  <c r="N2820" i="1"/>
  <c r="S2819" i="1"/>
  <c r="R2819" i="1"/>
  <c r="T2819" i="1" s="1"/>
  <c r="Q2819" i="1"/>
  <c r="P2819" i="1"/>
  <c r="O2819" i="1"/>
  <c r="N2819" i="1"/>
  <c r="S2818" i="1"/>
  <c r="R2818" i="1"/>
  <c r="T2818" i="1" s="1"/>
  <c r="Q2818" i="1"/>
  <c r="P2818" i="1"/>
  <c r="O2818" i="1"/>
  <c r="N2818" i="1"/>
  <c r="S2817" i="1"/>
  <c r="R2817" i="1"/>
  <c r="T2817" i="1" s="1"/>
  <c r="Q2817" i="1"/>
  <c r="P2817" i="1"/>
  <c r="O2817" i="1"/>
  <c r="N2817" i="1"/>
  <c r="S2816" i="1"/>
  <c r="R2816" i="1"/>
  <c r="Q2816" i="1"/>
  <c r="P2816" i="1"/>
  <c r="O2816" i="1"/>
  <c r="N2816" i="1"/>
  <c r="S2815" i="1"/>
  <c r="R2815" i="1"/>
  <c r="T2815" i="1" s="1"/>
  <c r="Q2815" i="1"/>
  <c r="P2815" i="1"/>
  <c r="O2815" i="1"/>
  <c r="N2815" i="1"/>
  <c r="S2814" i="1"/>
  <c r="R2814" i="1"/>
  <c r="Q2814" i="1"/>
  <c r="P2814" i="1"/>
  <c r="O2814" i="1"/>
  <c r="N2814" i="1"/>
  <c r="S2813" i="1"/>
  <c r="R2813" i="1"/>
  <c r="Q2813" i="1"/>
  <c r="P2813" i="1"/>
  <c r="O2813" i="1"/>
  <c r="N2813" i="1"/>
  <c r="S2812" i="1"/>
  <c r="R2812" i="1"/>
  <c r="Q2812" i="1"/>
  <c r="P2812" i="1"/>
  <c r="O2812" i="1"/>
  <c r="N2812" i="1"/>
  <c r="S2811" i="1"/>
  <c r="R2811" i="1"/>
  <c r="Q2811" i="1"/>
  <c r="P2811" i="1"/>
  <c r="O2811" i="1"/>
  <c r="N2811" i="1"/>
  <c r="S2810" i="1"/>
  <c r="R2810" i="1"/>
  <c r="Q2810" i="1"/>
  <c r="P2810" i="1"/>
  <c r="O2810" i="1"/>
  <c r="N2810" i="1"/>
  <c r="S2809" i="1"/>
  <c r="R2809" i="1"/>
  <c r="T2809" i="1" s="1"/>
  <c r="Q2809" i="1"/>
  <c r="P2809" i="1"/>
  <c r="O2809" i="1"/>
  <c r="N2809" i="1"/>
  <c r="S2808" i="1"/>
  <c r="R2808" i="1"/>
  <c r="T2808" i="1" s="1"/>
  <c r="Q2808" i="1"/>
  <c r="P2808" i="1"/>
  <c r="O2808" i="1"/>
  <c r="N2808" i="1"/>
  <c r="S2807" i="1"/>
  <c r="R2807" i="1"/>
  <c r="T2807" i="1" s="1"/>
  <c r="Q2807" i="1"/>
  <c r="P2807" i="1"/>
  <c r="O2807" i="1"/>
  <c r="N2807" i="1"/>
  <c r="S2806" i="1"/>
  <c r="R2806" i="1"/>
  <c r="Q2806" i="1"/>
  <c r="P2806" i="1"/>
  <c r="O2806" i="1"/>
  <c r="N2806" i="1"/>
  <c r="S2805" i="1"/>
  <c r="R2805" i="1"/>
  <c r="T2805" i="1" s="1"/>
  <c r="Q2805" i="1"/>
  <c r="P2805" i="1"/>
  <c r="O2805" i="1"/>
  <c r="N2805" i="1"/>
  <c r="S2804" i="1"/>
  <c r="R2804" i="1"/>
  <c r="Q2804" i="1"/>
  <c r="P2804" i="1"/>
  <c r="O2804" i="1"/>
  <c r="N2804" i="1"/>
  <c r="S2803" i="1"/>
  <c r="R2803" i="1"/>
  <c r="Q2803" i="1"/>
  <c r="P2803" i="1"/>
  <c r="O2803" i="1"/>
  <c r="N2803" i="1"/>
  <c r="S2802" i="1"/>
  <c r="R2802" i="1"/>
  <c r="Q2802" i="1"/>
  <c r="P2802" i="1"/>
  <c r="O2802" i="1"/>
  <c r="N2802" i="1"/>
  <c r="S2801" i="1"/>
  <c r="R2801" i="1"/>
  <c r="Q2801" i="1"/>
  <c r="P2801" i="1"/>
  <c r="O2801" i="1"/>
  <c r="N2801" i="1"/>
  <c r="S2800" i="1"/>
  <c r="R2800" i="1"/>
  <c r="Q2800" i="1"/>
  <c r="P2800" i="1"/>
  <c r="O2800" i="1"/>
  <c r="N2800" i="1"/>
  <c r="S2799" i="1"/>
  <c r="R2799" i="1"/>
  <c r="T2799" i="1" s="1"/>
  <c r="Q2799" i="1"/>
  <c r="P2799" i="1"/>
  <c r="O2799" i="1"/>
  <c r="N2799" i="1"/>
  <c r="S2798" i="1"/>
  <c r="R2798" i="1"/>
  <c r="T2798" i="1" s="1"/>
  <c r="Q2798" i="1"/>
  <c r="P2798" i="1"/>
  <c r="O2798" i="1"/>
  <c r="N2798" i="1"/>
  <c r="S2797" i="1"/>
  <c r="R2797" i="1"/>
  <c r="T2797" i="1" s="1"/>
  <c r="Q2797" i="1"/>
  <c r="P2797" i="1"/>
  <c r="O2797" i="1"/>
  <c r="N2797" i="1"/>
  <c r="S2796" i="1"/>
  <c r="R2796" i="1"/>
  <c r="Q2796" i="1"/>
  <c r="P2796" i="1"/>
  <c r="O2796" i="1"/>
  <c r="N2796" i="1"/>
  <c r="S2795" i="1"/>
  <c r="R2795" i="1"/>
  <c r="T2795" i="1" s="1"/>
  <c r="Q2795" i="1"/>
  <c r="P2795" i="1"/>
  <c r="O2795" i="1"/>
  <c r="N2795" i="1"/>
  <c r="S2794" i="1"/>
  <c r="R2794" i="1"/>
  <c r="Q2794" i="1"/>
  <c r="P2794" i="1"/>
  <c r="O2794" i="1"/>
  <c r="N2794" i="1"/>
  <c r="S2793" i="1"/>
  <c r="R2793" i="1"/>
  <c r="Q2793" i="1"/>
  <c r="P2793" i="1"/>
  <c r="O2793" i="1"/>
  <c r="N2793" i="1"/>
  <c r="S2792" i="1"/>
  <c r="R2792" i="1"/>
  <c r="Q2792" i="1"/>
  <c r="P2792" i="1"/>
  <c r="O2792" i="1"/>
  <c r="N2792" i="1"/>
  <c r="S2791" i="1"/>
  <c r="R2791" i="1"/>
  <c r="Q2791" i="1"/>
  <c r="P2791" i="1"/>
  <c r="O2791" i="1"/>
  <c r="N2791" i="1"/>
  <c r="S2790" i="1"/>
  <c r="R2790" i="1"/>
  <c r="Q2790" i="1"/>
  <c r="P2790" i="1"/>
  <c r="O2790" i="1"/>
  <c r="N2790" i="1"/>
  <c r="S2789" i="1"/>
  <c r="R2789" i="1"/>
  <c r="T2789" i="1" s="1"/>
  <c r="Q2789" i="1"/>
  <c r="P2789" i="1"/>
  <c r="O2789" i="1"/>
  <c r="N2789" i="1"/>
  <c r="S2788" i="1"/>
  <c r="R2788" i="1"/>
  <c r="T2788" i="1" s="1"/>
  <c r="Q2788" i="1"/>
  <c r="P2788" i="1"/>
  <c r="O2788" i="1"/>
  <c r="N2788" i="1"/>
  <c r="S2787" i="1"/>
  <c r="R2787" i="1"/>
  <c r="T2787" i="1" s="1"/>
  <c r="Q2787" i="1"/>
  <c r="P2787" i="1"/>
  <c r="O2787" i="1"/>
  <c r="N2787" i="1"/>
  <c r="S2786" i="1"/>
  <c r="R2786" i="1"/>
  <c r="Q2786" i="1"/>
  <c r="P2786" i="1"/>
  <c r="O2786" i="1"/>
  <c r="N2786" i="1"/>
  <c r="S2785" i="1"/>
  <c r="R2785" i="1"/>
  <c r="T2785" i="1" s="1"/>
  <c r="Q2785" i="1"/>
  <c r="P2785" i="1"/>
  <c r="O2785" i="1"/>
  <c r="N2785" i="1"/>
  <c r="S2784" i="1"/>
  <c r="R2784" i="1"/>
  <c r="Q2784" i="1"/>
  <c r="P2784" i="1"/>
  <c r="O2784" i="1"/>
  <c r="N2784" i="1"/>
  <c r="S2783" i="1"/>
  <c r="R2783" i="1"/>
  <c r="Q2783" i="1"/>
  <c r="P2783" i="1"/>
  <c r="O2783" i="1"/>
  <c r="N2783" i="1"/>
  <c r="S2782" i="1"/>
  <c r="R2782" i="1"/>
  <c r="Q2782" i="1"/>
  <c r="P2782" i="1"/>
  <c r="O2782" i="1"/>
  <c r="N2782" i="1"/>
  <c r="S2781" i="1"/>
  <c r="R2781" i="1"/>
  <c r="Q2781" i="1"/>
  <c r="P2781" i="1"/>
  <c r="O2781" i="1"/>
  <c r="N2781" i="1"/>
  <c r="S2780" i="1"/>
  <c r="R2780" i="1"/>
  <c r="Q2780" i="1"/>
  <c r="P2780" i="1"/>
  <c r="O2780" i="1"/>
  <c r="N2780" i="1"/>
  <c r="S2779" i="1"/>
  <c r="R2779" i="1"/>
  <c r="T2779" i="1" s="1"/>
  <c r="Q2779" i="1"/>
  <c r="P2779" i="1"/>
  <c r="O2779" i="1"/>
  <c r="N2779" i="1"/>
  <c r="S2778" i="1"/>
  <c r="R2778" i="1"/>
  <c r="T2778" i="1" s="1"/>
  <c r="Q2778" i="1"/>
  <c r="P2778" i="1"/>
  <c r="O2778" i="1"/>
  <c r="N2778" i="1"/>
  <c r="S2777" i="1"/>
  <c r="R2777" i="1"/>
  <c r="T2777" i="1" s="1"/>
  <c r="Q2777" i="1"/>
  <c r="P2777" i="1"/>
  <c r="O2777" i="1"/>
  <c r="N2777" i="1"/>
  <c r="S2776" i="1"/>
  <c r="R2776" i="1"/>
  <c r="Q2776" i="1"/>
  <c r="P2776" i="1"/>
  <c r="O2776" i="1"/>
  <c r="N2776" i="1"/>
  <c r="S2775" i="1"/>
  <c r="R2775" i="1"/>
  <c r="T2775" i="1" s="1"/>
  <c r="Q2775" i="1"/>
  <c r="P2775" i="1"/>
  <c r="O2775" i="1"/>
  <c r="N2775" i="1"/>
  <c r="S2774" i="1"/>
  <c r="R2774" i="1"/>
  <c r="Q2774" i="1"/>
  <c r="P2774" i="1"/>
  <c r="O2774" i="1"/>
  <c r="N2774" i="1"/>
  <c r="S2773" i="1"/>
  <c r="R2773" i="1"/>
  <c r="Q2773" i="1"/>
  <c r="P2773" i="1"/>
  <c r="O2773" i="1"/>
  <c r="N2773" i="1"/>
  <c r="S2772" i="1"/>
  <c r="R2772" i="1"/>
  <c r="Q2772" i="1"/>
  <c r="P2772" i="1"/>
  <c r="O2772" i="1"/>
  <c r="N2772" i="1"/>
  <c r="S2771" i="1"/>
  <c r="R2771" i="1"/>
  <c r="Q2771" i="1"/>
  <c r="P2771" i="1"/>
  <c r="O2771" i="1"/>
  <c r="N2771" i="1"/>
  <c r="S2770" i="1"/>
  <c r="R2770" i="1"/>
  <c r="Q2770" i="1"/>
  <c r="P2770" i="1"/>
  <c r="O2770" i="1"/>
  <c r="N2770" i="1"/>
  <c r="S2769" i="1"/>
  <c r="R2769" i="1"/>
  <c r="T2769" i="1" s="1"/>
  <c r="Q2769" i="1"/>
  <c r="P2769" i="1"/>
  <c r="O2769" i="1"/>
  <c r="N2769" i="1"/>
  <c r="S2768" i="1"/>
  <c r="R2768" i="1"/>
  <c r="Q2768" i="1"/>
  <c r="P2768" i="1"/>
  <c r="O2768" i="1"/>
  <c r="N2768" i="1"/>
  <c r="S2767" i="1"/>
  <c r="R2767" i="1"/>
  <c r="T2767" i="1" s="1"/>
  <c r="Q2767" i="1"/>
  <c r="P2767" i="1"/>
  <c r="O2767" i="1"/>
  <c r="N2767" i="1"/>
  <c r="S2766" i="1"/>
  <c r="R2766" i="1"/>
  <c r="Q2766" i="1"/>
  <c r="P2766" i="1"/>
  <c r="O2766" i="1"/>
  <c r="N2766" i="1"/>
  <c r="S2765" i="1"/>
  <c r="R2765" i="1"/>
  <c r="T2765" i="1" s="1"/>
  <c r="Q2765" i="1"/>
  <c r="P2765" i="1"/>
  <c r="O2765" i="1"/>
  <c r="N2765" i="1"/>
  <c r="S2764" i="1"/>
  <c r="R2764" i="1"/>
  <c r="Q2764" i="1"/>
  <c r="P2764" i="1"/>
  <c r="O2764" i="1"/>
  <c r="N2764" i="1"/>
  <c r="S2763" i="1"/>
  <c r="R2763" i="1"/>
  <c r="Q2763" i="1"/>
  <c r="P2763" i="1"/>
  <c r="O2763" i="1"/>
  <c r="N2763" i="1"/>
  <c r="S2762" i="1"/>
  <c r="R2762" i="1"/>
  <c r="Q2762" i="1"/>
  <c r="P2762" i="1"/>
  <c r="O2762" i="1"/>
  <c r="N2762" i="1"/>
  <c r="S2761" i="1"/>
  <c r="R2761" i="1"/>
  <c r="T2761" i="1" s="1"/>
  <c r="Q2761" i="1"/>
  <c r="P2761" i="1"/>
  <c r="O2761" i="1"/>
  <c r="N2761" i="1"/>
  <c r="S2760" i="1"/>
  <c r="R2760" i="1"/>
  <c r="Q2760" i="1"/>
  <c r="P2760" i="1"/>
  <c r="O2760" i="1"/>
  <c r="N2760" i="1"/>
  <c r="S2759" i="1"/>
  <c r="R2759" i="1"/>
  <c r="T2759" i="1" s="1"/>
  <c r="Q2759" i="1"/>
  <c r="P2759" i="1"/>
  <c r="O2759" i="1"/>
  <c r="N2759" i="1"/>
  <c r="S2758" i="1"/>
  <c r="R2758" i="1"/>
  <c r="T2758" i="1" s="1"/>
  <c r="Q2758" i="1"/>
  <c r="P2758" i="1"/>
  <c r="O2758" i="1"/>
  <c r="N2758" i="1"/>
  <c r="S2757" i="1"/>
  <c r="R2757" i="1"/>
  <c r="Q2757" i="1"/>
  <c r="P2757" i="1"/>
  <c r="O2757" i="1"/>
  <c r="N2757" i="1"/>
  <c r="S2756" i="1"/>
  <c r="R2756" i="1"/>
  <c r="Q2756" i="1"/>
  <c r="P2756" i="1"/>
  <c r="O2756" i="1"/>
  <c r="N2756" i="1"/>
  <c r="S2755" i="1"/>
  <c r="R2755" i="1"/>
  <c r="Q2755" i="1"/>
  <c r="P2755" i="1"/>
  <c r="O2755" i="1"/>
  <c r="N2755" i="1"/>
  <c r="S2754" i="1"/>
  <c r="R2754" i="1"/>
  <c r="Q2754" i="1"/>
  <c r="P2754" i="1"/>
  <c r="O2754" i="1"/>
  <c r="N2754" i="1"/>
  <c r="S2753" i="1"/>
  <c r="R2753" i="1"/>
  <c r="Q2753" i="1"/>
  <c r="P2753" i="1"/>
  <c r="O2753" i="1"/>
  <c r="N2753" i="1"/>
  <c r="S2752" i="1"/>
  <c r="R2752" i="1"/>
  <c r="Q2752" i="1"/>
  <c r="P2752" i="1"/>
  <c r="O2752" i="1"/>
  <c r="N2752" i="1"/>
  <c r="S2751" i="1"/>
  <c r="R2751" i="1"/>
  <c r="Q2751" i="1"/>
  <c r="P2751" i="1"/>
  <c r="O2751" i="1"/>
  <c r="N2751" i="1"/>
  <c r="S2750" i="1"/>
  <c r="R2750" i="1"/>
  <c r="Q2750" i="1"/>
  <c r="P2750" i="1"/>
  <c r="O2750" i="1"/>
  <c r="N2750" i="1"/>
  <c r="S2749" i="1"/>
  <c r="R2749" i="1"/>
  <c r="Q2749" i="1"/>
  <c r="P2749" i="1"/>
  <c r="O2749" i="1"/>
  <c r="N2749" i="1"/>
  <c r="S2748" i="1"/>
  <c r="R2748" i="1"/>
  <c r="T2748" i="1" s="1"/>
  <c r="Q2748" i="1"/>
  <c r="P2748" i="1"/>
  <c r="O2748" i="1"/>
  <c r="N2748" i="1"/>
  <c r="S2747" i="1"/>
  <c r="R2747" i="1"/>
  <c r="Q2747" i="1"/>
  <c r="P2747" i="1"/>
  <c r="O2747" i="1"/>
  <c r="N2747" i="1"/>
  <c r="S2746" i="1"/>
  <c r="R2746" i="1"/>
  <c r="Q2746" i="1"/>
  <c r="P2746" i="1"/>
  <c r="O2746" i="1"/>
  <c r="N2746" i="1"/>
  <c r="S2745" i="1"/>
  <c r="R2745" i="1"/>
  <c r="T2745" i="1" s="1"/>
  <c r="Q2745" i="1"/>
  <c r="P2745" i="1"/>
  <c r="O2745" i="1"/>
  <c r="N2745" i="1"/>
  <c r="S2744" i="1"/>
  <c r="R2744" i="1"/>
  <c r="Q2744" i="1"/>
  <c r="P2744" i="1"/>
  <c r="O2744" i="1"/>
  <c r="N2744" i="1"/>
  <c r="S2743" i="1"/>
  <c r="R2743" i="1"/>
  <c r="Q2743" i="1"/>
  <c r="P2743" i="1"/>
  <c r="O2743" i="1"/>
  <c r="N2743" i="1"/>
  <c r="S2742" i="1"/>
  <c r="R2742" i="1"/>
  <c r="Q2742" i="1"/>
  <c r="P2742" i="1"/>
  <c r="O2742" i="1"/>
  <c r="N2742" i="1"/>
  <c r="S2741" i="1"/>
  <c r="R2741" i="1"/>
  <c r="Q2741" i="1"/>
  <c r="P2741" i="1"/>
  <c r="O2741" i="1"/>
  <c r="N2741" i="1"/>
  <c r="S2740" i="1"/>
  <c r="R2740" i="1"/>
  <c r="Q2740" i="1"/>
  <c r="P2740" i="1"/>
  <c r="O2740" i="1"/>
  <c r="N2740" i="1"/>
  <c r="S2739" i="1"/>
  <c r="R2739" i="1"/>
  <c r="Q2739" i="1"/>
  <c r="P2739" i="1"/>
  <c r="O2739" i="1"/>
  <c r="N2739" i="1"/>
  <c r="S2738" i="1"/>
  <c r="R2738" i="1"/>
  <c r="Q2738" i="1"/>
  <c r="P2738" i="1"/>
  <c r="O2738" i="1"/>
  <c r="N2738" i="1"/>
  <c r="S2737" i="1"/>
  <c r="R2737" i="1"/>
  <c r="T2737" i="1" s="1"/>
  <c r="Q2737" i="1"/>
  <c r="P2737" i="1"/>
  <c r="O2737" i="1"/>
  <c r="N2737" i="1"/>
  <c r="S2736" i="1"/>
  <c r="R2736" i="1"/>
  <c r="Q2736" i="1"/>
  <c r="P2736" i="1"/>
  <c r="O2736" i="1"/>
  <c r="N2736" i="1"/>
  <c r="S2735" i="1"/>
  <c r="R2735" i="1"/>
  <c r="Q2735" i="1"/>
  <c r="P2735" i="1"/>
  <c r="O2735" i="1"/>
  <c r="N2735" i="1"/>
  <c r="S2734" i="1"/>
  <c r="R2734" i="1"/>
  <c r="Q2734" i="1"/>
  <c r="P2734" i="1"/>
  <c r="O2734" i="1"/>
  <c r="N2734" i="1"/>
  <c r="S2733" i="1"/>
  <c r="R2733" i="1"/>
  <c r="Q2733" i="1"/>
  <c r="P2733" i="1"/>
  <c r="O2733" i="1"/>
  <c r="N2733" i="1"/>
  <c r="S2732" i="1"/>
  <c r="R2732" i="1"/>
  <c r="Q2732" i="1"/>
  <c r="P2732" i="1"/>
  <c r="O2732" i="1"/>
  <c r="N2732" i="1"/>
  <c r="S2731" i="1"/>
  <c r="R2731" i="1"/>
  <c r="Q2731" i="1"/>
  <c r="P2731" i="1"/>
  <c r="O2731" i="1"/>
  <c r="N2731" i="1"/>
  <c r="S2730" i="1"/>
  <c r="R2730" i="1"/>
  <c r="Q2730" i="1"/>
  <c r="P2730" i="1"/>
  <c r="O2730" i="1"/>
  <c r="N2730" i="1"/>
  <c r="S2729" i="1"/>
  <c r="R2729" i="1"/>
  <c r="T2729" i="1" s="1"/>
  <c r="Q2729" i="1"/>
  <c r="P2729" i="1"/>
  <c r="O2729" i="1"/>
  <c r="N2729" i="1"/>
  <c r="S2728" i="1"/>
  <c r="R2728" i="1"/>
  <c r="T2728" i="1" s="1"/>
  <c r="Q2728" i="1"/>
  <c r="P2728" i="1"/>
  <c r="O2728" i="1"/>
  <c r="N2728" i="1"/>
  <c r="S2727" i="1"/>
  <c r="R2727" i="1"/>
  <c r="Q2727" i="1"/>
  <c r="P2727" i="1"/>
  <c r="O2727" i="1"/>
  <c r="N2727" i="1"/>
  <c r="S2726" i="1"/>
  <c r="R2726" i="1"/>
  <c r="Q2726" i="1"/>
  <c r="P2726" i="1"/>
  <c r="O2726" i="1"/>
  <c r="N2726" i="1"/>
  <c r="S2725" i="1"/>
  <c r="R2725" i="1"/>
  <c r="Q2725" i="1"/>
  <c r="P2725" i="1"/>
  <c r="O2725" i="1"/>
  <c r="N2725" i="1"/>
  <c r="S2724" i="1"/>
  <c r="R2724" i="1"/>
  <c r="Q2724" i="1"/>
  <c r="P2724" i="1"/>
  <c r="O2724" i="1"/>
  <c r="N2724" i="1"/>
  <c r="S2723" i="1"/>
  <c r="R2723" i="1"/>
  <c r="Q2723" i="1"/>
  <c r="P2723" i="1"/>
  <c r="O2723" i="1"/>
  <c r="N2723" i="1"/>
  <c r="S2722" i="1"/>
  <c r="R2722" i="1"/>
  <c r="Q2722" i="1"/>
  <c r="P2722" i="1"/>
  <c r="O2722" i="1"/>
  <c r="N2722" i="1"/>
  <c r="S2721" i="1"/>
  <c r="R2721" i="1"/>
  <c r="T2721" i="1" s="1"/>
  <c r="Q2721" i="1"/>
  <c r="P2721" i="1"/>
  <c r="O2721" i="1"/>
  <c r="N2721" i="1"/>
  <c r="S2720" i="1"/>
  <c r="R2720" i="1"/>
  <c r="Q2720" i="1"/>
  <c r="P2720" i="1"/>
  <c r="O2720" i="1"/>
  <c r="N2720" i="1"/>
  <c r="S2719" i="1"/>
  <c r="R2719" i="1"/>
  <c r="Q2719" i="1"/>
  <c r="P2719" i="1"/>
  <c r="O2719" i="1"/>
  <c r="N2719" i="1"/>
  <c r="S2718" i="1"/>
  <c r="R2718" i="1"/>
  <c r="T2718" i="1" s="1"/>
  <c r="Q2718" i="1"/>
  <c r="P2718" i="1"/>
  <c r="O2718" i="1"/>
  <c r="N2718" i="1"/>
  <c r="S2717" i="1"/>
  <c r="R2717" i="1"/>
  <c r="Q2717" i="1"/>
  <c r="P2717" i="1"/>
  <c r="O2717" i="1"/>
  <c r="N2717" i="1"/>
  <c r="S2716" i="1"/>
  <c r="R2716" i="1"/>
  <c r="Q2716" i="1"/>
  <c r="P2716" i="1"/>
  <c r="O2716" i="1"/>
  <c r="N2716" i="1"/>
  <c r="S2715" i="1"/>
  <c r="R2715" i="1"/>
  <c r="Q2715" i="1"/>
  <c r="P2715" i="1"/>
  <c r="O2715" i="1"/>
  <c r="N2715" i="1"/>
  <c r="S2714" i="1"/>
  <c r="R2714" i="1"/>
  <c r="Q2714" i="1"/>
  <c r="P2714" i="1"/>
  <c r="O2714" i="1"/>
  <c r="N2714" i="1"/>
  <c r="S2713" i="1"/>
  <c r="R2713" i="1"/>
  <c r="Q2713" i="1"/>
  <c r="P2713" i="1"/>
  <c r="O2713" i="1"/>
  <c r="N2713" i="1"/>
  <c r="S2712" i="1"/>
  <c r="R2712" i="1"/>
  <c r="Q2712" i="1"/>
  <c r="P2712" i="1"/>
  <c r="O2712" i="1"/>
  <c r="N2712" i="1"/>
  <c r="S2711" i="1"/>
  <c r="R2711" i="1"/>
  <c r="Q2711" i="1"/>
  <c r="P2711" i="1"/>
  <c r="O2711" i="1"/>
  <c r="N2711" i="1"/>
  <c r="S2710" i="1"/>
  <c r="R2710" i="1"/>
  <c r="Q2710" i="1"/>
  <c r="P2710" i="1"/>
  <c r="O2710" i="1"/>
  <c r="N2710" i="1"/>
  <c r="S2709" i="1"/>
  <c r="R2709" i="1"/>
  <c r="Q2709" i="1"/>
  <c r="P2709" i="1"/>
  <c r="O2709" i="1"/>
  <c r="N2709" i="1"/>
  <c r="S2708" i="1"/>
  <c r="R2708" i="1"/>
  <c r="T2708" i="1" s="1"/>
  <c r="Q2708" i="1"/>
  <c r="P2708" i="1"/>
  <c r="O2708" i="1"/>
  <c r="N2708" i="1"/>
  <c r="S2707" i="1"/>
  <c r="R2707" i="1"/>
  <c r="Q2707" i="1"/>
  <c r="P2707" i="1"/>
  <c r="O2707" i="1"/>
  <c r="N2707" i="1"/>
  <c r="S2706" i="1"/>
  <c r="R2706" i="1"/>
  <c r="Q2706" i="1"/>
  <c r="P2706" i="1"/>
  <c r="O2706" i="1"/>
  <c r="N2706" i="1"/>
  <c r="S2705" i="1"/>
  <c r="R2705" i="1"/>
  <c r="T2705" i="1" s="1"/>
  <c r="Q2705" i="1"/>
  <c r="P2705" i="1"/>
  <c r="O2705" i="1"/>
  <c r="N2705" i="1"/>
  <c r="S2704" i="1"/>
  <c r="R2704" i="1"/>
  <c r="Q2704" i="1"/>
  <c r="P2704" i="1"/>
  <c r="O2704" i="1"/>
  <c r="N2704" i="1"/>
  <c r="S2703" i="1"/>
  <c r="R2703" i="1"/>
  <c r="Q2703" i="1"/>
  <c r="P2703" i="1"/>
  <c r="O2703" i="1"/>
  <c r="N2703" i="1"/>
  <c r="S2702" i="1"/>
  <c r="R2702" i="1"/>
  <c r="Q2702" i="1"/>
  <c r="P2702" i="1"/>
  <c r="O2702" i="1"/>
  <c r="N2702" i="1"/>
  <c r="S2701" i="1"/>
  <c r="R2701" i="1"/>
  <c r="Q2701" i="1"/>
  <c r="P2701" i="1"/>
  <c r="O2701" i="1"/>
  <c r="N2701" i="1"/>
  <c r="S2700" i="1"/>
  <c r="R2700" i="1"/>
  <c r="Q2700" i="1"/>
  <c r="P2700" i="1"/>
  <c r="O2700" i="1"/>
  <c r="N2700" i="1"/>
  <c r="S2699" i="1"/>
  <c r="R2699" i="1"/>
  <c r="Q2699" i="1"/>
  <c r="P2699" i="1"/>
  <c r="O2699" i="1"/>
  <c r="N2699" i="1"/>
  <c r="S2698" i="1"/>
  <c r="R2698" i="1"/>
  <c r="Q2698" i="1"/>
  <c r="P2698" i="1"/>
  <c r="O2698" i="1"/>
  <c r="N2698" i="1"/>
  <c r="S2697" i="1"/>
  <c r="R2697" i="1"/>
  <c r="T2697" i="1" s="1"/>
  <c r="Q2697" i="1"/>
  <c r="P2697" i="1"/>
  <c r="O2697" i="1"/>
  <c r="N2697" i="1"/>
  <c r="S2696" i="1"/>
  <c r="R2696" i="1"/>
  <c r="Q2696" i="1"/>
  <c r="P2696" i="1"/>
  <c r="O2696" i="1"/>
  <c r="N2696" i="1"/>
  <c r="S2695" i="1"/>
  <c r="R2695" i="1"/>
  <c r="Q2695" i="1"/>
  <c r="P2695" i="1"/>
  <c r="O2695" i="1"/>
  <c r="N2695" i="1"/>
  <c r="S2694" i="1"/>
  <c r="R2694" i="1"/>
  <c r="Q2694" i="1"/>
  <c r="P2694" i="1"/>
  <c r="O2694" i="1"/>
  <c r="N2694" i="1"/>
  <c r="S2693" i="1"/>
  <c r="R2693" i="1"/>
  <c r="Q2693" i="1"/>
  <c r="P2693" i="1"/>
  <c r="O2693" i="1"/>
  <c r="N2693" i="1"/>
  <c r="S2692" i="1"/>
  <c r="R2692" i="1"/>
  <c r="Q2692" i="1"/>
  <c r="P2692" i="1"/>
  <c r="O2692" i="1"/>
  <c r="N2692" i="1"/>
  <c r="S2691" i="1"/>
  <c r="R2691" i="1"/>
  <c r="Q2691" i="1"/>
  <c r="P2691" i="1"/>
  <c r="O2691" i="1"/>
  <c r="N2691" i="1"/>
  <c r="S2690" i="1"/>
  <c r="R2690" i="1"/>
  <c r="Q2690" i="1"/>
  <c r="P2690" i="1"/>
  <c r="O2690" i="1"/>
  <c r="N2690" i="1"/>
  <c r="S2689" i="1"/>
  <c r="R2689" i="1"/>
  <c r="T2689" i="1" s="1"/>
  <c r="Q2689" i="1"/>
  <c r="P2689" i="1"/>
  <c r="O2689" i="1"/>
  <c r="N2689" i="1"/>
  <c r="S2688" i="1"/>
  <c r="R2688" i="1"/>
  <c r="T2688" i="1" s="1"/>
  <c r="Q2688" i="1"/>
  <c r="P2688" i="1"/>
  <c r="O2688" i="1"/>
  <c r="N2688" i="1"/>
  <c r="S2687" i="1"/>
  <c r="R2687" i="1"/>
  <c r="Q2687" i="1"/>
  <c r="P2687" i="1"/>
  <c r="O2687" i="1"/>
  <c r="N2687" i="1"/>
  <c r="S2686" i="1"/>
  <c r="R2686" i="1"/>
  <c r="Q2686" i="1"/>
  <c r="P2686" i="1"/>
  <c r="O2686" i="1"/>
  <c r="N2686" i="1"/>
  <c r="S2685" i="1"/>
  <c r="R2685" i="1"/>
  <c r="Q2685" i="1"/>
  <c r="P2685" i="1"/>
  <c r="O2685" i="1"/>
  <c r="N2685" i="1"/>
  <c r="S2684" i="1"/>
  <c r="R2684" i="1"/>
  <c r="Q2684" i="1"/>
  <c r="P2684" i="1"/>
  <c r="O2684" i="1"/>
  <c r="N2684" i="1"/>
  <c r="S2683" i="1"/>
  <c r="R2683" i="1"/>
  <c r="Q2683" i="1"/>
  <c r="P2683" i="1"/>
  <c r="O2683" i="1"/>
  <c r="N2683" i="1"/>
  <c r="S2682" i="1"/>
  <c r="R2682" i="1"/>
  <c r="Q2682" i="1"/>
  <c r="P2682" i="1"/>
  <c r="O2682" i="1"/>
  <c r="N2682" i="1"/>
  <c r="S2681" i="1"/>
  <c r="R2681" i="1"/>
  <c r="T2681" i="1" s="1"/>
  <c r="Q2681" i="1"/>
  <c r="P2681" i="1"/>
  <c r="O2681" i="1"/>
  <c r="N2681" i="1"/>
  <c r="S2680" i="1"/>
  <c r="R2680" i="1"/>
  <c r="Q2680" i="1"/>
  <c r="P2680" i="1"/>
  <c r="O2680" i="1"/>
  <c r="N2680" i="1"/>
  <c r="S2679" i="1"/>
  <c r="R2679" i="1"/>
  <c r="Q2679" i="1"/>
  <c r="P2679" i="1"/>
  <c r="O2679" i="1"/>
  <c r="N2679" i="1"/>
  <c r="S2678" i="1"/>
  <c r="R2678" i="1"/>
  <c r="T2678" i="1" s="1"/>
  <c r="Q2678" i="1"/>
  <c r="P2678" i="1"/>
  <c r="O2678" i="1"/>
  <c r="N2678" i="1"/>
  <c r="S2677" i="1"/>
  <c r="R2677" i="1"/>
  <c r="Q2677" i="1"/>
  <c r="P2677" i="1"/>
  <c r="O2677" i="1"/>
  <c r="N2677" i="1"/>
  <c r="S2676" i="1"/>
  <c r="R2676" i="1"/>
  <c r="Q2676" i="1"/>
  <c r="P2676" i="1"/>
  <c r="O2676" i="1"/>
  <c r="N2676" i="1"/>
  <c r="S2675" i="1"/>
  <c r="R2675" i="1"/>
  <c r="Q2675" i="1"/>
  <c r="P2675" i="1"/>
  <c r="O2675" i="1"/>
  <c r="N2675" i="1"/>
  <c r="S2674" i="1"/>
  <c r="R2674" i="1"/>
  <c r="Q2674" i="1"/>
  <c r="P2674" i="1"/>
  <c r="O2674" i="1"/>
  <c r="N2674" i="1"/>
  <c r="S2673" i="1"/>
  <c r="R2673" i="1"/>
  <c r="Q2673" i="1"/>
  <c r="P2673" i="1"/>
  <c r="O2673" i="1"/>
  <c r="N2673" i="1"/>
  <c r="S2672" i="1"/>
  <c r="R2672" i="1"/>
  <c r="Q2672" i="1"/>
  <c r="P2672" i="1"/>
  <c r="O2672" i="1"/>
  <c r="N2672" i="1"/>
  <c r="S2671" i="1"/>
  <c r="R2671" i="1"/>
  <c r="Q2671" i="1"/>
  <c r="P2671" i="1"/>
  <c r="O2671" i="1"/>
  <c r="N2671" i="1"/>
  <c r="S2670" i="1"/>
  <c r="R2670" i="1"/>
  <c r="Q2670" i="1"/>
  <c r="P2670" i="1"/>
  <c r="O2670" i="1"/>
  <c r="N2670" i="1"/>
  <c r="S2669" i="1"/>
  <c r="R2669" i="1"/>
  <c r="Q2669" i="1"/>
  <c r="P2669" i="1"/>
  <c r="O2669" i="1"/>
  <c r="N2669" i="1"/>
  <c r="S2668" i="1"/>
  <c r="R2668" i="1"/>
  <c r="T2668" i="1" s="1"/>
  <c r="Q2668" i="1"/>
  <c r="P2668" i="1"/>
  <c r="O2668" i="1"/>
  <c r="N2668" i="1"/>
  <c r="S2667" i="1"/>
  <c r="R2667" i="1"/>
  <c r="Q2667" i="1"/>
  <c r="P2667" i="1"/>
  <c r="O2667" i="1"/>
  <c r="N2667" i="1"/>
  <c r="S2666" i="1"/>
  <c r="R2666" i="1"/>
  <c r="Q2666" i="1"/>
  <c r="P2666" i="1"/>
  <c r="O2666" i="1"/>
  <c r="N2666" i="1"/>
  <c r="S2665" i="1"/>
  <c r="R2665" i="1"/>
  <c r="T2665" i="1" s="1"/>
  <c r="Q2665" i="1"/>
  <c r="P2665" i="1"/>
  <c r="O2665" i="1"/>
  <c r="N2665" i="1"/>
  <c r="S2664" i="1"/>
  <c r="R2664" i="1"/>
  <c r="Q2664" i="1"/>
  <c r="P2664" i="1"/>
  <c r="O2664" i="1"/>
  <c r="N2664" i="1"/>
  <c r="S2663" i="1"/>
  <c r="R2663" i="1"/>
  <c r="Q2663" i="1"/>
  <c r="P2663" i="1"/>
  <c r="O2663" i="1"/>
  <c r="N2663" i="1"/>
  <c r="S2662" i="1"/>
  <c r="R2662" i="1"/>
  <c r="Q2662" i="1"/>
  <c r="P2662" i="1"/>
  <c r="O2662" i="1"/>
  <c r="N2662" i="1"/>
  <c r="S2661" i="1"/>
  <c r="R2661" i="1"/>
  <c r="Q2661" i="1"/>
  <c r="P2661" i="1"/>
  <c r="O2661" i="1"/>
  <c r="N2661" i="1"/>
  <c r="S2660" i="1"/>
  <c r="R2660" i="1"/>
  <c r="Q2660" i="1"/>
  <c r="P2660" i="1"/>
  <c r="O2660" i="1"/>
  <c r="N2660" i="1"/>
  <c r="S2659" i="1"/>
  <c r="R2659" i="1"/>
  <c r="Q2659" i="1"/>
  <c r="P2659" i="1"/>
  <c r="O2659" i="1"/>
  <c r="N2659" i="1"/>
  <c r="S2658" i="1"/>
  <c r="R2658" i="1"/>
  <c r="Q2658" i="1"/>
  <c r="P2658" i="1"/>
  <c r="O2658" i="1"/>
  <c r="N2658" i="1"/>
  <c r="S2657" i="1"/>
  <c r="R2657" i="1"/>
  <c r="T2657" i="1" s="1"/>
  <c r="Q2657" i="1"/>
  <c r="P2657" i="1"/>
  <c r="O2657" i="1"/>
  <c r="N2657" i="1"/>
  <c r="S2656" i="1"/>
  <c r="R2656" i="1"/>
  <c r="Q2656" i="1"/>
  <c r="P2656" i="1"/>
  <c r="O2656" i="1"/>
  <c r="N2656" i="1"/>
  <c r="S2655" i="1"/>
  <c r="R2655" i="1"/>
  <c r="Q2655" i="1"/>
  <c r="P2655" i="1"/>
  <c r="O2655" i="1"/>
  <c r="N2655" i="1"/>
  <c r="S2654" i="1"/>
  <c r="R2654" i="1"/>
  <c r="Q2654" i="1"/>
  <c r="P2654" i="1"/>
  <c r="O2654" i="1"/>
  <c r="N2654" i="1"/>
  <c r="S2653" i="1"/>
  <c r="R2653" i="1"/>
  <c r="Q2653" i="1"/>
  <c r="P2653" i="1"/>
  <c r="O2653" i="1"/>
  <c r="N2653" i="1"/>
  <c r="S2652" i="1"/>
  <c r="R2652" i="1"/>
  <c r="Q2652" i="1"/>
  <c r="P2652" i="1"/>
  <c r="O2652" i="1"/>
  <c r="N2652" i="1"/>
  <c r="S2651" i="1"/>
  <c r="R2651" i="1"/>
  <c r="Q2651" i="1"/>
  <c r="P2651" i="1"/>
  <c r="O2651" i="1"/>
  <c r="N2651" i="1"/>
  <c r="S2650" i="1"/>
  <c r="R2650" i="1"/>
  <c r="Q2650" i="1"/>
  <c r="P2650" i="1"/>
  <c r="O2650" i="1"/>
  <c r="N2650" i="1"/>
  <c r="S2649" i="1"/>
  <c r="R2649" i="1"/>
  <c r="T2649" i="1" s="1"/>
  <c r="Q2649" i="1"/>
  <c r="P2649" i="1"/>
  <c r="O2649" i="1"/>
  <c r="N2649" i="1"/>
  <c r="S2648" i="1"/>
  <c r="R2648" i="1"/>
  <c r="T2648" i="1" s="1"/>
  <c r="Q2648" i="1"/>
  <c r="P2648" i="1"/>
  <c r="O2648" i="1"/>
  <c r="N2648" i="1"/>
  <c r="S2647" i="1"/>
  <c r="R2647" i="1"/>
  <c r="Q2647" i="1"/>
  <c r="P2647" i="1"/>
  <c r="O2647" i="1"/>
  <c r="N2647" i="1"/>
  <c r="S2646" i="1"/>
  <c r="R2646" i="1"/>
  <c r="Q2646" i="1"/>
  <c r="P2646" i="1"/>
  <c r="O2646" i="1"/>
  <c r="N2646" i="1"/>
  <c r="S2645" i="1"/>
  <c r="R2645" i="1"/>
  <c r="Q2645" i="1"/>
  <c r="P2645" i="1"/>
  <c r="O2645" i="1"/>
  <c r="N2645" i="1"/>
  <c r="S2644" i="1"/>
  <c r="R2644" i="1"/>
  <c r="Q2644" i="1"/>
  <c r="P2644" i="1"/>
  <c r="O2644" i="1"/>
  <c r="N2644" i="1"/>
  <c r="S2643" i="1"/>
  <c r="R2643" i="1"/>
  <c r="Q2643" i="1"/>
  <c r="P2643" i="1"/>
  <c r="O2643" i="1"/>
  <c r="N2643" i="1"/>
  <c r="S2642" i="1"/>
  <c r="R2642" i="1"/>
  <c r="Q2642" i="1"/>
  <c r="P2642" i="1"/>
  <c r="O2642" i="1"/>
  <c r="N2642" i="1"/>
  <c r="S2641" i="1"/>
  <c r="R2641" i="1"/>
  <c r="T2641" i="1" s="1"/>
  <c r="Q2641" i="1"/>
  <c r="P2641" i="1"/>
  <c r="O2641" i="1"/>
  <c r="N2641" i="1"/>
  <c r="S2640" i="1"/>
  <c r="R2640" i="1"/>
  <c r="Q2640" i="1"/>
  <c r="P2640" i="1"/>
  <c r="O2640" i="1"/>
  <c r="N2640" i="1"/>
  <c r="S2639" i="1"/>
  <c r="R2639" i="1"/>
  <c r="Q2639" i="1"/>
  <c r="P2639" i="1"/>
  <c r="O2639" i="1"/>
  <c r="N2639" i="1"/>
  <c r="S2638" i="1"/>
  <c r="R2638" i="1"/>
  <c r="T2638" i="1" s="1"/>
  <c r="Q2638" i="1"/>
  <c r="P2638" i="1"/>
  <c r="O2638" i="1"/>
  <c r="N2638" i="1"/>
  <c r="S2637" i="1"/>
  <c r="R2637" i="1"/>
  <c r="Q2637" i="1"/>
  <c r="P2637" i="1"/>
  <c r="O2637" i="1"/>
  <c r="N2637" i="1"/>
  <c r="S2636" i="1"/>
  <c r="R2636" i="1"/>
  <c r="Q2636" i="1"/>
  <c r="P2636" i="1"/>
  <c r="O2636" i="1"/>
  <c r="N2636" i="1"/>
  <c r="S2635" i="1"/>
  <c r="R2635" i="1"/>
  <c r="Q2635" i="1"/>
  <c r="P2635" i="1"/>
  <c r="O2635" i="1"/>
  <c r="N2635" i="1"/>
  <c r="S2634" i="1"/>
  <c r="R2634" i="1"/>
  <c r="Q2634" i="1"/>
  <c r="P2634" i="1"/>
  <c r="O2634" i="1"/>
  <c r="N2634" i="1"/>
  <c r="S2633" i="1"/>
  <c r="R2633" i="1"/>
  <c r="Q2633" i="1"/>
  <c r="P2633" i="1"/>
  <c r="O2633" i="1"/>
  <c r="N2633" i="1"/>
  <c r="S2632" i="1"/>
  <c r="R2632" i="1"/>
  <c r="Q2632" i="1"/>
  <c r="P2632" i="1"/>
  <c r="O2632" i="1"/>
  <c r="N2632" i="1"/>
  <c r="S2631" i="1"/>
  <c r="R2631" i="1"/>
  <c r="Q2631" i="1"/>
  <c r="P2631" i="1"/>
  <c r="O2631" i="1"/>
  <c r="N2631" i="1"/>
  <c r="S2630" i="1"/>
  <c r="R2630" i="1"/>
  <c r="Q2630" i="1"/>
  <c r="P2630" i="1"/>
  <c r="O2630" i="1"/>
  <c r="N2630" i="1"/>
  <c r="S2629" i="1"/>
  <c r="R2629" i="1"/>
  <c r="Q2629" i="1"/>
  <c r="P2629" i="1"/>
  <c r="O2629" i="1"/>
  <c r="N2629" i="1"/>
  <c r="S2628" i="1"/>
  <c r="R2628" i="1"/>
  <c r="T2628" i="1" s="1"/>
  <c r="Q2628" i="1"/>
  <c r="P2628" i="1"/>
  <c r="O2628" i="1"/>
  <c r="N2628" i="1"/>
  <c r="S2627" i="1"/>
  <c r="R2627" i="1"/>
  <c r="Q2627" i="1"/>
  <c r="P2627" i="1"/>
  <c r="O2627" i="1"/>
  <c r="N2627" i="1"/>
  <c r="S2626" i="1"/>
  <c r="R2626" i="1"/>
  <c r="Q2626" i="1"/>
  <c r="P2626" i="1"/>
  <c r="O2626" i="1"/>
  <c r="N2626" i="1"/>
  <c r="S2625" i="1"/>
  <c r="R2625" i="1"/>
  <c r="T2625" i="1" s="1"/>
  <c r="Q2625" i="1"/>
  <c r="P2625" i="1"/>
  <c r="O2625" i="1"/>
  <c r="N2625" i="1"/>
  <c r="S2624" i="1"/>
  <c r="R2624" i="1"/>
  <c r="Q2624" i="1"/>
  <c r="P2624" i="1"/>
  <c r="O2624" i="1"/>
  <c r="N2624" i="1"/>
  <c r="S2623" i="1"/>
  <c r="R2623" i="1"/>
  <c r="Q2623" i="1"/>
  <c r="P2623" i="1"/>
  <c r="O2623" i="1"/>
  <c r="N2623" i="1"/>
  <c r="S2622" i="1"/>
  <c r="R2622" i="1"/>
  <c r="Q2622" i="1"/>
  <c r="P2622" i="1"/>
  <c r="O2622" i="1"/>
  <c r="N2622" i="1"/>
  <c r="S2621" i="1"/>
  <c r="R2621" i="1"/>
  <c r="Q2621" i="1"/>
  <c r="P2621" i="1"/>
  <c r="O2621" i="1"/>
  <c r="N2621" i="1"/>
  <c r="S2620" i="1"/>
  <c r="R2620" i="1"/>
  <c r="Q2620" i="1"/>
  <c r="P2620" i="1"/>
  <c r="O2620" i="1"/>
  <c r="N2620" i="1"/>
  <c r="S2619" i="1"/>
  <c r="R2619" i="1"/>
  <c r="Q2619" i="1"/>
  <c r="P2619" i="1"/>
  <c r="O2619" i="1"/>
  <c r="N2619" i="1"/>
  <c r="S2618" i="1"/>
  <c r="R2618" i="1"/>
  <c r="Q2618" i="1"/>
  <c r="P2618" i="1"/>
  <c r="O2618" i="1"/>
  <c r="N2618" i="1"/>
  <c r="S2617" i="1"/>
  <c r="R2617" i="1"/>
  <c r="T2617" i="1" s="1"/>
  <c r="Q2617" i="1"/>
  <c r="P2617" i="1"/>
  <c r="O2617" i="1"/>
  <c r="N2617" i="1"/>
  <c r="S2616" i="1"/>
  <c r="R2616" i="1"/>
  <c r="Q2616" i="1"/>
  <c r="P2616" i="1"/>
  <c r="O2616" i="1"/>
  <c r="N2616" i="1"/>
  <c r="S2615" i="1"/>
  <c r="R2615" i="1"/>
  <c r="Q2615" i="1"/>
  <c r="P2615" i="1"/>
  <c r="O2615" i="1"/>
  <c r="N2615" i="1"/>
  <c r="S2614" i="1"/>
  <c r="R2614" i="1"/>
  <c r="Q2614" i="1"/>
  <c r="P2614" i="1"/>
  <c r="O2614" i="1"/>
  <c r="N2614" i="1"/>
  <c r="S2613" i="1"/>
  <c r="R2613" i="1"/>
  <c r="Q2613" i="1"/>
  <c r="P2613" i="1"/>
  <c r="O2613" i="1"/>
  <c r="N2613" i="1"/>
  <c r="S2612" i="1"/>
  <c r="R2612" i="1"/>
  <c r="Q2612" i="1"/>
  <c r="P2612" i="1"/>
  <c r="O2612" i="1"/>
  <c r="N2612" i="1"/>
  <c r="S2611" i="1"/>
  <c r="R2611" i="1"/>
  <c r="Q2611" i="1"/>
  <c r="P2611" i="1"/>
  <c r="O2611" i="1"/>
  <c r="N2611" i="1"/>
  <c r="S2610" i="1"/>
  <c r="R2610" i="1"/>
  <c r="Q2610" i="1"/>
  <c r="P2610" i="1"/>
  <c r="O2610" i="1"/>
  <c r="N2610" i="1"/>
  <c r="S2609" i="1"/>
  <c r="R2609" i="1"/>
  <c r="T2609" i="1" s="1"/>
  <c r="Q2609" i="1"/>
  <c r="P2609" i="1"/>
  <c r="O2609" i="1"/>
  <c r="N2609" i="1"/>
  <c r="S2608" i="1"/>
  <c r="R2608" i="1"/>
  <c r="T2608" i="1" s="1"/>
  <c r="Q2608" i="1"/>
  <c r="P2608" i="1"/>
  <c r="O2608" i="1"/>
  <c r="N2608" i="1"/>
  <c r="S2607" i="1"/>
  <c r="R2607" i="1"/>
  <c r="Q2607" i="1"/>
  <c r="P2607" i="1"/>
  <c r="O2607" i="1"/>
  <c r="N2607" i="1"/>
  <c r="S2606" i="1"/>
  <c r="R2606" i="1"/>
  <c r="Q2606" i="1"/>
  <c r="P2606" i="1"/>
  <c r="O2606" i="1"/>
  <c r="N2606" i="1"/>
  <c r="S2605" i="1"/>
  <c r="R2605" i="1"/>
  <c r="Q2605" i="1"/>
  <c r="P2605" i="1"/>
  <c r="O2605" i="1"/>
  <c r="N2605" i="1"/>
  <c r="S2604" i="1"/>
  <c r="R2604" i="1"/>
  <c r="Q2604" i="1"/>
  <c r="P2604" i="1"/>
  <c r="O2604" i="1"/>
  <c r="N2604" i="1"/>
  <c r="S2603" i="1"/>
  <c r="R2603" i="1"/>
  <c r="Q2603" i="1"/>
  <c r="P2603" i="1"/>
  <c r="O2603" i="1"/>
  <c r="N2603" i="1"/>
  <c r="S2602" i="1"/>
  <c r="R2602" i="1"/>
  <c r="Q2602" i="1"/>
  <c r="P2602" i="1"/>
  <c r="O2602" i="1"/>
  <c r="N2602" i="1"/>
  <c r="S2601" i="1"/>
  <c r="R2601" i="1"/>
  <c r="T2601" i="1" s="1"/>
  <c r="Q2601" i="1"/>
  <c r="P2601" i="1"/>
  <c r="O2601" i="1"/>
  <c r="N2601" i="1"/>
  <c r="S2600" i="1"/>
  <c r="R2600" i="1"/>
  <c r="Q2600" i="1"/>
  <c r="P2600" i="1"/>
  <c r="O2600" i="1"/>
  <c r="N2600" i="1"/>
  <c r="S2599" i="1"/>
  <c r="R2599" i="1"/>
  <c r="Q2599" i="1"/>
  <c r="P2599" i="1"/>
  <c r="O2599" i="1"/>
  <c r="N2599" i="1"/>
  <c r="S2598" i="1"/>
  <c r="R2598" i="1"/>
  <c r="T2598" i="1" s="1"/>
  <c r="Q2598" i="1"/>
  <c r="P2598" i="1"/>
  <c r="O2598" i="1"/>
  <c r="N2598" i="1"/>
  <c r="S2597" i="1"/>
  <c r="R2597" i="1"/>
  <c r="Q2597" i="1"/>
  <c r="P2597" i="1"/>
  <c r="O2597" i="1"/>
  <c r="N2597" i="1"/>
  <c r="S2596" i="1"/>
  <c r="R2596" i="1"/>
  <c r="Q2596" i="1"/>
  <c r="P2596" i="1"/>
  <c r="O2596" i="1"/>
  <c r="N2596" i="1"/>
  <c r="S2595" i="1"/>
  <c r="R2595" i="1"/>
  <c r="Q2595" i="1"/>
  <c r="P2595" i="1"/>
  <c r="O2595" i="1"/>
  <c r="N2595" i="1"/>
  <c r="S2594" i="1"/>
  <c r="R2594" i="1"/>
  <c r="Q2594" i="1"/>
  <c r="P2594" i="1"/>
  <c r="O2594" i="1"/>
  <c r="N2594" i="1"/>
  <c r="S2593" i="1"/>
  <c r="R2593" i="1"/>
  <c r="Q2593" i="1"/>
  <c r="P2593" i="1"/>
  <c r="O2593" i="1"/>
  <c r="N2593" i="1"/>
  <c r="S2592" i="1"/>
  <c r="R2592" i="1"/>
  <c r="Q2592" i="1"/>
  <c r="P2592" i="1"/>
  <c r="O2592" i="1"/>
  <c r="N2592" i="1"/>
  <c r="S2591" i="1"/>
  <c r="R2591" i="1"/>
  <c r="Q2591" i="1"/>
  <c r="P2591" i="1"/>
  <c r="O2591" i="1"/>
  <c r="N2591" i="1"/>
  <c r="S2590" i="1"/>
  <c r="R2590" i="1"/>
  <c r="Q2590" i="1"/>
  <c r="P2590" i="1"/>
  <c r="O2590" i="1"/>
  <c r="N2590" i="1"/>
  <c r="S2589" i="1"/>
  <c r="R2589" i="1"/>
  <c r="Q2589" i="1"/>
  <c r="P2589" i="1"/>
  <c r="O2589" i="1"/>
  <c r="N2589" i="1"/>
  <c r="S2588" i="1"/>
  <c r="R2588" i="1"/>
  <c r="T2588" i="1" s="1"/>
  <c r="Q2588" i="1"/>
  <c r="P2588" i="1"/>
  <c r="O2588" i="1"/>
  <c r="N2588" i="1"/>
  <c r="S2587" i="1"/>
  <c r="R2587" i="1"/>
  <c r="Q2587" i="1"/>
  <c r="P2587" i="1"/>
  <c r="O2587" i="1"/>
  <c r="N2587" i="1"/>
  <c r="S2586" i="1"/>
  <c r="R2586" i="1"/>
  <c r="Q2586" i="1"/>
  <c r="P2586" i="1"/>
  <c r="O2586" i="1"/>
  <c r="N2586" i="1"/>
  <c r="S2585" i="1"/>
  <c r="R2585" i="1"/>
  <c r="T2585" i="1" s="1"/>
  <c r="Q2585" i="1"/>
  <c r="P2585" i="1"/>
  <c r="O2585" i="1"/>
  <c r="N2585" i="1"/>
  <c r="S2584" i="1"/>
  <c r="R2584" i="1"/>
  <c r="Q2584" i="1"/>
  <c r="P2584" i="1"/>
  <c r="O2584" i="1"/>
  <c r="N2584" i="1"/>
  <c r="S2583" i="1"/>
  <c r="R2583" i="1"/>
  <c r="Q2583" i="1"/>
  <c r="P2583" i="1"/>
  <c r="O2583" i="1"/>
  <c r="N2583" i="1"/>
  <c r="S2582" i="1"/>
  <c r="R2582" i="1"/>
  <c r="Q2582" i="1"/>
  <c r="P2582" i="1"/>
  <c r="O2582" i="1"/>
  <c r="N2582" i="1"/>
  <c r="S2581" i="1"/>
  <c r="R2581" i="1"/>
  <c r="Q2581" i="1"/>
  <c r="P2581" i="1"/>
  <c r="O2581" i="1"/>
  <c r="N2581" i="1"/>
  <c r="S2580" i="1"/>
  <c r="R2580" i="1"/>
  <c r="Q2580" i="1"/>
  <c r="P2580" i="1"/>
  <c r="O2580" i="1"/>
  <c r="N2580" i="1"/>
  <c r="S2579" i="1"/>
  <c r="R2579" i="1"/>
  <c r="Q2579" i="1"/>
  <c r="P2579" i="1"/>
  <c r="O2579" i="1"/>
  <c r="N2579" i="1"/>
  <c r="S2578" i="1"/>
  <c r="R2578" i="1"/>
  <c r="Q2578" i="1"/>
  <c r="P2578" i="1"/>
  <c r="O2578" i="1"/>
  <c r="N2578" i="1"/>
  <c r="S2577" i="1"/>
  <c r="R2577" i="1"/>
  <c r="T2577" i="1" s="1"/>
  <c r="Q2577" i="1"/>
  <c r="P2577" i="1"/>
  <c r="O2577" i="1"/>
  <c r="N2577" i="1"/>
  <c r="S2576" i="1"/>
  <c r="R2576" i="1"/>
  <c r="Q2576" i="1"/>
  <c r="P2576" i="1"/>
  <c r="O2576" i="1"/>
  <c r="N2576" i="1"/>
  <c r="S2575" i="1"/>
  <c r="R2575" i="1"/>
  <c r="Q2575" i="1"/>
  <c r="P2575" i="1"/>
  <c r="O2575" i="1"/>
  <c r="N2575" i="1"/>
  <c r="S2574" i="1"/>
  <c r="R2574" i="1"/>
  <c r="Q2574" i="1"/>
  <c r="P2574" i="1"/>
  <c r="O2574" i="1"/>
  <c r="N2574" i="1"/>
  <c r="S2573" i="1"/>
  <c r="R2573" i="1"/>
  <c r="Q2573" i="1"/>
  <c r="P2573" i="1"/>
  <c r="O2573" i="1"/>
  <c r="N2573" i="1"/>
  <c r="S2572" i="1"/>
  <c r="R2572" i="1"/>
  <c r="Q2572" i="1"/>
  <c r="P2572" i="1"/>
  <c r="O2572" i="1"/>
  <c r="N2572" i="1"/>
  <c r="S2571" i="1"/>
  <c r="R2571" i="1"/>
  <c r="Q2571" i="1"/>
  <c r="P2571" i="1"/>
  <c r="O2571" i="1"/>
  <c r="N2571" i="1"/>
  <c r="S2570" i="1"/>
  <c r="R2570" i="1"/>
  <c r="Q2570" i="1"/>
  <c r="P2570" i="1"/>
  <c r="O2570" i="1"/>
  <c r="N2570" i="1"/>
  <c r="S2569" i="1"/>
  <c r="R2569" i="1"/>
  <c r="T2569" i="1" s="1"/>
  <c r="Q2569" i="1"/>
  <c r="P2569" i="1"/>
  <c r="O2569" i="1"/>
  <c r="N2569" i="1"/>
  <c r="S2568" i="1"/>
  <c r="R2568" i="1"/>
  <c r="T2568" i="1" s="1"/>
  <c r="Q2568" i="1"/>
  <c r="P2568" i="1"/>
  <c r="O2568" i="1"/>
  <c r="N2568" i="1"/>
  <c r="S2567" i="1"/>
  <c r="R2567" i="1"/>
  <c r="Q2567" i="1"/>
  <c r="P2567" i="1"/>
  <c r="O2567" i="1"/>
  <c r="N2567" i="1"/>
  <c r="S2566" i="1"/>
  <c r="R2566" i="1"/>
  <c r="Q2566" i="1"/>
  <c r="P2566" i="1"/>
  <c r="O2566" i="1"/>
  <c r="N2566" i="1"/>
  <c r="S2565" i="1"/>
  <c r="R2565" i="1"/>
  <c r="Q2565" i="1"/>
  <c r="P2565" i="1"/>
  <c r="O2565" i="1"/>
  <c r="N2565" i="1"/>
  <c r="S2564" i="1"/>
  <c r="R2564" i="1"/>
  <c r="Q2564" i="1"/>
  <c r="P2564" i="1"/>
  <c r="O2564" i="1"/>
  <c r="N2564" i="1"/>
  <c r="S2563" i="1"/>
  <c r="R2563" i="1"/>
  <c r="Q2563" i="1"/>
  <c r="P2563" i="1"/>
  <c r="O2563" i="1"/>
  <c r="N2563" i="1"/>
  <c r="S2562" i="1"/>
  <c r="R2562" i="1"/>
  <c r="Q2562" i="1"/>
  <c r="P2562" i="1"/>
  <c r="O2562" i="1"/>
  <c r="N2562" i="1"/>
  <c r="S2561" i="1"/>
  <c r="R2561" i="1"/>
  <c r="T2561" i="1" s="1"/>
  <c r="Q2561" i="1"/>
  <c r="P2561" i="1"/>
  <c r="O2561" i="1"/>
  <c r="N2561" i="1"/>
  <c r="S2560" i="1"/>
  <c r="R2560" i="1"/>
  <c r="Q2560" i="1"/>
  <c r="P2560" i="1"/>
  <c r="O2560" i="1"/>
  <c r="N2560" i="1"/>
  <c r="S2559" i="1"/>
  <c r="R2559" i="1"/>
  <c r="Q2559" i="1"/>
  <c r="P2559" i="1"/>
  <c r="O2559" i="1"/>
  <c r="N2559" i="1"/>
  <c r="S2558" i="1"/>
  <c r="R2558" i="1"/>
  <c r="T2558" i="1" s="1"/>
  <c r="Q2558" i="1"/>
  <c r="P2558" i="1"/>
  <c r="O2558" i="1"/>
  <c r="N2558" i="1"/>
  <c r="S2557" i="1"/>
  <c r="R2557" i="1"/>
  <c r="Q2557" i="1"/>
  <c r="P2557" i="1"/>
  <c r="O2557" i="1"/>
  <c r="N2557" i="1"/>
  <c r="S2556" i="1"/>
  <c r="R2556" i="1"/>
  <c r="Q2556" i="1"/>
  <c r="P2556" i="1"/>
  <c r="O2556" i="1"/>
  <c r="N2556" i="1"/>
  <c r="S2555" i="1"/>
  <c r="R2555" i="1"/>
  <c r="Q2555" i="1"/>
  <c r="P2555" i="1"/>
  <c r="O2555" i="1"/>
  <c r="N2555" i="1"/>
  <c r="S2554" i="1"/>
  <c r="R2554" i="1"/>
  <c r="Q2554" i="1"/>
  <c r="P2554" i="1"/>
  <c r="O2554" i="1"/>
  <c r="N2554" i="1"/>
  <c r="S2553" i="1"/>
  <c r="R2553" i="1"/>
  <c r="Q2553" i="1"/>
  <c r="P2553" i="1"/>
  <c r="O2553" i="1"/>
  <c r="N2553" i="1"/>
  <c r="S2552" i="1"/>
  <c r="R2552" i="1"/>
  <c r="Q2552" i="1"/>
  <c r="P2552" i="1"/>
  <c r="O2552" i="1"/>
  <c r="N2552" i="1"/>
  <c r="S2551" i="1"/>
  <c r="R2551" i="1"/>
  <c r="Q2551" i="1"/>
  <c r="P2551" i="1"/>
  <c r="O2551" i="1"/>
  <c r="N2551" i="1"/>
  <c r="S2550" i="1"/>
  <c r="R2550" i="1"/>
  <c r="Q2550" i="1"/>
  <c r="P2550" i="1"/>
  <c r="O2550" i="1"/>
  <c r="N2550" i="1"/>
  <c r="S2549" i="1"/>
  <c r="R2549" i="1"/>
  <c r="Q2549" i="1"/>
  <c r="P2549" i="1"/>
  <c r="O2549" i="1"/>
  <c r="N2549" i="1"/>
  <c r="S2548" i="1"/>
  <c r="R2548" i="1"/>
  <c r="T2548" i="1" s="1"/>
  <c r="Q2548" i="1"/>
  <c r="P2548" i="1"/>
  <c r="O2548" i="1"/>
  <c r="N2548" i="1"/>
  <c r="S2547" i="1"/>
  <c r="R2547" i="1"/>
  <c r="Q2547" i="1"/>
  <c r="P2547" i="1"/>
  <c r="O2547" i="1"/>
  <c r="N2547" i="1"/>
  <c r="S2546" i="1"/>
  <c r="R2546" i="1"/>
  <c r="Q2546" i="1"/>
  <c r="P2546" i="1"/>
  <c r="O2546" i="1"/>
  <c r="N2546" i="1"/>
  <c r="S2545" i="1"/>
  <c r="R2545" i="1"/>
  <c r="T2545" i="1" s="1"/>
  <c r="Q2545" i="1"/>
  <c r="P2545" i="1"/>
  <c r="O2545" i="1"/>
  <c r="N2545" i="1"/>
  <c r="S2544" i="1"/>
  <c r="R2544" i="1"/>
  <c r="Q2544" i="1"/>
  <c r="P2544" i="1"/>
  <c r="O2544" i="1"/>
  <c r="N2544" i="1"/>
  <c r="S2543" i="1"/>
  <c r="R2543" i="1"/>
  <c r="Q2543" i="1"/>
  <c r="P2543" i="1"/>
  <c r="O2543" i="1"/>
  <c r="N2543" i="1"/>
  <c r="S2542" i="1"/>
  <c r="R2542" i="1"/>
  <c r="Q2542" i="1"/>
  <c r="P2542" i="1"/>
  <c r="O2542" i="1"/>
  <c r="N2542" i="1"/>
  <c r="S2541" i="1"/>
  <c r="R2541" i="1"/>
  <c r="Q2541" i="1"/>
  <c r="P2541" i="1"/>
  <c r="O2541" i="1"/>
  <c r="N2541" i="1"/>
  <c r="S2540" i="1"/>
  <c r="R2540" i="1"/>
  <c r="Q2540" i="1"/>
  <c r="P2540" i="1"/>
  <c r="O2540" i="1"/>
  <c r="N2540" i="1"/>
  <c r="S2539" i="1"/>
  <c r="R2539" i="1"/>
  <c r="Q2539" i="1"/>
  <c r="P2539" i="1"/>
  <c r="O2539" i="1"/>
  <c r="N2539" i="1"/>
  <c r="S2538" i="1"/>
  <c r="R2538" i="1"/>
  <c r="Q2538" i="1"/>
  <c r="P2538" i="1"/>
  <c r="O2538" i="1"/>
  <c r="N2538" i="1"/>
  <c r="S2537" i="1"/>
  <c r="R2537" i="1"/>
  <c r="T2537" i="1" s="1"/>
  <c r="Q2537" i="1"/>
  <c r="P2537" i="1"/>
  <c r="O2537" i="1"/>
  <c r="N2537" i="1"/>
  <c r="S2536" i="1"/>
  <c r="R2536" i="1"/>
  <c r="Q2536" i="1"/>
  <c r="P2536" i="1"/>
  <c r="O2536" i="1"/>
  <c r="N2536" i="1"/>
  <c r="S2535" i="1"/>
  <c r="R2535" i="1"/>
  <c r="Q2535" i="1"/>
  <c r="P2535" i="1"/>
  <c r="O2535" i="1"/>
  <c r="N2535" i="1"/>
  <c r="S2534" i="1"/>
  <c r="R2534" i="1"/>
  <c r="Q2534" i="1"/>
  <c r="P2534" i="1"/>
  <c r="O2534" i="1"/>
  <c r="N2534" i="1"/>
  <c r="S2533" i="1"/>
  <c r="R2533" i="1"/>
  <c r="Q2533" i="1"/>
  <c r="P2533" i="1"/>
  <c r="O2533" i="1"/>
  <c r="N2533" i="1"/>
  <c r="S2532" i="1"/>
  <c r="R2532" i="1"/>
  <c r="Q2532" i="1"/>
  <c r="P2532" i="1"/>
  <c r="O2532" i="1"/>
  <c r="N2532" i="1"/>
  <c r="S2531" i="1"/>
  <c r="R2531" i="1"/>
  <c r="T2531" i="1" s="1"/>
  <c r="Q2531" i="1"/>
  <c r="P2531" i="1"/>
  <c r="O2531" i="1"/>
  <c r="N2531" i="1"/>
  <c r="S2530" i="1"/>
  <c r="R2530" i="1"/>
  <c r="Q2530" i="1"/>
  <c r="P2530" i="1"/>
  <c r="O2530" i="1"/>
  <c r="N2530" i="1"/>
  <c r="S2529" i="1"/>
  <c r="R2529" i="1"/>
  <c r="T2529" i="1" s="1"/>
  <c r="Q2529" i="1"/>
  <c r="P2529" i="1"/>
  <c r="O2529" i="1"/>
  <c r="N2529" i="1"/>
  <c r="S2528" i="1"/>
  <c r="R2528" i="1"/>
  <c r="T2528" i="1" s="1"/>
  <c r="Q2528" i="1"/>
  <c r="P2528" i="1"/>
  <c r="O2528" i="1"/>
  <c r="N2528" i="1"/>
  <c r="T2527" i="1"/>
  <c r="S2527" i="1"/>
  <c r="R2527" i="1"/>
  <c r="Q2527" i="1"/>
  <c r="P2527" i="1"/>
  <c r="O2527" i="1"/>
  <c r="N2527" i="1"/>
  <c r="S2526" i="1"/>
  <c r="R2526" i="1"/>
  <c r="Q2526" i="1"/>
  <c r="P2526" i="1"/>
  <c r="O2526" i="1"/>
  <c r="N2526" i="1"/>
  <c r="S2525" i="1"/>
  <c r="R2525" i="1"/>
  <c r="Q2525" i="1"/>
  <c r="P2525" i="1"/>
  <c r="O2525" i="1"/>
  <c r="N2525" i="1"/>
  <c r="T2524" i="1"/>
  <c r="S2524" i="1"/>
  <c r="R2524" i="1"/>
  <c r="Q2524" i="1"/>
  <c r="P2524" i="1"/>
  <c r="O2524" i="1"/>
  <c r="N2524" i="1"/>
  <c r="S2523" i="1"/>
  <c r="R2523" i="1"/>
  <c r="T2523" i="1" s="1"/>
  <c r="Q2523" i="1"/>
  <c r="P2523" i="1"/>
  <c r="O2523" i="1"/>
  <c r="N2523" i="1"/>
  <c r="S2522" i="1"/>
  <c r="R2522" i="1"/>
  <c r="T2522" i="1" s="1"/>
  <c r="Q2522" i="1"/>
  <c r="P2522" i="1"/>
  <c r="O2522" i="1"/>
  <c r="N2522" i="1"/>
  <c r="S2521" i="1"/>
  <c r="T2521" i="1" s="1"/>
  <c r="R2521" i="1"/>
  <c r="Q2521" i="1"/>
  <c r="P2521" i="1"/>
  <c r="O2521" i="1"/>
  <c r="N2521" i="1"/>
  <c r="S2520" i="1"/>
  <c r="R2520" i="1"/>
  <c r="T2520" i="1" s="1"/>
  <c r="Q2520" i="1"/>
  <c r="P2520" i="1"/>
  <c r="O2520" i="1"/>
  <c r="N2520" i="1"/>
  <c r="S2519" i="1"/>
  <c r="R2519" i="1"/>
  <c r="T2519" i="1" s="1"/>
  <c r="Q2519" i="1"/>
  <c r="P2519" i="1"/>
  <c r="O2519" i="1"/>
  <c r="N2519" i="1"/>
  <c r="S2518" i="1"/>
  <c r="R2518" i="1"/>
  <c r="T2518" i="1" s="1"/>
  <c r="Q2518" i="1"/>
  <c r="P2518" i="1"/>
  <c r="O2518" i="1"/>
  <c r="N2518" i="1"/>
  <c r="S2517" i="1"/>
  <c r="R2517" i="1"/>
  <c r="T2517" i="1" s="1"/>
  <c r="Q2517" i="1"/>
  <c r="P2517" i="1"/>
  <c r="O2517" i="1"/>
  <c r="N2517" i="1"/>
  <c r="S2516" i="1"/>
  <c r="R2516" i="1"/>
  <c r="T2516" i="1" s="1"/>
  <c r="Q2516" i="1"/>
  <c r="P2516" i="1"/>
  <c r="O2516" i="1"/>
  <c r="N2516" i="1"/>
  <c r="S2515" i="1"/>
  <c r="R2515" i="1"/>
  <c r="Q2515" i="1"/>
  <c r="P2515" i="1"/>
  <c r="O2515" i="1"/>
  <c r="N2515" i="1"/>
  <c r="S2514" i="1"/>
  <c r="R2514" i="1"/>
  <c r="T2514" i="1" s="1"/>
  <c r="Q2514" i="1"/>
  <c r="P2514" i="1"/>
  <c r="O2514" i="1"/>
  <c r="N2514" i="1"/>
  <c r="S2513" i="1"/>
  <c r="R2513" i="1"/>
  <c r="T2513" i="1" s="1"/>
  <c r="Q2513" i="1"/>
  <c r="P2513" i="1"/>
  <c r="O2513" i="1"/>
  <c r="N2513" i="1"/>
  <c r="S2512" i="1"/>
  <c r="T2512" i="1" s="1"/>
  <c r="R2512" i="1"/>
  <c r="Q2512" i="1"/>
  <c r="P2512" i="1"/>
  <c r="O2512" i="1"/>
  <c r="N2512" i="1"/>
  <c r="S2511" i="1"/>
  <c r="R2511" i="1"/>
  <c r="T2511" i="1" s="1"/>
  <c r="Q2511" i="1"/>
  <c r="P2511" i="1"/>
  <c r="O2511" i="1"/>
  <c r="N2511" i="1"/>
  <c r="T2510" i="1"/>
  <c r="S2510" i="1"/>
  <c r="R2510" i="1"/>
  <c r="Q2510" i="1"/>
  <c r="P2510" i="1"/>
  <c r="O2510" i="1"/>
  <c r="N2510" i="1"/>
  <c r="S2509" i="1"/>
  <c r="R2509" i="1"/>
  <c r="Q2509" i="1"/>
  <c r="P2509" i="1"/>
  <c r="O2509" i="1"/>
  <c r="N2509" i="1"/>
  <c r="S2508" i="1"/>
  <c r="R2508" i="1"/>
  <c r="T2508" i="1" s="1"/>
  <c r="Q2508" i="1"/>
  <c r="P2508" i="1"/>
  <c r="O2508" i="1"/>
  <c r="N2508" i="1"/>
  <c r="S2507" i="1"/>
  <c r="R2507" i="1"/>
  <c r="T2507" i="1" s="1"/>
  <c r="Q2507" i="1"/>
  <c r="P2507" i="1"/>
  <c r="O2507" i="1"/>
  <c r="N2507" i="1"/>
  <c r="S2506" i="1"/>
  <c r="R2506" i="1"/>
  <c r="T2506" i="1" s="1"/>
  <c r="Q2506" i="1"/>
  <c r="P2506" i="1"/>
  <c r="O2506" i="1"/>
  <c r="N2506" i="1"/>
  <c r="T2505" i="1"/>
  <c r="S2505" i="1"/>
  <c r="R2505" i="1"/>
  <c r="Q2505" i="1"/>
  <c r="P2505" i="1"/>
  <c r="O2505" i="1"/>
  <c r="N2505" i="1"/>
  <c r="S2504" i="1"/>
  <c r="R2504" i="1"/>
  <c r="Q2504" i="1"/>
  <c r="P2504" i="1"/>
  <c r="O2504" i="1"/>
  <c r="N2504" i="1"/>
  <c r="T2503" i="1"/>
  <c r="S2503" i="1"/>
  <c r="R2503" i="1"/>
  <c r="Q2503" i="1"/>
  <c r="P2503" i="1"/>
  <c r="O2503" i="1"/>
  <c r="N2503" i="1"/>
  <c r="S2502" i="1"/>
  <c r="R2502" i="1"/>
  <c r="T2502" i="1" s="1"/>
  <c r="Q2502" i="1"/>
  <c r="P2502" i="1"/>
  <c r="O2502" i="1"/>
  <c r="N2502" i="1"/>
  <c r="S2501" i="1"/>
  <c r="R2501" i="1"/>
  <c r="T2501" i="1" s="1"/>
  <c r="Q2501" i="1"/>
  <c r="P2501" i="1"/>
  <c r="O2501" i="1"/>
  <c r="N2501" i="1"/>
  <c r="S2500" i="1"/>
  <c r="T2500" i="1" s="1"/>
  <c r="R2500" i="1"/>
  <c r="Q2500" i="1"/>
  <c r="P2500" i="1"/>
  <c r="O2500" i="1"/>
  <c r="N2500" i="1"/>
  <c r="S2499" i="1"/>
  <c r="R2499" i="1"/>
  <c r="T2499" i="1" s="1"/>
  <c r="Q2499" i="1"/>
  <c r="P2499" i="1"/>
  <c r="O2499" i="1"/>
  <c r="N2499" i="1"/>
  <c r="S2498" i="1"/>
  <c r="R2498" i="1"/>
  <c r="T2498" i="1" s="1"/>
  <c r="Q2498" i="1"/>
  <c r="P2498" i="1"/>
  <c r="O2498" i="1"/>
  <c r="N2498" i="1"/>
  <c r="S2497" i="1"/>
  <c r="R2497" i="1"/>
  <c r="T2497" i="1" s="1"/>
  <c r="Q2497" i="1"/>
  <c r="P2497" i="1"/>
  <c r="O2497" i="1"/>
  <c r="N2497" i="1"/>
  <c r="T2496" i="1"/>
  <c r="S2496" i="1"/>
  <c r="R2496" i="1"/>
  <c r="Q2496" i="1"/>
  <c r="P2496" i="1"/>
  <c r="O2496" i="1"/>
  <c r="N2496" i="1"/>
  <c r="S2495" i="1"/>
  <c r="R2495" i="1"/>
  <c r="Q2495" i="1"/>
  <c r="P2495" i="1"/>
  <c r="O2495" i="1"/>
  <c r="N2495" i="1"/>
  <c r="S2494" i="1"/>
  <c r="T2494" i="1" s="1"/>
  <c r="R2494" i="1"/>
  <c r="Q2494" i="1"/>
  <c r="P2494" i="1"/>
  <c r="O2494" i="1"/>
  <c r="N2494" i="1"/>
  <c r="S2493" i="1"/>
  <c r="R2493" i="1"/>
  <c r="T2493" i="1" s="1"/>
  <c r="Q2493" i="1"/>
  <c r="P2493" i="1"/>
  <c r="O2493" i="1"/>
  <c r="N2493" i="1"/>
  <c r="S2492" i="1"/>
  <c r="R2492" i="1"/>
  <c r="T2492" i="1" s="1"/>
  <c r="Q2492" i="1"/>
  <c r="P2492" i="1"/>
  <c r="O2492" i="1"/>
  <c r="N2492" i="1"/>
  <c r="S2491" i="1"/>
  <c r="R2491" i="1"/>
  <c r="T2491" i="1" s="1"/>
  <c r="Q2491" i="1"/>
  <c r="P2491" i="1"/>
  <c r="O2491" i="1"/>
  <c r="N2491" i="1"/>
  <c r="S2490" i="1"/>
  <c r="R2490" i="1"/>
  <c r="Q2490" i="1"/>
  <c r="P2490" i="1"/>
  <c r="O2490" i="1"/>
  <c r="N2490" i="1"/>
  <c r="T2489" i="1"/>
  <c r="S2489" i="1"/>
  <c r="R2489" i="1"/>
  <c r="Q2489" i="1"/>
  <c r="P2489" i="1"/>
  <c r="O2489" i="1"/>
  <c r="N2489" i="1"/>
  <c r="T2488" i="1"/>
  <c r="S2488" i="1"/>
  <c r="R2488" i="1"/>
  <c r="Q2488" i="1"/>
  <c r="P2488" i="1"/>
  <c r="O2488" i="1"/>
  <c r="N2488" i="1"/>
  <c r="T2487" i="1"/>
  <c r="S2487" i="1"/>
  <c r="R2487" i="1"/>
  <c r="Q2487" i="1"/>
  <c r="P2487" i="1"/>
  <c r="O2487" i="1"/>
  <c r="N2487" i="1"/>
  <c r="S2486" i="1"/>
  <c r="R2486" i="1"/>
  <c r="Q2486" i="1"/>
  <c r="P2486" i="1"/>
  <c r="O2486" i="1"/>
  <c r="N2486" i="1"/>
  <c r="S2485" i="1"/>
  <c r="R2485" i="1"/>
  <c r="Q2485" i="1"/>
  <c r="P2485" i="1"/>
  <c r="O2485" i="1"/>
  <c r="N2485" i="1"/>
  <c r="T2484" i="1"/>
  <c r="S2484" i="1"/>
  <c r="R2484" i="1"/>
  <c r="Q2484" i="1"/>
  <c r="P2484" i="1"/>
  <c r="O2484" i="1"/>
  <c r="N2484" i="1"/>
  <c r="S2483" i="1"/>
  <c r="R2483" i="1"/>
  <c r="T2483" i="1" s="1"/>
  <c r="Q2483" i="1"/>
  <c r="P2483" i="1"/>
  <c r="O2483" i="1"/>
  <c r="N2483" i="1"/>
  <c r="S2482" i="1"/>
  <c r="R2482" i="1"/>
  <c r="T2482" i="1" s="1"/>
  <c r="Q2482" i="1"/>
  <c r="P2482" i="1"/>
  <c r="O2482" i="1"/>
  <c r="N2482" i="1"/>
  <c r="S2481" i="1"/>
  <c r="T2481" i="1" s="1"/>
  <c r="R2481" i="1"/>
  <c r="Q2481" i="1"/>
  <c r="P2481" i="1"/>
  <c r="O2481" i="1"/>
  <c r="N2481" i="1"/>
  <c r="S2480" i="1"/>
  <c r="R2480" i="1"/>
  <c r="T2480" i="1" s="1"/>
  <c r="Q2480" i="1"/>
  <c r="P2480" i="1"/>
  <c r="O2480" i="1"/>
  <c r="N2480" i="1"/>
  <c r="S2479" i="1"/>
  <c r="T2479" i="1" s="1"/>
  <c r="R2479" i="1"/>
  <c r="Q2479" i="1"/>
  <c r="P2479" i="1"/>
  <c r="O2479" i="1"/>
  <c r="N2479" i="1"/>
  <c r="T2478" i="1"/>
  <c r="S2478" i="1"/>
  <c r="R2478" i="1"/>
  <c r="Q2478" i="1"/>
  <c r="P2478" i="1"/>
  <c r="O2478" i="1"/>
  <c r="N2478" i="1"/>
  <c r="S2477" i="1"/>
  <c r="R2477" i="1"/>
  <c r="T2477" i="1" s="1"/>
  <c r="Q2477" i="1"/>
  <c r="P2477" i="1"/>
  <c r="O2477" i="1"/>
  <c r="N2477" i="1"/>
  <c r="S2476" i="1"/>
  <c r="T2476" i="1" s="1"/>
  <c r="R2476" i="1"/>
  <c r="Q2476" i="1"/>
  <c r="P2476" i="1"/>
  <c r="O2476" i="1"/>
  <c r="N2476" i="1"/>
  <c r="S2475" i="1"/>
  <c r="R2475" i="1"/>
  <c r="Q2475" i="1"/>
  <c r="P2475" i="1"/>
  <c r="O2475" i="1"/>
  <c r="N2475" i="1"/>
  <c r="S2474" i="1"/>
  <c r="R2474" i="1"/>
  <c r="Q2474" i="1"/>
  <c r="P2474" i="1"/>
  <c r="O2474" i="1"/>
  <c r="N2474" i="1"/>
  <c r="S2473" i="1"/>
  <c r="R2473" i="1"/>
  <c r="Q2473" i="1"/>
  <c r="P2473" i="1"/>
  <c r="O2473" i="1"/>
  <c r="N2473" i="1"/>
  <c r="T2472" i="1"/>
  <c r="S2472" i="1"/>
  <c r="R2472" i="1"/>
  <c r="Q2472" i="1"/>
  <c r="P2472" i="1"/>
  <c r="O2472" i="1"/>
  <c r="N2472" i="1"/>
  <c r="T2471" i="1"/>
  <c r="S2471" i="1"/>
  <c r="R2471" i="1"/>
  <c r="Q2471" i="1"/>
  <c r="P2471" i="1"/>
  <c r="O2471" i="1"/>
  <c r="N2471" i="1"/>
  <c r="S2470" i="1"/>
  <c r="R2470" i="1"/>
  <c r="T2470" i="1" s="1"/>
  <c r="Q2470" i="1"/>
  <c r="P2470" i="1"/>
  <c r="O2470" i="1"/>
  <c r="N2470" i="1"/>
  <c r="S2469" i="1"/>
  <c r="R2469" i="1"/>
  <c r="Q2469" i="1"/>
  <c r="P2469" i="1"/>
  <c r="O2469" i="1"/>
  <c r="N2469" i="1"/>
  <c r="T2468" i="1"/>
  <c r="S2468" i="1"/>
  <c r="R2468" i="1"/>
  <c r="Q2468" i="1"/>
  <c r="P2468" i="1"/>
  <c r="O2468" i="1"/>
  <c r="N2468" i="1"/>
  <c r="S2467" i="1"/>
  <c r="R2467" i="1"/>
  <c r="Q2467" i="1"/>
  <c r="P2467" i="1"/>
  <c r="O2467" i="1"/>
  <c r="N2467" i="1"/>
  <c r="S2466" i="1"/>
  <c r="R2466" i="1"/>
  <c r="Q2466" i="1"/>
  <c r="P2466" i="1"/>
  <c r="O2466" i="1"/>
  <c r="N2466" i="1"/>
  <c r="S2465" i="1"/>
  <c r="T2465" i="1" s="1"/>
  <c r="R2465" i="1"/>
  <c r="Q2465" i="1"/>
  <c r="P2465" i="1"/>
  <c r="O2465" i="1"/>
  <c r="N2465" i="1"/>
  <c r="S2464" i="1"/>
  <c r="R2464" i="1"/>
  <c r="T2464" i="1" s="1"/>
  <c r="Q2464" i="1"/>
  <c r="P2464" i="1"/>
  <c r="O2464" i="1"/>
  <c r="N2464" i="1"/>
  <c r="S2463" i="1"/>
  <c r="T2463" i="1" s="1"/>
  <c r="R2463" i="1"/>
  <c r="Q2463" i="1"/>
  <c r="P2463" i="1"/>
  <c r="O2463" i="1"/>
  <c r="N2463" i="1"/>
  <c r="T2462" i="1"/>
  <c r="S2462" i="1"/>
  <c r="R2462" i="1"/>
  <c r="Q2462" i="1"/>
  <c r="P2462" i="1"/>
  <c r="O2462" i="1"/>
  <c r="N2462" i="1"/>
  <c r="S2461" i="1"/>
  <c r="R2461" i="1"/>
  <c r="T2461" i="1" s="1"/>
  <c r="Q2461" i="1"/>
  <c r="P2461" i="1"/>
  <c r="O2461" i="1"/>
  <c r="N2461" i="1"/>
  <c r="S2460" i="1"/>
  <c r="T2460" i="1" s="1"/>
  <c r="R2460" i="1"/>
  <c r="Q2460" i="1"/>
  <c r="P2460" i="1"/>
  <c r="O2460" i="1"/>
  <c r="N2460" i="1"/>
  <c r="S2459" i="1"/>
  <c r="R2459" i="1"/>
  <c r="Q2459" i="1"/>
  <c r="P2459" i="1"/>
  <c r="O2459" i="1"/>
  <c r="N2459" i="1"/>
  <c r="S2458" i="1"/>
  <c r="R2458" i="1"/>
  <c r="T2458" i="1" s="1"/>
  <c r="Q2458" i="1"/>
  <c r="P2458" i="1"/>
  <c r="O2458" i="1"/>
  <c r="N2458" i="1"/>
  <c r="S2457" i="1"/>
  <c r="R2457" i="1"/>
  <c r="T2457" i="1" s="1"/>
  <c r="Q2457" i="1"/>
  <c r="P2457" i="1"/>
  <c r="O2457" i="1"/>
  <c r="N2457" i="1"/>
  <c r="S2456" i="1"/>
  <c r="R2456" i="1"/>
  <c r="T2456" i="1" s="1"/>
  <c r="Q2456" i="1"/>
  <c r="P2456" i="1"/>
  <c r="O2456" i="1"/>
  <c r="N2456" i="1"/>
  <c r="S2455" i="1"/>
  <c r="R2455" i="1"/>
  <c r="T2455" i="1" s="1"/>
  <c r="Q2455" i="1"/>
  <c r="P2455" i="1"/>
  <c r="O2455" i="1"/>
  <c r="N2455" i="1"/>
  <c r="S2454" i="1"/>
  <c r="R2454" i="1"/>
  <c r="T2454" i="1" s="1"/>
  <c r="Q2454" i="1"/>
  <c r="P2454" i="1"/>
  <c r="O2454" i="1"/>
  <c r="N2454" i="1"/>
  <c r="S2453" i="1"/>
  <c r="R2453" i="1"/>
  <c r="Q2453" i="1"/>
  <c r="P2453" i="1"/>
  <c r="O2453" i="1"/>
  <c r="N2453" i="1"/>
  <c r="S2452" i="1"/>
  <c r="R2452" i="1"/>
  <c r="T2452" i="1" s="1"/>
  <c r="Q2452" i="1"/>
  <c r="P2452" i="1"/>
  <c r="O2452" i="1"/>
  <c r="N2452" i="1"/>
  <c r="S2451" i="1"/>
  <c r="R2451" i="1"/>
  <c r="T2451" i="1" s="1"/>
  <c r="Q2451" i="1"/>
  <c r="P2451" i="1"/>
  <c r="O2451" i="1"/>
  <c r="N2451" i="1"/>
  <c r="S2450" i="1"/>
  <c r="R2450" i="1"/>
  <c r="Q2450" i="1"/>
  <c r="P2450" i="1"/>
  <c r="O2450" i="1"/>
  <c r="N2450" i="1"/>
  <c r="T2449" i="1"/>
  <c r="S2449" i="1"/>
  <c r="R2449" i="1"/>
  <c r="Q2449" i="1"/>
  <c r="P2449" i="1"/>
  <c r="O2449" i="1"/>
  <c r="N2449" i="1"/>
  <c r="S2448" i="1"/>
  <c r="R2448" i="1"/>
  <c r="T2448" i="1" s="1"/>
  <c r="Q2448" i="1"/>
  <c r="P2448" i="1"/>
  <c r="O2448" i="1"/>
  <c r="N2448" i="1"/>
  <c r="S2447" i="1"/>
  <c r="T2447" i="1" s="1"/>
  <c r="R2447" i="1"/>
  <c r="Q2447" i="1"/>
  <c r="P2447" i="1"/>
  <c r="O2447" i="1"/>
  <c r="N2447" i="1"/>
  <c r="T2446" i="1"/>
  <c r="S2446" i="1"/>
  <c r="R2446" i="1"/>
  <c r="Q2446" i="1"/>
  <c r="P2446" i="1"/>
  <c r="O2446" i="1"/>
  <c r="N2446" i="1"/>
  <c r="S2445" i="1"/>
  <c r="R2445" i="1"/>
  <c r="T2445" i="1" s="1"/>
  <c r="Q2445" i="1"/>
  <c r="P2445" i="1"/>
  <c r="O2445" i="1"/>
  <c r="N2445" i="1"/>
  <c r="S2444" i="1"/>
  <c r="T2444" i="1" s="1"/>
  <c r="R2444" i="1"/>
  <c r="Q2444" i="1"/>
  <c r="P2444" i="1"/>
  <c r="O2444" i="1"/>
  <c r="N2444" i="1"/>
  <c r="S2443" i="1"/>
  <c r="R2443" i="1"/>
  <c r="Q2443" i="1"/>
  <c r="P2443" i="1"/>
  <c r="O2443" i="1"/>
  <c r="N2443" i="1"/>
  <c r="S2442" i="1"/>
  <c r="R2442" i="1"/>
  <c r="T2442" i="1" s="1"/>
  <c r="Q2442" i="1"/>
  <c r="P2442" i="1"/>
  <c r="O2442" i="1"/>
  <c r="N2442" i="1"/>
  <c r="S2441" i="1"/>
  <c r="R2441" i="1"/>
  <c r="T2441" i="1" s="1"/>
  <c r="Q2441" i="1"/>
  <c r="P2441" i="1"/>
  <c r="O2441" i="1"/>
  <c r="N2441" i="1"/>
  <c r="S2440" i="1"/>
  <c r="R2440" i="1"/>
  <c r="T2440" i="1" s="1"/>
  <c r="Q2440" i="1"/>
  <c r="P2440" i="1"/>
  <c r="O2440" i="1"/>
  <c r="N2440" i="1"/>
  <c r="S2439" i="1"/>
  <c r="R2439" i="1"/>
  <c r="T2439" i="1" s="1"/>
  <c r="Q2439" i="1"/>
  <c r="P2439" i="1"/>
  <c r="O2439" i="1"/>
  <c r="N2439" i="1"/>
  <c r="S2438" i="1"/>
  <c r="R2438" i="1"/>
  <c r="T2438" i="1" s="1"/>
  <c r="Q2438" i="1"/>
  <c r="P2438" i="1"/>
  <c r="O2438" i="1"/>
  <c r="N2438" i="1"/>
  <c r="S2437" i="1"/>
  <c r="R2437" i="1"/>
  <c r="Q2437" i="1"/>
  <c r="P2437" i="1"/>
  <c r="O2437" i="1"/>
  <c r="N2437" i="1"/>
  <c r="S2436" i="1"/>
  <c r="R2436" i="1"/>
  <c r="T2436" i="1" s="1"/>
  <c r="Q2436" i="1"/>
  <c r="P2436" i="1"/>
  <c r="O2436" i="1"/>
  <c r="N2436" i="1"/>
  <c r="S2435" i="1"/>
  <c r="R2435" i="1"/>
  <c r="T2435" i="1" s="1"/>
  <c r="Q2435" i="1"/>
  <c r="P2435" i="1"/>
  <c r="O2435" i="1"/>
  <c r="N2435" i="1"/>
  <c r="S2434" i="1"/>
  <c r="R2434" i="1"/>
  <c r="T2434" i="1" s="1"/>
  <c r="Q2434" i="1"/>
  <c r="P2434" i="1"/>
  <c r="O2434" i="1"/>
  <c r="N2434" i="1"/>
  <c r="S2433" i="1"/>
  <c r="R2433" i="1"/>
  <c r="T2433" i="1" s="1"/>
  <c r="Q2433" i="1"/>
  <c r="P2433" i="1"/>
  <c r="O2433" i="1"/>
  <c r="N2433" i="1"/>
  <c r="T2432" i="1"/>
  <c r="S2432" i="1"/>
  <c r="R2432" i="1"/>
  <c r="Q2432" i="1"/>
  <c r="P2432" i="1"/>
  <c r="O2432" i="1"/>
  <c r="N2432" i="1"/>
  <c r="S2431" i="1"/>
  <c r="R2431" i="1"/>
  <c r="T2431" i="1" s="1"/>
  <c r="Q2431" i="1"/>
  <c r="P2431" i="1"/>
  <c r="O2431" i="1"/>
  <c r="N2431" i="1"/>
  <c r="S2430" i="1"/>
  <c r="R2430" i="1"/>
  <c r="T2430" i="1" s="1"/>
  <c r="Q2430" i="1"/>
  <c r="P2430" i="1"/>
  <c r="O2430" i="1"/>
  <c r="N2430" i="1"/>
  <c r="S2429" i="1"/>
  <c r="R2429" i="1"/>
  <c r="Q2429" i="1"/>
  <c r="P2429" i="1"/>
  <c r="O2429" i="1"/>
  <c r="N2429" i="1"/>
  <c r="S2428" i="1"/>
  <c r="R2428" i="1"/>
  <c r="T2428" i="1" s="1"/>
  <c r="Q2428" i="1"/>
  <c r="P2428" i="1"/>
  <c r="O2428" i="1"/>
  <c r="N2428" i="1"/>
  <c r="S2427" i="1"/>
  <c r="R2427" i="1"/>
  <c r="T2427" i="1" s="1"/>
  <c r="Q2427" i="1"/>
  <c r="P2427" i="1"/>
  <c r="O2427" i="1"/>
  <c r="N2427" i="1"/>
  <c r="S2426" i="1"/>
  <c r="R2426" i="1"/>
  <c r="Q2426" i="1"/>
  <c r="P2426" i="1"/>
  <c r="O2426" i="1"/>
  <c r="N2426" i="1"/>
  <c r="S2425" i="1"/>
  <c r="T2425" i="1" s="1"/>
  <c r="R2425" i="1"/>
  <c r="Q2425" i="1"/>
  <c r="P2425" i="1"/>
  <c r="O2425" i="1"/>
  <c r="N2425" i="1"/>
  <c r="S2424" i="1"/>
  <c r="R2424" i="1"/>
  <c r="T2424" i="1" s="1"/>
  <c r="Q2424" i="1"/>
  <c r="P2424" i="1"/>
  <c r="O2424" i="1"/>
  <c r="N2424" i="1"/>
  <c r="S2423" i="1"/>
  <c r="T2423" i="1" s="1"/>
  <c r="R2423" i="1"/>
  <c r="Q2423" i="1"/>
  <c r="P2423" i="1"/>
  <c r="O2423" i="1"/>
  <c r="N2423" i="1"/>
  <c r="S2422" i="1"/>
  <c r="R2422" i="1"/>
  <c r="T2422" i="1" s="1"/>
  <c r="Q2422" i="1"/>
  <c r="P2422" i="1"/>
  <c r="O2422" i="1"/>
  <c r="N2422" i="1"/>
  <c r="S2421" i="1"/>
  <c r="R2421" i="1"/>
  <c r="T2421" i="1" s="1"/>
  <c r="Q2421" i="1"/>
  <c r="P2421" i="1"/>
  <c r="O2421" i="1"/>
  <c r="N2421" i="1"/>
  <c r="S2420" i="1"/>
  <c r="T2420" i="1" s="1"/>
  <c r="R2420" i="1"/>
  <c r="Q2420" i="1"/>
  <c r="P2420" i="1"/>
  <c r="O2420" i="1"/>
  <c r="N2420" i="1"/>
  <c r="S2419" i="1"/>
  <c r="R2419" i="1"/>
  <c r="Q2419" i="1"/>
  <c r="P2419" i="1"/>
  <c r="O2419" i="1"/>
  <c r="N2419" i="1"/>
  <c r="S2418" i="1"/>
  <c r="R2418" i="1"/>
  <c r="Q2418" i="1"/>
  <c r="P2418" i="1"/>
  <c r="O2418" i="1"/>
  <c r="N2418" i="1"/>
  <c r="S2417" i="1"/>
  <c r="R2417" i="1"/>
  <c r="T2417" i="1" s="1"/>
  <c r="Q2417" i="1"/>
  <c r="P2417" i="1"/>
  <c r="O2417" i="1"/>
  <c r="N2417" i="1"/>
  <c r="S2416" i="1"/>
  <c r="T2416" i="1" s="1"/>
  <c r="R2416" i="1"/>
  <c r="Q2416" i="1"/>
  <c r="P2416" i="1"/>
  <c r="O2416" i="1"/>
  <c r="N2416" i="1"/>
  <c r="S2415" i="1"/>
  <c r="R2415" i="1"/>
  <c r="T2415" i="1" s="1"/>
  <c r="Q2415" i="1"/>
  <c r="P2415" i="1"/>
  <c r="O2415" i="1"/>
  <c r="N2415" i="1"/>
  <c r="T2414" i="1"/>
  <c r="S2414" i="1"/>
  <c r="R2414" i="1"/>
  <c r="Q2414" i="1"/>
  <c r="P2414" i="1"/>
  <c r="O2414" i="1"/>
  <c r="N2414" i="1"/>
  <c r="S2413" i="1"/>
  <c r="R2413" i="1"/>
  <c r="Q2413" i="1"/>
  <c r="P2413" i="1"/>
  <c r="O2413" i="1"/>
  <c r="N2413" i="1"/>
  <c r="S2412" i="1"/>
  <c r="R2412" i="1"/>
  <c r="T2412" i="1" s="1"/>
  <c r="Q2412" i="1"/>
  <c r="P2412" i="1"/>
  <c r="O2412" i="1"/>
  <c r="N2412" i="1"/>
  <c r="S2411" i="1"/>
  <c r="R2411" i="1"/>
  <c r="T2411" i="1" s="1"/>
  <c r="Q2411" i="1"/>
  <c r="P2411" i="1"/>
  <c r="O2411" i="1"/>
  <c r="N2411" i="1"/>
  <c r="S2410" i="1"/>
  <c r="R2410" i="1"/>
  <c r="T2410" i="1" s="1"/>
  <c r="Q2410" i="1"/>
  <c r="P2410" i="1"/>
  <c r="O2410" i="1"/>
  <c r="N2410" i="1"/>
  <c r="S2409" i="1"/>
  <c r="T2409" i="1" s="1"/>
  <c r="R2409" i="1"/>
  <c r="Q2409" i="1"/>
  <c r="P2409" i="1"/>
  <c r="O2409" i="1"/>
  <c r="N2409" i="1"/>
  <c r="S2408" i="1"/>
  <c r="R2408" i="1"/>
  <c r="T2408" i="1" s="1"/>
  <c r="Q2408" i="1"/>
  <c r="P2408" i="1"/>
  <c r="O2408" i="1"/>
  <c r="N2408" i="1"/>
  <c r="S2407" i="1"/>
  <c r="R2407" i="1"/>
  <c r="T2407" i="1" s="1"/>
  <c r="Q2407" i="1"/>
  <c r="P2407" i="1"/>
  <c r="O2407" i="1"/>
  <c r="N2407" i="1"/>
  <c r="T2406" i="1"/>
  <c r="S2406" i="1"/>
  <c r="R2406" i="1"/>
  <c r="Q2406" i="1"/>
  <c r="P2406" i="1"/>
  <c r="O2406" i="1"/>
  <c r="N2406" i="1"/>
  <c r="S2405" i="1"/>
  <c r="R2405" i="1"/>
  <c r="T2405" i="1" s="1"/>
  <c r="Q2405" i="1"/>
  <c r="P2405" i="1"/>
  <c r="O2405" i="1"/>
  <c r="N2405" i="1"/>
  <c r="S2404" i="1"/>
  <c r="R2404" i="1"/>
  <c r="T2404" i="1" s="1"/>
  <c r="Q2404" i="1"/>
  <c r="P2404" i="1"/>
  <c r="O2404" i="1"/>
  <c r="N2404" i="1"/>
  <c r="S2403" i="1"/>
  <c r="R2403" i="1"/>
  <c r="Q2403" i="1"/>
  <c r="P2403" i="1"/>
  <c r="O2403" i="1"/>
  <c r="N2403" i="1"/>
  <c r="S2402" i="1"/>
  <c r="R2402" i="1"/>
  <c r="T2402" i="1" s="1"/>
  <c r="Q2402" i="1"/>
  <c r="P2402" i="1"/>
  <c r="O2402" i="1"/>
  <c r="N2402" i="1"/>
  <c r="S2401" i="1"/>
  <c r="R2401" i="1"/>
  <c r="T2401" i="1" s="1"/>
  <c r="Q2401" i="1"/>
  <c r="P2401" i="1"/>
  <c r="O2401" i="1"/>
  <c r="N2401" i="1"/>
  <c r="S2400" i="1"/>
  <c r="T2400" i="1" s="1"/>
  <c r="R2400" i="1"/>
  <c r="Q2400" i="1"/>
  <c r="P2400" i="1"/>
  <c r="O2400" i="1"/>
  <c r="N2400" i="1"/>
  <c r="T2399" i="1"/>
  <c r="S2399" i="1"/>
  <c r="R2399" i="1"/>
  <c r="Q2399" i="1"/>
  <c r="P2399" i="1"/>
  <c r="O2399" i="1"/>
  <c r="N2399" i="1"/>
  <c r="S2398" i="1"/>
  <c r="R2398" i="1"/>
  <c r="T2398" i="1" s="1"/>
  <c r="Q2398" i="1"/>
  <c r="P2398" i="1"/>
  <c r="O2398" i="1"/>
  <c r="N2398" i="1"/>
  <c r="S2397" i="1"/>
  <c r="R2397" i="1"/>
  <c r="Q2397" i="1"/>
  <c r="P2397" i="1"/>
  <c r="O2397" i="1"/>
  <c r="N2397" i="1"/>
  <c r="S2396" i="1"/>
  <c r="T2396" i="1" s="1"/>
  <c r="R2396" i="1"/>
  <c r="Q2396" i="1"/>
  <c r="P2396" i="1"/>
  <c r="O2396" i="1"/>
  <c r="N2396" i="1"/>
  <c r="S2395" i="1"/>
  <c r="R2395" i="1"/>
  <c r="Q2395" i="1"/>
  <c r="P2395" i="1"/>
  <c r="O2395" i="1"/>
  <c r="N2395" i="1"/>
  <c r="S2394" i="1"/>
  <c r="R2394" i="1"/>
  <c r="T2394" i="1" s="1"/>
  <c r="Q2394" i="1"/>
  <c r="P2394" i="1"/>
  <c r="O2394" i="1"/>
  <c r="N2394" i="1"/>
  <c r="S2393" i="1"/>
  <c r="R2393" i="1"/>
  <c r="Q2393" i="1"/>
  <c r="P2393" i="1"/>
  <c r="O2393" i="1"/>
  <c r="N2393" i="1"/>
  <c r="S2392" i="1"/>
  <c r="R2392" i="1"/>
  <c r="T2392" i="1" s="1"/>
  <c r="Q2392" i="1"/>
  <c r="P2392" i="1"/>
  <c r="O2392" i="1"/>
  <c r="N2392" i="1"/>
  <c r="S2391" i="1"/>
  <c r="T2391" i="1" s="1"/>
  <c r="R2391" i="1"/>
  <c r="Q2391" i="1"/>
  <c r="P2391" i="1"/>
  <c r="O2391" i="1"/>
  <c r="N2391" i="1"/>
  <c r="T2390" i="1"/>
  <c r="S2390" i="1"/>
  <c r="R2390" i="1"/>
  <c r="Q2390" i="1"/>
  <c r="P2390" i="1"/>
  <c r="O2390" i="1"/>
  <c r="N2390" i="1"/>
  <c r="S2389" i="1"/>
  <c r="R2389" i="1"/>
  <c r="T2389" i="1" s="1"/>
  <c r="Q2389" i="1"/>
  <c r="P2389" i="1"/>
  <c r="O2389" i="1"/>
  <c r="N2389" i="1"/>
  <c r="S2388" i="1"/>
  <c r="T2388" i="1" s="1"/>
  <c r="R2388" i="1"/>
  <c r="Q2388" i="1"/>
  <c r="P2388" i="1"/>
  <c r="O2388" i="1"/>
  <c r="N2388" i="1"/>
  <c r="S2387" i="1"/>
  <c r="T2387" i="1" s="1"/>
  <c r="R2387" i="1"/>
  <c r="Q2387" i="1"/>
  <c r="P2387" i="1"/>
  <c r="O2387" i="1"/>
  <c r="N2387" i="1"/>
  <c r="T2386" i="1"/>
  <c r="S2386" i="1"/>
  <c r="R2386" i="1"/>
  <c r="Q2386" i="1"/>
  <c r="P2386" i="1"/>
  <c r="O2386" i="1"/>
  <c r="N2386" i="1"/>
  <c r="S2385" i="1"/>
  <c r="R2385" i="1"/>
  <c r="Q2385" i="1"/>
  <c r="P2385" i="1"/>
  <c r="O2385" i="1"/>
  <c r="N2385" i="1"/>
  <c r="S2384" i="1"/>
  <c r="T2384" i="1" s="1"/>
  <c r="R2384" i="1"/>
  <c r="Q2384" i="1"/>
  <c r="P2384" i="1"/>
  <c r="O2384" i="1"/>
  <c r="N2384" i="1"/>
  <c r="S2383" i="1"/>
  <c r="T2383" i="1" s="1"/>
  <c r="R2383" i="1"/>
  <c r="Q2383" i="1"/>
  <c r="P2383" i="1"/>
  <c r="O2383" i="1"/>
  <c r="N2383" i="1"/>
  <c r="S2382" i="1"/>
  <c r="R2382" i="1"/>
  <c r="T2382" i="1" s="1"/>
  <c r="Q2382" i="1"/>
  <c r="P2382" i="1"/>
  <c r="O2382" i="1"/>
  <c r="N2382" i="1"/>
  <c r="S2381" i="1"/>
  <c r="R2381" i="1"/>
  <c r="T2381" i="1" s="1"/>
  <c r="Q2381" i="1"/>
  <c r="P2381" i="1"/>
  <c r="O2381" i="1"/>
  <c r="N2381" i="1"/>
  <c r="S2380" i="1"/>
  <c r="T2380" i="1" s="1"/>
  <c r="R2380" i="1"/>
  <c r="Q2380" i="1"/>
  <c r="P2380" i="1"/>
  <c r="O2380" i="1"/>
  <c r="N2380" i="1"/>
  <c r="S2379" i="1"/>
  <c r="T2379" i="1" s="1"/>
  <c r="R2379" i="1"/>
  <c r="Q2379" i="1"/>
  <c r="P2379" i="1"/>
  <c r="O2379" i="1"/>
  <c r="N2379" i="1"/>
  <c r="S2378" i="1"/>
  <c r="R2378" i="1"/>
  <c r="Q2378" i="1"/>
  <c r="P2378" i="1"/>
  <c r="O2378" i="1"/>
  <c r="N2378" i="1"/>
  <c r="S2377" i="1"/>
  <c r="T2377" i="1" s="1"/>
  <c r="R2377" i="1"/>
  <c r="Q2377" i="1"/>
  <c r="P2377" i="1"/>
  <c r="O2377" i="1"/>
  <c r="N2377" i="1"/>
  <c r="T2376" i="1"/>
  <c r="S2376" i="1"/>
  <c r="R2376" i="1"/>
  <c r="Q2376" i="1"/>
  <c r="P2376" i="1"/>
  <c r="O2376" i="1"/>
  <c r="N2376" i="1"/>
  <c r="S2375" i="1"/>
  <c r="R2375" i="1"/>
  <c r="Q2375" i="1"/>
  <c r="P2375" i="1"/>
  <c r="O2375" i="1"/>
  <c r="N2375" i="1"/>
  <c r="S2374" i="1"/>
  <c r="T2374" i="1" s="1"/>
  <c r="R2374" i="1"/>
  <c r="Q2374" i="1"/>
  <c r="P2374" i="1"/>
  <c r="O2374" i="1"/>
  <c r="N2374" i="1"/>
  <c r="T2373" i="1"/>
  <c r="S2373" i="1"/>
  <c r="R2373" i="1"/>
  <c r="Q2373" i="1"/>
  <c r="P2373" i="1"/>
  <c r="O2373" i="1"/>
  <c r="N2373" i="1"/>
  <c r="S2372" i="1"/>
  <c r="R2372" i="1"/>
  <c r="Q2372" i="1"/>
  <c r="P2372" i="1"/>
  <c r="O2372" i="1"/>
  <c r="N2372" i="1"/>
  <c r="S2371" i="1"/>
  <c r="R2371" i="1"/>
  <c r="Q2371" i="1"/>
  <c r="P2371" i="1"/>
  <c r="O2371" i="1"/>
  <c r="N2371" i="1"/>
  <c r="S2370" i="1"/>
  <c r="T2370" i="1" s="1"/>
  <c r="R2370" i="1"/>
  <c r="Q2370" i="1"/>
  <c r="P2370" i="1"/>
  <c r="O2370" i="1"/>
  <c r="N2370" i="1"/>
  <c r="S2369" i="1"/>
  <c r="R2369" i="1"/>
  <c r="Q2369" i="1"/>
  <c r="P2369" i="1"/>
  <c r="O2369" i="1"/>
  <c r="N2369" i="1"/>
  <c r="S2368" i="1"/>
  <c r="R2368" i="1"/>
  <c r="T2368" i="1" s="1"/>
  <c r="Q2368" i="1"/>
  <c r="P2368" i="1"/>
  <c r="O2368" i="1"/>
  <c r="N2368" i="1"/>
  <c r="S2367" i="1"/>
  <c r="R2367" i="1"/>
  <c r="Q2367" i="1"/>
  <c r="P2367" i="1"/>
  <c r="O2367" i="1"/>
  <c r="N2367" i="1"/>
  <c r="T2366" i="1"/>
  <c r="S2366" i="1"/>
  <c r="R2366" i="1"/>
  <c r="Q2366" i="1"/>
  <c r="P2366" i="1"/>
  <c r="O2366" i="1"/>
  <c r="N2366" i="1"/>
  <c r="S2365" i="1"/>
  <c r="R2365" i="1"/>
  <c r="T2365" i="1" s="1"/>
  <c r="Q2365" i="1"/>
  <c r="P2365" i="1"/>
  <c r="O2365" i="1"/>
  <c r="N2365" i="1"/>
  <c r="S2364" i="1"/>
  <c r="R2364" i="1"/>
  <c r="Q2364" i="1"/>
  <c r="P2364" i="1"/>
  <c r="O2364" i="1"/>
  <c r="N2364" i="1"/>
  <c r="S2363" i="1"/>
  <c r="T2363" i="1" s="1"/>
  <c r="R2363" i="1"/>
  <c r="Q2363" i="1"/>
  <c r="P2363" i="1"/>
  <c r="O2363" i="1"/>
  <c r="N2363" i="1"/>
  <c r="T2362" i="1"/>
  <c r="S2362" i="1"/>
  <c r="R2362" i="1"/>
  <c r="Q2362" i="1"/>
  <c r="P2362" i="1"/>
  <c r="O2362" i="1"/>
  <c r="N2362" i="1"/>
  <c r="S2361" i="1"/>
  <c r="T2361" i="1" s="1"/>
  <c r="R2361" i="1"/>
  <c r="Q2361" i="1"/>
  <c r="P2361" i="1"/>
  <c r="O2361" i="1"/>
  <c r="N2361" i="1"/>
  <c r="S2360" i="1"/>
  <c r="T2360" i="1" s="1"/>
  <c r="R2360" i="1"/>
  <c r="Q2360" i="1"/>
  <c r="P2360" i="1"/>
  <c r="O2360" i="1"/>
  <c r="N2360" i="1"/>
  <c r="S2359" i="1"/>
  <c r="R2359" i="1"/>
  <c r="Q2359" i="1"/>
  <c r="P2359" i="1"/>
  <c r="O2359" i="1"/>
  <c r="N2359" i="1"/>
  <c r="S2358" i="1"/>
  <c r="R2358" i="1"/>
  <c r="T2358" i="1" s="1"/>
  <c r="Q2358" i="1"/>
  <c r="P2358" i="1"/>
  <c r="O2358" i="1"/>
  <c r="N2358" i="1"/>
  <c r="S2357" i="1"/>
  <c r="T2357" i="1" s="1"/>
  <c r="R2357" i="1"/>
  <c r="Q2357" i="1"/>
  <c r="P2357" i="1"/>
  <c r="O2357" i="1"/>
  <c r="N2357" i="1"/>
  <c r="S2356" i="1"/>
  <c r="T2356" i="1" s="1"/>
  <c r="R2356" i="1"/>
  <c r="Q2356" i="1"/>
  <c r="P2356" i="1"/>
  <c r="O2356" i="1"/>
  <c r="N2356" i="1"/>
  <c r="S2355" i="1"/>
  <c r="T2355" i="1" s="1"/>
  <c r="R2355" i="1"/>
  <c r="Q2355" i="1"/>
  <c r="P2355" i="1"/>
  <c r="O2355" i="1"/>
  <c r="N2355" i="1"/>
  <c r="T2354" i="1"/>
  <c r="S2354" i="1"/>
  <c r="R2354" i="1"/>
  <c r="Q2354" i="1"/>
  <c r="P2354" i="1"/>
  <c r="O2354" i="1"/>
  <c r="N2354" i="1"/>
  <c r="S2353" i="1"/>
  <c r="T2353" i="1" s="1"/>
  <c r="R2353" i="1"/>
  <c r="Q2353" i="1"/>
  <c r="P2353" i="1"/>
  <c r="O2353" i="1"/>
  <c r="N2353" i="1"/>
  <c r="S2352" i="1"/>
  <c r="T2352" i="1" s="1"/>
  <c r="R2352" i="1"/>
  <c r="Q2352" i="1"/>
  <c r="P2352" i="1"/>
  <c r="O2352" i="1"/>
  <c r="N2352" i="1"/>
  <c r="S2351" i="1"/>
  <c r="T2351" i="1" s="1"/>
  <c r="R2351" i="1"/>
  <c r="Q2351" i="1"/>
  <c r="P2351" i="1"/>
  <c r="O2351" i="1"/>
  <c r="N2351" i="1"/>
  <c r="S2350" i="1"/>
  <c r="R2350" i="1"/>
  <c r="T2350" i="1" s="1"/>
  <c r="Q2350" i="1"/>
  <c r="P2350" i="1"/>
  <c r="O2350" i="1"/>
  <c r="N2350" i="1"/>
  <c r="T2349" i="1"/>
  <c r="S2349" i="1"/>
  <c r="R2349" i="1"/>
  <c r="Q2349" i="1"/>
  <c r="P2349" i="1"/>
  <c r="O2349" i="1"/>
  <c r="N2349" i="1"/>
  <c r="S2348" i="1"/>
  <c r="T2348" i="1" s="1"/>
  <c r="R2348" i="1"/>
  <c r="Q2348" i="1"/>
  <c r="P2348" i="1"/>
  <c r="O2348" i="1"/>
  <c r="N2348" i="1"/>
  <c r="S2347" i="1"/>
  <c r="R2347" i="1"/>
  <c r="Q2347" i="1"/>
  <c r="P2347" i="1"/>
  <c r="O2347" i="1"/>
  <c r="N2347" i="1"/>
  <c r="T2346" i="1"/>
  <c r="S2346" i="1"/>
  <c r="R2346" i="1"/>
  <c r="Q2346" i="1"/>
  <c r="P2346" i="1"/>
  <c r="O2346" i="1"/>
  <c r="N2346" i="1"/>
  <c r="S2345" i="1"/>
  <c r="T2345" i="1" s="1"/>
  <c r="R2345" i="1"/>
  <c r="Q2345" i="1"/>
  <c r="P2345" i="1"/>
  <c r="O2345" i="1"/>
  <c r="N2345" i="1"/>
  <c r="S2344" i="1"/>
  <c r="R2344" i="1"/>
  <c r="T2344" i="1" s="1"/>
  <c r="Q2344" i="1"/>
  <c r="P2344" i="1"/>
  <c r="O2344" i="1"/>
  <c r="N2344" i="1"/>
  <c r="S2343" i="1"/>
  <c r="T2343" i="1" s="1"/>
  <c r="R2343" i="1"/>
  <c r="Q2343" i="1"/>
  <c r="P2343" i="1"/>
  <c r="O2343" i="1"/>
  <c r="N2343" i="1"/>
  <c r="S2342" i="1"/>
  <c r="T2342" i="1" s="1"/>
  <c r="R2342" i="1"/>
  <c r="Q2342" i="1"/>
  <c r="P2342" i="1"/>
  <c r="O2342" i="1"/>
  <c r="N2342" i="1"/>
  <c r="S2341" i="1"/>
  <c r="R2341" i="1"/>
  <c r="T2341" i="1" s="1"/>
  <c r="Q2341" i="1"/>
  <c r="P2341" i="1"/>
  <c r="O2341" i="1"/>
  <c r="N2341" i="1"/>
  <c r="S2340" i="1"/>
  <c r="T2340" i="1" s="1"/>
  <c r="R2340" i="1"/>
  <c r="Q2340" i="1"/>
  <c r="P2340" i="1"/>
  <c r="O2340" i="1"/>
  <c r="N2340" i="1"/>
  <c r="S2339" i="1"/>
  <c r="R2339" i="1"/>
  <c r="Q2339" i="1"/>
  <c r="P2339" i="1"/>
  <c r="O2339" i="1"/>
  <c r="N2339" i="1"/>
  <c r="S2338" i="1"/>
  <c r="T2338" i="1" s="1"/>
  <c r="R2338" i="1"/>
  <c r="Q2338" i="1"/>
  <c r="P2338" i="1"/>
  <c r="O2338" i="1"/>
  <c r="N2338" i="1"/>
  <c r="S2337" i="1"/>
  <c r="R2337" i="1"/>
  <c r="Q2337" i="1"/>
  <c r="P2337" i="1"/>
  <c r="O2337" i="1"/>
  <c r="N2337" i="1"/>
  <c r="S2336" i="1"/>
  <c r="R2336" i="1"/>
  <c r="T2336" i="1" s="1"/>
  <c r="Q2336" i="1"/>
  <c r="P2336" i="1"/>
  <c r="O2336" i="1"/>
  <c r="N2336" i="1"/>
  <c r="S2335" i="1"/>
  <c r="R2335" i="1"/>
  <c r="Q2335" i="1"/>
  <c r="P2335" i="1"/>
  <c r="O2335" i="1"/>
  <c r="N2335" i="1"/>
  <c r="S2334" i="1"/>
  <c r="R2334" i="1"/>
  <c r="T2334" i="1" s="1"/>
  <c r="Q2334" i="1"/>
  <c r="P2334" i="1"/>
  <c r="O2334" i="1"/>
  <c r="N2334" i="1"/>
  <c r="S2333" i="1"/>
  <c r="R2333" i="1"/>
  <c r="T2333" i="1" s="1"/>
  <c r="Q2333" i="1"/>
  <c r="P2333" i="1"/>
  <c r="O2333" i="1"/>
  <c r="N2333" i="1"/>
  <c r="S2332" i="1"/>
  <c r="R2332" i="1"/>
  <c r="Q2332" i="1"/>
  <c r="P2332" i="1"/>
  <c r="O2332" i="1"/>
  <c r="N2332" i="1"/>
  <c r="S2331" i="1"/>
  <c r="R2331" i="1"/>
  <c r="Q2331" i="1"/>
  <c r="P2331" i="1"/>
  <c r="O2331" i="1"/>
  <c r="N2331" i="1"/>
  <c r="S2330" i="1"/>
  <c r="R2330" i="1"/>
  <c r="T2330" i="1" s="1"/>
  <c r="Q2330" i="1"/>
  <c r="P2330" i="1"/>
  <c r="O2330" i="1"/>
  <c r="N2330" i="1"/>
  <c r="S2329" i="1"/>
  <c r="R2329" i="1"/>
  <c r="Q2329" i="1"/>
  <c r="P2329" i="1"/>
  <c r="O2329" i="1"/>
  <c r="N2329" i="1"/>
  <c r="S2328" i="1"/>
  <c r="R2328" i="1"/>
  <c r="T2328" i="1" s="1"/>
  <c r="Q2328" i="1"/>
  <c r="P2328" i="1"/>
  <c r="O2328" i="1"/>
  <c r="N2328" i="1"/>
  <c r="S2327" i="1"/>
  <c r="R2327" i="1"/>
  <c r="Q2327" i="1"/>
  <c r="P2327" i="1"/>
  <c r="O2327" i="1"/>
  <c r="N2327" i="1"/>
  <c r="T2326" i="1"/>
  <c r="S2326" i="1"/>
  <c r="R2326" i="1"/>
  <c r="Q2326" i="1"/>
  <c r="P2326" i="1"/>
  <c r="O2326" i="1"/>
  <c r="N2326" i="1"/>
  <c r="S2325" i="1"/>
  <c r="R2325" i="1"/>
  <c r="T2325" i="1" s="1"/>
  <c r="Q2325" i="1"/>
  <c r="P2325" i="1"/>
  <c r="O2325" i="1"/>
  <c r="N2325" i="1"/>
  <c r="S2324" i="1"/>
  <c r="R2324" i="1"/>
  <c r="Q2324" i="1"/>
  <c r="P2324" i="1"/>
  <c r="O2324" i="1"/>
  <c r="N2324" i="1"/>
  <c r="S2323" i="1"/>
  <c r="T2323" i="1" s="1"/>
  <c r="R2323" i="1"/>
  <c r="Q2323" i="1"/>
  <c r="P2323" i="1"/>
  <c r="O2323" i="1"/>
  <c r="N2323" i="1"/>
  <c r="S2322" i="1"/>
  <c r="R2322" i="1"/>
  <c r="T2322" i="1" s="1"/>
  <c r="Q2322" i="1"/>
  <c r="P2322" i="1"/>
  <c r="O2322" i="1"/>
  <c r="N2322" i="1"/>
  <c r="S2321" i="1"/>
  <c r="T2321" i="1" s="1"/>
  <c r="R2321" i="1"/>
  <c r="Q2321" i="1"/>
  <c r="P2321" i="1"/>
  <c r="O2321" i="1"/>
  <c r="N2321" i="1"/>
  <c r="S2320" i="1"/>
  <c r="T2320" i="1" s="1"/>
  <c r="R2320" i="1"/>
  <c r="Q2320" i="1"/>
  <c r="P2320" i="1"/>
  <c r="O2320" i="1"/>
  <c r="N2320" i="1"/>
  <c r="S2319" i="1"/>
  <c r="R2319" i="1"/>
  <c r="Q2319" i="1"/>
  <c r="P2319" i="1"/>
  <c r="O2319" i="1"/>
  <c r="N2319" i="1"/>
  <c r="T2318" i="1"/>
  <c r="S2318" i="1"/>
  <c r="R2318" i="1"/>
  <c r="Q2318" i="1"/>
  <c r="P2318" i="1"/>
  <c r="O2318" i="1"/>
  <c r="N2318" i="1"/>
  <c r="S2317" i="1"/>
  <c r="T2317" i="1" s="1"/>
  <c r="R2317" i="1"/>
  <c r="Q2317" i="1"/>
  <c r="P2317" i="1"/>
  <c r="O2317" i="1"/>
  <c r="N2317" i="1"/>
  <c r="S2316" i="1"/>
  <c r="R2316" i="1"/>
  <c r="Q2316" i="1"/>
  <c r="P2316" i="1"/>
  <c r="O2316" i="1"/>
  <c r="N2316" i="1"/>
  <c r="S2315" i="1"/>
  <c r="R2315" i="1"/>
  <c r="Q2315" i="1"/>
  <c r="P2315" i="1"/>
  <c r="O2315" i="1"/>
  <c r="N2315" i="1"/>
  <c r="S2314" i="1"/>
  <c r="R2314" i="1"/>
  <c r="T2314" i="1" s="1"/>
  <c r="Q2314" i="1"/>
  <c r="P2314" i="1"/>
  <c r="O2314" i="1"/>
  <c r="N2314" i="1"/>
  <c r="S2313" i="1"/>
  <c r="T2313" i="1" s="1"/>
  <c r="R2313" i="1"/>
  <c r="Q2313" i="1"/>
  <c r="P2313" i="1"/>
  <c r="O2313" i="1"/>
  <c r="N2313" i="1"/>
  <c r="S2312" i="1"/>
  <c r="R2312" i="1"/>
  <c r="T2312" i="1" s="1"/>
  <c r="Q2312" i="1"/>
  <c r="P2312" i="1"/>
  <c r="O2312" i="1"/>
  <c r="N2312" i="1"/>
  <c r="S2311" i="1"/>
  <c r="T2311" i="1" s="1"/>
  <c r="R2311" i="1"/>
  <c r="Q2311" i="1"/>
  <c r="P2311" i="1"/>
  <c r="O2311" i="1"/>
  <c r="N2311" i="1"/>
  <c r="S2310" i="1"/>
  <c r="T2310" i="1" s="1"/>
  <c r="R2310" i="1"/>
  <c r="Q2310" i="1"/>
  <c r="P2310" i="1"/>
  <c r="O2310" i="1"/>
  <c r="N2310" i="1"/>
  <c r="S2309" i="1"/>
  <c r="R2309" i="1"/>
  <c r="T2309" i="1" s="1"/>
  <c r="Q2309" i="1"/>
  <c r="P2309" i="1"/>
  <c r="O2309" i="1"/>
  <c r="N2309" i="1"/>
  <c r="S2308" i="1"/>
  <c r="T2308" i="1" s="1"/>
  <c r="R2308" i="1"/>
  <c r="Q2308" i="1"/>
  <c r="P2308" i="1"/>
  <c r="O2308" i="1"/>
  <c r="N2308" i="1"/>
  <c r="S2307" i="1"/>
  <c r="R2307" i="1"/>
  <c r="Q2307" i="1"/>
  <c r="P2307" i="1"/>
  <c r="O2307" i="1"/>
  <c r="N2307" i="1"/>
  <c r="S2306" i="1"/>
  <c r="R2306" i="1"/>
  <c r="T2306" i="1" s="1"/>
  <c r="Q2306" i="1"/>
  <c r="P2306" i="1"/>
  <c r="O2306" i="1"/>
  <c r="N2306" i="1"/>
  <c r="S2305" i="1"/>
  <c r="R2305" i="1"/>
  <c r="Q2305" i="1"/>
  <c r="P2305" i="1"/>
  <c r="O2305" i="1"/>
  <c r="N2305" i="1"/>
  <c r="S2304" i="1"/>
  <c r="R2304" i="1"/>
  <c r="T2304" i="1" s="1"/>
  <c r="Q2304" i="1"/>
  <c r="P2304" i="1"/>
  <c r="O2304" i="1"/>
  <c r="N2304" i="1"/>
  <c r="S2303" i="1"/>
  <c r="R2303" i="1"/>
  <c r="Q2303" i="1"/>
  <c r="P2303" i="1"/>
  <c r="O2303" i="1"/>
  <c r="N2303" i="1"/>
  <c r="S2302" i="1"/>
  <c r="R2302" i="1"/>
  <c r="Q2302" i="1"/>
  <c r="P2302" i="1"/>
  <c r="O2302" i="1"/>
  <c r="N2302" i="1"/>
  <c r="T2301" i="1"/>
  <c r="S2301" i="1"/>
  <c r="R2301" i="1"/>
  <c r="Q2301" i="1"/>
  <c r="P2301" i="1"/>
  <c r="O2301" i="1"/>
  <c r="N2301" i="1"/>
  <c r="S2300" i="1"/>
  <c r="T2300" i="1" s="1"/>
  <c r="R2300" i="1"/>
  <c r="Q2300" i="1"/>
  <c r="P2300" i="1"/>
  <c r="O2300" i="1"/>
  <c r="N2300" i="1"/>
  <c r="S2299" i="1"/>
  <c r="R2299" i="1"/>
  <c r="Q2299" i="1"/>
  <c r="P2299" i="1"/>
  <c r="O2299" i="1"/>
  <c r="N2299" i="1"/>
  <c r="S2298" i="1"/>
  <c r="T2298" i="1" s="1"/>
  <c r="R2298" i="1"/>
  <c r="Q2298" i="1"/>
  <c r="P2298" i="1"/>
  <c r="O2298" i="1"/>
  <c r="N2298" i="1"/>
  <c r="S2297" i="1"/>
  <c r="R2297" i="1"/>
  <c r="Q2297" i="1"/>
  <c r="P2297" i="1"/>
  <c r="O2297" i="1"/>
  <c r="N2297" i="1"/>
  <c r="S2296" i="1"/>
  <c r="R2296" i="1"/>
  <c r="T2296" i="1" s="1"/>
  <c r="Q2296" i="1"/>
  <c r="P2296" i="1"/>
  <c r="O2296" i="1"/>
  <c r="N2296" i="1"/>
  <c r="S2295" i="1"/>
  <c r="T2295" i="1" s="1"/>
  <c r="R2295" i="1"/>
  <c r="Q2295" i="1"/>
  <c r="P2295" i="1"/>
  <c r="O2295" i="1"/>
  <c r="N2295" i="1"/>
  <c r="S2294" i="1"/>
  <c r="R2294" i="1"/>
  <c r="T2294" i="1" s="1"/>
  <c r="Q2294" i="1"/>
  <c r="P2294" i="1"/>
  <c r="O2294" i="1"/>
  <c r="N2294" i="1"/>
  <c r="S2293" i="1"/>
  <c r="R2293" i="1"/>
  <c r="T2293" i="1" s="1"/>
  <c r="Q2293" i="1"/>
  <c r="P2293" i="1"/>
  <c r="O2293" i="1"/>
  <c r="N2293" i="1"/>
  <c r="S2292" i="1"/>
  <c r="R2292" i="1"/>
  <c r="Q2292" i="1"/>
  <c r="P2292" i="1"/>
  <c r="O2292" i="1"/>
  <c r="N2292" i="1"/>
  <c r="S2291" i="1"/>
  <c r="R2291" i="1"/>
  <c r="Q2291" i="1"/>
  <c r="P2291" i="1"/>
  <c r="O2291" i="1"/>
  <c r="N2291" i="1"/>
  <c r="T2290" i="1"/>
  <c r="S2290" i="1"/>
  <c r="R2290" i="1"/>
  <c r="Q2290" i="1"/>
  <c r="P2290" i="1"/>
  <c r="O2290" i="1"/>
  <c r="N2290" i="1"/>
  <c r="S2289" i="1"/>
  <c r="R2289" i="1"/>
  <c r="Q2289" i="1"/>
  <c r="P2289" i="1"/>
  <c r="O2289" i="1"/>
  <c r="N2289" i="1"/>
  <c r="S2288" i="1"/>
  <c r="R2288" i="1"/>
  <c r="T2288" i="1" s="1"/>
  <c r="Q2288" i="1"/>
  <c r="P2288" i="1"/>
  <c r="O2288" i="1"/>
  <c r="N2288" i="1"/>
  <c r="S2287" i="1"/>
  <c r="T2287" i="1" s="1"/>
  <c r="R2287" i="1"/>
  <c r="Q2287" i="1"/>
  <c r="P2287" i="1"/>
  <c r="O2287" i="1"/>
  <c r="N2287" i="1"/>
  <c r="S2286" i="1"/>
  <c r="R2286" i="1"/>
  <c r="T2286" i="1" s="1"/>
  <c r="Q2286" i="1"/>
  <c r="P2286" i="1"/>
  <c r="O2286" i="1"/>
  <c r="N2286" i="1"/>
  <c r="S2285" i="1"/>
  <c r="R2285" i="1"/>
  <c r="T2285" i="1" s="1"/>
  <c r="Q2285" i="1"/>
  <c r="P2285" i="1"/>
  <c r="O2285" i="1"/>
  <c r="N2285" i="1"/>
  <c r="S2284" i="1"/>
  <c r="T2284" i="1" s="1"/>
  <c r="R2284" i="1"/>
  <c r="Q2284" i="1"/>
  <c r="P2284" i="1"/>
  <c r="O2284" i="1"/>
  <c r="N2284" i="1"/>
  <c r="S2283" i="1"/>
  <c r="T2283" i="1" s="1"/>
  <c r="R2283" i="1"/>
  <c r="Q2283" i="1"/>
  <c r="P2283" i="1"/>
  <c r="O2283" i="1"/>
  <c r="N2283" i="1"/>
  <c r="S2282" i="1"/>
  <c r="R2282" i="1"/>
  <c r="T2282" i="1" s="1"/>
  <c r="Q2282" i="1"/>
  <c r="P2282" i="1"/>
  <c r="O2282" i="1"/>
  <c r="N2282" i="1"/>
  <c r="S2281" i="1"/>
  <c r="T2281" i="1" s="1"/>
  <c r="R2281" i="1"/>
  <c r="Q2281" i="1"/>
  <c r="P2281" i="1"/>
  <c r="O2281" i="1"/>
  <c r="N2281" i="1"/>
  <c r="S2280" i="1"/>
  <c r="T2280" i="1" s="1"/>
  <c r="R2280" i="1"/>
  <c r="Q2280" i="1"/>
  <c r="P2280" i="1"/>
  <c r="O2280" i="1"/>
  <c r="N2280" i="1"/>
  <c r="S2279" i="1"/>
  <c r="T2279" i="1" s="1"/>
  <c r="R2279" i="1"/>
  <c r="Q2279" i="1"/>
  <c r="P2279" i="1"/>
  <c r="O2279" i="1"/>
  <c r="N2279" i="1"/>
  <c r="S2278" i="1"/>
  <c r="R2278" i="1"/>
  <c r="T2278" i="1" s="1"/>
  <c r="Q2278" i="1"/>
  <c r="P2278" i="1"/>
  <c r="O2278" i="1"/>
  <c r="N2278" i="1"/>
  <c r="S2277" i="1"/>
  <c r="T2277" i="1" s="1"/>
  <c r="R2277" i="1"/>
  <c r="Q2277" i="1"/>
  <c r="P2277" i="1"/>
  <c r="O2277" i="1"/>
  <c r="N2277" i="1"/>
  <c r="S2276" i="1"/>
  <c r="T2276" i="1" s="1"/>
  <c r="R2276" i="1"/>
  <c r="Q2276" i="1"/>
  <c r="P2276" i="1"/>
  <c r="O2276" i="1"/>
  <c r="N2276" i="1"/>
  <c r="S2275" i="1"/>
  <c r="T2275" i="1" s="1"/>
  <c r="R2275" i="1"/>
  <c r="Q2275" i="1"/>
  <c r="P2275" i="1"/>
  <c r="O2275" i="1"/>
  <c r="N2275" i="1"/>
  <c r="S2274" i="1"/>
  <c r="R2274" i="1"/>
  <c r="T2274" i="1" s="1"/>
  <c r="Q2274" i="1"/>
  <c r="P2274" i="1"/>
  <c r="O2274" i="1"/>
  <c r="N2274" i="1"/>
  <c r="S2273" i="1"/>
  <c r="R2273" i="1"/>
  <c r="Q2273" i="1"/>
  <c r="P2273" i="1"/>
  <c r="O2273" i="1"/>
  <c r="N2273" i="1"/>
  <c r="S2272" i="1"/>
  <c r="R2272" i="1"/>
  <c r="T2272" i="1" s="1"/>
  <c r="Q2272" i="1"/>
  <c r="P2272" i="1"/>
  <c r="O2272" i="1"/>
  <c r="N2272" i="1"/>
  <c r="S2271" i="1"/>
  <c r="R2271" i="1"/>
  <c r="Q2271" i="1"/>
  <c r="P2271" i="1"/>
  <c r="O2271" i="1"/>
  <c r="N2271" i="1"/>
  <c r="S2270" i="1"/>
  <c r="R2270" i="1"/>
  <c r="T2270" i="1" s="1"/>
  <c r="Q2270" i="1"/>
  <c r="P2270" i="1"/>
  <c r="O2270" i="1"/>
  <c r="N2270" i="1"/>
  <c r="S2269" i="1"/>
  <c r="R2269" i="1"/>
  <c r="T2269" i="1" s="1"/>
  <c r="Q2269" i="1"/>
  <c r="P2269" i="1"/>
  <c r="O2269" i="1"/>
  <c r="N2269" i="1"/>
  <c r="S2268" i="1"/>
  <c r="R2268" i="1"/>
  <c r="Q2268" i="1"/>
  <c r="P2268" i="1"/>
  <c r="O2268" i="1"/>
  <c r="N2268" i="1"/>
  <c r="S2267" i="1"/>
  <c r="R2267" i="1"/>
  <c r="Q2267" i="1"/>
  <c r="P2267" i="1"/>
  <c r="O2267" i="1"/>
  <c r="N2267" i="1"/>
  <c r="S2266" i="1"/>
  <c r="R2266" i="1"/>
  <c r="T2266" i="1" s="1"/>
  <c r="Q2266" i="1"/>
  <c r="P2266" i="1"/>
  <c r="O2266" i="1"/>
  <c r="N2266" i="1"/>
  <c r="S2265" i="1"/>
  <c r="T2265" i="1" s="1"/>
  <c r="R2265" i="1"/>
  <c r="Q2265" i="1"/>
  <c r="P2265" i="1"/>
  <c r="O2265" i="1"/>
  <c r="N2265" i="1"/>
  <c r="S2264" i="1"/>
  <c r="R2264" i="1"/>
  <c r="Q2264" i="1"/>
  <c r="P2264" i="1"/>
  <c r="O2264" i="1"/>
  <c r="N2264" i="1"/>
  <c r="S2263" i="1"/>
  <c r="T2263" i="1" s="1"/>
  <c r="R2263" i="1"/>
  <c r="Q2263" i="1"/>
  <c r="P2263" i="1"/>
  <c r="O2263" i="1"/>
  <c r="N2263" i="1"/>
  <c r="T2262" i="1"/>
  <c r="S2262" i="1"/>
  <c r="R2262" i="1"/>
  <c r="Q2262" i="1"/>
  <c r="P2262" i="1"/>
  <c r="O2262" i="1"/>
  <c r="N2262" i="1"/>
  <c r="S2261" i="1"/>
  <c r="R2261" i="1"/>
  <c r="T2261" i="1" s="1"/>
  <c r="Q2261" i="1"/>
  <c r="P2261" i="1"/>
  <c r="O2261" i="1"/>
  <c r="N2261" i="1"/>
  <c r="S2260" i="1"/>
  <c r="R2260" i="1"/>
  <c r="Q2260" i="1"/>
  <c r="P2260" i="1"/>
  <c r="O2260" i="1"/>
  <c r="N2260" i="1"/>
  <c r="S2259" i="1"/>
  <c r="T2259" i="1" s="1"/>
  <c r="R2259" i="1"/>
  <c r="Q2259" i="1"/>
  <c r="P2259" i="1"/>
  <c r="O2259" i="1"/>
  <c r="N2259" i="1"/>
  <c r="T2258" i="1"/>
  <c r="S2258" i="1"/>
  <c r="R2258" i="1"/>
  <c r="Q2258" i="1"/>
  <c r="P2258" i="1"/>
  <c r="O2258" i="1"/>
  <c r="N2258" i="1"/>
  <c r="S2257" i="1"/>
  <c r="T2257" i="1" s="1"/>
  <c r="R2257" i="1"/>
  <c r="Q2257" i="1"/>
  <c r="P2257" i="1"/>
  <c r="O2257" i="1"/>
  <c r="N2257" i="1"/>
  <c r="T2256" i="1"/>
  <c r="S2256" i="1"/>
  <c r="R2256" i="1"/>
  <c r="Q2256" i="1"/>
  <c r="P2256" i="1"/>
  <c r="O2256" i="1"/>
  <c r="N2256" i="1"/>
  <c r="S2255" i="1"/>
  <c r="T2255" i="1" s="1"/>
  <c r="R2255" i="1"/>
  <c r="Q2255" i="1"/>
  <c r="P2255" i="1"/>
  <c r="O2255" i="1"/>
  <c r="N2255" i="1"/>
  <c r="S2254" i="1"/>
  <c r="R2254" i="1"/>
  <c r="T2254" i="1" s="1"/>
  <c r="Q2254" i="1"/>
  <c r="P2254" i="1"/>
  <c r="O2254" i="1"/>
  <c r="N2254" i="1"/>
  <c r="S2253" i="1"/>
  <c r="T2253" i="1" s="1"/>
  <c r="R2253" i="1"/>
  <c r="Q2253" i="1"/>
  <c r="P2253" i="1"/>
  <c r="O2253" i="1"/>
  <c r="N2253" i="1"/>
  <c r="S2252" i="1"/>
  <c r="T2252" i="1" s="1"/>
  <c r="R2252" i="1"/>
  <c r="Q2252" i="1"/>
  <c r="P2252" i="1"/>
  <c r="O2252" i="1"/>
  <c r="N2252" i="1"/>
  <c r="S2251" i="1"/>
  <c r="R2251" i="1"/>
  <c r="Q2251" i="1"/>
  <c r="P2251" i="1"/>
  <c r="O2251" i="1"/>
  <c r="N2251" i="1"/>
  <c r="S2250" i="1"/>
  <c r="R2250" i="1"/>
  <c r="T2250" i="1" s="1"/>
  <c r="Q2250" i="1"/>
  <c r="P2250" i="1"/>
  <c r="O2250" i="1"/>
  <c r="N2250" i="1"/>
  <c r="S2249" i="1"/>
  <c r="R2249" i="1"/>
  <c r="Q2249" i="1"/>
  <c r="P2249" i="1"/>
  <c r="O2249" i="1"/>
  <c r="N2249" i="1"/>
  <c r="S2248" i="1"/>
  <c r="R2248" i="1"/>
  <c r="T2248" i="1" s="1"/>
  <c r="Q2248" i="1"/>
  <c r="P2248" i="1"/>
  <c r="O2248" i="1"/>
  <c r="N2248" i="1"/>
  <c r="S2247" i="1"/>
  <c r="R2247" i="1"/>
  <c r="Q2247" i="1"/>
  <c r="P2247" i="1"/>
  <c r="O2247" i="1"/>
  <c r="N2247" i="1"/>
  <c r="S2246" i="1"/>
  <c r="R2246" i="1"/>
  <c r="T2246" i="1" s="1"/>
  <c r="Q2246" i="1"/>
  <c r="P2246" i="1"/>
  <c r="O2246" i="1"/>
  <c r="N2246" i="1"/>
  <c r="S2245" i="1"/>
  <c r="R2245" i="1"/>
  <c r="T2245" i="1" s="1"/>
  <c r="Q2245" i="1"/>
  <c r="P2245" i="1"/>
  <c r="O2245" i="1"/>
  <c r="N2245" i="1"/>
  <c r="S2244" i="1"/>
  <c r="R2244" i="1"/>
  <c r="Q2244" i="1"/>
  <c r="P2244" i="1"/>
  <c r="O2244" i="1"/>
  <c r="N2244" i="1"/>
  <c r="S2243" i="1"/>
  <c r="T2243" i="1" s="1"/>
  <c r="R2243" i="1"/>
  <c r="Q2243" i="1"/>
  <c r="P2243" i="1"/>
  <c r="O2243" i="1"/>
  <c r="N2243" i="1"/>
  <c r="T2242" i="1"/>
  <c r="S2242" i="1"/>
  <c r="R2242" i="1"/>
  <c r="Q2242" i="1"/>
  <c r="P2242" i="1"/>
  <c r="O2242" i="1"/>
  <c r="N2242" i="1"/>
  <c r="S2241" i="1"/>
  <c r="R2241" i="1"/>
  <c r="Q2241" i="1"/>
  <c r="P2241" i="1"/>
  <c r="O2241" i="1"/>
  <c r="N2241" i="1"/>
  <c r="S2240" i="1"/>
  <c r="T2240" i="1" s="1"/>
  <c r="R2240" i="1"/>
  <c r="Q2240" i="1"/>
  <c r="P2240" i="1"/>
  <c r="O2240" i="1"/>
  <c r="N2240" i="1"/>
  <c r="S2239" i="1"/>
  <c r="T2239" i="1" s="1"/>
  <c r="R2239" i="1"/>
  <c r="Q2239" i="1"/>
  <c r="P2239" i="1"/>
  <c r="O2239" i="1"/>
  <c r="N2239" i="1"/>
  <c r="T2238" i="1"/>
  <c r="S2238" i="1"/>
  <c r="R2238" i="1"/>
  <c r="Q2238" i="1"/>
  <c r="P2238" i="1"/>
  <c r="O2238" i="1"/>
  <c r="N2238" i="1"/>
  <c r="S2237" i="1"/>
  <c r="T2237" i="1" s="1"/>
  <c r="R2237" i="1"/>
  <c r="Q2237" i="1"/>
  <c r="P2237" i="1"/>
  <c r="O2237" i="1"/>
  <c r="N2237" i="1"/>
  <c r="S2236" i="1"/>
  <c r="T2236" i="1" s="1"/>
  <c r="R2236" i="1"/>
  <c r="Q2236" i="1"/>
  <c r="P2236" i="1"/>
  <c r="O2236" i="1"/>
  <c r="N2236" i="1"/>
  <c r="S2235" i="1"/>
  <c r="T2235" i="1" s="1"/>
  <c r="R2235" i="1"/>
  <c r="Q2235" i="1"/>
  <c r="P2235" i="1"/>
  <c r="O2235" i="1"/>
  <c r="N2235" i="1"/>
  <c r="S2234" i="1"/>
  <c r="R2234" i="1"/>
  <c r="T2234" i="1" s="1"/>
  <c r="Q2234" i="1"/>
  <c r="P2234" i="1"/>
  <c r="O2234" i="1"/>
  <c r="N2234" i="1"/>
  <c r="S2233" i="1"/>
  <c r="T2233" i="1" s="1"/>
  <c r="R2233" i="1"/>
  <c r="Q2233" i="1"/>
  <c r="P2233" i="1"/>
  <c r="O2233" i="1"/>
  <c r="N2233" i="1"/>
  <c r="T2232" i="1"/>
  <c r="S2232" i="1"/>
  <c r="R2232" i="1"/>
  <c r="Q2232" i="1"/>
  <c r="P2232" i="1"/>
  <c r="O2232" i="1"/>
  <c r="N2232" i="1"/>
  <c r="S2231" i="1"/>
  <c r="R2231" i="1"/>
  <c r="Q2231" i="1"/>
  <c r="P2231" i="1"/>
  <c r="O2231" i="1"/>
  <c r="N2231" i="1"/>
  <c r="T2230" i="1"/>
  <c r="S2230" i="1"/>
  <c r="R2230" i="1"/>
  <c r="Q2230" i="1"/>
  <c r="P2230" i="1"/>
  <c r="O2230" i="1"/>
  <c r="N2230" i="1"/>
  <c r="T2229" i="1"/>
  <c r="S2229" i="1"/>
  <c r="R2229" i="1"/>
  <c r="Q2229" i="1"/>
  <c r="P2229" i="1"/>
  <c r="O2229" i="1"/>
  <c r="N2229" i="1"/>
  <c r="S2228" i="1"/>
  <c r="R2228" i="1"/>
  <c r="Q2228" i="1"/>
  <c r="P2228" i="1"/>
  <c r="O2228" i="1"/>
  <c r="N2228" i="1"/>
  <c r="S2227" i="1"/>
  <c r="T2227" i="1" s="1"/>
  <c r="R2227" i="1"/>
  <c r="Q2227" i="1"/>
  <c r="P2227" i="1"/>
  <c r="O2227" i="1"/>
  <c r="N2227" i="1"/>
  <c r="S2226" i="1"/>
  <c r="T2226" i="1" s="1"/>
  <c r="R2226" i="1"/>
  <c r="Q2226" i="1"/>
  <c r="P2226" i="1"/>
  <c r="O2226" i="1"/>
  <c r="N2226" i="1"/>
  <c r="S2225" i="1"/>
  <c r="T2225" i="1" s="1"/>
  <c r="R2225" i="1"/>
  <c r="Q2225" i="1"/>
  <c r="P2225" i="1"/>
  <c r="O2225" i="1"/>
  <c r="N2225" i="1"/>
  <c r="S2224" i="1"/>
  <c r="R2224" i="1"/>
  <c r="T2224" i="1" s="1"/>
  <c r="Q2224" i="1"/>
  <c r="P2224" i="1"/>
  <c r="O2224" i="1"/>
  <c r="N2224" i="1"/>
  <c r="S2223" i="1"/>
  <c r="R2223" i="1"/>
  <c r="Q2223" i="1"/>
  <c r="P2223" i="1"/>
  <c r="O2223" i="1"/>
  <c r="N2223" i="1"/>
  <c r="T2222" i="1"/>
  <c r="S2222" i="1"/>
  <c r="R2222" i="1"/>
  <c r="Q2222" i="1"/>
  <c r="P2222" i="1"/>
  <c r="O2222" i="1"/>
  <c r="N2222" i="1"/>
  <c r="S2221" i="1"/>
  <c r="R2221" i="1"/>
  <c r="T2221" i="1" s="1"/>
  <c r="Q2221" i="1"/>
  <c r="P2221" i="1"/>
  <c r="O2221" i="1"/>
  <c r="N2221" i="1"/>
  <c r="S2220" i="1"/>
  <c r="R2220" i="1"/>
  <c r="Q2220" i="1"/>
  <c r="P2220" i="1"/>
  <c r="O2220" i="1"/>
  <c r="N2220" i="1"/>
  <c r="S2219" i="1"/>
  <c r="T2219" i="1" s="1"/>
  <c r="R2219" i="1"/>
  <c r="Q2219" i="1"/>
  <c r="P2219" i="1"/>
  <c r="O2219" i="1"/>
  <c r="N2219" i="1"/>
  <c r="S2218" i="1"/>
  <c r="R2218" i="1"/>
  <c r="T2218" i="1" s="1"/>
  <c r="Q2218" i="1"/>
  <c r="P2218" i="1"/>
  <c r="O2218" i="1"/>
  <c r="N2218" i="1"/>
  <c r="S2217" i="1"/>
  <c r="T2217" i="1" s="1"/>
  <c r="R2217" i="1"/>
  <c r="Q2217" i="1"/>
  <c r="P2217" i="1"/>
  <c r="O2217" i="1"/>
  <c r="N2217" i="1"/>
  <c r="T2216" i="1"/>
  <c r="S2216" i="1"/>
  <c r="R2216" i="1"/>
  <c r="Q2216" i="1"/>
  <c r="P2216" i="1"/>
  <c r="O2216" i="1"/>
  <c r="N2216" i="1"/>
  <c r="S2215" i="1"/>
  <c r="T2215" i="1" s="1"/>
  <c r="R2215" i="1"/>
  <c r="Q2215" i="1"/>
  <c r="P2215" i="1"/>
  <c r="O2215" i="1"/>
  <c r="N2215" i="1"/>
  <c r="S2214" i="1"/>
  <c r="R2214" i="1"/>
  <c r="T2214" i="1" s="1"/>
  <c r="Q2214" i="1"/>
  <c r="P2214" i="1"/>
  <c r="O2214" i="1"/>
  <c r="N2214" i="1"/>
  <c r="S2213" i="1"/>
  <c r="T2213" i="1" s="1"/>
  <c r="R2213" i="1"/>
  <c r="Q2213" i="1"/>
  <c r="P2213" i="1"/>
  <c r="O2213" i="1"/>
  <c r="N2213" i="1"/>
  <c r="S2212" i="1"/>
  <c r="T2212" i="1" s="1"/>
  <c r="R2212" i="1"/>
  <c r="Q2212" i="1"/>
  <c r="P2212" i="1"/>
  <c r="O2212" i="1"/>
  <c r="N2212" i="1"/>
  <c r="S2211" i="1"/>
  <c r="R2211" i="1"/>
  <c r="Q2211" i="1"/>
  <c r="P2211" i="1"/>
  <c r="O2211" i="1"/>
  <c r="N2211" i="1"/>
  <c r="T2210" i="1"/>
  <c r="S2210" i="1"/>
  <c r="R2210" i="1"/>
  <c r="Q2210" i="1"/>
  <c r="P2210" i="1"/>
  <c r="O2210" i="1"/>
  <c r="N2210" i="1"/>
  <c r="S2209" i="1"/>
  <c r="R2209" i="1"/>
  <c r="Q2209" i="1"/>
  <c r="P2209" i="1"/>
  <c r="O2209" i="1"/>
  <c r="N2209" i="1"/>
  <c r="T2208" i="1"/>
  <c r="S2208" i="1"/>
  <c r="R2208" i="1"/>
  <c r="Q2208" i="1"/>
  <c r="P2208" i="1"/>
  <c r="O2208" i="1"/>
  <c r="N2208" i="1"/>
  <c r="S2207" i="1"/>
  <c r="T2207" i="1" s="1"/>
  <c r="R2207" i="1"/>
  <c r="Q2207" i="1"/>
  <c r="P2207" i="1"/>
  <c r="O2207" i="1"/>
  <c r="N2207" i="1"/>
  <c r="S2206" i="1"/>
  <c r="R2206" i="1"/>
  <c r="T2206" i="1" s="1"/>
  <c r="Q2206" i="1"/>
  <c r="P2206" i="1"/>
  <c r="O2206" i="1"/>
  <c r="N2206" i="1"/>
  <c r="T2205" i="1"/>
  <c r="S2205" i="1"/>
  <c r="R2205" i="1"/>
  <c r="Q2205" i="1"/>
  <c r="P2205" i="1"/>
  <c r="O2205" i="1"/>
  <c r="N2205" i="1"/>
  <c r="S2204" i="1"/>
  <c r="T2204" i="1" s="1"/>
  <c r="R2204" i="1"/>
  <c r="Q2204" i="1"/>
  <c r="P2204" i="1"/>
  <c r="O2204" i="1"/>
  <c r="N2204" i="1"/>
  <c r="S2203" i="1"/>
  <c r="T2203" i="1" s="1"/>
  <c r="R2203" i="1"/>
  <c r="Q2203" i="1"/>
  <c r="P2203" i="1"/>
  <c r="O2203" i="1"/>
  <c r="N2203" i="1"/>
  <c r="S2202" i="1"/>
  <c r="T2202" i="1" s="1"/>
  <c r="R2202" i="1"/>
  <c r="Q2202" i="1"/>
  <c r="P2202" i="1"/>
  <c r="O2202" i="1"/>
  <c r="N2202" i="1"/>
  <c r="S2201" i="1"/>
  <c r="R2201" i="1"/>
  <c r="Q2201" i="1"/>
  <c r="P2201" i="1"/>
  <c r="O2201" i="1"/>
  <c r="N2201" i="1"/>
  <c r="S2200" i="1"/>
  <c r="T2200" i="1" s="1"/>
  <c r="R2200" i="1"/>
  <c r="Q2200" i="1"/>
  <c r="P2200" i="1"/>
  <c r="O2200" i="1"/>
  <c r="N2200" i="1"/>
  <c r="S2199" i="1"/>
  <c r="R2199" i="1"/>
  <c r="Q2199" i="1"/>
  <c r="P2199" i="1"/>
  <c r="O2199" i="1"/>
  <c r="N2199" i="1"/>
  <c r="S2198" i="1"/>
  <c r="R2198" i="1"/>
  <c r="T2198" i="1" s="1"/>
  <c r="Q2198" i="1"/>
  <c r="P2198" i="1"/>
  <c r="O2198" i="1"/>
  <c r="N2198" i="1"/>
  <c r="S2197" i="1"/>
  <c r="R2197" i="1"/>
  <c r="Q2197" i="1"/>
  <c r="P2197" i="1"/>
  <c r="O2197" i="1"/>
  <c r="N2197" i="1"/>
  <c r="S2196" i="1"/>
  <c r="R2196" i="1"/>
  <c r="T2196" i="1" s="1"/>
  <c r="Q2196" i="1"/>
  <c r="P2196" i="1"/>
  <c r="O2196" i="1"/>
  <c r="N2196" i="1"/>
  <c r="S2195" i="1"/>
  <c r="R2195" i="1"/>
  <c r="Q2195" i="1"/>
  <c r="P2195" i="1"/>
  <c r="O2195" i="1"/>
  <c r="N2195" i="1"/>
  <c r="S2194" i="1"/>
  <c r="R2194" i="1"/>
  <c r="T2194" i="1" s="1"/>
  <c r="Q2194" i="1"/>
  <c r="P2194" i="1"/>
  <c r="O2194" i="1"/>
  <c r="N2194" i="1"/>
  <c r="S2193" i="1"/>
  <c r="T2193" i="1" s="1"/>
  <c r="R2193" i="1"/>
  <c r="Q2193" i="1"/>
  <c r="P2193" i="1"/>
  <c r="O2193" i="1"/>
  <c r="N2193" i="1"/>
  <c r="T2192" i="1"/>
  <c r="S2192" i="1"/>
  <c r="R2192" i="1"/>
  <c r="Q2192" i="1"/>
  <c r="P2192" i="1"/>
  <c r="O2192" i="1"/>
  <c r="N2192" i="1"/>
  <c r="S2191" i="1"/>
  <c r="R2191" i="1"/>
  <c r="Q2191" i="1"/>
  <c r="P2191" i="1"/>
  <c r="O2191" i="1"/>
  <c r="N2191" i="1"/>
  <c r="S2190" i="1"/>
  <c r="R2190" i="1"/>
  <c r="T2190" i="1" s="1"/>
  <c r="Q2190" i="1"/>
  <c r="P2190" i="1"/>
  <c r="O2190" i="1"/>
  <c r="N2190" i="1"/>
  <c r="S2189" i="1"/>
  <c r="T2189" i="1" s="1"/>
  <c r="R2189" i="1"/>
  <c r="Q2189" i="1"/>
  <c r="P2189" i="1"/>
  <c r="O2189" i="1"/>
  <c r="N2189" i="1"/>
  <c r="S2188" i="1"/>
  <c r="R2188" i="1"/>
  <c r="T2188" i="1" s="1"/>
  <c r="Q2188" i="1"/>
  <c r="P2188" i="1"/>
  <c r="O2188" i="1"/>
  <c r="N2188" i="1"/>
  <c r="S2187" i="1"/>
  <c r="R2187" i="1"/>
  <c r="Q2187" i="1"/>
  <c r="P2187" i="1"/>
  <c r="O2187" i="1"/>
  <c r="N2187" i="1"/>
  <c r="S2186" i="1"/>
  <c r="R2186" i="1"/>
  <c r="T2186" i="1" s="1"/>
  <c r="Q2186" i="1"/>
  <c r="P2186" i="1"/>
  <c r="O2186" i="1"/>
  <c r="N2186" i="1"/>
  <c r="S2185" i="1"/>
  <c r="T2185" i="1" s="1"/>
  <c r="R2185" i="1"/>
  <c r="Q2185" i="1"/>
  <c r="P2185" i="1"/>
  <c r="O2185" i="1"/>
  <c r="N2185" i="1"/>
  <c r="S2184" i="1"/>
  <c r="R2184" i="1"/>
  <c r="T2184" i="1" s="1"/>
  <c r="Q2184" i="1"/>
  <c r="P2184" i="1"/>
  <c r="O2184" i="1"/>
  <c r="N2184" i="1"/>
  <c r="S2183" i="1"/>
  <c r="T2183" i="1" s="1"/>
  <c r="R2183" i="1"/>
  <c r="Q2183" i="1"/>
  <c r="P2183" i="1"/>
  <c r="O2183" i="1"/>
  <c r="N2183" i="1"/>
  <c r="T2182" i="1"/>
  <c r="S2182" i="1"/>
  <c r="R2182" i="1"/>
  <c r="Q2182" i="1"/>
  <c r="P2182" i="1"/>
  <c r="O2182" i="1"/>
  <c r="N2182" i="1"/>
  <c r="S2181" i="1"/>
  <c r="R2181" i="1"/>
  <c r="Q2181" i="1"/>
  <c r="P2181" i="1"/>
  <c r="O2181" i="1"/>
  <c r="N2181" i="1"/>
  <c r="S2180" i="1"/>
  <c r="R2180" i="1"/>
  <c r="Q2180" i="1"/>
  <c r="P2180" i="1"/>
  <c r="O2180" i="1"/>
  <c r="N2180" i="1"/>
  <c r="S2179" i="1"/>
  <c r="T2179" i="1" s="1"/>
  <c r="R2179" i="1"/>
  <c r="Q2179" i="1"/>
  <c r="P2179" i="1"/>
  <c r="O2179" i="1"/>
  <c r="N2179" i="1"/>
  <c r="S2178" i="1"/>
  <c r="R2178" i="1"/>
  <c r="T2178" i="1" s="1"/>
  <c r="Q2178" i="1"/>
  <c r="P2178" i="1"/>
  <c r="O2178" i="1"/>
  <c r="N2178" i="1"/>
  <c r="S2177" i="1"/>
  <c r="R2177" i="1"/>
  <c r="Q2177" i="1"/>
  <c r="P2177" i="1"/>
  <c r="O2177" i="1"/>
  <c r="N2177" i="1"/>
  <c r="S2176" i="1"/>
  <c r="T2176" i="1" s="1"/>
  <c r="R2176" i="1"/>
  <c r="Q2176" i="1"/>
  <c r="P2176" i="1"/>
  <c r="O2176" i="1"/>
  <c r="N2176" i="1"/>
  <c r="S2175" i="1"/>
  <c r="T2175" i="1" s="1"/>
  <c r="R2175" i="1"/>
  <c r="Q2175" i="1"/>
  <c r="P2175" i="1"/>
  <c r="O2175" i="1"/>
  <c r="N2175" i="1"/>
  <c r="S2174" i="1"/>
  <c r="R2174" i="1"/>
  <c r="Q2174" i="1"/>
  <c r="P2174" i="1"/>
  <c r="O2174" i="1"/>
  <c r="N2174" i="1"/>
  <c r="S2173" i="1"/>
  <c r="T2173" i="1" s="1"/>
  <c r="R2173" i="1"/>
  <c r="Q2173" i="1"/>
  <c r="P2173" i="1"/>
  <c r="O2173" i="1"/>
  <c r="N2173" i="1"/>
  <c r="S2172" i="1"/>
  <c r="R2172" i="1"/>
  <c r="Q2172" i="1"/>
  <c r="P2172" i="1"/>
  <c r="O2172" i="1"/>
  <c r="N2172" i="1"/>
  <c r="S2171" i="1"/>
  <c r="T2171" i="1" s="1"/>
  <c r="R2171" i="1"/>
  <c r="Q2171" i="1"/>
  <c r="P2171" i="1"/>
  <c r="O2171" i="1"/>
  <c r="N2171" i="1"/>
  <c r="S2170" i="1"/>
  <c r="R2170" i="1"/>
  <c r="T2170" i="1" s="1"/>
  <c r="Q2170" i="1"/>
  <c r="P2170" i="1"/>
  <c r="O2170" i="1"/>
  <c r="N2170" i="1"/>
  <c r="S2169" i="1"/>
  <c r="R2169" i="1"/>
  <c r="Q2169" i="1"/>
  <c r="P2169" i="1"/>
  <c r="O2169" i="1"/>
  <c r="N2169" i="1"/>
  <c r="S2168" i="1"/>
  <c r="T2168" i="1" s="1"/>
  <c r="R2168" i="1"/>
  <c r="Q2168" i="1"/>
  <c r="P2168" i="1"/>
  <c r="O2168" i="1"/>
  <c r="N2168" i="1"/>
  <c r="S2167" i="1"/>
  <c r="T2167" i="1" s="1"/>
  <c r="R2167" i="1"/>
  <c r="Q2167" i="1"/>
  <c r="P2167" i="1"/>
  <c r="O2167" i="1"/>
  <c r="N2167" i="1"/>
  <c r="T2166" i="1"/>
  <c r="S2166" i="1"/>
  <c r="R2166" i="1"/>
  <c r="Q2166" i="1"/>
  <c r="P2166" i="1"/>
  <c r="O2166" i="1"/>
  <c r="N2166" i="1"/>
  <c r="S2165" i="1"/>
  <c r="R2165" i="1"/>
  <c r="Q2165" i="1"/>
  <c r="P2165" i="1"/>
  <c r="O2165" i="1"/>
  <c r="N2165" i="1"/>
  <c r="T2164" i="1"/>
  <c r="S2164" i="1"/>
  <c r="R2164" i="1"/>
  <c r="Q2164" i="1"/>
  <c r="P2164" i="1"/>
  <c r="O2164" i="1"/>
  <c r="N2164" i="1"/>
  <c r="S2163" i="1"/>
  <c r="T2163" i="1" s="1"/>
  <c r="R2163" i="1"/>
  <c r="Q2163" i="1"/>
  <c r="P2163" i="1"/>
  <c r="O2163" i="1"/>
  <c r="N2163" i="1"/>
  <c r="S2162" i="1"/>
  <c r="R2162" i="1"/>
  <c r="T2162" i="1" s="1"/>
  <c r="Q2162" i="1"/>
  <c r="P2162" i="1"/>
  <c r="O2162" i="1"/>
  <c r="N2162" i="1"/>
  <c r="S2161" i="1"/>
  <c r="T2161" i="1" s="1"/>
  <c r="R2161" i="1"/>
  <c r="Q2161" i="1"/>
  <c r="P2161" i="1"/>
  <c r="O2161" i="1"/>
  <c r="N2161" i="1"/>
  <c r="S2160" i="1"/>
  <c r="T2160" i="1" s="1"/>
  <c r="R2160" i="1"/>
  <c r="Q2160" i="1"/>
  <c r="P2160" i="1"/>
  <c r="O2160" i="1"/>
  <c r="N2160" i="1"/>
  <c r="S2159" i="1"/>
  <c r="R2159" i="1"/>
  <c r="Q2159" i="1"/>
  <c r="P2159" i="1"/>
  <c r="O2159" i="1"/>
  <c r="N2159" i="1"/>
  <c r="S2158" i="1"/>
  <c r="R2158" i="1"/>
  <c r="T2158" i="1" s="1"/>
  <c r="Q2158" i="1"/>
  <c r="P2158" i="1"/>
  <c r="O2158" i="1"/>
  <c r="N2158" i="1"/>
  <c r="S2157" i="1"/>
  <c r="R2157" i="1"/>
  <c r="Q2157" i="1"/>
  <c r="P2157" i="1"/>
  <c r="O2157" i="1"/>
  <c r="N2157" i="1"/>
  <c r="S2156" i="1"/>
  <c r="R2156" i="1"/>
  <c r="T2156" i="1" s="1"/>
  <c r="Q2156" i="1"/>
  <c r="P2156" i="1"/>
  <c r="O2156" i="1"/>
  <c r="N2156" i="1"/>
  <c r="S2155" i="1"/>
  <c r="T2155" i="1" s="1"/>
  <c r="R2155" i="1"/>
  <c r="Q2155" i="1"/>
  <c r="P2155" i="1"/>
  <c r="O2155" i="1"/>
  <c r="N2155" i="1"/>
  <c r="S2154" i="1"/>
  <c r="R2154" i="1"/>
  <c r="T2154" i="1" s="1"/>
  <c r="Q2154" i="1"/>
  <c r="P2154" i="1"/>
  <c r="O2154" i="1"/>
  <c r="N2154" i="1"/>
  <c r="S2153" i="1"/>
  <c r="R2153" i="1"/>
  <c r="Q2153" i="1"/>
  <c r="P2153" i="1"/>
  <c r="O2153" i="1"/>
  <c r="N2153" i="1"/>
  <c r="S2152" i="1"/>
  <c r="R2152" i="1"/>
  <c r="T2152" i="1" s="1"/>
  <c r="Q2152" i="1"/>
  <c r="P2152" i="1"/>
  <c r="O2152" i="1"/>
  <c r="N2152" i="1"/>
  <c r="S2151" i="1"/>
  <c r="T2151" i="1" s="1"/>
  <c r="R2151" i="1"/>
  <c r="Q2151" i="1"/>
  <c r="P2151" i="1"/>
  <c r="O2151" i="1"/>
  <c r="N2151" i="1"/>
  <c r="S2150" i="1"/>
  <c r="R2150" i="1"/>
  <c r="Q2150" i="1"/>
  <c r="P2150" i="1"/>
  <c r="O2150" i="1"/>
  <c r="N2150" i="1"/>
  <c r="S2149" i="1"/>
  <c r="R2149" i="1"/>
  <c r="Q2149" i="1"/>
  <c r="P2149" i="1"/>
  <c r="O2149" i="1"/>
  <c r="N2149" i="1"/>
  <c r="S2148" i="1"/>
  <c r="T2148" i="1" s="1"/>
  <c r="R2148" i="1"/>
  <c r="Q2148" i="1"/>
  <c r="P2148" i="1"/>
  <c r="O2148" i="1"/>
  <c r="N2148" i="1"/>
  <c r="S2147" i="1"/>
  <c r="R2147" i="1"/>
  <c r="Q2147" i="1"/>
  <c r="P2147" i="1"/>
  <c r="O2147" i="1"/>
  <c r="N2147" i="1"/>
  <c r="S2146" i="1"/>
  <c r="R2146" i="1"/>
  <c r="T2146" i="1" s="1"/>
  <c r="Q2146" i="1"/>
  <c r="P2146" i="1"/>
  <c r="O2146" i="1"/>
  <c r="N2146" i="1"/>
  <c r="S2145" i="1"/>
  <c r="T2145" i="1" s="1"/>
  <c r="R2145" i="1"/>
  <c r="Q2145" i="1"/>
  <c r="P2145" i="1"/>
  <c r="O2145" i="1"/>
  <c r="N2145" i="1"/>
  <c r="T2144" i="1"/>
  <c r="S2144" i="1"/>
  <c r="R2144" i="1"/>
  <c r="Q2144" i="1"/>
  <c r="P2144" i="1"/>
  <c r="O2144" i="1"/>
  <c r="N2144" i="1"/>
  <c r="S2143" i="1"/>
  <c r="R2143" i="1"/>
  <c r="Q2143" i="1"/>
  <c r="P2143" i="1"/>
  <c r="O2143" i="1"/>
  <c r="N2143" i="1"/>
  <c r="T2142" i="1"/>
  <c r="S2142" i="1"/>
  <c r="R2142" i="1"/>
  <c r="Q2142" i="1"/>
  <c r="P2142" i="1"/>
  <c r="O2142" i="1"/>
  <c r="N2142" i="1"/>
  <c r="S2141" i="1"/>
  <c r="T2141" i="1" s="1"/>
  <c r="R2141" i="1"/>
  <c r="Q2141" i="1"/>
  <c r="P2141" i="1"/>
  <c r="O2141" i="1"/>
  <c r="N2141" i="1"/>
  <c r="S2140" i="1"/>
  <c r="R2140" i="1"/>
  <c r="Q2140" i="1"/>
  <c r="P2140" i="1"/>
  <c r="O2140" i="1"/>
  <c r="N2140" i="1"/>
  <c r="S2139" i="1"/>
  <c r="T2139" i="1" s="1"/>
  <c r="R2139" i="1"/>
  <c r="Q2139" i="1"/>
  <c r="P2139" i="1"/>
  <c r="O2139" i="1"/>
  <c r="N2139" i="1"/>
  <c r="S2138" i="1"/>
  <c r="T2138" i="1" s="1"/>
  <c r="R2138" i="1"/>
  <c r="Q2138" i="1"/>
  <c r="P2138" i="1"/>
  <c r="O2138" i="1"/>
  <c r="N2138" i="1"/>
  <c r="S2137" i="1"/>
  <c r="R2137" i="1"/>
  <c r="Q2137" i="1"/>
  <c r="P2137" i="1"/>
  <c r="O2137" i="1"/>
  <c r="N2137" i="1"/>
  <c r="S2136" i="1"/>
  <c r="R2136" i="1"/>
  <c r="T2136" i="1" s="1"/>
  <c r="Q2136" i="1"/>
  <c r="P2136" i="1"/>
  <c r="O2136" i="1"/>
  <c r="N2136" i="1"/>
  <c r="S2135" i="1"/>
  <c r="R2135" i="1"/>
  <c r="Q2135" i="1"/>
  <c r="P2135" i="1"/>
  <c r="O2135" i="1"/>
  <c r="N2135" i="1"/>
  <c r="S2134" i="1"/>
  <c r="R2134" i="1"/>
  <c r="T2134" i="1" s="1"/>
  <c r="Q2134" i="1"/>
  <c r="P2134" i="1"/>
  <c r="O2134" i="1"/>
  <c r="N2134" i="1"/>
  <c r="S2133" i="1"/>
  <c r="T2133" i="1" s="1"/>
  <c r="R2133" i="1"/>
  <c r="Q2133" i="1"/>
  <c r="P2133" i="1"/>
  <c r="O2133" i="1"/>
  <c r="N2133" i="1"/>
  <c r="S2132" i="1"/>
  <c r="R2132" i="1"/>
  <c r="T2132" i="1" s="1"/>
  <c r="Q2132" i="1"/>
  <c r="P2132" i="1"/>
  <c r="O2132" i="1"/>
  <c r="N2132" i="1"/>
  <c r="S2131" i="1"/>
  <c r="R2131" i="1"/>
  <c r="Q2131" i="1"/>
  <c r="P2131" i="1"/>
  <c r="O2131" i="1"/>
  <c r="N2131" i="1"/>
  <c r="S2130" i="1"/>
  <c r="T2130" i="1" s="1"/>
  <c r="R2130" i="1"/>
  <c r="Q2130" i="1"/>
  <c r="P2130" i="1"/>
  <c r="O2130" i="1"/>
  <c r="N2130" i="1"/>
  <c r="S2129" i="1"/>
  <c r="R2129" i="1"/>
  <c r="Q2129" i="1"/>
  <c r="P2129" i="1"/>
  <c r="O2129" i="1"/>
  <c r="N2129" i="1"/>
  <c r="T2128" i="1"/>
  <c r="S2128" i="1"/>
  <c r="R2128" i="1"/>
  <c r="Q2128" i="1"/>
  <c r="P2128" i="1"/>
  <c r="O2128" i="1"/>
  <c r="N2128" i="1"/>
  <c r="S2127" i="1"/>
  <c r="R2127" i="1"/>
  <c r="Q2127" i="1"/>
  <c r="P2127" i="1"/>
  <c r="O2127" i="1"/>
  <c r="N2127" i="1"/>
  <c r="S2126" i="1"/>
  <c r="R2126" i="1"/>
  <c r="T2126" i="1" s="1"/>
  <c r="Q2126" i="1"/>
  <c r="P2126" i="1"/>
  <c r="O2126" i="1"/>
  <c r="N2126" i="1"/>
  <c r="S2125" i="1"/>
  <c r="R2125" i="1"/>
  <c r="Q2125" i="1"/>
  <c r="P2125" i="1"/>
  <c r="O2125" i="1"/>
  <c r="N2125" i="1"/>
  <c r="S2124" i="1"/>
  <c r="R2124" i="1"/>
  <c r="T2124" i="1" s="1"/>
  <c r="Q2124" i="1"/>
  <c r="P2124" i="1"/>
  <c r="O2124" i="1"/>
  <c r="N2124" i="1"/>
  <c r="S2123" i="1"/>
  <c r="T2123" i="1" s="1"/>
  <c r="R2123" i="1"/>
  <c r="Q2123" i="1"/>
  <c r="P2123" i="1"/>
  <c r="O2123" i="1"/>
  <c r="N2123" i="1"/>
  <c r="T2122" i="1"/>
  <c r="S2122" i="1"/>
  <c r="R2122" i="1"/>
  <c r="Q2122" i="1"/>
  <c r="P2122" i="1"/>
  <c r="O2122" i="1"/>
  <c r="N2122" i="1"/>
  <c r="S2121" i="1"/>
  <c r="R2121" i="1"/>
  <c r="Q2121" i="1"/>
  <c r="P2121" i="1"/>
  <c r="O2121" i="1"/>
  <c r="N2121" i="1"/>
  <c r="T2120" i="1"/>
  <c r="S2120" i="1"/>
  <c r="R2120" i="1"/>
  <c r="Q2120" i="1"/>
  <c r="P2120" i="1"/>
  <c r="O2120" i="1"/>
  <c r="N2120" i="1"/>
  <c r="S2119" i="1"/>
  <c r="T2119" i="1" s="1"/>
  <c r="R2119" i="1"/>
  <c r="Q2119" i="1"/>
  <c r="P2119" i="1"/>
  <c r="O2119" i="1"/>
  <c r="N2119" i="1"/>
  <c r="S2118" i="1"/>
  <c r="R2118" i="1"/>
  <c r="T2118" i="1" s="1"/>
  <c r="Q2118" i="1"/>
  <c r="P2118" i="1"/>
  <c r="O2118" i="1"/>
  <c r="N2118" i="1"/>
  <c r="T2117" i="1"/>
  <c r="S2117" i="1"/>
  <c r="R2117" i="1"/>
  <c r="Q2117" i="1"/>
  <c r="P2117" i="1"/>
  <c r="O2117" i="1"/>
  <c r="N2117" i="1"/>
  <c r="S2116" i="1"/>
  <c r="T2116" i="1" s="1"/>
  <c r="R2116" i="1"/>
  <c r="Q2116" i="1"/>
  <c r="P2116" i="1"/>
  <c r="O2116" i="1"/>
  <c r="N2116" i="1"/>
  <c r="S2115" i="1"/>
  <c r="T2115" i="1" s="1"/>
  <c r="R2115" i="1"/>
  <c r="Q2115" i="1"/>
  <c r="P2115" i="1"/>
  <c r="O2115" i="1"/>
  <c r="N2115" i="1"/>
  <c r="T2114" i="1"/>
  <c r="S2114" i="1"/>
  <c r="R2114" i="1"/>
  <c r="Q2114" i="1"/>
  <c r="P2114" i="1"/>
  <c r="O2114" i="1"/>
  <c r="N2114" i="1"/>
  <c r="S2113" i="1"/>
  <c r="R2113" i="1"/>
  <c r="Q2113" i="1"/>
  <c r="P2113" i="1"/>
  <c r="O2113" i="1"/>
  <c r="N2113" i="1"/>
  <c r="S2112" i="1"/>
  <c r="T2112" i="1" s="1"/>
  <c r="R2112" i="1"/>
  <c r="Q2112" i="1"/>
  <c r="P2112" i="1"/>
  <c r="O2112" i="1"/>
  <c r="N2112" i="1"/>
  <c r="S2111" i="1"/>
  <c r="T2111" i="1" s="1"/>
  <c r="R2111" i="1"/>
  <c r="Q2111" i="1"/>
  <c r="P2111" i="1"/>
  <c r="O2111" i="1"/>
  <c r="N2111" i="1"/>
  <c r="S2110" i="1"/>
  <c r="R2110" i="1"/>
  <c r="T2110" i="1" s="1"/>
  <c r="Q2110" i="1"/>
  <c r="P2110" i="1"/>
  <c r="O2110" i="1"/>
  <c r="N2110" i="1"/>
  <c r="S2109" i="1"/>
  <c r="R2109" i="1"/>
  <c r="Q2109" i="1"/>
  <c r="P2109" i="1"/>
  <c r="O2109" i="1"/>
  <c r="N2109" i="1"/>
  <c r="S2108" i="1"/>
  <c r="T2108" i="1" s="1"/>
  <c r="R2108" i="1"/>
  <c r="Q2108" i="1"/>
  <c r="P2108" i="1"/>
  <c r="O2108" i="1"/>
  <c r="N2108" i="1"/>
  <c r="S2107" i="1"/>
  <c r="T2107" i="1" s="1"/>
  <c r="R2107" i="1"/>
  <c r="Q2107" i="1"/>
  <c r="P2107" i="1"/>
  <c r="O2107" i="1"/>
  <c r="N2107" i="1"/>
  <c r="S2106" i="1"/>
  <c r="R2106" i="1"/>
  <c r="T2106" i="1" s="1"/>
  <c r="Q2106" i="1"/>
  <c r="P2106" i="1"/>
  <c r="O2106" i="1"/>
  <c r="N2106" i="1"/>
  <c r="S2105" i="1"/>
  <c r="R2105" i="1"/>
  <c r="Q2105" i="1"/>
  <c r="P2105" i="1"/>
  <c r="O2105" i="1"/>
  <c r="N2105" i="1"/>
  <c r="T2104" i="1"/>
  <c r="S2104" i="1"/>
  <c r="R2104" i="1"/>
  <c r="Q2104" i="1"/>
  <c r="P2104" i="1"/>
  <c r="O2104" i="1"/>
  <c r="N2104" i="1"/>
  <c r="S2103" i="1"/>
  <c r="R2103" i="1"/>
  <c r="Q2103" i="1"/>
  <c r="P2103" i="1"/>
  <c r="O2103" i="1"/>
  <c r="N2103" i="1"/>
  <c r="S2102" i="1"/>
  <c r="R2102" i="1"/>
  <c r="T2102" i="1" s="1"/>
  <c r="Q2102" i="1"/>
  <c r="P2102" i="1"/>
  <c r="O2102" i="1"/>
  <c r="N2102" i="1"/>
  <c r="T2101" i="1"/>
  <c r="S2101" i="1"/>
  <c r="R2101" i="1"/>
  <c r="Q2101" i="1"/>
  <c r="P2101" i="1"/>
  <c r="O2101" i="1"/>
  <c r="N2101" i="1"/>
  <c r="S2100" i="1"/>
  <c r="R2100" i="1"/>
  <c r="Q2100" i="1"/>
  <c r="P2100" i="1"/>
  <c r="O2100" i="1"/>
  <c r="N2100" i="1"/>
  <c r="S2099" i="1"/>
  <c r="R2099" i="1"/>
  <c r="Q2099" i="1"/>
  <c r="P2099" i="1"/>
  <c r="O2099" i="1"/>
  <c r="N2099" i="1"/>
  <c r="S2098" i="1"/>
  <c r="R2098" i="1"/>
  <c r="Q2098" i="1"/>
  <c r="P2098" i="1"/>
  <c r="O2098" i="1"/>
  <c r="N2098" i="1"/>
  <c r="S2097" i="1"/>
  <c r="T2097" i="1" s="1"/>
  <c r="R2097" i="1"/>
  <c r="Q2097" i="1"/>
  <c r="P2097" i="1"/>
  <c r="O2097" i="1"/>
  <c r="N2097" i="1"/>
  <c r="S2096" i="1"/>
  <c r="R2096" i="1"/>
  <c r="Q2096" i="1"/>
  <c r="P2096" i="1"/>
  <c r="O2096" i="1"/>
  <c r="N2096" i="1"/>
  <c r="S2095" i="1"/>
  <c r="R2095" i="1"/>
  <c r="T2095" i="1" s="1"/>
  <c r="Q2095" i="1"/>
  <c r="P2095" i="1"/>
  <c r="O2095" i="1"/>
  <c r="N2095" i="1"/>
  <c r="S2094" i="1"/>
  <c r="R2094" i="1"/>
  <c r="T2094" i="1" s="1"/>
  <c r="Q2094" i="1"/>
  <c r="P2094" i="1"/>
  <c r="O2094" i="1"/>
  <c r="N2094" i="1"/>
  <c r="S2093" i="1"/>
  <c r="R2093" i="1"/>
  <c r="T2093" i="1" s="1"/>
  <c r="Q2093" i="1"/>
  <c r="P2093" i="1"/>
  <c r="O2093" i="1"/>
  <c r="N2093" i="1"/>
  <c r="S2092" i="1"/>
  <c r="R2092" i="1"/>
  <c r="Q2092" i="1"/>
  <c r="P2092" i="1"/>
  <c r="O2092" i="1"/>
  <c r="N2092" i="1"/>
  <c r="T2091" i="1"/>
  <c r="S2091" i="1"/>
  <c r="R2091" i="1"/>
  <c r="Q2091" i="1"/>
  <c r="P2091" i="1"/>
  <c r="O2091" i="1"/>
  <c r="N2091" i="1"/>
  <c r="S2090" i="1"/>
  <c r="R2090" i="1"/>
  <c r="T2090" i="1" s="1"/>
  <c r="Q2090" i="1"/>
  <c r="P2090" i="1"/>
  <c r="O2090" i="1"/>
  <c r="N2090" i="1"/>
  <c r="S2089" i="1"/>
  <c r="R2089" i="1"/>
  <c r="T2089" i="1" s="1"/>
  <c r="Q2089" i="1"/>
  <c r="P2089" i="1"/>
  <c r="O2089" i="1"/>
  <c r="N2089" i="1"/>
  <c r="S2088" i="1"/>
  <c r="T2088" i="1" s="1"/>
  <c r="R2088" i="1"/>
  <c r="Q2088" i="1"/>
  <c r="P2088" i="1"/>
  <c r="O2088" i="1"/>
  <c r="N2088" i="1"/>
  <c r="S2087" i="1"/>
  <c r="R2087" i="1"/>
  <c r="Q2087" i="1"/>
  <c r="P2087" i="1"/>
  <c r="O2087" i="1"/>
  <c r="N2087" i="1"/>
  <c r="S2086" i="1"/>
  <c r="R2086" i="1"/>
  <c r="Q2086" i="1"/>
  <c r="P2086" i="1"/>
  <c r="O2086" i="1"/>
  <c r="N2086" i="1"/>
  <c r="S2085" i="1"/>
  <c r="R2085" i="1"/>
  <c r="T2085" i="1" s="1"/>
  <c r="Q2085" i="1"/>
  <c r="P2085" i="1"/>
  <c r="O2085" i="1"/>
  <c r="N2085" i="1"/>
  <c r="S2084" i="1"/>
  <c r="R2084" i="1"/>
  <c r="T2084" i="1" s="1"/>
  <c r="Q2084" i="1"/>
  <c r="P2084" i="1"/>
  <c r="O2084" i="1"/>
  <c r="N2084" i="1"/>
  <c r="S2083" i="1"/>
  <c r="R2083" i="1"/>
  <c r="T2083" i="1" s="1"/>
  <c r="Q2083" i="1"/>
  <c r="P2083" i="1"/>
  <c r="O2083" i="1"/>
  <c r="N2083" i="1"/>
  <c r="S2082" i="1"/>
  <c r="R2082" i="1"/>
  <c r="T2082" i="1" s="1"/>
  <c r="Q2082" i="1"/>
  <c r="P2082" i="1"/>
  <c r="O2082" i="1"/>
  <c r="N2082" i="1"/>
  <c r="S2081" i="1"/>
  <c r="R2081" i="1"/>
  <c r="T2081" i="1" s="1"/>
  <c r="Q2081" i="1"/>
  <c r="P2081" i="1"/>
  <c r="O2081" i="1"/>
  <c r="N2081" i="1"/>
  <c r="T2080" i="1"/>
  <c r="S2080" i="1"/>
  <c r="R2080" i="1"/>
  <c r="Q2080" i="1"/>
  <c r="P2080" i="1"/>
  <c r="O2080" i="1"/>
  <c r="N2080" i="1"/>
  <c r="S2079" i="1"/>
  <c r="R2079" i="1"/>
  <c r="T2079" i="1" s="1"/>
  <c r="Q2079" i="1"/>
  <c r="P2079" i="1"/>
  <c r="O2079" i="1"/>
  <c r="N2079" i="1"/>
  <c r="S2078" i="1"/>
  <c r="R2078" i="1"/>
  <c r="Q2078" i="1"/>
  <c r="P2078" i="1"/>
  <c r="O2078" i="1"/>
  <c r="N2078" i="1"/>
  <c r="S2077" i="1"/>
  <c r="T2077" i="1" s="1"/>
  <c r="R2077" i="1"/>
  <c r="Q2077" i="1"/>
  <c r="P2077" i="1"/>
  <c r="O2077" i="1"/>
  <c r="N2077" i="1"/>
  <c r="S2076" i="1"/>
  <c r="R2076" i="1"/>
  <c r="T2076" i="1" s="1"/>
  <c r="Q2076" i="1"/>
  <c r="P2076" i="1"/>
  <c r="O2076" i="1"/>
  <c r="N2076" i="1"/>
  <c r="T2075" i="1"/>
  <c r="S2075" i="1"/>
  <c r="R2075" i="1"/>
  <c r="Q2075" i="1"/>
  <c r="P2075" i="1"/>
  <c r="O2075" i="1"/>
  <c r="N2075" i="1"/>
  <c r="S2074" i="1"/>
  <c r="R2074" i="1"/>
  <c r="Q2074" i="1"/>
  <c r="P2074" i="1"/>
  <c r="O2074" i="1"/>
  <c r="N2074" i="1"/>
  <c r="S2073" i="1"/>
  <c r="R2073" i="1"/>
  <c r="Q2073" i="1"/>
  <c r="P2073" i="1"/>
  <c r="O2073" i="1"/>
  <c r="N2073" i="1"/>
  <c r="S2072" i="1"/>
  <c r="R2072" i="1"/>
  <c r="T2072" i="1" s="1"/>
  <c r="Q2072" i="1"/>
  <c r="P2072" i="1"/>
  <c r="O2072" i="1"/>
  <c r="N2072" i="1"/>
  <c r="S2071" i="1"/>
  <c r="R2071" i="1"/>
  <c r="T2071" i="1" s="1"/>
  <c r="Q2071" i="1"/>
  <c r="P2071" i="1"/>
  <c r="O2071" i="1"/>
  <c r="N2071" i="1"/>
  <c r="S2070" i="1"/>
  <c r="R2070" i="1"/>
  <c r="Q2070" i="1"/>
  <c r="P2070" i="1"/>
  <c r="O2070" i="1"/>
  <c r="N2070" i="1"/>
  <c r="T2069" i="1"/>
  <c r="S2069" i="1"/>
  <c r="R2069" i="1"/>
  <c r="Q2069" i="1"/>
  <c r="P2069" i="1"/>
  <c r="O2069" i="1"/>
  <c r="N2069" i="1"/>
  <c r="S2068" i="1"/>
  <c r="R2068" i="1"/>
  <c r="T2068" i="1" s="1"/>
  <c r="Q2068" i="1"/>
  <c r="P2068" i="1"/>
  <c r="O2068" i="1"/>
  <c r="N2068" i="1"/>
  <c r="T2067" i="1"/>
  <c r="S2067" i="1"/>
  <c r="R2067" i="1"/>
  <c r="Q2067" i="1"/>
  <c r="P2067" i="1"/>
  <c r="O2067" i="1"/>
  <c r="N2067" i="1"/>
  <c r="S2066" i="1"/>
  <c r="R2066" i="1"/>
  <c r="T2066" i="1" s="1"/>
  <c r="Q2066" i="1"/>
  <c r="P2066" i="1"/>
  <c r="O2066" i="1"/>
  <c r="N2066" i="1"/>
  <c r="S2065" i="1"/>
  <c r="R2065" i="1"/>
  <c r="Q2065" i="1"/>
  <c r="P2065" i="1"/>
  <c r="O2065" i="1"/>
  <c r="N2065" i="1"/>
  <c r="S2064" i="1"/>
  <c r="T2064" i="1" s="1"/>
  <c r="R2064" i="1"/>
  <c r="Q2064" i="1"/>
  <c r="P2064" i="1"/>
  <c r="O2064" i="1"/>
  <c r="N2064" i="1"/>
  <c r="S2063" i="1"/>
  <c r="R2063" i="1"/>
  <c r="Q2063" i="1"/>
  <c r="P2063" i="1"/>
  <c r="O2063" i="1"/>
  <c r="N2063" i="1"/>
  <c r="S2062" i="1"/>
  <c r="R2062" i="1"/>
  <c r="T2062" i="1" s="1"/>
  <c r="Q2062" i="1"/>
  <c r="P2062" i="1"/>
  <c r="O2062" i="1"/>
  <c r="N2062" i="1"/>
  <c r="S2061" i="1"/>
  <c r="R2061" i="1"/>
  <c r="T2061" i="1" s="1"/>
  <c r="Q2061" i="1"/>
  <c r="P2061" i="1"/>
  <c r="O2061" i="1"/>
  <c r="N2061" i="1"/>
  <c r="S2060" i="1"/>
  <c r="T2060" i="1" s="1"/>
  <c r="R2060" i="1"/>
  <c r="Q2060" i="1"/>
  <c r="P2060" i="1"/>
  <c r="O2060" i="1"/>
  <c r="N2060" i="1"/>
  <c r="S2059" i="1"/>
  <c r="T2059" i="1" s="1"/>
  <c r="R2059" i="1"/>
  <c r="Q2059" i="1"/>
  <c r="P2059" i="1"/>
  <c r="O2059" i="1"/>
  <c r="N2059" i="1"/>
  <c r="S2058" i="1"/>
  <c r="R2058" i="1"/>
  <c r="Q2058" i="1"/>
  <c r="P2058" i="1"/>
  <c r="O2058" i="1"/>
  <c r="N2058" i="1"/>
  <c r="S2057" i="1"/>
  <c r="R2057" i="1"/>
  <c r="T2057" i="1" s="1"/>
  <c r="Q2057" i="1"/>
  <c r="P2057" i="1"/>
  <c r="O2057" i="1"/>
  <c r="N2057" i="1"/>
  <c r="S2056" i="1"/>
  <c r="R2056" i="1"/>
  <c r="T2056" i="1" s="1"/>
  <c r="Q2056" i="1"/>
  <c r="P2056" i="1"/>
  <c r="O2056" i="1"/>
  <c r="N2056" i="1"/>
  <c r="S2055" i="1"/>
  <c r="R2055" i="1"/>
  <c r="T2055" i="1" s="1"/>
  <c r="Q2055" i="1"/>
  <c r="P2055" i="1"/>
  <c r="O2055" i="1"/>
  <c r="N2055" i="1"/>
  <c r="S2054" i="1"/>
  <c r="R2054" i="1"/>
  <c r="T2054" i="1" s="1"/>
  <c r="Q2054" i="1"/>
  <c r="P2054" i="1"/>
  <c r="O2054" i="1"/>
  <c r="N2054" i="1"/>
  <c r="S2053" i="1"/>
  <c r="R2053" i="1"/>
  <c r="T2053" i="1" s="1"/>
  <c r="Q2053" i="1"/>
  <c r="P2053" i="1"/>
  <c r="O2053" i="1"/>
  <c r="N2053" i="1"/>
  <c r="S2052" i="1"/>
  <c r="R2052" i="1"/>
  <c r="Q2052" i="1"/>
  <c r="P2052" i="1"/>
  <c r="O2052" i="1"/>
  <c r="N2052" i="1"/>
  <c r="S2051" i="1"/>
  <c r="R2051" i="1"/>
  <c r="T2051" i="1" s="1"/>
  <c r="Q2051" i="1"/>
  <c r="P2051" i="1"/>
  <c r="O2051" i="1"/>
  <c r="N2051" i="1"/>
  <c r="S2050" i="1"/>
  <c r="R2050" i="1"/>
  <c r="T2050" i="1" s="1"/>
  <c r="Q2050" i="1"/>
  <c r="P2050" i="1"/>
  <c r="O2050" i="1"/>
  <c r="N2050" i="1"/>
  <c r="S2049" i="1"/>
  <c r="R2049" i="1"/>
  <c r="T2049" i="1" s="1"/>
  <c r="Q2049" i="1"/>
  <c r="P2049" i="1"/>
  <c r="O2049" i="1"/>
  <c r="N2049" i="1"/>
  <c r="S2048" i="1"/>
  <c r="R2048" i="1"/>
  <c r="Q2048" i="1"/>
  <c r="P2048" i="1"/>
  <c r="O2048" i="1"/>
  <c r="N2048" i="1"/>
  <c r="S2047" i="1"/>
  <c r="R2047" i="1"/>
  <c r="Q2047" i="1"/>
  <c r="P2047" i="1"/>
  <c r="O2047" i="1"/>
  <c r="N2047" i="1"/>
  <c r="S2046" i="1"/>
  <c r="R2046" i="1"/>
  <c r="T2046" i="1" s="1"/>
  <c r="Q2046" i="1"/>
  <c r="P2046" i="1"/>
  <c r="O2046" i="1"/>
  <c r="N2046" i="1"/>
  <c r="S2045" i="1"/>
  <c r="R2045" i="1"/>
  <c r="T2045" i="1" s="1"/>
  <c r="Q2045" i="1"/>
  <c r="P2045" i="1"/>
  <c r="O2045" i="1"/>
  <c r="N2045" i="1"/>
  <c r="S2044" i="1"/>
  <c r="R2044" i="1"/>
  <c r="T2044" i="1" s="1"/>
  <c r="Q2044" i="1"/>
  <c r="P2044" i="1"/>
  <c r="O2044" i="1"/>
  <c r="N2044" i="1"/>
  <c r="S2043" i="1"/>
  <c r="R2043" i="1"/>
  <c r="T2043" i="1" s="1"/>
  <c r="Q2043" i="1"/>
  <c r="P2043" i="1"/>
  <c r="O2043" i="1"/>
  <c r="N2043" i="1"/>
  <c r="S2042" i="1"/>
  <c r="R2042" i="1"/>
  <c r="Q2042" i="1"/>
  <c r="P2042" i="1"/>
  <c r="O2042" i="1"/>
  <c r="N2042" i="1"/>
  <c r="S2041" i="1"/>
  <c r="R2041" i="1"/>
  <c r="T2041" i="1" s="1"/>
  <c r="Q2041" i="1"/>
  <c r="P2041" i="1"/>
  <c r="O2041" i="1"/>
  <c r="N2041" i="1"/>
  <c r="S2040" i="1"/>
  <c r="R2040" i="1"/>
  <c r="T2040" i="1" s="1"/>
  <c r="Q2040" i="1"/>
  <c r="P2040" i="1"/>
  <c r="O2040" i="1"/>
  <c r="N2040" i="1"/>
  <c r="S2039" i="1"/>
  <c r="R2039" i="1"/>
  <c r="T2039" i="1" s="1"/>
  <c r="Q2039" i="1"/>
  <c r="P2039" i="1"/>
  <c r="O2039" i="1"/>
  <c r="N2039" i="1"/>
  <c r="S2038" i="1"/>
  <c r="R2038" i="1"/>
  <c r="Q2038" i="1"/>
  <c r="P2038" i="1"/>
  <c r="O2038" i="1"/>
  <c r="N2038" i="1"/>
  <c r="S2037" i="1"/>
  <c r="R2037" i="1"/>
  <c r="Q2037" i="1"/>
  <c r="P2037" i="1"/>
  <c r="O2037" i="1"/>
  <c r="N2037" i="1"/>
  <c r="S2036" i="1"/>
  <c r="R2036" i="1"/>
  <c r="T2036" i="1" s="1"/>
  <c r="Q2036" i="1"/>
  <c r="P2036" i="1"/>
  <c r="O2036" i="1"/>
  <c r="N2036" i="1"/>
  <c r="S2035" i="1"/>
  <c r="R2035" i="1"/>
  <c r="T2035" i="1" s="1"/>
  <c r="Q2035" i="1"/>
  <c r="P2035" i="1"/>
  <c r="O2035" i="1"/>
  <c r="N2035" i="1"/>
  <c r="S2034" i="1"/>
  <c r="R2034" i="1"/>
  <c r="T2034" i="1" s="1"/>
  <c r="Q2034" i="1"/>
  <c r="P2034" i="1"/>
  <c r="O2034" i="1"/>
  <c r="N2034" i="1"/>
  <c r="S2033" i="1"/>
  <c r="R2033" i="1"/>
  <c r="T2033" i="1" s="1"/>
  <c r="Q2033" i="1"/>
  <c r="P2033" i="1"/>
  <c r="O2033" i="1"/>
  <c r="N2033" i="1"/>
  <c r="S2032" i="1"/>
  <c r="R2032" i="1"/>
  <c r="Q2032" i="1"/>
  <c r="P2032" i="1"/>
  <c r="O2032" i="1"/>
  <c r="N2032" i="1"/>
  <c r="S2031" i="1"/>
  <c r="R2031" i="1"/>
  <c r="T2031" i="1" s="1"/>
  <c r="Q2031" i="1"/>
  <c r="P2031" i="1"/>
  <c r="O2031" i="1"/>
  <c r="N2031" i="1"/>
  <c r="S2030" i="1"/>
  <c r="R2030" i="1"/>
  <c r="T2030" i="1" s="1"/>
  <c r="Q2030" i="1"/>
  <c r="P2030" i="1"/>
  <c r="O2030" i="1"/>
  <c r="N2030" i="1"/>
  <c r="S2029" i="1"/>
  <c r="R2029" i="1"/>
  <c r="T2029" i="1" s="1"/>
  <c r="Q2029" i="1"/>
  <c r="P2029" i="1"/>
  <c r="O2029" i="1"/>
  <c r="N2029" i="1"/>
  <c r="S2028" i="1"/>
  <c r="R2028" i="1"/>
  <c r="Q2028" i="1"/>
  <c r="P2028" i="1"/>
  <c r="O2028" i="1"/>
  <c r="N2028" i="1"/>
  <c r="S2027" i="1"/>
  <c r="R2027" i="1"/>
  <c r="Q2027" i="1"/>
  <c r="P2027" i="1"/>
  <c r="O2027" i="1"/>
  <c r="N2027" i="1"/>
  <c r="S2026" i="1"/>
  <c r="R2026" i="1"/>
  <c r="T2026" i="1" s="1"/>
  <c r="Q2026" i="1"/>
  <c r="P2026" i="1"/>
  <c r="O2026" i="1"/>
  <c r="N2026" i="1"/>
  <c r="S2025" i="1"/>
  <c r="R2025" i="1"/>
  <c r="T2025" i="1" s="1"/>
  <c r="Q2025" i="1"/>
  <c r="P2025" i="1"/>
  <c r="O2025" i="1"/>
  <c r="N2025" i="1"/>
  <c r="S2024" i="1"/>
  <c r="R2024" i="1"/>
  <c r="T2024" i="1" s="1"/>
  <c r="Q2024" i="1"/>
  <c r="P2024" i="1"/>
  <c r="O2024" i="1"/>
  <c r="N2024" i="1"/>
  <c r="S2023" i="1"/>
  <c r="R2023" i="1"/>
  <c r="T2023" i="1" s="1"/>
  <c r="Q2023" i="1"/>
  <c r="P2023" i="1"/>
  <c r="O2023" i="1"/>
  <c r="N2023" i="1"/>
  <c r="S2022" i="1"/>
  <c r="R2022" i="1"/>
  <c r="Q2022" i="1"/>
  <c r="P2022" i="1"/>
  <c r="O2022" i="1"/>
  <c r="N2022" i="1"/>
  <c r="S2021" i="1"/>
  <c r="R2021" i="1"/>
  <c r="T2021" i="1" s="1"/>
  <c r="Q2021" i="1"/>
  <c r="P2021" i="1"/>
  <c r="O2021" i="1"/>
  <c r="N2021" i="1"/>
  <c r="S2020" i="1"/>
  <c r="R2020" i="1"/>
  <c r="T2020" i="1" s="1"/>
  <c r="Q2020" i="1"/>
  <c r="P2020" i="1"/>
  <c r="O2020" i="1"/>
  <c r="N2020" i="1"/>
  <c r="S2019" i="1"/>
  <c r="R2019" i="1"/>
  <c r="T2019" i="1" s="1"/>
  <c r="Q2019" i="1"/>
  <c r="P2019" i="1"/>
  <c r="O2019" i="1"/>
  <c r="N2019" i="1"/>
  <c r="S2018" i="1"/>
  <c r="R2018" i="1"/>
  <c r="Q2018" i="1"/>
  <c r="P2018" i="1"/>
  <c r="O2018" i="1"/>
  <c r="N2018" i="1"/>
  <c r="S2017" i="1"/>
  <c r="R2017" i="1"/>
  <c r="Q2017" i="1"/>
  <c r="P2017" i="1"/>
  <c r="O2017" i="1"/>
  <c r="N2017" i="1"/>
  <c r="S2016" i="1"/>
  <c r="R2016" i="1"/>
  <c r="T2016" i="1" s="1"/>
  <c r="Q2016" i="1"/>
  <c r="P2016" i="1"/>
  <c r="O2016" i="1"/>
  <c r="N2016" i="1"/>
  <c r="S2015" i="1"/>
  <c r="R2015" i="1"/>
  <c r="T2015" i="1" s="1"/>
  <c r="Q2015" i="1"/>
  <c r="P2015" i="1"/>
  <c r="O2015" i="1"/>
  <c r="N2015" i="1"/>
  <c r="S2014" i="1"/>
  <c r="R2014" i="1"/>
  <c r="T2014" i="1" s="1"/>
  <c r="Q2014" i="1"/>
  <c r="P2014" i="1"/>
  <c r="O2014" i="1"/>
  <c r="N2014" i="1"/>
  <c r="S2013" i="1"/>
  <c r="R2013" i="1"/>
  <c r="T2013" i="1" s="1"/>
  <c r="Q2013" i="1"/>
  <c r="P2013" i="1"/>
  <c r="O2013" i="1"/>
  <c r="N2013" i="1"/>
  <c r="S2012" i="1"/>
  <c r="R2012" i="1"/>
  <c r="Q2012" i="1"/>
  <c r="P2012" i="1"/>
  <c r="O2012" i="1"/>
  <c r="N2012" i="1"/>
  <c r="S2011" i="1"/>
  <c r="R2011" i="1"/>
  <c r="T2011" i="1" s="1"/>
  <c r="Q2011" i="1"/>
  <c r="P2011" i="1"/>
  <c r="O2011" i="1"/>
  <c r="N2011" i="1"/>
  <c r="S2010" i="1"/>
  <c r="R2010" i="1"/>
  <c r="T2010" i="1" s="1"/>
  <c r="Q2010" i="1"/>
  <c r="P2010" i="1"/>
  <c r="O2010" i="1"/>
  <c r="N2010" i="1"/>
  <c r="S2009" i="1"/>
  <c r="R2009" i="1"/>
  <c r="T2009" i="1" s="1"/>
  <c r="Q2009" i="1"/>
  <c r="P2009" i="1"/>
  <c r="O2009" i="1"/>
  <c r="N2009" i="1"/>
  <c r="S2008" i="1"/>
  <c r="R2008" i="1"/>
  <c r="Q2008" i="1"/>
  <c r="P2008" i="1"/>
  <c r="O2008" i="1"/>
  <c r="N2008" i="1"/>
  <c r="S2007" i="1"/>
  <c r="R2007" i="1"/>
  <c r="Q2007" i="1"/>
  <c r="P2007" i="1"/>
  <c r="O2007" i="1"/>
  <c r="N2007" i="1"/>
  <c r="S2006" i="1"/>
  <c r="R2006" i="1"/>
  <c r="T2006" i="1" s="1"/>
  <c r="Q2006" i="1"/>
  <c r="P2006" i="1"/>
  <c r="O2006" i="1"/>
  <c r="N2006" i="1"/>
  <c r="S2005" i="1"/>
  <c r="R2005" i="1"/>
  <c r="T2005" i="1" s="1"/>
  <c r="Q2005" i="1"/>
  <c r="P2005" i="1"/>
  <c r="O2005" i="1"/>
  <c r="N2005" i="1"/>
  <c r="S2004" i="1"/>
  <c r="R2004" i="1"/>
  <c r="T2004" i="1" s="1"/>
  <c r="Q2004" i="1"/>
  <c r="P2004" i="1"/>
  <c r="O2004" i="1"/>
  <c r="N2004" i="1"/>
  <c r="S2003" i="1"/>
  <c r="R2003" i="1"/>
  <c r="T2003" i="1" s="1"/>
  <c r="Q2003" i="1"/>
  <c r="P2003" i="1"/>
  <c r="O2003" i="1"/>
  <c r="N2003" i="1"/>
  <c r="S2002" i="1"/>
  <c r="R2002" i="1"/>
  <c r="Q2002" i="1"/>
  <c r="P2002" i="1"/>
  <c r="O2002" i="1"/>
  <c r="N2002" i="1"/>
  <c r="S2001" i="1"/>
  <c r="R2001" i="1"/>
  <c r="T2001" i="1" s="1"/>
  <c r="Q2001" i="1"/>
  <c r="P2001" i="1"/>
  <c r="O2001" i="1"/>
  <c r="N2001" i="1"/>
  <c r="S2000" i="1"/>
  <c r="R2000" i="1"/>
  <c r="T2000" i="1" s="1"/>
  <c r="Q2000" i="1"/>
  <c r="P2000" i="1"/>
  <c r="O2000" i="1"/>
  <c r="N2000" i="1"/>
  <c r="S1999" i="1"/>
  <c r="R1999" i="1"/>
  <c r="T1999" i="1" s="1"/>
  <c r="Q1999" i="1"/>
  <c r="P1999" i="1"/>
  <c r="O1999" i="1"/>
  <c r="N1999" i="1"/>
  <c r="S1998" i="1"/>
  <c r="R1998" i="1"/>
  <c r="Q1998" i="1"/>
  <c r="P1998" i="1"/>
  <c r="O1998" i="1"/>
  <c r="N1998" i="1"/>
  <c r="S1997" i="1"/>
  <c r="R1997" i="1"/>
  <c r="Q1997" i="1"/>
  <c r="P1997" i="1"/>
  <c r="O1997" i="1"/>
  <c r="N1997" i="1"/>
  <c r="S1996" i="1"/>
  <c r="R1996" i="1"/>
  <c r="T1996" i="1" s="1"/>
  <c r="Q1996" i="1"/>
  <c r="P1996" i="1"/>
  <c r="O1996" i="1"/>
  <c r="N1996" i="1"/>
  <c r="S1995" i="1"/>
  <c r="R1995" i="1"/>
  <c r="T1995" i="1" s="1"/>
  <c r="Q1995" i="1"/>
  <c r="P1995" i="1"/>
  <c r="O1995" i="1"/>
  <c r="N1995" i="1"/>
  <c r="S1994" i="1"/>
  <c r="R1994" i="1"/>
  <c r="T1994" i="1" s="1"/>
  <c r="Q1994" i="1"/>
  <c r="P1994" i="1"/>
  <c r="O1994" i="1"/>
  <c r="N1994" i="1"/>
  <c r="S1993" i="1"/>
  <c r="R1993" i="1"/>
  <c r="T1993" i="1" s="1"/>
  <c r="Q1993" i="1"/>
  <c r="P1993" i="1"/>
  <c r="O1993" i="1"/>
  <c r="N1993" i="1"/>
  <c r="S1992" i="1"/>
  <c r="R1992" i="1"/>
  <c r="Q1992" i="1"/>
  <c r="P1992" i="1"/>
  <c r="O1992" i="1"/>
  <c r="N1992" i="1"/>
  <c r="S1991" i="1"/>
  <c r="R1991" i="1"/>
  <c r="T1991" i="1" s="1"/>
  <c r="Q1991" i="1"/>
  <c r="P1991" i="1"/>
  <c r="O1991" i="1"/>
  <c r="N1991" i="1"/>
  <c r="S1990" i="1"/>
  <c r="R1990" i="1"/>
  <c r="T1990" i="1" s="1"/>
  <c r="Q1990" i="1"/>
  <c r="P1990" i="1"/>
  <c r="O1990" i="1"/>
  <c r="N1990" i="1"/>
  <c r="S1989" i="1"/>
  <c r="R1989" i="1"/>
  <c r="T1989" i="1" s="1"/>
  <c r="Q1989" i="1"/>
  <c r="P1989" i="1"/>
  <c r="O1989" i="1"/>
  <c r="N1989" i="1"/>
  <c r="S1988" i="1"/>
  <c r="R1988" i="1"/>
  <c r="Q1988" i="1"/>
  <c r="P1988" i="1"/>
  <c r="O1988" i="1"/>
  <c r="N1988" i="1"/>
  <c r="S1987" i="1"/>
  <c r="R1987" i="1"/>
  <c r="Q1987" i="1"/>
  <c r="P1987" i="1"/>
  <c r="O1987" i="1"/>
  <c r="N1987" i="1"/>
  <c r="S1986" i="1"/>
  <c r="R1986" i="1"/>
  <c r="T1986" i="1" s="1"/>
  <c r="Q1986" i="1"/>
  <c r="P1986" i="1"/>
  <c r="O1986" i="1"/>
  <c r="N1986" i="1"/>
  <c r="S1985" i="1"/>
  <c r="R1985" i="1"/>
  <c r="T1985" i="1" s="1"/>
  <c r="Q1985" i="1"/>
  <c r="P1985" i="1"/>
  <c r="O1985" i="1"/>
  <c r="N1985" i="1"/>
  <c r="S1984" i="1"/>
  <c r="R1984" i="1"/>
  <c r="T1984" i="1" s="1"/>
  <c r="Q1984" i="1"/>
  <c r="P1984" i="1"/>
  <c r="O1984" i="1"/>
  <c r="N1984" i="1"/>
  <c r="S1983" i="1"/>
  <c r="R1983" i="1"/>
  <c r="T1983" i="1" s="1"/>
  <c r="Q1983" i="1"/>
  <c r="P1983" i="1"/>
  <c r="O1983" i="1"/>
  <c r="N1983" i="1"/>
  <c r="S1982" i="1"/>
  <c r="R1982" i="1"/>
  <c r="Q1982" i="1"/>
  <c r="P1982" i="1"/>
  <c r="O1982" i="1"/>
  <c r="N1982" i="1"/>
  <c r="S1981" i="1"/>
  <c r="R1981" i="1"/>
  <c r="T1981" i="1" s="1"/>
  <c r="Q1981" i="1"/>
  <c r="P1981" i="1"/>
  <c r="O1981" i="1"/>
  <c r="N1981" i="1"/>
  <c r="S1980" i="1"/>
  <c r="R1980" i="1"/>
  <c r="T1980" i="1" s="1"/>
  <c r="Q1980" i="1"/>
  <c r="P1980" i="1"/>
  <c r="O1980" i="1"/>
  <c r="N1980" i="1"/>
  <c r="S1979" i="1"/>
  <c r="R1979" i="1"/>
  <c r="T1979" i="1" s="1"/>
  <c r="Q1979" i="1"/>
  <c r="P1979" i="1"/>
  <c r="O1979" i="1"/>
  <c r="N1979" i="1"/>
  <c r="S1978" i="1"/>
  <c r="R1978" i="1"/>
  <c r="Q1978" i="1"/>
  <c r="P1978" i="1"/>
  <c r="O1978" i="1"/>
  <c r="N1978" i="1"/>
  <c r="S1977" i="1"/>
  <c r="R1977" i="1"/>
  <c r="Q1977" i="1"/>
  <c r="P1977" i="1"/>
  <c r="O1977" i="1"/>
  <c r="N1977" i="1"/>
  <c r="S1976" i="1"/>
  <c r="R1976" i="1"/>
  <c r="T1976" i="1" s="1"/>
  <c r="Q1976" i="1"/>
  <c r="P1976" i="1"/>
  <c r="O1976" i="1"/>
  <c r="N1976" i="1"/>
  <c r="S1975" i="1"/>
  <c r="R1975" i="1"/>
  <c r="T1975" i="1" s="1"/>
  <c r="Q1975" i="1"/>
  <c r="P1975" i="1"/>
  <c r="O1975" i="1"/>
  <c r="N1975" i="1"/>
  <c r="S1974" i="1"/>
  <c r="R1974" i="1"/>
  <c r="T1974" i="1" s="1"/>
  <c r="Q1974" i="1"/>
  <c r="P1974" i="1"/>
  <c r="O1974" i="1"/>
  <c r="N1974" i="1"/>
  <c r="S1973" i="1"/>
  <c r="R1973" i="1"/>
  <c r="T1973" i="1" s="1"/>
  <c r="Q1973" i="1"/>
  <c r="P1973" i="1"/>
  <c r="O1973" i="1"/>
  <c r="N1973" i="1"/>
  <c r="S1972" i="1"/>
  <c r="R1972" i="1"/>
  <c r="Q1972" i="1"/>
  <c r="P1972" i="1"/>
  <c r="O1972" i="1"/>
  <c r="N1972" i="1"/>
  <c r="S1971" i="1"/>
  <c r="R1971" i="1"/>
  <c r="T1971" i="1" s="1"/>
  <c r="Q1971" i="1"/>
  <c r="P1971" i="1"/>
  <c r="O1971" i="1"/>
  <c r="N1971" i="1"/>
  <c r="S1970" i="1"/>
  <c r="R1970" i="1"/>
  <c r="T1970" i="1" s="1"/>
  <c r="Q1970" i="1"/>
  <c r="P1970" i="1"/>
  <c r="O1970" i="1"/>
  <c r="N1970" i="1"/>
  <c r="S1969" i="1"/>
  <c r="R1969" i="1"/>
  <c r="T1969" i="1" s="1"/>
  <c r="Q1969" i="1"/>
  <c r="P1969" i="1"/>
  <c r="O1969" i="1"/>
  <c r="N1969" i="1"/>
  <c r="S1968" i="1"/>
  <c r="R1968" i="1"/>
  <c r="Q1968" i="1"/>
  <c r="P1968" i="1"/>
  <c r="O1968" i="1"/>
  <c r="N1968" i="1"/>
  <c r="S1967" i="1"/>
  <c r="R1967" i="1"/>
  <c r="Q1967" i="1"/>
  <c r="P1967" i="1"/>
  <c r="O1967" i="1"/>
  <c r="N1967" i="1"/>
  <c r="S1966" i="1"/>
  <c r="R1966" i="1"/>
  <c r="T1966" i="1" s="1"/>
  <c r="Q1966" i="1"/>
  <c r="P1966" i="1"/>
  <c r="O1966" i="1"/>
  <c r="N1966" i="1"/>
  <c r="S1965" i="1"/>
  <c r="R1965" i="1"/>
  <c r="T1965" i="1" s="1"/>
  <c r="Q1965" i="1"/>
  <c r="P1965" i="1"/>
  <c r="O1965" i="1"/>
  <c r="N1965" i="1"/>
  <c r="S1964" i="1"/>
  <c r="R1964" i="1"/>
  <c r="T1964" i="1" s="1"/>
  <c r="Q1964" i="1"/>
  <c r="P1964" i="1"/>
  <c r="O1964" i="1"/>
  <c r="N1964" i="1"/>
  <c r="S1963" i="1"/>
  <c r="R1963" i="1"/>
  <c r="T1963" i="1" s="1"/>
  <c r="Q1963" i="1"/>
  <c r="P1963" i="1"/>
  <c r="O1963" i="1"/>
  <c r="N1963" i="1"/>
  <c r="S1962" i="1"/>
  <c r="R1962" i="1"/>
  <c r="Q1962" i="1"/>
  <c r="P1962" i="1"/>
  <c r="O1962" i="1"/>
  <c r="N1962" i="1"/>
  <c r="S1961" i="1"/>
  <c r="R1961" i="1"/>
  <c r="T1961" i="1" s="1"/>
  <c r="Q1961" i="1"/>
  <c r="P1961" i="1"/>
  <c r="O1961" i="1"/>
  <c r="N1961" i="1"/>
  <c r="S1960" i="1"/>
  <c r="R1960" i="1"/>
  <c r="T1960" i="1" s="1"/>
  <c r="Q1960" i="1"/>
  <c r="P1960" i="1"/>
  <c r="O1960" i="1"/>
  <c r="N1960" i="1"/>
  <c r="S1959" i="1"/>
  <c r="R1959" i="1"/>
  <c r="T1959" i="1" s="1"/>
  <c r="Q1959" i="1"/>
  <c r="P1959" i="1"/>
  <c r="O1959" i="1"/>
  <c r="N1959" i="1"/>
  <c r="S1958" i="1"/>
  <c r="R1958" i="1"/>
  <c r="Q1958" i="1"/>
  <c r="P1958" i="1"/>
  <c r="O1958" i="1"/>
  <c r="N1958" i="1"/>
  <c r="S1957" i="1"/>
  <c r="R1957" i="1"/>
  <c r="Q1957" i="1"/>
  <c r="P1957" i="1"/>
  <c r="O1957" i="1"/>
  <c r="N1957" i="1"/>
  <c r="S1956" i="1"/>
  <c r="R1956" i="1"/>
  <c r="T1956" i="1" s="1"/>
  <c r="Q1956" i="1"/>
  <c r="P1956" i="1"/>
  <c r="O1956" i="1"/>
  <c r="N1956" i="1"/>
  <c r="S1955" i="1"/>
  <c r="R1955" i="1"/>
  <c r="T1955" i="1" s="1"/>
  <c r="Q1955" i="1"/>
  <c r="P1955" i="1"/>
  <c r="O1955" i="1"/>
  <c r="N1955" i="1"/>
  <c r="S1954" i="1"/>
  <c r="R1954" i="1"/>
  <c r="T1954" i="1" s="1"/>
  <c r="Q1954" i="1"/>
  <c r="P1954" i="1"/>
  <c r="O1954" i="1"/>
  <c r="N1954" i="1"/>
  <c r="S1953" i="1"/>
  <c r="R1953" i="1"/>
  <c r="T1953" i="1" s="1"/>
  <c r="Q1953" i="1"/>
  <c r="P1953" i="1"/>
  <c r="O1953" i="1"/>
  <c r="N1953" i="1"/>
  <c r="S1952" i="1"/>
  <c r="R1952" i="1"/>
  <c r="Q1952" i="1"/>
  <c r="P1952" i="1"/>
  <c r="O1952" i="1"/>
  <c r="N1952" i="1"/>
  <c r="S1951" i="1"/>
  <c r="R1951" i="1"/>
  <c r="T1951" i="1" s="1"/>
  <c r="Q1951" i="1"/>
  <c r="P1951" i="1"/>
  <c r="O1951" i="1"/>
  <c r="N1951" i="1"/>
  <c r="S1950" i="1"/>
  <c r="R1950" i="1"/>
  <c r="T1950" i="1" s="1"/>
  <c r="Q1950" i="1"/>
  <c r="P1950" i="1"/>
  <c r="O1950" i="1"/>
  <c r="N1950" i="1"/>
  <c r="S1949" i="1"/>
  <c r="R1949" i="1"/>
  <c r="T1949" i="1" s="1"/>
  <c r="Q1949" i="1"/>
  <c r="P1949" i="1"/>
  <c r="O1949" i="1"/>
  <c r="N1949" i="1"/>
  <c r="S1948" i="1"/>
  <c r="R1948" i="1"/>
  <c r="Q1948" i="1"/>
  <c r="P1948" i="1"/>
  <c r="O1948" i="1"/>
  <c r="N1948" i="1"/>
  <c r="S1947" i="1"/>
  <c r="R1947" i="1"/>
  <c r="Q1947" i="1"/>
  <c r="P1947" i="1"/>
  <c r="O1947" i="1"/>
  <c r="N1947" i="1"/>
  <c r="S1946" i="1"/>
  <c r="R1946" i="1"/>
  <c r="T1946" i="1" s="1"/>
  <c r="Q1946" i="1"/>
  <c r="P1946" i="1"/>
  <c r="O1946" i="1"/>
  <c r="N1946" i="1"/>
  <c r="S1945" i="1"/>
  <c r="R1945" i="1"/>
  <c r="T1945" i="1" s="1"/>
  <c r="Q1945" i="1"/>
  <c r="P1945" i="1"/>
  <c r="O1945" i="1"/>
  <c r="N1945" i="1"/>
  <c r="S1944" i="1"/>
  <c r="R1944" i="1"/>
  <c r="T1944" i="1" s="1"/>
  <c r="Q1944" i="1"/>
  <c r="P1944" i="1"/>
  <c r="O1944" i="1"/>
  <c r="N1944" i="1"/>
  <c r="S1943" i="1"/>
  <c r="R1943" i="1"/>
  <c r="T1943" i="1" s="1"/>
  <c r="Q1943" i="1"/>
  <c r="P1943" i="1"/>
  <c r="O1943" i="1"/>
  <c r="N1943" i="1"/>
  <c r="S1942" i="1"/>
  <c r="R1942" i="1"/>
  <c r="Q1942" i="1"/>
  <c r="P1942" i="1"/>
  <c r="O1942" i="1"/>
  <c r="N1942" i="1"/>
  <c r="S1941" i="1"/>
  <c r="R1941" i="1"/>
  <c r="T1941" i="1" s="1"/>
  <c r="Q1941" i="1"/>
  <c r="P1941" i="1"/>
  <c r="O1941" i="1"/>
  <c r="N1941" i="1"/>
  <c r="S1940" i="1"/>
  <c r="R1940" i="1"/>
  <c r="T1940" i="1" s="1"/>
  <c r="Q1940" i="1"/>
  <c r="P1940" i="1"/>
  <c r="O1940" i="1"/>
  <c r="N1940" i="1"/>
  <c r="S1939" i="1"/>
  <c r="R1939" i="1"/>
  <c r="T1939" i="1" s="1"/>
  <c r="Q1939" i="1"/>
  <c r="P1939" i="1"/>
  <c r="O1939" i="1"/>
  <c r="N1939" i="1"/>
  <c r="S1938" i="1"/>
  <c r="R1938" i="1"/>
  <c r="Q1938" i="1"/>
  <c r="P1938" i="1"/>
  <c r="O1938" i="1"/>
  <c r="N1938" i="1"/>
  <c r="S1937" i="1"/>
  <c r="R1937" i="1"/>
  <c r="Q1937" i="1"/>
  <c r="P1937" i="1"/>
  <c r="O1937" i="1"/>
  <c r="N1937" i="1"/>
  <c r="S1936" i="1"/>
  <c r="R1936" i="1"/>
  <c r="T1936" i="1" s="1"/>
  <c r="Q1936" i="1"/>
  <c r="P1936" i="1"/>
  <c r="O1936" i="1"/>
  <c r="N1936" i="1"/>
  <c r="S1935" i="1"/>
  <c r="R1935" i="1"/>
  <c r="T1935" i="1" s="1"/>
  <c r="Q1935" i="1"/>
  <c r="P1935" i="1"/>
  <c r="O1935" i="1"/>
  <c r="N1935" i="1"/>
  <c r="S1934" i="1"/>
  <c r="R1934" i="1"/>
  <c r="T1934" i="1" s="1"/>
  <c r="Q1934" i="1"/>
  <c r="P1934" i="1"/>
  <c r="O1934" i="1"/>
  <c r="N1934" i="1"/>
  <c r="S1933" i="1"/>
  <c r="R1933" i="1"/>
  <c r="T1933" i="1" s="1"/>
  <c r="Q1933" i="1"/>
  <c r="P1933" i="1"/>
  <c r="O1933" i="1"/>
  <c r="N1933" i="1"/>
  <c r="S1932" i="1"/>
  <c r="R1932" i="1"/>
  <c r="Q1932" i="1"/>
  <c r="P1932" i="1"/>
  <c r="O1932" i="1"/>
  <c r="N1932" i="1"/>
  <c r="S1931" i="1"/>
  <c r="R1931" i="1"/>
  <c r="T1931" i="1" s="1"/>
  <c r="Q1931" i="1"/>
  <c r="P1931" i="1"/>
  <c r="O1931" i="1"/>
  <c r="N1931" i="1"/>
  <c r="S1930" i="1"/>
  <c r="R1930" i="1"/>
  <c r="T1930" i="1" s="1"/>
  <c r="Q1930" i="1"/>
  <c r="P1930" i="1"/>
  <c r="O1930" i="1"/>
  <c r="N1930" i="1"/>
  <c r="S1929" i="1"/>
  <c r="R1929" i="1"/>
  <c r="T1929" i="1" s="1"/>
  <c r="Q1929" i="1"/>
  <c r="P1929" i="1"/>
  <c r="O1929" i="1"/>
  <c r="N1929" i="1"/>
  <c r="S1928" i="1"/>
  <c r="R1928" i="1"/>
  <c r="Q1928" i="1"/>
  <c r="P1928" i="1"/>
  <c r="O1928" i="1"/>
  <c r="N1928" i="1"/>
  <c r="S1927" i="1"/>
  <c r="R1927" i="1"/>
  <c r="Q1927" i="1"/>
  <c r="P1927" i="1"/>
  <c r="O1927" i="1"/>
  <c r="N1927" i="1"/>
  <c r="S1926" i="1"/>
  <c r="R1926" i="1"/>
  <c r="T1926" i="1" s="1"/>
  <c r="Q1926" i="1"/>
  <c r="P1926" i="1"/>
  <c r="O1926" i="1"/>
  <c r="N1926" i="1"/>
  <c r="S1925" i="1"/>
  <c r="R1925" i="1"/>
  <c r="T1925" i="1" s="1"/>
  <c r="Q1925" i="1"/>
  <c r="P1925" i="1"/>
  <c r="O1925" i="1"/>
  <c r="N1925" i="1"/>
  <c r="S1924" i="1"/>
  <c r="R1924" i="1"/>
  <c r="T1924" i="1" s="1"/>
  <c r="Q1924" i="1"/>
  <c r="P1924" i="1"/>
  <c r="O1924" i="1"/>
  <c r="N1924" i="1"/>
  <c r="S1923" i="1"/>
  <c r="R1923" i="1"/>
  <c r="T1923" i="1" s="1"/>
  <c r="Q1923" i="1"/>
  <c r="P1923" i="1"/>
  <c r="O1923" i="1"/>
  <c r="N1923" i="1"/>
  <c r="S1922" i="1"/>
  <c r="R1922" i="1"/>
  <c r="Q1922" i="1"/>
  <c r="P1922" i="1"/>
  <c r="O1922" i="1"/>
  <c r="N1922" i="1"/>
  <c r="S1921" i="1"/>
  <c r="R1921" i="1"/>
  <c r="T1921" i="1" s="1"/>
  <c r="Q1921" i="1"/>
  <c r="P1921" i="1"/>
  <c r="O1921" i="1"/>
  <c r="N1921" i="1"/>
  <c r="S1920" i="1"/>
  <c r="R1920" i="1"/>
  <c r="T1920" i="1" s="1"/>
  <c r="Q1920" i="1"/>
  <c r="P1920" i="1"/>
  <c r="O1920" i="1"/>
  <c r="N1920" i="1"/>
  <c r="F1920" i="1"/>
  <c r="D1920" i="1"/>
  <c r="S1919" i="1"/>
  <c r="R1919" i="1"/>
  <c r="T1919" i="1" s="1"/>
  <c r="Q1919" i="1"/>
  <c r="P1919" i="1"/>
  <c r="O1919" i="1"/>
  <c r="N1919" i="1"/>
  <c r="F1919" i="1"/>
  <c r="D1919" i="1"/>
  <c r="S1918" i="1"/>
  <c r="R1918" i="1"/>
  <c r="Q1918" i="1"/>
  <c r="P1918" i="1"/>
  <c r="O1918" i="1"/>
  <c r="N1918" i="1"/>
  <c r="S1917" i="1"/>
  <c r="R1917" i="1"/>
  <c r="Q1917" i="1"/>
  <c r="P1917" i="1"/>
  <c r="O1917" i="1"/>
  <c r="N1917" i="1"/>
  <c r="S1916" i="1"/>
  <c r="R1916" i="1"/>
  <c r="T1916" i="1" s="1"/>
  <c r="Q1916" i="1"/>
  <c r="P1916" i="1"/>
  <c r="O1916" i="1"/>
  <c r="N1916" i="1"/>
  <c r="S1915" i="1"/>
  <c r="R1915" i="1"/>
  <c r="Q1915" i="1"/>
  <c r="P1915" i="1"/>
  <c r="O1915" i="1"/>
  <c r="N1915" i="1"/>
  <c r="S1914" i="1"/>
  <c r="R1914" i="1"/>
  <c r="Q1914" i="1"/>
  <c r="P1914" i="1"/>
  <c r="O1914" i="1"/>
  <c r="N1914" i="1"/>
  <c r="S1913" i="1"/>
  <c r="R1913" i="1"/>
  <c r="Q1913" i="1"/>
  <c r="P1913" i="1"/>
  <c r="O1913" i="1"/>
  <c r="N1913" i="1"/>
  <c r="S1912" i="1"/>
  <c r="R1912" i="1"/>
  <c r="Q1912" i="1"/>
  <c r="P1912" i="1"/>
  <c r="O1912" i="1"/>
  <c r="N1912" i="1"/>
  <c r="S1911" i="1"/>
  <c r="R1911" i="1"/>
  <c r="Q1911" i="1"/>
  <c r="P1911" i="1"/>
  <c r="O1911" i="1"/>
  <c r="N1911" i="1"/>
  <c r="S1910" i="1"/>
  <c r="R1910" i="1"/>
  <c r="Q1910" i="1"/>
  <c r="P1910" i="1"/>
  <c r="O1910" i="1"/>
  <c r="N1910" i="1"/>
  <c r="S1909" i="1"/>
  <c r="R1909" i="1"/>
  <c r="Q1909" i="1"/>
  <c r="P1909" i="1"/>
  <c r="O1909" i="1"/>
  <c r="N1909" i="1"/>
  <c r="S1908" i="1"/>
  <c r="R1908" i="1"/>
  <c r="T1908" i="1" s="1"/>
  <c r="Q1908" i="1"/>
  <c r="P1908" i="1"/>
  <c r="O1908" i="1"/>
  <c r="N1908" i="1"/>
  <c r="S1907" i="1"/>
  <c r="R1907" i="1"/>
  <c r="Q1907" i="1"/>
  <c r="P1907" i="1"/>
  <c r="O1907" i="1"/>
  <c r="N1907" i="1"/>
  <c r="S1906" i="1"/>
  <c r="R1906" i="1"/>
  <c r="Q1906" i="1"/>
  <c r="P1906" i="1"/>
  <c r="O1906" i="1"/>
  <c r="N1906" i="1"/>
  <c r="S1905" i="1"/>
  <c r="R1905" i="1"/>
  <c r="Q1905" i="1"/>
  <c r="P1905" i="1"/>
  <c r="O1905" i="1"/>
  <c r="N1905" i="1"/>
  <c r="S1904" i="1"/>
  <c r="R1904" i="1"/>
  <c r="T1904" i="1" s="1"/>
  <c r="Q1904" i="1"/>
  <c r="P1904" i="1"/>
  <c r="O1904" i="1"/>
  <c r="N1904" i="1"/>
  <c r="S1903" i="1"/>
  <c r="R1903" i="1"/>
  <c r="Q1903" i="1"/>
  <c r="P1903" i="1"/>
  <c r="O1903" i="1"/>
  <c r="N1903" i="1"/>
  <c r="S1902" i="1"/>
  <c r="R1902" i="1"/>
  <c r="Q1902" i="1"/>
  <c r="P1902" i="1"/>
  <c r="O1902" i="1"/>
  <c r="N1902" i="1"/>
  <c r="S1901" i="1"/>
  <c r="R1901" i="1"/>
  <c r="Q1901" i="1"/>
  <c r="P1901" i="1"/>
  <c r="O1901" i="1"/>
  <c r="N1901" i="1"/>
  <c r="S1900" i="1"/>
  <c r="R1900" i="1"/>
  <c r="T1900" i="1" s="1"/>
  <c r="Q1900" i="1"/>
  <c r="P1900" i="1"/>
  <c r="O1900" i="1"/>
  <c r="N1900" i="1"/>
  <c r="S1899" i="1"/>
  <c r="R1899" i="1"/>
  <c r="Q1899" i="1"/>
  <c r="P1899" i="1"/>
  <c r="O1899" i="1"/>
  <c r="N1899" i="1"/>
  <c r="F1899" i="1"/>
  <c r="D1899" i="1"/>
  <c r="S1898" i="1"/>
  <c r="R1898" i="1"/>
  <c r="T1898" i="1" s="1"/>
  <c r="Q1898" i="1"/>
  <c r="P1898" i="1"/>
  <c r="O1898" i="1"/>
  <c r="N1898" i="1"/>
  <c r="F1898" i="1"/>
  <c r="D1898" i="1"/>
  <c r="S1897" i="1"/>
  <c r="R1897" i="1"/>
  <c r="Q1897" i="1"/>
  <c r="P1897" i="1"/>
  <c r="O1897" i="1"/>
  <c r="N1897" i="1"/>
  <c r="F1897" i="1"/>
  <c r="D1897" i="1"/>
  <c r="S1896" i="1"/>
  <c r="R1896" i="1"/>
  <c r="T1896" i="1" s="1"/>
  <c r="Q1896" i="1"/>
  <c r="P1896" i="1"/>
  <c r="O1896" i="1"/>
  <c r="N1896" i="1"/>
  <c r="S1895" i="1"/>
  <c r="R1895" i="1"/>
  <c r="T1895" i="1" s="1"/>
  <c r="Q1895" i="1"/>
  <c r="P1895" i="1"/>
  <c r="O1895" i="1"/>
  <c r="N1895" i="1"/>
  <c r="T1894" i="1"/>
  <c r="S1894" i="1"/>
  <c r="R1894" i="1"/>
  <c r="Q1894" i="1"/>
  <c r="P1894" i="1"/>
  <c r="O1894" i="1"/>
  <c r="N1894" i="1"/>
  <c r="S1893" i="1"/>
  <c r="R1893" i="1"/>
  <c r="Q1893" i="1"/>
  <c r="P1893" i="1"/>
  <c r="O1893" i="1"/>
  <c r="N1893" i="1"/>
  <c r="T1892" i="1"/>
  <c r="S1892" i="1"/>
  <c r="R1892" i="1"/>
  <c r="Q1892" i="1"/>
  <c r="P1892" i="1"/>
  <c r="O1892" i="1"/>
  <c r="N1892" i="1"/>
  <c r="S1891" i="1"/>
  <c r="R1891" i="1"/>
  <c r="Q1891" i="1"/>
  <c r="P1891" i="1"/>
  <c r="O1891" i="1"/>
  <c r="N1891" i="1"/>
  <c r="S1890" i="1"/>
  <c r="R1890" i="1"/>
  <c r="T1890" i="1" s="1"/>
  <c r="Q1890" i="1"/>
  <c r="P1890" i="1"/>
  <c r="O1890" i="1"/>
  <c r="N1890" i="1"/>
  <c r="S1889" i="1"/>
  <c r="T1889" i="1" s="1"/>
  <c r="R1889" i="1"/>
  <c r="Q1889" i="1"/>
  <c r="P1889" i="1"/>
  <c r="O1889" i="1"/>
  <c r="N1889" i="1"/>
  <c r="S1888" i="1"/>
  <c r="R1888" i="1"/>
  <c r="Q1888" i="1"/>
  <c r="P1888" i="1"/>
  <c r="O1888" i="1"/>
  <c r="N1888" i="1"/>
  <c r="S1887" i="1"/>
  <c r="R1887" i="1"/>
  <c r="Q1887" i="1"/>
  <c r="P1887" i="1"/>
  <c r="O1887" i="1"/>
  <c r="N1887" i="1"/>
  <c r="S1886" i="1"/>
  <c r="R1886" i="1"/>
  <c r="T1886" i="1" s="1"/>
  <c r="Q1886" i="1"/>
  <c r="P1886" i="1"/>
  <c r="O1886" i="1"/>
  <c r="N1886" i="1"/>
  <c r="S1885" i="1"/>
  <c r="R1885" i="1"/>
  <c r="T1885" i="1" s="1"/>
  <c r="Q1885" i="1"/>
  <c r="P1885" i="1"/>
  <c r="O1885" i="1"/>
  <c r="N1885" i="1"/>
  <c r="T1884" i="1"/>
  <c r="S1884" i="1"/>
  <c r="R1884" i="1"/>
  <c r="Q1884" i="1"/>
  <c r="P1884" i="1"/>
  <c r="O1884" i="1"/>
  <c r="N1884" i="1"/>
  <c r="S1883" i="1"/>
  <c r="R1883" i="1"/>
  <c r="T1883" i="1" s="1"/>
  <c r="Q1883" i="1"/>
  <c r="P1883" i="1"/>
  <c r="O1883" i="1"/>
  <c r="N1883" i="1"/>
  <c r="S1882" i="1"/>
  <c r="R1882" i="1"/>
  <c r="T1882" i="1" s="1"/>
  <c r="Q1882" i="1"/>
  <c r="P1882" i="1"/>
  <c r="O1882" i="1"/>
  <c r="N1882" i="1"/>
  <c r="S1881" i="1"/>
  <c r="R1881" i="1"/>
  <c r="T1881" i="1" s="1"/>
  <c r="Q1881" i="1"/>
  <c r="P1881" i="1"/>
  <c r="O1881" i="1"/>
  <c r="N1881" i="1"/>
  <c r="S1880" i="1"/>
  <c r="R1880" i="1"/>
  <c r="Q1880" i="1"/>
  <c r="P1880" i="1"/>
  <c r="O1880" i="1"/>
  <c r="N1880" i="1"/>
  <c r="S1879" i="1"/>
  <c r="R1879" i="1"/>
  <c r="Q1879" i="1"/>
  <c r="P1879" i="1"/>
  <c r="O1879" i="1"/>
  <c r="N1879" i="1"/>
  <c r="S1878" i="1"/>
  <c r="R1878" i="1"/>
  <c r="Q1878" i="1"/>
  <c r="P1878" i="1"/>
  <c r="O1878" i="1"/>
  <c r="N1878" i="1"/>
  <c r="S1877" i="1"/>
  <c r="R1877" i="1"/>
  <c r="T1877" i="1" s="1"/>
  <c r="Q1877" i="1"/>
  <c r="P1877" i="1"/>
  <c r="O1877" i="1"/>
  <c r="N1877" i="1"/>
  <c r="S1876" i="1"/>
  <c r="T1876" i="1" s="1"/>
  <c r="R1876" i="1"/>
  <c r="Q1876" i="1"/>
  <c r="P1876" i="1"/>
  <c r="O1876" i="1"/>
  <c r="N1876" i="1"/>
  <c r="S1875" i="1"/>
  <c r="R1875" i="1"/>
  <c r="T1875" i="1" s="1"/>
  <c r="Q1875" i="1"/>
  <c r="P1875" i="1"/>
  <c r="O1875" i="1"/>
  <c r="N1875" i="1"/>
  <c r="S1874" i="1"/>
  <c r="R1874" i="1"/>
  <c r="Q1874" i="1"/>
  <c r="P1874" i="1"/>
  <c r="O1874" i="1"/>
  <c r="N1874" i="1"/>
  <c r="T1873" i="1"/>
  <c r="S1873" i="1"/>
  <c r="R1873" i="1"/>
  <c r="Q1873" i="1"/>
  <c r="P1873" i="1"/>
  <c r="O1873" i="1"/>
  <c r="N1873" i="1"/>
  <c r="S1872" i="1"/>
  <c r="R1872" i="1"/>
  <c r="T1872" i="1" s="1"/>
  <c r="Q1872" i="1"/>
  <c r="P1872" i="1"/>
  <c r="O1872" i="1"/>
  <c r="N1872" i="1"/>
  <c r="S1871" i="1"/>
  <c r="R1871" i="1"/>
  <c r="Q1871" i="1"/>
  <c r="P1871" i="1"/>
  <c r="O1871" i="1"/>
  <c r="N1871" i="1"/>
  <c r="S1870" i="1"/>
  <c r="T1870" i="1" s="1"/>
  <c r="R1870" i="1"/>
  <c r="Q1870" i="1"/>
  <c r="P1870" i="1"/>
  <c r="O1870" i="1"/>
  <c r="N1870" i="1"/>
  <c r="S1869" i="1"/>
  <c r="R1869" i="1"/>
  <c r="Q1869" i="1"/>
  <c r="P1869" i="1"/>
  <c r="O1869" i="1"/>
  <c r="N1869" i="1"/>
  <c r="S1868" i="1"/>
  <c r="R1868" i="1"/>
  <c r="T1868" i="1" s="1"/>
  <c r="Q1868" i="1"/>
  <c r="P1868" i="1"/>
  <c r="O1868" i="1"/>
  <c r="N1868" i="1"/>
  <c r="S1867" i="1"/>
  <c r="R1867" i="1"/>
  <c r="T1867" i="1" s="1"/>
  <c r="Q1867" i="1"/>
  <c r="P1867" i="1"/>
  <c r="O1867" i="1"/>
  <c r="N1867" i="1"/>
  <c r="S1866" i="1"/>
  <c r="R1866" i="1"/>
  <c r="Q1866" i="1"/>
  <c r="P1866" i="1"/>
  <c r="O1866" i="1"/>
  <c r="N1866" i="1"/>
  <c r="T1865" i="1"/>
  <c r="S1865" i="1"/>
  <c r="R1865" i="1"/>
  <c r="Q1865" i="1"/>
  <c r="P1865" i="1"/>
  <c r="O1865" i="1"/>
  <c r="N1865" i="1"/>
  <c r="S1864" i="1"/>
  <c r="R1864" i="1"/>
  <c r="T1864" i="1" s="1"/>
  <c r="Q1864" i="1"/>
  <c r="P1864" i="1"/>
  <c r="O1864" i="1"/>
  <c r="N1864" i="1"/>
  <c r="S1863" i="1"/>
  <c r="R1863" i="1"/>
  <c r="T1863" i="1" s="1"/>
  <c r="Q1863" i="1"/>
  <c r="P1863" i="1"/>
  <c r="O1863" i="1"/>
  <c r="N1863" i="1"/>
  <c r="T1862" i="1"/>
  <c r="S1862" i="1"/>
  <c r="R1862" i="1"/>
  <c r="Q1862" i="1"/>
  <c r="P1862" i="1"/>
  <c r="O1862" i="1"/>
  <c r="N1862" i="1"/>
  <c r="S1861" i="1"/>
  <c r="R1861" i="1"/>
  <c r="T1861" i="1" s="1"/>
  <c r="Q1861" i="1"/>
  <c r="P1861" i="1"/>
  <c r="O1861" i="1"/>
  <c r="N1861" i="1"/>
  <c r="T1860" i="1"/>
  <c r="S1860" i="1"/>
  <c r="R1860" i="1"/>
  <c r="Q1860" i="1"/>
  <c r="P1860" i="1"/>
  <c r="O1860" i="1"/>
  <c r="N1860" i="1"/>
  <c r="S1859" i="1"/>
  <c r="R1859" i="1"/>
  <c r="Q1859" i="1"/>
  <c r="P1859" i="1"/>
  <c r="O1859" i="1"/>
  <c r="N1859" i="1"/>
  <c r="S1858" i="1"/>
  <c r="R1858" i="1"/>
  <c r="Q1858" i="1"/>
  <c r="P1858" i="1"/>
  <c r="O1858" i="1"/>
  <c r="N1858" i="1"/>
  <c r="S1857" i="1"/>
  <c r="T1857" i="1" s="1"/>
  <c r="R1857" i="1"/>
  <c r="Q1857" i="1"/>
  <c r="P1857" i="1"/>
  <c r="O1857" i="1"/>
  <c r="N1857" i="1"/>
  <c r="S1856" i="1"/>
  <c r="R1856" i="1"/>
  <c r="T1856" i="1" s="1"/>
  <c r="Q1856" i="1"/>
  <c r="P1856" i="1"/>
  <c r="O1856" i="1"/>
  <c r="N1856" i="1"/>
  <c r="S1855" i="1"/>
  <c r="R1855" i="1"/>
  <c r="Q1855" i="1"/>
  <c r="P1855" i="1"/>
  <c r="O1855" i="1"/>
  <c r="N1855" i="1"/>
  <c r="T1854" i="1"/>
  <c r="S1854" i="1"/>
  <c r="R1854" i="1"/>
  <c r="Q1854" i="1"/>
  <c r="P1854" i="1"/>
  <c r="O1854" i="1"/>
  <c r="N1854" i="1"/>
  <c r="S1853" i="1"/>
  <c r="R1853" i="1"/>
  <c r="T1853" i="1" s="1"/>
  <c r="Q1853" i="1"/>
  <c r="P1853" i="1"/>
  <c r="O1853" i="1"/>
  <c r="N1853" i="1"/>
  <c r="T1852" i="1"/>
  <c r="S1852" i="1"/>
  <c r="R1852" i="1"/>
  <c r="Q1852" i="1"/>
  <c r="P1852" i="1"/>
  <c r="O1852" i="1"/>
  <c r="N1852" i="1"/>
  <c r="S1851" i="1"/>
  <c r="R1851" i="1"/>
  <c r="Q1851" i="1"/>
  <c r="P1851" i="1"/>
  <c r="O1851" i="1"/>
  <c r="N1851" i="1"/>
  <c r="S1850" i="1"/>
  <c r="R1850" i="1"/>
  <c r="T1850" i="1" s="1"/>
  <c r="Q1850" i="1"/>
  <c r="P1850" i="1"/>
  <c r="O1850" i="1"/>
  <c r="N1850" i="1"/>
  <c r="T1849" i="1"/>
  <c r="S1849" i="1"/>
  <c r="R1849" i="1"/>
  <c r="Q1849" i="1"/>
  <c r="P1849" i="1"/>
  <c r="O1849" i="1"/>
  <c r="N1849" i="1"/>
  <c r="S1848" i="1"/>
  <c r="R1848" i="1"/>
  <c r="T1848" i="1" s="1"/>
  <c r="Q1848" i="1"/>
  <c r="P1848" i="1"/>
  <c r="O1848" i="1"/>
  <c r="N1848" i="1"/>
  <c r="S1847" i="1"/>
  <c r="R1847" i="1"/>
  <c r="Q1847" i="1"/>
  <c r="P1847" i="1"/>
  <c r="O1847" i="1"/>
  <c r="N1847" i="1"/>
  <c r="S1846" i="1"/>
  <c r="R1846" i="1"/>
  <c r="Q1846" i="1"/>
  <c r="P1846" i="1"/>
  <c r="O1846" i="1"/>
  <c r="N1846" i="1"/>
  <c r="S1845" i="1"/>
  <c r="R1845" i="1"/>
  <c r="T1845" i="1" s="1"/>
  <c r="Q1845" i="1"/>
  <c r="P1845" i="1"/>
  <c r="O1845" i="1"/>
  <c r="N1845" i="1"/>
  <c r="T1844" i="1"/>
  <c r="S1844" i="1"/>
  <c r="R1844" i="1"/>
  <c r="Q1844" i="1"/>
  <c r="P1844" i="1"/>
  <c r="O1844" i="1"/>
  <c r="N1844" i="1"/>
  <c r="S1843" i="1"/>
  <c r="R1843" i="1"/>
  <c r="T1843" i="1" s="1"/>
  <c r="Q1843" i="1"/>
  <c r="P1843" i="1"/>
  <c r="O1843" i="1"/>
  <c r="N1843" i="1"/>
  <c r="S1842" i="1"/>
  <c r="R1842" i="1"/>
  <c r="Q1842" i="1"/>
  <c r="P1842" i="1"/>
  <c r="O1842" i="1"/>
  <c r="N1842" i="1"/>
  <c r="T1841" i="1"/>
  <c r="S1841" i="1"/>
  <c r="R1841" i="1"/>
  <c r="Q1841" i="1"/>
  <c r="P1841" i="1"/>
  <c r="O1841" i="1"/>
  <c r="N1841" i="1"/>
  <c r="S1840" i="1"/>
  <c r="R1840" i="1"/>
  <c r="Q1840" i="1"/>
  <c r="P1840" i="1"/>
  <c r="O1840" i="1"/>
  <c r="N1840" i="1"/>
  <c r="S1839" i="1"/>
  <c r="R1839" i="1"/>
  <c r="T1839" i="1" s="1"/>
  <c r="Q1839" i="1"/>
  <c r="P1839" i="1"/>
  <c r="O1839" i="1"/>
  <c r="N1839" i="1"/>
  <c r="S1838" i="1"/>
  <c r="T1838" i="1" s="1"/>
  <c r="R1838" i="1"/>
  <c r="Q1838" i="1"/>
  <c r="P1838" i="1"/>
  <c r="O1838" i="1"/>
  <c r="N1838" i="1"/>
  <c r="F1838" i="1"/>
  <c r="D1838" i="1"/>
  <c r="S1837" i="1"/>
  <c r="R1837" i="1"/>
  <c r="T1837" i="1" s="1"/>
  <c r="Q1837" i="1"/>
  <c r="P1837" i="1"/>
  <c r="O1837" i="1"/>
  <c r="N1837" i="1"/>
  <c r="F1837" i="1"/>
  <c r="D1837" i="1"/>
  <c r="S1836" i="1"/>
  <c r="R1836" i="1"/>
  <c r="T1836" i="1" s="1"/>
  <c r="Q1836" i="1"/>
  <c r="P1836" i="1"/>
  <c r="O1836" i="1"/>
  <c r="N1836" i="1"/>
  <c r="S1835" i="1"/>
  <c r="R1835" i="1"/>
  <c r="Q1835" i="1"/>
  <c r="P1835" i="1"/>
  <c r="O1835" i="1"/>
  <c r="N1835" i="1"/>
  <c r="S1834" i="1"/>
  <c r="R1834" i="1"/>
  <c r="T1834" i="1" s="1"/>
  <c r="Q1834" i="1"/>
  <c r="P1834" i="1"/>
  <c r="O1834" i="1"/>
  <c r="N1834" i="1"/>
  <c r="S1833" i="1"/>
  <c r="R1833" i="1"/>
  <c r="Q1833" i="1"/>
  <c r="P1833" i="1"/>
  <c r="O1833" i="1"/>
  <c r="N1833" i="1"/>
  <c r="F1833" i="1"/>
  <c r="D1833" i="1"/>
  <c r="S1832" i="1"/>
  <c r="R1832" i="1"/>
  <c r="T1832" i="1" s="1"/>
  <c r="Q1832" i="1"/>
  <c r="P1832" i="1"/>
  <c r="O1832" i="1"/>
  <c r="N1832" i="1"/>
  <c r="F1832" i="1"/>
  <c r="D1832" i="1"/>
  <c r="S1831" i="1"/>
  <c r="R1831" i="1"/>
  <c r="Q1831" i="1"/>
  <c r="P1831" i="1"/>
  <c r="O1831" i="1"/>
  <c r="N1831" i="1"/>
  <c r="S1830" i="1"/>
  <c r="R1830" i="1"/>
  <c r="T1830" i="1" s="1"/>
  <c r="Q1830" i="1"/>
  <c r="P1830" i="1"/>
  <c r="O1830" i="1"/>
  <c r="N1830" i="1"/>
  <c r="S1829" i="1"/>
  <c r="R1829" i="1"/>
  <c r="T1829" i="1" s="1"/>
  <c r="Q1829" i="1"/>
  <c r="P1829" i="1"/>
  <c r="O1829" i="1"/>
  <c r="N1829" i="1"/>
  <c r="S1828" i="1"/>
  <c r="R1828" i="1"/>
  <c r="T1828" i="1" s="1"/>
  <c r="Q1828" i="1"/>
  <c r="P1828" i="1"/>
  <c r="O1828" i="1"/>
  <c r="N1828" i="1"/>
  <c r="S1827" i="1"/>
  <c r="R1827" i="1"/>
  <c r="T1827" i="1" s="1"/>
  <c r="Q1827" i="1"/>
  <c r="P1827" i="1"/>
  <c r="O1827" i="1"/>
  <c r="N1827" i="1"/>
  <c r="S1826" i="1"/>
  <c r="R1826" i="1"/>
  <c r="T1826" i="1" s="1"/>
  <c r="Q1826" i="1"/>
  <c r="P1826" i="1"/>
  <c r="O1826" i="1"/>
  <c r="N1826" i="1"/>
  <c r="S1825" i="1"/>
  <c r="R1825" i="1"/>
  <c r="T1825" i="1" s="1"/>
  <c r="Q1825" i="1"/>
  <c r="P1825" i="1"/>
  <c r="O1825" i="1"/>
  <c r="N1825" i="1"/>
  <c r="T1824" i="1"/>
  <c r="S1824" i="1"/>
  <c r="R1824" i="1"/>
  <c r="Q1824" i="1"/>
  <c r="P1824" i="1"/>
  <c r="O1824" i="1"/>
  <c r="N1824" i="1"/>
  <c r="S1823" i="1"/>
  <c r="R1823" i="1"/>
  <c r="Q1823" i="1"/>
  <c r="P1823" i="1"/>
  <c r="O1823" i="1"/>
  <c r="N1823" i="1"/>
  <c r="S1822" i="1"/>
  <c r="R1822" i="1"/>
  <c r="T1822" i="1" s="1"/>
  <c r="Q1822" i="1"/>
  <c r="P1822" i="1"/>
  <c r="O1822" i="1"/>
  <c r="N1822" i="1"/>
  <c r="S1821" i="1"/>
  <c r="R1821" i="1"/>
  <c r="T1821" i="1" s="1"/>
  <c r="Q1821" i="1"/>
  <c r="P1821" i="1"/>
  <c r="O1821" i="1"/>
  <c r="N1821" i="1"/>
  <c r="S1820" i="1"/>
  <c r="R1820" i="1"/>
  <c r="Q1820" i="1"/>
  <c r="P1820" i="1"/>
  <c r="O1820" i="1"/>
  <c r="N1820" i="1"/>
  <c r="S1819" i="1"/>
  <c r="R1819" i="1"/>
  <c r="T1819" i="1" s="1"/>
  <c r="Q1819" i="1"/>
  <c r="P1819" i="1"/>
  <c r="O1819" i="1"/>
  <c r="N1819" i="1"/>
  <c r="S1818" i="1"/>
  <c r="R1818" i="1"/>
  <c r="Q1818" i="1"/>
  <c r="P1818" i="1"/>
  <c r="O1818" i="1"/>
  <c r="N1818" i="1"/>
  <c r="S1817" i="1"/>
  <c r="R1817" i="1"/>
  <c r="Q1817" i="1"/>
  <c r="P1817" i="1"/>
  <c r="O1817" i="1"/>
  <c r="N1817" i="1"/>
  <c r="T1816" i="1"/>
  <c r="S1816" i="1"/>
  <c r="R1816" i="1"/>
  <c r="Q1816" i="1"/>
  <c r="P1816" i="1"/>
  <c r="O1816" i="1"/>
  <c r="N1816" i="1"/>
  <c r="S1815" i="1"/>
  <c r="R1815" i="1"/>
  <c r="T1815" i="1" s="1"/>
  <c r="Q1815" i="1"/>
  <c r="P1815" i="1"/>
  <c r="O1815" i="1"/>
  <c r="N1815" i="1"/>
  <c r="S1814" i="1"/>
  <c r="T1814" i="1" s="1"/>
  <c r="R1814" i="1"/>
  <c r="Q1814" i="1"/>
  <c r="P1814" i="1"/>
  <c r="O1814" i="1"/>
  <c r="N1814" i="1"/>
  <c r="S1813" i="1"/>
  <c r="R1813" i="1"/>
  <c r="Q1813" i="1"/>
  <c r="P1813" i="1"/>
  <c r="O1813" i="1"/>
  <c r="N1813" i="1"/>
  <c r="S1812" i="1"/>
  <c r="R1812" i="1"/>
  <c r="Q1812" i="1"/>
  <c r="P1812" i="1"/>
  <c r="O1812" i="1"/>
  <c r="N1812" i="1"/>
  <c r="S1811" i="1"/>
  <c r="R1811" i="1"/>
  <c r="T1811" i="1" s="1"/>
  <c r="Q1811" i="1"/>
  <c r="P1811" i="1"/>
  <c r="O1811" i="1"/>
  <c r="N1811" i="1"/>
  <c r="S1810" i="1"/>
  <c r="R1810" i="1"/>
  <c r="T1810" i="1" s="1"/>
  <c r="Q1810" i="1"/>
  <c r="P1810" i="1"/>
  <c r="O1810" i="1"/>
  <c r="N1810" i="1"/>
  <c r="S1809" i="1"/>
  <c r="R1809" i="1"/>
  <c r="Q1809" i="1"/>
  <c r="P1809" i="1"/>
  <c r="O1809" i="1"/>
  <c r="N1809" i="1"/>
  <c r="S1808" i="1"/>
  <c r="R1808" i="1"/>
  <c r="T1808" i="1" s="1"/>
  <c r="Q1808" i="1"/>
  <c r="P1808" i="1"/>
  <c r="O1808" i="1"/>
  <c r="N1808" i="1"/>
  <c r="S1807" i="1"/>
  <c r="R1807" i="1"/>
  <c r="Q1807" i="1"/>
  <c r="P1807" i="1"/>
  <c r="O1807" i="1"/>
  <c r="N1807" i="1"/>
  <c r="S1806" i="1"/>
  <c r="R1806" i="1"/>
  <c r="Q1806" i="1"/>
  <c r="P1806" i="1"/>
  <c r="O1806" i="1"/>
  <c r="N1806" i="1"/>
  <c r="S1805" i="1"/>
  <c r="R1805" i="1"/>
  <c r="Q1805" i="1"/>
  <c r="P1805" i="1"/>
  <c r="O1805" i="1"/>
  <c r="N1805" i="1"/>
  <c r="S1804" i="1"/>
  <c r="R1804" i="1"/>
  <c r="Q1804" i="1"/>
  <c r="P1804" i="1"/>
  <c r="O1804" i="1"/>
  <c r="N1804" i="1"/>
  <c r="S1803" i="1"/>
  <c r="R1803" i="1"/>
  <c r="Q1803" i="1"/>
  <c r="P1803" i="1"/>
  <c r="O1803" i="1"/>
  <c r="N1803" i="1"/>
  <c r="S1802" i="1"/>
  <c r="R1802" i="1"/>
  <c r="Q1802" i="1"/>
  <c r="P1802" i="1"/>
  <c r="O1802" i="1"/>
  <c r="N1802" i="1"/>
  <c r="S1801" i="1"/>
  <c r="R1801" i="1"/>
  <c r="Q1801" i="1"/>
  <c r="P1801" i="1"/>
  <c r="O1801" i="1"/>
  <c r="N1801" i="1"/>
  <c r="S1800" i="1"/>
  <c r="R1800" i="1"/>
  <c r="T1800" i="1" s="1"/>
  <c r="Q1800" i="1"/>
  <c r="P1800" i="1"/>
  <c r="O1800" i="1"/>
  <c r="N1800" i="1"/>
  <c r="S1799" i="1"/>
  <c r="R1799" i="1"/>
  <c r="Q1799" i="1"/>
  <c r="P1799" i="1"/>
  <c r="O1799" i="1"/>
  <c r="N1799" i="1"/>
  <c r="S1798" i="1"/>
  <c r="R1798" i="1"/>
  <c r="Q1798" i="1"/>
  <c r="P1798" i="1"/>
  <c r="O1798" i="1"/>
  <c r="N1798" i="1"/>
  <c r="S1797" i="1"/>
  <c r="R1797" i="1"/>
  <c r="Q1797" i="1"/>
  <c r="P1797" i="1"/>
  <c r="O1797" i="1"/>
  <c r="N1797" i="1"/>
  <c r="S1796" i="1"/>
  <c r="R1796" i="1"/>
  <c r="Q1796" i="1"/>
  <c r="P1796" i="1"/>
  <c r="O1796" i="1"/>
  <c r="N1796" i="1"/>
  <c r="S1795" i="1"/>
  <c r="R1795" i="1"/>
  <c r="Q1795" i="1"/>
  <c r="P1795" i="1"/>
  <c r="O1795" i="1"/>
  <c r="N1795" i="1"/>
  <c r="S1794" i="1"/>
  <c r="R1794" i="1"/>
  <c r="Q1794" i="1"/>
  <c r="P1794" i="1"/>
  <c r="O1794" i="1"/>
  <c r="N1794" i="1"/>
  <c r="S1793" i="1"/>
  <c r="R1793" i="1"/>
  <c r="Q1793" i="1"/>
  <c r="P1793" i="1"/>
  <c r="O1793" i="1"/>
  <c r="N1793" i="1"/>
  <c r="S1792" i="1"/>
  <c r="R1792" i="1"/>
  <c r="T1792" i="1" s="1"/>
  <c r="Q1792" i="1"/>
  <c r="P1792" i="1"/>
  <c r="O1792" i="1"/>
  <c r="N1792" i="1"/>
  <c r="S1791" i="1"/>
  <c r="R1791" i="1"/>
  <c r="Q1791" i="1"/>
  <c r="P1791" i="1"/>
  <c r="O1791" i="1"/>
  <c r="N1791" i="1"/>
  <c r="S1790" i="1"/>
  <c r="R1790" i="1"/>
  <c r="Q1790" i="1"/>
  <c r="P1790" i="1"/>
  <c r="O1790" i="1"/>
  <c r="N1790" i="1"/>
  <c r="S1789" i="1"/>
  <c r="R1789" i="1"/>
  <c r="Q1789" i="1"/>
  <c r="P1789" i="1"/>
  <c r="O1789" i="1"/>
  <c r="N1789" i="1"/>
  <c r="S1788" i="1"/>
  <c r="R1788" i="1"/>
  <c r="T1788" i="1" s="1"/>
  <c r="Q1788" i="1"/>
  <c r="P1788" i="1"/>
  <c r="O1788" i="1"/>
  <c r="N1788" i="1"/>
  <c r="S1787" i="1"/>
  <c r="R1787" i="1"/>
  <c r="Q1787" i="1"/>
  <c r="P1787" i="1"/>
  <c r="O1787" i="1"/>
  <c r="N1787" i="1"/>
  <c r="S1786" i="1"/>
  <c r="R1786" i="1"/>
  <c r="Q1786" i="1"/>
  <c r="P1786" i="1"/>
  <c r="O1786" i="1"/>
  <c r="N1786" i="1"/>
  <c r="S1785" i="1"/>
  <c r="R1785" i="1"/>
  <c r="Q1785" i="1"/>
  <c r="P1785" i="1"/>
  <c r="O1785" i="1"/>
  <c r="N1785" i="1"/>
  <c r="S1784" i="1"/>
  <c r="R1784" i="1"/>
  <c r="Q1784" i="1"/>
  <c r="P1784" i="1"/>
  <c r="O1784" i="1"/>
  <c r="N1784" i="1"/>
  <c r="S1783" i="1"/>
  <c r="R1783" i="1"/>
  <c r="Q1783" i="1"/>
  <c r="P1783" i="1"/>
  <c r="O1783" i="1"/>
  <c r="N1783" i="1"/>
  <c r="S1782" i="1"/>
  <c r="R1782" i="1"/>
  <c r="Q1782" i="1"/>
  <c r="P1782" i="1"/>
  <c r="O1782" i="1"/>
  <c r="N1782" i="1"/>
  <c r="S1781" i="1"/>
  <c r="R1781" i="1"/>
  <c r="Q1781" i="1"/>
  <c r="P1781" i="1"/>
  <c r="O1781" i="1"/>
  <c r="N1781" i="1"/>
  <c r="S1780" i="1"/>
  <c r="R1780" i="1"/>
  <c r="T1780" i="1" s="1"/>
  <c r="Q1780" i="1"/>
  <c r="P1780" i="1"/>
  <c r="O1780" i="1"/>
  <c r="N1780" i="1"/>
  <c r="S1779" i="1"/>
  <c r="R1779" i="1"/>
  <c r="Q1779" i="1"/>
  <c r="P1779" i="1"/>
  <c r="O1779" i="1"/>
  <c r="N1779" i="1"/>
  <c r="S1778" i="1"/>
  <c r="R1778" i="1"/>
  <c r="Q1778" i="1"/>
  <c r="P1778" i="1"/>
  <c r="O1778" i="1"/>
  <c r="N1778" i="1"/>
  <c r="S1777" i="1"/>
  <c r="R1777" i="1"/>
  <c r="Q1777" i="1"/>
  <c r="P1777" i="1"/>
  <c r="O1777" i="1"/>
  <c r="N1777" i="1"/>
  <c r="S1776" i="1"/>
  <c r="R1776" i="1"/>
  <c r="Q1776" i="1"/>
  <c r="P1776" i="1"/>
  <c r="O1776" i="1"/>
  <c r="N1776" i="1"/>
  <c r="S1775" i="1"/>
  <c r="R1775" i="1"/>
  <c r="Q1775" i="1"/>
  <c r="P1775" i="1"/>
  <c r="O1775" i="1"/>
  <c r="N1775" i="1"/>
  <c r="S1774" i="1"/>
  <c r="R1774" i="1"/>
  <c r="Q1774" i="1"/>
  <c r="P1774" i="1"/>
  <c r="O1774" i="1"/>
  <c r="N1774" i="1"/>
  <c r="S1773" i="1"/>
  <c r="R1773" i="1"/>
  <c r="Q1773" i="1"/>
  <c r="P1773" i="1"/>
  <c r="O1773" i="1"/>
  <c r="N1773" i="1"/>
  <c r="S1772" i="1"/>
  <c r="R1772" i="1"/>
  <c r="T1772" i="1" s="1"/>
  <c r="Q1772" i="1"/>
  <c r="P1772" i="1"/>
  <c r="O1772" i="1"/>
  <c r="N1772" i="1"/>
  <c r="S1771" i="1"/>
  <c r="R1771" i="1"/>
  <c r="Q1771" i="1"/>
  <c r="P1771" i="1"/>
  <c r="O1771" i="1"/>
  <c r="N1771" i="1"/>
  <c r="S1770" i="1"/>
  <c r="R1770" i="1"/>
  <c r="Q1770" i="1"/>
  <c r="P1770" i="1"/>
  <c r="O1770" i="1"/>
  <c r="N1770" i="1"/>
  <c r="S1769" i="1"/>
  <c r="R1769" i="1"/>
  <c r="Q1769" i="1"/>
  <c r="P1769" i="1"/>
  <c r="O1769" i="1"/>
  <c r="N1769" i="1"/>
  <c r="S1768" i="1"/>
  <c r="R1768" i="1"/>
  <c r="Q1768" i="1"/>
  <c r="P1768" i="1"/>
  <c r="O1768" i="1"/>
  <c r="N1768" i="1"/>
  <c r="S1767" i="1"/>
  <c r="R1767" i="1"/>
  <c r="Q1767" i="1"/>
  <c r="P1767" i="1"/>
  <c r="O1767" i="1"/>
  <c r="N1767" i="1"/>
  <c r="S1766" i="1"/>
  <c r="R1766" i="1"/>
  <c r="Q1766" i="1"/>
  <c r="P1766" i="1"/>
  <c r="O1766" i="1"/>
  <c r="N1766" i="1"/>
  <c r="S1765" i="1"/>
  <c r="R1765" i="1"/>
  <c r="Q1765" i="1"/>
  <c r="P1765" i="1"/>
  <c r="O1765" i="1"/>
  <c r="N1765" i="1"/>
  <c r="S1764" i="1"/>
  <c r="R1764" i="1"/>
  <c r="Q1764" i="1"/>
  <c r="P1764" i="1"/>
  <c r="O1764" i="1"/>
  <c r="N1764" i="1"/>
  <c r="S1763" i="1"/>
  <c r="R1763" i="1"/>
  <c r="Q1763" i="1"/>
  <c r="P1763" i="1"/>
  <c r="O1763" i="1"/>
  <c r="N1763" i="1"/>
  <c r="S1762" i="1"/>
  <c r="R1762" i="1"/>
  <c r="Q1762" i="1"/>
  <c r="P1762" i="1"/>
  <c r="O1762" i="1"/>
  <c r="N1762" i="1"/>
  <c r="S1761" i="1"/>
  <c r="R1761" i="1"/>
  <c r="Q1761" i="1"/>
  <c r="P1761" i="1"/>
  <c r="O1761" i="1"/>
  <c r="N1761" i="1"/>
  <c r="S1760" i="1"/>
  <c r="R1760" i="1"/>
  <c r="T1760" i="1" s="1"/>
  <c r="Q1760" i="1"/>
  <c r="P1760" i="1"/>
  <c r="O1760" i="1"/>
  <c r="N1760" i="1"/>
  <c r="S1759" i="1"/>
  <c r="R1759" i="1"/>
  <c r="Q1759" i="1"/>
  <c r="P1759" i="1"/>
  <c r="O1759" i="1"/>
  <c r="N1759" i="1"/>
  <c r="S1758" i="1"/>
  <c r="R1758" i="1"/>
  <c r="Q1758" i="1"/>
  <c r="P1758" i="1"/>
  <c r="O1758" i="1"/>
  <c r="N1758" i="1"/>
  <c r="S1757" i="1"/>
  <c r="R1757" i="1"/>
  <c r="Q1757" i="1"/>
  <c r="P1757" i="1"/>
  <c r="O1757" i="1"/>
  <c r="N1757" i="1"/>
  <c r="S1756" i="1"/>
  <c r="R1756" i="1"/>
  <c r="Q1756" i="1"/>
  <c r="P1756" i="1"/>
  <c r="O1756" i="1"/>
  <c r="N1756" i="1"/>
  <c r="S1755" i="1"/>
  <c r="R1755" i="1"/>
  <c r="Q1755" i="1"/>
  <c r="P1755" i="1"/>
  <c r="O1755" i="1"/>
  <c r="N1755" i="1"/>
  <c r="S1754" i="1"/>
  <c r="R1754" i="1"/>
  <c r="Q1754" i="1"/>
  <c r="P1754" i="1"/>
  <c r="O1754" i="1"/>
  <c r="N1754" i="1"/>
  <c r="S1753" i="1"/>
  <c r="R1753" i="1"/>
  <c r="Q1753" i="1"/>
  <c r="P1753" i="1"/>
  <c r="O1753" i="1"/>
  <c r="N1753" i="1"/>
  <c r="S1752" i="1"/>
  <c r="R1752" i="1"/>
  <c r="T1752" i="1" s="1"/>
  <c r="Q1752" i="1"/>
  <c r="P1752" i="1"/>
  <c r="O1752" i="1"/>
  <c r="N1752" i="1"/>
  <c r="S1751" i="1"/>
  <c r="R1751" i="1"/>
  <c r="Q1751" i="1"/>
  <c r="P1751" i="1"/>
  <c r="O1751" i="1"/>
  <c r="N1751" i="1"/>
  <c r="S1750" i="1"/>
  <c r="R1750" i="1"/>
  <c r="Q1750" i="1"/>
  <c r="P1750" i="1"/>
  <c r="O1750" i="1"/>
  <c r="N1750" i="1"/>
  <c r="S1749" i="1"/>
  <c r="R1749" i="1"/>
  <c r="Q1749" i="1"/>
  <c r="P1749" i="1"/>
  <c r="O1749" i="1"/>
  <c r="N1749" i="1"/>
  <c r="S1748" i="1"/>
  <c r="R1748" i="1"/>
  <c r="T1748" i="1" s="1"/>
  <c r="Q1748" i="1"/>
  <c r="P1748" i="1"/>
  <c r="O1748" i="1"/>
  <c r="N1748" i="1"/>
  <c r="S1747" i="1"/>
  <c r="R1747" i="1"/>
  <c r="Q1747" i="1"/>
  <c r="P1747" i="1"/>
  <c r="O1747" i="1"/>
  <c r="N1747" i="1"/>
  <c r="S1746" i="1"/>
  <c r="R1746" i="1"/>
  <c r="Q1746" i="1"/>
  <c r="P1746" i="1"/>
  <c r="O1746" i="1"/>
  <c r="N1746" i="1"/>
  <c r="S1745" i="1"/>
  <c r="R1745" i="1"/>
  <c r="Q1745" i="1"/>
  <c r="P1745" i="1"/>
  <c r="O1745" i="1"/>
  <c r="N1745" i="1"/>
  <c r="S1744" i="1"/>
  <c r="R1744" i="1"/>
  <c r="T1744" i="1" s="1"/>
  <c r="Q1744" i="1"/>
  <c r="P1744" i="1"/>
  <c r="O1744" i="1"/>
  <c r="N1744" i="1"/>
  <c r="S1743" i="1"/>
  <c r="R1743" i="1"/>
  <c r="Q1743" i="1"/>
  <c r="P1743" i="1"/>
  <c r="O1743" i="1"/>
  <c r="N1743" i="1"/>
  <c r="S1742" i="1"/>
  <c r="R1742" i="1"/>
  <c r="Q1742" i="1"/>
  <c r="P1742" i="1"/>
  <c r="O1742" i="1"/>
  <c r="N1742" i="1"/>
  <c r="S1741" i="1"/>
  <c r="R1741" i="1"/>
  <c r="Q1741" i="1"/>
  <c r="P1741" i="1"/>
  <c r="O1741" i="1"/>
  <c r="N1741" i="1"/>
  <c r="S1740" i="1"/>
  <c r="R1740" i="1"/>
  <c r="T1740" i="1" s="1"/>
  <c r="Q1740" i="1"/>
  <c r="P1740" i="1"/>
  <c r="O1740" i="1"/>
  <c r="N1740" i="1"/>
  <c r="S1739" i="1"/>
  <c r="R1739" i="1"/>
  <c r="Q1739" i="1"/>
  <c r="P1739" i="1"/>
  <c r="O1739" i="1"/>
  <c r="N1739" i="1"/>
  <c r="S1738" i="1"/>
  <c r="R1738" i="1"/>
  <c r="Q1738" i="1"/>
  <c r="P1738" i="1"/>
  <c r="O1738" i="1"/>
  <c r="N1738" i="1"/>
  <c r="S1737" i="1"/>
  <c r="R1737" i="1"/>
  <c r="Q1737" i="1"/>
  <c r="P1737" i="1"/>
  <c r="O1737" i="1"/>
  <c r="N1737" i="1"/>
  <c r="S1736" i="1"/>
  <c r="R1736" i="1"/>
  <c r="Q1736" i="1"/>
  <c r="P1736" i="1"/>
  <c r="O1736" i="1"/>
  <c r="N1736" i="1"/>
  <c r="S1735" i="1"/>
  <c r="R1735" i="1"/>
  <c r="Q1735" i="1"/>
  <c r="P1735" i="1"/>
  <c r="O1735" i="1"/>
  <c r="N1735" i="1"/>
  <c r="S1734" i="1"/>
  <c r="R1734" i="1"/>
  <c r="Q1734" i="1"/>
  <c r="P1734" i="1"/>
  <c r="O1734" i="1"/>
  <c r="N1734" i="1"/>
  <c r="S1733" i="1"/>
  <c r="R1733" i="1"/>
  <c r="Q1733" i="1"/>
  <c r="P1733" i="1"/>
  <c r="O1733" i="1"/>
  <c r="N1733" i="1"/>
  <c r="S1732" i="1"/>
  <c r="R1732" i="1"/>
  <c r="T1732" i="1" s="1"/>
  <c r="Q1732" i="1"/>
  <c r="P1732" i="1"/>
  <c r="O1732" i="1"/>
  <c r="N1732" i="1"/>
  <c r="S1731" i="1"/>
  <c r="R1731" i="1"/>
  <c r="Q1731" i="1"/>
  <c r="P1731" i="1"/>
  <c r="O1731" i="1"/>
  <c r="N1731" i="1"/>
  <c r="S1730" i="1"/>
  <c r="R1730" i="1"/>
  <c r="Q1730" i="1"/>
  <c r="P1730" i="1"/>
  <c r="O1730" i="1"/>
  <c r="N1730" i="1"/>
  <c r="S1729" i="1"/>
  <c r="R1729" i="1"/>
  <c r="Q1729" i="1"/>
  <c r="P1729" i="1"/>
  <c r="O1729" i="1"/>
  <c r="N1729" i="1"/>
  <c r="S1728" i="1"/>
  <c r="R1728" i="1"/>
  <c r="Q1728" i="1"/>
  <c r="P1728" i="1"/>
  <c r="O1728" i="1"/>
  <c r="N1728" i="1"/>
  <c r="S1727" i="1"/>
  <c r="R1727" i="1"/>
  <c r="Q1727" i="1"/>
  <c r="P1727" i="1"/>
  <c r="O1727" i="1"/>
  <c r="N1727" i="1"/>
  <c r="S1726" i="1"/>
  <c r="R1726" i="1"/>
  <c r="Q1726" i="1"/>
  <c r="P1726" i="1"/>
  <c r="O1726" i="1"/>
  <c r="N1726" i="1"/>
  <c r="S1725" i="1"/>
  <c r="R1725" i="1"/>
  <c r="Q1725" i="1"/>
  <c r="P1725" i="1"/>
  <c r="O1725" i="1"/>
  <c r="N1725" i="1"/>
  <c r="S1724" i="1"/>
  <c r="R1724" i="1"/>
  <c r="Q1724" i="1"/>
  <c r="P1724" i="1"/>
  <c r="O1724" i="1"/>
  <c r="N1724" i="1"/>
  <c r="S1723" i="1"/>
  <c r="R1723" i="1"/>
  <c r="Q1723" i="1"/>
  <c r="P1723" i="1"/>
  <c r="O1723" i="1"/>
  <c r="N1723" i="1"/>
  <c r="S1722" i="1"/>
  <c r="R1722" i="1"/>
  <c r="Q1722" i="1"/>
  <c r="P1722" i="1"/>
  <c r="O1722" i="1"/>
  <c r="N1722" i="1"/>
  <c r="S1721" i="1"/>
  <c r="R1721" i="1"/>
  <c r="Q1721" i="1"/>
  <c r="P1721" i="1"/>
  <c r="O1721" i="1"/>
  <c r="N1721" i="1"/>
  <c r="S1720" i="1"/>
  <c r="R1720" i="1"/>
  <c r="Q1720" i="1"/>
  <c r="P1720" i="1"/>
  <c r="O1720" i="1"/>
  <c r="N1720" i="1"/>
  <c r="S1719" i="1"/>
  <c r="R1719" i="1"/>
  <c r="Q1719" i="1"/>
  <c r="P1719" i="1"/>
  <c r="O1719" i="1"/>
  <c r="N1719" i="1"/>
  <c r="S1718" i="1"/>
  <c r="R1718" i="1"/>
  <c r="Q1718" i="1"/>
  <c r="P1718" i="1"/>
  <c r="O1718" i="1"/>
  <c r="N1718" i="1"/>
  <c r="S1717" i="1"/>
  <c r="R1717" i="1"/>
  <c r="Q1717" i="1"/>
  <c r="P1717" i="1"/>
  <c r="O1717" i="1"/>
  <c r="N1717" i="1"/>
  <c r="S1716" i="1"/>
  <c r="R1716" i="1"/>
  <c r="Q1716" i="1"/>
  <c r="P1716" i="1"/>
  <c r="O1716" i="1"/>
  <c r="N1716" i="1"/>
  <c r="S1715" i="1"/>
  <c r="R1715" i="1"/>
  <c r="Q1715" i="1"/>
  <c r="P1715" i="1"/>
  <c r="O1715" i="1"/>
  <c r="N1715" i="1"/>
  <c r="S1714" i="1"/>
  <c r="R1714" i="1"/>
  <c r="Q1714" i="1"/>
  <c r="P1714" i="1"/>
  <c r="O1714" i="1"/>
  <c r="N1714" i="1"/>
  <c r="S1713" i="1"/>
  <c r="R1713" i="1"/>
  <c r="Q1713" i="1"/>
  <c r="P1713" i="1"/>
  <c r="O1713" i="1"/>
  <c r="N1713" i="1"/>
  <c r="S1712" i="1"/>
  <c r="R1712" i="1"/>
  <c r="Q1712" i="1"/>
  <c r="P1712" i="1"/>
  <c r="O1712" i="1"/>
  <c r="N1712" i="1"/>
  <c r="S1711" i="1"/>
  <c r="R1711" i="1"/>
  <c r="Q1711" i="1"/>
  <c r="P1711" i="1"/>
  <c r="O1711" i="1"/>
  <c r="N1711" i="1"/>
  <c r="S1710" i="1"/>
  <c r="R1710" i="1"/>
  <c r="Q1710" i="1"/>
  <c r="P1710" i="1"/>
  <c r="O1710" i="1"/>
  <c r="N1710" i="1"/>
  <c r="S1709" i="1"/>
  <c r="R1709" i="1"/>
  <c r="Q1709" i="1"/>
  <c r="P1709" i="1"/>
  <c r="O1709" i="1"/>
  <c r="N1709" i="1"/>
  <c r="S1708" i="1"/>
  <c r="R1708" i="1"/>
  <c r="Q1708" i="1"/>
  <c r="P1708" i="1"/>
  <c r="O1708" i="1"/>
  <c r="N1708" i="1"/>
  <c r="S1707" i="1"/>
  <c r="R1707" i="1"/>
  <c r="Q1707" i="1"/>
  <c r="P1707" i="1"/>
  <c r="O1707" i="1"/>
  <c r="N1707" i="1"/>
  <c r="S1706" i="1"/>
  <c r="R1706" i="1"/>
  <c r="Q1706" i="1"/>
  <c r="P1706" i="1"/>
  <c r="O1706" i="1"/>
  <c r="N1706" i="1"/>
  <c r="S1705" i="1"/>
  <c r="R1705" i="1"/>
  <c r="Q1705" i="1"/>
  <c r="P1705" i="1"/>
  <c r="O1705" i="1"/>
  <c r="N1705" i="1"/>
  <c r="S1704" i="1"/>
  <c r="R1704" i="1"/>
  <c r="Q1704" i="1"/>
  <c r="P1704" i="1"/>
  <c r="O1704" i="1"/>
  <c r="N1704" i="1"/>
  <c r="S1703" i="1"/>
  <c r="R1703" i="1"/>
  <c r="Q1703" i="1"/>
  <c r="P1703" i="1"/>
  <c r="O1703" i="1"/>
  <c r="N1703" i="1"/>
  <c r="S1702" i="1"/>
  <c r="R1702" i="1"/>
  <c r="Q1702" i="1"/>
  <c r="P1702" i="1"/>
  <c r="O1702" i="1"/>
  <c r="N1702" i="1"/>
  <c r="S1701" i="1"/>
  <c r="R1701" i="1"/>
  <c r="Q1701" i="1"/>
  <c r="P1701" i="1"/>
  <c r="O1701" i="1"/>
  <c r="N1701" i="1"/>
  <c r="S1700" i="1"/>
  <c r="R1700" i="1"/>
  <c r="Q1700" i="1"/>
  <c r="P1700" i="1"/>
  <c r="O1700" i="1"/>
  <c r="N1700" i="1"/>
  <c r="S1699" i="1"/>
  <c r="R1699" i="1"/>
  <c r="Q1699" i="1"/>
  <c r="P1699" i="1"/>
  <c r="O1699" i="1"/>
  <c r="N1699" i="1"/>
  <c r="S1698" i="1"/>
  <c r="R1698" i="1"/>
  <c r="Q1698" i="1"/>
  <c r="P1698" i="1"/>
  <c r="O1698" i="1"/>
  <c r="N1698" i="1"/>
  <c r="S1697" i="1"/>
  <c r="R1697" i="1"/>
  <c r="Q1697" i="1"/>
  <c r="P1697" i="1"/>
  <c r="O1697" i="1"/>
  <c r="N1697" i="1"/>
  <c r="S1696" i="1"/>
  <c r="R1696" i="1"/>
  <c r="Q1696" i="1"/>
  <c r="P1696" i="1"/>
  <c r="O1696" i="1"/>
  <c r="N1696" i="1"/>
  <c r="S1695" i="1"/>
  <c r="R1695" i="1"/>
  <c r="Q1695" i="1"/>
  <c r="P1695" i="1"/>
  <c r="O1695" i="1"/>
  <c r="N1695" i="1"/>
  <c r="S1694" i="1"/>
  <c r="R1694" i="1"/>
  <c r="Q1694" i="1"/>
  <c r="P1694" i="1"/>
  <c r="O1694" i="1"/>
  <c r="N1694" i="1"/>
  <c r="S1693" i="1"/>
  <c r="R1693" i="1"/>
  <c r="Q1693" i="1"/>
  <c r="P1693" i="1"/>
  <c r="O1693" i="1"/>
  <c r="N1693" i="1"/>
  <c r="S1692" i="1"/>
  <c r="R1692" i="1"/>
  <c r="Q1692" i="1"/>
  <c r="P1692" i="1"/>
  <c r="O1692" i="1"/>
  <c r="N1692" i="1"/>
  <c r="S1691" i="1"/>
  <c r="R1691" i="1"/>
  <c r="Q1691" i="1"/>
  <c r="P1691" i="1"/>
  <c r="O1691" i="1"/>
  <c r="N1691" i="1"/>
  <c r="S1690" i="1"/>
  <c r="R1690" i="1"/>
  <c r="Q1690" i="1"/>
  <c r="P1690" i="1"/>
  <c r="O1690" i="1"/>
  <c r="N1690" i="1"/>
  <c r="S1689" i="1"/>
  <c r="R1689" i="1"/>
  <c r="Q1689" i="1"/>
  <c r="P1689" i="1"/>
  <c r="O1689" i="1"/>
  <c r="N1689" i="1"/>
  <c r="S1688" i="1"/>
  <c r="R1688" i="1"/>
  <c r="Q1688" i="1"/>
  <c r="P1688" i="1"/>
  <c r="O1688" i="1"/>
  <c r="N1688" i="1"/>
  <c r="S1687" i="1"/>
  <c r="R1687" i="1"/>
  <c r="Q1687" i="1"/>
  <c r="P1687" i="1"/>
  <c r="O1687" i="1"/>
  <c r="N1687" i="1"/>
  <c r="S1686" i="1"/>
  <c r="R1686" i="1"/>
  <c r="Q1686" i="1"/>
  <c r="P1686" i="1"/>
  <c r="O1686" i="1"/>
  <c r="N1686" i="1"/>
  <c r="S1685" i="1"/>
  <c r="R1685" i="1"/>
  <c r="Q1685" i="1"/>
  <c r="P1685" i="1"/>
  <c r="O1685" i="1"/>
  <c r="N1685" i="1"/>
  <c r="S1684" i="1"/>
  <c r="R1684" i="1"/>
  <c r="T1684" i="1" s="1"/>
  <c r="Q1684" i="1"/>
  <c r="P1684" i="1"/>
  <c r="O1684" i="1"/>
  <c r="N1684" i="1"/>
  <c r="S1683" i="1"/>
  <c r="R1683" i="1"/>
  <c r="Q1683" i="1"/>
  <c r="P1683" i="1"/>
  <c r="O1683" i="1"/>
  <c r="N1683" i="1"/>
  <c r="S1682" i="1"/>
  <c r="R1682" i="1"/>
  <c r="Q1682" i="1"/>
  <c r="P1682" i="1"/>
  <c r="O1682" i="1"/>
  <c r="N1682" i="1"/>
  <c r="S1681" i="1"/>
  <c r="R1681" i="1"/>
  <c r="Q1681" i="1"/>
  <c r="P1681" i="1"/>
  <c r="O1681" i="1"/>
  <c r="N1681" i="1"/>
  <c r="S1680" i="1"/>
  <c r="R1680" i="1"/>
  <c r="T1680" i="1" s="1"/>
  <c r="Q1680" i="1"/>
  <c r="P1680" i="1"/>
  <c r="O1680" i="1"/>
  <c r="N1680" i="1"/>
  <c r="S1679" i="1"/>
  <c r="R1679" i="1"/>
  <c r="Q1679" i="1"/>
  <c r="P1679" i="1"/>
  <c r="O1679" i="1"/>
  <c r="N1679" i="1"/>
  <c r="S1678" i="1"/>
  <c r="R1678" i="1"/>
  <c r="Q1678" i="1"/>
  <c r="P1678" i="1"/>
  <c r="O1678" i="1"/>
  <c r="N1678" i="1"/>
  <c r="S1677" i="1"/>
  <c r="R1677" i="1"/>
  <c r="Q1677" i="1"/>
  <c r="P1677" i="1"/>
  <c r="O1677" i="1"/>
  <c r="N1677" i="1"/>
  <c r="S1676" i="1"/>
  <c r="R1676" i="1"/>
  <c r="Q1676" i="1"/>
  <c r="P1676" i="1"/>
  <c r="O1676" i="1"/>
  <c r="N1676" i="1"/>
  <c r="S1675" i="1"/>
  <c r="R1675" i="1"/>
  <c r="Q1675" i="1"/>
  <c r="P1675" i="1"/>
  <c r="O1675" i="1"/>
  <c r="N1675" i="1"/>
  <c r="S1674" i="1"/>
  <c r="R1674" i="1"/>
  <c r="Q1674" i="1"/>
  <c r="P1674" i="1"/>
  <c r="O1674" i="1"/>
  <c r="N1674" i="1"/>
  <c r="S1673" i="1"/>
  <c r="R1673" i="1"/>
  <c r="Q1673" i="1"/>
  <c r="P1673" i="1"/>
  <c r="O1673" i="1"/>
  <c r="N1673" i="1"/>
  <c r="S1672" i="1"/>
  <c r="R1672" i="1"/>
  <c r="T1672" i="1" s="1"/>
  <c r="Q1672" i="1"/>
  <c r="P1672" i="1"/>
  <c r="O1672" i="1"/>
  <c r="N1672" i="1"/>
  <c r="S1671" i="1"/>
  <c r="R1671" i="1"/>
  <c r="Q1671" i="1"/>
  <c r="P1671" i="1"/>
  <c r="O1671" i="1"/>
  <c r="N1671" i="1"/>
  <c r="S1670" i="1"/>
  <c r="R1670" i="1"/>
  <c r="Q1670" i="1"/>
  <c r="P1670" i="1"/>
  <c r="O1670" i="1"/>
  <c r="N1670" i="1"/>
  <c r="S1669" i="1"/>
  <c r="R1669" i="1"/>
  <c r="Q1669" i="1"/>
  <c r="P1669" i="1"/>
  <c r="O1669" i="1"/>
  <c r="N1669" i="1"/>
  <c r="S1668" i="1"/>
  <c r="R1668" i="1"/>
  <c r="T1668" i="1" s="1"/>
  <c r="Q1668" i="1"/>
  <c r="P1668" i="1"/>
  <c r="O1668" i="1"/>
  <c r="N1668" i="1"/>
  <c r="S1667" i="1"/>
  <c r="R1667" i="1"/>
  <c r="Q1667" i="1"/>
  <c r="P1667" i="1"/>
  <c r="O1667" i="1"/>
  <c r="N1667" i="1"/>
  <c r="S1666" i="1"/>
  <c r="R1666" i="1"/>
  <c r="Q1666" i="1"/>
  <c r="P1666" i="1"/>
  <c r="O1666" i="1"/>
  <c r="N1666" i="1"/>
  <c r="S1665" i="1"/>
  <c r="R1665" i="1"/>
  <c r="Q1665" i="1"/>
  <c r="P1665" i="1"/>
  <c r="O1665" i="1"/>
  <c r="N1665" i="1"/>
  <c r="S1664" i="1"/>
  <c r="R1664" i="1"/>
  <c r="T1664" i="1" s="1"/>
  <c r="Q1664" i="1"/>
  <c r="P1664" i="1"/>
  <c r="O1664" i="1"/>
  <c r="N1664" i="1"/>
  <c r="S1663" i="1"/>
  <c r="R1663" i="1"/>
  <c r="Q1663" i="1"/>
  <c r="P1663" i="1"/>
  <c r="O1663" i="1"/>
  <c r="N1663" i="1"/>
  <c r="S1662" i="1"/>
  <c r="R1662" i="1"/>
  <c r="Q1662" i="1"/>
  <c r="P1662" i="1"/>
  <c r="O1662" i="1"/>
  <c r="N1662" i="1"/>
  <c r="S1661" i="1"/>
  <c r="R1661" i="1"/>
  <c r="Q1661" i="1"/>
  <c r="P1661" i="1"/>
  <c r="O1661" i="1"/>
  <c r="N1661" i="1"/>
  <c r="S1660" i="1"/>
  <c r="R1660" i="1"/>
  <c r="T1660" i="1" s="1"/>
  <c r="Q1660" i="1"/>
  <c r="P1660" i="1"/>
  <c r="O1660" i="1"/>
  <c r="N1660" i="1"/>
  <c r="S1659" i="1"/>
  <c r="R1659" i="1"/>
  <c r="Q1659" i="1"/>
  <c r="P1659" i="1"/>
  <c r="O1659" i="1"/>
  <c r="N1659" i="1"/>
  <c r="S1658" i="1"/>
  <c r="R1658" i="1"/>
  <c r="Q1658" i="1"/>
  <c r="P1658" i="1"/>
  <c r="O1658" i="1"/>
  <c r="N1658" i="1"/>
  <c r="S1657" i="1"/>
  <c r="R1657" i="1"/>
  <c r="Q1657" i="1"/>
  <c r="P1657" i="1"/>
  <c r="O1657" i="1"/>
  <c r="N1657" i="1"/>
  <c r="S1656" i="1"/>
  <c r="R1656" i="1"/>
  <c r="Q1656" i="1"/>
  <c r="P1656" i="1"/>
  <c r="O1656" i="1"/>
  <c r="N1656" i="1"/>
  <c r="S1655" i="1"/>
  <c r="R1655" i="1"/>
  <c r="Q1655" i="1"/>
  <c r="P1655" i="1"/>
  <c r="O1655" i="1"/>
  <c r="N1655" i="1"/>
  <c r="S1654" i="1"/>
  <c r="R1654" i="1"/>
  <c r="Q1654" i="1"/>
  <c r="P1654" i="1"/>
  <c r="O1654" i="1"/>
  <c r="N1654" i="1"/>
  <c r="S1653" i="1"/>
  <c r="R1653" i="1"/>
  <c r="Q1653" i="1"/>
  <c r="P1653" i="1"/>
  <c r="O1653" i="1"/>
  <c r="N1653" i="1"/>
  <c r="S1652" i="1"/>
  <c r="R1652" i="1"/>
  <c r="Q1652" i="1"/>
  <c r="P1652" i="1"/>
  <c r="O1652" i="1"/>
  <c r="N1652" i="1"/>
  <c r="S1651" i="1"/>
  <c r="R1651" i="1"/>
  <c r="Q1651" i="1"/>
  <c r="P1651" i="1"/>
  <c r="O1651" i="1"/>
  <c r="N1651" i="1"/>
  <c r="S1650" i="1"/>
  <c r="R1650" i="1"/>
  <c r="Q1650" i="1"/>
  <c r="P1650" i="1"/>
  <c r="O1650" i="1"/>
  <c r="N1650" i="1"/>
  <c r="S1649" i="1"/>
  <c r="R1649" i="1"/>
  <c r="Q1649" i="1"/>
  <c r="P1649" i="1"/>
  <c r="O1649" i="1"/>
  <c r="N1649" i="1"/>
  <c r="S1648" i="1"/>
  <c r="R1648" i="1"/>
  <c r="T1648" i="1" s="1"/>
  <c r="Q1648" i="1"/>
  <c r="P1648" i="1"/>
  <c r="O1648" i="1"/>
  <c r="N1648" i="1"/>
  <c r="S1647" i="1"/>
  <c r="R1647" i="1"/>
  <c r="Q1647" i="1"/>
  <c r="P1647" i="1"/>
  <c r="O1647" i="1"/>
  <c r="N1647" i="1"/>
  <c r="S1646" i="1"/>
  <c r="R1646" i="1"/>
  <c r="Q1646" i="1"/>
  <c r="P1646" i="1"/>
  <c r="O1646" i="1"/>
  <c r="N1646" i="1"/>
  <c r="S1645" i="1"/>
  <c r="R1645" i="1"/>
  <c r="Q1645" i="1"/>
  <c r="P1645" i="1"/>
  <c r="O1645" i="1"/>
  <c r="N1645" i="1"/>
  <c r="S1644" i="1"/>
  <c r="R1644" i="1"/>
  <c r="T1644" i="1" s="1"/>
  <c r="Q1644" i="1"/>
  <c r="P1644" i="1"/>
  <c r="O1644" i="1"/>
  <c r="N1644" i="1"/>
  <c r="S1643" i="1"/>
  <c r="R1643" i="1"/>
  <c r="Q1643" i="1"/>
  <c r="P1643" i="1"/>
  <c r="O1643" i="1"/>
  <c r="N1643" i="1"/>
  <c r="S1642" i="1"/>
  <c r="R1642" i="1"/>
  <c r="Q1642" i="1"/>
  <c r="P1642" i="1"/>
  <c r="O1642" i="1"/>
  <c r="N1642" i="1"/>
  <c r="S1641" i="1"/>
  <c r="R1641" i="1"/>
  <c r="Q1641" i="1"/>
  <c r="P1641" i="1"/>
  <c r="O1641" i="1"/>
  <c r="N1641" i="1"/>
  <c r="S1640" i="1"/>
  <c r="R1640" i="1"/>
  <c r="T1640" i="1" s="1"/>
  <c r="Q1640" i="1"/>
  <c r="P1640" i="1"/>
  <c r="O1640" i="1"/>
  <c r="N1640" i="1"/>
  <c r="S1639" i="1"/>
  <c r="R1639" i="1"/>
  <c r="Q1639" i="1"/>
  <c r="P1639" i="1"/>
  <c r="O1639" i="1"/>
  <c r="N1639" i="1"/>
  <c r="S1638" i="1"/>
  <c r="R1638" i="1"/>
  <c r="Q1638" i="1"/>
  <c r="P1638" i="1"/>
  <c r="O1638" i="1"/>
  <c r="N1638" i="1"/>
  <c r="S1637" i="1"/>
  <c r="R1637" i="1"/>
  <c r="Q1637" i="1"/>
  <c r="P1637" i="1"/>
  <c r="O1637" i="1"/>
  <c r="N1637" i="1"/>
  <c r="S1636" i="1"/>
  <c r="R1636" i="1"/>
  <c r="Q1636" i="1"/>
  <c r="P1636" i="1"/>
  <c r="O1636" i="1"/>
  <c r="N1636" i="1"/>
  <c r="S1635" i="1"/>
  <c r="R1635" i="1"/>
  <c r="Q1635" i="1"/>
  <c r="P1635" i="1"/>
  <c r="O1635" i="1"/>
  <c r="N1635" i="1"/>
  <c r="S1634" i="1"/>
  <c r="R1634" i="1"/>
  <c r="Q1634" i="1"/>
  <c r="P1634" i="1"/>
  <c r="O1634" i="1"/>
  <c r="N1634" i="1"/>
  <c r="S1633" i="1"/>
  <c r="R1633" i="1"/>
  <c r="Q1633" i="1"/>
  <c r="P1633" i="1"/>
  <c r="O1633" i="1"/>
  <c r="N1633" i="1"/>
  <c r="S1632" i="1"/>
  <c r="R1632" i="1"/>
  <c r="Q1632" i="1"/>
  <c r="P1632" i="1"/>
  <c r="O1632" i="1"/>
  <c r="N1632" i="1"/>
  <c r="S1631" i="1"/>
  <c r="R1631" i="1"/>
  <c r="Q1631" i="1"/>
  <c r="P1631" i="1"/>
  <c r="O1631" i="1"/>
  <c r="N1631" i="1"/>
  <c r="S1630" i="1"/>
  <c r="R1630" i="1"/>
  <c r="Q1630" i="1"/>
  <c r="P1630" i="1"/>
  <c r="O1630" i="1"/>
  <c r="N1630" i="1"/>
  <c r="S1629" i="1"/>
  <c r="R1629" i="1"/>
  <c r="Q1629" i="1"/>
  <c r="P1629" i="1"/>
  <c r="O1629" i="1"/>
  <c r="N1629" i="1"/>
  <c r="S1628" i="1"/>
  <c r="R1628" i="1"/>
  <c r="T1628" i="1" s="1"/>
  <c r="Q1628" i="1"/>
  <c r="P1628" i="1"/>
  <c r="O1628" i="1"/>
  <c r="N1628" i="1"/>
  <c r="S1627" i="1"/>
  <c r="R1627" i="1"/>
  <c r="Q1627" i="1"/>
  <c r="P1627" i="1"/>
  <c r="O1627" i="1"/>
  <c r="N1627" i="1"/>
  <c r="S1626" i="1"/>
  <c r="R1626" i="1"/>
  <c r="Q1626" i="1"/>
  <c r="P1626" i="1"/>
  <c r="O1626" i="1"/>
  <c r="N1626" i="1"/>
  <c r="S1625" i="1"/>
  <c r="R1625" i="1"/>
  <c r="Q1625" i="1"/>
  <c r="P1625" i="1"/>
  <c r="O1625" i="1"/>
  <c r="N1625" i="1"/>
  <c r="S1624" i="1"/>
  <c r="R1624" i="1"/>
  <c r="T1624" i="1" s="1"/>
  <c r="Q1624" i="1"/>
  <c r="P1624" i="1"/>
  <c r="O1624" i="1"/>
  <c r="N1624" i="1"/>
  <c r="S1623" i="1"/>
  <c r="R1623" i="1"/>
  <c r="Q1623" i="1"/>
  <c r="P1623" i="1"/>
  <c r="O1623" i="1"/>
  <c r="N1623" i="1"/>
  <c r="S1622" i="1"/>
  <c r="R1622" i="1"/>
  <c r="Q1622" i="1"/>
  <c r="P1622" i="1"/>
  <c r="O1622" i="1"/>
  <c r="N1622" i="1"/>
  <c r="S1621" i="1"/>
  <c r="R1621" i="1"/>
  <c r="Q1621" i="1"/>
  <c r="P1621" i="1"/>
  <c r="O1621" i="1"/>
  <c r="N1621" i="1"/>
  <c r="S1620" i="1"/>
  <c r="R1620" i="1"/>
  <c r="T1620" i="1" s="1"/>
  <c r="Q1620" i="1"/>
  <c r="P1620" i="1"/>
  <c r="O1620" i="1"/>
  <c r="N1620" i="1"/>
  <c r="S1619" i="1"/>
  <c r="R1619" i="1"/>
  <c r="Q1619" i="1"/>
  <c r="P1619" i="1"/>
  <c r="O1619" i="1"/>
  <c r="N1619" i="1"/>
  <c r="S1618" i="1"/>
  <c r="R1618" i="1"/>
  <c r="Q1618" i="1"/>
  <c r="P1618" i="1"/>
  <c r="O1618" i="1"/>
  <c r="N1618" i="1"/>
  <c r="S1617" i="1"/>
  <c r="R1617" i="1"/>
  <c r="Q1617" i="1"/>
  <c r="P1617" i="1"/>
  <c r="O1617" i="1"/>
  <c r="N1617" i="1"/>
  <c r="S1616" i="1"/>
  <c r="R1616" i="1"/>
  <c r="Q1616" i="1"/>
  <c r="P1616" i="1"/>
  <c r="O1616" i="1"/>
  <c r="N1616" i="1"/>
  <c r="S1615" i="1"/>
  <c r="R1615" i="1"/>
  <c r="Q1615" i="1"/>
  <c r="P1615" i="1"/>
  <c r="O1615" i="1"/>
  <c r="N1615" i="1"/>
  <c r="S1614" i="1"/>
  <c r="R1614" i="1"/>
  <c r="Q1614" i="1"/>
  <c r="P1614" i="1"/>
  <c r="O1614" i="1"/>
  <c r="N1614" i="1"/>
  <c r="S1613" i="1"/>
  <c r="R1613" i="1"/>
  <c r="Q1613" i="1"/>
  <c r="P1613" i="1"/>
  <c r="O1613" i="1"/>
  <c r="N1613" i="1"/>
  <c r="S1612" i="1"/>
  <c r="R1612" i="1"/>
  <c r="Q1612" i="1"/>
  <c r="P1612" i="1"/>
  <c r="O1612" i="1"/>
  <c r="N1612" i="1"/>
  <c r="S1611" i="1"/>
  <c r="R1611" i="1"/>
  <c r="Q1611" i="1"/>
  <c r="P1611" i="1"/>
  <c r="O1611" i="1"/>
  <c r="N1611" i="1"/>
  <c r="S1610" i="1"/>
  <c r="R1610" i="1"/>
  <c r="Q1610" i="1"/>
  <c r="P1610" i="1"/>
  <c r="O1610" i="1"/>
  <c r="N1610" i="1"/>
  <c r="S1609" i="1"/>
  <c r="R1609" i="1"/>
  <c r="Q1609" i="1"/>
  <c r="P1609" i="1"/>
  <c r="O1609" i="1"/>
  <c r="N1609" i="1"/>
  <c r="S1608" i="1"/>
  <c r="R1608" i="1"/>
  <c r="T1608" i="1" s="1"/>
  <c r="Q1608" i="1"/>
  <c r="P1608" i="1"/>
  <c r="O1608" i="1"/>
  <c r="N1608" i="1"/>
  <c r="S1607" i="1"/>
  <c r="R1607" i="1"/>
  <c r="Q1607" i="1"/>
  <c r="P1607" i="1"/>
  <c r="O1607" i="1"/>
  <c r="N1607" i="1"/>
  <c r="S1606" i="1"/>
  <c r="R1606" i="1"/>
  <c r="Q1606" i="1"/>
  <c r="P1606" i="1"/>
  <c r="O1606" i="1"/>
  <c r="N1606" i="1"/>
  <c r="S1605" i="1"/>
  <c r="R1605" i="1"/>
  <c r="Q1605" i="1"/>
  <c r="P1605" i="1"/>
  <c r="O1605" i="1"/>
  <c r="N1605" i="1"/>
  <c r="S1604" i="1"/>
  <c r="R1604" i="1"/>
  <c r="T1604" i="1" s="1"/>
  <c r="Q1604" i="1"/>
  <c r="P1604" i="1"/>
  <c r="O1604" i="1"/>
  <c r="N1604" i="1"/>
  <c r="S1603" i="1"/>
  <c r="R1603" i="1"/>
  <c r="Q1603" i="1"/>
  <c r="P1603" i="1"/>
  <c r="O1603" i="1"/>
  <c r="N1603" i="1"/>
  <c r="S1602" i="1"/>
  <c r="R1602" i="1"/>
  <c r="Q1602" i="1"/>
  <c r="P1602" i="1"/>
  <c r="O1602" i="1"/>
  <c r="N1602" i="1"/>
  <c r="S1601" i="1"/>
  <c r="R1601" i="1"/>
  <c r="Q1601" i="1"/>
  <c r="P1601" i="1"/>
  <c r="O1601" i="1"/>
  <c r="N1601" i="1"/>
  <c r="S1600" i="1"/>
  <c r="R1600" i="1"/>
  <c r="T1600" i="1" s="1"/>
  <c r="Q1600" i="1"/>
  <c r="P1600" i="1"/>
  <c r="O1600" i="1"/>
  <c r="N1600" i="1"/>
  <c r="S1599" i="1"/>
  <c r="R1599" i="1"/>
  <c r="Q1599" i="1"/>
  <c r="P1599" i="1"/>
  <c r="O1599" i="1"/>
  <c r="N1599" i="1"/>
  <c r="S1598" i="1"/>
  <c r="R1598" i="1"/>
  <c r="Q1598" i="1"/>
  <c r="P1598" i="1"/>
  <c r="O1598" i="1"/>
  <c r="N1598" i="1"/>
  <c r="S1597" i="1"/>
  <c r="R1597" i="1"/>
  <c r="T1597" i="1" s="1"/>
  <c r="Q1597" i="1"/>
  <c r="P1597" i="1"/>
  <c r="O1597" i="1"/>
  <c r="N1597" i="1"/>
  <c r="S1596" i="1"/>
  <c r="R1596" i="1"/>
  <c r="Q1596" i="1"/>
  <c r="P1596" i="1"/>
  <c r="O1596" i="1"/>
  <c r="N1596" i="1"/>
  <c r="S1595" i="1"/>
  <c r="R1595" i="1"/>
  <c r="Q1595" i="1"/>
  <c r="P1595" i="1"/>
  <c r="O1595" i="1"/>
  <c r="N1595" i="1"/>
  <c r="S1594" i="1"/>
  <c r="R1594" i="1"/>
  <c r="Q1594" i="1"/>
  <c r="P1594" i="1"/>
  <c r="O1594" i="1"/>
  <c r="N1594" i="1"/>
  <c r="S1593" i="1"/>
  <c r="R1593" i="1"/>
  <c r="Q1593" i="1"/>
  <c r="P1593" i="1"/>
  <c r="O1593" i="1"/>
  <c r="N1593" i="1"/>
  <c r="S1592" i="1"/>
  <c r="R1592" i="1"/>
  <c r="T1592" i="1" s="1"/>
  <c r="Q1592" i="1"/>
  <c r="P1592" i="1"/>
  <c r="O1592" i="1"/>
  <c r="N1592" i="1"/>
  <c r="S1591" i="1"/>
  <c r="R1591" i="1"/>
  <c r="Q1591" i="1"/>
  <c r="P1591" i="1"/>
  <c r="O1591" i="1"/>
  <c r="N1591" i="1"/>
  <c r="S1590" i="1"/>
  <c r="R1590" i="1"/>
  <c r="Q1590" i="1"/>
  <c r="P1590" i="1"/>
  <c r="O1590" i="1"/>
  <c r="N1590" i="1"/>
  <c r="S1589" i="1"/>
  <c r="R1589" i="1"/>
  <c r="T1589" i="1" s="1"/>
  <c r="Q1589" i="1"/>
  <c r="P1589" i="1"/>
  <c r="O1589" i="1"/>
  <c r="N1589" i="1"/>
  <c r="S1588" i="1"/>
  <c r="R1588" i="1"/>
  <c r="Q1588" i="1"/>
  <c r="P1588" i="1"/>
  <c r="O1588" i="1"/>
  <c r="N1588" i="1"/>
  <c r="S1587" i="1"/>
  <c r="R1587" i="1"/>
  <c r="Q1587" i="1"/>
  <c r="P1587" i="1"/>
  <c r="O1587" i="1"/>
  <c r="N1587" i="1"/>
  <c r="S1586" i="1"/>
  <c r="R1586" i="1"/>
  <c r="Q1586" i="1"/>
  <c r="P1586" i="1"/>
  <c r="O1586" i="1"/>
  <c r="N1586" i="1"/>
  <c r="F1586" i="1"/>
  <c r="D1586" i="1"/>
  <c r="S1585" i="1"/>
  <c r="R1585" i="1"/>
  <c r="T1585" i="1" s="1"/>
  <c r="Q1585" i="1"/>
  <c r="P1585" i="1"/>
  <c r="O1585" i="1"/>
  <c r="N1585" i="1"/>
  <c r="F1585" i="1"/>
  <c r="D1585" i="1"/>
  <c r="S1584" i="1"/>
  <c r="R1584" i="1"/>
  <c r="Q1584" i="1"/>
  <c r="P1584" i="1"/>
  <c r="O1584" i="1"/>
  <c r="N1584" i="1"/>
  <c r="S1583" i="1"/>
  <c r="R1583" i="1"/>
  <c r="T1583" i="1" s="1"/>
  <c r="Q1583" i="1"/>
  <c r="P1583" i="1"/>
  <c r="O1583" i="1"/>
  <c r="N1583" i="1"/>
  <c r="S1582" i="1"/>
  <c r="R1582" i="1"/>
  <c r="T1582" i="1" s="1"/>
  <c r="Q1582" i="1"/>
  <c r="P1582" i="1"/>
  <c r="O1582" i="1"/>
  <c r="N1582" i="1"/>
  <c r="S1581" i="1"/>
  <c r="R1581" i="1"/>
  <c r="T1581" i="1" s="1"/>
  <c r="Q1581" i="1"/>
  <c r="P1581" i="1"/>
  <c r="O1581" i="1"/>
  <c r="N1581" i="1"/>
  <c r="S1580" i="1"/>
  <c r="R1580" i="1"/>
  <c r="Q1580" i="1"/>
  <c r="P1580" i="1"/>
  <c r="O1580" i="1"/>
  <c r="N1580" i="1"/>
  <c r="S1579" i="1"/>
  <c r="R1579" i="1"/>
  <c r="Q1579" i="1"/>
  <c r="P1579" i="1"/>
  <c r="O1579" i="1"/>
  <c r="N1579" i="1"/>
  <c r="S1578" i="1"/>
  <c r="R1578" i="1"/>
  <c r="Q1578" i="1"/>
  <c r="P1578" i="1"/>
  <c r="O1578" i="1"/>
  <c r="N1578" i="1"/>
  <c r="S1577" i="1"/>
  <c r="R1577" i="1"/>
  <c r="T1577" i="1" s="1"/>
  <c r="Q1577" i="1"/>
  <c r="P1577" i="1"/>
  <c r="O1577" i="1"/>
  <c r="N1577" i="1"/>
  <c r="S1576" i="1"/>
  <c r="R1576" i="1"/>
  <c r="Q1576" i="1"/>
  <c r="P1576" i="1"/>
  <c r="O1576" i="1"/>
  <c r="N1576" i="1"/>
  <c r="S1575" i="1"/>
  <c r="R1575" i="1"/>
  <c r="Q1575" i="1"/>
  <c r="P1575" i="1"/>
  <c r="O1575" i="1"/>
  <c r="N1575" i="1"/>
  <c r="S1574" i="1"/>
  <c r="R1574" i="1"/>
  <c r="Q1574" i="1"/>
  <c r="P1574" i="1"/>
  <c r="O1574" i="1"/>
  <c r="N1574" i="1"/>
  <c r="S1573" i="1"/>
  <c r="R1573" i="1"/>
  <c r="T1573" i="1" s="1"/>
  <c r="Q1573" i="1"/>
  <c r="P1573" i="1"/>
  <c r="O1573" i="1"/>
  <c r="N1573" i="1"/>
  <c r="S1572" i="1"/>
  <c r="R1572" i="1"/>
  <c r="T1572" i="1" s="1"/>
  <c r="Q1572" i="1"/>
  <c r="P1572" i="1"/>
  <c r="O1572" i="1"/>
  <c r="N1572" i="1"/>
  <c r="S1571" i="1"/>
  <c r="R1571" i="1"/>
  <c r="T1571" i="1" s="1"/>
  <c r="Q1571" i="1"/>
  <c r="P1571" i="1"/>
  <c r="O1571" i="1"/>
  <c r="N1571" i="1"/>
  <c r="S1570" i="1"/>
  <c r="R1570" i="1"/>
  <c r="Q1570" i="1"/>
  <c r="P1570" i="1"/>
  <c r="O1570" i="1"/>
  <c r="N1570" i="1"/>
  <c r="S1569" i="1"/>
  <c r="R1569" i="1"/>
  <c r="Q1569" i="1"/>
  <c r="P1569" i="1"/>
  <c r="O1569" i="1"/>
  <c r="N1569" i="1"/>
  <c r="S1568" i="1"/>
  <c r="R1568" i="1"/>
  <c r="Q1568" i="1"/>
  <c r="P1568" i="1"/>
  <c r="O1568" i="1"/>
  <c r="N1568" i="1"/>
  <c r="S1567" i="1"/>
  <c r="R1567" i="1"/>
  <c r="T1567" i="1" s="1"/>
  <c r="Q1567" i="1"/>
  <c r="P1567" i="1"/>
  <c r="O1567" i="1"/>
  <c r="N1567" i="1"/>
  <c r="S1566" i="1"/>
  <c r="R1566" i="1"/>
  <c r="Q1566" i="1"/>
  <c r="P1566" i="1"/>
  <c r="O1566" i="1"/>
  <c r="N1566" i="1"/>
  <c r="S1565" i="1"/>
  <c r="R1565" i="1"/>
  <c r="Q1565" i="1"/>
  <c r="P1565" i="1"/>
  <c r="O1565" i="1"/>
  <c r="N1565" i="1"/>
  <c r="S1564" i="1"/>
  <c r="R1564" i="1"/>
  <c r="Q1564" i="1"/>
  <c r="P1564" i="1"/>
  <c r="O1564" i="1"/>
  <c r="N1564" i="1"/>
  <c r="S1563" i="1"/>
  <c r="R1563" i="1"/>
  <c r="T1563" i="1" s="1"/>
  <c r="Q1563" i="1"/>
  <c r="P1563" i="1"/>
  <c r="O1563" i="1"/>
  <c r="N1563" i="1"/>
  <c r="S1562" i="1"/>
  <c r="R1562" i="1"/>
  <c r="T1562" i="1" s="1"/>
  <c r="Q1562" i="1"/>
  <c r="P1562" i="1"/>
  <c r="O1562" i="1"/>
  <c r="N1562" i="1"/>
  <c r="S1561" i="1"/>
  <c r="R1561" i="1"/>
  <c r="T1561" i="1" s="1"/>
  <c r="Q1561" i="1"/>
  <c r="P1561" i="1"/>
  <c r="O1561" i="1"/>
  <c r="N1561" i="1"/>
  <c r="S1560" i="1"/>
  <c r="R1560" i="1"/>
  <c r="Q1560" i="1"/>
  <c r="P1560" i="1"/>
  <c r="O1560" i="1"/>
  <c r="N1560" i="1"/>
  <c r="S1559" i="1"/>
  <c r="R1559" i="1"/>
  <c r="Q1559" i="1"/>
  <c r="P1559" i="1"/>
  <c r="O1559" i="1"/>
  <c r="N1559" i="1"/>
  <c r="S1558" i="1"/>
  <c r="R1558" i="1"/>
  <c r="Q1558" i="1"/>
  <c r="P1558" i="1"/>
  <c r="O1558" i="1"/>
  <c r="N1558" i="1"/>
  <c r="S1557" i="1"/>
  <c r="R1557" i="1"/>
  <c r="T1557" i="1" s="1"/>
  <c r="Q1557" i="1"/>
  <c r="P1557" i="1"/>
  <c r="O1557" i="1"/>
  <c r="N1557" i="1"/>
  <c r="S1556" i="1"/>
  <c r="R1556" i="1"/>
  <c r="Q1556" i="1"/>
  <c r="P1556" i="1"/>
  <c r="O1556" i="1"/>
  <c r="N1556" i="1"/>
  <c r="S1555" i="1"/>
  <c r="R1555" i="1"/>
  <c r="Q1555" i="1"/>
  <c r="P1555" i="1"/>
  <c r="O1555" i="1"/>
  <c r="N1555" i="1"/>
  <c r="S1554" i="1"/>
  <c r="R1554" i="1"/>
  <c r="Q1554" i="1"/>
  <c r="P1554" i="1"/>
  <c r="O1554" i="1"/>
  <c r="N1554" i="1"/>
  <c r="S1553" i="1"/>
  <c r="R1553" i="1"/>
  <c r="T1553" i="1" s="1"/>
  <c r="Q1553" i="1"/>
  <c r="P1553" i="1"/>
  <c r="O1553" i="1"/>
  <c r="N1553" i="1"/>
  <c r="S1552" i="1"/>
  <c r="R1552" i="1"/>
  <c r="T1552" i="1" s="1"/>
  <c r="Q1552" i="1"/>
  <c r="P1552" i="1"/>
  <c r="O1552" i="1"/>
  <c r="N1552" i="1"/>
  <c r="S1551" i="1"/>
  <c r="R1551" i="1"/>
  <c r="T1551" i="1" s="1"/>
  <c r="Q1551" i="1"/>
  <c r="P1551" i="1"/>
  <c r="O1551" i="1"/>
  <c r="N1551" i="1"/>
  <c r="S1550" i="1"/>
  <c r="R1550" i="1"/>
  <c r="Q1550" i="1"/>
  <c r="P1550" i="1"/>
  <c r="O1550" i="1"/>
  <c r="N1550" i="1"/>
  <c r="S1549" i="1"/>
  <c r="R1549" i="1"/>
  <c r="Q1549" i="1"/>
  <c r="P1549" i="1"/>
  <c r="O1549" i="1"/>
  <c r="N1549" i="1"/>
  <c r="S1548" i="1"/>
  <c r="R1548" i="1"/>
  <c r="Q1548" i="1"/>
  <c r="P1548" i="1"/>
  <c r="O1548" i="1"/>
  <c r="N1548" i="1"/>
  <c r="S1547" i="1"/>
  <c r="R1547" i="1"/>
  <c r="T1547" i="1" s="1"/>
  <c r="Q1547" i="1"/>
  <c r="P1547" i="1"/>
  <c r="O1547" i="1"/>
  <c r="N1547" i="1"/>
  <c r="S1546" i="1"/>
  <c r="R1546" i="1"/>
  <c r="Q1546" i="1"/>
  <c r="P1546" i="1"/>
  <c r="O1546" i="1"/>
  <c r="N1546" i="1"/>
  <c r="S1545" i="1"/>
  <c r="R1545" i="1"/>
  <c r="Q1545" i="1"/>
  <c r="P1545" i="1"/>
  <c r="O1545" i="1"/>
  <c r="N1545" i="1"/>
  <c r="S1544" i="1"/>
  <c r="R1544" i="1"/>
  <c r="Q1544" i="1"/>
  <c r="P1544" i="1"/>
  <c r="O1544" i="1"/>
  <c r="N1544" i="1"/>
  <c r="S1543" i="1"/>
  <c r="R1543" i="1"/>
  <c r="T1543" i="1" s="1"/>
  <c r="Q1543" i="1"/>
  <c r="P1543" i="1"/>
  <c r="O1543" i="1"/>
  <c r="N1543" i="1"/>
  <c r="S1542" i="1"/>
  <c r="R1542" i="1"/>
  <c r="T1542" i="1" s="1"/>
  <c r="Q1542" i="1"/>
  <c r="P1542" i="1"/>
  <c r="O1542" i="1"/>
  <c r="N1542" i="1"/>
  <c r="S1541" i="1"/>
  <c r="R1541" i="1"/>
  <c r="T1541" i="1" s="1"/>
  <c r="Q1541" i="1"/>
  <c r="P1541" i="1"/>
  <c r="O1541" i="1"/>
  <c r="N1541" i="1"/>
  <c r="S1540" i="1"/>
  <c r="R1540" i="1"/>
  <c r="Q1540" i="1"/>
  <c r="P1540" i="1"/>
  <c r="O1540" i="1"/>
  <c r="N1540" i="1"/>
  <c r="S1539" i="1"/>
  <c r="R1539" i="1"/>
  <c r="Q1539" i="1"/>
  <c r="P1539" i="1"/>
  <c r="O1539" i="1"/>
  <c r="N1539" i="1"/>
  <c r="S1538" i="1"/>
  <c r="R1538" i="1"/>
  <c r="Q1538" i="1"/>
  <c r="P1538" i="1"/>
  <c r="O1538" i="1"/>
  <c r="N1538" i="1"/>
  <c r="S1537" i="1"/>
  <c r="R1537" i="1"/>
  <c r="T1537" i="1" s="1"/>
  <c r="Q1537" i="1"/>
  <c r="P1537" i="1"/>
  <c r="O1537" i="1"/>
  <c r="N1537" i="1"/>
  <c r="S1536" i="1"/>
  <c r="R1536" i="1"/>
  <c r="Q1536" i="1"/>
  <c r="P1536" i="1"/>
  <c r="O1536" i="1"/>
  <c r="N1536" i="1"/>
  <c r="S1535" i="1"/>
  <c r="R1535" i="1"/>
  <c r="Q1535" i="1"/>
  <c r="P1535" i="1"/>
  <c r="O1535" i="1"/>
  <c r="N1535" i="1"/>
  <c r="S1534" i="1"/>
  <c r="R1534" i="1"/>
  <c r="Q1534" i="1"/>
  <c r="P1534" i="1"/>
  <c r="O1534" i="1"/>
  <c r="N1534" i="1"/>
  <c r="S1533" i="1"/>
  <c r="R1533" i="1"/>
  <c r="T1533" i="1" s="1"/>
  <c r="Q1533" i="1"/>
  <c r="P1533" i="1"/>
  <c r="O1533" i="1"/>
  <c r="N1533" i="1"/>
  <c r="S1532" i="1"/>
  <c r="R1532" i="1"/>
  <c r="T1532" i="1" s="1"/>
  <c r="Q1532" i="1"/>
  <c r="P1532" i="1"/>
  <c r="O1532" i="1"/>
  <c r="N1532" i="1"/>
  <c r="S1531" i="1"/>
  <c r="R1531" i="1"/>
  <c r="T1531" i="1" s="1"/>
  <c r="Q1531" i="1"/>
  <c r="P1531" i="1"/>
  <c r="O1531" i="1"/>
  <c r="N1531" i="1"/>
  <c r="S1530" i="1"/>
  <c r="R1530" i="1"/>
  <c r="Q1530" i="1"/>
  <c r="P1530" i="1"/>
  <c r="O1530" i="1"/>
  <c r="N1530" i="1"/>
  <c r="S1529" i="1"/>
  <c r="R1529" i="1"/>
  <c r="Q1529" i="1"/>
  <c r="P1529" i="1"/>
  <c r="O1529" i="1"/>
  <c r="N1529" i="1"/>
  <c r="S1528" i="1"/>
  <c r="R1528" i="1"/>
  <c r="Q1528" i="1"/>
  <c r="P1528" i="1"/>
  <c r="O1528" i="1"/>
  <c r="N1528" i="1"/>
  <c r="S1527" i="1"/>
  <c r="R1527" i="1"/>
  <c r="T1527" i="1" s="1"/>
  <c r="Q1527" i="1"/>
  <c r="P1527" i="1"/>
  <c r="O1527" i="1"/>
  <c r="N1527" i="1"/>
  <c r="S1526" i="1"/>
  <c r="R1526" i="1"/>
  <c r="Q1526" i="1"/>
  <c r="P1526" i="1"/>
  <c r="O1526" i="1"/>
  <c r="N1526" i="1"/>
  <c r="S1525" i="1"/>
  <c r="R1525" i="1"/>
  <c r="Q1525" i="1"/>
  <c r="P1525" i="1"/>
  <c r="O1525" i="1"/>
  <c r="N1525" i="1"/>
  <c r="S1524" i="1"/>
  <c r="R1524" i="1"/>
  <c r="Q1524" i="1"/>
  <c r="P1524" i="1"/>
  <c r="O1524" i="1"/>
  <c r="N1524" i="1"/>
  <c r="S1523" i="1"/>
  <c r="R1523" i="1"/>
  <c r="T1523" i="1" s="1"/>
  <c r="Q1523" i="1"/>
  <c r="P1523" i="1"/>
  <c r="O1523" i="1"/>
  <c r="N1523" i="1"/>
  <c r="S1522" i="1"/>
  <c r="R1522" i="1"/>
  <c r="T1522" i="1" s="1"/>
  <c r="Q1522" i="1"/>
  <c r="P1522" i="1"/>
  <c r="O1522" i="1"/>
  <c r="N1522" i="1"/>
  <c r="S1521" i="1"/>
  <c r="R1521" i="1"/>
  <c r="T1521" i="1" s="1"/>
  <c r="Q1521" i="1"/>
  <c r="P1521" i="1"/>
  <c r="O1521" i="1"/>
  <c r="N1521" i="1"/>
  <c r="S1520" i="1"/>
  <c r="R1520" i="1"/>
  <c r="Q1520" i="1"/>
  <c r="P1520" i="1"/>
  <c r="O1520" i="1"/>
  <c r="N1520" i="1"/>
  <c r="S1519" i="1"/>
  <c r="R1519" i="1"/>
  <c r="Q1519" i="1"/>
  <c r="P1519" i="1"/>
  <c r="O1519" i="1"/>
  <c r="N1519" i="1"/>
  <c r="S1518" i="1"/>
  <c r="R1518" i="1"/>
  <c r="Q1518" i="1"/>
  <c r="P1518" i="1"/>
  <c r="O1518" i="1"/>
  <c r="N1518" i="1"/>
  <c r="S1517" i="1"/>
  <c r="R1517" i="1"/>
  <c r="T1517" i="1" s="1"/>
  <c r="Q1517" i="1"/>
  <c r="P1517" i="1"/>
  <c r="O1517" i="1"/>
  <c r="N1517" i="1"/>
  <c r="S1516" i="1"/>
  <c r="R1516" i="1"/>
  <c r="Q1516" i="1"/>
  <c r="P1516" i="1"/>
  <c r="O1516" i="1"/>
  <c r="N1516" i="1"/>
  <c r="S1515" i="1"/>
  <c r="R1515" i="1"/>
  <c r="Q1515" i="1"/>
  <c r="P1515" i="1"/>
  <c r="O1515" i="1"/>
  <c r="N1515" i="1"/>
  <c r="S1514" i="1"/>
  <c r="R1514" i="1"/>
  <c r="Q1514" i="1"/>
  <c r="P1514" i="1"/>
  <c r="O1514" i="1"/>
  <c r="N1514" i="1"/>
  <c r="S1513" i="1"/>
  <c r="R1513" i="1"/>
  <c r="T1513" i="1" s="1"/>
  <c r="Q1513" i="1"/>
  <c r="P1513" i="1"/>
  <c r="O1513" i="1"/>
  <c r="N1513" i="1"/>
  <c r="S1512" i="1"/>
  <c r="R1512" i="1"/>
  <c r="T1512" i="1" s="1"/>
  <c r="Q1512" i="1"/>
  <c r="P1512" i="1"/>
  <c r="O1512" i="1"/>
  <c r="N1512" i="1"/>
  <c r="S1511" i="1"/>
  <c r="R1511" i="1"/>
  <c r="T1511" i="1" s="1"/>
  <c r="Q1511" i="1"/>
  <c r="P1511" i="1"/>
  <c r="O1511" i="1"/>
  <c r="N1511" i="1"/>
  <c r="S1510" i="1"/>
  <c r="R1510" i="1"/>
  <c r="Q1510" i="1"/>
  <c r="P1510" i="1"/>
  <c r="O1510" i="1"/>
  <c r="N1510" i="1"/>
  <c r="S1509" i="1"/>
  <c r="R1509" i="1"/>
  <c r="Q1509" i="1"/>
  <c r="P1509" i="1"/>
  <c r="O1509" i="1"/>
  <c r="N1509" i="1"/>
  <c r="S1508" i="1"/>
  <c r="R1508" i="1"/>
  <c r="Q1508" i="1"/>
  <c r="P1508" i="1"/>
  <c r="O1508" i="1"/>
  <c r="N1508" i="1"/>
  <c r="S1507" i="1"/>
  <c r="R1507" i="1"/>
  <c r="T1507" i="1" s="1"/>
  <c r="Q1507" i="1"/>
  <c r="P1507" i="1"/>
  <c r="O1507" i="1"/>
  <c r="N1507" i="1"/>
  <c r="S1506" i="1"/>
  <c r="R1506" i="1"/>
  <c r="Q1506" i="1"/>
  <c r="P1506" i="1"/>
  <c r="O1506" i="1"/>
  <c r="N1506" i="1"/>
  <c r="S1505" i="1"/>
  <c r="R1505" i="1"/>
  <c r="T1505" i="1" s="1"/>
  <c r="Q1505" i="1"/>
  <c r="P1505" i="1"/>
  <c r="O1505" i="1"/>
  <c r="N1505" i="1"/>
  <c r="S1504" i="1"/>
  <c r="R1504" i="1"/>
  <c r="Q1504" i="1"/>
  <c r="P1504" i="1"/>
  <c r="O1504" i="1"/>
  <c r="N1504" i="1"/>
  <c r="S1503" i="1"/>
  <c r="R1503" i="1"/>
  <c r="T1503" i="1" s="1"/>
  <c r="Q1503" i="1"/>
  <c r="P1503" i="1"/>
  <c r="O1503" i="1"/>
  <c r="N1503" i="1"/>
  <c r="S1502" i="1"/>
  <c r="R1502" i="1"/>
  <c r="T1502" i="1" s="1"/>
  <c r="Q1502" i="1"/>
  <c r="P1502" i="1"/>
  <c r="O1502" i="1"/>
  <c r="N1502" i="1"/>
  <c r="S1501" i="1"/>
  <c r="R1501" i="1"/>
  <c r="T1501" i="1" s="1"/>
  <c r="Q1501" i="1"/>
  <c r="P1501" i="1"/>
  <c r="O1501" i="1"/>
  <c r="N1501" i="1"/>
  <c r="S1500" i="1"/>
  <c r="R1500" i="1"/>
  <c r="Q1500" i="1"/>
  <c r="P1500" i="1"/>
  <c r="O1500" i="1"/>
  <c r="N1500" i="1"/>
  <c r="S1499" i="1"/>
  <c r="R1499" i="1"/>
  <c r="Q1499" i="1"/>
  <c r="P1499" i="1"/>
  <c r="O1499" i="1"/>
  <c r="N1499" i="1"/>
  <c r="S1498" i="1"/>
  <c r="R1498" i="1"/>
  <c r="Q1498" i="1"/>
  <c r="P1498" i="1"/>
  <c r="O1498" i="1"/>
  <c r="N1498" i="1"/>
  <c r="S1497" i="1"/>
  <c r="R1497" i="1"/>
  <c r="T1497" i="1" s="1"/>
  <c r="Q1497" i="1"/>
  <c r="P1497" i="1"/>
  <c r="O1497" i="1"/>
  <c r="N1497" i="1"/>
  <c r="S1496" i="1"/>
  <c r="R1496" i="1"/>
  <c r="Q1496" i="1"/>
  <c r="P1496" i="1"/>
  <c r="O1496" i="1"/>
  <c r="N1496" i="1"/>
  <c r="S1495" i="1"/>
  <c r="R1495" i="1"/>
  <c r="T1495" i="1" s="1"/>
  <c r="Q1495" i="1"/>
  <c r="P1495" i="1"/>
  <c r="O1495" i="1"/>
  <c r="N1495" i="1"/>
  <c r="S1494" i="1"/>
  <c r="R1494" i="1"/>
  <c r="Q1494" i="1"/>
  <c r="P1494" i="1"/>
  <c r="O1494" i="1"/>
  <c r="N1494" i="1"/>
  <c r="S1493" i="1"/>
  <c r="R1493" i="1"/>
  <c r="T1493" i="1" s="1"/>
  <c r="Q1493" i="1"/>
  <c r="P1493" i="1"/>
  <c r="O1493" i="1"/>
  <c r="N1493" i="1"/>
  <c r="S1492" i="1"/>
  <c r="R1492" i="1"/>
  <c r="T1492" i="1" s="1"/>
  <c r="Q1492" i="1"/>
  <c r="P1492" i="1"/>
  <c r="O1492" i="1"/>
  <c r="N1492" i="1"/>
  <c r="S1491" i="1"/>
  <c r="R1491" i="1"/>
  <c r="T1491" i="1" s="1"/>
  <c r="Q1491" i="1"/>
  <c r="P1491" i="1"/>
  <c r="O1491" i="1"/>
  <c r="N1491" i="1"/>
  <c r="S1490" i="1"/>
  <c r="R1490" i="1"/>
  <c r="Q1490" i="1"/>
  <c r="P1490" i="1"/>
  <c r="O1490" i="1"/>
  <c r="N1490" i="1"/>
  <c r="S1489" i="1"/>
  <c r="R1489" i="1"/>
  <c r="Q1489" i="1"/>
  <c r="P1489" i="1"/>
  <c r="O1489" i="1"/>
  <c r="N1489" i="1"/>
  <c r="S1488" i="1"/>
  <c r="R1488" i="1"/>
  <c r="Q1488" i="1"/>
  <c r="P1488" i="1"/>
  <c r="O1488" i="1"/>
  <c r="N1488" i="1"/>
  <c r="S1487" i="1"/>
  <c r="R1487" i="1"/>
  <c r="T1487" i="1" s="1"/>
  <c r="Q1487" i="1"/>
  <c r="P1487" i="1"/>
  <c r="O1487" i="1"/>
  <c r="N1487" i="1"/>
  <c r="S1486" i="1"/>
  <c r="R1486" i="1"/>
  <c r="Q1486" i="1"/>
  <c r="P1486" i="1"/>
  <c r="O1486" i="1"/>
  <c r="N1486" i="1"/>
  <c r="S1485" i="1"/>
  <c r="R1485" i="1"/>
  <c r="T1485" i="1" s="1"/>
  <c r="Q1485" i="1"/>
  <c r="P1485" i="1"/>
  <c r="O1485" i="1"/>
  <c r="N1485" i="1"/>
  <c r="S1484" i="1"/>
  <c r="R1484" i="1"/>
  <c r="Q1484" i="1"/>
  <c r="P1484" i="1"/>
  <c r="O1484" i="1"/>
  <c r="N1484" i="1"/>
  <c r="S1483" i="1"/>
  <c r="R1483" i="1"/>
  <c r="T1483" i="1" s="1"/>
  <c r="Q1483" i="1"/>
  <c r="P1483" i="1"/>
  <c r="O1483" i="1"/>
  <c r="N1483" i="1"/>
  <c r="S1482" i="1"/>
  <c r="R1482" i="1"/>
  <c r="T1482" i="1" s="1"/>
  <c r="Q1482" i="1"/>
  <c r="P1482" i="1"/>
  <c r="O1482" i="1"/>
  <c r="N1482" i="1"/>
  <c r="S1481" i="1"/>
  <c r="R1481" i="1"/>
  <c r="T1481" i="1" s="1"/>
  <c r="Q1481" i="1"/>
  <c r="P1481" i="1"/>
  <c r="O1481" i="1"/>
  <c r="N1481" i="1"/>
  <c r="S1480" i="1"/>
  <c r="R1480" i="1"/>
  <c r="Q1480" i="1"/>
  <c r="P1480" i="1"/>
  <c r="O1480" i="1"/>
  <c r="N1480" i="1"/>
  <c r="S1479" i="1"/>
  <c r="R1479" i="1"/>
  <c r="Q1479" i="1"/>
  <c r="P1479" i="1"/>
  <c r="O1479" i="1"/>
  <c r="N1479" i="1"/>
  <c r="S1478" i="1"/>
  <c r="R1478" i="1"/>
  <c r="Q1478" i="1"/>
  <c r="P1478" i="1"/>
  <c r="O1478" i="1"/>
  <c r="N1478" i="1"/>
  <c r="S1477" i="1"/>
  <c r="R1477" i="1"/>
  <c r="T1477" i="1" s="1"/>
  <c r="Q1477" i="1"/>
  <c r="P1477" i="1"/>
  <c r="O1477" i="1"/>
  <c r="N1477" i="1"/>
  <c r="S1476" i="1"/>
  <c r="R1476" i="1"/>
  <c r="Q1476" i="1"/>
  <c r="P1476" i="1"/>
  <c r="O1476" i="1"/>
  <c r="N1476" i="1"/>
  <c r="S1475" i="1"/>
  <c r="R1475" i="1"/>
  <c r="T1475" i="1" s="1"/>
  <c r="Q1475" i="1"/>
  <c r="P1475" i="1"/>
  <c r="O1475" i="1"/>
  <c r="N1475" i="1"/>
  <c r="S1474" i="1"/>
  <c r="R1474" i="1"/>
  <c r="Q1474" i="1"/>
  <c r="P1474" i="1"/>
  <c r="O1474" i="1"/>
  <c r="N1474" i="1"/>
  <c r="S1473" i="1"/>
  <c r="R1473" i="1"/>
  <c r="T1473" i="1" s="1"/>
  <c r="Q1473" i="1"/>
  <c r="P1473" i="1"/>
  <c r="O1473" i="1"/>
  <c r="N1473" i="1"/>
  <c r="S1472" i="1"/>
  <c r="R1472" i="1"/>
  <c r="T1472" i="1" s="1"/>
  <c r="Q1472" i="1"/>
  <c r="P1472" i="1"/>
  <c r="O1472" i="1"/>
  <c r="N1472" i="1"/>
  <c r="S1471" i="1"/>
  <c r="R1471" i="1"/>
  <c r="T1471" i="1" s="1"/>
  <c r="Q1471" i="1"/>
  <c r="P1471" i="1"/>
  <c r="O1471" i="1"/>
  <c r="N1471" i="1"/>
  <c r="S1470" i="1"/>
  <c r="R1470" i="1"/>
  <c r="Q1470" i="1"/>
  <c r="P1470" i="1"/>
  <c r="O1470" i="1"/>
  <c r="N1470" i="1"/>
  <c r="S1469" i="1"/>
  <c r="R1469" i="1"/>
  <c r="Q1469" i="1"/>
  <c r="P1469" i="1"/>
  <c r="O1469" i="1"/>
  <c r="N1469" i="1"/>
  <c r="S1468" i="1"/>
  <c r="R1468" i="1"/>
  <c r="Q1468" i="1"/>
  <c r="P1468" i="1"/>
  <c r="O1468" i="1"/>
  <c r="N1468" i="1"/>
  <c r="S1467" i="1"/>
  <c r="R1467" i="1"/>
  <c r="T1467" i="1" s="1"/>
  <c r="Q1467" i="1"/>
  <c r="P1467" i="1"/>
  <c r="O1467" i="1"/>
  <c r="N1467" i="1"/>
  <c r="S1466" i="1"/>
  <c r="R1466" i="1"/>
  <c r="Q1466" i="1"/>
  <c r="P1466" i="1"/>
  <c r="O1466" i="1"/>
  <c r="N1466" i="1"/>
  <c r="S1465" i="1"/>
  <c r="R1465" i="1"/>
  <c r="T1465" i="1" s="1"/>
  <c r="Q1465" i="1"/>
  <c r="P1465" i="1"/>
  <c r="O1465" i="1"/>
  <c r="N1465" i="1"/>
  <c r="S1464" i="1"/>
  <c r="R1464" i="1"/>
  <c r="Q1464" i="1"/>
  <c r="P1464" i="1"/>
  <c r="O1464" i="1"/>
  <c r="N1464" i="1"/>
  <c r="S1463" i="1"/>
  <c r="R1463" i="1"/>
  <c r="T1463" i="1" s="1"/>
  <c r="Q1463" i="1"/>
  <c r="P1463" i="1"/>
  <c r="O1463" i="1"/>
  <c r="N1463" i="1"/>
  <c r="S1462" i="1"/>
  <c r="R1462" i="1"/>
  <c r="T1462" i="1" s="1"/>
  <c r="Q1462" i="1"/>
  <c r="P1462" i="1"/>
  <c r="O1462" i="1"/>
  <c r="N1462" i="1"/>
  <c r="S1461" i="1"/>
  <c r="R1461" i="1"/>
  <c r="T1461" i="1" s="1"/>
  <c r="Q1461" i="1"/>
  <c r="P1461" i="1"/>
  <c r="O1461" i="1"/>
  <c r="N1461" i="1"/>
  <c r="S1460" i="1"/>
  <c r="R1460" i="1"/>
  <c r="Q1460" i="1"/>
  <c r="P1460" i="1"/>
  <c r="O1460" i="1"/>
  <c r="N1460" i="1"/>
  <c r="S1459" i="1"/>
  <c r="R1459" i="1"/>
  <c r="Q1459" i="1"/>
  <c r="P1459" i="1"/>
  <c r="O1459" i="1"/>
  <c r="N1459" i="1"/>
  <c r="S1458" i="1"/>
  <c r="R1458" i="1"/>
  <c r="Q1458" i="1"/>
  <c r="P1458" i="1"/>
  <c r="O1458" i="1"/>
  <c r="N1458" i="1"/>
  <c r="S1457" i="1"/>
  <c r="R1457" i="1"/>
  <c r="T1457" i="1" s="1"/>
  <c r="Q1457" i="1"/>
  <c r="P1457" i="1"/>
  <c r="O1457" i="1"/>
  <c r="N1457" i="1"/>
  <c r="S1456" i="1"/>
  <c r="R1456" i="1"/>
  <c r="Q1456" i="1"/>
  <c r="P1456" i="1"/>
  <c r="O1456" i="1"/>
  <c r="N1456" i="1"/>
  <c r="S1455" i="1"/>
  <c r="R1455" i="1"/>
  <c r="T1455" i="1" s="1"/>
  <c r="Q1455" i="1"/>
  <c r="P1455" i="1"/>
  <c r="O1455" i="1"/>
  <c r="N1455" i="1"/>
  <c r="S1454" i="1"/>
  <c r="R1454" i="1"/>
  <c r="Q1454" i="1"/>
  <c r="P1454" i="1"/>
  <c r="O1454" i="1"/>
  <c r="N1454" i="1"/>
  <c r="S1453" i="1"/>
  <c r="R1453" i="1"/>
  <c r="T1453" i="1" s="1"/>
  <c r="Q1453" i="1"/>
  <c r="P1453" i="1"/>
  <c r="O1453" i="1"/>
  <c r="N1453" i="1"/>
  <c r="S1452" i="1"/>
  <c r="R1452" i="1"/>
  <c r="T1452" i="1" s="1"/>
  <c r="Q1452" i="1"/>
  <c r="P1452" i="1"/>
  <c r="O1452" i="1"/>
  <c r="N1452" i="1"/>
  <c r="S1451" i="1"/>
  <c r="R1451" i="1"/>
  <c r="T1451" i="1" s="1"/>
  <c r="Q1451" i="1"/>
  <c r="P1451" i="1"/>
  <c r="O1451" i="1"/>
  <c r="N1451" i="1"/>
  <c r="S1450" i="1"/>
  <c r="R1450" i="1"/>
  <c r="Q1450" i="1"/>
  <c r="P1450" i="1"/>
  <c r="O1450" i="1"/>
  <c r="N1450" i="1"/>
  <c r="S1449" i="1"/>
  <c r="R1449" i="1"/>
  <c r="Q1449" i="1"/>
  <c r="P1449" i="1"/>
  <c r="O1449" i="1"/>
  <c r="N1449" i="1"/>
  <c r="S1448" i="1"/>
  <c r="R1448" i="1"/>
  <c r="Q1448" i="1"/>
  <c r="P1448" i="1"/>
  <c r="O1448" i="1"/>
  <c r="N1448" i="1"/>
  <c r="S1447" i="1"/>
  <c r="R1447" i="1"/>
  <c r="T1447" i="1" s="1"/>
  <c r="Q1447" i="1"/>
  <c r="P1447" i="1"/>
  <c r="O1447" i="1"/>
  <c r="N1447" i="1"/>
  <c r="S1446" i="1"/>
  <c r="R1446" i="1"/>
  <c r="Q1446" i="1"/>
  <c r="P1446" i="1"/>
  <c r="O1446" i="1"/>
  <c r="N1446" i="1"/>
  <c r="S1445" i="1"/>
  <c r="R1445" i="1"/>
  <c r="T1445" i="1" s="1"/>
  <c r="Q1445" i="1"/>
  <c r="P1445" i="1"/>
  <c r="O1445" i="1"/>
  <c r="N1445" i="1"/>
  <c r="S1444" i="1"/>
  <c r="R1444" i="1"/>
  <c r="Q1444" i="1"/>
  <c r="P1444" i="1"/>
  <c r="O1444" i="1"/>
  <c r="N1444" i="1"/>
  <c r="S1443" i="1"/>
  <c r="R1443" i="1"/>
  <c r="T1443" i="1" s="1"/>
  <c r="Q1443" i="1"/>
  <c r="P1443" i="1"/>
  <c r="O1443" i="1"/>
  <c r="N1443" i="1"/>
  <c r="S1442" i="1"/>
  <c r="R1442" i="1"/>
  <c r="T1442" i="1" s="1"/>
  <c r="Q1442" i="1"/>
  <c r="P1442" i="1"/>
  <c r="O1442" i="1"/>
  <c r="N1442" i="1"/>
  <c r="S1441" i="1"/>
  <c r="R1441" i="1"/>
  <c r="T1441" i="1" s="1"/>
  <c r="Q1441" i="1"/>
  <c r="P1441" i="1"/>
  <c r="O1441" i="1"/>
  <c r="N1441" i="1"/>
  <c r="S1440" i="1"/>
  <c r="R1440" i="1"/>
  <c r="Q1440" i="1"/>
  <c r="P1440" i="1"/>
  <c r="O1440" i="1"/>
  <c r="N1440" i="1"/>
  <c r="S1439" i="1"/>
  <c r="R1439" i="1"/>
  <c r="Q1439" i="1"/>
  <c r="P1439" i="1"/>
  <c r="O1439" i="1"/>
  <c r="N1439" i="1"/>
  <c r="S1438" i="1"/>
  <c r="R1438" i="1"/>
  <c r="Q1438" i="1"/>
  <c r="P1438" i="1"/>
  <c r="O1438" i="1"/>
  <c r="N1438" i="1"/>
  <c r="S1437" i="1"/>
  <c r="R1437" i="1"/>
  <c r="T1437" i="1" s="1"/>
  <c r="Q1437" i="1"/>
  <c r="P1437" i="1"/>
  <c r="O1437" i="1"/>
  <c r="N1437" i="1"/>
  <c r="S1436" i="1"/>
  <c r="R1436" i="1"/>
  <c r="Q1436" i="1"/>
  <c r="P1436" i="1"/>
  <c r="O1436" i="1"/>
  <c r="N1436" i="1"/>
  <c r="S1435" i="1"/>
  <c r="R1435" i="1"/>
  <c r="T1435" i="1" s="1"/>
  <c r="Q1435" i="1"/>
  <c r="P1435" i="1"/>
  <c r="O1435" i="1"/>
  <c r="N1435" i="1"/>
  <c r="S1434" i="1"/>
  <c r="R1434" i="1"/>
  <c r="Q1434" i="1"/>
  <c r="P1434" i="1"/>
  <c r="O1434" i="1"/>
  <c r="N1434" i="1"/>
  <c r="S1433" i="1"/>
  <c r="R1433" i="1"/>
  <c r="T1433" i="1" s="1"/>
  <c r="Q1433" i="1"/>
  <c r="P1433" i="1"/>
  <c r="O1433" i="1"/>
  <c r="N1433" i="1"/>
  <c r="S1432" i="1"/>
  <c r="R1432" i="1"/>
  <c r="T1432" i="1" s="1"/>
  <c r="Q1432" i="1"/>
  <c r="P1432" i="1"/>
  <c r="O1432" i="1"/>
  <c r="N1432" i="1"/>
  <c r="S1431" i="1"/>
  <c r="R1431" i="1"/>
  <c r="T1431" i="1" s="1"/>
  <c r="Q1431" i="1"/>
  <c r="P1431" i="1"/>
  <c r="O1431" i="1"/>
  <c r="N1431" i="1"/>
  <c r="S1430" i="1"/>
  <c r="R1430" i="1"/>
  <c r="Q1430" i="1"/>
  <c r="P1430" i="1"/>
  <c r="O1430" i="1"/>
  <c r="N1430" i="1"/>
  <c r="S1429" i="1"/>
  <c r="R1429" i="1"/>
  <c r="Q1429" i="1"/>
  <c r="P1429" i="1"/>
  <c r="O1429" i="1"/>
  <c r="N1429" i="1"/>
  <c r="S1428" i="1"/>
  <c r="R1428" i="1"/>
  <c r="Q1428" i="1"/>
  <c r="P1428" i="1"/>
  <c r="O1428" i="1"/>
  <c r="N1428" i="1"/>
  <c r="S1427" i="1"/>
  <c r="R1427" i="1"/>
  <c r="T1427" i="1" s="1"/>
  <c r="Q1427" i="1"/>
  <c r="P1427" i="1"/>
  <c r="O1427" i="1"/>
  <c r="N1427" i="1"/>
  <c r="S1426" i="1"/>
  <c r="R1426" i="1"/>
  <c r="Q1426" i="1"/>
  <c r="P1426" i="1"/>
  <c r="O1426" i="1"/>
  <c r="N1426" i="1"/>
  <c r="S1425" i="1"/>
  <c r="R1425" i="1"/>
  <c r="T1425" i="1" s="1"/>
  <c r="Q1425" i="1"/>
  <c r="P1425" i="1"/>
  <c r="O1425" i="1"/>
  <c r="N1425" i="1"/>
  <c r="S1424" i="1"/>
  <c r="R1424" i="1"/>
  <c r="Q1424" i="1"/>
  <c r="P1424" i="1"/>
  <c r="O1424" i="1"/>
  <c r="N1424" i="1"/>
  <c r="S1423" i="1"/>
  <c r="R1423" i="1"/>
  <c r="T1423" i="1" s="1"/>
  <c r="Q1423" i="1"/>
  <c r="P1423" i="1"/>
  <c r="O1423" i="1"/>
  <c r="N1423" i="1"/>
  <c r="S1422" i="1"/>
  <c r="R1422" i="1"/>
  <c r="T1422" i="1" s="1"/>
  <c r="Q1422" i="1"/>
  <c r="P1422" i="1"/>
  <c r="O1422" i="1"/>
  <c r="N1422" i="1"/>
  <c r="S1421" i="1"/>
  <c r="R1421" i="1"/>
  <c r="T1421" i="1" s="1"/>
  <c r="Q1421" i="1"/>
  <c r="P1421" i="1"/>
  <c r="O1421" i="1"/>
  <c r="N1421" i="1"/>
  <c r="S1420" i="1"/>
  <c r="R1420" i="1"/>
  <c r="Q1420" i="1"/>
  <c r="P1420" i="1"/>
  <c r="O1420" i="1"/>
  <c r="N1420" i="1"/>
  <c r="S1419" i="1"/>
  <c r="R1419" i="1"/>
  <c r="Q1419" i="1"/>
  <c r="P1419" i="1"/>
  <c r="O1419" i="1"/>
  <c r="N1419" i="1"/>
  <c r="S1418" i="1"/>
  <c r="R1418" i="1"/>
  <c r="Q1418" i="1"/>
  <c r="P1418" i="1"/>
  <c r="O1418" i="1"/>
  <c r="N1418" i="1"/>
  <c r="S1417" i="1"/>
  <c r="R1417" i="1"/>
  <c r="T1417" i="1" s="1"/>
  <c r="Q1417" i="1"/>
  <c r="P1417" i="1"/>
  <c r="O1417" i="1"/>
  <c r="N1417" i="1"/>
  <c r="S1416" i="1"/>
  <c r="R1416" i="1"/>
  <c r="Q1416" i="1"/>
  <c r="P1416" i="1"/>
  <c r="O1416" i="1"/>
  <c r="N1416" i="1"/>
  <c r="S1415" i="1"/>
  <c r="R1415" i="1"/>
  <c r="T1415" i="1" s="1"/>
  <c r="Q1415" i="1"/>
  <c r="P1415" i="1"/>
  <c r="O1415" i="1"/>
  <c r="N1415" i="1"/>
  <c r="S1414" i="1"/>
  <c r="R1414" i="1"/>
  <c r="Q1414" i="1"/>
  <c r="P1414" i="1"/>
  <c r="O1414" i="1"/>
  <c r="N1414" i="1"/>
  <c r="S1413" i="1"/>
  <c r="R1413" i="1"/>
  <c r="T1413" i="1" s="1"/>
  <c r="Q1413" i="1"/>
  <c r="P1413" i="1"/>
  <c r="O1413" i="1"/>
  <c r="N1413" i="1"/>
  <c r="S1412" i="1"/>
  <c r="R1412" i="1"/>
  <c r="T1412" i="1" s="1"/>
  <c r="Q1412" i="1"/>
  <c r="P1412" i="1"/>
  <c r="O1412" i="1"/>
  <c r="N1412" i="1"/>
  <c r="S1411" i="1"/>
  <c r="R1411" i="1"/>
  <c r="T1411" i="1" s="1"/>
  <c r="Q1411" i="1"/>
  <c r="P1411" i="1"/>
  <c r="O1411" i="1"/>
  <c r="N1411" i="1"/>
  <c r="S1410" i="1"/>
  <c r="R1410" i="1"/>
  <c r="Q1410" i="1"/>
  <c r="P1410" i="1"/>
  <c r="O1410" i="1"/>
  <c r="N1410" i="1"/>
  <c r="S1409" i="1"/>
  <c r="R1409" i="1"/>
  <c r="Q1409" i="1"/>
  <c r="P1409" i="1"/>
  <c r="O1409" i="1"/>
  <c r="N1409" i="1"/>
  <c r="S1408" i="1"/>
  <c r="R1408" i="1"/>
  <c r="Q1408" i="1"/>
  <c r="P1408" i="1"/>
  <c r="O1408" i="1"/>
  <c r="N1408" i="1"/>
  <c r="S1407" i="1"/>
  <c r="R1407" i="1"/>
  <c r="T1407" i="1" s="1"/>
  <c r="Q1407" i="1"/>
  <c r="P1407" i="1"/>
  <c r="O1407" i="1"/>
  <c r="N1407" i="1"/>
  <c r="S1406" i="1"/>
  <c r="R1406" i="1"/>
  <c r="Q1406" i="1"/>
  <c r="P1406" i="1"/>
  <c r="O1406" i="1"/>
  <c r="N1406" i="1"/>
  <c r="S1405" i="1"/>
  <c r="R1405" i="1"/>
  <c r="T1405" i="1" s="1"/>
  <c r="Q1405" i="1"/>
  <c r="P1405" i="1"/>
  <c r="O1405" i="1"/>
  <c r="N1405" i="1"/>
  <c r="S1404" i="1"/>
  <c r="R1404" i="1"/>
  <c r="Q1404" i="1"/>
  <c r="P1404" i="1"/>
  <c r="O1404" i="1"/>
  <c r="N1404" i="1"/>
  <c r="S1403" i="1"/>
  <c r="R1403" i="1"/>
  <c r="T1403" i="1" s="1"/>
  <c r="Q1403" i="1"/>
  <c r="P1403" i="1"/>
  <c r="O1403" i="1"/>
  <c r="N1403" i="1"/>
  <c r="S1402" i="1"/>
  <c r="R1402" i="1"/>
  <c r="T1402" i="1" s="1"/>
  <c r="Q1402" i="1"/>
  <c r="P1402" i="1"/>
  <c r="O1402" i="1"/>
  <c r="N1402" i="1"/>
  <c r="S1401" i="1"/>
  <c r="R1401" i="1"/>
  <c r="T1401" i="1" s="1"/>
  <c r="Q1401" i="1"/>
  <c r="P1401" i="1"/>
  <c r="O1401" i="1"/>
  <c r="N1401" i="1"/>
  <c r="S1400" i="1"/>
  <c r="R1400" i="1"/>
  <c r="Q1400" i="1"/>
  <c r="P1400" i="1"/>
  <c r="O1400" i="1"/>
  <c r="N1400" i="1"/>
  <c r="S1399" i="1"/>
  <c r="R1399" i="1"/>
  <c r="Q1399" i="1"/>
  <c r="P1399" i="1"/>
  <c r="O1399" i="1"/>
  <c r="N1399" i="1"/>
  <c r="S1398" i="1"/>
  <c r="R1398" i="1"/>
  <c r="Q1398" i="1"/>
  <c r="P1398" i="1"/>
  <c r="O1398" i="1"/>
  <c r="N1398" i="1"/>
  <c r="S1397" i="1"/>
  <c r="R1397" i="1"/>
  <c r="T1397" i="1" s="1"/>
  <c r="Q1397" i="1"/>
  <c r="P1397" i="1"/>
  <c r="O1397" i="1"/>
  <c r="N1397" i="1"/>
  <c r="S1396" i="1"/>
  <c r="R1396" i="1"/>
  <c r="Q1396" i="1"/>
  <c r="P1396" i="1"/>
  <c r="O1396" i="1"/>
  <c r="N1396" i="1"/>
  <c r="S1395" i="1"/>
  <c r="R1395" i="1"/>
  <c r="T1395" i="1" s="1"/>
  <c r="Q1395" i="1"/>
  <c r="P1395" i="1"/>
  <c r="O1395" i="1"/>
  <c r="N1395" i="1"/>
  <c r="S1394" i="1"/>
  <c r="R1394" i="1"/>
  <c r="Q1394" i="1"/>
  <c r="P1394" i="1"/>
  <c r="O1394" i="1"/>
  <c r="N1394" i="1"/>
  <c r="S1393" i="1"/>
  <c r="R1393" i="1"/>
  <c r="T1393" i="1" s="1"/>
  <c r="Q1393" i="1"/>
  <c r="P1393" i="1"/>
  <c r="O1393" i="1"/>
  <c r="N1393" i="1"/>
  <c r="S1392" i="1"/>
  <c r="R1392" i="1"/>
  <c r="T1392" i="1" s="1"/>
  <c r="Q1392" i="1"/>
  <c r="P1392" i="1"/>
  <c r="O1392" i="1"/>
  <c r="N1392" i="1"/>
  <c r="S1391" i="1"/>
  <c r="R1391" i="1"/>
  <c r="T1391" i="1" s="1"/>
  <c r="Q1391" i="1"/>
  <c r="P1391" i="1"/>
  <c r="O1391" i="1"/>
  <c r="N1391" i="1"/>
  <c r="S1390" i="1"/>
  <c r="R1390" i="1"/>
  <c r="Q1390" i="1"/>
  <c r="P1390" i="1"/>
  <c r="O1390" i="1"/>
  <c r="N1390" i="1"/>
  <c r="S1389" i="1"/>
  <c r="R1389" i="1"/>
  <c r="Q1389" i="1"/>
  <c r="P1389" i="1"/>
  <c r="O1389" i="1"/>
  <c r="N1389" i="1"/>
  <c r="S1388" i="1"/>
  <c r="R1388" i="1"/>
  <c r="Q1388" i="1"/>
  <c r="P1388" i="1"/>
  <c r="O1388" i="1"/>
  <c r="N1388" i="1"/>
  <c r="S1387" i="1"/>
  <c r="R1387" i="1"/>
  <c r="T1387" i="1" s="1"/>
  <c r="Q1387" i="1"/>
  <c r="P1387" i="1"/>
  <c r="O1387" i="1"/>
  <c r="N1387" i="1"/>
  <c r="S1386" i="1"/>
  <c r="R1386" i="1"/>
  <c r="Q1386" i="1"/>
  <c r="P1386" i="1"/>
  <c r="O1386" i="1"/>
  <c r="N1386" i="1"/>
  <c r="S1385" i="1"/>
  <c r="R1385" i="1"/>
  <c r="T1385" i="1" s="1"/>
  <c r="Q1385" i="1"/>
  <c r="P1385" i="1"/>
  <c r="O1385" i="1"/>
  <c r="N1385" i="1"/>
  <c r="S1384" i="1"/>
  <c r="R1384" i="1"/>
  <c r="Q1384" i="1"/>
  <c r="P1384" i="1"/>
  <c r="O1384" i="1"/>
  <c r="N1384" i="1"/>
  <c r="S1383" i="1"/>
  <c r="R1383" i="1"/>
  <c r="T1383" i="1" s="1"/>
  <c r="Q1383" i="1"/>
  <c r="P1383" i="1"/>
  <c r="O1383" i="1"/>
  <c r="N1383" i="1"/>
  <c r="S1382" i="1"/>
  <c r="R1382" i="1"/>
  <c r="T1382" i="1" s="1"/>
  <c r="Q1382" i="1"/>
  <c r="P1382" i="1"/>
  <c r="O1382" i="1"/>
  <c r="N1382" i="1"/>
  <c r="S1381" i="1"/>
  <c r="R1381" i="1"/>
  <c r="T1381" i="1" s="1"/>
  <c r="Q1381" i="1"/>
  <c r="P1381" i="1"/>
  <c r="O1381" i="1"/>
  <c r="N1381" i="1"/>
  <c r="S1380" i="1"/>
  <c r="R1380" i="1"/>
  <c r="T1380" i="1" s="1"/>
  <c r="Q1380" i="1"/>
  <c r="P1380" i="1"/>
  <c r="O1380" i="1"/>
  <c r="N1380" i="1"/>
  <c r="S1379" i="1"/>
  <c r="R1379" i="1"/>
  <c r="Q1379" i="1"/>
  <c r="P1379" i="1"/>
  <c r="O1379" i="1"/>
  <c r="N1379" i="1"/>
  <c r="S1378" i="1"/>
  <c r="R1378" i="1"/>
  <c r="Q1378" i="1"/>
  <c r="P1378" i="1"/>
  <c r="O1378" i="1"/>
  <c r="N1378" i="1"/>
  <c r="S1377" i="1"/>
  <c r="R1377" i="1"/>
  <c r="T1377" i="1" s="1"/>
  <c r="Q1377" i="1"/>
  <c r="P1377" i="1"/>
  <c r="O1377" i="1"/>
  <c r="N1377" i="1"/>
  <c r="S1376" i="1"/>
  <c r="R1376" i="1"/>
  <c r="Q1376" i="1"/>
  <c r="P1376" i="1"/>
  <c r="O1376" i="1"/>
  <c r="N1376" i="1"/>
  <c r="S1375" i="1"/>
  <c r="R1375" i="1"/>
  <c r="T1375" i="1" s="1"/>
  <c r="Q1375" i="1"/>
  <c r="P1375" i="1"/>
  <c r="O1375" i="1"/>
  <c r="N1375" i="1"/>
  <c r="S1374" i="1"/>
  <c r="R1374" i="1"/>
  <c r="Q1374" i="1"/>
  <c r="P1374" i="1"/>
  <c r="O1374" i="1"/>
  <c r="N1374" i="1"/>
  <c r="S1373" i="1"/>
  <c r="R1373" i="1"/>
  <c r="T1373" i="1" s="1"/>
  <c r="Q1373" i="1"/>
  <c r="P1373" i="1"/>
  <c r="O1373" i="1"/>
  <c r="N1373" i="1"/>
  <c r="S1372" i="1"/>
  <c r="R1372" i="1"/>
  <c r="T1372" i="1" s="1"/>
  <c r="Q1372" i="1"/>
  <c r="P1372" i="1"/>
  <c r="O1372" i="1"/>
  <c r="N1372" i="1"/>
  <c r="S1371" i="1"/>
  <c r="R1371" i="1"/>
  <c r="T1371" i="1" s="1"/>
  <c r="Q1371" i="1"/>
  <c r="P1371" i="1"/>
  <c r="O1371" i="1"/>
  <c r="N1371" i="1"/>
  <c r="S1370" i="1"/>
  <c r="R1370" i="1"/>
  <c r="T1370" i="1" s="1"/>
  <c r="Q1370" i="1"/>
  <c r="P1370" i="1"/>
  <c r="O1370" i="1"/>
  <c r="N1370" i="1"/>
  <c r="S1369" i="1"/>
  <c r="R1369" i="1"/>
  <c r="T1369" i="1" s="1"/>
  <c r="Q1369" i="1"/>
  <c r="P1369" i="1"/>
  <c r="O1369" i="1"/>
  <c r="N1369" i="1"/>
  <c r="S1368" i="1"/>
  <c r="R1368" i="1"/>
  <c r="Q1368" i="1"/>
  <c r="P1368" i="1"/>
  <c r="O1368" i="1"/>
  <c r="N1368" i="1"/>
  <c r="S1367" i="1"/>
  <c r="R1367" i="1"/>
  <c r="T1367" i="1" s="1"/>
  <c r="Q1367" i="1"/>
  <c r="P1367" i="1"/>
  <c r="O1367" i="1"/>
  <c r="N1367" i="1"/>
  <c r="S1366" i="1"/>
  <c r="R1366" i="1"/>
  <c r="Q1366" i="1"/>
  <c r="P1366" i="1"/>
  <c r="O1366" i="1"/>
  <c r="N1366" i="1"/>
  <c r="S1365" i="1"/>
  <c r="R1365" i="1"/>
  <c r="T1365" i="1" s="1"/>
  <c r="Q1365" i="1"/>
  <c r="P1365" i="1"/>
  <c r="O1365" i="1"/>
  <c r="N1365" i="1"/>
  <c r="S1364" i="1"/>
  <c r="R1364" i="1"/>
  <c r="Q1364" i="1"/>
  <c r="P1364" i="1"/>
  <c r="O1364" i="1"/>
  <c r="N1364" i="1"/>
  <c r="S1363" i="1"/>
  <c r="R1363" i="1"/>
  <c r="T1363" i="1" s="1"/>
  <c r="Q1363" i="1"/>
  <c r="P1363" i="1"/>
  <c r="O1363" i="1"/>
  <c r="N1363" i="1"/>
  <c r="S1362" i="1"/>
  <c r="R1362" i="1"/>
  <c r="T1362" i="1" s="1"/>
  <c r="Q1362" i="1"/>
  <c r="P1362" i="1"/>
  <c r="O1362" i="1"/>
  <c r="N1362" i="1"/>
  <c r="S1361" i="1"/>
  <c r="R1361" i="1"/>
  <c r="T1361" i="1" s="1"/>
  <c r="Q1361" i="1"/>
  <c r="P1361" i="1"/>
  <c r="O1361" i="1"/>
  <c r="N1361" i="1"/>
  <c r="S1360" i="1"/>
  <c r="R1360" i="1"/>
  <c r="T1360" i="1" s="1"/>
  <c r="Q1360" i="1"/>
  <c r="P1360" i="1"/>
  <c r="O1360" i="1"/>
  <c r="N1360" i="1"/>
  <c r="S1359" i="1"/>
  <c r="R1359" i="1"/>
  <c r="T1359" i="1" s="1"/>
  <c r="Q1359" i="1"/>
  <c r="P1359" i="1"/>
  <c r="O1359" i="1"/>
  <c r="N1359" i="1"/>
  <c r="S1358" i="1"/>
  <c r="R1358" i="1"/>
  <c r="Q1358" i="1"/>
  <c r="P1358" i="1"/>
  <c r="O1358" i="1"/>
  <c r="N1358" i="1"/>
  <c r="S1357" i="1"/>
  <c r="R1357" i="1"/>
  <c r="T1357" i="1" s="1"/>
  <c r="Q1357" i="1"/>
  <c r="P1357" i="1"/>
  <c r="O1357" i="1"/>
  <c r="N1357" i="1"/>
  <c r="S1356" i="1"/>
  <c r="R1356" i="1"/>
  <c r="Q1356" i="1"/>
  <c r="P1356" i="1"/>
  <c r="O1356" i="1"/>
  <c r="N1356" i="1"/>
  <c r="S1355" i="1"/>
  <c r="R1355" i="1"/>
  <c r="T1355" i="1" s="1"/>
  <c r="Q1355" i="1"/>
  <c r="P1355" i="1"/>
  <c r="O1355" i="1"/>
  <c r="N1355" i="1"/>
  <c r="S1354" i="1"/>
  <c r="R1354" i="1"/>
  <c r="Q1354" i="1"/>
  <c r="P1354" i="1"/>
  <c r="O1354" i="1"/>
  <c r="N1354" i="1"/>
  <c r="S1353" i="1"/>
  <c r="R1353" i="1"/>
  <c r="T1353" i="1" s="1"/>
  <c r="Q1353" i="1"/>
  <c r="P1353" i="1"/>
  <c r="O1353" i="1"/>
  <c r="N1353" i="1"/>
  <c r="S1352" i="1"/>
  <c r="R1352" i="1"/>
  <c r="T1352" i="1" s="1"/>
  <c r="Q1352" i="1"/>
  <c r="P1352" i="1"/>
  <c r="O1352" i="1"/>
  <c r="N1352" i="1"/>
  <c r="S1351" i="1"/>
  <c r="R1351" i="1"/>
  <c r="T1351" i="1" s="1"/>
  <c r="Q1351" i="1"/>
  <c r="P1351" i="1"/>
  <c r="O1351" i="1"/>
  <c r="N1351" i="1"/>
  <c r="S1350" i="1"/>
  <c r="R1350" i="1"/>
  <c r="T1350" i="1" s="1"/>
  <c r="Q1350" i="1"/>
  <c r="P1350" i="1"/>
  <c r="O1350" i="1"/>
  <c r="N1350" i="1"/>
  <c r="S1349" i="1"/>
  <c r="R1349" i="1"/>
  <c r="T1349" i="1" s="1"/>
  <c r="Q1349" i="1"/>
  <c r="P1349" i="1"/>
  <c r="O1349" i="1"/>
  <c r="N1349" i="1"/>
  <c r="S1348" i="1"/>
  <c r="R1348" i="1"/>
  <c r="Q1348" i="1"/>
  <c r="P1348" i="1"/>
  <c r="O1348" i="1"/>
  <c r="N1348" i="1"/>
  <c r="S1347" i="1"/>
  <c r="R1347" i="1"/>
  <c r="T1347" i="1" s="1"/>
  <c r="Q1347" i="1"/>
  <c r="P1347" i="1"/>
  <c r="O1347" i="1"/>
  <c r="N1347" i="1"/>
  <c r="S1346" i="1"/>
  <c r="R1346" i="1"/>
  <c r="Q1346" i="1"/>
  <c r="P1346" i="1"/>
  <c r="O1346" i="1"/>
  <c r="N1346" i="1"/>
  <c r="S1345" i="1"/>
  <c r="R1345" i="1"/>
  <c r="T1345" i="1" s="1"/>
  <c r="Q1345" i="1"/>
  <c r="P1345" i="1"/>
  <c r="O1345" i="1"/>
  <c r="N1345" i="1"/>
  <c r="S1344" i="1"/>
  <c r="R1344" i="1"/>
  <c r="Q1344" i="1"/>
  <c r="P1344" i="1"/>
  <c r="O1344" i="1"/>
  <c r="N1344" i="1"/>
  <c r="S1343" i="1"/>
  <c r="R1343" i="1"/>
  <c r="T1343" i="1" s="1"/>
  <c r="Q1343" i="1"/>
  <c r="P1343" i="1"/>
  <c r="O1343" i="1"/>
  <c r="N1343" i="1"/>
  <c r="S1342" i="1"/>
  <c r="R1342" i="1"/>
  <c r="T1342" i="1" s="1"/>
  <c r="Q1342" i="1"/>
  <c r="P1342" i="1"/>
  <c r="O1342" i="1"/>
  <c r="N1342" i="1"/>
  <c r="S1341" i="1"/>
  <c r="R1341" i="1"/>
  <c r="T1341" i="1" s="1"/>
  <c r="Q1341" i="1"/>
  <c r="P1341" i="1"/>
  <c r="O1341" i="1"/>
  <c r="N1341" i="1"/>
  <c r="S1340" i="1"/>
  <c r="R1340" i="1"/>
  <c r="T1340" i="1" s="1"/>
  <c r="Q1340" i="1"/>
  <c r="P1340" i="1"/>
  <c r="O1340" i="1"/>
  <c r="N1340" i="1"/>
  <c r="S1339" i="1"/>
  <c r="R1339" i="1"/>
  <c r="T1339" i="1" s="1"/>
  <c r="Q1339" i="1"/>
  <c r="P1339" i="1"/>
  <c r="O1339" i="1"/>
  <c r="N1339" i="1"/>
  <c r="S1338" i="1"/>
  <c r="R1338" i="1"/>
  <c r="Q1338" i="1"/>
  <c r="P1338" i="1"/>
  <c r="O1338" i="1"/>
  <c r="N1338" i="1"/>
  <c r="S1337" i="1"/>
  <c r="R1337" i="1"/>
  <c r="T1337" i="1" s="1"/>
  <c r="Q1337" i="1"/>
  <c r="P1337" i="1"/>
  <c r="O1337" i="1"/>
  <c r="N1337" i="1"/>
  <c r="S1336" i="1"/>
  <c r="R1336" i="1"/>
  <c r="Q1336" i="1"/>
  <c r="P1336" i="1"/>
  <c r="O1336" i="1"/>
  <c r="N1336" i="1"/>
  <c r="S1335" i="1"/>
  <c r="R1335" i="1"/>
  <c r="T1335" i="1" s="1"/>
  <c r="Q1335" i="1"/>
  <c r="P1335" i="1"/>
  <c r="O1335" i="1"/>
  <c r="N1335" i="1"/>
  <c r="S1334" i="1"/>
  <c r="R1334" i="1"/>
  <c r="Q1334" i="1"/>
  <c r="P1334" i="1"/>
  <c r="O1334" i="1"/>
  <c r="N1334" i="1"/>
  <c r="S1333" i="1"/>
  <c r="R1333" i="1"/>
  <c r="T1333" i="1" s="1"/>
  <c r="Q1333" i="1"/>
  <c r="P1333" i="1"/>
  <c r="O1333" i="1"/>
  <c r="N1333" i="1"/>
  <c r="S1332" i="1"/>
  <c r="R1332" i="1"/>
  <c r="T1332" i="1" s="1"/>
  <c r="Q1332" i="1"/>
  <c r="P1332" i="1"/>
  <c r="O1332" i="1"/>
  <c r="N1332" i="1"/>
  <c r="S1331" i="1"/>
  <c r="R1331" i="1"/>
  <c r="T1331" i="1" s="1"/>
  <c r="Q1331" i="1"/>
  <c r="P1331" i="1"/>
  <c r="O1331" i="1"/>
  <c r="N1331" i="1"/>
  <c r="S1330" i="1"/>
  <c r="R1330" i="1"/>
  <c r="T1330" i="1" s="1"/>
  <c r="Q1330" i="1"/>
  <c r="P1330" i="1"/>
  <c r="O1330" i="1"/>
  <c r="N1330" i="1"/>
  <c r="S1329" i="1"/>
  <c r="R1329" i="1"/>
  <c r="T1329" i="1" s="1"/>
  <c r="Q1329" i="1"/>
  <c r="P1329" i="1"/>
  <c r="O1329" i="1"/>
  <c r="N1329" i="1"/>
  <c r="S1328" i="1"/>
  <c r="R1328" i="1"/>
  <c r="Q1328" i="1"/>
  <c r="P1328" i="1"/>
  <c r="O1328" i="1"/>
  <c r="N1328" i="1"/>
  <c r="S1327" i="1"/>
  <c r="R1327" i="1"/>
  <c r="T1327" i="1" s="1"/>
  <c r="Q1327" i="1"/>
  <c r="P1327" i="1"/>
  <c r="O1327" i="1"/>
  <c r="N1327" i="1"/>
  <c r="S1326" i="1"/>
  <c r="R1326" i="1"/>
  <c r="Q1326" i="1"/>
  <c r="P1326" i="1"/>
  <c r="O1326" i="1"/>
  <c r="N1326" i="1"/>
  <c r="S1325" i="1"/>
  <c r="R1325" i="1"/>
  <c r="T1325" i="1" s="1"/>
  <c r="Q1325" i="1"/>
  <c r="P1325" i="1"/>
  <c r="O1325" i="1"/>
  <c r="N1325" i="1"/>
  <c r="S1324" i="1"/>
  <c r="R1324" i="1"/>
  <c r="Q1324" i="1"/>
  <c r="P1324" i="1"/>
  <c r="O1324" i="1"/>
  <c r="N1324" i="1"/>
  <c r="S1323" i="1"/>
  <c r="R1323" i="1"/>
  <c r="T1323" i="1" s="1"/>
  <c r="Q1323" i="1"/>
  <c r="P1323" i="1"/>
  <c r="O1323" i="1"/>
  <c r="N1323" i="1"/>
  <c r="S1322" i="1"/>
  <c r="R1322" i="1"/>
  <c r="T1322" i="1" s="1"/>
  <c r="Q1322" i="1"/>
  <c r="P1322" i="1"/>
  <c r="O1322" i="1"/>
  <c r="N1322" i="1"/>
  <c r="S1321" i="1"/>
  <c r="R1321" i="1"/>
  <c r="T1321" i="1" s="1"/>
  <c r="Q1321" i="1"/>
  <c r="P1321" i="1"/>
  <c r="O1321" i="1"/>
  <c r="N1321" i="1"/>
  <c r="S1320" i="1"/>
  <c r="R1320" i="1"/>
  <c r="T1320" i="1" s="1"/>
  <c r="Q1320" i="1"/>
  <c r="P1320" i="1"/>
  <c r="O1320" i="1"/>
  <c r="N1320" i="1"/>
  <c r="S1319" i="1"/>
  <c r="R1319" i="1"/>
  <c r="T1319" i="1" s="1"/>
  <c r="Q1319" i="1"/>
  <c r="P1319" i="1"/>
  <c r="O1319" i="1"/>
  <c r="N1319" i="1"/>
  <c r="S1318" i="1"/>
  <c r="R1318" i="1"/>
  <c r="Q1318" i="1"/>
  <c r="P1318" i="1"/>
  <c r="O1318" i="1"/>
  <c r="N1318" i="1"/>
  <c r="S1317" i="1"/>
  <c r="R1317" i="1"/>
  <c r="T1317" i="1" s="1"/>
  <c r="Q1317" i="1"/>
  <c r="P1317" i="1"/>
  <c r="O1317" i="1"/>
  <c r="N1317" i="1"/>
  <c r="S1316" i="1"/>
  <c r="R1316" i="1"/>
  <c r="Q1316" i="1"/>
  <c r="P1316" i="1"/>
  <c r="O1316" i="1"/>
  <c r="N1316" i="1"/>
  <c r="S1315" i="1"/>
  <c r="R1315" i="1"/>
  <c r="T1315" i="1" s="1"/>
  <c r="Q1315" i="1"/>
  <c r="P1315" i="1"/>
  <c r="O1315" i="1"/>
  <c r="N1315" i="1"/>
  <c r="S1314" i="1"/>
  <c r="R1314" i="1"/>
  <c r="Q1314" i="1"/>
  <c r="P1314" i="1"/>
  <c r="O1314" i="1"/>
  <c r="N1314" i="1"/>
  <c r="S1313" i="1"/>
  <c r="R1313" i="1"/>
  <c r="T1313" i="1" s="1"/>
  <c r="Q1313" i="1"/>
  <c r="P1313" i="1"/>
  <c r="O1313" i="1"/>
  <c r="N1313" i="1"/>
  <c r="S1312" i="1"/>
  <c r="R1312" i="1"/>
  <c r="T1312" i="1" s="1"/>
  <c r="Q1312" i="1"/>
  <c r="P1312" i="1"/>
  <c r="O1312" i="1"/>
  <c r="N1312" i="1"/>
  <c r="S1311" i="1"/>
  <c r="R1311" i="1"/>
  <c r="T1311" i="1" s="1"/>
  <c r="Q1311" i="1"/>
  <c r="P1311" i="1"/>
  <c r="O1311" i="1"/>
  <c r="N1311" i="1"/>
  <c r="S1310" i="1"/>
  <c r="R1310" i="1"/>
  <c r="T1310" i="1" s="1"/>
  <c r="Q1310" i="1"/>
  <c r="P1310" i="1"/>
  <c r="O1310" i="1"/>
  <c r="N1310" i="1"/>
  <c r="S1309" i="1"/>
  <c r="R1309" i="1"/>
  <c r="T1309" i="1" s="1"/>
  <c r="Q1309" i="1"/>
  <c r="P1309" i="1"/>
  <c r="O1309" i="1"/>
  <c r="N1309" i="1"/>
  <c r="S1308" i="1"/>
  <c r="R1308" i="1"/>
  <c r="Q1308" i="1"/>
  <c r="P1308" i="1"/>
  <c r="O1308" i="1"/>
  <c r="N1308" i="1"/>
  <c r="S1307" i="1"/>
  <c r="R1307" i="1"/>
  <c r="T1307" i="1" s="1"/>
  <c r="Q1307" i="1"/>
  <c r="P1307" i="1"/>
  <c r="O1307" i="1"/>
  <c r="N1307" i="1"/>
  <c r="S1306" i="1"/>
  <c r="R1306" i="1"/>
  <c r="Q1306" i="1"/>
  <c r="P1306" i="1"/>
  <c r="O1306" i="1"/>
  <c r="N1306" i="1"/>
  <c r="S1305" i="1"/>
  <c r="R1305" i="1"/>
  <c r="T1305" i="1" s="1"/>
  <c r="Q1305" i="1"/>
  <c r="P1305" i="1"/>
  <c r="O1305" i="1"/>
  <c r="N1305" i="1"/>
  <c r="S1304" i="1"/>
  <c r="R1304" i="1"/>
  <c r="Q1304" i="1"/>
  <c r="P1304" i="1"/>
  <c r="O1304" i="1"/>
  <c r="N1304" i="1"/>
  <c r="S1303" i="1"/>
  <c r="R1303" i="1"/>
  <c r="T1303" i="1" s="1"/>
  <c r="Q1303" i="1"/>
  <c r="P1303" i="1"/>
  <c r="O1303" i="1"/>
  <c r="N1303" i="1"/>
  <c r="S1302" i="1"/>
  <c r="R1302" i="1"/>
  <c r="T1302" i="1" s="1"/>
  <c r="Q1302" i="1"/>
  <c r="P1302" i="1"/>
  <c r="O1302" i="1"/>
  <c r="N1302" i="1"/>
  <c r="S1301" i="1"/>
  <c r="R1301" i="1"/>
  <c r="T1301" i="1" s="1"/>
  <c r="Q1301" i="1"/>
  <c r="P1301" i="1"/>
  <c r="O1301" i="1"/>
  <c r="N1301" i="1"/>
  <c r="S1300" i="1"/>
  <c r="R1300" i="1"/>
  <c r="T1300" i="1" s="1"/>
  <c r="Q1300" i="1"/>
  <c r="P1300" i="1"/>
  <c r="O1300" i="1"/>
  <c r="N1300" i="1"/>
  <c r="S1299" i="1"/>
  <c r="R1299" i="1"/>
  <c r="T1299" i="1" s="1"/>
  <c r="Q1299" i="1"/>
  <c r="P1299" i="1"/>
  <c r="O1299" i="1"/>
  <c r="N1299" i="1"/>
  <c r="S1298" i="1"/>
  <c r="R1298" i="1"/>
  <c r="Q1298" i="1"/>
  <c r="P1298" i="1"/>
  <c r="O1298" i="1"/>
  <c r="N1298" i="1"/>
  <c r="S1297" i="1"/>
  <c r="R1297" i="1"/>
  <c r="T1297" i="1" s="1"/>
  <c r="Q1297" i="1"/>
  <c r="P1297" i="1"/>
  <c r="O1297" i="1"/>
  <c r="N1297" i="1"/>
  <c r="S1296" i="1"/>
  <c r="R1296" i="1"/>
  <c r="Q1296" i="1"/>
  <c r="P1296" i="1"/>
  <c r="O1296" i="1"/>
  <c r="N1296" i="1"/>
  <c r="S1295" i="1"/>
  <c r="R1295" i="1"/>
  <c r="T1295" i="1" s="1"/>
  <c r="Q1295" i="1"/>
  <c r="P1295" i="1"/>
  <c r="O1295" i="1"/>
  <c r="N1295" i="1"/>
  <c r="S1294" i="1"/>
  <c r="R1294" i="1"/>
  <c r="Q1294" i="1"/>
  <c r="P1294" i="1"/>
  <c r="O1294" i="1"/>
  <c r="N1294" i="1"/>
  <c r="S1293" i="1"/>
  <c r="R1293" i="1"/>
  <c r="T1293" i="1" s="1"/>
  <c r="Q1293" i="1"/>
  <c r="P1293" i="1"/>
  <c r="O1293" i="1"/>
  <c r="N1293" i="1"/>
  <c r="S1292" i="1"/>
  <c r="R1292" i="1"/>
  <c r="T1292" i="1" s="1"/>
  <c r="Q1292" i="1"/>
  <c r="P1292" i="1"/>
  <c r="O1292" i="1"/>
  <c r="N1292" i="1"/>
  <c r="F1292" i="1"/>
  <c r="D1292" i="1"/>
  <c r="S1291" i="1"/>
  <c r="T1291" i="1" s="1"/>
  <c r="R1291" i="1"/>
  <c r="Q1291" i="1"/>
  <c r="P1291" i="1"/>
  <c r="O1291" i="1"/>
  <c r="N1291" i="1"/>
  <c r="F1291" i="1"/>
  <c r="D1291" i="1"/>
  <c r="S1290" i="1"/>
  <c r="R1290" i="1"/>
  <c r="Q1290" i="1"/>
  <c r="P1290" i="1"/>
  <c r="O1290" i="1"/>
  <c r="N1290" i="1"/>
  <c r="S1289" i="1"/>
  <c r="R1289" i="1"/>
  <c r="T1289" i="1" s="1"/>
  <c r="Q1289" i="1"/>
  <c r="P1289" i="1"/>
  <c r="O1289" i="1"/>
  <c r="N1289" i="1"/>
  <c r="S1288" i="1"/>
  <c r="R1288" i="1"/>
  <c r="Q1288" i="1"/>
  <c r="P1288" i="1"/>
  <c r="O1288" i="1"/>
  <c r="N1288" i="1"/>
  <c r="S1287" i="1"/>
  <c r="R1287" i="1"/>
  <c r="T1287" i="1" s="1"/>
  <c r="Q1287" i="1"/>
  <c r="P1287" i="1"/>
  <c r="O1287" i="1"/>
  <c r="N1287" i="1"/>
  <c r="S1286" i="1"/>
  <c r="R1286" i="1"/>
  <c r="Q1286" i="1"/>
  <c r="P1286" i="1"/>
  <c r="O1286" i="1"/>
  <c r="N1286" i="1"/>
  <c r="S1285" i="1"/>
  <c r="R1285" i="1"/>
  <c r="T1285" i="1" s="1"/>
  <c r="Q1285" i="1"/>
  <c r="P1285" i="1"/>
  <c r="O1285" i="1"/>
  <c r="N1285" i="1"/>
  <c r="S1284" i="1"/>
  <c r="R1284" i="1"/>
  <c r="Q1284" i="1"/>
  <c r="P1284" i="1"/>
  <c r="O1284" i="1"/>
  <c r="N1284" i="1"/>
  <c r="S1283" i="1"/>
  <c r="R1283" i="1"/>
  <c r="T1283" i="1" s="1"/>
  <c r="Q1283" i="1"/>
  <c r="P1283" i="1"/>
  <c r="O1283" i="1"/>
  <c r="N1283" i="1"/>
  <c r="S1282" i="1"/>
  <c r="R1282" i="1"/>
  <c r="Q1282" i="1"/>
  <c r="P1282" i="1"/>
  <c r="O1282" i="1"/>
  <c r="N1282" i="1"/>
  <c r="S1281" i="1"/>
  <c r="R1281" i="1"/>
  <c r="Q1281" i="1"/>
  <c r="P1281" i="1"/>
  <c r="O1281" i="1"/>
  <c r="N1281" i="1"/>
  <c r="S1280" i="1"/>
  <c r="R1280" i="1"/>
  <c r="Q1280" i="1"/>
  <c r="P1280" i="1"/>
  <c r="O1280" i="1"/>
  <c r="N1280" i="1"/>
  <c r="S1279" i="1"/>
  <c r="R1279" i="1"/>
  <c r="T1279" i="1" s="1"/>
  <c r="Q1279" i="1"/>
  <c r="P1279" i="1"/>
  <c r="O1279" i="1"/>
  <c r="N1279" i="1"/>
  <c r="S1278" i="1"/>
  <c r="R1278" i="1"/>
  <c r="Q1278" i="1"/>
  <c r="P1278" i="1"/>
  <c r="O1278" i="1"/>
  <c r="N1278" i="1"/>
  <c r="S1277" i="1"/>
  <c r="R1277" i="1"/>
  <c r="Q1277" i="1"/>
  <c r="P1277" i="1"/>
  <c r="O1277" i="1"/>
  <c r="N1277" i="1"/>
  <c r="S1276" i="1"/>
  <c r="R1276" i="1"/>
  <c r="Q1276" i="1"/>
  <c r="P1276" i="1"/>
  <c r="O1276" i="1"/>
  <c r="N1276" i="1"/>
  <c r="S1275" i="1"/>
  <c r="R1275" i="1"/>
  <c r="T1275" i="1" s="1"/>
  <c r="Q1275" i="1"/>
  <c r="P1275" i="1"/>
  <c r="O1275" i="1"/>
  <c r="N1275" i="1"/>
  <c r="S1274" i="1"/>
  <c r="R1274" i="1"/>
  <c r="Q1274" i="1"/>
  <c r="P1274" i="1"/>
  <c r="O1274" i="1"/>
  <c r="N1274" i="1"/>
  <c r="S1273" i="1"/>
  <c r="R1273" i="1"/>
  <c r="Q1273" i="1"/>
  <c r="P1273" i="1"/>
  <c r="O1273" i="1"/>
  <c r="N1273" i="1"/>
  <c r="S1272" i="1"/>
  <c r="R1272" i="1"/>
  <c r="Q1272" i="1"/>
  <c r="P1272" i="1"/>
  <c r="O1272" i="1"/>
  <c r="N1272" i="1"/>
  <c r="S1271" i="1"/>
  <c r="R1271" i="1"/>
  <c r="T1271" i="1" s="1"/>
  <c r="Q1271" i="1"/>
  <c r="P1271" i="1"/>
  <c r="O1271" i="1"/>
  <c r="N1271" i="1"/>
  <c r="S1270" i="1"/>
  <c r="R1270" i="1"/>
  <c r="Q1270" i="1"/>
  <c r="P1270" i="1"/>
  <c r="O1270" i="1"/>
  <c r="N1270" i="1"/>
  <c r="S1269" i="1"/>
  <c r="R1269" i="1"/>
  <c r="Q1269" i="1"/>
  <c r="P1269" i="1"/>
  <c r="O1269" i="1"/>
  <c r="N1269" i="1"/>
  <c r="S1268" i="1"/>
  <c r="R1268" i="1"/>
  <c r="Q1268" i="1"/>
  <c r="P1268" i="1"/>
  <c r="O1268" i="1"/>
  <c r="N1268" i="1"/>
  <c r="S1267" i="1"/>
  <c r="R1267" i="1"/>
  <c r="T1267" i="1" s="1"/>
  <c r="Q1267" i="1"/>
  <c r="P1267" i="1"/>
  <c r="O1267" i="1"/>
  <c r="N1267" i="1"/>
  <c r="S1266" i="1"/>
  <c r="R1266" i="1"/>
  <c r="Q1266" i="1"/>
  <c r="P1266" i="1"/>
  <c r="O1266" i="1"/>
  <c r="N1266" i="1"/>
  <c r="S1265" i="1"/>
  <c r="R1265" i="1"/>
  <c r="T1265" i="1" s="1"/>
  <c r="Q1265" i="1"/>
  <c r="P1265" i="1"/>
  <c r="O1265" i="1"/>
  <c r="N1265" i="1"/>
  <c r="S1264" i="1"/>
  <c r="R1264" i="1"/>
  <c r="T1264" i="1" s="1"/>
  <c r="Q1264" i="1"/>
  <c r="P1264" i="1"/>
  <c r="O1264" i="1"/>
  <c r="N1264" i="1"/>
  <c r="S1263" i="1"/>
  <c r="R1263" i="1"/>
  <c r="T1263" i="1" s="1"/>
  <c r="Q1263" i="1"/>
  <c r="P1263" i="1"/>
  <c r="O1263" i="1"/>
  <c r="N1263" i="1"/>
  <c r="S1262" i="1"/>
  <c r="R1262" i="1"/>
  <c r="Q1262" i="1"/>
  <c r="P1262" i="1"/>
  <c r="O1262" i="1"/>
  <c r="N1262" i="1"/>
  <c r="S1261" i="1"/>
  <c r="R1261" i="1"/>
  <c r="T1261" i="1" s="1"/>
  <c r="Q1261" i="1"/>
  <c r="P1261" i="1"/>
  <c r="O1261" i="1"/>
  <c r="N1261" i="1"/>
  <c r="S1260" i="1"/>
  <c r="R1260" i="1"/>
  <c r="Q1260" i="1"/>
  <c r="P1260" i="1"/>
  <c r="O1260" i="1"/>
  <c r="N1260" i="1"/>
  <c r="S1259" i="1"/>
  <c r="R1259" i="1"/>
  <c r="T1259" i="1" s="1"/>
  <c r="Q1259" i="1"/>
  <c r="P1259" i="1"/>
  <c r="O1259" i="1"/>
  <c r="N1259" i="1"/>
  <c r="S1258" i="1"/>
  <c r="R1258" i="1"/>
  <c r="Q1258" i="1"/>
  <c r="P1258" i="1"/>
  <c r="O1258" i="1"/>
  <c r="N1258" i="1"/>
  <c r="S1257" i="1"/>
  <c r="R1257" i="1"/>
  <c r="T1257" i="1" s="1"/>
  <c r="Q1257" i="1"/>
  <c r="P1257" i="1"/>
  <c r="O1257" i="1"/>
  <c r="N1257" i="1"/>
  <c r="S1256" i="1"/>
  <c r="R1256" i="1"/>
  <c r="T1256" i="1" s="1"/>
  <c r="Q1256" i="1"/>
  <c r="P1256" i="1"/>
  <c r="O1256" i="1"/>
  <c r="N1256" i="1"/>
  <c r="S1255" i="1"/>
  <c r="R1255" i="1"/>
  <c r="T1255" i="1" s="1"/>
  <c r="Q1255" i="1"/>
  <c r="P1255" i="1"/>
  <c r="O1255" i="1"/>
  <c r="N1255" i="1"/>
  <c r="S1254" i="1"/>
  <c r="R1254" i="1"/>
  <c r="Q1254" i="1"/>
  <c r="P1254" i="1"/>
  <c r="O1254" i="1"/>
  <c r="N1254" i="1"/>
  <c r="S1253" i="1"/>
  <c r="R1253" i="1"/>
  <c r="T1253" i="1" s="1"/>
  <c r="Q1253" i="1"/>
  <c r="P1253" i="1"/>
  <c r="O1253" i="1"/>
  <c r="N1253" i="1"/>
  <c r="S1252" i="1"/>
  <c r="R1252" i="1"/>
  <c r="Q1252" i="1"/>
  <c r="P1252" i="1"/>
  <c r="O1252" i="1"/>
  <c r="N1252" i="1"/>
  <c r="S1251" i="1"/>
  <c r="R1251" i="1"/>
  <c r="T1251" i="1" s="1"/>
  <c r="Q1251" i="1"/>
  <c r="P1251" i="1"/>
  <c r="O1251" i="1"/>
  <c r="N1251" i="1"/>
  <c r="S1250" i="1"/>
  <c r="R1250" i="1"/>
  <c r="Q1250" i="1"/>
  <c r="P1250" i="1"/>
  <c r="O1250" i="1"/>
  <c r="N1250" i="1"/>
  <c r="S1249" i="1"/>
  <c r="R1249" i="1"/>
  <c r="Q1249" i="1"/>
  <c r="P1249" i="1"/>
  <c r="O1249" i="1"/>
  <c r="N1249" i="1"/>
  <c r="S1248" i="1"/>
  <c r="R1248" i="1"/>
  <c r="Q1248" i="1"/>
  <c r="P1248" i="1"/>
  <c r="O1248" i="1"/>
  <c r="N1248" i="1"/>
  <c r="S1247" i="1"/>
  <c r="R1247" i="1"/>
  <c r="T1247" i="1" s="1"/>
  <c r="Q1247" i="1"/>
  <c r="P1247" i="1"/>
  <c r="O1247" i="1"/>
  <c r="N1247" i="1"/>
  <c r="S1246" i="1"/>
  <c r="R1246" i="1"/>
  <c r="Q1246" i="1"/>
  <c r="P1246" i="1"/>
  <c r="O1246" i="1"/>
  <c r="N1246" i="1"/>
  <c r="S1245" i="1"/>
  <c r="R1245" i="1"/>
  <c r="Q1245" i="1"/>
  <c r="P1245" i="1"/>
  <c r="O1245" i="1"/>
  <c r="N1245" i="1"/>
  <c r="S1244" i="1"/>
  <c r="R1244" i="1"/>
  <c r="Q1244" i="1"/>
  <c r="P1244" i="1"/>
  <c r="O1244" i="1"/>
  <c r="N1244" i="1"/>
  <c r="S1243" i="1"/>
  <c r="R1243" i="1"/>
  <c r="T1243" i="1" s="1"/>
  <c r="Q1243" i="1"/>
  <c r="P1243" i="1"/>
  <c r="O1243" i="1"/>
  <c r="N1243" i="1"/>
  <c r="S1242" i="1"/>
  <c r="R1242" i="1"/>
  <c r="Q1242" i="1"/>
  <c r="P1242" i="1"/>
  <c r="O1242" i="1"/>
  <c r="N1242" i="1"/>
  <c r="S1241" i="1"/>
  <c r="R1241" i="1"/>
  <c r="Q1241" i="1"/>
  <c r="P1241" i="1"/>
  <c r="O1241" i="1"/>
  <c r="N1241" i="1"/>
  <c r="S1240" i="1"/>
  <c r="R1240" i="1"/>
  <c r="Q1240" i="1"/>
  <c r="P1240" i="1"/>
  <c r="O1240" i="1"/>
  <c r="N1240" i="1"/>
  <c r="S1239" i="1"/>
  <c r="R1239" i="1"/>
  <c r="T1239" i="1" s="1"/>
  <c r="Q1239" i="1"/>
  <c r="P1239" i="1"/>
  <c r="O1239" i="1"/>
  <c r="N1239" i="1"/>
  <c r="S1238" i="1"/>
  <c r="R1238" i="1"/>
  <c r="Q1238" i="1"/>
  <c r="P1238" i="1"/>
  <c r="O1238" i="1"/>
  <c r="N1238" i="1"/>
  <c r="S1237" i="1"/>
  <c r="R1237" i="1"/>
  <c r="Q1237" i="1"/>
  <c r="P1237" i="1"/>
  <c r="O1237" i="1"/>
  <c r="N1237" i="1"/>
  <c r="S1236" i="1"/>
  <c r="R1236" i="1"/>
  <c r="Q1236" i="1"/>
  <c r="P1236" i="1"/>
  <c r="O1236" i="1"/>
  <c r="N1236" i="1"/>
  <c r="S1235" i="1"/>
  <c r="R1235" i="1"/>
  <c r="T1235" i="1" s="1"/>
  <c r="Q1235" i="1"/>
  <c r="P1235" i="1"/>
  <c r="O1235" i="1"/>
  <c r="N1235" i="1"/>
  <c r="S1234" i="1"/>
  <c r="R1234" i="1"/>
  <c r="Q1234" i="1"/>
  <c r="P1234" i="1"/>
  <c r="O1234" i="1"/>
  <c r="N1234" i="1"/>
  <c r="S1233" i="1"/>
  <c r="R1233" i="1"/>
  <c r="T1233" i="1" s="1"/>
  <c r="Q1233" i="1"/>
  <c r="P1233" i="1"/>
  <c r="O1233" i="1"/>
  <c r="N1233" i="1"/>
  <c r="S1232" i="1"/>
  <c r="R1232" i="1"/>
  <c r="Q1232" i="1"/>
  <c r="P1232" i="1"/>
  <c r="O1232" i="1"/>
  <c r="N1232" i="1"/>
  <c r="S1231" i="1"/>
  <c r="R1231" i="1"/>
  <c r="T1231" i="1" s="1"/>
  <c r="Q1231" i="1"/>
  <c r="P1231" i="1"/>
  <c r="O1231" i="1"/>
  <c r="N1231" i="1"/>
  <c r="S1230" i="1"/>
  <c r="R1230" i="1"/>
  <c r="Q1230" i="1"/>
  <c r="P1230" i="1"/>
  <c r="O1230" i="1"/>
  <c r="N1230" i="1"/>
  <c r="S1229" i="1"/>
  <c r="R1229" i="1"/>
  <c r="T1229" i="1" s="1"/>
  <c r="Q1229" i="1"/>
  <c r="P1229" i="1"/>
  <c r="O1229" i="1"/>
  <c r="N1229" i="1"/>
  <c r="S1228" i="1"/>
  <c r="R1228" i="1"/>
  <c r="Q1228" i="1"/>
  <c r="P1228" i="1"/>
  <c r="O1228" i="1"/>
  <c r="N1228" i="1"/>
  <c r="S1227" i="1"/>
  <c r="R1227" i="1"/>
  <c r="T1227" i="1" s="1"/>
  <c r="Q1227" i="1"/>
  <c r="P1227" i="1"/>
  <c r="O1227" i="1"/>
  <c r="N1227" i="1"/>
  <c r="S1226" i="1"/>
  <c r="R1226" i="1"/>
  <c r="Q1226" i="1"/>
  <c r="P1226" i="1"/>
  <c r="O1226" i="1"/>
  <c r="N1226" i="1"/>
  <c r="S1225" i="1"/>
  <c r="R1225" i="1"/>
  <c r="T1225" i="1" s="1"/>
  <c r="Q1225" i="1"/>
  <c r="P1225" i="1"/>
  <c r="O1225" i="1"/>
  <c r="N1225" i="1"/>
  <c r="S1224" i="1"/>
  <c r="R1224" i="1"/>
  <c r="T1224" i="1" s="1"/>
  <c r="Q1224" i="1"/>
  <c r="P1224" i="1"/>
  <c r="O1224" i="1"/>
  <c r="N1224" i="1"/>
  <c r="S1223" i="1"/>
  <c r="R1223" i="1"/>
  <c r="T1223" i="1" s="1"/>
  <c r="Q1223" i="1"/>
  <c r="P1223" i="1"/>
  <c r="O1223" i="1"/>
  <c r="N1223" i="1"/>
  <c r="S1222" i="1"/>
  <c r="R1222" i="1"/>
  <c r="Q1222" i="1"/>
  <c r="P1222" i="1"/>
  <c r="O1222" i="1"/>
  <c r="N1222" i="1"/>
  <c r="S1221" i="1"/>
  <c r="R1221" i="1"/>
  <c r="T1221" i="1" s="1"/>
  <c r="Q1221" i="1"/>
  <c r="P1221" i="1"/>
  <c r="O1221" i="1"/>
  <c r="N1221" i="1"/>
  <c r="S1220" i="1"/>
  <c r="R1220" i="1"/>
  <c r="Q1220" i="1"/>
  <c r="P1220" i="1"/>
  <c r="O1220" i="1"/>
  <c r="N1220" i="1"/>
  <c r="S1219" i="1"/>
  <c r="R1219" i="1"/>
  <c r="T1219" i="1" s="1"/>
  <c r="Q1219" i="1"/>
  <c r="P1219" i="1"/>
  <c r="O1219" i="1"/>
  <c r="N1219" i="1"/>
  <c r="S1218" i="1"/>
  <c r="R1218" i="1"/>
  <c r="Q1218" i="1"/>
  <c r="P1218" i="1"/>
  <c r="O1218" i="1"/>
  <c r="N1218" i="1"/>
  <c r="S1217" i="1"/>
  <c r="R1217" i="1"/>
  <c r="Q1217" i="1"/>
  <c r="P1217" i="1"/>
  <c r="O1217" i="1"/>
  <c r="N1217" i="1"/>
  <c r="S1216" i="1"/>
  <c r="R1216" i="1"/>
  <c r="Q1216" i="1"/>
  <c r="P1216" i="1"/>
  <c r="O1216" i="1"/>
  <c r="N1216" i="1"/>
  <c r="S1215" i="1"/>
  <c r="R1215" i="1"/>
  <c r="T1215" i="1" s="1"/>
  <c r="Q1215" i="1"/>
  <c r="P1215" i="1"/>
  <c r="O1215" i="1"/>
  <c r="N1215" i="1"/>
  <c r="S1214" i="1"/>
  <c r="R1214" i="1"/>
  <c r="Q1214" i="1"/>
  <c r="P1214" i="1"/>
  <c r="O1214" i="1"/>
  <c r="N1214" i="1"/>
  <c r="S1213" i="1"/>
  <c r="R1213" i="1"/>
  <c r="Q1213" i="1"/>
  <c r="P1213" i="1"/>
  <c r="O1213" i="1"/>
  <c r="N1213" i="1"/>
  <c r="S1212" i="1"/>
  <c r="R1212" i="1"/>
  <c r="Q1212" i="1"/>
  <c r="P1212" i="1"/>
  <c r="O1212" i="1"/>
  <c r="N1212" i="1"/>
  <c r="S1211" i="1"/>
  <c r="R1211" i="1"/>
  <c r="T1211" i="1" s="1"/>
  <c r="Q1211" i="1"/>
  <c r="P1211" i="1"/>
  <c r="O1211" i="1"/>
  <c r="N1211" i="1"/>
  <c r="S1210" i="1"/>
  <c r="R1210" i="1"/>
  <c r="Q1210" i="1"/>
  <c r="P1210" i="1"/>
  <c r="O1210" i="1"/>
  <c r="N1210" i="1"/>
  <c r="S1209" i="1"/>
  <c r="R1209" i="1"/>
  <c r="Q1209" i="1"/>
  <c r="P1209" i="1"/>
  <c r="O1209" i="1"/>
  <c r="N1209" i="1"/>
  <c r="S1208" i="1"/>
  <c r="R1208" i="1"/>
  <c r="Q1208" i="1"/>
  <c r="P1208" i="1"/>
  <c r="O1208" i="1"/>
  <c r="N1208" i="1"/>
  <c r="S1207" i="1"/>
  <c r="R1207" i="1"/>
  <c r="T1207" i="1" s="1"/>
  <c r="Q1207" i="1"/>
  <c r="P1207" i="1"/>
  <c r="O1207" i="1"/>
  <c r="N1207" i="1"/>
  <c r="S1206" i="1"/>
  <c r="R1206" i="1"/>
  <c r="Q1206" i="1"/>
  <c r="P1206" i="1"/>
  <c r="O1206" i="1"/>
  <c r="N1206" i="1"/>
  <c r="S1205" i="1"/>
  <c r="R1205" i="1"/>
  <c r="Q1205" i="1"/>
  <c r="P1205" i="1"/>
  <c r="O1205" i="1"/>
  <c r="N1205" i="1"/>
  <c r="S1204" i="1"/>
  <c r="R1204" i="1"/>
  <c r="T1204" i="1" s="1"/>
  <c r="Q1204" i="1"/>
  <c r="P1204" i="1"/>
  <c r="O1204" i="1"/>
  <c r="N1204" i="1"/>
  <c r="S1203" i="1"/>
  <c r="R1203" i="1"/>
  <c r="T1203" i="1" s="1"/>
  <c r="Q1203" i="1"/>
  <c r="P1203" i="1"/>
  <c r="O1203" i="1"/>
  <c r="N1203" i="1"/>
  <c r="S1202" i="1"/>
  <c r="R1202" i="1"/>
  <c r="Q1202" i="1"/>
  <c r="P1202" i="1"/>
  <c r="O1202" i="1"/>
  <c r="N1202" i="1"/>
  <c r="S1201" i="1"/>
  <c r="R1201" i="1"/>
  <c r="T1201" i="1" s="1"/>
  <c r="Q1201" i="1"/>
  <c r="P1201" i="1"/>
  <c r="O1201" i="1"/>
  <c r="N1201" i="1"/>
  <c r="S1200" i="1"/>
  <c r="R1200" i="1"/>
  <c r="Q1200" i="1"/>
  <c r="P1200" i="1"/>
  <c r="O1200" i="1"/>
  <c r="N1200" i="1"/>
  <c r="S1199" i="1"/>
  <c r="R1199" i="1"/>
  <c r="T1199" i="1" s="1"/>
  <c r="Q1199" i="1"/>
  <c r="P1199" i="1"/>
  <c r="O1199" i="1"/>
  <c r="N1199" i="1"/>
  <c r="S1198" i="1"/>
  <c r="R1198" i="1"/>
  <c r="Q1198" i="1"/>
  <c r="P1198" i="1"/>
  <c r="O1198" i="1"/>
  <c r="N1198" i="1"/>
  <c r="S1197" i="1"/>
  <c r="R1197" i="1"/>
  <c r="T1197" i="1" s="1"/>
  <c r="Q1197" i="1"/>
  <c r="P1197" i="1"/>
  <c r="O1197" i="1"/>
  <c r="N1197" i="1"/>
  <c r="S1196" i="1"/>
  <c r="R1196" i="1"/>
  <c r="Q1196" i="1"/>
  <c r="P1196" i="1"/>
  <c r="O1196" i="1"/>
  <c r="N1196" i="1"/>
  <c r="S1195" i="1"/>
  <c r="R1195" i="1"/>
  <c r="T1195" i="1" s="1"/>
  <c r="Q1195" i="1"/>
  <c r="P1195" i="1"/>
  <c r="O1195" i="1"/>
  <c r="N1195" i="1"/>
  <c r="S1194" i="1"/>
  <c r="R1194" i="1"/>
  <c r="Q1194" i="1"/>
  <c r="P1194" i="1"/>
  <c r="O1194" i="1"/>
  <c r="N1194" i="1"/>
  <c r="S1193" i="1"/>
  <c r="R1193" i="1"/>
  <c r="T1193" i="1" s="1"/>
  <c r="Q1193" i="1"/>
  <c r="P1193" i="1"/>
  <c r="O1193" i="1"/>
  <c r="N1193" i="1"/>
  <c r="S1192" i="1"/>
  <c r="R1192" i="1"/>
  <c r="Q1192" i="1"/>
  <c r="P1192" i="1"/>
  <c r="O1192" i="1"/>
  <c r="N1192" i="1"/>
  <c r="S1191" i="1"/>
  <c r="R1191" i="1"/>
  <c r="T1191" i="1" s="1"/>
  <c r="Q1191" i="1"/>
  <c r="P1191" i="1"/>
  <c r="O1191" i="1"/>
  <c r="N1191" i="1"/>
  <c r="S1190" i="1"/>
  <c r="R1190" i="1"/>
  <c r="Q1190" i="1"/>
  <c r="P1190" i="1"/>
  <c r="O1190" i="1"/>
  <c r="N1190" i="1"/>
  <c r="S1189" i="1"/>
  <c r="R1189" i="1"/>
  <c r="T1189" i="1" s="1"/>
  <c r="Q1189" i="1"/>
  <c r="P1189" i="1"/>
  <c r="O1189" i="1"/>
  <c r="N1189" i="1"/>
  <c r="S1188" i="1"/>
  <c r="R1188" i="1"/>
  <c r="Q1188" i="1"/>
  <c r="P1188" i="1"/>
  <c r="O1188" i="1"/>
  <c r="N1188" i="1"/>
  <c r="S1187" i="1"/>
  <c r="R1187" i="1"/>
  <c r="T1187" i="1" s="1"/>
  <c r="Q1187" i="1"/>
  <c r="P1187" i="1"/>
  <c r="O1187" i="1"/>
  <c r="N1187" i="1"/>
  <c r="S1186" i="1"/>
  <c r="R1186" i="1"/>
  <c r="Q1186" i="1"/>
  <c r="P1186" i="1"/>
  <c r="O1186" i="1"/>
  <c r="N1186" i="1"/>
  <c r="S1185" i="1"/>
  <c r="R1185" i="1"/>
  <c r="Q1185" i="1"/>
  <c r="P1185" i="1"/>
  <c r="O1185" i="1"/>
  <c r="N1185" i="1"/>
  <c r="S1184" i="1"/>
  <c r="R1184" i="1"/>
  <c r="T1184" i="1" s="1"/>
  <c r="Q1184" i="1"/>
  <c r="P1184" i="1"/>
  <c r="O1184" i="1"/>
  <c r="N1184" i="1"/>
  <c r="S1183" i="1"/>
  <c r="R1183" i="1"/>
  <c r="T1183" i="1" s="1"/>
  <c r="Q1183" i="1"/>
  <c r="P1183" i="1"/>
  <c r="O1183" i="1"/>
  <c r="N1183" i="1"/>
  <c r="S1182" i="1"/>
  <c r="R1182" i="1"/>
  <c r="Q1182" i="1"/>
  <c r="P1182" i="1"/>
  <c r="O1182" i="1"/>
  <c r="N1182" i="1"/>
  <c r="S1181" i="1"/>
  <c r="R1181" i="1"/>
  <c r="Q1181" i="1"/>
  <c r="P1181" i="1"/>
  <c r="O1181" i="1"/>
  <c r="N1181" i="1"/>
  <c r="S1180" i="1"/>
  <c r="R1180" i="1"/>
  <c r="Q1180" i="1"/>
  <c r="P1180" i="1"/>
  <c r="O1180" i="1"/>
  <c r="N1180" i="1"/>
  <c r="S1179" i="1"/>
  <c r="R1179" i="1"/>
  <c r="T1179" i="1" s="1"/>
  <c r="Q1179" i="1"/>
  <c r="P1179" i="1"/>
  <c r="O1179" i="1"/>
  <c r="N1179" i="1"/>
  <c r="S1178" i="1"/>
  <c r="R1178" i="1"/>
  <c r="Q1178" i="1"/>
  <c r="P1178" i="1"/>
  <c r="O1178" i="1"/>
  <c r="N1178" i="1"/>
  <c r="S1177" i="1"/>
  <c r="R1177" i="1"/>
  <c r="Q1177" i="1"/>
  <c r="P1177" i="1"/>
  <c r="O1177" i="1"/>
  <c r="N1177" i="1"/>
  <c r="S1176" i="1"/>
  <c r="R1176" i="1"/>
  <c r="Q1176" i="1"/>
  <c r="P1176" i="1"/>
  <c r="O1176" i="1"/>
  <c r="N1176" i="1"/>
  <c r="S1175" i="1"/>
  <c r="R1175" i="1"/>
  <c r="T1175" i="1" s="1"/>
  <c r="Q1175" i="1"/>
  <c r="P1175" i="1"/>
  <c r="O1175" i="1"/>
  <c r="N1175" i="1"/>
  <c r="S1174" i="1"/>
  <c r="R1174" i="1"/>
  <c r="Q1174" i="1"/>
  <c r="P1174" i="1"/>
  <c r="O1174" i="1"/>
  <c r="N1174" i="1"/>
  <c r="S1173" i="1"/>
  <c r="R1173" i="1"/>
  <c r="Q1173" i="1"/>
  <c r="P1173" i="1"/>
  <c r="O1173" i="1"/>
  <c r="N1173" i="1"/>
  <c r="S1172" i="1"/>
  <c r="R1172" i="1"/>
  <c r="Q1172" i="1"/>
  <c r="P1172" i="1"/>
  <c r="O1172" i="1"/>
  <c r="N1172" i="1"/>
  <c r="S1171" i="1"/>
  <c r="R1171" i="1"/>
  <c r="T1171" i="1" s="1"/>
  <c r="Q1171" i="1"/>
  <c r="P1171" i="1"/>
  <c r="O1171" i="1"/>
  <c r="N1171" i="1"/>
  <c r="S1170" i="1"/>
  <c r="R1170" i="1"/>
  <c r="Q1170" i="1"/>
  <c r="P1170" i="1"/>
  <c r="O1170" i="1"/>
  <c r="N1170" i="1"/>
  <c r="S1169" i="1"/>
  <c r="R1169" i="1"/>
  <c r="T1169" i="1" s="1"/>
  <c r="Q1169" i="1"/>
  <c r="P1169" i="1"/>
  <c r="O1169" i="1"/>
  <c r="N1169" i="1"/>
  <c r="S1168" i="1"/>
  <c r="R1168" i="1"/>
  <c r="Q1168" i="1"/>
  <c r="P1168" i="1"/>
  <c r="O1168" i="1"/>
  <c r="N1168" i="1"/>
  <c r="S1167" i="1"/>
  <c r="R1167" i="1"/>
  <c r="T1167" i="1" s="1"/>
  <c r="Q1167" i="1"/>
  <c r="P1167" i="1"/>
  <c r="O1167" i="1"/>
  <c r="N1167" i="1"/>
  <c r="S1166" i="1"/>
  <c r="R1166" i="1"/>
  <c r="Q1166" i="1"/>
  <c r="P1166" i="1"/>
  <c r="O1166" i="1"/>
  <c r="N1166" i="1"/>
  <c r="S1165" i="1"/>
  <c r="R1165" i="1"/>
  <c r="T1165" i="1" s="1"/>
  <c r="Q1165" i="1"/>
  <c r="P1165" i="1"/>
  <c r="O1165" i="1"/>
  <c r="N1165" i="1"/>
  <c r="S1164" i="1"/>
  <c r="R1164" i="1"/>
  <c r="T1164" i="1" s="1"/>
  <c r="Q1164" i="1"/>
  <c r="P1164" i="1"/>
  <c r="O1164" i="1"/>
  <c r="N1164" i="1"/>
  <c r="S1163" i="1"/>
  <c r="R1163" i="1"/>
  <c r="T1163" i="1" s="1"/>
  <c r="Q1163" i="1"/>
  <c r="P1163" i="1"/>
  <c r="O1163" i="1"/>
  <c r="N1163" i="1"/>
  <c r="S1162" i="1"/>
  <c r="R1162" i="1"/>
  <c r="Q1162" i="1"/>
  <c r="P1162" i="1"/>
  <c r="O1162" i="1"/>
  <c r="N1162" i="1"/>
  <c r="S1161" i="1"/>
  <c r="R1161" i="1"/>
  <c r="T1161" i="1" s="1"/>
  <c r="Q1161" i="1"/>
  <c r="P1161" i="1"/>
  <c r="O1161" i="1"/>
  <c r="N1161" i="1"/>
  <c r="S1160" i="1"/>
  <c r="R1160" i="1"/>
  <c r="Q1160" i="1"/>
  <c r="P1160" i="1"/>
  <c r="O1160" i="1"/>
  <c r="N1160" i="1"/>
  <c r="S1159" i="1"/>
  <c r="R1159" i="1"/>
  <c r="T1159" i="1" s="1"/>
  <c r="Q1159" i="1"/>
  <c r="P1159" i="1"/>
  <c r="O1159" i="1"/>
  <c r="N1159" i="1"/>
  <c r="S1158" i="1"/>
  <c r="R1158" i="1"/>
  <c r="Q1158" i="1"/>
  <c r="P1158" i="1"/>
  <c r="O1158" i="1"/>
  <c r="N1158" i="1"/>
  <c r="S1157" i="1"/>
  <c r="R1157" i="1"/>
  <c r="T1157" i="1" s="1"/>
  <c r="Q1157" i="1"/>
  <c r="P1157" i="1"/>
  <c r="O1157" i="1"/>
  <c r="N1157" i="1"/>
  <c r="S1156" i="1"/>
  <c r="R1156" i="1"/>
  <c r="Q1156" i="1"/>
  <c r="P1156" i="1"/>
  <c r="O1156" i="1"/>
  <c r="N1156" i="1"/>
  <c r="S1155" i="1"/>
  <c r="R1155" i="1"/>
  <c r="T1155" i="1" s="1"/>
  <c r="Q1155" i="1"/>
  <c r="P1155" i="1"/>
  <c r="O1155" i="1"/>
  <c r="N1155" i="1"/>
  <c r="S1154" i="1"/>
  <c r="R1154" i="1"/>
  <c r="Q1154" i="1"/>
  <c r="P1154" i="1"/>
  <c r="O1154" i="1"/>
  <c r="N1154" i="1"/>
  <c r="S1153" i="1"/>
  <c r="R1153" i="1"/>
  <c r="Q1153" i="1"/>
  <c r="P1153" i="1"/>
  <c r="O1153" i="1"/>
  <c r="N1153" i="1"/>
  <c r="S1152" i="1"/>
  <c r="R1152" i="1"/>
  <c r="Q1152" i="1"/>
  <c r="P1152" i="1"/>
  <c r="O1152" i="1"/>
  <c r="N1152" i="1"/>
  <c r="S1151" i="1"/>
  <c r="R1151" i="1"/>
  <c r="T1151" i="1" s="1"/>
  <c r="Q1151" i="1"/>
  <c r="P1151" i="1"/>
  <c r="O1151" i="1"/>
  <c r="N1151" i="1"/>
  <c r="S1150" i="1"/>
  <c r="R1150" i="1"/>
  <c r="Q1150" i="1"/>
  <c r="P1150" i="1"/>
  <c r="O1150" i="1"/>
  <c r="N1150" i="1"/>
  <c r="S1149" i="1"/>
  <c r="R1149" i="1"/>
  <c r="T1149" i="1" s="1"/>
  <c r="Q1149" i="1"/>
  <c r="P1149" i="1"/>
  <c r="O1149" i="1"/>
  <c r="N1149" i="1"/>
  <c r="S1148" i="1"/>
  <c r="R1148" i="1"/>
  <c r="Q1148" i="1"/>
  <c r="P1148" i="1"/>
  <c r="O1148" i="1"/>
  <c r="N1148" i="1"/>
  <c r="S1147" i="1"/>
  <c r="R1147" i="1"/>
  <c r="T1147" i="1" s="1"/>
  <c r="Q1147" i="1"/>
  <c r="P1147" i="1"/>
  <c r="O1147" i="1"/>
  <c r="N1147" i="1"/>
  <c r="S1146" i="1"/>
  <c r="R1146" i="1"/>
  <c r="Q1146" i="1"/>
  <c r="P1146" i="1"/>
  <c r="O1146" i="1"/>
  <c r="N1146" i="1"/>
  <c r="S1145" i="1"/>
  <c r="R1145" i="1"/>
  <c r="T1145" i="1" s="1"/>
  <c r="Q1145" i="1"/>
  <c r="P1145" i="1"/>
  <c r="O1145" i="1"/>
  <c r="N1145" i="1"/>
  <c r="S1144" i="1"/>
  <c r="R1144" i="1"/>
  <c r="Q1144" i="1"/>
  <c r="P1144" i="1"/>
  <c r="O1144" i="1"/>
  <c r="N1144" i="1"/>
  <c r="S1143" i="1"/>
  <c r="R1143" i="1"/>
  <c r="T1143" i="1" s="1"/>
  <c r="Q1143" i="1"/>
  <c r="P1143" i="1"/>
  <c r="O1143" i="1"/>
  <c r="N1143" i="1"/>
  <c r="S1142" i="1"/>
  <c r="R1142" i="1"/>
  <c r="Q1142" i="1"/>
  <c r="P1142" i="1"/>
  <c r="O1142" i="1"/>
  <c r="N1142" i="1"/>
  <c r="S1141" i="1"/>
  <c r="R1141" i="1"/>
  <c r="Q1141" i="1"/>
  <c r="P1141" i="1"/>
  <c r="O1141" i="1"/>
  <c r="N1141" i="1"/>
  <c r="S1140" i="1"/>
  <c r="R1140" i="1"/>
  <c r="Q1140" i="1"/>
  <c r="P1140" i="1"/>
  <c r="O1140" i="1"/>
  <c r="N1140" i="1"/>
  <c r="S1139" i="1"/>
  <c r="R1139" i="1"/>
  <c r="T1139" i="1" s="1"/>
  <c r="Q1139" i="1"/>
  <c r="P1139" i="1"/>
  <c r="O1139" i="1"/>
  <c r="N1139" i="1"/>
  <c r="S1138" i="1"/>
  <c r="R1138" i="1"/>
  <c r="Q1138" i="1"/>
  <c r="P1138" i="1"/>
  <c r="O1138" i="1"/>
  <c r="N1138" i="1"/>
  <c r="S1137" i="1"/>
  <c r="R1137" i="1"/>
  <c r="Q1137" i="1"/>
  <c r="P1137" i="1"/>
  <c r="O1137" i="1"/>
  <c r="N1137" i="1"/>
  <c r="S1136" i="1"/>
  <c r="R1136" i="1"/>
  <c r="Q1136" i="1"/>
  <c r="P1136" i="1"/>
  <c r="O1136" i="1"/>
  <c r="N1136" i="1"/>
  <c r="S1135" i="1"/>
  <c r="R1135" i="1"/>
  <c r="T1135" i="1" s="1"/>
  <c r="Q1135" i="1"/>
  <c r="P1135" i="1"/>
  <c r="O1135" i="1"/>
  <c r="N1135" i="1"/>
  <c r="S1134" i="1"/>
  <c r="R1134" i="1"/>
  <c r="Q1134" i="1"/>
  <c r="P1134" i="1"/>
  <c r="O1134" i="1"/>
  <c r="N1134" i="1"/>
  <c r="S1133" i="1"/>
  <c r="R1133" i="1"/>
  <c r="T1133" i="1" s="1"/>
  <c r="Q1133" i="1"/>
  <c r="P1133" i="1"/>
  <c r="O1133" i="1"/>
  <c r="N1133" i="1"/>
  <c r="S1132" i="1"/>
  <c r="R1132" i="1"/>
  <c r="Q1132" i="1"/>
  <c r="P1132" i="1"/>
  <c r="O1132" i="1"/>
  <c r="N1132" i="1"/>
  <c r="S1131" i="1"/>
  <c r="R1131" i="1"/>
  <c r="T1131" i="1" s="1"/>
  <c r="Q1131" i="1"/>
  <c r="P1131" i="1"/>
  <c r="O1131" i="1"/>
  <c r="N1131" i="1"/>
  <c r="S1130" i="1"/>
  <c r="R1130" i="1"/>
  <c r="Q1130" i="1"/>
  <c r="P1130" i="1"/>
  <c r="O1130" i="1"/>
  <c r="N1130" i="1"/>
  <c r="S1129" i="1"/>
  <c r="R1129" i="1"/>
  <c r="T1129" i="1" s="1"/>
  <c r="Q1129" i="1"/>
  <c r="P1129" i="1"/>
  <c r="O1129" i="1"/>
  <c r="N1129" i="1"/>
  <c r="S1128" i="1"/>
  <c r="R1128" i="1"/>
  <c r="Q1128" i="1"/>
  <c r="P1128" i="1"/>
  <c r="O1128" i="1"/>
  <c r="N1128" i="1"/>
  <c r="S1127" i="1"/>
  <c r="R1127" i="1"/>
  <c r="T1127" i="1" s="1"/>
  <c r="Q1127" i="1"/>
  <c r="P1127" i="1"/>
  <c r="O1127" i="1"/>
  <c r="N1127" i="1"/>
  <c r="S1126" i="1"/>
  <c r="R1126" i="1"/>
  <c r="Q1126" i="1"/>
  <c r="P1126" i="1"/>
  <c r="O1126" i="1"/>
  <c r="N1126" i="1"/>
  <c r="S1125" i="1"/>
  <c r="R1125" i="1"/>
  <c r="Q1125" i="1"/>
  <c r="P1125" i="1"/>
  <c r="O1125" i="1"/>
  <c r="N1125" i="1"/>
  <c r="S1124" i="1"/>
  <c r="R1124" i="1"/>
  <c r="T1124" i="1" s="1"/>
  <c r="Q1124" i="1"/>
  <c r="P1124" i="1"/>
  <c r="O1124" i="1"/>
  <c r="N1124" i="1"/>
  <c r="S1123" i="1"/>
  <c r="R1123" i="1"/>
  <c r="T1123" i="1" s="1"/>
  <c r="Q1123" i="1"/>
  <c r="P1123" i="1"/>
  <c r="O1123" i="1"/>
  <c r="N1123" i="1"/>
  <c r="S1122" i="1"/>
  <c r="R1122" i="1"/>
  <c r="Q1122" i="1"/>
  <c r="P1122" i="1"/>
  <c r="O1122" i="1"/>
  <c r="N1122" i="1"/>
  <c r="S1121" i="1"/>
  <c r="R1121" i="1"/>
  <c r="Q1121" i="1"/>
  <c r="P1121" i="1"/>
  <c r="O1121" i="1"/>
  <c r="N1121" i="1"/>
  <c r="S1120" i="1"/>
  <c r="R1120" i="1"/>
  <c r="Q1120" i="1"/>
  <c r="P1120" i="1"/>
  <c r="O1120" i="1"/>
  <c r="N1120" i="1"/>
  <c r="S1119" i="1"/>
  <c r="R1119" i="1"/>
  <c r="T1119" i="1" s="1"/>
  <c r="Q1119" i="1"/>
  <c r="P1119" i="1"/>
  <c r="O1119" i="1"/>
  <c r="N1119" i="1"/>
  <c r="S1118" i="1"/>
  <c r="R1118" i="1"/>
  <c r="Q1118" i="1"/>
  <c r="P1118" i="1"/>
  <c r="O1118" i="1"/>
  <c r="N1118" i="1"/>
  <c r="S1117" i="1"/>
  <c r="R1117" i="1"/>
  <c r="T1117" i="1" s="1"/>
  <c r="Q1117" i="1"/>
  <c r="P1117" i="1"/>
  <c r="O1117" i="1"/>
  <c r="N1117" i="1"/>
  <c r="S1116" i="1"/>
  <c r="R1116" i="1"/>
  <c r="Q1116" i="1"/>
  <c r="P1116" i="1"/>
  <c r="O1116" i="1"/>
  <c r="N1116" i="1"/>
  <c r="S1115" i="1"/>
  <c r="R1115" i="1"/>
  <c r="T1115" i="1" s="1"/>
  <c r="Q1115" i="1"/>
  <c r="P1115" i="1"/>
  <c r="O1115" i="1"/>
  <c r="N1115" i="1"/>
  <c r="S1114" i="1"/>
  <c r="R1114" i="1"/>
  <c r="Q1114" i="1"/>
  <c r="P1114" i="1"/>
  <c r="O1114" i="1"/>
  <c r="N1114" i="1"/>
  <c r="S1113" i="1"/>
  <c r="R1113" i="1"/>
  <c r="T1113" i="1" s="1"/>
  <c r="Q1113" i="1"/>
  <c r="P1113" i="1"/>
  <c r="O1113" i="1"/>
  <c r="N1113" i="1"/>
  <c r="S1112" i="1"/>
  <c r="R1112" i="1"/>
  <c r="Q1112" i="1"/>
  <c r="P1112" i="1"/>
  <c r="O1112" i="1"/>
  <c r="N1112" i="1"/>
  <c r="S1111" i="1"/>
  <c r="R1111" i="1"/>
  <c r="T1111" i="1" s="1"/>
  <c r="Q1111" i="1"/>
  <c r="P1111" i="1"/>
  <c r="O1111" i="1"/>
  <c r="N1111" i="1"/>
  <c r="S1110" i="1"/>
  <c r="R1110" i="1"/>
  <c r="Q1110" i="1"/>
  <c r="P1110" i="1"/>
  <c r="O1110" i="1"/>
  <c r="N1110" i="1"/>
  <c r="S1109" i="1"/>
  <c r="R1109" i="1"/>
  <c r="Q1109" i="1"/>
  <c r="P1109" i="1"/>
  <c r="O1109" i="1"/>
  <c r="N1109" i="1"/>
  <c r="S1108" i="1"/>
  <c r="R1108" i="1"/>
  <c r="Q1108" i="1"/>
  <c r="P1108" i="1"/>
  <c r="O1108" i="1"/>
  <c r="N1108" i="1"/>
  <c r="S1107" i="1"/>
  <c r="R1107" i="1"/>
  <c r="T1107" i="1" s="1"/>
  <c r="Q1107" i="1"/>
  <c r="P1107" i="1"/>
  <c r="O1107" i="1"/>
  <c r="N1107" i="1"/>
  <c r="S1106" i="1"/>
  <c r="R1106" i="1"/>
  <c r="Q1106" i="1"/>
  <c r="P1106" i="1"/>
  <c r="O1106" i="1"/>
  <c r="N1106" i="1"/>
  <c r="S1105" i="1"/>
  <c r="R1105" i="1"/>
  <c r="Q1105" i="1"/>
  <c r="P1105" i="1"/>
  <c r="O1105" i="1"/>
  <c r="N1105" i="1"/>
  <c r="S1104" i="1"/>
  <c r="R1104" i="1"/>
  <c r="T1104" i="1" s="1"/>
  <c r="Q1104" i="1"/>
  <c r="P1104" i="1"/>
  <c r="O1104" i="1"/>
  <c r="N1104" i="1"/>
  <c r="S1103" i="1"/>
  <c r="R1103" i="1"/>
  <c r="T1103" i="1" s="1"/>
  <c r="Q1103" i="1"/>
  <c r="P1103" i="1"/>
  <c r="O1103" i="1"/>
  <c r="N1103" i="1"/>
  <c r="S1102" i="1"/>
  <c r="R1102" i="1"/>
  <c r="Q1102" i="1"/>
  <c r="P1102" i="1"/>
  <c r="O1102" i="1"/>
  <c r="N1102" i="1"/>
  <c r="S1101" i="1"/>
  <c r="R1101" i="1"/>
  <c r="T1101" i="1" s="1"/>
  <c r="Q1101" i="1"/>
  <c r="P1101" i="1"/>
  <c r="O1101" i="1"/>
  <c r="N1101" i="1"/>
  <c r="S1100" i="1"/>
  <c r="R1100" i="1"/>
  <c r="Q1100" i="1"/>
  <c r="P1100" i="1"/>
  <c r="O1100" i="1"/>
  <c r="N1100" i="1"/>
  <c r="S1099" i="1"/>
  <c r="R1099" i="1"/>
  <c r="T1099" i="1" s="1"/>
  <c r="Q1099" i="1"/>
  <c r="P1099" i="1"/>
  <c r="O1099" i="1"/>
  <c r="N1099" i="1"/>
  <c r="S1098" i="1"/>
  <c r="R1098" i="1"/>
  <c r="Q1098" i="1"/>
  <c r="P1098" i="1"/>
  <c r="O1098" i="1"/>
  <c r="N1098" i="1"/>
  <c r="S1097" i="1"/>
  <c r="R1097" i="1"/>
  <c r="T1097" i="1" s="1"/>
  <c r="Q1097" i="1"/>
  <c r="P1097" i="1"/>
  <c r="O1097" i="1"/>
  <c r="N1097" i="1"/>
  <c r="S1096" i="1"/>
  <c r="R1096" i="1"/>
  <c r="Q1096" i="1"/>
  <c r="P1096" i="1"/>
  <c r="O1096" i="1"/>
  <c r="N1096" i="1"/>
  <c r="S1095" i="1"/>
  <c r="R1095" i="1"/>
  <c r="T1095" i="1" s="1"/>
  <c r="Q1095" i="1"/>
  <c r="P1095" i="1"/>
  <c r="O1095" i="1"/>
  <c r="N1095" i="1"/>
  <c r="S1094" i="1"/>
  <c r="R1094" i="1"/>
  <c r="Q1094" i="1"/>
  <c r="P1094" i="1"/>
  <c r="O1094" i="1"/>
  <c r="N1094" i="1"/>
  <c r="S1093" i="1"/>
  <c r="R1093" i="1"/>
  <c r="Q1093" i="1"/>
  <c r="P1093" i="1"/>
  <c r="O1093" i="1"/>
  <c r="N1093" i="1"/>
  <c r="S1092" i="1"/>
  <c r="R1092" i="1"/>
  <c r="Q1092" i="1"/>
  <c r="P1092" i="1"/>
  <c r="O1092" i="1"/>
  <c r="N1092" i="1"/>
  <c r="S1091" i="1"/>
  <c r="R1091" i="1"/>
  <c r="T1091" i="1" s="1"/>
  <c r="Q1091" i="1"/>
  <c r="P1091" i="1"/>
  <c r="O1091" i="1"/>
  <c r="N1091" i="1"/>
  <c r="S1090" i="1"/>
  <c r="R1090" i="1"/>
  <c r="Q1090" i="1"/>
  <c r="P1090" i="1"/>
  <c r="O1090" i="1"/>
  <c r="N1090" i="1"/>
  <c r="S1089" i="1"/>
  <c r="R1089" i="1"/>
  <c r="Q1089" i="1"/>
  <c r="P1089" i="1"/>
  <c r="O1089" i="1"/>
  <c r="N1089" i="1"/>
  <c r="S1088" i="1"/>
  <c r="R1088" i="1"/>
  <c r="Q1088" i="1"/>
  <c r="P1088" i="1"/>
  <c r="O1088" i="1"/>
  <c r="N1088" i="1"/>
  <c r="S1087" i="1"/>
  <c r="R1087" i="1"/>
  <c r="T1087" i="1" s="1"/>
  <c r="Q1087" i="1"/>
  <c r="P1087" i="1"/>
  <c r="O1087" i="1"/>
  <c r="N1087" i="1"/>
  <c r="S1086" i="1"/>
  <c r="R1086" i="1"/>
  <c r="Q1086" i="1"/>
  <c r="P1086" i="1"/>
  <c r="O1086" i="1"/>
  <c r="N1086" i="1"/>
  <c r="S1085" i="1"/>
  <c r="R1085" i="1"/>
  <c r="T1085" i="1" s="1"/>
  <c r="Q1085" i="1"/>
  <c r="P1085" i="1"/>
  <c r="O1085" i="1"/>
  <c r="N1085" i="1"/>
  <c r="S1084" i="1"/>
  <c r="R1084" i="1"/>
  <c r="Q1084" i="1"/>
  <c r="P1084" i="1"/>
  <c r="O1084" i="1"/>
  <c r="N1084" i="1"/>
  <c r="S1083" i="1"/>
  <c r="R1083" i="1"/>
  <c r="T1083" i="1" s="1"/>
  <c r="Q1083" i="1"/>
  <c r="P1083" i="1"/>
  <c r="O1083" i="1"/>
  <c r="N1083" i="1"/>
  <c r="S1082" i="1"/>
  <c r="R1082" i="1"/>
  <c r="Q1082" i="1"/>
  <c r="P1082" i="1"/>
  <c r="O1082" i="1"/>
  <c r="N1082" i="1"/>
  <c r="S1081" i="1"/>
  <c r="R1081" i="1"/>
  <c r="T1081" i="1" s="1"/>
  <c r="Q1081" i="1"/>
  <c r="P1081" i="1"/>
  <c r="O1081" i="1"/>
  <c r="N1081" i="1"/>
  <c r="S1080" i="1"/>
  <c r="R1080" i="1"/>
  <c r="Q1080" i="1"/>
  <c r="P1080" i="1"/>
  <c r="O1080" i="1"/>
  <c r="N1080" i="1"/>
  <c r="S1079" i="1"/>
  <c r="R1079" i="1"/>
  <c r="T1079" i="1" s="1"/>
  <c r="Q1079" i="1"/>
  <c r="P1079" i="1"/>
  <c r="O1079" i="1"/>
  <c r="N1079" i="1"/>
  <c r="S1078" i="1"/>
  <c r="R1078" i="1"/>
  <c r="Q1078" i="1"/>
  <c r="P1078" i="1"/>
  <c r="O1078" i="1"/>
  <c r="N1078" i="1"/>
  <c r="S1077" i="1"/>
  <c r="R1077" i="1"/>
  <c r="Q1077" i="1"/>
  <c r="P1077" i="1"/>
  <c r="O1077" i="1"/>
  <c r="N1077" i="1"/>
  <c r="S1076" i="1"/>
  <c r="R1076" i="1"/>
  <c r="Q1076" i="1"/>
  <c r="P1076" i="1"/>
  <c r="O1076" i="1"/>
  <c r="N1076" i="1"/>
  <c r="S1075" i="1"/>
  <c r="R1075" i="1"/>
  <c r="T1075" i="1" s="1"/>
  <c r="Q1075" i="1"/>
  <c r="P1075" i="1"/>
  <c r="O1075" i="1"/>
  <c r="N1075" i="1"/>
  <c r="S1074" i="1"/>
  <c r="R1074" i="1"/>
  <c r="Q1074" i="1"/>
  <c r="P1074" i="1"/>
  <c r="O1074" i="1"/>
  <c r="N1074" i="1"/>
  <c r="S1073" i="1"/>
  <c r="R1073" i="1"/>
  <c r="Q1073" i="1"/>
  <c r="P1073" i="1"/>
  <c r="O1073" i="1"/>
  <c r="N1073" i="1"/>
  <c r="S1072" i="1"/>
  <c r="R1072" i="1"/>
  <c r="Q1072" i="1"/>
  <c r="P1072" i="1"/>
  <c r="O1072" i="1"/>
  <c r="N1072" i="1"/>
  <c r="S1071" i="1"/>
  <c r="R1071" i="1"/>
  <c r="T1071" i="1" s="1"/>
  <c r="Q1071" i="1"/>
  <c r="P1071" i="1"/>
  <c r="O1071" i="1"/>
  <c r="N1071" i="1"/>
  <c r="S1070" i="1"/>
  <c r="R1070" i="1"/>
  <c r="Q1070" i="1"/>
  <c r="P1070" i="1"/>
  <c r="O1070" i="1"/>
  <c r="N1070" i="1"/>
  <c r="S1069" i="1"/>
  <c r="R1069" i="1"/>
  <c r="T1069" i="1" s="1"/>
  <c r="Q1069" i="1"/>
  <c r="P1069" i="1"/>
  <c r="O1069" i="1"/>
  <c r="N1069" i="1"/>
  <c r="S1068" i="1"/>
  <c r="R1068" i="1"/>
  <c r="Q1068" i="1"/>
  <c r="P1068" i="1"/>
  <c r="O1068" i="1"/>
  <c r="N1068" i="1"/>
  <c r="S1067" i="1"/>
  <c r="R1067" i="1"/>
  <c r="T1067" i="1" s="1"/>
  <c r="Q1067" i="1"/>
  <c r="P1067" i="1"/>
  <c r="O1067" i="1"/>
  <c r="N1067" i="1"/>
  <c r="S1066" i="1"/>
  <c r="R1066" i="1"/>
  <c r="Q1066" i="1"/>
  <c r="P1066" i="1"/>
  <c r="O1066" i="1"/>
  <c r="N1066" i="1"/>
  <c r="S1065" i="1"/>
  <c r="R1065" i="1"/>
  <c r="T1065" i="1" s="1"/>
  <c r="Q1065" i="1"/>
  <c r="P1065" i="1"/>
  <c r="O1065" i="1"/>
  <c r="N1065" i="1"/>
  <c r="S1064" i="1"/>
  <c r="R1064" i="1"/>
  <c r="Q1064" i="1"/>
  <c r="P1064" i="1"/>
  <c r="O1064" i="1"/>
  <c r="N1064" i="1"/>
  <c r="S1063" i="1"/>
  <c r="R1063" i="1"/>
  <c r="T1063" i="1" s="1"/>
  <c r="Q1063" i="1"/>
  <c r="P1063" i="1"/>
  <c r="O1063" i="1"/>
  <c r="N1063" i="1"/>
  <c r="S1062" i="1"/>
  <c r="R1062" i="1"/>
  <c r="Q1062" i="1"/>
  <c r="P1062" i="1"/>
  <c r="O1062" i="1"/>
  <c r="N1062" i="1"/>
  <c r="S1061" i="1"/>
  <c r="R1061" i="1"/>
  <c r="Q1061" i="1"/>
  <c r="P1061" i="1"/>
  <c r="O1061" i="1"/>
  <c r="N1061" i="1"/>
  <c r="S1060" i="1"/>
  <c r="R1060" i="1"/>
  <c r="Q1060" i="1"/>
  <c r="P1060" i="1"/>
  <c r="O1060" i="1"/>
  <c r="N1060" i="1"/>
  <c r="S1059" i="1"/>
  <c r="R1059" i="1"/>
  <c r="T1059" i="1" s="1"/>
  <c r="Q1059" i="1"/>
  <c r="P1059" i="1"/>
  <c r="O1059" i="1"/>
  <c r="N1059" i="1"/>
  <c r="S1058" i="1"/>
  <c r="R1058" i="1"/>
  <c r="Q1058" i="1"/>
  <c r="P1058" i="1"/>
  <c r="O1058" i="1"/>
  <c r="N1058" i="1"/>
  <c r="S1057" i="1"/>
  <c r="R1057" i="1"/>
  <c r="Q1057" i="1"/>
  <c r="P1057" i="1"/>
  <c r="O1057" i="1"/>
  <c r="N1057" i="1"/>
  <c r="S1056" i="1"/>
  <c r="R1056" i="1"/>
  <c r="Q1056" i="1"/>
  <c r="P1056" i="1"/>
  <c r="O1056" i="1"/>
  <c r="N1056" i="1"/>
  <c r="S1055" i="1"/>
  <c r="R1055" i="1"/>
  <c r="T1055" i="1" s="1"/>
  <c r="Q1055" i="1"/>
  <c r="P1055" i="1"/>
  <c r="O1055" i="1"/>
  <c r="N1055" i="1"/>
  <c r="S1054" i="1"/>
  <c r="R1054" i="1"/>
  <c r="Q1054" i="1"/>
  <c r="P1054" i="1"/>
  <c r="O1054" i="1"/>
  <c r="N1054" i="1"/>
  <c r="S1053" i="1"/>
  <c r="R1053" i="1"/>
  <c r="T1053" i="1" s="1"/>
  <c r="Q1053" i="1"/>
  <c r="P1053" i="1"/>
  <c r="O1053" i="1"/>
  <c r="N1053" i="1"/>
  <c r="S1052" i="1"/>
  <c r="R1052" i="1"/>
  <c r="Q1052" i="1"/>
  <c r="P1052" i="1"/>
  <c r="O1052" i="1"/>
  <c r="N1052" i="1"/>
  <c r="S1051" i="1"/>
  <c r="R1051" i="1"/>
  <c r="T1051" i="1" s="1"/>
  <c r="Q1051" i="1"/>
  <c r="P1051" i="1"/>
  <c r="O1051" i="1"/>
  <c r="N1051" i="1"/>
  <c r="S1050" i="1"/>
  <c r="R1050" i="1"/>
  <c r="Q1050" i="1"/>
  <c r="P1050" i="1"/>
  <c r="O1050" i="1"/>
  <c r="N1050" i="1"/>
  <c r="S1049" i="1"/>
  <c r="R1049" i="1"/>
  <c r="T1049" i="1" s="1"/>
  <c r="Q1049" i="1"/>
  <c r="P1049" i="1"/>
  <c r="O1049" i="1"/>
  <c r="N1049" i="1"/>
  <c r="S1048" i="1"/>
  <c r="R1048" i="1"/>
  <c r="Q1048" i="1"/>
  <c r="P1048" i="1"/>
  <c r="O1048" i="1"/>
  <c r="N1048" i="1"/>
  <c r="S1047" i="1"/>
  <c r="R1047" i="1"/>
  <c r="T1047" i="1" s="1"/>
  <c r="Q1047" i="1"/>
  <c r="P1047" i="1"/>
  <c r="O1047" i="1"/>
  <c r="N1047" i="1"/>
  <c r="S1046" i="1"/>
  <c r="R1046" i="1"/>
  <c r="Q1046" i="1"/>
  <c r="P1046" i="1"/>
  <c r="O1046" i="1"/>
  <c r="N1046" i="1"/>
  <c r="S1045" i="1"/>
  <c r="R1045" i="1"/>
  <c r="Q1045" i="1"/>
  <c r="P1045" i="1"/>
  <c r="O1045" i="1"/>
  <c r="N1045" i="1"/>
  <c r="S1044" i="1"/>
  <c r="R1044" i="1"/>
  <c r="T1044" i="1" s="1"/>
  <c r="Q1044" i="1"/>
  <c r="P1044" i="1"/>
  <c r="O1044" i="1"/>
  <c r="N1044" i="1"/>
  <c r="S1043" i="1"/>
  <c r="R1043" i="1"/>
  <c r="T1043" i="1" s="1"/>
  <c r="Q1043" i="1"/>
  <c r="P1043" i="1"/>
  <c r="O1043" i="1"/>
  <c r="N1043" i="1"/>
  <c r="S1042" i="1"/>
  <c r="R1042" i="1"/>
  <c r="Q1042" i="1"/>
  <c r="P1042" i="1"/>
  <c r="O1042" i="1"/>
  <c r="N1042" i="1"/>
  <c r="S1041" i="1"/>
  <c r="R1041" i="1"/>
  <c r="Q1041" i="1"/>
  <c r="P1041" i="1"/>
  <c r="O1041" i="1"/>
  <c r="N1041" i="1"/>
  <c r="S1040" i="1"/>
  <c r="R1040" i="1"/>
  <c r="Q1040" i="1"/>
  <c r="P1040" i="1"/>
  <c r="O1040" i="1"/>
  <c r="N1040" i="1"/>
  <c r="S1039" i="1"/>
  <c r="R1039" i="1"/>
  <c r="T1039" i="1" s="1"/>
  <c r="Q1039" i="1"/>
  <c r="P1039" i="1"/>
  <c r="O1039" i="1"/>
  <c r="N1039" i="1"/>
  <c r="S1038" i="1"/>
  <c r="R1038" i="1"/>
  <c r="Q1038" i="1"/>
  <c r="P1038" i="1"/>
  <c r="O1038" i="1"/>
  <c r="N1038" i="1"/>
  <c r="S1037" i="1"/>
  <c r="R1037" i="1"/>
  <c r="T1037" i="1" s="1"/>
  <c r="Q1037" i="1"/>
  <c r="P1037" i="1"/>
  <c r="O1037" i="1"/>
  <c r="N1037" i="1"/>
  <c r="S1036" i="1"/>
  <c r="R1036" i="1"/>
  <c r="Q1036" i="1"/>
  <c r="P1036" i="1"/>
  <c r="O1036" i="1"/>
  <c r="N1036" i="1"/>
  <c r="S1035" i="1"/>
  <c r="R1035" i="1"/>
  <c r="T1035" i="1" s="1"/>
  <c r="Q1035" i="1"/>
  <c r="P1035" i="1"/>
  <c r="O1035" i="1"/>
  <c r="N1035" i="1"/>
  <c r="S1034" i="1"/>
  <c r="R1034" i="1"/>
  <c r="Q1034" i="1"/>
  <c r="P1034" i="1"/>
  <c r="O1034" i="1"/>
  <c r="N1034" i="1"/>
  <c r="S1033" i="1"/>
  <c r="R1033" i="1"/>
  <c r="T1033" i="1" s="1"/>
  <c r="Q1033" i="1"/>
  <c r="P1033" i="1"/>
  <c r="O1033" i="1"/>
  <c r="N1033" i="1"/>
  <c r="S1032" i="1"/>
  <c r="R1032" i="1"/>
  <c r="Q1032" i="1"/>
  <c r="P1032" i="1"/>
  <c r="O1032" i="1"/>
  <c r="N1032" i="1"/>
  <c r="S1031" i="1"/>
  <c r="R1031" i="1"/>
  <c r="T1031" i="1" s="1"/>
  <c r="Q1031" i="1"/>
  <c r="P1031" i="1"/>
  <c r="O1031" i="1"/>
  <c r="N1031" i="1"/>
  <c r="S1030" i="1"/>
  <c r="R1030" i="1"/>
  <c r="Q1030" i="1"/>
  <c r="P1030" i="1"/>
  <c r="O1030" i="1"/>
  <c r="N1030" i="1"/>
  <c r="S1029" i="1"/>
  <c r="R1029" i="1"/>
  <c r="Q1029" i="1"/>
  <c r="P1029" i="1"/>
  <c r="O1029" i="1"/>
  <c r="N1029" i="1"/>
  <c r="S1028" i="1"/>
  <c r="R1028" i="1"/>
  <c r="Q1028" i="1"/>
  <c r="P1028" i="1"/>
  <c r="O1028" i="1"/>
  <c r="N1028" i="1"/>
  <c r="S1027" i="1"/>
  <c r="R1027" i="1"/>
  <c r="T1027" i="1" s="1"/>
  <c r="Q1027" i="1"/>
  <c r="P1027" i="1"/>
  <c r="O1027" i="1"/>
  <c r="N1027" i="1"/>
  <c r="S1026" i="1"/>
  <c r="R1026" i="1"/>
  <c r="Q1026" i="1"/>
  <c r="P1026" i="1"/>
  <c r="O1026" i="1"/>
  <c r="N1026" i="1"/>
  <c r="S1025" i="1"/>
  <c r="R1025" i="1"/>
  <c r="Q1025" i="1"/>
  <c r="P1025" i="1"/>
  <c r="O1025" i="1"/>
  <c r="N1025" i="1"/>
  <c r="S1024" i="1"/>
  <c r="R1024" i="1"/>
  <c r="T1024" i="1" s="1"/>
  <c r="Q1024" i="1"/>
  <c r="P1024" i="1"/>
  <c r="O1024" i="1"/>
  <c r="N1024" i="1"/>
  <c r="S1023" i="1"/>
  <c r="R1023" i="1"/>
  <c r="Q1023" i="1"/>
  <c r="P1023" i="1"/>
  <c r="O1023" i="1"/>
  <c r="N1023" i="1"/>
  <c r="S1022" i="1"/>
  <c r="R1022" i="1"/>
  <c r="Q1022" i="1"/>
  <c r="P1022" i="1"/>
  <c r="O1022" i="1"/>
  <c r="N1022" i="1"/>
  <c r="S1021" i="1"/>
  <c r="R1021" i="1"/>
  <c r="Q1021" i="1"/>
  <c r="P1021" i="1"/>
  <c r="O1021" i="1"/>
  <c r="N1021" i="1"/>
  <c r="S1020" i="1"/>
  <c r="R1020" i="1"/>
  <c r="Q1020" i="1"/>
  <c r="P1020" i="1"/>
  <c r="O1020" i="1"/>
  <c r="N1020" i="1"/>
  <c r="S1019" i="1"/>
  <c r="R1019" i="1"/>
  <c r="T1019" i="1" s="1"/>
  <c r="Q1019" i="1"/>
  <c r="P1019" i="1"/>
  <c r="O1019" i="1"/>
  <c r="N1019" i="1"/>
  <c r="S1018" i="1"/>
  <c r="R1018" i="1"/>
  <c r="Q1018" i="1"/>
  <c r="P1018" i="1"/>
  <c r="O1018" i="1"/>
  <c r="N1018" i="1"/>
  <c r="S1017" i="1"/>
  <c r="R1017" i="1"/>
  <c r="Q1017" i="1"/>
  <c r="P1017" i="1"/>
  <c r="O1017" i="1"/>
  <c r="N1017" i="1"/>
  <c r="S1016" i="1"/>
  <c r="R1016" i="1"/>
  <c r="Q1016" i="1"/>
  <c r="P1016" i="1"/>
  <c r="O1016" i="1"/>
  <c r="N1016" i="1"/>
  <c r="S1015" i="1"/>
  <c r="R1015" i="1"/>
  <c r="Q1015" i="1"/>
  <c r="P1015" i="1"/>
  <c r="O1015" i="1"/>
  <c r="N1015" i="1"/>
  <c r="S1014" i="1"/>
  <c r="R1014" i="1"/>
  <c r="Q1014" i="1"/>
  <c r="P1014" i="1"/>
  <c r="O1014" i="1"/>
  <c r="N1014" i="1"/>
  <c r="S1013" i="1"/>
  <c r="R1013" i="1"/>
  <c r="T1013" i="1" s="1"/>
  <c r="Q1013" i="1"/>
  <c r="P1013" i="1"/>
  <c r="O1013" i="1"/>
  <c r="N1013" i="1"/>
  <c r="S1012" i="1"/>
  <c r="R1012" i="1"/>
  <c r="Q1012" i="1"/>
  <c r="P1012" i="1"/>
  <c r="O1012" i="1"/>
  <c r="N1012" i="1"/>
  <c r="S1011" i="1"/>
  <c r="R1011" i="1"/>
  <c r="Q1011" i="1"/>
  <c r="P1011" i="1"/>
  <c r="O1011" i="1"/>
  <c r="N1011" i="1"/>
  <c r="S1010" i="1"/>
  <c r="R1010" i="1"/>
  <c r="Q1010" i="1"/>
  <c r="P1010" i="1"/>
  <c r="O1010" i="1"/>
  <c r="N1010" i="1"/>
  <c r="S1009" i="1"/>
  <c r="R1009" i="1"/>
  <c r="Q1009" i="1"/>
  <c r="P1009" i="1"/>
  <c r="O1009" i="1"/>
  <c r="N1009" i="1"/>
  <c r="S1008" i="1"/>
  <c r="R1008" i="1"/>
  <c r="Q1008" i="1"/>
  <c r="P1008" i="1"/>
  <c r="O1008" i="1"/>
  <c r="N1008" i="1"/>
  <c r="S1007" i="1"/>
  <c r="R1007" i="1"/>
  <c r="Q1007" i="1"/>
  <c r="P1007" i="1"/>
  <c r="O1007" i="1"/>
  <c r="N1007" i="1"/>
  <c r="S1006" i="1"/>
  <c r="R1006" i="1"/>
  <c r="Q1006" i="1"/>
  <c r="P1006" i="1"/>
  <c r="O1006" i="1"/>
  <c r="N1006" i="1"/>
  <c r="S1005" i="1"/>
  <c r="R1005" i="1"/>
  <c r="T1005" i="1" s="1"/>
  <c r="Q1005" i="1"/>
  <c r="P1005" i="1"/>
  <c r="O1005" i="1"/>
  <c r="N1005" i="1"/>
  <c r="S1004" i="1"/>
  <c r="R1004" i="1"/>
  <c r="Q1004" i="1"/>
  <c r="P1004" i="1"/>
  <c r="O1004" i="1"/>
  <c r="N1004" i="1"/>
  <c r="S1003" i="1"/>
  <c r="R1003" i="1"/>
  <c r="T1003" i="1" s="1"/>
  <c r="Q1003" i="1"/>
  <c r="P1003" i="1"/>
  <c r="O1003" i="1"/>
  <c r="N1003" i="1"/>
  <c r="S1002" i="1"/>
  <c r="R1002" i="1"/>
  <c r="Q1002" i="1"/>
  <c r="P1002" i="1"/>
  <c r="O1002" i="1"/>
  <c r="N1002" i="1"/>
  <c r="S1001" i="1"/>
  <c r="R1001" i="1"/>
  <c r="Q1001" i="1"/>
  <c r="P1001" i="1"/>
  <c r="O1001" i="1"/>
  <c r="N1001" i="1"/>
  <c r="S1000" i="1"/>
  <c r="R1000" i="1"/>
  <c r="Q1000" i="1"/>
  <c r="P1000" i="1"/>
  <c r="O1000" i="1"/>
  <c r="N1000" i="1"/>
  <c r="S999" i="1"/>
  <c r="R999" i="1"/>
  <c r="Q999" i="1"/>
  <c r="P999" i="1"/>
  <c r="O999" i="1"/>
  <c r="N999" i="1"/>
  <c r="S998" i="1"/>
  <c r="R998" i="1"/>
  <c r="Q998" i="1"/>
  <c r="P998" i="1"/>
  <c r="O998" i="1"/>
  <c r="N998" i="1"/>
  <c r="S997" i="1"/>
  <c r="R997" i="1"/>
  <c r="T997" i="1" s="1"/>
  <c r="Q997" i="1"/>
  <c r="P997" i="1"/>
  <c r="O997" i="1"/>
  <c r="N997" i="1"/>
  <c r="S996" i="1"/>
  <c r="R996" i="1"/>
  <c r="Q996" i="1"/>
  <c r="P996" i="1"/>
  <c r="O996" i="1"/>
  <c r="N996" i="1"/>
  <c r="S995" i="1"/>
  <c r="R995" i="1"/>
  <c r="T995" i="1" s="1"/>
  <c r="Q995" i="1"/>
  <c r="P995" i="1"/>
  <c r="O995" i="1"/>
  <c r="N995" i="1"/>
  <c r="S994" i="1"/>
  <c r="R994" i="1"/>
  <c r="Q994" i="1"/>
  <c r="P994" i="1"/>
  <c r="O994" i="1"/>
  <c r="N994" i="1"/>
  <c r="S993" i="1"/>
  <c r="R993" i="1"/>
  <c r="Q993" i="1"/>
  <c r="P993" i="1"/>
  <c r="O993" i="1"/>
  <c r="N993" i="1"/>
  <c r="S992" i="1"/>
  <c r="R992" i="1"/>
  <c r="Q992" i="1"/>
  <c r="P992" i="1"/>
  <c r="O992" i="1"/>
  <c r="N992" i="1"/>
  <c r="S991" i="1"/>
  <c r="R991" i="1"/>
  <c r="Q991" i="1"/>
  <c r="P991" i="1"/>
  <c r="O991" i="1"/>
  <c r="N991" i="1"/>
  <c r="S990" i="1"/>
  <c r="R990" i="1"/>
  <c r="Q990" i="1"/>
  <c r="P990" i="1"/>
  <c r="O990" i="1"/>
  <c r="N990" i="1"/>
  <c r="S989" i="1"/>
  <c r="R989" i="1"/>
  <c r="T989" i="1" s="1"/>
  <c r="Q989" i="1"/>
  <c r="P989" i="1"/>
  <c r="O989" i="1"/>
  <c r="N989" i="1"/>
  <c r="S988" i="1"/>
  <c r="R988" i="1"/>
  <c r="Q988" i="1"/>
  <c r="P988" i="1"/>
  <c r="O988" i="1"/>
  <c r="N988" i="1"/>
  <c r="S987" i="1"/>
  <c r="R987" i="1"/>
  <c r="T987" i="1" s="1"/>
  <c r="Q987" i="1"/>
  <c r="P987" i="1"/>
  <c r="O987" i="1"/>
  <c r="N987" i="1"/>
  <c r="S986" i="1"/>
  <c r="R986" i="1"/>
  <c r="Q986" i="1"/>
  <c r="P986" i="1"/>
  <c r="O986" i="1"/>
  <c r="N986" i="1"/>
  <c r="S985" i="1"/>
  <c r="R985" i="1"/>
  <c r="Q985" i="1"/>
  <c r="P985" i="1"/>
  <c r="O985" i="1"/>
  <c r="N985" i="1"/>
  <c r="S984" i="1"/>
  <c r="R984" i="1"/>
  <c r="T984" i="1" s="1"/>
  <c r="Q984" i="1"/>
  <c r="P984" i="1"/>
  <c r="O984" i="1"/>
  <c r="N984" i="1"/>
  <c r="S983" i="1"/>
  <c r="R983" i="1"/>
  <c r="Q983" i="1"/>
  <c r="P983" i="1"/>
  <c r="O983" i="1"/>
  <c r="N983" i="1"/>
  <c r="S982" i="1"/>
  <c r="R982" i="1"/>
  <c r="Q982" i="1"/>
  <c r="P982" i="1"/>
  <c r="O982" i="1"/>
  <c r="N982" i="1"/>
  <c r="S981" i="1"/>
  <c r="R981" i="1"/>
  <c r="Q981" i="1"/>
  <c r="P981" i="1"/>
  <c r="O981" i="1"/>
  <c r="N981" i="1"/>
  <c r="S980" i="1"/>
  <c r="R980" i="1"/>
  <c r="Q980" i="1"/>
  <c r="P980" i="1"/>
  <c r="O980" i="1"/>
  <c r="N980" i="1"/>
  <c r="S979" i="1"/>
  <c r="R979" i="1"/>
  <c r="T979" i="1" s="1"/>
  <c r="Q979" i="1"/>
  <c r="P979" i="1"/>
  <c r="O979" i="1"/>
  <c r="N979" i="1"/>
  <c r="S978" i="1"/>
  <c r="R978" i="1"/>
  <c r="Q978" i="1"/>
  <c r="P978" i="1"/>
  <c r="O978" i="1"/>
  <c r="N978" i="1"/>
  <c r="S977" i="1"/>
  <c r="R977" i="1"/>
  <c r="Q977" i="1"/>
  <c r="P977" i="1"/>
  <c r="O977" i="1"/>
  <c r="N977" i="1"/>
  <c r="S976" i="1"/>
  <c r="R976" i="1"/>
  <c r="Q976" i="1"/>
  <c r="P976" i="1"/>
  <c r="O976" i="1"/>
  <c r="N976" i="1"/>
  <c r="S975" i="1"/>
  <c r="R975" i="1"/>
  <c r="Q975" i="1"/>
  <c r="P975" i="1"/>
  <c r="O975" i="1"/>
  <c r="N975" i="1"/>
  <c r="S974" i="1"/>
  <c r="R974" i="1"/>
  <c r="Q974" i="1"/>
  <c r="P974" i="1"/>
  <c r="O974" i="1"/>
  <c r="N974" i="1"/>
  <c r="S973" i="1"/>
  <c r="R973" i="1"/>
  <c r="T973" i="1" s="1"/>
  <c r="Q973" i="1"/>
  <c r="P973" i="1"/>
  <c r="O973" i="1"/>
  <c r="N973" i="1"/>
  <c r="S972" i="1"/>
  <c r="R972" i="1"/>
  <c r="Q972" i="1"/>
  <c r="P972" i="1"/>
  <c r="O972" i="1"/>
  <c r="N972" i="1"/>
  <c r="S971" i="1"/>
  <c r="R971" i="1"/>
  <c r="Q971" i="1"/>
  <c r="P971" i="1"/>
  <c r="O971" i="1"/>
  <c r="N971" i="1"/>
  <c r="S970" i="1"/>
  <c r="R970" i="1"/>
  <c r="Q970" i="1"/>
  <c r="P970" i="1"/>
  <c r="O970" i="1"/>
  <c r="N970" i="1"/>
  <c r="S969" i="1"/>
  <c r="R969" i="1"/>
  <c r="Q969" i="1"/>
  <c r="P969" i="1"/>
  <c r="O969" i="1"/>
  <c r="N969" i="1"/>
  <c r="S968" i="1"/>
  <c r="R968" i="1"/>
  <c r="Q968" i="1"/>
  <c r="P968" i="1"/>
  <c r="O968" i="1"/>
  <c r="N968" i="1"/>
  <c r="S967" i="1"/>
  <c r="R967" i="1"/>
  <c r="Q967" i="1"/>
  <c r="P967" i="1"/>
  <c r="O967" i="1"/>
  <c r="N967" i="1"/>
  <c r="S966" i="1"/>
  <c r="R966" i="1"/>
  <c r="Q966" i="1"/>
  <c r="P966" i="1"/>
  <c r="O966" i="1"/>
  <c r="N966" i="1"/>
  <c r="S965" i="1"/>
  <c r="R965" i="1"/>
  <c r="T965" i="1" s="1"/>
  <c r="Q965" i="1"/>
  <c r="P965" i="1"/>
  <c r="O965" i="1"/>
  <c r="N965" i="1"/>
  <c r="S964" i="1"/>
  <c r="R964" i="1"/>
  <c r="Q964" i="1"/>
  <c r="P964" i="1"/>
  <c r="O964" i="1"/>
  <c r="N964" i="1"/>
  <c r="S963" i="1"/>
  <c r="R963" i="1"/>
  <c r="T963" i="1" s="1"/>
  <c r="Q963" i="1"/>
  <c r="P963" i="1"/>
  <c r="O963" i="1"/>
  <c r="N963" i="1"/>
  <c r="S962" i="1"/>
  <c r="R962" i="1"/>
  <c r="Q962" i="1"/>
  <c r="P962" i="1"/>
  <c r="O962" i="1"/>
  <c r="N962" i="1"/>
  <c r="S961" i="1"/>
  <c r="R961" i="1"/>
  <c r="Q961" i="1"/>
  <c r="P961" i="1"/>
  <c r="O961" i="1"/>
  <c r="N961" i="1"/>
  <c r="S960" i="1"/>
  <c r="R960" i="1"/>
  <c r="Q960" i="1"/>
  <c r="P960" i="1"/>
  <c r="O960" i="1"/>
  <c r="N960" i="1"/>
  <c r="S959" i="1"/>
  <c r="R959" i="1"/>
  <c r="Q959" i="1"/>
  <c r="P959" i="1"/>
  <c r="O959" i="1"/>
  <c r="N959" i="1"/>
  <c r="S958" i="1"/>
  <c r="R958" i="1"/>
  <c r="Q958" i="1"/>
  <c r="P958" i="1"/>
  <c r="O958" i="1"/>
  <c r="N958" i="1"/>
  <c r="S957" i="1"/>
  <c r="R957" i="1"/>
  <c r="T957" i="1" s="1"/>
  <c r="Q957" i="1"/>
  <c r="P957" i="1"/>
  <c r="O957" i="1"/>
  <c r="N957" i="1"/>
  <c r="S956" i="1"/>
  <c r="R956" i="1"/>
  <c r="Q956" i="1"/>
  <c r="P956" i="1"/>
  <c r="O956" i="1"/>
  <c r="N956" i="1"/>
  <c r="S955" i="1"/>
  <c r="R955" i="1"/>
  <c r="T955" i="1" s="1"/>
  <c r="Q955" i="1"/>
  <c r="P955" i="1"/>
  <c r="O955" i="1"/>
  <c r="N955" i="1"/>
  <c r="S954" i="1"/>
  <c r="R954" i="1"/>
  <c r="Q954" i="1"/>
  <c r="P954" i="1"/>
  <c r="O954" i="1"/>
  <c r="N954" i="1"/>
  <c r="S953" i="1"/>
  <c r="R953" i="1"/>
  <c r="Q953" i="1"/>
  <c r="P953" i="1"/>
  <c r="O953" i="1"/>
  <c r="N953" i="1"/>
  <c r="S952" i="1"/>
  <c r="R952" i="1"/>
  <c r="Q952" i="1"/>
  <c r="P952" i="1"/>
  <c r="O952" i="1"/>
  <c r="N952" i="1"/>
  <c r="S951" i="1"/>
  <c r="R951" i="1"/>
  <c r="Q951" i="1"/>
  <c r="P951" i="1"/>
  <c r="O951" i="1"/>
  <c r="N951" i="1"/>
  <c r="S950" i="1"/>
  <c r="R950" i="1"/>
  <c r="Q950" i="1"/>
  <c r="P950" i="1"/>
  <c r="O950" i="1"/>
  <c r="N950" i="1"/>
  <c r="S949" i="1"/>
  <c r="R949" i="1"/>
  <c r="T949" i="1" s="1"/>
  <c r="Q949" i="1"/>
  <c r="P949" i="1"/>
  <c r="O949" i="1"/>
  <c r="N949" i="1"/>
  <c r="S948" i="1"/>
  <c r="R948" i="1"/>
  <c r="Q948" i="1"/>
  <c r="P948" i="1"/>
  <c r="O948" i="1"/>
  <c r="N948" i="1"/>
  <c r="S947" i="1"/>
  <c r="R947" i="1"/>
  <c r="T947" i="1" s="1"/>
  <c r="Q947" i="1"/>
  <c r="P947" i="1"/>
  <c r="O947" i="1"/>
  <c r="N947" i="1"/>
  <c r="S946" i="1"/>
  <c r="R946" i="1"/>
  <c r="Q946" i="1"/>
  <c r="P946" i="1"/>
  <c r="O946" i="1"/>
  <c r="N946" i="1"/>
  <c r="S945" i="1"/>
  <c r="R945" i="1"/>
  <c r="Q945" i="1"/>
  <c r="P945" i="1"/>
  <c r="O945" i="1"/>
  <c r="N945" i="1"/>
  <c r="S944" i="1"/>
  <c r="R944" i="1"/>
  <c r="T944" i="1" s="1"/>
  <c r="Q944" i="1"/>
  <c r="P944" i="1"/>
  <c r="O944" i="1"/>
  <c r="N944" i="1"/>
  <c r="S943" i="1"/>
  <c r="R943" i="1"/>
  <c r="Q943" i="1"/>
  <c r="P943" i="1"/>
  <c r="O943" i="1"/>
  <c r="N943" i="1"/>
  <c r="S942" i="1"/>
  <c r="R942" i="1"/>
  <c r="Q942" i="1"/>
  <c r="P942" i="1"/>
  <c r="O942" i="1"/>
  <c r="N942" i="1"/>
  <c r="S941" i="1"/>
  <c r="R941" i="1"/>
  <c r="Q941" i="1"/>
  <c r="P941" i="1"/>
  <c r="O941" i="1"/>
  <c r="N941" i="1"/>
  <c r="S940" i="1"/>
  <c r="R940" i="1"/>
  <c r="Q940" i="1"/>
  <c r="P940" i="1"/>
  <c r="O940" i="1"/>
  <c r="N940" i="1"/>
  <c r="S939" i="1"/>
  <c r="R939" i="1"/>
  <c r="T939" i="1" s="1"/>
  <c r="Q939" i="1"/>
  <c r="P939" i="1"/>
  <c r="O939" i="1"/>
  <c r="N939" i="1"/>
  <c r="S938" i="1"/>
  <c r="R938" i="1"/>
  <c r="Q938" i="1"/>
  <c r="P938" i="1"/>
  <c r="O938" i="1"/>
  <c r="N938" i="1"/>
  <c r="S937" i="1"/>
  <c r="R937" i="1"/>
  <c r="Q937" i="1"/>
  <c r="P937" i="1"/>
  <c r="O937" i="1"/>
  <c r="N937" i="1"/>
  <c r="S936" i="1"/>
  <c r="R936" i="1"/>
  <c r="Q936" i="1"/>
  <c r="P936" i="1"/>
  <c r="O936" i="1"/>
  <c r="N936" i="1"/>
  <c r="S935" i="1"/>
  <c r="R935" i="1"/>
  <c r="T935" i="1" s="1"/>
  <c r="Q935" i="1"/>
  <c r="P935" i="1"/>
  <c r="O935" i="1"/>
  <c r="N935" i="1"/>
  <c r="S934" i="1"/>
  <c r="R934" i="1"/>
  <c r="T934" i="1" s="1"/>
  <c r="Q934" i="1"/>
  <c r="P934" i="1"/>
  <c r="O934" i="1"/>
  <c r="N934" i="1"/>
  <c r="S933" i="1"/>
  <c r="R933" i="1"/>
  <c r="T933" i="1" s="1"/>
  <c r="Q933" i="1"/>
  <c r="P933" i="1"/>
  <c r="O933" i="1"/>
  <c r="N933" i="1"/>
  <c r="S932" i="1"/>
  <c r="R932" i="1"/>
  <c r="Q932" i="1"/>
  <c r="P932" i="1"/>
  <c r="O932" i="1"/>
  <c r="N932" i="1"/>
  <c r="S931" i="1"/>
  <c r="R931" i="1"/>
  <c r="Q931" i="1"/>
  <c r="P931" i="1"/>
  <c r="O931" i="1"/>
  <c r="N931" i="1"/>
  <c r="S930" i="1"/>
  <c r="R930" i="1"/>
  <c r="Q930" i="1"/>
  <c r="P930" i="1"/>
  <c r="O930" i="1"/>
  <c r="N930" i="1"/>
  <c r="S929" i="1"/>
  <c r="R929" i="1"/>
  <c r="T929" i="1" s="1"/>
  <c r="Q929" i="1"/>
  <c r="P929" i="1"/>
  <c r="O929" i="1"/>
  <c r="N929" i="1"/>
  <c r="S928" i="1"/>
  <c r="R928" i="1"/>
  <c r="Q928" i="1"/>
  <c r="P928" i="1"/>
  <c r="O928" i="1"/>
  <c r="N928" i="1"/>
  <c r="S927" i="1"/>
  <c r="R927" i="1"/>
  <c r="T927" i="1" s="1"/>
  <c r="Q927" i="1"/>
  <c r="P927" i="1"/>
  <c r="O927" i="1"/>
  <c r="N927" i="1"/>
  <c r="S926" i="1"/>
  <c r="R926" i="1"/>
  <c r="Q926" i="1"/>
  <c r="P926" i="1"/>
  <c r="O926" i="1"/>
  <c r="N926" i="1"/>
  <c r="S925" i="1"/>
  <c r="R925" i="1"/>
  <c r="T925" i="1" s="1"/>
  <c r="Q925" i="1"/>
  <c r="P925" i="1"/>
  <c r="O925" i="1"/>
  <c r="N925" i="1"/>
  <c r="S924" i="1"/>
  <c r="R924" i="1"/>
  <c r="T924" i="1" s="1"/>
  <c r="Q924" i="1"/>
  <c r="P924" i="1"/>
  <c r="O924" i="1"/>
  <c r="N924" i="1"/>
  <c r="S923" i="1"/>
  <c r="R923" i="1"/>
  <c r="T923" i="1" s="1"/>
  <c r="Q923" i="1"/>
  <c r="P923" i="1"/>
  <c r="O923" i="1"/>
  <c r="N923" i="1"/>
  <c r="S922" i="1"/>
  <c r="R922" i="1"/>
  <c r="Q922" i="1"/>
  <c r="P922" i="1"/>
  <c r="O922" i="1"/>
  <c r="N922" i="1"/>
  <c r="S921" i="1"/>
  <c r="R921" i="1"/>
  <c r="Q921" i="1"/>
  <c r="P921" i="1"/>
  <c r="O921" i="1"/>
  <c r="N921" i="1"/>
  <c r="S920" i="1"/>
  <c r="R920" i="1"/>
  <c r="Q920" i="1"/>
  <c r="P920" i="1"/>
  <c r="O920" i="1"/>
  <c r="N920" i="1"/>
  <c r="S919" i="1"/>
  <c r="R919" i="1"/>
  <c r="T919" i="1" s="1"/>
  <c r="Q919" i="1"/>
  <c r="P919" i="1"/>
  <c r="O919" i="1"/>
  <c r="N919" i="1"/>
  <c r="S918" i="1"/>
  <c r="R918" i="1"/>
  <c r="Q918" i="1"/>
  <c r="P918" i="1"/>
  <c r="O918" i="1"/>
  <c r="N918" i="1"/>
  <c r="S917" i="1"/>
  <c r="R917" i="1"/>
  <c r="T917" i="1" s="1"/>
  <c r="Q917" i="1"/>
  <c r="P917" i="1"/>
  <c r="O917" i="1"/>
  <c r="N917" i="1"/>
  <c r="S916" i="1"/>
  <c r="R916" i="1"/>
  <c r="Q916" i="1"/>
  <c r="P916" i="1"/>
  <c r="O916" i="1"/>
  <c r="N916" i="1"/>
  <c r="S915" i="1"/>
  <c r="R915" i="1"/>
  <c r="T915" i="1" s="1"/>
  <c r="Q915" i="1"/>
  <c r="P915" i="1"/>
  <c r="O915" i="1"/>
  <c r="N915" i="1"/>
  <c r="S914" i="1"/>
  <c r="R914" i="1"/>
  <c r="T914" i="1" s="1"/>
  <c r="Q914" i="1"/>
  <c r="P914" i="1"/>
  <c r="O914" i="1"/>
  <c r="N914" i="1"/>
  <c r="S913" i="1"/>
  <c r="R913" i="1"/>
  <c r="T913" i="1" s="1"/>
  <c r="Q913" i="1"/>
  <c r="P913" i="1"/>
  <c r="O913" i="1"/>
  <c r="N913" i="1"/>
  <c r="S912" i="1"/>
  <c r="R912" i="1"/>
  <c r="Q912" i="1"/>
  <c r="P912" i="1"/>
  <c r="O912" i="1"/>
  <c r="N912" i="1"/>
  <c r="S911" i="1"/>
  <c r="R911" i="1"/>
  <c r="Q911" i="1"/>
  <c r="P911" i="1"/>
  <c r="O911" i="1"/>
  <c r="N911" i="1"/>
  <c r="S910" i="1"/>
  <c r="R910" i="1"/>
  <c r="Q910" i="1"/>
  <c r="P910" i="1"/>
  <c r="O910" i="1"/>
  <c r="N910" i="1"/>
  <c r="S909" i="1"/>
  <c r="R909" i="1"/>
  <c r="T909" i="1" s="1"/>
  <c r="Q909" i="1"/>
  <c r="P909" i="1"/>
  <c r="O909" i="1"/>
  <c r="N909" i="1"/>
  <c r="S908" i="1"/>
  <c r="R908" i="1"/>
  <c r="Q908" i="1"/>
  <c r="P908" i="1"/>
  <c r="O908" i="1"/>
  <c r="N908" i="1"/>
  <c r="S907" i="1"/>
  <c r="R907" i="1"/>
  <c r="T907" i="1" s="1"/>
  <c r="Q907" i="1"/>
  <c r="P907" i="1"/>
  <c r="O907" i="1"/>
  <c r="N907" i="1"/>
  <c r="S906" i="1"/>
  <c r="R906" i="1"/>
  <c r="Q906" i="1"/>
  <c r="P906" i="1"/>
  <c r="O906" i="1"/>
  <c r="N906" i="1"/>
  <c r="S905" i="1"/>
  <c r="R905" i="1"/>
  <c r="T905" i="1" s="1"/>
  <c r="Q905" i="1"/>
  <c r="P905" i="1"/>
  <c r="O905" i="1"/>
  <c r="N905" i="1"/>
  <c r="S904" i="1"/>
  <c r="R904" i="1"/>
  <c r="T904" i="1" s="1"/>
  <c r="Q904" i="1"/>
  <c r="P904" i="1"/>
  <c r="O904" i="1"/>
  <c r="N904" i="1"/>
  <c r="S903" i="1"/>
  <c r="R903" i="1"/>
  <c r="T903" i="1" s="1"/>
  <c r="Q903" i="1"/>
  <c r="P903" i="1"/>
  <c r="O903" i="1"/>
  <c r="N903" i="1"/>
  <c r="S902" i="1"/>
  <c r="R902" i="1"/>
  <c r="Q902" i="1"/>
  <c r="P902" i="1"/>
  <c r="O902" i="1"/>
  <c r="N902" i="1"/>
  <c r="S901" i="1"/>
  <c r="R901" i="1"/>
  <c r="Q901" i="1"/>
  <c r="P901" i="1"/>
  <c r="O901" i="1"/>
  <c r="N901" i="1"/>
  <c r="S900" i="1"/>
  <c r="R900" i="1"/>
  <c r="Q900" i="1"/>
  <c r="P900" i="1"/>
  <c r="O900" i="1"/>
  <c r="N900" i="1"/>
  <c r="S899" i="1"/>
  <c r="R899" i="1"/>
  <c r="T899" i="1" s="1"/>
  <c r="Q899" i="1"/>
  <c r="P899" i="1"/>
  <c r="O899" i="1"/>
  <c r="N899" i="1"/>
  <c r="S898" i="1"/>
  <c r="R898" i="1"/>
  <c r="Q898" i="1"/>
  <c r="P898" i="1"/>
  <c r="O898" i="1"/>
  <c r="N898" i="1"/>
  <c r="S897" i="1"/>
  <c r="R897" i="1"/>
  <c r="T897" i="1" s="1"/>
  <c r="Q897" i="1"/>
  <c r="P897" i="1"/>
  <c r="O897" i="1"/>
  <c r="N897" i="1"/>
  <c r="S896" i="1"/>
  <c r="R896" i="1"/>
  <c r="Q896" i="1"/>
  <c r="P896" i="1"/>
  <c r="O896" i="1"/>
  <c r="N896" i="1"/>
  <c r="S895" i="1"/>
  <c r="R895" i="1"/>
  <c r="T895" i="1" s="1"/>
  <c r="Q895" i="1"/>
  <c r="P895" i="1"/>
  <c r="O895" i="1"/>
  <c r="N895" i="1"/>
  <c r="S894" i="1"/>
  <c r="R894" i="1"/>
  <c r="T894" i="1" s="1"/>
  <c r="Q894" i="1"/>
  <c r="P894" i="1"/>
  <c r="O894" i="1"/>
  <c r="N894" i="1"/>
  <c r="S893" i="1"/>
  <c r="R893" i="1"/>
  <c r="T893" i="1" s="1"/>
  <c r="Q893" i="1"/>
  <c r="P893" i="1"/>
  <c r="O893" i="1"/>
  <c r="N893" i="1"/>
  <c r="S892" i="1"/>
  <c r="R892" i="1"/>
  <c r="Q892" i="1"/>
  <c r="P892" i="1"/>
  <c r="O892" i="1"/>
  <c r="N892" i="1"/>
  <c r="S891" i="1"/>
  <c r="R891" i="1"/>
  <c r="Q891" i="1"/>
  <c r="P891" i="1"/>
  <c r="O891" i="1"/>
  <c r="N891" i="1"/>
  <c r="S890" i="1"/>
  <c r="R890" i="1"/>
  <c r="Q890" i="1"/>
  <c r="P890" i="1"/>
  <c r="O890" i="1"/>
  <c r="N890" i="1"/>
  <c r="S889" i="1"/>
  <c r="R889" i="1"/>
  <c r="T889" i="1" s="1"/>
  <c r="Q889" i="1"/>
  <c r="P889" i="1"/>
  <c r="O889" i="1"/>
  <c r="N889" i="1"/>
  <c r="S888" i="1"/>
  <c r="R888" i="1"/>
  <c r="Q888" i="1"/>
  <c r="P888" i="1"/>
  <c r="O888" i="1"/>
  <c r="N888" i="1"/>
  <c r="S887" i="1"/>
  <c r="R887" i="1"/>
  <c r="T887" i="1" s="1"/>
  <c r="Q887" i="1"/>
  <c r="P887" i="1"/>
  <c r="O887" i="1"/>
  <c r="N887" i="1"/>
  <c r="S886" i="1"/>
  <c r="R886" i="1"/>
  <c r="Q886" i="1"/>
  <c r="P886" i="1"/>
  <c r="O886" i="1"/>
  <c r="N886" i="1"/>
  <c r="S885" i="1"/>
  <c r="R885" i="1"/>
  <c r="T885" i="1" s="1"/>
  <c r="Q885" i="1"/>
  <c r="P885" i="1"/>
  <c r="O885" i="1"/>
  <c r="N885" i="1"/>
  <c r="S884" i="1"/>
  <c r="R884" i="1"/>
  <c r="T884" i="1" s="1"/>
  <c r="Q884" i="1"/>
  <c r="P884" i="1"/>
  <c r="O884" i="1"/>
  <c r="N884" i="1"/>
  <c r="S883" i="1"/>
  <c r="R883" i="1"/>
  <c r="T883" i="1" s="1"/>
  <c r="Q883" i="1"/>
  <c r="P883" i="1"/>
  <c r="O883" i="1"/>
  <c r="N883" i="1"/>
  <c r="S882" i="1"/>
  <c r="R882" i="1"/>
  <c r="Q882" i="1"/>
  <c r="P882" i="1"/>
  <c r="O882" i="1"/>
  <c r="N882" i="1"/>
  <c r="S881" i="1"/>
  <c r="R881" i="1"/>
  <c r="Q881" i="1"/>
  <c r="P881" i="1"/>
  <c r="O881" i="1"/>
  <c r="N881" i="1"/>
  <c r="S880" i="1"/>
  <c r="R880" i="1"/>
  <c r="Q880" i="1"/>
  <c r="P880" i="1"/>
  <c r="O880" i="1"/>
  <c r="N880" i="1"/>
  <c r="S879" i="1"/>
  <c r="R879" i="1"/>
  <c r="T879" i="1" s="1"/>
  <c r="Q879" i="1"/>
  <c r="P879" i="1"/>
  <c r="O879" i="1"/>
  <c r="N879" i="1"/>
  <c r="S878" i="1"/>
  <c r="R878" i="1"/>
  <c r="Q878" i="1"/>
  <c r="P878" i="1"/>
  <c r="O878" i="1"/>
  <c r="N878" i="1"/>
  <c r="S877" i="1"/>
  <c r="R877" i="1"/>
  <c r="T877" i="1" s="1"/>
  <c r="Q877" i="1"/>
  <c r="P877" i="1"/>
  <c r="O877" i="1"/>
  <c r="N877" i="1"/>
  <c r="S876" i="1"/>
  <c r="R876" i="1"/>
  <c r="Q876" i="1"/>
  <c r="P876" i="1"/>
  <c r="O876" i="1"/>
  <c r="N876" i="1"/>
  <c r="S875" i="1"/>
  <c r="R875" i="1"/>
  <c r="T875" i="1" s="1"/>
  <c r="Q875" i="1"/>
  <c r="P875" i="1"/>
  <c r="O875" i="1"/>
  <c r="N875" i="1"/>
  <c r="S874" i="1"/>
  <c r="R874" i="1"/>
  <c r="T874" i="1" s="1"/>
  <c r="Q874" i="1"/>
  <c r="P874" i="1"/>
  <c r="O874" i="1"/>
  <c r="N874" i="1"/>
  <c r="S873" i="1"/>
  <c r="R873" i="1"/>
  <c r="T873" i="1" s="1"/>
  <c r="Q873" i="1"/>
  <c r="P873" i="1"/>
  <c r="O873" i="1"/>
  <c r="N873" i="1"/>
  <c r="S872" i="1"/>
  <c r="R872" i="1"/>
  <c r="Q872" i="1"/>
  <c r="P872" i="1"/>
  <c r="O872" i="1"/>
  <c r="N872" i="1"/>
  <c r="S871" i="1"/>
  <c r="R871" i="1"/>
  <c r="Q871" i="1"/>
  <c r="P871" i="1"/>
  <c r="O871" i="1"/>
  <c r="N871" i="1"/>
  <c r="S870" i="1"/>
  <c r="R870" i="1"/>
  <c r="Q870" i="1"/>
  <c r="P870" i="1"/>
  <c r="O870" i="1"/>
  <c r="N870" i="1"/>
  <c r="S869" i="1"/>
  <c r="R869" i="1"/>
  <c r="T869" i="1" s="1"/>
  <c r="Q869" i="1"/>
  <c r="P869" i="1"/>
  <c r="O869" i="1"/>
  <c r="N869" i="1"/>
  <c r="S868" i="1"/>
  <c r="R868" i="1"/>
  <c r="Q868" i="1"/>
  <c r="P868" i="1"/>
  <c r="O868" i="1"/>
  <c r="N868" i="1"/>
  <c r="S867" i="1"/>
  <c r="R867" i="1"/>
  <c r="T867" i="1" s="1"/>
  <c r="Q867" i="1"/>
  <c r="P867" i="1"/>
  <c r="O867" i="1"/>
  <c r="N867" i="1"/>
  <c r="S866" i="1"/>
  <c r="R866" i="1"/>
  <c r="Q866" i="1"/>
  <c r="P866" i="1"/>
  <c r="O866" i="1"/>
  <c r="N866" i="1"/>
  <c r="S865" i="1"/>
  <c r="R865" i="1"/>
  <c r="T865" i="1" s="1"/>
  <c r="Q865" i="1"/>
  <c r="P865" i="1"/>
  <c r="O865" i="1"/>
  <c r="N865" i="1"/>
  <c r="S864" i="1"/>
  <c r="R864" i="1"/>
  <c r="T864" i="1" s="1"/>
  <c r="Q864" i="1"/>
  <c r="P864" i="1"/>
  <c r="O864" i="1"/>
  <c r="N864" i="1"/>
  <c r="S863" i="1"/>
  <c r="R863" i="1"/>
  <c r="T863" i="1" s="1"/>
  <c r="Q863" i="1"/>
  <c r="P863" i="1"/>
  <c r="O863" i="1"/>
  <c r="N863" i="1"/>
  <c r="S862" i="1"/>
  <c r="R862" i="1"/>
  <c r="Q862" i="1"/>
  <c r="P862" i="1"/>
  <c r="O862" i="1"/>
  <c r="N862" i="1"/>
  <c r="S861" i="1"/>
  <c r="R861" i="1"/>
  <c r="Q861" i="1"/>
  <c r="P861" i="1"/>
  <c r="O861" i="1"/>
  <c r="N861" i="1"/>
  <c r="S860" i="1"/>
  <c r="R860" i="1"/>
  <c r="Q860" i="1"/>
  <c r="P860" i="1"/>
  <c r="O860" i="1"/>
  <c r="N860" i="1"/>
  <c r="S859" i="1"/>
  <c r="R859" i="1"/>
  <c r="T859" i="1" s="1"/>
  <c r="Q859" i="1"/>
  <c r="P859" i="1"/>
  <c r="O859" i="1"/>
  <c r="N859" i="1"/>
  <c r="S858" i="1"/>
  <c r="R858" i="1"/>
  <c r="Q858" i="1"/>
  <c r="P858" i="1"/>
  <c r="O858" i="1"/>
  <c r="N858" i="1"/>
  <c r="S857" i="1"/>
  <c r="R857" i="1"/>
  <c r="T857" i="1" s="1"/>
  <c r="Q857" i="1"/>
  <c r="P857" i="1"/>
  <c r="O857" i="1"/>
  <c r="N857" i="1"/>
  <c r="S856" i="1"/>
  <c r="R856" i="1"/>
  <c r="Q856" i="1"/>
  <c r="P856" i="1"/>
  <c r="O856" i="1"/>
  <c r="N856" i="1"/>
  <c r="S855" i="1"/>
  <c r="R855" i="1"/>
  <c r="T855" i="1" s="1"/>
  <c r="Q855" i="1"/>
  <c r="P855" i="1"/>
  <c r="O855" i="1"/>
  <c r="N855" i="1"/>
  <c r="S854" i="1"/>
  <c r="R854" i="1"/>
  <c r="T854" i="1" s="1"/>
  <c r="Q854" i="1"/>
  <c r="P854" i="1"/>
  <c r="O854" i="1"/>
  <c r="N854" i="1"/>
  <c r="S853" i="1"/>
  <c r="R853" i="1"/>
  <c r="T853" i="1" s="1"/>
  <c r="Q853" i="1"/>
  <c r="P853" i="1"/>
  <c r="O853" i="1"/>
  <c r="N853" i="1"/>
  <c r="S852" i="1"/>
  <c r="R852" i="1"/>
  <c r="Q852" i="1"/>
  <c r="P852" i="1"/>
  <c r="O852" i="1"/>
  <c r="N852" i="1"/>
  <c r="S851" i="1"/>
  <c r="R851" i="1"/>
  <c r="Q851" i="1"/>
  <c r="P851" i="1"/>
  <c r="O851" i="1"/>
  <c r="N851" i="1"/>
  <c r="S850" i="1"/>
  <c r="R850" i="1"/>
  <c r="Q850" i="1"/>
  <c r="P850" i="1"/>
  <c r="O850" i="1"/>
  <c r="N850" i="1"/>
  <c r="S849" i="1"/>
  <c r="R849" i="1"/>
  <c r="T849" i="1" s="1"/>
  <c r="Q849" i="1"/>
  <c r="P849" i="1"/>
  <c r="O849" i="1"/>
  <c r="N849" i="1"/>
  <c r="S848" i="1"/>
  <c r="R848" i="1"/>
  <c r="Q848" i="1"/>
  <c r="P848" i="1"/>
  <c r="O848" i="1"/>
  <c r="N848" i="1"/>
  <c r="S847" i="1"/>
  <c r="R847" i="1"/>
  <c r="T847" i="1" s="1"/>
  <c r="Q847" i="1"/>
  <c r="P847" i="1"/>
  <c r="O847" i="1"/>
  <c r="N847" i="1"/>
  <c r="S846" i="1"/>
  <c r="R846" i="1"/>
  <c r="Q846" i="1"/>
  <c r="P846" i="1"/>
  <c r="O846" i="1"/>
  <c r="N846" i="1"/>
  <c r="S845" i="1"/>
  <c r="R845" i="1"/>
  <c r="T845" i="1" s="1"/>
  <c r="Q845" i="1"/>
  <c r="P845" i="1"/>
  <c r="O845" i="1"/>
  <c r="N845" i="1"/>
  <c r="S844" i="1"/>
  <c r="R844" i="1"/>
  <c r="T844" i="1" s="1"/>
  <c r="Q844" i="1"/>
  <c r="P844" i="1"/>
  <c r="O844" i="1"/>
  <c r="N844" i="1"/>
  <c r="S843" i="1"/>
  <c r="R843" i="1"/>
  <c r="T843" i="1" s="1"/>
  <c r="Q843" i="1"/>
  <c r="P843" i="1"/>
  <c r="O843" i="1"/>
  <c r="N843" i="1"/>
  <c r="S842" i="1"/>
  <c r="R842" i="1"/>
  <c r="Q842" i="1"/>
  <c r="P842" i="1"/>
  <c r="O842" i="1"/>
  <c r="N842" i="1"/>
  <c r="S841" i="1"/>
  <c r="R841" i="1"/>
  <c r="Q841" i="1"/>
  <c r="P841" i="1"/>
  <c r="O841" i="1"/>
  <c r="N841" i="1"/>
  <c r="S840" i="1"/>
  <c r="R840" i="1"/>
  <c r="Q840" i="1"/>
  <c r="P840" i="1"/>
  <c r="O840" i="1"/>
  <c r="N840" i="1"/>
  <c r="S839" i="1"/>
  <c r="R839" i="1"/>
  <c r="T839" i="1" s="1"/>
  <c r="Q839" i="1"/>
  <c r="P839" i="1"/>
  <c r="O839" i="1"/>
  <c r="N839" i="1"/>
  <c r="S838" i="1"/>
  <c r="R838" i="1"/>
  <c r="Q838" i="1"/>
  <c r="P838" i="1"/>
  <c r="O838" i="1"/>
  <c r="N838" i="1"/>
  <c r="S837" i="1"/>
  <c r="R837" i="1"/>
  <c r="T837" i="1" s="1"/>
  <c r="Q837" i="1"/>
  <c r="P837" i="1"/>
  <c r="O837" i="1"/>
  <c r="N837" i="1"/>
  <c r="S836" i="1"/>
  <c r="R836" i="1"/>
  <c r="Q836" i="1"/>
  <c r="P836" i="1"/>
  <c r="O836" i="1"/>
  <c r="N836" i="1"/>
  <c r="S835" i="1"/>
  <c r="R835" i="1"/>
  <c r="T835" i="1" s="1"/>
  <c r="Q835" i="1"/>
  <c r="P835" i="1"/>
  <c r="O835" i="1"/>
  <c r="N835" i="1"/>
  <c r="S834" i="1"/>
  <c r="R834" i="1"/>
  <c r="T834" i="1" s="1"/>
  <c r="Q834" i="1"/>
  <c r="P834" i="1"/>
  <c r="O834" i="1"/>
  <c r="N834" i="1"/>
  <c r="S833" i="1"/>
  <c r="R833" i="1"/>
  <c r="T833" i="1" s="1"/>
  <c r="Q833" i="1"/>
  <c r="P833" i="1"/>
  <c r="O833" i="1"/>
  <c r="N833" i="1"/>
  <c r="S832" i="1"/>
  <c r="R832" i="1"/>
  <c r="Q832" i="1"/>
  <c r="P832" i="1"/>
  <c r="O832" i="1"/>
  <c r="N832" i="1"/>
  <c r="S831" i="1"/>
  <c r="R831" i="1"/>
  <c r="Q831" i="1"/>
  <c r="P831" i="1"/>
  <c r="O831" i="1"/>
  <c r="N831" i="1"/>
  <c r="S830" i="1"/>
  <c r="R830" i="1"/>
  <c r="Q830" i="1"/>
  <c r="P830" i="1"/>
  <c r="O830" i="1"/>
  <c r="N830" i="1"/>
  <c r="S829" i="1"/>
  <c r="R829" i="1"/>
  <c r="T829" i="1" s="1"/>
  <c r="Q829" i="1"/>
  <c r="P829" i="1"/>
  <c r="O829" i="1"/>
  <c r="N829" i="1"/>
  <c r="S828" i="1"/>
  <c r="R828" i="1"/>
  <c r="Q828" i="1"/>
  <c r="P828" i="1"/>
  <c r="O828" i="1"/>
  <c r="N828" i="1"/>
  <c r="S827" i="1"/>
  <c r="R827" i="1"/>
  <c r="T827" i="1" s="1"/>
  <c r="Q827" i="1"/>
  <c r="P827" i="1"/>
  <c r="O827" i="1"/>
  <c r="N827" i="1"/>
  <c r="S826" i="1"/>
  <c r="R826" i="1"/>
  <c r="Q826" i="1"/>
  <c r="P826" i="1"/>
  <c r="O826" i="1"/>
  <c r="N826" i="1"/>
  <c r="S825" i="1"/>
  <c r="R825" i="1"/>
  <c r="T825" i="1" s="1"/>
  <c r="Q825" i="1"/>
  <c r="P825" i="1"/>
  <c r="O825" i="1"/>
  <c r="N825" i="1"/>
  <c r="S824" i="1"/>
  <c r="R824" i="1"/>
  <c r="T824" i="1" s="1"/>
  <c r="Q824" i="1"/>
  <c r="P824" i="1"/>
  <c r="O824" i="1"/>
  <c r="N824" i="1"/>
  <c r="S823" i="1"/>
  <c r="R823" i="1"/>
  <c r="T823" i="1" s="1"/>
  <c r="Q823" i="1"/>
  <c r="P823" i="1"/>
  <c r="O823" i="1"/>
  <c r="N823" i="1"/>
  <c r="S822" i="1"/>
  <c r="R822" i="1"/>
  <c r="Q822" i="1"/>
  <c r="P822" i="1"/>
  <c r="O822" i="1"/>
  <c r="N822" i="1"/>
  <c r="S821" i="1"/>
  <c r="R821" i="1"/>
  <c r="Q821" i="1"/>
  <c r="P821" i="1"/>
  <c r="O821" i="1"/>
  <c r="N821" i="1"/>
  <c r="S820" i="1"/>
  <c r="R820" i="1"/>
  <c r="Q820" i="1"/>
  <c r="P820" i="1"/>
  <c r="O820" i="1"/>
  <c r="N820" i="1"/>
  <c r="S819" i="1"/>
  <c r="R819" i="1"/>
  <c r="T819" i="1" s="1"/>
  <c r="Q819" i="1"/>
  <c r="P819" i="1"/>
  <c r="O819" i="1"/>
  <c r="N819" i="1"/>
  <c r="S818" i="1"/>
  <c r="R818" i="1"/>
  <c r="Q818" i="1"/>
  <c r="P818" i="1"/>
  <c r="O818" i="1"/>
  <c r="N818" i="1"/>
  <c r="S817" i="1"/>
  <c r="R817" i="1"/>
  <c r="T817" i="1" s="1"/>
  <c r="Q817" i="1"/>
  <c r="P817" i="1"/>
  <c r="O817" i="1"/>
  <c r="N817" i="1"/>
  <c r="S816" i="1"/>
  <c r="R816" i="1"/>
  <c r="Q816" i="1"/>
  <c r="P816" i="1"/>
  <c r="O816" i="1"/>
  <c r="N816" i="1"/>
  <c r="S815" i="1"/>
  <c r="R815" i="1"/>
  <c r="T815" i="1" s="1"/>
  <c r="Q815" i="1"/>
  <c r="P815" i="1"/>
  <c r="O815" i="1"/>
  <c r="N815" i="1"/>
  <c r="S814" i="1"/>
  <c r="R814" i="1"/>
  <c r="T814" i="1" s="1"/>
  <c r="Q814" i="1"/>
  <c r="P814" i="1"/>
  <c r="O814" i="1"/>
  <c r="N814" i="1"/>
  <c r="S813" i="1"/>
  <c r="R813" i="1"/>
  <c r="T813" i="1" s="1"/>
  <c r="Q813" i="1"/>
  <c r="P813" i="1"/>
  <c r="O813" i="1"/>
  <c r="N813" i="1"/>
  <c r="S812" i="1"/>
  <c r="R812" i="1"/>
  <c r="Q812" i="1"/>
  <c r="P812" i="1"/>
  <c r="O812" i="1"/>
  <c r="N812" i="1"/>
  <c r="S811" i="1"/>
  <c r="R811" i="1"/>
  <c r="Q811" i="1"/>
  <c r="P811" i="1"/>
  <c r="O811" i="1"/>
  <c r="N811" i="1"/>
  <c r="S810" i="1"/>
  <c r="R810" i="1"/>
  <c r="Q810" i="1"/>
  <c r="P810" i="1"/>
  <c r="O810" i="1"/>
  <c r="N810" i="1"/>
  <c r="S809" i="1"/>
  <c r="R809" i="1"/>
  <c r="T809" i="1" s="1"/>
  <c r="Q809" i="1"/>
  <c r="P809" i="1"/>
  <c r="O809" i="1"/>
  <c r="N809" i="1"/>
  <c r="S808" i="1"/>
  <c r="R808" i="1"/>
  <c r="Q808" i="1"/>
  <c r="P808" i="1"/>
  <c r="O808" i="1"/>
  <c r="N808" i="1"/>
  <c r="S807" i="1"/>
  <c r="R807" i="1"/>
  <c r="T807" i="1" s="1"/>
  <c r="Q807" i="1"/>
  <c r="P807" i="1"/>
  <c r="O807" i="1"/>
  <c r="N807" i="1"/>
  <c r="S806" i="1"/>
  <c r="R806" i="1"/>
  <c r="Q806" i="1"/>
  <c r="P806" i="1"/>
  <c r="O806" i="1"/>
  <c r="N806" i="1"/>
  <c r="S805" i="1"/>
  <c r="R805" i="1"/>
  <c r="T805" i="1" s="1"/>
  <c r="Q805" i="1"/>
  <c r="P805" i="1"/>
  <c r="O805" i="1"/>
  <c r="N805" i="1"/>
  <c r="S804" i="1"/>
  <c r="R804" i="1"/>
  <c r="T804" i="1" s="1"/>
  <c r="Q804" i="1"/>
  <c r="P804" i="1"/>
  <c r="O804" i="1"/>
  <c r="N804" i="1"/>
  <c r="S803" i="1"/>
  <c r="R803" i="1"/>
  <c r="T803" i="1" s="1"/>
  <c r="Q803" i="1"/>
  <c r="P803" i="1"/>
  <c r="O803" i="1"/>
  <c r="N803" i="1"/>
  <c r="S802" i="1"/>
  <c r="R802" i="1"/>
  <c r="Q802" i="1"/>
  <c r="P802" i="1"/>
  <c r="O802" i="1"/>
  <c r="N802" i="1"/>
  <c r="S801" i="1"/>
  <c r="R801" i="1"/>
  <c r="Q801" i="1"/>
  <c r="P801" i="1"/>
  <c r="O801" i="1"/>
  <c r="N801" i="1"/>
  <c r="S800" i="1"/>
  <c r="R800" i="1"/>
  <c r="Q800" i="1"/>
  <c r="P800" i="1"/>
  <c r="O800" i="1"/>
  <c r="N800" i="1"/>
  <c r="S799" i="1"/>
  <c r="R799" i="1"/>
  <c r="T799" i="1" s="1"/>
  <c r="Q799" i="1"/>
  <c r="P799" i="1"/>
  <c r="O799" i="1"/>
  <c r="N799" i="1"/>
  <c r="S798" i="1"/>
  <c r="R798" i="1"/>
  <c r="Q798" i="1"/>
  <c r="P798" i="1"/>
  <c r="O798" i="1"/>
  <c r="N798" i="1"/>
  <c r="S797" i="1"/>
  <c r="R797" i="1"/>
  <c r="T797" i="1" s="1"/>
  <c r="Q797" i="1"/>
  <c r="P797" i="1"/>
  <c r="O797" i="1"/>
  <c r="N797" i="1"/>
  <c r="S796" i="1"/>
  <c r="R796" i="1"/>
  <c r="Q796" i="1"/>
  <c r="P796" i="1"/>
  <c r="O796" i="1"/>
  <c r="N796" i="1"/>
  <c r="S795" i="1"/>
  <c r="R795" i="1"/>
  <c r="T795" i="1" s="1"/>
  <c r="Q795" i="1"/>
  <c r="P795" i="1"/>
  <c r="O795" i="1"/>
  <c r="N795" i="1"/>
  <c r="S794" i="1"/>
  <c r="R794" i="1"/>
  <c r="T794" i="1" s="1"/>
  <c r="Q794" i="1"/>
  <c r="P794" i="1"/>
  <c r="O794" i="1"/>
  <c r="N794" i="1"/>
  <c r="S793" i="1"/>
  <c r="R793" i="1"/>
  <c r="T793" i="1" s="1"/>
  <c r="Q793" i="1"/>
  <c r="P793" i="1"/>
  <c r="O793" i="1"/>
  <c r="N793" i="1"/>
  <c r="S792" i="1"/>
  <c r="R792" i="1"/>
  <c r="Q792" i="1"/>
  <c r="P792" i="1"/>
  <c r="O792" i="1"/>
  <c r="N792" i="1"/>
  <c r="S791" i="1"/>
  <c r="R791" i="1"/>
  <c r="Q791" i="1"/>
  <c r="P791" i="1"/>
  <c r="O791" i="1"/>
  <c r="N791" i="1"/>
  <c r="S790" i="1"/>
  <c r="R790" i="1"/>
  <c r="Q790" i="1"/>
  <c r="P790" i="1"/>
  <c r="O790" i="1"/>
  <c r="N790" i="1"/>
  <c r="S789" i="1"/>
  <c r="R789" i="1"/>
  <c r="T789" i="1" s="1"/>
  <c r="Q789" i="1"/>
  <c r="P789" i="1"/>
  <c r="O789" i="1"/>
  <c r="N789" i="1"/>
  <c r="S788" i="1"/>
  <c r="R788" i="1"/>
  <c r="Q788" i="1"/>
  <c r="P788" i="1"/>
  <c r="O788" i="1"/>
  <c r="N788" i="1"/>
  <c r="S787" i="1"/>
  <c r="R787" i="1"/>
  <c r="T787" i="1" s="1"/>
  <c r="Q787" i="1"/>
  <c r="P787" i="1"/>
  <c r="O787" i="1"/>
  <c r="N787" i="1"/>
  <c r="S786" i="1"/>
  <c r="R786" i="1"/>
  <c r="Q786" i="1"/>
  <c r="P786" i="1"/>
  <c r="O786" i="1"/>
  <c r="N786" i="1"/>
  <c r="S785" i="1"/>
  <c r="R785" i="1"/>
  <c r="T785" i="1" s="1"/>
  <c r="Q785" i="1"/>
  <c r="P785" i="1"/>
  <c r="O785" i="1"/>
  <c r="N785" i="1"/>
  <c r="S784" i="1"/>
  <c r="R784" i="1"/>
  <c r="T784" i="1" s="1"/>
  <c r="Q784" i="1"/>
  <c r="P784" i="1"/>
  <c r="O784" i="1"/>
  <c r="N784" i="1"/>
  <c r="S783" i="1"/>
  <c r="R783" i="1"/>
  <c r="T783" i="1" s="1"/>
  <c r="Q783" i="1"/>
  <c r="P783" i="1"/>
  <c r="O783" i="1"/>
  <c r="N783" i="1"/>
  <c r="S782" i="1"/>
  <c r="R782" i="1"/>
  <c r="Q782" i="1"/>
  <c r="P782" i="1"/>
  <c r="O782" i="1"/>
  <c r="N782" i="1"/>
  <c r="S781" i="1"/>
  <c r="R781" i="1"/>
  <c r="Q781" i="1"/>
  <c r="P781" i="1"/>
  <c r="O781" i="1"/>
  <c r="N781" i="1"/>
  <c r="S780" i="1"/>
  <c r="R780" i="1"/>
  <c r="Q780" i="1"/>
  <c r="P780" i="1"/>
  <c r="O780" i="1"/>
  <c r="N780" i="1"/>
  <c r="S779" i="1"/>
  <c r="R779" i="1"/>
  <c r="T779" i="1" s="1"/>
  <c r="Q779" i="1"/>
  <c r="P779" i="1"/>
  <c r="O779" i="1"/>
  <c r="N779" i="1"/>
  <c r="S778" i="1"/>
  <c r="R778" i="1"/>
  <c r="Q778" i="1"/>
  <c r="P778" i="1"/>
  <c r="O778" i="1"/>
  <c r="N778" i="1"/>
  <c r="S777" i="1"/>
  <c r="R777" i="1"/>
  <c r="T777" i="1" s="1"/>
  <c r="Q777" i="1"/>
  <c r="P777" i="1"/>
  <c r="O777" i="1"/>
  <c r="N777" i="1"/>
  <c r="S776" i="1"/>
  <c r="R776" i="1"/>
  <c r="Q776" i="1"/>
  <c r="P776" i="1"/>
  <c r="O776" i="1"/>
  <c r="N776" i="1"/>
  <c r="S775" i="1"/>
  <c r="R775" i="1"/>
  <c r="T775" i="1" s="1"/>
  <c r="Q775" i="1"/>
  <c r="P775" i="1"/>
  <c r="O775" i="1"/>
  <c r="N775" i="1"/>
  <c r="S774" i="1"/>
  <c r="R774" i="1"/>
  <c r="T774" i="1" s="1"/>
  <c r="Q774" i="1"/>
  <c r="P774" i="1"/>
  <c r="O774" i="1"/>
  <c r="N774" i="1"/>
  <c r="S773" i="1"/>
  <c r="R773" i="1"/>
  <c r="T773" i="1" s="1"/>
  <c r="Q773" i="1"/>
  <c r="P773" i="1"/>
  <c r="O773" i="1"/>
  <c r="N773" i="1"/>
  <c r="S772" i="1"/>
  <c r="R772" i="1"/>
  <c r="Q772" i="1"/>
  <c r="P772" i="1"/>
  <c r="O772" i="1"/>
  <c r="N772" i="1"/>
  <c r="S771" i="1"/>
  <c r="R771" i="1"/>
  <c r="Q771" i="1"/>
  <c r="P771" i="1"/>
  <c r="O771" i="1"/>
  <c r="N771" i="1"/>
  <c r="S770" i="1"/>
  <c r="R770" i="1"/>
  <c r="Q770" i="1"/>
  <c r="P770" i="1"/>
  <c r="O770" i="1"/>
  <c r="N770" i="1"/>
  <c r="S769" i="1"/>
  <c r="R769" i="1"/>
  <c r="T769" i="1" s="1"/>
  <c r="Q769" i="1"/>
  <c r="P769" i="1"/>
  <c r="O769" i="1"/>
  <c r="N769" i="1"/>
  <c r="S768" i="1"/>
  <c r="R768" i="1"/>
  <c r="Q768" i="1"/>
  <c r="P768" i="1"/>
  <c r="O768" i="1"/>
  <c r="N768" i="1"/>
  <c r="S767" i="1"/>
  <c r="R767" i="1"/>
  <c r="T767" i="1" s="1"/>
  <c r="Q767" i="1"/>
  <c r="P767" i="1"/>
  <c r="O767" i="1"/>
  <c r="N767" i="1"/>
  <c r="S766" i="1"/>
  <c r="R766" i="1"/>
  <c r="Q766" i="1"/>
  <c r="P766" i="1"/>
  <c r="O766" i="1"/>
  <c r="N766" i="1"/>
  <c r="S765" i="1"/>
  <c r="R765" i="1"/>
  <c r="T765" i="1" s="1"/>
  <c r="Q765" i="1"/>
  <c r="P765" i="1"/>
  <c r="O765" i="1"/>
  <c r="N765" i="1"/>
  <c r="S764" i="1"/>
  <c r="R764" i="1"/>
  <c r="T764" i="1" s="1"/>
  <c r="Q764" i="1"/>
  <c r="P764" i="1"/>
  <c r="O764" i="1"/>
  <c r="N764" i="1"/>
  <c r="S763" i="1"/>
  <c r="R763" i="1"/>
  <c r="T763" i="1" s="1"/>
  <c r="Q763" i="1"/>
  <c r="P763" i="1"/>
  <c r="O763" i="1"/>
  <c r="N763" i="1"/>
  <c r="S762" i="1"/>
  <c r="R762" i="1"/>
  <c r="Q762" i="1"/>
  <c r="P762" i="1"/>
  <c r="O762" i="1"/>
  <c r="N762" i="1"/>
  <c r="S761" i="1"/>
  <c r="R761" i="1"/>
  <c r="Q761" i="1"/>
  <c r="P761" i="1"/>
  <c r="O761" i="1"/>
  <c r="N761" i="1"/>
  <c r="S760" i="1"/>
  <c r="R760" i="1"/>
  <c r="Q760" i="1"/>
  <c r="P760" i="1"/>
  <c r="O760" i="1"/>
  <c r="N760" i="1"/>
  <c r="S759" i="1"/>
  <c r="R759" i="1"/>
  <c r="T759" i="1" s="1"/>
  <c r="Q759" i="1"/>
  <c r="P759" i="1"/>
  <c r="O759" i="1"/>
  <c r="N759" i="1"/>
  <c r="S758" i="1"/>
  <c r="R758" i="1"/>
  <c r="Q758" i="1"/>
  <c r="P758" i="1"/>
  <c r="O758" i="1"/>
  <c r="N758" i="1"/>
  <c r="S757" i="1"/>
  <c r="R757" i="1"/>
  <c r="T757" i="1" s="1"/>
  <c r="Q757" i="1"/>
  <c r="P757" i="1"/>
  <c r="O757" i="1"/>
  <c r="N757" i="1"/>
  <c r="S756" i="1"/>
  <c r="R756" i="1"/>
  <c r="Q756" i="1"/>
  <c r="P756" i="1"/>
  <c r="O756" i="1"/>
  <c r="N756" i="1"/>
  <c r="S755" i="1"/>
  <c r="R755" i="1"/>
  <c r="T755" i="1" s="1"/>
  <c r="Q755" i="1"/>
  <c r="P755" i="1"/>
  <c r="O755" i="1"/>
  <c r="N755" i="1"/>
  <c r="S754" i="1"/>
  <c r="R754" i="1"/>
  <c r="T754" i="1" s="1"/>
  <c r="Q754" i="1"/>
  <c r="P754" i="1"/>
  <c r="O754" i="1"/>
  <c r="N754" i="1"/>
  <c r="S753" i="1"/>
  <c r="R753" i="1"/>
  <c r="T753" i="1" s="1"/>
  <c r="Q753" i="1"/>
  <c r="P753" i="1"/>
  <c r="O753" i="1"/>
  <c r="N753" i="1"/>
  <c r="S752" i="1"/>
  <c r="R752" i="1"/>
  <c r="Q752" i="1"/>
  <c r="P752" i="1"/>
  <c r="O752" i="1"/>
  <c r="N752" i="1"/>
  <c r="S751" i="1"/>
  <c r="R751" i="1"/>
  <c r="Q751" i="1"/>
  <c r="P751" i="1"/>
  <c r="O751" i="1"/>
  <c r="N751" i="1"/>
  <c r="S750" i="1"/>
  <c r="R750" i="1"/>
  <c r="Q750" i="1"/>
  <c r="P750" i="1"/>
  <c r="O750" i="1"/>
  <c r="N750" i="1"/>
  <c r="S749" i="1"/>
  <c r="R749" i="1"/>
  <c r="T749" i="1" s="1"/>
  <c r="Q749" i="1"/>
  <c r="P749" i="1"/>
  <c r="O749" i="1"/>
  <c r="N749" i="1"/>
  <c r="S748" i="1"/>
  <c r="R748" i="1"/>
  <c r="Q748" i="1"/>
  <c r="P748" i="1"/>
  <c r="O748" i="1"/>
  <c r="N748" i="1"/>
  <c r="S747" i="1"/>
  <c r="R747" i="1"/>
  <c r="T747" i="1" s="1"/>
  <c r="Q747" i="1"/>
  <c r="P747" i="1"/>
  <c r="O747" i="1"/>
  <c r="N747" i="1"/>
  <c r="S746" i="1"/>
  <c r="R746" i="1"/>
  <c r="Q746" i="1"/>
  <c r="P746" i="1"/>
  <c r="O746" i="1"/>
  <c r="N746" i="1"/>
  <c r="S745" i="1"/>
  <c r="R745" i="1"/>
  <c r="T745" i="1" s="1"/>
  <c r="Q745" i="1"/>
  <c r="P745" i="1"/>
  <c r="O745" i="1"/>
  <c r="N745" i="1"/>
  <c r="S744" i="1"/>
  <c r="R744" i="1"/>
  <c r="T744" i="1" s="1"/>
  <c r="Q744" i="1"/>
  <c r="P744" i="1"/>
  <c r="O744" i="1"/>
  <c r="N744" i="1"/>
  <c r="S743" i="1"/>
  <c r="R743" i="1"/>
  <c r="T743" i="1" s="1"/>
  <c r="Q743" i="1"/>
  <c r="P743" i="1"/>
  <c r="O743" i="1"/>
  <c r="N743" i="1"/>
  <c r="S742" i="1"/>
  <c r="R742" i="1"/>
  <c r="Q742" i="1"/>
  <c r="P742" i="1"/>
  <c r="O742" i="1"/>
  <c r="N742" i="1"/>
  <c r="S741" i="1"/>
  <c r="R741" i="1"/>
  <c r="Q741" i="1"/>
  <c r="P741" i="1"/>
  <c r="O741" i="1"/>
  <c r="N741" i="1"/>
  <c r="S740" i="1"/>
  <c r="R740" i="1"/>
  <c r="Q740" i="1"/>
  <c r="P740" i="1"/>
  <c r="O740" i="1"/>
  <c r="N740" i="1"/>
  <c r="S739" i="1"/>
  <c r="R739" i="1"/>
  <c r="T739" i="1" s="1"/>
  <c r="Q739" i="1"/>
  <c r="P739" i="1"/>
  <c r="O739" i="1"/>
  <c r="N739" i="1"/>
  <c r="S738" i="1"/>
  <c r="R738" i="1"/>
  <c r="Q738" i="1"/>
  <c r="P738" i="1"/>
  <c r="O738" i="1"/>
  <c r="N738" i="1"/>
  <c r="S737" i="1"/>
  <c r="R737" i="1"/>
  <c r="T737" i="1" s="1"/>
  <c r="Q737" i="1"/>
  <c r="P737" i="1"/>
  <c r="O737" i="1"/>
  <c r="N737" i="1"/>
  <c r="S736" i="1"/>
  <c r="R736" i="1"/>
  <c r="Q736" i="1"/>
  <c r="P736" i="1"/>
  <c r="O736" i="1"/>
  <c r="N736" i="1"/>
  <c r="S735" i="1"/>
  <c r="R735" i="1"/>
  <c r="T735" i="1" s="1"/>
  <c r="Q735" i="1"/>
  <c r="P735" i="1"/>
  <c r="O735" i="1"/>
  <c r="N735" i="1"/>
  <c r="S734" i="1"/>
  <c r="R734" i="1"/>
  <c r="T734" i="1" s="1"/>
  <c r="Q734" i="1"/>
  <c r="P734" i="1"/>
  <c r="O734" i="1"/>
  <c r="N734" i="1"/>
  <c r="S733" i="1"/>
  <c r="R733" i="1"/>
  <c r="T733" i="1" s="1"/>
  <c r="Q733" i="1"/>
  <c r="P733" i="1"/>
  <c r="O733" i="1"/>
  <c r="N733" i="1"/>
  <c r="S732" i="1"/>
  <c r="R732" i="1"/>
  <c r="Q732" i="1"/>
  <c r="P732" i="1"/>
  <c r="O732" i="1"/>
  <c r="N732" i="1"/>
  <c r="S731" i="1"/>
  <c r="R731" i="1"/>
  <c r="Q731" i="1"/>
  <c r="P731" i="1"/>
  <c r="O731" i="1"/>
  <c r="N731" i="1"/>
  <c r="S730" i="1"/>
  <c r="R730" i="1"/>
  <c r="Q730" i="1"/>
  <c r="P730" i="1"/>
  <c r="O730" i="1"/>
  <c r="N730" i="1"/>
  <c r="S729" i="1"/>
  <c r="R729" i="1"/>
  <c r="T729" i="1" s="1"/>
  <c r="Q729" i="1"/>
  <c r="P729" i="1"/>
  <c r="O729" i="1"/>
  <c r="N729" i="1"/>
  <c r="S728" i="1"/>
  <c r="R728" i="1"/>
  <c r="Q728" i="1"/>
  <c r="P728" i="1"/>
  <c r="O728" i="1"/>
  <c r="N728" i="1"/>
  <c r="S727" i="1"/>
  <c r="R727" i="1"/>
  <c r="T727" i="1" s="1"/>
  <c r="Q727" i="1"/>
  <c r="P727" i="1"/>
  <c r="O727" i="1"/>
  <c r="N727" i="1"/>
  <c r="S726" i="1"/>
  <c r="R726" i="1"/>
  <c r="Q726" i="1"/>
  <c r="P726" i="1"/>
  <c r="O726" i="1"/>
  <c r="N726" i="1"/>
  <c r="S725" i="1"/>
  <c r="R725" i="1"/>
  <c r="T725" i="1" s="1"/>
  <c r="Q725" i="1"/>
  <c r="P725" i="1"/>
  <c r="O725" i="1"/>
  <c r="N725" i="1"/>
  <c r="S724" i="1"/>
  <c r="R724" i="1"/>
  <c r="T724" i="1" s="1"/>
  <c r="Q724" i="1"/>
  <c r="P724" i="1"/>
  <c r="O724" i="1"/>
  <c r="N724" i="1"/>
  <c r="S723" i="1"/>
  <c r="R723" i="1"/>
  <c r="T723" i="1" s="1"/>
  <c r="Q723" i="1"/>
  <c r="P723" i="1"/>
  <c r="O723" i="1"/>
  <c r="N723" i="1"/>
  <c r="S722" i="1"/>
  <c r="R722" i="1"/>
  <c r="Q722" i="1"/>
  <c r="P722" i="1"/>
  <c r="O722" i="1"/>
  <c r="N722" i="1"/>
  <c r="S721" i="1"/>
  <c r="R721" i="1"/>
  <c r="Q721" i="1"/>
  <c r="P721" i="1"/>
  <c r="O721" i="1"/>
  <c r="N721" i="1"/>
  <c r="S720" i="1"/>
  <c r="R720" i="1"/>
  <c r="Q720" i="1"/>
  <c r="P720" i="1"/>
  <c r="O720" i="1"/>
  <c r="N720" i="1"/>
  <c r="S719" i="1"/>
  <c r="R719" i="1"/>
  <c r="T719" i="1" s="1"/>
  <c r="Q719" i="1"/>
  <c r="P719" i="1"/>
  <c r="O719" i="1"/>
  <c r="N719" i="1"/>
  <c r="S718" i="1"/>
  <c r="R718" i="1"/>
  <c r="Q718" i="1"/>
  <c r="P718" i="1"/>
  <c r="O718" i="1"/>
  <c r="N718" i="1"/>
  <c r="S717" i="1"/>
  <c r="R717" i="1"/>
  <c r="T717" i="1" s="1"/>
  <c r="Q717" i="1"/>
  <c r="P717" i="1"/>
  <c r="O717" i="1"/>
  <c r="N717" i="1"/>
  <c r="S716" i="1"/>
  <c r="R716" i="1"/>
  <c r="Q716" i="1"/>
  <c r="P716" i="1"/>
  <c r="O716" i="1"/>
  <c r="N716" i="1"/>
  <c r="S715" i="1"/>
  <c r="R715" i="1"/>
  <c r="T715" i="1" s="1"/>
  <c r="Q715" i="1"/>
  <c r="P715" i="1"/>
  <c r="O715" i="1"/>
  <c r="N715" i="1"/>
  <c r="S714" i="1"/>
  <c r="R714" i="1"/>
  <c r="T714" i="1" s="1"/>
  <c r="Q714" i="1"/>
  <c r="P714" i="1"/>
  <c r="O714" i="1"/>
  <c r="N714" i="1"/>
  <c r="S713" i="1"/>
  <c r="R713" i="1"/>
  <c r="T713" i="1" s="1"/>
  <c r="Q713" i="1"/>
  <c r="P713" i="1"/>
  <c r="O713" i="1"/>
  <c r="N713" i="1"/>
  <c r="S712" i="1"/>
  <c r="R712" i="1"/>
  <c r="Q712" i="1"/>
  <c r="P712" i="1"/>
  <c r="O712" i="1"/>
  <c r="N712" i="1"/>
  <c r="S711" i="1"/>
  <c r="R711" i="1"/>
  <c r="Q711" i="1"/>
  <c r="P711" i="1"/>
  <c r="O711" i="1"/>
  <c r="N711" i="1"/>
  <c r="S710" i="1"/>
  <c r="R710" i="1"/>
  <c r="Q710" i="1"/>
  <c r="P710" i="1"/>
  <c r="O710" i="1"/>
  <c r="N710" i="1"/>
  <c r="S709" i="1"/>
  <c r="R709" i="1"/>
  <c r="T709" i="1" s="1"/>
  <c r="Q709" i="1"/>
  <c r="P709" i="1"/>
  <c r="O709" i="1"/>
  <c r="N709" i="1"/>
  <c r="S708" i="1"/>
  <c r="R708" i="1"/>
  <c r="Q708" i="1"/>
  <c r="P708" i="1"/>
  <c r="O708" i="1"/>
  <c r="N708" i="1"/>
  <c r="S707" i="1"/>
  <c r="R707" i="1"/>
  <c r="T707" i="1" s="1"/>
  <c r="Q707" i="1"/>
  <c r="P707" i="1"/>
  <c r="O707" i="1"/>
  <c r="N707" i="1"/>
  <c r="S706" i="1"/>
  <c r="R706" i="1"/>
  <c r="Q706" i="1"/>
  <c r="P706" i="1"/>
  <c r="O706" i="1"/>
  <c r="N706" i="1"/>
  <c r="S705" i="1"/>
  <c r="R705" i="1"/>
  <c r="T705" i="1" s="1"/>
  <c r="Q705" i="1"/>
  <c r="P705" i="1"/>
  <c r="O705" i="1"/>
  <c r="N705" i="1"/>
  <c r="S704" i="1"/>
  <c r="R704" i="1"/>
  <c r="T704" i="1" s="1"/>
  <c r="Q704" i="1"/>
  <c r="P704" i="1"/>
  <c r="O704" i="1"/>
  <c r="N704" i="1"/>
  <c r="S703" i="1"/>
  <c r="R703" i="1"/>
  <c r="T703" i="1" s="1"/>
  <c r="Q703" i="1"/>
  <c r="P703" i="1"/>
  <c r="O703" i="1"/>
  <c r="N703" i="1"/>
  <c r="S702" i="1"/>
  <c r="R702" i="1"/>
  <c r="Q702" i="1"/>
  <c r="P702" i="1"/>
  <c r="O702" i="1"/>
  <c r="N702" i="1"/>
  <c r="S701" i="1"/>
  <c r="R701" i="1"/>
  <c r="Q701" i="1"/>
  <c r="P701" i="1"/>
  <c r="O701" i="1"/>
  <c r="N701" i="1"/>
  <c r="S700" i="1"/>
  <c r="R700" i="1"/>
  <c r="Q700" i="1"/>
  <c r="P700" i="1"/>
  <c r="O700" i="1"/>
  <c r="N700" i="1"/>
  <c r="S699" i="1"/>
  <c r="R699" i="1"/>
  <c r="T699" i="1" s="1"/>
  <c r="Q699" i="1"/>
  <c r="P699" i="1"/>
  <c r="O699" i="1"/>
  <c r="N699" i="1"/>
  <c r="S698" i="1"/>
  <c r="R698" i="1"/>
  <c r="Q698" i="1"/>
  <c r="P698" i="1"/>
  <c r="O698" i="1"/>
  <c r="N698" i="1"/>
  <c r="S697" i="1"/>
  <c r="R697" i="1"/>
  <c r="T697" i="1" s="1"/>
  <c r="Q697" i="1"/>
  <c r="P697" i="1"/>
  <c r="O697" i="1"/>
  <c r="N697" i="1"/>
  <c r="S696" i="1"/>
  <c r="R696" i="1"/>
  <c r="Q696" i="1"/>
  <c r="P696" i="1"/>
  <c r="O696" i="1"/>
  <c r="N696" i="1"/>
  <c r="S695" i="1"/>
  <c r="R695" i="1"/>
  <c r="T695" i="1" s="1"/>
  <c r="Q695" i="1"/>
  <c r="P695" i="1"/>
  <c r="O695" i="1"/>
  <c r="N695" i="1"/>
  <c r="S694" i="1"/>
  <c r="R694" i="1"/>
  <c r="T694" i="1" s="1"/>
  <c r="Q694" i="1"/>
  <c r="P694" i="1"/>
  <c r="O694" i="1"/>
  <c r="N694" i="1"/>
  <c r="S693" i="1"/>
  <c r="R693" i="1"/>
  <c r="T693" i="1" s="1"/>
  <c r="Q693" i="1"/>
  <c r="P693" i="1"/>
  <c r="O693" i="1"/>
  <c r="N693" i="1"/>
  <c r="S692" i="1"/>
  <c r="R692" i="1"/>
  <c r="Q692" i="1"/>
  <c r="P692" i="1"/>
  <c r="O692" i="1"/>
  <c r="N692" i="1"/>
  <c r="S691" i="1"/>
  <c r="R691" i="1"/>
  <c r="Q691" i="1"/>
  <c r="P691" i="1"/>
  <c r="O691" i="1"/>
  <c r="N691" i="1"/>
  <c r="S690" i="1"/>
  <c r="R690" i="1"/>
  <c r="Q690" i="1"/>
  <c r="P690" i="1"/>
  <c r="O690" i="1"/>
  <c r="N690" i="1"/>
  <c r="S689" i="1"/>
  <c r="R689" i="1"/>
  <c r="T689" i="1" s="1"/>
  <c r="Q689" i="1"/>
  <c r="P689" i="1"/>
  <c r="O689" i="1"/>
  <c r="N689" i="1"/>
  <c r="S688" i="1"/>
  <c r="R688" i="1"/>
  <c r="Q688" i="1"/>
  <c r="P688" i="1"/>
  <c r="O688" i="1"/>
  <c r="N688" i="1"/>
  <c r="S687" i="1"/>
  <c r="R687" i="1"/>
  <c r="T687" i="1" s="1"/>
  <c r="Q687" i="1"/>
  <c r="P687" i="1"/>
  <c r="O687" i="1"/>
  <c r="N687" i="1"/>
  <c r="S686" i="1"/>
  <c r="R686" i="1"/>
  <c r="Q686" i="1"/>
  <c r="P686" i="1"/>
  <c r="O686" i="1"/>
  <c r="N686" i="1"/>
  <c r="S685" i="1"/>
  <c r="R685" i="1"/>
  <c r="T685" i="1" s="1"/>
  <c r="Q685" i="1"/>
  <c r="P685" i="1"/>
  <c r="O685" i="1"/>
  <c r="N685" i="1"/>
  <c r="S684" i="1"/>
  <c r="R684" i="1"/>
  <c r="T684" i="1" s="1"/>
  <c r="Q684" i="1"/>
  <c r="P684" i="1"/>
  <c r="O684" i="1"/>
  <c r="N684" i="1"/>
  <c r="S683" i="1"/>
  <c r="R683" i="1"/>
  <c r="T683" i="1" s="1"/>
  <c r="Q683" i="1"/>
  <c r="P683" i="1"/>
  <c r="O683" i="1"/>
  <c r="N683" i="1"/>
  <c r="S682" i="1"/>
  <c r="R682" i="1"/>
  <c r="Q682" i="1"/>
  <c r="P682" i="1"/>
  <c r="O682" i="1"/>
  <c r="N682" i="1"/>
  <c r="S681" i="1"/>
  <c r="R681" i="1"/>
  <c r="Q681" i="1"/>
  <c r="P681" i="1"/>
  <c r="O681" i="1"/>
  <c r="N681" i="1"/>
  <c r="S680" i="1"/>
  <c r="R680" i="1"/>
  <c r="Q680" i="1"/>
  <c r="P680" i="1"/>
  <c r="O680" i="1"/>
  <c r="N680" i="1"/>
  <c r="S679" i="1"/>
  <c r="R679" i="1"/>
  <c r="T679" i="1" s="1"/>
  <c r="Q679" i="1"/>
  <c r="P679" i="1"/>
  <c r="O679" i="1"/>
  <c r="N679" i="1"/>
  <c r="S678" i="1"/>
  <c r="R678" i="1"/>
  <c r="Q678" i="1"/>
  <c r="P678" i="1"/>
  <c r="O678" i="1"/>
  <c r="N678" i="1"/>
  <c r="S677" i="1"/>
  <c r="R677" i="1"/>
  <c r="T677" i="1" s="1"/>
  <c r="Q677" i="1"/>
  <c r="P677" i="1"/>
  <c r="O677" i="1"/>
  <c r="N677" i="1"/>
  <c r="S676" i="1"/>
  <c r="R676" i="1"/>
  <c r="Q676" i="1"/>
  <c r="P676" i="1"/>
  <c r="O676" i="1"/>
  <c r="N676" i="1"/>
  <c r="S675" i="1"/>
  <c r="R675" i="1"/>
  <c r="T675" i="1" s="1"/>
  <c r="Q675" i="1"/>
  <c r="P675" i="1"/>
  <c r="O675" i="1"/>
  <c r="N675" i="1"/>
  <c r="S674" i="1"/>
  <c r="R674" i="1"/>
  <c r="T674" i="1" s="1"/>
  <c r="Q674" i="1"/>
  <c r="P674" i="1"/>
  <c r="O674" i="1"/>
  <c r="N674" i="1"/>
  <c r="S673" i="1"/>
  <c r="R673" i="1"/>
  <c r="T673" i="1" s="1"/>
  <c r="Q673" i="1"/>
  <c r="P673" i="1"/>
  <c r="O673" i="1"/>
  <c r="N673" i="1"/>
  <c r="S672" i="1"/>
  <c r="R672" i="1"/>
  <c r="Q672" i="1"/>
  <c r="P672" i="1"/>
  <c r="O672" i="1"/>
  <c r="N672" i="1"/>
  <c r="S671" i="1"/>
  <c r="R671" i="1"/>
  <c r="Q671" i="1"/>
  <c r="P671" i="1"/>
  <c r="O671" i="1"/>
  <c r="N671" i="1"/>
  <c r="S670" i="1"/>
  <c r="R670" i="1"/>
  <c r="Q670" i="1"/>
  <c r="P670" i="1"/>
  <c r="O670" i="1"/>
  <c r="N670" i="1"/>
  <c r="S669" i="1"/>
  <c r="R669" i="1"/>
  <c r="T669" i="1" s="1"/>
  <c r="Q669" i="1"/>
  <c r="P669" i="1"/>
  <c r="O669" i="1"/>
  <c r="N669" i="1"/>
  <c r="S668" i="1"/>
  <c r="R668" i="1"/>
  <c r="Q668" i="1"/>
  <c r="P668" i="1"/>
  <c r="O668" i="1"/>
  <c r="N668" i="1"/>
  <c r="S667" i="1"/>
  <c r="R667" i="1"/>
  <c r="T667" i="1" s="1"/>
  <c r="Q667" i="1"/>
  <c r="P667" i="1"/>
  <c r="O667" i="1"/>
  <c r="N667" i="1"/>
  <c r="S666" i="1"/>
  <c r="R666" i="1"/>
  <c r="Q666" i="1"/>
  <c r="P666" i="1"/>
  <c r="O666" i="1"/>
  <c r="N666" i="1"/>
  <c r="S665" i="1"/>
  <c r="R665" i="1"/>
  <c r="T665" i="1" s="1"/>
  <c r="Q665" i="1"/>
  <c r="P665" i="1"/>
  <c r="O665" i="1"/>
  <c r="N665" i="1"/>
  <c r="S664" i="1"/>
  <c r="R664" i="1"/>
  <c r="T664" i="1" s="1"/>
  <c r="Q664" i="1"/>
  <c r="P664" i="1"/>
  <c r="O664" i="1"/>
  <c r="N664" i="1"/>
  <c r="S663" i="1"/>
  <c r="R663" i="1"/>
  <c r="T663" i="1" s="1"/>
  <c r="Q663" i="1"/>
  <c r="P663" i="1"/>
  <c r="O663" i="1"/>
  <c r="N663" i="1"/>
  <c r="S662" i="1"/>
  <c r="R662" i="1"/>
  <c r="Q662" i="1"/>
  <c r="P662" i="1"/>
  <c r="O662" i="1"/>
  <c r="N662" i="1"/>
  <c r="S661" i="1"/>
  <c r="R661" i="1"/>
  <c r="Q661" i="1"/>
  <c r="P661" i="1"/>
  <c r="O661" i="1"/>
  <c r="N661" i="1"/>
  <c r="S660" i="1"/>
  <c r="R660" i="1"/>
  <c r="Q660" i="1"/>
  <c r="P660" i="1"/>
  <c r="O660" i="1"/>
  <c r="N660" i="1"/>
  <c r="S659" i="1"/>
  <c r="R659" i="1"/>
  <c r="T659" i="1" s="1"/>
  <c r="Q659" i="1"/>
  <c r="P659" i="1"/>
  <c r="O659" i="1"/>
  <c r="N659" i="1"/>
  <c r="S658" i="1"/>
  <c r="R658" i="1"/>
  <c r="Q658" i="1"/>
  <c r="P658" i="1"/>
  <c r="O658" i="1"/>
  <c r="N658" i="1"/>
  <c r="S657" i="1"/>
  <c r="R657" i="1"/>
  <c r="T657" i="1" s="1"/>
  <c r="Q657" i="1"/>
  <c r="P657" i="1"/>
  <c r="O657" i="1"/>
  <c r="N657" i="1"/>
  <c r="S656" i="1"/>
  <c r="R656" i="1"/>
  <c r="Q656" i="1"/>
  <c r="P656" i="1"/>
  <c r="O656" i="1"/>
  <c r="N656" i="1"/>
  <c r="S655" i="1"/>
  <c r="R655" i="1"/>
  <c r="T655" i="1" s="1"/>
  <c r="Q655" i="1"/>
  <c r="P655" i="1"/>
  <c r="O655" i="1"/>
  <c r="N655" i="1"/>
  <c r="S654" i="1"/>
  <c r="R654" i="1"/>
  <c r="T654" i="1" s="1"/>
  <c r="Q654" i="1"/>
  <c r="P654" i="1"/>
  <c r="O654" i="1"/>
  <c r="N654" i="1"/>
  <c r="S653" i="1"/>
  <c r="R653" i="1"/>
  <c r="T653" i="1" s="1"/>
  <c r="Q653" i="1"/>
  <c r="P653" i="1"/>
  <c r="O653" i="1"/>
  <c r="N653" i="1"/>
  <c r="S652" i="1"/>
  <c r="R652" i="1"/>
  <c r="Q652" i="1"/>
  <c r="P652" i="1"/>
  <c r="O652" i="1"/>
  <c r="N652" i="1"/>
  <c r="S651" i="1"/>
  <c r="R651" i="1"/>
  <c r="Q651" i="1"/>
  <c r="P651" i="1"/>
  <c r="O651" i="1"/>
  <c r="N651" i="1"/>
  <c r="S650" i="1"/>
  <c r="R650" i="1"/>
  <c r="Q650" i="1"/>
  <c r="P650" i="1"/>
  <c r="O650" i="1"/>
  <c r="N650" i="1"/>
  <c r="S649" i="1"/>
  <c r="R649" i="1"/>
  <c r="T649" i="1" s="1"/>
  <c r="Q649" i="1"/>
  <c r="P649" i="1"/>
  <c r="O649" i="1"/>
  <c r="N649" i="1"/>
  <c r="S648" i="1"/>
  <c r="R648" i="1"/>
  <c r="Q648" i="1"/>
  <c r="P648" i="1"/>
  <c r="O648" i="1"/>
  <c r="N648" i="1"/>
  <c r="S647" i="1"/>
  <c r="R647" i="1"/>
  <c r="T647" i="1" s="1"/>
  <c r="Q647" i="1"/>
  <c r="P647" i="1"/>
  <c r="O647" i="1"/>
  <c r="N647" i="1"/>
  <c r="S646" i="1"/>
  <c r="R646" i="1"/>
  <c r="Q646" i="1"/>
  <c r="P646" i="1"/>
  <c r="O646" i="1"/>
  <c r="N646" i="1"/>
  <c r="S645" i="1"/>
  <c r="R645" i="1"/>
  <c r="T645" i="1" s="1"/>
  <c r="Q645" i="1"/>
  <c r="P645" i="1"/>
  <c r="O645" i="1"/>
  <c r="N645" i="1"/>
  <c r="S644" i="1"/>
  <c r="R644" i="1"/>
  <c r="T644" i="1" s="1"/>
  <c r="Q644" i="1"/>
  <c r="P644" i="1"/>
  <c r="O644" i="1"/>
  <c r="N644" i="1"/>
  <c r="S643" i="1"/>
  <c r="R643" i="1"/>
  <c r="T643" i="1" s="1"/>
  <c r="Q643" i="1"/>
  <c r="P643" i="1"/>
  <c r="O643" i="1"/>
  <c r="N643" i="1"/>
  <c r="S642" i="1"/>
  <c r="R642" i="1"/>
  <c r="Q642" i="1"/>
  <c r="P642" i="1"/>
  <c r="O642" i="1"/>
  <c r="N642" i="1"/>
  <c r="S641" i="1"/>
  <c r="R641" i="1"/>
  <c r="Q641" i="1"/>
  <c r="P641" i="1"/>
  <c r="O641" i="1"/>
  <c r="N641" i="1"/>
  <c r="S640" i="1"/>
  <c r="R640" i="1"/>
  <c r="Q640" i="1"/>
  <c r="P640" i="1"/>
  <c r="O640" i="1"/>
  <c r="N640" i="1"/>
  <c r="S639" i="1"/>
  <c r="R639" i="1"/>
  <c r="T639" i="1" s="1"/>
  <c r="Q639" i="1"/>
  <c r="P639" i="1"/>
  <c r="O639" i="1"/>
  <c r="N639" i="1"/>
  <c r="S638" i="1"/>
  <c r="R638" i="1"/>
  <c r="Q638" i="1"/>
  <c r="P638" i="1"/>
  <c r="O638" i="1"/>
  <c r="N638" i="1"/>
  <c r="S637" i="1"/>
  <c r="R637" i="1"/>
  <c r="T637" i="1" s="1"/>
  <c r="Q637" i="1"/>
  <c r="P637" i="1"/>
  <c r="O637" i="1"/>
  <c r="N637" i="1"/>
  <c r="S636" i="1"/>
  <c r="R636" i="1"/>
  <c r="Q636" i="1"/>
  <c r="P636" i="1"/>
  <c r="O636" i="1"/>
  <c r="N636" i="1"/>
  <c r="S635" i="1"/>
  <c r="R635" i="1"/>
  <c r="T635" i="1" s="1"/>
  <c r="Q635" i="1"/>
  <c r="P635" i="1"/>
  <c r="O635" i="1"/>
  <c r="N635" i="1"/>
  <c r="S634" i="1"/>
  <c r="R634" i="1"/>
  <c r="T634" i="1" s="1"/>
  <c r="Q634" i="1"/>
  <c r="P634" i="1"/>
  <c r="O634" i="1"/>
  <c r="N634" i="1"/>
  <c r="S633" i="1"/>
  <c r="R633" i="1"/>
  <c r="T633" i="1" s="1"/>
  <c r="Q633" i="1"/>
  <c r="P633" i="1"/>
  <c r="O633" i="1"/>
  <c r="N633" i="1"/>
  <c r="S632" i="1"/>
  <c r="R632" i="1"/>
  <c r="Q632" i="1"/>
  <c r="P632" i="1"/>
  <c r="O632" i="1"/>
  <c r="N632" i="1"/>
  <c r="S631" i="1"/>
  <c r="R631" i="1"/>
  <c r="Q631" i="1"/>
  <c r="P631" i="1"/>
  <c r="O631" i="1"/>
  <c r="N631" i="1"/>
  <c r="S630" i="1"/>
  <c r="R630" i="1"/>
  <c r="Q630" i="1"/>
  <c r="P630" i="1"/>
  <c r="O630" i="1"/>
  <c r="N630" i="1"/>
  <c r="S629" i="1"/>
  <c r="R629" i="1"/>
  <c r="T629" i="1" s="1"/>
  <c r="Q629" i="1"/>
  <c r="P629" i="1"/>
  <c r="O629" i="1"/>
  <c r="N629" i="1"/>
  <c r="S628" i="1"/>
  <c r="R628" i="1"/>
  <c r="Q628" i="1"/>
  <c r="P628" i="1"/>
  <c r="O628" i="1"/>
  <c r="N628" i="1"/>
  <c r="S627" i="1"/>
  <c r="R627" i="1"/>
  <c r="T627" i="1" s="1"/>
  <c r="Q627" i="1"/>
  <c r="P627" i="1"/>
  <c r="O627" i="1"/>
  <c r="N627" i="1"/>
  <c r="S626" i="1"/>
  <c r="R626" i="1"/>
  <c r="Q626" i="1"/>
  <c r="P626" i="1"/>
  <c r="O626" i="1"/>
  <c r="N626" i="1"/>
  <c r="S625" i="1"/>
  <c r="R625" i="1"/>
  <c r="T625" i="1" s="1"/>
  <c r="Q625" i="1"/>
  <c r="P625" i="1"/>
  <c r="O625" i="1"/>
  <c r="N625" i="1"/>
  <c r="S624" i="1"/>
  <c r="R624" i="1"/>
  <c r="T624" i="1" s="1"/>
  <c r="Q624" i="1"/>
  <c r="P624" i="1"/>
  <c r="O624" i="1"/>
  <c r="N624" i="1"/>
  <c r="S623" i="1"/>
  <c r="R623" i="1"/>
  <c r="T623" i="1" s="1"/>
  <c r="Q623" i="1"/>
  <c r="P623" i="1"/>
  <c r="O623" i="1"/>
  <c r="N623" i="1"/>
  <c r="S622" i="1"/>
  <c r="R622" i="1"/>
  <c r="Q622" i="1"/>
  <c r="P622" i="1"/>
  <c r="O622" i="1"/>
  <c r="N622" i="1"/>
  <c r="S621" i="1"/>
  <c r="R621" i="1"/>
  <c r="Q621" i="1"/>
  <c r="P621" i="1"/>
  <c r="O621" i="1"/>
  <c r="N621" i="1"/>
  <c r="S620" i="1"/>
  <c r="R620" i="1"/>
  <c r="Q620" i="1"/>
  <c r="P620" i="1"/>
  <c r="O620" i="1"/>
  <c r="N620" i="1"/>
  <c r="S619" i="1"/>
  <c r="R619" i="1"/>
  <c r="T619" i="1" s="1"/>
  <c r="Q619" i="1"/>
  <c r="P619" i="1"/>
  <c r="O619" i="1"/>
  <c r="N619" i="1"/>
  <c r="S618" i="1"/>
  <c r="R618" i="1"/>
  <c r="Q618" i="1"/>
  <c r="P618" i="1"/>
  <c r="O618" i="1"/>
  <c r="N618" i="1"/>
  <c r="S617" i="1"/>
  <c r="R617" i="1"/>
  <c r="T617" i="1" s="1"/>
  <c r="Q617" i="1"/>
  <c r="P617" i="1"/>
  <c r="O617" i="1"/>
  <c r="N617" i="1"/>
  <c r="S616" i="1"/>
  <c r="R616" i="1"/>
  <c r="Q616" i="1"/>
  <c r="P616" i="1"/>
  <c r="O616" i="1"/>
  <c r="N616" i="1"/>
  <c r="S615" i="1"/>
  <c r="R615" i="1"/>
  <c r="T615" i="1" s="1"/>
  <c r="Q615" i="1"/>
  <c r="P615" i="1"/>
  <c r="O615" i="1"/>
  <c r="N615" i="1"/>
  <c r="S614" i="1"/>
  <c r="R614" i="1"/>
  <c r="T614" i="1" s="1"/>
  <c r="Q614" i="1"/>
  <c r="P614" i="1"/>
  <c r="O614" i="1"/>
  <c r="N614" i="1"/>
  <c r="S613" i="1"/>
  <c r="R613" i="1"/>
  <c r="T613" i="1" s="1"/>
  <c r="Q613" i="1"/>
  <c r="P613" i="1"/>
  <c r="O613" i="1"/>
  <c r="N613" i="1"/>
  <c r="S612" i="1"/>
  <c r="R612" i="1"/>
  <c r="Q612" i="1"/>
  <c r="P612" i="1"/>
  <c r="O612" i="1"/>
  <c r="N612" i="1"/>
  <c r="S611" i="1"/>
  <c r="R611" i="1"/>
  <c r="Q611" i="1"/>
  <c r="P611" i="1"/>
  <c r="O611" i="1"/>
  <c r="N611" i="1"/>
  <c r="S610" i="1"/>
  <c r="R610" i="1"/>
  <c r="Q610" i="1"/>
  <c r="P610" i="1"/>
  <c r="O610" i="1"/>
  <c r="N610" i="1"/>
  <c r="S609" i="1"/>
  <c r="R609" i="1"/>
  <c r="T609" i="1" s="1"/>
  <c r="Q609" i="1"/>
  <c r="P609" i="1"/>
  <c r="O609" i="1"/>
  <c r="N609" i="1"/>
  <c r="S608" i="1"/>
  <c r="R608" i="1"/>
  <c r="Q608" i="1"/>
  <c r="P608" i="1"/>
  <c r="O608" i="1"/>
  <c r="N608" i="1"/>
  <c r="S607" i="1"/>
  <c r="R607" i="1"/>
  <c r="T607" i="1" s="1"/>
  <c r="Q607" i="1"/>
  <c r="P607" i="1"/>
  <c r="O607" i="1"/>
  <c r="N607" i="1"/>
  <c r="S606" i="1"/>
  <c r="R606" i="1"/>
  <c r="Q606" i="1"/>
  <c r="P606" i="1"/>
  <c r="O606" i="1"/>
  <c r="N606" i="1"/>
  <c r="S605" i="1"/>
  <c r="R605" i="1"/>
  <c r="T605" i="1" s="1"/>
  <c r="Q605" i="1"/>
  <c r="P605" i="1"/>
  <c r="O605" i="1"/>
  <c r="N605" i="1"/>
  <c r="S604" i="1"/>
  <c r="R604" i="1"/>
  <c r="T604" i="1" s="1"/>
  <c r="Q604" i="1"/>
  <c r="P604" i="1"/>
  <c r="O604" i="1"/>
  <c r="N604" i="1"/>
  <c r="S603" i="1"/>
  <c r="R603" i="1"/>
  <c r="T603" i="1" s="1"/>
  <c r="Q603" i="1"/>
  <c r="P603" i="1"/>
  <c r="O603" i="1"/>
  <c r="N603" i="1"/>
  <c r="S602" i="1"/>
  <c r="R602" i="1"/>
  <c r="Q602" i="1"/>
  <c r="P602" i="1"/>
  <c r="O602" i="1"/>
  <c r="N602" i="1"/>
  <c r="S601" i="1"/>
  <c r="R601" i="1"/>
  <c r="Q601" i="1"/>
  <c r="P601" i="1"/>
  <c r="O601" i="1"/>
  <c r="N601" i="1"/>
  <c r="S600" i="1"/>
  <c r="R600" i="1"/>
  <c r="Q600" i="1"/>
  <c r="P600" i="1"/>
  <c r="O600" i="1"/>
  <c r="N600" i="1"/>
  <c r="S599" i="1"/>
  <c r="R599" i="1"/>
  <c r="T599" i="1" s="1"/>
  <c r="Q599" i="1"/>
  <c r="P599" i="1"/>
  <c r="O599" i="1"/>
  <c r="N599" i="1"/>
  <c r="S598" i="1"/>
  <c r="R598" i="1"/>
  <c r="Q598" i="1"/>
  <c r="P598" i="1"/>
  <c r="O598" i="1"/>
  <c r="N598" i="1"/>
  <c r="S597" i="1"/>
  <c r="R597" i="1"/>
  <c r="T597" i="1" s="1"/>
  <c r="Q597" i="1"/>
  <c r="P597" i="1"/>
  <c r="O597" i="1"/>
  <c r="N597" i="1"/>
  <c r="S596" i="1"/>
  <c r="R596" i="1"/>
  <c r="Q596" i="1"/>
  <c r="P596" i="1"/>
  <c r="O596" i="1"/>
  <c r="N596" i="1"/>
  <c r="S595" i="1"/>
  <c r="R595" i="1"/>
  <c r="T595" i="1" s="1"/>
  <c r="Q595" i="1"/>
  <c r="P595" i="1"/>
  <c r="O595" i="1"/>
  <c r="N595" i="1"/>
  <c r="S594" i="1"/>
  <c r="R594" i="1"/>
  <c r="T594" i="1" s="1"/>
  <c r="Q594" i="1"/>
  <c r="P594" i="1"/>
  <c r="O594" i="1"/>
  <c r="N594" i="1"/>
  <c r="S593" i="1"/>
  <c r="R593" i="1"/>
  <c r="T593" i="1" s="1"/>
  <c r="Q593" i="1"/>
  <c r="P593" i="1"/>
  <c r="O593" i="1"/>
  <c r="N593" i="1"/>
  <c r="S592" i="1"/>
  <c r="R592" i="1"/>
  <c r="Q592" i="1"/>
  <c r="P592" i="1"/>
  <c r="O592" i="1"/>
  <c r="N592" i="1"/>
  <c r="S591" i="1"/>
  <c r="R591" i="1"/>
  <c r="Q591" i="1"/>
  <c r="P591" i="1"/>
  <c r="O591" i="1"/>
  <c r="N591" i="1"/>
  <c r="S590" i="1"/>
  <c r="R590" i="1"/>
  <c r="Q590" i="1"/>
  <c r="P590" i="1"/>
  <c r="O590" i="1"/>
  <c r="N590" i="1"/>
  <c r="S589" i="1"/>
  <c r="R589" i="1"/>
  <c r="T589" i="1" s="1"/>
  <c r="Q589" i="1"/>
  <c r="P589" i="1"/>
  <c r="O589" i="1"/>
  <c r="N589" i="1"/>
  <c r="S588" i="1"/>
  <c r="R588" i="1"/>
  <c r="Q588" i="1"/>
  <c r="P588" i="1"/>
  <c r="O588" i="1"/>
  <c r="N588" i="1"/>
  <c r="S587" i="1"/>
  <c r="R587" i="1"/>
  <c r="T587" i="1" s="1"/>
  <c r="Q587" i="1"/>
  <c r="P587" i="1"/>
  <c r="O587" i="1"/>
  <c r="N587" i="1"/>
  <c r="S586" i="1"/>
  <c r="R586" i="1"/>
  <c r="Q586" i="1"/>
  <c r="P586" i="1"/>
  <c r="O586" i="1"/>
  <c r="N586" i="1"/>
  <c r="S585" i="1"/>
  <c r="R585" i="1"/>
  <c r="T585" i="1" s="1"/>
  <c r="Q585" i="1"/>
  <c r="P585" i="1"/>
  <c r="O585" i="1"/>
  <c r="N585" i="1"/>
  <c r="S584" i="1"/>
  <c r="R584" i="1"/>
  <c r="T584" i="1" s="1"/>
  <c r="Q584" i="1"/>
  <c r="P584" i="1"/>
  <c r="O584" i="1"/>
  <c r="N584" i="1"/>
  <c r="S583" i="1"/>
  <c r="R583" i="1"/>
  <c r="T583" i="1" s="1"/>
  <c r="Q583" i="1"/>
  <c r="P583" i="1"/>
  <c r="O583" i="1"/>
  <c r="N583" i="1"/>
  <c r="S582" i="1"/>
  <c r="R582" i="1"/>
  <c r="Q582" i="1"/>
  <c r="P582" i="1"/>
  <c r="O582" i="1"/>
  <c r="N582" i="1"/>
  <c r="S581" i="1"/>
  <c r="R581" i="1"/>
  <c r="Q581" i="1"/>
  <c r="P581" i="1"/>
  <c r="O581" i="1"/>
  <c r="N581" i="1"/>
  <c r="S580" i="1"/>
  <c r="R580" i="1"/>
  <c r="T580" i="1" s="1"/>
  <c r="Q580" i="1"/>
  <c r="P580" i="1"/>
  <c r="O580" i="1"/>
  <c r="N580" i="1"/>
  <c r="S579" i="1"/>
  <c r="R579" i="1"/>
  <c r="T579" i="1" s="1"/>
  <c r="Q579" i="1"/>
  <c r="P579" i="1"/>
  <c r="O579" i="1"/>
  <c r="N579" i="1"/>
  <c r="S578" i="1"/>
  <c r="R578" i="1"/>
  <c r="Q578" i="1"/>
  <c r="P578" i="1"/>
  <c r="O578" i="1"/>
  <c r="N578" i="1"/>
  <c r="S577" i="1"/>
  <c r="R577" i="1"/>
  <c r="T577" i="1" s="1"/>
  <c r="Q577" i="1"/>
  <c r="P577" i="1"/>
  <c r="O577" i="1"/>
  <c r="N577" i="1"/>
  <c r="S576" i="1"/>
  <c r="R576" i="1"/>
  <c r="Q576" i="1"/>
  <c r="P576" i="1"/>
  <c r="O576" i="1"/>
  <c r="N576" i="1"/>
  <c r="S575" i="1"/>
  <c r="R575" i="1"/>
  <c r="T575" i="1" s="1"/>
  <c r="Q575" i="1"/>
  <c r="P575" i="1"/>
  <c r="O575" i="1"/>
  <c r="N575" i="1"/>
  <c r="S574" i="1"/>
  <c r="R574" i="1"/>
  <c r="T574" i="1" s="1"/>
  <c r="Q574" i="1"/>
  <c r="P574" i="1"/>
  <c r="O574" i="1"/>
  <c r="N574" i="1"/>
  <c r="S573" i="1"/>
  <c r="R573" i="1"/>
  <c r="T573" i="1" s="1"/>
  <c r="Q573" i="1"/>
  <c r="P573" i="1"/>
  <c r="O573" i="1"/>
  <c r="N573" i="1"/>
  <c r="S572" i="1"/>
  <c r="R572" i="1"/>
  <c r="Q572" i="1"/>
  <c r="P572" i="1"/>
  <c r="O572" i="1"/>
  <c r="N572" i="1"/>
  <c r="S571" i="1"/>
  <c r="R571" i="1"/>
  <c r="Q571" i="1"/>
  <c r="P571" i="1"/>
  <c r="O571" i="1"/>
  <c r="N571" i="1"/>
  <c r="S570" i="1"/>
  <c r="R570" i="1"/>
  <c r="T570" i="1" s="1"/>
  <c r="Q570" i="1"/>
  <c r="P570" i="1"/>
  <c r="O570" i="1"/>
  <c r="N570" i="1"/>
  <c r="S569" i="1"/>
  <c r="R569" i="1"/>
  <c r="T569" i="1" s="1"/>
  <c r="Q569" i="1"/>
  <c r="P569" i="1"/>
  <c r="O569" i="1"/>
  <c r="N569" i="1"/>
  <c r="S568" i="1"/>
  <c r="R568" i="1"/>
  <c r="Q568" i="1"/>
  <c r="P568" i="1"/>
  <c r="O568" i="1"/>
  <c r="N568" i="1"/>
  <c r="S567" i="1"/>
  <c r="R567" i="1"/>
  <c r="T567" i="1" s="1"/>
  <c r="Q567" i="1"/>
  <c r="P567" i="1"/>
  <c r="O567" i="1"/>
  <c r="N567" i="1"/>
  <c r="S566" i="1"/>
  <c r="R566" i="1"/>
  <c r="Q566" i="1"/>
  <c r="P566" i="1"/>
  <c r="O566" i="1"/>
  <c r="N566" i="1"/>
  <c r="S565" i="1"/>
  <c r="R565" i="1"/>
  <c r="T565" i="1" s="1"/>
  <c r="Q565" i="1"/>
  <c r="P565" i="1"/>
  <c r="O565" i="1"/>
  <c r="N565" i="1"/>
  <c r="S564" i="1"/>
  <c r="R564" i="1"/>
  <c r="T564" i="1" s="1"/>
  <c r="Q564" i="1"/>
  <c r="P564" i="1"/>
  <c r="O564" i="1"/>
  <c r="N564" i="1"/>
  <c r="S563" i="1"/>
  <c r="R563" i="1"/>
  <c r="T563" i="1" s="1"/>
  <c r="Q563" i="1"/>
  <c r="P563" i="1"/>
  <c r="O563" i="1"/>
  <c r="N563" i="1"/>
  <c r="S562" i="1"/>
  <c r="R562" i="1"/>
  <c r="Q562" i="1"/>
  <c r="P562" i="1"/>
  <c r="O562" i="1"/>
  <c r="N562" i="1"/>
  <c r="S561" i="1"/>
  <c r="R561" i="1"/>
  <c r="Q561" i="1"/>
  <c r="P561" i="1"/>
  <c r="O561" i="1"/>
  <c r="N561" i="1"/>
  <c r="S560" i="1"/>
  <c r="R560" i="1"/>
  <c r="T560" i="1" s="1"/>
  <c r="Q560" i="1"/>
  <c r="P560" i="1"/>
  <c r="O560" i="1"/>
  <c r="N560" i="1"/>
  <c r="S559" i="1"/>
  <c r="R559" i="1"/>
  <c r="T559" i="1" s="1"/>
  <c r="Q559" i="1"/>
  <c r="P559" i="1"/>
  <c r="O559" i="1"/>
  <c r="N559" i="1"/>
  <c r="S558" i="1"/>
  <c r="R558" i="1"/>
  <c r="Q558" i="1"/>
  <c r="P558" i="1"/>
  <c r="O558" i="1"/>
  <c r="N558" i="1"/>
  <c r="S557" i="1"/>
  <c r="R557" i="1"/>
  <c r="T557" i="1" s="1"/>
  <c r="Q557" i="1"/>
  <c r="P557" i="1"/>
  <c r="O557" i="1"/>
  <c r="N557" i="1"/>
  <c r="S556" i="1"/>
  <c r="R556" i="1"/>
  <c r="Q556" i="1"/>
  <c r="P556" i="1"/>
  <c r="O556" i="1"/>
  <c r="N556" i="1"/>
  <c r="S555" i="1"/>
  <c r="R555" i="1"/>
  <c r="T555" i="1" s="1"/>
  <c r="Q555" i="1"/>
  <c r="P555" i="1"/>
  <c r="O555" i="1"/>
  <c r="N555" i="1"/>
  <c r="S554" i="1"/>
  <c r="R554" i="1"/>
  <c r="T554" i="1" s="1"/>
  <c r="Q554" i="1"/>
  <c r="P554" i="1"/>
  <c r="O554" i="1"/>
  <c r="N554" i="1"/>
  <c r="S553" i="1"/>
  <c r="R553" i="1"/>
  <c r="T553" i="1" s="1"/>
  <c r="Q553" i="1"/>
  <c r="P553" i="1"/>
  <c r="O553" i="1"/>
  <c r="N553" i="1"/>
  <c r="S552" i="1"/>
  <c r="R552" i="1"/>
  <c r="Q552" i="1"/>
  <c r="P552" i="1"/>
  <c r="O552" i="1"/>
  <c r="N552" i="1"/>
  <c r="S551" i="1"/>
  <c r="R551" i="1"/>
  <c r="Q551" i="1"/>
  <c r="P551" i="1"/>
  <c r="O551" i="1"/>
  <c r="N551" i="1"/>
  <c r="S550" i="1"/>
  <c r="R550" i="1"/>
  <c r="T550" i="1" s="1"/>
  <c r="Q550" i="1"/>
  <c r="P550" i="1"/>
  <c r="O550" i="1"/>
  <c r="N550" i="1"/>
  <c r="S549" i="1"/>
  <c r="R549" i="1"/>
  <c r="T549" i="1" s="1"/>
  <c r="Q549" i="1"/>
  <c r="P549" i="1"/>
  <c r="O549" i="1"/>
  <c r="N549" i="1"/>
  <c r="S548" i="1"/>
  <c r="R548" i="1"/>
  <c r="Q548" i="1"/>
  <c r="P548" i="1"/>
  <c r="O548" i="1"/>
  <c r="N548" i="1"/>
  <c r="S547" i="1"/>
  <c r="R547" i="1"/>
  <c r="T547" i="1" s="1"/>
  <c r="Q547" i="1"/>
  <c r="P547" i="1"/>
  <c r="O547" i="1"/>
  <c r="N547" i="1"/>
  <c r="S546" i="1"/>
  <c r="R546" i="1"/>
  <c r="Q546" i="1"/>
  <c r="P546" i="1"/>
  <c r="O546" i="1"/>
  <c r="N546" i="1"/>
  <c r="S545" i="1"/>
  <c r="R545" i="1"/>
  <c r="T545" i="1" s="1"/>
  <c r="Q545" i="1"/>
  <c r="P545" i="1"/>
  <c r="O545" i="1"/>
  <c r="N545" i="1"/>
  <c r="S544" i="1"/>
  <c r="R544" i="1"/>
  <c r="T544" i="1" s="1"/>
  <c r="Q544" i="1"/>
  <c r="P544" i="1"/>
  <c r="O544" i="1"/>
  <c r="N544" i="1"/>
  <c r="S543" i="1"/>
  <c r="R543" i="1"/>
  <c r="T543" i="1" s="1"/>
  <c r="Q543" i="1"/>
  <c r="P543" i="1"/>
  <c r="O543" i="1"/>
  <c r="N543" i="1"/>
  <c r="S542" i="1"/>
  <c r="R542" i="1"/>
  <c r="Q542" i="1"/>
  <c r="P542" i="1"/>
  <c r="O542" i="1"/>
  <c r="N542" i="1"/>
  <c r="S541" i="1"/>
  <c r="R541" i="1"/>
  <c r="Q541" i="1"/>
  <c r="P541" i="1"/>
  <c r="O541" i="1"/>
  <c r="N541" i="1"/>
  <c r="S540" i="1"/>
  <c r="R540" i="1"/>
  <c r="T540" i="1" s="1"/>
  <c r="Q540" i="1"/>
  <c r="P540" i="1"/>
  <c r="O540" i="1"/>
  <c r="N540" i="1"/>
  <c r="S539" i="1"/>
  <c r="R539" i="1"/>
  <c r="T539" i="1" s="1"/>
  <c r="Q539" i="1"/>
  <c r="P539" i="1"/>
  <c r="O539" i="1"/>
  <c r="N539" i="1"/>
  <c r="S538" i="1"/>
  <c r="R538" i="1"/>
  <c r="Q538" i="1"/>
  <c r="P538" i="1"/>
  <c r="O538" i="1"/>
  <c r="N538" i="1"/>
  <c r="S537" i="1"/>
  <c r="R537" i="1"/>
  <c r="T537" i="1" s="1"/>
  <c r="Q537" i="1"/>
  <c r="P537" i="1"/>
  <c r="O537" i="1"/>
  <c r="N537" i="1"/>
  <c r="S536" i="1"/>
  <c r="R536" i="1"/>
  <c r="Q536" i="1"/>
  <c r="P536" i="1"/>
  <c r="O536" i="1"/>
  <c r="N536" i="1"/>
  <c r="S535" i="1"/>
  <c r="R535" i="1"/>
  <c r="T535" i="1" s="1"/>
  <c r="Q535" i="1"/>
  <c r="P535" i="1"/>
  <c r="O535" i="1"/>
  <c r="N535" i="1"/>
  <c r="S534" i="1"/>
  <c r="R534" i="1"/>
  <c r="T534" i="1" s="1"/>
  <c r="Q534" i="1"/>
  <c r="P534" i="1"/>
  <c r="O534" i="1"/>
  <c r="N534" i="1"/>
  <c r="S533" i="1"/>
  <c r="R533" i="1"/>
  <c r="T533" i="1" s="1"/>
  <c r="Q533" i="1"/>
  <c r="P533" i="1"/>
  <c r="O533" i="1"/>
  <c r="N533" i="1"/>
  <c r="S532" i="1"/>
  <c r="R532" i="1"/>
  <c r="Q532" i="1"/>
  <c r="P532" i="1"/>
  <c r="O532" i="1"/>
  <c r="N532" i="1"/>
  <c r="S531" i="1"/>
  <c r="R531" i="1"/>
  <c r="Q531" i="1"/>
  <c r="P531" i="1"/>
  <c r="O531" i="1"/>
  <c r="N531" i="1"/>
  <c r="S530" i="1"/>
  <c r="R530" i="1"/>
  <c r="T530" i="1" s="1"/>
  <c r="Q530" i="1"/>
  <c r="P530" i="1"/>
  <c r="O530" i="1"/>
  <c r="N530" i="1"/>
  <c r="S529" i="1"/>
  <c r="R529" i="1"/>
  <c r="T529" i="1" s="1"/>
  <c r="Q529" i="1"/>
  <c r="P529" i="1"/>
  <c r="O529" i="1"/>
  <c r="N529" i="1"/>
  <c r="S528" i="1"/>
  <c r="R528" i="1"/>
  <c r="Q528" i="1"/>
  <c r="P528" i="1"/>
  <c r="O528" i="1"/>
  <c r="N528" i="1"/>
  <c r="S527" i="1"/>
  <c r="R527" i="1"/>
  <c r="T527" i="1" s="1"/>
  <c r="Q527" i="1"/>
  <c r="P527" i="1"/>
  <c r="O527" i="1"/>
  <c r="N527" i="1"/>
  <c r="S526" i="1"/>
  <c r="R526" i="1"/>
  <c r="Q526" i="1"/>
  <c r="P526" i="1"/>
  <c r="O526" i="1"/>
  <c r="N526" i="1"/>
  <c r="S525" i="1"/>
  <c r="R525" i="1"/>
  <c r="T525" i="1" s="1"/>
  <c r="Q525" i="1"/>
  <c r="P525" i="1"/>
  <c r="O525" i="1"/>
  <c r="N525" i="1"/>
  <c r="S524" i="1"/>
  <c r="R524" i="1"/>
  <c r="T524" i="1" s="1"/>
  <c r="Q524" i="1"/>
  <c r="P524" i="1"/>
  <c r="O524" i="1"/>
  <c r="N524" i="1"/>
  <c r="S523" i="1"/>
  <c r="R523" i="1"/>
  <c r="T523" i="1" s="1"/>
  <c r="Q523" i="1"/>
  <c r="P523" i="1"/>
  <c r="O523" i="1"/>
  <c r="N523" i="1"/>
  <c r="S522" i="1"/>
  <c r="R522" i="1"/>
  <c r="Q522" i="1"/>
  <c r="P522" i="1"/>
  <c r="O522" i="1"/>
  <c r="N522" i="1"/>
  <c r="S521" i="1"/>
  <c r="R521" i="1"/>
  <c r="Q521" i="1"/>
  <c r="P521" i="1"/>
  <c r="O521" i="1"/>
  <c r="N521" i="1"/>
  <c r="S520" i="1"/>
  <c r="R520" i="1"/>
  <c r="T520" i="1" s="1"/>
  <c r="Q520" i="1"/>
  <c r="P520" i="1"/>
  <c r="O520" i="1"/>
  <c r="N520" i="1"/>
  <c r="S519" i="1"/>
  <c r="R519" i="1"/>
  <c r="T519" i="1" s="1"/>
  <c r="Q519" i="1"/>
  <c r="P519" i="1"/>
  <c r="O519" i="1"/>
  <c r="N519" i="1"/>
  <c r="S518" i="1"/>
  <c r="R518" i="1"/>
  <c r="Q518" i="1"/>
  <c r="P518" i="1"/>
  <c r="O518" i="1"/>
  <c r="N518" i="1"/>
  <c r="S517" i="1"/>
  <c r="R517" i="1"/>
  <c r="T517" i="1" s="1"/>
  <c r="Q517" i="1"/>
  <c r="P517" i="1"/>
  <c r="O517" i="1"/>
  <c r="N517" i="1"/>
  <c r="S516" i="1"/>
  <c r="R516" i="1"/>
  <c r="Q516" i="1"/>
  <c r="P516" i="1"/>
  <c r="O516" i="1"/>
  <c r="N516" i="1"/>
  <c r="S515" i="1"/>
  <c r="R515" i="1"/>
  <c r="T515" i="1" s="1"/>
  <c r="Q515" i="1"/>
  <c r="P515" i="1"/>
  <c r="O515" i="1"/>
  <c r="N515" i="1"/>
  <c r="S514" i="1"/>
  <c r="R514" i="1"/>
  <c r="T514" i="1" s="1"/>
  <c r="Q514" i="1"/>
  <c r="P514" i="1"/>
  <c r="O514" i="1"/>
  <c r="N514" i="1"/>
  <c r="S513" i="1"/>
  <c r="R513" i="1"/>
  <c r="T513" i="1" s="1"/>
  <c r="Q513" i="1"/>
  <c r="P513" i="1"/>
  <c r="O513" i="1"/>
  <c r="N513" i="1"/>
  <c r="S512" i="1"/>
  <c r="R512" i="1"/>
  <c r="Q512" i="1"/>
  <c r="P512" i="1"/>
  <c r="O512" i="1"/>
  <c r="N512" i="1"/>
  <c r="S511" i="1"/>
  <c r="R511" i="1"/>
  <c r="Q511" i="1"/>
  <c r="P511" i="1"/>
  <c r="O511" i="1"/>
  <c r="N511" i="1"/>
  <c r="S510" i="1"/>
  <c r="R510" i="1"/>
  <c r="T510" i="1" s="1"/>
  <c r="Q510" i="1"/>
  <c r="P510" i="1"/>
  <c r="O510" i="1"/>
  <c r="N510" i="1"/>
  <c r="S509" i="1"/>
  <c r="R509" i="1"/>
  <c r="T509" i="1" s="1"/>
  <c r="Q509" i="1"/>
  <c r="P509" i="1"/>
  <c r="O509" i="1"/>
  <c r="N509" i="1"/>
  <c r="S508" i="1"/>
  <c r="R508" i="1"/>
  <c r="Q508" i="1"/>
  <c r="P508" i="1"/>
  <c r="O508" i="1"/>
  <c r="N508" i="1"/>
  <c r="F508" i="1"/>
  <c r="D508" i="1"/>
  <c r="S507" i="1"/>
  <c r="R507" i="1"/>
  <c r="T507" i="1" s="1"/>
  <c r="Q507" i="1"/>
  <c r="P507" i="1"/>
  <c r="O507" i="1"/>
  <c r="N507" i="1"/>
  <c r="F507" i="1"/>
  <c r="D507" i="1"/>
  <c r="S506" i="1"/>
  <c r="R506" i="1"/>
  <c r="Q506" i="1"/>
  <c r="P506" i="1"/>
  <c r="O506" i="1"/>
  <c r="N506" i="1"/>
  <c r="S505" i="1"/>
  <c r="R505" i="1"/>
  <c r="Q505" i="1"/>
  <c r="P505" i="1"/>
  <c r="O505" i="1"/>
  <c r="N505" i="1"/>
  <c r="S504" i="1"/>
  <c r="R504" i="1"/>
  <c r="Q504" i="1"/>
  <c r="P504" i="1"/>
  <c r="O504" i="1"/>
  <c r="N504" i="1"/>
  <c r="S503" i="1"/>
  <c r="T503" i="1" s="1"/>
  <c r="R503" i="1"/>
  <c r="Q503" i="1"/>
  <c r="P503" i="1"/>
  <c r="O503" i="1"/>
  <c r="N503" i="1"/>
  <c r="S502" i="1"/>
  <c r="R502" i="1"/>
  <c r="Q502" i="1"/>
  <c r="P502" i="1"/>
  <c r="O502" i="1"/>
  <c r="N502" i="1"/>
  <c r="S501" i="1"/>
  <c r="R501" i="1"/>
  <c r="Q501" i="1"/>
  <c r="P501" i="1"/>
  <c r="O501" i="1"/>
  <c r="N501" i="1"/>
  <c r="S500" i="1"/>
  <c r="R500" i="1"/>
  <c r="Q500" i="1"/>
  <c r="P500" i="1"/>
  <c r="O500" i="1"/>
  <c r="N500" i="1"/>
  <c r="S499" i="1"/>
  <c r="R499" i="1"/>
  <c r="Q499" i="1"/>
  <c r="P499" i="1"/>
  <c r="O499" i="1"/>
  <c r="N499" i="1"/>
  <c r="S498" i="1"/>
  <c r="T498" i="1" s="1"/>
  <c r="R498" i="1"/>
  <c r="Q498" i="1"/>
  <c r="P498" i="1"/>
  <c r="O498" i="1"/>
  <c r="N498" i="1"/>
  <c r="S497" i="1"/>
  <c r="T497" i="1" s="1"/>
  <c r="R497" i="1"/>
  <c r="Q497" i="1"/>
  <c r="P497" i="1"/>
  <c r="O497" i="1"/>
  <c r="N497" i="1"/>
  <c r="S496" i="1"/>
  <c r="R496" i="1"/>
  <c r="Q496" i="1"/>
  <c r="P496" i="1"/>
  <c r="O496" i="1"/>
  <c r="N496" i="1"/>
  <c r="S495" i="1"/>
  <c r="R495" i="1"/>
  <c r="Q495" i="1"/>
  <c r="P495" i="1"/>
  <c r="O495" i="1"/>
  <c r="N495" i="1"/>
  <c r="S494" i="1"/>
  <c r="R494" i="1"/>
  <c r="Q494" i="1"/>
  <c r="P494" i="1"/>
  <c r="O494" i="1"/>
  <c r="N494" i="1"/>
  <c r="S493" i="1"/>
  <c r="T493" i="1" s="1"/>
  <c r="R493" i="1"/>
  <c r="Q493" i="1"/>
  <c r="P493" i="1"/>
  <c r="O493" i="1"/>
  <c r="N493" i="1"/>
  <c r="S492" i="1"/>
  <c r="R492" i="1"/>
  <c r="Q492" i="1"/>
  <c r="P492" i="1"/>
  <c r="O492" i="1"/>
  <c r="N492" i="1"/>
  <c r="S491" i="1"/>
  <c r="R491" i="1"/>
  <c r="Q491" i="1"/>
  <c r="P491" i="1"/>
  <c r="O491" i="1"/>
  <c r="N491" i="1"/>
  <c r="S490" i="1"/>
  <c r="R490" i="1"/>
  <c r="Q490" i="1"/>
  <c r="P490" i="1"/>
  <c r="O490" i="1"/>
  <c r="N490" i="1"/>
  <c r="S489" i="1"/>
  <c r="R489" i="1"/>
  <c r="Q489" i="1"/>
  <c r="P489" i="1"/>
  <c r="O489" i="1"/>
  <c r="N489" i="1"/>
  <c r="S488" i="1"/>
  <c r="T488" i="1" s="1"/>
  <c r="R488" i="1"/>
  <c r="Q488" i="1"/>
  <c r="P488" i="1"/>
  <c r="O488" i="1"/>
  <c r="N488" i="1"/>
  <c r="S487" i="1"/>
  <c r="T487" i="1" s="1"/>
  <c r="R487" i="1"/>
  <c r="Q487" i="1"/>
  <c r="P487" i="1"/>
  <c r="O487" i="1"/>
  <c r="N487" i="1"/>
  <c r="S486" i="1"/>
  <c r="R486" i="1"/>
  <c r="Q486" i="1"/>
  <c r="P486" i="1"/>
  <c r="O486" i="1"/>
  <c r="N486" i="1"/>
  <c r="S485" i="1"/>
  <c r="R485" i="1"/>
  <c r="Q485" i="1"/>
  <c r="P485" i="1"/>
  <c r="O485" i="1"/>
  <c r="N485" i="1"/>
  <c r="S484" i="1"/>
  <c r="R484" i="1"/>
  <c r="Q484" i="1"/>
  <c r="P484" i="1"/>
  <c r="O484" i="1"/>
  <c r="N484" i="1"/>
  <c r="S483" i="1"/>
  <c r="T483" i="1" s="1"/>
  <c r="R483" i="1"/>
  <c r="Q483" i="1"/>
  <c r="P483" i="1"/>
  <c r="O483" i="1"/>
  <c r="N483" i="1"/>
  <c r="S482" i="1"/>
  <c r="R482" i="1"/>
  <c r="Q482" i="1"/>
  <c r="P482" i="1"/>
  <c r="O482" i="1"/>
  <c r="N482" i="1"/>
  <c r="S481" i="1"/>
  <c r="R481" i="1"/>
  <c r="Q481" i="1"/>
  <c r="P481" i="1"/>
  <c r="O481" i="1"/>
  <c r="N481" i="1"/>
  <c r="S480" i="1"/>
  <c r="R480" i="1"/>
  <c r="Q480" i="1"/>
  <c r="P480" i="1"/>
  <c r="O480" i="1"/>
  <c r="N480" i="1"/>
  <c r="S479" i="1"/>
  <c r="R479" i="1"/>
  <c r="Q479" i="1"/>
  <c r="P479" i="1"/>
  <c r="O479" i="1"/>
  <c r="N479" i="1"/>
  <c r="S478" i="1"/>
  <c r="T478" i="1" s="1"/>
  <c r="R478" i="1"/>
  <c r="Q478" i="1"/>
  <c r="P478" i="1"/>
  <c r="O478" i="1"/>
  <c r="N478" i="1"/>
  <c r="S477" i="1"/>
  <c r="T477" i="1" s="1"/>
  <c r="R477" i="1"/>
  <c r="Q477" i="1"/>
  <c r="P477" i="1"/>
  <c r="O477" i="1"/>
  <c r="N477" i="1"/>
  <c r="S476" i="1"/>
  <c r="R476" i="1"/>
  <c r="Q476" i="1"/>
  <c r="P476" i="1"/>
  <c r="O476" i="1"/>
  <c r="N476" i="1"/>
  <c r="S475" i="1"/>
  <c r="R475" i="1"/>
  <c r="Q475" i="1"/>
  <c r="P475" i="1"/>
  <c r="O475" i="1"/>
  <c r="N475" i="1"/>
  <c r="S474" i="1"/>
  <c r="R474" i="1"/>
  <c r="Q474" i="1"/>
  <c r="P474" i="1"/>
  <c r="O474" i="1"/>
  <c r="N474" i="1"/>
  <c r="S473" i="1"/>
  <c r="T473" i="1" s="1"/>
  <c r="R473" i="1"/>
  <c r="Q473" i="1"/>
  <c r="P473" i="1"/>
  <c r="O473" i="1"/>
  <c r="N473" i="1"/>
  <c r="S472" i="1"/>
  <c r="R472" i="1"/>
  <c r="Q472" i="1"/>
  <c r="P472" i="1"/>
  <c r="O472" i="1"/>
  <c r="N472" i="1"/>
  <c r="S471" i="1"/>
  <c r="R471" i="1"/>
  <c r="Q471" i="1"/>
  <c r="P471" i="1"/>
  <c r="O471" i="1"/>
  <c r="N471" i="1"/>
  <c r="S470" i="1"/>
  <c r="R470" i="1"/>
  <c r="Q470" i="1"/>
  <c r="P470" i="1"/>
  <c r="O470" i="1"/>
  <c r="N470" i="1"/>
  <c r="S469" i="1"/>
  <c r="R469" i="1"/>
  <c r="Q469" i="1"/>
  <c r="P469" i="1"/>
  <c r="O469" i="1"/>
  <c r="N469" i="1"/>
  <c r="S468" i="1"/>
  <c r="T468" i="1" s="1"/>
  <c r="R468" i="1"/>
  <c r="Q468" i="1"/>
  <c r="P468" i="1"/>
  <c r="O468" i="1"/>
  <c r="N468" i="1"/>
  <c r="S467" i="1"/>
  <c r="T467" i="1" s="1"/>
  <c r="R467" i="1"/>
  <c r="Q467" i="1"/>
  <c r="P467" i="1"/>
  <c r="O467" i="1"/>
  <c r="N467" i="1"/>
  <c r="S466" i="1"/>
  <c r="R466" i="1"/>
  <c r="Q466" i="1"/>
  <c r="P466" i="1"/>
  <c r="O466" i="1"/>
  <c r="N466" i="1"/>
  <c r="S465" i="1"/>
  <c r="R465" i="1"/>
  <c r="Q465" i="1"/>
  <c r="P465" i="1"/>
  <c r="O465" i="1"/>
  <c r="N465" i="1"/>
  <c r="S464" i="1"/>
  <c r="R464" i="1"/>
  <c r="Q464" i="1"/>
  <c r="P464" i="1"/>
  <c r="O464" i="1"/>
  <c r="N464" i="1"/>
  <c r="S463" i="1"/>
  <c r="T463" i="1" s="1"/>
  <c r="R463" i="1"/>
  <c r="Q463" i="1"/>
  <c r="P463" i="1"/>
  <c r="O463" i="1"/>
  <c r="N463" i="1"/>
  <c r="S462" i="1"/>
  <c r="R462" i="1"/>
  <c r="Q462" i="1"/>
  <c r="P462" i="1"/>
  <c r="O462" i="1"/>
  <c r="N462" i="1"/>
  <c r="S461" i="1"/>
  <c r="R461" i="1"/>
  <c r="Q461" i="1"/>
  <c r="P461" i="1"/>
  <c r="O461" i="1"/>
  <c r="N461" i="1"/>
  <c r="S460" i="1"/>
  <c r="R460" i="1"/>
  <c r="Q460" i="1"/>
  <c r="P460" i="1"/>
  <c r="O460" i="1"/>
  <c r="N460" i="1"/>
  <c r="S459" i="1"/>
  <c r="R459" i="1"/>
  <c r="Q459" i="1"/>
  <c r="P459" i="1"/>
  <c r="O459" i="1"/>
  <c r="N459" i="1"/>
  <c r="S458" i="1"/>
  <c r="T458" i="1" s="1"/>
  <c r="R458" i="1"/>
  <c r="Q458" i="1"/>
  <c r="P458" i="1"/>
  <c r="O458" i="1"/>
  <c r="N458" i="1"/>
  <c r="S457" i="1"/>
  <c r="T457" i="1" s="1"/>
  <c r="R457" i="1"/>
  <c r="Q457" i="1"/>
  <c r="P457" i="1"/>
  <c r="O457" i="1"/>
  <c r="N457" i="1"/>
  <c r="S456" i="1"/>
  <c r="R456" i="1"/>
  <c r="Q456" i="1"/>
  <c r="P456" i="1"/>
  <c r="O456" i="1"/>
  <c r="N456" i="1"/>
  <c r="S455" i="1"/>
  <c r="R455" i="1"/>
  <c r="Q455" i="1"/>
  <c r="P455" i="1"/>
  <c r="O455" i="1"/>
  <c r="N455" i="1"/>
  <c r="S454" i="1"/>
  <c r="R454" i="1"/>
  <c r="Q454" i="1"/>
  <c r="P454" i="1"/>
  <c r="O454" i="1"/>
  <c r="N454" i="1"/>
  <c r="S453" i="1"/>
  <c r="T453" i="1" s="1"/>
  <c r="R453" i="1"/>
  <c r="Q453" i="1"/>
  <c r="P453" i="1"/>
  <c r="O453" i="1"/>
  <c r="N453" i="1"/>
  <c r="S452" i="1"/>
  <c r="R452" i="1"/>
  <c r="Q452" i="1"/>
  <c r="P452" i="1"/>
  <c r="O452" i="1"/>
  <c r="N452" i="1"/>
  <c r="S451" i="1"/>
  <c r="R451" i="1"/>
  <c r="Q451" i="1"/>
  <c r="P451" i="1"/>
  <c r="O451" i="1"/>
  <c r="N451" i="1"/>
  <c r="S450" i="1"/>
  <c r="R450" i="1"/>
  <c r="Q450" i="1"/>
  <c r="P450" i="1"/>
  <c r="O450" i="1"/>
  <c r="N450" i="1"/>
  <c r="S449" i="1"/>
  <c r="R449" i="1"/>
  <c r="Q449" i="1"/>
  <c r="P449" i="1"/>
  <c r="O449" i="1"/>
  <c r="N449" i="1"/>
  <c r="S448" i="1"/>
  <c r="T448" i="1" s="1"/>
  <c r="R448" i="1"/>
  <c r="Q448" i="1"/>
  <c r="P448" i="1"/>
  <c r="O448" i="1"/>
  <c r="N448" i="1"/>
  <c r="S447" i="1"/>
  <c r="T447" i="1" s="1"/>
  <c r="R447" i="1"/>
  <c r="Q447" i="1"/>
  <c r="P447" i="1"/>
  <c r="O447" i="1"/>
  <c r="N447" i="1"/>
  <c r="S446" i="1"/>
  <c r="R446" i="1"/>
  <c r="Q446" i="1"/>
  <c r="P446" i="1"/>
  <c r="O446" i="1"/>
  <c r="N446" i="1"/>
  <c r="S445" i="1"/>
  <c r="R445" i="1"/>
  <c r="Q445" i="1"/>
  <c r="P445" i="1"/>
  <c r="O445" i="1"/>
  <c r="N445" i="1"/>
  <c r="S444" i="1"/>
  <c r="R444" i="1"/>
  <c r="Q444" i="1"/>
  <c r="P444" i="1"/>
  <c r="O444" i="1"/>
  <c r="N444" i="1"/>
  <c r="S443" i="1"/>
  <c r="T443" i="1" s="1"/>
  <c r="R443" i="1"/>
  <c r="Q443" i="1"/>
  <c r="P443" i="1"/>
  <c r="O443" i="1"/>
  <c r="N443" i="1"/>
  <c r="S442" i="1"/>
  <c r="R442" i="1"/>
  <c r="Q442" i="1"/>
  <c r="P442" i="1"/>
  <c r="O442" i="1"/>
  <c r="N442" i="1"/>
  <c r="S441" i="1"/>
  <c r="R441" i="1"/>
  <c r="Q441" i="1"/>
  <c r="P441" i="1"/>
  <c r="O441" i="1"/>
  <c r="N441" i="1"/>
  <c r="S440" i="1"/>
  <c r="R440" i="1"/>
  <c r="Q440" i="1"/>
  <c r="P440" i="1"/>
  <c r="O440" i="1"/>
  <c r="N440" i="1"/>
  <c r="S439" i="1"/>
  <c r="R439" i="1"/>
  <c r="Q439" i="1"/>
  <c r="P439" i="1"/>
  <c r="O439" i="1"/>
  <c r="N439" i="1"/>
  <c r="S438" i="1"/>
  <c r="T438" i="1" s="1"/>
  <c r="R438" i="1"/>
  <c r="Q438" i="1"/>
  <c r="P438" i="1"/>
  <c r="O438" i="1"/>
  <c r="N438" i="1"/>
  <c r="S437" i="1"/>
  <c r="T437" i="1" s="1"/>
  <c r="R437" i="1"/>
  <c r="Q437" i="1"/>
  <c r="P437" i="1"/>
  <c r="O437" i="1"/>
  <c r="N437" i="1"/>
  <c r="S436" i="1"/>
  <c r="R436" i="1"/>
  <c r="Q436" i="1"/>
  <c r="P436" i="1"/>
  <c r="O436" i="1"/>
  <c r="N436" i="1"/>
  <c r="S435" i="1"/>
  <c r="R435" i="1"/>
  <c r="Q435" i="1"/>
  <c r="P435" i="1"/>
  <c r="O435" i="1"/>
  <c r="N435" i="1"/>
  <c r="S434" i="1"/>
  <c r="R434" i="1"/>
  <c r="Q434" i="1"/>
  <c r="P434" i="1"/>
  <c r="O434" i="1"/>
  <c r="N434" i="1"/>
  <c r="S433" i="1"/>
  <c r="T433" i="1" s="1"/>
  <c r="R433" i="1"/>
  <c r="Q433" i="1"/>
  <c r="P433" i="1"/>
  <c r="O433" i="1"/>
  <c r="N433" i="1"/>
  <c r="S432" i="1"/>
  <c r="R432" i="1"/>
  <c r="Q432" i="1"/>
  <c r="P432" i="1"/>
  <c r="O432" i="1"/>
  <c r="N432" i="1"/>
  <c r="S431" i="1"/>
  <c r="R431" i="1"/>
  <c r="Q431" i="1"/>
  <c r="P431" i="1"/>
  <c r="O431" i="1"/>
  <c r="N431" i="1"/>
  <c r="S430" i="1"/>
  <c r="R430" i="1"/>
  <c r="Q430" i="1"/>
  <c r="P430" i="1"/>
  <c r="O430" i="1"/>
  <c r="N430" i="1"/>
  <c r="S429" i="1"/>
  <c r="R429" i="1"/>
  <c r="Q429" i="1"/>
  <c r="P429" i="1"/>
  <c r="O429" i="1"/>
  <c r="N429" i="1"/>
  <c r="S428" i="1"/>
  <c r="T428" i="1" s="1"/>
  <c r="R428" i="1"/>
  <c r="Q428" i="1"/>
  <c r="P428" i="1"/>
  <c r="O428" i="1"/>
  <c r="N428" i="1"/>
  <c r="S427" i="1"/>
  <c r="T427" i="1" s="1"/>
  <c r="R427" i="1"/>
  <c r="Q427" i="1"/>
  <c r="P427" i="1"/>
  <c r="O427" i="1"/>
  <c r="N427" i="1"/>
  <c r="S426" i="1"/>
  <c r="R426" i="1"/>
  <c r="Q426" i="1"/>
  <c r="P426" i="1"/>
  <c r="O426" i="1"/>
  <c r="N426" i="1"/>
  <c r="S425" i="1"/>
  <c r="R425" i="1"/>
  <c r="Q425" i="1"/>
  <c r="P425" i="1"/>
  <c r="O425" i="1"/>
  <c r="N425" i="1"/>
  <c r="S424" i="1"/>
  <c r="R424" i="1"/>
  <c r="Q424" i="1"/>
  <c r="P424" i="1"/>
  <c r="O424" i="1"/>
  <c r="N424" i="1"/>
  <c r="S423" i="1"/>
  <c r="T423" i="1" s="1"/>
  <c r="R423" i="1"/>
  <c r="Q423" i="1"/>
  <c r="P423" i="1"/>
  <c r="O423" i="1"/>
  <c r="N423" i="1"/>
  <c r="S422" i="1"/>
  <c r="R422" i="1"/>
  <c r="Q422" i="1"/>
  <c r="P422" i="1"/>
  <c r="O422" i="1"/>
  <c r="N422" i="1"/>
  <c r="S421" i="1"/>
  <c r="R421" i="1"/>
  <c r="Q421" i="1"/>
  <c r="P421" i="1"/>
  <c r="O421" i="1"/>
  <c r="N421" i="1"/>
  <c r="S420" i="1"/>
  <c r="R420" i="1"/>
  <c r="Q420" i="1"/>
  <c r="P420" i="1"/>
  <c r="O420" i="1"/>
  <c r="N420" i="1"/>
  <c r="S419" i="1"/>
  <c r="R419" i="1"/>
  <c r="Q419" i="1"/>
  <c r="P419" i="1"/>
  <c r="O419" i="1"/>
  <c r="N419" i="1"/>
  <c r="S418" i="1"/>
  <c r="R418" i="1"/>
  <c r="Q418" i="1"/>
  <c r="P418" i="1"/>
  <c r="O418" i="1"/>
  <c r="N418" i="1"/>
  <c r="S417" i="1"/>
  <c r="T417" i="1" s="1"/>
  <c r="R417" i="1"/>
  <c r="Q417" i="1"/>
  <c r="P417" i="1"/>
  <c r="O417" i="1"/>
  <c r="N417" i="1"/>
  <c r="S416" i="1"/>
  <c r="R416" i="1"/>
  <c r="Q416" i="1"/>
  <c r="P416" i="1"/>
  <c r="O416" i="1"/>
  <c r="N416" i="1"/>
  <c r="S415" i="1"/>
  <c r="R415" i="1"/>
  <c r="Q415" i="1"/>
  <c r="P415" i="1"/>
  <c r="O415" i="1"/>
  <c r="N415" i="1"/>
  <c r="S414" i="1"/>
  <c r="R414" i="1"/>
  <c r="Q414" i="1"/>
  <c r="P414" i="1"/>
  <c r="O414" i="1"/>
  <c r="N414" i="1"/>
  <c r="S413" i="1"/>
  <c r="T413" i="1" s="1"/>
  <c r="R413" i="1"/>
  <c r="Q413" i="1"/>
  <c r="P413" i="1"/>
  <c r="O413" i="1"/>
  <c r="N413" i="1"/>
  <c r="S412" i="1"/>
  <c r="R412" i="1"/>
  <c r="Q412" i="1"/>
  <c r="P412" i="1"/>
  <c r="O412" i="1"/>
  <c r="N412" i="1"/>
  <c r="S411" i="1"/>
  <c r="R411" i="1"/>
  <c r="Q411" i="1"/>
  <c r="P411" i="1"/>
  <c r="O411" i="1"/>
  <c r="N411" i="1"/>
  <c r="S410" i="1"/>
  <c r="R410" i="1"/>
  <c r="Q410" i="1"/>
  <c r="P410" i="1"/>
  <c r="O410" i="1"/>
  <c r="N410" i="1"/>
  <c r="S409" i="1"/>
  <c r="R409" i="1"/>
  <c r="Q409" i="1"/>
  <c r="P409" i="1"/>
  <c r="O409" i="1"/>
  <c r="N409" i="1"/>
  <c r="S408" i="1"/>
  <c r="R408" i="1"/>
  <c r="Q408" i="1"/>
  <c r="P408" i="1"/>
  <c r="O408" i="1"/>
  <c r="N408" i="1"/>
  <c r="S407" i="1"/>
  <c r="T407" i="1" s="1"/>
  <c r="R407" i="1"/>
  <c r="Q407" i="1"/>
  <c r="P407" i="1"/>
  <c r="O407" i="1"/>
  <c r="N407" i="1"/>
  <c r="S406" i="1"/>
  <c r="R406" i="1"/>
  <c r="Q406" i="1"/>
  <c r="P406" i="1"/>
  <c r="O406" i="1"/>
  <c r="N406" i="1"/>
  <c r="S405" i="1"/>
  <c r="R405" i="1"/>
  <c r="Q405" i="1"/>
  <c r="P405" i="1"/>
  <c r="O405" i="1"/>
  <c r="N405" i="1"/>
  <c r="S404" i="1"/>
  <c r="R404" i="1"/>
  <c r="Q404" i="1"/>
  <c r="P404" i="1"/>
  <c r="O404" i="1"/>
  <c r="N404" i="1"/>
  <c r="S403" i="1"/>
  <c r="T403" i="1" s="1"/>
  <c r="R403" i="1"/>
  <c r="Q403" i="1"/>
  <c r="P403" i="1"/>
  <c r="O403" i="1"/>
  <c r="N403" i="1"/>
  <c r="S402" i="1"/>
  <c r="R402" i="1"/>
  <c r="Q402" i="1"/>
  <c r="P402" i="1"/>
  <c r="O402" i="1"/>
  <c r="N402" i="1"/>
  <c r="S401" i="1"/>
  <c r="R401" i="1"/>
  <c r="Q401" i="1"/>
  <c r="P401" i="1"/>
  <c r="O401" i="1"/>
  <c r="N401" i="1"/>
  <c r="S400" i="1"/>
  <c r="R400" i="1"/>
  <c r="Q400" i="1"/>
  <c r="P400" i="1"/>
  <c r="O400" i="1"/>
  <c r="N400" i="1"/>
  <c r="S399" i="1"/>
  <c r="R399" i="1"/>
  <c r="Q399" i="1"/>
  <c r="P399" i="1"/>
  <c r="O399" i="1"/>
  <c r="N399" i="1"/>
  <c r="S398" i="1"/>
  <c r="R398" i="1"/>
  <c r="Q398" i="1"/>
  <c r="P398" i="1"/>
  <c r="O398" i="1"/>
  <c r="N398" i="1"/>
  <c r="S397" i="1"/>
  <c r="T397" i="1" s="1"/>
  <c r="R397" i="1"/>
  <c r="Q397" i="1"/>
  <c r="P397" i="1"/>
  <c r="O397" i="1"/>
  <c r="N397" i="1"/>
  <c r="S396" i="1"/>
  <c r="R396" i="1"/>
  <c r="Q396" i="1"/>
  <c r="P396" i="1"/>
  <c r="O396" i="1"/>
  <c r="N396" i="1"/>
  <c r="S395" i="1"/>
  <c r="R395" i="1"/>
  <c r="Q395" i="1"/>
  <c r="P395" i="1"/>
  <c r="O395" i="1"/>
  <c r="N395" i="1"/>
  <c r="S394" i="1"/>
  <c r="R394" i="1"/>
  <c r="Q394" i="1"/>
  <c r="P394" i="1"/>
  <c r="O394" i="1"/>
  <c r="N394" i="1"/>
  <c r="S393" i="1"/>
  <c r="T393" i="1" s="1"/>
  <c r="R393" i="1"/>
  <c r="Q393" i="1"/>
  <c r="P393" i="1"/>
  <c r="O393" i="1"/>
  <c r="N393" i="1"/>
  <c r="S392" i="1"/>
  <c r="R392" i="1"/>
  <c r="Q392" i="1"/>
  <c r="P392" i="1"/>
  <c r="O392" i="1"/>
  <c r="N392" i="1"/>
  <c r="S391" i="1"/>
  <c r="R391" i="1"/>
  <c r="Q391" i="1"/>
  <c r="P391" i="1"/>
  <c r="O391" i="1"/>
  <c r="N391" i="1"/>
  <c r="S390" i="1"/>
  <c r="R390" i="1"/>
  <c r="Q390" i="1"/>
  <c r="P390" i="1"/>
  <c r="O390" i="1"/>
  <c r="N390" i="1"/>
  <c r="S389" i="1"/>
  <c r="R389" i="1"/>
  <c r="Q389" i="1"/>
  <c r="P389" i="1"/>
  <c r="O389" i="1"/>
  <c r="N389" i="1"/>
  <c r="S388" i="1"/>
  <c r="R388" i="1"/>
  <c r="Q388" i="1"/>
  <c r="P388" i="1"/>
  <c r="O388" i="1"/>
  <c r="N388" i="1"/>
  <c r="S387" i="1"/>
  <c r="T387" i="1" s="1"/>
  <c r="R387" i="1"/>
  <c r="Q387" i="1"/>
  <c r="P387" i="1"/>
  <c r="O387" i="1"/>
  <c r="N387" i="1"/>
  <c r="S386" i="1"/>
  <c r="R386" i="1"/>
  <c r="Q386" i="1"/>
  <c r="P386" i="1"/>
  <c r="O386" i="1"/>
  <c r="N386" i="1"/>
  <c r="S385" i="1"/>
  <c r="R385" i="1"/>
  <c r="Q385" i="1"/>
  <c r="P385" i="1"/>
  <c r="O385" i="1"/>
  <c r="N385" i="1"/>
  <c r="S384" i="1"/>
  <c r="R384" i="1"/>
  <c r="Q384" i="1"/>
  <c r="P384" i="1"/>
  <c r="O384" i="1"/>
  <c r="N384" i="1"/>
  <c r="S383" i="1"/>
  <c r="T383" i="1" s="1"/>
  <c r="R383" i="1"/>
  <c r="Q383" i="1"/>
  <c r="P383" i="1"/>
  <c r="O383" i="1"/>
  <c r="N383" i="1"/>
  <c r="S382" i="1"/>
  <c r="R382" i="1"/>
  <c r="Q382" i="1"/>
  <c r="P382" i="1"/>
  <c r="O382" i="1"/>
  <c r="N382" i="1"/>
  <c r="S381" i="1"/>
  <c r="R381" i="1"/>
  <c r="Q381" i="1"/>
  <c r="P381" i="1"/>
  <c r="O381" i="1"/>
  <c r="N381" i="1"/>
  <c r="S380" i="1"/>
  <c r="R380" i="1"/>
  <c r="Q380" i="1"/>
  <c r="P380" i="1"/>
  <c r="O380" i="1"/>
  <c r="N380" i="1"/>
  <c r="S379" i="1"/>
  <c r="R379" i="1"/>
  <c r="Q379" i="1"/>
  <c r="P379" i="1"/>
  <c r="O379" i="1"/>
  <c r="N379" i="1"/>
  <c r="S378" i="1"/>
  <c r="R378" i="1"/>
  <c r="Q378" i="1"/>
  <c r="P378" i="1"/>
  <c r="O378" i="1"/>
  <c r="N378" i="1"/>
  <c r="S377" i="1"/>
  <c r="T377" i="1" s="1"/>
  <c r="R377" i="1"/>
  <c r="Q377" i="1"/>
  <c r="P377" i="1"/>
  <c r="O377" i="1"/>
  <c r="N377" i="1"/>
  <c r="S376" i="1"/>
  <c r="R376" i="1"/>
  <c r="Q376" i="1"/>
  <c r="P376" i="1"/>
  <c r="O376" i="1"/>
  <c r="N376" i="1"/>
  <c r="S375" i="1"/>
  <c r="R375" i="1"/>
  <c r="Q375" i="1"/>
  <c r="P375" i="1"/>
  <c r="O375" i="1"/>
  <c r="N375" i="1"/>
  <c r="S374" i="1"/>
  <c r="R374" i="1"/>
  <c r="Q374" i="1"/>
  <c r="P374" i="1"/>
  <c r="O374" i="1"/>
  <c r="N374" i="1"/>
  <c r="S373" i="1"/>
  <c r="T373" i="1" s="1"/>
  <c r="R373" i="1"/>
  <c r="Q373" i="1"/>
  <c r="P373" i="1"/>
  <c r="O373" i="1"/>
  <c r="N373" i="1"/>
  <c r="S372" i="1"/>
  <c r="R372" i="1"/>
  <c r="Q372" i="1"/>
  <c r="P372" i="1"/>
  <c r="O372" i="1"/>
  <c r="N372" i="1"/>
  <c r="S371" i="1"/>
  <c r="R371" i="1"/>
  <c r="Q371" i="1"/>
  <c r="P371" i="1"/>
  <c r="O371" i="1"/>
  <c r="N371" i="1"/>
  <c r="S370" i="1"/>
  <c r="R370" i="1"/>
  <c r="Q370" i="1"/>
  <c r="P370" i="1"/>
  <c r="O370" i="1"/>
  <c r="N370" i="1"/>
  <c r="S369" i="1"/>
  <c r="R369" i="1"/>
  <c r="Q369" i="1"/>
  <c r="P369" i="1"/>
  <c r="O369" i="1"/>
  <c r="N369" i="1"/>
  <c r="S368" i="1"/>
  <c r="R368" i="1"/>
  <c r="Q368" i="1"/>
  <c r="P368" i="1"/>
  <c r="O368" i="1"/>
  <c r="N368" i="1"/>
  <c r="S367" i="1"/>
  <c r="T367" i="1" s="1"/>
  <c r="R367" i="1"/>
  <c r="Q367" i="1"/>
  <c r="P367" i="1"/>
  <c r="O367" i="1"/>
  <c r="N367" i="1"/>
  <c r="S366" i="1"/>
  <c r="R366" i="1"/>
  <c r="Q366" i="1"/>
  <c r="P366" i="1"/>
  <c r="O366" i="1"/>
  <c r="N366" i="1"/>
  <c r="S365" i="1"/>
  <c r="R365" i="1"/>
  <c r="Q365" i="1"/>
  <c r="P365" i="1"/>
  <c r="O365" i="1"/>
  <c r="N365" i="1"/>
  <c r="S364" i="1"/>
  <c r="R364" i="1"/>
  <c r="Q364" i="1"/>
  <c r="P364" i="1"/>
  <c r="O364" i="1"/>
  <c r="N364" i="1"/>
  <c r="S363" i="1"/>
  <c r="T363" i="1" s="1"/>
  <c r="R363" i="1"/>
  <c r="Q363" i="1"/>
  <c r="P363" i="1"/>
  <c r="O363" i="1"/>
  <c r="N363" i="1"/>
  <c r="S362" i="1"/>
  <c r="R362" i="1"/>
  <c r="Q362" i="1"/>
  <c r="P362" i="1"/>
  <c r="O362" i="1"/>
  <c r="N362" i="1"/>
  <c r="S361" i="1"/>
  <c r="R361" i="1"/>
  <c r="Q361" i="1"/>
  <c r="P361" i="1"/>
  <c r="O361" i="1"/>
  <c r="N361" i="1"/>
  <c r="S360" i="1"/>
  <c r="R360" i="1"/>
  <c r="Q360" i="1"/>
  <c r="P360" i="1"/>
  <c r="O360" i="1"/>
  <c r="N360" i="1"/>
  <c r="S359" i="1"/>
  <c r="R359" i="1"/>
  <c r="Q359" i="1"/>
  <c r="P359" i="1"/>
  <c r="O359" i="1"/>
  <c r="N359" i="1"/>
  <c r="S358" i="1"/>
  <c r="R358" i="1"/>
  <c r="Q358" i="1"/>
  <c r="P358" i="1"/>
  <c r="O358" i="1"/>
  <c r="N358" i="1"/>
  <c r="S357" i="1"/>
  <c r="T357" i="1" s="1"/>
  <c r="R357" i="1"/>
  <c r="Q357" i="1"/>
  <c r="P357" i="1"/>
  <c r="O357" i="1"/>
  <c r="N357" i="1"/>
  <c r="S356" i="1"/>
  <c r="R356" i="1"/>
  <c r="Q356" i="1"/>
  <c r="P356" i="1"/>
  <c r="O356" i="1"/>
  <c r="N356" i="1"/>
  <c r="S355" i="1"/>
  <c r="R355" i="1"/>
  <c r="Q355" i="1"/>
  <c r="P355" i="1"/>
  <c r="O355" i="1"/>
  <c r="N355" i="1"/>
  <c r="S354" i="1"/>
  <c r="R354" i="1"/>
  <c r="Q354" i="1"/>
  <c r="P354" i="1"/>
  <c r="O354" i="1"/>
  <c r="N354" i="1"/>
  <c r="S353" i="1"/>
  <c r="T353" i="1" s="1"/>
  <c r="R353" i="1"/>
  <c r="Q353" i="1"/>
  <c r="P353" i="1"/>
  <c r="O353" i="1"/>
  <c r="N353" i="1"/>
  <c r="S352" i="1"/>
  <c r="R352" i="1"/>
  <c r="Q352" i="1"/>
  <c r="P352" i="1"/>
  <c r="O352" i="1"/>
  <c r="N352" i="1"/>
  <c r="S351" i="1"/>
  <c r="R351" i="1"/>
  <c r="Q351" i="1"/>
  <c r="P351" i="1"/>
  <c r="O351" i="1"/>
  <c r="N351" i="1"/>
  <c r="S350" i="1"/>
  <c r="R350" i="1"/>
  <c r="Q350" i="1"/>
  <c r="P350" i="1"/>
  <c r="O350" i="1"/>
  <c r="N350" i="1"/>
  <c r="S349" i="1"/>
  <c r="R349" i="1"/>
  <c r="Q349" i="1"/>
  <c r="P349" i="1"/>
  <c r="O349" i="1"/>
  <c r="N349" i="1"/>
  <c r="S348" i="1"/>
  <c r="R348" i="1"/>
  <c r="Q348" i="1"/>
  <c r="P348" i="1"/>
  <c r="O348" i="1"/>
  <c r="N348" i="1"/>
  <c r="S347" i="1"/>
  <c r="T347" i="1" s="1"/>
  <c r="R347" i="1"/>
  <c r="Q347" i="1"/>
  <c r="P347" i="1"/>
  <c r="O347" i="1"/>
  <c r="N347" i="1"/>
  <c r="S346" i="1"/>
  <c r="R346" i="1"/>
  <c r="Q346" i="1"/>
  <c r="P346" i="1"/>
  <c r="O346" i="1"/>
  <c r="N346" i="1"/>
  <c r="S345" i="1"/>
  <c r="R345" i="1"/>
  <c r="Q345" i="1"/>
  <c r="P345" i="1"/>
  <c r="O345" i="1"/>
  <c r="N345" i="1"/>
  <c r="S344" i="1"/>
  <c r="R344" i="1"/>
  <c r="Q344" i="1"/>
  <c r="P344" i="1"/>
  <c r="O344" i="1"/>
  <c r="N344" i="1"/>
  <c r="S343" i="1"/>
  <c r="T343" i="1" s="1"/>
  <c r="R343" i="1"/>
  <c r="Q343" i="1"/>
  <c r="P343" i="1"/>
  <c r="O343" i="1"/>
  <c r="N343" i="1"/>
  <c r="S342" i="1"/>
  <c r="R342" i="1"/>
  <c r="Q342" i="1"/>
  <c r="P342" i="1"/>
  <c r="O342" i="1"/>
  <c r="N342" i="1"/>
  <c r="S341" i="1"/>
  <c r="R341" i="1"/>
  <c r="Q341" i="1"/>
  <c r="P341" i="1"/>
  <c r="O341" i="1"/>
  <c r="N341" i="1"/>
  <c r="S340" i="1"/>
  <c r="R340" i="1"/>
  <c r="Q340" i="1"/>
  <c r="P340" i="1"/>
  <c r="O340" i="1"/>
  <c r="N340" i="1"/>
  <c r="S339" i="1"/>
  <c r="R339" i="1"/>
  <c r="Q339" i="1"/>
  <c r="P339" i="1"/>
  <c r="O339" i="1"/>
  <c r="N339" i="1"/>
  <c r="S338" i="1"/>
  <c r="R338" i="1"/>
  <c r="Q338" i="1"/>
  <c r="P338" i="1"/>
  <c r="O338" i="1"/>
  <c r="N338" i="1"/>
  <c r="S337" i="1"/>
  <c r="T337" i="1" s="1"/>
  <c r="R337" i="1"/>
  <c r="Q337" i="1"/>
  <c r="P337" i="1"/>
  <c r="O337" i="1"/>
  <c r="N337" i="1"/>
  <c r="S336" i="1"/>
  <c r="R336" i="1"/>
  <c r="Q336" i="1"/>
  <c r="P336" i="1"/>
  <c r="O336" i="1"/>
  <c r="N336" i="1"/>
  <c r="S335" i="1"/>
  <c r="R335" i="1"/>
  <c r="Q335" i="1"/>
  <c r="P335" i="1"/>
  <c r="O335" i="1"/>
  <c r="N335" i="1"/>
  <c r="S334" i="1"/>
  <c r="R334" i="1"/>
  <c r="Q334" i="1"/>
  <c r="P334" i="1"/>
  <c r="O334" i="1"/>
  <c r="N334" i="1"/>
  <c r="S333" i="1"/>
  <c r="T333" i="1" s="1"/>
  <c r="R333" i="1"/>
  <c r="Q333" i="1"/>
  <c r="P333" i="1"/>
  <c r="O333" i="1"/>
  <c r="N333" i="1"/>
  <c r="S332" i="1"/>
  <c r="R332" i="1"/>
  <c r="Q332" i="1"/>
  <c r="P332" i="1"/>
  <c r="O332" i="1"/>
  <c r="N332" i="1"/>
  <c r="S331" i="1"/>
  <c r="R331" i="1"/>
  <c r="Q331" i="1"/>
  <c r="P331" i="1"/>
  <c r="O331" i="1"/>
  <c r="N331" i="1"/>
  <c r="S330" i="1"/>
  <c r="R330" i="1"/>
  <c r="Q330" i="1"/>
  <c r="P330" i="1"/>
  <c r="O330" i="1"/>
  <c r="N330" i="1"/>
  <c r="S329" i="1"/>
  <c r="R329" i="1"/>
  <c r="Q329" i="1"/>
  <c r="P329" i="1"/>
  <c r="O329" i="1"/>
  <c r="N329" i="1"/>
  <c r="S328" i="1"/>
  <c r="R328" i="1"/>
  <c r="Q328" i="1"/>
  <c r="P328" i="1"/>
  <c r="O328" i="1"/>
  <c r="N328" i="1"/>
  <c r="S327" i="1"/>
  <c r="T327" i="1" s="1"/>
  <c r="R327" i="1"/>
  <c r="Q327" i="1"/>
  <c r="P327" i="1"/>
  <c r="O327" i="1"/>
  <c r="N327" i="1"/>
  <c r="S326" i="1"/>
  <c r="R326" i="1"/>
  <c r="Q326" i="1"/>
  <c r="P326" i="1"/>
  <c r="O326" i="1"/>
  <c r="N326" i="1"/>
  <c r="S325" i="1"/>
  <c r="R325" i="1"/>
  <c r="Q325" i="1"/>
  <c r="P325" i="1"/>
  <c r="O325" i="1"/>
  <c r="N325" i="1"/>
  <c r="S324" i="1"/>
  <c r="R324" i="1"/>
  <c r="Q324" i="1"/>
  <c r="P324" i="1"/>
  <c r="O324" i="1"/>
  <c r="N324" i="1"/>
  <c r="S323" i="1"/>
  <c r="T323" i="1" s="1"/>
  <c r="R323" i="1"/>
  <c r="Q323" i="1"/>
  <c r="P323" i="1"/>
  <c r="O323" i="1"/>
  <c r="N323" i="1"/>
  <c r="S322" i="1"/>
  <c r="R322" i="1"/>
  <c r="Q322" i="1"/>
  <c r="P322" i="1"/>
  <c r="O322" i="1"/>
  <c r="N322" i="1"/>
  <c r="S321" i="1"/>
  <c r="R321" i="1"/>
  <c r="Q321" i="1"/>
  <c r="P321" i="1"/>
  <c r="O321" i="1"/>
  <c r="N321" i="1"/>
  <c r="S320" i="1"/>
  <c r="R320" i="1"/>
  <c r="Q320" i="1"/>
  <c r="P320" i="1"/>
  <c r="O320" i="1"/>
  <c r="N320" i="1"/>
  <c r="S319" i="1"/>
  <c r="R319" i="1"/>
  <c r="Q319" i="1"/>
  <c r="P319" i="1"/>
  <c r="O319" i="1"/>
  <c r="N319" i="1"/>
  <c r="S318" i="1"/>
  <c r="R318" i="1"/>
  <c r="Q318" i="1"/>
  <c r="P318" i="1"/>
  <c r="O318" i="1"/>
  <c r="N318" i="1"/>
  <c r="S317" i="1"/>
  <c r="T317" i="1" s="1"/>
  <c r="R317" i="1"/>
  <c r="Q317" i="1"/>
  <c r="P317" i="1"/>
  <c r="O317" i="1"/>
  <c r="N317" i="1"/>
  <c r="S316" i="1"/>
  <c r="R316" i="1"/>
  <c r="Q316" i="1"/>
  <c r="P316" i="1"/>
  <c r="O316" i="1"/>
  <c r="N316" i="1"/>
  <c r="S315" i="1"/>
  <c r="R315" i="1"/>
  <c r="Q315" i="1"/>
  <c r="P315" i="1"/>
  <c r="O315" i="1"/>
  <c r="N315" i="1"/>
  <c r="S314" i="1"/>
  <c r="R314" i="1"/>
  <c r="Q314" i="1"/>
  <c r="P314" i="1"/>
  <c r="O314" i="1"/>
  <c r="N314" i="1"/>
  <c r="S313" i="1"/>
  <c r="T313" i="1" s="1"/>
  <c r="R313" i="1"/>
  <c r="Q313" i="1"/>
  <c r="P313" i="1"/>
  <c r="O313" i="1"/>
  <c r="N313" i="1"/>
  <c r="S312" i="1"/>
  <c r="R312" i="1"/>
  <c r="Q312" i="1"/>
  <c r="P312" i="1"/>
  <c r="O312" i="1"/>
  <c r="N312" i="1"/>
  <c r="S311" i="1"/>
  <c r="R311" i="1"/>
  <c r="Q311" i="1"/>
  <c r="P311" i="1"/>
  <c r="O311" i="1"/>
  <c r="N311" i="1"/>
  <c r="S310" i="1"/>
  <c r="R310" i="1"/>
  <c r="Q310" i="1"/>
  <c r="P310" i="1"/>
  <c r="O310" i="1"/>
  <c r="N310" i="1"/>
  <c r="S309" i="1"/>
  <c r="R309" i="1"/>
  <c r="Q309" i="1"/>
  <c r="P309" i="1"/>
  <c r="O309" i="1"/>
  <c r="N309" i="1"/>
  <c r="S308" i="1"/>
  <c r="R308" i="1"/>
  <c r="Q308" i="1"/>
  <c r="P308" i="1"/>
  <c r="O308" i="1"/>
  <c r="N308" i="1"/>
  <c r="S307" i="1"/>
  <c r="T307" i="1" s="1"/>
  <c r="R307" i="1"/>
  <c r="Q307" i="1"/>
  <c r="P307" i="1"/>
  <c r="O307" i="1"/>
  <c r="N307" i="1"/>
  <c r="S306" i="1"/>
  <c r="R306" i="1"/>
  <c r="Q306" i="1"/>
  <c r="P306" i="1"/>
  <c r="O306" i="1"/>
  <c r="N306" i="1"/>
  <c r="S305" i="1"/>
  <c r="R305" i="1"/>
  <c r="Q305" i="1"/>
  <c r="P305" i="1"/>
  <c r="O305" i="1"/>
  <c r="N305" i="1"/>
  <c r="S304" i="1"/>
  <c r="R304" i="1"/>
  <c r="Q304" i="1"/>
  <c r="P304" i="1"/>
  <c r="O304" i="1"/>
  <c r="N304" i="1"/>
  <c r="S303" i="1"/>
  <c r="T303" i="1" s="1"/>
  <c r="R303" i="1"/>
  <c r="Q303" i="1"/>
  <c r="P303" i="1"/>
  <c r="O303" i="1"/>
  <c r="N303" i="1"/>
  <c r="S302" i="1"/>
  <c r="R302" i="1"/>
  <c r="Q302" i="1"/>
  <c r="P302" i="1"/>
  <c r="O302" i="1"/>
  <c r="N302" i="1"/>
  <c r="S301" i="1"/>
  <c r="R301" i="1"/>
  <c r="Q301" i="1"/>
  <c r="P301" i="1"/>
  <c r="O301" i="1"/>
  <c r="N301" i="1"/>
  <c r="S300" i="1"/>
  <c r="R300" i="1"/>
  <c r="Q300" i="1"/>
  <c r="P300" i="1"/>
  <c r="O300" i="1"/>
  <c r="N300" i="1"/>
  <c r="S299" i="1"/>
  <c r="R299" i="1"/>
  <c r="Q299" i="1"/>
  <c r="P299" i="1"/>
  <c r="O299" i="1"/>
  <c r="N299" i="1"/>
  <c r="S298" i="1"/>
  <c r="R298" i="1"/>
  <c r="Q298" i="1"/>
  <c r="P298" i="1"/>
  <c r="O298" i="1"/>
  <c r="N298" i="1"/>
  <c r="S297" i="1"/>
  <c r="T297" i="1" s="1"/>
  <c r="R297" i="1"/>
  <c r="Q297" i="1"/>
  <c r="P297" i="1"/>
  <c r="O297" i="1"/>
  <c r="N297" i="1"/>
  <c r="S296" i="1"/>
  <c r="R296" i="1"/>
  <c r="Q296" i="1"/>
  <c r="P296" i="1"/>
  <c r="O296" i="1"/>
  <c r="N296" i="1"/>
  <c r="S295" i="1"/>
  <c r="R295" i="1"/>
  <c r="Q295" i="1"/>
  <c r="P295" i="1"/>
  <c r="O295" i="1"/>
  <c r="N295" i="1"/>
  <c r="S294" i="1"/>
  <c r="R294" i="1"/>
  <c r="Q294" i="1"/>
  <c r="P294" i="1"/>
  <c r="O294" i="1"/>
  <c r="N294" i="1"/>
  <c r="S293" i="1"/>
  <c r="T293" i="1" s="1"/>
  <c r="R293" i="1"/>
  <c r="Q293" i="1"/>
  <c r="P293" i="1"/>
  <c r="O293" i="1"/>
  <c r="N293" i="1"/>
  <c r="S292" i="1"/>
  <c r="R292" i="1"/>
  <c r="Q292" i="1"/>
  <c r="P292" i="1"/>
  <c r="O292" i="1"/>
  <c r="N292" i="1"/>
  <c r="S291" i="1"/>
  <c r="R291" i="1"/>
  <c r="Q291" i="1"/>
  <c r="P291" i="1"/>
  <c r="O291" i="1"/>
  <c r="N291" i="1"/>
  <c r="S290" i="1"/>
  <c r="R290" i="1"/>
  <c r="Q290" i="1"/>
  <c r="P290" i="1"/>
  <c r="O290" i="1"/>
  <c r="N290" i="1"/>
  <c r="S289" i="1"/>
  <c r="R289" i="1"/>
  <c r="Q289" i="1"/>
  <c r="P289" i="1"/>
  <c r="O289" i="1"/>
  <c r="N289" i="1"/>
  <c r="S288" i="1"/>
  <c r="R288" i="1"/>
  <c r="Q288" i="1"/>
  <c r="P288" i="1"/>
  <c r="O288" i="1"/>
  <c r="N288" i="1"/>
  <c r="T287" i="1"/>
  <c r="S287" i="1"/>
  <c r="R287" i="1"/>
  <c r="Q287" i="1"/>
  <c r="P287" i="1"/>
  <c r="O287" i="1"/>
  <c r="N287" i="1"/>
  <c r="S286" i="1"/>
  <c r="R286" i="1"/>
  <c r="Q286" i="1"/>
  <c r="P286" i="1"/>
  <c r="O286" i="1"/>
  <c r="N286" i="1"/>
  <c r="S285" i="1"/>
  <c r="R285" i="1"/>
  <c r="T285" i="1" s="1"/>
  <c r="Q285" i="1"/>
  <c r="P285" i="1"/>
  <c r="O285" i="1"/>
  <c r="N285" i="1"/>
  <c r="S284" i="1"/>
  <c r="T284" i="1" s="1"/>
  <c r="R284" i="1"/>
  <c r="Q284" i="1"/>
  <c r="P284" i="1"/>
  <c r="O284" i="1"/>
  <c r="N284" i="1"/>
  <c r="S283" i="1"/>
  <c r="R283" i="1"/>
  <c r="T283" i="1" s="1"/>
  <c r="Q283" i="1"/>
  <c r="P283" i="1"/>
  <c r="O283" i="1"/>
  <c r="N283" i="1"/>
  <c r="S282" i="1"/>
  <c r="R282" i="1"/>
  <c r="Q282" i="1"/>
  <c r="P282" i="1"/>
  <c r="O282" i="1"/>
  <c r="N282" i="1"/>
  <c r="S281" i="1"/>
  <c r="R281" i="1"/>
  <c r="T281" i="1" s="1"/>
  <c r="Q281" i="1"/>
  <c r="P281" i="1"/>
  <c r="O281" i="1"/>
  <c r="N281" i="1"/>
  <c r="S280" i="1"/>
  <c r="R280" i="1"/>
  <c r="Q280" i="1"/>
  <c r="P280" i="1"/>
  <c r="O280" i="1"/>
  <c r="N280" i="1"/>
  <c r="S279" i="1"/>
  <c r="R279" i="1"/>
  <c r="T279" i="1" s="1"/>
  <c r="Q279" i="1"/>
  <c r="P279" i="1"/>
  <c r="O279" i="1"/>
  <c r="N279" i="1"/>
  <c r="S278" i="1"/>
  <c r="R278" i="1"/>
  <c r="Q278" i="1"/>
  <c r="P278" i="1"/>
  <c r="O278" i="1"/>
  <c r="N278" i="1"/>
  <c r="T277" i="1"/>
  <c r="S277" i="1"/>
  <c r="R277" i="1"/>
  <c r="Q277" i="1"/>
  <c r="P277" i="1"/>
  <c r="O277" i="1"/>
  <c r="N277" i="1"/>
  <c r="S276" i="1"/>
  <c r="R276" i="1"/>
  <c r="Q276" i="1"/>
  <c r="P276" i="1"/>
  <c r="O276" i="1"/>
  <c r="N276" i="1"/>
  <c r="S275" i="1"/>
  <c r="R275" i="1"/>
  <c r="T275" i="1" s="1"/>
  <c r="Q275" i="1"/>
  <c r="P275" i="1"/>
  <c r="O275" i="1"/>
  <c r="N275" i="1"/>
  <c r="S274" i="1"/>
  <c r="T274" i="1" s="1"/>
  <c r="R274" i="1"/>
  <c r="Q274" i="1"/>
  <c r="P274" i="1"/>
  <c r="O274" i="1"/>
  <c r="N274" i="1"/>
  <c r="S273" i="1"/>
  <c r="R273" i="1"/>
  <c r="T273" i="1" s="1"/>
  <c r="Q273" i="1"/>
  <c r="P273" i="1"/>
  <c r="O273" i="1"/>
  <c r="N273" i="1"/>
  <c r="S272" i="1"/>
  <c r="R272" i="1"/>
  <c r="Q272" i="1"/>
  <c r="P272" i="1"/>
  <c r="O272" i="1"/>
  <c r="N272" i="1"/>
  <c r="S271" i="1"/>
  <c r="T271" i="1" s="1"/>
  <c r="R271" i="1"/>
  <c r="Q271" i="1"/>
  <c r="P271" i="1"/>
  <c r="O271" i="1"/>
  <c r="N271" i="1"/>
  <c r="S270" i="1"/>
  <c r="R270" i="1"/>
  <c r="Q270" i="1"/>
  <c r="P270" i="1"/>
  <c r="O270" i="1"/>
  <c r="N270" i="1"/>
  <c r="S269" i="1"/>
  <c r="R269" i="1"/>
  <c r="T269" i="1" s="1"/>
  <c r="Q269" i="1"/>
  <c r="P269" i="1"/>
  <c r="O269" i="1"/>
  <c r="N269" i="1"/>
  <c r="S268" i="1"/>
  <c r="R268" i="1"/>
  <c r="Q268" i="1"/>
  <c r="P268" i="1"/>
  <c r="O268" i="1"/>
  <c r="N268" i="1"/>
  <c r="S267" i="1"/>
  <c r="R267" i="1"/>
  <c r="T267" i="1" s="1"/>
  <c r="Q267" i="1"/>
  <c r="P267" i="1"/>
  <c r="O267" i="1"/>
  <c r="N267" i="1"/>
  <c r="S266" i="1"/>
  <c r="R266" i="1"/>
  <c r="Q266" i="1"/>
  <c r="P266" i="1"/>
  <c r="O266" i="1"/>
  <c r="N266" i="1"/>
  <c r="S265" i="1"/>
  <c r="R265" i="1"/>
  <c r="T265" i="1" s="1"/>
  <c r="Q265" i="1"/>
  <c r="P265" i="1"/>
  <c r="O265" i="1"/>
  <c r="N265" i="1"/>
  <c r="S264" i="1"/>
  <c r="T264" i="1" s="1"/>
  <c r="R264" i="1"/>
  <c r="Q264" i="1"/>
  <c r="P264" i="1"/>
  <c r="O264" i="1"/>
  <c r="N264" i="1"/>
  <c r="S263" i="1"/>
  <c r="R263" i="1"/>
  <c r="T263" i="1" s="1"/>
  <c r="Q263" i="1"/>
  <c r="P263" i="1"/>
  <c r="O263" i="1"/>
  <c r="N263" i="1"/>
  <c r="S262" i="1"/>
  <c r="R262" i="1"/>
  <c r="Q262" i="1"/>
  <c r="P262" i="1"/>
  <c r="O262" i="1"/>
  <c r="N262" i="1"/>
  <c r="S261" i="1"/>
  <c r="R261" i="1"/>
  <c r="T261" i="1" s="1"/>
  <c r="Q261" i="1"/>
  <c r="P261" i="1"/>
  <c r="O261" i="1"/>
  <c r="N261" i="1"/>
  <c r="S260" i="1"/>
  <c r="R260" i="1"/>
  <c r="T260" i="1" s="1"/>
  <c r="Q260" i="1"/>
  <c r="P260" i="1"/>
  <c r="O260" i="1"/>
  <c r="N260" i="1"/>
  <c r="S259" i="1"/>
  <c r="R259" i="1"/>
  <c r="T259" i="1" s="1"/>
  <c r="Q259" i="1"/>
  <c r="P259" i="1"/>
  <c r="O259" i="1"/>
  <c r="N259" i="1"/>
  <c r="S258" i="1"/>
  <c r="R258" i="1"/>
  <c r="T258" i="1" s="1"/>
  <c r="Q258" i="1"/>
  <c r="P258" i="1"/>
  <c r="O258" i="1"/>
  <c r="N258" i="1"/>
  <c r="S257" i="1"/>
  <c r="R257" i="1"/>
  <c r="T257" i="1" s="1"/>
  <c r="Q257" i="1"/>
  <c r="P257" i="1"/>
  <c r="O257" i="1"/>
  <c r="N257" i="1"/>
  <c r="S256" i="1"/>
  <c r="R256" i="1"/>
  <c r="T256" i="1" s="1"/>
  <c r="Q256" i="1"/>
  <c r="P256" i="1"/>
  <c r="O256" i="1"/>
  <c r="N256" i="1"/>
  <c r="S255" i="1"/>
  <c r="R255" i="1"/>
  <c r="T255" i="1" s="1"/>
  <c r="Q255" i="1"/>
  <c r="P255" i="1"/>
  <c r="O255" i="1"/>
  <c r="N255" i="1"/>
  <c r="S254" i="1"/>
  <c r="R254" i="1"/>
  <c r="Q254" i="1"/>
  <c r="P254" i="1"/>
  <c r="O254" i="1"/>
  <c r="N254" i="1"/>
  <c r="S253" i="1"/>
  <c r="R253" i="1"/>
  <c r="T253" i="1" s="1"/>
  <c r="Q253" i="1"/>
  <c r="P253" i="1"/>
  <c r="O253" i="1"/>
  <c r="N253" i="1"/>
  <c r="S252" i="1"/>
  <c r="R252" i="1"/>
  <c r="Q252" i="1"/>
  <c r="P252" i="1"/>
  <c r="O252" i="1"/>
  <c r="N252" i="1"/>
  <c r="S251" i="1"/>
  <c r="R251" i="1"/>
  <c r="T251" i="1" s="1"/>
  <c r="Q251" i="1"/>
  <c r="P251" i="1"/>
  <c r="O251" i="1"/>
  <c r="N251" i="1"/>
  <c r="S250" i="1"/>
  <c r="R250" i="1"/>
  <c r="T250" i="1" s="1"/>
  <c r="Q250" i="1"/>
  <c r="P250" i="1"/>
  <c r="O250" i="1"/>
  <c r="N250" i="1"/>
  <c r="S249" i="1"/>
  <c r="R249" i="1"/>
  <c r="T249" i="1" s="1"/>
  <c r="Q249" i="1"/>
  <c r="P249" i="1"/>
  <c r="O249" i="1"/>
  <c r="N249" i="1"/>
  <c r="S248" i="1"/>
  <c r="R248" i="1"/>
  <c r="T248" i="1" s="1"/>
  <c r="Q248" i="1"/>
  <c r="P248" i="1"/>
  <c r="O248" i="1"/>
  <c r="N248" i="1"/>
  <c r="S247" i="1"/>
  <c r="R247" i="1"/>
  <c r="T247" i="1" s="1"/>
  <c r="Q247" i="1"/>
  <c r="P247" i="1"/>
  <c r="O247" i="1"/>
  <c r="N247" i="1"/>
  <c r="S246" i="1"/>
  <c r="R246" i="1"/>
  <c r="T246" i="1" s="1"/>
  <c r="Q246" i="1"/>
  <c r="P246" i="1"/>
  <c r="O246" i="1"/>
  <c r="N246" i="1"/>
  <c r="S245" i="1"/>
  <c r="R245" i="1"/>
  <c r="T245" i="1" s="1"/>
  <c r="Q245" i="1"/>
  <c r="P245" i="1"/>
  <c r="O245" i="1"/>
  <c r="N245" i="1"/>
  <c r="S244" i="1"/>
  <c r="R244" i="1"/>
  <c r="Q244" i="1"/>
  <c r="P244" i="1"/>
  <c r="O244" i="1"/>
  <c r="N244" i="1"/>
  <c r="S243" i="1"/>
  <c r="R243" i="1"/>
  <c r="T243" i="1" s="1"/>
  <c r="Q243" i="1"/>
  <c r="P243" i="1"/>
  <c r="O243" i="1"/>
  <c r="N243" i="1"/>
  <c r="S242" i="1"/>
  <c r="R242" i="1"/>
  <c r="Q242" i="1"/>
  <c r="P242" i="1"/>
  <c r="O242" i="1"/>
  <c r="N242" i="1"/>
  <c r="S241" i="1"/>
  <c r="R241" i="1"/>
  <c r="T241" i="1" s="1"/>
  <c r="Q241" i="1"/>
  <c r="P241" i="1"/>
  <c r="O241" i="1"/>
  <c r="N241" i="1"/>
  <c r="S240" i="1"/>
  <c r="R240" i="1"/>
  <c r="T240" i="1" s="1"/>
  <c r="Q240" i="1"/>
  <c r="P240" i="1"/>
  <c r="O240" i="1"/>
  <c r="N240" i="1"/>
  <c r="S239" i="1"/>
  <c r="R239" i="1"/>
  <c r="T239" i="1" s="1"/>
  <c r="Q239" i="1"/>
  <c r="P239" i="1"/>
  <c r="O239" i="1"/>
  <c r="N239" i="1"/>
  <c r="S238" i="1"/>
  <c r="R238" i="1"/>
  <c r="T238" i="1" s="1"/>
  <c r="Q238" i="1"/>
  <c r="P238" i="1"/>
  <c r="O238" i="1"/>
  <c r="N238" i="1"/>
  <c r="S237" i="1"/>
  <c r="R237" i="1"/>
  <c r="T237" i="1" s="1"/>
  <c r="Q237" i="1"/>
  <c r="P237" i="1"/>
  <c r="O237" i="1"/>
  <c r="N237" i="1"/>
  <c r="S236" i="1"/>
  <c r="R236" i="1"/>
  <c r="T236" i="1" s="1"/>
  <c r="Q236" i="1"/>
  <c r="P236" i="1"/>
  <c r="O236" i="1"/>
  <c r="N236" i="1"/>
  <c r="S235" i="1"/>
  <c r="R235" i="1"/>
  <c r="T235" i="1" s="1"/>
  <c r="Q235" i="1"/>
  <c r="P235" i="1"/>
  <c r="O235" i="1"/>
  <c r="N235" i="1"/>
  <c r="S234" i="1"/>
  <c r="R234" i="1"/>
  <c r="Q234" i="1"/>
  <c r="P234" i="1"/>
  <c r="O234" i="1"/>
  <c r="N234" i="1"/>
  <c r="S233" i="1"/>
  <c r="R233" i="1"/>
  <c r="T233" i="1" s="1"/>
  <c r="Q233" i="1"/>
  <c r="P233" i="1"/>
  <c r="O233" i="1"/>
  <c r="N233" i="1"/>
  <c r="S232" i="1"/>
  <c r="R232" i="1"/>
  <c r="Q232" i="1"/>
  <c r="P232" i="1"/>
  <c r="O232" i="1"/>
  <c r="N232" i="1"/>
  <c r="S231" i="1"/>
  <c r="R231" i="1"/>
  <c r="T231" i="1" s="1"/>
  <c r="Q231" i="1"/>
  <c r="P231" i="1"/>
  <c r="O231" i="1"/>
  <c r="N231" i="1"/>
  <c r="S230" i="1"/>
  <c r="R230" i="1"/>
  <c r="T230" i="1" s="1"/>
  <c r="Q230" i="1"/>
  <c r="P230" i="1"/>
  <c r="O230" i="1"/>
  <c r="N230" i="1"/>
  <c r="S229" i="1"/>
  <c r="R229" i="1"/>
  <c r="T229" i="1" s="1"/>
  <c r="Q229" i="1"/>
  <c r="P229" i="1"/>
  <c r="O229" i="1"/>
  <c r="N229" i="1"/>
  <c r="S228" i="1"/>
  <c r="R228" i="1"/>
  <c r="T228" i="1" s="1"/>
  <c r="Q228" i="1"/>
  <c r="P228" i="1"/>
  <c r="O228" i="1"/>
  <c r="N228" i="1"/>
  <c r="S227" i="1"/>
  <c r="R227" i="1"/>
  <c r="T227" i="1" s="1"/>
  <c r="Q227" i="1"/>
  <c r="P227" i="1"/>
  <c r="O227" i="1"/>
  <c r="N227" i="1"/>
  <c r="S226" i="1"/>
  <c r="R226" i="1"/>
  <c r="T226" i="1" s="1"/>
  <c r="Q226" i="1"/>
  <c r="P226" i="1"/>
  <c r="O226" i="1"/>
  <c r="N226" i="1"/>
  <c r="S225" i="1"/>
  <c r="R225" i="1"/>
  <c r="T225" i="1" s="1"/>
  <c r="Q225" i="1"/>
  <c r="P225" i="1"/>
  <c r="O225" i="1"/>
  <c r="N225" i="1"/>
  <c r="S224" i="1"/>
  <c r="R224" i="1"/>
  <c r="Q224" i="1"/>
  <c r="P224" i="1"/>
  <c r="O224" i="1"/>
  <c r="N224" i="1"/>
  <c r="S223" i="1"/>
  <c r="R223" i="1"/>
  <c r="T223" i="1" s="1"/>
  <c r="Q223" i="1"/>
  <c r="P223" i="1"/>
  <c r="O223" i="1"/>
  <c r="N223" i="1"/>
  <c r="S222" i="1"/>
  <c r="R222" i="1"/>
  <c r="Q222" i="1"/>
  <c r="P222" i="1"/>
  <c r="O222" i="1"/>
  <c r="N222" i="1"/>
  <c r="S221" i="1"/>
  <c r="R221" i="1"/>
  <c r="T221" i="1" s="1"/>
  <c r="Q221" i="1"/>
  <c r="P221" i="1"/>
  <c r="O221" i="1"/>
  <c r="N221" i="1"/>
  <c r="S220" i="1"/>
  <c r="R220" i="1"/>
  <c r="T220" i="1" s="1"/>
  <c r="Q220" i="1"/>
  <c r="P220" i="1"/>
  <c r="O220" i="1"/>
  <c r="N220" i="1"/>
  <c r="S219" i="1"/>
  <c r="R219" i="1"/>
  <c r="T219" i="1" s="1"/>
  <c r="Q219" i="1"/>
  <c r="P219" i="1"/>
  <c r="O219" i="1"/>
  <c r="N219" i="1"/>
  <c r="S218" i="1"/>
  <c r="R218" i="1"/>
  <c r="T218" i="1" s="1"/>
  <c r="Q218" i="1"/>
  <c r="P218" i="1"/>
  <c r="O218" i="1"/>
  <c r="N218" i="1"/>
  <c r="S217" i="1"/>
  <c r="R217" i="1"/>
  <c r="T217" i="1" s="1"/>
  <c r="Q217" i="1"/>
  <c r="P217" i="1"/>
  <c r="O217" i="1"/>
  <c r="N217" i="1"/>
  <c r="S216" i="1"/>
  <c r="R216" i="1"/>
  <c r="T216" i="1" s="1"/>
  <c r="Q216" i="1"/>
  <c r="P216" i="1"/>
  <c r="O216" i="1"/>
  <c r="N216" i="1"/>
  <c r="S215" i="1"/>
  <c r="R215" i="1"/>
  <c r="T215" i="1" s="1"/>
  <c r="Q215" i="1"/>
  <c r="P215" i="1"/>
  <c r="O215" i="1"/>
  <c r="N215" i="1"/>
  <c r="S214" i="1"/>
  <c r="R214" i="1"/>
  <c r="Q214" i="1"/>
  <c r="P214" i="1"/>
  <c r="O214" i="1"/>
  <c r="N214" i="1"/>
  <c r="S213" i="1"/>
  <c r="R213" i="1"/>
  <c r="T213" i="1" s="1"/>
  <c r="Q213" i="1"/>
  <c r="P213" i="1"/>
  <c r="O213" i="1"/>
  <c r="N213" i="1"/>
  <c r="S212" i="1"/>
  <c r="R212" i="1"/>
  <c r="Q212" i="1"/>
  <c r="P212" i="1"/>
  <c r="O212" i="1"/>
  <c r="N212" i="1"/>
  <c r="S211" i="1"/>
  <c r="R211" i="1"/>
  <c r="T211" i="1" s="1"/>
  <c r="Q211" i="1"/>
  <c r="P211" i="1"/>
  <c r="O211" i="1"/>
  <c r="N211" i="1"/>
  <c r="S210" i="1"/>
  <c r="R210" i="1"/>
  <c r="T210" i="1" s="1"/>
  <c r="Q210" i="1"/>
  <c r="P210" i="1"/>
  <c r="O210" i="1"/>
  <c r="N210" i="1"/>
  <c r="S209" i="1"/>
  <c r="R209" i="1"/>
  <c r="T209" i="1" s="1"/>
  <c r="Q209" i="1"/>
  <c r="P209" i="1"/>
  <c r="O209" i="1"/>
  <c r="N209" i="1"/>
  <c r="S208" i="1"/>
  <c r="R208" i="1"/>
  <c r="T208" i="1" s="1"/>
  <c r="Q208" i="1"/>
  <c r="P208" i="1"/>
  <c r="O208" i="1"/>
  <c r="N208" i="1"/>
  <c r="S207" i="1"/>
  <c r="R207" i="1"/>
  <c r="T207" i="1" s="1"/>
  <c r="Q207" i="1"/>
  <c r="P207" i="1"/>
  <c r="O207" i="1"/>
  <c r="N207" i="1"/>
  <c r="S206" i="1"/>
  <c r="R206" i="1"/>
  <c r="T206" i="1" s="1"/>
  <c r="Q206" i="1"/>
  <c r="P206" i="1"/>
  <c r="O206" i="1"/>
  <c r="N206" i="1"/>
  <c r="S205" i="1"/>
  <c r="R205" i="1"/>
  <c r="T205" i="1" s="1"/>
  <c r="Q205" i="1"/>
  <c r="P205" i="1"/>
  <c r="O205" i="1"/>
  <c r="N205" i="1"/>
  <c r="S204" i="1"/>
  <c r="R204" i="1"/>
  <c r="Q204" i="1"/>
  <c r="P204" i="1"/>
  <c r="O204" i="1"/>
  <c r="N204" i="1"/>
  <c r="S203" i="1"/>
  <c r="R203" i="1"/>
  <c r="T203" i="1" s="1"/>
  <c r="Q203" i="1"/>
  <c r="P203" i="1"/>
  <c r="O203" i="1"/>
  <c r="N203" i="1"/>
  <c r="S202" i="1"/>
  <c r="R202" i="1"/>
  <c r="Q202" i="1"/>
  <c r="P202" i="1"/>
  <c r="O202" i="1"/>
  <c r="N202" i="1"/>
  <c r="S201" i="1"/>
  <c r="R201" i="1"/>
  <c r="T201" i="1" s="1"/>
  <c r="Q201" i="1"/>
  <c r="P201" i="1"/>
  <c r="O201" i="1"/>
  <c r="N201" i="1"/>
  <c r="S200" i="1"/>
  <c r="R200" i="1"/>
  <c r="T200" i="1" s="1"/>
  <c r="Q200" i="1"/>
  <c r="P200" i="1"/>
  <c r="O200" i="1"/>
  <c r="N200" i="1"/>
  <c r="S199" i="1"/>
  <c r="R199" i="1"/>
  <c r="T199" i="1" s="1"/>
  <c r="Q199" i="1"/>
  <c r="P199" i="1"/>
  <c r="O199" i="1"/>
  <c r="N199" i="1"/>
  <c r="S198" i="1"/>
  <c r="R198" i="1"/>
  <c r="T198" i="1" s="1"/>
  <c r="Q198" i="1"/>
  <c r="P198" i="1"/>
  <c r="O198" i="1"/>
  <c r="N198" i="1"/>
  <c r="S197" i="1"/>
  <c r="R197" i="1"/>
  <c r="T197" i="1" s="1"/>
  <c r="Q197" i="1"/>
  <c r="P197" i="1"/>
  <c r="O197" i="1"/>
  <c r="N197" i="1"/>
  <c r="S196" i="1"/>
  <c r="R196" i="1"/>
  <c r="T196" i="1" s="1"/>
  <c r="Q196" i="1"/>
  <c r="P196" i="1"/>
  <c r="O196" i="1"/>
  <c r="N196" i="1"/>
  <c r="S195" i="1"/>
  <c r="R195" i="1"/>
  <c r="T195" i="1" s="1"/>
  <c r="Q195" i="1"/>
  <c r="P195" i="1"/>
  <c r="O195" i="1"/>
  <c r="N195" i="1"/>
  <c r="S194" i="1"/>
  <c r="R194" i="1"/>
  <c r="Q194" i="1"/>
  <c r="P194" i="1"/>
  <c r="O194" i="1"/>
  <c r="N194" i="1"/>
  <c r="S193" i="1"/>
  <c r="R193" i="1"/>
  <c r="T193" i="1" s="1"/>
  <c r="Q193" i="1"/>
  <c r="P193" i="1"/>
  <c r="O193" i="1"/>
  <c r="N193" i="1"/>
  <c r="S192" i="1"/>
  <c r="R192" i="1"/>
  <c r="Q192" i="1"/>
  <c r="P192" i="1"/>
  <c r="O192" i="1"/>
  <c r="N192" i="1"/>
  <c r="S191" i="1"/>
  <c r="R191" i="1"/>
  <c r="T191" i="1" s="1"/>
  <c r="Q191" i="1"/>
  <c r="P191" i="1"/>
  <c r="O191" i="1"/>
  <c r="N191" i="1"/>
  <c r="S190" i="1"/>
  <c r="R190" i="1"/>
  <c r="T190" i="1" s="1"/>
  <c r="Q190" i="1"/>
  <c r="P190" i="1"/>
  <c r="O190" i="1"/>
  <c r="N190" i="1"/>
  <c r="S189" i="1"/>
  <c r="R189" i="1"/>
  <c r="T189" i="1" s="1"/>
  <c r="Q189" i="1"/>
  <c r="P189" i="1"/>
  <c r="O189" i="1"/>
  <c r="N189" i="1"/>
  <c r="S188" i="1"/>
  <c r="R188" i="1"/>
  <c r="T188" i="1" s="1"/>
  <c r="Q188" i="1"/>
  <c r="P188" i="1"/>
  <c r="O188" i="1"/>
  <c r="N188" i="1"/>
  <c r="S187" i="1"/>
  <c r="R187" i="1"/>
  <c r="T187" i="1" s="1"/>
  <c r="Q187" i="1"/>
  <c r="P187" i="1"/>
  <c r="O187" i="1"/>
  <c r="N187" i="1"/>
  <c r="S186" i="1"/>
  <c r="R186" i="1"/>
  <c r="T186" i="1" s="1"/>
  <c r="Q186" i="1"/>
  <c r="P186" i="1"/>
  <c r="O186" i="1"/>
  <c r="N186" i="1"/>
  <c r="S185" i="1"/>
  <c r="R185" i="1"/>
  <c r="T185" i="1" s="1"/>
  <c r="Q185" i="1"/>
  <c r="P185" i="1"/>
  <c r="O185" i="1"/>
  <c r="N185" i="1"/>
  <c r="S184" i="1"/>
  <c r="R184" i="1"/>
  <c r="Q184" i="1"/>
  <c r="P184" i="1"/>
  <c r="O184" i="1"/>
  <c r="N184" i="1"/>
  <c r="S183" i="1"/>
  <c r="R183" i="1"/>
  <c r="T183" i="1" s="1"/>
  <c r="Q183" i="1"/>
  <c r="P183" i="1"/>
  <c r="O183" i="1"/>
  <c r="N183" i="1"/>
  <c r="F183" i="1"/>
  <c r="D183" i="1"/>
  <c r="S182" i="1"/>
  <c r="T182" i="1" s="1"/>
  <c r="R182" i="1"/>
  <c r="Q182" i="1"/>
  <c r="P182" i="1"/>
  <c r="O182" i="1"/>
  <c r="N182" i="1"/>
  <c r="F182" i="1"/>
  <c r="D182" i="1"/>
  <c r="S181" i="1"/>
  <c r="R181" i="1"/>
  <c r="Q181" i="1"/>
  <c r="P181" i="1"/>
  <c r="O181" i="1"/>
  <c r="N181" i="1"/>
  <c r="S180" i="1"/>
  <c r="R180" i="1"/>
  <c r="T180" i="1" s="1"/>
  <c r="Q180" i="1"/>
  <c r="P180" i="1"/>
  <c r="O180" i="1"/>
  <c r="N180" i="1"/>
  <c r="S179" i="1"/>
  <c r="R179" i="1"/>
  <c r="Q179" i="1"/>
  <c r="P179" i="1"/>
  <c r="O179" i="1"/>
  <c r="N179" i="1"/>
  <c r="S178" i="1"/>
  <c r="R178" i="1"/>
  <c r="T178" i="1" s="1"/>
  <c r="Q178" i="1"/>
  <c r="P178" i="1"/>
  <c r="O178" i="1"/>
  <c r="N178" i="1"/>
  <c r="S177" i="1"/>
  <c r="R177" i="1"/>
  <c r="Q177" i="1"/>
  <c r="P177" i="1"/>
  <c r="O177" i="1"/>
  <c r="N177" i="1"/>
  <c r="S176" i="1"/>
  <c r="R176" i="1"/>
  <c r="T176" i="1" s="1"/>
  <c r="Q176" i="1"/>
  <c r="P176" i="1"/>
  <c r="O176" i="1"/>
  <c r="N176" i="1"/>
  <c r="S175" i="1"/>
  <c r="R175" i="1"/>
  <c r="Q175" i="1"/>
  <c r="P175" i="1"/>
  <c r="O175" i="1"/>
  <c r="N175" i="1"/>
  <c r="S174" i="1"/>
  <c r="R174" i="1"/>
  <c r="T174" i="1" s="1"/>
  <c r="Q174" i="1"/>
  <c r="P174" i="1"/>
  <c r="O174" i="1"/>
  <c r="N174" i="1"/>
  <c r="S173" i="1"/>
  <c r="R173" i="1"/>
  <c r="Q173" i="1"/>
  <c r="P173" i="1"/>
  <c r="O173" i="1"/>
  <c r="N173" i="1"/>
  <c r="S172" i="1"/>
  <c r="R172" i="1"/>
  <c r="T172" i="1" s="1"/>
  <c r="Q172" i="1"/>
  <c r="P172" i="1"/>
  <c r="O172" i="1"/>
  <c r="N172" i="1"/>
  <c r="S171" i="1"/>
  <c r="R171" i="1"/>
  <c r="Q171" i="1"/>
  <c r="P171" i="1"/>
  <c r="O171" i="1"/>
  <c r="N171" i="1"/>
  <c r="S170" i="1"/>
  <c r="R170" i="1"/>
  <c r="T170" i="1" s="1"/>
  <c r="Q170" i="1"/>
  <c r="P170" i="1"/>
  <c r="O170" i="1"/>
  <c r="N170" i="1"/>
  <c r="S169" i="1"/>
  <c r="R169" i="1"/>
  <c r="Q169" i="1"/>
  <c r="P169" i="1"/>
  <c r="O169" i="1"/>
  <c r="N169" i="1"/>
  <c r="S168" i="1"/>
  <c r="R168" i="1"/>
  <c r="T168" i="1" s="1"/>
  <c r="Q168" i="1"/>
  <c r="P168" i="1"/>
  <c r="O168" i="1"/>
  <c r="N168" i="1"/>
  <c r="S167" i="1"/>
  <c r="R167" i="1"/>
  <c r="Q167" i="1"/>
  <c r="P167" i="1"/>
  <c r="O167" i="1"/>
  <c r="N167" i="1"/>
  <c r="S166" i="1"/>
  <c r="R166" i="1"/>
  <c r="T166" i="1" s="1"/>
  <c r="Q166" i="1"/>
  <c r="P166" i="1"/>
  <c r="O166" i="1"/>
  <c r="N166" i="1"/>
  <c r="S165" i="1"/>
  <c r="R165" i="1"/>
  <c r="Q165" i="1"/>
  <c r="P165" i="1"/>
  <c r="O165" i="1"/>
  <c r="N165" i="1"/>
  <c r="S164" i="1"/>
  <c r="R164" i="1"/>
  <c r="T164" i="1" s="1"/>
  <c r="Q164" i="1"/>
  <c r="P164" i="1"/>
  <c r="O164" i="1"/>
  <c r="N164" i="1"/>
  <c r="S163" i="1"/>
  <c r="R163" i="1"/>
  <c r="Q163" i="1"/>
  <c r="P163" i="1"/>
  <c r="O163" i="1"/>
  <c r="N163" i="1"/>
  <c r="S162" i="1"/>
  <c r="R162" i="1"/>
  <c r="T162" i="1" s="1"/>
  <c r="Q162" i="1"/>
  <c r="P162" i="1"/>
  <c r="O162" i="1"/>
  <c r="N162" i="1"/>
  <c r="S161" i="1"/>
  <c r="R161" i="1"/>
  <c r="Q161" i="1"/>
  <c r="P161" i="1"/>
  <c r="O161" i="1"/>
  <c r="N161" i="1"/>
  <c r="S160" i="1"/>
  <c r="R160" i="1"/>
  <c r="T160" i="1" s="1"/>
  <c r="Q160" i="1"/>
  <c r="P160" i="1"/>
  <c r="O160" i="1"/>
  <c r="N160" i="1"/>
  <c r="S159" i="1"/>
  <c r="R159" i="1"/>
  <c r="Q159" i="1"/>
  <c r="P159" i="1"/>
  <c r="O159" i="1"/>
  <c r="N159" i="1"/>
  <c r="S158" i="1"/>
  <c r="R158" i="1"/>
  <c r="T158" i="1" s="1"/>
  <c r="Q158" i="1"/>
  <c r="P158" i="1"/>
  <c r="O158" i="1"/>
  <c r="N158" i="1"/>
  <c r="S157" i="1"/>
  <c r="R157" i="1"/>
  <c r="Q157" i="1"/>
  <c r="P157" i="1"/>
  <c r="O157" i="1"/>
  <c r="N157" i="1"/>
  <c r="S156" i="1"/>
  <c r="R156" i="1"/>
  <c r="T156" i="1" s="1"/>
  <c r="Q156" i="1"/>
  <c r="P156" i="1"/>
  <c r="O156" i="1"/>
  <c r="N156" i="1"/>
  <c r="S155" i="1"/>
  <c r="R155" i="1"/>
  <c r="Q155" i="1"/>
  <c r="P155" i="1"/>
  <c r="O155" i="1"/>
  <c r="N155" i="1"/>
  <c r="S154" i="1"/>
  <c r="R154" i="1"/>
  <c r="T154" i="1" s="1"/>
  <c r="Q154" i="1"/>
  <c r="P154" i="1"/>
  <c r="O154" i="1"/>
  <c r="N154" i="1"/>
  <c r="S153" i="1"/>
  <c r="R153" i="1"/>
  <c r="Q153" i="1"/>
  <c r="P153" i="1"/>
  <c r="O153" i="1"/>
  <c r="N153" i="1"/>
  <c r="S152" i="1"/>
  <c r="R152" i="1"/>
  <c r="T152" i="1" s="1"/>
  <c r="Q152" i="1"/>
  <c r="P152" i="1"/>
  <c r="O152" i="1"/>
  <c r="N152" i="1"/>
  <c r="S151" i="1"/>
  <c r="R151" i="1"/>
  <c r="Q151" i="1"/>
  <c r="P151" i="1"/>
  <c r="O151" i="1"/>
  <c r="N151" i="1"/>
  <c r="S150" i="1"/>
  <c r="R150" i="1"/>
  <c r="T150" i="1" s="1"/>
  <c r="Q150" i="1"/>
  <c r="P150" i="1"/>
  <c r="O150" i="1"/>
  <c r="N150" i="1"/>
  <c r="S149" i="1"/>
  <c r="R149" i="1"/>
  <c r="Q149" i="1"/>
  <c r="P149" i="1"/>
  <c r="O149" i="1"/>
  <c r="N149" i="1"/>
  <c r="S148" i="1"/>
  <c r="R148" i="1"/>
  <c r="T148" i="1" s="1"/>
  <c r="Q148" i="1"/>
  <c r="P148" i="1"/>
  <c r="O148" i="1"/>
  <c r="N148" i="1"/>
  <c r="S147" i="1"/>
  <c r="R147" i="1"/>
  <c r="Q147" i="1"/>
  <c r="P147" i="1"/>
  <c r="O147" i="1"/>
  <c r="N147" i="1"/>
  <c r="S146" i="1"/>
  <c r="R146" i="1"/>
  <c r="T146" i="1" s="1"/>
  <c r="Q146" i="1"/>
  <c r="P146" i="1"/>
  <c r="O146" i="1"/>
  <c r="N146" i="1"/>
  <c r="S145" i="1"/>
  <c r="R145" i="1"/>
  <c r="Q145" i="1"/>
  <c r="P145" i="1"/>
  <c r="O145" i="1"/>
  <c r="N145" i="1"/>
  <c r="S144" i="1"/>
  <c r="R144" i="1"/>
  <c r="T144" i="1" s="1"/>
  <c r="Q144" i="1"/>
  <c r="P144" i="1"/>
  <c r="O144" i="1"/>
  <c r="N144" i="1"/>
  <c r="S143" i="1"/>
  <c r="R143" i="1"/>
  <c r="Q143" i="1"/>
  <c r="P143" i="1"/>
  <c r="O143" i="1"/>
  <c r="N143" i="1"/>
  <c r="S142" i="1"/>
  <c r="R142" i="1"/>
  <c r="T142" i="1" s="1"/>
  <c r="Q142" i="1"/>
  <c r="P142" i="1"/>
  <c r="O142" i="1"/>
  <c r="N142" i="1"/>
  <c r="S141" i="1"/>
  <c r="R141" i="1"/>
  <c r="Q141" i="1"/>
  <c r="P141" i="1"/>
  <c r="O141" i="1"/>
  <c r="N141" i="1"/>
  <c r="S140" i="1"/>
  <c r="R140" i="1"/>
  <c r="T140" i="1" s="1"/>
  <c r="Q140" i="1"/>
  <c r="P140" i="1"/>
  <c r="O140" i="1"/>
  <c r="N140" i="1"/>
  <c r="S139" i="1"/>
  <c r="R139" i="1"/>
  <c r="Q139" i="1"/>
  <c r="P139" i="1"/>
  <c r="O139" i="1"/>
  <c r="N139" i="1"/>
  <c r="S138" i="1"/>
  <c r="R138" i="1"/>
  <c r="T138" i="1" s="1"/>
  <c r="Q138" i="1"/>
  <c r="P138" i="1"/>
  <c r="O138" i="1"/>
  <c r="N138" i="1"/>
  <c r="S137" i="1"/>
  <c r="R137" i="1"/>
  <c r="Q137" i="1"/>
  <c r="P137" i="1"/>
  <c r="O137" i="1"/>
  <c r="N137" i="1"/>
  <c r="S136" i="1"/>
  <c r="R136" i="1"/>
  <c r="T136" i="1" s="1"/>
  <c r="Q136" i="1"/>
  <c r="P136" i="1"/>
  <c r="O136" i="1"/>
  <c r="N136" i="1"/>
  <c r="S135" i="1"/>
  <c r="R135" i="1"/>
  <c r="Q135" i="1"/>
  <c r="P135" i="1"/>
  <c r="O135" i="1"/>
  <c r="N135" i="1"/>
  <c r="S134" i="1"/>
  <c r="R134" i="1"/>
  <c r="T134" i="1" s="1"/>
  <c r="Q134" i="1"/>
  <c r="P134" i="1"/>
  <c r="O134" i="1"/>
  <c r="N134" i="1"/>
  <c r="S133" i="1"/>
  <c r="R133" i="1"/>
  <c r="Q133" i="1"/>
  <c r="P133" i="1"/>
  <c r="O133" i="1"/>
  <c r="N133" i="1"/>
  <c r="S132" i="1"/>
  <c r="R132" i="1"/>
  <c r="T132" i="1" s="1"/>
  <c r="Q132" i="1"/>
  <c r="P132" i="1"/>
  <c r="O132" i="1"/>
  <c r="N132" i="1"/>
  <c r="S131" i="1"/>
  <c r="R131" i="1"/>
  <c r="Q131" i="1"/>
  <c r="P131" i="1"/>
  <c r="O131" i="1"/>
  <c r="N131" i="1"/>
  <c r="S130" i="1"/>
  <c r="R130" i="1"/>
  <c r="T130" i="1" s="1"/>
  <c r="Q130" i="1"/>
  <c r="P130" i="1"/>
  <c r="O130" i="1"/>
  <c r="N130" i="1"/>
  <c r="S129" i="1"/>
  <c r="R129" i="1"/>
  <c r="Q129" i="1"/>
  <c r="P129" i="1"/>
  <c r="O129" i="1"/>
  <c r="N129" i="1"/>
  <c r="S128" i="1"/>
  <c r="R128" i="1"/>
  <c r="T128" i="1" s="1"/>
  <c r="Q128" i="1"/>
  <c r="P128" i="1"/>
  <c r="O128" i="1"/>
  <c r="N128" i="1"/>
  <c r="S127" i="1"/>
  <c r="R127" i="1"/>
  <c r="Q127" i="1"/>
  <c r="P127" i="1"/>
  <c r="O127" i="1"/>
  <c r="N127" i="1"/>
  <c r="S126" i="1"/>
  <c r="R126" i="1"/>
  <c r="T126" i="1" s="1"/>
  <c r="Q126" i="1"/>
  <c r="P126" i="1"/>
  <c r="O126" i="1"/>
  <c r="N126" i="1"/>
  <c r="S125" i="1"/>
  <c r="R125" i="1"/>
  <c r="Q125" i="1"/>
  <c r="P125" i="1"/>
  <c r="O125" i="1"/>
  <c r="N125" i="1"/>
  <c r="S124" i="1"/>
  <c r="R124" i="1"/>
  <c r="T124" i="1" s="1"/>
  <c r="Q124" i="1"/>
  <c r="P124" i="1"/>
  <c r="O124" i="1"/>
  <c r="N124" i="1"/>
  <c r="S123" i="1"/>
  <c r="R123" i="1"/>
  <c r="Q123" i="1"/>
  <c r="P123" i="1"/>
  <c r="O123" i="1"/>
  <c r="N123" i="1"/>
  <c r="S122" i="1"/>
  <c r="R122" i="1"/>
  <c r="T122" i="1" s="1"/>
  <c r="Q122" i="1"/>
  <c r="P122" i="1"/>
  <c r="O122" i="1"/>
  <c r="N122" i="1"/>
  <c r="S121" i="1"/>
  <c r="R121" i="1"/>
  <c r="Q121" i="1"/>
  <c r="P121" i="1"/>
  <c r="O121" i="1"/>
  <c r="N121" i="1"/>
  <c r="S120" i="1"/>
  <c r="R120" i="1"/>
  <c r="T120" i="1" s="1"/>
  <c r="Q120" i="1"/>
  <c r="P120" i="1"/>
  <c r="O120" i="1"/>
  <c r="N120" i="1"/>
  <c r="S119" i="1"/>
  <c r="R119" i="1"/>
  <c r="Q119" i="1"/>
  <c r="P119" i="1"/>
  <c r="O119" i="1"/>
  <c r="N119" i="1"/>
  <c r="S118" i="1"/>
  <c r="R118" i="1"/>
  <c r="T118" i="1" s="1"/>
  <c r="Q118" i="1"/>
  <c r="P118" i="1"/>
  <c r="O118" i="1"/>
  <c r="N118" i="1"/>
  <c r="S117" i="1"/>
  <c r="R117" i="1"/>
  <c r="Q117" i="1"/>
  <c r="P117" i="1"/>
  <c r="O117" i="1"/>
  <c r="N117" i="1"/>
  <c r="S116" i="1"/>
  <c r="R116" i="1"/>
  <c r="T116" i="1" s="1"/>
  <c r="Q116" i="1"/>
  <c r="P116" i="1"/>
  <c r="O116" i="1"/>
  <c r="N116" i="1"/>
  <c r="S115" i="1"/>
  <c r="R115" i="1"/>
  <c r="Q115" i="1"/>
  <c r="P115" i="1"/>
  <c r="O115" i="1"/>
  <c r="N115" i="1"/>
  <c r="S114" i="1"/>
  <c r="R114" i="1"/>
  <c r="T114" i="1" s="1"/>
  <c r="Q114" i="1"/>
  <c r="P114" i="1"/>
  <c r="O114" i="1"/>
  <c r="N114" i="1"/>
  <c r="S113" i="1"/>
  <c r="R113" i="1"/>
  <c r="Q113" i="1"/>
  <c r="P113" i="1"/>
  <c r="O113" i="1"/>
  <c r="N113" i="1"/>
  <c r="S112" i="1"/>
  <c r="R112" i="1"/>
  <c r="T112" i="1" s="1"/>
  <c r="Q112" i="1"/>
  <c r="P112" i="1"/>
  <c r="O112" i="1"/>
  <c r="N112" i="1"/>
  <c r="S111" i="1"/>
  <c r="R111" i="1"/>
  <c r="Q111" i="1"/>
  <c r="P111" i="1"/>
  <c r="O111" i="1"/>
  <c r="N111" i="1"/>
  <c r="S110" i="1"/>
  <c r="R110" i="1"/>
  <c r="T110" i="1" s="1"/>
  <c r="Q110" i="1"/>
  <c r="P110" i="1"/>
  <c r="O110" i="1"/>
  <c r="N110" i="1"/>
  <c r="S109" i="1"/>
  <c r="R109" i="1"/>
  <c r="Q109" i="1"/>
  <c r="P109" i="1"/>
  <c r="O109" i="1"/>
  <c r="N109" i="1"/>
  <c r="S108" i="1"/>
  <c r="R108" i="1"/>
  <c r="T108" i="1" s="1"/>
  <c r="Q108" i="1"/>
  <c r="P108" i="1"/>
  <c r="O108" i="1"/>
  <c r="N108" i="1"/>
  <c r="S107" i="1"/>
  <c r="R107" i="1"/>
  <c r="Q107" i="1"/>
  <c r="P107" i="1"/>
  <c r="O107" i="1"/>
  <c r="N107" i="1"/>
  <c r="S106" i="1"/>
  <c r="R106" i="1"/>
  <c r="T106" i="1" s="1"/>
  <c r="Q106" i="1"/>
  <c r="P106" i="1"/>
  <c r="O106" i="1"/>
  <c r="N106" i="1"/>
  <c r="S105" i="1"/>
  <c r="R105" i="1"/>
  <c r="Q105" i="1"/>
  <c r="P105" i="1"/>
  <c r="O105" i="1"/>
  <c r="N105" i="1"/>
  <c r="S104" i="1"/>
  <c r="R104" i="1"/>
  <c r="T104" i="1" s="1"/>
  <c r="Q104" i="1"/>
  <c r="P104" i="1"/>
  <c r="O104" i="1"/>
  <c r="N104" i="1"/>
  <c r="S103" i="1"/>
  <c r="R103" i="1"/>
  <c r="Q103" i="1"/>
  <c r="P103" i="1"/>
  <c r="O103" i="1"/>
  <c r="N103" i="1"/>
  <c r="S102" i="1"/>
  <c r="R102" i="1"/>
  <c r="T102" i="1" s="1"/>
  <c r="Q102" i="1"/>
  <c r="P102" i="1"/>
  <c r="O102" i="1"/>
  <c r="N102" i="1"/>
  <c r="S101" i="1"/>
  <c r="R101" i="1"/>
  <c r="T101" i="1" s="1"/>
  <c r="Q101" i="1"/>
  <c r="P101" i="1"/>
  <c r="O101" i="1"/>
  <c r="N101" i="1"/>
  <c r="S100" i="1"/>
  <c r="R100" i="1"/>
  <c r="Q100" i="1"/>
  <c r="P100" i="1"/>
  <c r="O100" i="1"/>
  <c r="N100" i="1"/>
  <c r="S99" i="1"/>
  <c r="R99" i="1"/>
  <c r="T99" i="1" s="1"/>
  <c r="Q99" i="1"/>
  <c r="P99" i="1"/>
  <c r="O99" i="1"/>
  <c r="N99" i="1"/>
  <c r="S98" i="1"/>
  <c r="R98" i="1"/>
  <c r="T98" i="1" s="1"/>
  <c r="Q98" i="1"/>
  <c r="P98" i="1"/>
  <c r="O98" i="1"/>
  <c r="N98" i="1"/>
  <c r="S97" i="1"/>
  <c r="R97" i="1"/>
  <c r="T97" i="1" s="1"/>
  <c r="Q97" i="1"/>
  <c r="P97" i="1"/>
  <c r="O97" i="1"/>
  <c r="N97" i="1"/>
  <c r="S96" i="1"/>
  <c r="R96" i="1"/>
  <c r="T96" i="1" s="1"/>
  <c r="Q96" i="1"/>
  <c r="P96" i="1"/>
  <c r="O96" i="1"/>
  <c r="N96" i="1"/>
  <c r="S95" i="1"/>
  <c r="R95" i="1"/>
  <c r="T95" i="1" s="1"/>
  <c r="Q95" i="1"/>
  <c r="P95" i="1"/>
  <c r="O95" i="1"/>
  <c r="N95" i="1"/>
  <c r="S94" i="1"/>
  <c r="R94" i="1"/>
  <c r="T94" i="1" s="1"/>
  <c r="Q94" i="1"/>
  <c r="P94" i="1"/>
  <c r="O94" i="1"/>
  <c r="N94" i="1"/>
  <c r="T93" i="1"/>
  <c r="S93" i="1"/>
  <c r="R93" i="1"/>
  <c r="Q93" i="1"/>
  <c r="P93" i="1"/>
  <c r="O93" i="1"/>
  <c r="N93" i="1"/>
  <c r="S92" i="1"/>
  <c r="R92" i="1"/>
  <c r="T92" i="1" s="1"/>
  <c r="Q92" i="1"/>
  <c r="P92" i="1"/>
  <c r="O92" i="1"/>
  <c r="N92" i="1"/>
  <c r="S91" i="1"/>
  <c r="R91" i="1"/>
  <c r="T91" i="1" s="1"/>
  <c r="Q91" i="1"/>
  <c r="P91" i="1"/>
  <c r="O91" i="1"/>
  <c r="N91" i="1"/>
  <c r="S90" i="1"/>
  <c r="T90" i="1" s="1"/>
  <c r="R90" i="1"/>
  <c r="Q90" i="1"/>
  <c r="P90" i="1"/>
  <c r="O90" i="1"/>
  <c r="N90" i="1"/>
  <c r="S89" i="1"/>
  <c r="R89" i="1"/>
  <c r="Q89" i="1"/>
  <c r="P89" i="1"/>
  <c r="O89" i="1"/>
  <c r="N89" i="1"/>
  <c r="S88" i="1"/>
  <c r="R88" i="1"/>
  <c r="T88" i="1" s="1"/>
  <c r="Q88" i="1"/>
  <c r="P88" i="1"/>
  <c r="O88" i="1"/>
  <c r="N88" i="1"/>
  <c r="S87" i="1"/>
  <c r="R87" i="1"/>
  <c r="T87" i="1" s="1"/>
  <c r="Q87" i="1"/>
  <c r="P87" i="1"/>
  <c r="O87" i="1"/>
  <c r="N87" i="1"/>
  <c r="S86" i="1"/>
  <c r="R86" i="1"/>
  <c r="T86" i="1" s="1"/>
  <c r="Q86" i="1"/>
  <c r="P86" i="1"/>
  <c r="O86" i="1"/>
  <c r="N86" i="1"/>
  <c r="S85" i="1"/>
  <c r="R85" i="1"/>
  <c r="T85" i="1" s="1"/>
  <c r="Q85" i="1"/>
  <c r="P85" i="1"/>
  <c r="O85" i="1"/>
  <c r="N85" i="1"/>
  <c r="S84" i="1"/>
  <c r="R84" i="1"/>
  <c r="Q84" i="1"/>
  <c r="P84" i="1"/>
  <c r="O84" i="1"/>
  <c r="N84" i="1"/>
  <c r="S83" i="1"/>
  <c r="R83" i="1"/>
  <c r="T83" i="1" s="1"/>
  <c r="Q83" i="1"/>
  <c r="P83" i="1"/>
  <c r="O83" i="1"/>
  <c r="N83" i="1"/>
  <c r="S82" i="1"/>
  <c r="R82" i="1"/>
  <c r="T82" i="1" s="1"/>
  <c r="Q82" i="1"/>
  <c r="P82" i="1"/>
  <c r="O82" i="1"/>
  <c r="N82" i="1"/>
  <c r="S81" i="1"/>
  <c r="R81" i="1"/>
  <c r="Q81" i="1"/>
  <c r="P81" i="1"/>
  <c r="O81" i="1"/>
  <c r="N81" i="1"/>
  <c r="S80" i="1"/>
  <c r="R80" i="1"/>
  <c r="T80" i="1" s="1"/>
  <c r="Q80" i="1"/>
  <c r="P80" i="1"/>
  <c r="O80" i="1"/>
  <c r="N80" i="1"/>
  <c r="S79" i="1"/>
  <c r="R79" i="1"/>
  <c r="T79" i="1" s="1"/>
  <c r="Q79" i="1"/>
  <c r="P79" i="1"/>
  <c r="O79" i="1"/>
  <c r="N79" i="1"/>
  <c r="S78" i="1"/>
  <c r="R78" i="1"/>
  <c r="T78" i="1" s="1"/>
  <c r="Q78" i="1"/>
  <c r="P78" i="1"/>
  <c r="O78" i="1"/>
  <c r="N78" i="1"/>
  <c r="S77" i="1"/>
  <c r="R77" i="1"/>
  <c r="Q77" i="1"/>
  <c r="P77" i="1"/>
  <c r="O77" i="1"/>
  <c r="N77" i="1"/>
  <c r="S76" i="1"/>
  <c r="R76" i="1"/>
  <c r="T76" i="1" s="1"/>
  <c r="Q76" i="1"/>
  <c r="P76" i="1"/>
  <c r="O76" i="1"/>
  <c r="N76" i="1"/>
  <c r="S75" i="1"/>
  <c r="R75" i="1"/>
  <c r="T75" i="1" s="1"/>
  <c r="Q75" i="1"/>
  <c r="P75" i="1"/>
  <c r="O75" i="1"/>
  <c r="N75" i="1"/>
  <c r="S74" i="1"/>
  <c r="R74" i="1"/>
  <c r="T74" i="1" s="1"/>
  <c r="Q74" i="1"/>
  <c r="P74" i="1"/>
  <c r="O74" i="1"/>
  <c r="N74" i="1"/>
  <c r="S73" i="1"/>
  <c r="R73" i="1"/>
  <c r="Q73" i="1"/>
  <c r="P73" i="1"/>
  <c r="O73" i="1"/>
  <c r="N73" i="1"/>
  <c r="S72" i="1"/>
  <c r="R72" i="1"/>
  <c r="T72" i="1" s="1"/>
  <c r="Q72" i="1"/>
  <c r="P72" i="1"/>
  <c r="O72" i="1"/>
  <c r="N72" i="1"/>
  <c r="S71" i="1"/>
  <c r="R71" i="1"/>
  <c r="T71" i="1" s="1"/>
  <c r="Q71" i="1"/>
  <c r="P71" i="1"/>
  <c r="O71" i="1"/>
  <c r="N71" i="1"/>
  <c r="S70" i="1"/>
  <c r="R70" i="1"/>
  <c r="T70" i="1" s="1"/>
  <c r="Q70" i="1"/>
  <c r="P70" i="1"/>
  <c r="O70" i="1"/>
  <c r="N70" i="1"/>
  <c r="S69" i="1"/>
  <c r="R69" i="1"/>
  <c r="T69" i="1" s="1"/>
  <c r="Q69" i="1"/>
  <c r="P69" i="1"/>
  <c r="O69" i="1"/>
  <c r="N69" i="1"/>
  <c r="S68" i="1"/>
  <c r="R68" i="1"/>
  <c r="Q68" i="1"/>
  <c r="P68" i="1"/>
  <c r="O68" i="1"/>
  <c r="N68" i="1"/>
  <c r="S67" i="1"/>
  <c r="R67" i="1"/>
  <c r="T67" i="1" s="1"/>
  <c r="Q67" i="1"/>
  <c r="P67" i="1"/>
  <c r="O67" i="1"/>
  <c r="N67" i="1"/>
  <c r="S66" i="1"/>
  <c r="R66" i="1"/>
  <c r="T66" i="1" s="1"/>
  <c r="Q66" i="1"/>
  <c r="P66" i="1"/>
  <c r="O66" i="1"/>
  <c r="N66" i="1"/>
  <c r="S65" i="1"/>
  <c r="R65" i="1"/>
  <c r="Q65" i="1"/>
  <c r="P65" i="1"/>
  <c r="O65" i="1"/>
  <c r="N65" i="1"/>
  <c r="S64" i="1"/>
  <c r="R64" i="1"/>
  <c r="T64" i="1" s="1"/>
  <c r="Q64" i="1"/>
  <c r="P64" i="1"/>
  <c r="O64" i="1"/>
  <c r="N64" i="1"/>
  <c r="S63" i="1"/>
  <c r="R63" i="1"/>
  <c r="T63" i="1" s="1"/>
  <c r="Q63" i="1"/>
  <c r="P63" i="1"/>
  <c r="O63" i="1"/>
  <c r="N63" i="1"/>
  <c r="S62" i="1"/>
  <c r="R62" i="1"/>
  <c r="T62" i="1" s="1"/>
  <c r="Q62" i="1"/>
  <c r="P62" i="1"/>
  <c r="O62" i="1"/>
  <c r="N62" i="1"/>
  <c r="T61" i="1"/>
  <c r="S61" i="1"/>
  <c r="R61" i="1"/>
  <c r="Q61" i="1"/>
  <c r="P61" i="1"/>
  <c r="O61" i="1"/>
  <c r="N61" i="1"/>
  <c r="S60" i="1"/>
  <c r="R60" i="1"/>
  <c r="T60" i="1" s="1"/>
  <c r="Q60" i="1"/>
  <c r="P60" i="1"/>
  <c r="O60" i="1"/>
  <c r="N60" i="1"/>
  <c r="S59" i="1"/>
  <c r="R59" i="1"/>
  <c r="T59" i="1" s="1"/>
  <c r="Q59" i="1"/>
  <c r="P59" i="1"/>
  <c r="O59" i="1"/>
  <c r="N59" i="1"/>
  <c r="T58" i="1"/>
  <c r="S58" i="1"/>
  <c r="R58" i="1"/>
  <c r="Q58" i="1"/>
  <c r="P58" i="1"/>
  <c r="O58" i="1"/>
  <c r="N58" i="1"/>
  <c r="S57" i="1"/>
  <c r="R57" i="1"/>
  <c r="T57" i="1" s="1"/>
  <c r="Q57" i="1"/>
  <c r="P57" i="1"/>
  <c r="O57" i="1"/>
  <c r="N57" i="1"/>
  <c r="S56" i="1"/>
  <c r="R56" i="1"/>
  <c r="T56" i="1" s="1"/>
  <c r="Q56" i="1"/>
  <c r="P56" i="1"/>
  <c r="O56" i="1"/>
  <c r="N56" i="1"/>
  <c r="S55" i="1"/>
  <c r="R55" i="1"/>
  <c r="Q55" i="1"/>
  <c r="P55" i="1"/>
  <c r="O55" i="1"/>
  <c r="N55" i="1"/>
  <c r="S54" i="1"/>
  <c r="R54" i="1"/>
  <c r="T54" i="1" s="1"/>
  <c r="Q54" i="1"/>
  <c r="P54" i="1"/>
  <c r="O54" i="1"/>
  <c r="N54" i="1"/>
  <c r="S53" i="1"/>
  <c r="R53" i="1"/>
  <c r="T53" i="1" s="1"/>
  <c r="Q53" i="1"/>
  <c r="P53" i="1"/>
  <c r="O53" i="1"/>
  <c r="N53" i="1"/>
  <c r="S52" i="1"/>
  <c r="R52" i="1"/>
  <c r="T52" i="1" s="1"/>
  <c r="Q52" i="1"/>
  <c r="P52" i="1"/>
  <c r="O52" i="1"/>
  <c r="N52" i="1"/>
  <c r="S51" i="1"/>
  <c r="R51" i="1"/>
  <c r="Q51" i="1"/>
  <c r="P51" i="1"/>
  <c r="O51" i="1"/>
  <c r="N51" i="1"/>
  <c r="S50" i="1"/>
  <c r="R50" i="1"/>
  <c r="T50" i="1" s="1"/>
  <c r="Q50" i="1"/>
  <c r="P50" i="1"/>
  <c r="O50" i="1"/>
  <c r="N50" i="1"/>
  <c r="S49" i="1"/>
  <c r="R49" i="1"/>
  <c r="Q49" i="1"/>
  <c r="P49" i="1"/>
  <c r="O49" i="1"/>
  <c r="N49" i="1"/>
  <c r="S48" i="1"/>
  <c r="R48" i="1"/>
  <c r="T48" i="1" s="1"/>
  <c r="Q48" i="1"/>
  <c r="P48" i="1"/>
  <c r="O48" i="1"/>
  <c r="N48" i="1"/>
  <c r="S47" i="1"/>
  <c r="R47" i="1"/>
  <c r="T47" i="1" s="1"/>
  <c r="Q47" i="1"/>
  <c r="P47" i="1"/>
  <c r="O47" i="1"/>
  <c r="N47" i="1"/>
  <c r="S46" i="1"/>
  <c r="R46" i="1"/>
  <c r="T46" i="1" s="1"/>
  <c r="Q46" i="1"/>
  <c r="P46" i="1"/>
  <c r="O46" i="1"/>
  <c r="N46" i="1"/>
  <c r="S45" i="1"/>
  <c r="R45" i="1"/>
  <c r="Q45" i="1"/>
  <c r="P45" i="1"/>
  <c r="O45" i="1"/>
  <c r="N45" i="1"/>
  <c r="S44" i="1"/>
  <c r="R44" i="1"/>
  <c r="T44" i="1" s="1"/>
  <c r="Q44" i="1"/>
  <c r="P44" i="1"/>
  <c r="O44" i="1"/>
  <c r="N44" i="1"/>
  <c r="S43" i="1"/>
  <c r="R43" i="1"/>
  <c r="T43" i="1" s="1"/>
  <c r="Q43" i="1"/>
  <c r="P43" i="1"/>
  <c r="O43" i="1"/>
  <c r="N43" i="1"/>
  <c r="S42" i="1"/>
  <c r="R42" i="1"/>
  <c r="T42" i="1" s="1"/>
  <c r="Q42" i="1"/>
  <c r="P42" i="1"/>
  <c r="O42" i="1"/>
  <c r="N42" i="1"/>
  <c r="S41" i="1"/>
  <c r="R41" i="1"/>
  <c r="Q41" i="1"/>
  <c r="P41" i="1"/>
  <c r="O41" i="1"/>
  <c r="N41" i="1"/>
  <c r="S40" i="1"/>
  <c r="R40" i="1"/>
  <c r="T40" i="1" s="1"/>
  <c r="Q40" i="1"/>
  <c r="P40" i="1"/>
  <c r="O40" i="1"/>
  <c r="N40" i="1"/>
  <c r="S39" i="1"/>
  <c r="R39" i="1"/>
  <c r="Q39" i="1"/>
  <c r="P39" i="1"/>
  <c r="O39" i="1"/>
  <c r="N39" i="1"/>
  <c r="S38" i="1"/>
  <c r="R38" i="1"/>
  <c r="T38" i="1" s="1"/>
  <c r="Q38" i="1"/>
  <c r="P38" i="1"/>
  <c r="O38" i="1"/>
  <c r="N38" i="1"/>
  <c r="S37" i="1"/>
  <c r="R37" i="1"/>
  <c r="T37" i="1" s="1"/>
  <c r="Q37" i="1"/>
  <c r="P37" i="1"/>
  <c r="O37" i="1"/>
  <c r="N37" i="1"/>
  <c r="S36" i="1"/>
  <c r="R36" i="1"/>
  <c r="T36" i="1" s="1"/>
  <c r="Q36" i="1"/>
  <c r="P36" i="1"/>
  <c r="O36" i="1"/>
  <c r="N36" i="1"/>
  <c r="S35" i="1"/>
  <c r="R35" i="1"/>
  <c r="Q35" i="1"/>
  <c r="P35" i="1"/>
  <c r="O35" i="1"/>
  <c r="N35" i="1"/>
  <c r="S34" i="1"/>
  <c r="R34" i="1"/>
  <c r="T34" i="1" s="1"/>
  <c r="Q34" i="1"/>
  <c r="P34" i="1"/>
  <c r="O34" i="1"/>
  <c r="N34" i="1"/>
  <c r="S33" i="1"/>
  <c r="R33" i="1"/>
  <c r="T33" i="1" s="1"/>
  <c r="Q33" i="1"/>
  <c r="P33" i="1"/>
  <c r="O33" i="1"/>
  <c r="N33" i="1"/>
  <c r="S32" i="1"/>
  <c r="R32" i="1"/>
  <c r="T32" i="1" s="1"/>
  <c r="Q32" i="1"/>
  <c r="P32" i="1"/>
  <c r="O32" i="1"/>
  <c r="N32" i="1"/>
  <c r="S31" i="1"/>
  <c r="R31" i="1"/>
  <c r="Q31" i="1"/>
  <c r="P31" i="1"/>
  <c r="O31" i="1"/>
  <c r="N31" i="1"/>
  <c r="S30" i="1"/>
  <c r="R30" i="1"/>
  <c r="T30" i="1" s="1"/>
  <c r="Q30" i="1"/>
  <c r="P30" i="1"/>
  <c r="O30" i="1"/>
  <c r="N30" i="1"/>
  <c r="S29" i="1"/>
  <c r="R29" i="1"/>
  <c r="Q29" i="1"/>
  <c r="P29" i="1"/>
  <c r="O29" i="1"/>
  <c r="N29" i="1"/>
  <c r="S28" i="1"/>
  <c r="R28" i="1"/>
  <c r="T28" i="1" s="1"/>
  <c r="Q28" i="1"/>
  <c r="P28" i="1"/>
  <c r="O28" i="1"/>
  <c r="N28" i="1"/>
  <c r="S27" i="1"/>
  <c r="R27" i="1"/>
  <c r="T27" i="1" s="1"/>
  <c r="Q27" i="1"/>
  <c r="P27" i="1"/>
  <c r="O27" i="1"/>
  <c r="N27" i="1"/>
  <c r="S26" i="1"/>
  <c r="R26" i="1"/>
  <c r="T26" i="1" s="1"/>
  <c r="Q26" i="1"/>
  <c r="P26" i="1"/>
  <c r="O26" i="1"/>
  <c r="N26" i="1"/>
  <c r="S25" i="1"/>
  <c r="R25" i="1"/>
  <c r="Q25" i="1"/>
  <c r="P25" i="1"/>
  <c r="O25" i="1"/>
  <c r="N25" i="1"/>
  <c r="S24" i="1"/>
  <c r="R24" i="1"/>
  <c r="T24" i="1" s="1"/>
  <c r="Q24" i="1"/>
  <c r="P24" i="1"/>
  <c r="O24" i="1"/>
  <c r="N24" i="1"/>
  <c r="S23" i="1"/>
  <c r="R23" i="1"/>
  <c r="T23" i="1" s="1"/>
  <c r="Q23" i="1"/>
  <c r="P23" i="1"/>
  <c r="O23" i="1"/>
  <c r="N23" i="1"/>
  <c r="S22" i="1"/>
  <c r="R22" i="1"/>
  <c r="T22" i="1" s="1"/>
  <c r="Q22" i="1"/>
  <c r="P22" i="1"/>
  <c r="O22" i="1"/>
  <c r="N22" i="1"/>
  <c r="S21" i="1"/>
  <c r="R21" i="1"/>
  <c r="Q21" i="1"/>
  <c r="P21" i="1"/>
  <c r="O21" i="1"/>
  <c r="N21" i="1"/>
  <c r="S20" i="1"/>
  <c r="R20" i="1"/>
  <c r="T20" i="1" s="1"/>
  <c r="Q20" i="1"/>
  <c r="P20" i="1"/>
  <c r="O20" i="1"/>
  <c r="N20" i="1"/>
  <c r="S19" i="1"/>
  <c r="R19" i="1"/>
  <c r="Q19" i="1"/>
  <c r="P19" i="1"/>
  <c r="O19" i="1"/>
  <c r="N19" i="1"/>
  <c r="S18" i="1"/>
  <c r="R18" i="1"/>
  <c r="T18" i="1" s="1"/>
  <c r="Q18" i="1"/>
  <c r="P18" i="1"/>
  <c r="O18" i="1"/>
  <c r="N18" i="1"/>
  <c r="S17" i="1"/>
  <c r="R17" i="1"/>
  <c r="T17" i="1" s="1"/>
  <c r="Q17" i="1"/>
  <c r="P17" i="1"/>
  <c r="O17" i="1"/>
  <c r="N17" i="1"/>
  <c r="S16" i="1"/>
  <c r="R16" i="1"/>
  <c r="T16" i="1" s="1"/>
  <c r="Q16" i="1"/>
  <c r="P16" i="1"/>
  <c r="O16" i="1"/>
  <c r="N16" i="1"/>
  <c r="S15" i="1"/>
  <c r="R15" i="1"/>
  <c r="Q15" i="1"/>
  <c r="P15" i="1"/>
  <c r="O15" i="1"/>
  <c r="N15" i="1"/>
  <c r="S14" i="1"/>
  <c r="R14" i="1"/>
  <c r="T14" i="1" s="1"/>
  <c r="Q14" i="1"/>
  <c r="P14" i="1"/>
  <c r="O14" i="1"/>
  <c r="N14" i="1"/>
  <c r="S13" i="1"/>
  <c r="R13" i="1"/>
  <c r="T13" i="1" s="1"/>
  <c r="Q13" i="1"/>
  <c r="P13" i="1"/>
  <c r="O13" i="1"/>
  <c r="N13" i="1"/>
  <c r="S12" i="1"/>
  <c r="R12" i="1"/>
  <c r="T12" i="1" s="1"/>
  <c r="Q12" i="1"/>
  <c r="P12" i="1"/>
  <c r="O12" i="1"/>
  <c r="N12" i="1"/>
  <c r="S11" i="1"/>
  <c r="R11" i="1"/>
  <c r="Q11" i="1"/>
  <c r="P11" i="1"/>
  <c r="O11" i="1"/>
  <c r="N11" i="1"/>
  <c r="S10" i="1"/>
  <c r="R10" i="1"/>
  <c r="T10" i="1" s="1"/>
  <c r="Q10" i="1"/>
  <c r="P10" i="1"/>
  <c r="O10" i="1"/>
  <c r="N10" i="1"/>
  <c r="S9" i="1"/>
  <c r="R9" i="1"/>
  <c r="Q9" i="1"/>
  <c r="P9" i="1"/>
  <c r="O9" i="1"/>
  <c r="N9" i="1"/>
  <c r="S8" i="1"/>
  <c r="R8" i="1"/>
  <c r="T8" i="1" s="1"/>
  <c r="Q8" i="1"/>
  <c r="P8" i="1"/>
  <c r="O8" i="1"/>
  <c r="N8" i="1"/>
  <c r="S7" i="1"/>
  <c r="R7" i="1"/>
  <c r="T7" i="1" s="1"/>
  <c r="Q7" i="1"/>
  <c r="P7" i="1"/>
  <c r="O7" i="1"/>
  <c r="N7" i="1"/>
  <c r="S6" i="1"/>
  <c r="R6" i="1"/>
  <c r="T6" i="1" s="1"/>
  <c r="Q6" i="1"/>
  <c r="P6" i="1"/>
  <c r="O6" i="1"/>
  <c r="N6" i="1"/>
  <c r="S5" i="1"/>
  <c r="R5" i="1"/>
  <c r="Q5" i="1"/>
  <c r="P5" i="1"/>
  <c r="O5" i="1"/>
  <c r="N5" i="1"/>
  <c r="S4" i="1"/>
  <c r="R4" i="1"/>
  <c r="T4" i="1" s="1"/>
  <c r="Q4" i="1"/>
  <c r="P4" i="1"/>
  <c r="O4" i="1"/>
  <c r="N4" i="1"/>
  <c r="S3" i="1"/>
  <c r="R3" i="1"/>
  <c r="T3" i="1" s="1"/>
  <c r="Q3" i="1"/>
  <c r="P3" i="1"/>
  <c r="O3" i="1"/>
  <c r="N3" i="1"/>
  <c r="S2" i="1"/>
  <c r="R2" i="1"/>
  <c r="T2" i="1" s="1"/>
  <c r="Q2" i="1"/>
  <c r="P2" i="1"/>
  <c r="O2" i="1"/>
  <c r="N2" i="1"/>
  <c r="T344" i="1" l="1"/>
  <c r="T424" i="1"/>
  <c r="T494" i="1"/>
  <c r="T5846" i="1"/>
  <c r="T5899" i="1"/>
  <c r="T5939" i="1"/>
  <c r="T6315" i="1"/>
  <c r="T6335" i="1"/>
  <c r="T6345" i="1"/>
  <c r="T6355" i="1"/>
  <c r="T6375" i="1"/>
  <c r="T6385" i="1"/>
  <c r="T6395" i="1"/>
  <c r="T6415" i="1"/>
  <c r="T6425" i="1"/>
  <c r="T6435" i="1"/>
  <c r="T6455" i="1"/>
  <c r="T6465" i="1"/>
  <c r="T6475" i="1"/>
  <c r="T6485" i="1"/>
  <c r="T6495" i="1"/>
  <c r="T6505" i="1"/>
  <c r="T6515" i="1"/>
  <c r="T6525" i="1"/>
  <c r="T6535" i="1"/>
  <c r="T6545" i="1"/>
  <c r="T6555" i="1"/>
  <c r="T6565" i="1"/>
  <c r="T6575" i="1"/>
  <c r="T7245" i="1"/>
  <c r="T7255" i="1"/>
  <c r="T354" i="1"/>
  <c r="T334" i="1"/>
  <c r="T371" i="1"/>
  <c r="T481" i="1"/>
  <c r="T2105" i="1"/>
  <c r="T484" i="1"/>
  <c r="T266" i="1"/>
  <c r="T301" i="1"/>
  <c r="T341" i="1"/>
  <c r="T2099" i="1"/>
  <c r="T2315" i="1"/>
  <c r="T2331" i="1"/>
  <c r="T311" i="1"/>
  <c r="T318" i="1"/>
  <c r="T328" i="1"/>
  <c r="T1390" i="1"/>
  <c r="T1400" i="1"/>
  <c r="T1410" i="1"/>
  <c r="T1420" i="1"/>
  <c r="T1430" i="1"/>
  <c r="T1440" i="1"/>
  <c r="T1450" i="1"/>
  <c r="T1460" i="1"/>
  <c r="T1470" i="1"/>
  <c r="T1480" i="1"/>
  <c r="T1490" i="1"/>
  <c r="T1500" i="1"/>
  <c r="T1510" i="1"/>
  <c r="T1520" i="1"/>
  <c r="T1530" i="1"/>
  <c r="T1540" i="1"/>
  <c r="T1550" i="1"/>
  <c r="T1560" i="1"/>
  <c r="T1570" i="1"/>
  <c r="T1580" i="1"/>
  <c r="T1616" i="1"/>
  <c r="T1636" i="1"/>
  <c r="T1656" i="1"/>
  <c r="T1676" i="1"/>
  <c r="T1736" i="1"/>
  <c r="T1756" i="1"/>
  <c r="T1776" i="1"/>
  <c r="T1796" i="1"/>
  <c r="T2096" i="1"/>
  <c r="T2199" i="1"/>
  <c r="T294" i="1"/>
  <c r="T404" i="1"/>
  <c r="T471" i="1"/>
  <c r="T501" i="1"/>
  <c r="T338" i="1"/>
  <c r="T398" i="1"/>
  <c r="T324" i="1"/>
  <c r="T331" i="1"/>
  <c r="T401" i="1"/>
  <c r="T431" i="1"/>
  <c r="T368" i="1"/>
  <c r="T282" i="1"/>
  <c r="T295" i="1"/>
  <c r="T305" i="1"/>
  <c r="T315" i="1"/>
  <c r="T325" i="1"/>
  <c r="T335" i="1"/>
  <c r="T345" i="1"/>
  <c r="T355" i="1"/>
  <c r="T365" i="1"/>
  <c r="T375" i="1"/>
  <c r="T385" i="1"/>
  <c r="T395" i="1"/>
  <c r="T405" i="1"/>
  <c r="T415" i="1"/>
  <c r="T425" i="1"/>
  <c r="T435" i="1"/>
  <c r="T445" i="1"/>
  <c r="T455" i="1"/>
  <c r="T465" i="1"/>
  <c r="T475" i="1"/>
  <c r="T485" i="1"/>
  <c r="T495" i="1"/>
  <c r="T505" i="1"/>
  <c r="T511" i="1"/>
  <c r="T521" i="1"/>
  <c r="T531" i="1"/>
  <c r="T541" i="1"/>
  <c r="T551" i="1"/>
  <c r="T561" i="1"/>
  <c r="T571" i="1"/>
  <c r="T581" i="1"/>
  <c r="T591" i="1"/>
  <c r="T601" i="1"/>
  <c r="T611" i="1"/>
  <c r="T621" i="1"/>
  <c r="T631" i="1"/>
  <c r="T641" i="1"/>
  <c r="T651" i="1"/>
  <c r="T661" i="1"/>
  <c r="T671" i="1"/>
  <c r="T681" i="1"/>
  <c r="T691" i="1"/>
  <c r="T701" i="1"/>
  <c r="T711" i="1"/>
  <c r="T721" i="1"/>
  <c r="T731" i="1"/>
  <c r="T741" i="1"/>
  <c r="T751" i="1"/>
  <c r="T761" i="1"/>
  <c r="T771" i="1"/>
  <c r="T781" i="1"/>
  <c r="T791" i="1"/>
  <c r="T801" i="1"/>
  <c r="T811" i="1"/>
  <c r="T821" i="1"/>
  <c r="T831" i="1"/>
  <c r="T841" i="1"/>
  <c r="T851" i="1"/>
  <c r="T861" i="1"/>
  <c r="T871" i="1"/>
  <c r="T881" i="1"/>
  <c r="T891" i="1"/>
  <c r="T901" i="1"/>
  <c r="T911" i="1"/>
  <c r="T921" i="1"/>
  <c r="T931" i="1"/>
  <c r="T941" i="1"/>
  <c r="T971" i="1"/>
  <c r="T981" i="1"/>
  <c r="T1011" i="1"/>
  <c r="T1021" i="1"/>
  <c r="T2180" i="1"/>
  <c r="T321" i="1"/>
  <c r="T411" i="1"/>
  <c r="T288" i="1"/>
  <c r="T388" i="1"/>
  <c r="T394" i="1"/>
  <c r="T474" i="1"/>
  <c r="T504" i="1"/>
  <c r="T441" i="1"/>
  <c r="T308" i="1"/>
  <c r="T358" i="1"/>
  <c r="T11" i="1"/>
  <c r="T21" i="1"/>
  <c r="T31" i="1"/>
  <c r="T41" i="1"/>
  <c r="T51" i="1"/>
  <c r="T73" i="1"/>
  <c r="T89" i="1"/>
  <c r="T184" i="1"/>
  <c r="T194" i="1"/>
  <c r="T204" i="1"/>
  <c r="T214" i="1"/>
  <c r="T224" i="1"/>
  <c r="T234" i="1"/>
  <c r="T244" i="1"/>
  <c r="T254" i="1"/>
  <c r="T270" i="1"/>
  <c r="T292" i="1"/>
  <c r="T302" i="1"/>
  <c r="T312" i="1"/>
  <c r="T322" i="1"/>
  <c r="T332" i="1"/>
  <c r="T342" i="1"/>
  <c r="T352" i="1"/>
  <c r="T362" i="1"/>
  <c r="T372" i="1"/>
  <c r="T382" i="1"/>
  <c r="T392" i="1"/>
  <c r="T402" i="1"/>
  <c r="T412" i="1"/>
  <c r="T422" i="1"/>
  <c r="T432" i="1"/>
  <c r="T442" i="1"/>
  <c r="T452" i="1"/>
  <c r="T462" i="1"/>
  <c r="T472" i="1"/>
  <c r="T482" i="1"/>
  <c r="T492" i="1"/>
  <c r="T502" i="1"/>
  <c r="T508" i="1"/>
  <c r="T518" i="1"/>
  <c r="T528" i="1"/>
  <c r="T538" i="1"/>
  <c r="T548" i="1"/>
  <c r="T558" i="1"/>
  <c r="T568" i="1"/>
  <c r="T578" i="1"/>
  <c r="T588" i="1"/>
  <c r="T598" i="1"/>
  <c r="T608" i="1"/>
  <c r="T618" i="1"/>
  <c r="T628" i="1"/>
  <c r="T638" i="1"/>
  <c r="T648" i="1"/>
  <c r="T658" i="1"/>
  <c r="T668" i="1"/>
  <c r="T678" i="1"/>
  <c r="T688" i="1"/>
  <c r="T698" i="1"/>
  <c r="T708" i="1"/>
  <c r="T718" i="1"/>
  <c r="T728" i="1"/>
  <c r="T738" i="1"/>
  <c r="T2177" i="1"/>
  <c r="T2303" i="1"/>
  <c r="T314" i="1"/>
  <c r="T384" i="1"/>
  <c r="T414" i="1"/>
  <c r="T444" i="1"/>
  <c r="T454" i="1"/>
  <c r="T291" i="1"/>
  <c r="T421" i="1"/>
  <c r="T408" i="1"/>
  <c r="T276" i="1"/>
  <c r="T2058" i="1"/>
  <c r="T2174" i="1"/>
  <c r="T2127" i="1"/>
  <c r="T304" i="1"/>
  <c r="T2337" i="1"/>
  <c r="T272" i="1"/>
  <c r="T351" i="1"/>
  <c r="T381" i="1"/>
  <c r="T491" i="1"/>
  <c r="T299" i="1"/>
  <c r="T309" i="1"/>
  <c r="T359" i="1"/>
  <c r="T389" i="1"/>
  <c r="T399" i="1"/>
  <c r="T419" i="1"/>
  <c r="T429" i="1"/>
  <c r="T449" i="1"/>
  <c r="T364" i="1"/>
  <c r="T361" i="1"/>
  <c r="T461" i="1"/>
  <c r="T298" i="1"/>
  <c r="T348" i="1"/>
  <c r="T418" i="1"/>
  <c r="T319" i="1"/>
  <c r="T349" i="1"/>
  <c r="T379" i="1"/>
  <c r="T439" i="1"/>
  <c r="T459" i="1"/>
  <c r="T469" i="1"/>
  <c r="T479" i="1"/>
  <c r="T489" i="1"/>
  <c r="T499" i="1"/>
  <c r="T434" i="1"/>
  <c r="T391" i="1"/>
  <c r="T451" i="1"/>
  <c r="T378" i="1"/>
  <c r="T289" i="1"/>
  <c r="T329" i="1"/>
  <c r="T339" i="1"/>
  <c r="T369" i="1"/>
  <c r="T409" i="1"/>
  <c r="T5" i="1"/>
  <c r="T15" i="1"/>
  <c r="T25" i="1"/>
  <c r="T35" i="1"/>
  <c r="T45" i="1"/>
  <c r="T77" i="1"/>
  <c r="T2378" i="1"/>
  <c r="T278" i="1"/>
  <c r="T374" i="1"/>
  <c r="T464" i="1"/>
  <c r="T55" i="1"/>
  <c r="T268" i="1"/>
  <c r="T1878" i="1"/>
  <c r="T2149" i="1"/>
  <c r="T2359" i="1"/>
  <c r="T2453" i="1"/>
  <c r="T84" i="1"/>
  <c r="T103" i="1"/>
  <c r="T192" i="1"/>
  <c r="T202" i="1"/>
  <c r="T212" i="1"/>
  <c r="T222" i="1"/>
  <c r="T232" i="1"/>
  <c r="T242" i="1"/>
  <c r="T252" i="1"/>
  <c r="T262" i="1"/>
  <c r="T290" i="1"/>
  <c r="T300" i="1"/>
  <c r="T310" i="1"/>
  <c r="T320" i="1"/>
  <c r="T330" i="1"/>
  <c r="T340" i="1"/>
  <c r="T350" i="1"/>
  <c r="T360" i="1"/>
  <c r="T370" i="1"/>
  <c r="T380" i="1"/>
  <c r="T390" i="1"/>
  <c r="T400" i="1"/>
  <c r="T410" i="1"/>
  <c r="T420" i="1"/>
  <c r="T430" i="1"/>
  <c r="T440" i="1"/>
  <c r="T450" i="1"/>
  <c r="T460" i="1"/>
  <c r="T470" i="1"/>
  <c r="T480" i="1"/>
  <c r="T490" i="1"/>
  <c r="T500" i="1"/>
  <c r="T516" i="1"/>
  <c r="T526" i="1"/>
  <c r="T536" i="1"/>
  <c r="T546" i="1"/>
  <c r="T556" i="1"/>
  <c r="T566" i="1"/>
  <c r="T576" i="1"/>
  <c r="T586" i="1"/>
  <c r="T596" i="1"/>
  <c r="T606" i="1"/>
  <c r="T616" i="1"/>
  <c r="T626" i="1"/>
  <c r="T636" i="1"/>
  <c r="T646" i="1"/>
  <c r="T656" i="1"/>
  <c r="T666" i="1"/>
  <c r="T676" i="1"/>
  <c r="T686" i="1"/>
  <c r="T696" i="1"/>
  <c r="T706" i="1"/>
  <c r="T716" i="1"/>
  <c r="T726" i="1"/>
  <c r="T736" i="1"/>
  <c r="T746" i="1"/>
  <c r="T756" i="1"/>
  <c r="T766" i="1"/>
  <c r="T776" i="1"/>
  <c r="T786" i="1"/>
  <c r="T796" i="1"/>
  <c r="T806" i="1"/>
  <c r="T816" i="1"/>
  <c r="T826" i="1"/>
  <c r="T836" i="1"/>
  <c r="T846" i="1"/>
  <c r="T856" i="1"/>
  <c r="T866" i="1"/>
  <c r="T876" i="1"/>
  <c r="T886" i="1"/>
  <c r="T896" i="1"/>
  <c r="T906" i="1"/>
  <c r="T916" i="1"/>
  <c r="T926" i="1"/>
  <c r="T936" i="1"/>
  <c r="T976" i="1"/>
  <c r="T1016" i="1"/>
  <c r="T1056" i="1"/>
  <c r="T1136" i="1"/>
  <c r="T1176" i="1"/>
  <c r="T1196" i="1"/>
  <c r="T1216" i="1"/>
  <c r="T1236" i="1"/>
  <c r="T1831" i="1"/>
  <c r="T1846" i="1"/>
  <c r="T2098" i="1"/>
  <c r="T65" i="1"/>
  <c r="T81" i="1"/>
  <c r="T100" i="1"/>
  <c r="T1859" i="1"/>
  <c r="T2450" i="1"/>
  <c r="T7697" i="1"/>
  <c r="T7947" i="1"/>
  <c r="T2187" i="1"/>
  <c r="T2297" i="1"/>
  <c r="T748" i="1"/>
  <c r="T758" i="1"/>
  <c r="T768" i="1"/>
  <c r="T778" i="1"/>
  <c r="T788" i="1"/>
  <c r="T798" i="1"/>
  <c r="T808" i="1"/>
  <c r="T818" i="1"/>
  <c r="T828" i="1"/>
  <c r="T838" i="1"/>
  <c r="T848" i="1"/>
  <c r="T858" i="1"/>
  <c r="T868" i="1"/>
  <c r="T878" i="1"/>
  <c r="T888" i="1"/>
  <c r="T898" i="1"/>
  <c r="T908" i="1"/>
  <c r="T918" i="1"/>
  <c r="T928" i="1"/>
  <c r="T968" i="1"/>
  <c r="T1008" i="1"/>
  <c r="T1028" i="1"/>
  <c r="T1088" i="1"/>
  <c r="T1108" i="1"/>
  <c r="T1168" i="1"/>
  <c r="T1208" i="1"/>
  <c r="T1228" i="1"/>
  <c r="T1248" i="1"/>
  <c r="T1268" i="1"/>
  <c r="T1288" i="1"/>
  <c r="T1294" i="1"/>
  <c r="T1304" i="1"/>
  <c r="T1314" i="1"/>
  <c r="T1324" i="1"/>
  <c r="T1334" i="1"/>
  <c r="T1344" i="1"/>
  <c r="T1354" i="1"/>
  <c r="T1364" i="1"/>
  <c r="T1374" i="1"/>
  <c r="T1384" i="1"/>
  <c r="T1394" i="1"/>
  <c r="T1404" i="1"/>
  <c r="T1414" i="1"/>
  <c r="T1424" i="1"/>
  <c r="T1434" i="1"/>
  <c r="T1444" i="1"/>
  <c r="T1454" i="1"/>
  <c r="T1464" i="1"/>
  <c r="T1474" i="1"/>
  <c r="T1484" i="1"/>
  <c r="T1494" i="1"/>
  <c r="T1504" i="1"/>
  <c r="T1514" i="1"/>
  <c r="T1524" i="1"/>
  <c r="T1534" i="1"/>
  <c r="T1544" i="1"/>
  <c r="T1554" i="1"/>
  <c r="T1564" i="1"/>
  <c r="T1574" i="1"/>
  <c r="T1584" i="1"/>
  <c r="T1813" i="1"/>
  <c r="T2065" i="1"/>
  <c r="T2087" i="1"/>
  <c r="T2121" i="1"/>
  <c r="T2140" i="1"/>
  <c r="T2143" i="1"/>
  <c r="T2165" i="1"/>
  <c r="T2181" i="1"/>
  <c r="T2319" i="1"/>
  <c r="T2466" i="1"/>
  <c r="T2525" i="1"/>
  <c r="T3935" i="1"/>
  <c r="T2109" i="1"/>
  <c r="T2159" i="1"/>
  <c r="T2197" i="1"/>
  <c r="T2291" i="1"/>
  <c r="T2332" i="1"/>
  <c r="T2335" i="1"/>
  <c r="T2244" i="1"/>
  <c r="T2247" i="1"/>
  <c r="T2307" i="1"/>
  <c r="T286" i="1"/>
  <c r="T9" i="1"/>
  <c r="T19" i="1"/>
  <c r="T29" i="1"/>
  <c r="T39" i="1"/>
  <c r="T49" i="1"/>
  <c r="T68" i="1"/>
  <c r="T280" i="1"/>
  <c r="T296" i="1"/>
  <c r="T306" i="1"/>
  <c r="T316" i="1"/>
  <c r="T326" i="1"/>
  <c r="T336" i="1"/>
  <c r="T346" i="1"/>
  <c r="T356" i="1"/>
  <c r="T366" i="1"/>
  <c r="T376" i="1"/>
  <c r="T386" i="1"/>
  <c r="T396" i="1"/>
  <c r="T406" i="1"/>
  <c r="T416" i="1"/>
  <c r="T426" i="1"/>
  <c r="T436" i="1"/>
  <c r="T446" i="1"/>
  <c r="T456" i="1"/>
  <c r="T466" i="1"/>
  <c r="T476" i="1"/>
  <c r="T486" i="1"/>
  <c r="T496" i="1"/>
  <c r="T506" i="1"/>
  <c r="T512" i="1"/>
  <c r="T522" i="1"/>
  <c r="T532" i="1"/>
  <c r="T542" i="1"/>
  <c r="T552" i="1"/>
  <c r="T562" i="1"/>
  <c r="T572" i="1"/>
  <c r="T582" i="1"/>
  <c r="T592" i="1"/>
  <c r="T602" i="1"/>
  <c r="T612" i="1"/>
  <c r="T622" i="1"/>
  <c r="T632" i="1"/>
  <c r="T642" i="1"/>
  <c r="T652" i="1"/>
  <c r="T662" i="1"/>
  <c r="T672" i="1"/>
  <c r="T682" i="1"/>
  <c r="T692" i="1"/>
  <c r="T702" i="1"/>
  <c r="T712" i="1"/>
  <c r="T722" i="1"/>
  <c r="T732" i="1"/>
  <c r="T742" i="1"/>
  <c r="T752" i="1"/>
  <c r="T762" i="1"/>
  <c r="T772" i="1"/>
  <c r="T782" i="1"/>
  <c r="T792" i="1"/>
  <c r="T802" i="1"/>
  <c r="T812" i="1"/>
  <c r="T822" i="1"/>
  <c r="T832" i="1"/>
  <c r="T842" i="1"/>
  <c r="T852" i="1"/>
  <c r="T862" i="1"/>
  <c r="T872" i="1"/>
  <c r="T882" i="1"/>
  <c r="T892" i="1"/>
  <c r="T902" i="1"/>
  <c r="T912" i="1"/>
  <c r="T922" i="1"/>
  <c r="T932" i="1"/>
  <c r="T952" i="1"/>
  <c r="T992" i="1"/>
  <c r="T1072" i="1"/>
  <c r="T1092" i="1"/>
  <c r="T1152" i="1"/>
  <c r="T1172" i="1"/>
  <c r="T1192" i="1"/>
  <c r="T1232" i="1"/>
  <c r="T1272" i="1"/>
  <c r="T1298" i="1"/>
  <c r="T1308" i="1"/>
  <c r="T1318" i="1"/>
  <c r="T1328" i="1"/>
  <c r="T1338" i="1"/>
  <c r="T1348" i="1"/>
  <c r="T1358" i="1"/>
  <c r="T1368" i="1"/>
  <c r="T1378" i="1"/>
  <c r="T1388" i="1"/>
  <c r="T1398" i="1"/>
  <c r="T1408" i="1"/>
  <c r="T1418" i="1"/>
  <c r="T1428" i="1"/>
  <c r="T1879" i="1"/>
  <c r="T2078" i="1"/>
  <c r="T2131" i="1"/>
  <c r="T2150" i="1"/>
  <c r="T2153" i="1"/>
  <c r="T2172" i="1"/>
  <c r="T2241" i="1"/>
  <c r="T2426" i="1"/>
  <c r="T2485" i="1"/>
  <c r="T2532" i="1"/>
  <c r="T2542" i="1"/>
  <c r="T2552" i="1"/>
  <c r="T2572" i="1"/>
  <c r="T1515" i="1"/>
  <c r="T1525" i="1"/>
  <c r="T1535" i="1"/>
  <c r="T1545" i="1"/>
  <c r="T1555" i="1"/>
  <c r="T1565" i="1"/>
  <c r="T1575" i="1"/>
  <c r="T1817" i="1"/>
  <c r="T1851" i="1"/>
  <c r="T2125" i="1"/>
  <c r="T2260" i="1"/>
  <c r="T2364" i="1"/>
  <c r="T2367" i="1"/>
  <c r="T2467" i="1"/>
  <c r="T2473" i="1"/>
  <c r="T2504" i="1"/>
  <c r="T2526" i="1"/>
  <c r="T3271" i="1"/>
  <c r="T3311" i="1"/>
  <c r="T3351" i="1"/>
  <c r="T3391" i="1"/>
  <c r="T3431" i="1"/>
  <c r="T3471" i="1"/>
  <c r="T3511" i="1"/>
  <c r="T3551" i="1"/>
  <c r="T3591" i="1"/>
  <c r="T3631" i="1"/>
  <c r="T3671" i="1"/>
  <c r="T3711" i="1"/>
  <c r="T3721" i="1"/>
  <c r="T3731" i="1"/>
  <c r="T3741" i="1"/>
  <c r="T3751" i="1"/>
  <c r="T3761" i="1"/>
  <c r="T3771" i="1"/>
  <c r="T3781" i="1"/>
  <c r="T3791" i="1"/>
  <c r="T3801" i="1"/>
  <c r="T3811" i="1"/>
  <c r="T3821" i="1"/>
  <c r="T2201" i="1"/>
  <c r="T2292" i="1"/>
  <c r="T2339" i="1"/>
  <c r="T2495" i="1"/>
  <c r="T2536" i="1"/>
  <c r="T2556" i="1"/>
  <c r="T2566" i="1"/>
  <c r="T2576" i="1"/>
  <c r="T2596" i="1"/>
  <c r="T2606" i="1"/>
  <c r="T2616" i="1"/>
  <c r="T2636" i="1"/>
  <c r="T2646" i="1"/>
  <c r="T2656" i="1"/>
  <c r="T2676" i="1"/>
  <c r="T2686" i="1"/>
  <c r="T2696" i="1"/>
  <c r="T2716" i="1"/>
  <c r="T2726" i="1"/>
  <c r="T2736" i="1"/>
  <c r="T2756" i="1"/>
  <c r="T2766" i="1"/>
  <c r="T2786" i="1"/>
  <c r="T2796" i="1"/>
  <c r="T2806" i="1"/>
  <c r="T2816" i="1"/>
  <c r="T2826" i="1"/>
  <c r="T2836" i="1"/>
  <c r="T2846" i="1"/>
  <c r="T2856" i="1"/>
  <c r="T2135" i="1"/>
  <c r="T2195" i="1"/>
  <c r="T2223" i="1"/>
  <c r="T2273" i="1"/>
  <c r="T1379" i="1"/>
  <c r="T1389" i="1"/>
  <c r="T1399" i="1"/>
  <c r="T1409" i="1"/>
  <c r="T1419" i="1"/>
  <c r="T1429" i="1"/>
  <c r="T1439" i="1"/>
  <c r="T1449" i="1"/>
  <c r="T1459" i="1"/>
  <c r="T1469" i="1"/>
  <c r="T1479" i="1"/>
  <c r="T1489" i="1"/>
  <c r="T1499" i="1"/>
  <c r="T1509" i="1"/>
  <c r="T1519" i="1"/>
  <c r="T1529" i="1"/>
  <c r="T1539" i="1"/>
  <c r="T1549" i="1"/>
  <c r="T1559" i="1"/>
  <c r="T1569" i="1"/>
  <c r="T1579" i="1"/>
  <c r="T1833" i="1"/>
  <c r="T1842" i="1"/>
  <c r="T2220" i="1"/>
  <c r="T2264" i="1"/>
  <c r="T2267" i="1"/>
  <c r="T2302" i="1"/>
  <c r="T2305" i="1"/>
  <c r="T2443" i="1"/>
  <c r="T2486" i="1"/>
  <c r="T590" i="1"/>
  <c r="T600" i="1"/>
  <c r="T610" i="1"/>
  <c r="T620" i="1"/>
  <c r="T630" i="1"/>
  <c r="T640" i="1"/>
  <c r="T650" i="1"/>
  <c r="T660" i="1"/>
  <c r="T670" i="1"/>
  <c r="T680" i="1"/>
  <c r="T690" i="1"/>
  <c r="T700" i="1"/>
  <c r="T710" i="1"/>
  <c r="T720" i="1"/>
  <c r="T730" i="1"/>
  <c r="T740" i="1"/>
  <c r="T750" i="1"/>
  <c r="T760" i="1"/>
  <c r="T770" i="1"/>
  <c r="T780" i="1"/>
  <c r="T790" i="1"/>
  <c r="T800" i="1"/>
  <c r="T810" i="1"/>
  <c r="T820" i="1"/>
  <c r="T830" i="1"/>
  <c r="T840" i="1"/>
  <c r="T850" i="1"/>
  <c r="T860" i="1"/>
  <c r="T870" i="1"/>
  <c r="T880" i="1"/>
  <c r="T890" i="1"/>
  <c r="T900" i="1"/>
  <c r="T910" i="1"/>
  <c r="T920" i="1"/>
  <c r="T930" i="1"/>
  <c r="T960" i="1"/>
  <c r="T1000" i="1"/>
  <c r="T1040" i="1"/>
  <c r="T1120" i="1"/>
  <c r="T1140" i="1"/>
  <c r="T1160" i="1"/>
  <c r="T1200" i="1"/>
  <c r="T1240" i="1"/>
  <c r="T1260" i="1"/>
  <c r="T1280" i="1"/>
  <c r="T1296" i="1"/>
  <c r="T1306" i="1"/>
  <c r="T1316" i="1"/>
  <c r="T1326" i="1"/>
  <c r="T1336" i="1"/>
  <c r="T1346" i="1"/>
  <c r="T1356" i="1"/>
  <c r="T1366" i="1"/>
  <c r="T1376" i="1"/>
  <c r="T1386" i="1"/>
  <c r="T1396" i="1"/>
  <c r="T1406" i="1"/>
  <c r="T1416" i="1"/>
  <c r="T1426" i="1"/>
  <c r="T1436" i="1"/>
  <c r="T1446" i="1"/>
  <c r="T1456" i="1"/>
  <c r="T1466" i="1"/>
  <c r="T1476" i="1"/>
  <c r="T1486" i="1"/>
  <c r="T1496" i="1"/>
  <c r="T1506" i="1"/>
  <c r="T1516" i="1"/>
  <c r="T1526" i="1"/>
  <c r="T1536" i="1"/>
  <c r="T1546" i="1"/>
  <c r="T1556" i="1"/>
  <c r="T1566" i="1"/>
  <c r="T1576" i="1"/>
  <c r="T1818" i="1"/>
  <c r="T1855" i="1"/>
  <c r="T1874" i="1"/>
  <c r="T1893" i="1"/>
  <c r="T2092" i="1"/>
  <c r="T2371" i="1"/>
  <c r="T2393" i="1"/>
  <c r="T1612" i="1"/>
  <c r="T1632" i="1"/>
  <c r="T1652" i="1"/>
  <c r="T1871" i="1"/>
  <c r="T1928" i="1"/>
  <c r="T1938" i="1"/>
  <c r="T1948" i="1"/>
  <c r="T1958" i="1"/>
  <c r="T1968" i="1"/>
  <c r="T1978" i="1"/>
  <c r="T1988" i="1"/>
  <c r="T1998" i="1"/>
  <c r="T2008" i="1"/>
  <c r="T2018" i="1"/>
  <c r="T2028" i="1"/>
  <c r="T2038" i="1"/>
  <c r="T2048" i="1"/>
  <c r="T2070" i="1"/>
  <c r="T2437" i="1"/>
  <c r="T7944" i="1"/>
  <c r="T1812" i="1"/>
  <c r="T1858" i="1"/>
  <c r="T1880" i="1"/>
  <c r="T1927" i="1"/>
  <c r="T1937" i="1"/>
  <c r="T1947" i="1"/>
  <c r="T1957" i="1"/>
  <c r="T1967" i="1"/>
  <c r="T1977" i="1"/>
  <c r="T1987" i="1"/>
  <c r="T1997" i="1"/>
  <c r="T2007" i="1"/>
  <c r="T2017" i="1"/>
  <c r="T2027" i="1"/>
  <c r="T2037" i="1"/>
  <c r="T2047" i="1"/>
  <c r="T2063" i="1"/>
  <c r="T2100" i="1"/>
  <c r="T2103" i="1"/>
  <c r="T2137" i="1"/>
  <c r="T2211" i="1"/>
  <c r="T2251" i="1"/>
  <c r="T2316" i="1"/>
  <c r="T2347" i="1"/>
  <c r="T2372" i="1"/>
  <c r="T2375" i="1"/>
  <c r="T2534" i="1"/>
  <c r="T2544" i="1"/>
  <c r="T2564" i="1"/>
  <c r="T2574" i="1"/>
  <c r="T2584" i="1"/>
  <c r="T2604" i="1"/>
  <c r="T2614" i="1"/>
  <c r="T2624" i="1"/>
  <c r="T2644" i="1"/>
  <c r="T2654" i="1"/>
  <c r="T2664" i="1"/>
  <c r="T2684" i="1"/>
  <c r="T2694" i="1"/>
  <c r="T2704" i="1"/>
  <c r="T2724" i="1"/>
  <c r="T2734" i="1"/>
  <c r="T2744" i="1"/>
  <c r="T2774" i="1"/>
  <c r="T2794" i="1"/>
  <c r="T2804" i="1"/>
  <c r="T2814" i="1"/>
  <c r="T2824" i="1"/>
  <c r="T2834" i="1"/>
  <c r="T2844" i="1"/>
  <c r="T2854" i="1"/>
  <c r="T2864" i="1"/>
  <c r="T2874" i="1"/>
  <c r="T2884" i="1"/>
  <c r="T2894" i="1"/>
  <c r="T3224" i="1"/>
  <c r="T3255" i="1"/>
  <c r="T3295" i="1"/>
  <c r="T3335" i="1"/>
  <c r="T3375" i="1"/>
  <c r="T3415" i="1"/>
  <c r="T3455" i="1"/>
  <c r="T3495" i="1"/>
  <c r="T3535" i="1"/>
  <c r="T3575" i="1"/>
  <c r="T3615" i="1"/>
  <c r="T3655" i="1"/>
  <c r="T3695" i="1"/>
  <c r="T3715" i="1"/>
  <c r="T3725" i="1"/>
  <c r="T3735" i="1"/>
  <c r="T3745" i="1"/>
  <c r="T3755" i="1"/>
  <c r="T3765" i="1"/>
  <c r="T3775" i="1"/>
  <c r="T3785" i="1"/>
  <c r="T3795" i="1"/>
  <c r="T3805" i="1"/>
  <c r="T3815" i="1"/>
  <c r="T3936" i="1"/>
  <c r="T4062" i="1"/>
  <c r="T4072" i="1"/>
  <c r="T4082" i="1"/>
  <c r="T4092" i="1"/>
  <c r="T4102" i="1"/>
  <c r="T4112" i="1"/>
  <c r="T4122" i="1"/>
  <c r="T4132" i="1"/>
  <c r="T4142" i="1"/>
  <c r="T4152" i="1"/>
  <c r="T4162" i="1"/>
  <c r="T4172" i="1"/>
  <c r="T4182" i="1"/>
  <c r="T4192" i="1"/>
  <c r="T2771" i="1"/>
  <c r="T2781" i="1"/>
  <c r="T2791" i="1"/>
  <c r="T2801" i="1"/>
  <c r="T2811" i="1"/>
  <c r="T2821" i="1"/>
  <c r="T2831" i="1"/>
  <c r="T2841" i="1"/>
  <c r="T2851" i="1"/>
  <c r="T2861" i="1"/>
  <c r="T2871" i="1"/>
  <c r="T2881" i="1"/>
  <c r="T2891" i="1"/>
  <c r="T2901" i="1"/>
  <c r="T2911" i="1"/>
  <c r="T2921" i="1"/>
  <c r="T2931" i="1"/>
  <c r="T2941" i="1"/>
  <c r="T2951" i="1"/>
  <c r="T2961" i="1"/>
  <c r="T2971" i="1"/>
  <c r="T2981" i="1"/>
  <c r="T2991" i="1"/>
  <c r="T3001" i="1"/>
  <c r="T3011" i="1"/>
  <c r="T3021" i="1"/>
  <c r="T3031" i="1"/>
  <c r="T3041" i="1"/>
  <c r="T3051" i="1"/>
  <c r="T3061" i="1"/>
  <c r="T3071" i="1"/>
  <c r="T3081" i="1"/>
  <c r="T3091" i="1"/>
  <c r="T3101" i="1"/>
  <c r="T3111" i="1"/>
  <c r="T3121" i="1"/>
  <c r="T3131" i="1"/>
  <c r="T3141" i="1"/>
  <c r="T3151" i="1"/>
  <c r="T3161" i="1"/>
  <c r="T3171" i="1"/>
  <c r="T3181" i="1"/>
  <c r="T3191" i="1"/>
  <c r="T3201" i="1"/>
  <c r="T3211" i="1"/>
  <c r="T3221" i="1"/>
  <c r="T3252" i="1"/>
  <c r="T3272" i="1"/>
  <c r="T3282" i="1"/>
  <c r="T3292" i="1"/>
  <c r="T3312" i="1"/>
  <c r="T3322" i="1"/>
  <c r="T3332" i="1"/>
  <c r="T3352" i="1"/>
  <c r="T3362" i="1"/>
  <c r="T3372" i="1"/>
  <c r="T3392" i="1"/>
  <c r="T3402" i="1"/>
  <c r="T3412" i="1"/>
  <c r="T3432" i="1"/>
  <c r="T3442" i="1"/>
  <c r="T3452" i="1"/>
  <c r="T3472" i="1"/>
  <c r="T3482" i="1"/>
  <c r="T3492" i="1"/>
  <c r="T3512" i="1"/>
  <c r="T3522" i="1"/>
  <c r="T3532" i="1"/>
  <c r="T3552" i="1"/>
  <c r="T3562" i="1"/>
  <c r="T3572" i="1"/>
  <c r="T3592" i="1"/>
  <c r="T4069" i="1"/>
  <c r="T4079" i="1"/>
  <c r="T4089" i="1"/>
  <c r="T4099" i="1"/>
  <c r="T4109" i="1"/>
  <c r="T4119" i="1"/>
  <c r="T4129" i="1"/>
  <c r="T4139" i="1"/>
  <c r="T4149" i="1"/>
  <c r="T4159" i="1"/>
  <c r="T4169" i="1"/>
  <c r="T4179" i="1"/>
  <c r="T4189" i="1"/>
  <c r="T3949" i="1"/>
  <c r="T3959" i="1"/>
  <c r="T3559" i="1"/>
  <c r="T3599" i="1"/>
  <c r="T3639" i="1"/>
  <c r="T3679" i="1"/>
  <c r="T3709" i="1"/>
  <c r="T3719" i="1"/>
  <c r="T3729" i="1"/>
  <c r="T3739" i="1"/>
  <c r="T3749" i="1"/>
  <c r="T3759" i="1"/>
  <c r="T3769" i="1"/>
  <c r="T3779" i="1"/>
  <c r="T3789" i="1"/>
  <c r="T3799" i="1"/>
  <c r="T3809" i="1"/>
  <c r="T3819" i="1"/>
  <c r="T1593" i="1"/>
  <c r="T1840" i="1"/>
  <c r="T1887" i="1"/>
  <c r="T1912" i="1"/>
  <c r="T2073" i="1"/>
  <c r="T2113" i="1"/>
  <c r="T2147" i="1"/>
  <c r="T2385" i="1"/>
  <c r="T2413" i="1"/>
  <c r="T2419" i="1"/>
  <c r="T2459" i="1"/>
  <c r="T2474" i="1"/>
  <c r="T3240" i="1"/>
  <c r="T3246" i="1"/>
  <c r="T3911" i="1"/>
  <c r="T4053" i="1"/>
  <c r="T4233" i="1"/>
  <c r="T4273" i="1"/>
  <c r="T3832" i="1"/>
  <c r="T3842" i="1"/>
  <c r="T3852" i="1"/>
  <c r="T3862" i="1"/>
  <c r="T3872" i="1"/>
  <c r="T3882" i="1"/>
  <c r="T3892" i="1"/>
  <c r="T3953" i="1"/>
  <c r="T3963" i="1"/>
  <c r="T2582" i="1"/>
  <c r="T2592" i="1"/>
  <c r="T2612" i="1"/>
  <c r="T2622" i="1"/>
  <c r="T2632" i="1"/>
  <c r="T2652" i="1"/>
  <c r="T2662" i="1"/>
  <c r="T2672" i="1"/>
  <c r="T2692" i="1"/>
  <c r="T2702" i="1"/>
  <c r="T2712" i="1"/>
  <c r="T2732" i="1"/>
  <c r="T2742" i="1"/>
  <c r="T2752" i="1"/>
  <c r="T2762" i="1"/>
  <c r="T2782" i="1"/>
  <c r="T2792" i="1"/>
  <c r="T2802" i="1"/>
  <c r="T2812" i="1"/>
  <c r="T2822" i="1"/>
  <c r="T2832" i="1"/>
  <c r="T2842" i="1"/>
  <c r="T2852" i="1"/>
  <c r="T2862" i="1"/>
  <c r="T2872" i="1"/>
  <c r="T2882" i="1"/>
  <c r="T2892" i="1"/>
  <c r="T2902" i="1"/>
  <c r="T2912" i="1"/>
  <c r="T2922" i="1"/>
  <c r="T2932" i="1"/>
  <c r="T2942" i="1"/>
  <c r="T2952" i="1"/>
  <c r="T2962" i="1"/>
  <c r="T2972" i="1"/>
  <c r="T2982" i="1"/>
  <c r="T2992" i="1"/>
  <c r="T3002" i="1"/>
  <c r="T3012" i="1"/>
  <c r="T3022" i="1"/>
  <c r="T3032" i="1"/>
  <c r="T3042" i="1"/>
  <c r="T3052" i="1"/>
  <c r="T3062" i="1"/>
  <c r="T3072" i="1"/>
  <c r="T3082" i="1"/>
  <c r="T3092" i="1"/>
  <c r="T3102" i="1"/>
  <c r="T3112" i="1"/>
  <c r="T3122" i="1"/>
  <c r="T3132" i="1"/>
  <c r="T3142" i="1"/>
  <c r="T3152" i="1"/>
  <c r="T3162" i="1"/>
  <c r="T3172" i="1"/>
  <c r="T3182" i="1"/>
  <c r="T3192" i="1"/>
  <c r="T3202" i="1"/>
  <c r="T3212" i="1"/>
  <c r="T3222" i="1"/>
  <c r="T1438" i="1"/>
  <c r="T1448" i="1"/>
  <c r="T1458" i="1"/>
  <c r="T1468" i="1"/>
  <c r="T1478" i="1"/>
  <c r="T1488" i="1"/>
  <c r="T1498" i="1"/>
  <c r="T1508" i="1"/>
  <c r="T1518" i="1"/>
  <c r="T1528" i="1"/>
  <c r="T1538" i="1"/>
  <c r="T1548" i="1"/>
  <c r="T1558" i="1"/>
  <c r="T1568" i="1"/>
  <c r="T1578" i="1"/>
  <c r="T1823" i="1"/>
  <c r="T1835" i="1"/>
  <c r="T1847" i="1"/>
  <c r="T1869" i="1"/>
  <c r="T1891" i="1"/>
  <c r="T1922" i="1"/>
  <c r="T1932" i="1"/>
  <c r="T1942" i="1"/>
  <c r="T1952" i="1"/>
  <c r="T1962" i="1"/>
  <c r="T1972" i="1"/>
  <c r="T1982" i="1"/>
  <c r="T1992" i="1"/>
  <c r="T2002" i="1"/>
  <c r="T2012" i="1"/>
  <c r="T2022" i="1"/>
  <c r="T2032" i="1"/>
  <c r="T2042" i="1"/>
  <c r="T2157" i="1"/>
  <c r="T2191" i="1"/>
  <c r="T2228" i="1"/>
  <c r="T2231" i="1"/>
  <c r="T2268" i="1"/>
  <c r="T2271" i="1"/>
  <c r="T2299" i="1"/>
  <c r="T2324" i="1"/>
  <c r="T2327" i="1"/>
  <c r="T2395" i="1"/>
  <c r="T1784" i="1"/>
  <c r="T1804" i="1"/>
  <c r="T1820" i="1"/>
  <c r="T1866" i="1"/>
  <c r="T1888" i="1"/>
  <c r="T1897" i="1"/>
  <c r="T2074" i="1"/>
  <c r="T2429" i="1"/>
  <c r="T2469" i="1"/>
  <c r="T2475" i="1"/>
  <c r="T2490" i="1"/>
  <c r="T4313" i="1"/>
  <c r="T4353" i="1"/>
  <c r="T4393" i="1"/>
  <c r="T4403" i="1"/>
  <c r="T4413" i="1"/>
  <c r="T4423" i="1"/>
  <c r="T4433" i="1"/>
  <c r="T4443" i="1"/>
  <c r="T4453" i="1"/>
  <c r="T4463" i="1"/>
  <c r="T4473" i="1"/>
  <c r="T4513" i="1"/>
  <c r="T4553" i="1"/>
  <c r="T4573" i="1"/>
  <c r="T4583" i="1"/>
  <c r="T4593" i="1"/>
  <c r="T4603" i="1"/>
  <c r="T4613" i="1"/>
  <c r="T4623" i="1"/>
  <c r="T4633" i="1"/>
  <c r="T4643" i="1"/>
  <c r="T4653" i="1"/>
  <c r="T4663" i="1"/>
  <c r="T4673" i="1"/>
  <c r="T4683" i="1"/>
  <c r="T3826" i="1"/>
  <c r="T3836" i="1"/>
  <c r="T3846" i="1"/>
  <c r="T3856" i="1"/>
  <c r="T3866" i="1"/>
  <c r="T3876" i="1"/>
  <c r="T3886" i="1"/>
  <c r="T3896" i="1"/>
  <c r="T5104" i="1"/>
  <c r="T2052" i="1"/>
  <c r="T2086" i="1"/>
  <c r="T2129" i="1"/>
  <c r="T2169" i="1"/>
  <c r="T2209" i="1"/>
  <c r="T2249" i="1"/>
  <c r="T2289" i="1"/>
  <c r="T2329" i="1"/>
  <c r="T2369" i="1"/>
  <c r="T2397" i="1"/>
  <c r="T2403" i="1"/>
  <c r="T2418" i="1"/>
  <c r="T2553" i="1"/>
  <c r="T2593" i="1"/>
  <c r="T2633" i="1"/>
  <c r="T2673" i="1"/>
  <c r="T2713" i="1"/>
  <c r="T2753" i="1"/>
  <c r="T2763" i="1"/>
  <c r="T2773" i="1"/>
  <c r="T2783" i="1"/>
  <c r="T2793" i="1"/>
  <c r="T2803" i="1"/>
  <c r="T2813" i="1"/>
  <c r="T2823" i="1"/>
  <c r="T2833" i="1"/>
  <c r="T2843" i="1"/>
  <c r="T2853" i="1"/>
  <c r="T2863" i="1"/>
  <c r="T2873" i="1"/>
  <c r="T2883" i="1"/>
  <c r="T2893" i="1"/>
  <c r="T2903" i="1"/>
  <c r="T2913" i="1"/>
  <c r="T2923" i="1"/>
  <c r="T2933" i="1"/>
  <c r="T2943" i="1"/>
  <c r="T2953" i="1"/>
  <c r="T2963" i="1"/>
  <c r="T2973" i="1"/>
  <c r="T2983" i="1"/>
  <c r="T2993" i="1"/>
  <c r="T3003" i="1"/>
  <c r="T3013" i="1"/>
  <c r="T3023" i="1"/>
  <c r="T3033" i="1"/>
  <c r="T3043" i="1"/>
  <c r="T3053" i="1"/>
  <c r="T3063" i="1"/>
  <c r="T3073" i="1"/>
  <c r="T3083" i="1"/>
  <c r="T3093" i="1"/>
  <c r="T3103" i="1"/>
  <c r="T3113" i="1"/>
  <c r="T3941" i="1"/>
  <c r="T4057" i="1"/>
  <c r="T4690" i="1"/>
  <c r="T5101" i="1"/>
  <c r="T2509" i="1"/>
  <c r="T2515" i="1"/>
  <c r="T2530" i="1"/>
  <c r="T2540" i="1"/>
  <c r="T2550" i="1"/>
  <c r="T2560" i="1"/>
  <c r="T2580" i="1"/>
  <c r="T2590" i="1"/>
  <c r="T2600" i="1"/>
  <c r="T2620" i="1"/>
  <c r="T2630" i="1"/>
  <c r="T2640" i="1"/>
  <c r="T2660" i="1"/>
  <c r="T2670" i="1"/>
  <c r="T2680" i="1"/>
  <c r="T2700" i="1"/>
  <c r="T2710" i="1"/>
  <c r="T2720" i="1"/>
  <c r="T2740" i="1"/>
  <c r="T2750" i="1"/>
  <c r="T2770" i="1"/>
  <c r="T2790" i="1"/>
  <c r="T2800" i="1"/>
  <c r="T2810" i="1"/>
  <c r="T2820" i="1"/>
  <c r="T2830" i="1"/>
  <c r="T2840" i="1"/>
  <c r="T2850" i="1"/>
  <c r="T2860" i="1"/>
  <c r="T2870" i="1"/>
  <c r="T2880" i="1"/>
  <c r="T2890" i="1"/>
  <c r="T2900" i="1"/>
  <c r="T2910" i="1"/>
  <c r="T2920" i="1"/>
  <c r="T2930" i="1"/>
  <c r="T2940" i="1"/>
  <c r="T2950" i="1"/>
  <c r="T2960" i="1"/>
  <c r="T2970" i="1"/>
  <c r="T2980" i="1"/>
  <c r="T2990" i="1"/>
  <c r="T3000" i="1"/>
  <c r="T3010" i="1"/>
  <c r="T3020" i="1"/>
  <c r="T3030" i="1"/>
  <c r="T3040" i="1"/>
  <c r="T3050" i="1"/>
  <c r="T3060" i="1"/>
  <c r="T3070" i="1"/>
  <c r="T3080" i="1"/>
  <c r="T3090" i="1"/>
  <c r="T3100" i="1"/>
  <c r="T3110" i="1"/>
  <c r="T3120" i="1"/>
  <c r="T3130" i="1"/>
  <c r="T3140" i="1"/>
  <c r="T3150" i="1"/>
  <c r="T3160" i="1"/>
  <c r="T3170" i="1"/>
  <c r="T3180" i="1"/>
  <c r="T3190" i="1"/>
  <c r="T3200" i="1"/>
  <c r="T3210" i="1"/>
  <c r="T3220" i="1"/>
  <c r="T3264" i="1"/>
  <c r="T3274" i="1"/>
  <c r="T3284" i="1"/>
  <c r="T3304" i="1"/>
  <c r="T3314" i="1"/>
  <c r="T3324" i="1"/>
  <c r="T3344" i="1"/>
  <c r="T3354" i="1"/>
  <c r="T3364" i="1"/>
  <c r="T3384" i="1"/>
  <c r="T3394" i="1"/>
  <c r="T3404" i="1"/>
  <c r="T3424" i="1"/>
  <c r="T3434" i="1"/>
  <c r="T3444" i="1"/>
  <c r="T3464" i="1"/>
  <c r="T3474" i="1"/>
  <c r="T3484" i="1"/>
  <c r="T3504" i="1"/>
  <c r="T3514" i="1"/>
  <c r="T3524" i="1"/>
  <c r="T3544" i="1"/>
  <c r="T3554" i="1"/>
  <c r="T3564" i="1"/>
  <c r="T3584" i="1"/>
  <c r="T3594" i="1"/>
  <c r="T3604" i="1"/>
  <c r="T3624" i="1"/>
  <c r="T3634" i="1"/>
  <c r="T3644" i="1"/>
  <c r="T3664" i="1"/>
  <c r="T3674" i="1"/>
  <c r="T3684" i="1"/>
  <c r="T3704" i="1"/>
  <c r="T3714" i="1"/>
  <c r="T3724" i="1"/>
  <c r="T3734" i="1"/>
  <c r="T3744" i="1"/>
  <c r="T3754" i="1"/>
  <c r="T3764" i="1"/>
  <c r="T3774" i="1"/>
  <c r="T3784" i="1"/>
  <c r="T3794" i="1"/>
  <c r="T3804" i="1"/>
  <c r="T3814" i="1"/>
  <c r="T3824" i="1"/>
  <c r="T3938" i="1"/>
  <c r="T4054" i="1"/>
  <c r="T4204" i="1"/>
  <c r="T4214" i="1"/>
  <c r="T4224" i="1"/>
  <c r="T4234" i="1"/>
  <c r="T4244" i="1"/>
  <c r="T4254" i="1"/>
  <c r="T4264" i="1"/>
  <c r="T4274" i="1"/>
  <c r="T4284" i="1"/>
  <c r="T4294" i="1"/>
  <c r="T4304" i="1"/>
  <c r="T4314" i="1"/>
  <c r="T4324" i="1"/>
  <c r="T4334" i="1"/>
  <c r="T4344" i="1"/>
  <c r="T4354" i="1"/>
  <c r="T4364" i="1"/>
  <c r="T4374" i="1"/>
  <c r="T4384" i="1"/>
  <c r="T4394" i="1"/>
  <c r="T4404" i="1"/>
  <c r="T4414" i="1"/>
  <c r="T4424" i="1"/>
  <c r="T4434" i="1"/>
  <c r="T4444" i="1"/>
  <c r="T4454" i="1"/>
  <c r="T4464" i="1"/>
  <c r="T4494" i="1"/>
  <c r="T4534" i="1"/>
  <c r="T4544" i="1"/>
  <c r="T4574" i="1"/>
  <c r="T4584" i="1"/>
  <c r="T4594" i="1"/>
  <c r="T4604" i="1"/>
  <c r="T4614" i="1"/>
  <c r="T4624" i="1"/>
  <c r="T4634" i="1"/>
  <c r="T4644" i="1"/>
  <c r="T4654" i="1"/>
  <c r="T4664" i="1"/>
  <c r="T4674" i="1"/>
  <c r="T4684" i="1"/>
  <c r="T4697" i="1"/>
  <c r="T4717" i="1"/>
  <c r="T4737" i="1"/>
  <c r="T4757" i="1"/>
  <c r="T4777" i="1"/>
  <c r="T4061" i="1"/>
  <c r="T4071" i="1"/>
  <c r="T4081" i="1"/>
  <c r="T4091" i="1"/>
  <c r="T4101" i="1"/>
  <c r="T4111" i="1"/>
  <c r="T4121" i="1"/>
  <c r="T4131" i="1"/>
  <c r="T4141" i="1"/>
  <c r="T4151" i="1"/>
  <c r="T4161" i="1"/>
  <c r="T4171" i="1"/>
  <c r="T4181" i="1"/>
  <c r="T4191" i="1"/>
  <c r="T2904" i="1"/>
  <c r="T2914" i="1"/>
  <c r="T2924" i="1"/>
  <c r="T2934" i="1"/>
  <c r="T2944" i="1"/>
  <c r="T2954" i="1"/>
  <c r="T2964" i="1"/>
  <c r="T2974" i="1"/>
  <c r="T2984" i="1"/>
  <c r="T2994" i="1"/>
  <c r="T3004" i="1"/>
  <c r="T3014" i="1"/>
  <c r="T3024" i="1"/>
  <c r="T3034" i="1"/>
  <c r="T3044" i="1"/>
  <c r="T3054" i="1"/>
  <c r="T3064" i="1"/>
  <c r="T3074" i="1"/>
  <c r="T3084" i="1"/>
  <c r="T3094" i="1"/>
  <c r="T3104" i="1"/>
  <c r="T3114" i="1"/>
  <c r="T3124" i="1"/>
  <c r="T3134" i="1"/>
  <c r="T3144" i="1"/>
  <c r="T3154" i="1"/>
  <c r="T3164" i="1"/>
  <c r="T3174" i="1"/>
  <c r="T3184" i="1"/>
  <c r="T3194" i="1"/>
  <c r="T3204" i="1"/>
  <c r="T3214" i="1"/>
  <c r="T3233" i="1"/>
  <c r="T3248" i="1"/>
  <c r="T3258" i="1"/>
  <c r="T3268" i="1"/>
  <c r="T3288" i="1"/>
  <c r="T3298" i="1"/>
  <c r="T3308" i="1"/>
  <c r="T3328" i="1"/>
  <c r="T3338" i="1"/>
  <c r="T3348" i="1"/>
  <c r="T3368" i="1"/>
  <c r="T3378" i="1"/>
  <c r="T3388" i="1"/>
  <c r="T3408" i="1"/>
  <c r="T3418" i="1"/>
  <c r="T3428" i="1"/>
  <c r="T3448" i="1"/>
  <c r="T3458" i="1"/>
  <c r="T3468" i="1"/>
  <c r="T3488" i="1"/>
  <c r="T3498" i="1"/>
  <c r="T3508" i="1"/>
  <c r="T3528" i="1"/>
  <c r="T3538" i="1"/>
  <c r="T3548" i="1"/>
  <c r="T3568" i="1"/>
  <c r="T3578" i="1"/>
  <c r="T3588" i="1"/>
  <c r="T3608" i="1"/>
  <c r="T3618" i="1"/>
  <c r="T3628" i="1"/>
  <c r="T3648" i="1"/>
  <c r="T3658" i="1"/>
  <c r="T3668" i="1"/>
  <c r="T3688" i="1"/>
  <c r="T3698" i="1"/>
  <c r="T3708" i="1"/>
  <c r="T3718" i="1"/>
  <c r="T3728" i="1"/>
  <c r="T3738" i="1"/>
  <c r="T3748" i="1"/>
  <c r="T3758" i="1"/>
  <c r="T3768" i="1"/>
  <c r="T3778" i="1"/>
  <c r="T3788" i="1"/>
  <c r="T3798" i="1"/>
  <c r="T3808" i="1"/>
  <c r="T3818" i="1"/>
  <c r="T3932" i="1"/>
  <c r="T3942" i="1"/>
  <c r="T4058" i="1"/>
  <c r="T4208" i="1"/>
  <c r="T4218" i="1"/>
  <c r="T4228" i="1"/>
  <c r="T4238" i="1"/>
  <c r="T4248" i="1"/>
  <c r="T4258" i="1"/>
  <c r="T4268" i="1"/>
  <c r="T4278" i="1"/>
  <c r="T4288" i="1"/>
  <c r="T4298" i="1"/>
  <c r="T4308" i="1"/>
  <c r="T4318" i="1"/>
  <c r="T4328" i="1"/>
  <c r="T4338" i="1"/>
  <c r="T4348" i="1"/>
  <c r="T4358" i="1"/>
  <c r="T4368" i="1"/>
  <c r="T4378" i="1"/>
  <c r="T4388" i="1"/>
  <c r="T4398" i="1"/>
  <c r="T4408" i="1"/>
  <c r="T4418" i="1"/>
  <c r="T4428" i="1"/>
  <c r="T4438" i="1"/>
  <c r="T4448" i="1"/>
  <c r="T4458" i="1"/>
  <c r="T4468" i="1"/>
  <c r="T4478" i="1"/>
  <c r="T4518" i="1"/>
  <c r="T4558" i="1"/>
  <c r="T4568" i="1"/>
  <c r="T4578" i="1"/>
  <c r="T4588" i="1"/>
  <c r="T4598" i="1"/>
  <c r="T4608" i="1"/>
  <c r="T4618" i="1"/>
  <c r="T4628" i="1"/>
  <c r="T4638" i="1"/>
  <c r="T4648" i="1"/>
  <c r="T4658" i="1"/>
  <c r="T4668" i="1"/>
  <c r="T4678" i="1"/>
  <c r="T3602" i="1"/>
  <c r="T3612" i="1"/>
  <c r="T3632" i="1"/>
  <c r="T3642" i="1"/>
  <c r="T3652" i="1"/>
  <c r="T3672" i="1"/>
  <c r="T3682" i="1"/>
  <c r="T3692" i="1"/>
  <c r="T3702" i="1"/>
  <c r="T3712" i="1"/>
  <c r="T3722" i="1"/>
  <c r="T3732" i="1"/>
  <c r="T3742" i="1"/>
  <c r="T3752" i="1"/>
  <c r="T3762" i="1"/>
  <c r="T3772" i="1"/>
  <c r="T3782" i="1"/>
  <c r="T3792" i="1"/>
  <c r="T3802" i="1"/>
  <c r="T3812" i="1"/>
  <c r="T3822" i="1"/>
  <c r="T3825" i="1"/>
  <c r="T3920" i="1"/>
  <c r="T3945" i="1"/>
  <c r="T3955" i="1"/>
  <c r="T3965" i="1"/>
  <c r="T4013" i="1"/>
  <c r="T4023" i="1"/>
  <c r="T4033" i="1"/>
  <c r="T4055" i="1"/>
  <c r="T4225" i="1"/>
  <c r="T4265" i="1"/>
  <c r="T4305" i="1"/>
  <c r="T4345" i="1"/>
  <c r="T4385" i="1"/>
  <c r="T4395" i="1"/>
  <c r="T4405" i="1"/>
  <c r="T4415" i="1"/>
  <c r="T4425" i="1"/>
  <c r="T4435" i="1"/>
  <c r="T4445" i="1"/>
  <c r="T4455" i="1"/>
  <c r="T4465" i="1"/>
  <c r="T4505" i="1"/>
  <c r="T4545" i="1"/>
  <c r="T4575" i="1"/>
  <c r="T4585" i="1"/>
  <c r="T4595" i="1"/>
  <c r="T4605" i="1"/>
  <c r="T4615" i="1"/>
  <c r="T4625" i="1"/>
  <c r="T4635" i="1"/>
  <c r="T4645" i="1"/>
  <c r="T4655" i="1"/>
  <c r="T4665" i="1"/>
  <c r="T4675" i="1"/>
  <c r="T5110" i="1"/>
  <c r="T5140" i="1"/>
  <c r="T5150" i="1"/>
  <c r="T5180" i="1"/>
  <c r="T5190" i="1"/>
  <c r="T5220" i="1"/>
  <c r="T5230" i="1"/>
  <c r="T5250" i="1"/>
  <c r="T5260" i="1"/>
  <c r="T5270" i="1"/>
  <c r="T5290" i="1"/>
  <c r="T5300" i="1"/>
  <c r="T5310" i="1"/>
  <c r="T5330" i="1"/>
  <c r="T5340" i="1"/>
  <c r="T5350" i="1"/>
  <c r="T5370" i="1"/>
  <c r="T5380" i="1"/>
  <c r="T5400" i="1"/>
  <c r="T5420" i="1"/>
  <c r="T5440" i="1"/>
  <c r="T5460" i="1"/>
  <c r="T5480" i="1"/>
  <c r="T5500" i="1"/>
  <c r="T5510" i="1"/>
  <c r="T5520" i="1"/>
  <c r="T5530" i="1"/>
  <c r="T5081" i="1"/>
  <c r="T5127" i="1"/>
  <c r="T5147" i="1"/>
  <c r="T5167" i="1"/>
  <c r="T5187" i="1"/>
  <c r="T5207" i="1"/>
  <c r="T5227" i="1"/>
  <c r="T5247" i="1"/>
  <c r="T5287" i="1"/>
  <c r="T5327" i="1"/>
  <c r="T5367" i="1"/>
  <c r="T5377" i="1"/>
  <c r="T5387" i="1"/>
  <c r="T5397" i="1"/>
  <c r="T5407" i="1"/>
  <c r="T5417" i="1"/>
  <c r="T5427" i="1"/>
  <c r="T5437" i="1"/>
  <c r="T5447" i="1"/>
  <c r="T5457" i="1"/>
  <c r="T5467" i="1"/>
  <c r="T7302" i="1"/>
  <c r="T4705" i="1"/>
  <c r="T4725" i="1"/>
  <c r="T4745" i="1"/>
  <c r="T4765" i="1"/>
  <c r="T4785" i="1"/>
  <c r="T4805" i="1"/>
  <c r="T4825" i="1"/>
  <c r="T4845" i="1"/>
  <c r="T4915" i="1"/>
  <c r="T4955" i="1"/>
  <c r="T4965" i="1"/>
  <c r="T4995" i="1"/>
  <c r="T5005" i="1"/>
  <c r="T5035" i="1"/>
  <c r="T5045" i="1"/>
  <c r="T5075" i="1"/>
  <c r="T7299" i="1"/>
  <c r="T5022" i="1"/>
  <c r="T5042" i="1"/>
  <c r="T5062" i="1"/>
  <c r="T5088" i="1"/>
  <c r="T5091" i="1"/>
  <c r="T3199" i="1"/>
  <c r="T3209" i="1"/>
  <c r="T3219" i="1"/>
  <c r="T3263" i="1"/>
  <c r="T3303" i="1"/>
  <c r="T3343" i="1"/>
  <c r="T3383" i="1"/>
  <c r="T3423" i="1"/>
  <c r="T3463" i="1"/>
  <c r="T3503" i="1"/>
  <c r="T3543" i="1"/>
  <c r="T3583" i="1"/>
  <c r="T3623" i="1"/>
  <c r="T3663" i="1"/>
  <c r="T3703" i="1"/>
  <c r="T3713" i="1"/>
  <c r="T3723" i="1"/>
  <c r="T3733" i="1"/>
  <c r="T3743" i="1"/>
  <c r="T3753" i="1"/>
  <c r="T3763" i="1"/>
  <c r="T3773" i="1"/>
  <c r="T3783" i="1"/>
  <c r="T3793" i="1"/>
  <c r="T3803" i="1"/>
  <c r="T3813" i="1"/>
  <c r="T3823" i="1"/>
  <c r="T3946" i="1"/>
  <c r="T3956" i="1"/>
  <c r="T3966" i="1"/>
  <c r="T3975" i="1"/>
  <c r="T3985" i="1"/>
  <c r="T3995" i="1"/>
  <c r="T4014" i="1"/>
  <c r="T4024" i="1"/>
  <c r="T4034" i="1"/>
  <c r="T4056" i="1"/>
  <c r="T4206" i="1"/>
  <c r="T4216" i="1"/>
  <c r="T4226" i="1"/>
  <c r="T4236" i="1"/>
  <c r="T4246" i="1"/>
  <c r="T4256" i="1"/>
  <c r="T4266" i="1"/>
  <c r="T4276" i="1"/>
  <c r="T4286" i="1"/>
  <c r="T4296" i="1"/>
  <c r="T4306" i="1"/>
  <c r="T4316" i="1"/>
  <c r="T4326" i="1"/>
  <c r="T4336" i="1"/>
  <c r="T4346" i="1"/>
  <c r="T4356" i="1"/>
  <c r="T4366" i="1"/>
  <c r="T4376" i="1"/>
  <c r="T4386" i="1"/>
  <c r="T4396" i="1"/>
  <c r="T4406" i="1"/>
  <c r="T4416" i="1"/>
  <c r="T4426" i="1"/>
  <c r="T4436" i="1"/>
  <c r="T4446" i="1"/>
  <c r="T4456" i="1"/>
  <c r="T4476" i="1"/>
  <c r="T4486" i="1"/>
  <c r="T4526" i="1"/>
  <c r="T4566" i="1"/>
  <c r="T4576" i="1"/>
  <c r="T4586" i="1"/>
  <c r="T4596" i="1"/>
  <c r="T4606" i="1"/>
  <c r="T4616" i="1"/>
  <c r="T4626" i="1"/>
  <c r="T4636" i="1"/>
  <c r="T4646" i="1"/>
  <c r="T4656" i="1"/>
  <c r="T4666" i="1"/>
  <c r="T4676" i="1"/>
  <c r="T4689" i="1"/>
  <c r="T4709" i="1"/>
  <c r="T4729" i="1"/>
  <c r="T4749" i="1"/>
  <c r="T4769" i="1"/>
  <c r="T4789" i="1"/>
  <c r="T4809" i="1"/>
  <c r="T4829" i="1"/>
  <c r="T4849" i="1"/>
  <c r="T4899" i="1"/>
  <c r="T4919" i="1"/>
  <c r="T4939" i="1"/>
  <c r="T4949" i="1"/>
  <c r="T4979" i="1"/>
  <c r="T4989" i="1"/>
  <c r="T5019" i="1"/>
  <c r="T5029" i="1"/>
  <c r="T5059" i="1"/>
  <c r="T5069" i="1"/>
  <c r="T5085" i="1"/>
  <c r="T3123" i="1"/>
  <c r="T3133" i="1"/>
  <c r="T3143" i="1"/>
  <c r="T3153" i="1"/>
  <c r="T3163" i="1"/>
  <c r="T3173" i="1"/>
  <c r="T3183" i="1"/>
  <c r="T3193" i="1"/>
  <c r="T3203" i="1"/>
  <c r="T3213" i="1"/>
  <c r="T3232" i="1"/>
  <c r="T3238" i="1"/>
  <c r="T3287" i="1"/>
  <c r="T3327" i="1"/>
  <c r="T3367" i="1"/>
  <c r="T3407" i="1"/>
  <c r="T3447" i="1"/>
  <c r="T3487" i="1"/>
  <c r="T3527" i="1"/>
  <c r="T3567" i="1"/>
  <c r="T3607" i="1"/>
  <c r="T3647" i="1"/>
  <c r="T3687" i="1"/>
  <c r="T3707" i="1"/>
  <c r="T3717" i="1"/>
  <c r="T3727" i="1"/>
  <c r="T3737" i="1"/>
  <c r="T3747" i="1"/>
  <c r="T3757" i="1"/>
  <c r="T3767" i="1"/>
  <c r="T3777" i="1"/>
  <c r="T3787" i="1"/>
  <c r="T3797" i="1"/>
  <c r="T3807" i="1"/>
  <c r="T3817" i="1"/>
  <c r="T3924" i="1"/>
  <c r="T3950" i="1"/>
  <c r="T3960" i="1"/>
  <c r="T3979" i="1"/>
  <c r="T3999" i="1"/>
  <c r="T4009" i="1"/>
  <c r="T4018" i="1"/>
  <c r="T4028" i="1"/>
  <c r="T4038" i="1"/>
  <c r="T4041" i="1"/>
  <c r="T4050" i="1"/>
  <c r="T4060" i="1"/>
  <c r="T4200" i="1"/>
  <c r="T4210" i="1"/>
  <c r="T4220" i="1"/>
  <c r="T4230" i="1"/>
  <c r="T4240" i="1"/>
  <c r="T4250" i="1"/>
  <c r="T4260" i="1"/>
  <c r="T4270" i="1"/>
  <c r="T4280" i="1"/>
  <c r="T4290" i="1"/>
  <c r="T4300" i="1"/>
  <c r="T4310" i="1"/>
  <c r="T4320" i="1"/>
  <c r="T4330" i="1"/>
  <c r="T4340" i="1"/>
  <c r="T4350" i="1"/>
  <c r="T4360" i="1"/>
  <c r="T4370" i="1"/>
  <c r="T4380" i="1"/>
  <c r="T4390" i="1"/>
  <c r="T4400" i="1"/>
  <c r="T4410" i="1"/>
  <c r="T4420" i="1"/>
  <c r="T4430" i="1"/>
  <c r="T4440" i="1"/>
  <c r="T4450" i="1"/>
  <c r="T4460" i="1"/>
  <c r="T4470" i="1"/>
  <c r="T4510" i="1"/>
  <c r="T4550" i="1"/>
  <c r="T4560" i="1"/>
  <c r="T4570" i="1"/>
  <c r="T4580" i="1"/>
  <c r="T4590" i="1"/>
  <c r="T4600" i="1"/>
  <c r="T4610" i="1"/>
  <c r="T4620" i="1"/>
  <c r="T4630" i="1"/>
  <c r="T4640" i="1"/>
  <c r="T4650" i="1"/>
  <c r="T4660" i="1"/>
  <c r="T4670" i="1"/>
  <c r="T4680" i="1"/>
  <c r="T5094" i="1"/>
  <c r="T7261" i="1"/>
  <c r="T7099" i="1"/>
  <c r="T7109" i="1"/>
  <c r="T7139" i="1"/>
  <c r="T7149" i="1"/>
  <c r="T7159" i="1"/>
  <c r="T7179" i="1"/>
  <c r="T7189" i="1"/>
  <c r="T7219" i="1"/>
  <c r="T7229" i="1"/>
  <c r="T7252" i="1"/>
  <c r="T7951" i="1"/>
  <c r="T6616" i="1"/>
  <c r="T6626" i="1"/>
  <c r="T6656" i="1"/>
  <c r="T6666" i="1"/>
  <c r="T6676" i="1"/>
  <c r="T6686" i="1"/>
  <c r="T6696" i="1"/>
  <c r="T6706" i="1"/>
  <c r="T6716" i="1"/>
  <c r="T6726" i="1"/>
  <c r="T6736" i="1"/>
  <c r="T6746" i="1"/>
  <c r="T6756" i="1"/>
  <c r="T6766" i="1"/>
  <c r="T6776" i="1"/>
  <c r="T7275" i="1"/>
  <c r="T7698" i="1"/>
  <c r="T7948" i="1"/>
  <c r="T7961" i="1"/>
  <c r="T8001" i="1"/>
  <c r="T6623" i="1"/>
  <c r="T6629" i="1"/>
  <c r="T6635" i="1"/>
  <c r="T7272" i="1"/>
  <c r="T4217" i="1"/>
  <c r="T4257" i="1"/>
  <c r="T4297" i="1"/>
  <c r="T4337" i="1"/>
  <c r="T4377" i="1"/>
  <c r="T4397" i="1"/>
  <c r="T4407" i="1"/>
  <c r="T4417" i="1"/>
  <c r="T4427" i="1"/>
  <c r="T4437" i="1"/>
  <c r="T4447" i="1"/>
  <c r="T4457" i="1"/>
  <c r="T4497" i="1"/>
  <c r="T4537" i="1"/>
  <c r="T4577" i="1"/>
  <c r="T4587" i="1"/>
  <c r="T4597" i="1"/>
  <c r="T4607" i="1"/>
  <c r="T4617" i="1"/>
  <c r="T4627" i="1"/>
  <c r="T4637" i="1"/>
  <c r="T4647" i="1"/>
  <c r="T4657" i="1"/>
  <c r="T4667" i="1"/>
  <c r="T4677" i="1"/>
  <c r="T5832" i="1"/>
  <c r="T7269" i="1"/>
  <c r="T4720" i="1"/>
  <c r="T4730" i="1"/>
  <c r="T4760" i="1"/>
  <c r="T4770" i="1"/>
  <c r="T4800" i="1"/>
  <c r="T4810" i="1"/>
  <c r="T4840" i="1"/>
  <c r="T4850" i="1"/>
  <c r="T4870" i="1"/>
  <c r="T4890" i="1"/>
  <c r="T4930" i="1"/>
  <c r="T4970" i="1"/>
  <c r="T4990" i="1"/>
  <c r="T5010" i="1"/>
  <c r="T5030" i="1"/>
  <c r="T5050" i="1"/>
  <c r="T5070" i="1"/>
  <c r="T5086" i="1"/>
  <c r="T5092" i="1"/>
  <c r="T5115" i="1"/>
  <c r="T5135" i="1"/>
  <c r="T5155" i="1"/>
  <c r="T5175" i="1"/>
  <c r="T5195" i="1"/>
  <c r="T5215" i="1"/>
  <c r="T5235" i="1"/>
  <c r="T5845" i="1"/>
  <c r="T5994" i="1"/>
  <c r="T6004" i="1"/>
  <c r="T6014" i="1"/>
  <c r="T6034" i="1"/>
  <c r="T6054" i="1"/>
  <c r="T6074" i="1"/>
  <c r="T6094" i="1"/>
  <c r="T6114" i="1"/>
  <c r="T6134" i="1"/>
  <c r="T6154" i="1"/>
  <c r="T6174" i="1"/>
  <c r="T6194" i="1"/>
  <c r="T6204" i="1"/>
  <c r="T6214" i="1"/>
  <c r="T6324" i="1"/>
  <c r="T6334" i="1"/>
  <c r="T6364" i="1"/>
  <c r="T6374" i="1"/>
  <c r="T6404" i="1"/>
  <c r="T6414" i="1"/>
  <c r="T6444" i="1"/>
  <c r="T6484" i="1"/>
  <c r="T6494" i="1"/>
  <c r="T6504" i="1"/>
  <c r="T6514" i="1"/>
  <c r="T6524" i="1"/>
  <c r="T6534" i="1"/>
  <c r="T6544" i="1"/>
  <c r="T6554" i="1"/>
  <c r="T6564" i="1"/>
  <c r="T6574" i="1"/>
  <c r="T5855" i="1"/>
  <c r="T5875" i="1"/>
  <c r="T5915" i="1"/>
  <c r="T5955" i="1"/>
  <c r="T5991" i="1"/>
  <c r="T6311" i="1"/>
  <c r="T6321" i="1"/>
  <c r="T6331" i="1"/>
  <c r="T6351" i="1"/>
  <c r="T6361" i="1"/>
  <c r="T6371" i="1"/>
  <c r="T6391" i="1"/>
  <c r="T6401" i="1"/>
  <c r="T5379" i="1"/>
  <c r="T5389" i="1"/>
  <c r="T5399" i="1"/>
  <c r="T5409" i="1"/>
  <c r="T5419" i="1"/>
  <c r="T5429" i="1"/>
  <c r="T5439" i="1"/>
  <c r="T5449" i="1"/>
  <c r="T5459" i="1"/>
  <c r="T5469" i="1"/>
  <c r="T5479" i="1"/>
  <c r="T5489" i="1"/>
  <c r="T5499" i="1"/>
  <c r="T5509" i="1"/>
  <c r="T5519" i="1"/>
  <c r="T5529" i="1"/>
  <c r="T5535" i="1"/>
  <c r="T5545" i="1"/>
  <c r="T5555" i="1"/>
  <c r="T5565" i="1"/>
  <c r="T5575" i="1"/>
  <c r="T5585" i="1"/>
  <c r="T5595" i="1"/>
  <c r="T5605" i="1"/>
  <c r="T5615" i="1"/>
  <c r="T5625" i="1"/>
  <c r="T5635" i="1"/>
  <c r="T5645" i="1"/>
  <c r="T5655" i="1"/>
  <c r="T5665" i="1"/>
  <c r="T5675" i="1"/>
  <c r="T5685" i="1"/>
  <c r="T5695" i="1"/>
  <c r="T5705" i="1"/>
  <c r="T5715" i="1"/>
  <c r="T5725" i="1"/>
  <c r="T5735" i="1"/>
  <c r="T5745" i="1"/>
  <c r="T5755" i="1"/>
  <c r="T5765" i="1"/>
  <c r="T5775" i="1"/>
  <c r="T5785" i="1"/>
  <c r="T5795" i="1"/>
  <c r="T5862" i="1"/>
  <c r="T5872" i="1"/>
  <c r="T5882" i="1"/>
  <c r="T5892" i="1"/>
  <c r="T5902" i="1"/>
  <c r="T5912" i="1"/>
  <c r="T5922" i="1"/>
  <c r="T5942" i="1"/>
  <c r="T5952" i="1"/>
  <c r="T5962" i="1"/>
  <c r="T5978" i="1"/>
  <c r="T5988" i="1"/>
  <c r="T5998" i="1"/>
  <c r="T6018" i="1"/>
  <c r="T6038" i="1"/>
  <c r="T6058" i="1"/>
  <c r="T6078" i="1"/>
  <c r="T6098" i="1"/>
  <c r="T6118" i="1"/>
  <c r="T6138" i="1"/>
  <c r="T6158" i="1"/>
  <c r="T6178" i="1"/>
  <c r="T6188" i="1"/>
  <c r="T6198" i="1"/>
  <c r="T6318" i="1"/>
  <c r="T6348" i="1"/>
  <c r="T6358" i="1"/>
  <c r="T6388" i="1"/>
  <c r="T6398" i="1"/>
  <c r="T6428" i="1"/>
  <c r="T6468" i="1"/>
  <c r="T6488" i="1"/>
  <c r="T6498" i="1"/>
  <c r="T6508" i="1"/>
  <c r="T6518" i="1"/>
  <c r="T6528" i="1"/>
  <c r="T6538" i="1"/>
  <c r="T6548" i="1"/>
  <c r="T6558" i="1"/>
  <c r="T6568" i="1"/>
  <c r="T6578" i="1"/>
  <c r="T6587" i="1"/>
  <c r="T7481" i="1"/>
  <c r="T7491" i="1"/>
  <c r="T7521" i="1"/>
  <c r="T7531" i="1"/>
  <c r="T7551" i="1"/>
  <c r="T7571" i="1"/>
  <c r="T7591" i="1"/>
  <c r="T7611" i="1"/>
  <c r="T7651" i="1"/>
  <c r="T7771" i="1"/>
  <c r="T7891" i="1"/>
  <c r="T7911" i="1"/>
  <c r="T7931" i="1"/>
  <c r="T5533" i="1"/>
  <c r="T5543" i="1"/>
  <c r="T5553" i="1"/>
  <c r="T5563" i="1"/>
  <c r="T5573" i="1"/>
  <c r="T5583" i="1"/>
  <c r="T5593" i="1"/>
  <c r="T5603" i="1"/>
  <c r="T5613" i="1"/>
  <c r="T5623" i="1"/>
  <c r="T5633" i="1"/>
  <c r="T5643" i="1"/>
  <c r="T5653" i="1"/>
  <c r="T5663" i="1"/>
  <c r="T5673" i="1"/>
  <c r="T5683" i="1"/>
  <c r="T5693" i="1"/>
  <c r="T5703" i="1"/>
  <c r="T5713" i="1"/>
  <c r="T5723" i="1"/>
  <c r="T5733" i="1"/>
  <c r="T5743" i="1"/>
  <c r="T5753" i="1"/>
  <c r="T5763" i="1"/>
  <c r="T5773" i="1"/>
  <c r="T5783" i="1"/>
  <c r="T5815" i="1"/>
  <c r="T5837" i="1"/>
  <c r="T6648" i="1"/>
  <c r="T6654" i="1"/>
  <c r="T6664" i="1"/>
  <c r="T6674" i="1"/>
  <c r="T6684" i="1"/>
  <c r="T6694" i="1"/>
  <c r="T6704" i="1"/>
  <c r="T6714" i="1"/>
  <c r="T6724" i="1"/>
  <c r="T6734" i="1"/>
  <c r="T6744" i="1"/>
  <c r="T6754" i="1"/>
  <c r="T6764" i="1"/>
  <c r="T6774" i="1"/>
  <c r="T6784" i="1"/>
  <c r="T6794" i="1"/>
  <c r="T6804" i="1"/>
  <c r="T6814" i="1"/>
  <c r="T6824" i="1"/>
  <c r="T6834" i="1"/>
  <c r="T6844" i="1"/>
  <c r="T6864" i="1"/>
  <c r="T6874" i="1"/>
  <c r="T6884" i="1"/>
  <c r="T6894" i="1"/>
  <c r="T6914" i="1"/>
  <c r="T6924" i="1"/>
  <c r="T6944" i="1"/>
  <c r="T6954" i="1"/>
  <c r="T6964" i="1"/>
  <c r="T6974" i="1"/>
  <c r="T6984" i="1"/>
  <c r="T6994" i="1"/>
  <c r="T7004" i="1"/>
  <c r="T7014" i="1"/>
  <c r="T7024" i="1"/>
  <c r="T7034" i="1"/>
  <c r="T7044" i="1"/>
  <c r="T7054" i="1"/>
  <c r="T7064" i="1"/>
  <c r="T7074" i="1"/>
  <c r="T7084" i="1"/>
  <c r="T7094" i="1"/>
  <c r="T7104" i="1"/>
  <c r="T7114" i="1"/>
  <c r="T7144" i="1"/>
  <c r="T7154" i="1"/>
  <c r="T7164" i="1"/>
  <c r="T7174" i="1"/>
  <c r="T7184" i="1"/>
  <c r="T7214" i="1"/>
  <c r="T7224" i="1"/>
  <c r="T7253" i="1"/>
  <c r="T7958" i="1"/>
  <c r="T7988" i="1"/>
  <c r="T7998" i="1"/>
  <c r="T8038" i="1"/>
  <c r="T5690" i="1"/>
  <c r="T5700" i="1"/>
  <c r="T5710" i="1"/>
  <c r="T5720" i="1"/>
  <c r="T5730" i="1"/>
  <c r="T5740" i="1"/>
  <c r="T5750" i="1"/>
  <c r="T5760" i="1"/>
  <c r="T5770" i="1"/>
  <c r="T5780" i="1"/>
  <c r="T5790" i="1"/>
  <c r="T5809" i="1"/>
  <c r="T6621" i="1"/>
  <c r="T6639" i="1"/>
  <c r="T6645" i="1"/>
  <c r="T6701" i="1"/>
  <c r="T6711" i="1"/>
  <c r="T6721" i="1"/>
  <c r="T6731" i="1"/>
  <c r="T6741" i="1"/>
  <c r="T6751" i="1"/>
  <c r="T6761" i="1"/>
  <c r="T6771" i="1"/>
  <c r="T6781" i="1"/>
  <c r="T6791" i="1"/>
  <c r="T6801" i="1"/>
  <c r="T6811" i="1"/>
  <c r="T6821" i="1"/>
  <c r="T6831" i="1"/>
  <c r="T6841" i="1"/>
  <c r="T6861" i="1"/>
  <c r="T6941" i="1"/>
  <c r="T6981" i="1"/>
  <c r="T7021" i="1"/>
  <c r="T7061" i="1"/>
  <c r="T7101" i="1"/>
  <c r="T7131" i="1"/>
  <c r="T7141" i="1"/>
  <c r="T7151" i="1"/>
  <c r="T7161" i="1"/>
  <c r="T7171" i="1"/>
  <c r="T7181" i="1"/>
  <c r="T7211" i="1"/>
  <c r="T7221" i="1"/>
  <c r="T7260" i="1"/>
  <c r="T7942" i="1"/>
  <c r="T7952" i="1"/>
  <c r="T7939" i="1"/>
  <c r="T5308" i="1"/>
  <c r="T5318" i="1"/>
  <c r="T5338" i="1"/>
  <c r="T5348" i="1"/>
  <c r="T5358" i="1"/>
  <c r="T5388" i="1"/>
  <c r="T5408" i="1"/>
  <c r="T5428" i="1"/>
  <c r="T5448" i="1"/>
  <c r="T5468" i="1"/>
  <c r="T5488" i="1"/>
  <c r="T5498" i="1"/>
  <c r="T5508" i="1"/>
  <c r="T5518" i="1"/>
  <c r="T5528" i="1"/>
  <c r="T5854" i="1"/>
  <c r="T5864" i="1"/>
  <c r="T5874" i="1"/>
  <c r="T5894" i="1"/>
  <c r="T5904" i="1"/>
  <c r="T5914" i="1"/>
  <c r="T5934" i="1"/>
  <c r="T5944" i="1"/>
  <c r="T5954" i="1"/>
  <c r="T5974" i="1"/>
  <c r="T5980" i="1"/>
  <c r="T5990" i="1"/>
  <c r="T6010" i="1"/>
  <c r="T6030" i="1"/>
  <c r="T6050" i="1"/>
  <c r="T6070" i="1"/>
  <c r="T6090" i="1"/>
  <c r="T6110" i="1"/>
  <c r="T6130" i="1"/>
  <c r="T6150" i="1"/>
  <c r="T6170" i="1"/>
  <c r="T6190" i="1"/>
  <c r="T6210" i="1"/>
  <c r="T6310" i="1"/>
  <c r="T6340" i="1"/>
  <c r="T6350" i="1"/>
  <c r="T6380" i="1"/>
  <c r="T6390" i="1"/>
  <c r="T6420" i="1"/>
  <c r="T6460" i="1"/>
  <c r="T6480" i="1"/>
  <c r="T6490" i="1"/>
  <c r="T6500" i="1"/>
  <c r="T6510" i="1"/>
  <c r="T6520" i="1"/>
  <c r="T6530" i="1"/>
  <c r="T6540" i="1"/>
  <c r="T6550" i="1"/>
  <c r="T6560" i="1"/>
  <c r="T6570" i="1"/>
  <c r="T7241" i="1"/>
  <c r="T5255" i="1"/>
  <c r="T5835" i="1"/>
  <c r="T5848" i="1"/>
  <c r="T5861" i="1"/>
  <c r="T5931" i="1"/>
  <c r="T5971" i="1"/>
  <c r="T6607" i="1"/>
  <c r="T5554" i="1"/>
  <c r="T5564" i="1"/>
  <c r="T5574" i="1"/>
  <c r="T5584" i="1"/>
  <c r="T5594" i="1"/>
  <c r="T5604" i="1"/>
  <c r="T5614" i="1"/>
  <c r="T5624" i="1"/>
  <c r="T5634" i="1"/>
  <c r="T5644" i="1"/>
  <c r="T5654" i="1"/>
  <c r="T5664" i="1"/>
  <c r="T5674" i="1"/>
  <c r="T5684" i="1"/>
  <c r="T5694" i="1"/>
  <c r="T5704" i="1"/>
  <c r="T5714" i="1"/>
  <c r="T5724" i="1"/>
  <c r="T5734" i="1"/>
  <c r="T5744" i="1"/>
  <c r="T5754" i="1"/>
  <c r="T5764" i="1"/>
  <c r="T5774" i="1"/>
  <c r="T5784" i="1"/>
  <c r="T5800" i="1"/>
  <c r="T5803" i="1"/>
  <c r="T5806" i="1"/>
  <c r="T5870" i="1"/>
  <c r="T5880" i="1"/>
  <c r="T5890" i="1"/>
  <c r="T5910" i="1"/>
  <c r="T5920" i="1"/>
  <c r="T5930" i="1"/>
  <c r="T5950" i="1"/>
  <c r="T5960" i="1"/>
  <c r="T5970" i="1"/>
  <c r="T6620" i="1"/>
  <c r="T7249" i="1"/>
  <c r="T7316" i="1"/>
  <c r="T7336" i="1"/>
  <c r="T7346" i="1"/>
  <c r="T7356" i="1"/>
  <c r="T7376" i="1"/>
  <c r="T7386" i="1"/>
  <c r="T7396" i="1"/>
  <c r="T7416" i="1"/>
  <c r="T7426" i="1"/>
  <c r="T7446" i="1"/>
  <c r="T7456" i="1"/>
  <c r="T7486" i="1"/>
  <c r="T7496" i="1"/>
  <c r="T7526" i="1"/>
  <c r="T7536" i="1"/>
  <c r="T7546" i="1"/>
  <c r="T7576" i="1"/>
  <c r="T7586" i="1"/>
  <c r="T7616" i="1"/>
  <c r="T7626" i="1"/>
  <c r="T7646" i="1"/>
  <c r="T7656" i="1"/>
  <c r="T7666" i="1"/>
  <c r="T7706" i="1"/>
  <c r="T7726" i="1"/>
  <c r="T7736" i="1"/>
  <c r="T7746" i="1"/>
  <c r="T7776" i="1"/>
  <c r="T7786" i="1"/>
  <c r="T7806" i="1"/>
  <c r="T7816" i="1"/>
  <c r="T7826" i="1"/>
  <c r="T7836" i="1"/>
  <c r="T7846" i="1"/>
  <c r="T7856" i="1"/>
  <c r="T7866" i="1"/>
  <c r="T7876" i="1"/>
  <c r="T7906" i="1"/>
  <c r="T7936" i="1"/>
  <c r="T6226" i="1"/>
  <c r="T6236" i="1"/>
  <c r="T6246" i="1"/>
  <c r="T6256" i="1"/>
  <c r="T6266" i="1"/>
  <c r="T6276" i="1"/>
  <c r="T6286" i="1"/>
  <c r="T6296" i="1"/>
  <c r="T6306" i="1"/>
  <c r="T5132" i="1"/>
  <c r="T5142" i="1"/>
  <c r="T5172" i="1"/>
  <c r="T5182" i="1"/>
  <c r="T5212" i="1"/>
  <c r="T5222" i="1"/>
  <c r="T5242" i="1"/>
  <c r="T5252" i="1"/>
  <c r="T5262" i="1"/>
  <c r="T5282" i="1"/>
  <c r="T5292" i="1"/>
  <c r="T5302" i="1"/>
  <c r="T5322" i="1"/>
  <c r="T5332" i="1"/>
  <c r="T5342" i="1"/>
  <c r="T5362" i="1"/>
  <c r="T5372" i="1"/>
  <c r="T5392" i="1"/>
  <c r="T5412" i="1"/>
  <c r="T5432" i="1"/>
  <c r="T5452" i="1"/>
  <c r="T5472" i="1"/>
  <c r="T5983" i="1"/>
  <c r="T6313" i="1"/>
  <c r="T6323" i="1"/>
  <c r="T6343" i="1"/>
  <c r="T6353" i="1"/>
  <c r="T6363" i="1"/>
  <c r="T6383" i="1"/>
  <c r="T6393" i="1"/>
  <c r="T6403" i="1"/>
  <c r="T6423" i="1"/>
  <c r="T6433" i="1"/>
  <c r="T6443" i="1"/>
  <c r="T6463" i="1"/>
  <c r="T6473" i="1"/>
  <c r="T6483" i="1"/>
  <c r="T6493" i="1"/>
  <c r="T6503" i="1"/>
  <c r="T6513" i="1"/>
  <c r="T6523" i="1"/>
  <c r="T6533" i="1"/>
  <c r="T6543" i="1"/>
  <c r="T6553" i="1"/>
  <c r="T6563" i="1"/>
  <c r="T6573" i="1"/>
  <c r="T6600" i="1"/>
  <c r="T7259" i="1"/>
  <c r="T7304" i="1"/>
  <c r="T6624" i="1"/>
  <c r="T6630" i="1"/>
  <c r="T6636" i="1"/>
  <c r="T5477" i="1"/>
  <c r="T5487" i="1"/>
  <c r="T5497" i="1"/>
  <c r="T5507" i="1"/>
  <c r="T5517" i="1"/>
  <c r="T5527" i="1"/>
  <c r="T5839" i="1"/>
  <c r="T5858" i="1"/>
  <c r="T5878" i="1"/>
  <c r="T5888" i="1"/>
  <c r="T5898" i="1"/>
  <c r="T5918" i="1"/>
  <c r="T5928" i="1"/>
  <c r="T5938" i="1"/>
  <c r="T5958" i="1"/>
  <c r="T5968" i="1"/>
  <c r="T6227" i="1"/>
  <c r="T6237" i="1"/>
  <c r="T6247" i="1"/>
  <c r="T6257" i="1"/>
  <c r="T6267" i="1"/>
  <c r="T6277" i="1"/>
  <c r="T6287" i="1"/>
  <c r="T6297" i="1"/>
  <c r="T6307" i="1"/>
  <c r="T6707" i="1"/>
  <c r="T6717" i="1"/>
  <c r="T6727" i="1"/>
  <c r="T6737" i="1"/>
  <c r="T6747" i="1"/>
  <c r="T6757" i="1"/>
  <c r="T6767" i="1"/>
  <c r="T6777" i="1"/>
  <c r="T6787" i="1"/>
  <c r="T6797" i="1"/>
  <c r="T6807" i="1"/>
  <c r="T6817" i="1"/>
  <c r="T6827" i="1"/>
  <c r="T6837" i="1"/>
  <c r="T6847" i="1"/>
  <c r="T6877" i="1"/>
  <c r="T6897" i="1"/>
  <c r="T6917" i="1"/>
  <c r="T6957" i="1"/>
  <c r="T6997" i="1"/>
  <c r="T7037" i="1"/>
  <c r="T7077" i="1"/>
  <c r="T7107" i="1"/>
  <c r="T7117" i="1"/>
  <c r="T7137" i="1"/>
  <c r="T7147" i="1"/>
  <c r="T7157" i="1"/>
  <c r="T7187" i="1"/>
  <c r="T7197" i="1"/>
  <c r="T7227" i="1"/>
  <c r="T7243" i="1"/>
  <c r="T7277" i="1"/>
  <c r="T7325" i="1"/>
  <c r="T7365" i="1"/>
  <c r="T7405" i="1"/>
  <c r="T7435" i="1"/>
  <c r="T7465" i="1"/>
  <c r="T7475" i="1"/>
  <c r="T7505" i="1"/>
  <c r="T7515" i="1"/>
  <c r="T7545" i="1"/>
  <c r="T7555" i="1"/>
  <c r="T7575" i="1"/>
  <c r="T7595" i="1"/>
  <c r="T7635" i="1"/>
  <c r="T7795" i="1"/>
  <c r="T7895" i="1"/>
  <c r="T7915" i="1"/>
  <c r="T7935" i="1"/>
  <c r="T7964" i="1"/>
  <c r="T7974" i="1"/>
  <c r="T8004" i="1"/>
  <c r="T8014" i="1"/>
  <c r="T8034" i="1"/>
  <c r="T5541" i="1"/>
  <c r="T5551" i="1"/>
  <c r="T5561" i="1"/>
  <c r="T5571" i="1"/>
  <c r="T5581" i="1"/>
  <c r="T5591" i="1"/>
  <c r="T5601" i="1"/>
  <c r="T5611" i="1"/>
  <c r="T5621" i="1"/>
  <c r="T5631" i="1"/>
  <c r="T5641" i="1"/>
  <c r="T5651" i="1"/>
  <c r="T5661" i="1"/>
  <c r="T5671" i="1"/>
  <c r="T5681" i="1"/>
  <c r="T5691" i="1"/>
  <c r="T5701" i="1"/>
  <c r="T5711" i="1"/>
  <c r="T5721" i="1"/>
  <c r="T5731" i="1"/>
  <c r="T5741" i="1"/>
  <c r="T5751" i="1"/>
  <c r="T5761" i="1"/>
  <c r="T5771" i="1"/>
  <c r="T5781" i="1"/>
  <c r="T5791" i="1"/>
  <c r="T5831" i="1"/>
  <c r="T5982" i="1"/>
  <c r="T6002" i="1"/>
  <c r="T6022" i="1"/>
  <c r="T6042" i="1"/>
  <c r="T6062" i="1"/>
  <c r="T6082" i="1"/>
  <c r="T6102" i="1"/>
  <c r="T6122" i="1"/>
  <c r="T6142" i="1"/>
  <c r="T6162" i="1"/>
  <c r="T6182" i="1"/>
  <c r="T6202" i="1"/>
  <c r="T6212" i="1"/>
  <c r="T6332" i="1"/>
  <c r="T6342" i="1"/>
  <c r="T6372" i="1"/>
  <c r="T6382" i="1"/>
  <c r="T6412" i="1"/>
  <c r="T6422" i="1"/>
  <c r="T6452" i="1"/>
  <c r="T6482" i="1"/>
  <c r="T6492" i="1"/>
  <c r="T6502" i="1"/>
  <c r="T6512" i="1"/>
  <c r="T6522" i="1"/>
  <c r="T6532" i="1"/>
  <c r="T6542" i="1"/>
  <c r="T6552" i="1"/>
  <c r="T6562" i="1"/>
  <c r="T6572" i="1"/>
  <c r="T6622" i="1"/>
  <c r="T6634" i="1"/>
  <c r="T7257" i="1"/>
  <c r="T7943" i="1"/>
  <c r="T5538" i="1"/>
  <c r="T5548" i="1"/>
  <c r="T5558" i="1"/>
  <c r="T5568" i="1"/>
  <c r="T5578" i="1"/>
  <c r="T5588" i="1"/>
  <c r="T5598" i="1"/>
  <c r="T5608" i="1"/>
  <c r="T5618" i="1"/>
  <c r="T5628" i="1"/>
  <c r="T5638" i="1"/>
  <c r="T5648" i="1"/>
  <c r="T5658" i="1"/>
  <c r="T5668" i="1"/>
  <c r="T5678" i="1"/>
  <c r="T5688" i="1"/>
  <c r="T5698" i="1"/>
  <c r="T5708" i="1"/>
  <c r="T5718" i="1"/>
  <c r="T5728" i="1"/>
  <c r="T5738" i="1"/>
  <c r="T5748" i="1"/>
  <c r="T5758" i="1"/>
  <c r="T5768" i="1"/>
  <c r="T5778" i="1"/>
  <c r="T5788" i="1"/>
  <c r="T5816" i="1"/>
  <c r="T5819" i="1"/>
  <c r="T5822" i="1"/>
  <c r="T5847" i="1"/>
  <c r="T5999" i="1"/>
  <c r="T6319" i="1"/>
  <c r="T6329" i="1"/>
  <c r="T6339" i="1"/>
  <c r="T6359" i="1"/>
  <c r="T6369" i="1"/>
  <c r="T6379" i="1"/>
  <c r="T6399" i="1"/>
  <c r="T6409" i="1"/>
  <c r="T6419" i="1"/>
  <c r="T6439" i="1"/>
  <c r="T6449" i="1"/>
  <c r="T6459" i="1"/>
  <c r="T6479" i="1"/>
  <c r="T6489" i="1"/>
  <c r="T6499" i="1"/>
  <c r="T6509" i="1"/>
  <c r="T6519" i="1"/>
  <c r="T6529" i="1"/>
  <c r="T6539" i="1"/>
  <c r="T6549" i="1"/>
  <c r="T6559" i="1"/>
  <c r="T6569" i="1"/>
  <c r="T6619" i="1"/>
  <c r="T7251" i="1"/>
  <c r="T7940" i="1"/>
  <c r="T107" i="1"/>
  <c r="T115" i="1"/>
  <c r="T123" i="1"/>
  <c r="T131" i="1"/>
  <c r="T139" i="1"/>
  <c r="T147" i="1"/>
  <c r="T155" i="1"/>
  <c r="T163" i="1"/>
  <c r="T171" i="1"/>
  <c r="T179" i="1"/>
  <c r="T105" i="1"/>
  <c r="T113" i="1"/>
  <c r="T121" i="1"/>
  <c r="T129" i="1"/>
  <c r="T137" i="1"/>
  <c r="T145" i="1"/>
  <c r="T153" i="1"/>
  <c r="T161" i="1"/>
  <c r="T169" i="1"/>
  <c r="T177" i="1"/>
  <c r="T111" i="1"/>
  <c r="T119" i="1"/>
  <c r="T127" i="1"/>
  <c r="T135" i="1"/>
  <c r="T143" i="1"/>
  <c r="T151" i="1"/>
  <c r="T159" i="1"/>
  <c r="T167" i="1"/>
  <c r="T175" i="1"/>
  <c r="T109" i="1"/>
  <c r="T117" i="1"/>
  <c r="T125" i="1"/>
  <c r="T133" i="1"/>
  <c r="T141" i="1"/>
  <c r="T149" i="1"/>
  <c r="T157" i="1"/>
  <c r="T165" i="1"/>
  <c r="T173" i="1"/>
  <c r="T181" i="1"/>
  <c r="T938" i="1"/>
  <c r="T946" i="1"/>
  <c r="T954" i="1"/>
  <c r="T962" i="1"/>
  <c r="T970" i="1"/>
  <c r="T978" i="1"/>
  <c r="T986" i="1"/>
  <c r="T994" i="1"/>
  <c r="T1002" i="1"/>
  <c r="T1010" i="1"/>
  <c r="T1018" i="1"/>
  <c r="T1036" i="1"/>
  <c r="T1052" i="1"/>
  <c r="T1068" i="1"/>
  <c r="T1084" i="1"/>
  <c r="T1100" i="1"/>
  <c r="T1116" i="1"/>
  <c r="T1132" i="1"/>
  <c r="T1148" i="1"/>
  <c r="T1153" i="1"/>
  <c r="T1181" i="1"/>
  <c r="T1185" i="1"/>
  <c r="T1213" i="1"/>
  <c r="T1217" i="1"/>
  <c r="T1245" i="1"/>
  <c r="T1249" i="1"/>
  <c r="T1277" i="1"/>
  <c r="T1281" i="1"/>
  <c r="T937" i="1"/>
  <c r="T945" i="1"/>
  <c r="T953" i="1"/>
  <c r="T961" i="1"/>
  <c r="T969" i="1"/>
  <c r="T977" i="1"/>
  <c r="T985" i="1"/>
  <c r="T993" i="1"/>
  <c r="T1001" i="1"/>
  <c r="T1009" i="1"/>
  <c r="T1017" i="1"/>
  <c r="T1025" i="1"/>
  <c r="T1041" i="1"/>
  <c r="T1057" i="1"/>
  <c r="T1073" i="1"/>
  <c r="T1089" i="1"/>
  <c r="T1105" i="1"/>
  <c r="T1121" i="1"/>
  <c r="T1137" i="1"/>
  <c r="T1180" i="1"/>
  <c r="T1212" i="1"/>
  <c r="T1244" i="1"/>
  <c r="T1276" i="1"/>
  <c r="T943" i="1"/>
  <c r="T951" i="1"/>
  <c r="T959" i="1"/>
  <c r="T967" i="1"/>
  <c r="T975" i="1"/>
  <c r="T983" i="1"/>
  <c r="T991" i="1"/>
  <c r="T999" i="1"/>
  <c r="T1007" i="1"/>
  <c r="T1015" i="1"/>
  <c r="T1023" i="1"/>
  <c r="T1029" i="1"/>
  <c r="T1045" i="1"/>
  <c r="T1061" i="1"/>
  <c r="T1077" i="1"/>
  <c r="T1093" i="1"/>
  <c r="T1109" i="1"/>
  <c r="T1125" i="1"/>
  <c r="T1141" i="1"/>
  <c r="T1156" i="1"/>
  <c r="T1188" i="1"/>
  <c r="T1220" i="1"/>
  <c r="T1252" i="1"/>
  <c r="T1284" i="1"/>
  <c r="T942" i="1"/>
  <c r="T950" i="1"/>
  <c r="T958" i="1"/>
  <c r="T966" i="1"/>
  <c r="T974" i="1"/>
  <c r="T982" i="1"/>
  <c r="T990" i="1"/>
  <c r="T998" i="1"/>
  <c r="T1006" i="1"/>
  <c r="T1014" i="1"/>
  <c r="T1022" i="1"/>
  <c r="T1060" i="1"/>
  <c r="T1076" i="1"/>
  <c r="T940" i="1"/>
  <c r="T948" i="1"/>
  <c r="T956" i="1"/>
  <c r="T964" i="1"/>
  <c r="T972" i="1"/>
  <c r="T980" i="1"/>
  <c r="T988" i="1"/>
  <c r="T996" i="1"/>
  <c r="T1004" i="1"/>
  <c r="T1012" i="1"/>
  <c r="T1020" i="1"/>
  <c r="T1032" i="1"/>
  <c r="T1048" i="1"/>
  <c r="T1064" i="1"/>
  <c r="T1080" i="1"/>
  <c r="T1096" i="1"/>
  <c r="T1112" i="1"/>
  <c r="T1128" i="1"/>
  <c r="T1144" i="1"/>
  <c r="T1173" i="1"/>
  <c r="T1177" i="1"/>
  <c r="T1205" i="1"/>
  <c r="T1209" i="1"/>
  <c r="T1237" i="1"/>
  <c r="T1241" i="1"/>
  <c r="T1269" i="1"/>
  <c r="T1273" i="1"/>
  <c r="T1026" i="1"/>
  <c r="T1034" i="1"/>
  <c r="T1042" i="1"/>
  <c r="T1050" i="1"/>
  <c r="T1058" i="1"/>
  <c r="T1066" i="1"/>
  <c r="T1074" i="1"/>
  <c r="T1082" i="1"/>
  <c r="T1090" i="1"/>
  <c r="T1098" i="1"/>
  <c r="T1106" i="1"/>
  <c r="T1114" i="1"/>
  <c r="T1122" i="1"/>
  <c r="T1130" i="1"/>
  <c r="T1138" i="1"/>
  <c r="T1146" i="1"/>
  <c r="T1154" i="1"/>
  <c r="T1162" i="1"/>
  <c r="T1170" i="1"/>
  <c r="T1178" i="1"/>
  <c r="T1186" i="1"/>
  <c r="T1194" i="1"/>
  <c r="T1202" i="1"/>
  <c r="T1210" i="1"/>
  <c r="T1218" i="1"/>
  <c r="T1226" i="1"/>
  <c r="T1234" i="1"/>
  <c r="T1242" i="1"/>
  <c r="T1250" i="1"/>
  <c r="T1258" i="1"/>
  <c r="T1266" i="1"/>
  <c r="T1274" i="1"/>
  <c r="T1282" i="1"/>
  <c r="T1290" i="1"/>
  <c r="T1591" i="1"/>
  <c r="T1599" i="1"/>
  <c r="T1590" i="1"/>
  <c r="T1598" i="1"/>
  <c r="T1603" i="1"/>
  <c r="T1607" i="1"/>
  <c r="T1611" i="1"/>
  <c r="T1615" i="1"/>
  <c r="T1619" i="1"/>
  <c r="T1623" i="1"/>
  <c r="T1627" i="1"/>
  <c r="T1631" i="1"/>
  <c r="T1635" i="1"/>
  <c r="T1639" i="1"/>
  <c r="T1643" i="1"/>
  <c r="T1647" i="1"/>
  <c r="T1651" i="1"/>
  <c r="T1655" i="1"/>
  <c r="T1659" i="1"/>
  <c r="T1663" i="1"/>
  <c r="T1667" i="1"/>
  <c r="T1671" i="1"/>
  <c r="T1675" i="1"/>
  <c r="T1679" i="1"/>
  <c r="T1683" i="1"/>
  <c r="T1687" i="1"/>
  <c r="T1691" i="1"/>
  <c r="T1695" i="1"/>
  <c r="T1699" i="1"/>
  <c r="T1703" i="1"/>
  <c r="T1707" i="1"/>
  <c r="T1711" i="1"/>
  <c r="T1715" i="1"/>
  <c r="T1719" i="1"/>
  <c r="T1723" i="1"/>
  <c r="T1727" i="1"/>
  <c r="T1731" i="1"/>
  <c r="T1735" i="1"/>
  <c r="T1739" i="1"/>
  <c r="T1743" i="1"/>
  <c r="T1747" i="1"/>
  <c r="T1751" i="1"/>
  <c r="T1755" i="1"/>
  <c r="T1759" i="1"/>
  <c r="T1763" i="1"/>
  <c r="T1767" i="1"/>
  <c r="T1771" i="1"/>
  <c r="T1775" i="1"/>
  <c r="T1779" i="1"/>
  <c r="T1783" i="1"/>
  <c r="T1787" i="1"/>
  <c r="T1791" i="1"/>
  <c r="T1795" i="1"/>
  <c r="T1799" i="1"/>
  <c r="T1803" i="1"/>
  <c r="T1807" i="1"/>
  <c r="T1899" i="1"/>
  <c r="T1903" i="1"/>
  <c r="T1907" i="1"/>
  <c r="T1911" i="1"/>
  <c r="T1915" i="1"/>
  <c r="T1588" i="1"/>
  <c r="T1596" i="1"/>
  <c r="T1602" i="1"/>
  <c r="T1606" i="1"/>
  <c r="T1610" i="1"/>
  <c r="T1614" i="1"/>
  <c r="T1618" i="1"/>
  <c r="T1622" i="1"/>
  <c r="T1626" i="1"/>
  <c r="T1630" i="1"/>
  <c r="T1634" i="1"/>
  <c r="T1638" i="1"/>
  <c r="T1642" i="1"/>
  <c r="T1646" i="1"/>
  <c r="T1650" i="1"/>
  <c r="T1654" i="1"/>
  <c r="T1658" i="1"/>
  <c r="T1662" i="1"/>
  <c r="T1666" i="1"/>
  <c r="T1670" i="1"/>
  <c r="T1674" i="1"/>
  <c r="T1678" i="1"/>
  <c r="T1682" i="1"/>
  <c r="T1686" i="1"/>
  <c r="T1690" i="1"/>
  <c r="T1694" i="1"/>
  <c r="T1698" i="1"/>
  <c r="T1702" i="1"/>
  <c r="T1706" i="1"/>
  <c r="T1710" i="1"/>
  <c r="T1714" i="1"/>
  <c r="T1718" i="1"/>
  <c r="T1722" i="1"/>
  <c r="T1726" i="1"/>
  <c r="T1730" i="1"/>
  <c r="T1734" i="1"/>
  <c r="T1738" i="1"/>
  <c r="T1742" i="1"/>
  <c r="T1746" i="1"/>
  <c r="T1750" i="1"/>
  <c r="T1754" i="1"/>
  <c r="T1758" i="1"/>
  <c r="T1762" i="1"/>
  <c r="T1766" i="1"/>
  <c r="T1770" i="1"/>
  <c r="T1774" i="1"/>
  <c r="T1778" i="1"/>
  <c r="T1782" i="1"/>
  <c r="T1786" i="1"/>
  <c r="T1790" i="1"/>
  <c r="T1794" i="1"/>
  <c r="T1798" i="1"/>
  <c r="T1802" i="1"/>
  <c r="T1806" i="1"/>
  <c r="T1902" i="1"/>
  <c r="T1906" i="1"/>
  <c r="T1910" i="1"/>
  <c r="T1914" i="1"/>
  <c r="T1918" i="1"/>
  <c r="T1030" i="1"/>
  <c r="T1038" i="1"/>
  <c r="T1046" i="1"/>
  <c r="T1054" i="1"/>
  <c r="T1062" i="1"/>
  <c r="T1070" i="1"/>
  <c r="T1078" i="1"/>
  <c r="T1086" i="1"/>
  <c r="T1094" i="1"/>
  <c r="T1102" i="1"/>
  <c r="T1110" i="1"/>
  <c r="T1118" i="1"/>
  <c r="T1126" i="1"/>
  <c r="T1134" i="1"/>
  <c r="T1142" i="1"/>
  <c r="T1150" i="1"/>
  <c r="T1158" i="1"/>
  <c r="T1166" i="1"/>
  <c r="T1174" i="1"/>
  <c r="T1182" i="1"/>
  <c r="T1190" i="1"/>
  <c r="T1198" i="1"/>
  <c r="T1206" i="1"/>
  <c r="T1214" i="1"/>
  <c r="T1222" i="1"/>
  <c r="T1230" i="1"/>
  <c r="T1238" i="1"/>
  <c r="T1246" i="1"/>
  <c r="T1254" i="1"/>
  <c r="T1262" i="1"/>
  <c r="T1270" i="1"/>
  <c r="T1278" i="1"/>
  <c r="T1286" i="1"/>
  <c r="T1587" i="1"/>
  <c r="T1595" i="1"/>
  <c r="T1586" i="1"/>
  <c r="T1594" i="1"/>
  <c r="T1601" i="1"/>
  <c r="T1605" i="1"/>
  <c r="T1609" i="1"/>
  <c r="T1613" i="1"/>
  <c r="T1617" i="1"/>
  <c r="T1621" i="1"/>
  <c r="T1625" i="1"/>
  <c r="T1629" i="1"/>
  <c r="T1633" i="1"/>
  <c r="T1637" i="1"/>
  <c r="T1641" i="1"/>
  <c r="T1645" i="1"/>
  <c r="T1649" i="1"/>
  <c r="T1653" i="1"/>
  <c r="T1657" i="1"/>
  <c r="T1661" i="1"/>
  <c r="T1665" i="1"/>
  <c r="T1669" i="1"/>
  <c r="T1673" i="1"/>
  <c r="T1677" i="1"/>
  <c r="T1681" i="1"/>
  <c r="T1685" i="1"/>
  <c r="T1689" i="1"/>
  <c r="T1693" i="1"/>
  <c r="T1697" i="1"/>
  <c r="T1701" i="1"/>
  <c r="T1705" i="1"/>
  <c r="T1709" i="1"/>
  <c r="T1713" i="1"/>
  <c r="T1717" i="1"/>
  <c r="T1721" i="1"/>
  <c r="T1725" i="1"/>
  <c r="T1729" i="1"/>
  <c r="T1733" i="1"/>
  <c r="T1737" i="1"/>
  <c r="T1741" i="1"/>
  <c r="T1745" i="1"/>
  <c r="T1749" i="1"/>
  <c r="T1753" i="1"/>
  <c r="T1757" i="1"/>
  <c r="T1761" i="1"/>
  <c r="T1765" i="1"/>
  <c r="T1769" i="1"/>
  <c r="T1773" i="1"/>
  <c r="T1777" i="1"/>
  <c r="T1781" i="1"/>
  <c r="T1785" i="1"/>
  <c r="T1789" i="1"/>
  <c r="T1793" i="1"/>
  <c r="T1797" i="1"/>
  <c r="T1801" i="1"/>
  <c r="T1805" i="1"/>
  <c r="T1809" i="1"/>
  <c r="T1901" i="1"/>
  <c r="T1905" i="1"/>
  <c r="T1909" i="1"/>
  <c r="T1913" i="1"/>
  <c r="T1917" i="1"/>
  <c r="T1688" i="1"/>
  <c r="T1692" i="1"/>
  <c r="T1696" i="1"/>
  <c r="T1700" i="1"/>
  <c r="T1704" i="1"/>
  <c r="T1708" i="1"/>
  <c r="T1712" i="1"/>
  <c r="T1716" i="1"/>
  <c r="T1720" i="1"/>
  <c r="T1724" i="1"/>
  <c r="T1728" i="1"/>
  <c r="T1764" i="1"/>
  <c r="T1768" i="1"/>
  <c r="T2539" i="1"/>
  <c r="T2547" i="1"/>
  <c r="T2555" i="1"/>
  <c r="T2563" i="1"/>
  <c r="T2571" i="1"/>
  <c r="T2579" i="1"/>
  <c r="T2587" i="1"/>
  <c r="T2595" i="1"/>
  <c r="T2603" i="1"/>
  <c r="T2611" i="1"/>
  <c r="T2619" i="1"/>
  <c r="T2627" i="1"/>
  <c r="T2635" i="1"/>
  <c r="T2643" i="1"/>
  <c r="T2651" i="1"/>
  <c r="T2659" i="1"/>
  <c r="T2667" i="1"/>
  <c r="T2675" i="1"/>
  <c r="T2683" i="1"/>
  <c r="T2691" i="1"/>
  <c r="T2699" i="1"/>
  <c r="T2707" i="1"/>
  <c r="T2715" i="1"/>
  <c r="T2723" i="1"/>
  <c r="T2731" i="1"/>
  <c r="T2739" i="1"/>
  <c r="T2747" i="1"/>
  <c r="T2755" i="1"/>
  <c r="T2538" i="1"/>
  <c r="T2546" i="1"/>
  <c r="T2554" i="1"/>
  <c r="T2562" i="1"/>
  <c r="T2570" i="1"/>
  <c r="T2578" i="1"/>
  <c r="T2586" i="1"/>
  <c r="T2594" i="1"/>
  <c r="T2602" i="1"/>
  <c r="T2610" i="1"/>
  <c r="T2618" i="1"/>
  <c r="T2626" i="1"/>
  <c r="T2634" i="1"/>
  <c r="T2642" i="1"/>
  <c r="T2650" i="1"/>
  <c r="T2658" i="1"/>
  <c r="T2666" i="1"/>
  <c r="T2674" i="1"/>
  <c r="T2682" i="1"/>
  <c r="T2690" i="1"/>
  <c r="T2698" i="1"/>
  <c r="T2706" i="1"/>
  <c r="T2714" i="1"/>
  <c r="T2722" i="1"/>
  <c r="T2730" i="1"/>
  <c r="T2738" i="1"/>
  <c r="T2746" i="1"/>
  <c r="T2754" i="1"/>
  <c r="T2760" i="1"/>
  <c r="T2764" i="1"/>
  <c r="T2768" i="1"/>
  <c r="T2772" i="1"/>
  <c r="T2776" i="1"/>
  <c r="T2780" i="1"/>
  <c r="T2784" i="1"/>
  <c r="T2535" i="1"/>
  <c r="T2543" i="1"/>
  <c r="T2551" i="1"/>
  <c r="T2559" i="1"/>
  <c r="T2567" i="1"/>
  <c r="T2575" i="1"/>
  <c r="T2583" i="1"/>
  <c r="T2591" i="1"/>
  <c r="T2599" i="1"/>
  <c r="T2607" i="1"/>
  <c r="T2615" i="1"/>
  <c r="T2623" i="1"/>
  <c r="T2631" i="1"/>
  <c r="T2639" i="1"/>
  <c r="T2647" i="1"/>
  <c r="T2655" i="1"/>
  <c r="T2663" i="1"/>
  <c r="T2671" i="1"/>
  <c r="T2679" i="1"/>
  <c r="T2687" i="1"/>
  <c r="T2695" i="1"/>
  <c r="T2703" i="1"/>
  <c r="T2711" i="1"/>
  <c r="T2719" i="1"/>
  <c r="T2727" i="1"/>
  <c r="T2735" i="1"/>
  <c r="T2743" i="1"/>
  <c r="T2751" i="1"/>
  <c r="T2533" i="1"/>
  <c r="T2541" i="1"/>
  <c r="T2549" i="1"/>
  <c r="T2557" i="1"/>
  <c r="T2565" i="1"/>
  <c r="T2573" i="1"/>
  <c r="T2581" i="1"/>
  <c r="T2589" i="1"/>
  <c r="T2597" i="1"/>
  <c r="T2605" i="1"/>
  <c r="T2613" i="1"/>
  <c r="T2621" i="1"/>
  <c r="T2629" i="1"/>
  <c r="T2637" i="1"/>
  <c r="T2645" i="1"/>
  <c r="T2653" i="1"/>
  <c r="T2661" i="1"/>
  <c r="T2669" i="1"/>
  <c r="T2677" i="1"/>
  <c r="T2685" i="1"/>
  <c r="T2693" i="1"/>
  <c r="T2701" i="1"/>
  <c r="T2709" i="1"/>
  <c r="T2717" i="1"/>
  <c r="T2725" i="1"/>
  <c r="T2733" i="1"/>
  <c r="T2741" i="1"/>
  <c r="T2749" i="1"/>
  <c r="T2757" i="1"/>
  <c r="T3254" i="1"/>
  <c r="T3262" i="1"/>
  <c r="T3270" i="1"/>
  <c r="T3278" i="1"/>
  <c r="T3286" i="1"/>
  <c r="T3294" i="1"/>
  <c r="T3302" i="1"/>
  <c r="T3310" i="1"/>
  <c r="T3318" i="1"/>
  <c r="T3326" i="1"/>
  <c r="T3334" i="1"/>
  <c r="T3342" i="1"/>
  <c r="T3350" i="1"/>
  <c r="T3358" i="1"/>
  <c r="T3366" i="1"/>
  <c r="T3374" i="1"/>
  <c r="T3382" i="1"/>
  <c r="T3390" i="1"/>
  <c r="T3398" i="1"/>
  <c r="T3406" i="1"/>
  <c r="T3414" i="1"/>
  <c r="T3422" i="1"/>
  <c r="T3430" i="1"/>
  <c r="T3438" i="1"/>
  <c r="T3446" i="1"/>
  <c r="T3454" i="1"/>
  <c r="T3462" i="1"/>
  <c r="T3470" i="1"/>
  <c r="T3478" i="1"/>
  <c r="T3486" i="1"/>
  <c r="T3494" i="1"/>
  <c r="T3502" i="1"/>
  <c r="T3510" i="1"/>
  <c r="T3518" i="1"/>
  <c r="T3526" i="1"/>
  <c r="T3534" i="1"/>
  <c r="T3542" i="1"/>
  <c r="T3550" i="1"/>
  <c r="T3558" i="1"/>
  <c r="T3566" i="1"/>
  <c r="T3574" i="1"/>
  <c r="T3582" i="1"/>
  <c r="T3590" i="1"/>
  <c r="T3598" i="1"/>
  <c r="T3606" i="1"/>
  <c r="T3614" i="1"/>
  <c r="T3622" i="1"/>
  <c r="T3630" i="1"/>
  <c r="T3638" i="1"/>
  <c r="T3646" i="1"/>
  <c r="T3654" i="1"/>
  <c r="T3662" i="1"/>
  <c r="T3670" i="1"/>
  <c r="T3678" i="1"/>
  <c r="T3686" i="1"/>
  <c r="T3694" i="1"/>
  <c r="T3253" i="1"/>
  <c r="T3261" i="1"/>
  <c r="T3269" i="1"/>
  <c r="T3277" i="1"/>
  <c r="T3285" i="1"/>
  <c r="T3293" i="1"/>
  <c r="T3301" i="1"/>
  <c r="T3309" i="1"/>
  <c r="T3317" i="1"/>
  <c r="T3325" i="1"/>
  <c r="T3333" i="1"/>
  <c r="T3341" i="1"/>
  <c r="T3349" i="1"/>
  <c r="T3357" i="1"/>
  <c r="T3365" i="1"/>
  <c r="T3373" i="1"/>
  <c r="T3381" i="1"/>
  <c r="T3389" i="1"/>
  <c r="T3397" i="1"/>
  <c r="T3405" i="1"/>
  <c r="T3413" i="1"/>
  <c r="T3421" i="1"/>
  <c r="T3429" i="1"/>
  <c r="T3437" i="1"/>
  <c r="T3445" i="1"/>
  <c r="T3453" i="1"/>
  <c r="T3461" i="1"/>
  <c r="T3469" i="1"/>
  <c r="T3477" i="1"/>
  <c r="T3485" i="1"/>
  <c r="T3493" i="1"/>
  <c r="T3501" i="1"/>
  <c r="T3509" i="1"/>
  <c r="T3517" i="1"/>
  <c r="T3525" i="1"/>
  <c r="T3533" i="1"/>
  <c r="T3541" i="1"/>
  <c r="T3549" i="1"/>
  <c r="T3557" i="1"/>
  <c r="T3565" i="1"/>
  <c r="T3573" i="1"/>
  <c r="T3581" i="1"/>
  <c r="T3589" i="1"/>
  <c r="T3597" i="1"/>
  <c r="T3605" i="1"/>
  <c r="T3613" i="1"/>
  <c r="T3621" i="1"/>
  <c r="T3629" i="1"/>
  <c r="T3637" i="1"/>
  <c r="T3645" i="1"/>
  <c r="T3653" i="1"/>
  <c r="T3661" i="1"/>
  <c r="T3669" i="1"/>
  <c r="T3677" i="1"/>
  <c r="T3685" i="1"/>
  <c r="T3693" i="1"/>
  <c r="T3701" i="1"/>
  <c r="T3251" i="1"/>
  <c r="T3259" i="1"/>
  <c r="T3267" i="1"/>
  <c r="T3275" i="1"/>
  <c r="T3283" i="1"/>
  <c r="T3291" i="1"/>
  <c r="T3299" i="1"/>
  <c r="T3307" i="1"/>
  <c r="T3315" i="1"/>
  <c r="T3323" i="1"/>
  <c r="T3331" i="1"/>
  <c r="T3339" i="1"/>
  <c r="T3347" i="1"/>
  <c r="T3355" i="1"/>
  <c r="T3363" i="1"/>
  <c r="T3371" i="1"/>
  <c r="T3379" i="1"/>
  <c r="T3387" i="1"/>
  <c r="T3395" i="1"/>
  <c r="T3403" i="1"/>
  <c r="T3411" i="1"/>
  <c r="T3419" i="1"/>
  <c r="T3427" i="1"/>
  <c r="T3435" i="1"/>
  <c r="T3443" i="1"/>
  <c r="T3451" i="1"/>
  <c r="T3459" i="1"/>
  <c r="T3467" i="1"/>
  <c r="T3475" i="1"/>
  <c r="T3483" i="1"/>
  <c r="T3491" i="1"/>
  <c r="T3499" i="1"/>
  <c r="T3507" i="1"/>
  <c r="T3515" i="1"/>
  <c r="T3523" i="1"/>
  <c r="T3531" i="1"/>
  <c r="T3539" i="1"/>
  <c r="T3547" i="1"/>
  <c r="T3555" i="1"/>
  <c r="T3563" i="1"/>
  <c r="T3571" i="1"/>
  <c r="T3579" i="1"/>
  <c r="T3587" i="1"/>
  <c r="T3595" i="1"/>
  <c r="T3603" i="1"/>
  <c r="T3611" i="1"/>
  <c r="T3619" i="1"/>
  <c r="T3627" i="1"/>
  <c r="T3635" i="1"/>
  <c r="T3643" i="1"/>
  <c r="T3651" i="1"/>
  <c r="T3659" i="1"/>
  <c r="T3667" i="1"/>
  <c r="T3675" i="1"/>
  <c r="T3683" i="1"/>
  <c r="T3691" i="1"/>
  <c r="T3699" i="1"/>
  <c r="T3249" i="1"/>
  <c r="T3257" i="1"/>
  <c r="T3265" i="1"/>
  <c r="T3273" i="1"/>
  <c r="T3281" i="1"/>
  <c r="T3289" i="1"/>
  <c r="T3297" i="1"/>
  <c r="T3305" i="1"/>
  <c r="T3313" i="1"/>
  <c r="T3321" i="1"/>
  <c r="T3329" i="1"/>
  <c r="T3337" i="1"/>
  <c r="T3345" i="1"/>
  <c r="T3353" i="1"/>
  <c r="T3361" i="1"/>
  <c r="T3369" i="1"/>
  <c r="T3377" i="1"/>
  <c r="T3385" i="1"/>
  <c r="T3393" i="1"/>
  <c r="T3401" i="1"/>
  <c r="T3409" i="1"/>
  <c r="T3417" i="1"/>
  <c r="T3425" i="1"/>
  <c r="T3433" i="1"/>
  <c r="T3441" i="1"/>
  <c r="T3449" i="1"/>
  <c r="T3457" i="1"/>
  <c r="T3465" i="1"/>
  <c r="T3473" i="1"/>
  <c r="T3481" i="1"/>
  <c r="T3489" i="1"/>
  <c r="T3497" i="1"/>
  <c r="T3505" i="1"/>
  <c r="T3513" i="1"/>
  <c r="T3521" i="1"/>
  <c r="T3529" i="1"/>
  <c r="T3537" i="1"/>
  <c r="T3545" i="1"/>
  <c r="T3553" i="1"/>
  <c r="T3561" i="1"/>
  <c r="T3569" i="1"/>
  <c r="T3577" i="1"/>
  <c r="T3585" i="1"/>
  <c r="T3593" i="1"/>
  <c r="T3601" i="1"/>
  <c r="T3609" i="1"/>
  <c r="T3617" i="1"/>
  <c r="T3625" i="1"/>
  <c r="T3633" i="1"/>
  <c r="T3641" i="1"/>
  <c r="T3649" i="1"/>
  <c r="T3657" i="1"/>
  <c r="T3665" i="1"/>
  <c r="T3673" i="1"/>
  <c r="T3681" i="1"/>
  <c r="T3689" i="1"/>
  <c r="T3697" i="1"/>
  <c r="T3705" i="1"/>
  <c r="T3906" i="1"/>
  <c r="T3914" i="1"/>
  <c r="T3974" i="1"/>
  <c r="T3982" i="1"/>
  <c r="T3990" i="1"/>
  <c r="T3998" i="1"/>
  <c r="T4006" i="1"/>
  <c r="T3905" i="1"/>
  <c r="T3913" i="1"/>
  <c r="T3925" i="1"/>
  <c r="T3973" i="1"/>
  <c r="T3981" i="1"/>
  <c r="T3989" i="1"/>
  <c r="T3997" i="1"/>
  <c r="T4005" i="1"/>
  <c r="T3904" i="1"/>
  <c r="T3912" i="1"/>
  <c r="T3972" i="1"/>
  <c r="T3980" i="1"/>
  <c r="T3988" i="1"/>
  <c r="T3996" i="1"/>
  <c r="T4004" i="1"/>
  <c r="T3910" i="1"/>
  <c r="T3918" i="1"/>
  <c r="T3944" i="1"/>
  <c r="T3970" i="1"/>
  <c r="T3978" i="1"/>
  <c r="T3986" i="1"/>
  <c r="T3994" i="1"/>
  <c r="T4002" i="1"/>
  <c r="T3908" i="1"/>
  <c r="T3916" i="1"/>
  <c r="T3976" i="1"/>
  <c r="T3984" i="1"/>
  <c r="T3992" i="1"/>
  <c r="T4000" i="1"/>
  <c r="T4008" i="1"/>
  <c r="T4010" i="1"/>
  <c r="T4205" i="1"/>
  <c r="T4213" i="1"/>
  <c r="T4221" i="1"/>
  <c r="T4229" i="1"/>
  <c r="T4237" i="1"/>
  <c r="T4245" i="1"/>
  <c r="T4253" i="1"/>
  <c r="T4261" i="1"/>
  <c r="T4269" i="1"/>
  <c r="T4277" i="1"/>
  <c r="T4285" i="1"/>
  <c r="T4293" i="1"/>
  <c r="T4301" i="1"/>
  <c r="T4309" i="1"/>
  <c r="T4317" i="1"/>
  <c r="T4325" i="1"/>
  <c r="T4333" i="1"/>
  <c r="T4341" i="1"/>
  <c r="T4349" i="1"/>
  <c r="T4357" i="1"/>
  <c r="T4365" i="1"/>
  <c r="T4373" i="1"/>
  <c r="T4381" i="1"/>
  <c r="T4389" i="1"/>
  <c r="T4203" i="1"/>
  <c r="T4211" i="1"/>
  <c r="T4219" i="1"/>
  <c r="T4227" i="1"/>
  <c r="T4235" i="1"/>
  <c r="T4243" i="1"/>
  <c r="T4251" i="1"/>
  <c r="T4259" i="1"/>
  <c r="T4267" i="1"/>
  <c r="T4275" i="1"/>
  <c r="T4283" i="1"/>
  <c r="T4291" i="1"/>
  <c r="T4299" i="1"/>
  <c r="T4307" i="1"/>
  <c r="T4315" i="1"/>
  <c r="T4323" i="1"/>
  <c r="T4331" i="1"/>
  <c r="T4339" i="1"/>
  <c r="T4347" i="1"/>
  <c r="T4355" i="1"/>
  <c r="T4363" i="1"/>
  <c r="T4371" i="1"/>
  <c r="T4379" i="1"/>
  <c r="T4387" i="1"/>
  <c r="T4201" i="1"/>
  <c r="T4209" i="1"/>
  <c r="T4199" i="1"/>
  <c r="T4207" i="1"/>
  <c r="T4215" i="1"/>
  <c r="T4223" i="1"/>
  <c r="T4231" i="1"/>
  <c r="T4239" i="1"/>
  <c r="T4247" i="1"/>
  <c r="T4255" i="1"/>
  <c r="T4263" i="1"/>
  <c r="T4271" i="1"/>
  <c r="T4279" i="1"/>
  <c r="T4287" i="1"/>
  <c r="T4295" i="1"/>
  <c r="T4303" i="1"/>
  <c r="T4311" i="1"/>
  <c r="T4319" i="1"/>
  <c r="T4327" i="1"/>
  <c r="T4335" i="1"/>
  <c r="T4343" i="1"/>
  <c r="T4351" i="1"/>
  <c r="T4359" i="1"/>
  <c r="T4367" i="1"/>
  <c r="T4375" i="1"/>
  <c r="T4383" i="1"/>
  <c r="T4391" i="1"/>
  <c r="T4472" i="1"/>
  <c r="T4480" i="1"/>
  <c r="T4488" i="1"/>
  <c r="T4496" i="1"/>
  <c r="T4504" i="1"/>
  <c r="T4512" i="1"/>
  <c r="T4520" i="1"/>
  <c r="T4528" i="1"/>
  <c r="T4536" i="1"/>
  <c r="T4471" i="1"/>
  <c r="T4479" i="1"/>
  <c r="T4487" i="1"/>
  <c r="T4495" i="1"/>
  <c r="T4503" i="1"/>
  <c r="T4511" i="1"/>
  <c r="T4519" i="1"/>
  <c r="T4527" i="1"/>
  <c r="T4535" i="1"/>
  <c r="T4543" i="1"/>
  <c r="T4551" i="1"/>
  <c r="T4559" i="1"/>
  <c r="T4567" i="1"/>
  <c r="T4469" i="1"/>
  <c r="T4477" i="1"/>
  <c r="T4485" i="1"/>
  <c r="T4493" i="1"/>
  <c r="T4501" i="1"/>
  <c r="T4509" i="1"/>
  <c r="T4517" i="1"/>
  <c r="T4525" i="1"/>
  <c r="T4533" i="1"/>
  <c r="T4541" i="1"/>
  <c r="T4549" i="1"/>
  <c r="T4557" i="1"/>
  <c r="T4565" i="1"/>
  <c r="T4484" i="1"/>
  <c r="T4492" i="1"/>
  <c r="T4500" i="1"/>
  <c r="T4508" i="1"/>
  <c r="T4516" i="1"/>
  <c r="T4524" i="1"/>
  <c r="T4532" i="1"/>
  <c r="T4540" i="1"/>
  <c r="T4548" i="1"/>
  <c r="T4556" i="1"/>
  <c r="T4564" i="1"/>
  <c r="T4467" i="1"/>
  <c r="T4475" i="1"/>
  <c r="T4483" i="1"/>
  <c r="T4491" i="1"/>
  <c r="T4499" i="1"/>
  <c r="T4507" i="1"/>
  <c r="T4515" i="1"/>
  <c r="T4523" i="1"/>
  <c r="T4531" i="1"/>
  <c r="T4539" i="1"/>
  <c r="T4547" i="1"/>
  <c r="T4555" i="1"/>
  <c r="T4563" i="1"/>
  <c r="T4466" i="1"/>
  <c r="T4474" i="1"/>
  <c r="T4482" i="1"/>
  <c r="T4490" i="1"/>
  <c r="T4498" i="1"/>
  <c r="T4506" i="1"/>
  <c r="T4514" i="1"/>
  <c r="T4522" i="1"/>
  <c r="T4530" i="1"/>
  <c r="T4538" i="1"/>
  <c r="T4546" i="1"/>
  <c r="T4554" i="1"/>
  <c r="T4562" i="1"/>
  <c r="T4932" i="1"/>
  <c r="T4942" i="1"/>
  <c r="T4695" i="1"/>
  <c r="T4703" i="1"/>
  <c r="T4711" i="1"/>
  <c r="T4719" i="1"/>
  <c r="T4727" i="1"/>
  <c r="T4735" i="1"/>
  <c r="T4743" i="1"/>
  <c r="T4751" i="1"/>
  <c r="T4759" i="1"/>
  <c r="T4767" i="1"/>
  <c r="T4775" i="1"/>
  <c r="T4783" i="1"/>
  <c r="T4791" i="1"/>
  <c r="T4799" i="1"/>
  <c r="T4807" i="1"/>
  <c r="T4815" i="1"/>
  <c r="T4823" i="1"/>
  <c r="T4831" i="1"/>
  <c r="T4839" i="1"/>
  <c r="T4847" i="1"/>
  <c r="T4855" i="1"/>
  <c r="T4863" i="1"/>
  <c r="T4869" i="1"/>
  <c r="T4875" i="1"/>
  <c r="T4895" i="1"/>
  <c r="T4901" i="1"/>
  <c r="T4917" i="1"/>
  <c r="T4941" i="1"/>
  <c r="T4951" i="1"/>
  <c r="T4959" i="1"/>
  <c r="T4967" i="1"/>
  <c r="T4975" i="1"/>
  <c r="T4983" i="1"/>
  <c r="T4694" i="1"/>
  <c r="T4702" i="1"/>
  <c r="T4710" i="1"/>
  <c r="T4718" i="1"/>
  <c r="T4726" i="1"/>
  <c r="T4734" i="1"/>
  <c r="T4742" i="1"/>
  <c r="T4750" i="1"/>
  <c r="T4758" i="1"/>
  <c r="T4766" i="1"/>
  <c r="T4774" i="1"/>
  <c r="T4782" i="1"/>
  <c r="T4790" i="1"/>
  <c r="T4798" i="1"/>
  <c r="T4806" i="1"/>
  <c r="T4814" i="1"/>
  <c r="T4822" i="1"/>
  <c r="T4830" i="1"/>
  <c r="T4838" i="1"/>
  <c r="T4846" i="1"/>
  <c r="T4854" i="1"/>
  <c r="T4862" i="1"/>
  <c r="T4868" i="1"/>
  <c r="T4888" i="1"/>
  <c r="T4894" i="1"/>
  <c r="T4900" i="1"/>
  <c r="T4916" i="1"/>
  <c r="T4940" i="1"/>
  <c r="T4950" i="1"/>
  <c r="T4958" i="1"/>
  <c r="T4966" i="1"/>
  <c r="T4974" i="1"/>
  <c r="T4982" i="1"/>
  <c r="T4692" i="1"/>
  <c r="T4700" i="1"/>
  <c r="T4708" i="1"/>
  <c r="T4716" i="1"/>
  <c r="T4724" i="1"/>
  <c r="T4732" i="1"/>
  <c r="T4740" i="1"/>
  <c r="T4748" i="1"/>
  <c r="T4756" i="1"/>
  <c r="T4764" i="1"/>
  <c r="T4772" i="1"/>
  <c r="T4780" i="1"/>
  <c r="T4788" i="1"/>
  <c r="T4796" i="1"/>
  <c r="T4804" i="1"/>
  <c r="T4812" i="1"/>
  <c r="T4820" i="1"/>
  <c r="T4828" i="1"/>
  <c r="T4836" i="1"/>
  <c r="T4844" i="1"/>
  <c r="T4852" i="1"/>
  <c r="T4860" i="1"/>
  <c r="T4880" i="1"/>
  <c r="T4886" i="1"/>
  <c r="T4892" i="1"/>
  <c r="T4910" i="1"/>
  <c r="T4926" i="1"/>
  <c r="T4948" i="1"/>
  <c r="T4691" i="1"/>
  <c r="T4699" i="1"/>
  <c r="T4707" i="1"/>
  <c r="T4715" i="1"/>
  <c r="T4723" i="1"/>
  <c r="T4731" i="1"/>
  <c r="T4739" i="1"/>
  <c r="T4747" i="1"/>
  <c r="T4755" i="1"/>
  <c r="T4763" i="1"/>
  <c r="T4771" i="1"/>
  <c r="T4779" i="1"/>
  <c r="T4787" i="1"/>
  <c r="T4795" i="1"/>
  <c r="T4803" i="1"/>
  <c r="T4811" i="1"/>
  <c r="T4819" i="1"/>
  <c r="T4827" i="1"/>
  <c r="T4835" i="1"/>
  <c r="T4843" i="1"/>
  <c r="T4851" i="1"/>
  <c r="T4859" i="1"/>
  <c r="T4879" i="1"/>
  <c r="T4885" i="1"/>
  <c r="T4891" i="1"/>
  <c r="T4909" i="1"/>
  <c r="T4925" i="1"/>
  <c r="T4935" i="1"/>
  <c r="T4956" i="1"/>
  <c r="T4964" i="1"/>
  <c r="T4972" i="1"/>
  <c r="T4980" i="1"/>
  <c r="T4988" i="1"/>
  <c r="T4996" i="1"/>
  <c r="T5004" i="1"/>
  <c r="T5012" i="1"/>
  <c r="T5020" i="1"/>
  <c r="T5028" i="1"/>
  <c r="T5036" i="1"/>
  <c r="T5044" i="1"/>
  <c r="T5052" i="1"/>
  <c r="T5060" i="1"/>
  <c r="T5068" i="1"/>
  <c r="T5076" i="1"/>
  <c r="T5109" i="1"/>
  <c r="T5117" i="1"/>
  <c r="T5125" i="1"/>
  <c r="T5133" i="1"/>
  <c r="T5141" i="1"/>
  <c r="T5149" i="1"/>
  <c r="T5157" i="1"/>
  <c r="T5165" i="1"/>
  <c r="T5173" i="1"/>
  <c r="T5181" i="1"/>
  <c r="T5189" i="1"/>
  <c r="T5197" i="1"/>
  <c r="T5205" i="1"/>
  <c r="T5213" i="1"/>
  <c r="T5221" i="1"/>
  <c r="T5229" i="1"/>
  <c r="T5237" i="1"/>
  <c r="T5245" i="1"/>
  <c r="T5253" i="1"/>
  <c r="T5261" i="1"/>
  <c r="T5269" i="1"/>
  <c r="T5277" i="1"/>
  <c r="T5285" i="1"/>
  <c r="T5293" i="1"/>
  <c r="T5301" i="1"/>
  <c r="T5309" i="1"/>
  <c r="T5317" i="1"/>
  <c r="T5325" i="1"/>
  <c r="T5333" i="1"/>
  <c r="T5341" i="1"/>
  <c r="T5349" i="1"/>
  <c r="T5357" i="1"/>
  <c r="T5365" i="1"/>
  <c r="T5251" i="1"/>
  <c r="T5259" i="1"/>
  <c r="T5267" i="1"/>
  <c r="T5275" i="1"/>
  <c r="T5283" i="1"/>
  <c r="T5291" i="1"/>
  <c r="T5299" i="1"/>
  <c r="T5307" i="1"/>
  <c r="T5315" i="1"/>
  <c r="T5323" i="1"/>
  <c r="T5331" i="1"/>
  <c r="T5339" i="1"/>
  <c r="T5347" i="1"/>
  <c r="T5355" i="1"/>
  <c r="T5363" i="1"/>
  <c r="T5371" i="1"/>
  <c r="T4865" i="1"/>
  <c r="T4873" i="1"/>
  <c r="T4881" i="1"/>
  <c r="T4889" i="1"/>
  <c r="T4897" i="1"/>
  <c r="T4905" i="1"/>
  <c r="T4913" i="1"/>
  <c r="T4921" i="1"/>
  <c r="T4929" i="1"/>
  <c r="T4937" i="1"/>
  <c r="T4945" i="1"/>
  <c r="T4953" i="1"/>
  <c r="T4961" i="1"/>
  <c r="T4969" i="1"/>
  <c r="T4977" i="1"/>
  <c r="T4985" i="1"/>
  <c r="T4993" i="1"/>
  <c r="T5001" i="1"/>
  <c r="T5009" i="1"/>
  <c r="T5017" i="1"/>
  <c r="T5025" i="1"/>
  <c r="T5033" i="1"/>
  <c r="T5041" i="1"/>
  <c r="T5049" i="1"/>
  <c r="T5057" i="1"/>
  <c r="T5065" i="1"/>
  <c r="T5073" i="1"/>
  <c r="T5114" i="1"/>
  <c r="T5122" i="1"/>
  <c r="T5130" i="1"/>
  <c r="T5138" i="1"/>
  <c r="T5146" i="1"/>
  <c r="T5154" i="1"/>
  <c r="T5162" i="1"/>
  <c r="T5170" i="1"/>
  <c r="T5178" i="1"/>
  <c r="T5186" i="1"/>
  <c r="T5194" i="1"/>
  <c r="T5202" i="1"/>
  <c r="T5210" i="1"/>
  <c r="T5218" i="1"/>
  <c r="T5226" i="1"/>
  <c r="T5234" i="1"/>
  <c r="T4904" i="1"/>
  <c r="T4912" i="1"/>
  <c r="T4920" i="1"/>
  <c r="T4928" i="1"/>
  <c r="T4936" i="1"/>
  <c r="T4944" i="1"/>
  <c r="T4952" i="1"/>
  <c r="T4960" i="1"/>
  <c r="T4968" i="1"/>
  <c r="T4976" i="1"/>
  <c r="T4984" i="1"/>
  <c r="T4992" i="1"/>
  <c r="T5000" i="1"/>
  <c r="T5008" i="1"/>
  <c r="T5016" i="1"/>
  <c r="T5024" i="1"/>
  <c r="T5032" i="1"/>
  <c r="T5040" i="1"/>
  <c r="T5048" i="1"/>
  <c r="T5056" i="1"/>
  <c r="T5064" i="1"/>
  <c r="T5072" i="1"/>
  <c r="T5080" i="1"/>
  <c r="T5113" i="1"/>
  <c r="T5121" i="1"/>
  <c r="T5129" i="1"/>
  <c r="T5137" i="1"/>
  <c r="T5145" i="1"/>
  <c r="T5153" i="1"/>
  <c r="T5161" i="1"/>
  <c r="T5169" i="1"/>
  <c r="T5177" i="1"/>
  <c r="T5185" i="1"/>
  <c r="T5193" i="1"/>
  <c r="T5201" i="1"/>
  <c r="T5209" i="1"/>
  <c r="T5217" i="1"/>
  <c r="T5225" i="1"/>
  <c r="T5233" i="1"/>
  <c r="T5241" i="1"/>
  <c r="T5249" i="1"/>
  <c r="T5257" i="1"/>
  <c r="T5265" i="1"/>
  <c r="T5273" i="1"/>
  <c r="T5281" i="1"/>
  <c r="T5289" i="1"/>
  <c r="T5297" i="1"/>
  <c r="T5305" i="1"/>
  <c r="T5313" i="1"/>
  <c r="T5321" i="1"/>
  <c r="T5329" i="1"/>
  <c r="T5337" i="1"/>
  <c r="T5345" i="1"/>
  <c r="T5353" i="1"/>
  <c r="T5361" i="1"/>
  <c r="T5369" i="1"/>
  <c r="T4999" i="1"/>
  <c r="T5007" i="1"/>
  <c r="T5015" i="1"/>
  <c r="T5023" i="1"/>
  <c r="T5031" i="1"/>
  <c r="T5039" i="1"/>
  <c r="T5047" i="1"/>
  <c r="T5055" i="1"/>
  <c r="T5063" i="1"/>
  <c r="T5071" i="1"/>
  <c r="T5079" i="1"/>
  <c r="T5112" i="1"/>
  <c r="T5120" i="1"/>
  <c r="T5128" i="1"/>
  <c r="T5136" i="1"/>
  <c r="T5144" i="1"/>
  <c r="T5152" i="1"/>
  <c r="T5160" i="1"/>
  <c r="T5168" i="1"/>
  <c r="T5176" i="1"/>
  <c r="T5184" i="1"/>
  <c r="T5192" i="1"/>
  <c r="T5200" i="1"/>
  <c r="T5208" i="1"/>
  <c r="T5216" i="1"/>
  <c r="T5224" i="1"/>
  <c r="T5232" i="1"/>
  <c r="T5240" i="1"/>
  <c r="T5248" i="1"/>
  <c r="T5256" i="1"/>
  <c r="T5264" i="1"/>
  <c r="T5272" i="1"/>
  <c r="T5280" i="1"/>
  <c r="T5288" i="1"/>
  <c r="T5296" i="1"/>
  <c r="T5304" i="1"/>
  <c r="T5312" i="1"/>
  <c r="T5320" i="1"/>
  <c r="T5328" i="1"/>
  <c r="T5336" i="1"/>
  <c r="T5344" i="1"/>
  <c r="T5352" i="1"/>
  <c r="T5360" i="1"/>
  <c r="T5368" i="1"/>
  <c r="T5374" i="1"/>
  <c r="T5378" i="1"/>
  <c r="T5382" i="1"/>
  <c r="T5386" i="1"/>
  <c r="T5390" i="1"/>
  <c r="T5394" i="1"/>
  <c r="T5398" i="1"/>
  <c r="T5402" i="1"/>
  <c r="T5406" i="1"/>
  <c r="T5410" i="1"/>
  <c r="T5414" i="1"/>
  <c r="T5418" i="1"/>
  <c r="T5422" i="1"/>
  <c r="T5426" i="1"/>
  <c r="T5430" i="1"/>
  <c r="T5434" i="1"/>
  <c r="T5438" i="1"/>
  <c r="T5442" i="1"/>
  <c r="T5446" i="1"/>
  <c r="T5450" i="1"/>
  <c r="T5454" i="1"/>
  <c r="T5458" i="1"/>
  <c r="T5462" i="1"/>
  <c r="T5466" i="1"/>
  <c r="T5470" i="1"/>
  <c r="T5474" i="1"/>
  <c r="T5478" i="1"/>
  <c r="T5482" i="1"/>
  <c r="T5486" i="1"/>
  <c r="T5490" i="1"/>
  <c r="T5860" i="1"/>
  <c r="T5884" i="1"/>
  <c r="T5859" i="1"/>
  <c r="T5857" i="1"/>
  <c r="T5891" i="1"/>
  <c r="T5868" i="1"/>
  <c r="T5900" i="1"/>
  <c r="T5908" i="1"/>
  <c r="T5863" i="1"/>
  <c r="T5871" i="1"/>
  <c r="T5879" i="1"/>
  <c r="T5887" i="1"/>
  <c r="T5895" i="1"/>
  <c r="T5903" i="1"/>
  <c r="T5911" i="1"/>
  <c r="T5919" i="1"/>
  <c r="T5927" i="1"/>
  <c r="T5935" i="1"/>
  <c r="T5943" i="1"/>
  <c r="T5951" i="1"/>
  <c r="T5959" i="1"/>
  <c r="T5967" i="1"/>
  <c r="T5975" i="1"/>
  <c r="T5979" i="1"/>
  <c r="T5987" i="1"/>
  <c r="T5995" i="1"/>
  <c r="T6003" i="1"/>
  <c r="T6008" i="1"/>
  <c r="T6012" i="1"/>
  <c r="T6016" i="1"/>
  <c r="T6020" i="1"/>
  <c r="T6024" i="1"/>
  <c r="T6028" i="1"/>
  <c r="T6032" i="1"/>
  <c r="T6036" i="1"/>
  <c r="T6040" i="1"/>
  <c r="T6044" i="1"/>
  <c r="T6048" i="1"/>
  <c r="T6052" i="1"/>
  <c r="T6056" i="1"/>
  <c r="T6060" i="1"/>
  <c r="T6064" i="1"/>
  <c r="T6068" i="1"/>
  <c r="T6072" i="1"/>
  <c r="T6076" i="1"/>
  <c r="T6080" i="1"/>
  <c r="T6084" i="1"/>
  <c r="T6088" i="1"/>
  <c r="T6092" i="1"/>
  <c r="T6096" i="1"/>
  <c r="T6100" i="1"/>
  <c r="T6104" i="1"/>
  <c r="T6108" i="1"/>
  <c r="T6112" i="1"/>
  <c r="T6116" i="1"/>
  <c r="T6120" i="1"/>
  <c r="T6124" i="1"/>
  <c r="T6128" i="1"/>
  <c r="T6132" i="1"/>
  <c r="T6136" i="1"/>
  <c r="T6140" i="1"/>
  <c r="T6144" i="1"/>
  <c r="T6148" i="1"/>
  <c r="T6152" i="1"/>
  <c r="T6156" i="1"/>
  <c r="T6160" i="1"/>
  <c r="T6164" i="1"/>
  <c r="T6168" i="1"/>
  <c r="T6172" i="1"/>
  <c r="T6176" i="1"/>
  <c r="T6180" i="1"/>
  <c r="T5869" i="1"/>
  <c r="T5877" i="1"/>
  <c r="T5885" i="1"/>
  <c r="T5893" i="1"/>
  <c r="T5901" i="1"/>
  <c r="T5909" i="1"/>
  <c r="T5917" i="1"/>
  <c r="T5925" i="1"/>
  <c r="T5933" i="1"/>
  <c r="T5941" i="1"/>
  <c r="T5949" i="1"/>
  <c r="T5957" i="1"/>
  <c r="T5965" i="1"/>
  <c r="T5973" i="1"/>
  <c r="T5977" i="1"/>
  <c r="T5985" i="1"/>
  <c r="T5993" i="1"/>
  <c r="T6001" i="1"/>
  <c r="T6007" i="1"/>
  <c r="T6011" i="1"/>
  <c r="T6015" i="1"/>
  <c r="T6019" i="1"/>
  <c r="T6023" i="1"/>
  <c r="T6027" i="1"/>
  <c r="T6031" i="1"/>
  <c r="T6035" i="1"/>
  <c r="T6039" i="1"/>
  <c r="T6043" i="1"/>
  <c r="T6047" i="1"/>
  <c r="T6051" i="1"/>
  <c r="T6055" i="1"/>
  <c r="T6059" i="1"/>
  <c r="T6063" i="1"/>
  <c r="T6067" i="1"/>
  <c r="T6071" i="1"/>
  <c r="T6075" i="1"/>
  <c r="T6079" i="1"/>
  <c r="T6083" i="1"/>
  <c r="T6087" i="1"/>
  <c r="T6091" i="1"/>
  <c r="T6095" i="1"/>
  <c r="T6099" i="1"/>
  <c r="T6103" i="1"/>
  <c r="T6107" i="1"/>
  <c r="T6111" i="1"/>
  <c r="T6115" i="1"/>
  <c r="T6119" i="1"/>
  <c r="T6123" i="1"/>
  <c r="T6127" i="1"/>
  <c r="T6131" i="1"/>
  <c r="T6135" i="1"/>
  <c r="T6139" i="1"/>
  <c r="T6143" i="1"/>
  <c r="T6147" i="1"/>
  <c r="T6151" i="1"/>
  <c r="T6155" i="1"/>
  <c r="T6159" i="1"/>
  <c r="T6163" i="1"/>
  <c r="T6167" i="1"/>
  <c r="T6171" i="1"/>
  <c r="T6175" i="1"/>
  <c r="T6179" i="1"/>
  <c r="T5916" i="1"/>
  <c r="T5924" i="1"/>
  <c r="T5932" i="1"/>
  <c r="T5940" i="1"/>
  <c r="T5948" i="1"/>
  <c r="T5956" i="1"/>
  <c r="T5964" i="1"/>
  <c r="T5972" i="1"/>
  <c r="T5984" i="1"/>
  <c r="T5992" i="1"/>
  <c r="T6000" i="1"/>
  <c r="T5865" i="1"/>
  <c r="T5873" i="1"/>
  <c r="T5881" i="1"/>
  <c r="T5889" i="1"/>
  <c r="T5897" i="1"/>
  <c r="T5905" i="1"/>
  <c r="T5913" i="1"/>
  <c r="T5921" i="1"/>
  <c r="T5929" i="1"/>
  <c r="T5937" i="1"/>
  <c r="T5945" i="1"/>
  <c r="T5953" i="1"/>
  <c r="T5961" i="1"/>
  <c r="T5969" i="1"/>
  <c r="T5981" i="1"/>
  <c r="T5989" i="1"/>
  <c r="T5997" i="1"/>
  <c r="T6005" i="1"/>
  <c r="T6009" i="1"/>
  <c r="T6013" i="1"/>
  <c r="T6017" i="1"/>
  <c r="T6021" i="1"/>
  <c r="T6025" i="1"/>
  <c r="T6029" i="1"/>
  <c r="T6033" i="1"/>
  <c r="T6037" i="1"/>
  <c r="T6041" i="1"/>
  <c r="T6045" i="1"/>
  <c r="T6049" i="1"/>
  <c r="T6053" i="1"/>
  <c r="T6057" i="1"/>
  <c r="T6061" i="1"/>
  <c r="T6065" i="1"/>
  <c r="T6069" i="1"/>
  <c r="T6073" i="1"/>
  <c r="T6077" i="1"/>
  <c r="T6081" i="1"/>
  <c r="T6085" i="1"/>
  <c r="T6089" i="1"/>
  <c r="T6093" i="1"/>
  <c r="T6097" i="1"/>
  <c r="T6101" i="1"/>
  <c r="T6105" i="1"/>
  <c r="T6109" i="1"/>
  <c r="T6113" i="1"/>
  <c r="T6117" i="1"/>
  <c r="T6121" i="1"/>
  <c r="T6125" i="1"/>
  <c r="T6129" i="1"/>
  <c r="T6133" i="1"/>
  <c r="T6137" i="1"/>
  <c r="T6141" i="1"/>
  <c r="T6145" i="1"/>
  <c r="T6149" i="1"/>
  <c r="T6153" i="1"/>
  <c r="T6157" i="1"/>
  <c r="T6161" i="1"/>
  <c r="T6165" i="1"/>
  <c r="T6169" i="1"/>
  <c r="T6173" i="1"/>
  <c r="T6177" i="1"/>
  <c r="T6181" i="1"/>
  <c r="T6184" i="1"/>
  <c r="T6192" i="1"/>
  <c r="T6200" i="1"/>
  <c r="T6208" i="1"/>
  <c r="T6183" i="1"/>
  <c r="T6191" i="1"/>
  <c r="T6199" i="1"/>
  <c r="T6207" i="1"/>
  <c r="T6215" i="1"/>
  <c r="T6219" i="1"/>
  <c r="T6223" i="1"/>
  <c r="T6189" i="1"/>
  <c r="T6197" i="1"/>
  <c r="T6205" i="1"/>
  <c r="T6213" i="1"/>
  <c r="T6218" i="1"/>
  <c r="T6222" i="1"/>
  <c r="T6187" i="1"/>
  <c r="T6195" i="1"/>
  <c r="T6203" i="1"/>
  <c r="T6211" i="1"/>
  <c r="T6217" i="1"/>
  <c r="T6221" i="1"/>
  <c r="T6185" i="1"/>
  <c r="T6193" i="1"/>
  <c r="T6201" i="1"/>
  <c r="T6209" i="1"/>
  <c r="T6216" i="1"/>
  <c r="T6220" i="1"/>
  <c r="T6314" i="1"/>
  <c r="T6322" i="1"/>
  <c r="T6330" i="1"/>
  <c r="T6338" i="1"/>
  <c r="T6346" i="1"/>
  <c r="T6354" i="1"/>
  <c r="T6362" i="1"/>
  <c r="T6370" i="1"/>
  <c r="T6378" i="1"/>
  <c r="T6386" i="1"/>
  <c r="T6394" i="1"/>
  <c r="T6402" i="1"/>
  <c r="T6410" i="1"/>
  <c r="T6418" i="1"/>
  <c r="T6426" i="1"/>
  <c r="T6434" i="1"/>
  <c r="T6442" i="1"/>
  <c r="T6450" i="1"/>
  <c r="T6458" i="1"/>
  <c r="T6466" i="1"/>
  <c r="T6474" i="1"/>
  <c r="T6312" i="1"/>
  <c r="T6320" i="1"/>
  <c r="T6328" i="1"/>
  <c r="T6336" i="1"/>
  <c r="T6344" i="1"/>
  <c r="T6352" i="1"/>
  <c r="T6360" i="1"/>
  <c r="T6368" i="1"/>
  <c r="T6376" i="1"/>
  <c r="T6384" i="1"/>
  <c r="T6392" i="1"/>
  <c r="T6400" i="1"/>
  <c r="T6408" i="1"/>
  <c r="T6416" i="1"/>
  <c r="T6424" i="1"/>
  <c r="T6432" i="1"/>
  <c r="T6440" i="1"/>
  <c r="T6448" i="1"/>
  <c r="T6456" i="1"/>
  <c r="T6464" i="1"/>
  <c r="T6472" i="1"/>
  <c r="T6430" i="1"/>
  <c r="T6438" i="1"/>
  <c r="T6446" i="1"/>
  <c r="T6454" i="1"/>
  <c r="T6462" i="1"/>
  <c r="T6470" i="1"/>
  <c r="T6478" i="1"/>
  <c r="T6309" i="1"/>
  <c r="T6317" i="1"/>
  <c r="T6325" i="1"/>
  <c r="T6333" i="1"/>
  <c r="T6341" i="1"/>
  <c r="T6349" i="1"/>
  <c r="T6357" i="1"/>
  <c r="T6365" i="1"/>
  <c r="T6373" i="1"/>
  <c r="T6381" i="1"/>
  <c r="T6389" i="1"/>
  <c r="T6397" i="1"/>
  <c r="T6405" i="1"/>
  <c r="T6413" i="1"/>
  <c r="T6421" i="1"/>
  <c r="T6429" i="1"/>
  <c r="T6437" i="1"/>
  <c r="T6445" i="1"/>
  <c r="T6453" i="1"/>
  <c r="T6461" i="1"/>
  <c r="T6469" i="1"/>
  <c r="T6477" i="1"/>
  <c r="T6631" i="1"/>
  <c r="T6640" i="1"/>
  <c r="T6651" i="1"/>
  <c r="T6614" i="1"/>
  <c r="T6638" i="1"/>
  <c r="T6650" i="1"/>
  <c r="T6652" i="1"/>
  <c r="T6653" i="1"/>
  <c r="T6657" i="1"/>
  <c r="T6661" i="1"/>
  <c r="T6665" i="1"/>
  <c r="T6669" i="1"/>
  <c r="T6673" i="1"/>
  <c r="T6677" i="1"/>
  <c r="T6681" i="1"/>
  <c r="T6685" i="1"/>
  <c r="T6689" i="1"/>
  <c r="T6693" i="1"/>
  <c r="T6697" i="1"/>
  <c r="T6612" i="1"/>
  <c r="T6627" i="1"/>
  <c r="T6655" i="1"/>
  <c r="T6659" i="1"/>
  <c r="T6663" i="1"/>
  <c r="T6667" i="1"/>
  <c r="T6671" i="1"/>
  <c r="T6675" i="1"/>
  <c r="T6679" i="1"/>
  <c r="T6683" i="1"/>
  <c r="T6687" i="1"/>
  <c r="T6691" i="1"/>
  <c r="T6695" i="1"/>
  <c r="T6699" i="1"/>
  <c r="T6628" i="1"/>
  <c r="T6632" i="1"/>
  <c r="T6851" i="1"/>
  <c r="T6859" i="1"/>
  <c r="T6867" i="1"/>
  <c r="T6875" i="1"/>
  <c r="T6889" i="1"/>
  <c r="T6895" i="1"/>
  <c r="T6901" i="1"/>
  <c r="T6849" i="1"/>
  <c r="T6857" i="1"/>
  <c r="T6865" i="1"/>
  <c r="T6873" i="1"/>
  <c r="T6881" i="1"/>
  <c r="T6887" i="1"/>
  <c r="T6893" i="1"/>
  <c r="T6911" i="1"/>
  <c r="T6942" i="1"/>
  <c r="T6855" i="1"/>
  <c r="T6863" i="1"/>
  <c r="T6871" i="1"/>
  <c r="T6879" i="1"/>
  <c r="T6885" i="1"/>
  <c r="T6909" i="1"/>
  <c r="T6934" i="1"/>
  <c r="T6854" i="1"/>
  <c r="T6862" i="1"/>
  <c r="T6870" i="1"/>
  <c r="T6878" i="1"/>
  <c r="T6898" i="1"/>
  <c r="T6904" i="1"/>
  <c r="T7100" i="1"/>
  <c r="T7108" i="1"/>
  <c r="T7116" i="1"/>
  <c r="T7124" i="1"/>
  <c r="T7132" i="1"/>
  <c r="T6883" i="1"/>
  <c r="T6891" i="1"/>
  <c r="T6899" i="1"/>
  <c r="T6907" i="1"/>
  <c r="T6915" i="1"/>
  <c r="T6923" i="1"/>
  <c r="T6931" i="1"/>
  <c r="T6939" i="1"/>
  <c r="T6947" i="1"/>
  <c r="T6955" i="1"/>
  <c r="T6963" i="1"/>
  <c r="T6971" i="1"/>
  <c r="T6979" i="1"/>
  <c r="T6987" i="1"/>
  <c r="T6995" i="1"/>
  <c r="T7003" i="1"/>
  <c r="T7011" i="1"/>
  <c r="T7019" i="1"/>
  <c r="T7027" i="1"/>
  <c r="T7035" i="1"/>
  <c r="T7043" i="1"/>
  <c r="T7051" i="1"/>
  <c r="T7059" i="1"/>
  <c r="T7067" i="1"/>
  <c r="T7075" i="1"/>
  <c r="T7083" i="1"/>
  <c r="T7091" i="1"/>
  <c r="T6905" i="1"/>
  <c r="T6913" i="1"/>
  <c r="T6921" i="1"/>
  <c r="T6929" i="1"/>
  <c r="T6937" i="1"/>
  <c r="T6945" i="1"/>
  <c r="T6953" i="1"/>
  <c r="T6961" i="1"/>
  <c r="T6969" i="1"/>
  <c r="T6977" i="1"/>
  <c r="T6985" i="1"/>
  <c r="T6993" i="1"/>
  <c r="T7001" i="1"/>
  <c r="T7009" i="1"/>
  <c r="T7017" i="1"/>
  <c r="T7025" i="1"/>
  <c r="T7033" i="1"/>
  <c r="T7041" i="1"/>
  <c r="T7049" i="1"/>
  <c r="T7057" i="1"/>
  <c r="T7065" i="1"/>
  <c r="T7073" i="1"/>
  <c r="T7081" i="1"/>
  <c r="T7089" i="1"/>
  <c r="T7097" i="1"/>
  <c r="T7105" i="1"/>
  <c r="T7113" i="1"/>
  <c r="T7121" i="1"/>
  <c r="T7129" i="1"/>
  <c r="T7135" i="1"/>
  <c r="T6919" i="1"/>
  <c r="T6927" i="1"/>
  <c r="T6935" i="1"/>
  <c r="T6943" i="1"/>
  <c r="T6951" i="1"/>
  <c r="T6959" i="1"/>
  <c r="T6967" i="1"/>
  <c r="T6975" i="1"/>
  <c r="T6983" i="1"/>
  <c r="T6991" i="1"/>
  <c r="T6999" i="1"/>
  <c r="T7007" i="1"/>
  <c r="T7015" i="1"/>
  <c r="T7023" i="1"/>
  <c r="T7031" i="1"/>
  <c r="T7039" i="1"/>
  <c r="T7047" i="1"/>
  <c r="T7055" i="1"/>
  <c r="T7063" i="1"/>
  <c r="T7071" i="1"/>
  <c r="T7079" i="1"/>
  <c r="T7087" i="1"/>
  <c r="T7095" i="1"/>
  <c r="T7103" i="1"/>
  <c r="T7111" i="1"/>
  <c r="T7119" i="1"/>
  <c r="T7127" i="1"/>
  <c r="T7134" i="1"/>
  <c r="T7167" i="1"/>
  <c r="T7175" i="1"/>
  <c r="T7183" i="1"/>
  <c r="T7191" i="1"/>
  <c r="T7199" i="1"/>
  <c r="T7207" i="1"/>
  <c r="T7215" i="1"/>
  <c r="T7223" i="1"/>
  <c r="T7231" i="1"/>
  <c r="T7172" i="1"/>
  <c r="T7180" i="1"/>
  <c r="T7188" i="1"/>
  <c r="T7196" i="1"/>
  <c r="T7204" i="1"/>
  <c r="T7212" i="1"/>
  <c r="T7220" i="1"/>
  <c r="T7228" i="1"/>
  <c r="T7234" i="1"/>
  <c r="T7170" i="1"/>
  <c r="T7186" i="1"/>
  <c r="T7194" i="1"/>
  <c r="T7202" i="1"/>
  <c r="T7210" i="1"/>
  <c r="T7218" i="1"/>
  <c r="T7226" i="1"/>
  <c r="T7233" i="1"/>
  <c r="T7169" i="1"/>
  <c r="T7177" i="1"/>
  <c r="T7185" i="1"/>
  <c r="T7193" i="1"/>
  <c r="T7201" i="1"/>
  <c r="T7209" i="1"/>
  <c r="T7217" i="1"/>
  <c r="T7225" i="1"/>
  <c r="T7311" i="1"/>
  <c r="T7319" i="1"/>
  <c r="T7327" i="1"/>
  <c r="T7335" i="1"/>
  <c r="T7343" i="1"/>
  <c r="T7351" i="1"/>
  <c r="T7359" i="1"/>
  <c r="T7367" i="1"/>
  <c r="T7375" i="1"/>
  <c r="T7383" i="1"/>
  <c r="T7391" i="1"/>
  <c r="T7399" i="1"/>
  <c r="T7407" i="1"/>
  <c r="T7415" i="1"/>
  <c r="T7423" i="1"/>
  <c r="T7318" i="1"/>
  <c r="T7326" i="1"/>
  <c r="T7334" i="1"/>
  <c r="T7342" i="1"/>
  <c r="T7350" i="1"/>
  <c r="T7358" i="1"/>
  <c r="T7366" i="1"/>
  <c r="T7374" i="1"/>
  <c r="T7382" i="1"/>
  <c r="T7390" i="1"/>
  <c r="T7398" i="1"/>
  <c r="T7406" i="1"/>
  <c r="T7414" i="1"/>
  <c r="T7422" i="1"/>
  <c r="T7315" i="1"/>
  <c r="T7323" i="1"/>
  <c r="T7331" i="1"/>
  <c r="T7339" i="1"/>
  <c r="T7347" i="1"/>
  <c r="T7355" i="1"/>
  <c r="T7363" i="1"/>
  <c r="T7371" i="1"/>
  <c r="T7379" i="1"/>
  <c r="T7387" i="1"/>
  <c r="T7395" i="1"/>
  <c r="T7403" i="1"/>
  <c r="T7411" i="1"/>
  <c r="T7419" i="1"/>
  <c r="T7313" i="1"/>
  <c r="T7321" i="1"/>
  <c r="T7329" i="1"/>
  <c r="T7337" i="1"/>
  <c r="T7345" i="1"/>
  <c r="T7353" i="1"/>
  <c r="T7361" i="1"/>
  <c r="T7369" i="1"/>
  <c r="T7377" i="1"/>
  <c r="T7385" i="1"/>
  <c r="T7393" i="1"/>
  <c r="T7401" i="1"/>
  <c r="T7409" i="1"/>
  <c r="T7417" i="1"/>
  <c r="T7425" i="1"/>
  <c r="T7437" i="1"/>
  <c r="T7445" i="1"/>
  <c r="T7453" i="1"/>
  <c r="T7461" i="1"/>
  <c r="T7469" i="1"/>
  <c r="T7477" i="1"/>
  <c r="T7485" i="1"/>
  <c r="T7493" i="1"/>
  <c r="T7501" i="1"/>
  <c r="T7509" i="1"/>
  <c r="T7517" i="1"/>
  <c r="T7525" i="1"/>
  <c r="T7533" i="1"/>
  <c r="T7541" i="1"/>
  <c r="T7436" i="1"/>
  <c r="T7444" i="1"/>
  <c r="T7452" i="1"/>
  <c r="T7460" i="1"/>
  <c r="T7468" i="1"/>
  <c r="T7476" i="1"/>
  <c r="T7484" i="1"/>
  <c r="T7492" i="1"/>
  <c r="T7500" i="1"/>
  <c r="T7508" i="1"/>
  <c r="T7516" i="1"/>
  <c r="T7524" i="1"/>
  <c r="T7532" i="1"/>
  <c r="T7540" i="1"/>
  <c r="T7434" i="1"/>
  <c r="T7442" i="1"/>
  <c r="T7450" i="1"/>
  <c r="T7458" i="1"/>
  <c r="T7466" i="1"/>
  <c r="T7474" i="1"/>
  <c r="T7482" i="1"/>
  <c r="T7490" i="1"/>
  <c r="T7498" i="1"/>
  <c r="T7506" i="1"/>
  <c r="T7514" i="1"/>
  <c r="T7522" i="1"/>
  <c r="T7529" i="1"/>
  <c r="T7537" i="1"/>
  <c r="T7455" i="1"/>
  <c r="T7463" i="1"/>
  <c r="T7471" i="1"/>
  <c r="T7479" i="1"/>
  <c r="T7487" i="1"/>
  <c r="T7495" i="1"/>
  <c r="T7503" i="1"/>
  <c r="T7511" i="1"/>
  <c r="T7519" i="1"/>
  <c r="T7527" i="1"/>
  <c r="T7535" i="1"/>
  <c r="T7543" i="1"/>
  <c r="T7556" i="1"/>
  <c r="T7557" i="1"/>
  <c r="T7565" i="1"/>
  <c r="T7573" i="1"/>
  <c r="T7581" i="1"/>
  <c r="T7589" i="1"/>
  <c r="T7597" i="1"/>
  <c r="T7605" i="1"/>
  <c r="T7613" i="1"/>
  <c r="T7621" i="1"/>
  <c r="T7629" i="1"/>
  <c r="T7637" i="1"/>
  <c r="T7645" i="1"/>
  <c r="T7653" i="1"/>
  <c r="T7661" i="1"/>
  <c r="T7669" i="1"/>
  <c r="T7674" i="1"/>
  <c r="T7678" i="1"/>
  <c r="T7682" i="1"/>
  <c r="T7686" i="1"/>
  <c r="T7690" i="1"/>
  <c r="T7694" i="1"/>
  <c r="T7564" i="1"/>
  <c r="T7572" i="1"/>
  <c r="T7580" i="1"/>
  <c r="T7588" i="1"/>
  <c r="T7596" i="1"/>
  <c r="T7604" i="1"/>
  <c r="T7612" i="1"/>
  <c r="T7620" i="1"/>
  <c r="T7628" i="1"/>
  <c r="T7636" i="1"/>
  <c r="T7644" i="1"/>
  <c r="T7652" i="1"/>
  <c r="T7660" i="1"/>
  <c r="T7668" i="1"/>
  <c r="T7673" i="1"/>
  <c r="T7677" i="1"/>
  <c r="T7681" i="1"/>
  <c r="T7685" i="1"/>
  <c r="T7689" i="1"/>
  <c r="T7693" i="1"/>
  <c r="T7561" i="1"/>
  <c r="T7569" i="1"/>
  <c r="T7577" i="1"/>
  <c r="T7585" i="1"/>
  <c r="T7593" i="1"/>
  <c r="T7601" i="1"/>
  <c r="T7609" i="1"/>
  <c r="T7617" i="1"/>
  <c r="T7625" i="1"/>
  <c r="T7633" i="1"/>
  <c r="T7641" i="1"/>
  <c r="T7649" i="1"/>
  <c r="T7657" i="1"/>
  <c r="T7665" i="1"/>
  <c r="T7672" i="1"/>
  <c r="T7676" i="1"/>
  <c r="T7680" i="1"/>
  <c r="T7684" i="1"/>
  <c r="T7688" i="1"/>
  <c r="T7692" i="1"/>
  <c r="T7599" i="1"/>
  <c r="T7607" i="1"/>
  <c r="T7615" i="1"/>
  <c r="T7623" i="1"/>
  <c r="T7631" i="1"/>
  <c r="T7639" i="1"/>
  <c r="T7647" i="1"/>
  <c r="T7655" i="1"/>
  <c r="T7663" i="1"/>
  <c r="T7671" i="1"/>
  <c r="T7675" i="1"/>
  <c r="T7679" i="1"/>
  <c r="T7683" i="1"/>
  <c r="T7687" i="1"/>
  <c r="T7691" i="1"/>
  <c r="T7695" i="1"/>
  <c r="T7558" i="1"/>
  <c r="T7566" i="1"/>
  <c r="T7574" i="1"/>
  <c r="T7582" i="1"/>
  <c r="T7590" i="1"/>
  <c r="T7598" i="1"/>
  <c r="T7606" i="1"/>
  <c r="T7700" i="1"/>
  <c r="T7708" i="1"/>
  <c r="T7716" i="1"/>
  <c r="T7724" i="1"/>
  <c r="T7732" i="1"/>
  <c r="T7740" i="1"/>
  <c r="T7748" i="1"/>
  <c r="T7756" i="1"/>
  <c r="T7699" i="1"/>
  <c r="T7707" i="1"/>
  <c r="T7715" i="1"/>
  <c r="T7723" i="1"/>
  <c r="T7731" i="1"/>
  <c r="T7739" i="1"/>
  <c r="T7747" i="1"/>
  <c r="T7755" i="1"/>
  <c r="T7763" i="1"/>
  <c r="T7705" i="1"/>
  <c r="T7713" i="1"/>
  <c r="T7721" i="1"/>
  <c r="T7729" i="1"/>
  <c r="T7737" i="1"/>
  <c r="T7745" i="1"/>
  <c r="T7753" i="1"/>
  <c r="T7761" i="1"/>
  <c r="T7703" i="1"/>
  <c r="T7711" i="1"/>
  <c r="T7719" i="1"/>
  <c r="T7727" i="1"/>
  <c r="T7735" i="1"/>
  <c r="T7743" i="1"/>
  <c r="T7751" i="1"/>
  <c r="T7759" i="1"/>
  <c r="T7701" i="1"/>
  <c r="T7709" i="1"/>
  <c r="T7717" i="1"/>
  <c r="T7725" i="1"/>
  <c r="T7733" i="1"/>
  <c r="T7741" i="1"/>
  <c r="T7749" i="1"/>
  <c r="T7757" i="1"/>
  <c r="T7765" i="1"/>
  <c r="T7773" i="1"/>
  <c r="T7781" i="1"/>
  <c r="T7789" i="1"/>
  <c r="T7797" i="1"/>
  <c r="T7805" i="1"/>
  <c r="T7813" i="1"/>
  <c r="T7821" i="1"/>
  <c r="T7772" i="1"/>
  <c r="T7780" i="1"/>
  <c r="T7788" i="1"/>
  <c r="T7796" i="1"/>
  <c r="T7803" i="1"/>
  <c r="T7811" i="1"/>
  <c r="T7819" i="1"/>
  <c r="T7769" i="1"/>
  <c r="T7777" i="1"/>
  <c r="T7785" i="1"/>
  <c r="T7793" i="1"/>
  <c r="T7801" i="1"/>
  <c r="T7809" i="1"/>
  <c r="T7817" i="1"/>
  <c r="T7767" i="1"/>
  <c r="T7775" i="1"/>
  <c r="T7783" i="1"/>
  <c r="T7791" i="1"/>
  <c r="T7799" i="1"/>
  <c r="T7807" i="1"/>
  <c r="T7815" i="1"/>
  <c r="T7823" i="1"/>
  <c r="T7766" i="1"/>
  <c r="T7774" i="1"/>
  <c r="T7829" i="1"/>
  <c r="T7837" i="1"/>
  <c r="T7845" i="1"/>
  <c r="T7853" i="1"/>
  <c r="T7861" i="1"/>
  <c r="T7869" i="1"/>
  <c r="T7877" i="1"/>
  <c r="T7885" i="1"/>
  <c r="T7827" i="1"/>
  <c r="T7835" i="1"/>
  <c r="T7843" i="1"/>
  <c r="T7851" i="1"/>
  <c r="T7859" i="1"/>
  <c r="T7867" i="1"/>
  <c r="T7875" i="1"/>
  <c r="T7883" i="1"/>
  <c r="T7825" i="1"/>
  <c r="T7833" i="1"/>
  <c r="T7841" i="1"/>
  <c r="T7849" i="1"/>
  <c r="T7857" i="1"/>
  <c r="T7865" i="1"/>
  <c r="T7873" i="1"/>
  <c r="T7881" i="1"/>
  <c r="T7831" i="1"/>
  <c r="T7839" i="1"/>
  <c r="T7847" i="1"/>
  <c r="T7855" i="1"/>
  <c r="T7863" i="1"/>
  <c r="T7871" i="1"/>
  <c r="T7879" i="1"/>
  <c r="T7922" i="1"/>
  <c r="T7930" i="1"/>
  <c r="T7889" i="1"/>
  <c r="T7897" i="1"/>
  <c r="T7905" i="1"/>
  <c r="T7913" i="1"/>
  <c r="T7921" i="1"/>
  <c r="T7929" i="1"/>
  <c r="T7888" i="1"/>
  <c r="T7896" i="1"/>
  <c r="T7904" i="1"/>
  <c r="T7912" i="1"/>
  <c r="T7920" i="1"/>
  <c r="T7928" i="1"/>
  <c r="T7934" i="1"/>
  <c r="T7886" i="1"/>
  <c r="T7894" i="1"/>
  <c r="T7902" i="1"/>
  <c r="T7910" i="1"/>
  <c r="T7918" i="1"/>
  <c r="T7926" i="1"/>
  <c r="T7933" i="1"/>
  <c r="T7893" i="1"/>
  <c r="T7901" i="1"/>
  <c r="T7909" i="1"/>
  <c r="T7917" i="1"/>
  <c r="T7925" i="1"/>
  <c r="T7892" i="1"/>
  <c r="T7900" i="1"/>
  <c r="T7908" i="1"/>
  <c r="T7916" i="1"/>
  <c r="T7924" i="1"/>
  <c r="T7932" i="1"/>
  <c r="T7957" i="1"/>
  <c r="T7965" i="1"/>
  <c r="T7973" i="1"/>
  <c r="T7981" i="1"/>
  <c r="T7989" i="1"/>
  <c r="T7997" i="1"/>
  <c r="T8005" i="1"/>
  <c r="T8012" i="1"/>
  <c r="T8020" i="1"/>
  <c r="T8028" i="1"/>
  <c r="T7955" i="1"/>
  <c r="T7963" i="1"/>
  <c r="T7971" i="1"/>
  <c r="T8011" i="1"/>
  <c r="T8019" i="1"/>
  <c r="T8027" i="1"/>
  <c r="T7962" i="1"/>
  <c r="T7970" i="1"/>
  <c r="T7978" i="1"/>
  <c r="T7986" i="1"/>
  <c r="T7994" i="1"/>
  <c r="T8002" i="1"/>
  <c r="T8010" i="1"/>
  <c r="T8018" i="1"/>
  <c r="T8026" i="1"/>
  <c r="T7960" i="1"/>
  <c r="T7968" i="1"/>
  <c r="T7976" i="1"/>
  <c r="T7984" i="1"/>
  <c r="T7992" i="1"/>
  <c r="T8000" i="1"/>
  <c r="T8008" i="1"/>
  <c r="T8016" i="1"/>
  <c r="T8024" i="1"/>
  <c r="T7967" i="1"/>
  <c r="T7975" i="1"/>
  <c r="T7983" i="1"/>
  <c r="T7991" i="1"/>
  <c r="T7999" i="1"/>
  <c r="T8007" i="1"/>
  <c r="T8015" i="1"/>
  <c r="T80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SADLER Alexandra</author>
  </authors>
  <commentList>
    <comment ref="C108" authorId="0" shapeId="0" xr:uid="{C3E25024-FDA8-4B0F-A960-9861847C0DE4}">
      <text>
        <r>
          <rPr>
            <b/>
            <sz val="9"/>
            <color indexed="81"/>
            <rFont val="Tahoma"/>
            <family val="2"/>
          </rPr>
          <t>SADLER Alexandra:</t>
        </r>
        <r>
          <rPr>
            <sz val="9"/>
            <color indexed="81"/>
            <rFont val="Tahoma"/>
            <family val="2"/>
          </rPr>
          <t xml:space="preserve">
This could/should be 'general forestry investment', not temporary liquidity</t>
        </r>
      </text>
    </comment>
  </commentList>
</comments>
</file>

<file path=xl/sharedStrings.xml><?xml version="1.0" encoding="utf-8"?>
<sst xmlns="http://schemas.openxmlformats.org/spreadsheetml/2006/main" count="63087" uniqueCount="21345">
  <si>
    <t>Country</t>
  </si>
  <si>
    <t>Policy Name</t>
  </si>
  <si>
    <t>Policy Description</t>
  </si>
  <si>
    <t>Total Value, Local Currency (billions)</t>
  </si>
  <si>
    <t>Local Currency</t>
  </si>
  <si>
    <t>Total Value, USD (billions)</t>
  </si>
  <si>
    <t>Date</t>
  </si>
  <si>
    <t>Source(s)</t>
  </si>
  <si>
    <t>Bill &amp; Bill Sections</t>
  </si>
  <si>
    <t>Reference in Government Document</t>
  </si>
  <si>
    <t>Policy Archetype</t>
  </si>
  <si>
    <t>Policy Subarchetype</t>
  </si>
  <si>
    <t>Policy Reference</t>
  </si>
  <si>
    <t>Recovery Policy? (Boolean)</t>
  </si>
  <si>
    <t>Potential Short-Term GHG Impact (5pt Likert)</t>
  </si>
  <si>
    <t>Potential Long-term GHG Impact (5pt Likert)</t>
  </si>
  <si>
    <t>Sector (1)</t>
  </si>
  <si>
    <t>A&amp;R - direct</t>
  </si>
  <si>
    <t>A&amp;R - indirect</t>
  </si>
  <si>
    <t>A&amp;R impact</t>
  </si>
  <si>
    <t>Antigua and Barbuda</t>
  </si>
  <si>
    <t>APUA borrowing - utilities</t>
  </si>
  <si>
    <t>Minister responsible for Public Utilities announced that APUA had borrowed $169 million XCD to improve internet services, water delivery system, and plant electricity cables underground. Another $30 million XCD was confirmed to have been secured from the private sector to lay an under-sea cable.</t>
  </si>
  <si>
    <t>XCD</t>
  </si>
  <si>
    <t>https://www.facebook.com/OPMAntiguaBarbuda/posts/781823905949447 ; https://ab.gov.ag/pdf/budget/Budget_Speech_2021.pdf</t>
  </si>
  <si>
    <t>𝜃</t>
  </si>
  <si>
    <t>𝜃15</t>
  </si>
  <si>
    <t>APUA charge reductions</t>
  </si>
  <si>
    <t>State-owned public utilities company required by the state to reduce the fuel variation charge on electricity, and offer discounts for residential and commercial users (amounts vary across 2020). Other than in cases of theft of services, a moratorium on disconnections from APUA water and electricity supplies was instituted. Budget Speech 2021 values this relief at a net of $21.8 million XCD.</t>
  </si>
  <si>
    <t>https://ab.gov.ag/pdf/budget/Budget_Speech_2021.pdf ; https://www.facebook.com/OPMAntiguaBarbuda/posts/737211323744039 ; https://www.facebook.com/OPMAntiguaBarbuda/posts/633530137445492</t>
  </si>
  <si>
    <t>Budget Speech 2021</t>
  </si>
  <si>
    <t>P</t>
  </si>
  <si>
    <t>P3</t>
  </si>
  <si>
    <t>APUA farmer water bill reduction</t>
  </si>
  <si>
    <t>Cut by 25% in farmers' water bills, to encourage increased food production. Cost unclear, date given for the budget speech, as the original policy adoption date is also unclear.</t>
  </si>
  <si>
    <t>https://ab.gov.ag/pdf/budget/Budget_Speech_2021.pdf</t>
  </si>
  <si>
    <t>Capital Budget</t>
  </si>
  <si>
    <t>The capital budget for 2021 is increased 62% on the $103.3 million XCD spent on capital projects in 2020. The increase in capital spending is "part of the Government's strategy to promote economic activity while [they] await a rebound in the tourism sector" (the sector which alone accounts for 80% of GDP and 70% of employment). The total value of the budget for 2021 is $167.2 million XCD, implying a recovery strategy leading to a rise in spending of $63.9 million XCD.</t>
  </si>
  <si>
    <t>B</t>
  </si>
  <si>
    <t>B13</t>
  </si>
  <si>
    <t>Citrus Industry Stimulus</t>
  </si>
  <si>
    <t>Loan financing to be disbursed for the rejuvenation of the citrus industry following a progressive decline since 2005, bottoming out in an exceptionally low 2020 crop.</t>
  </si>
  <si>
    <t>https://www.pressoffice.gov.bz/cabinet-brief-23/</t>
  </si>
  <si>
    <t>B1</t>
  </si>
  <si>
    <t>COVID-19 Social Protection Support Programme</t>
  </si>
  <si>
    <t>The Emergency Food Assistance Programme, commenced in April 2020, had by December delivered 50664 food packages. The Government Voucher Programme, partnered with a PDV contribution of $500,000 (XCD), totalled a value of 1.25m XCD. Both were funded by a waiver of sales tax (ABST) to the total value of $5m XCD.</t>
  </si>
  <si>
    <t>https://www.facebook.com/OPMAntiguaBarbuda/posts/839320063533164</t>
  </si>
  <si>
    <t>F</t>
  </si>
  <si>
    <t>F1</t>
  </si>
  <si>
    <t>Ending duty-free concessions</t>
  </si>
  <si>
    <t>The Cabinet announced the end of duty-free concessions (i.e. the implementation of duties) on automobiles, earth-moving equipment, trucks and other heavy-duty vehicles entering Antigua and Barbuda.</t>
  </si>
  <si>
    <t>https://www.facebook.com/OPMAntiguaBarbuda/</t>
  </si>
  <si>
    <t>Cabinet May 20, 2021</t>
  </si>
  <si>
    <t>M</t>
  </si>
  <si>
    <t>M1</t>
  </si>
  <si>
    <t>Government Guarantees</t>
  </si>
  <si>
    <t>Specified in the 2021 Budget Speech, the Prime Minister confirmed the government's' agreement to guarantee up to $50 million XCD, for business expansion and cash flows to enterprises affected by the pandemic</t>
  </si>
  <si>
    <t>C</t>
  </si>
  <si>
    <t>C29</t>
  </si>
  <si>
    <t>Incentivising vaccination</t>
  </si>
  <si>
    <t>The incentives include a $5000 prize-draw weekly for vaccinated individuals, along with an 8000sqft plot of land at the end of June. (Weekly raffles extended to the end of August, Cash for Vax campaign).</t>
  </si>
  <si>
    <t>J</t>
  </si>
  <si>
    <t>J5</t>
  </si>
  <si>
    <t>LIAT funding</t>
  </si>
  <si>
    <t>Provision of further financial support for the Government’s plans in relation to the reorganization of LIAT (Leeward Islands Air Transport Services)</t>
  </si>
  <si>
    <t>Maintaining Public Sector (Commitment to No Layoffs)</t>
  </si>
  <si>
    <t>All 12000 public sector employees retained at full salaries, despite the economic crisis (notably due to the collapse in tourism, 80% of the usual national GDP). Salaries frozen from 2020 to 2021, however. Budgetary impact unclear, date indicates the confirmation in the Budget Speech that this policy was ongoing in 2021.</t>
  </si>
  <si>
    <t>H</t>
  </si>
  <si>
    <t>H2</t>
  </si>
  <si>
    <t>MSJMC health funding</t>
  </si>
  <si>
    <t>Transfers to Mt St John Medical Center were increased in 2020 in response to COVID-19 needs, and the Medical Benefits Scheme had its debt financing and expenditure restructured by the government. Total spend on healthcare for 2020 was $115 million XCD, but it is not indicated how much of an increase this was year-on-year to prepare for and tackle the COVID-19 pandemic.</t>
  </si>
  <si>
    <t>K</t>
  </si>
  <si>
    <t>K1</t>
  </si>
  <si>
    <t>Pandemic Relief Barrel Initiative</t>
  </si>
  <si>
    <t>Households can import items including food, toiletries, baby and disinfecting wipes, face masks, vitamins etc, without facing duties and taxes other than a $10 XCD processing fee and the Revenue Recovery Charge. The Christmas Barrel initiative added in November 2020 included clothing and shoes in the items that could be imported. By January 2021, almost 13500 barrels had been cleared under the initiative. Cost unclear. 8/07/21 The 'Dollar Barrel Initiative', a continuation of these programs, has been extended to the 31st of July. The current total estimated reduction in tax receipts for the government is EC $3.5m.</t>
  </si>
  <si>
    <t>M3</t>
  </si>
  <si>
    <t>Regional air travel tax cut</t>
  </si>
  <si>
    <t>The government is passing a 50% tax cut for regional air transport, with the goal of encouraging regional travel as the pandemic subsides, in relative terms.</t>
  </si>
  <si>
    <t>https://barbados.loopnews.com/content/antigua-barbuda-moving-forward-plans-cut-airport-taxes-3 ; https://trinidadexpress.com/business/local/antigua-cuts-air-travel-taxes/article_a71649f2-d935-11eb-83e4-af121cbc51ee.html ; https://www.facebook.com/OPMAntiguaBarbuda/</t>
  </si>
  <si>
    <t>Argentina</t>
  </si>
  <si>
    <t>0% Tax Rate for income relief measures</t>
  </si>
  <si>
    <t>Emergency family income (IFE), Universal Child Allowance (AUH), and Complementary Salary (SC) no longer income taxed</t>
  </si>
  <si>
    <t>ARS</t>
  </si>
  <si>
    <t>https://www.bcra.gob.ar/Noticias/coronavirus-bcra-IFE-excepcion-sircreb.asp</t>
  </si>
  <si>
    <t>L</t>
  </si>
  <si>
    <t>L3</t>
  </si>
  <si>
    <t>Additional support for culture industries through REPRO II program</t>
  </si>
  <si>
    <t>Additional $18,000 of support for workers in cultural industries</t>
  </si>
  <si>
    <t>https://www.argentina.gob.ar/noticias/moroni-y-bauer-anunciaron-apoyo-complementario-del-repro-ii-para-las-industrias-culturales</t>
  </si>
  <si>
    <t>𝛼</t>
  </si>
  <si>
    <t>𝛼1</t>
  </si>
  <si>
    <t>Agricultural aid provision for provinces</t>
  </si>
  <si>
    <t>Delivery of agricultural machinery for several municipalities (Lamarque, Beltrand, Bariloche, General Roca, Cervantes)</t>
  </si>
  <si>
    <t>https://www.argentina.gob.ar/noticias/agricultura-destina-mas-de-109-millones-de-pesos-para-acompanar-la-produccion-agropecuaria</t>
  </si>
  <si>
    <t>ω</t>
  </si>
  <si>
    <t>ω1</t>
  </si>
  <si>
    <t>Agro-livestock stimulus</t>
  </si>
  <si>
    <t>Funds to stimulate provincial agro-livestock production</t>
  </si>
  <si>
    <t>https://www.argentina.gob.ar/noticias/acompanando-al-presidente-fernandez-basterra-firmo-convenios-por-mas-de-1000-millones-de</t>
  </si>
  <si>
    <t>Aid to municipality</t>
  </si>
  <si>
    <t>Additional aid to Moreno municipality to face the pandemic</t>
  </si>
  <si>
    <t>https://www.argentina.gob.ar/noticias/el-ministerio-del-interior-firmo-un-convenio-con-el-municipio-de-moreno-para-fortalecer-la</t>
  </si>
  <si>
    <t>A</t>
  </si>
  <si>
    <t>A1</t>
  </si>
  <si>
    <t>Assistance to Recovered Companies</t>
  </si>
  <si>
    <t>$500 million from the National Productive Development Fund (FONDEP) for cooperative reactivation and development projects.</t>
  </si>
  <si>
    <t>https://www.argentina.gob.ar/noticias/desarrollo-productivo-destinara-500-millones-para-asistir-empresas-recuperadas</t>
  </si>
  <si>
    <t>W</t>
  </si>
  <si>
    <t>W1</t>
  </si>
  <si>
    <t>ATM charge suspension</t>
  </si>
  <si>
    <t>Extension of ATM charge suspension until September 30</t>
  </si>
  <si>
    <t>https://www.bcra.gob.ar/Noticias/coronavirus-bcra-prorroga-cajeros-automaticos.asp</t>
  </si>
  <si>
    <t>Indiscriminate</t>
  </si>
  <si>
    <t>Pindiscriminate</t>
  </si>
  <si>
    <t>Benefits to employees of health-related services</t>
  </si>
  <si>
    <t>95% reductions of the tax rates corresponding to social security contributions for health service employees, a 2.5% reduction in tax on credit and debit bank accounts, as well as a 5% decrease in tax on savings accounts.</t>
  </si>
  <si>
    <t>https://www.boletinoficial.gob.ar/detalleAviso/primera/231846/20200707</t>
  </si>
  <si>
    <t>Decree 300/20</t>
  </si>
  <si>
    <t>G</t>
  </si>
  <si>
    <t>G4</t>
  </si>
  <si>
    <t>Benefits to soybean producers</t>
  </si>
  <si>
    <t>Compensatory benefits to small and medium producers of soybeans of up to 400 hectares</t>
  </si>
  <si>
    <t>https://www.argentina.gob.ar/noticias/agricultura-autorizo-el-pago-de-compensaciones-economicas-pequenos-productores-y</t>
  </si>
  <si>
    <t>C1</t>
  </si>
  <si>
    <t>Bonus scheme for healthcare workers</t>
  </si>
  <si>
    <t>Four monthly bonuses of AR $5k for healthcare workers</t>
  </si>
  <si>
    <t>https://www.boletinoficial.gob.ar/detalleAviso/primera/227193/20200327</t>
  </si>
  <si>
    <t>Budget reallocation for health and science</t>
  </si>
  <si>
    <t>$127m extra allocated to the Ministry of Health and Ministry of Science, Technology and Innovation to strengthen health and testing</t>
  </si>
  <si>
    <t>https://www.boletinoficial.gob.ar/detalleAviso/primera/229740/20200526</t>
  </si>
  <si>
    <t>J1</t>
  </si>
  <si>
    <t>Building of storage vaccine center</t>
  </si>
  <si>
    <t>Agreement to build and equip mass storage center for vaccines through REDES DE SALUD program</t>
  </si>
  <si>
    <t>https://www.argentina.gob.ar/noticias/ministro-de-salud-y-gobernador-de-san-luis-suscribieron-convenios-y-recorrieron</t>
  </si>
  <si>
    <t>Bus terminals</t>
  </si>
  <si>
    <t>Bus terminal expansion in Ushuaia ad Rio Grande</t>
  </si>
  <si>
    <t>https://www.argentina.gob.ar/noticias/jefatura/el-presidente-anuncio-obras-y-suscribio-acuerdos-en-tierra-del-fuego</t>
  </si>
  <si>
    <t>𝛿</t>
  </si>
  <si>
    <t>𝛿2</t>
  </si>
  <si>
    <t>Canalization in the Balderrama area</t>
  </si>
  <si>
    <t>Investment to improve operation of natural drainage network for control of excess water</t>
  </si>
  <si>
    <t>https://www.argentina.gob.ar/noticias/basterra-y-manzur-inauguraron-una-obra-hidraulica-que-beneficiara-mas-de-1300-productores</t>
  </si>
  <si>
    <t>𝜇</t>
  </si>
  <si>
    <t>𝜇3</t>
  </si>
  <si>
    <t>Card purchase cashback</t>
  </si>
  <si>
    <t>Extends 15% refund for debit card purchases for those receiving benefits until end of the year</t>
  </si>
  <si>
    <t>https://www.boletinoficial.gob.ar/detalleAviso/primera/234175/20200827</t>
  </si>
  <si>
    <t>General Resolution 4797/2020</t>
  </si>
  <si>
    <t>Care and support networks subsidies</t>
  </si>
  <si>
    <t>Increase in subsidies provided to social care networks to guarantee provision to vulnerable households</t>
  </si>
  <si>
    <t>https://www.argentina.gob.ar/noticias/aumento-de-los-subsidios-para-la-red-de-atencion-y-acompanamiento-de-la-sedronar</t>
  </si>
  <si>
    <t>Childcare centers</t>
  </si>
  <si>
    <t>Creation of 27 early childcare centers in Entre Rios</t>
  </si>
  <si>
    <t>https://www.argentina.gob.ar/noticias/mas-programas-para-impulsar-el-trabajo-y-la-produccion-en-entre-rios</t>
  </si>
  <si>
    <t>Y</t>
  </si>
  <si>
    <t>YIndiscriminate</t>
  </si>
  <si>
    <t>Co-financing of solar-tech to use in agro-fisheries</t>
  </si>
  <si>
    <t>35 million pesos to finance the incorporation of renewable energy into the fishery industry</t>
  </si>
  <si>
    <t>https://www.magyp.gob.ar/fondosambientales/_pdf/bases_ANR_Ambientales_Energias_Renovables_2020.pdf</t>
  </si>
  <si>
    <t>ω6</t>
  </si>
  <si>
    <t>ω4</t>
  </si>
  <si>
    <t>Combating gender violence</t>
  </si>
  <si>
    <t>Construction of a Territorial Center for the development of gender and diversity policies of around 600 square meters in the city of Ushuaia</t>
  </si>
  <si>
    <t>D</t>
  </si>
  <si>
    <t>D3</t>
  </si>
  <si>
    <t>Compensation for redundancies</t>
  </si>
  <si>
    <t>Doubles compensation for individuals dismissed without just cause, extending this measure for 180 days</t>
  </si>
  <si>
    <t>https://www.boletinoficial.gob.ar/detalleAviso/primera/230406/20200610</t>
  </si>
  <si>
    <t>G3</t>
  </si>
  <si>
    <t>Competitiveness Support Program</t>
  </si>
  <si>
    <t>60m pesos financing 500 companies through non-refundable contributions, aimed at improving the productivity of SMEs through the implementation of technical assistance in management technologies.</t>
  </si>
  <si>
    <t>https://www.argentina.gob.ar/noticias/el-ministerio-de-desarrollo-productivo-relanza-el-programa-de-apoyo-la-competitividad-para</t>
  </si>
  <si>
    <t>Connect Plan</t>
  </si>
  <si>
    <t>Plan for provision of ICT services and broadband connections including high quality satellite connectivity, adding value to national data center, and revaluing Open Digital Television</t>
  </si>
  <si>
    <t>https://www.argentina.gob.ar/jefatura/innovacion-publica/ssetic/conectar</t>
  </si>
  <si>
    <t>𝛽</t>
  </si>
  <si>
    <t>𝛽1</t>
  </si>
  <si>
    <t>Connectivity works in Santa Clara</t>
  </si>
  <si>
    <t>Additional 1357 of fiber optics network in the province through the Connect Plan</t>
  </si>
  <si>
    <t>https://www.argentina.gob.ar/noticias/el-gobierno-amplia-la-conectividad-en-santa-cruz-con-obras-por-mas-de-5-mil-millones-de</t>
  </si>
  <si>
    <t>Construction of territorial centers for Gender and Diversity Policies</t>
  </si>
  <si>
    <t>Construction of these centers in 23 provinces and Buenos Aires to respond to gender violence</t>
  </si>
  <si>
    <t>https://www.argentina.gob.ar/noticias/el-gobierno-nacional-anuncio-la-construccion-de-centros-territoriales-integrales-de</t>
  </si>
  <si>
    <t>𝜃12</t>
  </si>
  <si>
    <t>𝜃4</t>
  </si>
  <si>
    <t>Contribution to Technical Schools</t>
  </si>
  <si>
    <t>Funding for 4000 institutions of Professional Technical Education for the purchase of supplies for their workshops, laboratories and productive spaces.</t>
  </si>
  <si>
    <t>https://www.argentina.gob.ar/noticias/perczyk-anuncio-un-aporte-de-930-millones-de-pesos-para-las-escuelas-tecnicas</t>
  </si>
  <si>
    <t>Y1</t>
  </si>
  <si>
    <t>Creation of national action plan</t>
  </si>
  <si>
    <t>Creation of National Action Plan to identify most vulnerable communities and provide basic needs</t>
  </si>
  <si>
    <t>https://www.argentina.gob.ar/noticias/mediante-el-decreto-9842020-se-crea-el-plan-nacional-accionar</t>
  </si>
  <si>
    <t>F5</t>
  </si>
  <si>
    <t>Credit for industrial park production</t>
  </si>
  <si>
    <t>Credit line for up to 60 months with a six month grace period for the development of industrial parks through Banco Nacion</t>
  </si>
  <si>
    <t>https://www.argentina.gob.ar/noticias/mas-credito-para-la-industria-nueva-linea-del-banco-nacion-por-2500-millones-para-el</t>
  </si>
  <si>
    <t>𝜋</t>
  </si>
  <si>
    <t>𝜋1</t>
  </si>
  <si>
    <t>Credit for small businesses</t>
  </si>
  <si>
    <t>Launch of line of direct credits up to 15,000,000 to fund investment in small businesses</t>
  </si>
  <si>
    <t>https://www.argentina.gob.ar/noticias/nueva-linea-de-creditos-para-proyectos-de-inversion-productiva</t>
  </si>
  <si>
    <t>Credit line for doctors</t>
  </si>
  <si>
    <t>Financing so that doctors can renew personal computers as part of Telemedicine program</t>
  </si>
  <si>
    <t>https://www.argentina.gob.ar/noticias/el-gobierno-anuncio-una-linea-de-creditos-para-los-medicos-y-medicas-del-pami</t>
  </si>
  <si>
    <t>Credit line for family farmers</t>
  </si>
  <si>
    <t>Credit line of financial assistance for agricultural micro-enterprises for 36 months with an interest rate of 21%</t>
  </si>
  <si>
    <t>https://www.argentina.gob.ar/noticias/financiaran-creditos-para-agricultores-familiares-con-tasa-subsidiada-y-garantias-del-fogar</t>
  </si>
  <si>
    <t>Credit line for tourism SMEs</t>
  </si>
  <si>
    <t>Financing for SMEs in tourism sector, credit also backed with 100% guarantees</t>
  </si>
  <si>
    <t>https://www.argentina.gob.ar/noticias/el-gobierno-anuncio-una-linea-de-creditos-para-pymes-turisticas-con-un-ano-de-gracia-y-tasa</t>
  </si>
  <si>
    <t>C17</t>
  </si>
  <si>
    <t>Credits for Knowledge Economy Companies</t>
  </si>
  <si>
    <t>Credits for companies in the Knowledge Economy that have projects in the Registry for the Promotion of Modern Biotechnology.</t>
  </si>
  <si>
    <t>https://www.argentina.gob.ar/noticias/creditos-de-hasta-25-millones-para-empresas-de-economia-del-conocimiento</t>
  </si>
  <si>
    <t>𝜑</t>
  </si>
  <si>
    <t>𝜑1</t>
  </si>
  <si>
    <t>Digital Inclusion and Innovation in Public Services</t>
  </si>
  <si>
    <t>Expansion of remote access platforms, implementation and improvement of online systems, and expansion of network of digital points through the program using World Bank Funds</t>
  </si>
  <si>
    <t>https://www.argentina.gob.ar/noticias/la-argentina-obtuvo-financiamiento-del-banco-mundial-por-us-330-millones-para-mejoras-en</t>
  </si>
  <si>
    <t>𝛽4</t>
  </si>
  <si>
    <t>Digital service program</t>
  </si>
  <si>
    <t>Launch of the Cuidar Escuela program to register suspected COVID-19 cases</t>
  </si>
  <si>
    <t>https://www.argentina.gob.ar/noticias/el-gobierno-nacional-lanzo-nuevos-servicios-digitales-para-la-gestion-de-la-pandemia-de-1</t>
  </si>
  <si>
    <t>Direct payments</t>
  </si>
  <si>
    <t>350bn pesos in direct payments to help unemployed workers, pensioners, those on family allowance benefits, and those on welfare</t>
  </si>
  <si>
    <t>https://en.mercopress.com/2020/03/19/coronavirus-argentina-unveils-stimulus-package-ample-support-from-the-political-system-to-the-strategy</t>
  </si>
  <si>
    <t>G2</t>
  </si>
  <si>
    <t>Dock expansion</t>
  </si>
  <si>
    <t>Expansion of commercial dock in Ushuaia</t>
  </si>
  <si>
    <t>𝛾</t>
  </si>
  <si>
    <t>𝛾4</t>
  </si>
  <si>
    <t>Drug research and development</t>
  </si>
  <si>
    <t>Project to strengthen the capacities of the institutions in the National Public laboratories Agency network, including vaccine production capacity and development of drugs for neglected diseases</t>
  </si>
  <si>
    <t>https://www.argentina.gob.ar/noticias/se-financiaran-proyectos-estrategicos-en-id-para-la-produccion-publica-de-medicamentos</t>
  </si>
  <si>
    <t>Duty and Tax Exemption</t>
  </si>
  <si>
    <t>Exemption from import duties and statistical tax for medical suppliers imposed from April - August</t>
  </si>
  <si>
    <t>https://taxnews.ey.com/news/2020-0676-argentina-announces-emergency-measures-to-address-economic-impact-of-covid-19-pandemic?uAlertID=Sd%2FG8rua1oj6%2Fl58EZ2AiA%3D%3D</t>
  </si>
  <si>
    <t>M4</t>
  </si>
  <si>
    <t>Dynamic Entrepreneurship Program</t>
  </si>
  <si>
    <t>Grants of up to 5 million pesos for projects thay promote gender equity and social/economic growth for young SMEs</t>
  </si>
  <si>
    <t>https://www.argentina.gob.ar/noticias/desarrollo-productivo-destinara-700-millones-para-fomentar-emprendimientos-innovadores</t>
  </si>
  <si>
    <t>C25</t>
  </si>
  <si>
    <t>C5</t>
  </si>
  <si>
    <t>Economic, Productive, Financial and Social Emergency Assistance Program</t>
  </si>
  <si>
    <t>Extension of general maturities for social security obligations from June 1 2020 to December 31 2020, and suspension of tax enforcement, for apple and pear production chains</t>
  </si>
  <si>
    <t>https://www.boletinoficial.gob.ar/detalleAviso/primera/232437/20200723</t>
  </si>
  <si>
    <t>Decree 615/2020</t>
  </si>
  <si>
    <t>Ecopark construction</t>
  </si>
  <si>
    <t>Construction of Ecopark to clean up existing open-air dumps. Coordinated by the Ministry of the Environment but financed by the Inter-American Development Bank</t>
  </si>
  <si>
    <t>https://www.argentina.gob.ar/noticias/ambiente-otorgo-equipamiento-para-la-construccion-de-un-ecoparque-en-chascomus</t>
  </si>
  <si>
    <t>𝜇2</t>
  </si>
  <si>
    <t>Emergency 'Activate Patrimony' Scholarships</t>
  </si>
  <si>
    <t>1.5m pesos to create thirty scholarships under the Secretariat of Cultural Heritage</t>
  </si>
  <si>
    <t>https://www.boletinoficial.gob.ar/detalleAviso/primera/232014/20200714</t>
  </si>
  <si>
    <t>Resolution 815/2020</t>
  </si>
  <si>
    <t>Y2</t>
  </si>
  <si>
    <t>Emergency assistance for work and production</t>
  </si>
  <si>
    <t>Extending benefits of the Emergency Assistance Program for Work and Production to payment of complementary wages and employer contributions</t>
  </si>
  <si>
    <t>https://www.boletinoficial.gob.ar/detalleAviso/primera/229114/20200512</t>
  </si>
  <si>
    <t>Expanding the companies provided for by the Emergency Assistance Program for Work and Production to those with greater than 800 employees, and those who experience a real contraction of 30%</t>
  </si>
  <si>
    <t>https://www.argentina.gob.ar/coronavirus/medidas-gobierno</t>
  </si>
  <si>
    <t>O</t>
  </si>
  <si>
    <t>O2</t>
  </si>
  <si>
    <t>Emergency Assistance Program</t>
  </si>
  <si>
    <t>Compensatory salary allocation, zero rate credits for self-employed and monotributistas, unemployment benefit system, and subsidized rate loans</t>
  </si>
  <si>
    <t>H1</t>
  </si>
  <si>
    <t>Emergency Assistance Program for Independence Gastronomic Sector</t>
  </si>
  <si>
    <t>Payment of a sum of up to $ 18 thousand to independent workers in the gastronomic sector</t>
  </si>
  <si>
    <t>https://www.argentina.gob.ar/noticias/creacion-del-programa-de-asistencia-de-emergencia-al-sector-gastronomico-independiente</t>
  </si>
  <si>
    <t>R</t>
  </si>
  <si>
    <t>R3</t>
  </si>
  <si>
    <t>Emergency Family Income</t>
  </si>
  <si>
    <t>10,000 pesos paid as emergency family income in August 2020</t>
  </si>
  <si>
    <t>https://www.boletinoficial.gob.ar/detalleAviso/primera/232756/20200730</t>
  </si>
  <si>
    <t>Decree 626/2020</t>
  </si>
  <si>
    <t>G1</t>
  </si>
  <si>
    <t>Emergency financial assistance for vulnerable families</t>
  </si>
  <si>
    <t>Payment of 10000 pesos to Emergency Family Income (IFE)</t>
  </si>
  <si>
    <t>https://www.argentina.gob.ar/noticias/el-gobierno-pagara-una-nueva-ronda-de-ingreso-familiar-de-emergencia-ife-para-paliar-los</t>
  </si>
  <si>
    <t>Emergency financial assistance for workers</t>
  </si>
  <si>
    <t>Payment of 3000 pesos to those part of Empower Work program that did not receive IFE</t>
  </si>
  <si>
    <t>https://www.argentina.gob.ar/noticias/se-pagara-un-refuerzo-de-3-mil-pesos-titulares-de-potenciar-trabajo-que-no-cobraron-el-ife</t>
  </si>
  <si>
    <t>Employment subsidy</t>
  </si>
  <si>
    <t>Monthly benefit of up to 4,500 pesos for those who have attended work orientation workshops for a maximum of three monthly periods and workshops of job support for up to 6 months; the resolution also gives a single payment of upto 9,000 for those who pass a professional training course,as well as further financial aid for SMEs and workers with disabilities</t>
  </si>
  <si>
    <t>https://www.argentina.gob.ar/noticias/el-gobierno-actualizo-las-ayudas-economicas-en-el-marco-del-programa-jovenes-seguro-de</t>
  </si>
  <si>
    <t>Employment support</t>
  </si>
  <si>
    <t>Raised amount provided to those eligible for Independent Employment Program, Local Productive Framing and Promote Program to $3000 per month for three months for IEP, and up to two months for latter two programs.</t>
  </si>
  <si>
    <t>https://www.argentina.gob.ar/noticias/el-gobierno-nacional-actualiza-las-ayudas-economicas-del-programa-promover-y-el-programa-de</t>
  </si>
  <si>
    <t>Empower Work</t>
  </si>
  <si>
    <t>500m pesos for the Empower Work program to launch in Chaco.</t>
  </si>
  <si>
    <t>https://www.argentina.gob.ar/noticias/arroyo-y-capitanich-firmaron-la-implementacion-del-potenciar-trabajo-en-chaco</t>
  </si>
  <si>
    <t>X</t>
  </si>
  <si>
    <t>X4</t>
  </si>
  <si>
    <t>Escalar Emprendedores Program</t>
  </si>
  <si>
    <t>Financial assistance for SMEs wanting to scale production for the adoption of new technologies. The line will have a total amount of $ 500 million from the Trust Fund for the Development of Entrepreneurial Capital</t>
  </si>
  <si>
    <t>https://www.argentina.gob.ar/noticias/desarrollo-productivo-lanzo-el-primer-programa-de-asistencia-financiera-para</t>
  </si>
  <si>
    <t>Expansion of Health Networks Program</t>
  </si>
  <si>
    <t>Investment into delivery of goods such as ambulances and equipment for diagnostic imaging and transfer of resources ot jurisdictions, revitalization of primary care in response to the pandemic</t>
  </si>
  <si>
    <t>https://www.argentina.gob.ar/noticias/el-programa-redes-de-salud-amplia-su-alcance</t>
  </si>
  <si>
    <t>Expansion of SME financing</t>
  </si>
  <si>
    <t>Expansion of total amount of zero-rate financing line for tourism SMEs</t>
  </si>
  <si>
    <t>https://www.argentina.gob.ar/noticias/el-gobierno-destina-mas-fondos-para-que-las-pymes-turisticas-se-financien-tasa-cero</t>
  </si>
  <si>
    <t>B21</t>
  </si>
  <si>
    <t>Extension of debt maturities for SMEs and Micro SMEs</t>
  </si>
  <si>
    <t>Extends a Debt Regularization Regime designed to assist micro, small and medium-sized companies with tax debt regularization, taxpayer sanctions and other provisions through June 30.</t>
  </si>
  <si>
    <t>https://www.boletinoficial.gob.ar/detalleAviso/primera/227246/20200329</t>
  </si>
  <si>
    <t>Extension of family support allowance</t>
  </si>
  <si>
    <t>Subsidy of 15000 pesos to relatives of people who died due to COVID-19.</t>
  </si>
  <si>
    <t>https://www.argentina.gob.ar/noticias/el-gobierno-extendio-el-subsidio-de-contencion-familiar-dispuesto-en-2006</t>
  </si>
  <si>
    <t>Decree 655/2020</t>
  </si>
  <si>
    <t>Extension of Provincial Financial Emergency Program</t>
  </si>
  <si>
    <t>$4.8bn to province of Cordoba, $4.6bn to Santa Fe, $1.2bn to Misiones, $3bn to Santa Cruz, awarded as part of Provincial Financial Emergency Program</t>
  </si>
  <si>
    <t>https://www.argentina.gob.ar/noticias/el-gobierno-firmo-convenios-por-136-mil-millones-con-cordoba-santa-fe-misiones-y-santa-0</t>
  </si>
  <si>
    <t>Extension of REPRO II program</t>
  </si>
  <si>
    <t>Extension of program which gives bonuses to workers of companies in critical situation and health providers of up to 9000 per month</t>
  </si>
  <si>
    <t>https://www.argentina.gob.ar/noticias/se-amplia-programa-repro-ii-empresas-de-actividades-criticas-y-del-sector-salud</t>
  </si>
  <si>
    <t>B29</t>
  </si>
  <si>
    <t>Extension of the Relief Fund for Tourism Providers</t>
  </si>
  <si>
    <t>Contribution of 30,000 pesos to worker who meet eligibility requirements in the tourism industry</t>
  </si>
  <si>
    <t>https://www.argentina.gob.ar/noticias/sigue-el-sosten-economico-para-prestadoras-y-prestadores-de-servicios-turisticos</t>
  </si>
  <si>
    <t>Extension of unemployment benefits</t>
  </si>
  <si>
    <t>Extension of unemployment benefits until May 31, 2021</t>
  </si>
  <si>
    <t>https://www.argentina.gob.ar/noticias/el-gobierno-nacional-prorroga-hasta-el-31-de-mayo-los-vencimientos-de-las-prestaciones-por</t>
  </si>
  <si>
    <t>Extends previously enacted unemployment benefits to end of year</t>
  </si>
  <si>
    <t>https://www.boletinoficial.gob.ar/detalleAviso/primera/234155/20200827</t>
  </si>
  <si>
    <t>Resolution 432/2020</t>
  </si>
  <si>
    <t>Extension on export duty holiday</t>
  </si>
  <si>
    <t>Extends the payment of export duties until September 30.</t>
  </si>
  <si>
    <t>https://www.boletinoficial.gob.ar/detalleAviso/primera/233172/20200806</t>
  </si>
  <si>
    <t>General Resolution 4787/2020</t>
  </si>
  <si>
    <t>M2</t>
  </si>
  <si>
    <t>Extension: Emergency assistance program for independent workers in critical sectors</t>
  </si>
  <si>
    <t>Extension of the Emergency Assistance Program for independent workers in productive sectors most in need.</t>
  </si>
  <si>
    <t>Extraordinary Payments to Holders of Food Card</t>
  </si>
  <si>
    <t>Made one-time extraordinary payments to recipients of Alimentar, the Argentine Food Card, giving a bonus of 4000 ARS to families with one child and 6000 ARS to families with two or more children. This funding is to be credited on the 29th April</t>
  </si>
  <si>
    <t>https://www.argentina.gob.ar/noticias/tarjeta-alimentar-se-acreditara-un-refuerzo-extraordinario</t>
  </si>
  <si>
    <t>Facilities to pay credit card statements</t>
  </si>
  <si>
    <t>Allows credit payments for September to be financed over twelve months, accruing interest at a maximum rate of 40% p.a. plus VAT.</t>
  </si>
  <si>
    <t>https://www.bcra.gob.ar/Noticias/coronavirus-bcra-facilidades-tarjetas-credito-septiembre.asp</t>
  </si>
  <si>
    <t>Federal Argentina Construye Solidaria Program</t>
  </si>
  <si>
    <t>Financing the purchase of materials for the execution of minor works.</t>
  </si>
  <si>
    <t>https://www.boletinoficial.gob.ar/detalleAviso/primera/231952/20200713</t>
  </si>
  <si>
    <t>Resolution 53/2020</t>
  </si>
  <si>
    <t>𝜃1</t>
  </si>
  <si>
    <t>Fibre optic network expansion in Catamarca</t>
  </si>
  <si>
    <t>Investment to expand the federal fibre optic network in the Catamarca province</t>
  </si>
  <si>
    <t>https://www.argentina.gob.ar/noticias/el-gobierno-nacional-invertira-594-millones-de-pesos-para-ampliar-la-conectividad-en</t>
  </si>
  <si>
    <t>Financial support for Health Insurance Agents and indirectly health services</t>
  </si>
  <si>
    <t>Extends financial support to Health Insurance firms who have suffered a decrease in revenue during July 2020, relative to March 2020. This support should ensure the effective functioning of health services during the pandemic, as well as timely payment by insurance providers, guaranteeing continued care for beneficiaries.</t>
  </si>
  <si>
    <t>https://www.boletinoficial.gob.ar/detalleAviso/primera/234388/20200901</t>
  </si>
  <si>
    <t>Resolution 995/2020</t>
  </si>
  <si>
    <t>Financing at a Subsidised Rate for Exporters to Brazil</t>
  </si>
  <si>
    <t>$5bn expansion of financing lines to Exporters to Brazil through the expansion of the quota of the Foreign Investment and Trade Bank's Productive Investment Line.</t>
  </si>
  <si>
    <t>https://www.argentina.gob.ar/noticias/ampliacion-de-lineas-de-creditos-del-bice-para-pymes-por-5500-millones</t>
  </si>
  <si>
    <t>Financing at a Subsidised Rate for SMEs</t>
  </si>
  <si>
    <t>$5bn expansion of financing lines to SMEs through the expansion of the quota of the Foreign Investment and Trade Bank's Productive Investment Line.</t>
  </si>
  <si>
    <t>Financing for Argentine Vaccine Design</t>
  </si>
  <si>
    <t>Funds from the R+D+i Agency for two new Argentine vaccine projects against COVID-19.</t>
  </si>
  <si>
    <t>https://www.argentina.gob.ar/noticias/nuevos-financiamientos-para-el-diseno-de-vacunas-argentinas-contra-la-covid-19-0</t>
  </si>
  <si>
    <t>Financing for industrial park infrastructure</t>
  </si>
  <si>
    <t>Provides financing for industrial park infrastructure.</t>
  </si>
  <si>
    <t>https://www.argentina.gob.ar/economia/medidas-economicas-COVID19/medidas</t>
  </si>
  <si>
    <t>Financing for research and production of vaccines</t>
  </si>
  <si>
    <t>Investment in research and development for vaccine development</t>
  </si>
  <si>
    <t>https://www.argentina.gob.ar/noticias/se-otorgo-asistencia-por-mas-de-2800-millones-para-investigacion-y-produccion-de-vacunas-e</t>
  </si>
  <si>
    <t>Financing for SMEs</t>
  </si>
  <si>
    <t>2 billion pesos for the financing of strategic training projects that have impact for SMEs</t>
  </si>
  <si>
    <t>https://www.argentina.gob.ar/noticias/el-gobierno-otorgara-hasta-2000-millones-en-asistencia-y-financiamiento-para-proyectos-de</t>
  </si>
  <si>
    <t>Financing for strategic training projects aimed at SMEs. Includes direct contributions of 7 to 14 million pesos for SME development as well as 8 million pesos per province in technical assistance</t>
  </si>
  <si>
    <t>https://www.argentina.gob.ar/noticias/kulfas-anuncio-financiamiento-por-2200-millones-para-fortalecer-mas-de-10000-pymes-y</t>
  </si>
  <si>
    <t>Line of credit of up to 200 million pesos for SMEs to finance investment projects, and credit line of up to 500 million pesos for for investment projects in which the INTI participates</t>
  </si>
  <si>
    <t>https://www.argentina.gob.ar/noticias/financiamiento-preferencial-para-pymes-industriales-y-cooperativas</t>
  </si>
  <si>
    <t>Loans with a 22% subsidization rate for industrial and agro industrial sectors and services in the Chubut province</t>
  </si>
  <si>
    <t>https://www.argentina.gob.ar/noticias/kulfas-y-arcioni-anunciaron-financiamiento-por-400-m-para-pymes-de-chubut</t>
  </si>
  <si>
    <t>Line of 300 million pesos for loans to provincial SMEs</t>
  </si>
  <si>
    <t>https://www.argentina.gob.ar/noticias/reabrio-en-la-rioja-una-empresa-textil-cerrada-en-2019-y-el-gobierno-amplio-el</t>
  </si>
  <si>
    <t>Financing for SMEs in La Pampa</t>
  </si>
  <si>
    <t>Financing lines for SMEs in La Pampa with a rate subsidized by the FONDEP of 22%</t>
  </si>
  <si>
    <t>https://www.argentina.gob.ar/noticias/kulfas-y-ziliotto-anunciaron-financiamiento-por-400-mm-para-pymes-de-la-pampa</t>
  </si>
  <si>
    <t>Financing for the Purchase and Construction of Ships</t>
  </si>
  <si>
    <t>The Ministry of Productive Development's financing for the acquisition or construction of new ships and naval devices built in shipyards within the national territory.</t>
  </si>
  <si>
    <t>https://www.argentina.gob.ar/noticias/10000-millones-para-financiar-la-compra-y-construccion-de-buques-en-el-pais</t>
  </si>
  <si>
    <t>Financing for urbanization</t>
  </si>
  <si>
    <t>https://www.argentina.gob.ar/noticias/el-ministerio-de-desarrollo-territorial-y-habitat-otorga-financiamiento-para-la-produccion</t>
  </si>
  <si>
    <t>Financing to ensure telework modality</t>
  </si>
  <si>
    <t>Provides financing for the production of equipment to ensure telework modality.</t>
  </si>
  <si>
    <t>𝛽2</t>
  </si>
  <si>
    <t>Fiscal Credit Program for Training</t>
  </si>
  <si>
    <t>Tax credit program to promote SME training of workers</t>
  </si>
  <si>
    <t>https://www.argentina.gob.ar/noticias/desarrollo-productivo-destina-300-millones-de-pesos-en-credito-fiscal-para-la-capacitacion</t>
  </si>
  <si>
    <t>Foreclosure and eviction moratorium and mortgage restrictions</t>
  </si>
  <si>
    <t>Through September 30, mortgage credit monthly installments for single dwelling, occupied real estate cannot exceed installment amounts as of March 2020. Foreclosures and evictions are suspended for these dwellings over the same period.</t>
  </si>
  <si>
    <t>I</t>
  </si>
  <si>
    <t>I1</t>
  </si>
  <si>
    <t>Fund to assist SMEs in Catamarca</t>
  </si>
  <si>
    <t>Creation of credit line for SMEs in Catamarca in the agro-industrial, industrial, and mining sectors (Specific Affection Fund)—total 600 million but have contributed by regional government</t>
  </si>
  <si>
    <t>https://www.argentina.gob.ar/noticias/el-ministerio-de-desarrollo-productivo-y-catamarca-crearan-un-fondo-de-600-millones-para</t>
  </si>
  <si>
    <t>Fund transfer to provinces for pandemic aid</t>
  </si>
  <si>
    <t>Government transfer (National Treasury Contributions) to the provinces to contain the pandemic and aid in economic reactivation.</t>
  </si>
  <si>
    <t>https://www.argentina.gob.ar/noticias/el-gobierno-nacional-gira-las-provincias-8-mil-millones-de-pesos-en-atn-para-sumar</t>
  </si>
  <si>
    <t>Funding for agricultural infrastructure in Catamarca</t>
  </si>
  <si>
    <t>Funding for irrigation work repair, agricultural infrastructure, and animal feed</t>
  </si>
  <si>
    <t>https://www.argentina.gob.ar/noticias/agricultura-destino-60-millones-de-pesos-para-el-mantenimiento-de-caudales-de-riego-y</t>
  </si>
  <si>
    <t>Funding for agricultural production in Entre Rios</t>
  </si>
  <si>
    <t>Funding to assist agricultural producers as well as fund road works</t>
  </si>
  <si>
    <t>https://www.argentina.gob.ar/noticias/basterra-y-bordet-firmaron-convenios-por-mas-de-80-millones-para-fortalecer-la-produccion</t>
  </si>
  <si>
    <t>Funding for agriculture projects</t>
  </si>
  <si>
    <t>Funding for eleven projects in rural agriculture</t>
  </si>
  <si>
    <t>https://www.argentina.gob.ar/noticias/agricultura-destinara-134-millones-de-pesos-para-proyectos-de-la-agricultura-familiar</t>
  </si>
  <si>
    <t>Funding for disabilities</t>
  </si>
  <si>
    <t>Three programs created to assist individuals with disabilities affected by COVID-19 including through financial aid, protected production workshops and reinforcement of provincial input banks</t>
  </si>
  <si>
    <t>https://www.boletinoficial.gob.ar/detalleAviso/primera/230527/20200611</t>
  </si>
  <si>
    <t>Funding for forestry industry</t>
  </si>
  <si>
    <t>Funds for works and equipment for the forestry industry in Federación, Villa Paranacito and Concordia</t>
  </si>
  <si>
    <t>https://www.argentina.gob.ar/noticias/basterra-y-bordet-firmaron-un-acuerdo-por-mas-de-200-millones-de-pesos-para-entre-rios</t>
  </si>
  <si>
    <t>B9</t>
  </si>
  <si>
    <t>Funding for forestry-industrial SMES</t>
  </si>
  <si>
    <t>Credit line for purchase of capital goods for forestry-industrial SMEs</t>
  </si>
  <si>
    <t>https://www.argentina.gob.ar/noticias/obras-viales-por-3300-millones-para-la-provincia-de-entre-rios-nueva-linea-de-credito-para</t>
  </si>
  <si>
    <t>ω9</t>
  </si>
  <si>
    <t>Funding for housing and infrastructure works for municipalities of Ensenada and Berisso</t>
  </si>
  <si>
    <t>Includes construction of a sewage plant and housing units</t>
  </si>
  <si>
    <t>https://www.argentina.gob.ar/noticias/ferraresi-visito-ensenada-y-berisso-para-anunciar-inversiones-por-mas-de-2278-millones-de</t>
  </si>
  <si>
    <t>𝜃Indiscriminate</t>
  </si>
  <si>
    <t>Funding for industrial park development</t>
  </si>
  <si>
    <t>Development of 36 industrial parks in 16 provinces</t>
  </si>
  <si>
    <t>https://www.argentina.gob.ar/noticias/el-gobierno-destino-mas-de-1968-millones-para-el-desarrollo-de-36-parques-industriales-en</t>
  </si>
  <si>
    <t>Funding for local enterprises in Santa Fe</t>
  </si>
  <si>
    <t>Agreement of 75 million pesos to Santa Fe for conditioning of rural roads and capitalization for SMEs and legumes</t>
  </si>
  <si>
    <t>https://www.argentina.gob.ar/noticias/agricultura-acordo-la-entrega-de-75-millones-de-pesos-para-el-desarrollo-productivo-de</t>
  </si>
  <si>
    <t>Funding for localities for protocol adaptation</t>
  </si>
  <si>
    <t>140 million pesos for localities to adapt and improve the resources of the localities in accordance with health prevention measures and compliance with protocols.</t>
  </si>
  <si>
    <t>https://www.argentina.gob.ar/noticias/el-programa-municipios-responsables-se-implementa-en-mas-de-80-destinos-del-pais</t>
  </si>
  <si>
    <t>J4</t>
  </si>
  <si>
    <t>Funding for projects in Santa Fe</t>
  </si>
  <si>
    <t>Works including water, sanitation, university infrastructure and road repair</t>
  </si>
  <si>
    <t>https://www.argentina.gob.ar/noticias/el-presidente-anuncio-en-rosario-obras-por-mas-de-76000-millones-para-la-provincia-de-0</t>
  </si>
  <si>
    <t>Funding for Provincial Administrations to Support Operations</t>
  </si>
  <si>
    <t>Emergency measures for sanitary, economic, and housing needs, benefitting ongoing relief programs. Of this, includes the Provincial Financial Emergency Program to direct funds to provincial governments in need of financial support because of decreased tax collection and difficulties meeting debt in the crisis.</t>
  </si>
  <si>
    <t>https://www.argentina.gob.ar/noticias/el-gobierno-firmo-acuerdos-con-chaco-para-atender-la-emergencia-habitacional</t>
  </si>
  <si>
    <t>F2</t>
  </si>
  <si>
    <t>Funding for regional child development</t>
  </si>
  <si>
    <t>140 million to create and improve child development spaces in Catamarca</t>
  </si>
  <si>
    <t>https://www.argentina.gob.ar/noticias/primera-infancia-nacion-destina-140-millones-para-centros-de-desarrollo-infantil-en</t>
  </si>
  <si>
    <t>Funding for Strategic Plan of Vaccination</t>
  </si>
  <si>
    <t>Funds from the Development Bank of Latin America to strengthen vaccine acquisition, support production chains and scientific initiatives</t>
  </si>
  <si>
    <t>https://www.argentina.gob.ar/noticias/el-presidente-fernandez-anuncio-que-argentina-obtuvo-75-millones-de-dolares-de-la-caf-para</t>
  </si>
  <si>
    <t>Funding for the Satellite and Aerospace Industry</t>
  </si>
  <si>
    <t>Projects to strengthen process and services in the satellite and aerospace industry to promote greater dynamism in this sector.</t>
  </si>
  <si>
    <t>https://www.argentina.gob.ar/noticias/desarrollo-productivo-destina-250m-para-la-industria-satelital-y-aeroespacial</t>
  </si>
  <si>
    <t>𝜋9</t>
  </si>
  <si>
    <t>𝜋3</t>
  </si>
  <si>
    <t>Funding for the tourism sector through the REPRO II program</t>
  </si>
  <si>
    <t>Additional $4,000 per month in addition to the initial $12,000 per months already awarded to tourism workers</t>
  </si>
  <si>
    <t>https://www.argentina.gob.ar/noticias/el-gobierno-nacional-anuncio-una-asignacion-complementaria-al-repro-ii-para-el-sector-0</t>
  </si>
  <si>
    <t>Funding for vaccine development</t>
  </si>
  <si>
    <t>Funds from the R+D+i Agency for COVID-19 vaccine "ARVAC Cecilia Grierson” development</t>
  </si>
  <si>
    <t>https://www.argentina.gob.ar/noticias/la-unidad-coronavirus-destinara-60-millones-de-pesos-para-terminar-la-fase-preclinica-de-la</t>
  </si>
  <si>
    <t>Funding to restructure tourism destinations</t>
  </si>
  <si>
    <t>Funding to maintain the Blessing of Christ statue as part of the Plan 50 Destinations</t>
  </si>
  <si>
    <t>https://www.argentina.gob.ar/noticias/plan-50-destinos-inversion-en-infraestructura-turistica-en-tucuman</t>
  </si>
  <si>
    <t>Funds for the 0% Credit Line for the Tourism Sector</t>
  </si>
  <si>
    <t>Expansion in the credit line at a 0% rate for SMEs, monotributistas  (small tax payers), and self-employed in the tourism sector.</t>
  </si>
  <si>
    <t>https://www.argentina.gob.ar/noticias/el-gobierno-nacional-amplia-los-fondos-para-la-linea-de-credito-tasa-0-para-el-sector</t>
  </si>
  <si>
    <t>Funds to municipalities</t>
  </si>
  <si>
    <t>80 million pesos to Quilmes and 38 million pesos to Moron to strengthen health system and help out vulnerable sectors</t>
  </si>
  <si>
    <t>https://www.argentina.gob.ar/noticias/el-gobierno-nacional-asistira-con-118-millones-de-pesos-quilmes-y-moron-para-fortalecer-sus</t>
  </si>
  <si>
    <t>Grant program</t>
  </si>
  <si>
    <t>Grants of up to $20,000 for projects in environmental conservation and restoration in Chaco and Mesopotamia</t>
  </si>
  <si>
    <t>https://www.argentina.gob.ar/noticias/se-lanzo-la-convocatoria-proyectos-2020-2021-del-programa-de-pequenas-donaciones</t>
  </si>
  <si>
    <t>𝜇Indiscriminate</t>
  </si>
  <si>
    <t>Grant to shipyard</t>
  </si>
  <si>
    <t>Grant to Rio Santiago shipyard for the improvement of production structure</t>
  </si>
  <si>
    <t>https://www.argentina.gob.ar/noticias/el-gobierno-otorgo-mas-de-40-millones-al-astillero-rio-santiago-para-potenciar-su</t>
  </si>
  <si>
    <t>Green Productive Development Plan</t>
  </si>
  <si>
    <t>Subsidization of credit lines, contributions, and technical support for suppliers in the green economy such as the green hydrogen industry and electric vehicle industry. Policy reportedly announced on 13/07/2021</t>
  </si>
  <si>
    <t>https://www.bnamericas.com/en/news/argentina-launches-us100mn-green-productive-development-plan ; https://www.argentina.gob.ar/noticias/inversion-de-10000-millones-del-gobierno-nacional-en-tecnologias-limpias</t>
  </si>
  <si>
    <t>𝜂</t>
  </si>
  <si>
    <t>𝜂6</t>
  </si>
  <si>
    <t>Guarantee Fund for Micro, Small and Medium Enterprises (FOGAR)</t>
  </si>
  <si>
    <t>The National Government provides for the creation of a Specific Affectation Fund that will have 30 billion pesos that the State will transfer to the Argentine Guarantee Fund. The guarantees granted will will be aimed at those companies registered in the SMS Registry. The objective of this Fund includes facilitating the repayment of the loans for working capital and coverage of deferred checks.</t>
  </si>
  <si>
    <t>https://www.boletinoficial.gob.ar/suplementos/2020033101NS.pdf; https://www.cepal.org/sites/default/files/events/files/1.3_h._campidoglio_-_fondo_de_garantias_argentino_-_ministerio_de_produccion.pdf</t>
  </si>
  <si>
    <t>Guarantee to energy supply for electro dependents</t>
  </si>
  <si>
    <t>Subsidy for works and adjustments in hoike electrical installations for those who need electrical supply for health reasons</t>
  </si>
  <si>
    <t>https://www.argentina.gob.ar/noticias/electrodependientes-la-secretaria-de-energia-garantizara-el-acceso-efectivo-las-fuentes-de</t>
  </si>
  <si>
    <t>F4</t>
  </si>
  <si>
    <t>Health system investment</t>
  </si>
  <si>
    <t>Construction and investment in health center in Ushuaia as well as investment in the health centers of Tolhuin and Río Grande.</t>
  </si>
  <si>
    <t>https://www.argentina.gob.ar/noticias/en-tierra-del-fuego-la-nacion-invierte-379-millones-en-obras-para-el-sistema-de-salud</t>
  </si>
  <si>
    <t>Z</t>
  </si>
  <si>
    <t>Z4</t>
  </si>
  <si>
    <t>Housing development program</t>
  </si>
  <si>
    <t>Housing solutions to meet diversity of housing demand</t>
  </si>
  <si>
    <t>𝜃9</t>
  </si>
  <si>
    <t>Launch of Casa Propia program to build over 200,000 houses</t>
  </si>
  <si>
    <t>https://www.argentina.gob.ar/jefatura/mediosycomunicacion/contenidosdedifusion/reconstruccion/casa-propia;https://www.argentina.gob.ar/noticias/ferraresi-firmo-convenios-con-manzur-para-construir-viviendas-y-ejecutar-obras-de-habitat</t>
  </si>
  <si>
    <t>Housing program relaunch</t>
  </si>
  <si>
    <t>Relaunch of the Ministry of Housing's Procrear Plan to support construction, home renovation and home purchases.</t>
  </si>
  <si>
    <t>https://www.argentina.gob.ar/noticias/relanzamiento-del-procrear-2020</t>
  </si>
  <si>
    <t>Implementation of digital points</t>
  </si>
  <si>
    <t>Extension of federal fiber optic network</t>
  </si>
  <si>
    <t>https://www.argentina.gob.ar/noticias/cafiero-firmo-acuerdo-para-implementar-puntos-digitales-en-distintas-provincias</t>
  </si>
  <si>
    <t>Implementation of universal basic benefit</t>
  </si>
  <si>
    <t>Provision of 2,500 prepaid telephone cards to ensure connectivity of vulnerable neighborhoods</t>
  </si>
  <si>
    <t>https://www.argentina.gob.ar/noticias/firmamos-un-convenio-con-enacom-para-promover-la-implementacion-de-la-prestacion-basica</t>
  </si>
  <si>
    <t>𝛽Indiscriminate</t>
  </si>
  <si>
    <t>Impulso Mujeres loans for SMEs led by women</t>
  </si>
  <si>
    <t>5-year term loans with a 6 months grace period and up to 20 million per women-led SME</t>
  </si>
  <si>
    <t>https://www.argentina.gob.ar/noticias/desarrollo-productivo-y-la-provincia-de-buenos-aires-anunciaron-creditos-por-400-millones</t>
  </si>
  <si>
    <t>Inclusion Projects in Santa Fe</t>
  </si>
  <si>
    <t>The National Disability Agency's financing of infrastructure works to make public spaces more accessible and the acquisition of support elements for different enterprises aimed at disabled people in Santa Fe.</t>
  </si>
  <si>
    <t>https://www.argentina.gob.ar/noticias/la-agencia-nacional-de-discapacidad-financiara-proyectos-de-inclusion-por-mas-de-11</t>
  </si>
  <si>
    <t>Z5</t>
  </si>
  <si>
    <t>Income tax relief</t>
  </si>
  <si>
    <t>Various tax relief for different tax groups</t>
  </si>
  <si>
    <t>https://www.boletinoficial.gob.ar/detalleAviso/primera/232522/20200724</t>
  </si>
  <si>
    <t>General Resolution 4768/2020</t>
  </si>
  <si>
    <t>L1</t>
  </si>
  <si>
    <t>Increase for beneficiaries of the Interharvest Program</t>
  </si>
  <si>
    <t>Increase in monthly financial aid for workers in agrarian and agro-industrial sector who are inactive between harvests to $5000 as part of Interharvest Program</t>
  </si>
  <si>
    <t>https://www.argentina.gob.ar/noticias/aumento-para-beneficiarios-y-beneficiarias-del-programa-intercosecha</t>
  </si>
  <si>
    <t>Increase in pension benefits</t>
  </si>
  <si>
    <t>Increasing benefits by 7.5% through August 2020</t>
  </si>
  <si>
    <t>https://www.boletinoficial.gob.ar/detalleAviso/primera/234035/20200825</t>
  </si>
  <si>
    <t>Decree 692/2020</t>
  </si>
  <si>
    <t>Infrastructure investment</t>
  </si>
  <si>
    <t>19.7 billion pesos to start and reactivate infrastructure works in Chaco, Misiones, Cordoba, La Pampa and Salta, including on highways, public repairs, bridges (mostly traditional transport but also includes a water treatment plant for 7777m pesos, and other water treatment works for 1.5bn pesos)</t>
  </si>
  <si>
    <t>https://www.argentina.gob.ar/noticias/el-presidente-anuncio-obras-para-chaco-misiones-cordoba-la-pampa-y-salta-por-20-mil</t>
  </si>
  <si>
    <t>𝛾1</t>
  </si>
  <si>
    <t>Initiative for environmental projects</t>
  </si>
  <si>
    <t>Funding for 21 socio-environmental initiatives within the framework for the "Making trouble for our land" initiative, facilitating the involvement of youth and adolescents in sustainable development</t>
  </si>
  <si>
    <t>https://www.argentina.gob.ar/noticias/ambiente-firmo-nuevos-convenios-del-programa-haciendo-lio-por-nuestra-tierra</t>
  </si>
  <si>
    <t>X3</t>
  </si>
  <si>
    <t>V3</t>
  </si>
  <si>
    <t>Institutional Evaluation Program</t>
  </si>
  <si>
    <t>Funding by MinCyT to science and technology institutions to strengthen R&amp;D capacities and give responses to challenges raised by the pandemic</t>
  </si>
  <si>
    <t>https://www.argentina.gob.ar/noticias/el-mincyt-lleva-destinados-mas-de-90-millones-de-pesos-instituciones-de-ciencia-y</t>
  </si>
  <si>
    <t>Investment for digital transformation of SMEs</t>
  </si>
  <si>
    <t>Financing and assistance for scaling of science and technology and industrial promotion</t>
  </si>
  <si>
    <t>https://www.argentina.gob.ar/noticias/el-gobierno-impulsa-la-transformacion-digital-de-las-pymes-innovadoras-con-mas-asistencia-y</t>
  </si>
  <si>
    <t>Investment for Salta province</t>
  </si>
  <si>
    <t>Funding for urbanizing popular neighbourhoods, guaranteeing food security and building childhood centers</t>
  </si>
  <si>
    <t>https://www.argentina.gob.ar/noticias/mas-de-450-millones-de-pesos-de-inversion-en-politicas-sociales-en-la-provincia-de-salta</t>
  </si>
  <si>
    <t>Investment for water and sanitation works</t>
  </si>
  <si>
    <t>To promote water and sanitation works, road and urban improvement, social equipment and management of water resources that will benefit the population of the municipalities of Ushuaia, Río Grande and Tolhuin.</t>
  </si>
  <si>
    <t>Investment in ANLIS Malbran Institute</t>
  </si>
  <si>
    <t>Funding for equipment and works for institute to improve decision-making in public health</t>
  </si>
  <si>
    <t>https://www.argentina.gob.ar/noticias/el-gobierno-invierte-1800-millones-en-obras-y-equipamiento-para-el-instituto-anlis-malbran</t>
  </si>
  <si>
    <t>Investment promotion regime for exports</t>
  </si>
  <si>
    <t>20% of the foreign exchange obtained in exports linked to a new investment will be freely applicable for up to an annual maximum equivalent to 25% of the gross amount of foreign exchange entered in the Free Exchange Market to finance investment projects of at least US $100 million. Investments are eligible if they are from forestry-industrial, mining, agro-industrial, hydrocarbon, and manufacturing industries.</t>
  </si>
  <si>
    <t>https://www.argentina.gob.ar/noticias/el-gabinete-economico-definio-un-nuevo-regimen-de-fomento-las-grandes-inversiones-que</t>
  </si>
  <si>
    <t>Investment to supply essential drugs</t>
  </si>
  <si>
    <t>Distribution of drug to 8106 health centers around the country</t>
  </si>
  <si>
    <t>https://www.argentina.gob.ar/noticias/salud-invierte-3700-millones-de-pesos-para-garantizar-el-suministro-de-medicamentos</t>
  </si>
  <si>
    <t>Job creation program in Entre Rios</t>
  </si>
  <si>
    <t>Program to create 1000 new jobs in Entre Rios, with companies receiving percentage of average employer contribution for each new hire.</t>
  </si>
  <si>
    <t>https://www.argentina.gob.ar/noticias/desarrollo-productivo-anuncio-un-programa-para-crear-1000-empleos-nuevos-en-entre-rios-y</t>
  </si>
  <si>
    <t>Knowledge Economy Nodes Program</t>
  </si>
  <si>
    <t>Financing for province investment plans (20 million pesos per project) for technological innovation and development</t>
  </si>
  <si>
    <t>https://www.argentina.gob.ar/noticias/desarrollo-productivo-destinara-600-millones-para-fomentar-inversiones-en-clusters-polos-y</t>
  </si>
  <si>
    <t>𝜑4</t>
  </si>
  <si>
    <t>Launch of digital health program</t>
  </si>
  <si>
    <t>Launch of IMPULSA program to promote use of new information and communication technologies in healthcare</t>
  </si>
  <si>
    <t>https://www.argentina.gob.ar/noticias/jefatura/el-gobierno-nacional-lanzo-el-programa-federal-de-salud-digital-impulsa</t>
  </si>
  <si>
    <t>Launch of Empower Work program</t>
  </si>
  <si>
    <t>A new national program for socio-productive inclusion and local development, paying social salary to undertake urban and rural initiatives and protect incomes. Subsidies and no-bank loans used to purchase capital.</t>
  </si>
  <si>
    <t>https://www.argentina.gob.ar/noticias/lanzamos-el-programa-potenciar-trabajo-para-promover-la-inclusion-socioproductiva</t>
  </si>
  <si>
    <t>Loan program extensions</t>
  </si>
  <si>
    <t>Extension until June 2022 of loan term for PERMER II, a program that allows energy projects to be carried out across vulnerable rural regions</t>
  </si>
  <si>
    <t>https://www.argentina.gob.ar/noticias/la-secretaria-de-energia-acordo-con-el-banco-mundial-la-extension-del-prestamo-para-el</t>
  </si>
  <si>
    <t>𝜀</t>
  </si>
  <si>
    <t>𝜀Indiscriminate</t>
  </si>
  <si>
    <t>Loans for Family Farming</t>
  </si>
  <si>
    <t>Discounted financing line at a rate of 21% and 19% for Family Agriculture to boost the growth of the family farming sector.</t>
  </si>
  <si>
    <t>https://www.argentina.gob.ar/noticias/financiamiento-para-producir-creditos-para-la-agricultura-familiar-por-500-millones</t>
  </si>
  <si>
    <t>Loans for SMEs</t>
  </si>
  <si>
    <t>Expansion of credit line for productive investment of SMEs, as well as additional $500 million for SMEs exporting to Brazil</t>
  </si>
  <si>
    <t>https://www.argentina.gob.ar/noticias/el-gobierno-anuncio-3000-millones-en-creditos-para-pymes-y-que-promovera-exportaciones</t>
  </si>
  <si>
    <t>Loans to producers of key goods</t>
  </si>
  <si>
    <t>Provides loans from the national bank to producers of food, hygiene, cleaning and medical supplies.</t>
  </si>
  <si>
    <t>loans to SMEs</t>
  </si>
  <si>
    <t>Loans to SMEs in Tierra de Fuego</t>
  </si>
  <si>
    <t>Locking of precautionary measures</t>
  </si>
  <si>
    <t>Locked precautionary measures designed to provide tax relief to SMEs to help them fulfil tax obligations until July 31, 2020</t>
  </si>
  <si>
    <t>https://www.boletinoficial.gob.ar/detalleAviso/primera/231227/20200626</t>
  </si>
  <si>
    <t>General Resolution 4740/2020</t>
  </si>
  <si>
    <t>Mandatory Universal Basic Plan</t>
  </si>
  <si>
    <t>Plan for provision of mobile communication services and access to internet/TV services for lower income sector and vulnerable population</t>
  </si>
  <si>
    <t>https://www.argentina.gob.ar/noticias/el-gobierno-anuncio-el-plan-basico-universal-obligatorio</t>
  </si>
  <si>
    <t>Marine Observation Network</t>
  </si>
  <si>
    <t>Funding for the construction and installation of 6 meteorological stations, 7 coastal water quality stations, 3 landers, and the purchase of buoys and the costs of calibration and operation of all the equipment of the Long-term Marine Observation Network.</t>
  </si>
  <si>
    <t>https://www.argentina.gob.ar/noticias/se-destinaran-50000000-para-reforzar-la-red-de-observacion-marina-de-largo-plazo-roma</t>
  </si>
  <si>
    <t>MINCyT No. 27167</t>
  </si>
  <si>
    <t>Marine-Coastal Stressor Research Network (REMARCO)</t>
  </si>
  <si>
    <t>Purchase of two hydro stations - meteorological and oceanographic - to reinforce the structure of the Research Network for Marine-Coastal Stressors in Latin America and the Caribbean (REMARCO). This international network works on chemical pollution, harmful algal blooms and eutrophication, microplastics and ocean acidification, among others.</t>
  </si>
  <si>
    <t>https://www.argentina.gob.ar/noticias/se-destinaran-5000000-para-mejorar-la-red-de-investigacion-de-estresores-marinos-costeros</t>
  </si>
  <si>
    <t>Medical supplies</t>
  </si>
  <si>
    <t>Supply of medical supplies to residents affected by fire in Andean region</t>
  </si>
  <si>
    <t>https://www.argentina.gob.ar/noticias/el-ministerio-de-salud-envio-insumos-medicos-para-las-localidades-de-la-comarca-andina</t>
  </si>
  <si>
    <t>Microcredits for entrepreneurs</t>
  </si>
  <si>
    <t>Microcredits for entrepreneurs in 17 municipalities in Entre Rios to provide access to machines and tools for entrepreneurs at low rates</t>
  </si>
  <si>
    <t>Microcredits for Small Productive Entrepreneurs</t>
  </si>
  <si>
    <t>Ministry of Productive Development in conjunction with Naranja X provision of loans between $10,000 and $100,000 for MSMEs who carry out productive ventures, totalling $1bn.</t>
  </si>
  <si>
    <t>https://www.argentina.gob.ar/noticias/desarrollo-productivo-destina-hasta-1000-millones-en-microcreditos-para-pequenos</t>
  </si>
  <si>
    <t>Mobile agencies program</t>
  </si>
  <si>
    <t>Agencies providing services such as labour counseling and complaint registration</t>
  </si>
  <si>
    <t>https://www.argentina.gob.ar/noticias/el-gobierno-nacional-presento-el-programa-de-agencias-moviles</t>
  </si>
  <si>
    <t>F3</t>
  </si>
  <si>
    <t>Mobilisation for the Pre-Trip Program</t>
  </si>
  <si>
    <t>$4bn in funding from the Ministry of Tourism and Sports for the  advance purchase of tourist services. The initiative returns 50% of the expenses in tourist packages, usable between November 2021 and through 2022. Announcement on 23/11/2021 states that the amount has exceeded $50bn.</t>
  </si>
  <si>
    <t>https://www.argentina.gob.ar/noticias/previaje-mas-de-4000-millones-en-comprobantes</t>
  </si>
  <si>
    <t>S</t>
  </si>
  <si>
    <t>S1</t>
  </si>
  <si>
    <t>National contracting office</t>
  </si>
  <si>
    <t>National Agreements entered with suppliers through the Acord.AR platform to meet COVID-19 emergency needs. Through this platform, the government will publish notices for bidders to offer goods and services, and national, provincial, and CABBA agencies can evaluate offers, allowing direct contracting without being subject to contracting regimes</t>
  </si>
  <si>
    <t>https://www.argentina.gob.ar/jefatura/innovacion-publica/oficina-nacional-de-contrataciones-onc/acordar</t>
  </si>
  <si>
    <t>National Institute of Music Solidarity Fund</t>
  </si>
  <si>
    <t>Establishing a National Institute of Music including a Solidarity Musical Fund that directs funding to musical activity such as through prizes, awards, and scholarships</t>
  </si>
  <si>
    <t>https://www.boletinoficial.gob.ar/detalleAviso/primera/228777/20200507</t>
  </si>
  <si>
    <t>National Land Plan</t>
  </si>
  <si>
    <t>Lot construction</t>
  </si>
  <si>
    <t>𝜋Indiscriminate</t>
  </si>
  <si>
    <t>𝜋2</t>
  </si>
  <si>
    <t>National Program for Healthy Cities, Municipalities, and Communities</t>
  </si>
  <si>
    <t>Investment to finance food and road safety, care for elderly, and environmental health in municipalities</t>
  </si>
  <si>
    <t>https://www.argentina.gob.ar/noticias/nacion-invierte-2200-millones-de-pesos-para-fortalecer-la-promocion-y-la-gestion-de-la</t>
  </si>
  <si>
    <t>𝛼2</t>
  </si>
  <si>
    <t>National Program for the Reactivation and Completion of Housing, Infrastructure and Habitat Works</t>
  </si>
  <si>
    <t>Develop habitat conditions, housing, basic infrastructure, and community equipment of households involved with unsatisfied basic needs and of vulnerable groups in situations of emergency, marginalisation and environmental risk. Labour reintegration of affected population and mobilisation of economy.</t>
  </si>
  <si>
    <t>https://www.boletinoficial.gob.ar/detalleAviso/primera/231883/20200708</t>
  </si>
  <si>
    <t>Resolution 40/2020</t>
  </si>
  <si>
    <t>National Supplier Development Program</t>
  </si>
  <si>
    <t>Line of credit for suppliers in strategic energy and mining sectors</t>
  </si>
  <si>
    <t>https://www.boletinoficial.gob.ar/detalleAviso/primera/234817/20200910</t>
  </si>
  <si>
    <t>B17</t>
  </si>
  <si>
    <t>B5</t>
  </si>
  <si>
    <t>New Awards for Innovative SMEs and Public Drug Protection.</t>
  </si>
  <si>
    <t>Awards for strategic projects for the public production of drugs for rare and neglected diseases, the technological modernization for scaling and adaptation to regulations, to subsidize and / or finance innovative ideas, the incorporation of highly qualified human resources, the hiring of consultancies and the technological modernization of SMEs.</t>
  </si>
  <si>
    <t>https://www.argentina.gob.ar/noticias/se-aprobaron-nuevas-adjudicaciones-por-mas-de-600-millones-de-pesos</t>
  </si>
  <si>
    <t>Oil consumption restrictions</t>
  </si>
  <si>
    <t>Ban on oil imports (in an attempt to increase domestic consumption), cut on oil export tax, freeze on liquid fuel tax, and fixed price per barrel of oil.</t>
  </si>
  <si>
    <t>https://www.boletinoficial.gob.ar/detalleAviso/primera/229470/20200519</t>
  </si>
  <si>
    <t>Decree 488</t>
  </si>
  <si>
    <t>Online purchase of national products</t>
  </si>
  <si>
    <t>Shift toward online purchase of national products, with a particular focus on small and medium-sized enterprises.</t>
  </si>
  <si>
    <t>Pension funding for Santa Cruz</t>
  </si>
  <si>
    <t>Assistance to Santa Cruz of more than one billion pesos to strengthen provincial welfare fund</t>
  </si>
  <si>
    <t>https://www.argentina.gob.ar/noticias/el-gobierno-nacional-asistira-santa-cruz-con-mas-de-mil-millones-de-pesos-para-el-pago-de</t>
  </si>
  <si>
    <t>D2</t>
  </si>
  <si>
    <t>Pension increases</t>
  </si>
  <si>
    <t>Increase of 6.12% in pension payments, bringing minimum to $16864, and maximum to $113479</t>
  </si>
  <si>
    <t>https://www.argentina.gob.ar/noticias/el-gobierno-nacional-anuncia-aumento-jubilatorio</t>
  </si>
  <si>
    <t>Plan Argentina Hace</t>
  </si>
  <si>
    <t>Funds for local projects to create 20,000 new local jobs with gender parity</t>
  </si>
  <si>
    <t>https://www.argentina.gob.ar/obras-publicas/argentina-hace</t>
  </si>
  <si>
    <t>Planning and Territorial Ordering Program</t>
  </si>
  <si>
    <t>Promotion of proposals for provincial territorial development to guide urbanization processes</t>
  </si>
  <si>
    <t>https://www.argentina.gob.ar/noticias/el-gobierno-nacional-lanzo-el-programa-de-planificacion-y-ordenamiento-territorial</t>
  </si>
  <si>
    <t>Program extension</t>
  </si>
  <si>
    <t>Expansion of Plan NACER (plan to reduce infant mortality) and its successor, the SUMAR program</t>
  </si>
  <si>
    <t>Z1</t>
  </si>
  <si>
    <t>Program for the Development of the Circular Economy</t>
  </si>
  <si>
    <t>Finance for projects that increase the productive capacity of cooperatives for recycling plastic, paper, cardboard, vegetable oil, and waste electrical and electronic equipment.</t>
  </si>
  <si>
    <t>https://www.argentina.gob.ar/noticias/800-millones-para-fortalecer-la-capacidad-productiva-de-cooperativas-de-reciclado</t>
  </si>
  <si>
    <t>V</t>
  </si>
  <si>
    <t>V4</t>
  </si>
  <si>
    <t>Program for the promotion of work, rooting and local supply</t>
  </si>
  <si>
    <t>100m pesos for program aimed at rural farming and fishing. Assumed funding evenly split between agriculture and fishing archetypes (0.1bn ARS total).</t>
  </si>
  <si>
    <t>https://www.boletinoficial.gob.ar/detalleAviso/primera/233459/20200811</t>
  </si>
  <si>
    <t>Resolution 163/2020</t>
  </si>
  <si>
    <t>Promote Work program in Cordoba</t>
  </si>
  <si>
    <t>313 million pesos to improve employability and generate new product proposals through education, job training, and certification of skills</t>
  </si>
  <si>
    <t>https://www.argentina.gob.ar/noticias/mas-de-300-millones-de-pesos-para-poner-en-marcha-el-programa-potenciar-trabajo-en-cordoba</t>
  </si>
  <si>
    <t>Promotion of Science, Technology and Innovation in Santa Cruz</t>
  </si>
  <si>
    <t>The R + D + i Agency's allocation of $300 million to the promotion of science, technology and innovation in Santa Cruz.</t>
  </si>
  <si>
    <t>https://www.argentina.gob.ar/noticias/la-agencia-idi-destinara-300-millones-de-pesos-la-promocion-de-la-ciencia-tecnologia-e</t>
  </si>
  <si>
    <t>Protection kits for recyclers</t>
  </si>
  <si>
    <t>Delivery of personal protection kits for recyclers in the Quilmes and Buenos Aires provinces</t>
  </si>
  <si>
    <t>https://www.argentina.gob.ar/noticias/ambiente-entrego-kits-de-proteccion-para-recicladores-urbanos-de-quilmes</t>
  </si>
  <si>
    <t>Provincial Management Strengthening program</t>
  </si>
  <si>
    <t>To promote territorial development in Tierra del Fuego</t>
  </si>
  <si>
    <t>A2</t>
  </si>
  <si>
    <t>Public Investment Program in Housing &amp; Infrastructure</t>
  </si>
  <si>
    <t>Federal public investment program, Argentina Construye, will aim to build 5500 homes, finance 42900 items of gas, electric and sanitary infrastructure, and create 750000 direct and indirect jobs between 2020 and 2021.</t>
  </si>
  <si>
    <t>https://www.argentina.gob.ar/noticias/un-estado-presente-para-hacerle-frente-la-emergencia ; https://www.bnamericas.com/en/news/argentina-presents-us428mn-housing-construction-plan</t>
  </si>
  <si>
    <t>Rebuild Program</t>
  </si>
  <si>
    <t>Investment to complete abandoned housing works</t>
  </si>
  <si>
    <t>https://www.argentina.gob.ar/noticias/el-gobierno-nacional-oficializo-el-programa-reconstruir-para-finalizar-55-mil-viviendas</t>
  </si>
  <si>
    <t>Regional distribution of medical supplies</t>
  </si>
  <si>
    <t>Production of disinfectant to be distributed to the Rafaela region</t>
  </si>
  <si>
    <t>https://www.argentina.gob.ar/noticias/avanza-la-produccion-de-insumos-clave-para-la-prevencion-de-covid-19-en-rafaela</t>
  </si>
  <si>
    <t>Regional water works</t>
  </si>
  <si>
    <t>Funding for water works in Tucuman to avoid flooding from summer rains</t>
  </si>
  <si>
    <t>https://www.argentina.gob.ar/noticias/el-ministerio-del-interior-financiara-obras-hidricas-en-tucuman-por-300-millones</t>
  </si>
  <si>
    <t>𝜏</t>
  </si>
  <si>
    <t>𝜏5</t>
  </si>
  <si>
    <t>Relaunch of REPRO II program</t>
  </si>
  <si>
    <t>Additional benefits to workers of companies registered for the program</t>
  </si>
  <si>
    <t>https://www.argentina.gob.ar/noticias/relanzamiento-repro-ii</t>
  </si>
  <si>
    <t>Renacer Audiovisial 2021 Program</t>
  </si>
  <si>
    <t>Promote the recovery of the audiovisual industry, by the Ministry of Culture and the Ministry of Media and Public COmmunication.</t>
  </si>
  <si>
    <t>Repatriation of funds from IMF</t>
  </si>
  <si>
    <t>Repatriation of over $21m that Argentina had sent to the IMF to buying 70000 new computers to improve connectivity in education</t>
  </si>
  <si>
    <t>https://www.argentina.gob.ar/noticias/argentina-repatrio-fondos-por-us-21-millones-para-reducir-la-brecha-digital-en-medio-de-la</t>
  </si>
  <si>
    <t>REPRO aid for workers covered by REPRO businesses</t>
  </si>
  <si>
    <t>Increasing coverage of Productive Recovery Program (REPRO) aid for a factor of 30 for number of workers reached, and by a factor of 5 for amount paid out</t>
  </si>
  <si>
    <t>https://www.argentina.gob.ar/noticias/repro-aumenta-la-ayuda-en-tiempos-de-pandemia</t>
  </si>
  <si>
    <t>REPRO Health Emergency Assistance Program</t>
  </si>
  <si>
    <t>Establishes a REPRO (Programa de Programa de Recuperación Productiva)- Health Emergency Assistance Program to provide between ARS $6000 and ARS $10,000 per worker for employers with greater than 100 workers.</t>
  </si>
  <si>
    <t>https://www.boletinoficial.gob.ar/suplementos/2020040101NS.pdf</t>
  </si>
  <si>
    <t>Articles 2, 9</t>
  </si>
  <si>
    <t>Research investment</t>
  </si>
  <si>
    <t>Investment for research and development for health institutes</t>
  </si>
  <si>
    <t>https://www.argentina.gob.ar/noticias/cafiero-y-gonzalez-garcia-anunciaron-suplemento-cientifico-sanitario-e-inversiones-para-0</t>
  </si>
  <si>
    <t>PRODUCIR+SALUD program to promote research and development in science and technology</t>
  </si>
  <si>
    <t>https://www.argentina.gob.ar/noticias/el-gobierno-presento-medidas-para-el-desarrollo-del-sector-de-la-salud-y-empresas</t>
  </si>
  <si>
    <t>Road companies compensation funding</t>
  </si>
  <si>
    <t>$500m one-off compensation for inter-jurisdictional automotive passenger road transport companies (tariff compensation regime)</t>
  </si>
  <si>
    <t>https://www.boletinoficial.gob.ar/detalleAviso/primera/229872/20200528</t>
  </si>
  <si>
    <t>Road maintenance</t>
  </si>
  <si>
    <t>Completion and rehabilitation of National Route 3</t>
  </si>
  <si>
    <t>Road work infrastructure investment in Buenos Aires</t>
  </si>
  <si>
    <t>Works along roads in Buenos Aires to promote economic development of the region</t>
  </si>
  <si>
    <t>https://www.argentina.gob.ar/noticias/el-ministerio-de-obras-publicas-invierte-mas-de-82000-millones-en-obras-viales-en-la</t>
  </si>
  <si>
    <t>Salary increases for health institute employees</t>
  </si>
  <si>
    <t>Salary improvements for around 600 workers in 13 health institutes</t>
  </si>
  <si>
    <t>Salary protection</t>
  </si>
  <si>
    <t>8th edition of ATP program, which provides unemployment benefits, loans, and salary payments, completed during the month of November—salary payment</t>
  </si>
  <si>
    <t>https://www.argentina.gob.ar/noticias/atp-8-fueron-beneficiadas-mas-de-33-mil-empresas-y-500-mil-trabajadores</t>
  </si>
  <si>
    <t>Scholarship provision</t>
  </si>
  <si>
    <t>Progresar scholarships provision for students in the 2021 budget</t>
  </si>
  <si>
    <t>https://www.argentina.gob.ar/noticias/fuerte-impulso-del-gobierno-las-becas-progresar</t>
  </si>
  <si>
    <t>Security force investment</t>
  </si>
  <si>
    <t>Investment for infrastructure works, equipment, and training for security in Buenos Aires</t>
  </si>
  <si>
    <t>https://www.argentina.gob.ar/noticias/el-gobierno-entrego-moviles-policiales-y-equipamiento-en-seguridad-en-almirante-brown</t>
  </si>
  <si>
    <t>𝜎</t>
  </si>
  <si>
    <t>𝜎1</t>
  </si>
  <si>
    <t>Self-Managed Work Program financial aid</t>
  </si>
  <si>
    <t>Emergency economic assistance provided to those on the Self-Managed Work Program for those whose income has been affected as a result of isolation</t>
  </si>
  <si>
    <t>https://www.argentina.gob.ar/noticias/el-ministerio-de-trabajo-empleo-y-seguridad-social-establece-una-asistencia-Económica-de</t>
  </si>
  <si>
    <t>Single emergency subsidy for private non-profit management audiovisual communication services of the Argentine Republic</t>
  </si>
  <si>
    <t>Subsidies for supporting media</t>
  </si>
  <si>
    <t>https://www.boletinoficial.gob.ar/detalleAviso/primera/233913/20200821</t>
  </si>
  <si>
    <t>Resolution 3980/2020</t>
  </si>
  <si>
    <t>Social development assistance to Patagonia</t>
  </si>
  <si>
    <t>Aid supplies sent to Patagonia region in response to the fires</t>
  </si>
  <si>
    <t>https://www.argentina.gob.ar/noticias/desarrollo-social-envio-asistencia-la-patagonia</t>
  </si>
  <si>
    <t>Solar energy for rural areas</t>
  </si>
  <si>
    <t>Delivery of 5,400 solar panels to rural producers in 19 provinces</t>
  </si>
  <si>
    <t>https://www.argentina.gob.ar/noticias/se-entregaran-mas-de-5400-boyeros-solares-para-productores-rurales-de-19-provincias</t>
  </si>
  <si>
    <t>𝜂1</t>
  </si>
  <si>
    <t>Stimulus for sanitary solutions</t>
  </si>
  <si>
    <t>Support for projects and technological solutions generated by 16 universities and scientific institutions to provide sanitary solutions</t>
  </si>
  <si>
    <t>https://www.argentina.gob.ar/noticias/covid-19-mas-de-140-mm-al-sistema-cientifico-y-universitario-para-soluciones-sanitarias</t>
  </si>
  <si>
    <t>Strategic Plan of Vaccination</t>
  </si>
  <si>
    <t>Largest vaccination plan in Argentinian history for vaccine distribution and vaccination</t>
  </si>
  <si>
    <t>https://www.argentina.gob.ar/noticias/el-plan-de-vacunacion-mas-grande-de-la-historia-en-un-mes-se-vacuno-mas-de-7600000-personas</t>
  </si>
  <si>
    <t>Strengthening of community organizations</t>
  </si>
  <si>
    <t>The Argentina Construye Solidaria Program aims to strengthen the work of those civil society organizations that carry out community action and neighborhood support tasks.</t>
  </si>
  <si>
    <t>https://www.argentina.gob.ar/noticias/jefatura/el-presidente-anuncio-obras-y-suscribio-acuerdos-en-tierra-del-fuego; https://www.argentina.gob.ar/habitat/argentina-construye/solidaria</t>
  </si>
  <si>
    <t>Strengthening the Federal Innovation Program</t>
  </si>
  <si>
    <t>Investment for science, technology and innovation actions throughout the country over the next 5 years.</t>
  </si>
  <si>
    <t>https://www.argentina.gob.ar/noticias/con-apoyo-del-bid-el-gobierno-fortalece-el-programa-de-innovacion-federal-con-2875-millones</t>
  </si>
  <si>
    <t>Supplier Development Program</t>
  </si>
  <si>
    <t>Assistance for 81 industrial projects in strategic sectors such as energy (renewable and non-renewable), health, transport, etc.</t>
  </si>
  <si>
    <t>Support for Effective Universal Health Coverage</t>
  </si>
  <si>
    <t>Project to provide access to healthcare across Argentina; funded by World Bank loan</t>
  </si>
  <si>
    <t>Support for infrastructure, education, tourism and construction</t>
  </si>
  <si>
    <t>Increases budget for capital expenditures by 40 percent to provide ARS $100 billion in support for infrastructure, tourism and education.</t>
  </si>
  <si>
    <t>https://www.reuters.com/article/us-health-coronavirus-argentina-idUSKBN214474</t>
  </si>
  <si>
    <t>Support for provincial health system</t>
  </si>
  <si>
    <t>Investment to finance development and implementation of digital tools in provinces</t>
  </si>
  <si>
    <t>Suspension of tax executions</t>
  </si>
  <si>
    <t>Suspension of the initiation of tax enforcement proceedings until July 31, 2020</t>
  </si>
  <si>
    <t>https://www.boletinoficial.gob.ar/detalleAviso/primera/231228/20200626</t>
  </si>
  <si>
    <t>General Resolution 4741/2020</t>
  </si>
  <si>
    <t>Suspension of toll fares for health and security forces</t>
  </si>
  <si>
    <t>Suspension of tolls for personnel of health and security forces for the duration of isolation</t>
  </si>
  <si>
    <t>https://www.boletinoficial.gob.ar/detalleAviso/primera/230002/20200531</t>
  </si>
  <si>
    <t>PIndiscriminate</t>
  </si>
  <si>
    <t>Tax credit program for training</t>
  </si>
  <si>
    <t>SMEs encouraged to increase productivity through total or partial reimbursement of costs of training through electronic tax credit</t>
  </si>
  <si>
    <t>https://www.argentina.gob.ar/noticias/el-ministerio-de-desarrollo-productivo-lanza-la-nueva-edicion-del-programa-de-credito</t>
  </si>
  <si>
    <t>Tax exemption for various affected groups</t>
  </si>
  <si>
    <t>Income tax exemption for overtime, guards, personnel of health, armed, and security forces, and others working in health emergency related areas for income earned between March 1 and September 30 2020</t>
  </si>
  <si>
    <t>https://www.argentina.gob.ar/noticias/se-promulgo-la-ley-que-exime-transitoriamente-del-impuesto-las-ganancias-al-personal-de</t>
  </si>
  <si>
    <t>Te Sumo Program</t>
  </si>
  <si>
    <t>Program to promote employment of young people of 18-24 years of age</t>
  </si>
  <si>
    <t>https://www.argentina.gob.ar/noticias/el-gobierno-lanzo-el-programa-te-sumo-para-promover-el-empleo-joven-en-pymes-de-todo-el</t>
  </si>
  <si>
    <t>Temporary suspension of cut of services for non-payment</t>
  </si>
  <si>
    <t>Electricity, running water, gas through networks, phone, and cable television services cannot be suspended for non-payment</t>
  </si>
  <si>
    <t>https://www.boletinoficial.gob.ar/detalleAviso/primera/227120/20200325</t>
  </si>
  <si>
    <t>Tourism investment</t>
  </si>
  <si>
    <t>Funding to Rio Negro to carry out infrastructure works for tourism through 50 destinations plan</t>
  </si>
  <si>
    <t>argentina.gob.ar/noticias/inversion-de-60-millones-en-rio-negro</t>
  </si>
  <si>
    <t>Tourism training course</t>
  </si>
  <si>
    <t>Courses for tourism management offered by the Ministry of Tourism</t>
  </si>
  <si>
    <t>https://www.argentina.gob.ar/noticias/nuevos-cursos-tutorados-de-formacion-en-turismo</t>
  </si>
  <si>
    <t>Training and Employment Insurance</t>
  </si>
  <si>
    <t>Increase of $3000 in monthly financial aid towards unemployed workers actively seeking employment and updating their job skills, or developing independent ventures</t>
  </si>
  <si>
    <t>https://www.argentina.gob.ar/noticias/seguro-de-capacitacion-y-empleo-aumento-para-beneficiarios-y-beneficiarias</t>
  </si>
  <si>
    <t>Transfer of hospital equipment</t>
  </si>
  <si>
    <t>Transfer of hospital equipment to Santiago del Estero province</t>
  </si>
  <si>
    <t>https://www.argentina.gob.ar/noticias/santiago-del-estero-recibio-equipamiento-hospitalario-por-mas-de-43-millones-de-pesos</t>
  </si>
  <si>
    <t>Transport compensation</t>
  </si>
  <si>
    <t>Emergency compensation for companies providing services to residents returning to Argentina, or foreigners returning to home countries</t>
  </si>
  <si>
    <t>https://www.boletinoficial.gob.ar/detalleAviso/primera/230745/20200616</t>
  </si>
  <si>
    <t>Trust Fund for Provincial Development</t>
  </si>
  <si>
    <t>1.9 billion pesos granted to Mendoza to face financial imbalances derived from the pandemic.</t>
  </si>
  <si>
    <t>https://www.argentina.gob.ar/noticias/guzman-y-de-pedro-firmaron-con-el-gobernador-de-mendoza-un-nuevo-acuerdo-del-fondo</t>
  </si>
  <si>
    <t>6.406 billion pesos granted to various provinces in the form of loans.</t>
  </si>
  <si>
    <t>https://www.argentina.gob.ar/noticias/el-gobierno-nacional-firmo-acuerdos-de-asistencia-financiera-con-jujuy-la-rioja-tierra-0</t>
  </si>
  <si>
    <t>Financial assistance for provinces. ARS120 billion allocated in total for the fund with ARS60 billion being executed through Contributions of the National Treasury (ATN), in charge of the Ministry of the Interior, while the remaining ARS60 billion will be distributed through the Trust Fund for Provincial Development that will assign loans with a rate of practically zero interest and grace period.</t>
  </si>
  <si>
    <t>https://www.argentina.gob.ar/noticias/el-ministro-de-economia-y-el-gobernador-de-chaco-firmaron-un-nuevo-acuerdo-del-fondo ; https://www.boletinoficial.gob.ar/detalleAviso/primera/227669/20200409 ; https://www.argentina.gob.ar/noticias/los-creditos-del-fondo-fiduciario-para-el-desarrollo-provincial-se-otorgaran-segun-las</t>
  </si>
  <si>
    <t>Unemployment benefit extension</t>
  </si>
  <si>
    <t>Extending the maturities of unemployment benefits until August 31st</t>
  </si>
  <si>
    <t>https://www.argentina.gob.ar/noticias/se-prorrogan-hasta-el-31-de-agosto-los-vencimientos-de-las-prestaciones-por-desempleo</t>
  </si>
  <si>
    <t>University Program of the School of Professional Education</t>
  </si>
  <si>
    <t>Initiative to promote training in professional skills for students aimed at the development of the productive and technological sector</t>
  </si>
  <si>
    <t>https://www.argentina.gob.ar/noticias/trotta-lanzo-nuevo-programa-de-educacion-profesional</t>
  </si>
  <si>
    <t>Urban development</t>
  </si>
  <si>
    <t>Construction of 74 homes in Roque Saenz Pena</t>
  </si>
  <si>
    <t>Vaccine purchase</t>
  </si>
  <si>
    <t>Agreement with Moderna for purchase of 20 million doses of the vaccine</t>
  </si>
  <si>
    <t>https://www.argentina.gob.ar/noticias/argentina-firmo-un-acuerdo-con-moderna-por-el-suministro-de-20-millones-de-vacuna-covid-19</t>
  </si>
  <si>
    <t>Vocational training program</t>
  </si>
  <si>
    <t>Free vocational training courses for young people and adults without previous studies</t>
  </si>
  <si>
    <t>https://www.argentina.gob.ar/noticias/el-lunes-comenzaran-nuevos-cursos-gratuitos-de-formacion-profesional</t>
  </si>
  <si>
    <t>Vocational training program for women</t>
  </si>
  <si>
    <t>Free training program in beauty and personal care for women under house arrest who have recently been released, developed virtually in response to the COVID-19 pandemic</t>
  </si>
  <si>
    <t>https://www.argentina.gob.ar/noticias/readaptacion-social-brinda-capacitacion-profesional</t>
  </si>
  <si>
    <t>Water and sanitation projects</t>
  </si>
  <si>
    <t>Investment in seven projects that will benefit more than 46 thousand inhabitants by expanding the coverage of basic drinking water and sewer services, and the improvement of the situation of the marine-coastal environment in Tierra del Fuego</t>
  </si>
  <si>
    <t>Work and Production Assistance Program</t>
  </si>
  <si>
    <t>Wage assistance, tax relief for businesses, credits for self-employed, subsidised loans</t>
  </si>
  <si>
    <t>https://www.argentina.gob.ar/noticias/el-gobierno-lanzo-una-nueva-etapa-del-programa-atp</t>
  </si>
  <si>
    <t>Worker training and protection program for public employees</t>
  </si>
  <si>
    <t>Prioritizing the role of public employees through improvement of working conditions and training, as well as allowing contests and promotions to be carried out digitally</t>
  </si>
  <si>
    <t>https://www.argentina.gob.ar/noticias/el-gobierno-anuncio-el-plan-integral-de-regularizacion-del-empleo-publico</t>
  </si>
  <si>
    <t>Workers aid extension</t>
  </si>
  <si>
    <t>Extending aid for workers associated with cooperatives receiving emergency financial assistance from two to four months, and an increase in aid of $16500 per applicant under Self Managed Work Program</t>
  </si>
  <si>
    <t>https://www.argentina.gob.ar/noticias/se-amplia-la-asistencia-Económica-en-el-marco-del-programa-de-trabajo-autogestionado</t>
  </si>
  <si>
    <t>Working capital for companies</t>
  </si>
  <si>
    <t>Provide working capital to companies at preferential rates for 180 days with an annual interest rate of 26 percent.</t>
  </si>
  <si>
    <t>World Bank Loan for Vaccine Purchase</t>
  </si>
  <si>
    <t>500 Million Dollar loan from the World Bank for the procurement of 40 million doses of COVID-19 Vaccines - 20 million from Pfizer and 20 million from Moderna. Amount indicated has been converted from USD to ARP based on the historical exchange rate of 0.0117.</t>
  </si>
  <si>
    <t>https://www.argentina.gob.ar/noticias/el-gobierno-anuncio-un-credito-del-banco-mundial-de-500-millones-dolares-para-la</t>
  </si>
  <si>
    <t>Zero Rate Credit Program 2021</t>
  </si>
  <si>
    <t>Zero-rate tax credit allowance with a subsidy of 100% of the total cost for individual workers. Covers the Simplified Regime for Small Taxpayers. Presumably income tax delay.</t>
  </si>
  <si>
    <t>L4</t>
  </si>
  <si>
    <t>Australia</t>
  </si>
  <si>
    <t>$123 million boost to Indigenous response to COVID-19</t>
  </si>
  <si>
    <t>$123 million available over two financial years for targeted measures to support Indigenous businesses and communities to increase their responses to COVID-19.</t>
  </si>
  <si>
    <t>AUD</t>
  </si>
  <si>
    <t>https://ministers.pmc.gov.au/wyatt/2020/123-million-boost-indigenous-response-covid-19</t>
  </si>
  <si>
    <t>2020‑25 National Health Reform Agreement</t>
  </si>
  <si>
    <t>Will invest an estimated $131.4 billion (31.4 billion additional) in demand driven public hospital funding to improve health outcomes for all Australians and ensure the sustainability of our health system now and into the future.</t>
  </si>
  <si>
    <t>https://www.pm.gov.au/media/commonwealth-and-states-sign-131-billion-five-year-hospitals-agreement; https://www.health.gov.au/ministers/the-hon-greg-hunt-mp/media/budget-2020-21-record-health-and-aged-care-investment-under-australias-covid-19-pandemic-plan</t>
  </si>
  <si>
    <t>Access to COVID-19 vaccines and consumables</t>
  </si>
  <si>
    <t>The Government will commit to supply and production agreements for access to safe and effective COVID-19 vaccines once they are available, as part of Australia’s COVID-19 Vaccine and Treatment Strategy. This includes $1.7 billion over two years for agreements to access the University of Oxford/AstraZeneca vaccine and the University of Queensland/CSL Limited vaccine with local manufacturing provided by CSL Limited/Seqirus Australia. A further $24.7 million will be provided for the supply and storage of vital consumables, such as needles and syringes, to ensure vaccines can be administered once available.</t>
  </si>
  <si>
    <t>https://budget.gov.au/2020-21/content/covid-19.htm#eight; https://budget.gov.au/2020-21/content/bp2/download/bp2_complete.pdf</t>
  </si>
  <si>
    <t>Federal Budget 2020-21</t>
  </si>
  <si>
    <t>COVID-19 Response Package</t>
  </si>
  <si>
    <t>Adding large-scale battery system to energy grid</t>
  </si>
  <si>
    <t>Procuring large-scale battery system to help balance the local electricity grid. The system will reduce carbon emissions while helping increase reliability and balance fluctuations associated with solar energy, as well as with gas and coal.</t>
  </si>
  <si>
    <t>https://www.energy-storage.news/news/australian-states-solar-plus-storage-plans-set-example-that-all-of-country</t>
  </si>
  <si>
    <t>𝜂7</t>
  </si>
  <si>
    <t>Additional aviation support</t>
  </si>
  <si>
    <t>The Government will provide additional funding of $355.9 million to support the aviation sector as part of the Government’s response to the COVID-19 pandemic. This will ensure domestic services, essential air services to regional communities and other operations across the sector continue, and support jobs and transport safety</t>
  </si>
  <si>
    <t>Additional support to aged care sector</t>
  </si>
  <si>
    <t>Additional support to the aged care sector to increase pandemic preparedness nationally and in Victoria</t>
  </si>
  <si>
    <t>https://www.pm.gov.au/media/national-cabinet-0</t>
  </si>
  <si>
    <t>J3</t>
  </si>
  <si>
    <t>Additional support to Australian defence Force</t>
  </si>
  <si>
    <t>$1 billion investment package announced to boost Australia’s defence industry and support thousands of jobs across the country. Support includes employment of ADF reservists who have lost civilian income, increased employment opportunities for ADF personnel and families, national estate works, infrastructure projects, innovation and capability development.</t>
  </si>
  <si>
    <t>https://www.pm.gov.au/media/1b-accelerate-defence-initiatives-covid-19-recovery</t>
  </si>
  <si>
    <t>Advancing Hydrogen Fund</t>
  </si>
  <si>
    <t>This fund will provide finance to projects looking to grow Australia’s renewable hydrogen sector, including to develop new domestic supply chains, export infrastructure and to help grow domestic demand for hydrogen</t>
  </si>
  <si>
    <t>https://news.trust.org/item/20200504013347-5ffvz/?utm_campaign=climate&amp;utm_medium=newsletter&amp;utm_source=secondListing&amp;utm_content=link4&amp;utm_contentItemId=20200504013347-5ffvz ; https://reneweconomy.com.au/cefc-to-kick-start-australias-hydrogen-industry-with-new-300m-investment-fund-38339/</t>
  </si>
  <si>
    <t>CEFC 2020 Investment Mandate</t>
  </si>
  <si>
    <t>Aged care funding</t>
  </si>
  <si>
    <t>Providing an additional $205 million in specific COVID-19 aged care funding</t>
  </si>
  <si>
    <t>https://www.pm.gov.au/media/update-coronavirus-measures-1may20 ; https://www.health.gov.au/ministers/senator-the-hon-richard-colbeck/media/new-covid-19-payment-to-keep-senior-australians-in-residential-aged-care-safe</t>
  </si>
  <si>
    <t>Aged care medical support</t>
  </si>
  <si>
    <t>Investment for Transition Care Program places for transition from hospital to care homes for older patients</t>
  </si>
  <si>
    <t>https://www.health.gov.au/ministers/the-hon-greg-hunt-mp/media/98-billion-new-investment-in-australias-health-care-and-covid-response</t>
  </si>
  <si>
    <t>Mid-Year Economic and Fiscal Outlook (MYEFO) update</t>
  </si>
  <si>
    <t>Aged care support</t>
  </si>
  <si>
    <t>The Morrison Government will invest an additional $1 billion in funding to help older Australians live at home for longer</t>
  </si>
  <si>
    <t>https://www.pm.gov.au/media/record-investment-home-care-packages-continues</t>
  </si>
  <si>
    <t>Z3</t>
  </si>
  <si>
    <t>Ageing and aged care support</t>
  </si>
  <si>
    <t>The Government will provide $2.0 billion over four years from 2020-21 to further support older Australians accessing aged care by providing additional home care packages as well as continuing to improve transparency and regulatory standards.</t>
  </si>
  <si>
    <t>Australian Business Growth Fund</t>
  </si>
  <si>
    <t>Government is investing $100 million and partnering with other financial institutions to provide equity funding to small and medium sized businesses. Including funds from partners, the fund has an initial investment capacity of $540 million.</t>
  </si>
  <si>
    <t>https://ministers.treasury.gov.au/ministers/josh-frydenberg-2018/media-releases/launch-australian-business-growth-fund</t>
  </si>
  <si>
    <t>Australian Office of Financial Management Support</t>
  </si>
  <si>
    <t>Provides the Australian Office of Financial Management (AOFM) with funding to invest in structured finance markets used by smaller lenders. The measure will support direct investments in warehouse facilities and in primary market securitisations.</t>
  </si>
  <si>
    <t>https://www.pm.gov.au/media/supporting-australian-workers-and-business, https://ministers.treasury.gov.au/ministers/josh-frydenberg-2018/media-releases/government-invest-15b-support-sme-lending</t>
  </si>
  <si>
    <t>Boost Tourism</t>
  </si>
  <si>
    <t>Tourism including half-priced flights</t>
  </si>
  <si>
    <t>https://budget.gov.au/2021-22/content/bp2/download/bp2_2021-22.pdf</t>
  </si>
  <si>
    <t>Federal Budget 2021-22</t>
  </si>
  <si>
    <t>Community Services</t>
  </si>
  <si>
    <t>S5</t>
  </si>
  <si>
    <t>Boosting Apprenticeship Commencements wage subsidy</t>
  </si>
  <si>
    <t>Benfitting apprentices to train for jobs needed in a post Covid world</t>
  </si>
  <si>
    <t>https://budget.gov.au/2021-22/content/bp1/download/bp1_2021-22.pdf</t>
  </si>
  <si>
    <t>Boosting Apprenticeships Wage subsidy</t>
  </si>
  <si>
    <t>The Government is investing an additional $1.2 billion through the Boosting Apprenticeships Wage Subsidy to support up to 100,000 new apprentices and trainees.</t>
  </si>
  <si>
    <t>https://budget.gov.au/2020-21/content/download/glossy_jobmaker.pdf; https://budget.gov.au/2020-21/content/bp2/download/bp2_complete.pdf</t>
  </si>
  <si>
    <t>JobMaker Package</t>
  </si>
  <si>
    <t>Boosting Cash Flow for Employers</t>
  </si>
  <si>
    <t>The Government is providing up to $100,000 to eligible small and medium sized businesses, and not‑for-profits (including charities) that employ people, with a minimum payment of $20,000. These payments will help businesses’ and not-for-profits’ cash flow so they can keep operating, pay their rent, electricity and other bills and retain staff. This is in addition to the Boosting Cash Flow for Employers policy announced in the first economic stimulus package on 12/3/20. The estimated total for the two packages is $31.9 billion over the forward estimates period, with $6.7 billion from the first package and the remaining $25.2 billion from the second package.</t>
  </si>
  <si>
    <t>https://www.pm.gov.au/media/supporting-australian-workers-and-business</t>
  </si>
  <si>
    <t>Second economic stimulus package</t>
  </si>
  <si>
    <t>$6.7 billion to Boost Cash Flow for Employers by up to $25,000 with a minimum payment of $2,000 for eligible small and medium-sized businesses. The payment will provide cash flow support to businesses with a turnover of less than $50 million that employ staff, between 1 January 2020 and 30 June 2020. The payment will be tax free. This measure will benefit around 690,000 businesses employing around 7.8 million people. Businesses will receive payments of 50 per cent of their Business Activity Statements or Instalment Activity Statement from 28 April with refunds to then be paid within 14 days.</t>
  </si>
  <si>
    <t>https://www.pm.gov.au/media/economic-stimulus-package</t>
  </si>
  <si>
    <t>First economic stimulus package</t>
  </si>
  <si>
    <t>Busting congestion for agricultural exporters — improving the ease of doing business</t>
  </si>
  <si>
    <t>The Government will provide $328.4 million over four years from 2020-21 for a package of measures to improve the ease of doing business for agricultural exporters, including ICT measures, full cost recovery of export certification certificates, and targeted interventions on the production side to get products to overseas markets faster and more reliably</t>
  </si>
  <si>
    <t>Capital Gains Tax exemption for granny flats</t>
  </si>
  <si>
    <t>The Morrison Government is supporting older and disabled Australians and their families by providing a targeted Capital Gains Tax (CGT) exemption for granny flat arrangements where there is a formal written agreement in place.</t>
  </si>
  <si>
    <t>https://ministers.treasury.gov.au/ministers/josh-frydenberg-2018/media-releases/removing-capital-gains-tax-granny-flats</t>
  </si>
  <si>
    <t>L2</t>
  </si>
  <si>
    <t>CEFC Electric Vehicle Investment</t>
  </si>
  <si>
    <t>Investment in JET EV charging by CEFC</t>
  </si>
  <si>
    <t>https://www.cefc.com.au/media/media-release/jet-charge-and-cefc-pave-the-way-to-cheaper-charging-for-electric-vehicles/</t>
  </si>
  <si>
    <t>𝛿3</t>
  </si>
  <si>
    <t>Childcare service support for families under lockdown</t>
  </si>
  <si>
    <t>For parents in the state of Victoria under Stage 4 lockdown, the Australian Government is investing AUD $33 million to keep childcare services open for vulnerable families</t>
  </si>
  <si>
    <t>https://www.pm.gov.au/media/support-victorian-families-childcare-workers-and-services</t>
  </si>
  <si>
    <t>Childcare support (Victoria)</t>
  </si>
  <si>
    <t>The Government will provide $314.2 million in 2020-21 to support Victorian Early Childhood Education and Care (ECEC) services to remain viable as COVID-19 restrictions ease in the state. Support will be in addition to Child Care Subsidy (CCS) payments and continue from 28 September 2020 until 31 January 2021</t>
  </si>
  <si>
    <t>Commonwealth Scientific and Industrial Research Organisation — supporting essential scientific research</t>
  </si>
  <si>
    <t>The Government will provide an additional $459.2 million over four years from 2020-21 to the Commonwealth Scientific and Industrial Research Organisation (CSIRO) to address the impacts of COVID-19 on its commercial activities and ensure it is able to continue essential scientific research. This includes $5.0 million in 2020-21 to support the upgrade of CSIRO’s agriculture and grazing research facilities.</t>
  </si>
  <si>
    <t>Continued support to hospitals</t>
  </si>
  <si>
    <t>The Government will provide a further $1.1 billion in 2020-21 for the National Partnership Agreement on COVID-19 Response, to continue support for the states and territories in managing the public health response to COVID-19.</t>
  </si>
  <si>
    <t>Coronavirus Supplement</t>
  </si>
  <si>
    <t>The Government is temporarily expanding eligibility to income support payments and establishing a new, time-limited Coronavirus supplement to be paid at a rate of $550 per fortnight. This will be paid to both existing and new recipients of the JobSeeker Payment, Youth Allowance jobseeker, Parenting Payment, Farm Household Allowance and Special Benefit. The Coronavirus supplement will be paid for the next 6 months. Eligible income support recipients will receive the full amount of the $550 Coronavirus supplement on top of their payment each fortnight. This measure is estimated to cost $14.1 billion over the forward estimates period.</t>
  </si>
  <si>
    <t>Covid emergency response</t>
  </si>
  <si>
    <t>Emergency response - National partnership on Covid-19</t>
  </si>
  <si>
    <t>Covid infrastructure</t>
  </si>
  <si>
    <t>Expand the national incident centre and national medical stockpile</t>
  </si>
  <si>
    <t>Protecting Australians from COVID-19</t>
  </si>
  <si>
    <t>COVID-19 Health Response</t>
  </si>
  <si>
    <t>$492 million will be invested into measures to continue support for all Australians, including:
The Aged Care Preparedness Support Measures Extension
The Victorian Aged Care Response Centre (VACRC)
Support for Aged Care Workers in COVID-19 Program (SACWIC)
COVID-19 Indigenous and Remote Response Measures
The National Incident Centre
MBS fee for COVID-19 pathology items
COVID-19 pathology testing in aged care
Aged Care: RAD Loan Scheme</t>
  </si>
  <si>
    <t>https://www.health.gov.au/ministers/the-hon-greg-hunt-mp/media/540-million-to-continue-and-expand-australias-covid-19-response</t>
  </si>
  <si>
    <t>JIndiscriminate</t>
  </si>
  <si>
    <t>$48 million will be invested into COVID-19 medical research to explore multiple aspects of COVID-19, including vaccination, treatment and modelling.</t>
  </si>
  <si>
    <t>https://www.health.gov.au/ministers/the-hon-greg-hunt-mp/media/540-million-to-continue-and-expand-australias-covid-19-responsee</t>
  </si>
  <si>
    <t>Covid-19 mental health boost</t>
  </si>
  <si>
    <t>The Australian Government is providing an additional $2.5 million to ensure people in the ACT can access urgent mental health support during the current COVID-19 lockdown.</t>
  </si>
  <si>
    <t>https://www.health.gov.au/ministers/the-hon-greg-hunt-mp/media/covid-19-mental-health-boost-for-the-act</t>
  </si>
  <si>
    <t>J2</t>
  </si>
  <si>
    <t>COVID-19 outbreak preparedness</t>
  </si>
  <si>
    <t>Funding for Australian Medical Assistance Team (AUSMAT) to remain ready to respond to outbreaks</t>
  </si>
  <si>
    <t>COVID-19 testing</t>
  </si>
  <si>
    <t>Investment to expand the Rapid Antigen Testing (RAT) Program for local ares of concern</t>
  </si>
  <si>
    <t>Deregulation Package</t>
  </si>
  <si>
    <t>The Government will provide $92.1 million over four years from 2020-21 to support economic recovery through a renewed whole-of- government focus on making it easier for businesses to operate, invest and create jobs.</t>
  </si>
  <si>
    <t>IndiscriminateIndiscriminate</t>
  </si>
  <si>
    <t>Developing skills for a post Covid world</t>
  </si>
  <si>
    <t>Assisting the areas and industries that are facing challenges getting the workers they need</t>
  </si>
  <si>
    <t>Digital Business Plan</t>
  </si>
  <si>
    <t>The Government will provide funding for its Digital Business Plan to further drive progress towards Australia becoming a leading digital economy by 2030 and to improve productivity, income growth and jobs by supporting the adoption of digital technologies by Australian businesses. The measures cover the following pillars: modern digital infrastructure, reduced regulatory barriers, small and medium enterprise (SME) support and capability and a digital government that is easier to do business with.</t>
  </si>
  <si>
    <t>Domestic Violence Support</t>
  </si>
  <si>
    <t>An initial $150 million will be provided to support Australians experiencing domestic, family and sexual violence due to the fallout from coronavirus.</t>
  </si>
  <si>
    <t>https://www.pm.gov.au/media/11-billion-support-more-mental-health-medicare-and-domestic-violence-services-00</t>
  </si>
  <si>
    <t>Entry quarantine support</t>
  </si>
  <si>
    <t>Continuation of the funding of hotel quarantine for government facilitated flights to the Northern Territory Government. The purpose of the program is to protect domestic health by preventing outbreaks.</t>
  </si>
  <si>
    <t>Expanding Jobtrainer fund</t>
  </si>
  <si>
    <t>Supporting job seekers in areas of genuine need to reskill and upskill</t>
  </si>
  <si>
    <t>Expansion of extraordinary support for solidarity culture</t>
  </si>
  <si>
    <t>Boost cultural programs and the culture sector</t>
  </si>
  <si>
    <t>D1</t>
  </si>
  <si>
    <t>Extend Job Trainer</t>
  </si>
  <si>
    <t>Extend the Job Trainer fund</t>
  </si>
  <si>
    <t>Skills and Workforce development</t>
  </si>
  <si>
    <t>Extending Covid-19 Vaccine Access for the region</t>
  </si>
  <si>
    <t>Funds to ensure more people in the region and across the world have access to safe and effective COVID-19 vaccines</t>
  </si>
  <si>
    <t>https://www.pm.gov.au/media/extending-covid-19-vaccine-access-our-region</t>
  </si>
  <si>
    <t>Extension of a range of Covid-19 health response measures</t>
  </si>
  <si>
    <t>These include Covid-19 testing, expanding general practitioner respiratory clinics and conitnuing funding for hospital activity under the National Partnership on the COVID-19 response</t>
  </si>
  <si>
    <t>Extension of childhood care relief package</t>
  </si>
  <si>
    <t xml:space="preserve">Confirmed the Early Childhood Education and Care Relief Package will be extended until 12 July 2020. from 13 July 2020, Child Care Subsidy (CCS) and Additional Child Care Subsidy (ACCS) will recommence with the introduction of a number of new measures to support providers and families through this period. 
</t>
  </si>
  <si>
    <t>https://ministers.dese.gov.au/tehan/return-child-care-subsidy</t>
  </si>
  <si>
    <t>Extension of community infrastructure investment</t>
  </si>
  <si>
    <t>Extension of Local Roads and Community Infrastructure Program</t>
  </si>
  <si>
    <t>Extension of guaranteed access to Medicare and medicine</t>
  </si>
  <si>
    <t>The Government will provide $17.3 million over two years from 2020-21 to continue implementation of recommendations from the Medicare Benefits Schedule (MBS) Review Taskforce to ensure patient safety and high quality care.</t>
  </si>
  <si>
    <t>Extension of health measures</t>
  </si>
  <si>
    <t>The government announced on 18 September 2020 an investment of more than $2 billion to extend a range of COVID-19 health measures for a further six months, to 31 March 2021. Medicare-subsidised telehealth and pathology services, GP-led respiratory clinics, home medicines delivery, public and private hospital services will all be extended, as well as further investments in PPE. Prime Minister Scott Morrison said the $2 billion extension in funding brought the Government’s commitment for the COVID-19 health response to more than $16.5 billion since March 2020.</t>
  </si>
  <si>
    <t>https://www.pm.gov.au/media/2-billion-extend-critical-health-services-across-australia; https://www.smh.com.au/politics/federal/telehealth-extended-in-2b-boost-to-coronavirus-health-measures-20200917-p55wps.html</t>
  </si>
  <si>
    <t>Extension of HomeBuilder program</t>
  </si>
  <si>
    <t>HomeBuilder will remain demand driven and will be extended from 1 January 2021 to 31 March 2021 which is expected to support the construction or major rebuild of around 15,000 homes. This is in addition to the 27,000 homes the scheme is already expected to support, bringing it to a total of around 42,000 homes across Australia.</t>
  </si>
  <si>
    <t>https://www.pm.gov.au/media/homebuilder-success-sees-programme-extended</t>
  </si>
  <si>
    <t>Extension of JobKeeper Payment</t>
  </si>
  <si>
    <t>The JobKeeper Payment is a wage subsidy that supports employees of businesses and not-for-profit organisations, significantly affected by the COVID-19 pandemic, remaining connected with their workplace. The Government announced changes to the JobKeeper Payment on 7 August 2020 in response to the evolving COVID-19 situation in Victoria, which resulted in an additional estimated cost of $15.6 billion in 2020-21.</t>
  </si>
  <si>
    <t>Extension of JobKeeper Payment and Coronavirus Supplement</t>
  </si>
  <si>
    <t>The Australian Government extended the JobKeeper Payment (by 6 months to 28 March 2021) and the Coronavirus Supplement (to 31 December 2020) for those impacted by COVID-19.</t>
  </si>
  <si>
    <t>https://www.australia.gov.au/jobkeeper-payment-and-coronavirus-supplement-extended ; https://www.pm.gov.au/media/jobkeeper-payment-and-income-support-extended</t>
  </si>
  <si>
    <t>Extension of JobSeeker payments</t>
  </si>
  <si>
    <t>The Morrison Government will extend temporary support through the social security system, for those Australians seeking work, for a further three months as economic confidence and momentum builds. Both existing and new JobSeekers will be paid the Coronavirus Supplement at a rate of $150 per fortnight from 1 January 2021 through to 31 March 2021 on top of their base rate of payment and other supplements they are eligible to receive.</t>
  </si>
  <si>
    <t>https://www.pm.gov.au/media/jobseeker-supplement-extended-march</t>
  </si>
  <si>
    <t>Extension of Pandemic Leave Disaster Payments for Queenslanders</t>
  </si>
  <si>
    <t>Queenslanders who can't earn an income because they must self-isolate or quarantine, or are caring for someone with COVID-19 can now access support with a $1500 Pandemic Leave Disaster Payment. The Australian Government has extended Pandemic Leave Disaster Payment arrangements to include Queensland following agreement with the Queensland Government. *Value of program not stated.</t>
  </si>
  <si>
    <t>https://www.pm.gov.au/media/pandemic-leave-disaster-payment-queensland-workers</t>
  </si>
  <si>
    <t>Extension of Pandemic Leave Disaster Payments for South Australia</t>
  </si>
  <si>
    <t>The agreement will see the Commonwealth Government extend the $1,500 Pandemic Leave Disaster Payment to South Australian workers who cannot earn an income because they must self-isolate, quarantine or care for someone with COVID-19. *Value of Program not stated.</t>
  </si>
  <si>
    <t>https://www.pm.gov.au/media/pandemic-leave-disaster-payment-south-australia</t>
  </si>
  <si>
    <t>Extension of tax relief to around 10.2 million low- and middle-income earners</t>
  </si>
  <si>
    <t>Provides tax cuts in order to boost GDP and create additional jobs</t>
  </si>
  <si>
    <t>First Home Loan Deposit scheme</t>
  </si>
  <si>
    <t>As part of the Morrison Government’s economic recovery plan to create jobs, rebuild our economy and secure Australia’s future, an additional 10,000 first home buyers will be able to purchase a new home sooner under our First Home Loan Deposit Scheme. The First Home Loan Deposit Scheme has already helped almost 20,000 first home buyers purchase a home this year with a deposit as low as 5 per cent. An additional 10,000 places will be provided from 6 October 2020 to support the purchase of a new home or a newly built home.</t>
  </si>
  <si>
    <t>https://ministers.treasury.gov.au/ministers/josh-frydenberg-2018/media-releases/helping-additional-10000-first-home-buyers</t>
  </si>
  <si>
    <t>Fringe Benefits Tax exemption</t>
  </si>
  <si>
    <t>The Morrison Government will provide an exemption from Fringe Benefits Tax (FBT) for employer-provided training and reskilling, for employees who are redeployed to a different role in the business. The exemption will apply from 2 October 2020</t>
  </si>
  <si>
    <t>https://ministers.treasury.gov.au/ministers/josh-frydenberg-2018/media-releases/boost-skills-training-fringe-benefits-tax-exemption</t>
  </si>
  <si>
    <t>Full expensing and loss carry back</t>
  </si>
  <si>
    <t>Implementing full expensing and loss carryback for Australian businesses, allowing them an immediate deduction for the business portion of the cost of an asset in the year it is first used and providing a refundable tax offset - additional cost to October budget</t>
  </si>
  <si>
    <t>Contingent payments</t>
  </si>
  <si>
    <t>Funding for transmission infrastructure</t>
  </si>
  <si>
    <t>Federal Budget 2020-21: The federal Coalition said it would “work with state governments through a program worth up to $250 million to accelerate three critical projects” – the Marinus Link between Tasmania and Victoria, Project Energy Connect between South Australia and NSW, and the VNI West link between NSW and western Victoria.</t>
  </si>
  <si>
    <t>https://reneweconomy.com.au/taylor-promises-250-million-to-advance-renewable-network-priorities-64514/</t>
  </si>
  <si>
    <t>𝜂4</t>
  </si>
  <si>
    <t>Further economic support payments</t>
  </si>
  <si>
    <t>The Government will provide $2.6 billion over three years from 2020-21 to provide two separate $250 economic support payments, to be made from November 2020 and early 2021 to eligible recipients</t>
  </si>
  <si>
    <t>Gas-fired recovery</t>
  </si>
  <si>
    <t>The Government will provide $52.9 million over four years from 2020-21 to support a gas-fired recovery and strengthen the economy by taking steps to unlock gas supply, deliver an efficient pipeline and transportation market, and empower gas customers.</t>
  </si>
  <si>
    <t>Geelong to Melbourne railway line</t>
  </si>
  <si>
    <t>Australia’s first faster rail corridor between Melbourne and Geelong will strip 15 minutes off the travel time and mean a congestion free commute to and from Melbourne’s CBD.</t>
  </si>
  <si>
    <t>https://www.pm.gov.au/media/faster-services-geelong-way</t>
  </si>
  <si>
    <t>Global business and talent attraction taskforce</t>
  </si>
  <si>
    <t xml:space="preserve">The Government will provide $29.8 million over two years from 2020-21 to establish a new whole-of-government Global Business and Talent Attraction Taskforce to attract international businesses and exceptional talent to Australia, to support the post- COVID recovery and boost local jobs. 
</t>
  </si>
  <si>
    <t>Grants to SMEs exempt from tax</t>
  </si>
  <si>
    <t>The Commonwealth and Victoria have reached an agreement to make the grants to small and medium business recently announced under Victoria’s Business Resilience Package exempt from income tax. This recognises the exceptional circumstances Victorian businesses face. The Commonwealth will extend this arrangement to all States and Territories on an application basis. Eligibility would be restricted to future grants program announcements for small and medium businesses facing similar circumstances to Victorian businesses. Any tax exemption would be time limited for grants paid until 30 June 2021.</t>
  </si>
  <si>
    <t>https://www.pm.gov.au/media/national-cabinet-18sep20</t>
  </si>
  <si>
    <t>Guaranteeing Medicare</t>
  </si>
  <si>
    <t>Part of medicare budget - pathology for Covid-19 testing</t>
  </si>
  <si>
    <t>Guaranteeing health and disability essentials</t>
  </si>
  <si>
    <t>Part of medicare budget - telehealth services</t>
  </si>
  <si>
    <t>Part of medicare budget - commonwealth respiratory clinics</t>
  </si>
  <si>
    <t>Part of medicare budget - access to pharmaceutical benefits scheme</t>
  </si>
  <si>
    <t>Part of medicare - supporting regional and remote Indigenous communities</t>
  </si>
  <si>
    <t>Part of medicare budget - mental wellbeing support through Beyond Blue</t>
  </si>
  <si>
    <t>Hardship loans for citizens stranded overseas</t>
  </si>
  <si>
    <t>The hardship loans build on the existing Traveller Emergency Loans program through the Department of Foreign Affairs and Trade (DFAT) and aim to provide further emergency assistance for the most vulnerable Australian citizens overseas. The loans are intended to cover temporary accommodation and daily living expenses until they can return. Loans may also be available to help vulnerable Australians purchase tickets for commercial flights.</t>
  </si>
  <si>
    <t>https://www.foreignminister.gov.au/minister/marise-payne/media-release/helping-australians-overseas; https://www.smartraveller.gov.au/COVID-19/COVID-19-overseas-financial-assistance-FAQs</t>
  </si>
  <si>
    <t>Health equipment</t>
  </si>
  <si>
    <t>Funding for the National Medical Stockpile to increase supplies of pulse oximeters for non-hospitalised patients and to map population increases across country to plan pharmaceutical purchases</t>
  </si>
  <si>
    <t>Higher education — additional support for students and education providers</t>
  </si>
  <si>
    <t>The Government is investing $252 million over two years to support the delivery of 50,000 higher education short courses in areas including teaching, health, information technology, science and agriculture. The Government is also supporting the delivery of up to 30,000 additional university places in 2021 which means that more Australians will be able to get a university degree.</t>
  </si>
  <si>
    <t>Homebuilder extension</t>
  </si>
  <si>
    <t>Extension of the HomeBuilder program</t>
  </si>
  <si>
    <t>Infrastructure</t>
  </si>
  <si>
    <t>HomeBuilder program</t>
  </si>
  <si>
    <t>Introduced the HomeBuilder program. from 4 June until 31 December 2020, HomeBuilder will provide all eligible owner-occupiers (not just first home buyers) with a grant of $25,000 to build a new home or substantially renovate an existing home. Construction must be contracted to commence within three months of the contract date. The program is expected to provide around 27,000 grants at a total cost of around $680 million. Needs to be ratified by individual states/territories to come into effect.</t>
  </si>
  <si>
    <t>https://www.pm.gov.au/media/homebuilder-program-drive-economic-activity-across-residential-construction-sector ; https://treasury.gov.au/coronavirus/homebuilder</t>
  </si>
  <si>
    <t>Fourth stimulus package</t>
  </si>
  <si>
    <t>Hospital support</t>
  </si>
  <si>
    <t>Investment to accomodate higher case numbers in hospitals and out of hospital COVID care</t>
  </si>
  <si>
    <t>Housing sector investment</t>
  </si>
  <si>
    <t>The Government will provide $0.6 million over four years from 2020-21 (with a fiscal balance impact of $15.8 million over four years from 2020-21) to boost housing demand and support the residential construction industry through: extending the First Home Loan Deposit Scheme to provide an additional 10,000 guarantees in 2020-21 to allow eligible first home buyers to build a new home or purchase a newly constructed home sooner with a deposit of as little as 5 per cent; increasing the National Housing Finance and Investment Corporation’s (NHFIC) cap on total guaranteed liabilities to $3 billion to enable the Affordable Housing Bond Aggregator to further support the community housing sector by facilitating institutional investment to provide lower cost loans to community housing providers; and an independent review of the NHFIC to establish whether it is meeting its objective of improving housing outcomes for Australians</t>
  </si>
  <si>
    <t>Hydrogen grant funding</t>
  </si>
  <si>
    <t>The Australian Renewable Energy Agency has opened a new $70 million hydrogen funding round for applications that the agency hopes will fast track the establishment of a globally competitive hydrogen industry in Australia.</t>
  </si>
  <si>
    <t>https://reneweconomy.com.au/arena-opens-70-million-funding-round-to-fast-track-renewables-for-hydrogen-58600/</t>
  </si>
  <si>
    <t>Improving energy affordability and reliability</t>
  </si>
  <si>
    <t>The Government will provide up to $34.7 million over four years from 2020-21 to support investment in dispatchable generation and reliable energy supplies in the National Electricity Market (NEM) and the Wholesale Energy Market in Western Australia.</t>
  </si>
  <si>
    <t>Incentive for business investment in assets</t>
  </si>
  <si>
    <t>Introduces a time-limited, 15-month investment incentive for businesses. The measure enables eligible businesses to deduct 50 percent of the cost of an eligible asset on installation, and it is estimated to lower taxes paid by Australian businesses by $6.7 billion over two years.</t>
  </si>
  <si>
    <t>https://treasury.gov.au/sites/default/files/2020-03/Overview-Economic_Response_to_the_Coronavirus_2.pdf; https://www.pm.gov.au/media/economic-stimulus-package</t>
  </si>
  <si>
    <t>N</t>
  </si>
  <si>
    <t>N2</t>
  </si>
  <si>
    <t>Increase the small business entity turnover threshold</t>
  </si>
  <si>
    <t>The Government will expand access to a range of small business tax concessions by increasing the small business entity turnover threshold for these concessions from $10 million to $50 million. This measure is estimated to decrease receipts by $105.0 million over the forward estimates period.</t>
  </si>
  <si>
    <t>https://budget.gov.au/2020-21/content/bp2/download/bp2_complete.pdf</t>
  </si>
  <si>
    <t>Increased support for unemployed Australians</t>
  </si>
  <si>
    <t>Permanently increasing the rate of working-age payments by $50 a fortnight from 1 April 2021, benefiting 1.95 million Australians; Permanently increasing the income-free earnings to $150 per fortnight for JobSeeker Payment and Youth Allowance (other) from 1 April 2021; Temporarily extending the waiver of the Ordinary Waiting Period for certain payments for a further three months to 30 June 2021; Temporarily extending the expanded eligibility criteria for JobSeeker Payment and Youth Allowance (other) for those required to self-isolate or care for others as a result of COVID-19 to 30 June 2021. Other changes to Mutual Obligation Scheme.</t>
  </si>
  <si>
    <t>https://www.pm.gov.au/media/morrison-government-commits-record-9b-social-security-safety-net</t>
  </si>
  <si>
    <t>Increasing the instant asset write-off</t>
  </si>
  <si>
    <t>Increases the instant asset write-off threshold from $30,000 to $150,000. Expands access to the instant asset write-off to include additional businesses.</t>
  </si>
  <si>
    <t>Infection Control Training</t>
  </si>
  <si>
    <t>The Australian Government together with state and territory governments have established an $80 million Infection Control Training Fund to fast‑track fee free (or low fee) infection control training to support the re-opening of customer‑facing businesses nationwide</t>
  </si>
  <si>
    <t>https://www.dese.gov.au/covid-19/employers</t>
  </si>
  <si>
    <t>Infrastructure Investment — road safety and upgrades</t>
  </si>
  <si>
    <t>Infrastructure Investment — states and territories</t>
  </si>
  <si>
    <t>Infrastructure Investment for states and territories, primarily focused on road and transportation projects.</t>
  </si>
  <si>
    <t>Investing in reliable affordable energy and reducing emissions to secure Australia's recovery - Electricity</t>
  </si>
  <si>
    <t>The Government is continuing to act on its commitment to maintain affordability, reliability and security in the electricity system. Our 2021-22 initiatives include:
A $24.9 million package to assist new gas generators become hydrogen-ready.
Up to $30 million for early works on Australian Industrial Power’s (AIP) Port Kembla gas generator project.
$30.0 million to support a big battery and the roll-out of microgrids in remote Indigenous communities, as part of a future Northern Territory Commonwealth bilateral agreement on energy and emissions reduction.
Up to $76.9 million to secure the Portland aluminium smelter’s participation in the Reliability and Emergency Reserve Trader scheme, and help Victoria keep the lights on at times of peak demand.
Up to $19.3 million to support the deployment of a renewable energy microgrid incorporating hydrogen in the Daintree in Northern Queensland. The project will improve the affordability, reliability and security of energy supply in the region and reduce emissions.
$34.3 million to implement the Government’s consumer-focused reform agenda including post-2025 electricity market reforms and expand the role of the Australian Energy Infrastructure Commissioner (formerly the National Wind Farm Commissioner) to also resolve transmission line concerns in communities.</t>
  </si>
  <si>
    <t>https://www.minister.industry.gov.au/ministers/taylor/media-releases/investing-reliable-affordable-energy-and-reducing-emissions-secure-australias-recovery</t>
  </si>
  <si>
    <t>𝜀4</t>
  </si>
  <si>
    <t>Investing in reliable affordable energy and reducing emissions to secure Australia's recovery - Emissions Reductions</t>
  </si>
  <si>
    <t>$1.2 billion to establish Australia at the forefront of low emissions technology innovation and commercialisation, including:
-$275.5 million to accelerate the development of four additional clean hydrogen export hubs (for a total of five), increasing the Government’s commitment to building an Australian hydrogen industry to more than $850 million</t>
  </si>
  <si>
    <t>https://www.minister.industry.gov.au/ministers/taylor/media-releases/investing-reliable-affordable-energy-and-reducing-emissions-secure-australias-recoveryy</t>
  </si>
  <si>
    <t>$14.3 million to reduce costs and streamline the reporting requirements for businesses covered by the National Greenhouse and Energy Reporting Scheme.</t>
  </si>
  <si>
    <t>$1.2 billion to establish Australia at the forefront of low emissions technology innovation and commercialisation, including:
-$639.0 million to back low emissions international technology partnerships and initiatives by co-funding research and demonstration projects and developing a high-integrity carbon offset scheme in our Indo-Pacific region,
-$275.5 million to accelerate the development of four additional clean hydrogen export hubs (for a total of five), increasing the Government’s commitment to building an Australian hydrogen industry to more than $850 million,
-$263.7 million to support the development of carbon capture technologies and hubs, building on the $50.0 million provided in the 2020-21 Budget,
-$59.6 million to support a National Soil Carbon Innovation Challenge and trial new agricultural feed technologies that reduce emissions from livestock.
$279.9 million to establish the below baseline crediting mechanism recommended by the King Review, which will support large industrial facilities to reduce energy consumption and emissions while improving productivity and international competitiveness.
$26.4 million to help Australian businesses and supply chains to reduce energy costs through more energy efficient industrial equipment and business practices.
Establishing a $50 million venture capital financing function within the Australian Renewable Energy Agency to support Australian clean tech innovation.
$10.4 million to expand the range of certifications offered by the Government’s Climate Active program and ensure it remains a best practice standard and certification scheme for business looking to voluntarily reduce emissions.
$14.3 million to reduce costs and streamline the reporting requirements for businesses covered by the National Greenhouse and Energy Reporting Scheme.</t>
  </si>
  <si>
    <t>𝜓</t>
  </si>
  <si>
    <t>𝜓1</t>
  </si>
  <si>
    <t>$1.2 billion to establish Australia at the forefront of low emissions technology innovation and commercialisation, including: $263.7 million to support the development of carbon capture technologies and hubs, building on the $50.0 million provided in the 2020-21 Budget</t>
  </si>
  <si>
    <t>𝜂8</t>
  </si>
  <si>
    <t>$1.2 billion to establish Australia at the forefront of low emissions technology innovation and commercialisation, including:
-$59.6 million to support a National Soil Carbon Innovation Challenge and trial new agricultural feed technologies that reduce emissions from livestock.</t>
  </si>
  <si>
    <t>𝜓2</t>
  </si>
  <si>
    <t>$279.9 million to establish the below baseline crediting mechanism recommended by the King Review, which will support large industrial facilities to reduce energy consumption and emissions while improving productivity and international competitiveness.</t>
  </si>
  <si>
    <t>$10.4 million to expand the range of certifications offered by the Government’s Climate Active program and ensure it remains a best practice standard and certification scheme for business looking to voluntarily reduce emissions.</t>
  </si>
  <si>
    <t>V2</t>
  </si>
  <si>
    <t>$26.4 million to help Australian businesses and supply chains to reduce energy costs through more energy efficient industrial equipment and business practices.</t>
  </si>
  <si>
    <t>Establishing a $50 million venture capital financing function within the Australian Renewable Energy Agency to support Australian clean tech innovation.</t>
  </si>
  <si>
    <t>Investing in reliable affordable energy and reducing emissions to secure Australia's recovery - Fuel security</t>
  </si>
  <si>
    <t>A refinery production payment to help maintain Australia’s refining capability. 
Support to assist the refiners to conduct infrastructure upgrades, subject to consultation with industry. 
$50.7 million to establish a new fuel security framework, including for the implementation and monitoring of the minimum stockholding obligation and the production payment, ensuring industry complies.</t>
  </si>
  <si>
    <t>𝜀2</t>
  </si>
  <si>
    <t>Investing in reliable affordable energy and reducing emissions to secure Australia's recovery - Gas</t>
  </si>
  <si>
    <t>Building on our support announced in last year’s Budget, the Government’s latest initiatives to drive Australia’s gas-fired recovery include:
Up to $38.7 million to support critical gas infrastructure projects to alleviate the forecast gas supply shortfalls.
$5.6 million to further strengthen the Government’s gas system planning framework through delivery of the National Gas Infrastructure Plan.
$6.2 million to design, consult and implement reforms to accelerate the development of the Wallumbilla Gas Supply Hub.
$4.6 million to develop initiatives that empower gas reliant businesses to negotiate competitive outcomes in their gas supply agreements.
$3.5 million to design and implement a framework to facilitate Commonwealth support for medium to long-term gas infrastructure to secure Australia’s future gas supply.</t>
  </si>
  <si>
    <t>𝜀1</t>
  </si>
  <si>
    <t>Investment in environmental conservation and regeneration</t>
  </si>
  <si>
    <t>$33.5 million to upgrade and refurbish iconic World and National Heritage sites across Australia to ensure greater conservation outcomes and improved visitor experiences post COVID-19 travel restrictions.</t>
  </si>
  <si>
    <t>https://budget.gov.au/2020-21/content/bp2/download/bp2_complete.pdf; https://www.abc.net.au/news/2020-10-01/federal-government-to-spend-$61m-on-environment,-heritage/12718596</t>
  </si>
  <si>
    <t>$20.0 million to support coastal ecosystems by rebuilding shellfish reefs at shovel-ready sites around Australia to support local businesses and coastal communities affected by the summer bushfires and COVID-19 pandemic.</t>
  </si>
  <si>
    <t>$3.2 million to the GBRMPA to ensure business continuity for tourism operators in the Great Barrier Reef (the Reef) by engaging them to undertake reef science, including in-water conservation, monitoring, intervention and restoration activities to ensure the continued health of the Reef.</t>
  </si>
  <si>
    <t>S3</t>
  </si>
  <si>
    <t>S2</t>
  </si>
  <si>
    <t>$5.0 million to the Great Barrier Reef Marine Park Authority (GBRMPA) to engage local businesses to undertake capital projects to refurbish and replace external structures at Reef HQ Aquarium in Townsville.</t>
  </si>
  <si>
    <t>Investment in new energy technologies</t>
  </si>
  <si>
    <t>The Government will provide $1.9 billion over twelve years from 2020-21 (including $628.5 million over four years to 2023-24) to continue funding the Australian Renewable Energy Agency (ARENA) ($1.4bn), expand the investment mandate of the Clean Energy Finance Corporation (CEFC), and invest in low emissions technologies, network infrastructure, dispatchable generation and reliable supplies in the National Electricity Market (NEM).</t>
  </si>
  <si>
    <t>𝜂Indiscriminate</t>
  </si>
  <si>
    <t>Job Trainer package to retrain and upskill workers</t>
  </si>
  <si>
    <t>The Australian Government will invest $2 billion to give hundreds of thousands of Australians access to new skills by retraining and upskilling them into sectors with job opportunities. This includes a $1 billion JobTrainer fund (AUD $500 million invested by federal government; looking for matched contributions from states and territories), and a AUD $1.5 billion investment in expanding and extending the Supporting Apprentices and Trainees wage subsidy.</t>
  </si>
  <si>
    <t>https://www.dese.gov.au/news/jobtrainer-package-announced</t>
  </si>
  <si>
    <t>JobKeeper Payment to assist businesses in retaining employees</t>
  </si>
  <si>
    <t>Provides a JobKeeper payment of $1,500 every two weeks per eligible employee to businesses for a maximum of six months. Eligible businesses include those with turnover reductions of 30 percent for businesses with turnover of less than $1 billion or 50 percent for businesses with over $1 billion. Originally stated at $130 billion, the estimated cost was revised downwards to $70 billion.</t>
  </si>
  <si>
    <t>https://www.pm.gov.au/media/130-billion-jobkeeper-payment-keep-australians-job; https://www.pm.gov.au/media/qa-national-press-club; https://www.abc.net.au/news/2020-05-24/coronavirus-jobkeeper-wage-subsidy-josh-frydenberg-60-billion/12280716; https://www.theguardian.com/australia-news/2020/may/27/work-in-progress-a-60bn-miscalculation-could-make-jobkeeper-fairer-and-lead-to-quicker-recovery</t>
  </si>
  <si>
    <t>Third stimulus package (Jobkeeper payment)</t>
  </si>
  <si>
    <t>JobMaker Hiring Credit</t>
  </si>
  <si>
    <t>The Government’s new $4 billion JobMaker Hiring Credit will provide businesses with an incentive to take on additional employees aged between 16 and 35 years old. Around 450,000 positions for young Australians will be supported through the JobMaker Hiring Credit.</t>
  </si>
  <si>
    <t>Loan guarantees for small and medium-sized enterprises (SMEs)</t>
  </si>
  <si>
    <t>Provides a guarantee of up to 50 percent to SME lenders to support new, short-term unsecured loans to SMEs, guaranteeing up to $40 billion of new lending. Temporarily exempts lenders that provide credit to existing small business customers from responsible lending obligations.</t>
  </si>
  <si>
    <t>Local medical clinics</t>
  </si>
  <si>
    <t>Investment to extend GP-led Respiratory Clinics in communities</t>
  </si>
  <si>
    <t>Local vaccine coordination</t>
  </si>
  <si>
    <t>Funding for Primary Health Networks (PHNs) to help with vaccine coordination</t>
  </si>
  <si>
    <t>Lower the social security deeming rates</t>
  </si>
  <si>
    <t>Reduces both the upper (to 2.25 percent) and lower (to 0.25 percent) social security deeming rates. The policy change is expected to benefit about 900,000 income support recipients, including about 565,000 Age Pensioners, who will receive an average of $105 in additional income during the first full year for which the change applies.</t>
  </si>
  <si>
    <t>Marinus Link Support - transmission infrastructure</t>
  </si>
  <si>
    <t>The Morrison and Gutwein governments have signed a State Energy and Emissions Reduction Deal that will create thousands of jobs and deliver secure, reliable and affordable power to the state and the broader National Electricity Market (NEM). The Morrison Government will contribute a further $93.9 million as part of the agreement for the Marinus link project (transmission infrastructure).</t>
  </si>
  <si>
    <t>https://www.pm.gov.au/media/energy-and-emissions-reduction-deal-tasmania</t>
  </si>
  <si>
    <t>Medical advisory</t>
  </si>
  <si>
    <t>Funding the COVID-19 treatment advisory services</t>
  </si>
  <si>
    <t>Medical home visits</t>
  </si>
  <si>
    <t>Investment for a program of commisioned home visits by practitioners for COVID-19 for rural and regional areas</t>
  </si>
  <si>
    <t>Medical rebates</t>
  </si>
  <si>
    <t>New Medicare Benefits Schedule (MBS) item to provide GPs and other practitioners with a rebate of $25</t>
  </si>
  <si>
    <t>Medical triage support</t>
  </si>
  <si>
    <t>Investment for National COVID-19 positive triage, management and escalation infrastructure to deal with increasing case numbers</t>
  </si>
  <si>
    <t>Medicare support at home – whole of population telehealth</t>
  </si>
  <si>
    <t>To provide continued access to essential primary health services during the coronavirus pandemic, $669 million will be provided to expand Medicare-subsidised telehealth services for all Australians, with extra incentives to GPs and other health practitioners also delivered.</t>
  </si>
  <si>
    <t>https://www.pm.gov.au/media/11-billion-support-more-mental-health-medicare-and-domestic-violence-services-0</t>
  </si>
  <si>
    <t>Melbourne airport rail link</t>
  </si>
  <si>
    <t>5 billion AUD in federal funding to support the construction of a train line between the airport and the CBD. Construction will begin in 2022, with a target completion date for Melbourne Airport Rail of 2029.</t>
  </si>
  <si>
    <t>https://www.pm.gov.au/media/melbourne-airport-rail-create-jobs-years-come</t>
  </si>
  <si>
    <t>Mental health care</t>
  </si>
  <si>
    <t>Mental health care for regions and communities hit badly by the pandemic, including $7.1 million to Head to Health services in Victoria, $22.9 million to communities in New South Wales, $2.5 million to establish a Head to Health pop-up service</t>
  </si>
  <si>
    <t>Mental Health Support</t>
  </si>
  <si>
    <t>An initial $74 million will be provided to support the mental health and wellbeing of all Australians.</t>
  </si>
  <si>
    <t>https://www.pm.gov.au/media/11-billion-support-more-mental-health-medicare-and-domestic-violence-services-000</t>
  </si>
  <si>
    <t>Modern Manufacturing Strategy - defence</t>
  </si>
  <si>
    <t>PART 5 OF 6 (assuming spending is evenly distributed across priority areas): defence.The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</si>
  <si>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Modern Manufacturing Strategy - food &amp; beverages</t>
  </si>
  <si>
    <t>PART 2 OF 6 (assuming spending is evenly distributed across priority areas): food &amp; beverages. 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</si>
  <si>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Modern Manufacturing Strategy - medical products</t>
  </si>
  <si>
    <t>PART 3 OF 6 (assuming spending is evenly distributed across priority areas): medical products.The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</si>
  <si>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Modern Manufacturing Strategy - recycling &amp; clean energy</t>
  </si>
  <si>
    <t>PART 4 OF 6 (assuming spending is evenly distributed across priority areas): recycling &amp; clean energy. 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</si>
  <si>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𝜓3</t>
  </si>
  <si>
    <t>Modern Manufacturing Strategy - resources technology &amp; critical minerals processing</t>
  </si>
  <si>
    <t>PART 1 OF 6 (assuming spending is evenly distributed across priority areas): resources technology &amp; critical minerals processing. 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</si>
  <si>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Modern Manufacturing Strategy - space</t>
  </si>
  <si>
    <t>PART 6 OF 6 (assuming spending is evenly distributed across priority areas): space.The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</si>
  <si>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National Mental Health and Wellbeing Pandemic Response Plan</t>
  </si>
  <si>
    <t xml:space="preserve">Announced $48.1 million in funding for the National Mental Health and Wellbeing Pandemic Response Plan. The plan will support services available in homes, workplaces, aged care, schools and other community sites with a specific focus on vulnerable group. 
</t>
  </si>
  <si>
    <t>https://www.pm.gov.au/media/update-coronavirus-measures-15may20 ; https://www.health.gov.au/ministers/the-hon-greg-hunt-mp/media/covid-19-481-million-for-national-mental-health-and-wellbeing-pandemic-response-plan</t>
  </si>
  <si>
    <t>National Water Grid</t>
  </si>
  <si>
    <t>National Water Grid — investing in a long-term approach to water infrastructure</t>
  </si>
  <si>
    <t>New vaccine doses acquired</t>
  </si>
  <si>
    <t>Two more COVID-19 vaccines have been secured for the Australian population under new agreements, bringing the Australian Government’s COVID-19 vaccine investment to more than $3.2 billion.</t>
  </si>
  <si>
    <t>https://www.pm.gov.au/media/australia-secures-further-50-million-doses-covid-19-vaccine</t>
  </si>
  <si>
    <t>New vaccine manufacturing facility</t>
  </si>
  <si>
    <t>A new high-tech vaccine manufacturing facility will be developed in Melbourne to secure Australia’s long-term supply of critical health products including pandemic influenza vaccines and life-saving antivenoms.</t>
  </si>
  <si>
    <t>https://www.pm.gov.au/media/1-billion-manufacturing-agreement-secures-australias-national-health-security</t>
  </si>
  <si>
    <t>Oil recycling support</t>
  </si>
  <si>
    <t>AUD7.8m to support oil recycling facilities affected by COVID-19</t>
  </si>
  <si>
    <t>https://minister.infrastructure.gov.au/mccormack/media-release/more-funding-support-australias-oil-recycling-industry#:~:text=The%20Morrison%2DMcCormack%20Government%20today,facilities%20affected%20by%20COVID%2D19.</t>
  </si>
  <si>
    <t>Other economic response measures</t>
  </si>
  <si>
    <t>Other health response measures</t>
  </si>
  <si>
    <t>PACKAGE TO HELP QUEENSLAND BUSINESSES</t>
  </si>
  <si>
    <t>The Commonwealth and Queensland Governments have reached a 50/50 funding agreement that will see the value of the Queensland COVID-19 Business Support Grants rise from $260 million to $600 million.</t>
  </si>
  <si>
    <t>https://statements.qld.gov.au/statements/92943</t>
  </si>
  <si>
    <t>Payment to quarantining individuals from NSW and SA who work in Victoria</t>
  </si>
  <si>
    <t>Payment of AUD $1500 to quarantining individuals from NSW and SA who work in Victoria</t>
  </si>
  <si>
    <t>https://www.pm.gov.au/media/victorian-border-communities-now-eligible-pandemic-leave-disaster-payment</t>
  </si>
  <si>
    <t>Payment to quarantining individuals in NSW</t>
  </si>
  <si>
    <t>Payment of AUD $1500 to quarantining individuals in NSW</t>
  </si>
  <si>
    <t>https://www.nsw.gov.au/media-releases/nsw-partners-commonwealth-to-support-workers-on-pandemic-leave</t>
  </si>
  <si>
    <t>Payment to quarantining individuals in Tasmania</t>
  </si>
  <si>
    <t>Payment of AUD $1500 to quarantining individuals in Tasmania</t>
  </si>
  <si>
    <t>https://www.pm.gov.au/media/pandemic-leave-disaster-payment-tasmania</t>
  </si>
  <si>
    <t>Payment to quarantining individuals in WA</t>
  </si>
  <si>
    <t>Payment of AUD $1500 to quarantining individuals in Western Australia</t>
  </si>
  <si>
    <t>https://www.pm.gov.au/media/pandemic-leave-disaster-payment-western-australia</t>
  </si>
  <si>
    <t>Payment to quarantining individuals with no remaining sick leave</t>
  </si>
  <si>
    <t>The Australian Government will provide a one-time payment of AUD $1500 to citizens who are forced to quarantine for 14 days as a result of COVID-19 and who have no remaining sick leave</t>
  </si>
  <si>
    <t>https://www.pm.gov.au/media/press-conference-australian-parliament-house-act-3aug20</t>
  </si>
  <si>
    <t>Quarantine digital services - app</t>
  </si>
  <si>
    <t>Administrative investment in funding the development of the South Australian Home Quarantine App</t>
  </si>
  <si>
    <t>Quarantine Services</t>
  </si>
  <si>
    <t>Expand quarantine services at Howard Springs in the Northern Territory</t>
  </si>
  <si>
    <t>Recycling modernisation fund</t>
  </si>
  <si>
    <t>AUD190m to transform recycling in Australia</t>
  </si>
  <si>
    <t>https://minister.awe.gov.au/ley/media-releases/1-billion-waste-and-recycling-plan-transform-waste-industry</t>
  </si>
  <si>
    <t>𝜃16</t>
  </si>
  <si>
    <t>Refunds and waivers of Visa Application Charges</t>
  </si>
  <si>
    <t>The Government will refund or waive the visa application charge (VAC) for temporary visa holders affected by the COVID-19 travel ban.</t>
  </si>
  <si>
    <t>Mindiscriminate</t>
  </si>
  <si>
    <t>Relief services for vulnerable Australians</t>
  </si>
  <si>
    <t>An additional $200 million will be provided to support charities and other community organisations which provide emergency and food relief as demand surges as a result of coronavirus.</t>
  </si>
  <si>
    <t>https://www.pm.gov.au/media/11-billion-support-more-mental-health-medicare-and-domestic-violence-services-0000</t>
  </si>
  <si>
    <t>𝛼3</t>
  </si>
  <si>
    <t>Re-opening of Australia's creative and cultural sector</t>
  </si>
  <si>
    <t>Temporary and targeted initiative to support these sectors</t>
  </si>
  <si>
    <t>S6</t>
  </si>
  <si>
    <t>S4</t>
  </si>
  <si>
    <t>Research and Development Tax Incentive — supporting Australia’s economic recovery</t>
  </si>
  <si>
    <t>The Government will make further enhancements to the 2019-20 MYEFO measure, 'Better targeting the research and development tax incentive — refinements' to support business Research and Development (R&amp;D) investment in Australia and help businesses manage the economic impacts of the COVID-19 pandemic. This applies to both small and large companies.</t>
  </si>
  <si>
    <t>Research Funding Boost for COVID-19 Treatments</t>
  </si>
  <si>
    <t>The Australian Government is providing $5 million to researchers at the Walter and Eliza Hall Institute of Medical Research in Melbourne to find a new, effective and safe antibody treatment to combat COVID-19.</t>
  </si>
  <si>
    <t>https://www.health.gov.au/ministers/the-hon-greg-hunt-mp/media/research-funding-boost-for-covid-19-treatments</t>
  </si>
  <si>
    <t>Research Package</t>
  </si>
  <si>
    <t>The Government will provide $1.0 billion in 2020-21 to safeguard Australia’s research sector against the impacts of the COVID-19 pandemic. The package will support investments in nationally significant research infrastructure, secure research jobs and strengthen partnerships between universities and industry</t>
  </si>
  <si>
    <t>Restart Investment to Sustain and Expand (RISE) Fund</t>
  </si>
  <si>
    <t>Extend the original 75m by 125m</t>
  </si>
  <si>
    <t>https://www.arts.gov.au/covid-19-update</t>
  </si>
  <si>
    <t>Second Women’s Economic Security Package</t>
  </si>
  <si>
    <t>The Government will provide $231.0 million over four years from 2020-21 for the Second Women’s Economic Security Package, which includes concessional work test arrangements for paid parental leave, increased grants for women's leadership and development, STEM educational support, grants to women-owned start-ups, and support for addressing sexual harassment in the workplace</t>
  </si>
  <si>
    <t>Securing Australia’s liquid fuel stocks</t>
  </si>
  <si>
    <t>The Government will provide $250.7 million over 10 years from 2020-21 to hold a sovereign refining capability and increase our domestic storage capabilities to secure Australia’s liquid fuel security.</t>
  </si>
  <si>
    <t>Simplified trade system</t>
  </si>
  <si>
    <t>The Government will provide $28.6 million over two years from 2020-21 to support initiatives to modernise Australia’s trade system and streamline border services to reduce administrative complexity and improve the efficiency of international trade.</t>
  </si>
  <si>
    <t>Skills Reform Package</t>
  </si>
  <si>
    <t>The Government will provide $263.0 million over four years from 2020-21 to continue to improve the quality of the Vocational Education and Training (VET) system</t>
  </si>
  <si>
    <t>Small business job support</t>
  </si>
  <si>
    <t>$1.3 billion to support small businesses to support the jobs of around 120,000 apprentices and trainees. Eligible employers can apply for a wage subsidy of 50 per cent of the apprentice’s or trainee’s wage for up to 9 months from 1 January 2020 to 30 September 2020. Where a small business is not able to retain an apprentice, the subsidy will be available to a new employer that employs that apprentice.</t>
  </si>
  <si>
    <t>Stimulus payments to households</t>
  </si>
  <si>
    <t>$4.8 billion to provide a one-off $750 stimulus payment to pensioners, social security, veteran and other income support recipients and eligible concession card holders. Around half of those that will benefit are pensioners. The payment will be tax free and will not count as income for Social Security, Farm Household Allowance and Veteran payments. There will be one payment per eligible recipient. If a person qualifies for the one off payment in multiple ways, they will only receive one payment.</t>
  </si>
  <si>
    <t>Supplementary payments to participants in income support programs</t>
  </si>
  <si>
    <t>In addition to the $750 stimulus payment announced on 12 March 2020, the Government will provide a further $750 payment to social security and veteran income support recipients and eligible concession card holders, except for those who are receiving an income support payment that is eligible to receive the Coronavirus supplement. This measure is estimated to cost $4 billion over the forward estimates period.</t>
  </si>
  <si>
    <t>Support for Australian airlines and airports</t>
  </si>
  <si>
    <t>Provides tax relief and relief from government charges to the airline industry.</t>
  </si>
  <si>
    <t>https://treasury.gov.au/sites/default/files/2020-03/Overview-Economic_Response_to_the_Coronavirus_2.pdf</t>
  </si>
  <si>
    <t>Australian Airline Financial Relief Package</t>
  </si>
  <si>
    <t>Support for Coronavirus affected regions and communities</t>
  </si>
  <si>
    <t>Provides funding to support regions significantly impacted by COVID-19 both during disease outbreak and recovery.</t>
  </si>
  <si>
    <t>Support for creative economy</t>
  </si>
  <si>
    <t>A new AUD 250 million JobMaker plan to help the creative sector (including entertainment, arts and screen) was announced, incorporating grants and loans over the next 12 months to assist different subsets of the sector</t>
  </si>
  <si>
    <t>https://www.pm.gov.au/media/250-million-jobmaker-plan-restart-australias-creative-economy</t>
  </si>
  <si>
    <t>JobMaker plan</t>
  </si>
  <si>
    <t>Support for senior Australians as COVID-19 restrictions continue</t>
  </si>
  <si>
    <t>Australian Government has provided the Older Persons Advocacy Network with money to help deliver education, information and advocacy services for senior Australians and their families.</t>
  </si>
  <si>
    <t>https://www.health.gov.au/ministers/senator-the-hon-richard-colbeck/media/support-for-senior-australians-as-covid-19-restrictions-continue</t>
  </si>
  <si>
    <t>Support for South Australian Small Businesses Impacted by Covid-19</t>
  </si>
  <si>
    <t>Give local small and medium businesses further financial support in recoering from the recent lockdown in South Australia.</t>
  </si>
  <si>
    <t>https://www.pm.gov.au/media/support-south-australian-small-businesses-impacted-covid-19</t>
  </si>
  <si>
    <t>Support for Vulnerable Australians Overseas</t>
  </si>
  <si>
    <t>Increase consular capacity to support vulnerable Australians overseas</t>
  </si>
  <si>
    <t>Support the Indian response to Covid-19</t>
  </si>
  <si>
    <t>37 million to support the Indian response to Covid-19 including sending ventilators and other emergency equipment</t>
  </si>
  <si>
    <t>KIndiscriminate</t>
  </si>
  <si>
    <t>Support to childcare sector</t>
  </si>
  <si>
    <t>An additional AUD 305.6 million will be provided to support the childcare industry, primarily in the state of Victoria. Measures include: a Recovery Payment of 25 percent of pre-COVID revenue to child care services in Victoria, until 31 January 2021; an extra payment of 15 percent of pre-COVID revenue for Victorian Outside School Hours Care services, increasing their total support payments to 40 percent of revenue; a child care fee freeze for Victorian families until 31 January; a continuation of the Employment Guarantee to ensure that Victorian providers receiving the recovery payment pass support payments on to educators and employees through wages and payments; and the relaxation of the activity test for Australian families whose activity level has been impacted by COVID-19 will be extended to 4 April 2021.</t>
  </si>
  <si>
    <t>https://ministers.dese.gov.au/tehan/child-care-support-continues-aid-covid-recovery</t>
  </si>
  <si>
    <t>Supporting Australian education providers most reliant on international students</t>
  </si>
  <si>
    <t>Grants for higher education and England Langauge Intensive Courses for overseas students</t>
  </si>
  <si>
    <t>Supporting infrastructure</t>
  </si>
  <si>
    <t>Infrastructure, such as railways and highways being built and maintained</t>
  </si>
  <si>
    <t>𝛾Indiscriminate</t>
  </si>
  <si>
    <t>Supporting Jobseekers</t>
  </si>
  <si>
    <t>Increase participation in the labour market, including for the local jobs program for 51 employment regions and a boost to wage subsidies for disadvantaged job seekers</t>
  </si>
  <si>
    <t>Supporting the arts</t>
  </si>
  <si>
    <t>Arts sector - events and productions</t>
  </si>
  <si>
    <t>Arts sector - local film and television</t>
  </si>
  <si>
    <t>Arts sector - independent cinemas</t>
  </si>
  <si>
    <t>Targeted assistance for child care services during COVID lockdown</t>
  </si>
  <si>
    <t>The Morrison government will provide new fortnightly payments to support thousands of child care proviers impacted by lockdowns.</t>
  </si>
  <si>
    <t>https://www.pm.gov.au/media/targeted-assistance-child-care-services-during-covid-lockdown</t>
  </si>
  <si>
    <t>Targeted COVID-19 support for the cultural and creative sector</t>
  </si>
  <si>
    <t>Excluding additional RISE investment</t>
  </si>
  <si>
    <t>Targeted support package to aviation and tourism</t>
  </si>
  <si>
    <t>Support to maintain essential air sevices, boost domestic tourism in our regions and protect tourism and aviation jobs</t>
  </si>
  <si>
    <t>Tax reductions</t>
  </si>
  <si>
    <t>Bringing forward the Personal Income Tax Plan and a one off additional low and middle income tax offset</t>
  </si>
  <si>
    <t>Temporarily reduce superannuation minimum drawdown rates</t>
  </si>
  <si>
    <t>Temporarily reduces superannuation minimum drawdown requirements for account-based pensions and similar products by 50 per cent for years 2019-20 and 2020-21. The policy will reduce the need for retirees to sell investment assets in order to fund minimum drawdown requirements.</t>
  </si>
  <si>
    <t>Temporary early release of superannuation</t>
  </si>
  <si>
    <t>Individuals impacted by COVID-19 can access $10,000 of their superannuation each for years 2019-20 and 2020-21. Funds withdrawn will not be taxed.</t>
  </si>
  <si>
    <t>Temporary full expensing to support investment and jobs</t>
  </si>
  <si>
    <t>The Government will support businesses with aggregated annual turnover of less than $5 billion by enabling them to deduct the full cost of eligible capital assets acquired from 7:30pm AEDT on 6 October 2020 (Budget night) and first used or installed by 30 June 2022. It will improve cash flow for qualifying businesses that purchase eligible assets and bring forward new investment to support the economic recovery. Full expensing in the year of first use will apply to new depreciable assets and the cost of improvements to existing eligible assets. For small and medium sized businesses (with aggregated annual turnover of less than $50 million), full expensing also applies to second-hand assets.</t>
  </si>
  <si>
    <t>Temporary loss carry-back to support cash flow</t>
  </si>
  <si>
    <t>Temporary loss carry-back to support cash flow. "Corporate tax entities with an aggregated turnover of less than $5 billion can apply tax losses against taxed profits in a previous year, generating a refundable tax offset in the year in which the loss is made. The tax refund would be limited by requiring that the amount carried back is not more than the earlier taxed profits and that the carry back does not generate a franking account deficit. The tax refund will be available on election by eligible businesses when they lodge their 2020-21 and 2021-22 tax returns. "</t>
  </si>
  <si>
    <t>Q</t>
  </si>
  <si>
    <t>Q1</t>
  </si>
  <si>
    <t>Temporary relief for financially distressed businesses</t>
  </si>
  <si>
    <t>Temporarily increases the threshold at which creditors can issue statutory demands on companies and bankruptcy proceedings against individuals. Temporarily increases the amount of time that businesses and individuals have to respond to statutory demands. Temporarily relieves directors from personal liability for trading while insolvent.</t>
  </si>
  <si>
    <t>Tourism Boost for Tasmania</t>
  </si>
  <si>
    <t>The Morrison Government invest $49.2 million for around 30 Australian Border Force, Australian Federal Police investigators and biosecurity officers to make Hobart airport an international gateway for three flights a week from New Zealand and two flights a week in winter.</t>
  </si>
  <si>
    <t>https://www.pm.gov.au/media/tasmanian-tourism-boost</t>
  </si>
  <si>
    <t>Vaccine access</t>
  </si>
  <si>
    <t>Investment to ensure Australians' continued access to vaccines</t>
  </si>
  <si>
    <t>Vaccine awareness</t>
  </si>
  <si>
    <t>Funding to raise awareness on boosters</t>
  </si>
  <si>
    <t>Vaccine communication</t>
  </si>
  <si>
    <t>Vaccine communications campaign</t>
  </si>
  <si>
    <t>Protecting Australians from COVID-20</t>
  </si>
  <si>
    <t>Vaccine development</t>
  </si>
  <si>
    <t>Funding to the department of industry to develop an onshore mRNA vaccine manufacturing capability but will not reveal cost</t>
  </si>
  <si>
    <t>Protecting Australians from COVID-22</t>
  </si>
  <si>
    <t>Vaccine distribution</t>
  </si>
  <si>
    <t>Vaccine distribution logistics and storage</t>
  </si>
  <si>
    <t>Vaccine procurement</t>
  </si>
  <si>
    <t>Contraction of an extra 30m doses of Pfizer vaccine but will not reveal cost</t>
  </si>
  <si>
    <t>Protecting Australians from COVID-21</t>
  </si>
  <si>
    <t>Vaccine provision</t>
  </si>
  <si>
    <t>Funding for the COVID-19 Vaccine Program across Australia to continue</t>
  </si>
  <si>
    <t>Funding for smooth rollout of boosters / third doses</t>
  </si>
  <si>
    <t>Vaccine rollout</t>
  </si>
  <si>
    <t>Payment for the surge workforce, GPs and pharmacists to administer vaccines</t>
  </si>
  <si>
    <t>Payment to the states for the rollout of vaccines</t>
  </si>
  <si>
    <t>Monitoring and reporting the vaccine rollout</t>
  </si>
  <si>
    <t>Vaccine trial candidates</t>
  </si>
  <si>
    <t>Funding the 'onshore fill and finish capabilities' to provide clinical trial vaccine candidates</t>
  </si>
  <si>
    <t>Austria</t>
  </si>
  <si>
    <t>"Kurzarbeit" - "short-time work" funding</t>
  </si>
  <si>
    <t>Short term work: Under this provision working hours may be reduced by 10-90 percent, and guarantee employees 80 to 90 percent of previous regular pay. employers only pay the hours worked, while the employer is entitled to apply for a refund from the Public SErvice Austria "Arbeitsmarkstservice" (AMS)). Corona short time work is applicable for a period of up to six months, until end of September 2020. First announced 15/03/2020; increased to 1 billion on 28/3/2020; increased to 5 billion EUR 13/04/2020; increased to 10 billion EUR 30/04/2020; increased to 12 billion 19/05/2020</t>
  </si>
  <si>
    <t>EUR</t>
  </si>
  <si>
    <t>https://www.bmf.gv.at/presse/pressemeldungen/2020/Mai/kurzarbeit-mittel-erhoeht.html ; https://www.bmf.gv.at/presse/pressemeldungen/2020/maerz/kurzarbeit-mittel-erhoeht.html ; https://www.bmf.gv.at/presse/pressemeldungen/2020/april/Mittel-fuer-Kurzarbeit-aufgestockt.html ; https://www.bmafj.gv.at/Kurzarbeit-Infoseite.html</t>
  </si>
  <si>
    <t>Child bonus</t>
  </si>
  <si>
    <t>Additional bonus of 360 EUR for each child for families receiving family allowance</t>
  </si>
  <si>
    <t>https://www.bmf.gv.at/presse/pressemeldungen/2020/juli/brutto-netto-rechner.html</t>
  </si>
  <si>
    <t>Compensating cultural events organisers</t>
  </si>
  <si>
    <t>Scheme to compensate events organisers that had to cancel or restrict events scheduled to take place between 1 July 2021 and 31 December 2022 due to the measures implemented to limit the spread of the virus. The support is open to businesses of all sizes active in Austria.</t>
  </si>
  <si>
    <t>https://ec.europa.eu/info/live-work-travel-eu/coronavirus-response/jobs-and-economy-during-coronavirus-pandemic/state-aid-cases/austria_en</t>
  </si>
  <si>
    <t>Conditional bailout to Austrian air fleet</t>
  </si>
  <si>
    <t>AUA is to undertake reducing its carbon emissions by 50% by 2030 compared to 2018, for example by increasing the fuel efficiency of aircraft by 1.5% per year and by adding 2% alternative fuels for short- and medium-haul flights. For these innovations, AUA will spend €150 million to purchase more modern and more economical aircraft. An anti-dumping regulation will prevent airlines from selling their tickets below cost coverage, with a minimum of €40 per ticket. The ticket tax of €12 planned for 2021 will come earlier, and €30 will be added for “ultra-short distances” (flights under 350 km).</t>
  </si>
  <si>
    <t>https://www.euractiv.com/section/aviation/news/the-green-compromise-in-the-austrian-airines-bailout/</t>
  </si>
  <si>
    <t>B14</t>
  </si>
  <si>
    <t>B4</t>
  </si>
  <si>
    <t>Continuation of business liquidity support through the turnover loss bonus and hardship fund</t>
  </si>
  <si>
    <t>The turnover loss bonus and the hardship fund will continue to be paid for 3 months until September; loss compensation will be extended for 6 months until December. The criterion for being able to claim loss compensation will in future be a 50% drop in revenue - previously this was 30%.</t>
  </si>
  <si>
    <t>https://www.bmf.gv.at/en/press/press-releases/2021/June-2021/Financial-help-for-badly-affected-businesses-extended.html</t>
  </si>
  <si>
    <t>Corona Aid for Sausage Stands</t>
  </si>
  <si>
    <t>Extension of the hospitality sector package to snack bars like kebab and sausage stands.</t>
  </si>
  <si>
    <t>https://www.bmf.gv.at/presse/pressemeldungen/2020/august/Corona-Hilfe-Wuerstelstaende.html</t>
  </si>
  <si>
    <t>Sausage Stand Ordinance - "Würstelstand-Verordnung"</t>
  </si>
  <si>
    <t>C21</t>
  </si>
  <si>
    <t>C4</t>
  </si>
  <si>
    <t>Corona crisis fund -“Corona-Hilfsfonds”</t>
  </si>
  <si>
    <t>Fund for particularly affected industries. companies that are affected by the closings by the pandemic law can get a state loan, of which 75% of the operating costs (such as on energy insurance and rent) do not have to be repaid.</t>
  </si>
  <si>
    <t>https://www.bmf.gv.at/presse/pressemeldungen/2020/maerz/kurzarbeit-mittel-erhoeht.html ; https://www.bmf.gv.at/presse/pressemeldungen/2020/maerz/bluemel-haertefallfonds.html ; https://www.bmf.gv.at/presse/pressemeldungen/2020/maerz/Bluemel-Tun-was-notwendig-ist-um-zu-helfen.html</t>
  </si>
  <si>
    <t>Deferral of tax payments</t>
  </si>
  <si>
    <t>Deferral of personal and corporate income taxes (for 2020), social security contributions (3 months) and VAT payments (until end-Spe 2020).</t>
  </si>
  <si>
    <t>https://www.bmf.gv.at/presse/pressemeldungen/2020/maerz/Bluemel-Tun-was-notwendig-ist-um-zu-helfen.html</t>
  </si>
  <si>
    <t>Delay rent payments and debts for households and SMEs</t>
  </si>
  <si>
    <t>Households could delay rent payments to their landlords until end-2020. Households and SMEs also delay their debt servicing by 3 months.</t>
  </si>
  <si>
    <t>https://www.justiz.gv.at/html/default/2c94848a6ff6ffb201715afa51fe361d.de.html</t>
  </si>
  <si>
    <t>Emergency Aid</t>
  </si>
  <si>
    <t>Part of 38 billion euro aid package, used to provide rapid initial assistance.Partly used to finance hardship fund(worth 2 billion),which releases aid in two phases—the first allows citizen to apply for 500 or 1000 EUR support, and in the second phase can apply to receive up to 2000 EUR a month for a maximum of three months (update May 2020 - six months)</t>
  </si>
  <si>
    <t xml:space="preserve">https://www.bmf.gv.at/presse/pressemeldungen/2020/maerz/Bluemel-Tun-was-notwendig-ist-um-zu-helfen.html;https://www.bmf.gv.at/presse/pressemeldungen/2020/Mai/haertefallfonds.html </t>
  </si>
  <si>
    <t>Expansion of hardship fund</t>
  </si>
  <si>
    <t>Added a "comeback bonus" of 3000 euros, so that in total, those eligible can apply to receive up to 15,000 euros</t>
  </si>
  <si>
    <t>https://www.bmf.gv.at/presse/pressemeldungen/2020/Mai/haertefallfonds.html</t>
  </si>
  <si>
    <t>Family hardship fund support</t>
  </si>
  <si>
    <t>Allocated 30 million EUR to the Family Crisis fund to support low income families on 26 June. Added another 30 million EUR on 16 July to the Family Hardship Fund to support families dealing with loss of income</t>
  </si>
  <si>
    <t>https://www.bmafj.gv.at/Services/Presse/Presseaussendungen/PA-16-Juli-2020.html ; https://www.adb.org/news/adb-provides-12-2-million-assistance-tongas-covid-19-response</t>
  </si>
  <si>
    <t>Fixed Cost Subsidy Grants (Phase I)</t>
  </si>
  <si>
    <t>Fixed cost subsidy grant for 75% of the fixed costs for all austrian businesses of any size (to deal with additional fixed costs brought on by the pandemic, e.g. spoilt food). Minimum grant reduced to 500 EUR on 20 May. Formally approved by the European commission 25 May 2020. Extended on 24 August, second phase beginning in September</t>
  </si>
  <si>
    <t>https://www.bmf.gv.at/presse/pressemeldungen/2020/Mai/eu-kommission-gibt-ok-zu-fixkostenzuschuss.html ; https://www.bmf.gv.at/presse/pressemeldungen/2020/Mai/fixkostenzuschuss.html</t>
  </si>
  <si>
    <t>Fixed Cost Subsidy Grants (Phase II)</t>
  </si>
  <si>
    <t>Extension for the fixed cost subsidies; in phase II, requests can be made for fixed costs with a 30% drop in sales and up to 100% of the fixed costs reimbursed. Leasing installments (eg advance payments made by tour operators for cancelled trips) can be settled</t>
  </si>
  <si>
    <t>https://www.bmf.gv.at/presse/pressemeldungen/2020/august/fixkostenzuschuss-verlaengerung.html</t>
  </si>
  <si>
    <t>Grants for events and conferences organisers</t>
  </si>
  <si>
    <t>Grants for event organisers and conferences for events planned up to 30 June 2023 will be extended – in individual cases, the maximum grant will be set at EUR 10 million. In addition, events cancelled due to Covid-19 will be retroactively exempted from hire contract fees for the period 1 July 2021 until 30 June 2022.</t>
  </si>
  <si>
    <t>https://www.bmf.gv.at/en/press/press-releases/2021/November-2021_1/Reactivation_extension_corona_aids.html</t>
  </si>
  <si>
    <t>Grants for low income households</t>
  </si>
  <si>
    <t>https://www.adb.org/news/adb-mongolia-sign-projects-covid-19-shock-response-economic-cooperation-zone-solid-waste</t>
  </si>
  <si>
    <t>Green Startups</t>
  </si>
  <si>
    <t>4.4 million euros will be made available for the seed program from the climate protection ministry to support EcoTech startups.</t>
  </si>
  <si>
    <t>https://www.derbrutkasten.com/hilfspaket-startup-rettungsschirm-coronakrise/</t>
  </si>
  <si>
    <t>𝜓5</t>
  </si>
  <si>
    <t>Guarantees for package holidays providers</t>
  </si>
  <si>
    <t>Affected companies will continue to be provided with guarantees by Austria Wirtschaftsservice Ges.m.b.H. (AWS) and Österreichische Hotel- und Tourismusbank Ges. m.b.H. (ÖHT) until 30 June 2022.</t>
  </si>
  <si>
    <t>Guarantees to companies, including exporters and the tourism industry</t>
  </si>
  <si>
    <t>9 billion for guarantees and liabilities to secure credit and liquidity for companies</t>
  </si>
  <si>
    <t>Hardship fund - "Härtefallfonds"</t>
  </si>
  <si>
    <t>Help for EPUs, micro-entrepreneurs, new self-employed, freelance workers and the liberal professions. Companies that had a drop in sales of at least 50% during this period, were no longer able to cover running costs or were covered by the entry ban can request up to 6000 EUR from the government. Young entrepreneurs with profits can receive up to 2,000 euros per month. Doubled from 1 billion to 2 billion EUR on 1 April</t>
  </si>
  <si>
    <t>https://www.wko.at/service/haertefall-fonds-phase-2.html</t>
  </si>
  <si>
    <t>2. COVID-19 law - Hardship Fund Act</t>
  </si>
  <si>
    <t>BGBl I 16/2020</t>
  </si>
  <si>
    <t>Health Care</t>
  </si>
  <si>
    <t>Health Care, long-term care, short-term work and to compensate the self-employed, family- and micro-business for the loss of earnings (assumed to target SMEs)</t>
  </si>
  <si>
    <t>https://www.parlament.gv.at/PAKT/VHG/XXVII/NRSITZ/NRSITZ_00016/fnameorig_798123.html</t>
  </si>
  <si>
    <t>Increase in SV reimbursement</t>
  </si>
  <si>
    <t>In order to relieve employees who do not receive any taxable income (up to 11,000 euros), the surcharge on the transport deduction is increased from a maximum of 300 euros to a maximum of 400 euros. At the same time, the maximum SV bonus as part of the SV reimbursement will also be increased from the previous EUR 300 to EUR 400. This applies from the assessment for the 2020 calendar year.</t>
  </si>
  <si>
    <t>https://www.ris.bka.gv.at/eli/bgbl/I/2020/96/20200724?Abfrage=BgblAuth&amp;Titel=Konjunkturstärkungsgesetz&amp;Bgblnummer=&amp;SucheNachGesetzen=False&amp;SucheNachKundmachungen=False&amp;SucheNachVerordnungen=False&amp;SucheNachSonstiges=False&amp;SucheNachTeil1=False&amp;SucheNachTeil2=False&amp;SucheNachTeil3=False&amp;Einbringer=&amp;VonDatum=01.01.2004&amp;BisDatum=31.07.2020&amp;ImRisSeitVonDatum=01.01.2004&amp;ImRisSeitBisDatum=31.07.2020&amp;ImRisSeit=Undefined&amp;ResultPageSize=100&amp;Suchworte=&amp;Position=1&amp;SkipToDocumentPage=true&amp;ResultFunctionToken=7304289f-482e-46ea-af2c-fbde62be2b93</t>
  </si>
  <si>
    <t>Investment package - fixed cost subsidy grants</t>
  </si>
  <si>
    <t>Investment package includes a fixed cost subsidy and investment bonus to encourage companies to purchase capital goods, with an indefinite degressive depreciation option, reduction of 30% on investment in the first year. The state has been paying a subsidy for fixed costs of up to 90 million euros per company, which does not have to be repaid. So far, the vast majority of applications have come from small companies, with average fixed costs of around 10,000 euros.</t>
  </si>
  <si>
    <t>https://www.bmf.gv.at/presse/pressemeldungen/2020/juni/regierungsklausur.html ; https://www.bmf.gv.at/presse/pressemeldungen/2020/august/oesterreich-top-3.html</t>
  </si>
  <si>
    <t>Municipal Package</t>
  </si>
  <si>
    <t>Investment package includes a fixed cost subsidy and investment bonus to encourage companies to purchase capital goods, with an indefinite degressive depreciation option, reduction of 30% on investment in the first year.</t>
  </si>
  <si>
    <t>https://www.bmf.gv.at/presse/pressemeldungen/2020/Mai/gemeindepaket.html ; https://www.bmf.gv.at/presse/pressemeldungen/2020/juli/bluemel-riedl-gemeindepaket.html</t>
  </si>
  <si>
    <t>Municipal Investment Act 2020 (KIG 2020)</t>
  </si>
  <si>
    <t>KIG 2020</t>
  </si>
  <si>
    <t>Option to defer income tax payments in November and December</t>
  </si>
  <si>
    <t>No interest to be charged on deferrals for November and December 2021 or January 2022.The same applies to instalment payment arrangements – further applications for rescheduling of payments will be allowed.</t>
  </si>
  <si>
    <t>Public Transport Investment package</t>
  </si>
  <si>
    <t>Investment package for public transport worth EUR 300 million.</t>
  </si>
  <si>
    <t>https://www.bmf.gv.at/presse/pressemeldungen/2020/Mai/investitionen-oeffentlicher-verkehr.html</t>
  </si>
  <si>
    <t>Research and medical funding</t>
  </si>
  <si>
    <t>https://www.bmf.gv.at/presse/pressemeldungen/2020/maerz/fristverlaengerung-abgabenerklaerung.html</t>
  </si>
  <si>
    <t>Reserve money for childcare in the municipal package</t>
  </si>
  <si>
    <t>Ministry of Finance reserves 30 million EUR for childcare from the municipal package</t>
  </si>
  <si>
    <t>https://www.bmafj.gv.at/Services/Presse/Presseaussendungen/PA_17_Juni_2020.html ; https://www.bmafj.gv.at/Services/Presse/Presseaussendungen/PA_17_Juni_2020.html</t>
  </si>
  <si>
    <t>Startups Package</t>
  </si>
  <si>
    <t>Two funds that are accessible to startups - a COVID-19 aid fund with an amount of 100 million euros and a venture capital fund with an amount of 50 million euros. Private capital of 10,000 to 800,000 euros is doubled through grants.VC: Startups can receive funds from 200,000 to 100,000 euros. 50 percent of the capital of the 50 million euro fund is guaranteed by the state.</t>
  </si>
  <si>
    <t>https://www.derbrutkasten.com/hilfspaket-startup-rettungsschirm-coronakrise/ ; https://www.graz.at/cms/dokumente/10346920_8145153/5649a31d/StartupPaket_Grafik.pdf</t>
  </si>
  <si>
    <t>Statutory Credit moratorium</t>
  </si>
  <si>
    <t>Allowed deferral of payments on credit or interest. Loans to the self-employed and consumer loans due between April 1 and June 30 could be deferred to three months thanks to the automated credit moratorium.</t>
  </si>
  <si>
    <t>https://www.bmf.gv.at/presse/pressemeldungen/2020/juni/kreditmoratorium-verlaengert.html</t>
  </si>
  <si>
    <t>2. COVID-19 law</t>
  </si>
  <si>
    <t>BGBl I 16/2021</t>
  </si>
  <si>
    <t>I3</t>
  </si>
  <si>
    <t>Support for artists</t>
  </si>
  <si>
    <t>90 million EUR allocated to support freelance artists by up to 1000 EUR a month</t>
  </si>
  <si>
    <t>https://www.bmf.gv.at/presse/pressemeldungen/2020/Mai/kulturpaket.html</t>
  </si>
  <si>
    <t>Support for package travel organisers</t>
  </si>
  <si>
    <t>€300 million Austrian scheme for package travel organisers and facilitators in the context of the coronavirus outbreak. The aid, in the form of state guarantees, covers 100% of the beneficiaries' liability for travel services that could not be provided entirely or partially due to the coronavirus outbreak, in the specific instance when the beneficiaries become insolvent.</t>
  </si>
  <si>
    <t>Support for SME in Salzburg's Wellness Sector</t>
  </si>
  <si>
    <t>€1.6 million scheme to support publicly owned micro-, small- and medium-sized enterprises in the Salzburg region active in the pool and wellness sectors affected by the restrictive measures implemented to limit the spread of the coronavirus.</t>
  </si>
  <si>
    <t>Support to non profit organisations</t>
  </si>
  <si>
    <t>All benevolent, non-profit and church organizations and legal entities in which they are involved are entitled to the fixed cost subsidies given to SMEs</t>
  </si>
  <si>
    <t>https://civicspacewatch.eu/austria-csos-included-in-governments-covid-19-emergency-fund/ ; https://gemeinnuetzig.at/2020/05/nationalrat-gibt-den-weg-fuer-den-npo-hilfsfonds-frei/ ; https://www.parlament.gv.at/PAKT/VHG/XXVII/A/A_00536/fname_797278.pdf ; https://www.rechtsanwaelte.at/covid-19/gesetze-und-verordnungen/bundesgesetze/19-20-und-21-covid-19-gesetz/</t>
  </si>
  <si>
    <t>BGBl. I No. 49/2020</t>
  </si>
  <si>
    <t>D4</t>
  </si>
  <si>
    <t>Tax Code Amendments</t>
  </si>
  <si>
    <t>Changes to the tax code: tax credits could be provided without stipulations to be used to repay tax debts. Doctors coming out of retirement will not have tax disadvantages, athletes exempted from paying flat-rate travel allowances when sports facilities are closed due to corona. Masks exempt from sales tax.</t>
  </si>
  <si>
    <t>https://www.bmf.gv.at/presse/pressemeldungen/2020/april/schnelle-hilfe.html</t>
  </si>
  <si>
    <t>BGBl I 16/2019</t>
  </si>
  <si>
    <t>Tax declaration deadline extension</t>
  </si>
  <si>
    <t>Extended deadline for submitting the annual tax declaration</t>
  </si>
  <si>
    <t>Tax incentive for apprentice recruitment</t>
  </si>
  <si>
    <t>2,000 EUR per new position created from March 16-Oct 31</t>
  </si>
  <si>
    <t>https://www.bmdw.gv.at/Themen/International/covid-19/Informationen-für-Lehrlinge/Lehrlingsbonus.html</t>
  </si>
  <si>
    <t>Tax reduction</t>
  </si>
  <si>
    <t xml:space="preserve">Reduced the lowest income tax bracket tax level from 25% to 20%. At the same time, the top tax rate of 55% for incomes of 1 million euros or more will be extended to 2025.
</t>
  </si>
  <si>
    <t>https://www.bmf.gv.at/presse/pressemeldungen/2020/juni/regierungsklausur.html ; https://www.bmf.gv.at/presse/pressemeldungen/2020/juli/brutto-netto-rechner.html</t>
  </si>
  <si>
    <t>Konjunkturstärkungsgesetz 2020</t>
  </si>
  <si>
    <t>Tax relief for hospitality sector (gastronomy)</t>
  </si>
  <si>
    <t>Stimulus package for pubs, inns taverns, and other gastronomies worth EUR 500 million, including a reduction in the tax on non-alcoholic beverages in taverns to 10%, an increase in the flat rate limit from EUR 225,000 to 4000, 000 and an increase in the maximum limit for tax-free meal vouchers. It provides for the possibility of raising the tax exemption for meal vouchers from EUR 4.40 to EUR 8.00, for food vouchers from EUR 1.10 to EUR 2.00, and to deduct the expenses for business meals in the amount of 75 percent instead of 50 percent.</t>
  </si>
  <si>
    <t>https://www.bmf.gv.at/presse/pressemeldungen/2020/Mai/500-mio-wirtshaus-paket.html ; https://www.rechtsanwaelte.at/covid-19/gesetze-und-verordnungen/bundesgesetze/19-20-und-21-covid-19-gesetz/</t>
  </si>
  <si>
    <t>BGBl. I No. 48/2020</t>
  </si>
  <si>
    <t>Tax-free Christmas vouchers for employees</t>
  </si>
  <si>
    <t>Due to the pandemic, the usual company events (e.g. Christmas parties) may well be cancelled. The existing non-cash benefit from attending company events, totalling EUR 365 annually per employee, should not be forfeited. For this reason, employers may provide their employees with tax-free vouchers in a maximum value of EUR 365.</t>
  </si>
  <si>
    <t>Tax-free corona bonuses for workers in at risk industries</t>
  </si>
  <si>
    <t>For areas that maintain the system and are particularly at risk, such as staff in supermarkets, bonus payments from companies should be made completely tax free. Employees exempted from paying taxes on bonuses up to EUR 3000. All coronavirus "support services" retrospectively exempt from paying taxes. 1.5 Billion EUR paid out as of 22 July</t>
  </si>
  <si>
    <t>https://www.bmf.gv.at/presse/pressemeldungen/2020/april/finanzielle-unterstuetzungen-.html ; https://www.bmf.gv.at/presse/pressemeldungen/2020/juli/erfolgsbilanz-arbeitnehmerveranlagung.html</t>
  </si>
  <si>
    <t>BGBI Nr 23/2020</t>
  </si>
  <si>
    <t>VAT exemption for facemasks</t>
  </si>
  <si>
    <t>A law to reduce the VAT (value added tax) (i.e. GST goods and services) rate from 20% to 0%, in derogation from Section 10 of the Austrian Value Added Tax Act. The reduction will apply to shipments and intra-Community purchases concluded or taking place after 22 January 2021</t>
  </si>
  <si>
    <t>https://www.bmf.gv.at/en/current-issues/Corona/information-coronavirus/VAT-exemption-for-face-masks.html</t>
  </si>
  <si>
    <t>VAT reduction</t>
  </si>
  <si>
    <t>Reduced VAT to 5% to support the catering and cultural sector and the publishing sector. Deferred taxed to January 15 2021</t>
  </si>
  <si>
    <t>https://www.bmf.gv.at/presse/pressemeldungen/2020/juni/mwst-senkung.html ; https://www.rechtsanwaelte.at/covid-19/gesetze-und-verordnungen/bundesgesetze/6-bis-18-covid-19-gesetz/</t>
  </si>
  <si>
    <t>BGBl. I No. 44/2020</t>
  </si>
  <si>
    <t>Wage subsidy for seasonal businesses</t>
  </si>
  <si>
    <t>€60 million wage subsidy scheme to support seasonal businesses affected by the coronavirus pandemic and the mandatory closure measures imposed to prevent the spread of the virus. This public support aims to help seasonal businesses cover their wage costs, resume their activities and avoid lay-offs.</t>
  </si>
  <si>
    <t>Wage subsidy scheme</t>
  </si>
  <si>
    <t>€95 million wage subsidy scheme to support companies affected by the coronavirus outbreak. Under the state aid Temporary Framework, the public support, in the form of a bonus, is open to companies in sectors particularly affected by the restrictive measures imposed by the government to limit the spread of the virus, such as hospitality.</t>
  </si>
  <si>
    <t>Bahamas</t>
  </si>
  <si>
    <t>Business Continuity Loan Program for Fiscal Year 2019/20</t>
  </si>
  <si>
    <t>39 million B$ has been allocated to assist small businesses with less than $3 million in turnover, who have been in existence for at least 1 year, with loans and grants to assist with payroll and other operational expenses. Eligible businesses must agree to retain at least 51% of their staff level as of February 2020. The Small Business Development Center (SDBC) is administering this program, with the help of its financial partners.</t>
  </si>
  <si>
    <t>BSD</t>
  </si>
  <si>
    <t>https://www.bahamas.gov.bs/wps/wcm/connect/2ecf933c-2fd1-49b3-9f1c-1ac0212598b7/2020FSR_FINAL_DEC17+%28Revised%29.pdf?MOD=AJPERES</t>
  </si>
  <si>
    <t>Fiscal Strategy 2020</t>
  </si>
  <si>
    <t>Business Continuity Loan Program for Fiscal Year 2020/21 July - October 2020</t>
  </si>
  <si>
    <t>8.3 million B$ has been allocated to assist small businesses with less than $3 million in turnover, who have been in existence for at least 1 year, with loans and grants to assist with payroll and other operational expenses. Eligible businesses must agree to retain at least 51% of their staff level as of February 2020. The Small Business Development Center (SDBC) is administering this program, with the help of its financial partners.</t>
  </si>
  <si>
    <t>Business Continuity Loan Program for Fiscal Year 2020/21 October - July</t>
  </si>
  <si>
    <t>Additional 32.7 million B$ has been allocated to assist small businesses with less than $3 million in turnover, who have been in existence for at least 1 year, with loans and grants to assist with payroll and other operational expenses. Eligible businesses must agree to retain at least 51% of their staff level as of February 2020. The Small Business Development Center (SDBC) is administering this program, with the help of its financial partners. IMF estimate.</t>
  </si>
  <si>
    <t>https://www.google.com/url?sa=t&amp;rct=j&amp;q=&amp;esrc=s&amp;source=web&amp;cd=&amp;ved=2ahUKEwjIuMLR3MPvAhVPlosKHVRoBaAQFjABegQIBBAD&amp;url=https%3A%2F%2Fwww.imf.org%2F~%2Fmedia%2FFiles%2FPublications%2FCR%2F2020%2FEnglish%2F1BHSEA2020001.ashx&amp;usg=AOvVaw1FV52b2rNCvTZuehVqJHlZ</t>
  </si>
  <si>
    <t>COVID-19 surge response (medical expenses)</t>
  </si>
  <si>
    <t>7.2mln Bs were allocated to the medical services to facilitate field hospital, add new beds and increase number of medical professionals active.</t>
  </si>
  <si>
    <t>https://www.bahamas.gov.bs/wps/portal/public/gov/government/news/government%20covid%20surge%20response%207%20million%20on%20more%20medical%20staff%2018%20hospital%20beds%20to%20be%20added%20to%20pmh%20contact%20tracing%20strengthened/!ut/p/b1/vZHJrqM4AEW_5X0AhY0xkCUzhABhCsMGkZAQQgghYf764rVa6kGqV73oKntl6V4f6VwyISMyeWRDWWRd2Tyy--c7YVIEVJPnac7kFIYHeoAUhA0eqQ5cA_EaAD84PPhnX8WAWfv7Hb9nNco2KDIkIy3AwvFtjtK-N3a3Sr11Sj1H0T4TCUkve1uAb2pnIDbtRkGQy-1WllAuc16GMjyxXnB-YFcJ7SkLaqlPBaeWTD2dW7C0L8f2zdYH_fuF5UYfYRDNNZ8Ovj5u8tB1K8oQH48DH6heD8xrYJaLIap4vBNXpmu9JSaE8aS0tCk4hDTCFp64LSMlKp8bQXVaTrTHhrsrbR7p61OWMvo1X6BssC_VSRgX1insprQmiDjFob7ZbIb8hpZp7i2tnQd2QzjnpksZ8U-HX0j6Txv8qE-Dn_VDMvlyps8f_gh8NfPPhra0pj6T8Rpj_xbzDwDoEPCuBx3AsSzpkxGgU-82P_WlWtzb4upWNVm-FEO4BKCrboHly8haj1lRM5AC4B310QKT6fuKbXXRPj-4gcCLRY3b57-BNuVvVqAIGSPAwFPRrwaq2OZWEay_5zG1mmJ-NxD_KqBqm474qdQXPpUiTeOZHbJl-LuB__-GWzIpj_W38VR_A98wDTHeQGrDUCzFQpY8TAE3-YUzSfvZqLF7coqwbIiTMC3B40jscld-lcb-2GmvVLuigtcS467m99uZyy5pmIdayPW9xp8mpnqzrof7SBi6-L2L0XbWM7W8FHDWo23E9M2wJ7w-7SeRTiOGQueramJ7egkhozn6Ta5K06i88onis5Qr5nKQUfUW-xNlHUVGWmucI_ZQ6XEBo8Kz5OYeFwc3UnL60kSm2TyzhJGrRh31WjDuwsR14-rXLcJclYfLUbM8tLj-k_DT-1AXbpDVWUxrPurqs9K1pWM-rEGNiqS9ePc0eaTcJuhAil6c0DCMn_MfH-SzDgZjx7jaCLm_7vjxHZfT4dA!/dl4/d5/L2dBISEvZ0FBIS9nQSEh/</t>
  </si>
  <si>
    <t>Digitization initiative funded by IDB</t>
  </si>
  <si>
    <t>$30 million Digitization initiative funded by the Inter-American Development Bank (IDB) geared at making it easier for residents and businesses to do business in The Bahamas.</t>
  </si>
  <si>
    <t>https://www.bahamas.gov.bs/wps/portal/public/gov/government/news/government%20aims%20to%20put%20200%20services%20online%20in%205%20years/!ut/p/b1/vVTHsqNIEPyW-QCNGk8f8U54EOZCIIQVCJBw4utXL9bEvImYfZed7T51RFZlZ2ZFHeNjeIzv6VKX6VT397T9eMdkggFJZxic1mmRZIDiYyJGaAwm2cgxOIZyhLB8r5eCECx6NYesZqdYEUVz10oyBwxecSvjgUD3XCRLbrchCcnreduLfGz1XbjyRI4LU2EeTqk4OpLECGtRnjeFZXrRHmXzbrajE6xIr9Cc4YuHM8VLpcgRC2eymy7sZZBFuD9FzqmQG66YVIu6LXuXkIcwythBtlhnvrYc_6TmNA2tMZ4LFbbGjh6e-HLAk93JXWv99u0tNnqLBb84DPjKiz_r_wFIBCDfAOvEWJSMmviX9eoxri_d9zXrvoPvFI0SAFIQw1CCgAT2djr-3ACQCPpuQJ3YswoR4KJ_Af5NwOcOP_1QQ78AvCVEbwD1A8A7A6AggHFcxAY0RR29YwjwxG1eg7LfdqcB28ltbMzwER0ARNebk2P4N9SdJMQVEA1pfPTZMJje2DLdAx2G-lV0fHaeCKr6COUnQhP14JuQQ0jNJ4ArYb-bUCJM-sNlz2II9G0i-X8TEh-ETUSwNa6vouIlbo3nT_zuGFK7gJs12OdLFDopfPH6YV4l4zZWLYTXBW2hnfPsEqnVEuh6KsJBmpwuaYXAIROlxvYgKca7NQ4cRwMNxQ756-Ht83UiONYr6Kec4EgXuMNac3Ll56mM2w45nsn6xsWP22p58BXJ_hi4Ns2RlPOMr5tQ6LXdbJqIGtS5pK8a11a9wal3M5ag6DQxWnYTqw11i9MquufNsxlnojU5ck0G3LFoyKVoivVI711Gg6gSicnqzKAUZZEFpZEFVyzXLtnlyvA81lz9F__w1HhSQyHh8gpLd85GIyxQLpLpWtoJZ8zL1UpxvIIvXe7Wv82WTN3mPsbJYz_GCZNlhjxhpoD8rnR_Rfjfz--nLULgyHt7ICgkUQqlEOp4vkfk5pX2xgtOsvmIdqoil3cAlCk2K6mNsprYjdp5u2AWBoGr8ID19a2Hu7_l9DPLo5RWBRzfvO48DQC5rPf5gb9DJV9hVUWnOoq31V-74GVmRYYfaFXayKTYDYFIhzAsybEKhAo3kGtfmG3W3rc4y29o7bH1w1Ac7ykunM7pFNTYJzUads0LYck6hI4VVtGURI6FlzmjU8DCYJioINjTyqOxFa0XdHiJ4U4_6AKGVXJY4yUILv3RkPsuPw7dop0IVXBo5IeLlX8AxZxIxw!!/dl4/d5/L2dBISEvZ0FBIS9nQSEh/</t>
  </si>
  <si>
    <t>East Grand Bahama Comprehensive School</t>
  </si>
  <si>
    <t>1.9mln Bs (USD equivalent) was allocated to fund East Grand Bahama Comprehensive School. The measure aims to create a sustainable basis for post-pandemic growth.</t>
  </si>
  <si>
    <t>https://bahamasbudget.gov.bs/media/filer_public/45/4c/454c1e8a-4305-44c6-a3ea-ac0e037e810e/accelerated_bahamas_recovery_plan_final_digital.pdf</t>
  </si>
  <si>
    <t>ACCELERATED BAHAMAS RECOVERY PLAN FY2021/2022</t>
  </si>
  <si>
    <t>Family Island airport infrastructure support</t>
  </si>
  <si>
    <t>15.4mln Bs (USD equivalent) was allocated to fund the repair and rebuild projects of the Family Island's airport.</t>
  </si>
  <si>
    <t>Food Assistance Program for Fiscal Year 2019/20</t>
  </si>
  <si>
    <t>For persons who are now on reduced work weeks as a result of COVID- 19, the Government is providing food vouchers with a value of $100 per week to assist persons with groceries. Eligible persons may apply for and receive these vouchers at the Department of Social Services.</t>
  </si>
  <si>
    <t>Food Assistance Program for Fiscal Year 2020/21 July-December 2020 corrected by expenditure from July-October</t>
  </si>
  <si>
    <t>Additional 15.6 mln B$ has been allocated via the Department of Social Services and the National Food Distribution Task Force.</t>
  </si>
  <si>
    <t>https://bahamasbudget.gov.bs/media/filer_public/55/f7/55f7cc16-18cf-4056-bc9e-a4be1d02d5e3/combined_fy2020_21_snapshot-6monthfiscalreport_final_compressedsm.pdf</t>
  </si>
  <si>
    <t>Food Assistance Program for Fiscal Year 2020/21 July-October 2020</t>
  </si>
  <si>
    <t>Funding for National Health Insurance for FY 20/21 July-December</t>
  </si>
  <si>
    <t>19.2 mln B$ was allocated to the National Health Insurance to support COVID-19 related expenditure</t>
  </si>
  <si>
    <t>Grants for independent schools</t>
  </si>
  <si>
    <t>5.0 mln B$ was granted additionally to the independent schools due to the COVID-19 related economic struggles in July-December 2020</t>
  </si>
  <si>
    <t>Healthcare funding</t>
  </si>
  <si>
    <t>The Ministry of Health has been allocated 297mln Bs (equivalent to USD). The funds are going into three institutions: $223,455,825 for the Public Hospitals Authority;
$45,000,000 for the National Health Insurance Authority; and
$47,474,124 for the Department of Public Health. The aim of this allocation is to improve the health infrastructure, expand telemedicine, expand universal health coverage and enhance the Covid mitigation efforts, including vaccinations, supporting the sustainability goals.</t>
  </si>
  <si>
    <t>https://www.bahamas.gov.bs/wps/portal/public/gov/government/news/ministry%20of%20health%20gets%20an%20estimated%20300m%20in%20 budget%20for%20health%20care/!ut/p/b1/vZHZbqMwGEafpQ_QYgOGcAkJa9gx6w0iQLMDCTtPP-lopFmktnMxHfvK0vf52OcnEiIikiobjvusO9ZVdnk7J0xKAdngeXplrCSGB6pPSRTa8pTswEcgfgTAO4sHv_dlBJhH39Z5m1VIa0sSIRGZMSWsW2Mvim6aeCskHANTruw2Wbyo7UTYlvusEIeGgvnWzsEKtXIdZGSIEndD4b5oqzReRLWtHLpbQ_Mur41x8Pr8EN4kp5FHvzM2h_l-4blq47iny14jz_xJcy6J4MyGJDGjJ8RRj8xat1HJZfoWZyl9Zq2sOaApTWjT5biuG5WY6tMdjl8rB3NtDCYDWjWXgysZODOehghOepPFTz-cfPDpv3L6Xp8Gn_VDIvlQ-9sN3wMfje2zwZlKfS2J-BFjf4nhAAAVAt71oANWLEtgIgJ06p3mRl3Oi3taXNtb1NlgxRGIYOn8JTT984QLD7a8MIvI8rBPeRtJN3VvNjnFKCTXF3yXErTx6elPoEVi7gFcQ2brI-DJ1FcDZWStHiJYbPOIfJhi_jcQfRVQtgxn_aYUC29KKUXhGZ2yRPi_gf9-hhqRHHfXlzG_voAXREOEOEhyDMmSLGSJ4O7T025vTBu730r1sylE-H65A7uX46ZQSoas-U5Gqqexz4O4c9kDoM-eqp0jS1Pynht4x7IMH6F7VnYw3lBh66yLK2RHjcxTU0S0uRNDPJVVj_vcucRkqqB6fDVEGNDGsZYOaiEES7xBuXZuGe06lztmryR8fLyVtDoUex7HtlTMVC8Gra-G4TZlTevx0mYovE31zL7u9jBqjlVmcbfASkoJ6tSpboK4j3CDyvYwdvqQTrduKRfuuWyFW0o0V3_Y6oyrjHD1c49P3wChlK_F/dl4/d5/L2dBISEvZ0FBIS9nQSEh/</t>
  </si>
  <si>
    <t>ZIndiscriminate</t>
  </si>
  <si>
    <t>IMF support under RFI framework</t>
  </si>
  <si>
    <t>Approved a disbursement in the amount of SDR 182.4 million (about US$250 million, 100 percent of quota) for The Bahamas under the Rapid Financing Instrument (RFI). These resources will help meet the urgent balance of payments needs stemming from the COVID-19 pandemic, boost resources for essential COVID-19-related outlays and catalyze additional support from development partners.</t>
  </si>
  <si>
    <t>https://www.imf.org/en/News/Articles/2020/06/01/pr20231-bahamas-imf-executive-board-approves-disbursement-to-address-the-covid-19</t>
  </si>
  <si>
    <t>Inagua Comprehensive School</t>
  </si>
  <si>
    <t>3.3mln Bs (USD equivalent) was allocated to fund the Inagua Comprehensive School. This measure aims to create a stable basis for post-pandemic growth.</t>
  </si>
  <si>
    <t>Ministry of Health COVID-related Funding for Fiscal Year 2019/20</t>
  </si>
  <si>
    <t>An additional 3.5 million was allocated to the Ministry of Health to assist with the detection, treatment and mitigation of COVID-19. This includes the purchase of supplies and equipment, research, etc.</t>
  </si>
  <si>
    <t>Ministry of Health COVID-related Funding for Fiscal Year 2020/21 July-October 2020</t>
  </si>
  <si>
    <t>An additional 7.9 million was allocated to the Ministry of Health to assist with the detection, treatment and mitigation of COVID-19. This includes the purchase of supplies and equipment, research, etc.</t>
  </si>
  <si>
    <t>Pan American Health Organization/World Health Organization grant for Bahamas to support public health actions against the pandemic</t>
  </si>
  <si>
    <t>The Bahamas was a recipient of $677,000 Canadian dollars which was utilized for the procurement of supplies and technical resources. These efforts included the procurement of Personal Protective Equipment, the donation of COVID-19 laboratory test kits, technical assistance and training.</t>
  </si>
  <si>
    <t>https://www.paho.org/en/news/22-3-2021-health-ministry-bahamas-receives-donation-covid-19-test-kits-canadian-government-and</t>
  </si>
  <si>
    <t>Payroll support programs including mainly the Tax Credit and Tax Deferral Employee Retention Program for Fiscal Year 2019/20</t>
  </si>
  <si>
    <t>This measures constitute provision of tax credits and deferrals for businesses to help meet payroll obligations. To assist with meeting non-executive payroll, businesses with an annual turnover of over $3 million and at least 25 employees may apply for a tax credit of up to $300,000 over a 3-month period for VAT and Business Licence fees. Businesses may also receive up to $300,000 in these taxes deferred, with payments to begin in January 2021, in 12 monthly instalments. However, eligible businesses must retain at least 80% of their staff level as of February 2020 to receive the credit/deferral, and must not be in the following industries: retail or wholesale grocery food, regulated telecommunications, regulated financial and insurance business, or gaming.</t>
  </si>
  <si>
    <t>Payroll support programs including mainly the Tax Credit and Tax Deferral Employee Retention Program for Fiscal Year 2020/21 July-October 2020</t>
  </si>
  <si>
    <t>Payroll support programs including mainly the Tax Credit and Tax Deferral Employee Retention Program for the Fiscal Year 2020/21.</t>
  </si>
  <si>
    <t>This measures constitute provision of tax credits and deferrals for businesses to help meet payroll obligations. To assist with meeting non-executive payroll, businesses with an annual turnover of over $3 million and at least 25 employees may apply for a tax credit of up to $300,000 over a 3-month period for VAT and Business Licence fees. Businesses may also receive up to $300,000 in these taxes deferred, with payments to begin in January 2021, in 12 monthly instalments. However, eligible businesses must retain at least 80% of their staff level as of February 2020 to receive the credit/deferral, and must not be in the following industries: retail or wholesale grocery food, regulated telecommunications, regulated financial and insurance business, or gaming. The total value is corrected by actual expenditure from July-October. IMF estimate.</t>
  </si>
  <si>
    <t>Ragged Island infrastructure investment in multi purpose center, clinic, and police station</t>
  </si>
  <si>
    <t>7.5mln Bs (USD equivalent) was allocated to fund infrastructure projects on Ragged Island. This includes a multi purpose center, clinic and police station. These investements aim to increase the attractiveness of the island and serve as a basis for a post-pandemic growth and recovery.</t>
  </si>
  <si>
    <t>Social assistance programs and Utility Support for Fiscal Year 2019/20</t>
  </si>
  <si>
    <t>This measure aims to offer support in from of goods and services for the individuals affected by COVID. It includes among others. suspension of disconnections temporarily and deferral on bill payments for a period of 3 months for persons who have contracted the virus, are in quarantine, or have lost their jobs as a result of the impact of the virus.</t>
  </si>
  <si>
    <t>Social assistance programs and Utility Support for Fiscal Year 2020/21 July-October 2020</t>
  </si>
  <si>
    <t>Social benefits funding (extension in comparison to the BAU scenario)</t>
  </si>
  <si>
    <t>20mln Bs (USD equivalent) was allocated to fund social services benefits, supporting individuals struggling due to the pandemic</t>
  </si>
  <si>
    <t>Support for Family Islands</t>
  </si>
  <si>
    <t>The Ministry of Finance is allocating $1.8 million to support the Family (Outer) Islands specifically to be used for any COVID-19 related expenditure which is in keeping with the Government’s commitment to reprioritize existing resources and to provide the necessary support to keep communities safe.</t>
  </si>
  <si>
    <t>https://www.google.com/url?sa=t&amp;rct=j&amp;q=&amp;esrc=s&amp;source=web&amp;cd=&amp;ved=2ahUKEwjzoqbkmKjvAhXhxIsKHTK3CXQQFjAEegQICRAD&amp;url=https%3A%2F%2Fwww.ohchr.org%2FDocuments%2FEvents%2FGoodPracticesCoronavirus%2FBahamas-submission.docx&amp;usg=AOvVaw1PTObQ88KZL2wVLSWwB01s</t>
  </si>
  <si>
    <t>Support for key SOEs</t>
  </si>
  <si>
    <t>3 mln B$ per month for BPL (Bahamas Power and Lights). The total value is corrected by the expenditure for WSC for July-December 2020. IMF estimate</t>
  </si>
  <si>
    <t>4 mln B$ per month for WSC (Water and Sewerage Corp.) The total value is corrected by the expenditure for WSC for July-December 2020. IMF estimate</t>
  </si>
  <si>
    <t>Support for small business development</t>
  </si>
  <si>
    <t>35mln Bs ( USD equivalent) was allocated to fund grants and aid for small businesses.</t>
  </si>
  <si>
    <t>ACCELERATED BAHAMAS RECOVERY PLAN FY 2021/2022</t>
  </si>
  <si>
    <t>Support for Water and Sewerage Corporation</t>
  </si>
  <si>
    <t>15.2 mln B$ was granted to the Water and Sewerage Corporation to tackle operational costs amid loss of revenue due to the COVID 19 in July-December 2020</t>
  </si>
  <si>
    <t>Unemployment Assistance for Fiscal Year 2019/20</t>
  </si>
  <si>
    <t>This measure offers holistic income support for self-employed persons and sole entrepreneurs who would not ordinarily qualify for unemployment benefits under the National Insurance Board benefit scheme. This measure provides self-employed persons who have been impacted by COVID-19 with up to $200 per week for an initial period of 8 weeks.</t>
  </si>
  <si>
    <t>Unemployment Assistance for Fiscal Year 2020/21 July-December 2020 corrected by July-October expenditure</t>
  </si>
  <si>
    <t>This measure offers holistic income support for self-employed persons and sole entrepreneurs who would not ordinarily qualify for unemployment benefits under the National Insurance Board benefit scheme. This measure provides self-employed persons who have been impacted by COVID-19 with up to $200 per week for an initial period of 8 weeks.  </t>
  </si>
  <si>
    <t>Unemployment Assistance for Fiscal Year 2020/21 July-October 2020</t>
  </si>
  <si>
    <t>Vaccination funding from CIBC FirstCaribbean International Bank, The Bahamas and TCI</t>
  </si>
  <si>
    <t>100K Bs (USD equivalent) was allocated toward vaccination purchases.</t>
  </si>
  <si>
    <t>https://www.bahamas.gov.bs/wps/portal/public/gov/government/news/bahamas%20covid-19%20vaccine%20programme%20gets%20a%20100k%20injection/!ut/p/b1/vZPZkps4GIWfJQ_gRgIk4BKzIxazg28oNm8YjN1uoHn60KlUzSRV6czFJNKVqs7Rqf87ErWnUmrfF-P5WDzPt764fpz3OGeAZosiy9u8ikVgRIzKICIymgdXQbYKwC-WCH70awjg1b-zxB2n0y6hqYRKzYyx5Jt9VMU4RwmqlHHr3_nn5tThgsxTRGhJpJ3NGMR1bw59-672rjsES6mT-9XI6Udi3yQSB9yTjaqtfdhOMW8jYLrxThIrfIO2UTY8btlNYt-VBifaa1rp9Rw2k1AoqTmr3kMIlLR-u5yzQWZw1T5kyyxzXNSt7xSTXtJGVvaSo8G7nQa0kr0aeeNEKRMK2Q5MOYfFWEpqk__ynccnA_8nnr_ys-B3_oTaf4r844Zvgs8q-11pjn7rGipbZdy_ZGEMgAGB6AfQAzzHUSGVAjYPLu-DsbSLfwETDFvo2KBdYBlNT7DETqi6Tu07dntbQEu_h7K3BBdlshdjfhXkXR370VaUxnIJup8DXToU1kAJYhIhEGjMnw7UkMuvILhwJyJ6JYX_diD6U4Gaa3vSB9Jw-4GU0XURW4yrwL8d-P93aFL7c9m9TFX3Al4QCxESIC1gmqM5yFFxn-G5PBqzovj53n9LWZIolwt7qIhmCv1kIT5sns1ylfXNTm0iOSID0m6wm9t8Uy3Rw2Qrt9nknOvWAnCXqd3b4ITTO9uLJ4N5TerTKbrYKY_8qkHnRk8K4XDgONm1PCKvD9ezjgwx4_LI3817RpMuLgmU5Js6HGrWO5YnX1J9gMZranZvlgIN-XjMWykqJzaJDzOXLuPuUczVDC2_GNZP8FZFHlZ9Zny_toTmiHqAgNuMg8tccpG0m1NJqKGLRmJhX58g_8-evnwFYKRBBQ!!/dl4/d5/L2dBISEvZ0FBIS9nQSEh/</t>
  </si>
  <si>
    <t>Bangladesh</t>
  </si>
  <si>
    <t>Cancelled or waivered interest payments on loans</t>
  </si>
  <si>
    <t>Borrowers of up to BDT100,000 of loans will not have to pay interest for April and May. For borrowers of amounts between BDT100,000 to BDT1 million, the rate of the waiver will be 2% for April and May. They will have to pay the remaining 7% of the interest. For borrowers of amounts BDT1 million and above, the rate of the waiver will be 1% for April and May. They will have to pay the remaining 8% of the interest. A maximum of BDT1.2 billion is allowed on interest waivers. Credit cards and foreign loans will not be covered by the facility.</t>
  </si>
  <si>
    <t>BDT</t>
  </si>
  <si>
    <t>https://www.bb.org.bd/mediaroom/circulars/brpd/jun102020brpd12.pdf</t>
  </si>
  <si>
    <t>Cash assistance for families</t>
  </si>
  <si>
    <t>Cash assistance programme to help families that have been affected by Covid-19, BDT2,500 will be transferred to 3.6 million affected families, who have lost their source of income due to the pandemic</t>
  </si>
  <si>
    <t>https://www.tbsnews.net/bangladesh/pm-inaugurate-eid-gift-distribution-2-may-239317; https://www.thedailystar.net/pr/news/prime-minister-inaugurates-cash-aid-36-million-covid-affected-families-2087109</t>
  </si>
  <si>
    <t>Cash assistance programme</t>
  </si>
  <si>
    <t>BDT12 billion to provide allowances to elderly people, disadvantaged widows, and female divorcees.</t>
  </si>
  <si>
    <t>http://socialprotection.gov.bd/en/2021/01/18/govt-approves-2-new-stimulus-packages-of-tk-2700-crore/; https://www.thedailystar.net/business/news/govt-approves-two-new-stimulus-packages-tk-2700-crore-2029281 ;
https://bdnews24.com/economy/2021/01/17/bangladesh-rolls-out-tk-27bn-in-new-stimulus-for-small-businesses</t>
  </si>
  <si>
    <t>Cash-based transfers for food to the poor</t>
  </si>
  <si>
    <t>The new funding of USD17 million will be spent to support a new program to provide cash-based transfers for food to 100,000 urban poor living in low-income areas of Kalyanpur and Sattala Bosti, re-establish linkages between markets and local agricultural production, and support supply chains.</t>
  </si>
  <si>
    <t>https://reliefweb.int/report/bangladesh/united-states-government-delivers-more-173-million-new-funding-support-bangladeshs</t>
  </si>
  <si>
    <t>Compensation for front-line workers or state employees</t>
  </si>
  <si>
    <t>BDT1 million awarded to health service providers and other government officials of Grade 1-9 if they are infected with COVID-19 while working front-line during the pandemic. The amounts of compensation have been fixed at BDT0.75 million for officials of Grade 10-14 and BDT0.5 million for officials of Grade 15. The cash paid under the compensation package is five times higher if one dies of COVID-19.</t>
  </si>
  <si>
    <t xml:space="preserve">https://mof.gov.bd/sites/default/files/files/mof.portal.gov.bd/notices/8d37ee3f_fa50_4ed1_87e1_e355a7bfa66f/3.52%20pm%20Corona%20compensation%20circular%20FINAL.pdf ; 
https://www.newagebd.net/article/105004/government-announces-compensation-package-for-healthcare-providers-officials
</t>
  </si>
  <si>
    <t>Direct cash support to struggling families</t>
  </si>
  <si>
    <t>The Government is disbursing BDT2,500 each to 5 million families who have been badly affected by COVID-19 outbreak through mobile financial services (MFSs).</t>
  </si>
  <si>
    <t>https://www.bb.org.bd/mediaroom/circulars/finincld/jul062020fid02.pdf ; http://socialprotection.gov.bd/wp-content/uploads/2020/05/2020-05-11-50-lakh-poor-households-to-get-cash-aid-through-MFS-from-May-14-_-The-Daily-Star.pdf ; http://socialprotection.gov.bd/en/2020/08/17/two-thirds-new-poor-received-cash-support/ ; https://www.thedailystar.net/business/news/two-thirds-new-poor-received-cash-support-1945725</t>
  </si>
  <si>
    <t>Encourage sustainable investment</t>
  </si>
  <si>
    <t>USD46 million has been committed to encourage private investment and sustainability. This includes USD39 million for the Bangladesh Economic Zones Authority to promote good governance and implement a plan to promote green investment, as well as USD17 million to develop guidelines and plans for future Public Private Partnerships.</t>
  </si>
  <si>
    <t>https://www.worldbank.org/en/news/press-release/2021/04/14/bangladesh-receives-over-1-billion-world-bank-financing-for-vaccination-and-responding-to-covid-19-pandemic; http://documents1.worldbank.org/curated/en/284161592877874139/pdf/Bangladesh-Private-Investment-and-Digital-Entrepreneurship-Project.pdf</t>
  </si>
  <si>
    <t>𝜓Indiscriminate</t>
  </si>
  <si>
    <t>Encouraging digital entrepreneurship and innovation</t>
  </si>
  <si>
    <t>USD40 million has been committed to encourage digital innovation and entrepreneurship through the creation of a digital entrepreneurship hub in Dhaka and through training and innovation support programs to advise start-ups.</t>
  </si>
  <si>
    <t>Favourable loans for CMSMEs</t>
  </si>
  <si>
    <t>Financial assistance package of BDT200 billion to help cottage, micro, small and medium scale enterprises (CMSME). To include a working capital loan at 9% interest rate, with the Government giving 5% in a subsidy. Further amendments made on 26 April and 27 July involving credit guarantee schemes within the initial stimulus package.</t>
  </si>
  <si>
    <t>https://www.bb.org.bd/mediaroom/circulars/smespd/apr132020smespd01.pdf ; https://www.newagebd.net/article/103845/bangladesh-pm-unveils-tk-72750cr-stimulus-packages ; https://www.bb.org.bd/mediaroom/circulars/smespd/apr262020smespd02.pdf ; https://databd.co/stories/mitigating-impacts-of-covid-19-major-economic-policies-taken-by-the-government-and-bangladesh-bank-11620 ; https://www.bb.org.bd/mediaroom/circulars/smespd/jul272020smespd03.pdf ; https://www.dhakatribune.com/business/banks/2020/07/27/small-businesses-to-get-up-to-tk50-lakh-in-loans-without-collateral#:~:text=Bangladesh%20Bank%20on%20Monday%20launched,stimulus%20package%20to%20the%20businesses</t>
  </si>
  <si>
    <t>Favourable loans for large corporations</t>
  </si>
  <si>
    <t>BDT300 billion set aside for large industries and the service sector in favourable working capital loans at 9% interest rates, with 4.5% to be paid by the government in subsidies. Further amendments have allowed a new credit refinance facility under the initial package.</t>
  </si>
  <si>
    <t>https://www.bb.org.bd/mediaroom/circulars/brpd/apr122020brpd8.pdf</t>
  </si>
  <si>
    <t>Financing rural job creation programmes</t>
  </si>
  <si>
    <t>The government will give loans at 4% through Palli Sanchay Bank, Karmasangsthan Bank, and Palli Karma-Sahayak Foundation (PKSF) to fund job creation in rural areas</t>
  </si>
  <si>
    <t>http://socialprotection.gov.bd/wp-content/uploads/2021/07/2021-07-13-Tk-3200cr-stimulus-for-the-poor-announced-_-Stimulus-Packages-for-Low-Income-People.pdf</t>
  </si>
  <si>
    <t>Stimulus Packages for Low Income People</t>
  </si>
  <si>
    <t>Food Aid Before Eid: Free rice for 10 million poor</t>
  </si>
  <si>
    <t>Distribution of 10kg of rice for free to households in extreme poverty before Eid-ul-Azha.</t>
  </si>
  <si>
    <t>http://socialprotection.gov.bd/en/2020/07/09/food-aid-before-eid-free-rice-for-1-crore-poor/</t>
  </si>
  <si>
    <t>Food assistance</t>
  </si>
  <si>
    <t>Food aid will be provided through 333 call centres through deputy commissioners</t>
  </si>
  <si>
    <t>Food distribution for low-income, poor individuals</t>
  </si>
  <si>
    <t>6.5 lakh tonnes of rice and 1 lakh tonnes of wheat to be distributed for low-income people. Further, 74,000 tonnes of rice to be distributed under BDT10-per-kg OMS scheme for the poor in urban areas.</t>
  </si>
  <si>
    <t>https://tbsnews.net/bangladesh/pm-announces-tk750cr-insurance-tk100cr-incentives-covid-19-frontline-fighters-68722</t>
  </si>
  <si>
    <t>Funding for the homeless housing scheme</t>
  </si>
  <si>
    <t>BDT21.3 billion to be allocated for a housing scheme for the homeless.</t>
  </si>
  <si>
    <t>Funding for vaccination program</t>
  </si>
  <si>
    <t>The World Bank has approved USD500 million in addition financing under the COVID-19 emergency response and pandemic preparedness project. This is intended to financing vaccinating 54 million people by helping the government to procure vaccines; expand cold storage facilities; and distribute and deploy the vaccines. The project will also continue to provide support to strengthen the national health systems ability to detect, prevent, and treat COVID-19 cases.</t>
  </si>
  <si>
    <t>https://www.worldbank.org/en/news/press-release/2021/04/14/bangladesh-receives-over-1-billion-world-bank-financing-for-vaccination-and-responding-to-covid-19-pandemic</t>
  </si>
  <si>
    <t>Grants to for private investment in skills and green production</t>
  </si>
  <si>
    <t>USD43 million has been allocated to encourage private investment in skills and green production through grant programs.</t>
  </si>
  <si>
    <t>Health and life insurance for front-line workers</t>
  </si>
  <si>
    <t>BDT7.5 billion for health and life insurance for those affected while on duty on the front-lines.</t>
  </si>
  <si>
    <t>IMF approves loan</t>
  </si>
  <si>
    <t>IMF approves 732 million dollar (BDT 6,222 crore) unconditional loan to tackle COVID-19 challenges</t>
  </si>
  <si>
    <t>https://www.thedailystar.net/coronavirus-deadly-new-threat/news/imf-approves-us-732-million-bangladesh-address-covid-19-challenges-1906561</t>
  </si>
  <si>
    <t>Implementation Management and Monitoring and Evaluation of COVID-19 response measures</t>
  </si>
  <si>
    <t>The World Bank approved a fast-tracked USD100 million financing to help Bangladesh prevent, detect, and respond to the COVID-19 pandemic and strengthen its national systems for public health emergencies. This entry covers the allocation of USD3 million towards 'Implementation Management and Monitoring and Evaluation'.</t>
  </si>
  <si>
    <t>https://www.worldbank.org/en/news/press-release/2020/04/03/world-bank-fast-tracks-100-million-covid-19-coronavirus-support-for-bangladesh ; http://documents1.worldbank.org/curated/en/370451594833874667/pdf/Disclosable-Version-of-the-ISR-Bangladesh-COVID-19-Emergency-Response-and-Pandemic-Preparedness-Project-P173757-Sequence-No-01.pdf</t>
  </si>
  <si>
    <t>𝜏1</t>
  </si>
  <si>
    <t>Investment in green infrastructure</t>
  </si>
  <si>
    <t>USD416 million has been allocated to fund green infrastructure projects that are developed with enhanced resilience to climate impacts. This includes investments into solar energy, biogas and a desalination plant.</t>
  </si>
  <si>
    <t>𝜂10</t>
  </si>
  <si>
    <t>Loan fund for tourism sector</t>
  </si>
  <si>
    <t>Fund established to provide loans to the tourism sector, with interest being subsidized.</t>
  </si>
  <si>
    <t>http://socialprotection.gov.bd/en/2021/07/15/tk-3200cr-stimulus-for-the-poor-announced/</t>
  </si>
  <si>
    <t>Monthly honorarium for 200 000 returning expatriates</t>
  </si>
  <si>
    <t>Honorarium of 13,500 rupees per month to 200 000 expatriate Bangladeshis returning from abroad due to COVID-19, as well as training to arrange jobs.</t>
  </si>
  <si>
    <t>http://socialprotection.gov.bd/en/2021/07/28/%e0%a6%ab%e0%a7%87%e0%a6%b0%e0%a6%a4-%e0%a6%86%e0%a6%b8%e0%a6%be-%e0%a7%a8-%e0%a6%b2%e0%a6%be%e0%a6%96-%e0%a6%aa%e0%a7%8d%e0%a6%b0%e0%a6%ac%e0%a6%be%e0%a6%b8%e0%a7%80-%e0%a6%ae%e0%a6%be%e0%a6%b8/ ; https://www.prothomalo.com/business/%E0%A6%AB%E0%A7%87%E0%A6%B0%E0%A6%A4-%E0%A6%86%E0%A6%B8%E0%A6%BE-%E0%A7%A8-%E0%A6%B2%E0%A6%BE%E0%A6%96-%E0%A6%AA%E0%A7%8D%E0%A6%B0%E0%A6%AC%E0%A6%BE%E0%A6%B8%E0%A7%80-%E0%A6%AE%E0%A6%BE%E0%A6%B8%E0%A7%87-%E0%A6%AE%E0%A6%BE%E0%A6%B8%E0%A7%87-%E0%A6%B8%E0%A6%AE%E0%A7%8D%E0%A6%AE%E0%A6%BE%E0%A6%A8%E0%A7%80-%E0%A6%AA%E0%A6%BE%E0%A6%AC%E0%A7%87%E0%A6%A8</t>
  </si>
  <si>
    <t>No penalty fees for late payments due on bills</t>
  </si>
  <si>
    <t>No delay fee/charge/penalty interest to be charged in the case of non-payment of bills due by the customer on or after March 15, 2020. This measure will be effective from March 15, 2020, and will remain in force till May 31, 2020.</t>
  </si>
  <si>
    <t>https://www.bb.org.bd/mediaroom/circulars/brpd/apr042020brpdl11.pdf</t>
  </si>
  <si>
    <t>No penalty fees for late payments due on pension/saving schemes</t>
  </si>
  <si>
    <t>In the case of late payments of installments for pension schemes or other savings schemes for April and May 2020, no delay fee/charge/additional payment shall be charged. An extension of the payment window has been given until 20th June 2020.</t>
  </si>
  <si>
    <t>https://www.bb.org.bd/mediaroom/circulars/brpd/jun012020brpdl29.pdf</t>
  </si>
  <si>
    <t>Open market sales programme</t>
  </si>
  <si>
    <t>Open market sales programmes at 813 centres, from 25 July to 7 August, will be providing 20,000 tonnes of rice and 14,000 tonnes of flour</t>
  </si>
  <si>
    <t>Provision of basic supplies</t>
  </si>
  <si>
    <t>Ministry of Disaster and Relief is distributing food supplies at the district level.</t>
  </si>
  <si>
    <t>https://reliefweb.int/report/bangladesh/bangladesh-fao-provides-rice-seed-thousands-farmers-affected-covid-19-and-cyclone</t>
  </si>
  <si>
    <t>Provision of rice</t>
  </si>
  <si>
    <t>Increased allocation has been made to the Open Market Sale program to facilitate the purchase of rice at one-third of the market price</t>
  </si>
  <si>
    <t>Stimulus for labourers and small traders</t>
  </si>
  <si>
    <t>TK2,500 per person cash aid for labourers, road workers, small traders, and so on, is allocated. (approximately 1,724,740 people)</t>
  </si>
  <si>
    <t>Support for entrepreneurs outside the CMSME package</t>
  </si>
  <si>
    <t>The Ministry of Industries allocating BDT11 billion as seed money for small entrepreneurs who cannot benefit from the BDT 200 billion SMEs stimulus package. With BDT11 billion seed money, the SME Foundation will implement a BDT5 billion loan programme, while Bangladesh Small and Cottage Industries Corporation (BSCIC) will execute a BDT6 billion loan programme for small entrepreneurs.</t>
  </si>
  <si>
    <t>https://moind.gov.bd/sites/default/files/files/moind.portal.gov.bd/notices/d3c8f59b_0cef_4638_8240_ff3e9d780f99/Letter%20to%20Finance%20Division%20on%2030%20April%202020.pdf</t>
  </si>
  <si>
    <t>Support for front-line workers</t>
  </si>
  <si>
    <t>BDT1 billion in direct cash payments allocated for government physicians, nurses and health workers treating COVID-19 patients.</t>
  </si>
  <si>
    <t>Support for small businesses</t>
  </si>
  <si>
    <t>BDT15 billion to support small business from the effects of the pandemic. This includes BDT3 billion to the SME Foundation, BDT3 billion to the Social Development Fund, BDT3 billion to the Palli Unnayan Board for people from marginal groups, BDT3 billion to the Palli Daridro Bimochon Foundation, BDT1 billion to the Khudro Krishak Unnayan Foundation, BDT 1 billion to the Bangladesh Small and Cottage Industries Corporation, and BDT 500 million to the Joyeeta Foundation</t>
  </si>
  <si>
    <t>http://socialprotection.gov.bd/en/2021/01/18/govt-approves-2-new-stimulus-packages-of-tk-2700-crore/; https://www.thedailystar.net/business/news/govt-approves-two-new-stimulus-packages-tk-2700-crore-2029281 ; https://bdnews24.com/economy/2021/01/17/bangladesh-rolls-out-tk-27bn-in-new-stimulus-for-small-businesses</t>
  </si>
  <si>
    <t>Support for the unemployed</t>
  </si>
  <si>
    <t>BDT7.6 billion allocated for working class people that have lost their jobs during lockdown. Measure may be carried out through the social safety programme.</t>
  </si>
  <si>
    <t>Support for the unemployed due to COVID restrictions</t>
  </si>
  <si>
    <t>Support for individuals who have lost their jobs due to restrictions imposed for pandemic control during the second wave of COVID-19 infections. Includes purchase of food cards.</t>
  </si>
  <si>
    <t xml:space="preserve">http://socialprotection.gov.bd/en/2021/04/08/bangladesh-allots-tk-572cr-for-jobless-people-for-covid-19-restrictions/ ; https://www.newagebd.net/article/134813/bangladesh-allots-tk-572cr-for-jobless-people-for-covid-19-restrictions </t>
  </si>
  <si>
    <t>Support for unemployed garment workers</t>
  </si>
  <si>
    <t>Support provided to workers in the export-oriented garment, leather and footwear industries who have been laid off due to the consequences of the pandemic, or who are disabled or insolvent, consisting of an allowance of BDT3,000 per month for three months. Backed by funds from the EU and Germany.</t>
  </si>
  <si>
    <t>http://socialprotection.gov.bd/en/2020/09/09/govt-plans-handouts-for-the-laid-off/ ; https://eeas.europa.eu/delegations/bangladesh_me/91093/EU%20and%20Germany%20join%20forces%20with%20the%20Government%20of%20Bangladesh%20to%20support%20unemployed%20factory%20workers%20in%20RMG%20and%20Leather%20sector ; https://www.reuters.com/article/bangladesh-eu-workers/eu-grants-113-million-euros-in-covid-19-aid-for-bangladeshi-garment-workers-idUSKBN28K25T</t>
  </si>
  <si>
    <t>Supporting National and Sub-national, Prevention and Preparedness against COVID-19 (ii - use of funding from the World Bank)</t>
  </si>
  <si>
    <t>The World Bank approved a fast-tracked USD100 million financing to help Bangladesh prevent, detect, and respond to the COVID-19 pandemic and strengthen its national systems for public health emergencies. This entry covers the allocation of USD12 million towards 'Supporting National and Sub-national, Prevention and Preparedness'.</t>
  </si>
  <si>
    <t>Suspension of duties on imports of medical supplies</t>
  </si>
  <si>
    <t>The National Board of Revenue has suspended duties and taxes on imports of medical supplies, including protective equipment and test kits.</t>
  </si>
  <si>
    <t>https://www.macmap.org/covid19</t>
  </si>
  <si>
    <t xml:space="preserve">The World Bank approved a fast-tracked USD100 million financing to help Bangladesh prevent, detect, and respond to the COVID-19 pandemic and strengthen its national systems for public health emergencies. This entry covers the allocation of USD85 million towards 'Emergency COVID-19 Response'. 
</t>
  </si>
  <si>
    <t>Tourism industry support loan</t>
  </si>
  <si>
    <t>The government will pay for the wages/allowances of people in the tourism industry (employees of hotels, motels, theme parks etc) through banks. The form of aid is loan as working capital at 4%.</t>
  </si>
  <si>
    <t>Barbados</t>
  </si>
  <si>
    <t>Barbados Employment and Sustainable Transformation (BEST)</t>
  </si>
  <si>
    <t>Position island hoteliers and tourism companies to retain at least 75 percent of the workforce, create sustainable jobs, honor their statutory obligations and manage their debt. Investments in the transformation of the tourism plant (such as refurbishment, digitization, renewable energy, water saving systems and the integration of product offerings with manufacturing/ agriculture/cultural industry).</t>
  </si>
  <si>
    <t>BBD</t>
  </si>
  <si>
    <t>https://today.caricom.org/2020/09/18/best-plan-a-stimulus-package-for-the-barbados-tourism-sector/</t>
  </si>
  <si>
    <t>Care Packages</t>
  </si>
  <si>
    <t>Required to meet the expenditure for the procurement of goods and services for the preparation of sixty thousand (60,000) care packages during the Financial Year 2020 to 2021.</t>
  </si>
  <si>
    <t>https://www.barbadosparliament.com/uploads/bill_resolution/4876100c82122319f719c42fae4b23df.pdf</t>
  </si>
  <si>
    <t>Covid Recovery Fund for Tourism</t>
  </si>
  <si>
    <t>A $200 million Barbados Tourism Fund Facility is being established as part of Government’s $2 billion economic stimulus plan, which is aimed at helping the country to recover from the financial fallout caused by the COVID-19 pandemic.</t>
  </si>
  <si>
    <t>https://gisbarbados.gov.bb/blog/200-million-covid-19-recovery-fund-for-tourism/</t>
  </si>
  <si>
    <t>COVID-19 Programme Management</t>
  </si>
  <si>
    <t>To facilitate the procurement of additional COVID -19 vaccine and accessories for the roll-out of the National Vaccine Programme.</t>
  </si>
  <si>
    <t>The sum is required to facilitate the payment of additional staff, purchasing of supplies and equipment, and the purchase of a vehicle with respect to the surge of COVID-19.</t>
  </si>
  <si>
    <t>https://www.barbadosparliament.com/uploads/bill_resolution/31a50631b8285df3409fc438fbe15488.pdf</t>
  </si>
  <si>
    <t>Defence and Security Preparedness</t>
  </si>
  <si>
    <t>Required for boat repairs and other capital projects</t>
  </si>
  <si>
    <t>Development of Tourism Potential</t>
  </si>
  <si>
    <t>Required to meet the expenses of the Barbados Tourism Marketing Inc. (BTMI).</t>
  </si>
  <si>
    <t>Energy and Natural Resources</t>
  </si>
  <si>
    <t>Required to facilitate payments to SMEs contracted to assist the Barbados Government in negotiations with the Barbados Light and 
Power Company Limited.</t>
  </si>
  <si>
    <t>C13</t>
  </si>
  <si>
    <t>Fight against Covid-19</t>
  </si>
  <si>
    <t>Government is to spend $109 million in the coming financial year’s national budget to fight the COVID-19 pandemic</t>
  </si>
  <si>
    <t>https://barbadostoday.bb/2021/03/09/govt-estimates-109-million-in-anti-virus-spending/</t>
  </si>
  <si>
    <t>General Management and Coordination Services - International Transport</t>
  </si>
  <si>
    <t>The sum is is required to meet the costs of urgently needed financial relief to Barbadian employees who were employed with LIAT.</t>
  </si>
  <si>
    <t>https://www.barbadosparliament.com/uploads/bill_resolution/5e4f3bb7503ac645fe16867347fb33af.pdf</t>
  </si>
  <si>
    <t>General Management and Coordination Services - International Transport and Tourism</t>
  </si>
  <si>
    <t>Required to cover the accommodation rebate to visitors and Barbadian Nationals who were affected by the delays in receiving their COVID-19 test results</t>
  </si>
  <si>
    <t>Grant to Public Institutions</t>
  </si>
  <si>
    <t>Required to establish the Elderly Care Program.</t>
  </si>
  <si>
    <t>Required to cover recurrent expenses of Barbados Investment Development Corporation</t>
  </si>
  <si>
    <t>Required on behalf of the Caribbean Broadcasting Corporation to cover expenses related to the plant and equipment of the said Corporation.</t>
  </si>
  <si>
    <t>Grant to Public Institutions - Revenue Collection</t>
  </si>
  <si>
    <t>Provided to meet capital expenditure at the Barbados Revenue Authority.</t>
  </si>
  <si>
    <t>Grants to NGOs</t>
  </si>
  <si>
    <t>The sum is required to provide financial assistance to charitable entities who provide services to the disabled community who have been affected by the covid19 pandemic.</t>
  </si>
  <si>
    <t>The sum is required to assist those charitable entities which have provided needy persons with Assistance in-kind for many years but are now unable to provide this assistance as a result of the covid19 pandemic.</t>
  </si>
  <si>
    <t>Grants to public institutions</t>
  </si>
  <si>
    <t>The sum is required to operationalize and run four (4) Government Tertiary Isolation Facilities.</t>
  </si>
  <si>
    <t>Grants to Public Institutions - Barbados Agriculture Company</t>
  </si>
  <si>
    <t>To establish the Project CARE (the Community Agricultural Response and Empowerment Project) and the refurbishment of the old factory chimney and building located at Bath Plantation.</t>
  </si>
  <si>
    <t>Grants to Public Institutions - National Conservation Commission</t>
  </si>
  <si>
    <t>To facilitate the procurement of Climate control containers for medicinal cannabis under National Conservation Commission, as well as civil works on the Botanical Garden in the financial year 2020-2021.</t>
  </si>
  <si>
    <t>Health and capital expenditure</t>
  </si>
  <si>
    <t>The Government of Barbados (GoB) has identified upfront emergency health and capital expenditures to mitigate the spread of infection (e.g. refurbishing clinics).</t>
  </si>
  <si>
    <t>https://gisbarbados.gov.bb/blog/barbados-optional-savings-scheme-boss/</t>
  </si>
  <si>
    <t>Home for all program</t>
  </si>
  <si>
    <t>The government is to use BBD 50 million in the Housing Credit Fund to unlock a further BBD 200 million of financing from the banks to help over 1,000 households construct and own an affordable home. The project is expected to start in three months and is initially targeted at persons with a household income of BBD 4,000 per month.</t>
  </si>
  <si>
    <t>https://assets.kpmg/content/dam/kpmg/xx/pdf/2020/04/fa20-151.pdf</t>
  </si>
  <si>
    <t>Household Survival Program</t>
  </si>
  <si>
    <t>Initiative to help assist displaced workers. Those being laid off are entitled to unemployment benefits. Includes a minimum income (BDS $600/month) for households made unemployed by COVID-19 and supplemental unemployment benefits though the National Insurance Scheme.</t>
  </si>
  <si>
    <t>https://home.kpmg/xx/en/home/insights/2020/04/barbados-government-and-institution-measures-in-response-to-covid.html</t>
  </si>
  <si>
    <t>Housing Upgrades</t>
  </si>
  <si>
    <t>Required as additional funds to cover the cost of electrical upgrades to housing units under the National Housing Corporation.</t>
  </si>
  <si>
    <t>𝜆</t>
  </si>
  <si>
    <t>𝜆3</t>
  </si>
  <si>
    <t>Maintenance of College</t>
  </si>
  <si>
    <t>Required for roof repairs at the Queen’s College School.</t>
  </si>
  <si>
    <t>Management commission of Parliament</t>
  </si>
  <si>
    <t>Rehabilitation of the East Wing of Parliament.</t>
  </si>
  <si>
    <t>Ministry of Tourism and International Transport - Aviation Services</t>
  </si>
  <si>
    <t>The sum of $1,967,556 is to provide Minimum Revenue Guarantee Support to interCaribbean Airways Ltd. in the amount of BDS $327,925.92 monthly for an initial six-month period from January to June 2021. This equates to a total of BDS $1,967,555.52 for the period.</t>
  </si>
  <si>
    <t>National Crisis Management</t>
  </si>
  <si>
    <t>Grants to individuals - Supplementary provision required to cover the shortfall under Adopt-our-Families 
Programme for the Financial Year 2021-2022.</t>
  </si>
  <si>
    <t>The sum of $1,077,992 is required to facilitate the implementation of a comprehensive COVID-19 Tracking and Monitoring System, which covers the further development of the BIMSafe App and SHAPE application.</t>
  </si>
  <si>
    <t>https://www.barbadosparliament.com/uploads/bill_resolution/b2447d194d11a5f72d171a5d0105b363.pdf</t>
  </si>
  <si>
    <t>National Vaccine Fund</t>
  </si>
  <si>
    <t>Through donations - this money will be spent on vaccination</t>
  </si>
  <si>
    <t>https://gisbarbados.gov.bb/blog/national-vaccine-fund-receives-donations/</t>
  </si>
  <si>
    <t>Primary Healthcare Services</t>
  </si>
  <si>
    <t>To provide enhanced laboratory testing services and facilitate a research Agenda. This will include biotechnology, genomic testing and other health related activities.</t>
  </si>
  <si>
    <t>Promotion of Sporting Achievement and Fitness Sub-Programme</t>
  </si>
  <si>
    <t>Required for the purchase and installation of photovoltaic systems at Kensington Oval.</t>
  </si>
  <si>
    <t>𝜆2</t>
  </si>
  <si>
    <t>Public Transportation Services</t>
  </si>
  <si>
    <t>Provides for the procurement of one hundred thousand (100,000) secure plastic cards with the associated supplies to the Barbados Licensing Authority from C.L. Gibbs Company Ltd</t>
  </si>
  <si>
    <t>Rural Development - Grants to Public Institutions</t>
  </si>
  <si>
    <t>Required for the operational expenses of the Rural Development commission as well as for capital work</t>
  </si>
  <si>
    <t>Sanitation Services</t>
  </si>
  <si>
    <t>Required to facilitate payment for one hundred thousand (100,000) rollout carts, eighty (80) cart lifters, seventy-five (75) handheld computers and forty (40) truck Radio Frequency Identifications (RFIDs).</t>
  </si>
  <si>
    <t>Transport Board Subsidy</t>
  </si>
  <si>
    <t>Provides for the operations of the Transport Board.</t>
  </si>
  <si>
    <t>Urban Development</t>
  </si>
  <si>
    <t>Required for the operational expenses of the Urban Development commission as well as for capital works.</t>
  </si>
  <si>
    <t>VAT Loan Fund</t>
  </si>
  <si>
    <t>12 month interest free loans to companies that can show their cash flow has been severely disrupted by the pandemic.</t>
  </si>
  <si>
    <t>https://gisbarbados.gov.bb/blog/companies-given-40-million-vat-lifeline/</t>
  </si>
  <si>
    <t>Belgium</t>
  </si>
  <si>
    <t>(First and Second) Flemish subordinated loan scheme for start-ups, scale-ups, and SMEs</t>
  </si>
  <si>
    <t>Each scheme, as described in the title, have been prolonged to 31/12/21. This new policy allows the loans to be extended (new and existing) from a maximum of three, up to a maximum of 8 years.</t>
  </si>
  <si>
    <t>https://ec.europa.eu/competition/state_aid/cases1/202128/294612_2296859_53_2.pdf</t>
  </si>
  <si>
    <t>SA.63242 and SA.63243</t>
  </si>
  <si>
    <t>5G cybersecurity</t>
  </si>
  <si>
    <t>Cybersecurity reinforcement</t>
  </si>
  <si>
    <t>https://ec.europa.eu/info/business-economy-euro/recovery-coronavirus/recovery-and-resilience-facility_en (belgium)</t>
  </si>
  <si>
    <t>National plan for recovery and resilience</t>
  </si>
  <si>
    <t>I - 2.02</t>
  </si>
  <si>
    <t>𝛽3</t>
  </si>
  <si>
    <t>Additional allowance for the self employed and spouses</t>
  </si>
  <si>
    <t>Grants additional crisis compensation to certain self-employed workers and assisting spouses so that the total daily amount of the replacement income related to their incapacity for work is equal to the monthly amount, evaluated in working days, of the benefit. financial provision provided for in the law establishing the gateway right.</t>
  </si>
  <si>
    <t>https://news.belgium.be/fr/covid-19-indemnite-de-crise-supplementaire-pour-certains-independants-et-conjoints-aidants-reconnus</t>
  </si>
  <si>
    <t>Additional Income Support</t>
  </si>
  <si>
    <t>Additional support of 6 times 50 euros per month to living wage earners, people with disabilities and people entitled to an IGO/GRAPA (income guarantee for the elderly).</t>
  </si>
  <si>
    <t>https://www.sophiewilmes.be/en/agreement-of-the-inner-cabinet-10-on-spending-power-support-measures-for-belgians-and-industries-in-difficulty/</t>
  </si>
  <si>
    <t>Federal Plan for Social and Economic Protection, Part III</t>
  </si>
  <si>
    <t>Additional measure on unemployment for a number of specific sectors</t>
  </si>
  <si>
    <t>Temporary freeze degressivity unemployment benefits for artists. Compensation rate from 60% to 65% for dockworkers and sea fishermen in 'full unemployment'. Temporary relaxation of the conditions under which unemployed persons can be employed in vital sectors, while retaining 75% of their benefit (from 01.02.2020 to 30.06.2020). The integration allowance for young workers will be extended by three months.</t>
  </si>
  <si>
    <t>https://ec.europa.eu/info/sites/info/files/2020-european-semester-stability-programme-belgium_en.pdf</t>
  </si>
  <si>
    <t>D.6212</t>
  </si>
  <si>
    <t>Additional Support for the Public Welfare Centres</t>
  </si>
  <si>
    <t>Further temporary 15% increase in the Federal Government's reimbursement rate</t>
  </si>
  <si>
    <t>Aid for farmers</t>
  </si>
  <si>
    <t>Aid for pig farmers</t>
  </si>
  <si>
    <t>https://ec.europa.eu/competition/elojade/isef/case_details.cfm?proc_code=3_SA_62393</t>
  </si>
  <si>
    <t>Walloon Government</t>
  </si>
  <si>
    <t>Aid to SN Group (airlines)</t>
  </si>
  <si>
    <t>€290 million Belgian aid measure to support SN Group, which is composed of SN Airholding and its sole subsidiary Brussels Airlines, in the context of the coronavirus outbreak. The aid measure consists of a €287 million loan and an equity injection of around €3 million. The aid measure was approved under the State aid Temporary Framework. Approved by the European Commission 21 August</t>
  </si>
  <si>
    <t>https://ec.europa.eu/commission/presscorner/detail/en/ip_20_1507</t>
  </si>
  <si>
    <t>Aid to travel organisers</t>
  </si>
  <si>
    <t>Travel companies registered in Belgium will be able to access, until 31/12/21, 5-year maturity loans with government-subsidised interest rates. These loans are to combat a liquidity crisis for these companies as unused vouchers (issued as compensation for travel packages cancelled due to the pandemic) must be converted into reimbursements for consumers. The maximum value of the aid program will come to 210M EUR</t>
  </si>
  <si>
    <t>https://ec.europa.eu/competition/elojade/isef/case_details.cfm?proc_code=3_SA_100480</t>
  </si>
  <si>
    <t>SA.100480</t>
  </si>
  <si>
    <t>Allocation of funds for the IEFH and UNIA</t>
  </si>
  <si>
    <t>Measure to support organisations tackling the unequal impacts of the crisis. 195000 to the Centre interfédéral indépendant pour l’égalité des chances et la lutte contre le racisme et les discriminations (UNIA), the Independent Interfederal Centre for Equality of Opportunity and the Fight Against Racism and Discrimination, and 295000 for the Institut pour l'égalité des femmes et des hommes, the Institute for Equality of Men and Women.</t>
  </si>
  <si>
    <t>https://news.belgium.be/fr/covid-19-allocation-de-ressources-supplementaires-liefh-et-unia</t>
  </si>
  <si>
    <t>Federal Government</t>
  </si>
  <si>
    <t>Amendment to SA.64488; Flemish Protection Mechanism</t>
  </si>
  <si>
    <t>3m € increase in total budget, specific to supporting autocar transit companies affected by the downturn in tourism sector due to COVID-19 restrictions. Further amendments prolonging parts of the direct (grant) mechanism to the end of 2021, the budget for the policy is increased to a maximum of 650.6 million EUR. Prior amendment in creased the program to a total value of 647m EUR since 2020.</t>
  </si>
  <si>
    <t>https://ec.europa.eu/competition/elojade/isef/case_details.cfm?proc_code=3_SA_64739 ; https://www.ejustice.just.fgov.be/doc/rech_f.htm numac 2021022125</t>
  </si>
  <si>
    <t>SA.64739</t>
  </si>
  <si>
    <t>Artificial intelligence</t>
  </si>
  <si>
    <t>RBC: Development of an AI Institute to use this technology to tackle societal challenges</t>
  </si>
  <si>
    <t>I - 2.14</t>
  </si>
  <si>
    <t>𝜑2</t>
  </si>
  <si>
    <t>Belgium COVID-19: working from home in a healthy and vital way</t>
  </si>
  <si>
    <t>Funding for projects for aiding the work-from-home environment. Available until Nov 30 2021.</t>
  </si>
  <si>
    <t>https://ec.europa.eu/competition/state_aid/cases1/202127/294627_2294292_31_2.pdf</t>
  </si>
  <si>
    <t>SA.63252</t>
  </si>
  <si>
    <t>Z2</t>
  </si>
  <si>
    <t>Bonus and compensation bonuses</t>
  </si>
  <si>
    <t>Payment of a one-off fixed bonus to help businesses facing a significant loss of turnover: EUR 4000 for companies that were forced to close. One off compensation bonus. One off compensation bonus for companies with 0 to 5 full-time employees with significant drop in activities of EUR 2000. Support to companies in sustainable professional urban agriculture EUR 3000; support for operators of salaried passenger transport services EUR 3000</t>
  </si>
  <si>
    <t>Brussels government</t>
  </si>
  <si>
    <t>Boosting health expenditure and hospital funding</t>
  </si>
  <si>
    <t>Repatriation of nationals, but especially the purchase of medical and protective equipment</t>
  </si>
  <si>
    <t>https://bosa.belgium.be/sites/default/files/content/documents/stabiliteitsprogramma_def_2.pdf; https://ec.europa.eu/info/sites/info/files/2020-european-semester-stability-programme-belgium_en.pdf</t>
  </si>
  <si>
    <t>Stability Program</t>
  </si>
  <si>
    <t>P2</t>
  </si>
  <si>
    <t>Bridging Right for the Self-Employed</t>
  </si>
  <si>
    <t>Monthly allowance given to those who are self-employed; EUR 1 291.69 per month (EUR 1 614.10, if they have dependent family members) if they are forced to stop their activity. These measures were first announced on March 6, then strengthened on March 20. The extension of the "bridge right" (replacement income) for the self-employed is prolonged until 31 August 2020 (until 31 December 2020 for industries in difficulty).</t>
  </si>
  <si>
    <t>https://www.belgium.be/en/news/2020/coronavirus_launch_second_part_federal_plan_social_and_economic_protection</t>
  </si>
  <si>
    <t>Federal Plan for Social and Economic Protection, Part II</t>
  </si>
  <si>
    <t>Brussels region aid for hospitality sector still affected by COVID-19</t>
  </si>
  <si>
    <t>Aid in the form of direct grants available to affected nightclubs, restaurants, some suppliers, and others in sector. Continues to December 31 2021.</t>
  </si>
  <si>
    <t>https://ec.europa.eu/competition/elojade/isef/case_details.cfm?proc_code=3_SA_64775</t>
  </si>
  <si>
    <t>SA.64775</t>
  </si>
  <si>
    <t>Brussels: Renovation of social housing</t>
  </si>
  <si>
    <t>Green climate rating: 100%</t>
  </si>
  <si>
    <t>I - 1.02</t>
  </si>
  <si>
    <t>𝜃10</t>
  </si>
  <si>
    <t>𝜃3</t>
  </si>
  <si>
    <t>Buffer care centres</t>
  </si>
  <si>
    <t>The establishment of buffer care centres (emergency care centres which can accommodate patients when hospitals are at risk of being overcrowded)</t>
  </si>
  <si>
    <t>Flemish</t>
  </si>
  <si>
    <t>Care and protection material</t>
  </si>
  <si>
    <t>Compensation residential care and family care for purchase of care and protection material</t>
  </si>
  <si>
    <t>Flemish government</t>
  </si>
  <si>
    <t>ESA P2</t>
  </si>
  <si>
    <t>Care pay and childcare</t>
  </si>
  <si>
    <t>Various measures to promote employment, bringing forward to 2020-2022 the increase in scale of care staff originally planned for 2021-2024, replacement income for childcare staff</t>
  </si>
  <si>
    <t>German government:</t>
  </si>
  <si>
    <t>D.1p D.62</t>
  </si>
  <si>
    <t>Cascade RECA' mechanism providing specific indemnity for self-employed workers and enterprises active with B2B in the RECA sector.</t>
  </si>
  <si>
    <t>The budget for the measure will be taken from a 255m EUR budget laid out by the Walloon government in its estimated budget April 2021, but the measure itself has a maximum estimated budget of EUR 80m. The scheme provides direct grants to micro, SME, and self employed beneficiaires active in B2B, directly or indirectly affected by the closure measures in Wallonia, with a demonstrable turnover loss of at least 50% in one of the final 3 quarters of 2020.</t>
  </si>
  <si>
    <t>https://ec.europa.eu/competition/elojade/isef/case_details.cfm?proc_code=3_SA_64031</t>
  </si>
  <si>
    <t>SA.64031</t>
  </si>
  <si>
    <t>Childcare facilities</t>
  </si>
  <si>
    <t>To childcare facilities to compensate for the loss of income linked to the financial contributions of the parents</t>
  </si>
  <si>
    <t>French government: Emergency and assistance fund</t>
  </si>
  <si>
    <t>Compensation for businesses and additional trade</t>
  </si>
  <si>
    <t>Fixed compensation for SMEs in various sectors - fewer than 50 employees and self employed. up to EUR 5000</t>
  </si>
  <si>
    <t>https://ec.europa.eu/info/sites/info/files/2020-european-semester-stability-programme-belgium_en.pdf ; https://www.partena-professional.be/en/knowledge-center/infoflashes/coronavirus-walloon-region-apply-compensation</t>
  </si>
  <si>
    <t>Walloon government:</t>
  </si>
  <si>
    <t>Compensation for rail companies for 2nd and 3rd quarters 2021</t>
  </si>
  <si>
    <t>SNCB and Infrabel, government owned railway services, are to receive further government support: €150m for the former, and €18.4m for the latter, but November 30th 2021.</t>
  </si>
  <si>
    <t>https://news.belgium.be/fr/covid-19-compensation-pour-la-sncb-et-infrabel-pour-les-deuxieme-et-troisieme-trimestres-de-2021</t>
  </si>
  <si>
    <t>Compensation for the costs of rebooking events in the Flemish Region</t>
  </si>
  <si>
    <t>Aid for SMEs and large enterprises, active in the Flemish Region, in the from of direct grants for the titular purpose.</t>
  </si>
  <si>
    <t>https://ec.europa.eu/competition/elojade/isef/case_details.cfm?proc_code=3_SA_63932</t>
  </si>
  <si>
    <t>SA.63932</t>
  </si>
  <si>
    <t>Compensation of care services:, creches, out-of-school care, sick children and family support, elderly care</t>
  </si>
  <si>
    <t>Creches suffering from lower attendance of children will be compensated for lost income. Income support for elderly care centres that experience a drop in the occupation rate of 5% or
more. Additional support for people with disabilities: 8,5% extra cash disbursement; Mental healthcare support; compensation for lost income: family carem revalidation mental healthcare, people with disabilities</t>
  </si>
  <si>
    <t>ESA D621</t>
  </si>
  <si>
    <t>Compensation premium</t>
  </si>
  <si>
    <t>A one-off compensation premium of €3,000 for companies and self-employed persons who are not obliged to close, but who see their turnover fall substantially (loss of turnover greater than 60% compared to the previous year - reference period 14 March - 30 April 2019). The premium also applies to those who are self-employed as secondary activity and pay social security contributions similar to someone with a primary occupation. People with a secondary occupation who pay contributions on an income between €6,996.89 and €13,993.78 can be granted a premium of €1,500, provided they also work as an employee for less than 80%.</t>
  </si>
  <si>
    <t>ESA D3</t>
  </si>
  <si>
    <t>Consumption voucher</t>
  </si>
  <si>
    <t>The introduction of "consumption voucher" of EUR 300, which can be granted by employers for the purchase of goods and services in the worst affected industries (e.g. hospitality industry) and is 100% deductible and tax-free.</t>
  </si>
  <si>
    <t>Corona Emergency Fund (semi- ) public sector</t>
  </si>
  <si>
    <t>Subsided companies will be able to recover losses through the establishment of an emergency fund (€ 200 mn) for subsidised sectors (culture, youth, media, sports, school trips, etc) and specific sectors (horticulture, parts of tourism, mobility and public works)</t>
  </si>
  <si>
    <t>S7</t>
  </si>
  <si>
    <t>Coverage of utility costs for the temporarily unemployed</t>
  </si>
  <si>
    <t>Compensation of electricity, heating or water consumption costs for the first month of temporary unemployment as a result of the crisis - EUR 202.68 per employee</t>
  </si>
  <si>
    <t>ESA D63</t>
  </si>
  <si>
    <t>crisis guarantee PMV</t>
  </si>
  <si>
    <t>For companies and self-employed that need bridge loans due to corona crisis and are not covered by the federal guarantee scheme. This is in addition to the existing guarantee scheme of up to EUR 300 million per year for investment loans and working capital which can be placed under the 75% regional guarantee.</t>
  </si>
  <si>
    <t>Culture Sector support</t>
  </si>
  <si>
    <t>Cybersécurité (Cybercriminalité)</t>
  </si>
  <si>
    <t>I - 2.01</t>
  </si>
  <si>
    <t>Cybersécurité (Renforcement des capacités FED I - 2.01 cybernétiques existantes)</t>
  </si>
  <si>
    <t>Cybersécurité (Renforcer la sécurité et la FED I - 2.01 cybersécurité)</t>
  </si>
  <si>
    <t>Cybersécurité (Société numérique sécurisée et FED I - 2.01 résiliente)</t>
  </si>
  <si>
    <t>Cybersécurité (Stop Phishing)</t>
  </si>
  <si>
    <t>Cybersecurity (intercepting and safeguarding NTSU/CTIF)</t>
  </si>
  <si>
    <t>I - 2.03</t>
  </si>
  <si>
    <t>Deferral of social security contributions by employers</t>
  </si>
  <si>
    <t>1 year deferral of payment for the first two quarters of 2020.</t>
  </si>
  <si>
    <t>Deferral of social security contributions by the self-employed</t>
  </si>
  <si>
    <t>Deferral of payment by one year. The measure applies to the provisional contributions for the first and second quarters of 2020 and to the regularisation contributions for quarters of 2018 which are due on 31 March 2020, 30 June 2020 and 30 September 2020.</t>
  </si>
  <si>
    <t>Degressivity of unemployment benefits frozen..</t>
  </si>
  <si>
    <t>the amount to which the unemployed person is entitled to on 1 April will be maintained until 30n June, and that the phases of degressivity will be extended by the period during which the unemployed person is entitled to benefits from 1 April - 30 June</t>
  </si>
  <si>
    <t>https://ec.europa.eu/info/sites/info/files/2020-european-semester-stability-programme-belgium_en.pdf ; https://www.conseilsuperieurdesfinances.be/sites/default/files/public/publications/csf_fin_avis_2020_04.pdf</t>
  </si>
  <si>
    <t>DG: Improved energy subsidy regime</t>
  </si>
  <si>
    <t>R - 1.03</t>
  </si>
  <si>
    <t>V1</t>
  </si>
  <si>
    <t>Digital investment</t>
  </si>
  <si>
    <t>VLA: Digisprong investment</t>
  </si>
  <si>
    <t>I - 4.01</t>
  </si>
  <si>
    <t>Digitization</t>
  </si>
  <si>
    <t>DG: Digital transformation of education</t>
  </si>
  <si>
    <t>I - 4.06</t>
  </si>
  <si>
    <t>FWB: Digital strategy for higher education and educating for social advancement</t>
  </si>
  <si>
    <t>I - 4.04</t>
  </si>
  <si>
    <t>RBC: Digital turn in Brussels' schools</t>
  </si>
  <si>
    <t>I - 4.05</t>
  </si>
  <si>
    <t>VLA: Digibanks</t>
  </si>
  <si>
    <t>I - 4.11</t>
  </si>
  <si>
    <t>Disability support</t>
  </si>
  <si>
    <t>Subsidies in housing and emergency housing sector for socially vulnerable (Retirement, home-care, disabled, mental health). subsidies for for people with disabilities, mental health, services for assistance to families and senior citizens, food aid, social economy, self employment</t>
  </si>
  <si>
    <t>Walloon government: COVID 19 Additional Needs</t>
  </si>
  <si>
    <t>Economy Component</t>
  </si>
  <si>
    <t>Fixed payment of EUR 5000 to various sectors of economic activity according to NACE code (details on which codes remains unclear, general information on NACE codes is available here: https://data.be/en/nace)</t>
  </si>
  <si>
    <t>Walloon government: Extraordinary Fund</t>
  </si>
  <si>
    <t>Education (especially digital) learning measures</t>
  </si>
  <si>
    <t>Electricity and gas subsidy</t>
  </si>
  <si>
    <t>One-off assistance of EUR 100 for families with a budget meter for electricity and EUR 75 for families with a budget meter for natural gas</t>
  </si>
  <si>
    <t>Employer contribution exemptions in events sector</t>
  </si>
  <si>
    <t>For 2nd and 3rd trimesters 2021, private sector events employers will be eligible for exemptions in employer contributions, regarding groups of five workers (providing conditions, including employee training, are met). Cost to be accounted for in 2021 balanced endowment.</t>
  </si>
  <si>
    <t>https://news.belgium.be/fr/covid-19-mesures-de-soutien-temporaires-en-faveur-des-employeurs-dans-le-secteur-de-levenementiel</t>
  </si>
  <si>
    <t>Temporary support measures for employers in events &amp; travel sectors</t>
  </si>
  <si>
    <t>N1</t>
  </si>
  <si>
    <t>Employment Component</t>
  </si>
  <si>
    <t>Exemptions from regional subsidy, fixed compensation for professional integration facilities (details on voucher program here: http://impact-phs.eu/national-practices/belgium-the-service-voucher-system/)</t>
  </si>
  <si>
    <t>Energy-efficient renovation of residential and public buildings</t>
  </si>
  <si>
    <t>financing renovation wave across regions to increase the energy efficiency of public buildings, social housing and residential buildings.</t>
  </si>
  <si>
    <t>https://ec.europa.eu/info/sites/default/files/belgium-recovery-resilience-factsheet_en.pdf</t>
  </si>
  <si>
    <t>𝜆Indiscriminate</t>
  </si>
  <si>
    <t xml:space="preserve">Establishment of an interdepartmental reserve
</t>
  </si>
  <si>
    <t>Conversion measures following the COVID crisis. Particularly aimed towards "shifting activities in Wallonia, the circular economy, short chains and initial concretisation of the Transition Plan"</t>
  </si>
  <si>
    <t>Exemption from Taxes</t>
  </si>
  <si>
    <t>Exemption from payment of regional tax on tourism accommodation establishments (city tax). Exemption from regional tax on taxi services or chauffeur driven vehicles</t>
  </si>
  <si>
    <t>Expenditure for infrastructure</t>
  </si>
  <si>
    <t>Increase in appropriations in the area of infrastructure to stimulate the local economy</t>
  </si>
  <si>
    <t>Flemish government:</t>
  </si>
  <si>
    <t>Expenses for medical equipment and campaigns</t>
  </si>
  <si>
    <t>Purchase of masks and other medical equipment, communication campaigns, ICT equipment</t>
  </si>
  <si>
    <t>Extension of aide for energy bills</t>
  </si>
  <si>
    <t>Update of policy (1/4/2021) to extend until the end of 2021, enabling a reduction of around 1/3rd in the energy bills for eligible citizens, including those temporarily unemployed under force majeure for over 14 days, and those eligible for unemployment benefits.</t>
  </si>
  <si>
    <t>https://www.wallonie.be/fr/actualites/covid-19-prolongation-de-la-mesure-daide-sur-la-facture-denergie</t>
  </si>
  <si>
    <t>Extension of crisis allowance for the self employed</t>
  </si>
  <si>
    <t>An allowance for self-employed individuals unable to work due to the pandemic was established on 15 September 2020, backdated to March, and expired 30/06/21. It has been extended to 30/09/21.</t>
  </si>
  <si>
    <t>https://news.belgium.be/fr/covid-19-prolongation-de-lindemnite-de-crise-supplementaire-pour-les-independants-en-incapacite-0</t>
  </si>
  <si>
    <t>Extension of deadline for existing support measures</t>
  </si>
  <si>
    <t>The deadline for support measures due to expire soon have been extended through June 2021 for an additional EUR 2 bn. These include tax deferrals for businesses, tax exemption of subsidies, support to furloughed workers and support to the most vulnerable</t>
  </si>
  <si>
    <t>https://news.belgium.be/fr/le-gouvernement-federal-prolonge-et-etend-le-train-de-mesures ;</t>
  </si>
  <si>
    <t>Extension of previous rescue package</t>
  </si>
  <si>
    <t>Extension of incentive premium</t>
  </si>
  <si>
    <t>ESA D21</t>
  </si>
  <si>
    <t>Extension of Integration Allowance</t>
  </si>
  <si>
    <t>Revision of rules for calculating integration allowance following changes to temporary unemployment benefits</t>
  </si>
  <si>
    <t>https://news.belgium.be/fr/covid-19-prolongation-de-la-mesure-liee-lallocation-dintegration</t>
  </si>
  <si>
    <t>Extension of support program for SMEs</t>
  </si>
  <si>
    <t>The council of ministers has extended (from June to December 31st) the program of government guaranteed loans for SMEs, begun in July 2020.</t>
  </si>
  <si>
    <t>https://news.belgium.be/fr/covid-19-hausse-non-structurelle-des-moyens-en-personnel-de-la-capac-pour-le-3e-trimestre-2021</t>
  </si>
  <si>
    <t>FED: (small) Offshore energy island</t>
  </si>
  <si>
    <t>Green climate rating: 99%</t>
  </si>
  <si>
    <t>I - 1.21</t>
  </si>
  <si>
    <t>FED: Accessible and multimodale train stations</t>
  </si>
  <si>
    <t>Green climate rating: 87%</t>
  </si>
  <si>
    <t>I - 3.09</t>
  </si>
  <si>
    <t>FED: An effective rail network</t>
  </si>
  <si>
    <t>Green climate rating: 92%</t>
  </si>
  <si>
    <t>I - 3.10</t>
  </si>
  <si>
    <t>FED: Belgium Builds Back Circular</t>
  </si>
  <si>
    <t>Green climate rating: 40%</t>
  </si>
  <si>
    <t>I - 5.15</t>
  </si>
  <si>
    <t>FED: Charging infrastructure (for electric cars)</t>
  </si>
  <si>
    <t>I - 3.18</t>
  </si>
  <si>
    <t>FED: Digital platform for inmates</t>
  </si>
  <si>
    <t>I - 4.09</t>
  </si>
  <si>
    <t>FED: Digitalising IPSS (digital platform for the interaction between social security and citizens and for each enterprise)</t>
  </si>
  <si>
    <t>Digitising public services</t>
  </si>
  <si>
    <t>I - 2.04</t>
  </si>
  <si>
    <t>FED: Digitising IPSS (digitising INASTI for independents)</t>
  </si>
  <si>
    <t>FED: Digitising IPSS (management of digital accounts for each enterprise)</t>
  </si>
  <si>
    <t>FED: Digitising SPF (a digital government for citizens and enterprises)</t>
  </si>
  <si>
    <t>I - 2.05</t>
  </si>
  <si>
    <t>FED: Digitising SPF (digital bozar)</t>
  </si>
  <si>
    <t>FED: Digitising SPF (digital transformation for the Justice system)</t>
  </si>
  <si>
    <t>FED: Digitising SPF (digitising AFSCA for workers and consumers)</t>
  </si>
  <si>
    <t>FED: Digitising SPF (Digitising judicial procedures)</t>
  </si>
  <si>
    <t>FED: Digitising SPF (freeding government data)</t>
  </si>
  <si>
    <t>FED: Digitising SPF (investing in digitising SPD foreign affairs and the services they offer)</t>
  </si>
  <si>
    <t>FED: Digitising SPF (managing crises and security)</t>
  </si>
  <si>
    <t>FED: Digitising SPF (single digital gateway)</t>
  </si>
  <si>
    <t>FED: Digitising SPF (support for exports via the development of digital tools and the digitalisation of the agency for external commerce)</t>
  </si>
  <si>
    <t>FED: Digitising SPF Jobs</t>
  </si>
  <si>
    <t>FED: Digitising the management processes of Asylum and immigration</t>
  </si>
  <si>
    <t>FED: eHealth Services and Health Data</t>
  </si>
  <si>
    <t>I - 2.06</t>
  </si>
  <si>
    <t>FED: E-inclusion for Belgium</t>
  </si>
  <si>
    <t>I - 4.08</t>
  </si>
  <si>
    <t>FED: Gender and the labour market</t>
  </si>
  <si>
    <t>I - 4.10</t>
  </si>
  <si>
    <t>FED: Industrial valuation chain for the transition towards hydrogen</t>
  </si>
  <si>
    <t>I - 1.15</t>
  </si>
  <si>
    <t>FED: Intelligent mobility (rail)</t>
  </si>
  <si>
    <t>I - 3.12</t>
  </si>
  <si>
    <t>FED: Nuclear medicine</t>
  </si>
  <si>
    <t>Green climate rating: 29%</t>
  </si>
  <si>
    <t>I - 5.08</t>
  </si>
  <si>
    <t>FED: R&amp;D; Call for support to space and aeronautics sectors</t>
  </si>
  <si>
    <t>I - 5.09</t>
  </si>
  <si>
    <t>𝜑3</t>
  </si>
  <si>
    <t>FED: R&amp;D; Minimisation of waste production in dismantling</t>
  </si>
  <si>
    <t>I - 5.10</t>
  </si>
  <si>
    <t>FED: Renovation for public buildings</t>
  </si>
  <si>
    <t>Green climate rating: 58%</t>
  </si>
  <si>
    <t>I - 1.04</t>
  </si>
  <si>
    <t>FED: Review of expenses (from admin budget)</t>
  </si>
  <si>
    <t>R - 6.01</t>
  </si>
  <si>
    <t>FED: Schuman</t>
  </si>
  <si>
    <t>Green climate rating: 100% - enables construction of cycle paths in Brussels, and the development of Robert Schumann plaza as a social and protest space.</t>
  </si>
  <si>
    <t>I - 3.04</t>
  </si>
  <si>
    <t>𝛿5</t>
  </si>
  <si>
    <t>FED: Velo Plus</t>
  </si>
  <si>
    <t>Green climate rating: 100% — cycle paths</t>
  </si>
  <si>
    <t>I - 3.03 (FED)</t>
  </si>
  <si>
    <t>Fibre optic network</t>
  </si>
  <si>
    <t>DG: Covering the white zones by developing fibre optic networks at very high speed</t>
  </si>
  <si>
    <t>I - 2.13</t>
  </si>
  <si>
    <t>Financing of skeyes (air traffic control)</t>
  </si>
  <si>
    <t>The granting of an endowment to skeyes of 45 million euros, including 20 million euros reimbursable, to ensure the operational and financial sustainability of the public company in 2020 and to ensure the payment of the State contribution Belgian at the Eurocontrol Agency</t>
  </si>
  <si>
    <t>https://news.belgium.be/fr/financement-de-skeyes-suite-la-pandemie-due-au-covid-19</t>
  </si>
  <si>
    <t>𝛾3</t>
  </si>
  <si>
    <t>Flemish support mechanism to undertakings impacted by COVID measures of October 2020</t>
  </si>
  <si>
    <t>Amendments to SA.60524, in addition to the prior 62156 &amp; 62826 measures: the mechanism is now available only to undertakings in hospitality, events, and disco/dance sectors. Eligible parties can receive compensation, on application, for lost turnover in Jul, Aug &amp; Sep '21, relative to the reference period in 2019. The budget for the policy has been increased from 634 to EUR 647.6 million; as before, beneficiaries may apply for up to 10% of lost turnover in grants.</t>
  </si>
  <si>
    <t>https://ec.europa.eu/competition/elojade/isef/case_details.cfm?proc_code=3_SA_64488</t>
  </si>
  <si>
    <t>SA.64488</t>
  </si>
  <si>
    <t>Funding for research on COVID19</t>
  </si>
  <si>
    <t>Grants of EUR 20 million and EUR 5 million repayable advance on the budget for research projects relating to COVID 19</t>
  </si>
  <si>
    <t>Further compensation to rail firms SNCB and Infrabel</t>
  </si>
  <si>
    <t>Compensation for reduction in passengers and use of railways during the restrictions introduced to tackle the pandemic. The total compensation administered so far is estimated at 168.4m€ between the two firms in the first three quarters of 2021, with the new allocation for Q4 at 33.7m€</t>
  </si>
  <si>
    <t>https://news.belgium.be/fr/covid-19-solde-provisoire-des-compensations-pour-la-sncb-et-infrabel-pour-2021</t>
  </si>
  <si>
    <t>FWB: digitising the cultural and media sectors</t>
  </si>
  <si>
    <t>I - 2.08</t>
  </si>
  <si>
    <t>FWB: digitising the ONE (office of births and infancy)</t>
  </si>
  <si>
    <t>I - 2.07</t>
  </si>
  <si>
    <t>FWB: Personalised accompanying in mandatory schooling</t>
  </si>
  <si>
    <t>I - 4.03</t>
  </si>
  <si>
    <t>FWB: Renovation of public buildings—culture</t>
  </si>
  <si>
    <t>I - 1.12</t>
  </si>
  <si>
    <t>FWB: Renovation of public buildings—schools</t>
  </si>
  <si>
    <t>Green climate rating: 23%</t>
  </si>
  <si>
    <t>I - 1.09</t>
  </si>
  <si>
    <t>Y4</t>
  </si>
  <si>
    <t>FWB: Renovation of public buildings—sports</t>
  </si>
  <si>
    <t>Green climate rating: 65%</t>
  </si>
  <si>
    <t>I - 1.10</t>
  </si>
  <si>
    <t>FWB: Renovation of public buildings—universities</t>
  </si>
  <si>
    <t>Green climate rating: 50%</t>
  </si>
  <si>
    <t>I - 1.11</t>
  </si>
  <si>
    <t>FWB: Research platform on energy transition</t>
  </si>
  <si>
    <t>I - 1.19</t>
  </si>
  <si>
    <t>FWB: Review of expenses (from admin budget)</t>
  </si>
  <si>
    <t>R - 6.05</t>
  </si>
  <si>
    <t>GELIGAR guarantee extension</t>
  </si>
  <si>
    <t>GELIGAR guarantees extension from EUR 50 million to EUR 250 million</t>
  </si>
  <si>
    <t>German Community: Renovation of social housing</t>
  </si>
  <si>
    <t>I - 1.03</t>
  </si>
  <si>
    <t>Guarantee scheme for individuals and companies affected by the corona crisis</t>
  </si>
  <si>
    <t>(1) The federal government will activate a guarantee program for all new loans and credit lines (but not refinancing loans) with a maximum duration of 12 months, which banks provide to viable non-financial businesses, small and medium-sized enterprises (SMEs), self-employed persons, and non-profit organizations from 1 April 2020 until 30 September 2020. The financial sector (including mortgage borrowers) will allow these same actors to delay payments due to the coronavirus; (2) Financial sector undertakes to grant viable, non-financial businesses and the self-employed, as well as mortgage borrowers with payment problems as a result of the corona crisis, postponement of payment until 30 September 2020 without charge. These two measures went into effect April 1, 2020. The first measure includes fiscal spending (liquidity support), the second does not. Unclear what proportion of spending is large business vs SME vs non-profit.</t>
  </si>
  <si>
    <t>https://www.nbb.be/en/articles/guarantee-scheme-individuals-and-companies-affected-corona-crisis</t>
  </si>
  <si>
    <t>Health Component</t>
  </si>
  <si>
    <t>Fixed compensation of EUR 5000 to the institutions in the health care sector</t>
  </si>
  <si>
    <t>Higher Education</t>
  </si>
  <si>
    <t>VLA: Funds for the advancement of higher education</t>
  </si>
  <si>
    <t>I - 4.02</t>
  </si>
  <si>
    <t>Improving connectivity</t>
  </si>
  <si>
    <t>WAL: Improving internal connectivity (via wifi) and external connectivity (via fibre optics) in schools, and also the 35 economic activity parcs of Wallonia</t>
  </si>
  <si>
    <t>I - 2.15</t>
  </si>
  <si>
    <t>Increase in staff appropriations for Auxiliary Unemployment Benefit Payment Fund</t>
  </si>
  <si>
    <t>The Fund (CAPAC) granted 1 million for 40 new hires to work on unemployment regulations, and another 0.5m € for 20 6-month contracted employees in the call center, to manage increased demand due to COVID-19.</t>
  </si>
  <si>
    <t>https://news.belgium.be/fr/covid-19-accroissement-des-credits-de-personnel-de-la-capac-pour-2021</t>
  </si>
  <si>
    <t>Increase in temporary unemployment benefit</t>
  </si>
  <si>
    <t>An increase in the benefit for temporary unemployment from 65% to 70%of the capped wage and an additional bonus of €5.63 per day. In addition to the cost of increasing the benefit rate and the additional premium, there is a volume effect of €3,626.4 million</t>
  </si>
  <si>
    <t>Increase in the additional crisis allowance for self employed and assisting spouses.</t>
  </si>
  <si>
    <t>The increase in the crisis allowance, to be implemented from 01/07/21, is of 2%.</t>
  </si>
  <si>
    <t>https://news.belgium.be/fr/covid-19-augmentation-de-lindemnite-complementaire-de-crise-pour-certains-travailleurs-independants</t>
  </si>
  <si>
    <t>Increased guarantees Gigarant NV</t>
  </si>
  <si>
    <t>In the context of the temporary relaxation of the European state aid rules under the corona crisis, Gigarant (Guarantee Scheme above € 1.5 million) an adjusted COVID-19 to put a guarantee on the market, which more offers flexibility. The guarantee capacity of Gigarant is being built for this from the current € 1.5 billion to € 3 billion</t>
  </si>
  <si>
    <t>Increasing insurance support for those in temporary employment or unemployed</t>
  </si>
  <si>
    <t>Payment of premiums (for insurance of pension, death, invalidity and hospitalisation cover) is due for people made unemployed is postponed to September 30, 2020; interest and principal repayments of mortgage loans suspended until 30 September 2020</t>
  </si>
  <si>
    <t>https://www.nbb.be/fr/articles/le-secteur-de-lassurance-sefforce-lui-aussi-de-lutter-contre-lincidence-socio-economique-de</t>
  </si>
  <si>
    <t>Infrastructure for the transport of H2 and C02</t>
  </si>
  <si>
    <t>Investment in transportation solutions for H2 and CO2 gases. The focus is primarily on the main industrial clusters in Flanders (Antwerp, Ghent), Wallonia (Hainaut, Liège) and Brussels. Staged investment.</t>
  </si>
  <si>
    <t>I - 1.14</t>
  </si>
  <si>
    <t>Insurance premium payment postponement</t>
  </si>
  <si>
    <t>Companies that are forced to stop their activities due to COVID are able to defer payment until september 2020; insurers also align with the banking sector; repayment of loans postponed until September 2020</t>
  </si>
  <si>
    <t>E</t>
  </si>
  <si>
    <t>E6</t>
  </si>
  <si>
    <t>Loan guarantee for SOWALFIN-SOFINEX SMEs</t>
  </si>
  <si>
    <t>funding for increase of claims on the guarantee</t>
  </si>
  <si>
    <t>Measures for socially vulnerable children and young people</t>
  </si>
  <si>
    <t>Non-structural funding to National Employment Bureau</t>
  </si>
  <si>
    <t>A further 358.5 thousand EUR authorised by the council of ministers to bolster staffing at the unemployment bureau given the additional strain the service faces from the pandemic.</t>
  </si>
  <si>
    <t>Additional funding to cover personal costs for 1st trimester 2021. Support to face increase in workload due to COVID (2.8M €).</t>
  </si>
  <si>
    <t>https://news.belgium.be/fr/covid-19-accroissement-non-structurel-des-moyens-de-personnel-de-lonem</t>
  </si>
  <si>
    <t>Novel low-carbon energy technologies - hydrogen component (assume 50% spent on renewables, 50% hydrogen)</t>
  </si>
  <si>
    <t>financing innovative hydrogen projects and the construction of a multi-functional energy platform in the North Sea to connect 2.1 GW of offshore wind electricity to Belgium.</t>
  </si>
  <si>
    <t>Nuisance premium</t>
  </si>
  <si>
    <t>Draft decision of the Flemish Government to grant aid to companies that are obliged to close or have been subject to operating restrictions as a result of the measures taken by the National Security Council from 12 March 2020 regarding the coronavirus. The premium amounts to €4,000 in the event of full
closure during the first three weeks and to €160 per day from 6 April 2020 onwards. All businesses with at least one full income are eligible, including market traders. The nuisance premium applies to several establishments per company, with a
maximum of 5. Hotels, restaurants and cafés that have to close a dining area are also entitled to the premium, even if they currently organise a takeaway service. People who are self-employed as secondary activity are also entitled to it, if they pay similar social security contributions as regular self-employed persons.</t>
  </si>
  <si>
    <t>Parental allowance for self -employed parents; extension</t>
  </si>
  <si>
    <t>Royal Decree granting a parental allowance in favor of the self-employed person who partially interrupts his self-employed activity as part of the measures to combat the spread of the Covid-19 coronavirus. Draft extension on 26 June. This measure provides that the allowance amounts to 532.24 euros or, if the self-employed person cohabits exclusively with one or more children for whom he is responsible, to 1,050 euros. This allowance is intended for the self-employed who continue their activities in September.</t>
  </si>
  <si>
    <t>https://news.belgium.be/fr/covid-19-prolongation-pour-septembre-lallocation-parentale-en-faveur-des-parents-travailleurs</t>
  </si>
  <si>
    <t>Pensions for civil service workers taking parental leave</t>
  </si>
  <si>
    <t>Provides for the inclusion of corona parental leave in the pensions of members of the staff of a federal, community or regional administration</t>
  </si>
  <si>
    <t>https://news.belgium.be/fr/prise-en-compte-du-conge-parental-corona-dans-la-pension-des-membres-du-personnel-de-la-fonction</t>
  </si>
  <si>
    <t>postponement of social security and tax repayments of companies and the self employed</t>
  </si>
  <si>
    <t>postponement of insurance payments for both companies and for individual consumers</t>
  </si>
  <si>
    <t>Postponement of tax return and payment deadlines</t>
  </si>
  <si>
    <t>i) postponement of deadlines for income, corporate, non-resident and VAT returns; ii) accelerated reimbursement of VAT credit; iii) postponement of VAT, personal income and corporate tax payment deadlines by two months (automatically)</t>
  </si>
  <si>
    <t>postponement of the payment of sums due to the ONSS (National Social Security Office)</t>
  </si>
  <si>
    <t>companies can pay sums due for the first and second quarters until December 15, 2020; employers in difficulty of payment due to the coronavirus crisis can request a clearance plan for the first and second quarters of 2020 - this plan will allow them to spread monthly payments over a period of 24 months maximum</t>
  </si>
  <si>
    <t>https://news.belgium.be/fr/coronavirus-les-mesures-pour-les-employeurs-sont-desormais-en-ligne</t>
  </si>
  <si>
    <t>Project VV015, digital acceleration of education</t>
  </si>
  <si>
    <t>229m EUR allocated to provide additional ICT resources to school boards.</t>
  </si>
  <si>
    <t>https://beslissingenvlaamseregering.vlaanderen.be/?search=plan%20vlaamse%20veerkracht ; https://beslissingenvlaamseregering.vlaanderen.be/document-view/608A6751364ED90008000A1D</t>
  </si>
  <si>
    <t>Flemish Resilience Plan</t>
  </si>
  <si>
    <t>Project VV017, recovery and resilience in education</t>
  </si>
  <si>
    <t>File 17: the Flemish Government awards a subsidy of up to 2.88m EUR to project proposals for the education sector from 2021 to June 30 2023.</t>
  </si>
  <si>
    <t>https://beslissingenvlaamseregering.vlaanderen.be/?search=plan%20vlaamse%20veerkracht</t>
  </si>
  <si>
    <t>Project VV056, government services - onboarding framework agreements</t>
  </si>
  <si>
    <t>15m EUR allocation to upscale the underlying systems of gov services, digitization.</t>
  </si>
  <si>
    <t>https://beslissingenvlaamseregering.vlaanderen.be/?search=plan%20vlaamse%20veerkracht ; https://beslissingenvlaamseregering.vlaanderen.be/document-view/6087AF4C364ED90008000824</t>
  </si>
  <si>
    <t>Project VV057, supporting digital transformation</t>
  </si>
  <si>
    <t>File 57: 5m EUR for this project in 2021, including for the Digital Flanders Agency (translated). Overlap with other projects re MAGDA and administrative digitisation.</t>
  </si>
  <si>
    <t>https://beslissingenvlaamseregering.vlaanderen.be/?search=plan%20vlaamse%20veerkracht ; https://beslissingenvlaamseregering.vlaanderen.be/document-view/60911D0D364ED90008000E3B</t>
  </si>
  <si>
    <t>Project VV067, the modernization of cloud and network infrastructure.</t>
  </si>
  <si>
    <t>File 67: 3.5m EUR for 2021 and 2022, investing in the cloud infrastructure for gov. services.</t>
  </si>
  <si>
    <t>https://beslissingenvlaamseregering.vlaanderen.be/?search=plan%20vlaamse%20veerkracht ; https://beslissingenvlaamseregering.vlaanderen.be/document-view/60911D7E364ED90008000E47</t>
  </si>
  <si>
    <t>Project VV072</t>
  </si>
  <si>
    <t>Files 72 and 129; the project titled 'targeted digital transformation' is allocated 5m EUR. The project aims to stimulate the digital transformation of the cultural sector.</t>
  </si>
  <si>
    <t>https://beslissingenvlaamseregering.vlaanderen.be/?search=plan%20vlaamse%20veerkracht ; https://beslissingenvlaamseregering.vlaanderen.be/?search=plan%20vlaamse%20veerkracht</t>
  </si>
  <si>
    <t>Project VV115, digitization of the NIHDI sectors</t>
  </si>
  <si>
    <t>File 115: 11m EUR provided for to psychiatric care homes, rehabilitation hospitals and others, with the condition that the sector(s) is digitized.</t>
  </si>
  <si>
    <t>https://beslissingenvlaamseregering.vlaanderen.be/?search=plan%20vlaamse%20veerkracht ; https://beslissingenvlaamseregering.vlaanderen.be/document-view/6093EF1B364ED90008000049</t>
  </si>
  <si>
    <t>Project VV128, digital skills</t>
  </si>
  <si>
    <t>File 128: Digital transformation pillar of the AHAD recovery plan approved, to sum of 11m EUR.</t>
  </si>
  <si>
    <t>https://beslissingenvlaamseregering.vlaanderen.be/?search=plan%20vlaamse%20veerkracht ; https://beslissingenvlaamseregering.vlaanderen.be/document-view/60940C29364ED9000800005E</t>
  </si>
  <si>
    <t>Project VV167</t>
  </si>
  <si>
    <t>Preliminary 'Implementation of the Master Plan School Building 2.0' approval; the total additional investment in DBFM Schools of Flanders is planned to be around 1B EUR, but this is not yet confirmed nor allocated. 07/05/2021</t>
  </si>
  <si>
    <t>Project VV171, 'Flanders chiplab of the world'</t>
  </si>
  <si>
    <t>File 171: a capital increase of FIDIMEC nv of 30m EUR, for participation in the Imec.xpand II fund (nanotech startups).</t>
  </si>
  <si>
    <t>https://beslissingenvlaamseregering.vlaanderen.be/?search=plan%20vlaamse%20veerkracht ; https://beslissingenvlaamseregering.vlaanderen.be/document-view/60911756364ED90008000DE0</t>
  </si>
  <si>
    <t>Project VV58, acceleration of common services</t>
  </si>
  <si>
    <t>File 58: 1.64m EUR allocated for 2021, for accelerated investments in the reliability of the MAGDA data sharing platform, the data hub for the Flemish public sector.</t>
  </si>
  <si>
    <t>https://beslissingenvlaamseregering.vlaanderen.be/?search=plan%20vlaamse%20veerkracht ; https://beslissingenvlaamseregering.vlaanderen.be/document-view/60911C83364ED90008000E2F</t>
  </si>
  <si>
    <t>Prolongation of "target group" reductions for employers active in the travel and hotel sectors (SA.62562 and SA.62651).</t>
  </si>
  <si>
    <t>An extension of prior measures to the third quarter of 2021, increasing the budget for reductions in social security contributions for hotel sector employers by 16.8725 million EUR.</t>
  </si>
  <si>
    <t>https://ec.europa.eu/competition/elojade/isef/case_details.cfm?proc_code=3_SA_63950</t>
  </si>
  <si>
    <t>SA.63950</t>
  </si>
  <si>
    <t>Purchase of masks</t>
  </si>
  <si>
    <t>Purchase of masks incl surgical masks and FFP2 masks</t>
  </si>
  <si>
    <t>Walloon government: Purchases</t>
  </si>
  <si>
    <t>Rail infrastructure investment</t>
  </si>
  <si>
    <t>The Boost Plan provides EUR 0.01 bn to the rail companies Infrabel and SNCB</t>
  </si>
  <si>
    <t>https://news.belgium.be/fr/plan-boost-2021-investissements-ferroviaires-supplementaires</t>
  </si>
  <si>
    <t>𝛾5</t>
  </si>
  <si>
    <t>Rail Pass given to every resident</t>
  </si>
  <si>
    <t>Every resident receives a rail pass for 10 train rides valid from 1 July to 31 December. The supplement for taking bicycles is temporarily lifted</t>
  </si>
  <si>
    <t>RBC: Acceleration in the deployment of MaaS</t>
  </si>
  <si>
    <t>I - 3.13</t>
  </si>
  <si>
    <t>𝛿4</t>
  </si>
  <si>
    <t>RBC: Digitising citizen-enterprise processes</t>
  </si>
  <si>
    <t>I - 2.11</t>
  </si>
  <si>
    <t>RBC: Grants for modal shift</t>
  </si>
  <si>
    <t>I - 3.14</t>
  </si>
  <si>
    <t>𝛿Indiscriminate</t>
  </si>
  <si>
    <t>RBC: Green the bus fleet (STIB MIVB)</t>
  </si>
  <si>
    <t>I - 3.17</t>
  </si>
  <si>
    <t>RBC: Improved energy subsidy regime</t>
  </si>
  <si>
    <t>R - 1.02</t>
  </si>
  <si>
    <t>RBC: regional platform for information exchange</t>
  </si>
  <si>
    <t>I - 2.10</t>
  </si>
  <si>
    <t>RBC: Renolab: Renovation laboratory</t>
  </si>
  <si>
    <t>I - 1.13</t>
  </si>
  <si>
    <t>RBC: Renovation of public buildings</t>
  </si>
  <si>
    <t>I - 1.08</t>
  </si>
  <si>
    <t>𝜃13</t>
  </si>
  <si>
    <t>𝜃5</t>
  </si>
  <si>
    <t>RBC: Review of expenses (from admin budget)</t>
  </si>
  <si>
    <t>R - 6.04</t>
  </si>
  <si>
    <t>RBC: Smart Move</t>
  </si>
  <si>
    <t>I - 3.15</t>
  </si>
  <si>
    <t>RBC: Strategy for the recovery of the job market</t>
  </si>
  <si>
    <t>I - 5.05</t>
  </si>
  <si>
    <t>RBC: Velo Plus</t>
  </si>
  <si>
    <t>I - 3.03 (RBC)</t>
  </si>
  <si>
    <t>Reduction of social security contributions for employers active in the travel sector and “target group” reductions for employers active in the hotel and events sectors</t>
  </si>
  <si>
    <t>Aid in the from of a wage subsidy consisting of a reduction in social security contributions required from travel sector employers. Recipient firms must continue to employ staff for at least April 1 to June 30, 2021.</t>
  </si>
  <si>
    <t>https://ec.europa.eu/competition/elojade/isef/case_details.cfm?proc_code=3_SA_62562 ; https://ec.europa.eu/competition/state_aid/cases1/202124/294608_2283027_20_2.pdf</t>
  </si>
  <si>
    <t>SA.62562</t>
  </si>
  <si>
    <t>Aid in the from of a wage subsidy consisting of a reduction in social security contributions required from events sector employers. Recipient firms must continue to employ staff for at least April 1 to June 30, 2021.</t>
  </si>
  <si>
    <t>SA.62651</t>
  </si>
  <si>
    <t>Reduction of Social security contributions for the self-employed</t>
  </si>
  <si>
    <t>Self-employed persons whose income is lower than the amount used as a basis for calculating their contribution may request a reduction in their contribution.</t>
  </si>
  <si>
    <t>Reduction of VAT on services to 6%</t>
  </si>
  <si>
    <t>VAT on all services, except alcoholic beverages is reduced to 6% until 31 December 2020</t>
  </si>
  <si>
    <t>Refinancing of the Special Social assistance Fund</t>
  </si>
  <si>
    <t>Refinancing of the Special Social Assistance Fund, CPAs</t>
  </si>
  <si>
    <t>Regional guarantee for bank loans</t>
  </si>
  <si>
    <t>Regional guarantee for bank loans from the Brussels Guarantee fund</t>
  </si>
  <si>
    <t>Resilience mechanism in favour of the sectors most persistently [durably] affected since the beginning of the COVID-19 outbreak.</t>
  </si>
  <si>
    <t>Direct grants to be approved until 31/12/2021, for the benefit of SMEs and self-employed recipients active in Wallonia before 1/1/2021 most severely hit by the pandemic due either to long-lasting prohibition measures or restrictions linked to non essential trips. This includes business with activities in retail, horeca, travel, culture, sport, and personnel services. Business must be able to prove decreases of at least 60% in turnover year-on-year pre and post pandemic, and can benefit from a grant equivalent to 15% of the global turnover of the beneficiary in 2019.</t>
  </si>
  <si>
    <t>https://ec.europa.eu/competition/elojade/isef/case_details.cfm?proc_code=3_SA_64030</t>
  </si>
  <si>
    <t>SA.64030</t>
  </si>
  <si>
    <t>Ricochet-Recovery Loan</t>
  </si>
  <si>
    <t>Loan to be adapted to SME needs for recovery; maximum loan increases from 45 to 100,000 €, SOWALFIN funds up to 50,000, increased from 15,000 €. Available from 15/03/2021, precise funds available unclear.</t>
  </si>
  <si>
    <t>https://gouvernement.wallonie.be/files/CP%20-%20Gouvernement%20de%20Wallonie%20-%2025.02.2021.pdf</t>
  </si>
  <si>
    <t>Walloon government: Support plan for recovery of SMEs</t>
  </si>
  <si>
    <t>SOCAMUT NV - SOWALFIN group</t>
  </si>
  <si>
    <t xml:space="preserve">Ensuring liquidity support to small businesses and
self-employed persons economically
disadvantaged by the COVID-19 crisis through a
financing solution together with bank credits 
</t>
  </si>
  <si>
    <t>Social Action Component</t>
  </si>
  <si>
    <t>Purchase of protective equipment, food, recruitment of temporary and additional staff for social networks, shelter,s community centres, night shelters, housing structures</t>
  </si>
  <si>
    <t>Social security wages to exclude voluntary overtime</t>
  </si>
  <si>
    <t>Extends through 2nd trimester 2021 policy from 05/06/2020 exempting 120 hours of voluntary overtime earnings per worker in essential services from falling into the taxable wage base.</t>
  </si>
  <si>
    <t>https://news.belgium.be/fr/covid-19-exoneration-des-cotisations-sociales-sur-les-heures-supplementaires-dans-les-secteurs</t>
  </si>
  <si>
    <t>Solvency &amp; Recovery funding</t>
  </si>
  <si>
    <t>Establishing a solvency &amp; recovery fund of 400M € composed of two parts. The first is to reinforce the finances of Wallonian companies, raising the capital of firms in sectors particularly impacted by the crisis. The second is for growth and transition, for firms with investment projects—this may be for digital transition or energy transition, as listed priorities.</t>
  </si>
  <si>
    <t>SOMACUT</t>
  </si>
  <si>
    <t>Liquidity support for SME: SOCAMUT subordinated loan of up to EUR 25000 (and up to 50% of the joint bank loan) after an exemption for capital extended to upt to 12 months. A new, depreciable bank loan of upt to EUR 50,000 for investment or a new short term loan guaranteed up to 75%</t>
  </si>
  <si>
    <t>SOWALFIN-GELIGAR</t>
  </si>
  <si>
    <t>Support measures to businesses affected</t>
  </si>
  <si>
    <t>https://www.sogepa.be/fr/news/223_covid-19-mesures-de-soutien-supplementaires-des-outils-de-financement-publics-sowalfin-sogepa-et-sri ; https://ec.europa.eu/info/sites/info/files/2020-european-semester-stability-programme-belgium_en.pdf</t>
  </si>
  <si>
    <t>Walloon government: Economic and financial instruments</t>
  </si>
  <si>
    <t>State aid for airlines</t>
  </si>
  <si>
    <t>Compensation for the damage caused by natural disasters.</t>
  </si>
  <si>
    <t>https://ec.europa.eu/competition/elojade/isef/case_details.cfm?proc_code=3_SA_61709</t>
  </si>
  <si>
    <t>SA.61709</t>
  </si>
  <si>
    <t>Subordinated 'propulsion' loan</t>
  </si>
  <si>
    <t>New government loan of up to 1M € in connection with a bank loan for the same amount, to be available to SMEs impacted by the crisis. Minimum 50,000 €, fixed rate 2.5% pa, without any guarantees required from the firm nor the bank. Alongside the 100M € package in 2021 to establish this, the EIF will guarantee 70% of the value of each loan.</t>
  </si>
  <si>
    <t>https://gouvernement.wallonie.be/files/CP%20-%20Gouvernement%20de%20Wallonie%20-%2025.02.2021.pdf ; https://www.1890.be/solution/pret-propulsion/</t>
  </si>
  <si>
    <t>Subsidised loans scheme</t>
  </si>
  <si>
    <t>SRIW (99.43&amp; owned by the Walloon Regional government) will grant SME and large enterprises, excluding financial institutions senior &amp; subordinated loans, to preserve economic activity in Wallonia despite covid measures. Total estimated budget EUR 200 million.</t>
  </si>
  <si>
    <t>https://ec.europa.eu/competition/state_aid/cases1/202114/293400_2262872_42_2.pdf</t>
  </si>
  <si>
    <t>Subsidy for additional social assistance</t>
  </si>
  <si>
    <t>Subsidy for social assistance for the target groups of social action centres (CPAS) - to cover additional expenses of social assistance for vulnerable groups and to place more emphasis on support for children</t>
  </si>
  <si>
    <t>https://news.belgium.be/fr/covid-19-octroi-dun-subside-pour-laide-sociale-complementaire-au-niveau-des-cpas</t>
  </si>
  <si>
    <t>Supplementary support for the homeless</t>
  </si>
  <si>
    <t>The minister responsible for the fight against poverty extended measures for the support of the homeless in the context of the covid crisis. 951993 EUR allocated to the Red Cross and Doctors of the World (Médecins du Monde), and 300000 split equally amongst the towns of Liège, Gand, Anvers and Charleroi.</t>
  </si>
  <si>
    <t>https://news.belgium.be/fr/covid-19-allocation-de-ressources-supplementaires-pour-les-sans-abris</t>
  </si>
  <si>
    <t>Support for international rail and commercial freight transport</t>
  </si>
  <si>
    <t>The federal government has released another 14.35m EUR via cuts in taxes for train companies running freight and international routes, under EU law 2021/1429 allowing the extension of aid projects for losses incurred during the COVID-19 pandemic.</t>
  </si>
  <si>
    <t>https://news.belgium.be/fr/covid-le-gouvernement-federal-prolonge-et-renforce-les-mesures-de-soutien-aux-entreprises</t>
  </si>
  <si>
    <t>Support for international transport companies</t>
  </si>
  <si>
    <t>Support measures for Thalys, Eurostar &amp; ICE (rail): 1.5€ train/km reduction in charge for commercial passenger travel within Belgium, and cancelling of cancellation &amp; reservation fees for train routes, from 01/01-30/06/2021.</t>
  </si>
  <si>
    <t>https://news.belgium.be/fr/covid-19-mesure-de-soutien-aux-entreprises-de-transport-international-de-passagers</t>
  </si>
  <si>
    <t>Support for the social economy sector in the COVID-19 context</t>
  </si>
  <si>
    <t>Value included under RRF (recovery and resilience facility); policy funds direct grants to 'social economy companies' which have experienced negative pressure on the sustainable employment of target group employees due to the pandemic (target employment including those with drug issues, ex-convicts, and the long-term unemployed).</t>
  </si>
  <si>
    <t>https://ec.europa.eu/competition/elojade/isef/case_details.cfm?proc_code=3_SA_64072 ; https://eur-lex.europa.eu/legal-content/EN/ALL/?uri=OJ%3AC%3A2021%3A469%3ATOC</t>
  </si>
  <si>
    <t>SA.64072</t>
  </si>
  <si>
    <t>Support to municipalities and CPAs</t>
  </si>
  <si>
    <t>Increase of the allocation by 5%</t>
  </si>
  <si>
    <t>Support to sport clubs</t>
  </si>
  <si>
    <t>Funding for Wallonian sport clubs, of approximately40 € per member, along with local authorities committing not to raise rents on sports facilities, clubs committing to not raise fees in 2021-2022, and local authorities given an obligation to publicise the aid available.</t>
  </si>
  <si>
    <t>https://www.wallonie.be/fr/actualites/22-millions-eu-pour-aider-les-clubs-sportifs-wallons</t>
  </si>
  <si>
    <t>Support to the Common Community Commission (CCC)</t>
  </si>
  <si>
    <t>Social Support for homelessness/migrants/disabled/mental health, including recruitment and support of doctors and care workers</t>
  </si>
  <si>
    <t>Common Community Commission</t>
  </si>
  <si>
    <t>Support to the French-Speaking Community Commission (FCC)</t>
  </si>
  <si>
    <t>Support for education, disability, sport and social cohesion, culture including support for sports clubs and non-profits with commercial leases</t>
  </si>
  <si>
    <t>French-Speaking Community Commission</t>
  </si>
  <si>
    <t>Support to tourism accommodation sector in Brussels-Capital Region</t>
  </si>
  <si>
    <t>Direct grants, to the total budget of 8.575m EUR, are made available by the state for the tourism accommodation sector in the Brussels-Capital region, to support given the loss of business due to travel restrictions.</t>
  </si>
  <si>
    <t>https://ec.europa.eu/competition/state_aid/cases1/202126/294988_2288517_80_2.pdf</t>
  </si>
  <si>
    <t>SA.63215</t>
  </si>
  <si>
    <t>Support to tourism accommodation sector in Brussels-Capital Region II</t>
  </si>
  <si>
    <t>A further measure of direct grants, following SA.63215, with a total budget of 17.6994M EUR. The grants are to go to accomodation enterprises active in the region and impacted by the pandemic (the government estimates 202 beneficiaries).</t>
  </si>
  <si>
    <t>https://ec.europa.eu/competition/elojade/isef/case_details.cfm?proc_code=3_SA_100118</t>
  </si>
  <si>
    <t>SA.100118</t>
  </si>
  <si>
    <t>Suspension of import duties and VATs</t>
  </si>
  <si>
    <t>suspension of taxes on goods needed to combat COVID19. Extended on 23 July to last until 31 October (decision (EU) 2020/1101).</t>
  </si>
  <si>
    <t>https://financien.belgium.be/nl/Actueel/update-covid-19-douane-en-belastingvrijstellingen-bij-rampen ; https://financien.belgium.be/nl/Actueel/update-covid-19-verlenging-van-de-termijn-van-vrijstelling-van-rechten-en-btw-bij-invoer-op</t>
  </si>
  <si>
    <t>(EU) 2020/491</t>
  </si>
  <si>
    <t>suspension of VAT on donations of medical equipment</t>
  </si>
  <si>
    <t>i) companies that offer stocks of medical equipment to health care facilities do not have to pay VAT on the donations; ii) anyone who temporarily incurs additional costs for the production of medical supplies can charge them as expenses</t>
  </si>
  <si>
    <t>https://finances.belgium.be/fr/Actualites/pas-de-tva-sur-les-dons-de-mat%C3%A9riel-m%C3%A9dical-aux-h%C3%B4pitaux</t>
  </si>
  <si>
    <t>Sustainable transport</t>
  </si>
  <si>
    <t>Financing of 356 green buses for public transport, promoting the deployment of over 78,000 electric charging stations, improving railway infrastructure and intermodal platforms in ports across the country, creating or refurbishing 1500 km of cycling pathways.</t>
  </si>
  <si>
    <t>Tax suspension and local authorities component of Extraordinary Fund</t>
  </si>
  <si>
    <t>Suspension of AO tax; compensation of the municipal tax moderation</t>
  </si>
  <si>
    <t>Walloon government: special power of attorney decision No 10 of the Walloon government concerning the temporary suspension of certain tax provisions</t>
  </si>
  <si>
    <t>Temporary reinsurement of short-term trade credits</t>
  </si>
  <si>
    <t>State agencies and private insurance companies protocol agreement on a reinsurance program for short-term (less than 2 years) trade credits- aimed at domestic policyholders who are insured with a credit insurance company active in Belgium. The program aims for credit insurance companies to keep credit limits that have been utilized in the 12 months prior to March 1, 2020 intact as much as possible until the end of 2020</t>
  </si>
  <si>
    <t>https://www.nbb.be/nl/artikels/covid-19-steunmaatregel-overheid-herverzekert-tijdelijk-kortlopend-handelskrediet</t>
  </si>
  <si>
    <t>Temporary Unemployment facilitation</t>
  </si>
  <si>
    <t>Simplification of formalities for temporary unemployment: i) employer is no longer obliged to send communications of temporary unemployment due to force majeure to PREPARATION DU PROGRAMME DE STABILITE 2020 unemployment office ; ii) workers temporarily laid off for force majeure or economic reasons are eligible for unemployment benefits without eligibility conditions</t>
  </si>
  <si>
    <t>https://www.onem.be/fr/nouveau/chomage-temporaire-la-suite-de-lepidemie-de-coronavirus-covid-19-simplification-de-la-procedure</t>
  </si>
  <si>
    <t>Time credits</t>
  </si>
  <si>
    <t>Time credit given to employees of companies who are in difficulty and or restructuring due to the Corona crisis</t>
  </si>
  <si>
    <t>https://legalworld.wolterskluwer.be/nl/nieuws/socialeye/covid-19-met-coronatijdskrediet-kunnen-ondernemingen-in-moeilijkheden-arbeidsprestaties-verminderen-in-ruil-voor-een-uitkering</t>
  </si>
  <si>
    <t>Travel agent social security reductions</t>
  </si>
  <si>
    <t>Concerning the 2nd &amp; 4th trimester 2020, and 1st 2021, employer social security contributions (for travel agents) are fully waived. Group-based reductions are foreseen for the 2nd trimester 2021, and the 3rd potentially (to be confirmed later). Some c</t>
  </si>
  <si>
    <t>Unallocated Spending</t>
  </si>
  <si>
    <t>Unallocated above - difference from Total spending announced in the 2020 Stability programme (EUR 10.19 billion, plus EUR 51 million in guarantees) as well as the August 2020 SURE application of EUR 7.7 billion from the EU</t>
  </si>
  <si>
    <t>https://www.nbb.be/en/articles/guarantee-scheme-individuals-and-companies-affected-corona-crisis ; https://ec.europa.eu/info/sites/info/files/2020-european-semester-stability-programme-belgium_en.pdf</t>
  </si>
  <si>
    <t>University hospitals</t>
  </si>
  <si>
    <t>To cover the additional expenditure on equipment for the fight against the epidemic</t>
  </si>
  <si>
    <t>Various support for companies encountering financial difficulties</t>
  </si>
  <si>
    <t>Companies that encounter financial difficulties stemming from Professional withholding tax, VAT, Personal income tax, and Corporate tax following the spread of the coronavirus can request support measures from the FPS Finances in the from of Payment plan, Exemption from default interest, and Remission of fines for non-payment</t>
  </si>
  <si>
    <t>https://finances.belgium.be/fr/Actualites/mesures-de-soutien-dans-le-cadre-du-coronavirus-covid-19</t>
  </si>
  <si>
    <t>VLA: Blue Deal</t>
  </si>
  <si>
    <t>0.29096.Green climate rating: 98%</t>
  </si>
  <si>
    <t>I - 1.24</t>
  </si>
  <si>
    <t>VLA: Charging infrastructure (for electric cars)</t>
  </si>
  <si>
    <t>0.02946.Green climate rating: 100%</t>
  </si>
  <si>
    <t>I - 3.19</t>
  </si>
  <si>
    <t>VLA: Circular construction and manufacturing industry</t>
  </si>
  <si>
    <t>0.025.Green climate rating: 40%</t>
  </si>
  <si>
    <t>I - 5.17</t>
  </si>
  <si>
    <t>VIndiscriminate</t>
  </si>
  <si>
    <t>VLA: Cycling infrastructure</t>
  </si>
  <si>
    <t>Cycling infrastructure</t>
  </si>
  <si>
    <t>I - 3.01</t>
  </si>
  <si>
    <t>VLA: Digital skills</t>
  </si>
  <si>
    <t>I - 5.06</t>
  </si>
  <si>
    <t>VLA: digitising the Flemish government</t>
  </si>
  <si>
    <t>0.12056.Digitising public services</t>
  </si>
  <si>
    <t>I - 2.09</t>
  </si>
  <si>
    <t>VLA: Ecological defragmentation</t>
  </si>
  <si>
    <t>0.0247.Green climate rating: 40%</t>
  </si>
  <si>
    <t>I - 1.23</t>
  </si>
  <si>
    <t>VLA: Green the De Lijn bus fleet</t>
  </si>
  <si>
    <t>0.093.Green climate rating: 60%</t>
  </si>
  <si>
    <t>I - 3.16</t>
  </si>
  <si>
    <t>VLA: Improved energy subsidy regime</t>
  </si>
  <si>
    <t>0.243.Climate Tagging:43%.</t>
  </si>
  <si>
    <t>R - 1.01</t>
  </si>
  <si>
    <t>VLA: Industrial valuation chain for the transition towards hydrogen</t>
  </si>
  <si>
    <t>0.125.Green climate rating: 100%</t>
  </si>
  <si>
    <t>I - 1.16</t>
  </si>
  <si>
    <t>VLA: Learning and careers offensive</t>
  </si>
  <si>
    <t>I - 5.04</t>
  </si>
  <si>
    <t>VLA: Recycling hub</t>
  </si>
  <si>
    <t>0.03.Green climate rating: 40%</t>
  </si>
  <si>
    <t>I - 5.14</t>
  </si>
  <si>
    <t>VLA: Reinforce R&amp;D</t>
  </si>
  <si>
    <t>0.28.Green climate rating: 21%</t>
  </si>
  <si>
    <t>I - 5.11</t>
  </si>
  <si>
    <t>VLA: Renovation of public buildings</t>
  </si>
  <si>
    <t>0.02.Green climate rating:40%</t>
  </si>
  <si>
    <t>I - 1.05</t>
  </si>
  <si>
    <t>VLA: Renovation of social housing</t>
  </si>
  <si>
    <t>0.035.Green climate rating:91%</t>
  </si>
  <si>
    <t>I - 1.01</t>
  </si>
  <si>
    <t>VLA: Research in renewable heat</t>
  </si>
  <si>
    <t>0.0443.Green climate rating: 100%</t>
  </si>
  <si>
    <t>I - 1.20</t>
  </si>
  <si>
    <t>VLA: Revision of expenses</t>
  </si>
  <si>
    <t>R - 6.02</t>
  </si>
  <si>
    <t>VV Project 68, the Kaleidos Platform</t>
  </si>
  <si>
    <t>File 68: 2.4m EUR provided for this project for 2021-2022, the Kaleidos platform works on the digitization of the administrative decision-making and regulatory process, visant à accroître la transparence du gouvernement flamand.</t>
  </si>
  <si>
    <t>https://beslissingenvlaamseregering.vlaanderen.be/?search=plan%20vlaamse%20veerkracht ; https://beslissingenvlaamseregering.vlaanderen.be/document-view/60911C15364ED90008000E21</t>
  </si>
  <si>
    <t>Wage subsidies</t>
  </si>
  <si>
    <t>A wage subsidy to certain categories of employers in the travel sector in the context of the crisis of the coronavirus.The salary subsidy they can request corresponds to a maximum of 70% of the salary cost of first and second quarters of 2021 for workers, limited to 4,500 euros per month.</t>
  </si>
  <si>
    <t>https://news.belgium.be/fr/covid-19-subside-salarial-pour-certains-employeurs-du-secteur-de-voyages</t>
  </si>
  <si>
    <t>WAL: A6KE6K - Hub for innovation and digital and technological education</t>
  </si>
  <si>
    <t>I - 5.01</t>
  </si>
  <si>
    <t>WAL: Albert Canal and Trilogiport</t>
  </si>
  <si>
    <t>I - 3.11</t>
  </si>
  <si>
    <t>WAL: Biodiversity and adaptation to the climate</t>
  </si>
  <si>
    <t>Green climate rating: 64%</t>
  </si>
  <si>
    <t>I - 1.22</t>
  </si>
  <si>
    <t>WAL: Creation of public housing and housing for vulnerable individuals</t>
  </si>
  <si>
    <t>I - 4.12</t>
  </si>
  <si>
    <t>WAL: Cycle paths</t>
  </si>
  <si>
    <t>I - 3.02</t>
  </si>
  <si>
    <t>WAL: Deployment of circular economy in Wallonia</t>
  </si>
  <si>
    <t>Green climate rating: 30%</t>
  </si>
  <si>
    <t>I - 5.16</t>
  </si>
  <si>
    <t>WAL: Develop low carbon emissions industry</t>
  </si>
  <si>
    <t>I - 1.18</t>
  </si>
  <si>
    <t>WAL: Digitisation of the Wallonian tourism sector</t>
  </si>
  <si>
    <t>I - 5.13</t>
  </si>
  <si>
    <t>WAL: Digitising regional and local administrations</t>
  </si>
  <si>
    <t>I - 2.12</t>
  </si>
  <si>
    <t>WAL: European school of biotechnology and health centre</t>
  </si>
  <si>
    <t>I - 5.02</t>
  </si>
  <si>
    <t>WAL: Extension of the metro</t>
  </si>
  <si>
    <t>I - 3.07</t>
  </si>
  <si>
    <t>WAL: Extension of the tram</t>
  </si>
  <si>
    <t>I - 3.06</t>
  </si>
  <si>
    <t>WAL: High level bus service</t>
  </si>
  <si>
    <t>Green climate rating: 0%</t>
  </si>
  <si>
    <t>I - 3.05</t>
  </si>
  <si>
    <t>WAL: Industrial valuation chain for the transition towards hydrogen</t>
  </si>
  <si>
    <t>I - 1.17</t>
  </si>
  <si>
    <t>WAL: Intelligent traffic lights</t>
  </si>
  <si>
    <t>I - 3.08</t>
  </si>
  <si>
    <t>𝛿6</t>
  </si>
  <si>
    <t>WAL: Lifelong digital education</t>
  </si>
  <si>
    <t>I - 5.07</t>
  </si>
  <si>
    <t>WAL: Plan for the creation and renovation for childcare centers</t>
  </si>
  <si>
    <t>I - 4.13</t>
  </si>
  <si>
    <t>𝜆1</t>
  </si>
  <si>
    <t>WAL: Relocalising food sources and logistical platforms</t>
  </si>
  <si>
    <t>I - 5.12</t>
  </si>
  <si>
    <t>WAL: renovation of public buildings</t>
  </si>
  <si>
    <t>I - 1.06</t>
  </si>
  <si>
    <t>Wal: renovation of public buildings—sport and local authorities</t>
  </si>
  <si>
    <t>Green climate rating: 63%</t>
  </si>
  <si>
    <t>I - 1.07</t>
  </si>
  <si>
    <t>WAL: Review of expenses (from admin budget)</t>
  </si>
  <si>
    <t>R - 6.03</t>
  </si>
  <si>
    <t>WAL: Update of advanced education infrastructure</t>
  </si>
  <si>
    <t>Green climate rating: 22%</t>
  </si>
  <si>
    <t>I - 5.03</t>
  </si>
  <si>
    <t>Water Fund</t>
  </si>
  <si>
    <t xml:space="preserve">Exceptional allocation to the Social Water Fund: €500,000. Contribution of the Walloon Region to one-off fixed compensation for household subscribers: €10,000,000 (€40 per water meter)
</t>
  </si>
  <si>
    <t>Worker retraining</t>
  </si>
  <si>
    <t>RBC: Skills (re-)qualification strategy</t>
  </si>
  <si>
    <t>I - 4.07</t>
  </si>
  <si>
    <t>Zero interest loan and SWCS</t>
  </si>
  <si>
    <t>Walloon government: SWCS</t>
  </si>
  <si>
    <t>Belize</t>
  </si>
  <si>
    <t>BCCAT (new)</t>
  </si>
  <si>
    <t>Cash Transfer Program providing 21500 households with emergency short-term cash, of 3 BZ$300 payments every two months, for 6 months. Total cost BZ$58050000</t>
  </si>
  <si>
    <t>BZD</t>
  </si>
  <si>
    <t>https://www.pressoffice.gov.bz/wp-content/uploads/2019/12/Feb-16-Government-of-Belize-to-Launch-Belize-COVID-19-Cash-Transfer-Program.pdf</t>
  </si>
  <si>
    <t>Belize COVID-19 Cash Transfer Program (BCCAT)</t>
  </si>
  <si>
    <t>Transfers between $150 and $600 BZ in emergency cash to supplement households that have not qualified for other social assistance schemes, with priority placed on poor families with pregnant women, children, the elderly, and persons living with physical disabilities. Uses funds from the World Bank, allocated BZ$19 million for assistance over a six-month period.</t>
  </si>
  <si>
    <t>https://www.pressoffice.gov.bz/government-of-belize-to-launch-covid-19-cash-transfer-program/</t>
  </si>
  <si>
    <t>R1</t>
  </si>
  <si>
    <t>Contingent Emergency Response Component Phase II (CERC 2)</t>
  </si>
  <si>
    <t>Framed as relief for registered farmers severely impacted by the COVID-19 pandemic and 2019 drought, this support is funded by the government and the World Bank. It includes support against market contraction, drought relief, and post-harvest management support via a voucher system redeemable at preselected suppliers (not for cash). The program was intended pre-Covid under the BCRIP, but is funded somewhat differently post crisis.</t>
  </si>
  <si>
    <t>https://www.pressoffice.gov.bz/contingent-emergency-response-component-phase-ii/</t>
  </si>
  <si>
    <t>Belize Climate Resilient Infrastructure Project (BCRIP)</t>
  </si>
  <si>
    <t>Donation to Cuba in Solidarity</t>
  </si>
  <si>
    <t>The donation, including food, sanitation, and hygeine products, is to aid the nation as it combats the COVID-19 pandemic alongside a 'strengthened embargo'.</t>
  </si>
  <si>
    <t>https://www.pressoffice.gov.bz/government-of-belize-provides-donation-in-solidarity-with-cuba/</t>
  </si>
  <si>
    <t>Foreign Aid</t>
  </si>
  <si>
    <t>Food Assistance Program</t>
  </si>
  <si>
    <t>Had provided over 150,000 food baskets to households in urgent need, by 16/09/2020</t>
  </si>
  <si>
    <t>https://www.facebook.com/GOBPressOffice/posts/press-releaseupdate-on-the-food-assistance-programmebelmopan-september-16-2020-9/3246149945420486/</t>
  </si>
  <si>
    <t>Food Assistance Program (new)</t>
  </si>
  <si>
    <t>Open to applications from 6-18 Jan 2021, the new program follows in the steps of the first COVID-19 Food Assistance Program.</t>
  </si>
  <si>
    <t>https://www.pressoffice.gov.bz/applications-open-for-food-assistance-program/</t>
  </si>
  <si>
    <t>Food assistance to those isolating due to COVID-19</t>
  </si>
  <si>
    <t>Ministry of Health and Wellness informed the Cabinet that total food assistance this year has totalled almost $700,000 Blz</t>
  </si>
  <si>
    <t>https://www.pressoffice.gov.bz/cabinet-brief-34/</t>
  </si>
  <si>
    <t>Loan for relief for employees</t>
  </si>
  <si>
    <t>Loans 25 million Belizean Dollars for relief spending in response to the COVID-19 crisis, in particular for those in the tourism industry. 2% of the recurring budget will be allocated to assist with repayment of this loan, to be recovered through cost savings across all ministries.</t>
  </si>
  <si>
    <t>https://www.pressoffice.gov.bz/belize-announces-new-measures-in-response-to-covid-19/ ; https://www.mof.gov.bz/uploads/files/pmokx5oc.pdf [page 62 end]</t>
  </si>
  <si>
    <t>Budget for Fiscal Year 2020/2021</t>
  </si>
  <si>
    <t>Act 2003</t>
  </si>
  <si>
    <t>MSME Support Program</t>
  </si>
  <si>
    <t>Unemployment relief — employees laid off.</t>
  </si>
  <si>
    <t>https://www.pressoffice.gov.bz/government-of-belize-announces-the-msme-support-program/</t>
  </si>
  <si>
    <t>COVID-19 Economic Relief Program phase 2</t>
  </si>
  <si>
    <t>Unemployment relief — self-employed suffering loss of income</t>
  </si>
  <si>
    <t>Grants to micro-enterprises from across the country, with a cap of $2500 (Belizean) per.</t>
  </si>
  <si>
    <t>Wage subsidies to promote employee retention on the condition that these businesses keep their employees’ Social Security contributions current.</t>
  </si>
  <si>
    <t>Soft-loan component limited to approved small- and medium-sized enterprises to assist with working capital in preparation for reopening and accelerating production. This financing would be channeled through the National Bank of Belize. The cap on loans to small enterprises will be $15,000.00, and for medium enterprises $25,000.00</t>
  </si>
  <si>
    <t>Second unemployment relief program</t>
  </si>
  <si>
    <t>Extension from August to October of the Unemployment Relief program, with the same provisions. By closure on 13/10/2020, 42,890 applications were approved. BZ$14.3 million had been paid, with the total committed amount reaching BZ$38.6 million.</t>
  </si>
  <si>
    <t>https://www.pressoffice.gov.bz/summary-status-report-on-unemployment-relief-program/</t>
  </si>
  <si>
    <t>Unemployment relief program</t>
  </si>
  <si>
    <t>Relief program, initially focused on tourism and allied services sectors, providing $150 (Belizean) every 2 weeks for recently unemployed persons, and $100 for the long-term unemployed, for at least a 3 month period (pending review). To June 5, projections for 3 months of payments to all approved applications totalled $34.1million Belizean.</t>
  </si>
  <si>
    <t>https://www.pressoffice.gov.bz/summary-report-of-unemployment-relief-program/</t>
  </si>
  <si>
    <t>Bolivia</t>
  </si>
  <si>
    <t>Additional funding to contain the COVID- related risks during elections</t>
  </si>
  <si>
    <t>35mln Bs is allocated toward increasing the security of the elections. The funds will be used for health and safety measures for all people involved in the electoral process.</t>
  </si>
  <si>
    <t>BOB</t>
  </si>
  <si>
    <t>https://web.senado.gob.bo/sites/default/files/LEY%20N°1314-2020.PDF</t>
  </si>
  <si>
    <t>Ley numero 1314</t>
  </si>
  <si>
    <t>Bono Canasta Familiar (Decreto Supremo 4200/20): Measures around electricity, water and food basket</t>
  </si>
  <si>
    <t>The Bolivian government promised family baskets (57 USD or 400 Bolivianos) for households with elderly, people with disabilities and pregnant mothers. The national government stated that it would pay the electricity bills of the household category of the country that consume up to Bs120.- (One hundred and twenty bolivianos) corresponding to the months of April, May and June 2020 and pay fifty Percent (50%) of the water consumption of the household category</t>
  </si>
  <si>
    <t>https://www.lexivox.org/norms/BO-DS-N4200.html?dcmi_identifier=BO-DS-N4200&amp;format=html ; https://www.imf.org/en/Topics/imf-and-covid19/Policy-Responses-to-COVID-19#B; https://www.economiayfinanzas.gob.bo/en-el-primer-dia-36332-personas-cobraron-su-canasta-familiar.html; http://documents1.worldbank.org/curated/en/404211589767237532/pdf/Bolivia-COVID-19-Crisis-Emergency-Social-Safety-Nets-Project.pdf</t>
  </si>
  <si>
    <t>E3</t>
  </si>
  <si>
    <t>Bono Contra el Hambre (Bonus against Hunger)</t>
  </si>
  <si>
    <t>Financial support of Bs 1000 (USD 146) to Bolivian citizens above 18 years of age with disabilities, citizens over the age of 18 who do not receive any type of public or private salary, pregnant women</t>
  </si>
  <si>
    <t>https://www.economiayfinanzas.gob.bo/el-presidente-luis-arce-catacora-inicia-pago-del-bono-contra-el-hambre-para-reactivar-la-economia-boliviana.html; https://www.asfi.gob.bo/images/MARCO_NORMATIVO/SERV_FINAN_/D.S._4345.pdf</t>
  </si>
  <si>
    <t>Bono Contra el Hambre (increase in value of the measure)</t>
  </si>
  <si>
    <t>The total value of the Bono Contra el Hambre program exceeded the previously accounted for 4bln Bs and has reached 4,035,773,000. Thus 36mln Bs is accounted as the total value of this policy, to account for the increased spending.</t>
  </si>
  <si>
    <t>https://www.economiayfinanzas.gob.bo/con-el-nuevo-plazo-para-el-pago-del-bono-contra-el-hambre-20409-personas-mas-cobraron-este-beneficio-el-448-corresponden-al-area-rural.html</t>
  </si>
  <si>
    <t>Bono Familia (Family Bonus) (Decreto
Supremo 4197/20)</t>
  </si>
  <si>
    <t>Financial support (cash transfer) of Bs500 per child for households with school-going children to cover extra expenses related to health,transport, food.</t>
  </si>
  <si>
    <t>https://www.asfi.gob.bo/images/MARCO_NORMATIVO/SERV_FINAN_/D.S._4197.pdf</t>
  </si>
  <si>
    <t>Bono Universal</t>
  </si>
  <si>
    <t>Financial support (cash transfer) of Bs500 (USD 73) to Bolivian citizens between 18 to 59 years old with more than 2 years of residency who are: (i)
not formal workers in the public or private
sector; (ii) not receiving pensions (including
elderly and disability); (iii) not eligible for
BCF; and, (iv) not a parent of a child eligible
for BF.</t>
  </si>
  <si>
    <t>https://documents1.worldbank.org/curated/en/404211589767237532/pdf/Bolivia-COVID-19-Crisis-Emergency-Social-Safety-Nets-Project.pdf</t>
  </si>
  <si>
    <t>COVID-19 Crisis Emergency Social Safety Nets Project</t>
  </si>
  <si>
    <t>World Bank (AIF, IRBD) funded. Aims to mitigate impact on the income of poor and vulnerable households (through cash transfers),extend safety net to informal workers, and provide support to the cash transfer payment system.</t>
  </si>
  <si>
    <t>https://projects.worldbank.org/en/projects-operations/project-detail/P173984</t>
  </si>
  <si>
    <t>Educational funding</t>
  </si>
  <si>
    <t>95mln Bs was allocated to support educational system with items including broadened internet connection, electronic appliances and the like.</t>
  </si>
  <si>
    <t>https://www.economiayfinanzas.gob.bo/el-gobierno-otorga-1700-nuevos-items-para-educacion-y-firma-acuerdo-con-padres-de-familia.html</t>
  </si>
  <si>
    <t>Fideicomiso de Apoyo a la Reactivación de la Inversión Pública (FARIP) - Fund for the reactivation of public investment.</t>
  </si>
  <si>
    <t>2000mln Bs was allocated to the newly created FARIP fund. FARIP will finance public investment projects of the autonomous territorial entities.</t>
  </si>
  <si>
    <t>https://www.economiayfinanzas.gob.bo/el-gobierno-creara-un-fideicomiso-por-bs2000-millones-para-reactivar-la-inversion-publica-en-gobiernos-locales.html</t>
  </si>
  <si>
    <t>DECRETO SUPREMO N° 4575</t>
  </si>
  <si>
    <t>Fideicomiso del Fondo de Reactivación (Recovery fund)</t>
  </si>
  <si>
    <t>Up to 12bln Bs was allocated toward newly created Reactivation Fund. This is ought to be dispersed in forms of loans to the small businesses affected by COVID-19.</t>
  </si>
  <si>
    <t>http://www.gacetaoficialdebolivia.gob.bo/normas/buscar/4272</t>
  </si>
  <si>
    <t>Decreto Supremo 4272</t>
  </si>
  <si>
    <t>Fondo Concursable de Inversión Pública Productiva (FOCIPP) - Competitive Fund for Productive Public Investment</t>
  </si>
  <si>
    <t>1500mln Bs was allocated to the FOCIP fund that is to be disbursed to the municipalities. The municipalities will use the funding to facilitate various undertakings including substitution of imports, infrastructural projects and others. The funds aim to spur recovery.</t>
  </si>
  <si>
    <t>https://www.economiayfinanzas.gob.bo/gobierno-pone-a-disposicion-de-los-municipios-el-fondo-concursable-de-inversion-publica-productiva-focipp-de-bs1500-millones.html ;;; http://www.gacetaoficialdebolivia.gob.bo/normas/listadonor/11</t>
  </si>
  <si>
    <t>Decreto Supremo no. 4587</t>
  </si>
  <si>
    <t>Guarantee Fund for the Development of the National Industry (FOGADIN)</t>
  </si>
  <si>
    <t>Government enacted on 17 December 2020 Supreme Decree No. 4424 through which Bs911 million is destined for credits directed to the productive sector, in order to strengthen the reactivation and development of the national industry and promote import substitution.</t>
  </si>
  <si>
    <t>https://repositorio.economiayfinanzas.gob.bo/documentos/comunicacion/Bitacora-7-especial.pdf</t>
  </si>
  <si>
    <t>Supreme Decree No. 4424</t>
  </si>
  <si>
    <t>100 mln Bs was allocated toward infrastructure upgrades and maintenance in the provinces most affected by the pandemic.</t>
  </si>
  <si>
    <t>PROGRAMA NACIONAL DE REACTIVACIÓN DEL EMPLEO, Decrteto supreme 4272</t>
  </si>
  <si>
    <t>Loan (IADB funded)</t>
  </si>
  <si>
    <t>130mln (929mln Bs) USD loan is made to support employment protection efforts in Bolivia by the IADB. The measure targets MSMEs, to sustain the levels of employment.</t>
  </si>
  <si>
    <t>https://www.iadb.org/projects/document/EZSHARE-825156592-32?project=BO-L1217</t>
  </si>
  <si>
    <t>BO-L1217</t>
  </si>
  <si>
    <t>PAHO equipment donation</t>
  </si>
  <si>
    <t>PAHO donated 300,000$ worth of PPE and medical supplies to support the reaction against COVID. This accounts for approximately 2mln BOBs.</t>
  </si>
  <si>
    <t>https://www.boliviasegura.gob.bo/index.php/2021/05/03/ops-dona-equipos-por-mas-de-us-300-000-para-fortalecer-la-lucha-contra-el-covid-19/</t>
  </si>
  <si>
    <t>Revolving fund for the Administración de Aeropuertos y Servicios Auxiliares a la Navegación Aérea (Airports, Support Staff and Navigation)</t>
  </si>
  <si>
    <t>approximately 84mln Bs was allocated to the newly created Revolving Fund, supporting the operations of the Airports and Auxiliary Services to Air Navigation (AASANA). This funds will be dispersed to pay obligations corresponding to salaries, bonuses and social security benefits and pay for expenses arising from the organizational restructuring of the entity.</t>
  </si>
  <si>
    <t>http://www.gacetaoficialdebolivia.gob.bo/normas/listadonor/11</t>
  </si>
  <si>
    <t>Supreme Decree No. 4528</t>
  </si>
  <si>
    <t>Sectoral guarantee fund (FOGASEC)</t>
  </si>
  <si>
    <t>1.1bln Bs is made available as part of the recovery plan. It will finance new loans and corporate issuances. If financial institutions cannot recover those values, the Fogasec will finance up to 50% of the balance due. The measure aims to spur recovery with state-capture of part of the risks.</t>
  </si>
  <si>
    <t>Social Housing program (FOGAVISS)</t>
  </si>
  <si>
    <t>5bln Bs is made available to fund wide housing program. Funding will be granted to the low-income individuals in the from of credit support. The measure aims to stimulate economic recovery via the support for the construction sector. The maximum amount of support is pegged at 150 thousands Bs in the case of house purchase or construction financing. In the case of housing upgrades the maximum amount is set at 70 thousands Bs.</t>
  </si>
  <si>
    <t>State support for the Boliviana de Aviación - BoA (airline)</t>
  </si>
  <si>
    <t>37.5mln Bs was transferred in a from of a subsidy from the Ministerio de Economía y Finanzas Pública to the Boliviana de Aviacion (airlines).</t>
  </si>
  <si>
    <t>http://www.gacetaoficialdebolivia.gob.bo/normas/buscar_comp/(COVID-19)</t>
  </si>
  <si>
    <t>Supreme Decree 4429</t>
  </si>
  <si>
    <t>Support for regions - autonomous entities</t>
  </si>
  <si>
    <t>Credits in favor of the Autonomous Territorial Entities (ETA)</t>
  </si>
  <si>
    <t>Support to MSMEs(Supreme Decree 4216)</t>
  </si>
  <si>
    <t>Under this programme, the government promised low-interest credit to MSMEs for upto five years.</t>
  </si>
  <si>
    <t>https://www.economiayfinanzas.gob.bo/gobierno-nacional-reglamenta-el-apoyo-a-la-micro-pequena-y-mediana-empresa-y-el-plan-de-emergencia-de-apoyo-al-empleo.html; https://boliviaemprende.com/noticias/decreto-supremo-4216-programa-especial-de-apoyo-a-la-micro-pequena-y-mediana-empresa-y-plan-de-emergencia-de-apoyo-al-empleo-y-estabilidad-laboral#:~:text=Se%20establece%20el%20Programa%20Especial,sanitaria%20n</t>
  </si>
  <si>
    <t>Tax Relief</t>
  </si>
  <si>
    <t>Supreme Decree No. 4198 extended the deadline for the payment of corporate taxes, allowed payments in instalments, provided 50 percent of the tax is paid before June 1, 2020.</t>
  </si>
  <si>
    <t>https://www.asfi.gob.bo/images/MARCO_NORMATIVO/SERV_FINAN_/D.S._4198.pdf</t>
  </si>
  <si>
    <t>OIndiscriminate</t>
  </si>
  <si>
    <t>Vaccine and medicine purchase</t>
  </si>
  <si>
    <t>The assigned economic resources are destined for the purchase of vaccines, medicines and biosafety inputs to meet the population's demand. For 2021, a total budget of Bs2,545 million was assigned to the central level for the fight against COVID-19. In addition, between November and October 8 were executed Bs2,421 million to attend the requirements.</t>
  </si>
  <si>
    <t>Supreme Decree No. 4582</t>
  </si>
  <si>
    <t>World Bank support to Bolivia's emergency response to Covid-19</t>
  </si>
  <si>
    <t>The support will be utilised to purchase supplies, equipment and materials for Covid-19 prevention, screening and treatment, diagnostic and screening equipment and supplies, mechanical ventilators and vital signs monitors; protection materials for staff at healthcare facilities; and the adaptation of hospital facilities.</t>
  </si>
  <si>
    <t>https://www.worldbank.org/en/news/press-release/2020/05/08/el-banco-mundial-apoya-con-us170-millones-la-respuesta-a-la-emergencia-por-el-covid-19-en-bolivia</t>
  </si>
  <si>
    <t>K2</t>
  </si>
  <si>
    <t>Brazil</t>
  </si>
  <si>
    <t>Additional Covid-19 medication and medical equipment</t>
  </si>
  <si>
    <t>Acquisition of additional medication and equipment to help treat covid patients</t>
  </si>
  <si>
    <t>BRL</t>
  </si>
  <si>
    <t>https://static.poder360.com.br/2021/08/DOC_PARTICIPANTE_EVT_7013_1629983120663_KComissaoESPComissaoCTCOVID1920210826REU040_parte13132_RESULTADO_1629983120663.pdf ; https://tesourotransparente.gov.br/visualizacao/painel-de-monitoramentos-dos-gastos-com-covid-28</t>
  </si>
  <si>
    <t>2030 Ministry of Health spending allocated to Covid-19</t>
  </si>
  <si>
    <t>Table on p7</t>
  </si>
  <si>
    <t>Airline tariff and fee postponement</t>
  </si>
  <si>
    <t>Airline relief package includes: i) a 6-month postponement of the collection of air navigation tariffs; ii) postponement to December 2020 of the collection of concession fees from airport concessionaires without fines; and iii) a 12-month extension period for companies to reimburse customers for cancelled flights.</t>
  </si>
  <si>
    <t>https://www.gov.br/economia/pt-br/centrais-de-conteudo/publicacoes/publicacoes-em-outros-idiomas/covid-19/brazil2019s-policy-responses-to-covid-19; https://www.iata.org/en/pressroom/pr/2020-03-20-01/</t>
  </si>
  <si>
    <t>An additional 375 EXTENDED ICU beds in states and municipalities</t>
  </si>
  <si>
    <t>The investment in the extension of beds amounts to R$ 36 million to be passed on to the states and municipalities to pay for the units for the next 60 days</t>
  </si>
  <si>
    <t>https://www.gov.br/saude/pt-br/assuntos/noticias/mais-375-leitos-de-uti-prorrogados-em-estados-e-municipios</t>
  </si>
  <si>
    <t>Authorising advanced payments in public procurement contracts</t>
  </si>
  <si>
    <t xml:space="preserve">Authorized the making of advance payments in tenders and contracts during the state of public calamity, as long as it is indispensable to obtain the good or ensure the provision of services. This device can also be used when the advance generates significant savings for public coffers. 
</t>
  </si>
  <si>
    <t>https://www.gov.br/economia/pt-br/assuntos/noticias/2020/maio/medida-provisoria-autoriza-antecipacao-de-pagamentos-em-contratacoes-realizadas-durante-estado-de-calamidade-publica ; http://www.in.gov.br/en/web/dou/-/medida-provisoria-n-961-de-6-de-maio-de-2020-255615815</t>
  </si>
  <si>
    <t>Authorization of Covid ICU beds to Alagoas</t>
  </si>
  <si>
    <t>Authorization of 28 more adult ICU beds to the state of Alagoas for exclusive care to critically injured patients with Covid-19, on an exceptional and temporary basis</t>
  </si>
  <si>
    <t>https://www.gov.br/saude/pt-br/assuntos/noticias/alagoas-tem-mais-28-leitos-de-uti-covid-19-autorizados</t>
  </si>
  <si>
    <t>Authorization of Covid ICU beds to Bahia</t>
  </si>
  <si>
    <t>89 more adult ICU beds and 5 pediatric ICU beds were authorized in the state of Bahia for exclusive care to critically injured patients with Covid-19, on an exceptional and temporary basis</t>
  </si>
  <si>
    <t>https://www.gov.br/saude/pt-br/assuntos/noticias/bahia-tem-mais-94-leitos-de-uti-covid-19-autorizados</t>
  </si>
  <si>
    <t>Authorization of Covid ICU beds to Ceará</t>
  </si>
  <si>
    <t>Authorization of 78 more adult ICU beds and 18 pediatric ICU beds to the state of Ceará for exclusive care to critically injured patients with Covid-19, on an exceptional and temporary basis</t>
  </si>
  <si>
    <t>https://www.gov.br/saude/pt-br/assuntos/noticias/ceara-tem-mais-96-leitos-de-uti-covid-19-autorizados</t>
  </si>
  <si>
    <t>Authorization of Covid ICU beds to Espírito Santo</t>
  </si>
  <si>
    <t>Authorization of 46 more adult ICU beds and 17 pediatric ICU beds to the state of Espírito Santo for exclusive care to critically injured patients with Covid-19, on an exceptional and temporary basis</t>
  </si>
  <si>
    <t>https://www.gov.br/saude/pt-br/assuntos/noticias/espirito-santo-tem-mais-63-leitos-de-uti-covid-19-autorizados</t>
  </si>
  <si>
    <t>Authorization of Covid ICU beds to Maranhão</t>
  </si>
  <si>
    <t>Authorization of 31 additional adult ICU beds in the state of Maranhão for exclusive care to critically injured patients with Covid-19, on an exceptional and temporary basis</t>
  </si>
  <si>
    <t>https://www.gov.br/saude/pt-br/assuntos/noticias/maranhao-tem-mais-31-leitos-de-uti-covid-19-autorizados</t>
  </si>
  <si>
    <t>Authorization of Covid ICU beds to Mato Grosso</t>
  </si>
  <si>
    <t>Authorization of 43 more adult ICU beds to the state of Mato Grosso for exclusive care to critically injured patients with Covid-19, on an exceptional and temporary basis</t>
  </si>
  <si>
    <t>https://www.gov.br/saude/pt-br/assuntos/noticias/mato-grosso-tem-mais-43-leitos-de-uti-covid-19-autorizados</t>
  </si>
  <si>
    <t>Authorization of Covid ICU beds to Mato Grosso do Sul</t>
  </si>
  <si>
    <t>Authorization of 61 more adult ICU beds to the state of Minas Gerais for exclusive care to critically injured patients with Covid-19, on an exceptional and temporary basis</t>
  </si>
  <si>
    <t>https://www.gov.br/saude/pt-br/assuntos/noticias/minas-gerais-tem-mais-61-leitos-de-uti-covid-19-autorizados</t>
  </si>
  <si>
    <t>Authorization of Covid ICU beds to Pará</t>
  </si>
  <si>
    <t>Authorization of 28 more adult ICU beds to the state of Pará for exclusive care to critically injured patients with Covid-19, on an exceptional and temporary basis</t>
  </si>
  <si>
    <t>https://www.gov.br/saude/pt-br/assuntos/noticias/para-tem-mais-28-leitos-de-uti-covid-19-autorizados</t>
  </si>
  <si>
    <t>Authorization of Covid ICU beds to Paraíba</t>
  </si>
  <si>
    <t>Authorization of 33 more adult ICU beds to the state of Paraíba for exclusive care to critically injured patients with Covid-19, on an exceptional and temporary basis</t>
  </si>
  <si>
    <t>https://www.gov.br/saude/pt-br/assuntos/noticias/paraiba-tem-mais-33-leitos-de-uti-covid-19-autorizados</t>
  </si>
  <si>
    <t>Authorization of Covid ICU beds to Paraná</t>
  </si>
  <si>
    <t>Authorization of 57 more adult ICU beds to the state of Paraná for exclusive care to critically injured patients with Covid-19, on an exceptional and temporary basis</t>
  </si>
  <si>
    <t>https://www.gov.br/saude/pt-br/assuntos/noticias/parana-tem-mais-57-leitos-de-uti-covid-19-autorizados</t>
  </si>
  <si>
    <t>Authorization of Covid ICU beds to Pernambuco</t>
  </si>
  <si>
    <t>Authorization of 157 more adult ICU beds and 6 pediatric ICU beds to the state of Pernambuco for exclusive care to critically injured patients with Covid-19, on an exceptional and temporary basis</t>
  </si>
  <si>
    <t>https://www.gov.br/saude/pt-br/assuntos/noticias/rio-grande-do-norte-tem-mais-32-leitos-de-uti-covid-19-autorizados</t>
  </si>
  <si>
    <t>Authorization of Covid ICU beds to Piauí</t>
  </si>
  <si>
    <t>23 more adult ICU beds to the state of Piauí for exclusive care to critically injured patients with Covid-19, on an exceptional and temporary basis</t>
  </si>
  <si>
    <t>https://www.gov.br/saude/pt-br/assuntos/noticias/piaui-tem-mais-23-leitos-de-uti-covid-19-autorizados</t>
  </si>
  <si>
    <t>Authorization of Covid ICU beds to Rio de Janeiro</t>
  </si>
  <si>
    <t>Authorization of 75 more adult ICU beds to the state of Rio de Janeiro for exclusive care to critically injured patients with Covid-19, on an exceptional and temporary basis</t>
  </si>
  <si>
    <t>https://www.gov.br/saude/pt-br/assuntos/noticias/rio-de-janeiro-tem-mais-75-leitos-de-uti-covid-19-autorizados</t>
  </si>
  <si>
    <t>Authorization of Covid ICU beds to Rio Grande do Norte</t>
  </si>
  <si>
    <t>Authorization of 32 more adult ICU beds to the state of Rio Grande do Norte for exclusive care to critically injured patients with Covid-19, on an exceptional and temporary basis</t>
  </si>
  <si>
    <t>Authorization of Covid ICU beds to Rio Grande do Sul</t>
  </si>
  <si>
    <t>Authorization of 38 more adult ICU beds to the state of Rio Grande do Sul for exclusive care to critically injured patients with Covid-19, on an exceptional and temporary basis.</t>
  </si>
  <si>
    <t>https://www.gov.br/saude/pt-br/assuntos/noticias/rio-grande-do-sul-tem-mais-38-leitos-de-uti-covid-19-autorizados</t>
  </si>
  <si>
    <t>Authorization of Covid ICU beds to Rondônia</t>
  </si>
  <si>
    <t>Authorization of five more adult ICU beds to the state of Rondônia for exclusive care to critically injured patients with Covid-19, on an exceptional and temporary basis</t>
  </si>
  <si>
    <t>https://www.gov.br/saude/pt-br/assuntos/noticias/rondonia-tem-mais-cinco-leitos-de-uti-covid-19-autorizados</t>
  </si>
  <si>
    <t>Authorization of Covid ICU beds to Santa Catarina</t>
  </si>
  <si>
    <t>Authorization of five more adult ICU beds and 10 pediatric ICU beds in the state of Santa Catarina for exclusive care to critically injured patients with Covid-19, on an exceptional and temporary basis</t>
  </si>
  <si>
    <t>https://www.gov.br/saude/pt-br/assuntos/noticias/santa-catarina-tem-mais-15-leitos-de-uti-covid-19-autorizados</t>
  </si>
  <si>
    <t>Authorization of Covid ICU beds to São Paulo</t>
  </si>
  <si>
    <t>Authorization of 318 more adult ICU beds and five pediatric ICU beds in the state of São Paulo for exclusive care to critically injured patients with Covid-19, on an exceptional and temporary basis</t>
  </si>
  <si>
    <t>https://www.gov.br/saude/pt-br/assuntos/noticias/sao-paulo-tem-mais-323-leitos-de-uti-covid-19-autorizados</t>
  </si>
  <si>
    <t>Authorization of Covid-19 ICU beds</t>
  </si>
  <si>
    <t>45 adult ICU beds and five pediatric icu beds were authorized on Friday (23/04) by the Ministry of Health for the care of critically critically obese patients</t>
  </si>
  <si>
    <t>https://www.gov.br/saude/pt-br/assuntos/noticias/mais-50-leitos-de-uti-covid-19-sao-autorizados-para-quatro-estados</t>
  </si>
  <si>
    <t>Authorization of Covid-19 ICU beds in 10 states</t>
  </si>
  <si>
    <t>A further 146 adult ICU beds were authorized by the Ministry of Health for the care of critically injured patients with Covid-19, on an exceptional and temporary basis</t>
  </si>
  <si>
    <t>https://www.gov.br/saude/pt-br/assuntos/noticias/2021-1/setembro/saude-autoriza-mais-146-leitos-de-uti-covid-para-10-estados</t>
  </si>
  <si>
    <t>Authorization of Covid-19 ICU beds in 11 states and DF</t>
  </si>
  <si>
    <t>A further 915 adult ICU beds were authorized by the Ministry of Health for the care of critically injured patients with Covid-19, on an exceptional and temporary basis</t>
  </si>
  <si>
    <t>https://www.gov.br/saude/pt-br/assuntos/noticias/saude-autoriza-mais-de-880-leitos-de-uti-covid-19-para-11-estados-e-df</t>
  </si>
  <si>
    <t>Authorization of Covid-19 ICU beds in 13 states</t>
  </si>
  <si>
    <t>A further 488 adult ICU beds were authorized by the Ministry of Health for the care of critically injured patients with Covid-19, on an exceptional and temporary basis</t>
  </si>
  <si>
    <t>https://www.gov.br/saude/pt-br/assuntos/noticias/saude-autoriza-mais-488-leitos-de-uti-covid-19-para-13-estados</t>
  </si>
  <si>
    <t>A further 664 adult ICU beds were authorized by the Ministry of Health for the care of critically injured patients with Covid-19, on an exceptional and temporary basis</t>
  </si>
  <si>
    <t>https://www.gov.br/saude/pt-br/assuntos/noticias/saude-autoriza-mais-de-664-leitos-de-uti-covid-19-para-13-estados</t>
  </si>
  <si>
    <t>Authorization of Covid-19 ICU beds in 14 states</t>
  </si>
  <si>
    <t>A further 618 adult ICU beds and 28 pediatric sits were authorized by the Ministry of Health for the care of critically injured patients with Covid-19, on an exceptional and temporary basis</t>
  </si>
  <si>
    <t>https://www.gov.br/saude/pt-br/assuntos/noticias/saude-autoriza-mais-de-396-leitos-de-uti-covid-19-para-14-estados</t>
  </si>
  <si>
    <t>Authorization of Covid-19 ICU beds in 17 states</t>
  </si>
  <si>
    <t>A further 457 adult ICU beds and 431 pulonary ventilatory support beds were authorized by the Ministry of Health for the care of critically injured patients with Covid-19, on an exceptional and temporary basis</t>
  </si>
  <si>
    <t>https://www.gov.br/saude/pt-br/assuntos/noticias/saude-autoriza-mais-457-leitos-de-uti-covid-e-431-leitos-de-suporte-ventilatorio-pulmonar</t>
  </si>
  <si>
    <t>Authorization of Covid-19 ICU beds in 3 states</t>
  </si>
  <si>
    <t>A further 62 adult ICU beds were authorized by the Ministry of Health for the care of critically injured patients with Covid-19, on an exceptional and temporary basis</t>
  </si>
  <si>
    <t>https://www.gov.br/saude/pt-br/assuntos/noticias/saude-autoriza-mais-de-62-leitos-de-uti-covid-19-para-3-estados</t>
  </si>
  <si>
    <t>Authorization of Covid-19 ICU beds in Alagoas</t>
  </si>
  <si>
    <t>15 more adult ICU beds authorized to the state of Alagoas for exclusive care to critically injured patients with Covid-19, on an exceptional and temporary basis</t>
  </si>
  <si>
    <t>https://www.gov.br/saude/pt-br/assuntos/noticias/alagoas-tem-mais-15-leitos-de-uti-covid-19-autorizados</t>
  </si>
  <si>
    <t>Authorization of 226 more adult ICU beds to the state of Alagoas for exclusive care to critically injured patients with covid-19, on an exceptional and temporary basis</t>
  </si>
  <si>
    <t>https://www.gov.br/saude/pt-br/assuntos/noticias/saude-autoriza-226-leitos-de-uti-covid-19-para-alagoas</t>
  </si>
  <si>
    <t>Authorization of 10 more adult ICU beds to the state of Alagoas for exclusive care to critically injured patients with covid-19, on an exceptional and temporary basis</t>
  </si>
  <si>
    <t>https://www.gov.br/saude/pt-br/assuntos/noticias/alagoas-tem-mais-10-leitos-de-uti-covid-19-autorizados</t>
  </si>
  <si>
    <t>Authorization of 23 more adult ICU beds to the state of Alagoas for exclusive care to critically injured patients with covid-19, on an exceptional and temporary basis</t>
  </si>
  <si>
    <t>https://www.gov.br/saude/pt-br/assuntos/noticias/saude-autoriza-mais-23-leitos-de-uti-covid-19-para-alagoas</t>
  </si>
  <si>
    <t>Authorization of 9 more adult ICU beds to the state of Alagoas for exclusive care to critically injured patients with covid-19</t>
  </si>
  <si>
    <t>https://www.gov.br/saude/pt-br/assuntos/noticias/saude-autoriza-9-leitos-de-uti-covid-19-para-alagoas</t>
  </si>
  <si>
    <t>Authorization of Covid-19 ICU beds in Amapá</t>
  </si>
  <si>
    <t>Authorization of 19 more adult ICU beds to the state of Amapá for exclusive care to critically injured patients with covid-19, on an exceptional and temporary basis</t>
  </si>
  <si>
    <t>https://www.gov.br/saude/pt-br/assuntos/noticias/saude-autoriza-mais-19-leitos-de-uti-covid-19-para-o-amapa</t>
  </si>
  <si>
    <t>Authorization of Covid-19 ICU beds in Amazon</t>
  </si>
  <si>
    <t>Authorization of 30 more adult ICU beds to the state of Amazonas for exclusive care to critically injured patients with covid-19, on an exceptional and temporary basis</t>
  </si>
  <si>
    <t>https://www.gov.br/saude/pt-br/assuntos/noticias/amazonas-tem-mais-30-leitos-de-uti-covid-19-autorizados</t>
  </si>
  <si>
    <t>Authorization of Covid-19 ICU beds in Bahia</t>
  </si>
  <si>
    <t>Authorization of 25 more adult ICU beds to the state of Bahia for exclusive care to critically injured patients with Covid-19, on an exceptional and temporary basis</t>
  </si>
  <si>
    <t>https://www.gov.br/saude/pt-br/assuntos/noticias/bahia-tem-mais-25-leitos-de-uti-covid-19-autorizados</t>
  </si>
  <si>
    <t>Authorization of 10 more adult ICU beds to the state of Bahia for exclusive care to critically injured patients with covid-19, on an exceptional and temporary basis</t>
  </si>
  <si>
    <t>https://www.gov.br/saude/pt-br/assuntos/noticias/saude-autoriza-10-leitos-de-uti-covid-19-na-bahia</t>
  </si>
  <si>
    <t>Authorization of 40 more adult ICU beds to the state of Bahia for exclusive care to critically injured patients with covid-19, on an exceptional and temporary basis</t>
  </si>
  <si>
    <t>https://www.gov.br/saude/pt-br/assuntos/noticias/bahia-tem-mais-40-leitos-de-uti-covid-19-autorizados</t>
  </si>
  <si>
    <t>Authorization of 166 adult ICU beds and 10 pediatric ICU beds to the state of Bahia for exclusive care to critically injured patients with covid-19, on an exceptional and temporary basis</t>
  </si>
  <si>
    <t>https://www.gov.br/saude/pt-br/assuntos/noticias/saude-autoriza-mais-176-leitos-de-uti-covid-19-para-bahia</t>
  </si>
  <si>
    <t>Authorization of Covid-19 ICU beds in Ceará</t>
  </si>
  <si>
    <t>Authorization of 44 more adult ICU beds to the state of Ceará for exclusive care to critically injured patients with Covid-19, on an exceptional and temporary basis</t>
  </si>
  <si>
    <t>https://www.gov.br/saude/pt-br/assuntos/noticias/ceara-tem-mais-44-leitos-de-uti-covid-19-autorizados</t>
  </si>
  <si>
    <t>Authorization of 10 more adult ICU beds to the state of Ceará for exclusive care to critically injured patients with covid-19, on an exceptional and temporary basis</t>
  </si>
  <si>
    <t>https://www.gov.br/saude/pt-br/assuntos/noticias/saude-autoriza-10-leitos-de-uti-covid-19-no-ceara</t>
  </si>
  <si>
    <t>Authorization of 64 more adult ICU beds to the state of Ceará for exclusive care to critically injured patients with covid-19, on an exceptional and temporary basis</t>
  </si>
  <si>
    <t>https://www.gov.br/saude/pt-br/assuntos/noticias/ceara-tem-mais-64-leitos-de-uti-covid-19-autorizados</t>
  </si>
  <si>
    <t>Authorization of 20 more adult ICU beds and 10 pediatric ICU beds to the state of Ceará for exclusive care to critically injured patients with covid-19, on an exceptional and temporary basis</t>
  </si>
  <si>
    <t>https://www.gov.br/saude/pt-br/assuntos/noticias/saude-autoriza-mais-30-leitos-de-uti-covid-19-para-o-ceara</t>
  </si>
  <si>
    <t>Authorization of 60 more adult ICU beds to the state of Ceará for exclusive care to critically injured patients with covid-19</t>
  </si>
  <si>
    <t>https://www.gov.br/saude/pt-br/assuntos/noticias/saude-autoriza-60-leitos-de-uti-covid-19-no-ceara</t>
  </si>
  <si>
    <t>Authorization of Covid-19 ICU beds in Espírito Santo</t>
  </si>
  <si>
    <t>Authorization of 48 more adult ICU beds for the state of Espírito Santo for exclusive care to critically injured patients with Covid-19, on an exceptional and temporary basis</t>
  </si>
  <si>
    <t>https://www.gov.br/saude/pt-br/assuntos/noticias/espirito-santo-tem-mais-48-leitos-de-uti-covid-19-autorizados</t>
  </si>
  <si>
    <t>Authorization of 8 more adult ICU beds to the state of Espírito Santo for exclusive care to critically injured patients with covid-19, on an exceptional and temporary basis</t>
  </si>
  <si>
    <t>https://www.gov.br/saude/pt-br/assuntos/noticias/saude-autoriza-8-leitos-de-uti-covid-19-no-espirito-santo</t>
  </si>
  <si>
    <t>Authorization of 12 more adult ICU beds to the state of Espírito Santo for exclusive care to critically injured patients with covid-19, on an exceptional and temporary basis</t>
  </si>
  <si>
    <t>https://www.gov.br/saude/pt-br/assuntos/noticias/espirito-santo-tem-mais-12-leitos-de-uti-covid-19-autorizados</t>
  </si>
  <si>
    <t>Authorization of 165 adult ICU beds to the state of Espírito Santo for exclusive care to critically injured patients with covid-19</t>
  </si>
  <si>
    <t>https://www.gov.br/saude/pt-br/assuntos/noticias/saude-autoriza-109-leitos-de-uti-covid-19-em-minas-gerais</t>
  </si>
  <si>
    <t>Authorization of Covid-19 ICU beds in Federal District</t>
  </si>
  <si>
    <t>Authorization of 26 more adult ICU beds for the Federal District for exclusive care to critically injured patients with Covid-19, on an exceptional and temporary basis</t>
  </si>
  <si>
    <t>https://www.gov.br/saude/pt-br/assuntos/noticias/distrito-federal-tem-mais-26-leitos-de-uti-covid-19-autorizados</t>
  </si>
  <si>
    <t>Authorization of Covid-19 ICU beds in Goiás</t>
  </si>
  <si>
    <t>Authorization of 50 more adult ICU beds for the state of Goiás for exclusive care to critically injured patients with Covid-19, on an exceptional and temporary basis</t>
  </si>
  <si>
    <t>https://www.gov.br/saude/pt-br/assuntos/noticias/goias-tem-mais-50-leitos-de-uti-covid-19-autorizados</t>
  </si>
  <si>
    <t>Authorization of 255 more adult ICU beds to the state of Goiás for exclusive care to critically injured patients with covid-19, on an exceptional and temporary basis</t>
  </si>
  <si>
    <t>https://www.gov.br/saude/pt-br/assuntos/noticias/saude-autoriza-255-leitos-de-uti-covid-19-em-goias</t>
  </si>
  <si>
    <t>Authorization of 15 more adult ICU beds to the state of Goiás for exclusive care to critically injured patients with covid-19</t>
  </si>
  <si>
    <t>https://www.gov.br/saude/pt-br/assuntos/noticias/saude-autoriza-15-leitos-de-uti-covid-19-em-goias</t>
  </si>
  <si>
    <t>Authorization of Covid-19 ICU beds in Maranhão</t>
  </si>
  <si>
    <t>Authorization of 25 more adult ICU beds and 9 pediatric ICU beds to the state of Maranhão for exclusive care to critically injured patients with covid-19, on an exceptional and temporary basis</t>
  </si>
  <si>
    <t>https://www.gov.br/saude/pt-br/assuntos/noticias/saude-autoriza-34-leitos-de-uti-covid-19-no-maranhao</t>
  </si>
  <si>
    <t>Authorization of 14 more adult ICU beds to the state of Maranhão for exclusive care to critically injured patients with covid-19, on an exceptional and temporary basis</t>
  </si>
  <si>
    <t>https://www.gov.br/saude/pt-br/assuntos/noticias/saude-autoriza-mais-14-leitos-de-uti-covid-19-para-o-maranhao</t>
  </si>
  <si>
    <t>Authorization of Covid-19 ICU beds in Mato Grosso</t>
  </si>
  <si>
    <t>Authorization of 84 more adult ICU beds to the state of Mato Grosso for exclusive care to critically injured patients with covid-19</t>
  </si>
  <si>
    <t>https://www.gov.br/saude/pt-br/assuntos/noticias/saude-autoriza-84-leitos-de-uti-covid-19-para-mato-grosso</t>
  </si>
  <si>
    <t>Authorization of 123 more adult ICU beds to the state of Mato Grosso for exclusive care to critically injured patients with covid-19, on an exceptional and temporary basis</t>
  </si>
  <si>
    <t>https://www.gov.br/saude/pt-br/assuntos/noticias/saude-autoriza-123-leitos-de-uti-covid-19-no-mato-grosso</t>
  </si>
  <si>
    <t>Authorization of five more adult ICU beds to the state of Mato Grosso do Sul for exclusive care to critically injured patients with covid-19, on an exceptional and temporary basis</t>
  </si>
  <si>
    <t>https://www.gov.br/saude/pt-br/assuntos/noticias/mato-grosso-do-sul-tem-mais-cinco-leitos-de-uti-covid-19-autorizados</t>
  </si>
  <si>
    <t>Authorization of Covid-19 ICU beds in Mato Grosso do Sul</t>
  </si>
  <si>
    <t>Authorization of 28 more adult ICU beds to the state of Mato Grosso do Sul for exclusive care to critically injured patients with covid-19, on an exceptional and temporary basis</t>
  </si>
  <si>
    <t>https://www.gov.br/saude/pt-br/assuntos/noticias/saude-autoriza-28-leitos-de-uti-covid-19-no-mato-grosso-do-sul</t>
  </si>
  <si>
    <t>Authorization of three more adult ICU beds to the state of Mato Grosso do Sul for exclusive care to critically injured patients with covid-19, on an exceptional and temporary basis</t>
  </si>
  <si>
    <t>https://www.gov.br/saude/pt-br/assuntos/noticias/mato-grosso-do-sul-tem-mais-tres-leitos-de-uti-covid-19-autorizados</t>
  </si>
  <si>
    <t>Authorization of 30 more adult ICU beds to the state of Mato Grosso do Sul for exclusive care for critically injured patients with covid-19</t>
  </si>
  <si>
    <t>https://www.gov.br/saude/pt-br/assuntos/noticias/saude-autoriza-30-leitos-de-uti-covid-19-para-mato-grosso-do-sul</t>
  </si>
  <si>
    <t>Authorization of Covid-19 ICU beds in Minas Gerais</t>
  </si>
  <si>
    <t>Authorization of 28 more adult ICU beds for the state of Minas Gerais for exclusive care to critically injured patients with Covid-19, on an exceptional and temporary basis</t>
  </si>
  <si>
    <t>https://www.gov.br/saude/pt-br/assuntos/noticias/minas-gerais-tem-mais-28-leitos-de-uti-covid-19-autorizados</t>
  </si>
  <si>
    <t>Authorization of 230 more adult ICU beds to the state of Minas Gerais for exclusive care to critically injured patients with covid-19, on an exceptional and temporary basis</t>
  </si>
  <si>
    <t>https://www.gov.br/saude/pt-br/assuntos/noticias/saude-autoriza-230-leitos-de-uti-covid-19-em-minas-gerais</t>
  </si>
  <si>
    <t>Authorization of 41 more adult ICU beds to the state of Minas Gerais for exclusive care to critically injured patients with covid-19, on an exceptional and temporary basis</t>
  </si>
  <si>
    <t>https://www.gov.br/saude/pt-br/assuntos/noticias/minas-gerais-tem-mais-41-leitos-de-uti-covid-19-autorizados</t>
  </si>
  <si>
    <t>Authorization of 34 more adult ICU beds to the state of Minas Gerais for exclusive care to critically injured patients with covid-19, on an exceptional and temporary basis</t>
  </si>
  <si>
    <t>https://www.gov.br/saude/pt-br/assuntos/noticias/minas-gerais-tem-mais-34-leitos-de-uti-covid-19-autorizados</t>
  </si>
  <si>
    <t>Authorization of 162 adult ICU beds to the state of Minas Gerais for exclusive care to critically injured patients with covid-19, on an exceptional and temporary basis</t>
  </si>
  <si>
    <t>https://www.gov.br/saude/pt-br/assuntos/noticias/saude-autoriza-mais-162-leitos-de-uti-covid-19-para-minas-gerais</t>
  </si>
  <si>
    <t>Authorization of 109 more adult ICU beds to the state of Minas Gerais for exclusive care for critically injured patients with covid-19</t>
  </si>
  <si>
    <t>Authorization of Covid-19 ICU beds in Pará</t>
  </si>
  <si>
    <t>Authorization of 45 more adult ICU beds for the state of Pará for exclusive care to critically injured patients with Covid-19, on an exceptional and temporary basis</t>
  </si>
  <si>
    <t>https://www.gov.br/saude/pt-br/assuntos/noticias/para-tem-mais-45-leitos-de-uti-covid-19-autorizados</t>
  </si>
  <si>
    <t>Authorization of 7 more pediatric ICU beds to the state of Pará for exclusive care to critically injured patients with covid-19, on an exceptional and temporary basis</t>
  </si>
  <si>
    <t>https://www.gov.br/saude/pt-br/assuntos/noticias/saude-autoriza-7-leitos-de-uti-covid-19-no-para</t>
  </si>
  <si>
    <t>Authorization of 312 more adult ICU beds and 15 pediatric ICU beds to the state of Pará for exclusive care to critically injured patients with covid-19, on an exceptional and temporary basis</t>
  </si>
  <si>
    <t>https://www.gov.br/saude/pt-br/assuntos/noticias/saude-autoriza-mais-327-leitos-de-uti-covid-19-para-o-para</t>
  </si>
  <si>
    <t>Authorization of Covid-19 ICU beds in Paraíba</t>
  </si>
  <si>
    <t>Authorization of 9 more adult ICU beds to the state of Paraíba for exclusive care to critically injured patients with covid-19, on an exceptional and temporary basis</t>
  </si>
  <si>
    <t>https://www.gov.br/saude/pt-br/assuntos/noticias/saude-autoriza-9-leitos-de-uti-covid-19-na-paraiba</t>
  </si>
  <si>
    <t>Authorization of 30 more adult ICU beds to the state of Paraíba for exclusive care to critically injured patients with covid-19</t>
  </si>
  <si>
    <t>https://www.gov.br/saude/pt-br/assuntos/noticias/saude-autoriza-30-leitos-de-uti-covid-19-na-paraiba</t>
  </si>
  <si>
    <t>Authorization of Covid-19 ICU beds in Paraná</t>
  </si>
  <si>
    <t>Authorization of 85 more adult ICU beds for the state of Paraná for exclusive care to critically injured patients with Covid-19, on an exceptional and temporary basis</t>
  </si>
  <si>
    <t>https://www.gov.br/saude/pt-br/assuntos/noticias/parana-tem-mais-85-leitos-de-uti-covid-19-autorizados</t>
  </si>
  <si>
    <t>Authorization of 209 more adult ICU beds and 5 pediatric ICU beds to the state of Paraná for exclusive care to critically injured patients with covid-19, on an exceptional and temporary basis</t>
  </si>
  <si>
    <t>https://www.gov.br/saude/pt-br/assuntos/noticias/saude-autoriza-214-leitos-de-uti-covid-19-no-parana</t>
  </si>
  <si>
    <t>Authorization of 12 more adult ICU beds to the state of Paraná for exclusive care to critically injured patients with covid-19, on an exceptional and temporary basis</t>
  </si>
  <si>
    <t>https://www.gov.br/saude/pt-br/assuntos/noticias/parana-tem-mais-12-leitos-de-uti-covid-19-autorizados</t>
  </si>
  <si>
    <t>Authorization of 10 more adult ICU beds to the state of Paraná for exclusive care to critically injured patients with covid-19, on an exceptional and temporary basis</t>
  </si>
  <si>
    <t>https://www.gov.br/saude/pt-br/assuntos/noticias/saude-autoriza-mais-10-leitos-de-uti-covid-19-para-o-parana</t>
  </si>
  <si>
    <t>Authorization of 102 more adult ICU beds and 5 pediatric beds to the state of Paraná for exclusive care to critically injured patients with covid-19</t>
  </si>
  <si>
    <t>https://www.gov.br/saude/pt-br/assuntos/noticias/saude-autoriza-107-leitos-de-uti-covid-19-no-parana</t>
  </si>
  <si>
    <t>Authorization of Covid-19 ICU beds in Pernambuco</t>
  </si>
  <si>
    <t>Authorization of another 100 adult ICU beds for the state of Pernambuco for exclusive care to critically injured patients with Covid-19, on an exceptional and temporary basis</t>
  </si>
  <si>
    <t>https://www.gov.br/saude/pt-br/assuntos/noticias/pernambuco-tem-mais-100-leitos-de-uti-covid-19-autorizados</t>
  </si>
  <si>
    <t>Authorization of 246 adult ICU beds to the state of Pernambuco for exclusive care to critically injured patients with covid-19, on an exceptional and temporary basis</t>
  </si>
  <si>
    <t>https://www.gov.br/saude/pt-br/assuntos/noticias/saude-autoriza-246-leitos-de-uti-covid-19-em-pernambuco</t>
  </si>
  <si>
    <t>Authorization of 18 more adult ICU beds to the state of Pernambuco for exclusive care to critically injured patients with covid-19, on an exceptional and temporary basis</t>
  </si>
  <si>
    <t>https://www.gov.br/saude/pt-br/assuntos/noticias/pernambuco-tem-mais-18-leitos-de-uti-covid-19-autorizados</t>
  </si>
  <si>
    <t>Authorization of 75 more adult ICU beds to the state of Pernambuco for exclusive care to critically injured patients with covid-19, on an exceptional and temporary basis</t>
  </si>
  <si>
    <t>https://www.gov.br/saude/pt-br/assuntos/noticias/saude-autoriza-mais-75-leitos-de-uti-covid-19-para-pernambuco</t>
  </si>
  <si>
    <t>Authorization of Covid-19 ICU beds in Piauí</t>
  </si>
  <si>
    <t>Authorization of 9 more pediatric ICU beds to the state of Piauí for exclusive care to critically injured patients with covid-19, on an exceptional and temporary basis</t>
  </si>
  <si>
    <t>https://www.gov.br/saude/pt-br/assuntos/noticias/saude-autoriza-9-leitos-de-uti-covid-19-no-piaui</t>
  </si>
  <si>
    <t>Authorization of 55 more adult ICU beds to the state of Piauí for exclusive care to critically injured patients with covid-19</t>
  </si>
  <si>
    <t>https://www.gov.br/saude/pt-br/assuntos/noticias/saude-autoriza-55-leitos-de-uti-covid-19-no-piaui</t>
  </si>
  <si>
    <t>Authorization of Covid-19 ICU beds in Rio de Janeiro</t>
  </si>
  <si>
    <t>Authorization of 85 more adult ICU beds for the state of Rio de Janeiro for exclusive care to critically injured patients with Covid-19, on an exceptional and temporary basis</t>
  </si>
  <si>
    <t>https://www.gov.br/saude/pt-br/assuntos/noticias/rio-de-janeiro-tem-mais-85-leitos-de-uti-covid-19-autorizados</t>
  </si>
  <si>
    <t>Authorization of 465 more adult ICU beds to the state of Rio de Janeiro for exclusive care to critically injured patients with covid-19, on an exceptional and temporary basis</t>
  </si>
  <si>
    <t>https://www.gov.br/saude/pt-br/assuntos/noticias/saude-autoriza-465-leitos-de-uti-covid-19-para-o-rio-de-janeiro</t>
  </si>
  <si>
    <t>Authorization of 29 more adult ICU beds to the state of Rio de Janeiro for exclusive care to critically injured patients with covid-19, on an exceptional and temporary basis</t>
  </si>
  <si>
    <t>https://www.gov.br/saude/pt-br/assuntos/noticias/estado-do-rio-de-janeiro-tem-mais-29-leitos-de-uti-covid-19-autorizados</t>
  </si>
  <si>
    <t>Authorization of 17 more adult ICU beds to the state of Rio de Janeiro for exclusive care to critically injured patients with covid-19, on an exceptional and temporary basis</t>
  </si>
  <si>
    <t>https://www.gov.br/saude/pt-br/assuntos/noticias/estado-do-rio-de-janeiro-tem-mais-17-leitos-de-uti-covid-19-autorizados</t>
  </si>
  <si>
    <t>Authorization of 166 more adult ICU beds in the state of Rio de Janeiro for exclusive care for critically injured patients with covid-19</t>
  </si>
  <si>
    <t>https://www.gov.br/saude/pt-br/assuntos/noticias/saude-autoriza-166-leitos-de-uti-covid-19-para-o-rio-de-janeiro</t>
  </si>
  <si>
    <t>Authorization of Covid-19 ICU beds in Rio Grande do Norte</t>
  </si>
  <si>
    <t>Authorization of 62 more adult ICU beds to the state of Rio Grande do Norte for exclusive care for critically injured patients with covid-19, on an exceptional and temporary basis</t>
  </si>
  <si>
    <t>https://www.gov.br/saude/pt-br/assuntos/noticias/saude-autoriza-62-leitos-de-uti-covid-19-no-rio-grande-do-norte</t>
  </si>
  <si>
    <t>Authorization of 44 additional adult ICU beds to the state of Rio Grande do Norte for exclusive care for critically injured patients with covid-19, on an exceptional and temporary basis</t>
  </si>
  <si>
    <t>https://www.gov.br/saude/pt-br/assuntos/noticias/rio-grande-do-norte-tem-mais-44-leitos-de-uti-covid-19-autorizados</t>
  </si>
  <si>
    <t>Authorization of two more adult ICU beds to the state of Rio Grande do Norte for exclusive care for critically injured patients with covid-19, on an exceptional and temporary basis</t>
  </si>
  <si>
    <t>https://www.gov.br/saude/pt-br/assuntos/noticias/io-grande-do-norte-tem-mais-dois-leitos-de-uti-covid-19-autorizados</t>
  </si>
  <si>
    <t>Authorization of 30 more adult ICU beds to the state of Rio Grande do Norte for exclusive care to critically injured patients with covid-19, on an exceptional and temporary basis</t>
  </si>
  <si>
    <t>https://www.gov.br/saude/pt-br/assuntos/noticias/saude-autoriza-mais-30-leitos-de-uti-covid-19-para-o-rio-grande-do-norte</t>
  </si>
  <si>
    <t>Authorization of Covid-19 ICU beds in Rio Grande do Sul</t>
  </si>
  <si>
    <t>Authorization of 10 more adult ICU beds for the state of Rio Grande do Sul for exclusive care for critically injured patients with Covid-19, on an exceptional and temporary basis</t>
  </si>
  <si>
    <t>https://www.gov.br/saude/pt-br/assuntos/noticias/rio-grande-do-sul-tem-mais-10-leitos-de-uti-covid-19-autorizados</t>
  </si>
  <si>
    <t>Authorization of Authorization of Covid-19 ICU beds in Rondônia</t>
  </si>
  <si>
    <t>https://www.gov.br/saude/pt-br/assuntos/noticias/saude-autoriza-197-leitos-de-uti-covid-19-no-rio-grande-do-sul</t>
  </si>
  <si>
    <t>Authorization of 15 more adult ICU beds to the state of Rio Grande do Sul for exclusive care to critically injured patients with covid-19, on an exceptional and temporary basis</t>
  </si>
  <si>
    <t>https://www.gov.br/saude/pt-br/assuntos/noticias/rio-grande-do-sul-tem-mais-15-leitos-de-uti-covid-19-autorizados</t>
  </si>
  <si>
    <t>Authorization of eight more adult ICU beds to the state of Rio Grande do Sul for exclusive care to critically injured patients with covid-19, on an exceptional and temporary basis</t>
  </si>
  <si>
    <t>https://www.gov.br/saude/pt-br/assuntos/noticias/saude-autoriza-mais-8-leitos-de-uti-covid-19-para-o-rio-grande-do-sul</t>
  </si>
  <si>
    <t>Authorization of 30 more adult ICU beds to the state of Rio Grande do Sul for exclusive care to critically injured patients with covid-19</t>
  </si>
  <si>
    <t>https://www.gov.br/saude/pt-br/assuntos/noticias/saude-autoriza-30-leitos-de-uti-covid-19-no-rio-grande-do-sul</t>
  </si>
  <si>
    <t>Authorization of Covid-19 ICU beds in Rondônia</t>
  </si>
  <si>
    <t>Authorization of 10 more adult ICU beds to the state of Rondônia for exclusive care to critically injured patients with covid-19, on an exceptional and temporary basis</t>
  </si>
  <si>
    <t>https://www.gov.br/saude/pt-br/assuntos/noticias/saude-autoriza-10-leitos-de-uti-covid-19-em-rondonia</t>
  </si>
  <si>
    <t>Authorization of 22 more adult ICU beds to the state of Rondônia for exclusive care to critically injured patients with covid-19, on an exceptional and temporary basis</t>
  </si>
  <si>
    <t>https://www.gov.br/saude/pt-br/assuntos/noticias/saude-autoriza-mais-22-leitos-de-uti-covid-19-para-rondoniahttps://www.gov.br/saude/pt-br/assuntos/noticias/saude-autoriza-mais-22-leitos-de-uti-covid-19-para-rondonia</t>
  </si>
  <si>
    <t>Authorization of Covid-19 ICU beds in Roraima</t>
  </si>
  <si>
    <t>Authorization of 28 more adult ICU beds to the state of Roraima for exclusive care to critically injured patients with covid-19, on an exceptional and temporary basis</t>
  </si>
  <si>
    <t>https://www.gov.br/saude/pt-br/assuntos/noticias/saude-autoriza-28-leitos-de-uti-covid-19-para-roraima</t>
  </si>
  <si>
    <t>Authorization of Covid-19 ICU beds in Santa Catarina</t>
  </si>
  <si>
    <t>Authorization of 20 more adult ICU beds for the state of Santa Catarina for exclusive care to critically injured patients with Covid-19, on an exceptional and temporary basis</t>
  </si>
  <si>
    <t>https://www.gov.br/saude/pt-br/assuntos/noticias/santa-catarina-tem-mais-20-leitos-de-uti-covid-19-autorizados</t>
  </si>
  <si>
    <t>Authorization of 60 more adult ICU beds to the state of Santa Catarina for exclusive care to critically injured patients with covid-19, on an exceptional and temporary basis</t>
  </si>
  <si>
    <t>https://www.gov.br/saude/pt-br/assuntos/noticias/saude-autoriza-60-leitos-de-uti-covid-19-em-santa-catarina</t>
  </si>
  <si>
    <t>Authorization of two more adult ICU beds to the state of Santa Catarina for exclusive care to critically injured patients with covid-19, on an exceptional and temporary basis</t>
  </si>
  <si>
    <t>https://www.gov.br/saude/pt-br/assuntos/noticias/santa-catarina-tem-mais-dois-leitos-de-uti-covid-19-autorizados</t>
  </si>
  <si>
    <t>Authorization of 10 more adult ICU beds to the state of Santa Catarina for exclusive care to critically injured patients with covid-19, on an exceptional and temporary basis</t>
  </si>
  <si>
    <t>https://www.gov.br/saude/pt-br/assuntos/noticias/santa-catarina-tem-mais-10-leitos-de-uti-covid-19-autorizados</t>
  </si>
  <si>
    <t>Authorization of 32 more adult ICU beds to the state of Santa Catarina for exclusive care to critically injured patients with covid-19, on an exceptional and temporary basis</t>
  </si>
  <si>
    <t>https://www.gov.br/saude/pt-br/assuntos/noticias/saude-autoriza-mais-32-leitos-de-uti-covid-19-para-santa-catarina</t>
  </si>
  <si>
    <t>Authorization of 30 more adult ICU beds to the state of Santa Catarina for exclusive care to critically injured patients with covid-19</t>
  </si>
  <si>
    <t>https://www.gov.br/saude/pt-br/assuntos/noticias/saude-autoriza-30-leitos-de-uti-covid-19-em-santa-catarina</t>
  </si>
  <si>
    <t>Authorization of Covid-19 ICU beds in São Paulo</t>
  </si>
  <si>
    <t>Authorization of 286 more adult ICU beds and five pediatric ICU beds for the state of São Paulo for exclusive care to critically injured patients with Covid-19, on an exceptional and temporary basis</t>
  </si>
  <si>
    <t>https://www.gov.br/saude/pt-br/assuntos/noticias/sao-paulo-tem-mais-291-leitos-de-uti-covid-19-autorizados</t>
  </si>
  <si>
    <t>Authorization of 136 more icu beds Covid-19 to the state of São Paulo for exclusive care to patients with the disease. Of these, 126 are adult ICU beds and 10 pediatric ICU beds, authorized on an exceptional and temporary basis</t>
  </si>
  <si>
    <t>https://www.gov.br/saude/pt-br/assuntos/noticias/saude-autoriza-136-leitos-de-uti-covid-19-em-sao-paulo</t>
  </si>
  <si>
    <t>Authorization of 106 adult ICU beds to the state of São Paulo for exclusive care to critically injured patients with covid-19, on an exceptional and temporary basis</t>
  </si>
  <si>
    <t>https://www.gov.br/saude/pt-br/assuntos/noticias/estado-de-sao-paulo-tem-mais-106-leitos-de-uti-covid-19-autorizados</t>
  </si>
  <si>
    <t>Authorization of another 583 adult ICU beds to the state of São Paulo for exclusive care to critically injured patients with covid-19, on an exceptional and temporary basis</t>
  </si>
  <si>
    <t>https://www.gov.br/saude/pt-br/assuntos/noticias/estado-de-sao-paulo-tem-mais-583-leitos-de-uti-covid-19-autorizados</t>
  </si>
  <si>
    <t>Authorization of 333 more adult ICU beds in the state of São Paulo for exclusive care to critically injured patients with covid-19, on an exceptional and temporary basis</t>
  </si>
  <si>
    <t>https://www.gov.br/saude/pt-br/assuntos/noticias/saude-autoriza-mais-333-leitos-de-uti-covid-19-para-sao-paulo</t>
  </si>
  <si>
    <t>Authorization of 612 more adult ICU beds in the state of São Paulo for exclusive care to critically injured patients with covid-19, on an exceptional and temporary basis</t>
  </si>
  <si>
    <t>https://www.gov.br/saude/pt-br/assuntos/noticias/saude-autoriza-612-leitos-de-uti-covid-19-em-sao-paulo</t>
  </si>
  <si>
    <t>Authorization of Covid-19 ICU beds in Sergipe</t>
  </si>
  <si>
    <t>Authorization of 45 more adult ICU beds to the state of Sergipe for exclusive care to critically injured patients with covid-19, on an exceptional and temporary basis</t>
  </si>
  <si>
    <t>https://www.gov.br/saude/pt-br/assuntos/noticias/saude-autoriza-mais-45-leitos-de-uti-covid-19-para-sergipe</t>
  </si>
  <si>
    <t>Authorization of Covid-19 ICU beds in the Federal District</t>
  </si>
  <si>
    <t>Authorization of 59 more adult ICU beds to the Federal District for exclusive care to critically injured patients with covid-19, on an exceptional and temporary basis</t>
  </si>
  <si>
    <t>https://www.gov.br/saude/pt-br/assuntos/noticias/saude-autoriza-59-leitos-de-uti-covid-19-no-distrito-federal</t>
  </si>
  <si>
    <t>Authorization of Covid-19 ICU beds in Tocantins</t>
  </si>
  <si>
    <t>Authorization of 10 more adult ICU beds to the state of Tocantins for exclusive care to critically injured patients with covid-19, on an exceptional and temporary basis</t>
  </si>
  <si>
    <t>Health authorizes 10 beds of ICU Covid-19 in Tocantins - Portuguese (Brazil) (www.gov.br)</t>
  </si>
  <si>
    <t>Authorization of Pulmonary Ventilatory Support beds</t>
  </si>
  <si>
    <t>253 pulmonary ventilatory support beds for exclusive care to confirmed patients or with suspected covid-19 were authorized by the Ministry of Health</t>
  </si>
  <si>
    <t>https://www.gov.br/saude/pt-br/assuntos/noticias/suporte-ventilatorio-pulmonar-mais-253-leitos-sao-autorizados-para-12-estados</t>
  </si>
  <si>
    <t>Authorization of Pulmonary Ventilatory Support beds for Bahia</t>
  </si>
  <si>
    <t>Eight more beds of Pulmonary Ventilatory Support for exclusive care to patients confirmed or suspected of Covid-19 were authorized by the Ministry of Health for the state of Bahia</t>
  </si>
  <si>
    <t>https://www.gov.br/saude/pt-br/assuntos/noticias/bahia-tem-mais-oito-leitos-de-suporte-ventilatorio-pulmonar-autorizados-1</t>
  </si>
  <si>
    <t>Authorization of Pulmonary Ventilatory Support beds for Ceará</t>
  </si>
  <si>
    <t>46 beds of Pulmonary Ventilatory Support for exclusive care to patients confirmed or suspected of Covid-19 were authorized by the Ministry of Health on Thursday (06/05) for the state of Ceará</t>
  </si>
  <si>
    <t>https://www.gov.br/saude/pt-br/assuntos/noticias/ceara-tem-mais-46-leitos-de-suporte-ventilatorio-pulmonar-autorizados</t>
  </si>
  <si>
    <t>Authorization of Pulmonary Ventilatory Support beds for Espírito Santo</t>
  </si>
  <si>
    <t>10 beds of Pulmonary Ventilatory Support for exclusive care to confirmed patients or with suspected covid-19 were authorized by the Ministry of Health on Thursday (06/05) for the state of Espírito Santo</t>
  </si>
  <si>
    <t>https://www.gov.br/saude/pt-br/assuntos/noticias/espirito-santo-tem-mais-10-leitos-de-suporte-ventilatorio-pulmonar-autorizados</t>
  </si>
  <si>
    <t>Authorization of Pulmonary Ventilatory Support beds for Maranhão</t>
  </si>
  <si>
    <t>9 beds of Pulmonary Ventilatory Support for exclusive care to patients confirmed or suspected of Covid-19 were authorized by the Ministry of Health on Thursday (06/05) for the state of Maranhã</t>
  </si>
  <si>
    <t>https://www.gov.br/saude/pt-br/assuntos/noticias/maranhao-tem-mais-nove-leitos-de-suporte-ventilatorio-pulmonar-autorizados</t>
  </si>
  <si>
    <t>Authorization of Pulmonary Ventilatory Support beds for Minas Gerais</t>
  </si>
  <si>
    <t>98 beds of Pulmonary Ventilatory Support for exclusive care to patients confirmed or suspected of Covid-19 were authorized by the Ministry of Health on Thursday (06/05) for the state of Minas Gerais</t>
  </si>
  <si>
    <t>https://www.gov.br/saude/pt-br/assuntos/noticias/minas-gerais-tem-mais-98-leitos-de-suporte-ventilatorio-pulmonar-autorizados</t>
  </si>
  <si>
    <t>Authorization of Pulmonary Ventilatory Support beds for Pará</t>
  </si>
  <si>
    <t>20 beds of Pulmonary Ventilatory Support for exclusive care to patients confirmed or suspected of covid-19 were authorized by the Ministry of Health on Thursday (06/05) for the state of Pará</t>
  </si>
  <si>
    <t>https://www.gov.br/saude/pt-br/assuntos/noticias/para-tem-mais-20-leitos-de-suporte-ventilatorio-pulmonar-autorizados</t>
  </si>
  <si>
    <t>Authorization of Pulmonary Ventilatory Support beds for Paraíba</t>
  </si>
  <si>
    <t>3 beds of Pulmonary Ventilatory Support for exclusive care to patients confirmed or suspected of Covid-19 were authorized by the Ministry of Health on Thursday (06/05) for the state of Paraíba</t>
  </si>
  <si>
    <t>https://www.gov.br/saude/pt-br/assuntos/noticias/paraiba-tem-mais-tres-leitos-de-suporte-ventilatorio-pulmonar-autorizados</t>
  </si>
  <si>
    <t>Authorization of Pulmonary Ventilatory Support beds for Piauí</t>
  </si>
  <si>
    <t>12 beds of Pulmonary Ventilatory Support for exclusive care to confirmed patients or with suspected covid-19 were authorized by the Ministry of Health on Thursday (06/05) for the state of Piauí</t>
  </si>
  <si>
    <t>https://www.gov.br/saude/pt-br/assuntos/noticias/piaui-tem-mais-12-leitos-de-suporte-ventilatorio-pulmonar-autorizados</t>
  </si>
  <si>
    <t>Authorization of Pulmonary Ventilatory Support beds for Rio Grande do Sul</t>
  </si>
  <si>
    <t>10 beds of Pulmonary Ventilatory Support for exclusive care to patients confirmed or suspected of covid-19 were authorized by the Ministry of Health on Thursday (06/05) for the state of Rio Grande do Sul</t>
  </si>
  <si>
    <t>https://www.gov.br/saude/pt-br/assuntos/noticias/rio-grande-do-sul-tem-mais-10-leitos-de-suporte-ventilatorio-pulmonar-autorizados</t>
  </si>
  <si>
    <t>Authorization of Pulmonary Ventilatory Support beds for São Paulo</t>
  </si>
  <si>
    <t>40 beds of Pulmonary Ventilatory Support for exclusive care to patients confirmed or suspected of Covid-19 were authorized by the Ministry of Health on Thursday (06/05) for the state of São Paulo</t>
  </si>
  <si>
    <t>https://www.gov.br/saude/pt-br/assuntos/noticias/estado-de-sao-paulo-tem-mais-40-leitos-de-suporte-ventilatorio-pulmonar-autorizados</t>
  </si>
  <si>
    <t>Authorization of Pulmonary Ventilatory Support beds for the Federal District</t>
  </si>
  <si>
    <t>28 beds of Pulmonary Ventilatory Support for exclusive care to patients confirmed or suspected of Covid-19 were authorized by the Ministry of Health on Thursday (06/05) for the Federal District</t>
  </si>
  <si>
    <t>https://www.gov.br/saude/pt-br/assuntos/noticias/distrito-federal-tem-mais-28-leitos-de-suporte-ventilatorio-pulmonar-autorizados</t>
  </si>
  <si>
    <t>Authorization of Pulmonary Ventilatory Support for 109 states</t>
  </si>
  <si>
    <t>A further 109 pulmonary ventilatory support beds for exclusive care to patients confirmed or suspected of Covid-19, on an exceptional and temporary basis</t>
  </si>
  <si>
    <t>https://www.gov.br/saude/pt-br/assuntos/noticias/ministerio-da-saude-autoriza-109-novos-leitos-de-suporte-ventilatorio-pulmonar-em-sete-estados</t>
  </si>
  <si>
    <t>Authorization of Pulmonary Ventilatory Support for 11 states</t>
  </si>
  <si>
    <t>A further 296 pulmonary ventilatory support beds for exclusive care to patients confirmed or suspected of Covid-19, on an exceptional and temporary basis</t>
  </si>
  <si>
    <t>https://www.gov.br/saude/pt-br/assuntos/noticias/mais-296-leitos-de-suporte-ventilatorio-pulmonar-sao-autorizados-para-11-estados</t>
  </si>
  <si>
    <t>Authorization of Pulmonary Ventilatory Support for 12 states and DF</t>
  </si>
  <si>
    <t>A further 212 pulmonary ventilatory support beds for exclusive care to patients confirmed or suspected of Covid-19, on an exceptional and temporary basis</t>
  </si>
  <si>
    <t>https://www.gov.br/saude/pt-br/assuntos/noticias/saude-autoriza-mais-212-leitos-de-suporte-ventilatorio-pulmonar-para-12-estados-e-df</t>
  </si>
  <si>
    <t>Authorization of Pulmonary Ventilatory Support for 12 states and the Federal District</t>
  </si>
  <si>
    <t>Authorization of 322 pulmonary ventilatory support beds (LSVP) for exclusive care to patients confirmed or suspected of covid-19, on an exceptional and temporary basis</t>
  </si>
  <si>
    <t>https://www.gov.br/saude/pt-br/assuntos/noticias/saude-autoriza-322-leitos-de-suporte-ventilatorio-pulmonar-para-o-estado-de-sao-paulo</t>
  </si>
  <si>
    <t>Authorization of Pulmonary Ventilatory Support for 16 states</t>
  </si>
  <si>
    <t>A further 364 pulmonary ventilatory support beds for exclusive care to patients confirmed or suspected of Covid-19, on an exceptional and temporary basis</t>
  </si>
  <si>
    <t>https://www.gov.br/saude/pt-br/assuntos/noticias/suporte-ventilatorio-pulmonar-mais-364-leitos-sao-autorizados-para-16-estados</t>
  </si>
  <si>
    <t>Authorization of Pulmonary Ventilatory Support for 17 states</t>
  </si>
  <si>
    <t>A further 521 pulmonary ventilatory support beds for exclusive care to patients confirmed or suspected of Covid-19, on an exceptional and temporary basis</t>
  </si>
  <si>
    <t>Authorization of Pulmonary Ventilatory Support for 21 states</t>
  </si>
  <si>
    <t>Purchase of beds to treat Covid-19 parients who require noninvasive and invasive ventilatory support</t>
  </si>
  <si>
    <t>https://www.gov.br/saude/pt-br/assuntos/noticias/saude-repassa-r-54-5-milhoes-para-leitos-de-suporte-ventilatorio-pulmonar-a-pacientes-com-covid-19</t>
  </si>
  <si>
    <t>Authorization of Pulmonary Ventilatory Support for 22 states</t>
  </si>
  <si>
    <t>A further 2191 pulmonary ventilatory support beds for exclusive care to patients confirmed or suspected of Covid-19, on an exceptional and temporary basis</t>
  </si>
  <si>
    <t>https://www.gov.br/saude/pt-br/assuntos/noticias/suporte-ventilatorio-pulmonar-mais-de-2-mil-leitos-sao-autorizados-para-22-estados</t>
  </si>
  <si>
    <t>Authorization of Pulmonary Ventilatory Support for 3 states</t>
  </si>
  <si>
    <t>A further 47 pulmonary ventilatory support beds for exclusive care to patients confirmed or suspected of Covid-19, on an exceptional and temporary basis</t>
  </si>
  <si>
    <t>https://www.gov.br/saude/pt-br/assuntos/noticias/saude-destina-mais-r-674-9-mil-para-47-novos-leitos-de-suporte-ventilatorio-pulmonar</t>
  </si>
  <si>
    <t>A further 53 pulmonary ventilatory support beds for exclusive care to patients confirmed or suspected of Covid-19, on an exceptional and temporary basis</t>
  </si>
  <si>
    <t>https://www.gov.br/saude/pt-br/assuntos/noticias/suporte-ventilatorio-pulmonar-mais-53-leitos-sao-autorizados-para-tres-estados</t>
  </si>
  <si>
    <t>A further 68 pulmonary ventilatory support beds for exclusive care to patients confirmed or suspected of Covid-19, on an exceptional and temporary basis</t>
  </si>
  <si>
    <t>https://www.gov.br/saude/pt-br/assuntos/noticias/suporte-ventilatorio-pulmonar-mais-68-leitos-sao-autorizados-para-tres-estados</t>
  </si>
  <si>
    <t>Authorization of Pulmonary Ventilatory Support for 5 states</t>
  </si>
  <si>
    <t>A further 61 pulmonary ventilatory support beds for exclusive care to patients confirmed or suspected of Covid-19, on an exceptional and temporary basis</t>
  </si>
  <si>
    <t>https://www.gov.br/saude/pt-br/assuntos/noticias/suporte-ventilatorio-pulmonar-mais-61-leitos-sao-autorizados-para-cinco-estados</t>
  </si>
  <si>
    <t>Authorization of Pulmonary Ventilatory Support for 7 states</t>
  </si>
  <si>
    <t>A further 122 pulmonary ventilatory support beds for exclusive care to patients confirmed or suspected of Covid-19, on an exceptional and temporary basis</t>
  </si>
  <si>
    <t>https://www.gov.br/saude/pt-br/assuntos/noticias/suporte-ventilatorio-pulmonar-mais-122-leitos-sao-autorizados-para-sete-estados</t>
  </si>
  <si>
    <t>Authorization of Pulmonary Ventilatory Support for 8 states</t>
  </si>
  <si>
    <t>A further 174 pulmonary ventilatory support beds for exclusive care to patients confirmed or suspected of Covid-19, on an exceptional and temporary basis</t>
  </si>
  <si>
    <t>https://www.gov.br/saude/pt-br/assuntos/noticias/suporte-ventilatorio-pulmonar-mais-174-leitos-sao-autorizados-para-oito-estados</t>
  </si>
  <si>
    <t>A further 97 pulmonary ventilatory support beds for exclusive care to patients confirmed or suspected of Covid-19, on an exceptional and temporary basis</t>
  </si>
  <si>
    <t>https://www.gov.br/saude/pt-br/assuntos/noticias/saude-autoriza-mais-97-leitos-de-suporte-ventilatorio-pulmonar</t>
  </si>
  <si>
    <t>Authorization of Pulmonary Ventilatory Support for 9 states</t>
  </si>
  <si>
    <t>A further 91 pulmonary ventilatory support beds for exclusive care to patients confirmed or suspected of Covid-19, on an exceptional and temporary basis</t>
  </si>
  <si>
    <t>https://www.gov.br/saude/pt-br/assuntos/noticias/suporte-ventilatorio-pulmonar-mais-91-leitos-sao-autorizados-para-nove-estados</t>
  </si>
  <si>
    <t>Authorization of Pulmonary Ventilatory Support in Bahia</t>
  </si>
  <si>
    <t>Authorization of eight more beds of Pulmonary Ventilatory Support for exclusive care to confirmed patients or with suspected covid-19</t>
  </si>
  <si>
    <t>https://www.gov.br/saude/pt-br/assuntos/noticias/bahia-tem-mais-oito-leitos-de-suporte-ventilatorio-pulmonar-autorizados</t>
  </si>
  <si>
    <t>Authorization of Pulmonary Ventilatory Support in Espírito Santo</t>
  </si>
  <si>
    <t>Authorization of 11 beds of Pulmonary Ventilatory Support for exclusive care to patients confirmed or suspected of covid-19</t>
  </si>
  <si>
    <t>https://www.gov.br/saude/pt-br/assuntos/noticias/espirito-santo-tem-mais-11-leitos-de-suporte-ventilatorio-pulmonar-autorizados</t>
  </si>
  <si>
    <t>Authorization of Pulmonary Ventilatory Support in Federal District</t>
  </si>
  <si>
    <t>Authorization of 100 beds of Pulmonary Ventilatory Support for exclusive care to confirmed patients or with suspected covid-19</t>
  </si>
  <si>
    <t>https://www.gov.br/saude/pt-br/assuntos/noticias/distrito-federal-tem-mais-100-leitos-de-suporte-ventilatorio-pulmonar-autorizados-1</t>
  </si>
  <si>
    <t>Authorization of Pulmonary Ventilatory Support in Goiás</t>
  </si>
  <si>
    <t>Authorization of 13 beds of Pulmonary Ventilatory Support for exclusive care to patients confirmed or suspected of covid-19</t>
  </si>
  <si>
    <t>https://www.gov.br/saude/pt-br/assuntos/noticias/goias-tem-mais-13-leitos-de-suporte-ventilatorio-pulmonar-autorizados</t>
  </si>
  <si>
    <t>Authorization of Pulmonary Ventilatory Support in Minas Gerais</t>
  </si>
  <si>
    <t>Authorization of 43 beds of Pulmonary Ventilatory Support for exclusive care to patients confirmed or suspected of covid-19</t>
  </si>
  <si>
    <t>https://www.gov.br/saude/pt-br/assuntos/noticias/minas-gerais-tem-mais-43-leitos-de-suporte-ventilatorio-pulmonar-autorizados</t>
  </si>
  <si>
    <t>Authorization of Pulmonary Ventilatory Support in Paraná</t>
  </si>
  <si>
    <t>Authorization of 39 beds of Pulmonary Ventilatory Support for exclusive care to patients confirmed or suspected of covid-19</t>
  </si>
  <si>
    <t>https://www.gov.br/saude/pt-br/assuntos/noticias/parana-tem-mais-39-leitos-de-suporte-ventilatorio-pulmonar-autorizados</t>
  </si>
  <si>
    <t>Authorization of Pulmonary Ventilatory Support in Rio de Janeiro</t>
  </si>
  <si>
    <t>Authorization of 40 beds of Pulmonary Ventilatory Support for exclusive care to patients confirmed or suspected of covid-19</t>
  </si>
  <si>
    <t>https://www.gov.br/saude/pt-br/assuntos/noticias/estado-do-rio-de-janeiro-tem-mais-40-leitos-de-suporte-ventilatorio-pulmonar-autorizados</t>
  </si>
  <si>
    <t>Authorization of Pulmonary Ventilatory Support in Rio Grande do Sul</t>
  </si>
  <si>
    <t>Authorization of 37 beds of Pulmonary Ventilatory Support for exclusive care to confirmed patients or with suspected covid-19</t>
  </si>
  <si>
    <t>https://www.gov.br/saude/pt-br/assuntos/noticias/rio-grande-do-sul-tem-mais-37-leitos-de-suporte-ventilatorio-pulmonar-autorizados</t>
  </si>
  <si>
    <t>Authorization of Pulmonary Ventilatory Support in São Paulo</t>
  </si>
  <si>
    <t>Authorization of 166 pulmonary ventilatory support beds for exclusive care to confirmed patients or suspected covid-19</t>
  </si>
  <si>
    <t>https://www.gov.br/saude/pt-br/assuntos/noticias/estado-de-sao-paulo-tem-mais-166-leitos-de-suporte-ventilatorio-pulmonar-autorizados</t>
  </si>
  <si>
    <t>Authorization of Pulmonary Ventilatory Support in Sergipe</t>
  </si>
  <si>
    <t>Authorization of 66 beds of Pulmonary Ventilatory Support for exclusive care to patients confirmed or suspected of covid-19</t>
  </si>
  <si>
    <t>https://www.gov.br/saude/pt-br/assuntos/noticias/sergipe-tem-mais-66-leitos-de-suporte-ventilatorio-pulmonar-autorizados</t>
  </si>
  <si>
    <t>BNDES measures to support SMEs and working capital for businesses</t>
  </si>
  <si>
    <t>R $ 20 billion for transferring funds from the PIS / PASEP fund to the FGTS, R $ 19 billion for suspension of payments for direct operations, R $ 11 billion for suspension of payments for operations and R $ 5 billion to reinforce the BNDES Small Business Credit line</t>
  </si>
  <si>
    <t>https://riotimesonline.com/brazil-news/brazil/bndes-announces-r55-billion-injection-in-brazilian-economy/; https://riotimesonline.com/brazil-news/brazil/bndes-announces-r55-billion-injection-in-brazilian-economy/; https://www.bndes.gov.br/wps/portal/site/home/imprensa/noticias/conteudo/novas-iniciativas-com-participacao-bndes-viabilizam-atendimentos-de-saude-e-manutencao-de-empregos-de-brasileiros/!ut/p/z1/xVXLctowFP2WLlgKCVt-decSHglQJk0I4A0jy7JRiyXHEtD26ysRZpo2xUmHofXCetyrc66OdK9gAhcwEWTHC6K5FGRjxsvEX42jUW-Ip2iMvHuM4is3wLOgh0ahA-cHB3TiixFMTq_HfQQfYAITKnSl13CZioypFRdKc72lhwhaaC1L1kK8rGomFGkhITWnnKgWolJots2kndsRBbiwBs1tn8oSVKS2rhWhRIIDNthxkvIN_05KQDQTGS-Z0FKBjAFFtubPQEnE1pjsGju2vMWTR1oTxTeM11LZqCvKM7ikxKeIRhg4Ke4ATDEFUZ6FwPfTLOhEXph7-KhSgwzJW1RucEiaD2Fu432OML12eygedsce7o06g8g9OjQd5K8Ig6uxg-Kx10f924-DXuzApQkyOL3JDpzvONvDmZB1aa7W3U8NAx9FiGYZ8DsYAYyIAyLPz0CQE4IdY_VpCofoBcPdB9cwBNfeeBChoROcydC8gQf_svDeZeHPFefmtUw2pYJ_fnxMYpPPNjG_arj4q4S2FMVGpk9lJxapGxYwqVnOala3t7WZXmtdqfct1EL7_b59QG8XctdOazNTmZJQyVpbDsU1e8n0J9y1VCbQ3-Ga1RyF7mk131QQmuGnzmXhvcvCBxeFx_hM-JvXqq25JU496U7MLamIXpt3JZdw8e_fmLMz6v8-kVU5K0P3GwdfPoX7-3xdlKtJz_WOzWZXzkNtDWU3fd7MQxW_-wEK4jXE/dz/d5/L2dBISEvZ0FBIS9nQSEh/</t>
  </si>
  <si>
    <t>Brazil invests R$ 280 million to qualify Community Health Agents and Endemic Combat Agents</t>
  </si>
  <si>
    <t>The Health with Agent program is an initiative that aims to improve health indicators, quality and resolution of Primary Care services to Brazilians, through the qualification of 286,000 Community Health Agents and 95,000 Endemic Agents, who operate throughout the national territory</t>
  </si>
  <si>
    <t>https://www.gov.br/saude/pt-br/assuntos/noticias/brasil-investe-r-280-milhoes-para-qualificacao-de-agentes-comunitarios-de-saude-e-agentes-de-combates-as-endemias</t>
  </si>
  <si>
    <t>Capacity buiilding for healthcare professionals</t>
  </si>
  <si>
    <t>Support to increase the number and quality of healthcare professionals working in the sector, including through additional training</t>
  </si>
  <si>
    <t>https://static.poder360.com.br/2021/08/DOC_PARTICIPANTE_EVT_7013_1629983120663_KComissaoESPComissaoCTCOVID1920210826REU040_parte13132_RESULTADO_1629983120663.pdf ; https://tesourotransparente.gov.br/visualizacao/painel-de-monitoramentos-dos-gastos-com-covid-27</t>
  </si>
  <si>
    <t>2029 Ministry of Health spending allocated to Covid-19</t>
  </si>
  <si>
    <t>Census deferral and funding allocation to health</t>
  </si>
  <si>
    <t>Census postponed to 2021 and funding reallocated to health sector</t>
  </si>
  <si>
    <t>https://www.ibge.gov.br/en/highlights/27164-censo-2020-adiado-para-2022.html</t>
  </si>
  <si>
    <t>Civil Aviation Emergency Plan</t>
  </si>
  <si>
    <t>This law ratified the provisional decree passed in March, which was approved with changes by Congress in July. The law confirms that airlines can defer payments of debts for public procurement contracts until December 2020, allows airlines flexible repayment to customers for flight cancellations, and releases FNAC funding of up to R$3bn in loan guarantees (note: policy value recorded as R$0 as loan guarantees do not represent a fiscal outflow).</t>
  </si>
  <si>
    <t>https://www.in.gov.br/en/web/dou/-/lei-n-14.034-de-5-de-agosto-de-2020-270712514; https://www.hfw.com/Covid-19-Brazils-new-civil-aviation-emergency-plan-August-2020</t>
  </si>
  <si>
    <t>Law No. 14,034/2020</t>
  </si>
  <si>
    <t>Confronting COVID-19</t>
  </si>
  <si>
    <t>Funding for the National Health Fund (FNS) to enable COVID-19 related health initiatives like funding intensive care and acquiring drugs and intubation; supporting local governments with expansion of health services; acquiring and distributing vaccines; maintenance of beds in hospitals dealing with COVID-19</t>
  </si>
  <si>
    <t>https://www.gov.br/economia/pt-br/assuntos/planejamento-e-orcamento/orcamento/orcamentos-anuais/2022/ploa/OrcamentoCidadao.pdf</t>
  </si>
  <si>
    <t>Annual Budget - 2022</t>
  </si>
  <si>
    <t>Covid-19 healthcare provision for indigenous groups</t>
  </si>
  <si>
    <t>Provision of Covid-19 healthcare services to indigenous groups</t>
  </si>
  <si>
    <t>https://static.poder360.com.br/2021/08/DOC_PARTICIPANTE_EVT_7013_1629983120663_KComissaoESPComissaoCTCOVID1920210826REU040_parte13132_RESULTADO_1629983120663.pdf ; https://tesourotransparente.gov.br/visualizacao/painel-de-monitoramentos-dos-gastos-com-covid-32</t>
  </si>
  <si>
    <t>2034 Ministry of Health spending allocated to Covid-19</t>
  </si>
  <si>
    <t>Covid-19 medical research</t>
  </si>
  <si>
    <t>Funding for research on Covid-19, its symptoms and potential treatments</t>
  </si>
  <si>
    <t>https://static.poder360.com.br/2021/08/DOC_PARTICIPANTE_EVT_7013_1629983120663_KComissaoESPComissaoCTCOVID1920210826REU040_parte13132_RESULTADO_1629983120663.pdf ; https://tesourotransparente.gov.br/visualizacao/painel-de-monitoramentos-dos-gastos-com-covid-29</t>
  </si>
  <si>
    <t>2031 Ministry of Health spending allocated to Covid-19</t>
  </si>
  <si>
    <t>Covid-19 testing capabilities</t>
  </si>
  <si>
    <t>Ongoing support for Covid-19 testing and diagnostics services</t>
  </si>
  <si>
    <t>https://static.poder360.com.br/2021/08/DOC_PARTICIPANTE_EVT_7013_1629983120663_KComissaoESPComissaoCTCOVID1920210826REU040_parte13132_RESULTADO_1629983120663.pdf ; https://tesourotransparente.gov.br/visualizacao/painel-de-monitoramentos-dos-gastos-com-covid-23</t>
  </si>
  <si>
    <t>2025 Ministry of Health spending allocated to Covid-19</t>
  </si>
  <si>
    <t>Covid-19 vaccine procurement</t>
  </si>
  <si>
    <t>Procurement of Covid-19 vaccines, including through the global COVAX scheme</t>
  </si>
  <si>
    <t>https://static.poder360.com.br/2021/08/DOC_PARTICIPANTE_EVT_7013_1629983120663_KComissaoESPComissaoCTCOVID1920210826REU040_parte13132_RESULTADO_1629983120663.pdf ; http://www.planalto.gov.br/ccivil_03/_Ato2019-2022/2021/Mpv/mpv1032.htm ; http://www.planalto.gov.br/ccivil_03/_Ato2019-2022/2021/Mpv/mpv1048.htm</t>
  </si>
  <si>
    <t>MPV 1032 / MPV 1048</t>
  </si>
  <si>
    <t>Policy 5018 21C0</t>
  </si>
  <si>
    <t>Credit for SMEs</t>
  </si>
  <si>
    <t>PROGER / Workers Assistance Fund (FAT) to provide credit to micro and small firms</t>
  </si>
  <si>
    <t>https://www.gov.br/economia/pt-br/assuntos/noticias/2020/marco/linha-de-credito-vai-apoiar-micro-e-pequenas-empresas-durante-pandemia-do-coronavirus</t>
  </si>
  <si>
    <t>Resolution No. 850</t>
  </si>
  <si>
    <t>Credit for strengthening care in the Unified Health System</t>
  </si>
  <si>
    <t>The Ministry of Health received R$ 5.3 billion of extraordinary credit for strengthening care and care in the Unified Health System (SUS). The release of the appeal occurred through Provisional Measure No. 1,041</t>
  </si>
  <si>
    <t>https://www.gov.br/saude/pt-br/assuntos/noticias/ministerio-da-saude-recebe-credito-extraordinario-de-r-5-3-bilhoes-para-reforco-do-sus-e-combate-a-pandemia</t>
  </si>
  <si>
    <t>Credit for technological services</t>
  </si>
  <si>
    <t>BNDES launched a new credit line (Industry 4.0) for technological services, which will benefit companies of all sizes and sectors, rural producers and the public sector. Technological services associated with the categories accredited in the BNDES system may be financed: Lean Manufacturing, Digitization, Internet of Things (IoT), Advanced Manufacturing, Technological Development of New Products and Processes, Basic Industrial Technologies; and Productive and Energy Efficiency.</t>
  </si>
  <si>
    <t>https://www.gov.br/economia/pt-br/assuntos/noticias/2020/setembro/bndes-lanca-nova-linha-de-credito-para-servicos-tecnologicos</t>
  </si>
  <si>
    <t>Credit for wind farm construction</t>
  </si>
  <si>
    <t>The National Bank for Economic and Social Development (BNDES) approved a financing in the amount of R $ 1.2 billion, for the Campo Largo Wind Farm - Phase 2 renewable generation project, located in Bahia, in the municipalities of Umburanas and Sento Sé. The project will generate enough energy to serve 850 thousand households.</t>
  </si>
  <si>
    <t>https://www.bndes.gov.br/wps/portal/site/home/imprensa/noticias/conteudo/com-financiamento-do-bndes-parque-eolico-na-bahia-vai-gerar-energia-limpa-para-850-mil-domicilios/!ut/p/z1/xVVNc9owFPwtOXB8o4ctf3B0CZgPJyQhhOALI2QZ1MEysQ2U_vrKJJk2pODJUKa-yJZW-3b2rWQSkmcSKraRc1bIVLGl_p6E9jRo9FsdOsAArUeK3rXp0JHTwr5rkPFHwKBrttDrNAOLtvp1v2GS8Ph-2kbyREISclWsigWZzFQk8qlUeSGLNd8rqOEiTUQNZbLKhMpZDVVaSC5ZXkOeqkKso7R8SyCWiim9kAhVpBClsGeDFcte1gJEupQ8BcVgxhaSwYZJmIuMZSCUyOZ6ZqlLsBLOwLUQErnUJIkutZRpXqpccRmRiVMX1HQjA2wztoFybgEzGgbEnEczFxlllnXoymfbSlfwyOPh2_4TgApXT9YvAeFpeb2PAP8B6-hZ_bb3dN030aBlLozspnkz17awYgFSxSl5jsuG5JAJvs5ybZpGye8vL6GnW1wu_SjI84keFxlTuW6AKNtYw1e2aSSm74Tvc78rHAgdBL6DXuAPusPhHd7fOseEJsklxK1VtB81-6Gwh46rhTWDx7u2i_6IXrJ8OeqkvxJAso70uWDAdcAZxCrhNVxlKRe53gWRgLI8y4GpNZP5HnDEtapd4_KUVOS2KrkHAP86MLRvVhvb97d-yzMOAZ8vnInOvnM83CYZb6TYkpFKs0TfcMMvHu0OVlQYGGdWqKC3LkvvXJSe0jPpe1VX19-je_kfxBfP8__-n51sE23XT7TJxgbyKAK7ThEoMgMalh2BEzNGDb1q89kn-uE3U9M7XSvwG9gxnH9M_1H9k31Zeuuy9Oea06u6Y8-OKlklo8Q1d1JCONuZPwMx3r-g7MKkt9luH-OkOXPfhp253Pzx-T679a6ufgGovzVl/dz/d5/L2dBISEvZ0FBIS9nQSEh/</t>
  </si>
  <si>
    <t>The National Bank for Economic and Social Development (BNDES) approved long-term financing for the implementation of the Ventos de Santa Martina wind farm 14, located in the municipalities of Caiçara do Rio do Vento and Riachuelo, in Rio Grande do Norte. The financing for the special purpose company (SPE) Ventos de Santa Sofia Energias Renováveis ​​SA will be R $ 208 million, with the prospect of generating more than 200 jobs during and after the conclusion of the project, considering only the wind farm financed.It is estimated that 1,500 jobs will be created during the implementation of the entire complex that spans three municipalities in the state, with a total installed capacity of 504 megawatts.</t>
  </si>
  <si>
    <t>https://www.bndes.gov.br/wps/portal/site/home/imprensa/noticias/conteudo/bndes-aprova-financiamento-a-implantacao-de-parque-eolico-no-rio-grande-do-norte/!ut/p/z1/zVTBjpswFPyWPXB0_BZDQnpDuyRpQxq13TQLl8gYA26DTYwD27-vSXOoVk1W1Xal-mL56b2Z8ZgBp_gRp5J2oqRGKEn39pyk4108XUYLbw0x-A8ehPdk4m0mESwDF29PDXBhhYDTy_PeDPBXnOKUSdOYCieZzHm7E7I1whzZSYEDlaq5A6JuNJctdUAqI5igrQNMScOPuXLgNIhoo1VHUSEklbaj5tIoRJEd3VNpKKMK5Rw1VB-OHHG1F0whqZAWCpWaWgiUDwVt-CCqYSLHyRimGWM5Q8GtS5A3JlMUeBlFxCekANf3Cc_OJlxxKb3u0Xbg-x1hfh-7EMb-DGafPs6j0H3esH5PIggXd7HvRcvb-ZScG66QJFbk5LJIgred4D3eWANq-_Jf_tKDxUsMa_eVDC_A-28LP3lTeM97JfyHa0EbPkGbZFev7lalhaWmQkIWCj_-8-BYGvHtcEhDm-ohnk_mTPJfxNq6VO5V9uvHFsqMBNYOzQuuuR4dtS1XxjTtOwcc6Pt-dBIwKlU3yrStNFZdY4EG_a0w_PIt_oRfqdaa8RwWN_WmDsgP9P1z0D8UVVnvVhHxz9u-i4uV8ZPw5uYn_0fGBQ!!/dz/d5/L2dBISEvZ0FBIS9nQSEh/</t>
  </si>
  <si>
    <t>Credit line for healthcare companies</t>
  </si>
  <si>
    <t>Provides a credit line to health care companies with a 10 percent annual interest rate.</t>
  </si>
  <si>
    <t>https://www.gov.br/economia/pt-br/assuntos/noticias/2020/marco/governo-anuncia-r-40-bilhoes-em-linha-de-credito-para-garantir-empregos</t>
  </si>
  <si>
    <t>Credit line to support biofuel producers</t>
  </si>
  <si>
    <t>The international oil price reduction made biofuels less competitive compared to gasoline. The program aims to support the sector as a result of COVID-19 related losses, incentivise the maintenance of jobs, and reduce the risk of fuel shortages during the period of economic recovery, through the provision of credit by the national development bank, BNDES, which functions under the Ministry of Development, Industry and Trade.</t>
  </si>
  <si>
    <t>https://www.bndes.gov.br/wps/portal/site/home/imprensa/noticias/conteudo/setor-sucroalcooleiro-tera-apoio-do-bndes-para-enfrentar-pandemia</t>
  </si>
  <si>
    <t>B18</t>
  </si>
  <si>
    <t>Credit to microentrepreneurs and micro and small businesses</t>
  </si>
  <si>
    <t>Instituted Peac-Maquininhas initiative, which facilitates access to credit for individual microentrepreneurs (MEI) and micro and small businesses. This program has R $ 10 billion of Union resources, to be released in two equal installments. The first installment of R$5bn was released on 28/9/20.</t>
  </si>
  <si>
    <t>https://www.gov.br/economia/pt-br/assuntos/noticias/2020/setembro/a-uniao-liberou-hoje-r-5-bilhoes-para-financiar-mei-e-micro-e-pequena-empresas</t>
  </si>
  <si>
    <t>Law 13,042</t>
  </si>
  <si>
    <t>Credit to support employee salaries for small and medium-sized enterprises (SMEs)</t>
  </si>
  <si>
    <t>Provides a reduced-interest (3.75 percent annual interest rate) emergency credit line to SMEs, exclusively for the payment of employee salaries. The government will pay the salaries of employees who earn up to twice the value of the minimum wage (R $ 2,090) for two months. if they do not fire their workers.</t>
  </si>
  <si>
    <t>https://www.gov.br/economia/pt-br/assuntos/noticias/2020/marco/governo-anuncia-r-40-bilhoes-em-linha-de-credito-para-garantir-empregos ; https://www1.folha.uol.com.br/mercado/2020/04/credito-a-empresas-para-pagamento-de-salarios-comeca-a-ser-liberado-na-segunda-6.shtml ; https://www1.folha.uol.com.br/mercado/2020/03/governo-anuncia-r-40-bi-em-credito-para-empresas-pagarem-salarios.shtml ; https://www.gov.br/economia/pt-br/assuntos/noticias/2020/abril/governo-preve-gastar-2-6-do-pib-em-medidas-emergenciais-para-o-combate-a-pandemia-da-covid-19</t>
  </si>
  <si>
    <t>Deferral of SME taxation payments</t>
  </si>
  <si>
    <t>The Simples Nacional taxation scheme for SMEs is deferred for 3 months at the federal level</t>
  </si>
  <si>
    <t>https://www.gov.br/economia/pt-br/centrais-de-conteudo/publicacoes/publicacoes-em-outros-idiomas/covid-19/brazil2019s-policy-responses-to-covid-19; https://www.gov.br/economia/pt-br/assuntos/noticias/2020/marco/governo-anuncia-medidas-para-reduzir-efeitos-do-coronavirus-nas-micro-e-pequenas-empresas</t>
  </si>
  <si>
    <t>First stimulus package</t>
  </si>
  <si>
    <t>Dental care receives incentive of more R $ 128 million for safe resumption</t>
  </si>
  <si>
    <t>The resources will be allocated to oral health teams (eSB) and dental specialty centers (DSC) of municipalities throughout the country, benefiting millions of Brazilians</t>
  </si>
  <si>
    <t>https://www.gov.br/saude/pt-br/assuntos/noticias/atendimento-odontologico-recebe-incentivo-de-mais-r-29-milhoes-para-retomada-segura</t>
  </si>
  <si>
    <t>Direct cash payments to informal workers, intermittent workers and single mothers</t>
  </si>
  <si>
    <t>Provides an R $600 payment to informal workers for three months. The payment focuses on assisting intermittent and informal workers, unemployed workers and individual micro entrepreneurs. Mothers who are solely responsible for supporting families may receive payments of up to R $1,200.</t>
  </si>
  <si>
    <t>https://www.gov.br/economia/pt-br/assuntos/noticias/2020/abril/governo-preve-gastar-2-6-do-pib-em-medidas-emergenciais-para-o-combate-a-pandemia-da-covid-19 ; https://www.gov.br/economia/pt-br/assuntos/noticias/2020/abril/governo-anuncia-liberacao-de-r-200-bilhoes-para-a-saude-e-a-manutencao-de-empregos ; https://www.gov.br/economia/pt-br/assuntos/noticias/2020/abril/trabalhadores-informais-ja-podem-solicitar-auxilio-emergencial-de-r-600-pelo-aplicativo-ou-site-da-caixa</t>
  </si>
  <si>
    <t>Electricity bill exemption for low-income families</t>
  </si>
  <si>
    <t>http://www.in.gov.br/en/web/dou/-/medida-provisoria-n-950-de-8-de-abril-de-2020-251768271</t>
  </si>
  <si>
    <t>Provisional Measure No. 950</t>
  </si>
  <si>
    <t>Emergency aid to the culture sector</t>
  </si>
  <si>
    <t>BRL 3 million will be allocated (mostly from the National Culture Fund) to states and municipalities for the cultural sector.</t>
  </si>
  <si>
    <t>https://www.gov.br/economia/pt-br/assuntos/noticias/2020/julho/governo-utilizara-plataforma-brasil-para-operacionalizar-os-recursos-da-lei-aldir-blanc ; https://www.gov.br/economia/pt-br/assuntos/noticias/2020/setembro/governo-federal-repassa-r-194-2-milhoes-para-estados-e-municipios-pela-lei-aldir-blanc</t>
  </si>
  <si>
    <t>Emergency appropriations for health programs</t>
  </si>
  <si>
    <t>Provides support for health expenses.</t>
  </si>
  <si>
    <t>https://www.gov.br/economia/pt-br/centrais-de-conteudo/publicacoes/publicacoes-em-outros-idiomas/covid-19/government-announces-cooperation-measures-for-states-and-municipalities-to-combat-the-pandemic ; https://g1.globo.com/economia/noticia/2020/03/23/coronavirus-governo-anuncia-pacote-de-r-858-bilhoes-para-estados-e-municipios.ghtml</t>
  </si>
  <si>
    <t>[Cooperation package for states and municipalities]</t>
  </si>
  <si>
    <t>Emergency Employment Maintenance Program</t>
  </si>
  <si>
    <t>The government authorized the reduction of working hours and wages, in return for the maintenance of jobs. The government will compensate employers for the reduction in hours</t>
  </si>
  <si>
    <t>https://www.gov.br/economia/pt-br/centrais-de-conteudo/publicacoes/publicacoes-em-outros-idiomas/covid-19/brazil2019s-policy-responses-to-covid-19</t>
  </si>
  <si>
    <t>Emergency support for municipalities and states</t>
  </si>
  <si>
    <t>Provides support to federative entities, including municipalities and Participation Funds of States (FPE).</t>
  </si>
  <si>
    <t>https://www.gov.br/economia/pt-br/assuntos/noticias/2020/abril/governo-anuncia-liberacao-de-r-200-bilhoes-para-a-saude-e-a-manutencao-de-empregos</t>
  </si>
  <si>
    <t>Exceptional transactions allowed for rural debt</t>
  </si>
  <si>
    <t>Established the conditions for Exceptional Transaction of federal debts related to rural credit operations.</t>
  </si>
  <si>
    <t>https://www.gov.br/economia/pt-br/assuntos/noticias/2020/outubro/pgfn-permite-transacao-excepcional-para-divida-rural-destinada-aos-pequenos-produtores-rurais-e-agricultores-familiares</t>
  </si>
  <si>
    <t>Ordinance No. 21, 561</t>
  </si>
  <si>
    <t>Expanding attendance for vaccination of homeless people in Rio de Janeiro</t>
  </si>
  <si>
    <t>Funding for the teams of the Office on the Street vaccinating homeless populations</t>
  </si>
  <si>
    <t>https://www.gov.br/saude/pt-br/assuntos/noticias/queiroga-vacina-populacao-em-situacao-de-rua-no-rio-de-janeiro</t>
  </si>
  <si>
    <t>Expansion of family allowance program to cover additional families</t>
  </si>
  <si>
    <t>Expands the family allowance program (Bolsa Família) to cover an additional 1.2 million families.</t>
  </si>
  <si>
    <t>https://www.gov.br/economia/pt-br/centrais-de-conteudo/publicacoes/publicacoes-em-outros-idiomas/covid-19/government-announces-cooperation-measures-for-states-and-municipalities-to-combat-the-pandemic ; https://www.gov.br/economia/pt-br/centrais-de-conteudo/publicacoes/publicacoes-em-outros-idiomas/covid-19/brazil2019s-policy-responses-to-covid-19</t>
  </si>
  <si>
    <t>Expansion of payroll loans</t>
  </si>
  <si>
    <t>Expansion of payroll loans to beneficiaries of the National Social Security Institute (INSS) by 5%. The increase is valid for loan contracts signed until December 31, 2020. The objective is to allow those who had already reached the 30% loan limit to have an additional 5% margin to make new contracts.</t>
  </si>
  <si>
    <t>https://www.gov.br/economia/pt-br/assuntos/noticias/2020/previdencia/outubro/mp-amplia-margem-de-credito-consignado-para-beneficiarios-do-inss</t>
  </si>
  <si>
    <t>Expansion of services in primary care</t>
  </si>
  <si>
    <t>To meet the request of more than 2,000 municipalities that requested the reinforcement for the cost of their health teams, community agents and Family Health Units (FUS), the Ministry of Health published three ordinances freeing resources for this purpose.</t>
  </si>
  <si>
    <t>https://www.gov.br/saude/pt-br/assuntos/noticias/ministerio-da-saude-libera-mais-de-r-688-milhoes-para-ampliacao-de-servicos-na-atencao-primaria</t>
  </si>
  <si>
    <t>Extended reduction in tax rate on credit operations</t>
  </si>
  <si>
    <t>Extended reduction in IOF tax rate on credit operations by 90 days, and reduced IOF rate for the same period.</t>
  </si>
  <si>
    <t>https://www.gov.br/economia/pt-br/assuntos/noticias/2020/julho/reducao-do-iof-sobre-operacoes-de-credito-e-prorrogada-por-mais-90-dias</t>
  </si>
  <si>
    <t>Decree 10.414</t>
  </si>
  <si>
    <t>Extended suspension of collection acts</t>
  </si>
  <si>
    <t>The National Treasury Attorney General's Office (PGFN) extended, until July 31, 2020, the temporary suspension of collection acts due to the pandemic caused by the new coronavirus (Covid-19).</t>
  </si>
  <si>
    <t>https://www.gov.br/economia/pt-br/assuntos/noticias/2020/julho/pgfn-prorroga-suspensao-dos-atos-de-cobranca-ate-31-de-julho</t>
  </si>
  <si>
    <t>Extension of emergency aid to informal and unemployed workers</t>
  </si>
  <si>
    <t>Extension by 2 months of emergency aid (RL 600 monthly) to informal and unemployed workers, which will benefit 64.3 million Brazilians. The estimated cost of the program from April through August was R$254bn, with R$156bn thus allocated to the extension.</t>
  </si>
  <si>
    <t>https://www.gov.br/economia/pt-br/assuntos/noticias/2020/junho/governo-federal-anuncia-prorrogacao-do-auxilio-emergencial-por-mais-dois-meses ; https://www.in.gov.br/en/web/dou/-/decreto-n-10.412-de-30-de-junho-de-2020-264424956</t>
  </si>
  <si>
    <t>Decree 10.412</t>
  </si>
  <si>
    <t>Extension by 4 months of emergency aid until December 2020. The amount of the aid has been reduced from the RL 600 per month in the original package to RL 300 per month.</t>
  </si>
  <si>
    <t>http://www.xinhuanet.com/english/2020-09/02/c_139335537.htm; https://www.swfinstitute.org/news/81407/bolsonaro-extends-brazilian-emergency-aid-program-until-end-of-2020-boosting-his-already-rising-popularity</t>
  </si>
  <si>
    <t>Extension of emergency aid to vulnerable employment groups</t>
  </si>
  <si>
    <t>Emergency benefits for informal workers, individual micro-entrepreneurs, self-employed and unemployed workers extended from Dec 2020 to Jul 2021. Workers recieve an average monthly payment of R$250, with R$150 for those living alone and R$375 for single mothers, maximum one claimant per household</t>
  </si>
  <si>
    <t xml:space="preserve">https://tesourotransparente.gov.br/visualizacao/painel-de-monitoramentos-dos-gastos-com-covid-19 ; http://www.planalto.gov.br/ccivil_03/_Ato2019-2022/2021/Mpv/mpv1037.htm ; https://www.gov.br/pt-br/servicos/acompanhar-auxilio-emergencial </t>
  </si>
  <si>
    <t>MPV 1037</t>
  </si>
  <si>
    <t>Policy 5028 00SI</t>
  </si>
  <si>
    <t>Emergency benefits for informal workers, individual micro-entrepreneurs, self-employed and unemployed workers extended from Jul to Oct 2021. Workers recieve an average monthly payment of R$250, with R$150 for those living alone and R$375 for single mothers, maximum one claimant per household</t>
  </si>
  <si>
    <t xml:space="preserve">https://tesourotransparente.gov.br/visualizacao/painel-de-monitoramentos-dos-gastos-com-covid-19 ; http://www.planalto.gov.br/ccivil_03/_Ato2019-2022/2021/Mpv/mpv1056.htm </t>
  </si>
  <si>
    <t>MPV 1056</t>
  </si>
  <si>
    <t>Extension of Employment and Income Maintenance emergency benefit and furlough scheme</t>
  </si>
  <si>
    <t>In the event of a reduction of working hours or suspension of work, workers may recieve a monthly benefit payment, as agreed with their employer, of up to R$1912 per person. Restarted from April to July 2021.</t>
  </si>
  <si>
    <t xml:space="preserve">https://tesourotransparente.gov.br/visualizacao/painel-de-monitoramentos-dos-gastos-com-covid-19 ; http://www.planalto.gov.br/ccivil_03/_Ato2019-2022/2021/Mpv/mpv1044.htm ; https://www.gov.br/casacivil/pt-br/assuntos/noticias/2021/maio/beneficio-emergencial-de-manutencao-do-emprego-e-da-renda-bem-2021-comeca-a-ser-pago </t>
  </si>
  <si>
    <t>MPV 1044</t>
  </si>
  <si>
    <t>Policy 2213 21C2</t>
  </si>
  <si>
    <t>Extension of ICU beds in Alagoas</t>
  </si>
  <si>
    <t>Extension of even beds of Adult ICU for exclusive care to critically injured patients of Covid-19</t>
  </si>
  <si>
    <t>https://www.gov.br/saude/pt-br/assuntos/noticias/ministerio-da-saude-prorroga-sete-leitos-de-uti-em-alagoas</t>
  </si>
  <si>
    <t>Extension of ICU beds in Bahia</t>
  </si>
  <si>
    <t>Extension of 64 adult ICU beds for exclusive care to critically injured patients in Covid-19</t>
  </si>
  <si>
    <t>https://www.gov.br/saude/pt-br/assuntos/noticias/ministerio-da-saude-prorroga-64-leitos-de-uti-na-bahia</t>
  </si>
  <si>
    <t>Extension of ICU beds in Ceará</t>
  </si>
  <si>
    <t>Extension of 99 adult ICU beds for exclusive care to critically injured patients of Covid-19</t>
  </si>
  <si>
    <t>https://www.gov.br/saude/pt-br/assuntos/noticias/ministerio-da-saude-prorroga-99-leitos-de-uti-no-ceara</t>
  </si>
  <si>
    <t>Extension of ICU beds in Espírito Santo</t>
  </si>
  <si>
    <t>Extension of 211 adult ICU beds for exclusive care to critically injured patients of Covid-19</t>
  </si>
  <si>
    <t>https://www.gov.br/saude/pt-br/assuntos/noticias/ministerio-da-saude-prorroga-211-leitos-de-uti-no-espirito-santo</t>
  </si>
  <si>
    <t>Extension of ICU beds in Goiás</t>
  </si>
  <si>
    <t>Extension of 113 adult ICU beds for exclusive care to critically injured patients in Covid-19</t>
  </si>
  <si>
    <t>https://www.gov.br/saude/pt-br/assuntos/noticias/ministerio-da-saude-prorroga-113-leitos-de-uti-em-goias</t>
  </si>
  <si>
    <t>Extension of ICU beds in Mato Grosso</t>
  </si>
  <si>
    <t>Extension of 45 adult ICU beds for exclusive care to critically injured patients of Covid-19, and reinforce the action to combat Coronavirus in Mato Grosso</t>
  </si>
  <si>
    <t>https://www.gov.br/saude/pt-br/assuntos/noticias/ministerio-da-saude-prorroga-45-leitos-de-uti-em-mato-grosso</t>
  </si>
  <si>
    <t>Extension of ICU beds in Mato Grosso do Sul</t>
  </si>
  <si>
    <t>Extension of seven beds of Adult ICU for exclusive care to critically critical patients of Covid-19</t>
  </si>
  <si>
    <t>https://www.gov.br/saude/pt-br/assuntos/noticias/ministerio-da-saude-prorroga-sete-leitos-de-uti-em-mato-grosso-do-sul</t>
  </si>
  <si>
    <t>Extension of ICU beds in Minas Gerais</t>
  </si>
  <si>
    <t>Extension of 298 adult ICU beds for exclusive care to critically injured patients in Covid-19</t>
  </si>
  <si>
    <t>https://www.gov.br/saude/pt-br/assuntos/noticias/ministerio-da-saude-prorroga-298-leitos-de-uti-em-minas-gerais</t>
  </si>
  <si>
    <t>Extension of ICU beds in Paraíba</t>
  </si>
  <si>
    <t>Extension of 30 beds of Adult ICU for exclusive care to critically critical patients of Covid-19</t>
  </si>
  <si>
    <t>https://www.gov.br/saude/pt-br/assuntos/noticias/ministerio-da-saude-prorroga-30-leitos-de-uti-na-paraiba</t>
  </si>
  <si>
    <t>Extension of ICU beds in Paraná</t>
  </si>
  <si>
    <t>Extension of 275 adult ICU beds for exclusive care to critically critical patients of Covid-19</t>
  </si>
  <si>
    <t>https://www.gov.br/saude/pt-br/assuntos/noticias/ministerio-da-saude-prorroga-275-leitos-de-uti-no-parana</t>
  </si>
  <si>
    <t>Extension of ICU beds in Pernambuco</t>
  </si>
  <si>
    <t>Extension of 16 adult ICU beds for exclusive care to critically injured covid-19 patients</t>
  </si>
  <si>
    <t>https://www.gov.br/saude/pt-br/assuntos/noticias/ministerio-da-saude-prorroga-16-leitos-de-uti-em-pernambuco</t>
  </si>
  <si>
    <t>Extension of ICU beds in Rio Grande do Norte</t>
  </si>
  <si>
    <t>Extension of 20 adult ICU beds for exclusive care to critically critical patients of Covid-19</t>
  </si>
  <si>
    <t>https://www.gov.br/saude/pt-br/assuntos/noticias/ministerio-da-saude-prorroga-20-leitos-de-uti-no-rio-grande-do-norte</t>
  </si>
  <si>
    <t>Extension of ICU beds in Rio Grande do Sul</t>
  </si>
  <si>
    <t>Extension of 535 adult ICU beds for exclusive care to critically critical patients of Covid-19</t>
  </si>
  <si>
    <t>https://www.gov.br/saude/pt-br/assuntos/noticias/ministerio-da-saude-prorroga-535-leitos-de-uti-no-rio-grande-do-sul</t>
  </si>
  <si>
    <t>Extension of ICU beds in Santa Catarina</t>
  </si>
  <si>
    <t>Extension of 86 adult ICU beds for exclusive care to critically injured patients of Covid-19</t>
  </si>
  <si>
    <t>https://www.gov.br/saude/pt-br/assuntos/noticias/ministerio-da-saude-prorroga-86-leitos-de-uti-em-santa-catarina</t>
  </si>
  <si>
    <t>Extension of ICU beds in São Paulo</t>
  </si>
  <si>
    <t>Extension of 494 adult ICU beds for exclusive care to critically injured patients in Covid-19</t>
  </si>
  <si>
    <t>https://www.gov.br/saude/pt-br/assuntos/noticias/ministerio-da-saude-prorroga-494-leitos-de-uti-em-sao-paulo</t>
  </si>
  <si>
    <t>Extension of ICU beds in Sergipe</t>
  </si>
  <si>
    <t>Extension of 54 adult ICU beds for exclusive care to critically injured covid-19 patients</t>
  </si>
  <si>
    <t>https://www.gov.br/saude/pt-br/assuntos/noticias/ministerio-da-saude-prorroga-54-leitos-de-uti-em-sergipe</t>
  </si>
  <si>
    <t>Extension of ICU beds in the Amazon</t>
  </si>
  <si>
    <t>Extension of 10 adult ICU beds for exclusive care to critically injured patients in Covid-19</t>
  </si>
  <si>
    <t>https://www.gov.br/saude/pt-br/assuntos/noticias/ministerio-da-saude-prorroga-10-leitos-de-uti-no-amazonas</t>
  </si>
  <si>
    <t>Extension of ICU beds in Tocantins</t>
  </si>
  <si>
    <t>Extension of 27 adult ICU beds for exclusive care to critically critical patients of Covid-19</t>
  </si>
  <si>
    <t>https://www.gov.br/saude/pt-br/assuntos/noticias/ministerio-da-saude-prorroga-27-leitos-de-uti-no-tocantins</t>
  </si>
  <si>
    <t>Extension of payroll credit</t>
  </si>
  <si>
    <t>Term extension for payroll credit to 84 months and reduction of the maximum interest</t>
  </si>
  <si>
    <t>Extension of prepaid monthly minimum wage installments to people with temporary disabilities</t>
  </si>
  <si>
    <t>Extension of prepaid monthly minimum wage installments to people with temporary disabilities from 30 days to 60 days</t>
  </si>
  <si>
    <t>https://www.gov.br/economia/pt-br/assuntos/noticias/2020/previdencia/agosto/portaria-estende-periodo-de-antecipacao-de-auxilio-por-incapacidade-temporaria ; https://www.gov.br/economia/pt-br/assuntos/noticias/2020/previdencia/setembro/previdencia-autoriza-pagamento-da-diferenca-sobre-adiantamento-dos-auxilios-por-incapacidade-temporaria</t>
  </si>
  <si>
    <t>Law No. 13,982 / 2020</t>
  </si>
  <si>
    <t>Extension of suspension of financing payments in public transport sector</t>
  </si>
  <si>
    <t>Extension of suspension of financing payments in public transport sector. The suspension lasts up to six months and includes payments to FGTS (a severance indemnity fund) for financing made by private urban public transport companies through the subprogram Refrota, of the Pro-Transport program, of the Ministry of Regional Development. The impact of the suspension of these payments is estimated at approximately R $ 51 million.</t>
  </si>
  <si>
    <t>https://www.gov.br/economia/pt-br/assuntos/noticias/2020/junho/conselho-curador-do-fgts-suspende-pagamento-de-financiamentos-do-setor-de-mobilidade-urbana</t>
  </si>
  <si>
    <t>B16</t>
  </si>
  <si>
    <t>Extension of tariff reductions</t>
  </si>
  <si>
    <t>The Foreign Trade Chamber (Camex) of the Ministry of Economy approved the extension of the temporary reduction of the Import Tax rates to zero for products used to prevent and combat Covid-19. The measure was extended to October 30 from September 30.</t>
  </si>
  <si>
    <t>https://www.gov.br/economia/pt-br/assuntos/noticias/2020/setembro/camex-amplia-prazo-de-reducao-de-tarifas-para-importacao-de-produtos-contra-o-coronavirus</t>
  </si>
  <si>
    <t>Resolution No. 89</t>
  </si>
  <si>
    <t>Extension of tax adjustment statements</t>
  </si>
  <si>
    <t xml:space="preserve">Extended the deadline for submitting the Annual Income Tax Adjustment Statement - Individuals (DIRPF) for the year 2020, calendar year 2019, to June 30, 2020. 
</t>
  </si>
  <si>
    <t>http://www.in.gov.br/en/web/dou/-/instrucao-normativa-n-1.959-de-9-de-junho-de-2020-261277022</t>
  </si>
  <si>
    <t>Extension of tax deduction for medical and hospital products</t>
  </si>
  <si>
    <t>Extension of zero IPI (Tax on Industrialized Products) rate for medical and hospital products until December 31.</t>
  </si>
  <si>
    <t>https://www.gov.br/economia/pt-br/assuntos/noticias/2020/outubro/decreto-prorroga-ate-31-de-dezembro-aliquota-zero-de-ipi-para-produtos-medico-hospitalares</t>
  </si>
  <si>
    <t>Decree No. 10,503</t>
  </si>
  <si>
    <t xml:space="preserve">Extension of tax installment payments 
</t>
  </si>
  <si>
    <t>Extended the installment payments administered by the Federal Revenue Service of Brazil and the Attorney General of the National Treasury due in May, June and July 2020.</t>
  </si>
  <si>
    <t xml:space="preserve">https://www.gov.br/economia/pt-br/assuntos/noticias/2020/maio/ministerio-da-economia-prorroga-os-prazos-das-prestacoes-dos-parcelamentos-tributarios-com-vencimento-em-maio-junho-e-julho-de-2020 
</t>
  </si>
  <si>
    <t>Extension of tax reduction on credit operations</t>
  </si>
  <si>
    <t>The reduction in the Financial Operations Tax (IOF) on credit operations was extended by 90 days. The estimated tax waiver for the quarter is approximately R $ 6.2 billion.</t>
  </si>
  <si>
    <t>https://www.gov.br/economia/pt-br/assuntos/noticias/2020/outubro/reducao-do-iof-incidente-sobre-operacoes-de-credito-e-prorrogada-por-mais-por-mais-90-dias</t>
  </si>
  <si>
    <t>Decree No. 10,504</t>
  </si>
  <si>
    <t>Extension of the National Program to support Small and Micro-Enterprises</t>
  </si>
  <si>
    <t>A new round of credit will be provided by the Operation Guarantee Fund to support small and micro-enterprises during the economic difficulties caused by the pandemic</t>
  </si>
  <si>
    <t>https://tesourotransparente.gov.br/visualizacao/painel-de-monitoramentos-dos-gastos-com-covid-19 ; https://www.in.gov.br/en/web/dou/-/medida-provisoria-n-1.053-de-2-de-junho-de-2021-323831386
; https://www.bb.com.br/pbb/pagina-inicial/empresas/produtos-e-servicos/credito/obter-capital-de-giro/pronampe#/</t>
  </si>
  <si>
    <t>MPV 1053</t>
  </si>
  <si>
    <t>Policy 0909 00EE</t>
  </si>
  <si>
    <t>Extension of transfers in primary care function</t>
  </si>
  <si>
    <t>Extra funding for Prevent Brazil because of Covid, extension until December</t>
  </si>
  <si>
    <t>Extra funding for Emergency Care Units</t>
  </si>
  <si>
    <t>These units receive people with a range of issues, including moderate Covid-19 patients, who need oxygen support but do not require mechanical ventilation</t>
  </si>
  <si>
    <t>https://www.gov.br/saude/pt-br/assuntos/noticias/ministerio-da-saude-habilita-mais-12-unidades-de-pronto-atendimento</t>
  </si>
  <si>
    <t>Federal aid to philanthropic hospitals</t>
  </si>
  <si>
    <t>Budgeted up to R$2 billion in federal aid for holy, non-profit philanthropic hospitals and hospitals that act in a complementary way to the Unified Health System (SUS) . The money should be used in actions to combat the Covid-19 pandemic</t>
  </si>
  <si>
    <t>https://www.gov.br/economia/pt-br/assuntos/noticias/2020/maio/sancionada-lei-que-garante-auxilio-de-r-2-bilhoes-a-santas-casas-e-hospitais-filantropicos ; http://www.in.gov.br/en/web/dou/-/lei-n-13.995-de-5-de-maio-de-2020-255378351</t>
  </si>
  <si>
    <t>Law No. 13.995</t>
  </si>
  <si>
    <t>Federal aid to states, municipalities and Federal District - new resources</t>
  </si>
  <si>
    <t>Granting of federal aid of approximately R $ 60.15 billion to states, municipalities and the Federal District for strengthening of actions to combat the new coronavirus.</t>
  </si>
  <si>
    <t>https://www25.senado.leg.br/web/atividade/materias/-/materia/141188 ; https://www.gov.br/economia/pt-br/assuntos/noticias/2020/maio/congresso-promulga-emenda-constitucional-que-institui-o-orcamento-de-guerra ; https://legis.senado.leg.br/sdleg-getter/documento?dm=8105093&amp;ts=1588866991575&amp;disposition=inline</t>
  </si>
  <si>
    <t>Complementary Bill No. 39</t>
  </si>
  <si>
    <t>Federal aid to states, municipalities and Federal District - suspension and renegotiation of debt</t>
  </si>
  <si>
    <t>Granting of federal aid of approximately R $ 65 billion in the from of debt suspension and renegotiation to states, municipalities and the Federal District for strengthening of actions to combat the new coronavirus.</t>
  </si>
  <si>
    <t>Federal Government invests R$ 335 million to expand care and prevention of prematurity</t>
  </si>
  <si>
    <t>The funds can be used to improve the structure, expand access and qualify the care of these services in the care and follow-up to pregnant women and newborns during the Covid-19 pandemic in the country</t>
  </si>
  <si>
    <t>https://www.gov.br/saude/pt-br/assuntos/noticias/governo-federal-investe-r-335-milhoes-para-ampliar-o-cuidado-e-prevencao-a-prematuridade</t>
  </si>
  <si>
    <t>FGTS deferral</t>
  </si>
  <si>
    <t>Deferral of payment of FGTS (a severance indemnity fund) for 4 months</t>
  </si>
  <si>
    <t>Financial resources for Covid-19 coping centers</t>
  </si>
  <si>
    <t>Money for centers to fund the first care and identification of cases of flu-like syndrome and covid-19 early on, thus avoiding the overload of emergencies and hospitals</t>
  </si>
  <si>
    <t>https://www.gov.br/saude/pt-br/assuntos/noticias/centros-de-enfrentamento-da-covid-19-recebem-r-452-9-milhoes</t>
  </si>
  <si>
    <t>Fiscal Recovery Program</t>
  </si>
  <si>
    <t>Ordinance PGFN No. 21,562 instituted the Fiscal Recovery Program, which consolidates different actions related to the settling of federal debts. This includes the granting of tax regularity, suspension of tax foreclosures, and debt renegotiation provisions, amongst other things</t>
  </si>
  <si>
    <t>https://www.gov.br/economia/pt-br/assuntos/noticias/2020/outubro/programa-de-retomada-fiscal-da-pgfn-consolida-acoes-para-facilitar-a-renegociacao-de-dividas</t>
  </si>
  <si>
    <t>Ordinance PGFN No. 21,562</t>
  </si>
  <si>
    <t>Funding for 4175 pulmonary ventilatory support beds</t>
  </si>
  <si>
    <t>4175 beds have been funded across all states to strengthen the response to coronavirus</t>
  </si>
  <si>
    <t>https://www.gov.br/saude/pt-br/assuntos/noticias/2021-1/setembro/saude-investe-r-59-9-milhoes-para-custeio-de-4-175-leitos-de-suporte-ventilatorio-pulmonar</t>
  </si>
  <si>
    <t>Funding for Covid ICU beds</t>
  </si>
  <si>
    <t>Beds were authorized by the Ministry of Health for the care of critically injured patients with Covid-19, on an exceptional and temporary basis</t>
  </si>
  <si>
    <t>https://www.gov.br/saude/pt-br/assuntos/noticias/2021-1/setembro/ministerio-da-saude-investe-mais-r-1-1-bilhao-para-custeio-de-24-6-mil-leitos-de-uti-covid</t>
  </si>
  <si>
    <t>Ministry of Health released money for ICU beds throughout the country</t>
  </si>
  <si>
    <t>https://www.gov.br/saude/pt-br/assuntos/noticias/ministerio-da-saude-libera-r-1-2-bilhao-para-leitos-de-uti-covid-19-em-todo-o-pais</t>
  </si>
  <si>
    <t>Funding for More Doctors program</t>
  </si>
  <si>
    <t>Recruiting doctors for the 24th cycle of the program</t>
  </si>
  <si>
    <t>Health allocates more than R $ 11.2 million for care to pregnant and postpartum women in Manaus</t>
  </si>
  <si>
    <t>The Ministry of Health allocated more than R$ 11.2 million of resources to the municipality of Manaus (AM) to reinforce qualification and care actions for pregnant women and puerperal women. The pasta initiative is part of a series of measures to cope with the Covid-19 pandemic caused by the new coronavirus (SARS-Cov2) in the capital of Amazonas</t>
  </si>
  <si>
    <t>https://www.gov.br/saude/pt-br/assuntos/noticias/saude-destina-mais-de-r-11-2-milhoes-para-assistencia-a-gestantes-e-puerperas-em-manaus</t>
  </si>
  <si>
    <t>Health allocates more than R$ 113 million for immunization and health surveillance actions</t>
  </si>
  <si>
    <t>The federal resource will be allocated to states and municipalities to confront Covid-19 and provides, among other actions, for the strengthening of the National Immunization Program (PNI)</t>
  </si>
  <si>
    <t>https://www.gov.br/saude/pt-br/assuntos/noticias/saude-destina-mais-de-r-113-milhoes-para-acoes-de-imunizacao-e-de-vigilancia-em-saude</t>
  </si>
  <si>
    <t>Health allocates more than R$ 29 million to continue the safe resumption of dental care</t>
  </si>
  <si>
    <t>To continue the effort to resume dental care by the Unified Health System (SUS) safely against Covid-19, the Ministry of Health released more than R$ 29 million</t>
  </si>
  <si>
    <t>https://www.gov.br/saude/pt-br/assuntos/noticias/saude-destina-mais-de-r-29-milhoes-para-continuidade-da-retomada-segura-de-atendimentos-odontologicos</t>
  </si>
  <si>
    <t>Health authorizes 685 more ICU beds for 11 states and Federal District</t>
  </si>
  <si>
    <t>Authorization of ICU beds for exclusive care to critically critical patients with covid-19, on an exceptional and temporary basis</t>
  </si>
  <si>
    <t>https://www.gov.br/saude/pt-br/assuntos/noticias/saude-autoriza-mais-685-leitos-de-uti-para-11-estados-e-distrito-federal</t>
  </si>
  <si>
    <t>Health authorizes more than 1,200 ICU beds for five states</t>
  </si>
  <si>
    <t>Authorization of another 1,280 adult ICU beds for exclusive care to critically injured patients with covid-19, on an exceptional and temporary basis</t>
  </si>
  <si>
    <t>https://www.gov.br/saude/pt-br/assuntos/noticias/saude-autoriza-mais-de-1-2-mil-leitos-de-uti-para-cinco-estados</t>
  </si>
  <si>
    <t>Health authorizes more than 1,400 ICU beds for 17 states</t>
  </si>
  <si>
    <t>Authorization of 1,499 adult ICU beds were authorized for exclusive care to critically injured patients with covid-19, on an exceptional and temporary basis</t>
  </si>
  <si>
    <t>https://www.gov.br/saude/pt-br/assuntos/noticias/saude-autoriza-mais-de-1-4-mil-leitos-de-uti-para-17-estados-1</t>
  </si>
  <si>
    <t>Health extends 248 ICU beds</t>
  </si>
  <si>
    <t>Extension of 248 adult ICU beds requested by the states and municipalities</t>
  </si>
  <si>
    <t>https://www.gov.br/saude/pt-br/assuntos/noticias/saude-prorroga-248-leitos-de-uti</t>
  </si>
  <si>
    <t>Health extends the qualification of 372 exclusive ICU beds for Covid</t>
  </si>
  <si>
    <t>Extension of the qualification of 372 beds of Adult Intensive Care Unit (ICU) exclusive for the treatment of patients with Covid-19 in the Unified Health System</t>
  </si>
  <si>
    <t>https://www.gov.br/saude/pt-br/assuntos/noticias/saude-prorroga-habilitacao-de-372-leitos-de-uti-exclusivos-para-covid</t>
  </si>
  <si>
    <t>Health invests more R$ 99 million to expand access to mental health services in the SUS</t>
  </si>
  <si>
    <t>To strengthen the mental health care of Brazilians during the Covid-19 pandemic, the Ministry of Health provided about R$ 99 million to expand and qualify the care provided by the 2,657 Psychosocial Care Centers (CAPS) that currently operate in 1,790 Brazilian municipalities</t>
  </si>
  <si>
    <t>https://www.gov.br/saude/pt-br/assuntos/noticias/saude-investe-mais-r-99-milhoes-para-ampliar-acesso-a-servicos-de-saude-mental-no-sus</t>
  </si>
  <si>
    <t>Health invests more than R$ 221 million for care for patients with obesity, diabetes and hypertension</t>
  </si>
  <si>
    <t>The Ministry of Health is investing more than R$ 221 million to increase care and early care for people with chronic non-communicable diseases (NCDs) in the Unified Health System (SUS) during the Covid-19 pandemic</t>
  </si>
  <si>
    <t>Health invests more than R$ 221 million for care for patients with obesity, diabetes and hypertension - Portuguese (Brazil) (www.gov.br)</t>
  </si>
  <si>
    <t>Health invests more than R$ 61 million for the reorganization of oral health care in the SUS</t>
  </si>
  <si>
    <t>Money to support the reorganization and adequacy of environments focused on dental care in Primary Care and Specialized Health Care</t>
  </si>
  <si>
    <t>https://www.gov.br/saude/pt-br/assuntos/noticias/saude-investe-mais-de-r-61-milhoes-para-reorganizacao-dos-atendimentos-em-saude-bucal-no-sus</t>
  </si>
  <si>
    <t>Health passes money to Centers to confront Covid-19</t>
  </si>
  <si>
    <t>The Ministry of Health will allocate more financial incentives to Community Reference Centers and Care Centers to cope with Covid-19, aiming to expand and qualify the monitoring of chronic diseases, prenatal care and routine consultations with demands also related to coronavirus infection</t>
  </si>
  <si>
    <t>https://www.gov.br/saude/pt-br/assuntos/noticias/saude-repassa-r-449-milhoes-a-centros-para-enfrentamento-da-covid-19</t>
  </si>
  <si>
    <t>Health passes money to strengthen primary care</t>
  </si>
  <si>
    <t>To reduce the impacts of the Covid-19 pandemic, the Ministry of Health will pass on more than R$ 416 million to support actions under Primary Care by the Prevent Brazil Program in the municipalities and the Federal District</t>
  </si>
  <si>
    <t>https://www.gov.br/saude/pt-br/assuntos/noticias/saude-repassa-mais-de-r-416-milhoes-para-reforcar-a-atencao-primaria</t>
  </si>
  <si>
    <t>Health releases extra resources to combat Covid-19</t>
  </si>
  <si>
    <t>Funds are allocated to the cost of clinical infirmary beds in all states of the country</t>
  </si>
  <si>
    <t>https://www.gov.br/saude/pt-br/assuntos/noticias/2021-1/setembro/saude-libera-r-1-1-bilhao-de-recursos-extras-para-combate-a-covid-19</t>
  </si>
  <si>
    <t>Health releases more than R $ 385 million to computerize health posts</t>
  </si>
  <si>
    <t>The resources can be used for the acquisition of equipment and technology that enable the computerization of health units. The electronic recording of the data replaces the annotations in paper sheets and, with this, the clinical information of the patients is concentrated in a single database. The clinical history can be accessed by other health professionals when the National Health Data Network (RNDS) is in operation. The records made in the systems will also be essential for monitoring vaccination against Covid-19</t>
  </si>
  <si>
    <t>https://www.gov.br/saude/pt-br/assuntos/noticias/saude-libera-mais-de-r-385-milhoes-para-informatizar-postos-de-saude</t>
  </si>
  <si>
    <t>Health releases more than R$ 39 million to strengthen care for traditional peoples and communities</t>
  </si>
  <si>
    <t>The Ministry of Health is releasing more than R$ 39.7 million to encourage health care for traditional peoples and communities seeking care at health posts throughout the country</t>
  </si>
  <si>
    <t>https://www.gov.br/saude/pt-br/assuntos/noticias/saude-libera-mais-de-r-39-milhoes-para-fortalecer-atendimento-de-povos-e-comunidades-tradicionais</t>
  </si>
  <si>
    <t>Health releases R$ 59.4 million to strengthen the pni structure</t>
  </si>
  <si>
    <t>The Ministry of Health is investing more than R$ 59 million to strengthen the National Vaccination Program (PNI) of the Unified Health System (SUS) in confronting Covid-19</t>
  </si>
  <si>
    <t>https://www.gov.br/saude/pt-br/assuntos/noticias/saude-libera-r-59-4-milhoes-para-fortalecer-a-estrutura-do-pni</t>
  </si>
  <si>
    <t>Healthcare logistics support</t>
  </si>
  <si>
    <t>Support for Ministry of Health logistics operations related to the pandemic</t>
  </si>
  <si>
    <t>https://static.poder360.com.br/2021/08/DOC_PARTICIPANTE_EVT_7013_1629983120663_KComissaoESPComissaoCTCOVID1920210826REU040_parte13132_RESULTADO_1629983120663.pdf ; https://tesourotransparente.gov.br/visualizacao/painel-de-monitoramentos-dos-gastos-com-covid-25</t>
  </si>
  <si>
    <t>2027 Ministry of Health spending allocated to Covid-19</t>
  </si>
  <si>
    <t>Income support for workers with reduced remuneration</t>
  </si>
  <si>
    <t>Provides support to employees who have had their hours and remuneration reduced.</t>
  </si>
  <si>
    <t>Increased funding to energy efficiency fund</t>
  </si>
  <si>
    <t>The National Electricity Conservation Program (PROCEL), which is a federal government program, will contribute R$30m to the Guarantee Fund for Energy Efficiency Credit (FGEnergia) of the National Bank for Economic and Social Development (BNDES). "These non-refundable funds will be used to support energy efficiency projects through the provision of guarantees. Energy efficiency projects from different sectors of the economy may be contemplated."</t>
  </si>
  <si>
    <t>https://www.bndes.gov.br/wps/portal/site/home/imprensa/noticias/conteudo/fundo-para-eficiencia-energetica-do-bndes-recebera-aporte-de-rs30-milhoes-do-procel/%21ut/p/z1/tZVdl5owEIZ_Sy-4jBm-oXfU9WNXrafddVVuPAGCpJWEDVHbf99gvbDbym6PB244ZIbnnbxkBhzjFY45ObAtUUxwstPP69jbTMPJYOzMYQrukwPRne07C38Ak8DCy1MCXLkiwPH1950h4Gcc4zjlqlIFXic8o_WG8VoxtU9PFRhQiJIawMpKUl4TA7hQLGWkNiAVXNF9JgzI9zwTqCKSIJrrKOU6A1FO5ZbqbIJ09ARHkqY0oTqPVEIqijKKZG0DKtmuEDreYKRI6a6pq0pZhte-a-Wm6efIz1yCHDdNUZJnHjKz0LFNkoIdumcfWjYav8fHloS43eZlU-8lYX5vDyAa96euM5iYo9A-J7R9qj8Jo7upBdHUHcLwy-fRILLwWhfpX9-kiZcHRo94wYUs9eF5vPDQgxDSLEOe6QBygFgodL0M-TkhjqWjXprgMfyl8PjJ1gr-vTsdhTC2_BsV2jfw7HWLd7vF32rOw1u9qocB-_byEke6Y5vW-6Hw6r9atpHY7kTye7BEPLGDLY4lzamksreXerlQqqo_GmDA8Xjsnei9rTj0EqlXKt30Tds2GjVT9LXSv6iFqHWZr2HtXk4Cu8XL94yDdvzc6hbvdov3O8U7zo34h7dm7c3nuOtfjy7QkrP-TB_jiqgCMZ4LvOpCqSoXZWD_ZOj71-D4lBfbcjMb2O75tjuUy0A1gbKfXN6WQR19-AXzxDks/dz/d5/L2dBISEvZ0FBIS9nQSEh/</t>
  </si>
  <si>
    <t>Increased health care spending</t>
  </si>
  <si>
    <t>Declared a state of public calamity, which enables the government to increase health spending and exceed spending caps.</t>
  </si>
  <si>
    <t>https://economia.estadao.com.br/noticias/geral,senado-aprova-decreto-de-calamidade-publica-por-covid-19-no-brasil,70003241491</t>
  </si>
  <si>
    <t>Innovation in the production of drugs and biopharmaceuticals</t>
  </si>
  <si>
    <t>Partnership with Embrapii will contribute to the end of external dependence on the production of medicines to the SUS, with research groups developing drugs and biopharmaceuticals</t>
  </si>
  <si>
    <t>https://www.gov.br/saude/pt-br/assuntos/noticias/ministerio-da-saude-investe-r-20-milhoes-em-inovacao-na-producao-de-farmacos-e-biofarmacos</t>
  </si>
  <si>
    <t>Intensive care beds for Covid patients</t>
  </si>
  <si>
    <t>Funding to provide additional intensive care/ventilator beds for Covid patients</t>
  </si>
  <si>
    <t>https://static.poder360.com.br/2021/08/DOC_PARTICIPANTE_EVT_7013_1629983120663_KComissaoESPComissaoCTCOVID1920210826REU040_parte13132_RESULTADO_1629983120663.pdf ; https://tesourotransparente.gov.br/visualizacao/painel-de-monitoramentos-dos-gastos-com-covid-20</t>
  </si>
  <si>
    <t>2022 Ministry of Health spending allocated to Covid-19</t>
  </si>
  <si>
    <t>Investment in Manaus Free Trade Zone</t>
  </si>
  <si>
    <t>Suframa (the public administration agency that manages fiscal incentives granted to the Manaus Free Trade Zone) approved R $1.36 billion in new investments, which will generate more than 2,200 new jobs.</t>
  </si>
  <si>
    <t>https://www.gov.br/economia/pt-br/assuntos/noticias/2020/agosto/zona-franca-de-manaus-tera-r-1-36-bilhao-em-projetos-industriais-e-de-servicos</t>
  </si>
  <si>
    <t>Maintenance of the transfer of the Prevent Brazil Program</t>
  </si>
  <si>
    <t>Extended funding for Primary Care due to the primary role of Primary Care in actions against covid-19 for the first quarter of 2021</t>
  </si>
  <si>
    <t>Health guarantees extension of appeal of the Program Prevent Brazil - Portuguese (Brazil) (www.gov.br)</t>
  </si>
  <si>
    <t>Manaus receives reinforcement of 108 doctors to care for the population</t>
  </si>
  <si>
    <t>To strengthen care in basic health units (UBS) in Manaus (AM), the Ministry of Health is providing 108 medical professionals to the capital of Amazonas. In all, 137 candidates went through the processing stage, and 108 were allocated, according to criteria established in the notice</t>
  </si>
  <si>
    <t>https://www.gov.br/saude/pt-br/assuntos/noticias/manaus-recebe-reforco-de-108-medicos-para-reforcar-atendimento-a-populacao-1</t>
  </si>
  <si>
    <t>Ministry of Health allocates about R$ 71 million to cope with Covid-19 in Rio Grande do Sul</t>
  </si>
  <si>
    <t>The resource will be used in the cost of health actions and services to cope with the public health emergency and can be applied in primary and specialized health care, health surveillance, pharmaceutical care, procurement of supplies, supplies and hospital products and in the definition of specific care protocols</t>
  </si>
  <si>
    <t>https://www.gov.br/saude/pt-br/assuntos/noticias/ministerio-da-saude-destina-cerca-de-r-71-mi-para-enfrentamento-de-covid-19-no-rio-grande-do-sul</t>
  </si>
  <si>
    <t>Ministry of Health authorizes 79 more icu beds Covid-19 in Bahia</t>
  </si>
  <si>
    <t>Authorization of</t>
  </si>
  <si>
    <t>https://www.gov.br/saude/pt-br/assuntos/noticias/ministerio-da-saude-autoriza-mais-79-leitos-de-uti-covid-19-na-bahia</t>
  </si>
  <si>
    <t>Ministry of Health authorizes more than 1,600 icu beds covid-19 for 64 Brazilian municipalities</t>
  </si>
  <si>
    <t>Authorization of 1,639 adult ICU beds and eight pediatric ICU beds for exclusive care to critically injured patients with covid-19, on an exceptional and temporary basis</t>
  </si>
  <si>
    <t>https://www.gov.br/saude/pt-br/assuntos/noticias/ministerio-da-saude-autoriza-mais-de-1-6-mil-leitos-de-uti-covid-19-para-64-municipios-brasileiros</t>
  </si>
  <si>
    <t>Ministry of Health authorizes more than 3,200 ICU beds</t>
  </si>
  <si>
    <t>The Ministry of Health reiterated its responsibility in the tripartite management of the SUS and authorized resources for the cost of 3,201 ICU beds for critically affected patients affected by the disease in 22 states and the Federal District</t>
  </si>
  <si>
    <t>https://www.gov.br/saude/pt-br/assuntos/noticias/ministerio-da-saude-autoriza-mais-de-3-2-mil-leitos-de-uti</t>
  </si>
  <si>
    <t>Ministry of Health authorizes more than 3,900 ICU beds Covid-19</t>
  </si>
  <si>
    <t>The Ministry of Health has unreservedly supported states and municipalities during the Covid-19 pandemic, serving actions, services and providing infrastructure to cope with the disease. The authorization of ICU beds Covid-19 occurs on demand of the states, which has autonomy to make available and finance as many beds as necessary.</t>
  </si>
  <si>
    <t>https://www.gov.br/saude/pt-br/assuntos/noticias/ministerio-da-saude-autoriza-mais-de-3-9-mil-leitos-de-uti-covid-19</t>
  </si>
  <si>
    <t>Ministry of Health extended more than 50% of ICU beds</t>
  </si>
  <si>
    <t>As part of the federal government's strategic support in the care of states and municipalities, the Ministry of Health extended the qualification 7,844 exclusive ICU beds for the treatment of patients with Covid-19 requested by the states and municipalities, which corresponds to 53.5% of the total enabled by the folder since the beginning of the pandemic</t>
  </si>
  <si>
    <t>https://www.gov.br/saude/pt-br/assuntos/noticias/ministerio-da-saude-prorrogou-mais-de-50-dos-leitos-de-uti</t>
  </si>
  <si>
    <t>Ministry of Health extended the qualification of more than 6,000 ICU beds</t>
  </si>
  <si>
    <t>ICU beds extended to treat Covid-19</t>
  </si>
  <si>
    <t>https://www.gov.br/saude/pt-br/assuntos/noticias/ministerio-da-saude-prorrogou-habilitacao-de-mais-de-6-mil-leitos-de-uti</t>
  </si>
  <si>
    <t>Ministry of Health extends 1,420 ICU beds in 17 states</t>
  </si>
  <si>
    <t>Continuing the strengthening of the fight against Coronavirus, the Ministry of Health extended, on Monday (7), 1,420 adult ICU beds for exclusive care to critically injured Covid-19 patients in 17 Brazilian states</t>
  </si>
  <si>
    <t>https://www.gov.br/saude/pt-br/assuntos/noticias/ministerio-da-saude-prorroga-1-420-leitos-de-uti-em-17-estados</t>
  </si>
  <si>
    <t>Ministry of Health extends 1,475 ICU beds in 11 states</t>
  </si>
  <si>
    <t>The Ministry of Health extended, on Thursday (17), 1,475 adult ICU beds for exclusive care to critically injured covid-19 patients. 11 Brazilian states benefited from the action to combat Coronaviru</t>
  </si>
  <si>
    <t>https://www.gov.br/saude/pt-br/assuntos/noticias/ministerio-da-saude-prorroga-1-475-leitos-de-uti-em-11-estados</t>
  </si>
  <si>
    <t>Ministry of Health extends more than 600 beds in 11 states</t>
  </si>
  <si>
    <t>The extension represents 75.9% of the beds enabled for patients with Covid-19 in the Unified Health System (SUS). The action is part of the federal government's strategic support in serving federal entities in the fight against the pandemic</t>
  </si>
  <si>
    <t>https://www.gov.br/saude/pt-br/assuntos/noticias/ministerio-da-saude-prorroga-mais-de-600-leitos-em-11-estados</t>
  </si>
  <si>
    <t>Ministry of Health invests in mental health assistance in the fight against Covid-19</t>
  </si>
  <si>
    <t>The Ministry of Health allocates to municipalities about R$ 650 million for the acquisition of essential medicines for mental health due to the social impacts caused by the coronavirus pandemic</t>
  </si>
  <si>
    <t>https://www.gov.br/saude/pt-br/assuntos/noticias/ministerio-da-saude-investe-no-auxilio-a-saude-mental-no-combate-a-covid-19</t>
  </si>
  <si>
    <t>Ministry of Health invests more than R$ 65 million in the expansion of the mental health network</t>
  </si>
  <si>
    <t>Brazilian municipalities will receive resources to qualify for 74 Psychosocial Care Centers (CAPS), 100 Therapeutic Residential Services (SRT), two reception units and 144 Referral Hospital Services</t>
  </si>
  <si>
    <t>https://www.gov.br/saude/pt-br/assuntos/noticias/ministerio-da-saude-investe-mais-de-r-65-milhoes-na-ampliacao-da-rede-de-saude-mental</t>
  </si>
  <si>
    <t>Money allocated to expand the house of Health at the Hour</t>
  </si>
  <si>
    <t>This program extends the house of primary care units</t>
  </si>
  <si>
    <t>https://www.gov.br/saude/pt-br/assuntos/noticias/ministerio-da-saude-habilita-373-unidades-no-programa-saude-na-hora</t>
  </si>
  <si>
    <t>Money for Care Centers and Community Reference Centers to Cope with Covid-19</t>
  </si>
  <si>
    <t>The resource will be used for the maintenance of establishments, aimed at the care of people with mild symptoms of the disease or cases of flu syndrome</t>
  </si>
  <si>
    <t>https://www.gov.br/saude/pt-br/assuntos/noticias/saude-repassa-r-143-milhoes-para-centros-de-enfrentamento-a-covid-19</t>
  </si>
  <si>
    <t>Money for pregnant women and puerperal women</t>
  </si>
  <si>
    <t>The investment will contribute to strengthen the early identification, monitoring of pregnant women and puerperal women with flu-like syndrome, severe acute respiratory syndrome, with suspicion or confirmation of covid-19</t>
  </si>
  <si>
    <t>https://www.gov.br/saude/pt-br/assuntos/noticias/ms-destina-r-247-milhoes-em-acoes-estrategicas-de-apoio-a-gestacao-pre-natal-e-puerperio</t>
  </si>
  <si>
    <t>Money for the purchase of medicines, equipment and inums for Yanomami</t>
  </si>
  <si>
    <t>The Ministry of Health is allocating R$ 8.3 million for the purchase of hospital supplies, equipment and medical materials for the Yanomami Special Sanitary District</t>
  </si>
  <si>
    <t>https://www.gov.br/saude/pt-br/assuntos/noticias/dsei-yanomami-saude-destina-r-8-3-milhoes-para-compra-de-medicamentos-equipamentos-e-insumos</t>
  </si>
  <si>
    <t>Money released for the purchase of Covid-19 vaccines</t>
  </si>
  <si>
    <t>The Federal Government released R$ 5.5 billion for the purchase of more vaccines, with the aim of strengthening the national campaign against Covid-19 in 2021.</t>
  </si>
  <si>
    <t>https://www.gov.br/saude/pt-br/assuntos/noticias/mais-de-r-5-5-bilhoes-sao-liberados-para-compra-de-vacinas-covid-19</t>
  </si>
  <si>
    <t>Money released to combat Covid-19 in Primary Care</t>
  </si>
  <si>
    <t>Money released to acredit more than 2700 health facilities as community cantres and care centers, guaranteeing the right to the cost of its activities</t>
  </si>
  <si>
    <t>https://www.gov.br/saude/pt-br/assuntos/noticias/ministerio-da-saude-libera-mais-de-r-574-milhoes-para-o-combate-a-covid-19-na-atencao-primaria</t>
  </si>
  <si>
    <t>National Tourism Infrastructure Investment Program</t>
  </si>
  <si>
    <t>Investment in national tourism intrastructure, including parks, beaches, public squares and roads, which will improve the appeal of local areas for tourists and help to restart the tourism sector. Funding available is the remainder of the R$5bn package in 2020 which was not spent</t>
  </si>
  <si>
    <t>https://tesourotransparente.gov.br/visualizacao/painel-de-monitoramentos-dos-gastos-com-covid-19 ; http://www.planalto.gov.br/CCIVIL_03/_Ato2019-2022/2020/Lei/L14051.htm ; https://www.gov.br/pt-br/noticias/viagens-e-turismo/2021/08/governo-federal-investe-r-3-4-bilhoes-em-infraestrutura-turistica</t>
  </si>
  <si>
    <t>Law no. 14051</t>
  </si>
  <si>
    <t>Policy 2223 0454</t>
  </si>
  <si>
    <t>Payment postponement for families with real estate financing</t>
  </si>
  <si>
    <t>Postpones payment of installments for families who have real estate financing by three months, impacting 800,000 families.</t>
  </si>
  <si>
    <t>Payment reinstatement for unregistered pensioners</t>
  </si>
  <si>
    <t>Establishes that retired civil servants, pensioners and civilian political amnesties who failed to re register for payments can now have their payments reinstated.</t>
  </si>
  <si>
    <t>https://www.gov.br/economia/pt-br/assuntos/noticias/2020/abril/pagamento-para-aposentados-e-pensionistas-nao-recadastrados-pode-ser-restabelecido</t>
  </si>
  <si>
    <t>Payroll credit</t>
  </si>
  <si>
    <t>Credit provided to companies to finance payroll for up to 2 months</t>
  </si>
  <si>
    <t>President of the Republic signs MP authorizing extra credit of R $ 20 billion for vaccination against coronavirus</t>
  </si>
  <si>
    <t>The amount will finance all expenses related to the Plan, such as acquisition of doses, syringes, needles, logistics, communication, among others</t>
  </si>
  <si>
    <t>https://www.gov.br/saude/pt-br/assuntos/noticias/presidente-da-republica-assina-mp-que-autoriza-credito-extra-de-r-20-bilhoes-para-vacinacao-contra-o-coronavirus</t>
  </si>
  <si>
    <t>Production of Covid-19 national vaccine</t>
  </si>
  <si>
    <t>Brazil has developed facilities to produce its own vaccines, and the first ones should be delivered in October</t>
  </si>
  <si>
    <t>https://www.gov.br/saude/pt-br/assuntos/noticias/brasil-passa-a-produzir-vacina-covid-19-100-nacional</t>
  </si>
  <si>
    <t>Purchase of Pfizer vaccine</t>
  </si>
  <si>
    <t>The Ministry of Health has pledged to allocate more than R$ 6.6 billion for the purchase of 100 million doses of The Covid-19 vaccine from Pfizer/BioNTech</t>
  </si>
  <si>
    <t>https://www.gov.br/saude/pt-br/assuntos/noticias/saude-avanca-na-compra-de-mais-100-milhoes-de-doses-da-pfizer</t>
  </si>
  <si>
    <t>Purchase of PPE for prisons and public security</t>
  </si>
  <si>
    <t>Will invest around R $69.1 million in purchases of individual safety equipment (PPE) to guarantee the security of the prison system and public security operations during the pandemic period of the new coronavirus. The Ministry of Economy, through the Central de Compras, will act as centralizer of the acquisition, which aims to serve several public security organs of the Union, states, Federal District and municipalities, through a single contract. Items such as gloves, alcohol gel, goggles, disposable sneakers and masks will be purchased</t>
  </si>
  <si>
    <t>https://www.gov.br/economia/pt-br/assuntos/noticias/2020/maio/governo-compra-equipamentos-para-garantir-protecao-de-policiais-e-agentes-penitenciarios</t>
  </si>
  <si>
    <t>Purchase of respirators</t>
  </si>
  <si>
    <t>R$1bn of respirators procured by government for delivery in April</t>
  </si>
  <si>
    <t>R&amp;D spending on COVID related research</t>
  </si>
  <si>
    <t>A fund of R$ 50 million (US$ 10 million) will be allocated to financing 11 research thematic lines, which includes the development of new methods of prevention and control, diagnosis, treatment and vaccines against coronavirus and other respiratory diseases.</t>
  </si>
  <si>
    <t>Reallocated health funding to support COVID efforts</t>
  </si>
  <si>
    <t>The balance of the vehicle insurance fund (DPVAT), which was over R$4.5bn, was reallocated to the health system for COVID efforts.</t>
  </si>
  <si>
    <t>https://www.gov.br/economia/pt-br/assuntos/noticias/2020/marco/ministerio-da-economia-anuncia-medidas-para-diminuir-o-impacto-do-coronavirus-no-pais</t>
  </si>
  <si>
    <t>Recruitment of additional healthcare professionals</t>
  </si>
  <si>
    <t>Funding for the recruitment and training of additional healthcare professionals</t>
  </si>
  <si>
    <t>https://static.poder360.com.br/2021/08/DOC_PARTICIPANTE_EVT_7013_1629983120663_KComissaoESPComissaoCTCOVID1920210826REU040_parte13132_RESULTADO_1629983120663.pdf ; https://tesourotransparente.gov.br/visualizacao/painel-de-monitoramentos-dos-gastos-com-covid-24</t>
  </si>
  <si>
    <t>2026 Ministry of Health spending allocated to Covid-19</t>
  </si>
  <si>
    <t>Reduced financing line for nonprofits</t>
  </si>
  <si>
    <t>Provides a reduced-interest (10 percent annual interest rate, versus previous 20 percent) financing line to Santas Cases, or nonprofit entities, in Brazil.</t>
  </si>
  <si>
    <t>Reduction in company rates paid to social services system</t>
  </si>
  <si>
    <t>Reduces rates that companies must pay to the autonomous social services system, Sistema S, by 50 percent. This will reduce expenses paid by Brazilian companies by over R $ 2.5 billion.</t>
  </si>
  <si>
    <t>https://www.gov.br/economia/pt-br/assuntos/noticias/2020/abril/governo-reduz-em-50-contribuicoes-das-empresas-para-o-sistema-s-1</t>
  </si>
  <si>
    <t>Reduction in interest rates for borrowers</t>
  </si>
  <si>
    <t>Reduces interest rates and increases payment terms, setting overdraft and revolving credit card interest at 2.9 percent per month.</t>
  </si>
  <si>
    <t>Reduction of royalties for small and medium fossil fuel companies</t>
  </si>
  <si>
    <t>This resolution provides for the reduction of royalties and the incentive for small or medium-sized companies in the activities of exploration, development and production of oil and natural gas.</t>
  </si>
  <si>
    <t>https://www.in.gov.br/en/web/dou/-/despacho-do-presidente-da-republica-264424998</t>
  </si>
  <si>
    <t>Reinforcement of Covid-19 vaccine supply</t>
  </si>
  <si>
    <t>Procurement of additional vaccine doses to ensure a sufficient supply</t>
  </si>
  <si>
    <t xml:space="preserve">https://static.poder360.com.br/2021/08/DOC_PARTICIPANTE_EVT_7013_1629983120663_KComissaoESPComissaoCTCOVID1920210826REU040_parte13132_RESULTADO_1629983120663.pdf ; http://www.planalto.gov.br/ccivil_03/_ato2019-2022/2021/Mpv/mpv1062.htm </t>
  </si>
  <si>
    <t>MPV 1062</t>
  </si>
  <si>
    <t>Multiple components</t>
  </si>
  <si>
    <t>Removal of import tax for expanded list of products</t>
  </si>
  <si>
    <t xml:space="preserve">Expanded the list of products sent by mail or international air parcel that will have, until September 30, 2020, their Import Tax rates zeroed. 
</t>
  </si>
  <si>
    <t>https://www.gov.br/economia/pt-br/assuntos/noticias/2020/maio/portaria-amplia-lista-de-produtos-importados-com-imposto-de-importacao-zerado</t>
  </si>
  <si>
    <t>Zeroed the Import Tax on 81 more products used to combat the Covid-19 pandemic in Brazil. The decision, approved at a meeting of the Executive Management Committee of Camex (Gecex), includes inputs for the production of pulmonary ventilators and materials and equipment for medical and hospital use</t>
  </si>
  <si>
    <t>https://www.gov.br/economia/pt-br/assuntos/noticias/2020/abril/governo-federal-zera-imposto-de-importacao-de-mais-81-produtos-para-combate-a-covid-19</t>
  </si>
  <si>
    <t>Removal of import tax for products essential to combatting COVID-19</t>
  </si>
  <si>
    <t xml:space="preserve">Zeroed the Import Tax on another 118 products used to combat the Covid-19 pandemic in Brazil, it includes more than 80 drugs used in the treatment of hospitalized patients and in the direct fight against coronavirus.
</t>
  </si>
  <si>
    <t>http://www.in.gov.br/en/web/dou/-/resolucao-n-44-de-14-de-maio-de-2020-257200067</t>
  </si>
  <si>
    <t>Resolution No. 44</t>
  </si>
  <si>
    <t>Retiree salary payment</t>
  </si>
  <si>
    <t>Payment of 13th month salary for retirees</t>
  </si>
  <si>
    <t>https://www.gov.br/economia/pt-br/centrais-de-conteudo/publicacoes/publicacoes-em-outros-idiomas/covid-19/brazil2019s-policy-responses-to-covid-19; https://www.gov.br/economia/pt-br/assuntos/noticias/2020/marco/ministerio-da-economia-anuncia-medidas-para-diminuir-o-impacto-do-coronavirus-no-pais</t>
  </si>
  <si>
    <t>Salary bonus payment</t>
  </si>
  <si>
    <t>Release of funds in anticipation of payment of salary bonus allowance in June</t>
  </si>
  <si>
    <t>Sick leave payment</t>
  </si>
  <si>
    <t>Government to pay for the first 15 days of leave for employees sick with COVID-19</t>
  </si>
  <si>
    <t>Small business credit line</t>
  </si>
  <si>
    <t>State-owned savings bank Caixa and the small business association Sebrae announced a new BRL 7.5bn credit line for small businesses</t>
  </si>
  <si>
    <t>https://www.latinfinance.com/daily-briefs/2020/4/21/caixa-sebrae-open-credit-line-for-small-businesses</t>
  </si>
  <si>
    <t>Specialist Covid-19 care</t>
  </si>
  <si>
    <t>Funding for specialist care required for some Covid-19 patients</t>
  </si>
  <si>
    <t>https://static.poder360.com.br/2021/08/DOC_PARTICIPANTE_EVT_7013_1629983120663_KComissaoESPComissaoCTCOVID1920210826REU040_parte13132_RESULTADO_1629983120663.pdf ; https://tesourotransparente.gov.br/visualizacao/painel-de-monitoramentos-dos-gastos-com-covid-30</t>
  </si>
  <si>
    <t>2032 Ministry of Health spending allocated to Covid-19</t>
  </si>
  <si>
    <t>Standard hospital beds for Covid patients</t>
  </si>
  <si>
    <t>Funding to provide additional standard hospital beds to be occupied by covid patients</t>
  </si>
  <si>
    <t>https://static.poder360.com.br/2021/08/DOC_PARTICIPANTE_EVT_7013_1629983120663_KComissaoESPComissaoCTCOVID1920210826REU040_parte13132_RESULTADO_1629983120663.pdf ; https://tesourotransparente.gov.br/visualizacao/painel-de-monitoramentos-dos-gastos-com-covid-19</t>
  </si>
  <si>
    <t>2021 Ministry of Health spending allocated to Covid-19</t>
  </si>
  <si>
    <t>Strengthen cardiovascular care in 3 states</t>
  </si>
  <si>
    <t>Covid-19 has increased the risk to cardiac patients so three states will strengthen care and treatment for diseases that affect the heart</t>
  </si>
  <si>
    <t>https://www.gov.br/saude/pt-br/assuntos/noticias/ministerio-da-saude-investe-r-12-3-milhoes-para-reforcar-atendimento-cardiovascular-em-tres-estados</t>
  </si>
  <si>
    <t>Strengthening the safety of treatment of patients</t>
  </si>
  <si>
    <t>Money released to states and municipalities to strengthen safety measures in the structure of dialysis and hemodialysis services in the SUS due to the pandemic</t>
  </si>
  <si>
    <t>https://www.gov.br/saude/pt-br/assuntos/noticias/reforco-na-seguranca-do-tratamento-de-pacientes-renais</t>
  </si>
  <si>
    <t>Support for primary care centres</t>
  </si>
  <si>
    <t>Additional funding to help primary care centres cope with higher demand during the pandemic</t>
  </si>
  <si>
    <t>https://static.poder360.com.br/2021/08/DOC_PARTICIPANTE_EVT_7013_1629983120663_KComissaoESPComissaoCTCOVID1920210826REU040_parte13132_RESULTADO_1629983120663.pdf ; https://tesourotransparente.gov.br/visualizacao/painel-de-monitoramentos-dos-gastos-com-covid-22</t>
  </si>
  <si>
    <t>2024 Ministry of Health spending allocated to Covid-19</t>
  </si>
  <si>
    <t>Support for residents of healthcare institutions</t>
  </si>
  <si>
    <t>Support for residents (inpatients) in healthcare institutions during the pandemic</t>
  </si>
  <si>
    <t>https://static.poder360.com.br/2021/08/DOC_PARTICIPANTE_EVT_7013_1629983120663_KComissaoESPComissaoCTCOVID1920210826REU040_parte13132_RESULTADO_1629983120663.pdf ; https://tesourotransparente.gov.br/visualizacao/painel-de-monitoramentos-dos-gastos-com-covid-26</t>
  </si>
  <si>
    <t>2028 Ministry of Health spending allocated to Covid-19</t>
  </si>
  <si>
    <t>Support for social assistance programs</t>
  </si>
  <si>
    <t>Provides funding to support social assistance expenditures by modifying the State Participation Fund.</t>
  </si>
  <si>
    <t>Support for state credit operations</t>
  </si>
  <si>
    <t>Provides support for state and municipal credit operations.</t>
  </si>
  <si>
    <t>https://www.gov.br/economia/pt-br/centrais-de-conteudo/publicacoes/publicacoes-em-outros-idiomas/covid-19/government-announces-cooperation-measures-for-states-and-municipalities-to-combat-the-pandemic ; https://g1.globo.com/economia/noticia/2020/03/23/coronavirus-governo-anuncia-pacote-de-r-858-bilhoes-para-estados-e-municipios.ghtml ; https://www.gov.br/economia/pt-br/assuntos/noticias/2020/abril/governo-preve-gastar-2-6-do-pib-em-medidas-emergenciais-para-o-combate-a-pandemia-da-covid-19</t>
  </si>
  <si>
    <t>Support for states and municipalities</t>
  </si>
  <si>
    <t>Provides funding for states and municipalities.</t>
  </si>
  <si>
    <t>Support for the Conceicao Hospital group</t>
  </si>
  <si>
    <t>Additional support for the Conceicao Hospital group</t>
  </si>
  <si>
    <t>https://static.poder360.com.br/2021/08/DOC_PARTICIPANTE_EVT_7013_1629983120663_KComissaoESPComissaoCTCOVID1920210826REU040_parte13132_RESULTADO_1629983120663.pdf ; https://tesourotransparente.gov.br/visualizacao/painel-de-monitoramentos-dos-gastos-com-covid-31</t>
  </si>
  <si>
    <t>2033 Ministry of Health spending allocated to Covid-19</t>
  </si>
  <si>
    <t>Support for the renegotiation of state and municipal debts</t>
  </si>
  <si>
    <t>Provides support for the renegotiation of state and municipal debt with banks.</t>
  </si>
  <si>
    <t>Support to electricity distribution companies</t>
  </si>
  <si>
    <t>The 'COVID Account' was established to provide financial aid to electricity distribution companies, to help them deal with issues of energy oversupply and higher payment defaults. This financial aid will be paid by consumers through their bills, starting in 2021.</t>
  </si>
  <si>
    <t>https://www.in.gov.br/en/web/dou/-/decreto-n-10.350-de-18-de-maio-de-2020-257267211 ; https://www.bnamericas.com/en/news/brazil-comes-to-the-rescue-of-power-distributors-with-financing-deal</t>
  </si>
  <si>
    <t>Decree No. 10.350</t>
  </si>
  <si>
    <t>Support to Health in School</t>
  </si>
  <si>
    <t>Ministry will pass money to municipalities to develop actions to promote, prevent and health care of public school students throughout the country</t>
  </si>
  <si>
    <t>https://www.gov.br/saude/pt-br/assuntos/noticias/programa-saude-na-escola-podera-beneficiar-mais-de-23-mil-estudantes-em-2021</t>
  </si>
  <si>
    <t>SUS dental services receive incentive of more than R$ 128 million</t>
  </si>
  <si>
    <t>Oral health teams (eSB) and specialized dental centers (DSC) will receive more than R$ 128 million to strengthen the resumption of care during the Covid-19 pandemic. The resources are exceptional and temporary due to the pandemic of Covid-19, for the safe resumption of dental care.</t>
  </si>
  <si>
    <t>https://www.gov.br/saude/pt-br/assuntos/noticias/servicos-odontologicos-do-sus-recebem-incentivo-de-mais-de-r-128-milhoes</t>
  </si>
  <si>
    <t>Suspension of automatic debits of tax installments</t>
  </si>
  <si>
    <t xml:space="preserve">Suspended automatic debits of installments with maturities in May, June and July 2020. Maturities of these installments were extended to August, October and December 2020 due to the Covid-19 pandemic.
</t>
  </si>
  <si>
    <t>http://www.in.gov.br/en/web/dou/-/portaria-n-201-de-11-de-maio-de-2020-256310621</t>
  </si>
  <si>
    <t>Ordinance No. 201</t>
  </si>
  <si>
    <t>Suspension of financing payments in low-income housing sector</t>
  </si>
  <si>
    <t>Financing payments in the low-income housing sector are suspended for the period of September - December 2020, limited to a total of R $3 billion</t>
  </si>
  <si>
    <t>https://www.gov.br/economia/pt-br/assuntos/noticias/2020/setembro/conselho-curador-aprova-suspensao-de-pagamentos-de-financiamentos-do-setor-de-habitacao-popular</t>
  </si>
  <si>
    <t>Suspension of payment of municipal social security contributions</t>
  </si>
  <si>
    <t>Municipalities that have their own Social Security Schemes (RPPS) may suspend the payment of employers' social security contributions and installment agreements. The measure, provided for in Complementary Law No. 173/2020, was regulated by Ordinance No. 14,816 (published 6/22). This regulation allows municipalities to suspend, upon approval of municipal law, unpaid installment terms installments and employer contributions corresponding to the months of March to December 2020. This is expected to generate a financial impact of R $ 22.1 billion.</t>
  </si>
  <si>
    <t>https://www.gov.br/economia/pt-br/assuntos/noticias/2020/junho/portaria-regulamenta-suspensao-de-pagamentos-por-parte-dos-rpps-municipais</t>
  </si>
  <si>
    <t>Ordinance No. 14.816</t>
  </si>
  <si>
    <t>Suspension of state debts</t>
  </si>
  <si>
    <t>Suspends debts of states to the union.</t>
  </si>
  <si>
    <t>Suspension of taxpayer default measures</t>
  </si>
  <si>
    <t>Suspension of measures that exclude taxpayers from installment payments due to default until September 30 2020</t>
  </si>
  <si>
    <t xml:space="preserve">https://www.gov.br/economia/pt-br/assuntos/noticias/2020/setembro/receita-federal-suspende-ate-30-de-setembro-a-exclusao-de-parcelamentos-por-motivo-de-inadimplencia; http://normas.receita.fazenda.gov.br/sijut2consulta/link.action?visao=anotado&amp;idAto=112200 
</t>
  </si>
  <si>
    <t>Transfer of funds to distributors and free consumers of electricity</t>
  </si>
  <si>
    <t>Transfer of funds to distributors and free consumers of electricity. Intended to strengthen the electricity sector liquidity amid the COVID-19 pandemic.</t>
  </si>
  <si>
    <t>https://www.aneel.gov.br/sala-de-imprensa-exibicao-2/-/asset_publisher/zXQREz8EVlZ6/content/covid-19-aneel-e-ccee-liberam-r-207-milhoes-para-distribuidoras-e-consumidores-livres/656877?inheritRedirect=false&amp;redirect=https://www.aneel.gov.br/sala-de-imprensa-exibicao-2%3Fp_p_id%3D101_INSTANCE_zXQREz8EVlZ6%26p_p_lifecycle%3D0%26p_p_state%3Dnormal%26p_p_mode%3Dview%26p_p_col_id%3Dcolumn-2%26p_p_col_pos%3D1%26p_p_col_count%3D3</t>
  </si>
  <si>
    <t>Transfer of money to primary care</t>
  </si>
  <si>
    <t>The Ministry of Health will transfer almost R$ 1 billion in resources to cope with Covid-19 in primary care, a patient's gateway to the Unified Health System (SUS). This could be used to combat malnutrition and strengthen care for elderly and traditional communities.</t>
  </si>
  <si>
    <t>https://www.gov.br/saude/pt-br/assuntos/noticias/governo-federal-libera-mais-r-1-bilhao-para-o-combate-a-pandemia-na-atencao-primaria-1</t>
  </si>
  <si>
    <t>Unconditional airline support</t>
  </si>
  <si>
    <t>BNDES solidified a R$3.6 billion bailout package for major Brazilian airlines after over 5 months of negotiations over the package amount</t>
  </si>
  <si>
    <t>https://brazilcham.com/why-brazil-increased-its-airline-bailout/#:~:text=Last%20week%2C%20the%20National%20Bank,reais%20(US%24660%20million); https://airlinegeeks.com/2020/08/16/brazil-s-public-bank-to-do-more-in-airline-bailout/; https://simpleflying.com/why-brazil-increased-its-airline-bailout/</t>
  </si>
  <si>
    <t>Ventilators and intubation equipment</t>
  </si>
  <si>
    <t>Provision of additional ventilators and intubation equipment for Covid patients</t>
  </si>
  <si>
    <t>https://static.poder360.com.br/2021/08/DOC_PARTICIPANTE_EVT_7013_1629983120663_KComissaoESPComissaoCTCOVID1920210826REU040_parte13132_RESULTADO_1629983120663.pdf ; https://tesourotransparente.gov.br/visualizacao/painel-de-monitoramentos-dos-gastos-com-covid-21</t>
  </si>
  <si>
    <t>2023 Ministry of Health spending allocated to Covid-19</t>
  </si>
  <si>
    <t>Burkina Faso</t>
  </si>
  <si>
    <t>French support for stopping the spread of COVID-19 in Burkina Faso</t>
  </si>
  <si>
    <t>The support is broken down into two components in the from of budget support component. 1) “health” which corresponds to a tranche of 3.5 million euros in order to support efforts in financing the operating expenses of hospital structures (human resources, consumables, equipment and medical material) and expenses linked to the detection and follow-up of cases by rapid response teams;
2) "drinking water" which corresponds to a tranche of 3.5 million euros allocated and which relates to a financial transfer to ONEA in order to offset the free cost of water at standpipes in urban areas. for 3 months (from April to June 2020) for the benefit of vulnerable populations.</t>
  </si>
  <si>
    <t>XOF</t>
  </si>
  <si>
    <t>https://www.finances.gov.bf/forum/detail-actualites?tx_news_pi1%5Baction%5D=detail&amp;tx_news_pi1%5Bcontroller%5D=News&amp;tx_news_pi1%5Bnews%5D=150&amp;cHash=cb9f13a3a61282258f4d3d6b6a0163d1</t>
  </si>
  <si>
    <t>IFAD grant for Burkina Faso under RBA-G5 Action Plan-G5 Sahel Operation (SD3C)</t>
  </si>
  <si>
    <t>The funding will be used for the implementation of the Sahel joint regional program, in response to the challenges related to the management of COVID-19, conflicts and climate change in Burkina Faso (SD3C).</t>
  </si>
  <si>
    <t>https://www.finances.gov.bf/forum/detail-actualites?tx_news_pi1%5Baction%5D=detail&amp;tx_news_pi1%5Bcontroller%5D=News&amp;tx_news_pi1%5Bnews%5D=225&amp;cHash=470a4c71babad51d4a05741ca34a0f20 ;;; https://docs.wfp.org/api/documents/WFP-0000119708/download/</t>
  </si>
  <si>
    <t>RBA-G5 Action Plan-G5 Sahel Operation (SD3C)</t>
  </si>
  <si>
    <t>indiscriminate</t>
  </si>
  <si>
    <t>Kindiscriminate</t>
  </si>
  <si>
    <t>Interest rate subsidy</t>
  </si>
  <si>
    <t>Interest rate subsidy, non-discriminatory toward the size of the companies.</t>
  </si>
  <si>
    <t>https://www.finances.gov.bf/fileadmin/user_upload/storage/Mecanisme_FRE_COVID_19_VF.pdf</t>
  </si>
  <si>
    <t>FRE Covid 19</t>
  </si>
  <si>
    <t>Mécanisme FRE Covid 19</t>
  </si>
  <si>
    <t>Provision of PPE by the EU</t>
  </si>
  <si>
    <t>The European Union (EU), through the Public Management and Statistics Support Program (PAGPS) donated 20,000 protective mask and 1,900 bottles of hydro-alcoholic gel from worth 12 million CFA francs to the Ministry of Economy, Finance and Development (MINEFID).</t>
  </si>
  <si>
    <t>https://www.finances.gov.bf/forum/detail-actualites?tx_news_pi1%5Baction%5D=detail&amp;tx_news_pi1%5Bcontroller%5D=News&amp;tx_news_pi1%5Bnews%5D=148&amp;cHash=6608bb8460277ee9fffe51cc872aa114</t>
  </si>
  <si>
    <t>EU Public Management and Statistics Support Program (PAGPS)</t>
  </si>
  <si>
    <t>Research on disease control and drugs development</t>
  </si>
  <si>
    <t>Funding for research on infectious diseases and drug production
for an amount of 15 billion CFA francs</t>
  </si>
  <si>
    <t>https://www.google.com/url?sa=t&amp;rct=j&amp;q=&amp;esrc=s&amp;source=web&amp;cd=&amp;ved=2ahUKEwjdrqP4sLfvAhUMxosKHcnYCrUQFjACegQIAhAD&amp;url=https%3A%2F%2Fwww.undp.org%2Fcontent%2Fdam%2Frba%2Fdocs%2FCOVID-19-CO-Response%2FBriefing_socioeco_Covid19_BFA_mai_2020.pdf&amp;usg=AOvVaw1YXa_NGZ3K6ryoV3UQ8dsy ;;;; https://www.sidwaya.info/blog/2020/04/02/covid-19-le-president-du-faso-annonce-394-milliards-pour-accompagner-les-populations-vulnerables-et-relancer-leconomie/</t>
  </si>
  <si>
    <t>Solidarity fund for informal sector</t>
  </si>
  <si>
    <t>The establishment of a solidarity fund for the benefit of actors in the informal sector, in particular
for women, for the revival of vegetable and fruit trading activities, a
amount of 5 billion FCFA</t>
  </si>
  <si>
    <t>Subsidies for tourism and Air Burkina</t>
  </si>
  <si>
    <t>Current account associated with Air Burkina and subsidy
up to 70% of salaries (sectors: transport / travel agencies/ hotel and catering).</t>
  </si>
  <si>
    <t>Support by the IMF in from of debt relief</t>
  </si>
  <si>
    <t>Approved immediate debt service relief to 25 of the IMF’s member countries, including Burkina Faso under the IMF’s revamped Catastrophe Containment and Relief Trust (CCRT).</t>
  </si>
  <si>
    <t>https://www.imf.org/en/News/Articles/2020/04/13/pr20151-imf-executive-board-approves-immediate-debt-relief-for-25-countries</t>
  </si>
  <si>
    <t>Support by the IMF under RCF framework</t>
  </si>
  <si>
    <t>Approved a disbursement of SDR 84.28 million (about US$115.3 million or 70 percent of its SDR quota) for Burkina Faso under the Rapid Credit Facility (RCF). The financing provided under the RCF will help finance the health, social protection and macroeconomic stabilization measures, meet the urgent balance of payments needs arising from the COVID-19 outbreak.</t>
  </si>
  <si>
    <t>https://www.imf.org/en/News/Articles/2020/04/14/pr20156-burkina-faso-imf-executive-board-approves-us-115-3m-disburse-address-covid19-pandemic</t>
  </si>
  <si>
    <t>Support for large companies</t>
  </si>
  <si>
    <t>Support for large companies consisting of 20 billion CFA francs (approximately2 mln USD) in 2020 and 10 billion CFA francs (approximately1 mln USD) in 2021. The funding will be provided via three channels: (i) cash credit or credit investment, (ii) interest rate subsidy, (iii) reduced rate credit.</t>
  </si>
  <si>
    <t>Support for micro firms</t>
  </si>
  <si>
    <t>Support for very small firms consisting of 15 billion CFA francs in 2020 and 5 billion CFA francs in 2021. The funding will be provided via three channels: (i) cash credit or credit investment, (ii) interest rate subsidy, (iii) reduced rate credit.</t>
  </si>
  <si>
    <t>Support for production and pastoral care</t>
  </si>
  <si>
    <t>The acquisition of agricultural inputs and animal feed to support production
food and pastoral care, amounting to CFA francs 30 billion</t>
  </si>
  <si>
    <t>https://www.google.com/url?sa=t&amp;rct=j&amp;q=&amp;esrc=s&amp;source=web&amp;cd=&amp;ved=2ahUKEwjdrqP4sLfvAhUMxosKHcnYCrUQFjACegQIAhAD&amp;url=https%3A%2F%2Fwww.undp.org%2Fcontent%2Fdam%2Frba%2Fdocs%2FCOVID-19-CO-Response%2FBriefing_socioeco_Covid19_BFA_mai_2020.pdf&amp;usg=AOvVaw1YXa_NGZ3K6ryoV3UQ8dsy ;; https://www.sidwaya.info/blog/2020/04/02/covid-19-le-president-du-faso-annonce-394-milliards-pour-accompagner-les-populations-vulnerables-et-relancer-leconomie/</t>
  </si>
  <si>
    <t>Support for small and medium size firms</t>
  </si>
  <si>
    <t>Support for small and medium-size firms consisting of 25 billion CFA francs) in 2020 and 15 billion CFA francs in 2021. The funding will be provided via three channels: (i) cash credit or credit investment, (ii) interest rate subsidy, (iii) reduced rate credit.</t>
  </si>
  <si>
    <t>World Bank funding for the health care</t>
  </si>
  <si>
    <t>This measure provides additional funding for the Health Services Strengthening Project (PRSS) in the amount of USD 10 million, approximately CFA 5.5 bln</t>
  </si>
  <si>
    <t>https://www.finances.gov.bf/forum/detail-actualites?tx_news_pi1%5Baction%5D=detail&amp;tx_news_pi1%5Bcontroller%5D=News&amp;tx_news_pi1%5Bnews%5D=214&amp;cHash=b41ca1da34b5293d4feb484e85fb1fe6</t>
  </si>
  <si>
    <t>World Bank support for Burkina Faso</t>
  </si>
  <si>
    <t>This support worth 100 mln USD (approximately 55 billion CFA francs) aims to mitigate the impact of the shock of COVID-19 on lives and livelihoods. Ultimately, this budget support should make it possible to (i) improve the identification and response to epidemics, (ii) strengthen social safety nets, (iii) digitize public administration, (iv) improve governance COVID-19 funds, (v) stimulate private sector investment and (vi) strengthen public debt transparency.</t>
  </si>
  <si>
    <t>Canada</t>
  </si>
  <si>
    <t>Additional healthcare support for the Indigenous</t>
  </si>
  <si>
    <t>Funds community led responses to the pandemic and increase primary healthcare for First Nations.</t>
  </si>
  <si>
    <t>CAD</t>
  </si>
  <si>
    <t>https://www.canada.ca/en/department-finance/economic-response-plan.html</t>
  </si>
  <si>
    <t>Addressing Financial Impacts on Atomic Energy of Canada Limited</t>
  </si>
  <si>
    <t>Funding proposed for Atomic Energy of Canada Limited to mitigate the financial impacts of the COVID-19 pandemic, including budget pressures due to supply chain disruptions, delays in the construction schedules of key projects, lost revenues, and additional costs related to increased health and safety protocols</t>
  </si>
  <si>
    <t>https://www.budget.gc.ca/2021/report-rapport/p4-en.html</t>
  </si>
  <si>
    <t>Addressing immediate needs in Indigenous communities</t>
  </si>
  <si>
    <t>Provides funding for a distinctions-based Indigenous Community Support Fund to address the needs of indigenous peoples.</t>
  </si>
  <si>
    <t>Addressing the financial needs of cultural, heritage and sport organizations</t>
  </si>
  <si>
    <t>Establishes a COVID-19 Emergency Support Fund to address the needs of cultural, heritage and sport organizations.</t>
  </si>
  <si>
    <t>Agricultural Irrigation Support (CIB Growth Plan)</t>
  </si>
  <si>
    <t>Agriculture irrigation projects will help the agriculture sector enhance production, strengthen Canada's food security, and expand export opportunities</t>
  </si>
  <si>
    <t>https://www.infrastructure.gc.ca/CIB-BIC/index-eng.html</t>
  </si>
  <si>
    <t>Air quality tax credit for small businesses</t>
  </si>
  <si>
    <t>25% tax credit on air quality improvement expenses incurred by small businesses, up to $10,000 per location, and $50,000 in total.</t>
  </si>
  <si>
    <t>https://budget.gc.ca/efu-meb/2021/report-rapport/EFU-MEB-2021-EN.pdf</t>
  </si>
  <si>
    <t>Economic and Fiscal Update 2021</t>
  </si>
  <si>
    <t>Alberta Energy Regulator Levies</t>
  </si>
  <si>
    <t>Levies for Alberta Energy Regulator will be provided for six months.</t>
  </si>
  <si>
    <t>https://www.alberta.ca/release.cfm?xID=69881BCC004DB-C3DC-DCD7-B62724AFB886EE9C</t>
  </si>
  <si>
    <t>O1</t>
  </si>
  <si>
    <t>Assisting innovative and early-stage businesses</t>
  </si>
  <si>
    <t>Invests $250 million to assist innovative, early-stage companies that are unable to access other COVID-19 business supports through the Industrial Research Assistance Program (IRAP). IRAP provides advice and funding to help SMEs increase their innovation capacity and take ideas to market.</t>
  </si>
  <si>
    <t>Black Entrepreneur Loan Fund</t>
  </si>
  <si>
    <t>Provides Black business owners and entrepreneurs through loans between CAD25,000 and CAD250,000. This is also part of the Black Entrepreneurship Fund.</t>
  </si>
  <si>
    <t>Black Entrepreneurship Fund</t>
  </si>
  <si>
    <t>Broadband Support (CIB Growth Plan)</t>
  </si>
  <si>
    <t>Connect approximately 750,000 homes and small businesses to broadband in underserved communities, so Canadians can better participate in the digital economy</t>
  </si>
  <si>
    <t>Business Credit Availability Program (BCAP)</t>
  </si>
  <si>
    <t>Establishes a Business Credit Availability Program (BCAP) that issues new operating credit and cash flow term loans of up to $6.25 million to SMEs. BCAP also supports a co-lending program for SMEs, in which eligible businesses may obtain incremental credit amounts of up to $6.25 million.</t>
  </si>
  <si>
    <t>Business Credit Availability Program (BCAP) provision extension</t>
  </si>
  <si>
    <t>Business Credit Availability Program extended support for SMEs increased and extended.</t>
  </si>
  <si>
    <t>https://www.oecd.org/coronavirus/country-policy-tracker/#Fiscalmeasures</t>
  </si>
  <si>
    <t>Businesses in the territories</t>
  </si>
  <si>
    <t>Provides non-repayable support for businesses in the territories to address the impacts of COVID-19. The funding will assist with business operating costs not covered by other programs.</t>
  </si>
  <si>
    <t>Canada Dairy Commission Support</t>
  </si>
  <si>
    <t>Funding supports increase of Canadian Dairy Commission borrowing limit to support costs associated with the temporary storage of cheese and butter to avoid food waste.</t>
  </si>
  <si>
    <t>https://www.canada.ca/en/department-finance/economic-response-plan.html#agri-food</t>
  </si>
  <si>
    <t>Canada Emergency Business Account</t>
  </si>
  <si>
    <t>Extension of eligibility for Canada Emergency Business Account to more small businesses, allowing firms to borrow up to $40000, with 25% of this forgivable</t>
  </si>
  <si>
    <t>https://www.canada.ca/en/department-finance/news/2020/06/more-small-businesses-can-soon-access-the-canada-emergency-business-account.html</t>
  </si>
  <si>
    <t>Canada Emergency Business Account (CEBA)</t>
  </si>
  <si>
    <t>Provides interest-free loans of up to $40,000 to small businesses and nonprofits to assist them in covering their operating costs.</t>
  </si>
  <si>
    <t>https://www.canada.ca/en/department-finance/news/2020/10/government-announces-new-targeted-support-to-help-businesses-through-pandemic.html</t>
  </si>
  <si>
    <t>Canada Emergency Commercial Rent Assistance (CECRA)</t>
  </si>
  <si>
    <t>Lowers rent by 75 percent for small businesses that have been impacted by COVID-19. The program provides forgivable loans to qualifying commercial property owners to cover 50 percent of three monthly rent payments payable by eligible small business tenants.</t>
  </si>
  <si>
    <t>E1</t>
  </si>
  <si>
    <t>Canada Emergency Response Benefit (CERB)</t>
  </si>
  <si>
    <t>Provides a taxable benefit of $2,000 every four weeks for up to 16 weeks for eligible workers who have lost income due to COVID-19 through the Canada Emergency Response Benefit (CERB).</t>
  </si>
  <si>
    <t>Canada Emergency Student Benefit (CESB)</t>
  </si>
  <si>
    <t>Provides a Canada Emergency Student Benefit (CESB) to students and new graduates who are unable to work or ineligible for the Canada Emergency Response Benefit or Employment Insurance. The benefit provides $1,250 per month to eligible students or $1,750 per month to eligible students with dependents or disabilities.</t>
  </si>
  <si>
    <t>Canada Emergency Wage Subsidy (CEWS)</t>
  </si>
  <si>
    <t>Provides a Canada Emergency Wage Subsidy (CEWS) to employers that have suffered gross revenue drops of at least 15 percent in March and 30 percent in April and May. The subsidy covers 75 percent of an employee's wages over a 12-week period. Eligible employers can receive 100 percent refunds for some employer contributions to employment insurance, pension plan and insurance plan programs.</t>
  </si>
  <si>
    <t>Canada Emergency Wage Subsidy and Canada Emergency Rent Subsidy Extension until 23/10/2021</t>
  </si>
  <si>
    <t>Extension of CEWS and CERS until 23/10/2021.</t>
  </si>
  <si>
    <t>GIndiscriminate</t>
  </si>
  <si>
    <t>Canada Emergency Wage Subsidy Extension</t>
  </si>
  <si>
    <t>Extension of furloughed employees under CEWS program by 4 weeks to September 26, meaning those who qualify can claim up to $847 per week to support remuneration for furloughed workers</t>
  </si>
  <si>
    <t>https://www.canada.ca/en/department-finance/news/2020/08/government-extends-canada-emergency-wage-subsidy-support-for-furloughed-employees-for-four-weeks.html</t>
  </si>
  <si>
    <t>Extension of CEWS until 19/12/2020, make subside more accessible, top-up subsidy of 25% for employers most adversely affected.</t>
  </si>
  <si>
    <t>https://www.canada.ca/en/department-finance/news/2020/07/adapting-the-canada-emergency-wage-subsidy-to-protect-jobs-and-promote-growth.html</t>
  </si>
  <si>
    <t>Bill C-20</t>
  </si>
  <si>
    <t>Canada Recovery Benefit</t>
  </si>
  <si>
    <t>$400 per week for 26 weeks to workers self-employed or otherwise not eligible for EI.</t>
  </si>
  <si>
    <t>https://www.canada.ca/en/employment-social-development/news/2020/08/government-of-canada-announces-plan-to-help-support-canadians-through-the-next-phase-of-the-recovery.html</t>
  </si>
  <si>
    <t>Canada Recovery Caregiving Benefit</t>
  </si>
  <si>
    <t>$500 per week for up to 26 weeks per household for eligible Canadians who cannot work due to school or care facility closures, or where dependents cannot attend school or care due to being at high-risk</t>
  </si>
  <si>
    <t>Canada Recovery Hiring Program</t>
  </si>
  <si>
    <t>Extension of the program to 07/05/2022, increasing the subsidy rate to 50%, and making it eligible to employers with revenue lossess above 10%. The program encourages employers to hire back workers and increase their hours and wages.</t>
  </si>
  <si>
    <t>Canada Recovery Sickness Benefit</t>
  </si>
  <si>
    <t>$500 per week for up to two weeks for workers who are sick or must self-isolate for reasons related to COVID-19</t>
  </si>
  <si>
    <t>Canada Worker Lockdown Benefit.</t>
  </si>
  <si>
    <t>Income support at a rate of $300/week to workers with employment interrupted due to specific government-imposed public health lockdowns.</t>
  </si>
  <si>
    <t>https://budget.gc.ca/efu-meb/2021/report-rapport/EFU-MEB-2021-EN.pdf , https://www.parl.ca/DocumentViewer/en/44-1/bill/C-2/first-reading#ID0E0EB0AA</t>
  </si>
  <si>
    <t>Bill C-2</t>
  </si>
  <si>
    <t>Canada’s international COVID-19 response</t>
  </si>
  <si>
    <t>Provide up to $375 million, in 2021-22, to Global Affairs Canada to support Canada’s international COVID-19 response, with a focus on addressing the health needs of developing countries.</t>
  </si>
  <si>
    <t>https://www.budget.gc.ca/2021/report-rapport/p1-en.html#8</t>
  </si>
  <si>
    <t>Carbon tax exemptions</t>
  </si>
  <si>
    <t>Carbon tax exemptions provided to Alberta's industrial emitters as well as small oil and gas rigs.</t>
  </si>
  <si>
    <t>https://www.alberta.ca/release.cfm?xID=7292319CC5788-CEF2-8709-FAC1B7ED49C6FACD</t>
  </si>
  <si>
    <t>Caregiving and sickness benefit</t>
  </si>
  <si>
    <t>Extension of the Canada Recovery Caregiving Benefit and the Canada Recovery Sickness Benefit to May 2022.</t>
  </si>
  <si>
    <t>Clean Energy Investments</t>
  </si>
  <si>
    <t>Investments towards clean energy such as smart grids, wind, and energy efficiency.</t>
  </si>
  <si>
    <t>https://www.canada.ca/en/natural-resources-canada/news/2020/07/canada-invests-in-smart-grid-technology-for-london-net-zero-energy-community.html</t>
  </si>
  <si>
    <t>Clean Power Fund</t>
  </si>
  <si>
    <t>This fund will help support the electrification of Canadian industries, including resource and manufacturing sectors to provide clean mills, mines, and factories. The Clean Power Fund will also help support the transition of northern, remote, and Indigenous communities off reliance on diesel-fueled power and onto clean, renewable, reliable energy.</t>
  </si>
  <si>
    <t>https://liberal.ca/our-platform/clean-affordable-power/</t>
  </si>
  <si>
    <t>𝜂9</t>
  </si>
  <si>
    <t>Cleaning up orphan and inactive oil and gas wells</t>
  </si>
  <si>
    <t>Provides up to $1.72 billion to clean up orphan and inactive oil and gas wells. This will assist in maintaining approximately 5,200 jobs in Alberta alone.</t>
  </si>
  <si>
    <t>Co-Lending Program</t>
  </si>
  <si>
    <t>The Co-Lending Program will bring the Business Development Bank of Canada (BDC) together with financial institutions to co-lend term loans to SMEs for their operational cash flow requirements. Eligible businesses may obtain incremental credit amounts up to $6.25 million BDC’s portion of this program is up to $5 million maximum per loan. Eligible financial institutions will conduct the underwriting and manage the interface with their customers.</t>
  </si>
  <si>
    <t>https://www.canada.ca/en/department-finance/news/2020/03/additional-support-for-canadian-businesses-from-the-economic-impact-of-covid-19.html</t>
  </si>
  <si>
    <t>Continuing Support for Critical Food Inspections</t>
  </si>
  <si>
    <t>Funding proposed for the Canadian Food Inspection Agency to retain inspectors hired in response to COVID-19 related inspection backlogs while pandemic related risks in food processing facilities persist.</t>
  </si>
  <si>
    <t>https://www.budget.gc.ca/2021/report-rapport/p2-en.html</t>
  </si>
  <si>
    <t>Continuing the supply of essential goods and services to remote and fly-in communities</t>
  </si>
  <si>
    <t>Provides funding to the governments of Yukon, Northwest Territories, and Nunavut to support critical air services to Northern and remote communities.</t>
  </si>
  <si>
    <t>Contribution to the International Development Association</t>
  </si>
  <si>
    <t>669 million in funding (local currency) for the Department of Finance to provide additional support to the 20th replenishment of the World Bank Group's International Development Association.</t>
  </si>
  <si>
    <t>COVID-19 healthcare therepautics</t>
  </si>
  <si>
    <t>Public Health Agency of Canada to procure COVID-19 therapeutics, and associated logistical and operational costs.</t>
  </si>
  <si>
    <t>Creating new jobs and opportunities for students</t>
  </si>
  <si>
    <t>Expands existing federal employment, skills development and youth programming to create up to 116,000 new jobs or training opportunities for students.</t>
  </si>
  <si>
    <t>Deferral of Sales Tax Remittance and Customs Duty Payments until June</t>
  </si>
  <si>
    <t>Enables businesses and self-employed individuals to defer GST/HST payments and customs duties on imports until June 30, 2020.</t>
  </si>
  <si>
    <t>Deferring payments on commercial leases and licenses of occupation</t>
  </si>
  <si>
    <t>Defers payments on commercial leases and licences of occupation, without interest, for tourism operators in national parks, historic sites and marine conservation areas until September 1, 2020.</t>
  </si>
  <si>
    <t>Delivering essential services to those in need</t>
  </si>
  <si>
    <t>Provides support for vulnerable Canadians by investing in charities and nonprofit organizations that deliver essential services.</t>
  </si>
  <si>
    <t>Eligible Educator School Supply Tax Credit</t>
  </si>
  <si>
    <t>Refundable tax credit worth 25% (up from 15%) of up to $1000 for the purchase of supplies for teaching, whether remotely or in the classroom.</t>
  </si>
  <si>
    <t>Emergency Care Benefits</t>
  </si>
  <si>
    <t>Provide $10 billion in emergency care benefits to workers who stay at home and do not have access to paid sick leave.</t>
  </si>
  <si>
    <t>https://www.canada.ca/en/department-finance/news/2020/03/canadas-covid-19-economic-response-plan-support-for-canadians-and-businesses.html</t>
  </si>
  <si>
    <t>Emergency Wage Subsidy Extension</t>
  </si>
  <si>
    <t>Emergency wage subsidy extended by 12 weeks and eligibility extended to a wider group</t>
  </si>
  <si>
    <t>https://www.canada.ca/en/department-finance/news/2020/05/government-extends-the-canada-emergency-wage-subsidy.html</t>
  </si>
  <si>
    <t>Energy Efficient Transportation Support (CIB Growth Plan)</t>
  </si>
  <si>
    <t>Support for acceleration of the adoption of zero-emission buses and charging infrastructure, so Canadians can have cleaner commutes</t>
  </si>
  <si>
    <t>𝛿1</t>
  </si>
  <si>
    <t>Expand rapid testing capacities</t>
  </si>
  <si>
    <t>$1.7bn to Health Canada and the Public Health Agency of Canada to increase and secure testing programmes, including in the workplace and schools</t>
  </si>
  <si>
    <t>Expansion of the Local Lockdown Program, and the Canada Worker Lockdown Benefit</t>
  </si>
  <si>
    <t>Expansion of the two programs due to Omicron until 12/02/2022. The Local Lockdown Program will include employers subject to capacity-limiting restrictions of 50% or more; and reduce the current-month revenue decline threshold requirement to 25%. Eligible employers will receive wage and rent subsidies from 25% to a maximum of 75%, depending on their degree of revenue loss. The canada Worker Lockdown Benegit will include workers in regions where provincial or territorial governments have inctroduced capacity-limiting restrictions of 50% or more. The funding required for this has already been included in the $4.5 billion provision in the Economic and Fiscal Update 2021 for Omicron.</t>
  </si>
  <si>
    <t>https://www.canada.ca/en/department-finance/news/2021/12/government-temporarily-expands-access-to-lockdown-program-and-worker-lockdown-benefit.html</t>
  </si>
  <si>
    <t>Expedite immigration applications</t>
  </si>
  <si>
    <t>Increase the immigration system's ability to process more permanent resident and temporary resident applications to reduce processing times in key areas affected by the pandemic.</t>
  </si>
  <si>
    <t>Extending the Canada Emergency Business Account</t>
  </si>
  <si>
    <t>Provide up to $80 million in 2021-22 to support an extended application deadline for the Regional Relief and Recovery Fund and Indigenous Business Initiative until June 30, 2021</t>
  </si>
  <si>
    <t>B33</t>
  </si>
  <si>
    <t>Extending the Canada Emergency Rent Subsidy and Lockdown Support</t>
  </si>
  <si>
    <t>Extend the rent subsidy and Lockdown Support until September 25, 2021, estimated to cost $1.9bn</t>
  </si>
  <si>
    <t>Extension of Canada Recovery Benefits until 23/10/2021</t>
  </si>
  <si>
    <t>Extension of CRB until 23/10/2021</t>
  </si>
  <si>
    <t>Extension of funding for Ontario businesses</t>
  </si>
  <si>
    <t>Funding for Ontario businesses for three additional months</t>
  </si>
  <si>
    <t>https://www.canada.ca/en/economic-development-southern-ontario/news/2021/08/feddev-ontario-extends-funding-for-digital-main-street-initiative-and-recovery-activation-program.html</t>
  </si>
  <si>
    <t>Extension of Rent Relief Program for Small Businesses</t>
  </si>
  <si>
    <t>Extension of Canada Emergency Commercial Rent Assistance to cover August</t>
  </si>
  <si>
    <t>https://www.canada.ca/en/department-finance/news/2020/07/government-announces-new-extension-of-rent-relief-for-small-businesses.html</t>
  </si>
  <si>
    <t>Extra time to file income tax returns</t>
  </si>
  <si>
    <t>Extends the filing due date for 2019 income tax returns. Defers income tax balances due until after August with no interest or penalties.</t>
  </si>
  <si>
    <t>Farm Credit Canada Support</t>
  </si>
  <si>
    <t>Additional funding will support lending to producers, agribusinesses, and food processors. This will offer increased flexibility to farmers who face cash flow issues and to processors who are impacted by lost sales, helping them remain financially sound during this difficult time.</t>
  </si>
  <si>
    <t>https://www.fcc-fac.ca/en/covid-19/program-details.html</t>
  </si>
  <si>
    <t>Funding for Calgary Airport</t>
  </si>
  <si>
    <t>Funding for Calgary Airport's recovery from COVID-inflicted damages</t>
  </si>
  <si>
    <t>https://www.canada.ca/en/transport-canada/news/2021/08/government-of-canada-supporting-the-calgary-international-airport-with-new-funding.html</t>
  </si>
  <si>
    <t>Funding for small and medium-sized Indigenous businesses and Aboriginal Financial Institutions</t>
  </si>
  <si>
    <t>Provides funding to help small and medium-sized Indigenous businesses. The funding will support short-term, interest-free loans and non-repayable contributions through Aboriginal Financial Institutions.</t>
  </si>
  <si>
    <t>Granville Island Emergency Relief Fund Extension</t>
  </si>
  <si>
    <t>Funding proposed for the Canada Mortgage and Housing Corporation to extend emergency relief for Granville Island to sustain its operations in 2021-2022</t>
  </si>
  <si>
    <t>Green Retrofits Support (CIB Growth Plan)</t>
  </si>
  <si>
    <t>Invest in large-scale building retrofits to increase energy efficiency and help make communities more sustainable</t>
  </si>
  <si>
    <t>Helping Our Health Care Systems Recover</t>
  </si>
  <si>
    <t>Provide provinces and territories with $4 billion through a one-time top-up to the Canada Health Transfer, to get through backlog of delayed procedures</t>
  </si>
  <si>
    <t>Highly Affected Sectors Credit Availability Program</t>
  </si>
  <si>
    <t>Extension of the program from 31/12/2021 to 31/03/2022 for government-guaranteed, low-interest loans of up to $1 million to organisations with significant revenue losses due to the pandemic. As of 31/10/2021, there have been more than 11.500 loans worth almost $2.7 billion.</t>
  </si>
  <si>
    <t>Home Energy Retrofits</t>
  </si>
  <si>
    <t>Provide up to 700,000 grants of up to $5,000 to make energy efficient home improvements through Natural Resources Canada.</t>
  </si>
  <si>
    <t>https://www.budget.gc.ca/fes-eea/2020/report-rapport/anx3-en.html#wb-cont</t>
  </si>
  <si>
    <t>Home Office Expense Deduction</t>
  </si>
  <si>
    <t>Extend simplified rules for deducting home office expenses, and increase the temprorary flat rate to $500 annually.</t>
  </si>
  <si>
    <t>Improving access to essential food support</t>
  </si>
  <si>
    <t>Provides support to national, regional and local food banks and food security organizations in Canada to assist in purchasing, distributing and transporting food; implementing safety measures; and hiring temporary workers to help fill in during volunteer shortages.</t>
  </si>
  <si>
    <t>Improving ventilation in community buildings.</t>
  </si>
  <si>
    <t>$70 million over 3 years to Infrastructure Canada to improve ventilation in community buildings such as hospitals, libraries, and community centres. Funding will be delivered through the COVID-19 Resilience Stream of the Investing in Canada Infrastructure programme.</t>
  </si>
  <si>
    <t>Improving ventilation in schools</t>
  </si>
  <si>
    <t>Extension of original $2bn Safe Return to Class Fund.</t>
  </si>
  <si>
    <t>Incentives for iZEVs</t>
  </si>
  <si>
    <t>Continue the Incentives for Zero-Emission Vehicles (iZEV) program until March 2022. The program provides a rebate of up to $5000 on a light-duty zero-emission vehicle.</t>
  </si>
  <si>
    <t>https://www.canada.ca/en/environment-climate-change/news/2020/12/a-healthy-environment-and-a-healthy-economy.html</t>
  </si>
  <si>
    <t>T</t>
  </si>
  <si>
    <t>T1</t>
  </si>
  <si>
    <t>Increased funding for new self-isolation centres</t>
  </si>
  <si>
    <t>The Government of Canada is providing up to $5,525,126 in funding to four projects across Ontario to operate nine isolation sites totalling 194 rooms</t>
  </si>
  <si>
    <t>https://www.canada.ca/en/public-health/news/2021/08/government-of-canada-announces-funding-for-covid-19-safe-voluntary-isolation-sites-in-ontario.html</t>
  </si>
  <si>
    <t>Increasing credit availability</t>
  </si>
  <si>
    <t>Enables Farm Credit Canada to provide an additional $5 billion in lending to producers, agribusinesses and food processors.</t>
  </si>
  <si>
    <t>Increasing the Canada Child Benefit</t>
  </si>
  <si>
    <t>Increases the Canada Child Benefit by up to an extra $300 per child for the 2019-20 year.</t>
  </si>
  <si>
    <t>Indigenous Community Support Fund</t>
  </si>
  <si>
    <t>Provision of immediate needs for First Nations, Inuit, and Métis Nation communities including support for elders and vulnerable communities, food insecurity, education, mental health, and COVID-19 preventative measures</t>
  </si>
  <si>
    <t>https://www.sac-isc.gc.ca/eng/1585189335380/1585189357198</t>
  </si>
  <si>
    <t>Indigenous tourism support</t>
  </si>
  <si>
    <t>The Indigenous Tourism Association of Canada will support the indigenous tourism industry that has lost revenue during the pandemic.</t>
  </si>
  <si>
    <t>International Aid - COVAX</t>
  </si>
  <si>
    <t>Promise to donate the equivalent of at least 200 million does of COVID-19 doses to the COVAX Facility by the end of 2022. Included for reference but outside of scope of this tracking exercise.</t>
  </si>
  <si>
    <t>Keeping workers in the food supply chain safe</t>
  </si>
  <si>
    <t>Provides funding to assist farmers, fish harvesters, and food production and processing employers in putting into place measures required to abide by the mandatory 14-day isolation period required of all workers arriving from abroad. $1,500 will be provided to each temporary foreign worker. Assumed funding evenly split between agriculture and fishing archetypes (0.05bn CAD total).</t>
  </si>
  <si>
    <t>Large business support for various industries</t>
  </si>
  <si>
    <t>Large business support provided green conditions related to financial disclosures for the agriculture, energy, industrials, transportation, and waste management industries. As quoted in the source article, "recipient companies would be required to commit to publish annual climate-related disclosure reports consistent with the Financial Stability Board’s Task Force on Climate-related Financial Disclosures, including how their future operations will support environmental sustainability and national climate goals."</t>
  </si>
  <si>
    <t>https://pm.gc.ca/en/news/news-releases/2020/05/11/prime-minister-announces-additional-support-businesses-help-save</t>
  </si>
  <si>
    <t>B32</t>
  </si>
  <si>
    <t>Launching a new national service initiative</t>
  </si>
  <si>
    <t>Launches the Canada Student Service Grant to provide students who choose to do national service and serve their communities with up to $5,000 for their education in the fall.</t>
  </si>
  <si>
    <t>Launching an Insured Mortgage Purchase Program</t>
  </si>
  <si>
    <t>The government will purchase up to $150 billion of insured mortgage pools through the Canada Mortgage and Housing Corporation.</t>
  </si>
  <si>
    <t>Launching the Emissions Reduction Fund</t>
  </si>
  <si>
    <t>Establishes a new Emissions Reduction Fund to support workers and reduce emissions in the oil and gas sector, with a specific focus on methane. $750 million of the amount will be allocated to the offshore sector.</t>
  </si>
  <si>
    <t>Low-carbon and Zero-emissions Fuels Fund</t>
  </si>
  <si>
    <t>Invest $1.5 billion in a Low-carbon and Zero-emissions Fuels Fund to increase the production and use of low-carbon fuels (e.g., hydrogen, biocrude, renewable natural gas and diesel, cellulosic ethanol) in a manner that complements federal carbon pollution pricing, regulatory efforts and other federal programming.</t>
  </si>
  <si>
    <t>𝜂3</t>
  </si>
  <si>
    <t>Maintaining Federal Court Services During COVID-19</t>
  </si>
  <si>
    <t>Provide $5.4 million, in 2021-22, on a cash basis, to maintain safe court services for Canadians during the pandemic</t>
  </si>
  <si>
    <t>https://www.budget.gc.ca/2021/report-rapport/p3-en.html</t>
  </si>
  <si>
    <t>RIndiscriminate</t>
  </si>
  <si>
    <t>Making Cultural Spaces Safe During COVID-19</t>
  </si>
  <si>
    <t>Provide $15 million in 2021-22 to Canadian Heritage for the Canada Cultural Spaces Fund</t>
  </si>
  <si>
    <t>Making personal hygiene products and nutritious food more affordable</t>
  </si>
  <si>
    <t>Provides supplemental funding to Nutrition North Canada in order to support food access and access to personal hygiene products.</t>
  </si>
  <si>
    <t>Mental health for the Indigenous</t>
  </si>
  <si>
    <t>Funding towards mental health and wellness supports to help Indigenous communities adapt and expand mental wellness services, improving access and addressing growing demand, in the context of the COVID-19 pandemic.</t>
  </si>
  <si>
    <t>Mitacs and The Business/Higher Education Roundtable</t>
  </si>
  <si>
    <t>Invests funding in Mitacs to support 5,000 new job placements. In addition, the Business/Higher Education Roundtable (BHER) will create an additional 5,000 to 10,000 new student placements by reorienting existing federal support.</t>
  </si>
  <si>
    <t>Modifications to the student loan program</t>
  </si>
  <si>
    <t>Modifies the Canada Student Loans Program to enable more students to qualify for support and to increase loan amounts. The changes include doubling grants for all eligible full-time and part-time students, broadening eligibility for student financial assistance and raising the maximum weekly amount that can be provided per student.</t>
  </si>
  <si>
    <t>More time to pay income taxes</t>
  </si>
  <si>
    <t>Enables businesses to defer income tax payments that they owed on or after March 18 and before September 2020. Interest and penalties will not accumulate on these amounts during this period.</t>
  </si>
  <si>
    <t>Mortgage support, including six-month mortgage payment deferment</t>
  </si>
  <si>
    <t>Enables Canadian banks to work with customers on a case-to-case basis to assist in managing hardships related to mortgages. Measures include enabling lenders to defer up to six monthly mortgage payments (interest and principal) for borrowers.</t>
  </si>
  <si>
    <t>National Ecosystem Fund</t>
  </si>
  <si>
    <t>Supports Black-led businesses throughout the country by providing access to capital, mentorship, financial planning services, and business training. This is part of the Black Entrepreneurship Fund that will cost a total of $93m.</t>
  </si>
  <si>
    <t>Natural gas investments</t>
  </si>
  <si>
    <t>Natural gas investment in Alberta.</t>
  </si>
  <si>
    <t>https://www.alberta.ca/release.cfm?xID=7280048B71C01-0C70-6182-7997E24568C33837</t>
  </si>
  <si>
    <t>Oil and gas tax relief</t>
  </si>
  <si>
    <t>Tax relief provided for oil and gas in Alberta.</t>
  </si>
  <si>
    <t>https://www.climatechangenews.com/2020/04/20/coronavirus-governments-bail-airlines-oil-gas/</t>
  </si>
  <si>
    <t>One-time payments for vulnerable Canadians.</t>
  </si>
  <si>
    <t>One-time payments to low-income senior citizens, and students who received the CERB or the CRB.</t>
  </si>
  <si>
    <t>On-reserve Income Assistance</t>
  </si>
  <si>
    <t>$540 million over two years, starting in 2021-22, to continue to address basic needs and increased On-reserve Income Assistance program demand, including as a result of COVID-19.</t>
  </si>
  <si>
    <t>Ontario and Alberta infrastructure investments</t>
  </si>
  <si>
    <t>Infrastructure investment for highways and bridges in Ontario and Alberta will be provided.</t>
  </si>
  <si>
    <t>https://news.ontario.ca/opo/en/2020/07/new-legislation-first-step-in-a-made-in-ontario-plan-for-growth-renewal-and-economic-recovery.html</t>
  </si>
  <si>
    <t>Ontario public transit support (Oakville)</t>
  </si>
  <si>
    <t>Government will invest in improving Ontario public transportation in Oakville. These include efforts to modernize the system and implement green measures through the Public Transit Infrastructure Stream (PTIS).</t>
  </si>
  <si>
    <t>https://www.canada.ca/en/office-infrastructure/news/2020/07/backgrounder-canada-and-ontario-invest-in-modern-green-public-transit-for-residents-of-oakville.html</t>
  </si>
  <si>
    <t>Ontario public transit support (Quinte West)</t>
  </si>
  <si>
    <t>Government will invest in improving Ontario public transportation in Quinte West. These include efforts to modernize the system and implement green measures through the Public Transit Infrastructure Stream (PTIS).</t>
  </si>
  <si>
    <t>https://news.ontario.ca/en/release/58201/canada-and-ontario-invest-in-modern-public-transit-infrastructure-for-residents-of-quinte-west</t>
  </si>
  <si>
    <t>Ontario public transit support (Thunder Bay)</t>
  </si>
  <si>
    <t>Government will invest in improving Ontario public transportation in Thunder Bay. These include efforts to modernize the system and implement green measures through the Public Transit Infrastructure Stream (PTIS).</t>
  </si>
  <si>
    <t>https://news.ontario.ca/en/release/58162/canada-and-ontario-invest-in-modern-accessible-public-transit-infrastructure-for-thunder-bay-residen</t>
  </si>
  <si>
    <t>PPE tariff relief</t>
  </si>
  <si>
    <t>Relief for tariffs on imports of PPE can be claimed by businesses up to two years after date of importation, from 5th May 2020</t>
  </si>
  <si>
    <t>https://www.cbsa-asfc.gc.ca/publications/cn-ad/cn20-19-eng.html</t>
  </si>
  <si>
    <t>Customs Notice 20-19</t>
  </si>
  <si>
    <t>Preventing the Spread of COVID-19 in Correctional Institutions</t>
  </si>
  <si>
    <t>Provide $154.6 million, in 2021-22, to the Correctional Service of Canada to limit the spread of COVID-19 and keep staff and inmates safe, while enabling safe access to rehabilitative services</t>
  </si>
  <si>
    <t>Protection for Indigenous women and children</t>
  </si>
  <si>
    <t>Funding over five years will build 12 new shelters, which will help protect and support Indigenous women and girls experiencing and fleeing violence. Additional support will go towards annual operational costs. After 5 years, annual operational cost support will be $10.2m annually; the policy value calculated as extrapolated for 10 years.</t>
  </si>
  <si>
    <t>Providing Additional Weeks of Recovery Benefits and EI Regular Benefits</t>
  </si>
  <si>
    <t>Extend the Canada Recovery Benefit and the Canada Recovery Caregiving Benefit</t>
  </si>
  <si>
    <t>Providing High-quality Education</t>
  </si>
  <si>
    <t>$112 million in 2021-22 to extend COVID-19 support so children on reserve can continue to attend school safely</t>
  </si>
  <si>
    <t>Providing support to Indigenous post-secondary students</t>
  </si>
  <si>
    <t>Provides distinctions-based support to indigenous post-secondary students.</t>
  </si>
  <si>
    <t>Providing youth with mental health support</t>
  </si>
  <si>
    <t>Provides funding to Kids Help Phone to provide mental health support for young people.</t>
  </si>
  <si>
    <t>Public space adaptation for social distancing and outdoor gathering.</t>
  </si>
  <si>
    <t>$30 million over 3 years to Infrastructure Canada to adapt public spaces for social distancing as appropriate.</t>
  </si>
  <si>
    <t>Rapid Housing Initiative</t>
  </si>
  <si>
    <t>Provide funding to create up to 3,000 new permanent, affordable housing units.</t>
  </si>
  <si>
    <t>Regional Relief and Recovery Fund (RRRF)</t>
  </si>
  <si>
    <t>Funding supports businesses and organizations in sectors such as manufacturing, technology, tourism and others that are key to the regions and to local economies.</t>
  </si>
  <si>
    <t>Relief for federally regulated pension plan sponsors</t>
  </si>
  <si>
    <t>Provides temporary relief to sponsors of federally regulated, defined benefit pension plans in the from of a moratorium or solvency payment requirements.</t>
  </si>
  <si>
    <t>Relieve Supply Chain Congestion</t>
  </si>
  <si>
    <t>Call for proposals under the National Trade Corridors Fund to assist Canadian ports with the acquisition of cargo storage capacity and other measures to releive supply chain congestion. The 50 million in funds are sourced from existing departmental resources so entered as a zero value.</t>
  </si>
  <si>
    <t>Renewable energy infrastructure</t>
  </si>
  <si>
    <t>Ontario's government will provide monetary relief for select consumers and expand the eligibility of the Low-Income Energy Assistance Program.</t>
  </si>
  <si>
    <t>https://news.ontario.ca/opo/en/2020/05/ontario-extends-electricity-rate-relief-during-covid-19.html</t>
  </si>
  <si>
    <t>Renewable Infrastructure Support (CIB Growth Plan)</t>
  </si>
  <si>
    <t>Support of renewable generation and storage in order to transmit clean electricity between provinces, territories, and regions,. This support also included the Indigenous communities.</t>
  </si>
  <si>
    <t>Renewable natural gas investments</t>
  </si>
  <si>
    <t>Renewable natural gas investments will be provided to Quebec.</t>
  </si>
  <si>
    <t>https://mern.gouv.qc.ca/gouvernement-quebec-attribue-70-m-soutenir-gaz-naturel-renouvelable-2020-07-07</t>
  </si>
  <si>
    <t>Replacing Lost Revenue at Parks Canada due to COVID-19</t>
  </si>
  <si>
    <t>Replace future lost visitor revenues due to closures and restrictions at national parks, national marine conservation areas, and national historic sites as a result of COVID-19 restrictions</t>
  </si>
  <si>
    <t>Restoration of Natural Capital</t>
  </si>
  <si>
    <t>Restore and enhance wetlands, peatlands, grasslands and agricultural lands to boost carbon sequestration</t>
  </si>
  <si>
    <t>Rural businesses and communities</t>
  </si>
  <si>
    <t>Provides funding to support rural businesses and communities with access to capital through the Community Futures Network.</t>
  </si>
  <si>
    <t>Safe Return to Class Fund</t>
  </si>
  <si>
    <t>Establish a Safe Return to Class Fund for provinces and territories to support a safe return to class and to protect students and staff.</t>
  </si>
  <si>
    <t>Safe return to Indigenous schools</t>
  </si>
  <si>
    <t>Funding to meet the needs of schools and students that could include salaries for teachers, custodians and bus drivers (who may work additional hours during this period), access to technology, purchase of e-learning software, and the development of take-home learning materials</t>
  </si>
  <si>
    <t>Small and medium-sized businesses unable to access other support measures</t>
  </si>
  <si>
    <t>Provides financial support for SMEs that are unable to access other COVID-19 business supports.</t>
  </si>
  <si>
    <t>Small and Medium-sized Enterprise Loan and Guarantee program</t>
  </si>
  <si>
    <t>Lending supported by Export Development Canada and Business Development Bank will support liquidity for cash flow operations and guarantee loans.</t>
  </si>
  <si>
    <t>https://pm.gc.ca/en/news/news-releases/2020/03/27/prime-minister-announces-support-small-businesses-facing-impacts#:~:text=Launch%20the%20new%20Small%20and,the%20impacts%20of%20COVID%2D19.</t>
  </si>
  <si>
    <t>Special Goods and Services Tax credit payment</t>
  </si>
  <si>
    <t>Provides a one-time special payment through the Goods and Services Tax credit to low- and modest-income families. The average supplemental benefit size will be approximately $400 for single individuals or $600 for couples.</t>
  </si>
  <si>
    <t>Strategic Innovation Fund</t>
  </si>
  <si>
    <t>Make investments to support decarbonization and drive the immediate creation of well-paying, resilient jobs, in complement to the Net- Zero Challenge. This would involve the Strategic Innovation Fund’s Net-Zero Accelerator Fund, through an investment of $3 billion over five years. The fund will rapidly expedite decarbonization projects with large emitters, scale-up clean technology and accelerate Canada’s industrial transformation across all sectors.</t>
  </si>
  <si>
    <t>Student Work Placement Program</t>
  </si>
  <si>
    <t>Provides funding to the Student Work Placement Program to support up to 20,000 post-secondary students in obtaining paid work experience related to their field of study.</t>
  </si>
  <si>
    <t>Supplement On Reserve Income Assistance Program (ORIAP)</t>
  </si>
  <si>
    <t>Provide additional funding to meet program demands that have increased, including essential living expenses. This program will also hire staff and create better liaisons between the Indigenous communities and government programs.</t>
  </si>
  <si>
    <t>Support for charging and refuelling stations</t>
  </si>
  <si>
    <t>Invest an additional $150 million over three years in charging and refueling stations across Canada</t>
  </si>
  <si>
    <t>Support for Homelessness</t>
  </si>
  <si>
    <t>Emergency funding to Reaching Home Community Entities in order to maintain services to prevent and reduce homelessness and reduce the spread of COVID-19. Funding will be distributed as following: $236.7 million in 2020-21 and $299.4 million in 2021-22.</t>
  </si>
  <si>
    <t>Support for Indigenous Entrepreneurs</t>
  </si>
  <si>
    <t>Provide $2.4 million in 2021-22 to the Indigenous Tourism Association of Canada to help the Indigenous tourism industry rebuild and recover from the impacts of COVID-19</t>
  </si>
  <si>
    <t>Support for Local Tourism Businesses</t>
  </si>
  <si>
    <t>Establish a $500 million Tourism Relief Fund, administered by the regional development agencies</t>
  </si>
  <si>
    <t>Support for Medical Research and Vaccine Developments</t>
  </si>
  <si>
    <t>Support Canadian medical countermeasures including bolstering domestic bio-manufacturing capacity, securing access to vaccines and therapeutics, preparing for the widespread deployment of successful vaccines and investments in critical research and technologies to protect Canadians.</t>
  </si>
  <si>
    <t>Support for municipal infrastructure in response to COVID damages</t>
  </si>
  <si>
    <t>The governments of Canada and Ontario are investing more than $1.6 million to protect the health and well-being of residents in six communities across Ontario</t>
  </si>
  <si>
    <t>https://www.canada.ca/en/office-infrastructure/news/2021/08/canada-and-ontario-invest-more-than-16-million-in-municipal-infrastructure-to-respond-to-the-impacts-of-covid-19.html</t>
  </si>
  <si>
    <t>Support for Proof of Vaccination</t>
  </si>
  <si>
    <t>Funds for provinces' and territories' expenditures related to the implementation of their proof of vaccination programs.</t>
  </si>
  <si>
    <t>Support for quarantine and border measures</t>
  </si>
  <si>
    <t>Strengthen border and travel health measures, including maintaining quarantine facilities for international travellers, as well as to support voluntary isolation sites in municipalities across Canada.</t>
  </si>
  <si>
    <t>Support for senior citizens</t>
  </si>
  <si>
    <t>Senior citizens eligible for the OAS pension will receive $300 and an additional $200 if eligible for GIS pension. Total possible support per senior citizen is $500.</t>
  </si>
  <si>
    <t>https://pm.gc.ca/en/news/news-releases/2020/06/04/canadian-seniors-receive-special-payment-early-july</t>
  </si>
  <si>
    <t>Support for SMEs</t>
  </si>
  <si>
    <t>The Government will defer Goods and Services Tax/Harmonized Sales Tax (GST/HST) remittances and customs duty payments to June 30, 2020.</t>
  </si>
  <si>
    <t>Support for student researchers and post-doctoral fellows</t>
  </si>
  <si>
    <t>Provides funding to support student researchers and post-doctoral fellows through federal granting councils. This support can provide one-semester extension to eligible students whose scholarships or fellowships end between March and August 2020 and 3-month funding extensions to federal research grant holders to support trainees and staff.</t>
  </si>
  <si>
    <t>Support for Sustainable Development Technology Canada</t>
  </si>
  <si>
    <t>Support startups and scale-up companies to enable pre-commercial clean technologies to successfully demonstrate feasibility as well as support early commercialization efforts.</t>
  </si>
  <si>
    <t>Support for the fishing and dairy industries</t>
  </si>
  <si>
    <t>Bailouts will be provided to the fishing and dairy industry without future strings attached. Funding split evenly between agriculture (dairy) and fishery archetypes (0.53bn CAD total).</t>
  </si>
  <si>
    <t>Support for those at risk of homelessness in Quebec to protect themselves from COVID</t>
  </si>
  <si>
    <t>an additional $48.5 million in federal funding is being made available to communities in Quebec for 2021–2022 under the Reaching Home program to support the homeless-serving sector’s response to the COVID-19 pandemic in Quebec</t>
  </si>
  <si>
    <t>https://www.canada.ca/en/employment-social-development/news/2021/08/canada-quebec-reaching-home-agreement.html</t>
  </si>
  <si>
    <t>Support for workers in the live performance sector</t>
  </si>
  <si>
    <t>$60 million in 2022-21 to fund initiatives that improve the economic, career, and personal circumstances of individual Canadians in the live performance sector. The government will provide Canadian heritage with $2.3 million to administer the fund.</t>
  </si>
  <si>
    <t>Supporting Indigenous Communities in the Fight Against COVID-19</t>
  </si>
  <si>
    <t>$478.1 million on a cash basis to continue to support the ongoing public health response to COVID-19 in Indigenous communities, including support to hire nurses, help at-risk people to isolate, and distribute personal protective equipment</t>
  </si>
  <si>
    <t>An additional $760.8 million for the Indigenous Community Support Fund to help First Nations, Inuit, Métis Nation communities, and urban and off-reserve Indigenous organizations serving Indigenous peoples meet the unique needs of their populations during the COVID-19 pandemic</t>
  </si>
  <si>
    <t>Supporting Indigenous communities public health needs and preparedness</t>
  </si>
  <si>
    <t>Provides funding to support federal health measures that include support for pandemic preparedness in First Nation and Inuit communities.</t>
  </si>
  <si>
    <t>Supporting Indigenous Economies</t>
  </si>
  <si>
    <t>$33.4 million in 2021-22 to support the First Nations Finance Authority pooled borrowing regime</t>
  </si>
  <si>
    <t>Supporting Indigenous Post-secondary Education During COVID-19</t>
  </si>
  <si>
    <t>Provide $26.4 million, in 2021-22, through the Post-Secondary Partnerships Program and the Inuit and Métis Nation Post-Secondary Education Strategies to support Indigenous post-secondary institutions during COVID-19.</t>
  </si>
  <si>
    <t>Provide $150.6 million over two years, starting in 2021-22, to support Indigenous students through the Post-Secondary Student Support Program and the Inuit and Métis Nation Post-Secondary Education Strategies</t>
  </si>
  <si>
    <t>Supporting Musicians and Music Venues</t>
  </si>
  <si>
    <t>Provide $70 million over three years, starting in 2021-22, to Canadian Heritage for the Canada Music Fund</t>
  </si>
  <si>
    <t>Supporting people experiencing homelessness</t>
  </si>
  <si>
    <t>Provides supplemental funding to the Reaching Home initiative to support people experiencing homelessness.</t>
  </si>
  <si>
    <t>Supporting Safe Air Travel</t>
  </si>
  <si>
    <t>Provide $82.5 million in 2021-22 to Transport Canada to support major Canadian airports in making investments in COVID-19 testing infrastructure</t>
  </si>
  <si>
    <t>Provide $6.7 million in 2021-22 to the Canadian Air Transport Security Authority to acquire and operate sanitization equipment</t>
  </si>
  <si>
    <t>$271.1 million in 2021-22 to CATSA to maintain operations and enhanced screening services at the 89 airports where it works</t>
  </si>
  <si>
    <t>Provide $105.3 million over five years, starting in 2021-22: $28.7 million in remaining amortization, $10.2 million per year ongoing to Transport Canada for the Known Traveller Digital Identity pilot project</t>
  </si>
  <si>
    <t>Supporting Temporary Foreign Workers while they Quarantine</t>
  </si>
  <si>
    <t>Provide $57.6 million in 2021-22 to extend the Mandatory Isolation Support for Temporary Foreign Workers Program to help employers offset costs associated with temporary foreign workers fulfilling isolation requirements upon entering Canada</t>
  </si>
  <si>
    <t>Supporting the delivery of items and personal outreach for seniors</t>
  </si>
  <si>
    <t>Provides supplemental funding to local organizations that provide practical services (such as grocery and medication delivery or personal outreach) to Canadian seniors.</t>
  </si>
  <si>
    <t>Supporting the Mental Health of Those Most Affected by COVID-19</t>
  </si>
  <si>
    <t>Provide $100 million over three years to the Public Health Agency to support projects for mental health interventions for populations disproportionately impacted by COVID</t>
  </si>
  <si>
    <t>Provide $50 million over two years to Health Canada to support mental health programming for populations at risk of experiencing COVID trauma</t>
  </si>
  <si>
    <t>Supporting the National Arts Centre</t>
  </si>
  <si>
    <t>Provide $17.2 million in 2021-22 to the National Arts Centre to address financial pressures caused by COVID-19</t>
  </si>
  <si>
    <t>Provide $6 million over two years, starting in 2021-22, to the National Arts Centre to support collaborations with equity deserving groups to help relaunch the performing arts sector</t>
  </si>
  <si>
    <t>Supporting the Public Health Agency of Canada's Operations.</t>
  </si>
  <si>
    <t>Funding for the Public Health Agency of Canada to support the continuity of ongoing COVID-19 pandemic response activities, such as strengthened surveilance, laboratory research and emergency management operations.</t>
  </si>
  <si>
    <t>Supporting the Recovery of Arts, Culture, Heritage and Sport Sectors</t>
  </si>
  <si>
    <t>Provide $300 million over two years, starting in 2021-22, to Canadian Heritage to establish a Recovery Fund for Heritage, Arts, Culture, Heritage and Sport Sectors</t>
  </si>
  <si>
    <t>Supporting women and children fleeing violence</t>
  </si>
  <si>
    <t>Provides funding for women's shelters and sexual assault centers to support women and children fleeing violence or to assist in preventing outbreaks in these facilities.</t>
  </si>
  <si>
    <t>Suspending repayment and interest on student and apprentice loans</t>
  </si>
  <si>
    <t>Automatically suspends student loan repayments and interest until September 30, 2020 for the federal portion of student loans.</t>
  </si>
  <si>
    <t>I2</t>
  </si>
  <si>
    <t>Targeting supports for businesses affected by the pandemic</t>
  </si>
  <si>
    <t>Support for Tourism and Hospitality, hard-hit businesses in all sectors, and businesses facing pandemic lockdowns.</t>
  </si>
  <si>
    <t>Temporary 10% Wage Subsidy</t>
  </si>
  <si>
    <t>Provides a temporary wage subsidy to reduce the amount of payroll deduction that employers must remit to the Canada Revenue Agency (CRA).</t>
  </si>
  <si>
    <t>Temporary changes to Canada Summer Jobs program</t>
  </si>
  <si>
    <t>Implements temporary changes for the Canada Summer Jobs program to enable employers to receive an increased wage subsidy and extend the end date for employment.</t>
  </si>
  <si>
    <t>Temporary salary top-up for low-income essential workers</t>
  </si>
  <si>
    <t>Temporarily supplements the salaries of low-income essential workers, or those who typically earn less than $2500 per month full-time.</t>
  </si>
  <si>
    <t>Transport Canada to implement vaccine mandate</t>
  </si>
  <si>
    <t>Provision of $37.4 million over 3 years to implement and oversee vaccine mandates for federally regulated air, rail, and marine travel.</t>
  </si>
  <si>
    <t>Tree Planting</t>
  </si>
  <si>
    <t>Partner with provinces, territories, non government organizations, Indigenous communities, municipalities, private landowners, and others to plant two billion trees</t>
  </si>
  <si>
    <t>Vaccine Mandates for Public Administration and the Royal Canadian Mounted Poliice</t>
  </si>
  <si>
    <t>Funds for the enforcement of regulations requiring vaccinations in federally regulated workplaces under the Canada Labour Code (Labour Code legislation forthcoming in early 2022).</t>
  </si>
  <si>
    <t>Vaccine Procurement and Pandemic Preparedness</t>
  </si>
  <si>
    <t>Funds for vaccinations and pandemic preparedness, including for free booster shots, pediatric vaccinations, and other vaccine campaigns.</t>
  </si>
  <si>
    <t>Waiving ground lease rents</t>
  </si>
  <si>
    <t>Waives ground lease rents from March 2020 through December 2020 for the 21 airport authorities that pay rent to the federal government.</t>
  </si>
  <si>
    <t>https://www.canada.ca/en/department-finance/news/2020/03/government-announces-support-for-air-transportation-sector-during-covid-19-pandemic.html</t>
  </si>
  <si>
    <t>Waiving payments for Part I licence fees</t>
  </si>
  <si>
    <t>Waives payments for Canadian Radio-television and Telecommunications Commission (CRTC) Part I license fees for broadcasters for the 2020-21 school year. The government will provide the CRTC with an equivalent amount to the waived fees.</t>
  </si>
  <si>
    <t>Young entrepreneurs</t>
  </si>
  <si>
    <t>Provides support to Futurpreneur Canada to support young entrepreneurs who are facing challenges due to COVID-19. The funding will enable Futurpreneur Canada to offer its clients payment relief for up to one year.</t>
  </si>
  <si>
    <t>Youth Employment and Skills Strategy</t>
  </si>
  <si>
    <t>Provides funding for the Youth Employment and Skills Strategy to assist youth in developing skills and experiences needed to transition into the labour market. The funding will create over 6,000 additional job placements.</t>
  </si>
  <si>
    <t>Chile</t>
  </si>
  <si>
    <t>Accelerated Income Tax Refund</t>
  </si>
  <si>
    <t>Advanced income tax refund payment, expected for April 2020, requested by companies classified as SMEs (sales no more than USD $2.5 million). Allows more liquidity for over 500,000 SMEs of US$770 million.</t>
  </si>
  <si>
    <t>CLP</t>
  </si>
  <si>
    <t>https://prensa.presidencia.cl/comunicado.aspx?id=148691 ; https://globalinsolvency.com/covid19/chile ; https://home.kpmg/xx/en/home/insights/2020/04/chile-tax-developments-in-response-to-covid-19.html</t>
  </si>
  <si>
    <t>Emergency Economic Plan</t>
  </si>
  <si>
    <t>Additional Covid Bonus</t>
  </si>
  <si>
    <t>Covid bonus of $ 40 thousand per month per household member will be paid for families that qualify during April, May, and June</t>
  </si>
  <si>
    <t>https://prensa.presidencia.cl/comunicado.aspx?id=173201</t>
  </si>
  <si>
    <t>Additional Employment Support</t>
  </si>
  <si>
    <t>Additional income support for the most vulnerable and independent workers of around USD $2 billion.</t>
  </si>
  <si>
    <t>https://prensa.presidencia.cl/comunicado.aspx?id=149692</t>
  </si>
  <si>
    <t>Expansion of First Emergency Economic Plan</t>
  </si>
  <si>
    <t>Additional funding for municipalities</t>
  </si>
  <si>
    <t>Additional money for 345 communes to help municipalities meet expenses for their pandemic</t>
  </si>
  <si>
    <t>https://www.gob.cl/noticias/municipalidades-recibiran-mas-de-281-mil-millones-por-la-recaudacion-extraordinaria-del-fondo-comun-municipal/</t>
  </si>
  <si>
    <t>Aid for tourism guides and tourism industry</t>
  </si>
  <si>
    <t>Initiative to benefit all tourism guides through three lines: promotion of employability, formalization, and training</t>
  </si>
  <si>
    <t>https://www.gob.cl/noticias/gobierno-destina-mas-de-dos-mil-millones-de-pesos-para-paliar-crisis-de-guias-de-turismo-causa-del-covid-19/</t>
  </si>
  <si>
    <t>Attention, Protection and Comprehensive Reparation for Violence Against Women</t>
  </si>
  <si>
    <t>A 16% increase in the budget that is dedicated to women's areas, including an increase in the Employment Subsidy for Women by 32.5%, a 21.8% increase in the Promotion Programme for Women's Pensions Rights and Social Security for Women.</t>
  </si>
  <si>
    <t>http://www.dipres.gob.cl/597/articles-244320_doc_pdf.pdf; http://www.dipres.gob.cl/597/articles-250364_doc_pdf.pdf</t>
  </si>
  <si>
    <t>Budget Law 2022</t>
  </si>
  <si>
    <t>Bonds and tax benefits for SMEs</t>
  </si>
  <si>
    <t>Two laws including bonuses, bonds, and tax breaks for more than 820 SMES</t>
  </si>
  <si>
    <t>https://www.gob.cl/noticias/presidente-pinera-promulga-leyes-que-entregan-bonos-y-beneficios-tributarios-a-micro-pequenas-y-medianas-empresas/</t>
  </si>
  <si>
    <t>Bonus for healthcare workers</t>
  </si>
  <si>
    <t>Bonus of $200,000 for health officials</t>
  </si>
  <si>
    <t>https://prensa.presidencia.cl/comunicado.aspx?id=170344</t>
  </si>
  <si>
    <t>Childcare subsidy</t>
  </si>
  <si>
    <t>Benefit of $200,000 per month for working mothers in charge of caring for children below 2 years of age extended for three months</t>
  </si>
  <si>
    <t>https://prensa.presidencia.cl/comunicado.aspx?id=170991</t>
  </si>
  <si>
    <t>Christmas bonus</t>
  </si>
  <si>
    <t>Bonus of 25,000 pesos for each household member for all households that were beneficiaries of sixth contribution of the Emergency Family Income</t>
  </si>
  <si>
    <t>https://prensa.presidencia.cl/comunicado.aspx?id=168862</t>
  </si>
  <si>
    <t>R2</t>
  </si>
  <si>
    <t>COVID-19 Transitory Emergency Fund</t>
  </si>
  <si>
    <t>Funds allocated to all government ministries for deployment when emergencies arise from the pandemic</t>
  </si>
  <si>
    <t>Credit Guarantee Scheme</t>
  </si>
  <si>
    <t>Scheme worth USD $3 billion, that could apply to credits up to USD $24 billion to bolster firms' financing. Scheme lasts till 30th September, 2020.</t>
  </si>
  <si>
    <t>https://www.bcentral.cl/en/content/-/details/banco-central-de-chile-anuncia-nuevas-medidas</t>
  </si>
  <si>
    <t>Economic Reactivation</t>
  </si>
  <si>
    <t>Sustainanle and Inclusive economic reactivation, prioiritising the growth of capital spending over current spending to maintain momentum int erms of public investment. Public investment focused on people, aiming at growth in Housing and Public Works, and the continuation of policies started during 2021. Investment will also be intensified in infrastructure and programmes such as the subsidies for construction and the acquisition of housing from the Ministry of Housing and Urbanism will be reinforced.</t>
  </si>
  <si>
    <t>Emergency Family Income Law (IFE)</t>
  </si>
  <si>
    <t xml:space="preserve">Emergency Family Income Law will benefit almost 2 million households (close to 4.9 million people). Eligible include the 60% most vulnerable households, that are not receiving any other forms of income reported in the system. More detailed eligibility noted in www.ingresodeemergencia.cl. Part of Emergency Plan for Protection and Reactivation carried out over 24 months. 
</t>
  </si>
  <si>
    <t>https://www.itau.com.br/itaubba-en/economic-analysis/publications/macro-latam/chile-two-year-usd-12-billion-cross-party-fiscal-plan-to-tackle-pandemic ; www.ingresodeemergencia.cl ; http://www.desarrollosocialyfamilia.gob.cl/noticias/gobierno-promulga-ley-que-crea-el-ingreso-familiar-de-emergencia-que-va-en-ayuda-de-casi-2-millones-</t>
  </si>
  <si>
    <t>Emergency Plan for Protection and Reactivation</t>
  </si>
  <si>
    <t>Employment benefits</t>
  </si>
  <si>
    <t>Increase in subsidies for workers and extension of Employment Subsidy by two months</t>
  </si>
  <si>
    <t>https://prensa.presidencia.cl/comunicado.aspx?id=172785</t>
  </si>
  <si>
    <t>Employment Protection Act</t>
  </si>
  <si>
    <t>Workers in Chile unable to work due to COVID-19 can continue accessing a part of their wages through Unemployment Insurance Support Fund of State and Employer Contributions to social security and health. Purpose is to reduce working hours - by also cutting the working day by up to 50%.</t>
  </si>
  <si>
    <t>https://www.mintrab.gob.cl/congreso-aprueba-proyecto-de-proteccion-al-empleo-que-beneficiara-a-mas-de-47-millones-de-trabajadores/ ; https://globalinsolvency.com/covid19/chile</t>
  </si>
  <si>
    <t>Entrepreneurship and employment programs</t>
  </si>
  <si>
    <t>The Social Solidarity and Investment Fund (FOSIS) to offer 30,396 positions in entrepreneurship and employment programs, a total investment of more than 23 billion CLP (Chilean peso). The programs include training, support, and initial capital support, which can be up to 500,000 CLP.</t>
  </si>
  <si>
    <t>http://www.desarrollosocialyfamilia.gob.cl/noticias/fosis-abre-postulaciones-con-30-mil-cupos-para-emprender-o-encontrar-empleo ,</t>
  </si>
  <si>
    <t>Expansion of benefits for those quarantining (IFE Bonus)</t>
  </si>
  <si>
    <t>Contributions of up to $ 100,000 per person for those quarantining (approximately 7.8 million people) through three bonds: IFE-Quarantine, IFE-Transition, and IFE Preparation and Opening</t>
  </si>
  <si>
    <t>https://prensa.presidencia.cl/comunicado.aspx?id=170723; https://prensa.presidencia.cl/comunicado.aspx?id=170723</t>
  </si>
  <si>
    <t>Expansion of Employment Protection Act coverage</t>
  </si>
  <si>
    <t>Expanded the coverage of the Employment Protection Law and Unemployment Insurance to include unemployed people, who have resources in their individual unemployment accounts, but do not meet the contribution requirements, access to these insurance benefits.</t>
  </si>
  <si>
    <t>https://www.mintrab.gob.cl/gobierno-envia-proyecto-para-ampliar-cobertura-de-la-ley-de-proteccion-del-empleo-y-del-seguro-de-cesantia/</t>
  </si>
  <si>
    <t>Expansion of IFE Coverage</t>
  </si>
  <si>
    <t>Expanded coverage with the aim of reaching the most immediately vulnerable, including households with no formal income or those who have formal income below the accepted threshold. Increased support for a 4-people family without formal income from CLP 260,000 to CLP 400,000.</t>
  </si>
  <si>
    <t>http://www.desarrollosocialyfamilia.gob.cl/noticias/nuevo-ingreso-familiar-de-emergencia-es-aprobado-por-la-sala-de-la-camara-de-diputados-y-pasa-al-sen</t>
  </si>
  <si>
    <t>Extension of benefits for small businesses</t>
  </si>
  <si>
    <t>Another round of Reactive FOGAPE credit to give SMEs opportunities to refinance current debts and finance investment projects</t>
  </si>
  <si>
    <t>https://prensa.presidencia.cl/comunicado.aspx?id=171392</t>
  </si>
  <si>
    <t>Extension of credit for SMEs</t>
  </si>
  <si>
    <t>Extension of SME credit line for three months</t>
  </si>
  <si>
    <t>Extension of Emergency Family Income</t>
  </si>
  <si>
    <t>Extension during April, May, and June; For families that qualify and live in communes that have been in quarantine for 14 days or more, the new Emergency Family Income will reach $ 100,000 per month per family member; or families living in communes that have been in quarantine for a day or more, the new Emergency Family Income will reach $ 60 thousand per month per household member.</t>
  </si>
  <si>
    <t>Extension of Employment Protection Act</t>
  </si>
  <si>
    <t>Passed bill extends the Employment Protection Law. Access requirements are temporarily made more flexible, and the benefits received have been increased.</t>
  </si>
  <si>
    <t>https://www.mintrab.gob.cl/congreso-despacha-proyecto-que-mejora-acceso-y-montos-del-seguro-de-desempleo-y-perfecciona-los-beneficios-de-la-ley-de-proteccion-del-empleo/</t>
  </si>
  <si>
    <t>Extension of IFE and COVID Bonus</t>
  </si>
  <si>
    <t>Extension into March and April of benefits for vulnerable families with amounts ranging from $ 100,000 per member to $ 25,000 per member</t>
  </si>
  <si>
    <t>https://prensa.presidencia.cl/comunicado.aspx?id=172312</t>
  </si>
  <si>
    <t>Extension of income tax payment deadline</t>
  </si>
  <si>
    <t>Extended deadline to pay the income tax declared by SMEs in April 2020, by July 2020. Release of cash resources of USD $600 million to around 140,000 SMEs.</t>
  </si>
  <si>
    <t>https://prensa.presidencia.cl/comunicado.aspx?id=148690 ; https://globalinsolvency.com/covid19/chile ; https://home.kpmg/xx/en/home/insights/2020/04/chile-tax-developments-in-response-to-covid-19.html</t>
  </si>
  <si>
    <t>Extension of middle class bonus</t>
  </si>
  <si>
    <t>Complementary bonus that will range from $ 100 thousand to $ 250 thousand, as well as standard $500,000 for people that qualify</t>
  </si>
  <si>
    <t>Extension of the Employment IFE</t>
  </si>
  <si>
    <t>Extends the Employment IFE application to include Jan-Mar 2022. The subsidy scheme claims to provide emergency family income. It incentivises people to gain employment by topping up the salaries of new employees by up to 250,000 pesos for priority groups like women, young people, men over 55, and people with disabilities. A slightly lower rate is available for men.</t>
  </si>
  <si>
    <t>https://chilereports.cl/en/news/2021/12/01/president-pi%C3%B1era-announces-extension-of-the-employment-ife</t>
  </si>
  <si>
    <t>Extension of Universal Emergency Family Income for June, July, and August</t>
  </si>
  <si>
    <t>Insurance of an income of $500,000 for a family of four for June, July, and August</t>
  </si>
  <si>
    <t>https://www.gob.cl/noticias/presidente-pinera-promulgo-el-ife-universal-que-llegara-mas-15-millones-de-personas/</t>
  </si>
  <si>
    <t>Extension to Middle Class Protection Plan</t>
  </si>
  <si>
    <t>Direct transfers of around USD $635 to middle-class workers with severe income losses. Part of Emergency Plan for Protection and Reactivation carried out over 24 months.</t>
  </si>
  <si>
    <t>https://prensa.presidencia.cl/comunicado.aspx?id=153126</t>
  </si>
  <si>
    <t>Feeding Programme</t>
  </si>
  <si>
    <t>Feeding Programme that provides meals for students in the regions with the highest levels of malnutrition.</t>
  </si>
  <si>
    <t>FNDR funds</t>
  </si>
  <si>
    <t>The National Fund for Regional Development (FNDR) will provide 2 billion CLP (Chilean pesos) to regional governments for tourism promotion and "diffusion."</t>
  </si>
  <si>
    <t>https://www.economia.gob.cl/2020/06/01/ministerio-de-economia-lanza-plan-nacional-de-turismo-que-incluye-protocolos-sanitarios-subsidios-y-fondos-para-promocion.htm</t>
  </si>
  <si>
    <t>National Tourism Plan</t>
  </si>
  <si>
    <t>Free life insurance for public officials</t>
  </si>
  <si>
    <t>The Ministry of Health authorizes free life insurance for public sector officials working in the fight against COVID-19. The life insurance includes a capital of CLP7.2 million for each worker, which will benefit more than 235,000 health officials from both hospitals and primary care (a total of 1.692 trillion CLP). It will be in effect until December 31, 2020.</t>
  </si>
  <si>
    <t>https://www.minsal.cl/autoridades-de-salud-suscriben-acuerdo-para-la-entrega-de-seguro-a-trabajadores-por-covid-19/ ,</t>
  </si>
  <si>
    <t>Further expansion of IFE Coverage and Amount</t>
  </si>
  <si>
    <t>Coverage now also primarily to include households with formal income that are within 90% of the Social Household Registry (RSH) and that are within 80% of the new Socioeconomic Emergency Indicator (ISE).</t>
  </si>
  <si>
    <t>http://www.desarrollosocialyfamilia.gob.cl/noticias/presidente-pinera-promulga-ley-que-establece-nuevo-ingreso-familiar-de-emergencia</t>
  </si>
  <si>
    <t>Further tax reductions</t>
  </si>
  <si>
    <t>The First Category Tax (IDPC) for companies under the Pro Pyme Regime will be temporarily reduced from 25% to 12.5%, for the income obtained during the fiscal years 2020-22. Provisional Monthly Payments (PPMs) for SMEs that benefit from this reduction will also be reduced by half. VAT tax credit refunds from the periods January-May 2020 will also be handed out to SMEs.</t>
  </si>
  <si>
    <t>https://www.itau.com.br/itaubba-en/economic-analysis/publications/macro-latam/chile-two-year-usd-12-billion-cross-party-fiscal-plan-to-tackle-pandemic ; www.ingresodeemergencia.cl ; https://www.hacienda.cl/english/news-and-events/news/the-government-of-chile-announces-an-employment-protection-and-economic ; https://prensa.presidencia.cl/comunicado.aspx?id=152515</t>
  </si>
  <si>
    <t>Further wage subsidies for firms</t>
  </si>
  <si>
    <t>Further wage subsidies to firms given for another 6 months: (i) the return subsidy (for those that were with suspended contracts under the employment protection law, they will receive CLP160,000 per employee; and (ii) a hiring subsidy (subsidy for the 50% of the nominal wage, 60% for youth, female and disabled with a maximum of CLP250/260,000 per employee rehired). Eligibility applies.</t>
  </si>
  <si>
    <t>https://news.bloombergtax.com/payroll/chile-to-begin-wage-subsidy-program</t>
  </si>
  <si>
    <t>Green Credit</t>
  </si>
  <si>
    <t>Loans for renewable energy investment projects; including projects for the generation or storage of Non-Conventional Renewable Energies (NCRE), Energy Efficiency, and environmental improvements in production processes, such as waste reuse, recycling, and other projects. Main beneficiaries are SMEs.</t>
  </si>
  <si>
    <t>https://pyme.emol.com/18381/corfo-credito-verde-impulsara-inversion-en-energia-renovable-eficiencia-energetica-y-economia-circular/ ; https://www.corfo.cl/sites/cpp/sala_de_prensa/nacional/10_06_2020_corfo_crea_credito_verde ; https://www.leychile.cl/Navegar?idNorma=1146464</t>
  </si>
  <si>
    <t>Green transport</t>
  </si>
  <si>
    <t>Construction of terminal for electric buses powered by green energy and solar panels, as well as an additional 215 electric buses</t>
  </si>
  <si>
    <t>https://ellibero.cl/alerta/presidente-pinera-inaugura-electroterminal-el-conquistador-de-maipu/; https://prensa.presidencia.cl/comunicado.aspx?id=168987</t>
  </si>
  <si>
    <t>Guaranteed minimum income subsidy</t>
  </si>
  <si>
    <t>Subsidy creation that complements the income of lower-income workers. Up to CLP59,200 available to claim for those who earned the minimum wage (301,000 pesos) in February. In addition, the benefit extends in a decreasing way to those who earn up to CLP384,363. It is estimated to benefit 700,000 workers and cost USD200 million USD. The first payment was in May 2020. Applications can be made at www.ingresominimo.cl.</t>
  </si>
  <si>
    <t>https://prensa.presidencia.cl/comunicado.aspx?id=149472 , https://registro.ingresominimo.cl/consultalogin , http://www.desarrollosocialyfamilia.gob.cl/noticias/ministro-sichel-anuncia-apertura-de-la-postulacion-al-subsidio-ingreso-minimo-garantizado ,</t>
  </si>
  <si>
    <t>Health Spending</t>
  </si>
  <si>
    <t>Funds used to support the health system, with focus on primary care. Part of Emergency Plan for Protection and Reactivation carried out over 24 months.</t>
  </si>
  <si>
    <t>www.ingresodeemergencia.cl ; https://www.hacienda.cl/english/news-and-events/news/the-government-of-chile-announces-an-employment-protection-and-economic ; https://prensa.presidencia.cl/comunicado.aspx?id=152515</t>
  </si>
  <si>
    <t>IFE Preparation and Opening</t>
  </si>
  <si>
    <t>25$ thousand per person decreasing from fifth member for communes that have spent at least 14 days in phase 3/4</t>
  </si>
  <si>
    <t>https://prensa.presidencia.cl/comunicado.aspx?id=170723</t>
  </si>
  <si>
    <t>IFE-Transition Bonus</t>
  </si>
  <si>
    <t>$40 thousand per person decreasing with fifth family member for communes that have spend at least 14 days in Phase 2</t>
  </si>
  <si>
    <t>Income Support Bonus</t>
  </si>
  <si>
    <t>Equivalent to the Family Subsidy bonus, benefits 2 million individuals without formal work, with total cost of USD $130 million.</t>
  </si>
  <si>
    <t>https://prensa.presidencia.cl/comunicado.aspx?id=148685 ; https://globalinsolvency.com/covid19/chile</t>
  </si>
  <si>
    <t>Increase in entrepreneurship subsidies</t>
  </si>
  <si>
    <t>Increase in subsidies for entrepreneurs and SMEs</t>
  </si>
  <si>
    <t>Increased Education Programme</t>
  </si>
  <si>
    <t>Movement to wards guaranteeing a quality education at all levels, with anm emphasis on early education and classroom education, in order to move tthe country towards a sustainable reactivation, sustainable development, with people-driven growth.</t>
  </si>
  <si>
    <t>Industry Transition Fund</t>
  </si>
  <si>
    <t>Fund to promote the reactivation of the audio-visual sector through the strengthening of audiovisual projects such as films, TV series, and video games and support of distribution and commercialization of unitary works of national feature films and video games</t>
  </si>
  <si>
    <t>https://www.gob.cl/noticias/ministerio-de-las-culturas-entregara-1100-millones-para-la-reactivacion-del-sector-audiovisual/</t>
  </si>
  <si>
    <t>Liquidity support</t>
  </si>
  <si>
    <t>Loans with 0% interest rate for independent workers/entrepreneurs. Eligibility applies.</t>
  </si>
  <si>
    <t>http://www.sii.cl/noticias/2020/080920noti01er.htm</t>
  </si>
  <si>
    <t>Loan for dependent workers and individual entrepreneurs</t>
  </si>
  <si>
    <t>Extension of State Loan for December: entrepreneurs and dependent workers can apply for a loan of up to 650,000 pesos with 0% interest</t>
  </si>
  <si>
    <t>https://www.sii.cl/noticias/2020/071220noti01aav.htm</t>
  </si>
  <si>
    <t>Loan for individuals</t>
  </si>
  <si>
    <t>Dependent workers, independent workers, and individual entrepreneurs can take out a loan of up to $650,000 with 0% interest</t>
  </si>
  <si>
    <t>http://www.sii.cl/noticias/2020/061120noti01aav.htm</t>
  </si>
  <si>
    <t>Mandated public utility services</t>
  </si>
  <si>
    <t>Mandates public utility services to provide benefits/payment facilities to those who belong to 40% of the most vulnerable households, according to the Social Registry of Homes. This will benefit 3 million families/7 million people, including those who have lost their jobs during this period. Under this measure, the Chilean government also reached an agreement with the electricity distribution companies to grant benefits and facilities to its users for the payment of their electricity bills.</t>
  </si>
  <si>
    <t>https://prensa.presidencia.cl/comunicado.aspx?id=149144#</t>
  </si>
  <si>
    <t>Middle Class Bonus</t>
  </si>
  <si>
    <t>$400,000 per beneficiary for middle class</t>
  </si>
  <si>
    <t>https://prensa.presidencia.cl/comunicado.aspx?id=172848</t>
  </si>
  <si>
    <t>Middle Class Protection Plan</t>
  </si>
  <si>
    <t>Policies to support middle-class suffering income loss from COVID-19, including soft loans from the Treasury, mortgage payment delays, and subsidies for rentals. Program worth USD $1.5 billion. Part of Emergency Plan for Protection and Reactivation carried out over 24 months.</t>
  </si>
  <si>
    <t>https://prensa.presidencia.cl/comunicado.aspx?id=153015</t>
  </si>
  <si>
    <t>National Fund for Inclusive Projects (FONAPI)</t>
  </si>
  <si>
    <t>Financing of social organisation projects that address pandemic-related needs of people with disabilities. Fund has CLP 42.5 million for the region to allow the execution of projects.</t>
  </si>
  <si>
    <t>http://www.desarrollosocialyfamilia.gob.cl/noticias/senadis-lanza-fondo-para-apoyar-a-personas-con-discapacidad-ante-la-emergencia-sanitaria</t>
  </si>
  <si>
    <t>New Tax Measures</t>
  </si>
  <si>
    <t>To boost the liquidity of SMEs, temporary reduction in the CIT rate, and temporary 50% reduction of income tax for SMEs during 2020, 2021, and 2022. Also, extension of suspension of monthly provisional tax payments, extending instantaneous investment depreciation till 2022. VAT postponement extension to October 2020. Extended PPM suspension to the months of July, August, and September. Part of Emergency Plan for Protection and Reactivation carried out over 24 months.</t>
  </si>
  <si>
    <t>https://prensa.presidencia.cl/comunicado.aspx?id=152515</t>
  </si>
  <si>
    <t>Parks creation plan (Urban Parks Minvu Plan 2021)</t>
  </si>
  <si>
    <t>Construction of 17 parks in 11 regions</t>
  </si>
  <si>
    <t>https://prensa.presidencia.cl/comunicado.aspx?id=171368</t>
  </si>
  <si>
    <t>𝜇1</t>
  </si>
  <si>
    <t>Pension increase</t>
  </si>
  <si>
    <t>Increase in pensions for beneficiaries of the Basic Solidarity Pension</t>
  </si>
  <si>
    <t>https://prensa.presidencia.cl/comunicado.aspx?id=170515</t>
  </si>
  <si>
    <t>PPM Suspension</t>
  </si>
  <si>
    <t>Suspension of obligation to pay monthly provisional payments (PPM) of corporate income tax for the months of April, May, June 2020.</t>
  </si>
  <si>
    <t>Promotion and development of Women</t>
  </si>
  <si>
    <t>"We are still standing" is an initiative of the Promotion and Development of Women (in the Office of the Presidency). It aims to support women who have lost their jobs / are low-income as a result of the health crisis. The measure will benefit 500 women across the country, with each woman receiving CLP300,000 CLP. The initiative includes help with developing business ideas, such as the purchase of machines and tools, materials and supplies, labour, furniture and computer equipment, transportation and dispatch expenses, procedures, patents and leasing of physical spaces.</t>
  </si>
  <si>
    <t>https://www.primeradama.gob.cl/Detalle-noticia/89342 ,</t>
  </si>
  <si>
    <t>Protege Subsidy Extension</t>
  </si>
  <si>
    <t xml:space="preserve">$ 200 thousand per month for each child under 2 years of age for three months for working parents
</t>
  </si>
  <si>
    <t>Public Feeding Program</t>
  </si>
  <si>
    <t>Program to distribute 2.5 million food baskets in aid, expected fiscal cost of US$100 million.</t>
  </si>
  <si>
    <t>https://prensa.presidencia.cl/comunicado.aspx?id=151628</t>
  </si>
  <si>
    <t>Public Investment Program</t>
  </si>
  <si>
    <t>Funds used for projects related to environment and nature, especially housing, drinking water, irrigation works, desalination plants, reservoirs, connectivity and digital logistics, clean and renewable energy and critical infrastructure.</t>
  </si>
  <si>
    <t>Reactivate Pyme: Vamos con Todo</t>
  </si>
  <si>
    <t>Under this program, beneficiaries can receive up to 3 million pesos to support their SMEs</t>
  </si>
  <si>
    <t>https://chilereports.cl/en/news/2020/10/15/government-launches-new-18-billion-chilean-peso-program-to-reactivate-micro-and-small-enterprises</t>
  </si>
  <si>
    <t>Paso a Paso, Chile se Recupera (Step by Step, Chile Recovers plan)</t>
  </si>
  <si>
    <t>Reactivating Tourism</t>
  </si>
  <si>
    <t>Subsidies worth CLP20 billion to tourism SMEs, benefitting around 6,500 companies throughout Chile</t>
  </si>
  <si>
    <t>https://www.economia.gob.cl/2020/07/09/ministerio-de-economia-anuncia-entrega-de-subsidios-por-20-mil-millones-para-pymes-turisticas.htm</t>
  </si>
  <si>
    <t>Real Estate Tax Deferral</t>
  </si>
  <si>
    <t>Real Estate Tax payments within April deferred for (a) companies with sales under USD $11.6 million, and (b) people owning properties with a tax assessment of less than USD $153,000. Deferred payment is paid in 3 instalments, with a real interest rate of 0%.</t>
  </si>
  <si>
    <t>https://prensa.presidencia.cl/comunicado.aspx?id=148686 ; https://globalinsolvency.com/covid19/chile ; https://home.kpmg/xx/en/home/insights/2020/04/chile-tax-developments-in-response-to-covid-19.html</t>
  </si>
  <si>
    <t>Reform of Middle Class Bonus and Solidarity Loan</t>
  </si>
  <si>
    <t>500,000 pesos to any person who meets the requirements and has an income between minimum wage and 1.5 million; amount reduced proportionally for those who have an income between 1.5 and 2 million</t>
  </si>
  <si>
    <t>https://prensa.presidencia.cl/comunicado.aspx?id=173572</t>
  </si>
  <si>
    <t>Rental Subsidies</t>
  </si>
  <si>
    <t>Up to $250,000 for low and middle income family groups who are currently renting a home</t>
  </si>
  <si>
    <t>Resources for the Ministry of Health</t>
  </si>
  <si>
    <t>Funding for the Ministy of Health to protect the health of Chileans. This is an increase on 9.9% compared to 2021. Enhancements are made to primary care, and the National Immunisation Programme. This will strengthen the Health Network, increase the number of beds in hospitals, and combat the pandemic.</t>
  </si>
  <si>
    <t>Revision of COVID-19 health fund</t>
  </si>
  <si>
    <t>Budget Reprogramming to Health: Chilean health budget to be supplemented with a 2% increase (roughly 134 billion Chilean pesos or 164 million USD) to cover expenses arising from the health emergency, which is added to the special COVID-19 health fund of 220 billion Chilean pesos (roughly 269 million USD) that was previously announced.</t>
  </si>
  <si>
    <t>https://prensa.presidencia.cl/comunicado.aspx?id=148684 , https://www.dipres.gob.cl/597/articles-202693_doc_pdf.pdf</t>
  </si>
  <si>
    <t>Rural water business support</t>
  </si>
  <si>
    <t>The Ministry of Public Works will provide CLP4.8 billion CLP over a period of three months, 1.6 billion CLP per month, to administrations of rural drinking water systems. The bonus will help 2,836 localities (roughly 680,000 families) to cover the deficit caused by the non-payment of the account from users of these rural drinking water systems who may have lost their jobs or wages during COVID-19. This measure is part of a national aid plan for the APR sector (Rural Potable Water System).</t>
  </si>
  <si>
    <t>https://www.mop.cl/Prensa/Paginas/DetalleDestacadas-portadillanoticias.aspx?item=3080</t>
  </si>
  <si>
    <t>Scholarships for training courses</t>
  </si>
  <si>
    <t>For a total of 3,000 individuals, free scholarships for training courses especially for those who work in performing arts, music, design and audiovisual sectors.</t>
  </si>
  <si>
    <t>https://www.mintrab.gob.cl/ministerios-del-trabajo-y-de-las-culturas-lanzan-3-000-becas-gratuitas-de-capacitacion-para-artes-escenicas-musica-diseno-y-audiovisual/</t>
  </si>
  <si>
    <t>Self-employed worker support</t>
  </si>
  <si>
    <t>Establishes a monetary benefit to support self-employed workers' earnings who issue honorary ballots, of up to three months through subsidies and/or preferential credit rates from the Treasury. Potential group of beneficiaries of around 1.2 million independent workers, depending on the fall in monthly income and historical level of their monthly income. Estimated cost of USD $332 million.</t>
  </si>
  <si>
    <t>https://www.hacienda.cl/sala-de-prensa/noticias/historico/congreso-aprueba-proyecto-que-establece.html</t>
  </si>
  <si>
    <t>Sercotec subsidies</t>
  </si>
  <si>
    <t>To activate the tourism sector, around CLP7 billion in subsidies delivered through Sercotec.</t>
  </si>
  <si>
    <t>Sernataur subsidies</t>
  </si>
  <si>
    <t>The National Tourism Service (Sernatur) will be given CLP1 billion to promote internal travel and resume social tourism programs.</t>
  </si>
  <si>
    <t>SME liquidity injection</t>
  </si>
  <si>
    <t>Chilean government made a capital injection of USD500 million in Banco Estado (the only public bank). The resources will be used to provide financing to individuals and SMEs. This measure will increase Banco Estado's credit capacity by approximately 4.4 billion USD.</t>
  </si>
  <si>
    <t>https://prensa.presidencia.cl/comunicado.aspx?id=148684 , https://www.hacienda.cl/sala-de-prensa/noticias/historico/aprobado-proyecto-de-ley-que-establece.html</t>
  </si>
  <si>
    <t>Social housing investment</t>
  </si>
  <si>
    <t>Investment to build 61,000 homes</t>
  </si>
  <si>
    <t>https://prensa.presidencia.cl/comunicado.aspx?id=169849</t>
  </si>
  <si>
    <t>Solidarity Bond and Loan for Carriers</t>
  </si>
  <si>
    <t>Up to $350,000 for transportation carriers and option for loan of $320,000</t>
  </si>
  <si>
    <t>Solidarity Fund</t>
  </si>
  <si>
    <t>Injection of liquidity worth USD $100 million for companies, with particular focus on SMEs due to the large drop in their sales.</t>
  </si>
  <si>
    <t>https://prensa.presidencia.cl/comunicado.aspx?id=148684 ; https://globalinsolvency.com/covid19/chile</t>
  </si>
  <si>
    <t>Solidarity Loan</t>
  </si>
  <si>
    <t>3 time loan of 650,000$ for those who qualify to be repaid without interest</t>
  </si>
  <si>
    <t>Solidarity Loan for Middle Class</t>
  </si>
  <si>
    <t>Zero interest loan covering up to 5% of annual income</t>
  </si>
  <si>
    <t>Special COVID-19 health fund</t>
  </si>
  <si>
    <t>Special COVID-19 health fund of CLP220 billion (roughly 269 million USD) to tackle emergency health issues as a result of the COVID-19 pandemic.</t>
  </si>
  <si>
    <t>Special Fund: FET - Reactivation</t>
  </si>
  <si>
    <t>Two funds for reactivation: one to support SMEs and innovation, and another to finance employment measures, In addition, resources here are to address the transition of programmes implemented in the context of the pandemic's health and economic emergency. Fund is derived from the leftovers from the previous period. Reported value for both = 594.99. Assume an even split, i.e. 297.50 each. Here, employment</t>
  </si>
  <si>
    <t>Special Fund: FET - Reactivation (liquidity)</t>
  </si>
  <si>
    <t>Two funds for reactivation: one to support SMEs and innovation, and another to finance employment measures, In addition, resources here are to address the transition of programmes implemented in the context of the pandemic's health and economic emergency. Fund is derived from the leftovers from the previous period. Reported value for both = 594.99. Assume an even split, i.e. 297.50 each. Here, SMEs.</t>
  </si>
  <si>
    <t>Special Fund: Legal Causes Delay Programme</t>
  </si>
  <si>
    <t>75% of this fund will go to the Judiciary to expedite the backlog of legal cases caused by the pandemic. The rest will be disbursed to the Public Ministry (for human rights cases), the Ombudsman and the State defence Council, among others.</t>
  </si>
  <si>
    <t>Special Fund: Resources Available for Health Emergency</t>
  </si>
  <si>
    <t>Fund available for the financing of vaccines for COVID-19, PCR tests, a traceability strategy, testing and isolation, and reinforcement for the inoculation process in Primary Health Care. Fund is derived from leftovers from the previous fiscal period</t>
  </si>
  <si>
    <t>Step by Step Plan, Chile Recovers</t>
  </si>
  <si>
    <t>Public investment plan within period 2020-2022 for CLP 34 billion, with the sole purpose of recovering jobs lost due to COVID-19.</t>
  </si>
  <si>
    <t>http://www.bienesnacionales.cl/?p=38037</t>
  </si>
  <si>
    <t>Strengthening of health network</t>
  </si>
  <si>
    <t>Funding for primary health network, test and trace, and purchase of vaccines</t>
  </si>
  <si>
    <t>Strengthening of Social Protection Network</t>
  </si>
  <si>
    <t>Expansion of policies in place for Chileans worth up to 2% of GDP—see breakdown below (funding converted from 5.5 billion USD to Chilean pesos)</t>
  </si>
  <si>
    <t>Subsidies for workers who have found a job</t>
  </si>
  <si>
    <t>Subsidy for recently employed: $ 50 thousand per month for a period of 6 months, and will increase to $ 70 thousand per month, for women, youth or disabled workers.</t>
  </si>
  <si>
    <t>Sustainable Research and Development</t>
  </si>
  <si>
    <t>Research and Development to combat COVID, climate change, and water scarcity in the country, adjsuting the country towards a long-term vision of sustainability. This allows for the continuation of regular programs that the national Research and Development Agency executes: Fondecyt, Fondap, Fondef, among others.</t>
  </si>
  <si>
    <t>Tax cuts</t>
  </si>
  <si>
    <t>Tax cut for over 130,000 older adults ranging from 50% of contributions for those with an income greater than $ 669911 per month and 100% of contributions for those making less than that amount</t>
  </si>
  <si>
    <t>http://www.sii.cl/noticias/2020/201020noti01er.htm</t>
  </si>
  <si>
    <t>Tax Debt Relief</t>
  </si>
  <si>
    <t>Greater flexibility for tax debt payments with the Chilean General Treasury, without interest or fines, applying to SMEs and people with lower incomes.</t>
  </si>
  <si>
    <t>https://prensa.presidencia.cl/comunicado.aspx?id=148689 ; https://globalinsolvency.com/covid19/chile ; https://home.kpmg/xx/en/home/insights/2020/04/chile-tax-developments-in-response-to-covid-19.html</t>
  </si>
  <si>
    <t>Temporary Reduction in Stamp Tax</t>
  </si>
  <si>
    <t>Stamp tax reduced to 0% for all credit operations. Applies for the next 6 months (from April 2020 to September 2020).</t>
  </si>
  <si>
    <t>https://prensa.presidencia.cl/comunicado.aspx?id=148687 ; https://globalinsolvency.com/covid19/chile ; https://home.kpmg/xx/en/home/insights/2020/04/chile-tax-developments-in-response-to-covid-19.html</t>
  </si>
  <si>
    <t>Unaccounted spending, Emergency Economic Plan</t>
  </si>
  <si>
    <t>Any spending not disaggregated for the package Emergency Economic Plan</t>
  </si>
  <si>
    <t>https://prensa.presidencia.cl/comunicado.aspx?id=148690</t>
  </si>
  <si>
    <t xml:space="preserve">Unaccounted spending, Emergency Plan for Protection and Reactivation
</t>
  </si>
  <si>
    <t>Any spending not disaggregated for the package Emergency Plan for Protection and Reactivation</t>
  </si>
  <si>
    <t>Unemployment insurance extension</t>
  </si>
  <si>
    <t>Improvement of unemployment insurance with a payment equivalent to 70% of the lost salary, and goes down month by month until reaching 45%</t>
  </si>
  <si>
    <t>VAT Payments Deferral</t>
  </si>
  <si>
    <t>Deferral on VAT payments within the months of April, May, June 2020, allowing payments in 6 or 12 monthly instalments with 0% real interest. Only applies to companies whose sales are not exceeding USD $11.6 million.</t>
  </si>
  <si>
    <t>Winter bonus</t>
  </si>
  <si>
    <t>One-time cash payment of CLP64,549 to alleviate financial stress of more than 1 million pensioners (approximately 1,352,000). All pensioners who are 65 years of age or older as of May 1 and whose pension is less than or equal to 166,191 pesos qualify. The Social Welfare Institute and its ChileAtiende network are coordinating the payment. The bonus will cost 87 billion Chilean pesos (roughly 106 million USD).</t>
  </si>
  <si>
    <t>https://prensa.presidencia.cl/comunicado.aspx?id=150865 , https://www.chileatiende.gob.cl/fichas/39484-bono-de-invierno</t>
  </si>
  <si>
    <t>Worker retraining programs</t>
  </si>
  <si>
    <t>Chilean government will use funds for retraining of workers, with special emphasis on the sectors most affected by the COVID-19 crisis. Will strengthen labour intermediation network and digital training programs through the National Service of Training and Employment (SENCE), and the Technical Cooperation Service (SERCOTEC).</t>
  </si>
  <si>
    <t>China</t>
  </si>
  <si>
    <t>2021 Government Work Report</t>
  </si>
  <si>
    <t>This year, CNY2.8 trillion will be allocated over a string of measures as outlined in the 2021 Government Work Report. The variety of measures included in the report have been disaggregated below. OUERP Commentary: as of yet, there is no comprehensive breakdown/allocation of funds to each entry, so the total figure will be included in this entry.</t>
  </si>
  <si>
    <t>CNY</t>
  </si>
  <si>
    <t>http://download.china.cn/en/pdf/report2021.pdf ; https://www.ndrc.gov.cn/xxgk/zcfb/tz/202103/t20210312_1269410.html ; http://english.www.gov.cn/news/videos/202103/06/content_WS60439b2bc6d0719374afa476.html</t>
  </si>
  <si>
    <t>5-5 Shopping Festival</t>
  </si>
  <si>
    <t>The 5-5 festival aims to be a big boost for the economy and consumption following the pandemic and is being undertaken again this year. Consumers stand to access these goods not only through 11 offline shops across Shanghai but also via deals as part of a dedicated online campaign by obtaining virtual coupons and subsidies worth CNY10 billion ($1.5 billion).</t>
  </si>
  <si>
    <t>http://english.www.gov.cn/statecouncil/ministries/202105/06/content_WS60932203c6d0df57f98d9112.html</t>
  </si>
  <si>
    <t>2021 National Consumption Promotion Month</t>
  </si>
  <si>
    <t>Affordable housing projects</t>
  </si>
  <si>
    <t>The National Development and Reform Commission has allocated CNY25 billion to support two batches of investment in affordable housing projects in the central budget - the 2020 "Government Work Report". These involve plans to renovate old communities in cities and towns. The investment mainly supports the construction of community-related supporting infrastructure such as water supply, drainage, and roads, as well as the construction of community and surrounding supporting public service facilities such as elderly care, childcare, barrier-free, and convenient services. Among them, the investment within the central budget will be tilted towards public welfare transformation such as drainage.</t>
  </si>
  <si>
    <t>http://www.gov.cn/xinwen/2020-07/21/content_5528678.htm</t>
  </si>
  <si>
    <t>Aviation subsidies</t>
  </si>
  <si>
    <t>Subsidies provided to non-passenger international cargo flights and cabin refitting projects. Support is available between 1 April 2020 to 30 June 2020.</t>
  </si>
  <si>
    <t>http://jjs.mof.gov.cn/zhengcefagui/202005/t20200526_3520690.htm , https://uk.reuters.com/article/health-coronavirus-chinaw-aviation/china-to-subsidise-airlines-to-support-cargo-flights-from-april-1-to-june-30-idINKBN2321AH</t>
  </si>
  <si>
    <t>Sixth-tier airports considered to be in a region that is third-class with the highest subsidy amount in that region will receive a fixed subsidy of 4.75 million yuan and a variable subsidy of 35 yuan/person per year.</t>
  </si>
  <si>
    <t>http://www.mof.gov.cn/zhengwuxinxi/caijingshidian/zgcjb/202005/t20200507_3509282.htm</t>
  </si>
  <si>
    <t>Subsidising civil aviation and airports to promote continued development.</t>
  </si>
  <si>
    <t>http://jjs.mof.gov.cn/zhengcefagui/202004/t20200430_3507240.htm</t>
  </si>
  <si>
    <t>Bail-out funds through loans in Wuhan</t>
  </si>
  <si>
    <t>20bn yuan of targeted bail-out funds, including subsidies for labour and freight concessions.</t>
  </si>
  <si>
    <t>http://www.mof.gov.cn/zhengwuxinxi/xinwenlianbo/hubeicaizhengxinxilianbo/202004/t20200422_3502401.htm</t>
  </si>
  <si>
    <t>Basic Living Allowances for the needy (Spring Festival)</t>
  </si>
  <si>
    <t>China has allocated CNY104 billion from its Central Budget to fund basic living allowances for needy people ahead of the upcoming Spring Festival. Temporary assistance and subsidies will be provided directly by local authorities to those who face dire situations due to COVID-19.</t>
  </si>
  <si>
    <t>http://www.china.org.cn/china/2021-01/25/content_77152084.htm</t>
  </si>
  <si>
    <t>Beijing New Energy Light Truck Operation Incentive Plan</t>
  </si>
  <si>
    <t>Limited only to the city of Beijing, business owners who meet the requirements of the incentive scope can use the Beijing New Energy Truck Operation Incentive Processing Platform after completing the scrap or transfer of gasoline and diesel trucks, and the purchase of new energy light trucks. The total amount of incentive funding is CNY70,000/car, which will be distributed in three phases split into CNY30,000/car, CNY20,000/car and CNY20,000/car.</t>
  </si>
  <si>
    <t>http://jtw.beijing.gov.cn/xxgk/zcjd/202008/t20200831_1994317.html</t>
  </si>
  <si>
    <t>Boosting pre-school education</t>
  </si>
  <si>
    <t>The Central Government has set up a special fund and invested more than CNY80 billion to encourage localities to develop public and privately-run non-profit kindergartens, so as to foster a well-balanced network of preschool education services that covers both urban and rural areas.</t>
  </si>
  <si>
    <t>http://www.china.org.cn/china/2021-03/07/content_77281150.htm</t>
  </si>
  <si>
    <t>Boosting supply of lending</t>
  </si>
  <si>
    <t>People's Bank of China to temporarily purchase loans made to small businesses from some local banks to boost the supply of lending to the real economy. Plan will use CNY400 billion (US$56 billion) to buy 40% of unsecured loans made to SMEs firms with maturities of at least six months made between March 1 and December 31.</t>
  </si>
  <si>
    <t>https://www.bloomberg.com/news/articles/2020-06-01/pboc-to-buy-small-business-loans-from-some-qualified-local-banks ; https://www.scmp.com/economy/china-economy/article/3083268/china-coronavirus-stimulus-what-measures-have-been-used ; https://uk.reuters.com/article/us-china-economy-pboc/china-central-bank-to-buy-bank-loans-to-spur-lending-to-small-firms-worth-1-trillion-yuan-idUKKBN23828I</t>
  </si>
  <si>
    <t>Bridging digital divide for the elderly</t>
  </si>
  <si>
    <t>Plan announced on the 24th November outlines several measures to assist the elderly integrate into a digital society, such as: increasing the supply of senior-friendly products, redesigning smart devices and internet applications, and enhancing technology training.</t>
  </si>
  <si>
    <t>http://english.www.gov.cn/policies/policywatch/202011/26/content_WS5fbf5e16c6d0f72576940b8e.html </t>
  </si>
  <si>
    <t>Broadband Rate Cuts</t>
  </si>
  <si>
    <t>This year, CNY2.8 trillion will be allocated over a string of measures as outlined in the 2021 Government Work Report. Of this, average rates for broadband and dedicated internet access services for small and medium enterprises will be lowered by another 10%.</t>
  </si>
  <si>
    <t>Coal mine development in the Xinjiang region</t>
  </si>
  <si>
    <t>China’s National Energy Administration approves four coal mine projects in western Xinjiang region to ensure stable energy supply. The four coal mines involved total investments at CNY4.06 billion ($616.97 million) and annual capacity at 6 million tonnes, according to the administration.</t>
  </si>
  <si>
    <t>https://www.todayonline.com/world/china-approves-four-coal-mines-xinjiang-region ; https://www.reuters.com/article/us-china-coal-idUSKBN2841LC</t>
  </si>
  <si>
    <t>𝜀3</t>
  </si>
  <si>
    <t>Coal-fired power generation</t>
  </si>
  <si>
    <t>According to the study by Global Energy Monitor (GEM) and the Centre for Research on Energy and Clean Air (CREA), China has already proposed another 40.8 GW of new coal-fired power plants this year after Beijing eased restrictions on new plants. Up to the date of 25/06/2020, China has 97.8 GW of coal-fired power under construction, and another 151.8 GW at the planning stage. Plants accounting for some 17 GW were allowed to start construction this year, more than the total amount approved during the previous two years. Overall, there's talk of an estimated overall plan to spend $158bn on adding 40-250GW this year.</t>
  </si>
  <si>
    <t>https://www.ft.com/content/cdcd8a02-81b5-48f1-a4a5-60a93a6ffa1e , https://www.rechargenews.com/transition/china-warned-to-avoid-new-coal-plants-in-wake-of-covid-19-think-tank/2-1-789983 , https://www.reuters.com/article/china-coal/china-has-250-gw-of-coal-fired-power-under-development-study-idUSL4N2E20HS , https://www.reuters.com/article/china-coal/china-has-250-gw-of-coal-fired-power-under-development-study-idUSL4N2E20HS</t>
  </si>
  <si>
    <t>Cocoa Coal Mine Project Construction</t>
  </si>
  <si>
    <t>China's National Development and Reform Commission approved the Cocoa Coal Mine Project within the northern area of ​​Shaanxi Yuheng mining area. The total investment of the project is CNY12.434 billion (excluding mining rights expenses). Among them, the capital was CNY3.811 billion yuan, accounting for 30.65% of the total investment, which was funded by the project unit with the company's own funds; CNY8.623 billion other capital was settled by applying for bank loans.</t>
  </si>
  <si>
    <t>https://www.ndrc.gov.cn/xxgk/zcfb/tz/202103/t20210304_1268929.html</t>
  </si>
  <si>
    <t>Commercial bill relief</t>
  </si>
  <si>
    <t>Extension of 5% relief on electricity bills extended to end of year and 15% reduction in internet bills applied. Rents for state-owned premises lowered or exempted and landlords have been incentivised to offer rent relief.</t>
  </si>
  <si>
    <t>http://english.www.gov.cn/premier/news/202005/30/content_WS5ed197f3c6d0b3f0e94990da.html</t>
  </si>
  <si>
    <t>Consolidating Poverty Alleviation and Rural Development</t>
  </si>
  <si>
    <t>China's Central Government has approved a fiscal budget of CNY156.1 billion (~USD23.75 billion) to facilitate the synergy of consolidating poverty alleviation outcomes and promoting rural vitalization in 2021. These funds are CNY10 billion more than those allocated for poverty alleviation last year. Five tasks on which the funds should be spent and evaluation approaches are also outlined in the document. OUERP commentary: including only the CNY10 billion increase on last year.</t>
  </si>
  <si>
    <t>http://www.china.org.cn/china/2021-04/01/content_77367409.htm</t>
  </si>
  <si>
    <t>Construction of rural and living infrastructure</t>
  </si>
  <si>
    <t>Spending to include improving the rural living environment, the demolition of abandoned villages and dilapidated houses, the restoration and reconstruction of small rural infrastructure destroyed by disasters for poverty reduction and alleviation.</t>
  </si>
  <si>
    <t>https://www.ndrc.gov.cn/xxgk/jd/jd/202011/t20201110_1250256.html ; https://www.tellerreport.com/news/2020-11-09-china-s-multi-sectoral-joint-promotion-of-%22relief-for-work%22-focuses-on-the-five-major-areas-of-agriculture-and-rural-areas.SJ-n8N6UFP.html</t>
  </si>
  <si>
    <t>"Relief for Work"</t>
  </si>
  <si>
    <t>Construction of rural transportation infrastructure</t>
  </si>
  <si>
    <t>Spending is to include the construction of main roads in administrative villages, roads leading to natural village groups, roadways, entrance roads and other roadbed finishing, road hardening, lighting and construction of necessary protective facilities, state-owned farms, forestry road reconstruction, rural simple bus shelters, rural ferry, the construction of small transportation infrastructure such as Manshui Road and Manshui Bridge.</t>
  </si>
  <si>
    <t>Construction of rural water conservancy infrastructure</t>
  </si>
  <si>
    <t>This spending includes the construction and maintenance of small-scale farmland water conservancy facilities, small-scale reservoirs, dike maintenance, rural river and lake management, patrol and cleaning, comprehensive management of small watersheds, management of soil erosion on sloping farmland, and construction, transformation, and maintenance of rural drinking water projects.</t>
  </si>
  <si>
    <t>ω3</t>
  </si>
  <si>
    <t>Continued Liquidity Support for SMEs</t>
  </si>
  <si>
    <t>This year, CNY2.8 trillion will be allocated over a string of measures as outlined in the 2021 Government Work Report. Of this, China will continue the policy of allowing SMEs to defer principal and interest repayments on inclusive-finance loans, and increase support for inclusive finance via re-lending and rediscounting. Further, China will continue the policy of providing rewards/subsidies to reduce financing guarantee fees for SMEs and businesses, and improve mechanisms for risk sharing and compensation for loan defaults.</t>
  </si>
  <si>
    <t>Continued reduction of taxes and fees for SMEs</t>
  </si>
  <si>
    <t>Government to continue the implementation of the phased reduction/exemption of social insurance premiums and lower social insurance rates policies. For SMEs that have been severely affected by the epidemic, their applications for tax deferment shall be approved according to law. For small and micro enterprises from January 1, 2020 to December 31, 2021, a full refund support policy will be implemented.</t>
  </si>
  <si>
    <t>http://english.www.gov.cn/news/pressbriefings/202010/26/content_WS5f96caccc6d0f7257693e77a.html ; http://english.www.gov.cn/news/videos/202010/26/content_WS5f96ba8cc6d0f7257693e776.html ; https://www.ndrc.gov.cn/xxgk/zcfb/tz/202010/t20201023_1248824.html?mc_cid=ba53a50ca4&amp;mc_eid=73633f69bb</t>
  </si>
  <si>
    <t>National Development and Reform Commission Policies</t>
  </si>
  <si>
    <t>Continued Social Insurance Contributions</t>
  </si>
  <si>
    <t>This year, CNY2.8 trillion will be allocated over a string of measures as outlined in the 2021 Government Work Report. Of this, China will continue to subsidise social insurance contributions made by workers in flexible employment, and allow people to access social security benefits in the region they work, even if they do not reside there.</t>
  </si>
  <si>
    <t>Continued Tax Deductions on Firm R&amp;D</t>
  </si>
  <si>
    <t>This year, CNY2.8 trillion will be allocated over a string of measures as outlined in the 2021 Government Work Report. Of this, China will continue to grant an extra tax deduction of 75% on firm R&amp;D costs. For manufacturing enterprises, the government will cover 100% of R&amp;D costs.</t>
  </si>
  <si>
    <t>Corporate income tax deferral</t>
  </si>
  <si>
    <t>Allow SMEs to delay corporate income tax until first reporting period in 2021.</t>
  </si>
  <si>
    <t>http://www.chinatax.gov.cn/chinatax/n810341/n810755/c5150535/content.html</t>
  </si>
  <si>
    <t>Coupons for residents who stay put during the Spring Festival (Wuhan)</t>
  </si>
  <si>
    <t>The central Chinese city of Wuhan will provide people who stay put for the upcoming Spring Festival with coupons worth CNY100 million to stimulate consumption. The first batch of shopping coupons will be issued at 12 a.m. Monday on online platforms such as Alipay, WeChat and Meituan, and will be valid until the end of Feb. 16, said the city's bureau of commerce. The coupons can be used for purchases at malls, supermarkets, convenience stores, restaurants and cinemas in the city, with denominations ranging from eight yuan to 108 yuan. The Spring Festival, which falls on Feb. 12 this year, usually sees hundreds of millions of Chinese head to their hometowns for family reunions. But this year, in light of sporadic resurgence of COVID-19 cases, many places across the country have encouraged residents and migrant workers to stay put for the festival amid efforts to reduce passenger flow.</t>
  </si>
  <si>
    <t>http://www.china.org.cn/china/2021-02/08/content_77200593.htm</t>
  </si>
  <si>
    <t>Cuts of Airline Contribution to Aviation Development Fund</t>
  </si>
  <si>
    <t>This year, CNY2.8 trillion will be allocated over a string of measures as outlined in the 2021 Government Work Report. Of this, airlines’ contributions to the Civil Aviation Development Fund will be cut by 20%.</t>
  </si>
  <si>
    <t>Deferred interest payments</t>
  </si>
  <si>
    <t>Part of package P0601 "support to SMEs by PBoC". Delay payments of interest/principle from small and medium enterprises to March 31, 2021 the latest. Penalty would be waived.</t>
  </si>
  <si>
    <t>http://www.pbc.gov.cn/goutongjiaoliu/113456/113469/4032179/index.html</t>
  </si>
  <si>
    <t>P0601</t>
  </si>
  <si>
    <t>Deferred payments for SMEs</t>
  </si>
  <si>
    <t>from January to June 2020, deferred fees for (water, electricity, and gas) to be paid within 3 months after the end of the epidemic, and exemption of late fee payment for individual industrial and commercial households. Applies to individual industrial and commercial households in the trade circulation, catering and food, tourism and accommodation, transportation and other industries. Further, special equipment inspection and testing fees, measurement instrument verification fees, and sewage treatment fees were suspended from individual industrial and commercial households in Wuhan.</t>
  </si>
  <si>
    <t>Develop alternative sources of energy and promote eco-friendly technologies</t>
  </si>
  <si>
    <t>This year, CNY2.8 trillion will be allocated over a string of measures as outlined in the 2021 Government Work Report. Of this, China outlined plans to develop alternative sources of energy, including nuclear energy. Further, China has plans to promote eco-friendly technologies.</t>
  </si>
  <si>
    <t>http://english.www.gov.cn/news/videos/202103/24/content_WS605a8de5c6d0719374afb493.html</t>
  </si>
  <si>
    <t>𝜂2</t>
  </si>
  <si>
    <t>Developing the biogas industry</t>
  </si>
  <si>
    <t>China is stepping up efforts in developing the biogas industry. Efforts include providing financial and administrative support to tackle technological barriers and setting up research and development labs in cooperation with institutes and companies. The goal is to reach annual biogas output of over 10 billion cubic meters by 2025, and more than 20 billion cubic meters by 2030, according to guidelines released by the National Development and Reform Commission and other 9 ministry-level departments.</t>
  </si>
  <si>
    <t>http://english.www.gov.cn/news/topnews/202103/18/content_WS6052a8b5c6d0719374afb00a.html</t>
  </si>
  <si>
    <t>Development and training for new occupations</t>
  </si>
  <si>
    <t>The plan, issued by NRDC and 27 other government departments, includes a clause that states that China will aim to improve the development and training of new occupations.</t>
  </si>
  <si>
    <t>http://english.www.gov.cn/statecouncil/ministries/202103/26/content_WS605d147bc6d0719374afb757.html ; https://www.ndrc.gov.cn/xxgk/zcfb/tz/202103/P020210325504060814612.pdf</t>
  </si>
  <si>
    <t>Plan to Encourage New Consumption</t>
  </si>
  <si>
    <t>Development of digitised shopping measures and the livestream economy</t>
  </si>
  <si>
    <t>The plan, issued by NRDC and 27 other government departments, includes a clause that states China will develop contactless shopping, digitized convenience-store chains and the livestreaming economy.</t>
  </si>
  <si>
    <t>Development of online education</t>
  </si>
  <si>
    <t>The plan, issued by NRDC and 27 other government departments, includes a clause that states China will develop online educational services.</t>
  </si>
  <si>
    <t>Development of online health services</t>
  </si>
  <si>
    <t>The plan, issued by NRDC and 27 other government departments, includes a clause that states China will develop online health services, including online hospitals.</t>
  </si>
  <si>
    <t>Digital economy transformation</t>
  </si>
  <si>
    <t>With the digital economy viewed as the engine for a speedy recovery, the outbreak has accelerated the demand for cloud-terminal coordination and intelligence, while Internet-related industries face new development opportunities. OUERP commentary: China to spend CNY1.4 trillion on a digital transformation.</t>
  </si>
  <si>
    <t>http://english.www.gov.cn/news/topnews/202011/24/content_WS5fbc498cc6d0f725769406e7.htmll;http://english.www.gov.cn/policies/policywatch/202009/25/content_WS5f6d26a1c6d0f7257693ca4d.html ; http://english.www.gov.cn/policies/policywatch/202009/25/content_WS5f6d26a1c6d0f7257693ca4d.html ; http://english.www.gov.cn/news/topnews/202011/20/content_WS5fb73716c6d0f72576940358.html ; https://www.china-briefing.com/news/how-foreign-technology-investors-benefit-from-chinas-new-infrastructure-plan/</t>
  </si>
  <si>
    <t>Domestic sales tax exemptions</t>
  </si>
  <si>
    <t>To stabilize the development of processing trade and reduce the burden on enterprises, from April 15, 2020 to December 31, 2020, the tax deferment interest on domestic sales tax of processing trade enterprises will be temporarily exempted.</t>
  </si>
  <si>
    <t>http://gss.mof.gov.cn/gzdt/zhengcefabu/202004/t20200415_3498382.htm</t>
  </si>
  <si>
    <t>Electricity and water subsidies</t>
  </si>
  <si>
    <t>Water and electricity subsidies will be given to skating and skiing sites affected by the pandemic.</t>
  </si>
  <si>
    <t>http://www.beijing.gov.cn/zhengce/zhengcefagui/202002/t20200206_1625493.html ; https://www.china-briefing.com/news/chinas-latest-regional-measures-to-support-smes-during-coronavirus-outbreak/ ; https://www.hawksford.com/knowledge-hub/china-business-guides/government-support-for-enterprises-navigating-novel-coronavirus ; https://www.scmp.com/economy/china-economy/article/3052474/coronavirus-china-grants-banks-extra-funding-spur-loans-hard</t>
  </si>
  <si>
    <t>China State Council Tax and Loan policy for SMEs</t>
  </si>
  <si>
    <t>Electricity Rate Cuts</t>
  </si>
  <si>
    <t>This year, CNY2.8 trillion will be allocated over a string of measures as outlined in the 2021 Government Work Report. Of this, China will further reduce electricity rates for general, industrial and commercial businesses.</t>
  </si>
  <si>
    <t>Emergency health support</t>
  </si>
  <si>
    <t>By 2nd Feb, the Chinese government, using both civilian and military assets, has set up 13 field hospitals, sent over 8,000 medical staff to Wuhan from across China, and spent over CNY5.4 billion to bolster the health service system with medical equipment and supplies. Within this, notably, Hubei has dedicated CNY4.726 billion to support the renovation and expansion of 11 central city hospitals and the construction of the primary medical and health service system.</t>
  </si>
  <si>
    <t>https://www.csis.org/analysis/coronavirus-update-rapid-construction-medical-facilities , https://www.wsj.com/articles/china-virus-overwhelms-wuhans-health-system-as-government-rushes-to-build-new-hospital-11579871387 , http://www.xinhuanet.com/english/2020-02/05/c_138758792.htm , http://www.gov.cn/xinwen/2020-01/23/content_5471917.htm , http://www.gov.cn/zhengce/zhengceku/2020-01/30/content_5473079.htm ; https://www.scmp.com/economy/china-economy/article/3052474/coronavirus-china-grants-banks-extra-funding-spur-loans-hard</t>
  </si>
  <si>
    <t>Employment subsidies</t>
  </si>
  <si>
    <t>Subsidies for vocational training, especially for poor labour, migrant workers, and those in urgent need.</t>
  </si>
  <si>
    <t>http://www.gov.cn/xinwen/2020-06/09/content_5518159.htm</t>
  </si>
  <si>
    <t>Subsidising employees for vocational training, social insurance, jobs searching and entrepreneurship.</t>
  </si>
  <si>
    <t>http://www.mof.gov.cn/zhengwuxinxi/caizhengxinwen/202004/t20200427_3505201.htm</t>
  </si>
  <si>
    <t>Encouraging R&amp;D participation</t>
  </si>
  <si>
    <t>Support private sector participation in major national scientific research projects. Encourage private enterprises to participate in the construction of innovation platforms such as the National Industrial Innovation Center, the National Manufacturing Innovation Center, the National Engineering Research Center, and the National Technology Innovation Center.</t>
  </si>
  <si>
    <t>Encouraging the digitalisation of SMEs</t>
  </si>
  <si>
    <t>Funding for a group of digital transformation promotion centers and digital service providers for SMEs. Funding is also for the development of digital platforms and system solutions that meet the needs of SMEs. This provides the financing support for the digitalisation of SMEs.</t>
  </si>
  <si>
    <t>Enhancing construction of new-generation information infrastructure</t>
  </si>
  <si>
    <t>The plan, issued by NRDC and 27 other government departments, includes a clause that states China will look to enhancing the construction of new-generation information infrastructure.</t>
  </si>
  <si>
    <t>EV grants</t>
  </si>
  <si>
    <t>Electric vehicle (EV) grants in four Chinese cities: Changsha announced that it will subsidize new cars built in the region with up to 3,000 yuan (around 385 euros) until June 30, 2020, Xiangtan offers a purchase premium of 3,000 yuan – for the first 3,500 customers who buy a Geely new car from local production, Foshan subsidises the purchase of new cars with 2,000 Yuan and the exchange of an existing vehicle with 3,000 Yuan, Guangzhou new EVs, i.e. pure electric cars and plug-in hybrids, are subsidized with up to 10,000 yuan (approximately 1,285 euros).</t>
  </si>
  <si>
    <t>https://www.electrive.com/2020/03/17/four-chinese-cities-are-offering-their-very-own-ev-grants/</t>
  </si>
  <si>
    <t>T2</t>
  </si>
  <si>
    <t>e-Vouchers to residents who stay put during the Spring Festival (Beijing)</t>
  </si>
  <si>
    <t>Beijing will issue e-vouchers worth CNY40 million to residents who answer the government's call to stay put during the upcoming Spring Festival holiday, local authorities said on Tuesday. The Spring Festival, which falls on Feb. 12 this year, usually sees hundreds of millions of Chinese head to their hometowns for family reunions. But this year, the capital city has advised its residents to avoid unnecessary travel due to the COVID-19. The Beijing Municipal Commerce Bureau said on Tuesday that the vouchers will be issued via four online shopping platforms, including JD.com and Suning, and two food delivery platforms, Meituan and Ele.me, from Feb. 12 to 16.</t>
  </si>
  <si>
    <t>http://www.china.org.cn/china/2021-02/10/content_77207076.htm</t>
  </si>
  <si>
    <t>Exempted port fees for imports/exports</t>
  </si>
  <si>
    <t>Exempted port construction fees for import and export goods. Further, compensation for oil pollution damage from ships cut in half.</t>
  </si>
  <si>
    <t>http://szs.mof.gov.cn/zt/mlqd_8464/2013yljfcs/202003/t20200316_3483272.htm</t>
  </si>
  <si>
    <t>Expand corporate tax credits for environmental protection</t>
  </si>
  <si>
    <t>This year, CNY2.8 trillion will be allocated over a string of measures as outlined in the 2021 Government Work Report. Of this, China outlined plans to expand a catalogue of corporate tax credits for environmental protection.</t>
  </si>
  <si>
    <t>N5</t>
  </si>
  <si>
    <t>Extending the Pay-As-You-Go Lending Model</t>
  </si>
  <si>
    <t>This year, CNY2.8 trillion will be allocated over a string of measures as outlined in the 2021 Government Work Report. Of this, China will extend the pay-as-you-go model; appropriate reductions will be made to transaction fees levied on SMEs and there will be further reductions in loan interest rates in real terms.</t>
  </si>
  <si>
    <t>Extension in reductions in tariffs</t>
  </si>
  <si>
    <t>5% lower industrial electricity costs, removing development fund payments for airlines, and port construction fees, cutting shipping insurance payments by 50%, cutting telecommunications fees by 15%. Cuts are expected to last till the end of 2020.</t>
  </si>
  <si>
    <t>http://www.gov.cn/premier/2020-06/17/content_5520025.htm</t>
  </si>
  <si>
    <t>Extension of COVID-19 tax-relief policies</t>
  </si>
  <si>
    <t>China announced an extension of the tax-relief policies launched last year in response to the COVID-19 epidemic. The extension aims to further support the prevention and control of the epidemic, while helping companies tide over difficulties and pursue growth. Policies that support individual business owners and the movie industry, as well as those that involve personal income, will be extended until the end of 2021. The policy that is related to donation tax will be extended until the end of March.</t>
  </si>
  <si>
    <t>http://english.www.gov.cn/statecouncil/ministries/202103/23/content_WS6059e4c7c6d0719374afb417.html</t>
  </si>
  <si>
    <t>Extension of EV purchase tax exemptions</t>
  </si>
  <si>
    <t>from January 1 2021 to December 31 2022, the purchase of new energy vehicles will be exempted from vehicle purchase tax. This includes: pure electric vehicles, plug-in hybrid (including extended range) vehicles, and fuel cell vehicles. Additional adjustments to the eligibility and availability of the programme made 23/04/20.</t>
  </si>
  <si>
    <t>http://www.gov.cn/zhengce/zhengceku/2020-04/22/content_5505188.htm ; https://theicct.org/sites/default/files/publications/China%20NEV-policyupdate-jul2020.pdf , https://www.china-briefing.com/news/china-electric-vehicles-hybrid-vehicles-industry-incentives-extended-investment-new-infrastructure/ , https://www.argusmedia.com/en/news/2099024-china-extends-nev-subsidies-to-2022</t>
  </si>
  <si>
    <t>Extension of harbour construction fee waiver</t>
  </si>
  <si>
    <t>Extension to the waiver on port construction fees for imported and exported cargoes until the end of 2020 from June 30. The ministry will also extend a reduction in fees paid to the compensation fund for ship pollution until the end of this year.</t>
  </si>
  <si>
    <t>https://uk.reuters.com/article/china-transport-shipping/china-to-extend-waiver-on-port-construction-fees-to-end-of-2020-idUSB9N2D803O ; https://www.scmp.com/economy/china-economy/article/3083268/china-coronavirus-stimulus-what-measures-have-been-used</t>
  </si>
  <si>
    <t>Extension of support to marginalised workers</t>
  </si>
  <si>
    <t>Increased support and protection for the poor, people with low security, and the unemployed. Conducted through measures like: expanding the eligibility of unemployment insurance benefits/subsidies to further rural and urban areas, inclusion in poverty alleviation schemes, extending repayment periods for poverty alleviation microcredits.</t>
  </si>
  <si>
    <t>http://www.gov.cn/xinwen/2020-04/22/content_5504958.htm</t>
  </si>
  <si>
    <t>Extension of tax relief for corporations</t>
  </si>
  <si>
    <t>Preferential policies for taxes and fees, including in bailouts, extended to end of the year.</t>
  </si>
  <si>
    <t>http://szs.mof.gov.cn/zhengcefabu/202005/t20200529_3522780.htm</t>
  </si>
  <si>
    <t>Extension of tax relief for rural development</t>
  </si>
  <si>
    <t>Supporting microfinance companies and small enterprises through tax deductions for leased fixed assets until end of 2023.</t>
  </si>
  <si>
    <t>http://szs.mof.gov.cn/zhengcefabu/202004/t20200426_3504305.htm</t>
  </si>
  <si>
    <t>Extension or renewal of loans/liquidity for renewable energy companies</t>
  </si>
  <si>
    <t>Financial institutions to negotiate with renewable energy companies to extend or renew loans in accordance with commercialization principles. For renewable energy companies with potential, financial institutions can extend and renew loans based on the actual and expected cash flow of the project in accordance with the principle of risk control, and on the basis of independent negotiation between the bank and the enterprise, and based on the actual and expected cash flow of the project. Other options include adjusting the repayment schedule, time limit and other arrangements.</t>
  </si>
  <si>
    <t>https://www.ndrc.gov.cn/xxgk/zcfb/tz/202103/t20210312_1269410.html</t>
  </si>
  <si>
    <t>Guidance on Wind Power, Photovoltaic Power Generation and More</t>
  </si>
  <si>
    <t>Film industry tax relief</t>
  </si>
  <si>
    <t>Tax exemptions for screening services including VAT, cultural construction fees.</t>
  </si>
  <si>
    <t>http://szs.mof.gov.cn/zhengcefabu/202005/t20200514_3513554.htm</t>
  </si>
  <si>
    <t>Financial support for rural tourism villages</t>
  </si>
  <si>
    <t>In the next 5 years, the Agricultural Bank of China will provide CNY100 billion of intentional credit lines to rural villages to support the development of cultural and tourism resources, the protection of ecology and traditional culture, the construction of public services and tourism supporting facilities, and country houses, development and promotion of cultural and tourism products such as sightseeing and vacation, farming experience, local cuisine, cultural creativity, etc.</t>
  </si>
  <si>
    <t>http://www.gov.cn/zhengce/zhengceku/2020-07/18/content_5527982.htm ; http://zwgk.mct.gov.cn/auto255/201909/t20190904_846089.html?keywords=</t>
  </si>
  <si>
    <t>Sindiscriminate</t>
  </si>
  <si>
    <t>Food industry rent support</t>
  </si>
  <si>
    <t>For key chain restaurants, supermarkets, convenience stores and other food establishments that have been severely affected by the pandemic, support to be provided for rent expenditures. Upper limit of support is to be increased from 50% to 70%.</t>
  </si>
  <si>
    <t>Free Data Packages (Beijing)</t>
  </si>
  <si>
    <t>Mobile phone users in Beijing are eligible for receiving 20G free data packages for use in the city during the Spring Festival.</t>
  </si>
  <si>
    <t>http://www.china.org.cn/china/2021-01/28/content_77163678.htmm</t>
  </si>
  <si>
    <t>General tax relief</t>
  </si>
  <si>
    <t>Extending VAT reduction and tax exemption for low-income taxpayers.</t>
  </si>
  <si>
    <t>http://szs.mof.gov.cn/zhengcefabu/202005/t20200507_3509319.htm</t>
  </si>
  <si>
    <t>Goods and services vouchers for SMEs</t>
  </si>
  <si>
    <t>For SMEs impacted by the pandemic, service vouchers to be issued help with the purchase of goods &amp; services required for normal business. Includes help with purchasing remote/teleworking infrastructure. OUERP commentary: CNY300 billion allocated for SME support (https://www.scmp.com/economy/china-economy/article/3083268/china-coronavirus-stimulus-what-measures-have-been-used), so without further information, split into equal parts of spending.</t>
  </si>
  <si>
    <t>14, 15</t>
  </si>
  <si>
    <t>Grants for migrant workers who stayed over the Spring Festival</t>
  </si>
  <si>
    <t>Beijing has provided approximately ~CNY6.8 million yuan in grants for roughly 17,000 migrant construction workers who have stayed put in the city during the Spring Festival holiday, according to local authorities. Each migrant worker could receive CNY400 from the Beijing Municipal Commission of Housing and Urban-Rural Development.</t>
  </si>
  <si>
    <t>http://www.china.org.cn/china/2021-02/16/content_77219760.htm</t>
  </si>
  <si>
    <t>Grassroots epidemic prevention and public health spending</t>
  </si>
  <si>
    <t>The Ministry of Finance and the National Health Commission has allocated CNY9.95 billion for basic public health services and grass-roots epidemic prevention and control subsidies. This is in addition to the 50.38 billion yuan that has been already issued in advance, bringing the total to CNY60.33 billion in Central Government spending for this year. The Ministry of Finance and the National Health Commission require that all new 2020 subsidies be implemented in rural and urban communities, mainly for the prevention and control of the new coronavirus infection pneumonia epidemic.</t>
  </si>
  <si>
    <t xml:space="preserve">http://www.gov.cn/xinwen/2020-01/27/content_5472491.htm
</t>
  </si>
  <si>
    <t>Grassroots funding (i - direct transfers)</t>
  </si>
  <si>
    <t>CNY2 trillion established in grassroot funds to local governments to distribute to individuals facing financial need. Of this, CNY1674bn is direct funding to benefit enterprises and people. Last update on this funding given on 27th August.</t>
  </si>
  <si>
    <t>http://english.www.gov.cn/premier/news/202005/30/content_WS5ed197f3c6d0b3f0e94990da.html , http://english.www.gov.cn/news/pressbriefings/202006/13/content_WS5ee42eeec6d0a6946639bfd5.html , 
http://english.www.gov.cn/news/pressbriefings/202008/27/content_WS5f46eab5c6d0f7257693b1d9.html ; http://www.gov.cn/xinwen/2020-08/27/content_5537758.htm</t>
  </si>
  <si>
    <t>Grassroots funding (ii - tax, fee, pension changes)</t>
  </si>
  <si>
    <t>CNY2 trillion established in grassroot funds to local governments to distribute to individuals facing financial need. Of this, CNY300bn is funding aimed at benefiting people in the from of tax cuts, fee cuts, and pension insurance. Last update on this funding given on 27th August.</t>
  </si>
  <si>
    <t>Green Vehicle Investment</t>
  </si>
  <si>
    <t>This year, CNY2.8 trillion will be allocated over a string of measures as outlined in the 2021 Government Work Report. Of this, more car parks and electric vehicle battery charging / swapping facilities will be built, and the system for recycling power batteries will be developed at a faster pace.</t>
  </si>
  <si>
    <t>Guangxi Autonomous Region loan discounts</t>
  </si>
  <si>
    <t>As of March 16, according to the People’s Bank of China, a total of 96 enterprises have been included in the national list for preferential loans. The central government will discount interest at 50% of the actual loan interest rate obtained by the enterprise to ensure that the actual financing cost of the enterprise falls below 1.6%, and the discount period does not exceed one year. Among them, 80 enterprises have received a total of 1.93 billion yuan in loans and are expected to receive 22.47 million yuan in interest discounts from the central government.</t>
  </si>
  <si>
    <t>http://www.mof.gov.cn/zhengwuxinxi/xinwenlianbo/guangxicaizhengxinxilianbo/202003/t20200330_3490224.htm</t>
  </si>
  <si>
    <t>Guaranteed remuneration for workers in isolation</t>
  </si>
  <si>
    <t>For employees of workers (suffering from pneumonia, suspected infected workers, and workers who have come in close contact of an infected persons) who are unable to work during their isolation treatment or medical observation, the enterprise shall pay employees. Remuneration for work during this period shall not be rescinded from employees in accordance with Articles 40/41 of the Labour Contract Law. During this period, if the labour contract expires, it will be postponed to the end of the employee's medical period, the medical observation period, the isolation period or the emergency measures taken by the government.</t>
  </si>
  <si>
    <t>http://www.mohrss.gov.cn/SYrlzyhshbzb/dongtaixinwen/buneiyaowen/202001/t20200127_357746.html</t>
  </si>
  <si>
    <t>Guaranteeing business as usual for SMEs (i)</t>
  </si>
  <si>
    <t>Various measures to help the continued operation of SMEs - includes refunds of unemployment insurance premiums, and for SMEs who have not laid off employees, a lump sum subsidy of 30% of social insurance premiums to be given each month. Past April, if the SMEs have still not laid off further staff, lump sum subsidy to be increased to 50% for another 3 months. OUERP commentary: CNY300 billion allocated for SME support (https://www.scmp.com/economy/china-economy/article/3083268/china-coronavirus-stimulus-what-measures-have-been-used), so without further information, split into equal parts of spending.</t>
  </si>
  <si>
    <t>Guaranteeing business as usual for SMEs (ii)</t>
  </si>
  <si>
    <t>For SMEs benefiting from the social security subsidy, opportunity to also claim a one-time skill improvement training subsidy worth CNY1000 per worker. OUERP commentary: CNY300 billion allocated for SME support (https://www.scmp.com/economy/china-economy/article/3083268/china-coronavirus-stimulus-what-measures-have-been-used), so without further information, split into equal parts of spending.</t>
  </si>
  <si>
    <t>Halved railway freight charges</t>
  </si>
  <si>
    <t>In order to further cut logistics costs for enterprises, China Railway has ordered a 50% reduction of some miscellaneous railway freight charges during March 6 to June 30, which is expected to help enterprises and cargo owners.</t>
  </si>
  <si>
    <t>https://en.imsilkroad.com/p/312211.html</t>
  </si>
  <si>
    <t>Health subsidies</t>
  </si>
  <si>
    <t>74 yuan per capita subsidy for basic public health services, and an additional 5 yuan per capita for rural and urban communities</t>
  </si>
  <si>
    <t>http://www.gov.cn/xinwen/2020-06/17/content_5519842.htm</t>
  </si>
  <si>
    <t>Heating Subsidies for low-income individuals (Spring Festival)</t>
  </si>
  <si>
    <t>Assistance is also to be offered to low-income residents in the country's northern areas to help them withstand the freezing winter temperatures. Over 1.8 billion yuan in heating subsidies has been distributed in northern provincial-level regions including Heilongjiang and Liaoning, figures from the ministry show.</t>
  </si>
  <si>
    <t>Helping Businesses Maintain Workers</t>
  </si>
  <si>
    <t>This year, CNY2.8 trillion will be allocated over a string of measures as outlined in the 2021 Government Work Report. Of this, China will continue to provide adequate fiscal, tax, and financial policy support to enterprises that do not cut jobs or only cut a small number of them. This includes continued reductions of premiums for unemployment insurance and workers’ compensation; expanding the scope of time-limited policies aimed at helping businesses maintain payrolls, such as the refunding of unemployment insurance premiums, and so on. The duration of policies on work-based training organized by companies will be extended.</t>
  </si>
  <si>
    <t>High-speed rail spending</t>
  </si>
  <si>
    <t>China State Railway Group Co Ltd. to inject CNY100 billion into intercity railway projects. Central government will grant CNY50 billion, and the rest will be raised through issuing bonds.</t>
  </si>
  <si>
    <t>https://www.caixinglobal.com/2020-05-25/china-announces-14-billion-for-intercity-high-speed-rail-projects-101558745.html</t>
  </si>
  <si>
    <t>Housing pressure alleviation</t>
  </si>
  <si>
    <t>Housing rent exemptions for SMEs, self-employed and independent workers.</t>
  </si>
  <si>
    <t>http://www.chinatax.gov.cn/chinatax/n810341/n810825/c101434/c5149715/content.html</t>
  </si>
  <si>
    <t>T01</t>
  </si>
  <si>
    <t>Improved power access to SMEs</t>
  </si>
  <si>
    <t>China's energy regulator has vowed CNY130 billion over the next three years to continuously improve electricity services in the country, including the power quality and process of power access to further improve the business environment. This policy is aimed at residents, and SMEs.</t>
  </si>
  <si>
    <t>http://english.www.gov.cn/news/pressbriefings/202009/29/content_WS5f728fdfc6d0f7257693cdb6.html</t>
  </si>
  <si>
    <t>𝜀5</t>
  </si>
  <si>
    <t>Improving education in Xinjiang</t>
  </si>
  <si>
    <t>The municipal government of Beijing plans to invest about 1 billion yuan (~USD 153 million) in funds this year to help improve education in northwest China's Xinjiang Uygur Autonomous Region. The capital city will implement more than 60 projects to improve the education conditions and advance the construction of the first university for undergraduate studies in Xinjiang's Hotan Prefecture.</t>
  </si>
  <si>
    <t>http://www.china.org.cn/china/2021-03/25/content_77346148.htm</t>
  </si>
  <si>
    <t>Income tax suspension</t>
  </si>
  <si>
    <t>Individual industrial and commercial households may suspend personal income tax, delayed until first reporting period in 2021.</t>
  </si>
  <si>
    <t>Increased export tax rebates</t>
  </si>
  <si>
    <t>Increases export tax rebates on nearly 1500 products, to either 9 or 13% for most affected products. Companies may apply for rebates or for VAT reductions or consumption tax reductions on eligible exported products.</t>
  </si>
  <si>
    <t>https://www.reuters.com/article/us-china-economy-exports-rebates/china-raises-export-tax-rebate-on-almost-1500-products-to-boost-virus-hit-trade-idUSKBN214223</t>
  </si>
  <si>
    <t>Increased R&amp;D Expenditures</t>
  </si>
  <si>
    <t>This year, CNY2.8 trillion will be allocated over a string of measures as outlined in the 2021 Government Work Report. Of this, China will increase expenditures on basic research by 10.6%.</t>
  </si>
  <si>
    <t>Increased social safety nets for flexible workers</t>
  </si>
  <si>
    <t>The plan, issued by NRDC and 27 other government departments, demands new policies to secure the basic level of employee rights and benefits in areas such as wages, working hours, workplace safety and social insurance. Within this, employment and social-insurance services should be provided online for employees in flexible jobs.</t>
  </si>
  <si>
    <t>Increased VAT Threshold for Small/Micro-Businesses</t>
  </si>
  <si>
    <t>From 1st April 2021 to 31st December 2022, the VAT threshold for small and micro-sized businesses and the self-employed will be lifted from RMB100,000 of monthly sales to RMB150,000. The tax and fee cuts are expected to total as much as 700 billion yuan for market entities.</t>
  </si>
  <si>
    <t>http://english.www.gov.cn/policies/infographics/202108/05/content_WS610b41c8c6d0df57f98de124.html ; http://english.www.gov.cn/statecouncil/ministries/202110/23/content_WS6173575ec6d0df57f98e3b3b.html</t>
  </si>
  <si>
    <t>Tax Cuts Continued Support in 2021</t>
  </si>
  <si>
    <t>Increasing talent support and training (i) vocational training</t>
  </si>
  <si>
    <t>Funding to accelerate the implementation of vocational skills upgrading actions. This policy aims to do this by carrying out large-scale vocational skills training for all types of urban/rural workers, including employees of private enterprises, some in sustainability.</t>
  </si>
  <si>
    <t>Increasing talent support and training (ii) training subsidies</t>
  </si>
  <si>
    <t>Funding to accelerate the implementation of vocational skills upgrading actions. Funding allocated to implement training subsidies in accordance with regulations.</t>
  </si>
  <si>
    <t>Loan extensions and/or renewals</t>
  </si>
  <si>
    <t>For SMEs affected by the pandemic, loans at maturity can be extended or renewed for extra repayment time. An extension of up to 3-6 months can be negotiated. OUERP commentary: CNY300 billion allocated for SME support (https://www.scmp.com/economy/china-economy/article/3083268/china-coronavirus-stimulus-what-measures-have-been-used), so without further information, split into equal parts of spending.</t>
  </si>
  <si>
    <t>6,8</t>
  </si>
  <si>
    <t>Loan interest subsidies</t>
  </si>
  <si>
    <t>Loan interest subsidy support for enterprises supporting key pandemic prevention and control services.</t>
  </si>
  <si>
    <t>Logistics industry support</t>
  </si>
  <si>
    <t>Establish a land guarantee mechanism for logistics infrastructure, and standardising the traffic management of urban distribution vehicles, optimize traffic management measures based on local conditions, and encourage the development of intensive distribution models such as night delivery, joint delivery, and unified delivery.</t>
  </si>
  <si>
    <t>Measures to help those facing employment difficulties</t>
  </si>
  <si>
    <t>Employers to recruit those with urban and rural employment difficulties. Includes signing labour contracts for one year or more in accordance with the law. Employee should be paid social insurance according to regulations and receive monthly wages not less than 1.2 times the minimum wage standard for employees in the respective city. The employee can further apply for job subsidies and social insurance subsidies according to regulations.</t>
  </si>
  <si>
    <t>Medical expenses exempt</t>
  </si>
  <si>
    <t>For COVID-19 prevention/control products related to COVID-19 that need to be approved before usage, the medical device product registration fees have been exempted.</t>
  </si>
  <si>
    <t>http://szs.mof.gov.cn/zhengcefabu/202002/t20200207_3466791.htm</t>
  </si>
  <si>
    <t>Medical insurance for COVID-19 patients</t>
  </si>
  <si>
    <t>China's medical insurance has covered 1.232 billion yuan (about $176 million) of the treatment cost of COVID-19 patients by July 19. This accounts for 67% of the total cost.</t>
  </si>
  <si>
    <t>http://english.www.gov.cn/statecouncil/ministries/202007/29/content_WS5f20cec4c6d029c1c2636e20.html , http://english.www.gov.cn/statecouncil/ministries/202007/29/content_WS5f20ba42c6d029c1c2636de5.html</t>
  </si>
  <si>
    <t>Minimising layoffs</t>
  </si>
  <si>
    <t>To help encourage companies to minimize layoffs, 1.46 million SMEs have received 22.2 billion yuan in refunds of unemployment insurance premiums, which are aimed at encouraging companies to minimize layoffs.</t>
  </si>
  <si>
    <t>http://english.www.gov.cn/news/pressbriefings/202003/25/content_WS5e7b202dc6d0c201c2cbf6d6.html</t>
  </si>
  <si>
    <t>National Green Development Fund</t>
  </si>
  <si>
    <t>Fund created to focus on environmental protection and pollution control, ecological restoration and land and space greening, energy resource conservation and utilization, green transportation, clean energy and other fields. The final scale of the fund was 88.5 billion yuan, of which the central government contributed 10 billion yuan. Assume funding evenly split between climate mitigation (such as clean energy) and climate adaptation (such as ecosystem services) archetypes (10bn CNY total).</t>
  </si>
  <si>
    <t>https://finance.sina.com.cn/money/bank/bank_hydt/2020-07-15/doc-iivhvpwx5599537.shtml</t>
  </si>
  <si>
    <t>Notice on Doing a Good Job in Temporary Price Subsidies (Further)</t>
  </si>
  <si>
    <t>The Party Central Committee and the State Council address the basic livelihood guarantee. Under the current situation, decision to increase protection for low-income groups, especially those struggling. The notice is as follows: an increase in the temporary price subsidy of the linkage mechanism between social assistance and guarantee standards and price increases, expansion of coverage, and further changes to eligibility/requirements.</t>
  </si>
  <si>
    <t>http://www.mof.gov.cn/zhengwuxinxi/caizhengxinwen/202004/t20200409_3495221.htm</t>
  </si>
  <si>
    <t>Nuclear power projects</t>
  </si>
  <si>
    <t>China approves two nuclear power projects at a cost of CNY70 billion.</t>
  </si>
  <si>
    <t>https://www.pinsentmasons.com/out-law/news/china-approves-two-nuclear-projects ; https://constructionreviewonline.com/news/china-approves-two-new-nuclear-projects/https://www.globalconstructionreview.com/news/china-approves-10bn-plan-build-four-nuclear-reacto/</t>
  </si>
  <si>
    <t>Pinliang coal mine investment</t>
  </si>
  <si>
    <t>Approval of a coal mine/preparation plant in Pingliang Municipality, Gansu Province.</t>
  </si>
  <si>
    <t>https://www.seetao.com/details/28779/en.html , http://www.sxcoal.com/news/4612250/info/en</t>
  </si>
  <si>
    <t>Pollution prevention spending</t>
  </si>
  <si>
    <t>China's finance ministry allocated a total of CNY60.7 billion to pollution prevention spending. Of this total, CNY25 billion has been allocated to air pollution prevention, CNY31.7 billion to water pollution prevention, and CNY4 billion to soil protection. Part of a large CNY 407.3 billion to ecology and environment protection in 2020.</t>
  </si>
  <si>
    <t>https://www.reuters.com/article/us-china-environment-budget-idUSKBN22Y0BU</t>
  </si>
  <si>
    <t>Port Development Fee Abolishment</t>
  </si>
  <si>
    <t>This year, CNY2.8 trillion will be allocated over a string of measures as outlined in the 2021 Government Work Report. Within this, the port development fee has been abolished.</t>
  </si>
  <si>
    <t>Poverty alleviation fund</t>
  </si>
  <si>
    <t>Policy to increase protection for low-income groups, especially those struggling. An increase in the temporary price subsidy of the linkage mechanism between social assistance and guarantee standards and price increases, expansion of coverage, and further changes to eligibility/requirements.</t>
  </si>
  <si>
    <t xml:space="preserve">http://www.mof.gov.cn/zhengwuxinxi/caijingshidian/jjrb/202004/t20200409_3495222.htm
</t>
  </si>
  <si>
    <t>Preferential Excess VAT Tax Policy for Certain Industries</t>
  </si>
  <si>
    <t>Starting from 1st April 2021, manufacturers of transport equipment, electrical machinery, and many others will be eligible for preferential tax policy in excess VAT paid. Excess VAT paid will be refunded in full each month. The tax and fee cuts are expected to total as much as 700 billion yuan for market entities.</t>
  </si>
  <si>
    <t>MIndiscriminate</t>
  </si>
  <si>
    <t>Preferential loans to key enterprises</t>
  </si>
  <si>
    <t xml:space="preserve">To date of April 1, 2020, a total of 244 concessional loans of 16.131 billion yuan have been issued to 151 listed key enterprises. The preferential loans are characterised by the special re-lending of the People’s Bank of China to support financial institutions to provide preferential interest rate credit. The central government will discount interest at 50% of the actual loan interest rate obtained by the enterprise to ensure that the actual financing cost of the enterprise falls below 1.6%, and the discount period does not exceed one year. 
</t>
  </si>
  <si>
    <t>http://www.mof.gov.cn/zhengwuxinxi/xinwenlianbo/hubeicaizhengxinxilianbo/202004/t20200417_3500066.htm</t>
  </si>
  <si>
    <t>Preferential loans to SMEs and rate cuts</t>
  </si>
  <si>
    <t>from January 2020 to May 2020, measures such as: increasing RMB loans, supporting the issuance of unsecured credit loans for SMEs, RRR cuts, re-lending/rediscounting, lowering of market interest rates, cuts to corporate financing costs, guiding the downward trend of loan interest rates/bond interest rates, issuing preferential interest rate loans, implementing deferred principal/interest payments for SMEs' loans, and reducing bank charges, etc., to promote the financial system, various types of enterprises have made reasonable profit transfers of 1.5 trillion yuan.</t>
  </si>
  <si>
    <t>Pre-paid vouchers for consumer spending</t>
  </si>
  <si>
    <t>Around 30 cities have issued prepaid vouchers worth CNY5 billion to encourage consumer spending.</t>
  </si>
  <si>
    <t>https://www.scmp.com/economy/china-economy/article/3078838/coronavirus-china-handing-out-more-vouchers-spur-spending ; https://www.scmp.com/economy/china-economy/article/3075929/coronavirus-china-local-governments-try-boost-spending</t>
  </si>
  <si>
    <t>Promoting a green and low-carbon Qingming Festival</t>
  </si>
  <si>
    <t>Efforts to promote green and low-carbon tomb-sweeping activities ahead of the traditional Qingming Festival which falls on April 4 2021. Graveyards are encouraging the public to forsake the outdated practice of burning paper money during the mourning ritual and embrace a greener way of paying tribute, such as offering flowers.</t>
  </si>
  <si>
    <t>http://www.china.org.cn/china/2021-03/11/content_77296308.htm</t>
  </si>
  <si>
    <t>Promoting construction of new urban infrastructure</t>
  </si>
  <si>
    <t>The plan, issued by NRDC and 27 other government departments, states China will promote the construction of new urban infrastructure. This includes implementing intelligent municipal infrastructure construction, coordinating the development of smart cities and smart connected cars to create a smart travel platform, "Checheng Network", and promoting the construction of smart communities and realize the intelligent management of communities, etc.</t>
  </si>
  <si>
    <t>Promoting the deployment of Intelligent Connected Vehicles</t>
  </si>
  <si>
    <t>The plan, issued by NRDC and 27 other government departments, states China will promote the deployment and application of Intelligent Connected Vehicles. This includes speeding up the construction of areas for ICVs, increasing the construction of charging stations, and encouraging station operators to lower their charging service fees.</t>
  </si>
  <si>
    <t>Rebuilding and Renovating Urban Communities</t>
  </si>
  <si>
    <t>This year, CNY2.8 trillion will be allocated over a string of measures as outlined in the 2021 Government Work Report. Of this, China will rebuild and renovate 53,000 old urban residential communities.</t>
  </si>
  <si>
    <t>Reducing price of electricity for firms</t>
  </si>
  <si>
    <t>Spending to reduce the price of electricity for enterprises in stages, and continue to promote the reduction of electricity prices for large industries and general industrial and commercial industries except for high energy consumption by 5% throughout the year. Effectively strengthen the supervision of power supply prices to ensure that private enterprises can enjoy price reduction dividends in a timely and full amount.</t>
  </si>
  <si>
    <t>Regulations on Accounting Treatment of Rental Concessions</t>
  </si>
  <si>
    <t>Rent reduction policies for SMEs in the service industry.</t>
  </si>
  <si>
    <t>http://kjs.mof.gov.cn/zhengcefabu/202006/t20200624_3538070.htm</t>
  </si>
  <si>
    <t>Reimbursing Outpatient Bills</t>
  </si>
  <si>
    <t>This year, CNY2.8 trillion will be allocated over a string of measures as outlined in the 2021 Government Work Report. Of this, China will develop a general support mechanism for covering outpatient medical bills, and take steps towards reimbursing outpatient bills through unified accounts.</t>
  </si>
  <si>
    <t>Renewable energy subsidies (biomass power)</t>
  </si>
  <si>
    <t>Increased budget for renewable energy subsidies, including CNY13.83 on biomass power and funding to local governments for grid companies.</t>
  </si>
  <si>
    <t>https://www.energyvoice.com/otherenergy/246746/china-increases-renewable-subsidies-7-5-to-13-billion/</t>
  </si>
  <si>
    <t>Renewable energy subsidies (solar projects)</t>
  </si>
  <si>
    <t>Increased budget for renewable energy subsidies, including CNY42.84 billion on solar projects.</t>
  </si>
  <si>
    <t>Renewable energy subsidies (wind projects)</t>
  </si>
  <si>
    <t>Increased budget for renewable energy subsidies, including CNY35.69 billion on wind (CNY35.69).</t>
  </si>
  <si>
    <t>Renovation of old urban residential areas</t>
  </si>
  <si>
    <t xml:space="preserve">China to intensify the renovation of old urban residential areas with 39,000 communities to be renovated, benefiting around 7 million households. The funding of the projects will be shared by the government and the society at large, including subsidies from the central government, financial support from local expenditure. On July 17, two banks (China Development Bank &amp; China Construction Bank) to provide 436 billion yuan in loans to support market forces in their participation of the renovations in these regions and cities, according to the ministry. Already, CNY54.3 billion has been provided by the central government. 
</t>
  </si>
  <si>
    <t>http://english.www.gov.cn/news/pressbriefings/202004/17/content_WS5e9bcc75c6d0b3f0e9495de6.html , http://english.www.gov.cn/news/pressbriefings/202007/22/content_WS5f17806cc6d029c1c263670f.html , http://www.gov.cn/xinwen/2020-07/21/content_5528678.htm</t>
  </si>
  <si>
    <t>Rent reduction policies</t>
  </si>
  <si>
    <t>Part of package M0228 - rent reduction or exemption for individual industrial and commercial households. Individual industrial and commercial households who rent the housing assets of administrative institutions, government-funded business parks, incubator parks, commodity exchange markets, business bases, and operating houses leased by state-owned enterprises are covered.</t>
  </si>
  <si>
    <t>http://xzzf.mof.gov.cn/zcfbyjd/202002/t20200228_3476042.htm</t>
  </si>
  <si>
    <t>M0228 (Guiding Opinions on Increasing the Support to Individual Industrial and Commercial Households)</t>
  </si>
  <si>
    <t>Rental Waiver / Reductions on State-Owned Property for SMEs</t>
  </si>
  <si>
    <t>This year, CNY2.8 trillion will be allocated over a string of measures as outlined in the 2021 Government Work Report. Within this, local Governments in areas that were hit hard by COVID-19 will be encouraged to lower / waive rentals on state-owned property for SMEs in the service sector and for self-employed individuals.</t>
  </si>
  <si>
    <t>Reservoir renovation</t>
  </si>
  <si>
    <t>China to invest about CNY100 billion into reinforcements of dilapidated reservoirs in the next 5 years.</t>
  </si>
  <si>
    <t>http://english.www.gov.cn/news/pressbriefings/202011/30/content_WS5fc4ef4ec6d0f72576940ea5.html</t>
  </si>
  <si>
    <t>Restoration of wetlands</t>
  </si>
  <si>
    <t>Beijing aims to restore 1,000 hectares of wetland this year.</t>
  </si>
  <si>
    <t>http://english.www.gov.cn/news/topnews/202102/17/content_WS602cb621c6d0719374af8eda.html</t>
  </si>
  <si>
    <t>Rewards for continued airline flights</t>
  </si>
  <si>
    <t>Rewards will be given to international flights that will not stop and resume during the epidemic, and will tilt towards solo flights. The reward standard is divided into two levels: 0.0176 yuan per seat-km for total flights, and 0.0528 yuan per seat-km for solo flights. The policy lasts from January 23, 2020 to June 30, 2020.</t>
  </si>
  <si>
    <t>http://jjs.mof.gov.cn/zhengcefagui/202003/t20200304_3478074.htm ; http://jjs.mof.gov.cn/zhengcefagui/202003/t20200304_3478074.htm</t>
  </si>
  <si>
    <t>Road toll exemption</t>
  </si>
  <si>
    <t>Road toll fee exempted on all vehicles that travel on toll roads, including toll bridges and tunnels, due to the outbreak of the new coronavirus called COVID-19. The exemption applies for the period 17 February 2020 to 5 May 2020. There is an estimated US$217 million lost per day on average that this policy is in place.</t>
  </si>
  <si>
    <t>https://ijglobal.com/articles/145671/toll-fee-exemption-takes-effect-across-china , https://www.thestandard.com.hk/breaking-news/section/2/141946/NWS-takes-hit-from-China-toll-fee-exemption</t>
  </si>
  <si>
    <t>SME deferred tax payments</t>
  </si>
  <si>
    <t>SMEs that have difficulties in tax declarations as a result of the pandemic can apply for deferred tax payment in accordance with the law, up to a maximum of 3 months. OUERP commentary: CNY300 billion allocated for SME support (https://www.scmp.com/economy/china-economy/article/3083268/china-coronavirus-stimulus-what-measures-have-been-used), so without further information, split into equal parts of spending.</t>
  </si>
  <si>
    <t>SME loan support</t>
  </si>
  <si>
    <t>China’s State Council approves an additional CNY500 billion (US$70 billion) for small business lending on top of CNY300 billion approved earlier in February for SME support.</t>
  </si>
  <si>
    <t>https://www.scmp.com/economy/china-economy/article/3083268/china-coronavirus-stimulus-what-measures-have-been-used</t>
  </si>
  <si>
    <t>SME R&amp;D subsidies</t>
  </si>
  <si>
    <t>Subsidies for R&amp;D costs of SMEs. For SMEs that are technology-based in the Zhongguancun National Independent Innovation Demonstration Zone. According to the actual situation of R&amp;D investment, each R&amp;D subsidy will not be greater than CNY 200,000.OUERP commentary: CNY300 billion allocated for SME support (https://www.scmp.com/economy/china-economy/article/3083268/china-coronavirus-stimulus-what-measures-have-been-used), so without further information, split into equal parts of spending.</t>
  </si>
  <si>
    <t>SME rent exemptions</t>
  </si>
  <si>
    <t>State-owned properties are instructed to exempt SMEs from rent for February if the firms have suspended or maintained operations without laying off many employees. Further, for eligible SMEs, other rent subsidies will be provided through the "rental link" policy. OUERP commentary: CNY300 billion allocated for SME support (https://www.scmp.com/economy/china-economy/article/3083268/china-coronavirus-stimulus-what-measures-have-been-used), so without further information, split into equal parts of spending.</t>
  </si>
  <si>
    <t>2,5</t>
  </si>
  <si>
    <t>SMEs loan support</t>
  </si>
  <si>
    <t>Part of package "M0228" - plans to increase low-interest loans by CNY300 billion to target individual industrial and commercial households and extend the due payment date.</t>
  </si>
  <si>
    <t>3,4</t>
  </si>
  <si>
    <t>SMEs preferential loan rates</t>
  </si>
  <si>
    <t>SMEs to benefit from incentives such as discounted interest rates that will be given through the "investment and loan award" policy. OUERP commentary: CNY300 billion allocated for SME loan support (https://www.scmp.com/economy/china-economy/article/3083268/china-coronavirus-stimulus-what-measures-have-been-used), so without further information, split into equal parts of spending. OUERP commentary: CNY300 billion allocated for SME support (https://www.scmp.com/economy/china-economy/article/3083268/china-coronavirus-stimulus-what-measures-have-been-used), so without further information, split into equal parts of spending.</t>
  </si>
  <si>
    <t>5,9,10,11</t>
  </si>
  <si>
    <t>Social insurance, pensions and work injury contribution cuts</t>
  </si>
  <si>
    <t>SMEs to receive temporary (for the period Feb-June 2020) exemptions from contributing to pensions, jobless and work-injury insurance. For large companies, these payments are halved.</t>
  </si>
  <si>
    <t>https://www.reuters.com/article/us-china-health-pension/china-to-cut-71-3-billion-insurance-fees-to-help-firms-amid-coronavirus-outbreak-idUSKBN20E15A ; https://www.china-briefing.com/news/china-reduce-social-insurance-commitments-smes-short-term-coronavirus-impact/</t>
  </si>
  <si>
    <t>Social security premium cuts for businesses</t>
  </si>
  <si>
    <t>China cut CNY123.9 billion (about $17.7 billion) in social security premiums for companies nationwide in February, with the sum from February through June expected to top CNY500 billion.</t>
  </si>
  <si>
    <t>https://www.china-briefing.com/news/china-cuts-social-insurance-costs-employers/ , http://english.www.gov.cn/news/pressbriefings/202003/25/content_WS5e7b202dc6d0c201c2cbf6d6.html ; http://www.xinhuanet.com/english/2020-03/25/c_138916012.htm</t>
  </si>
  <si>
    <t>Special epidemic funds</t>
  </si>
  <si>
    <t>Special allocation of a total of CNY108.75 billion ($15.58 billion) by March 2 to prevent the spread of the pandemic.</t>
  </si>
  <si>
    <t>https://uk.reuters.com/article/us-health-coronavirus-china-funds/china-allocated-156-billion-in-epidemic-prevention-funds-by-march-2-finance-ministry-official-idUKKBN20Q0Q7</t>
  </si>
  <si>
    <t>Special infrastructure bonds by local governments</t>
  </si>
  <si>
    <t>On the basis of the special re-lending support of the People’s Bank of China to provide preferential interest rate credit support to financial institutions, the central government will use 50% of the loan interest rate actually obtained by the central government for new loans to enterprises on the national list during the central epidemic prevention and control period after January 1, 2020. The discount period will not exceed 1 year.</t>
  </si>
  <si>
    <t>https://www.reuters.com/article/us-china-economy-stimulus-exclusive/exclusive-china-to-ramp-up-spending-to-revive-economy-could-cut-growth-target-sources-idUSKBN2161NW</t>
  </si>
  <si>
    <t>Bindiscriminate</t>
  </si>
  <si>
    <t>Subsidised loans for renewable energy companies</t>
  </si>
  <si>
    <t>Financial institutions to independently issue subsidized loans for renewable energy companies. Renewable energy project companies that are in the subsidy list may apply for subsidised loans - the loan amount is determined independently by the upper limit of the financial subsidy funds receivable and receivable by the enterprise. When applying for a loan, the enterprise needs to provide proof of ownership and other materials as proof and mortgage basis.</t>
  </si>
  <si>
    <t>Supporting rural tourism infrastructure</t>
  </si>
  <si>
    <t>Spending to include the maintenance of rural cultural tourism spots, leisure agricultural scenic spots and the construction of roadbeds connecting the main roads of Tongxiang and Tongcun, tourism roads and trails in scenic spots. This includes general forestry and/or grassland spending.</t>
  </si>
  <si>
    <t>Supporting tourism and digital cultural industries</t>
  </si>
  <si>
    <t>The plan, issued by NRDC and 27 other government departments, includes a clause that states digital cultural industries and tourism shall be further promoted.</t>
  </si>
  <si>
    <t>Suspension of SME administrative fees</t>
  </si>
  <si>
    <t>SMEs are exempted from special equipment inspection fees, sewage treatment fees, and road occupation fees. OUERP commentary: CNY300 billion allocated for SME support (https://www.scmp.com/economy/china-economy/article/3083268/china-coronavirus-stimulus-what-measures-have-been-used), so without further information, split into equal parts of spending.</t>
  </si>
  <si>
    <t>Tariff reductions</t>
  </si>
  <si>
    <t>Tariff reductions implemented on around 883 commodities. Some of the commodities benefiting from tariff reductions include: pharmaceutical raw materials and medical equipment for the pandemic, milk powder and other commodities in high consumer demand.</t>
  </si>
  <si>
    <t>http://www.gov.cn/xinwen/2020-12/31/content_5575912.htm</t>
  </si>
  <si>
    <t>Tax and Fee cuts on Rental Housing</t>
  </si>
  <si>
    <t>This year, CNY2.8 trillion will be allocated over a string of measures as outlined in the 2021 Government Work Report. Of this, China will ensure well-regulated development of the rental housing market, including tax and fee cuts on rental housing.</t>
  </si>
  <si>
    <t>Tax and rent reduction and exemption in Wuhan</t>
  </si>
  <si>
    <t>Rent for state-owned assets for business use exempted for 3 months and halved for 6 months. Taxable sales income of 3% exempt for VAT applied for small-scale VAT taxpayers. Industrial and commercial households exempt from insurance payments.</t>
  </si>
  <si>
    <t>Tax Cuts for Small/Micro-Businesses</t>
  </si>
  <si>
    <t>Tax levied on income under RMB 1 million for small/micro-businesses and the self-employed will be halved, while all current preferential tax policies will stay intact. The tax and fee cuts are expected to total as much as 700 billion yuan for market entities.</t>
  </si>
  <si>
    <t>Tax cuts for SMEs extended</t>
  </si>
  <si>
    <t xml:space="preserve">China will extend the duration of several temporary tax relief measures to offset the impact of the COVID-19 pandemic and further support SMEs. The Ministry of Finance and the State Taxation Administration said that the duration of some preferential tax policies, specified in 16 documents, will be extended till Dec 31, 2023, specifically to support the development of SMEs and foster scientific and technological innovation. The extended policies will increase the share of pre-tax deductions for research and development expenses, the value-added tax exemptions of interest income of SMEs of financial institutions, and VAT exemption for some pension institutions. The VAT relief to support the resumption of privately owned business will be extended to the end of this year. For small-scale VAT taxpayers in Hubei province, the tax rate will be reduced to 1% from 3% for taxable sales income and some prepaid VAT items. Some relief for personal income tax and supportive measures for the movie industry will also be extended to the end of this year, the two government departments said.
</t>
  </si>
  <si>
    <t>http://english.www.gov.cn/statecouncil/ministries/202103/24/content_WS605a8fd4c6d0719374afb49b.html</t>
  </si>
  <si>
    <t>Tax Cuts to Date, 3rd Quarter</t>
  </si>
  <si>
    <t>To this date, for 2021, China's tax and fee cuts have totalled CNY910.1 billion according to data from the State Taxation Administration. Some CY788.9 billion of taxes and CNY121.2 billion of fees were reduced, according to the administration. Since the beginning of this year, a mix of tax and fee cuts have been announced to alleviate financial burdens on businesses and strengthen market vitality following the aftermath of COVID, the administration said.</t>
  </si>
  <si>
    <t>http://english.www.gov.cn/archive/statistics/202111/05/content_WS61849701c6d0df57f98e48db.html</t>
  </si>
  <si>
    <t>Tax deduction for business imports</t>
  </si>
  <si>
    <t>Businesses that import materials that assist them in continuing production during the pandemic can deduct these from corporate income taxes.</t>
  </si>
  <si>
    <t>https://news.bloombergtax.com/daily-tax-report/china-offers-businesses-tax-relief-to-soften-coronavirus-impact</t>
  </si>
  <si>
    <t>Tax deductions and exemptions for epidemic-related imports and donations</t>
  </si>
  <si>
    <t>Imported epidemic prevention materials are exempt from VATs, import duties and consumption taxes. Donations of epidemic supplies can be eligible for tax deductions.</t>
  </si>
  <si>
    <t>Tax exemptions and modifications for hard-hit businesses</t>
  </si>
  <si>
    <t>Public transportation and businesses associated with daily necessities are exempt from VATs. Impacted businesses in hard-hit industries, including transportation, accommodation, catering and tourism, can carry over losses for an additional three years.</t>
  </si>
  <si>
    <t>Tax Exemptions for Disabled-Equipment Industry</t>
  </si>
  <si>
    <t>From 1st Jan 2021 to 31 December 2022, enterprises that produce and assemble special equipment for disabled people are exempt from Corporate Income Tax. The tax and fee cuts are expected to total as much as 700 billion yuan for market entities - this amount is split across the disaggregated policies equally as there is no specific information on its allocations.</t>
  </si>
  <si>
    <t>Tax Incentives for R&amp;D Expenditure in Manufacturing</t>
  </si>
  <si>
    <t>Ratio of the extra tax reductions on manufacturing enterprises' R&amp;D costs will be increased from 75% to 100%.</t>
  </si>
  <si>
    <t>Tax Reduction &amp; Continuation Policies</t>
  </si>
  <si>
    <t>This year, CNY2.8 trillion will be allocated over a string of measures as outlined in the 2021 Government Work Report. Of this, China will raise the VAT threshold for small-scale taxpayers from CNY100,000 to CNY150,000 in monthly sales. Other measures include extending the duration of temporary tax policies (including VAT relief for small-scale taxpayers), halving the income tax of SME and the self-employed, and more.</t>
  </si>
  <si>
    <t>Tax relief extension</t>
  </si>
  <si>
    <t>All previous tax relief policies extended to end of year.</t>
  </si>
  <si>
    <t>http://english.www.gov.cn/premier/news/202005/30/content_WS5ed197f3c6d0b3f0e94990da.html ; http://download.china.cn/en/pdf/report2021.pdf</t>
  </si>
  <si>
    <t>Training Workers' Skills</t>
  </si>
  <si>
    <t>This year, CNY2.8 trillion will be allocated over a string of measures as outlined in the 2021 Government Work Report. Of this, China will expand the scope of use for vocational skills training funds; launch large-scale, multi-level vocational skills training programs; complete the goals of the three-year initiative on providing vocational skills training and expanding enrolment in vocational colleges; a number of bases for training highly-skilled personnel will be opened; the public employment services system will be improved; an initiative will be carried out to boost the quality of employment services.</t>
  </si>
  <si>
    <t>Unaccounted spending for 22nd May Package</t>
  </si>
  <si>
    <t>Disaggregated spending for the fiscal stimulus package announced on the 22nd May.</t>
  </si>
  <si>
    <t>https://www.scmp.com/economy/china-economy/article/3085654/coronavirus-china-unveils-us500-billion-fiscal-stimulus ; https://s.wsj.net/public/resources/documents/2020%20NPC%20Work%20Report%20EN.pdf?mod=article_inline</t>
  </si>
  <si>
    <t>Upgrading traditional industries (i) equipment and machinery</t>
  </si>
  <si>
    <t>Accelerate the technological transformation of traditional industries. Aim to develop towards intelligent, safe, and high-end outputs. Spending is to promote the high-quality development of the machinery and equipment industry, particularly regenerating old agricultural machinery or construction industry machinery.</t>
  </si>
  <si>
    <t>Upgrading traditional industries (ii) petrochemical industry</t>
  </si>
  <si>
    <t>Spending for the safe and efficient development of the petrochemical industry. In particular, to support the transformation and upgrading of hazardous chemical companies, and set up a "one enterprise, one policy" review channel for projects that only declare the use of hazardous chemicals in small batches and do not involve manufacturing and large-scale hoarding.</t>
  </si>
  <si>
    <t>Upgrading traditional industries (iii) old ships</t>
  </si>
  <si>
    <t>Spending to promote the renewal and transformation of old ships.</t>
  </si>
  <si>
    <t>VAT cut for small-scale taxpayers in Hubei</t>
  </si>
  <si>
    <t>Until December 2021, for small-scale VAT taxpayers in Hubei, the tax rate will be reduced from 3% to 1% for taxable sales income and some prepaid VAT items. The tax and fee cuts are expected to total as much as 700 billion yuan for market entities.</t>
  </si>
  <si>
    <t>VAT reductions</t>
  </si>
  <si>
    <t>Waive the VAT from small-scale taxpayers (including self-employed individuals and SMEs) in Hubei Province, and decrease the VAT rate (for the same group) in other regions from 3% to 1%.</t>
  </si>
  <si>
    <t>Wetland reserves and parks in Jilin</t>
  </si>
  <si>
    <t>Northeast China's Jilin Province has set up 27 wetland reserves and 32 wetland parks as part of wetland conservation and restoration efforts. The province has rolled out ecological projects in several nature reserves to restore and expand wetland areas. So far, a total of 1,600 hectares of farmland have been restored to wetlands. Currently, the province has 997,600 hectares of wetland, of which 870,000 hectares are natural wetlands.</t>
  </si>
  <si>
    <t>http://www.china.org.cn/china/2021-02/13/content_77213898.htm</t>
  </si>
  <si>
    <t>Women's Federation Poverty-Alleviation Measures in 2020</t>
  </si>
  <si>
    <t>In 2020, women's federations initiated various poverty alleviation programs featuring e-commerce, consumption and pairing assistance, with sales of farm produce and handicrafts from Hubei Province and 52 poor counties totalling over 132 million yuan (around 20.5 million U.S. dollars), according to the All-China Women's Federation (ACWF). Local women's federations helped over 700,000 women increase their incomes by securing jobs in housekeeping, craftsmanship and e-commerce, among other areas. The ACWF also held training programs that covered 15,000 female farmers and organized more than 600 online courses for women in rural areas.</t>
  </si>
  <si>
    <t>http://www.china.org.cn/china/2021-02/14/content_77216065.htm</t>
  </si>
  <si>
    <t>Wuju Coal Mine Project</t>
  </si>
  <si>
    <t>CNY 3.267 billion spent on the construction of a coal preparation plant in the Pingliang Municipality.</t>
  </si>
  <si>
    <t>https://www.seetao.com/details/28779.html</t>
  </si>
  <si>
    <t>Colombia</t>
  </si>
  <si>
    <t>Additional funds</t>
  </si>
  <si>
    <t>Additional 140 billion pesos to the Emergency Mitigation fund, with which an aid of 160 thousand pesos per month will be financed, for three months, for approximately 300 thousand unemployed</t>
  </si>
  <si>
    <t>COP</t>
  </si>
  <si>
    <t>https://www.mintrabajo.gov.co/web/guest/prensa/comunicados/2020/octubre/mas-de-540-mil-trabajadores-cesantes-recibiran-auxilio-economico-a-traves-de-las-cajas-de-compensacion</t>
  </si>
  <si>
    <t>Additional funds for tourism</t>
  </si>
  <si>
    <t>Additional 10 billion for tourism department to benefit regional entrepreneurs</t>
  </si>
  <si>
    <t>https://www.mincit.gov.co/prensa/noticias/turismo/acciones-para-apoyar-turismo-en-norte-de-santander</t>
  </si>
  <si>
    <t>Additional spending for vaccines</t>
  </si>
  <si>
    <t>Funding for vaccine acquisition</t>
  </si>
  <si>
    <t>https://www.minhacienda.gov.co/webcenter/ShowProperty?nodeId=%2FConexionContent%2FWCC_CLUSTER-158941%2F%2FidcPrimaryFile&amp;revision=latestreleased</t>
  </si>
  <si>
    <t>Benefits for farmers</t>
  </si>
  <si>
    <t>220,000 pesos per employee for producers or farm workers</t>
  </si>
  <si>
    <t>https://dapre.presidencia.gov.co/normativa/normativa/DECRETO%20803%20DEL%204%20DE%20JUNIO%20DE%202020.pdf</t>
  </si>
  <si>
    <t>Cash transfers</t>
  </si>
  <si>
    <t>Cash transfers to farmers over 70 years of age of $160,000</t>
  </si>
  <si>
    <t>http://www.suin-juriscol.gov.co/archivo/decretoscovid/DECRETO486DE2020.pdf;https://www.agronegocios.co/aprenda/el-gobierno-dara-subsidios-a-500000-campesinos-mayores-de-70-anos-por-emergencia-2986845</t>
  </si>
  <si>
    <t>Cash Transfers to Agricultural Workers</t>
  </si>
  <si>
    <t>Created the Support Program for the payment of the service premium (PAP) for agricultural workers who have experienced at least a 20% decrease in income due to COVID.</t>
  </si>
  <si>
    <t>https://www.mintrabajo.gov.co/web/guest/prensa/comunicados/-/asset_publisher/JPk8E1y4UF0Y/content/empresas-del-sector-agropecuario-tambi-c3-a9n-podr-c3-a1n-acceder-al-subsidio-a-la-prima?_com_liferay_asset_publisher_web_portlet_AssetPublisherPortlet_INSTANCE_JPk8E1y4UF0Y_redirect=https%3A%2F%2Fwww.mintrabajo.gov.co%2Fweb%2Fguest%2Fprensa%2Fcomunicados%3Fp_p_id%3Dcom_liferay_asset_publisher_web_portlet_AssetPublisherPortlet_INSTANCE_JPk8E1y4UF0Y%26p_p_lifecycle%3D0%26p_p_state%3Dnormal%26p_p_mode%3Dview%26_com_liferay_asset_publisher_web_portlet_AssetPublisherPortlet_INSTANCE_JPk8E1y4UF0Y_cur%3D0%26p_r_p_resetCur%3Dfalse%26_com_liferay_asset_publisher_web_portlet_AssetPublisherPortlet_INSTANCE_JPk8E1y4UF0Y_assetEntryId%3D61070740</t>
  </si>
  <si>
    <t>Support Premium Payment Program (PAP)</t>
  </si>
  <si>
    <t>Cash Transfers to Suspended Workers</t>
  </si>
  <si>
    <t>Made the decision to extend the Formal Employment Support Program for one more month, until August, in order to reach more Colombians. Also, extended the breadth of the program to add non-formal education institutions to its beneficiaries.</t>
  </si>
  <si>
    <t>https://www.minhacienda.gov.co/webcenter/portal/SaladePrensa/pages_DetalleNoticia?documentId=WCC_CLUSTER-132830</t>
  </si>
  <si>
    <t>Formal Employment Support Program</t>
  </si>
  <si>
    <t>Provide economic aid of $160,000 per month over a period of 3 months to people who have lost their jobs and are on the waiting list to access the Unemployment Protection Mechanism.</t>
  </si>
  <si>
    <t>https://www.mintrabajo.gov.co/web/guest/prensa/comunicados/2020/junio/auxilio-economico-recibiran-desempleados-que-se-encuentran-en-lista-de-espera-para-acceder-al-mecanismo-de-proteccion-al-cesante</t>
  </si>
  <si>
    <t>The aim of the program is to assist workers in contractual suspension. Delivers unconditional cash transfers to workers subscribed to the Formal Employment Support Program. Individuals receive $160,000 per month for each month for which they have been contractually suspended.</t>
  </si>
  <si>
    <t>https://www.mintrabajo.gov.co/web/guest/prensa/comunicados/2020/junio/gobierno-nacional-presenta-nuevas-medidas-para-proteger-los-derechos-de-los-trabajadores-colombianos</t>
  </si>
  <si>
    <t>The program aims to benefit workers affiliated with the General Social Security System with a base income of up to $1 million per month. Contributions to each worker will be $220,000 per month.</t>
  </si>
  <si>
    <t>Compensation Funds</t>
  </si>
  <si>
    <t>Aid of 160 thousand pesos per month financed for three months to approximately 300,000 unemployed</t>
  </si>
  <si>
    <t>Resolution 2121</t>
  </si>
  <si>
    <t>Continuation of solidarity income program</t>
  </si>
  <si>
    <t>Program will continue until June 2021</t>
  </si>
  <si>
    <t>https://idm.presidencia.gov.co/prensa/Paginas/Con-el-nuevo-Compromiso-por-el-Futuro-de-Colombia-el-pais-esta-haciendo-las-grandes-apuestas-Duque-200820.aspx</t>
  </si>
  <si>
    <t>Commitment to the Future of Colombia Plan</t>
  </si>
  <si>
    <t>COVID Prevention Campaign</t>
  </si>
  <si>
    <t>Disbursed an additional $15 billion to the budget assigned to the Ministry of Health to attend to prevention and carry out campaigns aimed at alerting against the coronavirus.(N.B. - at this point, the virus had not yet reached Columbia but, as a preventative measure, these resources were transferred to strengthen the health portfolio capacity in the event of any eventuality.</t>
  </si>
  <si>
    <t>https://www.minhacienda.gov.co/webcenter/portal/SaladePrensa/pages_DetalleNoticia?documentId=WCC_CLUSTER-125273</t>
  </si>
  <si>
    <t>Creation of credit line Compromiso Reactivación
Multisectorial</t>
  </si>
  <si>
    <t>New line of credit from Findeter for green investments. Findeter is a publicly owned national development bank primarily financed by the federal government and fiscal flows. See https://www.findeter.gov.co/transparencia-y-acceso-a-la-informaci%C3%B3n-publica/estados-financieros#cont</t>
  </si>
  <si>
    <t>https://www.minhacienda.gov.co/webcenter/ShowProperty?nodeId=%2FConexionContent%2FWCC_CLUSTER-158933%2F%2FidcPrimaryFile&amp;revision=latestreleased</t>
  </si>
  <si>
    <t>Creation of Solidarity Fund for Education</t>
  </si>
  <si>
    <t>Fund to mitigate effect of crisis in education sector, providing funding of up to 1200000 pesos to more than 50,000 eligible families</t>
  </si>
  <si>
    <t>https://www.mineducacion.gov.co/1759/w3-article-400590.html?_noredirect=1; https://www.funcionpublica.gov.co/eva/gestornormativo/norma.php?i=122580</t>
  </si>
  <si>
    <t>Credit for schools</t>
  </si>
  <si>
    <t>Credit line to support education institutions affected by COVID-19</t>
  </si>
  <si>
    <t>https://www.minhacienda.gov.co/webcenter/ShowProperty?nodeId=%2FConexionContent%2FWCC_CLUSTER-149005%2F%2FidcPrimaryFile&amp;revision=latestreleased</t>
  </si>
  <si>
    <t>Credit line</t>
  </si>
  <si>
    <t>Credit line from Findeter to departments and municipalities for recovery projects</t>
  </si>
  <si>
    <t>https://www.minhacienda.gov.co/webcenter/ShowProperty?nodeId=%2FConexionContent%2FWCC_CLUSTER-148208%2F%2FidcPrimaryFile&amp;revision=latestreleased</t>
  </si>
  <si>
    <t>Credit line for businesses</t>
  </si>
  <si>
    <t>Credit line to public and private businesses from Findeter</t>
  </si>
  <si>
    <t>https://www.minhacienda.gov.co/webcenter/ShowProperty?nodeId=%2FConexionContent%2FWCC_CLUSTER-153242%2F%2FidcPrimaryFile&amp;revision=latestreleased</t>
  </si>
  <si>
    <t>New line of credit from Findeter to support public and private businesses</t>
  </si>
  <si>
    <t>https://www.minhacienda.gov.co/webcenter/ShowProperty?nodeId=%2FConexionContent%2FWCC_CLUSTER-146795%2F%2FidcPrimaryFile&amp;revision=latestreleased</t>
  </si>
  <si>
    <t>Credit line for departments, districts, and municipalities</t>
  </si>
  <si>
    <t>Territorial Bank Findeter with support of the government launches direct credit line so that territorial entities can initiate projects to promote economic recovery</t>
  </si>
  <si>
    <t>https://www.minhacienda.gov.co/webcenter/ShowProperty?nodeId=%2FConexionContent%2FWCC_CLUSTER-154730%2F%2FidcPrimaryFile&amp;revision=latestreleased</t>
  </si>
  <si>
    <t>Credit line release</t>
  </si>
  <si>
    <t>Authorization of Findeter and Bancoldex to release new credit lines to finance projects in response to the crisis</t>
  </si>
  <si>
    <t>https://www.funcionpublica.gov.co/eva/gestornormativo/norma.php?i=110695</t>
  </si>
  <si>
    <t>Cut in VAT</t>
  </si>
  <si>
    <t>Transitory exclusion of the sales tax -VAT in the provision of hotel and tourism services</t>
  </si>
  <si>
    <t>https://www.funcionpublica.gov.co/eva/gestornormativo/norma.php?i=127482</t>
  </si>
  <si>
    <t>Established until 31 July 2020, the exclusion of VAT on the leases or concessions of premises or commercial spaces. This exemption applies to premises or commercial spaces that were open to the public before the declaration of emergency and had to be closed to the public, totally or partially, due to COVID for a period of at least two weeks.</t>
  </si>
  <si>
    <t>https://www.dian.gov.co/Prensa/Paginas/BlogDetails.aspx?DianId=19</t>
  </si>
  <si>
    <t>Established that, until 31 December 2020, restaurants, cafes, patisseries and bars would not collect the National Consumption Tax, as the fee is reduced to 0%.</t>
  </si>
  <si>
    <t>In order to promote the reactivation of the country's economy, the government removed sales tax (VAT) for three days (19 June, 3 July, 19 July).</t>
  </si>
  <si>
    <t>Published the 211-strong list of goods exempt from VAT. Within this framework, transitory tax measures are to be adopted to help respond positively to the crisis.</t>
  </si>
  <si>
    <t>https://www.dian.gov.co/Prensa/Paginas/NG-Conozca-el-listado-bienes-exentos-de-IVA-segun-Decreto-551-de-2020.aspx</t>
  </si>
  <si>
    <t>Education funding from the Emergency Mitigation Fund</t>
  </si>
  <si>
    <t>Transfer to the department for education funds for paying entry fees for students of vulnerable families, credit lines for education to underprivileged families, and for general education spending</t>
  </si>
  <si>
    <t>https://www.minhacienda.gov.co/webcenter/ShowProperty?nodeId=%2FConexionContent%2FWCC_CLUSTER-155839%2F%2FidcPrimaryFile&amp;revision=latestreleased</t>
  </si>
  <si>
    <t>Educational Aid Plan</t>
  </si>
  <si>
    <t>For beneficiaries of the Colombian Institute of Educational Credit and Studies Abroad; includes granting of new credit, grace period of loan installments, and reduction of interest</t>
  </si>
  <si>
    <t>https://www.funcionpublica.gov.co/eva/gestornormativo/norma.php?i=110694#1</t>
  </si>
  <si>
    <t>Educational programs</t>
  </si>
  <si>
    <t>Continuance of programs such as Generation E, construction of educational infrastructure, and School Feeding Program</t>
  </si>
  <si>
    <t>Emergency funding</t>
  </si>
  <si>
    <t>Additional resources to Emergency Mitigation Fund</t>
  </si>
  <si>
    <t>https://dapre.presidencia.gov.co/normativa/normativa/DECRETO%20552%20DEL%2015%20DE%20ABRIL%20DE%202020.pdf</t>
  </si>
  <si>
    <t>Emergency Mitigation Fund</t>
  </si>
  <si>
    <t>Creation of Emergency Mitigation Fund to be invested in acquisition of tests, flow of resources to hospitals, guarantee income to vulnerable populations, and any additional needs due to COVID. A</t>
  </si>
  <si>
    <t>https://www.minhacienda.gov.co/webcenter/ShowProperty?nodeId=/ConexionContent/WCC_CLUSTER-127220</t>
  </si>
  <si>
    <t>Decree 444</t>
  </si>
  <si>
    <t>Emergency subsidy</t>
  </si>
  <si>
    <t>Loan to unemployed through unemployed protection mechanism</t>
  </si>
  <si>
    <t>https://www.mintrabajo.gov.co/prensa/comunicados/2020/abril/mas-recursos-destinara-el-gobierno-para-beneficiar-a-personas-que-han-quedado-sin-empleo</t>
  </si>
  <si>
    <t>Employment Protection</t>
  </si>
  <si>
    <t>In order to avoid layoffs of employees, the government will subsidise the equivalent of 40% of a minimum wage for the workers whose companies have experienced a reduction in turnover of more than 20%. Further, in order to increase company cash flows, payment of income tax that is about to expire will be postponed.</t>
  </si>
  <si>
    <t>https://www.minhacienda.gov.co/webcenter/portal/SaladePrensa/pages_DetalleNoticia?documentId=WCC_CLUSTER-129883</t>
  </si>
  <si>
    <t>Energy transition projects</t>
  </si>
  <si>
    <t>Funding for 25 strategic renewable energy and transmissions projects, including the generation of 55 thousand jobs, include 9 wind, 5 solar, 3 geothermal and one hydrogenation, as well as 9 energy transmission lines.</t>
  </si>
  <si>
    <t>https://idm.presidencia.gov.co/prensa/Paginas/Con-el-nuevo-Compromiso-por-el-Futuro-de-Colombia-el-pais-esta-haciendo-las-grandes-apuestas-Duque-200820.aspx; https://compromisoporcolombia.gov.co/</t>
  </si>
  <si>
    <t>Entrepreneurship fund</t>
  </si>
  <si>
    <t>Emprender Fund to empower entrepreneurs in Colombia between 18 and 28 years old and to finance business ideals in the municipality of Samaniego</t>
  </si>
  <si>
    <t>https://www.mintrabajo.gov.co/web/guest/prensa/comunicados/2020/noviembre/-4.800-millones-del-fondo-emprender-del-sena-promovera-el-emprendimiento-colombiano</t>
  </si>
  <si>
    <t>Entrepreneurship policy</t>
  </si>
  <si>
    <t>Creation of the National Entrepreneurship Policy to improve entrepreneurship financing, improve market access, and create platforms for sharing innovation, etc.</t>
  </si>
  <si>
    <t>https://www.mincit.gov.co/prensa/noticias/industria/aprobada-la-politica-nacional-de-emprendimiento</t>
  </si>
  <si>
    <t>Expansion of unemployment aid</t>
  </si>
  <si>
    <t>Re-opening of application channels for the Family Compensation Funds, which allows applicants to receive economic aid of 160,000 pesos for three months</t>
  </si>
  <si>
    <t>https://www.mintrabajo.gov.co/web/guest/prensa/comunicados/2020/noviembre/cajas-de-compensacion-continuan-recibiendo-postulaciones-para-que-poblacion-cesante-acceda-al-auxilio-economico; https://www.mintrabajo.gov.co/web/guest/prensa/comunicados/2020/noviembre/mintrabajo-tiene-140-mil-subsidios-disponibles-para-quienes-perdieron-el-trabajo-en-pandemia</t>
  </si>
  <si>
    <t>Extension of Formal Employment Support Program</t>
  </si>
  <si>
    <t>Extension of program that gives employers wage support for their employees. Women and sectors most affected by the pandemic will have support of $454,000 per worker, whilst for other sectors the support will be $363,000 per worker</t>
  </si>
  <si>
    <t>https://www.minhacienda.gov.co/webcenter/ShowProperty?nodeId=%2FConexionContent%2FWCC_CLUSTER-154572%2F%2FidcPrimaryFile&amp;revision=latestreleased</t>
  </si>
  <si>
    <t>Financial recognition for first line COVID carers</t>
  </si>
  <si>
    <t>One-time temporary financial recognition to health professionals and epidemiological surveillance personnel</t>
  </si>
  <si>
    <t>https://www.minsalud.gov.co/Paginas/Se-definio-reconocimiento-economico-para-primera-linea-de-atencion-al-covid-19.aspx</t>
  </si>
  <si>
    <t>Financial support for green energy</t>
  </si>
  <si>
    <t>The Ministry of Mines and Energy may use the uncommitted resources of the Electricity Networks Standardization Program -PRONE- with destination to the assignment and execution of new projects or that are already being executed</t>
  </si>
  <si>
    <t>https://www.funcionpublica.gov.co/eva/gestornormativo/norma.php?i=113699</t>
  </si>
  <si>
    <t>Financing to SMEs</t>
  </si>
  <si>
    <t>Credit to SMEs to promote reduction in greenhouse gas emissions by scaling financing to SMEs investments in energy-efficient projects</t>
  </si>
  <si>
    <t>https://www.iadb.org/en/news/idb-supports-colombia-improve-smes-productivity-and-energy-efficiency</t>
  </si>
  <si>
    <t>Funding for aid workers on contractual suspension</t>
  </si>
  <si>
    <t>Funding from FOME for aid program for workers on contractual suspension</t>
  </si>
  <si>
    <t>https://www.minhacienda.gov.co/webcenter/ShowProperty?nodeId=%2FConexionContent%2FWCC_CLUSTER-159962%2F%2FidcPrimaryFile&amp;revision=latestreleased</t>
  </si>
  <si>
    <t>Resolution 0706</t>
  </si>
  <si>
    <t>Funding for social programs</t>
  </si>
  <si>
    <t>Transfer from FOME to the Department for Social Prosperity social programs such as amplification of 2 cycles of the Solidarity Income Program</t>
  </si>
  <si>
    <t>https://www.minhacienda.gov.co/webcenter/ShowProperty?nodeId=%2FConexionContent%2FWCC_CLUSTER-167201%2F%2FidcPrimaryFile&amp;revision=latestreleased</t>
  </si>
  <si>
    <t>Resolucion 1576</t>
  </si>
  <si>
    <t>R4</t>
  </si>
  <si>
    <t>Funding for testing</t>
  </si>
  <si>
    <t>Funding from FOME for COVID-19 tests</t>
  </si>
  <si>
    <t>https://www.minhacienda.gov.co/webcenter/ShowProperty?nodeId=%2FConexionContent%2FWCC_CLUSTER-166311%2F%2FidcPrimaryFile&amp;revision=latestreleased</t>
  </si>
  <si>
    <t>Funding from FOME for vaccine acquisition from SINOVAC Life Sciences</t>
  </si>
  <si>
    <t>https://www.minhacienda.gov.co/webcenter/ShowProperty?nodeId=%2FConexionContent%2FWCC_CLUSTER-167089%2F%2FidcPrimaryFile&amp;revision=latestreleased</t>
  </si>
  <si>
    <t>Resolucion 1556</t>
  </si>
  <si>
    <t>Funding for women entrepreneurs</t>
  </si>
  <si>
    <t>Mujer Emprende fund to promote women's businesses</t>
  </si>
  <si>
    <t>https://www.mincit.gov.co/prensa/noticias/industria/se-activa-el-fondo-mujer-emprende-2021</t>
  </si>
  <si>
    <t>Healthcare provisions</t>
  </si>
  <si>
    <t>Telemedicine promotion and vaccine access</t>
  </si>
  <si>
    <t>Healthcare support for military</t>
  </si>
  <si>
    <t>Transfer from FOME to the Health System of the Military Forces and the National Police</t>
  </si>
  <si>
    <t>https://www.minhacienda.gov.co/webcenter/ShowProperty?nodeId=%2FConexionContent%2FWCC_CLUSTER-156714%2F%2FidcPrimaryFile&amp;revision=latestreleased</t>
  </si>
  <si>
    <t>Resolution 0450</t>
  </si>
  <si>
    <t>Hospital equipment transfer</t>
  </si>
  <si>
    <t>Transfer of hospital equipment to the Miraflores hospital under the Adaptation Fund</t>
  </si>
  <si>
    <t>https://www.minhacienda.gov.co/webcenter/ShowProperty?nodeId=%2FConexionContent%2FWCC_CLUSTER-155048%2F%2FidcPrimaryFile&amp;revision=latestreleased</t>
  </si>
  <si>
    <t>Hospital resources</t>
  </si>
  <si>
    <t>Supply of medical equipment to new hospital in Soplaviento</t>
  </si>
  <si>
    <t>https://www.minhacienda.gov.co/webcenter/ShowProperty?nodeId=%2FConexionContent%2FWCC_CLUSTER-153671%2F%2FidcPrimaryFile&amp;revision=latestreleased</t>
  </si>
  <si>
    <t>Infrastructure funding</t>
  </si>
  <si>
    <t>Fundings to build resilient infrastructure against climate change and protect vulnerable populations for the Caribbean region</t>
  </si>
  <si>
    <t>https://www.minhacienda.gov.co/webcenter/ShowProperty?nodeId=%2FConexionContent%2FWCC_CLUSTER-136990%2F%2FidcPrimaryFile&amp;revision=latestreleased</t>
  </si>
  <si>
    <t>Investment in the care and protection of patients with COVID</t>
  </si>
  <si>
    <t>The Legislative Decree aims to better address the care and protection of patients affected by COVID. Among the measures are temporary financial compensation for families affiliated to the subsidised scheme, as well as protection of contributors to the scheme who have been infected by COVID. Essentially, for those rendered unfit to work by COVID, the scheme will compensate them accordingly.</t>
  </si>
  <si>
    <t>https://www.minsalud.gov.co/Paginas/Minsalud-establecio-ruta-para-incapacidades-en-tiempos-de-covid-19.aspx; https://www.minhacienda.gov.co/webcenter/ShowProperty?nodeId=/ConexionContent/WCC_CLUSTER-127409</t>
  </si>
  <si>
    <t>National Guarantee Fund</t>
  </si>
  <si>
    <t>Spending to include the maintenance of rural cultural tourism spots, leisure agricultural scenic spots and the construction of roadbeds connecting the main roads of Tongxiang and Tongcun, tourism roads and trails in scenic spots.</t>
  </si>
  <si>
    <t>https://www.bnamericas.com/en/news/covid-19-colombia-launches-us3bn-credit-guarantee-program</t>
  </si>
  <si>
    <t>Plato Magdalena Aqueduct Investment</t>
  </si>
  <si>
    <t>Completed the reconstruction work of the electromechanical pumping system, which guarantees a better flow of drinking water and optimises the aqueduct system. The reconstruction of the pumping system increases the capacity of the plant and triples the potential of its flow, guaranteeing the continuous supply of drinking water for more than 66,000 inhabitants of one of the poorest regions in the country, helping to minimise the impact generated by the spread of COVID. The investment exceeds 3 billion pesos and benefits more than 66 thousand people.</t>
  </si>
  <si>
    <t>https://www.minhacienda.gov.co/webcenter/portal/SaladePrensa/pages_DetalleNoticia?documentId=WCC_CLUSTER-130250</t>
  </si>
  <si>
    <t>Provisions for electric power and fuel gas utilities</t>
  </si>
  <si>
    <t>Granting of liquidity line to public utilities companies as well as provisions for the Ministry of Energy to provide them with subsidies</t>
  </si>
  <si>
    <t>http://www.regiones.gov.co/Inicio/assets/files/189_decreto_517_2020.pdf</t>
  </si>
  <si>
    <t>Public service provision and rate increase suspension</t>
  </si>
  <si>
    <t>Provision of drinking water and suspension of rate decreases for public services</t>
  </si>
  <si>
    <t>https://www.funcionpublica.gov.co/eva/gestornormativo/norma.php?i=110596</t>
  </si>
  <si>
    <t>Reduction in consumption tax</t>
  </si>
  <si>
    <t>Reduction in consumption tax to 0%</t>
  </si>
  <si>
    <t>https://www.mincit.gov.co/prensa/noticias/turismo/aprobado-proyecto-de-ley-de-turismo-en-el-congreso</t>
  </si>
  <si>
    <t>Tourism Law</t>
  </si>
  <si>
    <t>Reduction in VAT</t>
  </si>
  <si>
    <t>Reduction of VAT on air tickets from 19% to 5% through December 2022 to promote tourism</t>
  </si>
  <si>
    <t>Part of the Get up to Christmas and Buy Lo Nuestro campaign, certain days in November will feature no VAT to boost consumption</t>
  </si>
  <si>
    <t>https://www.mincit.gov.co/prensa/noticias/industria/campana-madrugale-a-la-navidad-y-compra-lo-nuestro</t>
  </si>
  <si>
    <t>Relief to SMEs and rural entrepreneurs</t>
  </si>
  <si>
    <t>Credit and marketing provisions for rural producers, as well as relief for small and medium producers</t>
  </si>
  <si>
    <t>Restructuring of Avianca</t>
  </si>
  <si>
    <t>Government agreed to participate in the restructuring of Avianca (the Colombian air service), by financing up to USD 370 million as part of the process that the company will follow in filing for Chapter 11. The reasoning is to "guarantee the provision of the service, the air connectivity of Colombians and the general economic activity".</t>
  </si>
  <si>
    <t>https://www.minhacienda.gov.co/webcenter/portal/SaladePrensa/pages_DetalleNoticia?documentId=WCC_CLUSTER-142580</t>
  </si>
  <si>
    <t>School meal provisions</t>
  </si>
  <si>
    <t>Provision of school means for kids learning at home</t>
  </si>
  <si>
    <t>https://dapre.presidencia.gov.co/normativa/normativa/DECRETO%20533%20DEL%209%20DE%20ABRIL%20DE%202020.pdf</t>
  </si>
  <si>
    <t>Solidarity Income Program</t>
  </si>
  <si>
    <t>Provided income to 3 million households that are not part of the State's cash transfer programs but are in situations of extreme poverty and vulnerability. The measure is intended to mitigate the impacts of the COVID crisis. Households that are identified as beneficiaries will receive $160,000 during the month of April.</t>
  </si>
  <si>
    <t>https://www.minhacienda.gov.co/webcenter/portal/SaladePrensa/pages_DetalleNoticia?documentId=WCC_CLUSTER-127654</t>
  </si>
  <si>
    <t>Spending for Get up to Christmas and Buy Lo Nuestro campaign</t>
  </si>
  <si>
    <t>Money for campaigns to promote spending in the tourism industry</t>
  </si>
  <si>
    <t>Spending for vaccines</t>
  </si>
  <si>
    <t>Funding for vaccine acquisition from SINOVAC life sciences</t>
  </si>
  <si>
    <t>https://www.minhacienda.gov.co/webcenter/ShowProperty?nodeId=%2FConexionContent%2FWCC_CLUSTER-164533%2F%2FidcPrimaryFile&amp;revision=latestreleased</t>
  </si>
  <si>
    <t>Resolucion 1164</t>
  </si>
  <si>
    <t>Strengthening of SMEs in the Dairy Sector</t>
  </si>
  <si>
    <t>The program aims to work to strengthen 40 SMEs in the dairy sector and to allow them to innovate and scale their business.</t>
  </si>
  <si>
    <t>https://www.mincit.gov.co/prensa/noticias/industria/innpulsa-fortalece-40-empresas-del-sector-lacteo</t>
  </si>
  <si>
    <t>INNpulsa ESLAC</t>
  </si>
  <si>
    <t>Support for economic recovery of Tolima</t>
  </si>
  <si>
    <t>Steps taken by the Ministry of Commerce, Industry, and Tourism to develop export potential, promote digital transformation, expand Bancoldex credit coverage, strengthen entrepreneurship, promote the region as an investment destination and improve tourism</t>
  </si>
  <si>
    <t>https://www.mincit.gov.co/prensa/noticias/industria/mincomercio-respalda-Recuperación-Económica-tolima</t>
  </si>
  <si>
    <t>Continuation of assistance program for micro businesses in Antioquia,</t>
  </si>
  <si>
    <t>https://www.mincit.gov.co/prensa/noticias/industria/reactivacion-micronegocios-en-oriente-antioqueno</t>
  </si>
  <si>
    <t>Support of Elderly</t>
  </si>
  <si>
    <t>Provided beneficiaries of the Columbia Mayor program who, to date, received $80,000, an increased total of $160,000 for the June period. This measure benefits more than 1,700,000 older adults in vulnerable conditions who benefit from the program.</t>
  </si>
  <si>
    <t>Support Program for the Payment of the Premium</t>
  </si>
  <si>
    <t>Transfer to employers to provide workers with a bonus of 220,000 for workers who make below one million pesos</t>
  </si>
  <si>
    <t>https://www.funcionpublica.gov.co/eva/gestornormativo/norma.php?i=127341</t>
  </si>
  <si>
    <t>Suspension in energy surcharge</t>
  </si>
  <si>
    <t>Suspension of energy surcharge for providers in tourism industry</t>
  </si>
  <si>
    <t>NIndiscriminate</t>
  </si>
  <si>
    <t>Tariff suspension</t>
  </si>
  <si>
    <t>Suspension of tariffs in relation to the import of raw materials such as hard yellow corn, sorghum, soybeans and soybean cake</t>
  </si>
  <si>
    <t>https://dapre.presidencia.gov.co/normativa/normativa/DECRETO%20523%20DEL%207%20DE%20ABRIL%20DE%202020.pdf</t>
  </si>
  <si>
    <t>Total program spending—disaggregated above</t>
  </si>
  <si>
    <t>Total allocated for the Commitment to the Future of Colombia Plan, excluding energy transition projects</t>
  </si>
  <si>
    <t>Tourism Guide Support</t>
  </si>
  <si>
    <t>Tourism guides will receive an economic support package of 585,000 to mitigate the economic impact of COVID. This support is intended to be given to the tourism sector for the next three months.</t>
  </si>
  <si>
    <t>https://www.mincit.gov.co/prensa/noticias/turismo/por-3-meses-gobierno-incentivara-guias-de-turismo</t>
  </si>
  <si>
    <t>Tourism project funding/income tax cut</t>
  </si>
  <si>
    <t>Valuation of special tourism projects, benefits include some public funds and cut of income tax rate through Special Tourism Projects Program</t>
  </si>
  <si>
    <t>https://www.mincit.gov.co/prensa/noticias/turismo/proyectos-turisticos-especiales-reforzaran-turismo</t>
  </si>
  <si>
    <t>Tourism promotion</t>
  </si>
  <si>
    <t>Initiatives to promote tourism in Ocaña, La Playa de Belén, El Carmen, Río de Oro and Ábrego</t>
  </si>
  <si>
    <t>Transfer for rural subsidies</t>
  </si>
  <si>
    <t>Funding from FOME for subsidies for rural areas established in Ley 2071</t>
  </si>
  <si>
    <t>https://www.minhacienda.gov.co/webcenter/ShowProperty?nodeId=%2FConexionContent%2FWCC_CLUSTER-161464%2F%2FidcPrimaryFile&amp;revision=latestreleased</t>
  </si>
  <si>
    <t>Tree planting</t>
  </si>
  <si>
    <t>Planting of 180 million trees</t>
  </si>
  <si>
    <t>Unemployment Benefit</t>
  </si>
  <si>
    <t>Expanded unemployment benefits through the Family Compensation Funds to increase the coverage of benefits for people who meet the requirements.</t>
  </si>
  <si>
    <t>Unemployment benefits</t>
  </si>
  <si>
    <t>An economic aid of $ 160,000 will be received for 3 months by the people who lost their jobs and are on the waiting list to access the Unemployment Protection Mechanism</t>
  </si>
  <si>
    <t>Unemployment subsidies</t>
  </si>
  <si>
    <t>160,000 pesos per month for those in vulnerable situations</t>
  </si>
  <si>
    <t>https://www.mintrabajo.gov.co/web/guest/prensa/comunicados/2020/diciembre/mintrabajo-busca-a-los-ultimos-48-mil-beneficiarios-que-no-han-recibido-el-auxilio-del-programa-de-suspension-contractual-o-en-licencia-no-remunerada</t>
  </si>
  <si>
    <t>Vaccination rollout funding</t>
  </si>
  <si>
    <t>Transfer of funds from FOME for vaccination, including national transport of supplies</t>
  </si>
  <si>
    <t>https://www.minhacienda.gov.co/webcenter/ShowProperty?nodeId=%2FConexionContent%2FWCC_CLUSTER-165612%2F%2FidcPrimaryFile&amp;revision=latestreleased</t>
  </si>
  <si>
    <t>Resolucion 1231</t>
  </si>
  <si>
    <t>Vaccine distribution funding</t>
  </si>
  <si>
    <t>Transfer of funds from the FOME fund for the process of distributing the COVID-19 vaccine and to progress the national vaccine plan</t>
  </si>
  <si>
    <t>https://www.minhacienda.gov.co/webcenter/ShowProperty?nodeId=%2FConexionContent%2FWCC_CLUSTER-156134%2F%2FidcPrimaryFile&amp;revision=latestreleased</t>
  </si>
  <si>
    <t>Resolution 0339</t>
  </si>
  <si>
    <t>Vaccine funding from Emergency Mitigation Fund</t>
  </si>
  <si>
    <t>Funding for purchase of Moderna vaccine</t>
  </si>
  <si>
    <t>https://www.minhacienda.gov.co/webcenter/ShowProperty?nodeId=%2FConexionContent%2FWCC_CLUSTER-155149%2F%2FidcPrimaryFile&amp;revision=latestreleased</t>
  </si>
  <si>
    <t>Vaccine transport funding</t>
  </si>
  <si>
    <t>Transfer of funds from FOME for the international transport of 192,000 doses of the SINOVAC vaccine</t>
  </si>
  <si>
    <t>https://www.minhacienda.gov.co/webcenter/ShowProperty?nodeId=%2FConexionContent%2FWCC_CLUSTER-156067%2F%2FidcPrimaryFile&amp;revision=latestreleased</t>
  </si>
  <si>
    <t>Resolution 0338</t>
  </si>
  <si>
    <t>VAT exemption</t>
  </si>
  <si>
    <t>VAT exemption for hotel and tourism services</t>
  </si>
  <si>
    <t>VAT exemption during emergency period of sales of certain medical equipment</t>
  </si>
  <si>
    <t>https://dapre.presidencia.gov.co/normativa/normativa/DECRETO%20438%20DEL%2019%20DE%20MARZO%20DE%202020.pdf</t>
  </si>
  <si>
    <t>VAT exemption dates</t>
  </si>
  <si>
    <t>Establishment of three days of sales tax VAT exemption for covered goods</t>
  </si>
  <si>
    <t>https://www.funcionpublica.gov.co/eva/gestornormativo/norma.php?i=124924</t>
  </si>
  <si>
    <t>0% VAT rate for 211 goods, including medical equipment, soap, antibacterial gel, laundry detergent, some cleaners, special masks, gloves for surgery, nebulizers, vital sign monitors, portable x-ray machines and hospital beds. The 0% VAT rate will apply during the time the sanitary emergency is in place.</t>
  </si>
  <si>
    <t>https://dapre.presidencia.gov.co/normativa/normativa/DECRETO%20551%20DEL%2015%20DE%20ABRIL%20DE%202020.pdf</t>
  </si>
  <si>
    <t>VAT suspension on any goods used to respond to the pandemic</t>
  </si>
  <si>
    <t>https://dapre.presidencia.gov.co/normativa/normativa/DECRETO%20530%20DEL%208%20DE%20ABRIL%20DE%202020.pdf</t>
  </si>
  <si>
    <t>Vocational training</t>
  </si>
  <si>
    <t>Training for workers in advanced technologies in the IT and BPO industries</t>
  </si>
  <si>
    <t>mincit.gov.co/prensa/noticias/industria/formacion-en-tecnologias-para-empresas-de-ti-y-bpo</t>
  </si>
  <si>
    <t>Wage Compensation</t>
  </si>
  <si>
    <t>Provided a income of $160,000 pesos per month to those who have been fired or are on unpaid leave. The measure was expected to benefit about 4 million workers who have been fired and about 600,000 people who have suspended contracts.</t>
  </si>
  <si>
    <t>https://www.mintrabajo.gov.co/web/guest/prensa/comunicados/2020/220.000-de-la-prima-de-junio-sera-subsidiada-por-el-gobierno-a-quienes-ganan-1-salario-minimo</t>
  </si>
  <si>
    <t>Wage Compensation (PAEF)</t>
  </si>
  <si>
    <t>In order that millions of Colombians can keep their jobs, the government will subsidise payroll payments. This is with the aim of avoiding layoffs and encouraging companies that laid off workers to hire them again. Through this program, the government will subsidise the equivalent of 40% of a minimum wage of workers, depending on certain conditions.</t>
  </si>
  <si>
    <t>https://www.minhacienda.gov.co/webcenter/portal/SaladePrensa/pages_DetalleNoticia?documentId=WCC_CLUSTER-130180</t>
  </si>
  <si>
    <t>Worker benefits</t>
  </si>
  <si>
    <t>Financial support for those demobilized from armed groups of 160,000 pesos for three months</t>
  </si>
  <si>
    <t>https://www.funcionpublica.gov.co/eva/gestornormativo/norma.php?i=113668</t>
  </si>
  <si>
    <t>Worker subsidy</t>
  </si>
  <si>
    <t>Advanced subsidy ahead of Christmas to around 1 million public servants</t>
  </si>
  <si>
    <t>https://www.mintrabajo.gov.co/web/guest/prensa/comunicados/2020/noviembre/a-1-millon-de-servidores-publicos-se-les-adelanto-la-navidad-con-el-pago-anticipado-de-la-prima</t>
  </si>
  <si>
    <t>Youth and entrepreneurship program</t>
  </si>
  <si>
    <t>Program for young people between 14 and 28, where speakers and academics will provide training in entrepreneurship, sustainability, and innovation</t>
  </si>
  <si>
    <t>https://www.mincit.gov.co/prensa/noticias/turismo/gobierno-nacional-presenta-el-programa-gen-t</t>
  </si>
  <si>
    <t>Costa Rica</t>
  </si>
  <si>
    <t>A new bridge has been built</t>
  </si>
  <si>
    <t>The government has invested in the construction of a bridge in the rural area between Puntarenas and Montes de Oro. Delivered on 21st May 2021.</t>
  </si>
  <si>
    <t>CRC</t>
  </si>
  <si>
    <t>https://www.presidencia.go.cr/comunicados/2021/05/nuevo-puente-sobre-rio-aranjuez-en-arancibia-de-puntarenas-reactiva-economia-local/</t>
  </si>
  <si>
    <t>Covid-19 IMF Emergency Assistance</t>
  </si>
  <si>
    <t>Funding under the Rapid Financing Instrument (RFI) to support essential COVID-19-related health spending and relief measures aimed at the most affected sectors and vulnerable populations.</t>
  </si>
  <si>
    <t>https://www.imf.org/en/News/Articles/2020/04/29/pr20194-costa-rica-imf-executive-board-approves-us-emergency-assistance-address-covid-19-pandemic ; https://www.hacienda.go.cr/noticias/15748-gobierno-recibe-mision-del-fondo-monetario-internacional ; https://www.presidencia.go.cr/comunicados/2020/04/gobierno-recibe-mision-del-fondo-monetario-internacional/ ; https://semanariouniversidad.com/ultima-hora/prestamo-de-fmi-de-504-millones-queda-en-firme-las-dudas-son-sobre-el-acuerdo-de-stand-by/</t>
  </si>
  <si>
    <t>Covid-19 vaccine purchases</t>
  </si>
  <si>
    <t>Borrowed funds used for the acquisition, distribution and application of Covid vaccines for approximately 72% of the population. The loan from CABEI has a 20-year term.</t>
  </si>
  <si>
    <t>https://www.bcie.org/novedades/noticias/articulo/bcie-financiara-con-us80-millones-el-acceso-de-37-millones-de-costarricenses-a-vacuna-contra-el-covid-19</t>
  </si>
  <si>
    <t>Donations to small agricultural producers</t>
  </si>
  <si>
    <t>Donations of equipment, supplies and tools allocated to 722 families by the Rural Development Institute (INDER) with total cost of ₡ 563 million.</t>
  </si>
  <si>
    <t>https://covid19.go.cr/inder-invierte-%c2%a2563-millones-para-productores-afectados-por-la-pandemia/</t>
  </si>
  <si>
    <t>Fiscal Relief Law for COVID-19</t>
  </si>
  <si>
    <t>Introduces a tax holiday for the period from March to May, whereby the payment of four kinds of taxes can be postponed until 31st December 2020. Applies to (1) VAT, (2) Income Tax Payments, (3) Selective Consumption Taxes, (4) Tariffs on imported goods.</t>
  </si>
  <si>
    <t>https://covid19.go.cr/ley-9830-plan-de-alivio-fiscal/ ; https://www.presidencia.go.cr/comunicados/2020/03/hacienda-agradece-a-asamblea-legislativa-la-pronta-aprobacion-de-la-ley-de-alivio-fiscal-ante-el-covid-19/</t>
  </si>
  <si>
    <t>Law 9830, Tax Relief Plan</t>
  </si>
  <si>
    <t>Government digs a new well</t>
  </si>
  <si>
    <t>A new well is being constructed in Marbella (Guanacaste), to serve approximately 1000 local residents, improving water access.</t>
  </si>
  <si>
    <t>https://www.presidencia.go.cr/comunicados/2021/05/inicia-perforacion-de-nuevo-pozo-para-abastecer-de-agua-potable-a-marbella-en-guanacaste/</t>
  </si>
  <si>
    <t>Grants to 200 SMEs affected by Covid</t>
  </si>
  <si>
    <t>200 SMEs will be picked in an open contest by a committee of experts and will be supported with US $ 5.6 million in grants.</t>
  </si>
  <si>
    <t>https://www.presidencia.go.cr/comunicados/2020/04/programa-alivio-dara-fondos-no-reembolsables-a-200-pymes-afectadas-por-covid-19/</t>
  </si>
  <si>
    <t>Jet fuel subsidy</t>
  </si>
  <si>
    <t>Jet Fuel Subsidy by executive decree, the Public Service Regulatory Authority (ARESEP) to set the exact price. The aim is to stimulate tourism.</t>
  </si>
  <si>
    <t>https://covid19.go.cr/decreto-baja-precio-de-combustibles-de-aviones-para-reactivar-el-turismo/ ; https://www.presidencia.go.cr/comunicados/2020/05/decreto-baja-precio-de-combustible-de-aviones-para-reactivar-el-turismo/</t>
  </si>
  <si>
    <t>Liquidity support of state banks</t>
  </si>
  <si>
    <t>A disbursement of US $90 million to the National Bank of Costa Rica and the Bank of Costa Rica, to promote their continued funding of the industrial, agricultural and service sectors amidst the crisis.</t>
  </si>
  <si>
    <t>https://www.bcie.org/novedades/noticias/articulo/ante-emergencia-de-covid-19-bcie-autoriza-us90-millones-para-fortalecer-liquidez-de-banca-estatal-en-costa-rica</t>
  </si>
  <si>
    <t>Moratorium on tourism/airfare taxes</t>
  </si>
  <si>
    <t>The Costa Rican Tourism Institute introduces a moratorium on the $15 and 5% taxes on flight tickets. Taxes payable from April to July can be deferred until 30th November 2020.</t>
  </si>
  <si>
    <t>https://covid19.go.cr/ict-acuerda-moratoria-a-empresas-en-pago-de-impuestos-turisticos/</t>
  </si>
  <si>
    <t>Plan Protect ("Plan PROTEGER")</t>
  </si>
  <si>
    <t>Various forms of financial support: Monthly "Proteger Bonus" for formal full-time workers who were suspended, and independent, temporary or informal workers whose income or working hours were reduced as a result of Covid-19. Suspension of mandatory payments to the Social Security Fund.</t>
  </si>
  <si>
    <t>https://covid19.go.cr/gobierno-acciona-el-plan-proteger/ ; https://www.proteger.go.cr/general ; https://www.presidencia.go.cr/comunicados/2020/03/gobierno-apoyara-sectores-criticos-de-empleo-aliviando-cargas-sociales/ ; https://covid19.go.cr/disminucion-de-la-base-minima-contributiva/</t>
  </si>
  <si>
    <t>The CR Transport Ministry invested $22.5m into refurbishing improving a road in a popular tourism region.</t>
  </si>
  <si>
    <t>https://www.presidencia.go.cr/comunicados/2021/05/entregada-intervencion-vial-de-21-8-km-entre-playa-naranjo-y-paquera/</t>
  </si>
  <si>
    <t>Social benefits programme</t>
  </si>
  <si>
    <t>The Social Protection Programme by the Joint Institute of Social Assistance has disbursed 42bn colones. The program gives financial transfers to students, young families, poor families and people in need.</t>
  </si>
  <si>
    <t>https://www.presidencia.go.cr/comunicados/2021/05/inversion-social-del-imas-alcanza-a-mas-de-225-mil-familias/</t>
  </si>
  <si>
    <t>VAT exemption on goods and services, income tax extension</t>
  </si>
  <si>
    <t>A VAT exemption goods in the legally defined basic goods basket (canasta basica tributaria). VAT changes from 1% to 0% from 1st July 2020 until 30th June 2021. State School employees will now pay income tax (which was not the case before the crisis).</t>
  </si>
  <si>
    <t>https://www.hacienda.go.cr/noticias/15840-ejecutivo-presenta-proyecto-de-ley-que-exonera-del-iva-a-la-canasta-basica-tributaria-hasta-junio-de-2021</t>
  </si>
  <si>
    <t>Cuba</t>
  </si>
  <si>
    <t>Agricultural investment</t>
  </si>
  <si>
    <t>Agricultural investment, involving the: 
- Promotion of exports to bring in foreign exchange.
- Increasing numbers of 'mini-industries' and 'micro-dairies' which provide agricultural products at the municipal level.
- More livestock units.
- Increased fish farming.
- Increased production of animal and pig feed.
- Investment in the use of sugar production by-products.
- Agri-scientific attention paid to seeds.
- Land reform to incentivise the use of idle land. 
- Rationalisation of state agri firms.
- Concentration of dairy production. 
The strategy also calls for substitution to high-demand, high-yield, low-input crops (such as plantain, beans, cucumber).</t>
  </si>
  <si>
    <t>CUP</t>
  </si>
  <si>
    <t>https://www.lastunas.gob.cu/es/actualidad/noticias/1431-enfrentando-el-desafio-economico-y-social; https://www.presidencia.gob.cu/es/noticias/aprueba-consejo-de-ministros-estrategia-para-impulsar-la-economia-y-enfrentar-la-crisis-mundial-provocada-por-la-covid-19/; https://www.mincin.gob.cu/content/gobierno-cubano-informa-sobre-nuevas-medidas-econ%C3%B3micas</t>
  </si>
  <si>
    <t>Estrategia Económico-Social (Social and Economic Strategy)</t>
  </si>
  <si>
    <t>Biotechnology industry</t>
  </si>
  <si>
    <t>Investment in Cuban biopharma and biotechnology with the aim of increasing the export potential of this industry. Focus on, for example, gene medicines, HIV treatments, electromedical equipment, immunity based vaccines (e.g. for HepB), and diagnostic systems (for domestic use).</t>
  </si>
  <si>
    <t>Bonuses for healthcare assistants</t>
  </si>
  <si>
    <t>Healthcare support workers (food, clothing, hygiene, laundry) working in high-risk hospitals receive an additional CUP 250 per month in pay.</t>
  </si>
  <si>
    <t>https://www.gacetaoficial.gob.cu/sites/default/files/goc-2020-o39_0_0.pdf</t>
  </si>
  <si>
    <t xml:space="preserve">Ministry of Labour and Social Security Resolution 19/2020 (GOC-2020-419-O39) 
</t>
  </si>
  <si>
    <t>Furlough</t>
  </si>
  <si>
    <t>Workers unable to start remote working will receive 100% of their salary for one month, and 60% after that. This measure also applies to carers of children unable to attend education and those vulnerable to the coronavirus through age or physical condition. Those required to self-isolated by the state health authority will receive 100% of their wage for the period of self-isolation.</t>
  </si>
  <si>
    <t>http://misiones.minrex.gob.cu/es/articulo/medidas-adoptadas-por-el-gobierno-de-cuba-de-enfrentamiento-al-covid-19-anunciadas-en-mesa ; https://www.presidencia.gob.cu/es/noticias/cuba-trabaja-sin-descanso-para-enfrentar-la-covid-19/ ; https://www.gacetaoficial.gob.cu/es/gaceta-oficial-no-39-ordinaria-de-2020</t>
  </si>
  <si>
    <t xml:space="preserve">Council of Ministers Decree 6/2020 (GOC-2020-418-O39)
</t>
  </si>
  <si>
    <t>Implementation of 4G</t>
  </si>
  <si>
    <t>Expansion of domestic production of digital TV reception devices in order to release the 700 MHz band, which is necessary for 4G mobile signal.</t>
  </si>
  <si>
    <t>Import replacement</t>
  </si>
  <si>
    <t>Develop an import replacement strategy aimed at leveraging industrial capacity of no less than 80%, mainly in toiletries and cleaning products, textiles and clothing, plastic articles, polygraphs, electrical equipment and luminaires, medical products, pneumatics and mechanical productions for transport, agriculture and construction.</t>
  </si>
  <si>
    <t>Local level investment in roads (as well as other infrastructure needs identified by territorial governments).</t>
  </si>
  <si>
    <t>Investment in food production</t>
  </si>
  <si>
    <t>Investment in food production, especially in low-cost foods such as MDM (a mincemeat) and peasant sausage, as well as focus on soy through the building of two factories (aimed at substitution of imports), the operation of soy-based ice cream 'mini-plants', the production of goats and buffalo milk and milk products, freshwater lobster harvesting, and sugar for export. Adjustment to the production plan to achieving annual plantings of sugar of at least 130,000 Ha by 2022 and potential capacity utilisation of 70% in the 2020-21 harvest, and 80% by the harvest after.</t>
  </si>
  <si>
    <t>Investment in healthcare</t>
  </si>
  <si>
    <t>Aimed at ensuring the provision of basic health services to the population, with priority to medical emergencies, cardiovascular diseases, maternal child health, the cancer programme, in addition to epidemiological monitoring and control measures, based on the situation created by COVID-19.</t>
  </si>
  <si>
    <t>Investment in railways</t>
  </si>
  <si>
    <t>Continuation of the process of improving the railway system, with the:
- Creation of companies for the transport of sugar products. 
- Construction, repair and maintenance of railways.
- Implementation of express services.</t>
  </si>
  <si>
    <t>Investment in tourism</t>
  </si>
  <si>
    <t>Promotion of tourism by investing in:
- An advertisement campaign.
- Local representatives overseas.
- The opening of direct flights to Cuba. 
- Hospitality training schools.
- Online sales channels and platforms. 
- Marketing of 'health tourism' to encourage purchase of Cuban healthcare services. 
Aimed at increasing tourism in Cuba by 10% on the 2019 figures.</t>
  </si>
  <si>
    <t>Job creation programme</t>
  </si>
  <si>
    <t>A program for the generation of jobs in the economy (especially in the territories with lower activity rates). Aimed at promoting an increase in national production, in particular that of food, production chains, the export of goods and services, import substitution, the application of science, and innovation.</t>
  </si>
  <si>
    <t>Major package - direct support</t>
  </si>
  <si>
    <t>1,900 million pesos on supplementing Cubans' salaries - presumably direct payments, but might be an alternative mechanism.</t>
  </si>
  <si>
    <t>https://www.mfp.gob.cu/inicio/noticia.php?&amp;id=753</t>
  </si>
  <si>
    <t>Major package - other</t>
  </si>
  <si>
    <t>Other unnamed initiatives to bring total of 21/12 major package description to 16bn</t>
  </si>
  <si>
    <t>Major package - vaccines, boosters, and medicine</t>
  </si>
  <si>
    <t>3,300 million pesos on vaccinating 9,400,000 Cubans and 400 million pesos on distributing boosters. 6,230 million pesos on acquiring medical supplies.</t>
  </si>
  <si>
    <t>Modernization of industry</t>
  </si>
  <si>
    <t>Modernization effort in industry, including:
- Introduction of and education in new technology and manufacturing systems
- Promotion of links between research bodies and industry
- Investment in the computerisation and automation of industry
- Development of management models (particularly focused on computerisation)
- Development of industrial/technological parks at domestically and abroad</t>
  </si>
  <si>
    <t>Removal of tax on foreign exchange</t>
  </si>
  <si>
    <t>Conversion to/from US Dollars from/to Cuban currency is no longer subject to a 10% tax.</t>
  </si>
  <si>
    <t>https://www.gacetaoficial.gob.cu/sites/default/files/goc-2020-ex38_1.pdf</t>
  </si>
  <si>
    <t>Central Bank of Cuba Resolution 103/2020 (GOC-2020-494-EX38)</t>
  </si>
  <si>
    <t>Robotics education</t>
  </si>
  <si>
    <t>Implementation of a network of robotics laboratories by the Young Computer and Electronic Clubs. Aim is to disseminate robotics to the community, and to develop intellect and creativity in this field for future contributions to the Cuban economy.</t>
  </si>
  <si>
    <t>Support for affected business</t>
  </si>
  <si>
    <t>100% Cuban-owned firms (both in the state and private sectors) receive various tax breaks, as well as remuneration for any extraordinary expenses faced due to the pandemic.</t>
  </si>
  <si>
    <t>https://www.gacetaoficial.gob.cu/sites/default/files/goc-2020-ex22_0_0.pdf</t>
  </si>
  <si>
    <t>Ministry of Finance and Prices Resolution 150/2020 (GOC-2020-351-EX22)</t>
  </si>
  <si>
    <t>Tax break for importers</t>
  </si>
  <si>
    <t>Customs tax break for importers of food and health products, aimed at alleviating shortages during the pandemic.</t>
  </si>
  <si>
    <t>https://www.gacetaoficial.gob.cu/sites/default/files/goc-2021-ex65.pdf</t>
  </si>
  <si>
    <t>Resolution 318/2021 (GOC-2021-698-EX65)</t>
  </si>
  <si>
    <t>Customs tax break for the importers of inputs and raw materials until 31 December 2021, aimed at increasing production during the COVID-19 pandemic.</t>
  </si>
  <si>
    <t>https://www.gacetaoficial.gob.cu/sites/default/files/goc-2021-ex68.pdf</t>
  </si>
  <si>
    <t xml:space="preserve">Resolution 321/2021 (GOC-2021-728-EX68)
</t>
  </si>
  <si>
    <t>Tax break for suppliers of pandemic-related goods</t>
  </si>
  <si>
    <t>Income tax break for people who supply goods made neccessary by the pandemic, where that supply is seperate from their usual income source.</t>
  </si>
  <si>
    <t>https://www.gacetaoficial.gob.cu/sites/default/files/goc-2021-ex71_.pdf</t>
  </si>
  <si>
    <t xml:space="preserve">Resolution 338/2021 (GOC-2021-758-EX71)
</t>
  </si>
  <si>
    <t>Tax breaks</t>
  </si>
  <si>
    <t>Various tax breaks and bonuses for individuals and firms during the first phase of reopening.</t>
  </si>
  <si>
    <t>https://www.gacetaoficial.gob.cu/sites/default/files/goc-2020-ex40_0.pdf</t>
  </si>
  <si>
    <t>Ministry of Finance and Prices Resolutions 200/2020, 201/2020</t>
  </si>
  <si>
    <t>Tax breaks for exporters</t>
  </si>
  <si>
    <t>Various reductions on income and profit taxes for 100% Cuban-owned exporters operating in the Mariel Special Development Zone.</t>
  </si>
  <si>
    <t>https://www.gacetaoficial.gob.cu/sites/default/files/goc-2020-ex46_0.pdf</t>
  </si>
  <si>
    <t>Ministry of Finance and Prices Resolution No. 222/2020 (GOC-2020-588-EX46)</t>
  </si>
  <si>
    <t>Tax breaks for the cultural sector</t>
  </si>
  <si>
    <t>Artists affected by lockdown measures may apply to defer taxes.</t>
  </si>
  <si>
    <t>http://misiones.minrex.gob.cu/es/articulo/medidas-adoptadas-por-el-gobierno-de-cuba-de-enfrentamiento-al-covid-19-anunciadas-en-mesa ; https://www.gacetaoficial.gob.cu/sites/default/files/goc-2020-ex22_0_0.pdf</t>
  </si>
  <si>
    <t>Ministry of Finance and Prices Resolution 149/2020 (GOC-2020-350-EX22)</t>
  </si>
  <si>
    <t>Tax breaks for the self-employed</t>
  </si>
  <si>
    <t>Exemption from the annual payment of the Personal Income Tax for self-employed workers who could not work for a period of six months or more due to COVID-19, as a compensatory measure for loss of income.</t>
  </si>
  <si>
    <t>https://www.gacetaoficial.gob.cu/sites/default/files/goc-2020.ex2_.pdf</t>
  </si>
  <si>
    <t>National Assembly of People's Power Law 137/2021 On the State Budget for the Year 2021 (GOC-2021-09-EX2)</t>
  </si>
  <si>
    <t>Payment of the 'Special Contribution to Social Security' (national insurance) for self-employed workers whose work is suspended is deferred.</t>
  </si>
  <si>
    <t>http://misiones.minrex.gob.cu/es/articulo/medidas-adoptadas-por-el-gobierno-de-cuba-de-enfrentamiento-al-covid-19-anunciadas-en-mesa ; http://www.mfp.gob.cu/inicio/noticia.php?&amp;id=474; https://www.gacetaoficial.gob.cu/sites/default/files/goc-2020-ex22_0_0.pdf</t>
  </si>
  <si>
    <t>Self-employed workers in the hospitality sector, who were affected by lockdown measures such as reduced capacity, as well as members of other sectors disrupted as designated by local authorities, will have a 50 percent reduction in the contribution in the monthly tax accounts and the payment of the corresponding taxes.</t>
  </si>
  <si>
    <t>Tax incentives to stimulate food processing and marketing</t>
  </si>
  <si>
    <t>Approves bonus with the application of a tax rate of 5%, the payment of sales tax to municipal and provincial trade and gastronomy companies, as well as to other entities, for the marketing of food products from mini-industries.</t>
  </si>
  <si>
    <t>https://www.gacetaoficial.gob.cu/es/resolucion-247-de-2020-de-ministerio-de-finanzas-y-precios</t>
  </si>
  <si>
    <t>Resolution 247/2020 (GOC-2020-612-EX52)</t>
  </si>
  <si>
    <t>Tourism development programme</t>
  </si>
  <si>
    <t>Return to use of unutilised hospitality venues and hotel rooms; investment in renewable sources of energy for use by the tourism sector.</t>
  </si>
  <si>
    <t>Vaccination incentive</t>
  </si>
  <si>
    <t>Payment for time off work taken to get vaccinated.</t>
  </si>
  <si>
    <t>https://www.gacetaoficial.gob.cu/sites/default/files/goc-2021-ex56.pdf</t>
  </si>
  <si>
    <t>Resolution 66/2021 (GOC-2021-638-EX56)</t>
  </si>
  <si>
    <t>Vaccination programme funding</t>
  </si>
  <si>
    <t>Subsidies for the construction materials, salaries, transportation costs, etc needed for Cuba's vaccination programme.</t>
  </si>
  <si>
    <t>https://www.gacetaoficial.gob.cu/sites/default/files/goc-2021-o82.pdf</t>
  </si>
  <si>
    <t>Resolution 248/2021 (GOC-2021-706-O82)</t>
  </si>
  <si>
    <t>Wage protection for the self-employed</t>
  </si>
  <si>
    <t>Self-employed (non-state sector) workers are guaranteed at least the minimum wage by the state.</t>
  </si>
  <si>
    <t>http://misiones.minrex.gob.cu/es/articulo/medidas-adoptadas-por-el-gobierno-de-cuba-de-enfrentamiento-al-covid-19-anunciadas-en-mesa ; http://www.cubadebate.cu/noticias/2020/03/20/gobierno-cubano-informa-nuevas-medidas-para-el-enfrentamiento-a-la-covid-19-video/#anexo-1339241</t>
  </si>
  <si>
    <t>Czech Republic</t>
  </si>
  <si>
    <t>Bank loans with state guarantee for hotels/hostels, etc.</t>
  </si>
  <si>
    <t>At its 25 January 2021 session, the Government approved an amendment to a Government resolution, by which operators of accommodation facilities are now eligible for a bank loan with a State guarantee from Export Guarantee &amp; Insurance Corp.</t>
  </si>
  <si>
    <t>CZK</t>
  </si>
  <si>
    <t>https://www.vlada.cz/en/media-centrum/aktualne/government-approves-state-guaranteed-loans-for-hotel-proprietors-186237/</t>
  </si>
  <si>
    <t>bonus for workers in social services and the health-care system</t>
  </si>
  <si>
    <t>https://www.mpsv.cz/web/cz/-/nektere-socialni-sluzby-se-otevrou-rychleji-mpsv-reaguje-na-aktualni-epidemiologicky-vyvoj</t>
  </si>
  <si>
    <t>Bonuses for healthcare and social services workers</t>
  </si>
  <si>
    <t>Doctors and other medical staff in facilities providing inpatient care for patients with Covid-19 will receive up to CZK 75,000 in the form of an extraordinary bonus. Bonuses for working during the epidemic will also be awarded to workers in the non-medical professions and social services</t>
  </si>
  <si>
    <t>https://www.vlada.cz/en/media-centrum/aktualne/the-government-approves-bonuses-for-healthcare-and-social-services-workers--new-programmes-to-help-entrepreneurs--187214/</t>
  </si>
  <si>
    <t>Bonuses for workers in social services</t>
  </si>
  <si>
    <t>Bonuses for employees in social services for their work during the COVID-19 epidemic of 40,000, 20,000 and 10,000 crowns a month based on the type of their work and the risk of infection.</t>
  </si>
  <si>
    <t>https://www.vlada.cz/en/media-centrum/aktualne/measures-adopted-by-the-czech-government-against-coronavirus-180545/</t>
  </si>
  <si>
    <t>Extending eligibility period of the Targeted Employment Programme to support jobs and workers</t>
  </si>
  <si>
    <t>The extension will apply only to the Antivirus A scheme that covers cases where an employee could not perform work due to an important personal obstacle to work, consisting of ordered quarantine or isolation.</t>
  </si>
  <si>
    <t>https://www.vlada.cz/en/media-centrum/aktualne/the-government-will-propose-extraordinary-increase-in-pensions-by-czk-300--and-has-extended-the-antivirus-a-programme-by-a-month-188906/</t>
  </si>
  <si>
    <t>Extension of targeted employment support programme (job continuation)</t>
  </si>
  <si>
    <t>The reason for this increase in allocation is the fact that on 22 February 2021 the government decided to extend the Antivirus programme until 30 April 2021</t>
  </si>
  <si>
    <t>Financial support for non-state heritage sites</t>
  </si>
  <si>
    <t>Non-state owners and operators of castles, chateaus, religious buildings and open-air museums will be able to receive reimbursement from the state of up to 80 per cent of the operating costs related to the operation of immovable cultural heritage sites for 2020, in the form of a lump sum from the difference between tickets sold in 2019 for the months of March, April, May, October, November and December and in 2020 for the same period.</t>
  </si>
  <si>
    <t>https://www.vlada.cz/en/media-centrum/aktualne/non-state-cultural-heritage-sites-will-also-receive-financial-support-during-the-epidemic--pupils-in-other-regions-will-put-away-their-masks-and-respi-189246/</t>
  </si>
  <si>
    <t>Forest management and selected gamekeeping activities</t>
  </si>
  <si>
    <t>The amendment to the Government regulation increases, for example, the rates of existing financial contributions to ecological and nature-friendly forest management technologies, the rates of some existing financial contributions for the restoration, provision and growing of forest stands up to 40 years of age or the rates of some existing financial contributions for forest protection.</t>
  </si>
  <si>
    <t>https://www.vlada.cz/en/media-centrum/aktualne/the-government-decides-to-proclaim-a-state-of-emergency-for-30-days--limit-mass-events--restaurants-operation-or-alcohol-consumption-in-public-192668/</t>
  </si>
  <si>
    <t>Grants for tourism (e.g. spas, hotels, etc.)</t>
  </si>
  <si>
    <t>https://home.kpmg/xx/en/home/insights/2020/04/czech-republic-government-and-institution-measures-in-response-to-covid.html</t>
  </si>
  <si>
    <t>Income tax cuts for students</t>
  </si>
  <si>
    <t>The cabinet also agreed that students who worked as part of the imposed work duty or work assistance, as well as all the people who voluntarily help as part of the Government’s crisis measures for the duration of the state of emergency, will not have to pay income tax on the monetary remuneration that they receive for this work.</t>
  </si>
  <si>
    <t>https://www.vlada.cz/en/media-centrum/aktualne/government-approves-aid-to-operators-of-ski-resorts--students-do-not-need-to-tax-remuneration-for-work-during-work-duties--186029/</t>
  </si>
  <si>
    <t>Lending to banks and businesses</t>
  </si>
  <si>
    <t>COVID loan program for entrepreneurs was originally CZK 600 million, but increased to CZK 10 billion. Interest-free loans worth CZK 5 billion will be administered directly by the Czech-Moravian Guarantee and Development Bank, another CZK 5 billion will be used in the from of loan guarantees at commercial banks, which will be provided to entrepreneurs under essentially identical conditions, because the Czech-Moravian Guarantee and Development Bank will be subsidizing their interest rate.</t>
  </si>
  <si>
    <t>https://www.vlada.cz/en/media-centrum/aktualne/government-approves-proposal-to-extend-the-payment-of-care-allowance-during-the-state-of-emergency-the-self-employed-will-also-receive-money-180504/</t>
  </si>
  <si>
    <t>Loan guarantees</t>
  </si>
  <si>
    <t>Loan guarantees for operation, working capital or investments. The aim is to strengthen the liquidity of export-oriented companies. The share of exports of goods and services in total sales of products and services and sales of goods must reach the exporter at least one-fifth for 2019. The guarantee will be valid for a maximum of three years for working capital loans and a maximum of five years for investment loans. The maximum loan limit is 25% of the total annual sales of products and services for 2019. The minimum amount of the guaranteed loan starts at CZK 5 million. The government will cover the loan principal up to 80%, so the bank's minimum share will be 20%.</t>
  </si>
  <si>
    <t>https://www.mfcr.cz/cs/aktualne/tiskove-zpravy/2020/mf-podpori-ceske-podniky-prostrednictvim-38080</t>
  </si>
  <si>
    <t>Lump-sum transfers</t>
  </si>
  <si>
    <t>Self-employed were able to apply for a lump sum of CZK 500 and contractors of CZK 350 per day for the period between Mar 12 and June 8. The CZK 500 lump sum also applied to very small businesses (Ltd) for the period between Mar 12 and June 8. The government has also approved a one-off benefit for pensioners of CZK 5000.</t>
  </si>
  <si>
    <t>PPE provision for childcare facilities</t>
  </si>
  <si>
    <t>Free provision of more protective equipment preventing the spread of the COVID disease to facilities caring for children who require immediate assistance. The facilities will receive from the State Reserve Bureau, among other things, 26 000 FFP2 respirators, 4 000 face masks or 150 protective face shields.</t>
  </si>
  <si>
    <t>https://www.vlada.cz/en/media-centrum/aktualne/government-worked-on-the-2022-state-budget--approved-the-next-steps-in-the-dispute-with-poland-over-mining-in-the-turow-mine--189056/</t>
  </si>
  <si>
    <t>Purchase disposable sanitary pads for humanitarian aid supplies</t>
  </si>
  <si>
    <t>The State, through the Administration of State Material Reserves (ASMR), will purchase ten million pieces of these sanitary items and release two million of them through food banks for women in need.</t>
  </si>
  <si>
    <t>https://www.vlada.cz/en/media-centrum/aktualne/government-discusses-coal-commission-outcomes-and-emergency-measure-amendments-while-deciding-to-help-at-risk-women-tackle-menstrual-poverty-188777/</t>
  </si>
  <si>
    <t>Purchase of essential COVID 19 equipment</t>
  </si>
  <si>
    <t>The government has approved the release of CZK 500 million from the government budget reserve for the benefit of the Ministry of Health. The Ministry will use these funds to secure the operational purchase of necessary protective equipment and other equipment necessary to manage the COVID-19 epidemic. Updated that the government authorized a release up to an additional CZK 1.5 billion.</t>
  </si>
  <si>
    <t>R&amp;D investment</t>
  </si>
  <si>
    <t>Applicants whose business will include active research and development activities corresponding to the smart specialisation of the Czech Republic will be able to obtain an investment incentive in the form of a financial contribution of up to 10% of eligible costs or up to 20% if the investment is implemented in the Karlovy Vary, Ústí nad Labem or Moravian-Silesian region.</t>
  </si>
  <si>
    <t>Rental relief for businesses</t>
  </si>
  <si>
    <t>cover 50% of rents of businesses after mandating a reduction of 30%, while tenants will have to cover the remaining 20%</t>
  </si>
  <si>
    <t>https://home.kpmg/us/en/home/insights/2020/07/tnf-czech-republic-rent-relief-program-covid-19.html</t>
  </si>
  <si>
    <t>SME business support and loan guarantees</t>
  </si>
  <si>
    <t>Part of the COVID III program, the state will support companies with up to 500 employees by securing their debts in the total amount of CZK 150 billion in guarantees. State aid will cover operating loans up to CZK 50 million. Depending on the number of employees, companies will be able to apply for an operating loan of up to 80-90% of the principal of the guaranteed loan.</t>
  </si>
  <si>
    <t>https://www.mfcr.cz/cs/aktualne/tiskove-zpravy/2020/statni-zaruky-ve-vysi-150-miliard-ozivi-38247</t>
  </si>
  <si>
    <t>Subsidies for children's groups</t>
  </si>
  <si>
    <t>The scheme will be allocated with CZK 74.2 million and children's group operators who have lost a significant part of their income due to the epidemic will be able to apply for a subsidy contributing to the rent and compensating the increased costs related to the COVID-19 pandemic.</t>
  </si>
  <si>
    <t>https://www.vlada.cz/en/media-centrum/aktualne/government-extended-the-guarantee-scheme-for-firms-the-state-will-subsidise-childrens-groups-and-labs-sequencing-coronavirus-strains-187744/</t>
  </si>
  <si>
    <t>Subsidies for summer educational camps</t>
  </si>
  <si>
    <t>Subsidy programme of the Ministry of Education, Youth and Sport (MEYS), used to finance summer educational camps focused on reducing the negative impacts of the COVID-19 pandemic on children aged 6 to 15.</t>
  </si>
  <si>
    <t>Support for entrepreneurs</t>
  </si>
  <si>
    <t>This programme is also based on the condition of at least a 50% decrease in turnover for the relevant period (January and February 2021) compared to the same period in 2019 and at the same time on the condition that the business entity is in a loss for the relevant period. The subsidy in the amount of 60 percent of uncovered fixed costs, at most CZK 40 million, is to help these entrepreneurs to pay for the costs or expenses that are not covered by revenues or income. Up to CZK 6 billion will be allocated for this programme as well.</t>
  </si>
  <si>
    <t>Support for food charities</t>
  </si>
  <si>
    <t>Organizations involved in the rescue and subsequent distribution of food during the coronavirus pandemic will receive an additional 20 million crowns from the Ministry of Agriculture (MZe) this year. This will help them cover the extra costs they have incurred in recent months. The money will be released by the Ministry of Finance.</t>
  </si>
  <si>
    <t>http://eagri.cz/public/web/mze/tiskovy-servis/tiskove-zpravy/x2020_ministerstvo-zemedelstvi-podpori.html</t>
  </si>
  <si>
    <t>Support for healthcare insurance sector</t>
  </si>
  <si>
    <t>Insurance contributions are to be increased by CZK 500 per state-insured person per day as of June 1, 2020 and by an additional CZK 200 as of January 1, 2021. This increase – which will help finance healthcare. The increase in payments means an increase in state expenditure by almost CZK 21 billion this year, and around CZK 50 billion next year.</t>
  </si>
  <si>
    <t>https://www.vlada.cz/en/media-centrum/aktualne/government-proposes-extending-financial-assistance-to-self-employed-through-may--plans-to-increase-contributions-on-behalf-of-state-insured-persons-181141/</t>
  </si>
  <si>
    <t>Support for ski resorts</t>
  </si>
  <si>
    <t>In this programme, owners and operators of ski resorts in the Czech Republic that were closed by crisis measures since 27 December as part of the fight against the coronavirus pandemic will be able to apply for financial compensation in the form of subsidies for operating expenses.</t>
  </si>
  <si>
    <t>Support for SMEs in the food/agriculture sector</t>
  </si>
  <si>
    <t>The subsidy programme Agricovid Food Industry will continue in helping small and medium-sized businesses in the food sector to overcome the difficulties associated with reduced demand for their products during the coronavirus epidemic that drastically restricted the operation of catering services.</t>
  </si>
  <si>
    <t>Support for the Prague Castle Administration</t>
  </si>
  <si>
    <t>This is to compensate for the shortfall in the Prague Castle Administration's income due to the Government's anti-epidemic measures, when social and other commercial events could not be held at Prague Castle and income from rentals and tourism fell.</t>
  </si>
  <si>
    <t>Support of municipalities</t>
  </si>
  <si>
    <t>Mitigated the impact of the decline in tax revenues of municipalities in 2020. Each municipality should receive a bonus of CZK 1,200 per inhabitant.</t>
  </si>
  <si>
    <t>https://www.vlada.cz/en/media-centrum/aktualne/the-government-will-propose-increasing-the-budget-deficit-to-500-billion--has-prepared-a-law-mitigating-the-impacts-of-lower-tax-revenue-to-villages-182032/</t>
  </si>
  <si>
    <t>Support programme for people with low pensions</t>
  </si>
  <si>
    <t>By the bill amending the Pension Insurance Act, which would grant additional CZK 300 a month to pension recipients, the government wants to help increase the standard of living for people with low pensions.</t>
  </si>
  <si>
    <t>Support with wages</t>
  </si>
  <si>
    <t>Until end-October, the government contributes 80 percent of wages (incl. SSC) to employers if (i) employees are sent into quarantine; or (ii) employers’ businesses have been closed or reduced as a result of the crisis management or emergency measures taken by the Government. A contribution of 60 percent of wages (incl. SSC) is paid to employers due to obstacles to work on the part of the employer caused by the current epidemiological situation and related measures</t>
  </si>
  <si>
    <t>https://ec.europa.eu/commission/presscorner/detail/en/IP_20_1403</t>
  </si>
  <si>
    <t>Top up the programme of support for small enterprises Caregiver Benefit II for self-employed persons.</t>
  </si>
  <si>
    <t>At present, this programme is allocated with CZK 2.9 billion but, as of 3 May, CZK 2.83 billion was already absorbed and the Ministry of Industry and Trade plans a call for April, in addition to the freshly announced call for March, as schools are still partly closed.</t>
  </si>
  <si>
    <t>https://www.vlada.cz/en/media-centrum/aktualne/from-tomorrow--self-payers-may-stay-at-spas--on-monday--restaurants-open-outdoor-seating-and-cultural-life-resumes--government-approved-188379/</t>
  </si>
  <si>
    <t>VAT cut for PPE</t>
  </si>
  <si>
    <t>VAT remission for supply or purchase of goods from another Member State or their import, applying to filtering half masks and FFP2 respirators and similar, including filters and other accessories, will be newly applicable to taxable transactions made from 4 June to 30 June 2021.</t>
  </si>
  <si>
    <t>VAT cuts for masks</t>
  </si>
  <si>
    <t>The full pardon of the Ministry of Finance will waive the value added tax for the delivery of filtering half masks and respirators that meet the parameters of protection class at least FFP2, KN95 or N95 or have the same or higher filtering effect</t>
  </si>
  <si>
    <t>https://www.vlada.cz/en/media-centrum/aktualne/government-has-agreed-to-temporarily-waive-vat-on-respirators-and-to-extend-support-for-food-producers-186440/</t>
  </si>
  <si>
    <t>VAT tax cut</t>
  </si>
  <si>
    <t>lowered the VAT rate (from 15% to 10%) on selected services (accommodation, culture, sport) and introduced a loss carry back measure: in case of a reported tax loss in 2020 due to the state of emergency, taxpayers will be able to reduce their tax bases for this tax period for the tax years 2019 and 2018 by this loss (maximum tax loss is set at CZK 30 million)</t>
  </si>
  <si>
    <t>Waiving pension insurance payments for self-employed</t>
  </si>
  <si>
    <t>Proposed law that will waive the minimum mandatory pension insurance payments for the self-employed for half a year. Updated that it was adopted and increased the amount from CZK 15,000 per month to CZK 25,000 per person. Conditions include that income must have decreased by at least 10% and 2019 income was at least CZK 180,000. Updated to extend the payment deadline from May 1 to June 8. Updated that on May 6, the government expanded the scope of beneficiaries to individuals with a Limited Liability Company.</t>
  </si>
  <si>
    <t>https://www.vlada.cz/en/media-centrum/aktualne/the-government-has-decided-to-extend-restrictions-on-public-movement-until-1-april--and-has-also-approved-further-steps-to-support-employers-180587/</t>
  </si>
  <si>
    <t>Waiving social security contributions for SMEs</t>
  </si>
  <si>
    <t>Between June and end-August, the government waived social security contributions paid by employers (24.8%) with a maximum of 50 employees (if certain conditions are met)</t>
  </si>
  <si>
    <t>Democratic Republic of the Congo</t>
  </si>
  <si>
    <t>Accessible pandemic communications</t>
  </si>
  <si>
    <t>Provision of pandemic-related communications in accessible formats including Braille.</t>
  </si>
  <si>
    <t>CDF</t>
  </si>
  <si>
    <t>https://budget.gouv.cd/wp-content/uploads/budget2021/plf2021/lf2021_vol2_depenses.pdf</t>
  </si>
  <si>
    <t>Budget 2021</t>
  </si>
  <si>
    <t>Acquisition of agricultural equipment</t>
  </si>
  <si>
    <t>Acquisition of agricultural equipment to support the Songal agro pasture model</t>
  </si>
  <si>
    <t>https://santenews.info/wp-content/uploads/2020/06/Programme...-Complet-04-06-2020-%C3%A0-14h51.pdf</t>
  </si>
  <si>
    <t>MESURES D’URGENCES/PMUAIC-19</t>
  </si>
  <si>
    <t>2.2.6.20</t>
  </si>
  <si>
    <t>Acquisition of fishery and livestock products</t>
  </si>
  <si>
    <t>Supporting the acquisition of fishery and livestock products. Funding split evenly between agriculture and fishery archetypes (3.86bn CDF total).</t>
  </si>
  <si>
    <t>2.2.6.6</t>
  </si>
  <si>
    <t>Acquisition of food marketing equipment</t>
  </si>
  <si>
    <t>Support for the acquisition of food marketing equipment (alevins, pigs etc)</t>
  </si>
  <si>
    <t>2.2.6.8</t>
  </si>
  <si>
    <t>Acquisition of fuel and animal feed</t>
  </si>
  <si>
    <t>Support for food production through the acquisition of animal feed and fuel</t>
  </si>
  <si>
    <t>2.2.6.4</t>
  </si>
  <si>
    <t>Acquisition of land vehicles</t>
  </si>
  <si>
    <t>Acquisition of vehicles, including ambulances, to be used for pandemic response.</t>
  </si>
  <si>
    <t>Acquisition of livestock and aquaculture products</t>
  </si>
  <si>
    <t>Supporting the purchase of livestock and aquaculture products. Funding split evenly between agriculture and fishery archetypes (0.64bn CDF total)</t>
  </si>
  <si>
    <t>2.2.6.14</t>
  </si>
  <si>
    <t>Acquisition of petroleum products</t>
  </si>
  <si>
    <t>Acquisition of petroleum products for thermal power stations to ensure continued supply during the crisis</t>
  </si>
  <si>
    <t>2.3.2.2 (2)</t>
  </si>
  <si>
    <t>Additional funding for the healthcare sector's Covid-19 response, including for vaccine deployment</t>
  </si>
  <si>
    <t>Provides additional funding for the World Bank's existing support package noted above, including for vaccine procurement and deployment.</t>
  </si>
  <si>
    <t>https://documents.worldbank.org/en/publication/documents-reports/documentdetail/435801622818768144/project-information-document-additional-financing-drc-covid-19-strategic-preparedness-and-response-project-p176215</t>
  </si>
  <si>
    <t>DRC Covid-19 Strategic Preparedness and Response Program - Additional Funding</t>
  </si>
  <si>
    <t>Agricultural warehouse construction</t>
  </si>
  <si>
    <t>Construction of warehouses to store agricultural produce in case of supply chain disruption.</t>
  </si>
  <si>
    <t>Antiseptic solution program</t>
  </si>
  <si>
    <t>Pilot program to develop antiseptic solution from plants.</t>
  </si>
  <si>
    <t>𝜓4</t>
  </si>
  <si>
    <t>Basic necessity supply chain</t>
  </si>
  <si>
    <t>Strengthening of the supply chain for basic necessities.</t>
  </si>
  <si>
    <t>Benefits for rural and informal sector workers</t>
  </si>
  <si>
    <t>Short term provision of benefits for rural and informal sector workers</t>
  </si>
  <si>
    <t>3.2.3.8</t>
  </si>
  <si>
    <t>Benefits for vulnerable groups</t>
  </si>
  <si>
    <t>Provision of cash payments to vulnerable groups during the crisis</t>
  </si>
  <si>
    <t>MESURES D’APPUI A LA RELANCE</t>
  </si>
  <si>
    <t>3.2.5.1</t>
  </si>
  <si>
    <t>Broad subsidy program for private sector firms</t>
  </si>
  <si>
    <t>Creation of a broad private sector subsidy program, including cash transfers to informal sector employees, provision of mobile phones, grants for expansion and grants to innovative start-ups</t>
  </si>
  <si>
    <t>2.2.3.11</t>
  </si>
  <si>
    <t>Business support plan</t>
  </si>
  <si>
    <t>Creation of a plan on how businesses and jobs can be supported during the crisis</t>
  </si>
  <si>
    <t>3.2.3.12</t>
  </si>
  <si>
    <t>Capacity building for community healthcare providers</t>
  </si>
  <si>
    <t>Funding for community and village healthcare centres to increase treatment capacity.</t>
  </si>
  <si>
    <t>201047-52</t>
  </si>
  <si>
    <t>Care for orphans and separated children</t>
  </si>
  <si>
    <t>Psychosocial and material care for separated children and orphans affected by COVID-19</t>
  </si>
  <si>
    <t>1.1.3.1</t>
  </si>
  <si>
    <t>Cessation of excise credit interest and late payment penalties</t>
  </si>
  <si>
    <t>Stopping excise duties, covering a range of products including cigarettes, tobacco substitutes, etc.</t>
  </si>
  <si>
    <t>http://www.leganet.cd/Legislation/Dfiscal/Accisices/AM.16.04.2020.html</t>
  </si>
  <si>
    <t>Ministerial order n ° CAB / MIN / FINANCES / 2020/009</t>
  </si>
  <si>
    <t>Climate change education</t>
  </si>
  <si>
    <t>Strengthening of program to raise awareness of the causes and impacts of climate change</t>
  </si>
  <si>
    <t>3.2.6.5</t>
  </si>
  <si>
    <t>Y6</t>
  </si>
  <si>
    <t>Climate change risk management study</t>
  </si>
  <si>
    <t>Creation of a study detailing the socio-economic risk of natural disasters and climate change</t>
  </si>
  <si>
    <t>3.2.6.1</t>
  </si>
  <si>
    <t>𝜏2</t>
  </si>
  <si>
    <t>𝜏6</t>
  </si>
  <si>
    <t>Clinical trials of COVID-19 treatments</t>
  </si>
  <si>
    <t>Clinical trials of certain medicines which may help treat COVID-19 patients</t>
  </si>
  <si>
    <t>3.2.2.4</t>
  </si>
  <si>
    <t>Collection of locally produced foodstuffs</t>
  </si>
  <si>
    <t>Collection of locally produced foodstuffs in all provinces</t>
  </si>
  <si>
    <t>2.2.5.9</t>
  </si>
  <si>
    <t>Communication Campaign, Community Engagement and Behaviour change</t>
  </si>
  <si>
    <t>Measures to support COVID-19 communication campaigns and support of relevant administration for community engagement and teaching social distancing practices. Part 2 of the World Bank Portion of the Strategic Preparedness and Response Project (Total WB support: USD47.2mn: 50% grant, 50% low/zero interest loan). Note: exchange rate used from 2 April 2020 (1USD:1711CDF)</t>
  </si>
  <si>
    <t>http://documents1.worldbank.org/curated/en/349641585951020231/pdf/Congo-Democratic-Republic-of-COVID-19-Strategic-Preparedness-and-Response-Project.pdf ; http://documents1.worldbank.org/curated/en/828061585236157513/pdf/Project-Information-Document-DRC-COVID-19-Strategic-Preparedness-and-Response-Project-SPRP-P173825.pdf</t>
  </si>
  <si>
    <t>Communication of policy in rural areas</t>
  </si>
  <si>
    <t>Measures to communicate, and raise awareness around, policies designed to provide basic necessities and self-care goods in rural areas</t>
  </si>
  <si>
    <t>2.2.7.2</t>
  </si>
  <si>
    <t>Community risk management</t>
  </si>
  <si>
    <t>Identification and mitigation of COVID risks present in communities</t>
  </si>
  <si>
    <t>1.1.4.9</t>
  </si>
  <si>
    <t>Construction of water boreholes</t>
  </si>
  <si>
    <t>Construction of 225 water boreholes and pumps</t>
  </si>
  <si>
    <t>2.2.7.5-6</t>
  </si>
  <si>
    <t>Contact tracing</t>
  </si>
  <si>
    <t>Creation of a system to monitor close contacts of COVID patients or high-risk households</t>
  </si>
  <si>
    <t>1.1.2.4</t>
  </si>
  <si>
    <t>Continuation of high-quality education during the COVID-19 crisis</t>
  </si>
  <si>
    <t>Creation of a plan detailing how the education system is to respond to the COVID-19 crisis; one section for distance learning when schools are closed, another for how schools may safely reopen</t>
  </si>
  <si>
    <t>3.2.1.2</t>
  </si>
  <si>
    <t>Contribution to the Humanitarian Fund</t>
  </si>
  <si>
    <t>Government contribution to the DRC Humanitarian Fund</t>
  </si>
  <si>
    <t>3.2.5.7</t>
  </si>
  <si>
    <t>FIndiscriminate</t>
  </si>
  <si>
    <t>Coordination of COVID-19 response</t>
  </si>
  <si>
    <t>Support for the coordination and monitoring of the COVID-19 response</t>
  </si>
  <si>
    <t>2.1.3.6</t>
  </si>
  <si>
    <t>Coordination of the response package (PMUAIC-19)</t>
  </si>
  <si>
    <t>Funds to coordinate the PMUAIC-19 response. Funded by The World Bank.</t>
  </si>
  <si>
    <t>1.1.1.1</t>
  </si>
  <si>
    <t>COVID containment measures</t>
  </si>
  <si>
    <t>Support for regional measures to contain COVID</t>
  </si>
  <si>
    <t>1.1.4.2</t>
  </si>
  <si>
    <t>COVID research coordination</t>
  </si>
  <si>
    <t>Strengthening COVID research efforts</t>
  </si>
  <si>
    <t>1.1.2.7</t>
  </si>
  <si>
    <t>COVID-19 benefits assessment</t>
  </si>
  <si>
    <t>Study to estimate the costs of increased social benefits to fight COVID-19</t>
  </si>
  <si>
    <t>3.2.3.7</t>
  </si>
  <si>
    <t>COVID-19 Business Support Plan</t>
  </si>
  <si>
    <t>Implementation of a support plan for businesses directly or indirectly affected by the crisis, through the granting of subsidies to balance lost revenue, and simplification of the application process</t>
  </si>
  <si>
    <t>2.1.4.2</t>
  </si>
  <si>
    <t>Covid-19 clinical trials</t>
  </si>
  <si>
    <t>Clinical trials of new Covid-19 treatments</t>
  </si>
  <si>
    <t>Budget 2022</t>
  </si>
  <si>
    <t>COVID-19 Communication Plan</t>
  </si>
  <si>
    <t>Creation of a plan to communicate with businesses to ensure economic continuity during the crisis</t>
  </si>
  <si>
    <t>2.1.3.3</t>
  </si>
  <si>
    <t>COVID-19 Emergency Mitigation Program</t>
  </si>
  <si>
    <t>Development of the COVID-19 multisectoral emergency mitigation program</t>
  </si>
  <si>
    <t>2.1.3.2</t>
  </si>
  <si>
    <t>COVID-19 employment study</t>
  </si>
  <si>
    <t>Creation of a study investigating the impact of COVID-19 on employment and the labour market in the DRC</t>
  </si>
  <si>
    <t>3.2.3.5</t>
  </si>
  <si>
    <t>COVID-19 Governors' Conference</t>
  </si>
  <si>
    <t>Organisation of a conference to allow governors to share their experiences of fighting COVID-19</t>
  </si>
  <si>
    <t>3.1.2.1</t>
  </si>
  <si>
    <t>Covid-19 Grant</t>
  </si>
  <si>
    <t>Details unclear</t>
  </si>
  <si>
    <t>Covid-19 Immunotherapy</t>
  </si>
  <si>
    <t>Funding for immunotherapeutic treatments for Covid patients</t>
  </si>
  <si>
    <t>COVID-19 immunotherapy research</t>
  </si>
  <si>
    <t>Funding for research on the use of immunotherapy methods to treat COVID-19</t>
  </si>
  <si>
    <t>3.2.2.3</t>
  </si>
  <si>
    <t>COVID-19 Impact Assessment</t>
  </si>
  <si>
    <t>Creation of an impact assessment document to guide the socio-economic response to the pandemic</t>
  </si>
  <si>
    <t>2.1.3.1</t>
  </si>
  <si>
    <t>Covid-19 Monitoring Vehicles</t>
  </si>
  <si>
    <t>Purchase of vehicles for Covid-19 monitoring and enforcement activities in rural areas.</t>
  </si>
  <si>
    <t>COVID-19 Remote Response Centre</t>
  </si>
  <si>
    <t>Creation of a COVID-19 remote response centre with video-conferencing facilities, to be usable by all public hospitals</t>
  </si>
  <si>
    <t>2.3.1.4</t>
  </si>
  <si>
    <t>Covid-19 Response Monitoring</t>
  </si>
  <si>
    <t>Funding for the monitoring of the Covid-19 response package and its effects.</t>
  </si>
  <si>
    <t>COVID-19 workplace health and safety support</t>
  </si>
  <si>
    <t>Support for the Health and Safety Commission to better manage COVID-19 risks in the workplace</t>
  </si>
  <si>
    <t>3.2.3.10</t>
  </si>
  <si>
    <t>Support for health professionals to raise awareness of additional health measures in the construction sector</t>
  </si>
  <si>
    <t>3.2.3.11</t>
  </si>
  <si>
    <t>Creation of alternative routes for the sale of mining products</t>
  </si>
  <si>
    <t>Creation of alternative sale and evacuation routes for marketable mining products</t>
  </si>
  <si>
    <t>2.2.3.5</t>
  </si>
  <si>
    <t>Creation of COVID hospital wards and triage units</t>
  </si>
  <si>
    <t>Funding to set up COVID wards/triage units and ensure biosafety standards are upheld</t>
  </si>
  <si>
    <t>1.1.1.7</t>
  </si>
  <si>
    <t>Creation of COVID isolation spaces</t>
  </si>
  <si>
    <t>Creation of COVID isolation spaces for patients, and Rapid Response Teams</t>
  </si>
  <si>
    <t>1.1.2.10</t>
  </si>
  <si>
    <t>Creation of education crisis management team</t>
  </si>
  <si>
    <t>Creation of a crisis management team to respond to the challenges facing education, and monitor progress</t>
  </si>
  <si>
    <t>3.2.1.3</t>
  </si>
  <si>
    <t>Creation of SME incubators</t>
  </si>
  <si>
    <t>Finalisation of the program to create two SME incubators</t>
  </si>
  <si>
    <t>2.2.1.4</t>
  </si>
  <si>
    <t>Creation of TV community centres</t>
  </si>
  <si>
    <t>Creation of TV community centres across the country, to better allow information, including public health measures, to be communicated</t>
  </si>
  <si>
    <t>2.3.1.13</t>
  </si>
  <si>
    <t>Crisis support for local industries</t>
  </si>
  <si>
    <t>Protection for local businesses during crises, in the face of external competition</t>
  </si>
  <si>
    <t>2.1.4.6</t>
  </si>
  <si>
    <t>Decentralised Covid-19 funding</t>
  </si>
  <si>
    <t>General funding for provinces and local bodies for economic, social and cultural interventions to combat Covid-19 and its effects</t>
  </si>
  <si>
    <t>Development of climate change prevention measures</t>
  </si>
  <si>
    <t>Development of measures to protect the environment and prevent climate change</t>
  </si>
  <si>
    <t>3.2.6.11</t>
  </si>
  <si>
    <t>Development of COVID-19 app</t>
  </si>
  <si>
    <t>Development and distribution of a COVID-19 application for all platforms, free and usable with or without an Internet connection</t>
  </si>
  <si>
    <t>2.3.1.1</t>
  </si>
  <si>
    <t>Development of food crops</t>
  </si>
  <si>
    <t>Funding for projects that develop food crop production</t>
  </si>
  <si>
    <t>2.2.5.3-4</t>
  </si>
  <si>
    <t>Development of seed industry</t>
  </si>
  <si>
    <t>Funding for the development of the seed industry</t>
  </si>
  <si>
    <t>2.2.5.1-2</t>
  </si>
  <si>
    <t>Digitisation of tax system</t>
  </si>
  <si>
    <t>Digitisation of the tax collection system provided by the Treasury</t>
  </si>
  <si>
    <t>2.3.1.9</t>
  </si>
  <si>
    <t>Direct support for worst-affected economic sectors</t>
  </si>
  <si>
    <t>Provision of two-year concessional loans to economic sectors worst-affected by COVID-19</t>
  </si>
  <si>
    <t>2.2.2.3</t>
  </si>
  <si>
    <t>Disinfection of public spaces</t>
  </si>
  <si>
    <t>Disinfection of markets, public buildings and other spaces</t>
  </si>
  <si>
    <t>3.2.6.3</t>
  </si>
  <si>
    <t>Distribution of agricultural, fishery and forestry goods</t>
  </si>
  <si>
    <t>Arrangements to allow the local collection, and national distribution of agricultural, fishery and forestry products. Funding split evenly between agriculture, forestry and fishery archetypes (33.25bn CDF total)</t>
  </si>
  <si>
    <t>2.2.7.4</t>
  </si>
  <si>
    <t>Distribution of essential foods</t>
  </si>
  <si>
    <t>Funding for the distribution of essential foods during the crisis</t>
  </si>
  <si>
    <t>2.2.5.2</t>
  </si>
  <si>
    <t>Donation of medical equipment</t>
  </si>
  <si>
    <t>Donation of medical equipment to healthcare providers and hospitals</t>
  </si>
  <si>
    <t>1.1.4.11</t>
  </si>
  <si>
    <t>Drinking water subsidy</t>
  </si>
  <si>
    <t>Subsidy to provide free drinking water in secondary communities</t>
  </si>
  <si>
    <t>2.3.2.1</t>
  </si>
  <si>
    <t>Drinking water subsidy in rural areas and for certain sectors</t>
  </si>
  <si>
    <t>Provision of free drinking water in rural areas, and to hospitals and SMEs badly affected by COVID-19</t>
  </si>
  <si>
    <t>3.1.3.6</t>
  </si>
  <si>
    <t>Drinking water supply upgrades</t>
  </si>
  <si>
    <t>Upgrades to the drinking water supply in three metropolitan areas.</t>
  </si>
  <si>
    <t>201150-2</t>
  </si>
  <si>
    <t>Electricity subsidy</t>
  </si>
  <si>
    <t>Subsidy to provide free supply of electricity</t>
  </si>
  <si>
    <t>2.3.2.1 (2)</t>
  </si>
  <si>
    <t>Electricity subsidy in rural areas and for certain sectors</t>
  </si>
  <si>
    <t>Provision of free electricity in rural areas, and to hospitals and SMEs badly affected by COVID-19</t>
  </si>
  <si>
    <t>3.1.3.5</t>
  </si>
  <si>
    <t>Emergency COVID-19 Medical Response, National and Sub-national Prevention and Preparedness</t>
  </si>
  <si>
    <t>COVID-19 training of medical personnel, development of systems, and purchase of equipment (including system development). Part 1 of the World Bank Portion of the Strategic Preparedness and Response Project (Total WB support: USD47.2mn: 50% grant, 50% low/zero interest loan). Note: exchange rate used from 2 April 2020 (1USD:1711CDF)</t>
  </si>
  <si>
    <t>Emergency support to Monkole hospital</t>
  </si>
  <si>
    <t>Funds to support the continued operations of Monkole hospital. Funded by CREDES and Doctors of the World.</t>
  </si>
  <si>
    <t>1.1.1.5</t>
  </si>
  <si>
    <t>Employment database creation</t>
  </si>
  <si>
    <t>Creation of a national jobs database</t>
  </si>
  <si>
    <t>3.2.3.1</t>
  </si>
  <si>
    <t>Employment support for women and young people.</t>
  </si>
  <si>
    <t>Credit program to improve access to employment for women and young people.</t>
  </si>
  <si>
    <t>203008-9, 201005</t>
  </si>
  <si>
    <t>Employment support for young people.</t>
  </si>
  <si>
    <t>Support for young people through creation of opportunities for them to disinfect public places.</t>
  </si>
  <si>
    <t>Entrepreneurship opportunities for disabled and vulnerable women</t>
  </si>
  <si>
    <t>Creation of entrepreneurship programs for disabled and vulnerable women</t>
  </si>
  <si>
    <t>3.2.5.12</t>
  </si>
  <si>
    <t>Epidemic risk monitoring</t>
  </si>
  <si>
    <t>Increased monitoring of air and freshwater conditions to manage emerging health risks</t>
  </si>
  <si>
    <t>3.2.6.4</t>
  </si>
  <si>
    <t>Evaluation of product availability</t>
  </si>
  <si>
    <t>Evaluation of the stock of available products in the DRC, both locally produced and imported</t>
  </si>
  <si>
    <t>2.1.4.9</t>
  </si>
  <si>
    <t>External agriculture funding</t>
  </si>
  <si>
    <t>Funding from foreign bodies to support the agriculture sector, including the growing and distribution of staple crops.</t>
  </si>
  <si>
    <t>External funding for social security programs.</t>
  </si>
  <si>
    <t>Funding from foreign bodies for programs to provide food and financial aid to those negatively economically affected by the pandemic.</t>
  </si>
  <si>
    <t>203011-17</t>
  </si>
  <si>
    <t>External healthcare support funding</t>
  </si>
  <si>
    <t>Funding from foreign bodies for the strengthening of testing, quarantine, contact-tracing and Covid-related healthcare systems.</t>
  </si>
  <si>
    <t>2030xx (all relevant lines excl. World Bank and ADB funding, entered separately. Includes IMF)</t>
  </si>
  <si>
    <t>External pharmaceutical funding</t>
  </si>
  <si>
    <t>Funding from foreign bodies to enable the import and distribution of covid-19 related pharmaceutical products.</t>
  </si>
  <si>
    <t>203013-14</t>
  </si>
  <si>
    <t>Forestry and agriculture distribution</t>
  </si>
  <si>
    <t>Support for the rural storage and distribution of forestry and agriculture products. Assumed funding evenly split between agriculture and forestry archetypes (7.67bn CDF total).</t>
  </si>
  <si>
    <t>201021-22</t>
  </si>
  <si>
    <t>Free water and electricity</t>
  </si>
  <si>
    <t>Fees for water and electricity access waived for two months</t>
  </si>
  <si>
    <t>https://docs.wfp.org/api/documents/WFP-0000115611/download/?iframe</t>
  </si>
  <si>
    <t>Funding for agricultural sector</t>
  </si>
  <si>
    <t>Funding for local companies operating in the agricultural sector (maize, beans, rice, seeds, fertilisers) and those processing local raw materials at concessional rates</t>
  </si>
  <si>
    <t>2.1.4.1</t>
  </si>
  <si>
    <t>Support for agri-food producers</t>
  </si>
  <si>
    <t>2.2.1.1</t>
  </si>
  <si>
    <t>Funding for local PPE production</t>
  </si>
  <si>
    <t>Funding for SMEs and local craftsmen to produce personal protective equipment</t>
  </si>
  <si>
    <t>2.2.1.7</t>
  </si>
  <si>
    <t>Funding to allow worst-affected businesses to meet credit needs</t>
  </si>
  <si>
    <t>Creation of a funding mechanism to allow economic sectors worst affected by COVID-19, particularly SMEs, to meet credit needs. Such as aviation, tourism, hospitality, transport, construction etc</t>
  </si>
  <si>
    <t>2.2.2.1</t>
  </si>
  <si>
    <t>Funding to improve import mechanisms</t>
  </si>
  <si>
    <t>Improvement in the import procedures for food products, pharmaceutical products and production inputs</t>
  </si>
  <si>
    <t>2.1.4.11</t>
  </si>
  <si>
    <t>Funding to support the health response to COVID-19 and the protection of vulnerable households</t>
  </si>
  <si>
    <t>Various measures to support the health and social response to COVID-19, including: 1.1a Support for the Monkole hospital platform in Kinshasa, including provision of intensive care beds and ventilation equipment.
1.1b. Support for screening campaigns to detect Covid-19 cases
1.1c. Building up human capital through training of medical and laboratory staff
1.1d. Public information and awareness campaigns
1.2a. Food selection and distribution mechanisms for vulnerable households
1.2b. Implementation of a plan to reduce the burden of utility bills on vulnerable households
1.2c. Establishment of food banks
1.2d. Distribution of food kits to vulnerable households</t>
  </si>
  <si>
    <t>https://www.afdb.org/en/documents/drc-budget-support-programme-response-covid-19-crisis-pabrc-project-appraisal-report</t>
  </si>
  <si>
    <t>Budget Support Program in response to the Covid-19 Crisis (PABRC) (African Development Bank)</t>
  </si>
  <si>
    <t>Section 4.2.2</t>
  </si>
  <si>
    <t>Grants for fisheries and livestock sector</t>
  </si>
  <si>
    <t>Strengthening the capacity of the fisheries and livestock sectors through grants. Funding split evenly between agriculture (livestock) and fishery archetypes (49.28 CDF total).</t>
  </si>
  <si>
    <t>2.2.6.1</t>
  </si>
  <si>
    <t>Healthcare system support</t>
  </si>
  <si>
    <t>Funding for increased capacity of national healthcare systems</t>
  </si>
  <si>
    <t>Healthcare telecoms upgrade</t>
  </si>
  <si>
    <t>Connection of major hospitals to a united telecoms network.</t>
  </si>
  <si>
    <t>Housing rehabilitation</t>
  </si>
  <si>
    <t>Funding for the rehabilitation of housing and community buildings.</t>
  </si>
  <si>
    <t>ILO Covid-19 Support</t>
  </si>
  <si>
    <t>Funding from the ILO to support Covid-19 safe work practices and associated costs.</t>
  </si>
  <si>
    <t>203008-15</t>
  </si>
  <si>
    <t>HIndiscriminate</t>
  </si>
  <si>
    <t>IMF Monitoring Funding</t>
  </si>
  <si>
    <t>Funding from the IMF to monitor the implementation of its emergency spending package.</t>
  </si>
  <si>
    <t>Implementation of emergency health measured</t>
  </si>
  <si>
    <t>Implementation by the border and defence services of emergency health measures to combat COVID-19</t>
  </si>
  <si>
    <t>3.1.2.3</t>
  </si>
  <si>
    <t>k</t>
  </si>
  <si>
    <t>k1</t>
  </si>
  <si>
    <t>Improved storage for agricultural products</t>
  </si>
  <si>
    <t>Includes improved drying areas and pest control</t>
  </si>
  <si>
    <t>2.2.5.4-6</t>
  </si>
  <si>
    <t>Improvements in waste management</t>
  </si>
  <si>
    <t>Improvements in waste management to reduce COVID-19 risk</t>
  </si>
  <si>
    <t>Improving access to safe drinking water</t>
  </si>
  <si>
    <t>Creation of a plan to improve safe access to drinking water, including consultations</t>
  </si>
  <si>
    <t>3.1.7</t>
  </si>
  <si>
    <t>Improving access to women's care services</t>
  </si>
  <si>
    <t>Funding to allow women to better access care services</t>
  </si>
  <si>
    <t>3.2.4.2</t>
  </si>
  <si>
    <t>Improving health centre efficiency</t>
  </si>
  <si>
    <t>Merging of some common areas in healthcare centres to improve patient care.</t>
  </si>
  <si>
    <t>Improving hygiene standards</t>
  </si>
  <si>
    <t>Strengthening PCI/WASH water and sanitation hygiene standards</t>
  </si>
  <si>
    <t>1.1.4.12</t>
  </si>
  <si>
    <t>Increased healthcare staff</t>
  </si>
  <si>
    <t>Increased provision of healthcare staff at 65 health centres</t>
  </si>
  <si>
    <t>1.1.4.14</t>
  </si>
  <si>
    <t>Increased lab testing capacity</t>
  </si>
  <si>
    <t>Funding to increase the number of labs able to process COVID test samples</t>
  </si>
  <si>
    <t>1.1.2.3</t>
  </si>
  <si>
    <t>Increased tax audits and collections in certain sectors</t>
  </si>
  <si>
    <t>Increased fiscal control through taxation of sectors that may be favourably impacted by the COVID pandemic</t>
  </si>
  <si>
    <t>2.1.1.1</t>
  </si>
  <si>
    <t>QIndiscriminate</t>
  </si>
  <si>
    <t>Increasing staff able to test for COVID</t>
  </si>
  <si>
    <t>More medical staff will be trained to administer COVID tests</t>
  </si>
  <si>
    <t>1.1.2.1</t>
  </si>
  <si>
    <t>Indigenous access to social services</t>
  </si>
  <si>
    <t>Project to support access to social services for the Pygmy indigenous peoples.</t>
  </si>
  <si>
    <t>Installation of solar-powered street lamps</t>
  </si>
  <si>
    <t>Funding for the installation of 60,000 solar-powered street lamps</t>
  </si>
  <si>
    <t>2.3.1.2</t>
  </si>
  <si>
    <t>Internet subsidy</t>
  </si>
  <si>
    <t>Reduction in the cost of an Internet connection, including removal of taxes, to ensure equal Internet access</t>
  </si>
  <si>
    <t>3.2.1.11</t>
  </si>
  <si>
    <t>Investment in provincial COVID-19 capacity</t>
  </si>
  <si>
    <t>Funds to support provincial capacity development and coordination costs in implementing PMUAIC-19. Funded by The World Bank.</t>
  </si>
  <si>
    <t>1.1.1.2</t>
  </si>
  <si>
    <t>IT support for testing labs</t>
  </si>
  <si>
    <t>Strengthening the IT systems of COVID test labs</t>
  </si>
  <si>
    <t>1.1.2.6</t>
  </si>
  <si>
    <t>IT system infrastructure</t>
  </si>
  <si>
    <t>Investment in state IT systems to ensure they are better placed to deal with emergencies and remote working.</t>
  </si>
  <si>
    <t>Labour-intensive works program</t>
  </si>
  <si>
    <t>Creation of a program for labour-intensive works</t>
  </si>
  <si>
    <t>3.2.5.6</t>
  </si>
  <si>
    <t>Limitation of COVID-19 containment measures in industry</t>
  </si>
  <si>
    <t>Limitation of COVID containment measures to non-essential industries, and use of all measures possible to limit contagion in essential industries</t>
  </si>
  <si>
    <t>2.2.3.1</t>
  </si>
  <si>
    <t>Logistics capacity increase</t>
  </si>
  <si>
    <t>Capacity increase for emergency logistics services</t>
  </si>
  <si>
    <t>Long-term care for COVID-19 patients</t>
  </si>
  <si>
    <t>Supporting the long-term rehabilitation of COVID-19 patients</t>
  </si>
  <si>
    <t>Mass COVID testing</t>
  </si>
  <si>
    <t>Provision of mass testing in COVID hotspots</t>
  </si>
  <si>
    <t>1.1.2.5</t>
  </si>
  <si>
    <t>Mechanisms for reception of displaced persons</t>
  </si>
  <si>
    <t>Creation of mechanisms to receive displaced persons</t>
  </si>
  <si>
    <t>3.1.1.7</t>
  </si>
  <si>
    <t>Medical support for vulnerable individuals</t>
  </si>
  <si>
    <t>Purchase of medical equipment for individuals vulnerable to COVID-19, and support for their care to be integrated into the national health system</t>
  </si>
  <si>
    <t>3.2.5.2</t>
  </si>
  <si>
    <t>Micro-enterprise program</t>
  </si>
  <si>
    <t>The program aims to allow micro-enterprises to be created, and support existing enterprises</t>
  </si>
  <si>
    <t>3.2.5.13</t>
  </si>
  <si>
    <t>Military healthcare support</t>
  </si>
  <si>
    <t>Funding for the military to support infection control measures.</t>
  </si>
  <si>
    <t>201275-4</t>
  </si>
  <si>
    <t>Mobilisation of external resources</t>
  </si>
  <si>
    <t>Advocacy for the mobilisation of external resources to support the COVID-19 response</t>
  </si>
  <si>
    <t>2.1.3.5</t>
  </si>
  <si>
    <t>Modernisation support for companies</t>
  </si>
  <si>
    <t>Support for companies to improve their mobility and digitisation.</t>
  </si>
  <si>
    <t>201006-7</t>
  </si>
  <si>
    <t>Monitoring of compliance with emergency measures</t>
  </si>
  <si>
    <t>Support to monitor the compliance of the populace with emergency health measures</t>
  </si>
  <si>
    <t>3.1.2.5</t>
  </si>
  <si>
    <t>Monitoring of healthcare systems</t>
  </si>
  <si>
    <t>Monitoring of healthcare systems and provision of information to local leaders</t>
  </si>
  <si>
    <t>3.1.2.4</t>
  </si>
  <si>
    <t>Monitoring of social distancing measures</t>
  </si>
  <si>
    <t>Evaluation of the effectiveness of social distancing measures</t>
  </si>
  <si>
    <t>1.1.4.1</t>
  </si>
  <si>
    <t>National Agricultural Recovery Plan / Plan national de relance agricole (PNRA)</t>
  </si>
  <si>
    <t>A three year USD4.4bn plan to enhance DRC agricultural efficiency. Funds will be spent on "Motorized machinery and accessories including 2,000 tractors, agricultural inputs, and more than 80,000 supervisory staff (provincial inspectors, territorial inspectors, Ao engineers and A1, A2 agronomists and agricultural monitors). The program has four objectives: (i) deliver a "modern agriculture" subsidy to enhance agricultural inputs and the supervision of households in the agricultural sector, (ii) to promote the growing of food crops (in particular, maize, rice, cassava and beans), (iii) to enhance food security, address malnutrition and reduce poverty in rural populations (which is particularly relevant during COVID-19, when import supply lines have been threatened). On program funding: "This is a proactive program that does not appear in any budget. It is not a donor program. It is a supplier credit that the Congolese State has taken from the banks and which allows us to do agriculture in a modern way". Note: exchange rate used from 10 June 2020 (1USD:1946CDF)</t>
  </si>
  <si>
    <t>https://zoom-eco.net/a-la-une/rdc-le-conseil-des-ministre-approuve-le-plan-national-de-relance-agricole-chiffre-a-44-milliards-usd/ ; https://actualite.cd/2020/06/20/rdc-le-gouvernement-adopte-le-plan-national-de-relance-agricole-evalue-44-millions-usd ; https://www.financialafrik.com/2020/06/10/rdc-44-milliards-usd-pour-le-plan-national-de-relance-agricole/</t>
  </si>
  <si>
    <t>National Equalisation Fund contribution</t>
  </si>
  <si>
    <t>Support to allow the fund to assist challenges provinces face during the crisis</t>
  </si>
  <si>
    <t>3.1.1.3</t>
  </si>
  <si>
    <t>National Equalisation Fund support</t>
  </si>
  <si>
    <t>Support for the functioning of the National Equalisation Fund</t>
  </si>
  <si>
    <t>3.1.2.2</t>
  </si>
  <si>
    <t>Nuclear reactor modernisation</t>
  </si>
  <si>
    <t>Modernisation of the TRICO nuclear reactor</t>
  </si>
  <si>
    <t>3.2.2.6</t>
  </si>
  <si>
    <t>Nutrition Program</t>
  </si>
  <si>
    <t>Adoption of the Nutrition Program platform</t>
  </si>
  <si>
    <t>2.2.5.5</t>
  </si>
  <si>
    <t>Nutritional management</t>
  </si>
  <si>
    <t>Support [for the nutrition of?] patients being cared for</t>
  </si>
  <si>
    <t>1.1.3.4</t>
  </si>
  <si>
    <t>Passive COVID surveillance</t>
  </si>
  <si>
    <t>Increasing the capacity for passive surveillance of the prevalence of COVID</t>
  </si>
  <si>
    <t>1.1.2.9</t>
  </si>
  <si>
    <t>Pharmaceutical import and sale tax exemption</t>
  </si>
  <si>
    <t>Immediate elimination of taxes, duties, taxes and charges on the import and sale of medical materials, equipment, and other pharmaceutical products linked to the pandemic, for six months.</t>
  </si>
  <si>
    <t>https://zoom-eco.net/a-la-une/rdc-les-11-mesures-economiques-de-soutien-a-loffre-de-produits-de-premiere-necessite/</t>
  </si>
  <si>
    <t>Pharmaceutical product funding</t>
  </si>
  <si>
    <t>Funding for the purchase and distribution of equipment such as manufacturing units and hand sanitizer dispensers.</t>
  </si>
  <si>
    <t>201008-11</t>
  </si>
  <si>
    <t>Pooling of COVID health resources</t>
  </si>
  <si>
    <t>Centralise COVID health resources to two patient care facilities. Funded by "Fond de
lutte contre Covid-19"</t>
  </si>
  <si>
    <t>1.1.1.3</t>
  </si>
  <si>
    <t>PPE provision</t>
  </si>
  <si>
    <t>Project to improve domestic production capacities for PPE.</t>
  </si>
  <si>
    <t>Processing of agricultural products</t>
  </si>
  <si>
    <t>Processing of purchased agricultural products</t>
  </si>
  <si>
    <t>2.2.5.13</t>
  </si>
  <si>
    <t>Procurement and training support for health facilities</t>
  </si>
  <si>
    <t>Materials and equipment for hospitals, DPS, ZS, INRB involved in the COVID response. Includes acquisition of PPE, kits, disinfectant, staff training, etc. Funded by a consortium of international partners.</t>
  </si>
  <si>
    <t>1.1.1.9</t>
  </si>
  <si>
    <t>Product supply monitoring</t>
  </si>
  <si>
    <t>Creation of a system to monitor supply arrangements in major consumption centres</t>
  </si>
  <si>
    <t>2.1.4.7</t>
  </si>
  <si>
    <t>Prohibition on renter eviction</t>
  </si>
  <si>
    <t>Landlords prevented from evicting renters on the occasion of no payment for the period March to June 2020</t>
  </si>
  <si>
    <t>Promotion of disability and inclusion in COVID-19 response</t>
  </si>
  <si>
    <t>Ensuring the disabled and other vulnerable groups are adequately protected by these COVID-19 response measures</t>
  </si>
  <si>
    <t>1.1.5</t>
  </si>
  <si>
    <t>Protection of drinking water catchment sites</t>
  </si>
  <si>
    <t>Protection of drinking water catchment sites for three urban areas</t>
  </si>
  <si>
    <t>2.3.2.6</t>
  </si>
  <si>
    <t>Provision of accessible public health information</t>
  </si>
  <si>
    <t>Provision of public health information regarding COVID-19 in braille and sign language</t>
  </si>
  <si>
    <t>Provision of COVID-19 public health information</t>
  </si>
  <si>
    <t>Design and production of materials raising awareness of COVID-19 and preventative measures</t>
  </si>
  <si>
    <t>3.1.4.1-3</t>
  </si>
  <si>
    <t>Provision of drinking water</t>
  </si>
  <si>
    <t>Drinking water works in provinces worst-affected by COVID-19</t>
  </si>
  <si>
    <t>2.3.2.4</t>
  </si>
  <si>
    <t>Provision of drinking water supply</t>
  </si>
  <si>
    <t>Provision of a drinking water supply, and compensation to those affected by construction works, in various cities across the country</t>
  </si>
  <si>
    <t>2.3.2.2-5</t>
  </si>
  <si>
    <t>Provision of educational materials on television and radio</t>
  </si>
  <si>
    <t>Public and private TV and radio broadcasters will partner with the government to broadcast, in various time slots, educational material for all age groups</t>
  </si>
  <si>
    <t>3.2.1.6-7</t>
  </si>
  <si>
    <t>Provision of equipment for at-risk groups</t>
  </si>
  <si>
    <t>Provision of support equipment, essentials and care for disabled groups, including the blind</t>
  </si>
  <si>
    <t>3.2.5.5</t>
  </si>
  <si>
    <t>Provision of essential goods for orphanages and care homes</t>
  </si>
  <si>
    <t>Provision of food, clothing and other essentials to orphanages and elderly care homes</t>
  </si>
  <si>
    <t>3.2.5.4</t>
  </si>
  <si>
    <t>Provision of essential goods for vulnerable groups</t>
  </si>
  <si>
    <t>Provision of food, clothing and other essentials for vulnerable persons, including those with disabilities</t>
  </si>
  <si>
    <t>3.2.5.3</t>
  </si>
  <si>
    <t>Provision of financing for businesses</t>
  </si>
  <si>
    <t>Provision of 0% interest financing and loans for struggling businesses</t>
  </si>
  <si>
    <t>Provision of health information</t>
  </si>
  <si>
    <t>Strengthening the accessibility of public health information for individuals</t>
  </si>
  <si>
    <t>1.1.2.12</t>
  </si>
  <si>
    <t>Provision of printed educational materials for home learning</t>
  </si>
  <si>
    <t>Creation and distribution of paper homework materials for all educational settings, including higher education</t>
  </si>
  <si>
    <t>3.2.1.8</t>
  </si>
  <si>
    <t>Provision of remote learning</t>
  </si>
  <si>
    <t>Creation of a remote learning system using mobile apps and a dedicated website</t>
  </si>
  <si>
    <t>3.2.1.5</t>
  </si>
  <si>
    <t>Provision of remote working tools to the public sector</t>
  </si>
  <si>
    <t>Remote working tools, including cloud storage and teleconferencing, to be made available to the Government and Presidency</t>
  </si>
  <si>
    <t>2.3.1.8</t>
  </si>
  <si>
    <t>Public health messaging</t>
  </si>
  <si>
    <t>Development of messages to raise awareness of COVID</t>
  </si>
  <si>
    <t>1.1.4.8</t>
  </si>
  <si>
    <t>Purchase of agricultural and food products</t>
  </si>
  <si>
    <t>Government purchase of agricultural and food products</t>
  </si>
  <si>
    <t>2.2.5.11</t>
  </si>
  <si>
    <t>Purchase of fishing trawler</t>
  </si>
  <si>
    <t>Supporting production through the purchase of a 120 tonne fishing trawler</t>
  </si>
  <si>
    <t>2.2.6.5</t>
  </si>
  <si>
    <t>ω5</t>
  </si>
  <si>
    <t>Purchase of land vehicles</t>
  </si>
  <si>
    <t>Purchase of land vehicles such as ambulances to aid the pandemic response</t>
  </si>
  <si>
    <t>3.1.1.12</t>
  </si>
  <si>
    <t>Purchase of materials required to combat COVID-19</t>
  </si>
  <si>
    <t>3.1.1.8</t>
  </si>
  <si>
    <t>Purchase of medical equipment</t>
  </si>
  <si>
    <t>Funding for the purchase of medical equipment</t>
  </si>
  <si>
    <t>3.1.1.10</t>
  </si>
  <si>
    <t>Purchase of rice</t>
  </si>
  <si>
    <t>Government purchase of local rice</t>
  </si>
  <si>
    <t>2.2.5.12</t>
  </si>
  <si>
    <t>Purchase of scientific research equipment</t>
  </si>
  <si>
    <t>Purchase of scientific equipment to aid research on COVID-19</t>
  </si>
  <si>
    <t>3.2.2.5</t>
  </si>
  <si>
    <t>Purchase of vehicles for COVID-19 monitoring</t>
  </si>
  <si>
    <t>Purchase of 15 4x4 vehicles to monitor and ensure compliance with COVID-19 measures at border entry points</t>
  </si>
  <si>
    <t>2.3.4.1</t>
  </si>
  <si>
    <t>Raising awareness of basic services</t>
  </si>
  <si>
    <t>Provision of printed material to raise awareness of how basic services such as water and electricity may be accessed</t>
  </si>
  <si>
    <t>3.1.3.1</t>
  </si>
  <si>
    <t>Raising awareness of clean energy</t>
  </si>
  <si>
    <t>Outreach programs to raise awareness of the benefits of clean energy</t>
  </si>
  <si>
    <t>3.2.6.9</t>
  </si>
  <si>
    <t>Raising awareness of gender violence</t>
  </si>
  <si>
    <t>Program to raise awareness of gender violence in relation to COVID-19</t>
  </si>
  <si>
    <t>3.2.4.1</t>
  </si>
  <si>
    <t>Raising awareness of the economic impact of COVID-19</t>
  </si>
  <si>
    <t>Remote provision of the affect the pandemic has had on the macroeconomy</t>
  </si>
  <si>
    <t>3.2.6.10</t>
  </si>
  <si>
    <t>Recording COVID cases</t>
  </si>
  <si>
    <t>Funding to better record the number and severity of COVID cases in the DRC.</t>
  </si>
  <si>
    <t>1.1.1.6</t>
  </si>
  <si>
    <t>Refinancing program for agricultural sector SMEs</t>
  </si>
  <si>
    <t>Creation of a special refinancing program for SMEs and cooperatives producing food staples, and strengthening existing programs</t>
  </si>
  <si>
    <t>2.2.2.2</t>
  </si>
  <si>
    <t>Reinforcement of Automated System for Customs Data and Management</t>
  </si>
  <si>
    <t>System will be reinforced to ensure delays in payments of duties and taxes are minimised.</t>
  </si>
  <si>
    <t>Relaunch of the fishing sector</t>
  </si>
  <si>
    <t>The fishing and aquaculture sector will be relaunched post-pandemic</t>
  </si>
  <si>
    <t>Remote learning support for parents</t>
  </si>
  <si>
    <t>Provision of advice for parents on how to best manage remote learning and ensure the good wellbeing of their children</t>
  </si>
  <si>
    <t>3.2.1.9</t>
  </si>
  <si>
    <t>Removal of taxes on micro-enterprises</t>
  </si>
  <si>
    <t>The previous annual lump tax on profits of micro-enterprises, of 30,000 CDF is repealed.</t>
  </si>
  <si>
    <t>http://www.leganet.cd/Legislation/Dfiscal/Impot/AM.26.06.2020.html</t>
  </si>
  <si>
    <t>Ministerial order n ° CAB / MIN / FINANCES / 2020/014</t>
  </si>
  <si>
    <t>Re-opening of apprenticeship centres</t>
  </si>
  <si>
    <t>Preparation for apprenticeship centres to reopen, including increased hygiene measures</t>
  </si>
  <si>
    <t>3.2.1.10</t>
  </si>
  <si>
    <t>Re-opening of education institutions.</t>
  </si>
  <si>
    <t>Funding for educational institutions to prepare for re-opening, including to maintain water and sanitation systems.</t>
  </si>
  <si>
    <t>Report on Implementation of COVID-19 measures</t>
  </si>
  <si>
    <t>Preparation of a survey and report detailing the situation in the DRC and what measures have been taken to mitigate it</t>
  </si>
  <si>
    <t>2.1.3.4</t>
  </si>
  <si>
    <t>Research around alcohol-based disinfectants</t>
  </si>
  <si>
    <t>Preparation and analysis of hydroalcoholic solutions to assist in the fight against COVID-19</t>
  </si>
  <si>
    <t>3.2.2.1-2</t>
  </si>
  <si>
    <t>Review of PMUANC-19 measures</t>
  </si>
  <si>
    <t>Review of the measures initially imposed to fight COVID-19</t>
  </si>
  <si>
    <t>Risk-management support for businesses</t>
  </si>
  <si>
    <t>Support to allow businesses to identify new risks and  adapt to new market conditions</t>
  </si>
  <si>
    <t>3.2.3.4</t>
  </si>
  <si>
    <t>Rural electrification</t>
  </si>
  <si>
    <t>Funding for the provision of electricity in certain rural areas</t>
  </si>
  <si>
    <t>2.2.7.7</t>
  </si>
  <si>
    <t>Rural infrastructure improvement</t>
  </si>
  <si>
    <t>Support for the improvement of rural tracks, water supplies and solar energy installations.</t>
  </si>
  <si>
    <t>Rural public health</t>
  </si>
  <si>
    <t>Support for rural public health programs including disease prevention and awareness raising.</t>
  </si>
  <si>
    <t>Social distancing measures</t>
  </si>
  <si>
    <t>Coordination of the implementation of social distancing and other measures to prevent COVID transmission</t>
  </si>
  <si>
    <t>Support to allow the variation of social distancing measures according to the severity of the epidemic</t>
  </si>
  <si>
    <t>1.1.4.3</t>
  </si>
  <si>
    <t>Monitoring the implementation of social distancing measures</t>
  </si>
  <si>
    <t>1.1.4.4</t>
  </si>
  <si>
    <t>Training of police officers on how to implement social distancing measures</t>
  </si>
  <si>
    <t>1.1.4.5</t>
  </si>
  <si>
    <t>Social register of poor and vulnerable households</t>
  </si>
  <si>
    <t>Creation of a social register of poor and vulnerable households</t>
  </si>
  <si>
    <t>3.2.5.11</t>
  </si>
  <si>
    <t>Gindiscriminate</t>
  </si>
  <si>
    <t>Social safety net support</t>
  </si>
  <si>
    <t>Increased social safety net support for poorer neighbourhoods</t>
  </si>
  <si>
    <t>Specialised Agricultural Training Program</t>
  </si>
  <si>
    <t>Training for farmers to specialise in the production of exportable goods</t>
  </si>
  <si>
    <t>Storage and conservation of fresh foodstuffs</t>
  </si>
  <si>
    <t>Support for the storage and conservation of foodstuffs through the acquisition of a cold storage chain and purchase of food</t>
  </si>
  <si>
    <t>2.2.6.3</t>
  </si>
  <si>
    <t>Strengthening border early warning system</t>
  </si>
  <si>
    <t>Strengthening the border early warning system where risk areas are nearby</t>
  </si>
  <si>
    <t>3.1.1.1 (2)</t>
  </si>
  <si>
    <t>Strengthening of business support programs</t>
  </si>
  <si>
    <t>Support for programs to aid businesses during the crisis and ensure the provision of distance learning</t>
  </si>
  <si>
    <t>3.2.3.3</t>
  </si>
  <si>
    <t>Strengthening of healthcare surveillance</t>
  </si>
  <si>
    <t>Strengthening of healthcare surveillance systems to detect future health risks including diseases and cancer.</t>
  </si>
  <si>
    <t>Study on incentivising formal employment</t>
  </si>
  <si>
    <t>Funding for a study to determine how workers can be encouraged to migrate from informal to formal employment</t>
  </si>
  <si>
    <t>2.2.1.8</t>
  </si>
  <si>
    <t>Subsidised COVID care</t>
  </si>
  <si>
    <t>Provision of subsidy for the hospital treatment of COVID patients</t>
  </si>
  <si>
    <t>1.1.4.6</t>
  </si>
  <si>
    <t>Subsidy for fertiliser companies</t>
  </si>
  <si>
    <t>Subsidy for firms responsible for fertiliser production</t>
  </si>
  <si>
    <t>2.1.4.3</t>
  </si>
  <si>
    <t>Subsidy for hydroxychloroquine</t>
  </si>
  <si>
    <t>Subsidy for firms producing hydroxychloroquine</t>
  </si>
  <si>
    <t>2.2.1.3</t>
  </si>
  <si>
    <t>Subsidy for industry and food sector</t>
  </si>
  <si>
    <t>Support for firms producing industrial and food products</t>
  </si>
  <si>
    <t>2.2.1.9</t>
  </si>
  <si>
    <t>Subsidy for pharmaceutical industry</t>
  </si>
  <si>
    <t>Subsidy for firms producing pharmaceutical equipment</t>
  </si>
  <si>
    <t>2.2.1.2</t>
  </si>
  <si>
    <t>Subsidy for PPE and hygiene equipment producers</t>
  </si>
  <si>
    <t>Subsidy for producers of handwashing equipment, automatic hand sanitiser dispensers, and face masks</t>
  </si>
  <si>
    <t>2.2.1.5</t>
  </si>
  <si>
    <t>Supplementary PNRA support for National Agriculture Programs</t>
  </si>
  <si>
    <t>Support to develop over 33,000 hectares of land that "depend on the Ministry of Agriculture" (e.g. the Presidential Agro-Industrial Estate of N'sele ( Daipn) and the Bukanga-Lonzo agro-industrial park). Note: exchange rate used from 10 June 2020 (1USD:1946CDF)</t>
  </si>
  <si>
    <t>https://deskeco.com/index.php/2020/07/14/rdc-le-plan-national-de-relance-de-lagriculture-vise-lencadrement-des-menages-du-secteur ; https://actualite.cd/2020/06/20/rdc-le-gouvernement-adopte-le-plan-national-de-relance-agricole-evalue-44-millions-usd</t>
  </si>
  <si>
    <t>Supply of basic necessities</t>
  </si>
  <si>
    <t>Provision of basic necessities to major consumption centres</t>
  </si>
  <si>
    <t>2.1.4.8</t>
  </si>
  <si>
    <t>Supply system for basic necessities</t>
  </si>
  <si>
    <t>Establishment of a permanent supply system for basic necessities</t>
  </si>
  <si>
    <t>Support for agriculture entrepreneurs</t>
  </si>
  <si>
    <t>Support to the private sector to create 10 'incubators' for agriculture</t>
  </si>
  <si>
    <t>2.1.4.4</t>
  </si>
  <si>
    <t>Support for agriculture producers.</t>
  </si>
  <si>
    <t>Support for agriculture producers to grow and distribute crops including maize, to offset the negative effects of the pandemic.</t>
  </si>
  <si>
    <t>201055-58</t>
  </si>
  <si>
    <t>Support for artisanal mines</t>
  </si>
  <si>
    <t>Providing hygiene and contagion control measures for artisanal mines, and raising awareness around why these are necessary</t>
  </si>
  <si>
    <t>2.2.3.4</t>
  </si>
  <si>
    <t>Support for business resilience and the DRC's economic recovery from the pandemic</t>
  </si>
  <si>
    <t>The funding will primarily support existing initiatives including the suspension of certain taxes and duties, funding of improved industrial equipment and improvements in the efficiency of the public sector and revenue collection mechanisms</t>
  </si>
  <si>
    <t>Section 4.2.10</t>
  </si>
  <si>
    <t>Support for care providers</t>
  </si>
  <si>
    <t>Strengthening the capacity of care providers [COVID-specific?]</t>
  </si>
  <si>
    <t>1.1.2.8</t>
  </si>
  <si>
    <t>Support for cocoa production</t>
  </si>
  <si>
    <t>Support for the cocoa production campaign in Bengamisa</t>
  </si>
  <si>
    <t>2.2.5.8</t>
  </si>
  <si>
    <t>Support for community media organisations</t>
  </si>
  <si>
    <t>Support for community media to raise awareness on the measures being implemented</t>
  </si>
  <si>
    <t>3.1.1.5</t>
  </si>
  <si>
    <t>Support for COVID-19 prevention measures for vulnerable groups</t>
  </si>
  <si>
    <t>3.2.5.9</t>
  </si>
  <si>
    <t>Support for crop processing units</t>
  </si>
  <si>
    <t>Support for projects that expand crop processing units</t>
  </si>
  <si>
    <t>Support for detergent production</t>
  </si>
  <si>
    <t>Support to modernise the production process for detergents</t>
  </si>
  <si>
    <t>2.2.1.12</t>
  </si>
  <si>
    <t>Support for disabled young people</t>
  </si>
  <si>
    <t>Support for disabled young people and graduates seeking employment</t>
  </si>
  <si>
    <t>3.2.3.14</t>
  </si>
  <si>
    <t>Support for essential oil production</t>
  </si>
  <si>
    <t>Support for the production of eucalyptus essential oils to fight COVID-19</t>
  </si>
  <si>
    <t>3.2.6.6</t>
  </si>
  <si>
    <t>Support for fisheries research and disease control</t>
  </si>
  <si>
    <t>Support for fisheries research, animal disease control and the restocking of ranches</t>
  </si>
  <si>
    <t>2.2.6.2</t>
  </si>
  <si>
    <t>Support for fishing and farming</t>
  </si>
  <si>
    <t>Financial support and purchases of equipment and goods for the fishing and farming sectors.</t>
  </si>
  <si>
    <t>211001-013</t>
  </si>
  <si>
    <t>ωIndiscriminate</t>
  </si>
  <si>
    <t>Support for flour mills</t>
  </si>
  <si>
    <t>Support to increase production in flour mills</t>
  </si>
  <si>
    <t>2.2.1.15</t>
  </si>
  <si>
    <t>Support for food production</t>
  </si>
  <si>
    <t>Support to allow increased food and seed production</t>
  </si>
  <si>
    <t>2.2.1.14</t>
  </si>
  <si>
    <t>Support for food storage</t>
  </si>
  <si>
    <t>Rehabilitation of 24 food storage units per province</t>
  </si>
  <si>
    <t>2.2.5.3</t>
  </si>
  <si>
    <t>Support for forestry eco-services</t>
  </si>
  <si>
    <t>Support for eco-services and increase in the value of non-timber forestry products</t>
  </si>
  <si>
    <t>3.2.6.8</t>
  </si>
  <si>
    <t>Support for governors</t>
  </si>
  <si>
    <t>Support for governors to maintain economic stability and the security of the population</t>
  </si>
  <si>
    <t>3.1.2.3-4</t>
  </si>
  <si>
    <t>Support for healthcare providers</t>
  </si>
  <si>
    <t>Increased capacity funding for clinical and community healthcare providers</t>
  </si>
  <si>
    <t>1.1.4.10</t>
  </si>
  <si>
    <t>Support for identifying cases</t>
  </si>
  <si>
    <t>Increased support for teams to identify active COVID cases</t>
  </si>
  <si>
    <t>1.1.2.11</t>
  </si>
  <si>
    <t>Support for indigenous communities</t>
  </si>
  <si>
    <t>Support to allow indigenous peoples to access basic social services</t>
  </si>
  <si>
    <t>3.1.2.6</t>
  </si>
  <si>
    <t>Support for individuals with albinism and other disabilities</t>
  </si>
  <si>
    <t>Provision of dermatological products for people with albinism, and orthopaedic products for those with other disabilities</t>
  </si>
  <si>
    <t>Support for internally displaced persons</t>
  </si>
  <si>
    <t>Support for internally displaced persons, including those displaced as a result of COVID-19</t>
  </si>
  <si>
    <t>3.2.5.8</t>
  </si>
  <si>
    <t>Support for inter-provincial coordination on COVID-19</t>
  </si>
  <si>
    <t>Support for provinces to coordinate their responses to COVID-19</t>
  </si>
  <si>
    <t>3.1.1.2</t>
  </si>
  <si>
    <t>Support for communication between central government and provinces</t>
  </si>
  <si>
    <t>Support for livestock breeding</t>
  </si>
  <si>
    <t>Various support mechanisms for livestock breeders</t>
  </si>
  <si>
    <t>2.2.7.2-4</t>
  </si>
  <si>
    <t>Support for logistics providers</t>
  </si>
  <si>
    <t>Strengthening of the capacity of logistics providers</t>
  </si>
  <si>
    <t>1.1.3.3</t>
  </si>
  <si>
    <t>Support for maize production</t>
  </si>
  <si>
    <t>Support for firms producing maize</t>
  </si>
  <si>
    <t>2.2.5.7</t>
  </si>
  <si>
    <t>Support for military farms</t>
  </si>
  <si>
    <t>Support for military farms to provide increased emergency resilience in agriculture.</t>
  </si>
  <si>
    <t>211013-17</t>
  </si>
  <si>
    <t>Support for mining SMEs and entrepreneurs</t>
  </si>
  <si>
    <t>Provision of grants to SMEs and entrepreneurs in the mining sector, to help them meet running costs, and implement COVID-19 safety measure</t>
  </si>
  <si>
    <t>2.2.3.8</t>
  </si>
  <si>
    <t>Support for national parks</t>
  </si>
  <si>
    <t>Support for the populations of various national parks</t>
  </si>
  <si>
    <t>3.2.6.7</t>
  </si>
  <si>
    <t>Support for palm oil producers</t>
  </si>
  <si>
    <t>Government support for palm oil producers</t>
  </si>
  <si>
    <t>2.2.6.19</t>
  </si>
  <si>
    <t>Support for private sector mining firms</t>
  </si>
  <si>
    <t>Financial support for the private mining industry</t>
  </si>
  <si>
    <t>2.2.3.6</t>
  </si>
  <si>
    <t>Support for procurement of food sector production inputs</t>
  </si>
  <si>
    <t>Support for the procurement and distribution of production inputs in the food sector</t>
  </si>
  <si>
    <t>2.2.5.10</t>
  </si>
  <si>
    <t>Support for product movement in the mining sector</t>
  </si>
  <si>
    <t>Support to ensure that, for mining, inputs are available and goods produced are being sold</t>
  </si>
  <si>
    <t>2.2.3.2</t>
  </si>
  <si>
    <t>Support for production inputs</t>
  </si>
  <si>
    <t>Support to allow commissions on inputs for production to continue functioning</t>
  </si>
  <si>
    <t>1.1.3.2</t>
  </si>
  <si>
    <t>Support for public health measures</t>
  </si>
  <si>
    <t>Funding to support public health measures to combat Covid-19</t>
  </si>
  <si>
    <t>Support for recovered COVID-19 patients</t>
  </si>
  <si>
    <t>Support to allow recovered COVID-19 patients to reintegrate into the economy</t>
  </si>
  <si>
    <t>3.2.5.10</t>
  </si>
  <si>
    <t>Support for rural public health</t>
  </si>
  <si>
    <t>Support for the monitoring of rural public health, awareness-raising and preventative measures</t>
  </si>
  <si>
    <t>2.2.7.1</t>
  </si>
  <si>
    <t>Support for sectors with potential for job creation</t>
  </si>
  <si>
    <t>Support to the Emergency Integrated Development Program to encourage development of sectors which show high prospects of job creation</t>
  </si>
  <si>
    <t>2.2.1.16</t>
  </si>
  <si>
    <t>Support to allow SMEs to continue to access markets and sources of finance</t>
  </si>
  <si>
    <t>2.2.1.6</t>
  </si>
  <si>
    <t>Support for staff affected by COVID-19</t>
  </si>
  <si>
    <t>Psychological and social support for staff affected by COVID-19</t>
  </si>
  <si>
    <t>3.1.1.16-17</t>
  </si>
  <si>
    <t>Support for storage and distribution of basic necessities for industry</t>
  </si>
  <si>
    <t>Support for the organisation, storage and acquisition of basic necessities for industry</t>
  </si>
  <si>
    <t>2.2.7.3</t>
  </si>
  <si>
    <t>Support for supply of drinking water</t>
  </si>
  <si>
    <t>Support for the supply of drinking water in rural areas and urban peripheries</t>
  </si>
  <si>
    <t>2.2.7.5</t>
  </si>
  <si>
    <t>Support for the INRB</t>
  </si>
  <si>
    <t>Support to allow the National Institute of Biomedical Research to function during the crisis</t>
  </si>
  <si>
    <t>1.1.2.2</t>
  </si>
  <si>
    <t>Support for the marketisation of the good industry</t>
  </si>
  <si>
    <t>Acquisition of equipment to support the commercialisation of the food industry</t>
  </si>
  <si>
    <t>2.2.6.15</t>
  </si>
  <si>
    <t>Support for women entrepreneurs</t>
  </si>
  <si>
    <t>Support for women's community entrepreneur programs in various cities</t>
  </si>
  <si>
    <t>3.2.4.3</t>
  </si>
  <si>
    <t>Support for workers to transfer sectors</t>
  </si>
  <si>
    <t>Support to allow workers to transfer their skills to other sectors, to allow the economy to respond to the challenges of the pandemic, and begin its recovery</t>
  </si>
  <si>
    <t>3.1.1.1</t>
  </si>
  <si>
    <t>Support to allow firms to find markets and suppliers</t>
  </si>
  <si>
    <t>Strengthening the capacity of ITCs to help firms find markets and suppliers, particularly the aviation and manufacturing sector</t>
  </si>
  <si>
    <t>2.2.3.10</t>
  </si>
  <si>
    <t>Support to combat COVID-19 in prisons</t>
  </si>
  <si>
    <t>Provision of ambulances and medical equipment to prevent the spread of COVID-19 in prisons</t>
  </si>
  <si>
    <t>Suspension of late debt repayment penalties</t>
  </si>
  <si>
    <t>Suspension of penalties for the late repayment of debt during the crisis</t>
  </si>
  <si>
    <t>2.1.2.7</t>
  </si>
  <si>
    <t>Suspension of penalties for custom delays</t>
  </si>
  <si>
    <t>Penalties ordinarily payable on essential goods delayed by failure to pass the customs clearance process will be suspended to ease pressures on businesses.</t>
  </si>
  <si>
    <t>Suspension of provincial levies on agricultural products</t>
  </si>
  <si>
    <t>Provincial governments directed to suspend certain (unspecified) levies on agricultural products to ease pressure on businesses.</t>
  </si>
  <si>
    <t>Suspension of tax inspections</t>
  </si>
  <si>
    <t>Suspension of tax inspections and other fiscal regulatory measures in companies, apart from measures designed to prevent offences such as smuggling</t>
  </si>
  <si>
    <t>2.1.2.10</t>
  </si>
  <si>
    <t>Suspension of tax on rental income</t>
  </si>
  <si>
    <t>Three month suspension of tax payments on rental income received by companies.</t>
  </si>
  <si>
    <t>Suspension of VAT on the import of essential products</t>
  </si>
  <si>
    <t>Three month suspension of value added taxes imposed on the import of essential products</t>
  </si>
  <si>
    <t>https://zoom-eco.net/a-la-une/rdc-la-douane-face-aux-sept-mesures-dattenuation-du-choc-du-covid-19-sur-leconomie/ ; https://twitter.com/investindrc/status/1250111491317137416/photo/1 ; https://twitter.com/investindrc/status/1250111491317137416/photo/2</t>
  </si>
  <si>
    <t>Suspension of VAT on the production and sales of 'basic goods'</t>
  </si>
  <si>
    <t>Value added tax suspended on the production and sales of 'basic goods' for an undefined period (assume 3 months)</t>
  </si>
  <si>
    <t>System Implementation Management and Monitoring and Evaluation</t>
  </si>
  <si>
    <t>Support to "strengthen public structures for Project coordination and management including central and provincial arrangements for coordination of activities, financial management and procurement". Part 3 of the World Bank Portion of the Strategic Preparedness and Response Project (Total WB support: USD47.2mn: 50% grant, 50% low/zero interest loan). Note: exchange rate used from 2 April 2020 (1USD:1711CDF)</t>
  </si>
  <si>
    <t>Targeted care structures in the provinces</t>
  </si>
  <si>
    <t>Develop targeted care structures (incl. sanitary facilities) in the provinces. Funded by The World Bank.</t>
  </si>
  <si>
    <t>1.1.1.8</t>
  </si>
  <si>
    <t>Targeted healthcare support</t>
  </si>
  <si>
    <t>Funds to provide targeted health care support in ZS facilities. Funded by The World Bank.</t>
  </si>
  <si>
    <t>1.1.1.4</t>
  </si>
  <si>
    <t>Targeted import duty relief</t>
  </si>
  <si>
    <t>Removal of import duties to allow an increased flow of essential goods</t>
  </si>
  <si>
    <t>2.1.1.3</t>
  </si>
  <si>
    <t>Suspension of certain import duties, including on OGEFREM (regarding the operation of freight services), to allow an increased flow of essential goods</t>
  </si>
  <si>
    <t>2.1.1.5</t>
  </si>
  <si>
    <t>Targeted tax relief</t>
  </si>
  <si>
    <t>Annulment of certain taxes and levies which may overburden businesses in the crisis</t>
  </si>
  <si>
    <t>2.1.1.2</t>
  </si>
  <si>
    <t>Targeted tax relief for importers</t>
  </si>
  <si>
    <t>Tax relief, and other incentives, to be provided for importers of capital goods, production inputs and basic necessities</t>
  </si>
  <si>
    <t>2.1.4.10</t>
  </si>
  <si>
    <t>Tax arrears deferral</t>
  </si>
  <si>
    <t>Forced tax arrear recovery actions are suspended for a period of three months for those companies that request this. This deferral will have no penalty.</t>
  </si>
  <si>
    <t>https://zoom-eco.net/a-la-une/rdc-la-douane-face-aux-sept-mesures-dattenuation-du-choc-du-covid-19-sur-leconomie/ ; ; https://twitter.com/investindrc/status/1250111491317137416/photo/1 ; https://twitter.com/investindrc/status/1250111491317137416/photo/2</t>
  </si>
  <si>
    <t>Tax deduction for donations</t>
  </si>
  <si>
    <t>All contributions from companies to the National Solidarity Fund will be treated as deductible expenses.</t>
  </si>
  <si>
    <t>https://zoom-eco.net/a-la-une/rdc-dgi-instruite-a-appliquer-les-quatre-mesures-fiscales-de-riposte-au-covid-19/ ; https://twitter.com/investindrc/status/1250111491317137416/photo/1 ; https://twitter.com/investindrc/status/1250111491317137416/photo/2</t>
  </si>
  <si>
    <t>Tax incentives for the mining sector</t>
  </si>
  <si>
    <t>Tax incentives for mining production to be introduced in an emergency, when prices all below a minimum level</t>
  </si>
  <si>
    <t>2.2.3.3</t>
  </si>
  <si>
    <t>Tax relief for agricultural products</t>
  </si>
  <si>
    <t>Suspension of certain provincial taxes on agricultural products</t>
  </si>
  <si>
    <t>2.2.5.4</t>
  </si>
  <si>
    <t>Technical assistance to mining firms</t>
  </si>
  <si>
    <t>Provision of technical assistance to mining firms to help them digitise and improve organisation and mobility</t>
  </si>
  <si>
    <t>2.2.3.9</t>
  </si>
  <si>
    <t>Telecoms upgrades</t>
  </si>
  <si>
    <t>Upgrades to internet and telephone systems to permit increased usage as a result of Covid-19</t>
  </si>
  <si>
    <t>211003-6</t>
  </si>
  <si>
    <t>UNDP Monitoring Funding</t>
  </si>
  <si>
    <t>Funding from the UNDP to monitor the implementation of its emergency package.</t>
  </si>
  <si>
    <t>Universal healthcare provision</t>
  </si>
  <si>
    <t>The starting of universal healthcare provision</t>
  </si>
  <si>
    <t>3.2.3.9</t>
  </si>
  <si>
    <t>VAT exemption for essential goods</t>
  </si>
  <si>
    <t>Suspension of the collection of VAT on the sale and import of basic necessities</t>
  </si>
  <si>
    <t>2.1.1.16</t>
  </si>
  <si>
    <t>Waste management upgrades</t>
  </si>
  <si>
    <t>Establishment of waste management programs for ETDs</t>
  </si>
  <si>
    <t>3.2.6.2</t>
  </si>
  <si>
    <t>Water and electricity subsidies</t>
  </si>
  <si>
    <t>Payments of arrears to REGIDESO and SNEL to allow the continued reliable provision of water and electricity during the pandemic</t>
  </si>
  <si>
    <t>2.1.1.18</t>
  </si>
  <si>
    <t>Youth employment program</t>
  </si>
  <si>
    <t>Development of a program to support youth employment post-COVID</t>
  </si>
  <si>
    <t>3.2.3.13</t>
  </si>
  <si>
    <t>Zero-interest finance for relaunching businesses</t>
  </si>
  <si>
    <t>Liquidity measure to support businesses under stress to continue operating, or to help those which have closed to resume. Using Fund for the Promotion of Industry.</t>
  </si>
  <si>
    <t>Denmark</t>
  </si>
  <si>
    <t>Additional loans for businesses</t>
  </si>
  <si>
    <t>In addition, with plans of reopening, the government plans to provide additional loans worth DKK 73 billion to Danish businesses.</t>
  </si>
  <si>
    <t>DKK</t>
  </si>
  <si>
    <t>https://www.regeringen.dk/nyheder/2021/genaabning-og-udbetaling-af-feriepenge-styrker-dansk-oekonomi/</t>
  </si>
  <si>
    <t>Additional support to the Travel Guarantee Fund</t>
  </si>
  <si>
    <t>https://fm.dk/nyheder/nyhedsarkiv/2020/marts/regeringen-og-alle-folketingets-partier-er-enige-om-omfattende-hjaelpepakke-til-dansk-oekonomi/ ; https://fm.dk/media/17702/faktaark_hjaelpepakke-til-dansk-oekononi.pdf ; https://em.dk/nyhedsarkiv/2020/april/covid-19-regeringen-vil-forlaenge-hjaelp-til-rejsebranchen-og-aendre-paa-tilbagebetalingsmodel/ ; https://em.dk/nyhedsarkiv/2020/maj/covid-19-ny-aftale-skal-hjaelpe-rejsebranchen/ ; https://via.ritzau.dk/data/attachments/00379/312621ea-8edf-4902-870e-079a455c1e52.pdf ; https://em.dk/media/13774/aftaletekst-paa-rejseomraadet.pdf</t>
  </si>
  <si>
    <t>Adjusting aid packages for businesses hit hard by Covid-19.</t>
  </si>
  <si>
    <t>The government, together with a broad majority in the Folketing, has decided to adjust the aid packages to keep the hand under the companies and workplaces that have been hit hard by COVID-19. This includes raising the ceiling in the fixed-cost light scheme by 50%, so that forcibly closed shops can in future receive compensation for up to DKK150,000 of the actual fixed costs incurred on site. Further, Denmark is seeking to raise the overall ceiling for fixed cost light (the current ceiling is DKK1.5 million per company). Denmark is seeking State Aid approval under the EU Commission's Temporary Framework, where the compensation ceiling is approximately DKK13.3 million.</t>
  </si>
  <si>
    <t>https://www.regeringen.dk/nyheder/2021/bredt-flertal-bedre-hjaelp-til-tvangslukkede-butikker-i-storcentre-og-andre-justeringer-af-corona-hjaelpepakkerne/</t>
  </si>
  <si>
    <t>Adjusting the wage compensation scheme</t>
  </si>
  <si>
    <t>With the ongoing reopening of Denmark, the government have decided to adjust the wage compensation scheme. The companies are further given the option that employees covered by the wage compensation scheme can resume their work in the last 7 calendar days up to the company's reopening, without this affecting the company's ability to receive full wage compensation for these days.</t>
  </si>
  <si>
    <t>https://www.regeringen.dk/nyheder/2021/ansatte-paa-loenkompensation-faar-mulighed-for-at-forberede-genaabning-af-deres-virksomheder/</t>
  </si>
  <si>
    <t>Advance payments to public sector suppliers</t>
  </si>
  <si>
    <t>Agreement between the National Association of Municipalities in Denmark (KL) and the Danish Government to advance payments of up to DKK5 billion to public sector suppliers. This measure is to provide liquidity to suppliers.</t>
  </si>
  <si>
    <t>https://sim.dk/nyheder/nyhedsarkiv/2020/mar/regeringen-indgaar-aftaler-med-kl-og-danske-regioner-om-tiltag-som-skal-understoette-dansk-oekonomi/</t>
  </si>
  <si>
    <t>Advanced payment of tax credits on R&amp;D activities</t>
  </si>
  <si>
    <t>As a result of the new political agreement, the payment of tax credits concerning 2019 will be advanced from November 2020 to June 2020.</t>
  </si>
  <si>
    <t>https://en.kromannreumert.com/News/2020/05/COVID-19-Additional-aid-to-entrepreneurs-and-growth-businesses</t>
  </si>
  <si>
    <t>Aid for certification/assessment of medical devices in Denmark</t>
  </si>
  <si>
    <t>(European Commission approved) An individual aid measure to support the establishment of a new private notified body for assessment/certification of medical devices in Denmark. The Danish measure aims at equipping Denmark with a notified body and at addressing the shortage of certifying capacity that currently hampers the marketing of medical devices in Denmark and, more generally in the EU in light of the pandemic. The aid takes the from of an approximately €1.97 million (DKK 14.7 million) direct grant to TÜV SÜD Product Service GmbH</t>
  </si>
  <si>
    <t>https://ec.europa.eu/commission/presscorner/detail/en/mex_21_1761</t>
  </si>
  <si>
    <t>Aid funding for the construction of Thor Offshore Wind Farm</t>
  </si>
  <si>
    <t>(European Commission approved) Denmark notified to the Commission an aid measure, with a total max budget of DKK6.5 billion, to support the design, construction and operation of the new Thor offshore wind farm project. The project, which will have offshore wind capacity of minimum 800 Megawatt (MW) to maximum 1000 MW, will include the wind farm itself, the offshore substation and the grid connection from the offshore substation to the point of connection in the first onshore substation.</t>
  </si>
  <si>
    <t>https://ec.europa.eu/commission/presscorner/detail/en/ip_21_862</t>
  </si>
  <si>
    <t>European Green Deal</t>
  </si>
  <si>
    <t>Aid pool for activities for the vulnerable and elderly during the COVID crisis</t>
  </si>
  <si>
    <t>In an attempt to reduce loneliness and dissatisfaction among vulnerable and elderly citizens during the COVID crisis, a pool of DKK 20 million was established. This was to be spent on cultural, sports and association activities.</t>
  </si>
  <si>
    <t>https://kum.dk/nyheder-og-presse/pressemeddelelser/nyheder/kulturpulje-til-udsatte-saarbare-og-aeldre-er-aaben/1/1/</t>
  </si>
  <si>
    <t>Airline support package</t>
  </si>
  <si>
    <t>Two Danish schemes, with an overall budget of (approximately €24 million) DKK 180 million, to support airlines and airports affected by the COVID-19 outbreak. The first scheme, with a budget of €20 million (approximately DKK 150 million), will be open to all airlines serving scheduled passenger flights that land in/take off from Danish airports. The second scheme, with a budget of €4 million (approximately DKK 30 million), will be open to all Danish airports serving scheduled passenger flights within and to/from Denmark.</t>
  </si>
  <si>
    <t>https://ec.europa.eu/commission/presscorner/detail/en/mex_20_1557</t>
  </si>
  <si>
    <t>Allocation for COVID-19 Research</t>
  </si>
  <si>
    <t>The government has allocated DKK102 million for a new Danish study of the effect of COVID-19 vaccines, according to the Ministry of Health. The government has decided to set aside DKK102 million for a new Danish study, which in the next two years will follow the effect of the COVID-19 vaccines as well as the side effects that may be associated with the various vaccines.</t>
  </si>
  <si>
    <t>https://www.regeringen.dk/nyheder/2021/regeringen-afsaetter-102-mio-kr-til-nyt-dansk-studie-af-covid-19-vacciners-effekt/</t>
  </si>
  <si>
    <t>Artist support</t>
  </si>
  <si>
    <t>Compensation scheme to provide funds to artists who lost work because of COVID-19. Supports up to 75% of losses, maximum of DKK23,000 per month. Covers the period from March 9, 2020 to July 8, 2020. On June 5, 2020, extension of the wage compensation scheme from July 9 to August 29. Compensation will be phased out afterwards.</t>
  </si>
  <si>
    <t>https://kum.dk/nyheder-og-presse/pressemeddelelser/nyheder/ansoegningsfristen-for-den-midlertidige-kunststoetteordning-forlaenges/1/1/ ; https://slks.dk/tilskud/stamside/tilskud/midlertidig-kunststoetteordning-for-kunstnere-med-kombinationsindkomster/ ; https://fm.dk/nyheder/nyhedsarkiv/2020/juni/regeringen-og-arbejdsmarkedets-parter-udfaser-gradvist-loenkompensationsordningen/ ; https://fm.dk/media/18048/aftale-om-gradvis-udfasning-af-den-midlertidige-loenkompensationsordning.pdf ; https://fm.dk/media/18047/faktaark_gradvis-udfasning-af-midlertidig-loenkompensationsordning.pdf</t>
  </si>
  <si>
    <t>Aviation sector support</t>
  </si>
  <si>
    <t>EUR6 million Danish scheme to support the aviation sector in the context of the COVID-19 outbreak. Under the State Aid Temporary Framework, the scheme is open to all airlines holding a Danish air operator certificate, and is expected to benefit 26 beneficiaries. The support will take the from of direct grants to cover the beneficiaries' wage costs in the period from 1 October to 31 December 2020.</t>
  </si>
  <si>
    <t>https://ec.europa.eu/commission/presscorner/detail/en/MEX_20_2252</t>
  </si>
  <si>
    <t>Bavarian Nordic COVID-19 R&amp;D Support</t>
  </si>
  <si>
    <t>(European Commission approved) €108 million Danish aid measure to support COVID-related research and development (R&amp;D) activities of Bavarian Nordic, a company active in the vaccine development and manufacturing industry. The scheme was approved under the State aid Temporary Framework.</t>
  </si>
  <si>
    <t>https://ec.europa.eu/commission/presscorner/detail/en/IP_21_4263</t>
  </si>
  <si>
    <t>State Aid Temporary Framework</t>
  </si>
  <si>
    <t>Carbon capture and storage</t>
  </si>
  <si>
    <t>As part of its "green technologies of the future" strategy, the government has proposed a "market-based pool" of around USD60 million annually from 2024 to support carbon capture and storage.</t>
  </si>
  <si>
    <t>https://fm.dk/media/18017/faktaark-til-foerste-del-af-klimahandlingsplanen.pdf ; https://www.carbonbrief.org/coronavirus-tracking-how-the-worlds-green-recovery-plans-aim-to-cut-emissions</t>
  </si>
  <si>
    <t>Green technologies of the future strategy (GTFS)</t>
  </si>
  <si>
    <t>Cheaper Domestic Transport for Summer</t>
  </si>
  <si>
    <t>Summer and Business package of DKK1.65 billion which will boost the tourism and experience economy and make it cheaper to travel domestically over the summer. Of this, a framework of DKK110 million will be used for cheaper domestic transport during the summer period.</t>
  </si>
  <si>
    <t>https://www.regeringen.dk/nyheder/2021/regeringen-indgaar-bred-aftale-om-sommer-og-erhvervspakke/</t>
  </si>
  <si>
    <t>Summer Business Package</t>
  </si>
  <si>
    <t>Compensation and Support for Cultural and Sport Industry</t>
  </si>
  <si>
    <t>Various compensation schemes for these two industries, who have been affected by new restrictions, enter into force on 19 December. The compensation schemes apply until and including 15 January 2022. Of this, DKK 20 million has been set aside to an association pool, which is implemented for associations and sports by the organizations (DIF, DGI, DUF and Dansk Firmaidræt) on the current terms, targeting lost income from cancelled events.</t>
  </si>
  <si>
    <t>https://www.regeringen.dk/nyheder/2021/bredt-flertal-i-folketinget-sikrer-hurtig-kompensation-og-hjaelpepakker-til-kulturlivet/</t>
  </si>
  <si>
    <t>Measures Protecting Business against Omicron</t>
  </si>
  <si>
    <t>Compensation for artists and other self-employed</t>
  </si>
  <si>
    <t>Compensation scheme for artists and other self-employed people until the end of August 2020. The maximum compensation that can be claimed is now DKK 37,000 per month. In addition to the compensation scheme, the government also introduced a pool of DKK 70 million for compensation of up to 60% of production costs related to events that did not take place before 6 April 2020, due to COVID, and DKK 10 million for newly established artists.</t>
  </si>
  <si>
    <t>https://em.dk/nyhedsarkiv/2020/juni/ny-aftale-skal-hjaelpe-saerligt-saesonafhaengige-selvstaendige-og-kunstnere-henover-sommeren/ ; https://em.dk/media/13775/aftale-om-saerlig-indsats-til-nyetablerede-kunstnere.pdf ; https://em.dk/media/13777/aftale-om-kompensation-til-saesonafhaengige-selvstaendige-og-kunstnere-og-pulje-til-produktionsomkostninger-endelig.pdf</t>
  </si>
  <si>
    <t>Compensation for cafes, restaurants, and more...</t>
  </si>
  <si>
    <t>(European Commission approved) Danish scheme of around EUR99.4 million to support cafés, restaurants, nightclubs, discotheques and venues that are restricted on their opening hours, as well as their suppliers, in the context of the COVID-19 outbreak.</t>
  </si>
  <si>
    <t>https://ec.europa.eu/commission/presscorner/detail/en/mex_20_2018</t>
  </si>
  <si>
    <t>Compensation for cancelled events due to COVID-19</t>
  </si>
  <si>
    <t>(European Commission approved) Compensation for businesses that had to cancel events due to the pandemic during the period of March 6 to March 31, 2020. To be applicable events must have been scheduled to have 1000 or more participants, or 500 or more participants targeted to a special risk group. On April 1, 2020, extension of compensation program to events up through June 9, 2020. On April 18, 2020, extension of compensation program to events up through August 31, 2020. Program will now also cover events with 350 or more attendees, and events that take place several times over a period of up to 4 weeks.</t>
  </si>
  <si>
    <t>https://em.dk/nyhedsarkiv/2020/marts/covid-19-nu-kommer-kompensationen-til-aflyste-arrangementer/ ; https://em.dk/media/13619/faktaark-forlaengelse-af-kompensationsordning-for-arrangoerer.pdf ; https://em.dk/nyhedsarkiv/2020/april/covid-19-kompensationsordningen-til-arrangoerer-forlaenges/ ; https://kum.dk/fileadmin/KUM/Documents/COVID-19_DOX/Aftaletekst_-_Forlaengelse_og_udvidelse_af_kompensationsordning_til_arrangoerer.pdf ; https://ec.europa.eu/info/live-work-travel-eu/coronavirus-response/jobs-and-economy-during-coronavirus-pandemic/state-aid-cases/denmark_en</t>
  </si>
  <si>
    <t>Compensation for companies impacted by restrictive measures (i)</t>
  </si>
  <si>
    <t>(European Commission approved) (approximately EUR148 million) DKK1.1 billion Danish scheme to compensate companies for damages still suffered due to COVID-19 outbreak, whose activities are still subject to the restrictive measures implemented by the Danish Government to limit the spread of the virus, while the rest of the economy is progressively re-opening. The scheme will be open to companies that are still forbidden to carry out their activities and to suppliers of goods and services for events that have been cancelled, because of these measures. Under the scheme, such companies, which have a documented decline in turnover of more than 35% because of the coronavirus outbreak, will be entitled to compensation for the damage they suffer.</t>
  </si>
  <si>
    <t>https://ec.europa.eu/commission/presscorner/detail/en/MEX_20_1349</t>
  </si>
  <si>
    <t>Compensation for companies impacted by restrictive measures (ii)</t>
  </si>
  <si>
    <t>(European Commission approved) New €27 million (DKK 200 million) Danish scheme to support companies whose activities are still subject to the restrictive measures implemented by the Danish Government to limit the spread of the coronavirus. The scheme will be open to companies that are still facing financial difficulties as a result of the coronavirus outbreak as they are active in those sectors that are still subject to restrictive measures limiting customers' access, even though the total operation ban was lifted since 8 June 2020. Companies active in the agriculture, fisheries, aquaculture and financial sectors are not eligible for aid under this scheme.</t>
  </si>
  <si>
    <t>https://ec.europa.eu/commission/presscorner/detail/en/MEX_20_1359</t>
  </si>
  <si>
    <t>Compensation for companies impacted by restrictive measures (iii - tourism/travel-related sectors)</t>
  </si>
  <si>
    <t>(European Commission approved) New DKK1.1 billion (approximately €148 million) Danish scheme to compensate damages suffered by companies in the tourism and travel-related sectors. The scheme will be open to companies active in those sectors and whose activities are still affected by previous border closure and travel restrictions that have now been lifted, or by the remaining border and travel related measures implemented by the Danish government to limit the spread of the virus.</t>
  </si>
  <si>
    <t>https://ec.europa.eu/commission/presscorner/detail/en/mex_20_1398</t>
  </si>
  <si>
    <t>Compensation for companies in the tourism and travel-related sectors</t>
  </si>
  <si>
    <t>The European Commission has approved, under EU State aid rules, a Danish scheme to compensate damages suffered by companies in the tourism and travel-related sectors, with a budget of approximately €47 million (DKK 350 million) per month. The scheme will be open to companies active in sectors that are still affected by border and travel related measures implemented by the Danish government to limit the spread of the COVID-19.</t>
  </si>
  <si>
    <t>https://ec.europa.eu/commission/presscorner/detail/en/mex_21_2423</t>
  </si>
  <si>
    <t>Compensation for labour force at risk of COVID-19</t>
  </si>
  <si>
    <t>Allocation of DKK200 million to assist those who are at risk for infection of COVID-19 and will have trouble physically returning to work. Part of a large agreement to assist vulnerable members of the population. On May 15, 2020, agreement by Parliament that those in special COVID-19 risk groups, or their relatives, are guaranteed support if they stay home during Denmark's reopening. Legislation will be in place from May 20 to September 1.</t>
  </si>
  <si>
    <t>https://bm.dk/nyheder-presse/nyheder/2020/04/ny-aftale-skal-hjaelpe-flere-ledige-loenmodtagere-og-saarbare-grupper-paa-arbejdsmarkedet/</t>
  </si>
  <si>
    <t>Compensation for travel operators</t>
  </si>
  <si>
    <t>(European Commission approved) New (approximately EUR97 million) DKK725 million Danish scheme to compensate travel operators for damages caused by cancellations due to COVID-19 outbreak.</t>
  </si>
  <si>
    <t>https://ec.europa.eu/commission/presscorner/detail/en/MEX_20_987</t>
  </si>
  <si>
    <t>Compensation for weekly newspapers</t>
  </si>
  <si>
    <t>Government to provide DKK40 million for weekly newspapers in compensation for lost advertising earnings.</t>
  </si>
  <si>
    <t>https://www.regeringen.dk/nyheder/2021/aftale-om-corona-hjaelp-til-kulturen/</t>
  </si>
  <si>
    <t>Compensation scheme for micro-businesses, self-employed and artists</t>
  </si>
  <si>
    <t>EUR9 million Danish scheme to help micro-businesses, small self-employed freelancers and professional artists affected by the cancellation of events due to the COVID-19 outbreak. Under the State Aid Temporary Framework, the support will take the from of direct grants earmarked for covering up to 60% of production costs directly related to the events cancelled due to the measures adopted by the Danish government to limit the spread of the coronavirus.</t>
  </si>
  <si>
    <t>Continuation of existing compensation schemes for businesses</t>
  </si>
  <si>
    <t>Regardless of the easing of restrictions in some areas, the Government will continue the provision of existing aid packages until 5 April 2021. These packages include the fact that Danish companies and the self-employed still have access to apply for the general compensation schemes if they have a turnover decrease of at least 30% - this applies whether they are allowed to open or not. Other schemes include compensation of up to 100% of a business unit's fixed costs up to DKK100,000 per unit per month for companies that have been forcibly closed due to COVID-19 without turnover.</t>
  </si>
  <si>
    <t>https://www.regeringen.dk/nyheder/2021/bredt-politisk-flertal-forlaenger-de-generelle-hjaelpepakker/</t>
  </si>
  <si>
    <t>Contribution to the European Guarantee Fund</t>
  </si>
  <si>
    <t>Contributed DKK 5 billion to the European Guarantee Fund to help especially small and medium-sized businesses affected by the COVID crisis. Denmark stands to benefit as a strong recovery in Europe is a prerequisite for demand for the goods of Danish exporters. The size and scope of the Guarantee Fund means that it will act as an important tool in helping European export markets throughout the crisis.</t>
  </si>
  <si>
    <t>https://em.dk/nyhedsarkiv/2020/juli/milliarder-til-ny-coronafond-skal-skabe-vaekst-og-nye-job/</t>
  </si>
  <si>
    <t>Cover tax postponement</t>
  </si>
  <si>
    <t>National Association of Municipalities in Denmark (KL) has postponed the payment of the second instalment cover tax in 2020 to 2021. Estimated liquidity (for private companies) freed up to DKK1.1 billion.</t>
  </si>
  <si>
    <t>COVID-19 Winter Package (Support for Healthcare)</t>
  </si>
  <si>
    <t>The Government has agreed on a COVID-19 winter package of DKK1 billion for the regions, which can strengthen the healthcare system's resilience over the winter. The Danish hospital system has been challenged by the virus and the winter season with more admissions, at the same time as a hump of delayed treatments has arisen, among other things as a result of the pandemic. The regions are already pressured for both extraordinary expenses related to COVID-19 as well as the extraordinary hump settlement that the regions are challenged by. With the temporary COVID-19 Winter package, the regions will receive a backlash that will strengthen the resilience of the hospital system in the coming winter months. The funds can help to strengthen and support the activity in the future, retain healthcare staff and get the hospital system through an extraordinarily difficult winter season for the benefit of patients and staff.</t>
  </si>
  <si>
    <t>https://www.regeringen.dk/nyheder/2021/delaftale-om-coronavinterpakke-skal-styrke-sygehusvaesenet/</t>
  </si>
  <si>
    <t>Cultural and nature summer package</t>
  </si>
  <si>
    <t>Allocation of DKK700 million for a summer package. Includes initiatives such as cultural and nature experiences in Denmark, cheaper public transport, discounts on cultural experiences, free activities for the elderly, and increased efforts to generate tourism. Part of a large package of measures announced on June 15, 2020 meant to stimulate the Danish economy.</t>
  </si>
  <si>
    <t>https://fm.dk/nyheder/nyhedsarkiv/2020/juni/bred-aftale-om-genopretning-af-dansk-oekonomi-og-udfasning-af-hjaelpepakker/ ; https://fm.dk/media/18066/aftale-om-udfasning-af-hjaelpepakker-stimuli-initiativer-og-eksportinitiativer.pdf ; https://em.dk/nyhedsarkiv/2020/juni/covid-19-sommerpakke-skal-saette-skub-i-dansk-sommeroekonomi/</t>
  </si>
  <si>
    <t>Cultural Sector Initiatives</t>
  </si>
  <si>
    <t>Summer and Business package of DKK1.65 billion which will boost the tourism and experience economy and make it cheaper to travel domestically over the summer. Of this, a budget of DKK 330 million will be used for initiatives targeted at the cultural area.</t>
  </si>
  <si>
    <t>Danish aid scheme for SMEs</t>
  </si>
  <si>
    <t>(European Commission approved) New EUR4 million Danish aid scheme for SMEs affected by the pandemic. The aim of the scheme is to ease the liquidity constraints faced by SME employers that have been most severely affected by the economic impact of the outbreak, and help them continue their activities.</t>
  </si>
  <si>
    <t>https://ec.europa.eu/info/live-work-travel-eu/coronavirus-response/jobs-and-economy-during-coronavirus-pandemic/state-aid-cases/denmark_en</t>
  </si>
  <si>
    <t>Danish Fund for Large Companies</t>
  </si>
  <si>
    <t>(European Commission Approved) Danish fund to enable (~EUR1.34 billion) DKK10 billion of capital to support large companies that have been impacted by the COVID-19 pandemic. The scheme was approved under the State Aid Temporary Framework.</t>
  </si>
  <si>
    <t>https://www.concurrences.com/en/bulletin/news-issues/november-2020/the-eu-commission-approves-danish-fund-to-enable-eur1-34-billion-of-capital</t>
  </si>
  <si>
    <t>Danish guarantee scheme for credit insurance market</t>
  </si>
  <si>
    <t>(European Commission approved) New Danish guarantee scheme to support the trade credit insurance market in face of the COVID-19 outbreak. The scheme is open to all credit insurers in Denmark and ensures risk sharing between the insurers and the State, up to a volume of approximately € 670 million (DKK 5 billion), and provides an additional safety-net to cover up to approximately €4 billion (DKK 30 billion) in total if required.</t>
  </si>
  <si>
    <t>https://ec.europa.eu/commission/presscorner/detail/en/ip_20_897</t>
  </si>
  <si>
    <t>Danish scheme for self-employed/freelance workers</t>
  </si>
  <si>
    <t>(European Commission approved) €93.3 million in two Danish schemes to support self-employed workers/freelancers affected by the COVID-19 outbreak. The schemes were approved under the State Aid Temporary Framework. The first scheme, with an estimated budget of approximately €66.5 million (DKK 500 million), will be open to self-employed workers active in all sectors of the economy except the financial sector, which are facing liquidity shortage as a result of the outbreak. The second scheme, with an estimated budget of approximately €26.8 million (DKK 200 million), will be open to self-employed workers and freelancers whose yearly income is strongly dependent on delivering goods or services that are linked to large events, which were initially planned for the summer of this year but had to be cancelled or postponed due to the emergency measures put in place by the Danish Government to limit the spread of COVID-19.</t>
  </si>
  <si>
    <t>https://ec.europa.eu/commission/presscorner/detail/en/MEX_20_13388</t>
  </si>
  <si>
    <t>Danish State Guarantee Scheme</t>
  </si>
  <si>
    <t>(European Commission approved) DKK 40billion (approximately €5.4 billion) Danish scheme that compensates companies particularly affected by the COVID-19 outbreak, up to a maximum of DKK 60 million (approximately €8 million) per company.**</t>
  </si>
  <si>
    <t>https://ec.europa.eu/commission/presscorner/detail/en/ip_20_541</t>
  </si>
  <si>
    <t>Article 107(2)(b)</t>
  </si>
  <si>
    <t>Deferred VAT payments for medium-sized companies</t>
  </si>
  <si>
    <t>VAT payment periods for the 3rd/4th quarters of 2020 will be delayed until 1 March, 2021 for medium-sized companies. This is expected to increase liquidity for medium-sized companies by up to DKK 18 billion. Part of a package expected to increase liquidity by over DKK 100 billion in total.</t>
  </si>
  <si>
    <t>https://www.skm.dk/aktuelt/presse-nyheder/pressemeddelelser/betalingsfrister-forlaenges-mere-end-100-mia-kr-i-ekstra-likviditet-til-virksomhederne//</t>
  </si>
  <si>
    <t>Development of Rural Areas</t>
  </si>
  <si>
    <t>41 applicants successful in their applications to the Ministry of Business Affairs' Rural Fund and shall together receive a total of DKK10.1 million. This funding is in support of projects working towards a green transition and sustainable development in rural areas and on small Danish islands.</t>
  </si>
  <si>
    <t>https://em.dk/nyhedsarkiv/2020/juni/mere-end-10-mio-kr-til-groen-omstilling-og-baeredygtig-udvikling-i-landdistrikterne-og-paa-de-smaa-oeer/</t>
  </si>
  <si>
    <t>C28</t>
  </si>
  <si>
    <t>Educational benefits for the unemployed</t>
  </si>
  <si>
    <t>Provision of educational benefits worth up 110% of unemployment benefits. This is meant to provide many of the individuals who became unemployed during the pandemic the opportunity to learn new skills and gain new and green jobs. Part of a DKK 730 million package to support the unemployed.</t>
  </si>
  <si>
    <t>https://bm.dk/nyheder-presse/pressemeddelelser/2020/06/opkvalificeringsudspil-ret-til-at-uddanne-sig-til-ti-procent-over-dagpengesatsen/</t>
  </si>
  <si>
    <t>Environmental project and SMEs financing</t>
  </si>
  <si>
    <t>Signed a EUR60 million ten-year loan agreement with the Danish Ringkjøbing Landbobank (RLB) for financing for environmental projects and to SMEs in Denmark. This initiative is part of NIB's (Nordic Investment Bank) special support for sustainable business during the COVID-19 pandemic.</t>
  </si>
  <si>
    <t>https://www.nib.int/who_we_are/news_and_media/news_press_releases/3536/nib_finances_environmental_projects_and_smes_in_denmark</t>
  </si>
  <si>
    <t>Event and experience economy support</t>
  </si>
  <si>
    <t>DKK750 million earmarked for the event and experience economy, including restaurants and hotels. This includes such elements as tax exemption for employer-paid gift cards and civil society efforts on behalf of vulnerable citizens.</t>
  </si>
  <si>
    <t>https://cphpost.dk/?p=121106</t>
  </si>
  <si>
    <t>2021 Budget RoundUp</t>
  </si>
  <si>
    <t>Event organisers support</t>
  </si>
  <si>
    <t>(European Commission approved) Danish scheme to support event organisers affected by the COVID-19 outbreak. Under the State Aid Temporary Framework, the support, in the from of direct grants, is open to organisers of events in the field of culture, sport and business, that are subject to various restrictions. The estimated budget is DKK15 million per month and will last until June 2021.</t>
  </si>
  <si>
    <t>https://ec.europa.eu/commission/presscorner/detail/en/mex_20_2414</t>
  </si>
  <si>
    <t>Expansion of student loans</t>
  </si>
  <si>
    <t>Students can take an additional DKK6,388 per month in student loans during the months of March and April 2020. On June 15, 2020, extension of expanded student loan scheme for an additional 2 months. Part of a large package of measures announced on June 15, 2020 meant to stimulate the Danish economy.</t>
  </si>
  <si>
    <t>https://bm.dk/arbejdsomraader/politiske-aftaler-reformer/politiske-aftaler/2020/aftale-om-covid-19-initiativer/ ; https://bm.dk/media/13326/faktaark_hjaelpepakke-til-dansk-oekononi.pdf ; https://fm.dk/nyheder/nyhedsarkiv/2020/juni/bred-aftale-om-genopretning-af-dansk-oekonomi-og-udfasning-af-hjaelpepakker/ ; https://fm.dk/media/18066/aftale-om-udfasning-af-hjaelpepakker-stimuli-initiativer-og-eksportinitiativer.pdf ;</t>
  </si>
  <si>
    <t>Export and Job Creation taskforce</t>
  </si>
  <si>
    <t>DKK15 billion to strengthen the Export and Job Creation Task Force. Part of a large package announced on June 15, 2020 meant to stimulate the Danish economy.</t>
  </si>
  <si>
    <t>https://fm.dk/nyheder/nyhedsarkiv/2020/juni/bred-aftale-om-genopretning-af-dansk-oekonomi-og-udfasning-af-hjaelpepakker/ ; https://fm.dk/media/18066/aftale-om-udfasning-af-hjaelpepakker-stimuli-initiativer-og-eksportinitiativer.pdf ;</t>
  </si>
  <si>
    <t>Export industry support package</t>
  </si>
  <si>
    <t>Provision of DKK500 million for a support package to the export industry, which has been particularly affected by the crisis. Part of a large package announced on June 15, 2020 meant to stimulate the Danish economy.</t>
  </si>
  <si>
    <t>Extended deadline for the repayment of VAT</t>
  </si>
  <si>
    <t>The deadline for the repayment of VAT loans and repayments of VAT paid in the first quarter of 2020, has been pushed back from April 2021 to Dec 2021.</t>
  </si>
  <si>
    <t>https://skat.dk/skat.aspx?oid=16900&amp;lang=us ; https://www.avalara.com/vatlive/en/vat-news/denmark-delays-vat-reporting-and-payments-for-coronavirus.html</t>
  </si>
  <si>
    <t>Extension Fixed Cost Compensation Scheme</t>
  </si>
  <si>
    <t>Companies with a revenue decline of at least 30% can receive assistance through the fixed cost compensation scheme in the period from 1 December to 28 February. The self-employed, etc. with a decrease in revenue of at least 30% can get help in the period from December 1st to February 28th, too. The parts of Danish business and cultural life that are forcibly closed, e.g. nightlife, will be able to get coverage of 100% of their fixed costs and access to the self-employment scheme, etc. In addition, they can repatriate their employees on salary compensation.</t>
  </si>
  <si>
    <t>https://www.regeringen.dk/nyheder/2021/nye-coronatiltag-i-dansk-erhvervsliv/ ; https://www.regeringen.dk/nyheder/2021/aftale-om-ekstra-hjaelp-til-dansk-erhvervsliv/</t>
  </si>
  <si>
    <t>Extension of compensation for cancelled events and restricted activity</t>
  </si>
  <si>
    <t xml:space="preserve">(European Commission approved) the prolongation of two existing Danish schemes to compensate companies for damages caused by the cancellation of public events due to the COVID-19 outbreak and for disruptions to business as usual. The first scheme (cancellation of events), originally approved on 12 March 2020, was modified twice, in May and November 2020. The scheme enables Denmark to compensate organisers of events for the losses suffered due to the restrictive measures that the Danish government had to implement to limit the spread of coronavirus, which led to the cancellation, postponement or significant modification of planned events. The second scheme (restricted activity) was first approved in July 2020, and amended in November 2020.
</t>
  </si>
  <si>
    <t>Extension of fixed cost compensation scheme</t>
  </si>
  <si>
    <t>Extension of the fixed cost compensation scheme by one month. The policy is now active up to and including the 8th July 2020. In the future, the scheme will apply to companies that experience a decrease in turnover of 35-60%, where the requirement was previously 40-60%. At the same time, the minimum limit for fixed costs will be halved, and the ceiling for compensation will be raised from DKK 60 million to DKK 110 million.</t>
  </si>
  <si>
    <t>Extension of other aid packages</t>
  </si>
  <si>
    <t>The remainder of the DKK1.65 billion will go towards payment of the remaining frozen holiday funds, export package and reserves for the extension of aid packages. It was decided that the reserves will total DKK155 million in 2021, and DKK75 million annually in 2022-2023 to strengthen Danish exports.</t>
  </si>
  <si>
    <t>Extension of sickness benefits entitlements</t>
  </si>
  <si>
    <t>Extension of the entitlement of sickness benefits for three months, until September 30, 2020. This will mean that no recipients of sickness benefits will transfer to job clarification courses until that time. Part of a large package of proposals related to employment announced on June 19, 2020. Adopted in the Folketing on June 25, 2020.</t>
  </si>
  <si>
    <t>https://bm.dk/nyheder-presse/nyheder/2020/06/udfasning-af-hjaelpepakker-hastebehandles/ ; https://www.ft.dk/samling/20191/lovforslag/l203/index.htm</t>
  </si>
  <si>
    <t>Extension of tax deferral scheme</t>
  </si>
  <si>
    <t>(European Commission approved) Confirmation of the extension of an existing wage tax deferral scheme dedicated to small and medium-sized enterprises to be in line with the state aid Temporary Framework. The scheme was amended to allow for the budgetary increase from €4 million to €11.6 million.</t>
  </si>
  <si>
    <t>https://ec.europa.eu/commission/presscorner/detail/en/mex_21_2682</t>
  </si>
  <si>
    <t>Extension of Wage Compensation and Social Welfare Schemes</t>
  </si>
  <si>
    <t>The Government has agreed to extend the "Temporary Division of labour Scheme and the Wage Compensation Scheme for forcibly closed companies. In addition, hard-hit companies can also receive wage compensation - this scheme will apply from 10 December 2021 to 15 January 2022. The Temporary Division of Labour Scheme will be extended until 31 March 2022. The scheme was due to expire at the turn of the year.</t>
  </si>
  <si>
    <t>Extension on VAT payments for large companies</t>
  </si>
  <si>
    <t>Extension of the VAT payment deadline for large companies by 15 days for July and 7 days for August. This is expected to increase the liquidity of major companies by up to DKK 32.5 billion. Part of a package expected to increase liquidity by over DKK 100 billion in total.</t>
  </si>
  <si>
    <t>https://www.skm.dk/aktuelt/presse-nyheder/pressemeddelelser/betalingsfrister-forlaenges-mere-end-100-mia-kr-i-ekstra-likviditet-til-virksomhederne/</t>
  </si>
  <si>
    <t>Extension to compensation scheme for companies restricted from operating</t>
  </si>
  <si>
    <t>(European Commission approved) Amendment to Danish support for companies affected by the COVID-19 outbreak, following a Danish scheme previously approved by the Commission in July (case number SA. 57930) and extended to January 2021. The additional support consists in a new scheme worth around EUR80 million, for the provision of limited amounts of aid to suppliers of companies prohibited from operating, and suppliers of private events cancelled due to governmental restrictions to limit the spread of the coronavirus. The support, in the from of direct grants, was earmarked to cover the liquidity shortages of the beneficiaries, from 1 September 2020 to 31 January 2021.</t>
  </si>
  <si>
    <t>https://ec.europa.eu/commission/presscorner/detail/en/mex_20_2130</t>
  </si>
  <si>
    <t>Extension to wage compensation scheme announced on 12/10</t>
  </si>
  <si>
    <t>A scheme previously approved by the Commission in October 2020 is extended until June 2021, and adjusts the eligibility conditions to take into account the developments of the pandemic situation in Denmark. The scheme is open to companies affected by the restrictive measures put in place to limit the spread of COVID-19.</t>
  </si>
  <si>
    <t>https://ec.europa.eu/commission/presscorner/detail/en/mex_20_2233</t>
  </si>
  <si>
    <t>Ferry subsidisation</t>
  </si>
  <si>
    <t>DKK70 million to make ferries to the Danish islands less expensive for pedestrians, cyclists, and cars. This measure is meant to promote summer tourism on the islands during the pandemic.</t>
  </si>
  <si>
    <t>https://sim.dk/nyheder/nyhedsarkiv/2020/jun/gratis-faerger-skal-saette-gang-i-sommerens-oe-turisme/</t>
  </si>
  <si>
    <t>First-round funding for Rural Development Fund (onshore wind turbines)</t>
  </si>
  <si>
    <t>A total of DKK13.5 million will be distributed in the Rural Development Fund's first round. The RDF's application pool's first application round starts today and distributes DKK13.5 million. Due to the many additional funds in the pool, there are expected to be three application rounds in 2021. Of this, DKK9.6 million will be utilised for projects in areas with onshore wind turbines.</t>
  </si>
  <si>
    <t>https://www.regeringen.dk/nyheder/2021/mere-stoette-til-lokalsamfund-og-ildsjaele/</t>
  </si>
  <si>
    <t>Rural Development Fund</t>
  </si>
  <si>
    <t>First-round funding for Rural Development Fund (R&amp;D projects)</t>
  </si>
  <si>
    <t>A total of DKK13.5 million will be distributed in the Rural Development Fund's first round. The RDF's application pool's first application round starts today and distributes DKK13.5 million. Due to the many additional funds in the pool, there are expected to be three application rounds in 2021. Of this, DKK1.4 million will be utilised for research (R&amp;D) projects.</t>
  </si>
  <si>
    <t>First-round funding for Rural Development Fund (small-island projects)</t>
  </si>
  <si>
    <t xml:space="preserve">A total of DKK13.5 million will be distributed in the Rural Development Fund's first round. The RDF's application pool's first application round starts today and distributes DKK13.5 million. Due to the many additional funds in the pool, there are expected to be three application rounds in 2021. Of this, DKK2.5 million will be utilised for projects on the small islands
</t>
  </si>
  <si>
    <t>Framework for Vulnerable Individuals</t>
  </si>
  <si>
    <t>The Government has agreed on a Summer and Business package of DKK1.65 billion which will boost the tourism and experience economy and make it cheaper to travel domestically over the summer. Of this, a framework of DKK165 million will be used for the well-being of vulnerable individuals, including people with disabilities, children, young people and the elderly.</t>
  </si>
  <si>
    <t>Framework for Vulnerable Industries</t>
  </si>
  <si>
    <t>The Government has agreed on a Summer and Business package of DKK1.65 billion which will boost the tourism and experience economy and make it cheaper to travel domestically over the summer. Of this, a framework valued at DKK400 million will be used for particularly vulnerable sectors.</t>
  </si>
  <si>
    <t>Funding biogas and other green gas use</t>
  </si>
  <si>
    <t>The strategy for industry also includes a proposal to fund "biogas and other green gases", especially in industries that are hard to decarbonise. The funds consist of $14 million in 2024 and then $35 million annually from 2025 onwards.</t>
  </si>
  <si>
    <t>Funding for green transport</t>
  </si>
  <si>
    <t>Transport, primary railways, public transport and infrastructure for cycling and walking.</t>
  </si>
  <si>
    <t>Funding for nature and biodiversity projects</t>
  </si>
  <si>
    <t>The Government will also allocate DKK200 million over four years in funding for nature and biodiversity projects.</t>
  </si>
  <si>
    <t>https://fm.dk/nyheder/nyhedsarkiv/2020/august/regeringen-vil-sikre-en-groen-retfaerdig-og-ansvarlig-genopretning-af-dansk-oekonomi/</t>
  </si>
  <si>
    <t>Funding Green Research</t>
  </si>
  <si>
    <t>The Government will allocate an extraordinary DKK750 million for green research. This is part of the government's pledge to ensure a green, fair and responsible recovery of the Danish economy.</t>
  </si>
  <si>
    <t>Funding to test potential COVID-19 vaccine</t>
  </si>
  <si>
    <t>DKK18.8 million has been allocated for the testing of a potential COVID-19 vaccine developed by researchers.</t>
  </si>
  <si>
    <t>https://www.thelocal.dk/20201111/denmark-announces-funds-for-clinical-trials-of-covid-19-vaccine/</t>
  </si>
  <si>
    <t>Funds to help with increased transfer costs due to unemployment</t>
  </si>
  <si>
    <t>Allocation of DKK 1.9 billion to municipalities to help with the increase in unemployment. Funds will be used for things such as transfer costs for more unemployed people. Part of a DKK 8.9 billion package meant to support the municipalities during the coronavirus outbreak.</t>
  </si>
  <si>
    <t>https://sim.dk/nyheder/nyhedsarkiv/2020/jul/kommunerne-faar-8-9-mia-kr-ekstra-udbetalt-efter-covid-19/</t>
  </si>
  <si>
    <t>Further compensation for cancelled events due to COVID-19</t>
  </si>
  <si>
    <t>Grants up to DKK100,000 available to cover expenses for organizations that had events cancelled due to the pandemic. Total funds available are worth DKK5 million.</t>
  </si>
  <si>
    <t>https://sim.dk/nyheder/nyhedsarkiv/2020/apr/politisk-flertal-kompenserer-organisationer-for-aflyste-arrangementer/</t>
  </si>
  <si>
    <t>Grants for apprentices/pupils in businesses</t>
  </si>
  <si>
    <t>Provision of grants for up to 90% of salary for apprentices/pupils at companies that would otherwise be featuring layoffs. The apprentice/pupil must receive their normal salary.</t>
  </si>
  <si>
    <t>https://bm.dk/nyheder-presse/nyheder/2020/03/trepartsaftale-om-loenkompensation-vilkaar-for-laerlinge-og-elever/</t>
  </si>
  <si>
    <t>Grants for electrification and energy efficiency</t>
  </si>
  <si>
    <t>DKK0.9 billion in grants to fund electrification and energy efficiency in Danish industry between 2020-24, proposed by government to promote a "green transition".</t>
  </si>
  <si>
    <t>Grants for projects mitigating health-related effects of COVID-19</t>
  </si>
  <si>
    <t>The Novo Nordisk Foundation has awarded a total of DKK82.5 million for 45 projects that aim to mitigate the short-term health-related effects of the COVID-19 epidemic across the Danish Realm. This includes national research infrastructure projects, funding for continued testing, and so on.</t>
  </si>
  <si>
    <t>https://novonordiskfonden.dk/en/grants-awarded-for-projects-to-mitigate-the-adverse-health-effects-of-the-coronavirus-epidemic-in-denmark/ ; https://novonordiskfonden.dk/wp-content/uploads/COVID19_leaflet__FINAL.pdf ; https://nordiclifescience.org/the-last-round-in-novo-nordisk-foundations-emergency-coronavirus-programme/</t>
  </si>
  <si>
    <t>Grants for vulnerable children and families</t>
  </si>
  <si>
    <t>Grants worth DKK 13.5 million to support vulnerable children and their families during the pandemic. The funds will be distributed through 9 different organizations.</t>
  </si>
  <si>
    <t>https://sim.dk/nyheder/nyhedsarkiv/2020/apr/boernepakke-skal-sikre-hjaelp-til-udsatte-boern-under-covid-19/</t>
  </si>
  <si>
    <t>Green Renovations in the Public Housing Sector</t>
  </si>
  <si>
    <t>As the first step towards a green recovery, the government is putting DKK30 billion from the Rural Development Fund towards green renovations in the public housing sector in the period of 2020-2026. 18 billion DKK must go to an extraordinary advance of the renovation effort, so that the waiting list can be settled quickly.</t>
  </si>
  <si>
    <t xml:space="preserve">https://www.trm.dk/nyheder/2020/groen-genopretning-af-danmark-30-mia-kr-til-renoveringer-i-den-almene-boligsektor/ </t>
  </si>
  <si>
    <t>Green Restart</t>
  </si>
  <si>
    <t>As part of the Green Restart of the Economy, the government has allocated DKK30 million to strengthen the Danes' nature and outdoor activities. The agreement is expected to provide 60 new jobs.</t>
  </si>
  <si>
    <t>https://www.regeringen.dk/nyheder/2021/groen-genstart-ny-stimulipakke-giver-jobs-i-naturen//</t>
  </si>
  <si>
    <t>X2</t>
  </si>
  <si>
    <t>Growth Fund Aid package</t>
  </si>
  <si>
    <t>Aid package to the Growth Fund to provide funding to early stage entrepreneurs who may have difficulty finding financing due to the COVID-19 crisis. Growth Fund will finance between 75 and 100% with loans. Includes the COVID-19 Business Angel loans, COVID-19 Syndicated loans, COVID-19 Investor loans, and COVID-19 Start-up loans.</t>
  </si>
  <si>
    <t>https://fm.dk/nyheder/nyhedsarkiv/2020/april/regeringen-og-alle-folketingets-partier-er-enige-om-at-justere-og-udvide-hjaelpepakker-til-dansk-oekonomi// ; https://en.kromannreumert.com/News/2020/05/COVID-19-Additional-aid-to-entrepreneurs-and-growth-businesses</t>
  </si>
  <si>
    <t>Help for those who have difficulty reading, writing and doing arithmetic</t>
  </si>
  <si>
    <t>A new pool of DKK50 million has now been set up, which can be applied for a number of projects to strengthen basic competencies (those who struggle with reading, writing and counting) for both the unemployed and the employed. The circle of applicants is broad and includes municipalities, private and public companies, unemployment insurance funds, professional organizations, educational institutions and industry organizations, etc.</t>
  </si>
  <si>
    <t>https://www.regeringen.dk/nyheder/2021/50-mio-kroner-skal-hjaelpe-dem-der-har-svaert-ved-at-laese-skrive-og-regne/</t>
  </si>
  <si>
    <t>Improving elderly care support</t>
  </si>
  <si>
    <t>DKK400 million is set aside over the next two years to raise the quality and competencies of elderly care.</t>
  </si>
  <si>
    <t>Improving the Health System</t>
  </si>
  <si>
    <t>A new agreement will raise support for the Danish health system in 2022 by DKK1.185 billion. This includes spending on further development of the healthcare system, including a number of improvements for maternity and enhanced cyber security. With the agreement, the government is also delivering on the promise to cover the regions' expenses for handling COVID-19. This applies to e.g. purchase of extra protective equipment, medical equipment and a robust test capacity. The compensation will ensure that the extraordinary situation resulting from COVID-19 will not affect welfare.</t>
  </si>
  <si>
    <t>https://www.regeringen.dk/nyheder/2021/økonomiaftale-med-regionerne-loefter-sundhedsomraadet/</t>
  </si>
  <si>
    <t>Improving the police force</t>
  </si>
  <si>
    <t>DKK 2.1 billion will be set aside in 2021, which will increase to DKK2.6 billion in 2024 to create a more resilient police force.</t>
  </si>
  <si>
    <t>Income from COVID-19 work will not be set off against retirement funds</t>
  </si>
  <si>
    <t>Retirees who have taken extra work during the pandemic can avoid the income from the extra work leading to a reduction in their pension. Extra COVID-19 income from the spouse or cohabitant will also not mean set-off in the pension. One can report this starting 27th April.</t>
  </si>
  <si>
    <t>https://www.regeringen.dk/nyheder/2021/indtaegten-fra-ekstra-corona-arbejde-skal-ikke-modregnes-i-pension/</t>
  </si>
  <si>
    <t>Increase in unemployment benefits to aid re-education</t>
  </si>
  <si>
    <t>From August until the end of 2021, unskilled and skilled workers with an outdated education will have the opportunity to take a vocational course as part of unemployment benefits. The primary requirement is that the recipient has reached the age of 30 and starts an education where there are good job opportunities.</t>
  </si>
  <si>
    <t>https://bm.dk/nyheder-presse/pressemeddelelser/2020/06/bredt-politisk-flertal-haever-dagpengene-under-uddannelse/</t>
  </si>
  <si>
    <t>Increased tax deductions for R&amp;D expenses</t>
  </si>
  <si>
    <t>Temporary increased tax deduction for R&amp;D expenses. Measure is meant to support R&amp;D, particularly in the export industry, in the aftermath of the crisis. Part of a large series of measures announced on June 15, 2020.</t>
  </si>
  <si>
    <t>Increasing activity pool and restart activities for the cultural sector</t>
  </si>
  <si>
    <t>The activity pool will be extended and increased by DKK 200 million, and in addition, DKK 50 million will be used to launch a number of initiatives, recommended by the restart team for culture and sports, which will restart culture and sports.</t>
  </si>
  <si>
    <t>Innovation Fund aid package</t>
  </si>
  <si>
    <t>The Innovation Fund Denmark has received an additional DKK350 million to be granted to innovative and knowledge-based projects through the Fund’s Innobooster programme. The programme targets SMEs and startups.</t>
  </si>
  <si>
    <t>Interest and fee exemptions on A-tax and AM contributions</t>
  </si>
  <si>
    <t>The Tax Agency will exempt companies from paying interest and fees on A-tax and AM contributions in March 2019. This is only applicable for companies that had unforeseen, uncontrollable events related to the pandemic. On June 22, 2020, extension of prepayment scheme to accommodate for deliveries that take place before November 1, 2020.</t>
  </si>
  <si>
    <t>https://www.skm.dk/aktuelt/presse-nyheder/pressemeddelelser/covid-19-mulighed-for-fritagelse-for-renter-og-gebyrer/ ; https://sim.dk/nyheder/nyhedsarkiv/2020/jun/kommuner-og-regioners-adgang-til-forudbetaling-forlaenges/</t>
  </si>
  <si>
    <t>Interest-free loans for SMEs</t>
  </si>
  <si>
    <t>The Folketing will provide an additional DKK7 billion of liquidity for small and medium-sized companies through interest-free loans.</t>
  </si>
  <si>
    <t>https://fm.dk/nyheder/nyhedsarkiv/2021/januar/ny-hjaelp-til-smv-er-bringer-samlet-likviditetsstoette-til-erhvervslivet-op-paa-300-mia-kroner/</t>
  </si>
  <si>
    <t>International tourism marketing</t>
  </si>
  <si>
    <t>Provision of DKK50 million for international tourism marketing in 2020. Measure is meant to support the tourism industry, which as been particularly affected by the crisis. Part of a large series of measures announced on June 15, 2020.</t>
  </si>
  <si>
    <t>Investments to help Danish employment</t>
  </si>
  <si>
    <t>Agreement between the Danish Government and National Association of Municipalities in Denmark (KL) to advance up to DKK 2.5 billion in investments to support Danish employment. Investments can contribute to, among other things, energy renovations of the municipal building stock and other measures that can reduce municipal energy consumption.</t>
  </si>
  <si>
    <t>Job creation for Women's Crisis Centres</t>
  </si>
  <si>
    <t>DKK11 million from the Finance Act to create additional positions at women's crisis centers in Denmark. There has been an increase in demand for services during the crisis.</t>
  </si>
  <si>
    <t>https://sim.dk/nyheder/nyhedsarkiv/2020/mar/politisk-flertal-sikrer-noedpladser-paa-kvindekrisecentre/</t>
  </si>
  <si>
    <t>Kickstarting the Tourism Industry</t>
  </si>
  <si>
    <t>Summer and Business package of DKK1.65 billion which will boost the tourism and experience economy and make it cheaper to travel domestically over the summer. Of this, a budget of DKK295 million is being used to kickstart the tourism industry in Denmark.</t>
  </si>
  <si>
    <t>Liquidity Grant for companies via Structural Fund</t>
  </si>
  <si>
    <t>Allocation of the remaining DKK 290 million in the Structural Fund to specifically aid Danish companies adversely affected by the pandemic. This fund was in existence prior to the COVID-19 crisis (began in 2014) with the intention of stimulating business growth.</t>
  </si>
  <si>
    <t>https://em.dk/nyhedsarkiv/2020/april/covid-19-regeringen-maalretter-op-til-290-millioner-kroner-til-corona-indsatser/</t>
  </si>
  <si>
    <t>Structural Fund</t>
  </si>
  <si>
    <t>Liquidity guarantee for Denmark's Export Credit (EKF)</t>
  </si>
  <si>
    <t>Liquidity guarantee for Denmark's Export Credit (EKF) of up to DKK1.25 billion in loans. The EKF will cover a portion of losses on new loans from banks to SMEs that are Danish export companies.</t>
  </si>
  <si>
    <t>https://fm.dk/nyheder/nyhedsarkiv/2020/marts/regeringen-og-alle-folketingets-partier-er-enige-om-omfattende-hjaelpepakke-til-dansk-oekonomi/ ; https://fm.dk/media/17702/faktaark_hjaelpepakke-til-dansk-oekononi.pdf</t>
  </si>
  <si>
    <t>Liquidity Provision Fund (indirectly supporting jobs in the Danish economy)</t>
  </si>
  <si>
    <t>With a view to supporting Danish jobs, the government set up a state fund to help secure the capital base of large society-supporting companies. In particular, the state fund will contribute to injecting necessary equity into large Danish companies that have not been able to raise the necessary capital on normal market terms and have exhausted other ordinary options for action. The government plans to deposit DKK 10 billion in the fund.</t>
  </si>
  <si>
    <t>https://fm.dk/nyheder/nyhedsarkiv/2020/juni/ny-statsfond-sikrer-kapital-til-coronaramte-store-samfundsbaerende-virksomheder/</t>
  </si>
  <si>
    <t>Liquidity support for business, the self-employed and associations</t>
  </si>
  <si>
    <t>Minister of Business and Industry orders the immediate distribution of 80% of the Local Action Group (LAG)funds. This would therefore be DKK18 million for businesses and the self-employed and DKK16 million for associations.</t>
  </si>
  <si>
    <t>https://em.dk/nyhedsarkiv/2020/maj/erhvervsministeren-foreslaar-straksudbetaling-af-lag-midler/</t>
  </si>
  <si>
    <t>Liquidity support for businesses</t>
  </si>
  <si>
    <t>Parliament passed law allowing municipalities and regional governments to prepay deliveries worth up to DKK1 million. This measure is to provide liquidity to businesses during the pandemic.</t>
  </si>
  <si>
    <t>https://sim.dk/nyheder/nyhedsarkiv/2020/apr/nye-regler-om-kommuners-og-regioners-forudbetaling-mv-i-forbindelse-med-covid-19/</t>
  </si>
  <si>
    <t>Liquidity support for SMEs</t>
  </si>
  <si>
    <t>SMEs will benefit from increased liquidity of DKK35 billion as a result of a rollout of interest free loans, abolishment of tax ceilings, and advanced R&amp;D tax credit payments.</t>
  </si>
  <si>
    <t>https://www.skm.dk/aktuelt/presse-nyheder/pressemeddelelser/yderligere-35-mia-kr-til-danske-virksomheder/</t>
  </si>
  <si>
    <t>Loan guarantee for large corporations</t>
  </si>
  <si>
    <t>Loan guarantee scheme for loans to large Danish corporations. The companies must be able to demonstrate a loss of revenue of more than 30% as a result of COVID-19.</t>
  </si>
  <si>
    <t>Loan guarantee for SMEs</t>
  </si>
  <si>
    <t>Loan guarantee for loans to SMEs to help cover operating losses due to COVID-19. To be included, the company must have operating losses of 30% or more.</t>
  </si>
  <si>
    <t>Maternity Benefits for Self-Employed Women</t>
  </si>
  <si>
    <t>Self-employed pregnant women have been refused maternity benefits, as they do not meet the employment requirement. The Government, now, has decided to relax the requirement so that eligible individuals between the period 1 December 2020 - 30 April 2021 are able to apply for maternity benefits.</t>
  </si>
  <si>
    <t>https://www.regeringen.dk/nyheder/2021/gravide-selvstaendige-i-corona-klemme-kan-faa-barselsdagpenge-med-tilbagevirkende-kraft/</t>
  </si>
  <si>
    <t>Media company compensation</t>
  </si>
  <si>
    <t>(European Commission approved) New EUR32 million (approximately DKK240 million) Danish scheme to compensate media companies due to COVID-19 outbreak. The scheme will partially compensate media companies for the loss in advertising revenues suffered due to the coronavirus outbreak. The scheme will be open to all Danish media companies irrespective of the type of media outlet (printed media or broadcasters).</t>
  </si>
  <si>
    <t>https://ec.europa.eu/commission/presscorner/detail/en/MEX_20_959</t>
  </si>
  <si>
    <t>Municipal service framework expansion</t>
  </si>
  <si>
    <t>Government to expand the municipal service framework by DKK1.5 billion. This gives the municipalities the opportunity to increase investments and thus support employment.</t>
  </si>
  <si>
    <t>https://sim.dk/nyheder/nyhedsarkiv/2020/maj/oekonomiaftale-med-kl-daekker-coronaregning-og-kan-sparke-gang-i-vaeksten//</t>
  </si>
  <si>
    <t>Municipality compensation for PPE/testing efforts</t>
  </si>
  <si>
    <t>DKK2.7 billion extra in COVID-19 compensation has been allocated to municipalities and regions in 2020, says the Ministry of Finance. The Danish Government will compensate municipalities and regions with an additional DKK2.7 billion for extra expenses for PPE and testing efforts.</t>
  </si>
  <si>
    <t>https://www.regeringen.dk/nyheder/2020/2-7-mia-kr-ekstra-i-covid-kompensation-til-kommuner-og-regioner-i-2020/</t>
  </si>
  <si>
    <t>Municipality/regional compensation</t>
  </si>
  <si>
    <t>Government to compensate municipalities and regions a total of DKK5.7 billion for the cost of handling COVID-19. This will allow the municipalities to support employment and investments.</t>
  </si>
  <si>
    <t>https://sim.dk/nyheder/nyhedsarkiv/2020/maj/oekonomiaftale-med-kl-daekker-coronaregning-og-kan-sparke-gang-i-vaeksten/ ; https://sim.dk/nyheder/nyhedsarkiv/2020/maj/oekonomiaftale-med-danske-regioner-daekker-coronaregning-i-2020-og-giver-1-3-mia-mere-til-velfaerd-i-2021/</t>
  </si>
  <si>
    <t>New compensation scheme for companies forced to close</t>
  </si>
  <si>
    <t>Scheme to assist companies that were banned from staying open due to the coronavirus outbreak. Institutions will be compensated for up to 100% of fixed costs during a given period.</t>
  </si>
  <si>
    <t>https://kum.dk/nyheder-og-presse/pressemeddelelser/nyheder/noedpuljer-forlaenget-for-kulturinstitutioner-mv/1/1/</t>
  </si>
  <si>
    <t>B25</t>
  </si>
  <si>
    <t>New compensation scheme for freelance workers</t>
  </si>
  <si>
    <t>Introduction of a new compensation scheme for freelance workers, etc. earning both A income (income taxed at source) and B income (not taxed at source) who expect to experience an income loss of at least 30% as a consequence of the COVID-19 crisis. The scheme allows the target group to receive compensation for up to 90% of their expected A or B income loss during the period compared to the same period last year, but maximum DKK 20,000 per month. The maximum number of full-time employees in companies covered by the schemes is raised from 10 to 25 employees. These policies are in place until July 8, 2020.</t>
  </si>
  <si>
    <t>https://bm.dk/nyheder-presse/nyheder/2020/04/ny-aftale-skal-hjaelpe-flere-ledige-loenmodtagere-og-saarbare-grupper-paa-arbejdsmarkedet/ ; https://en.kromannreumert.com/News/2020/05/COVID-19-Additional-aid-to-entrepreneurs-and-growth-businesses</t>
  </si>
  <si>
    <t>New tax deferral scheme for medium-sized enterprises</t>
  </si>
  <si>
    <t>(European Commission approved) A new tax deferral scheme worth around €15.4 million for small and medium-sized enterprises affected by the COVID-19 outbreak. The public support, in the from of an interest-free credit facility, concerns the payment of the value added tax due by the beneficiaries. The aim of both measures is to ease the liquidity constraints faced by businesses affected by the coronavirus outbreak, helping them continue their activity.</t>
  </si>
  <si>
    <t>New wage compensation scheme</t>
  </si>
  <si>
    <t>(European Commission approved) New EUR107 million Danish scheme to help companies affected by the COVID-19 outbreak. Under the state aid Temporary Framework, the support is earmarked to help businesses cover from 75% - 90% of employee salary costs. The scheme is open to companies affected by local restrictions imposed to contain the spread of a specific COVID-19 variant that originated from mink.</t>
  </si>
  <si>
    <t>Offshore wind energy islands</t>
  </si>
  <si>
    <t>Proposal to establish two offshore wind energy islands. The islands will supply 4 GW of offshore wind. This is part of a comprehensive climate action plan in light of a green transition post COVID-19.</t>
  </si>
  <si>
    <t>https://fm.dk/nyheder/nyhedsarkiv/2020/maj/regeringen-vil-bygge-verdens-to-foerste-energioeer-med-ny-klimaplan/</t>
  </si>
  <si>
    <t>One-off transfer of DKK 1,000</t>
  </si>
  <si>
    <t>A tax-free one-off subsidy of DKK 1,000 is paid to benefit recipients who were wholly or partly supported by a public income transfer in April.</t>
  </si>
  <si>
    <t>https://bm.dk/nyheder-presse/nyheder/2020/06/oversigt-disse-personer-er-berettigeret-til-engangstilskud-paa-1000-kr/</t>
  </si>
  <si>
    <t>Partial compensation for the self-employed</t>
  </si>
  <si>
    <t>Under EU State aid rules, announcement of a DKK10 billion Danish scheme that partially compensates the self-employed for the losses of turnover suffered due to the COVID-19 outbreak.</t>
  </si>
  <si>
    <t>(107(2)b TFEU)</t>
  </si>
  <si>
    <t>Partial payment of holiday funds</t>
  </si>
  <si>
    <t>Provision of a partial payment of frozen holiday funds, which corresponds to 3 weeks of holiday pay. This measure is meant to help stimulate the economy as part of the recovery from the crisis.</t>
  </si>
  <si>
    <t>https://fm.dk/nyheder/nyhedsarkiv/2020/juni/bred-aftale-om-genopretning-af-dansk-oekonomi-og-udfasning-af-hjaelpepakker/ ; https://fm.dk/media/18081/faktark_udbetaling-af-indefrosne-feriemidler.pdf</t>
  </si>
  <si>
    <t>Partial salary reimbursement for workers</t>
  </si>
  <si>
    <t>Provision of partial salary reimbursement for companies that have experienced a decline as a result of COVID-19. Companies agree to not dismiss employees while receiving compensation. Salaried employees can receive a compensation of 75% of their salary, up to DKK 23,000 per month. Hourly employees can receive a compensation of 90% of their wages, up to a maximum of DKK 26,000 per month. On March 30, 2020, agreement to raise the maximum monthly compensation for both salaried and hourly workers to DKK30,000 per month. On April 18, 2020, agreement to extend pay compensation one additional month, from June 9, 2020 to July 8, 2020. On June 5, 2020, agreement to extend pay compensation from July 9 to August 29, 2020. The wage compensation scheme will begin to be phased out afterwards. Additionally, salary compensation will not be provided during the times companies would normally be on holiday.</t>
  </si>
  <si>
    <t>https://bm.dk/nyheder-presse/pressemeddelelser/2020/03/trepartsaftale-skal-hjaelpe-loenmodtagere/ ; https://fm.dk/nyheder/nyhedsarkiv/2020/marts/regeringen-og-arbejdsmarkedets-parter-styrker-trepartsaftalen-om-midlertidig-loenkompensation/ ; https://fm.dk/media/17707/aftale-om-styrkelse-af-trepartsaftalen-om-midlertidig-loenkompensationsordning-1.pdf ; https://bm.dk/nyheder-presse/pressemeddelelser/2020/04/trepartsaftale-om-midlertidig-loenkompensation-forlaenget-med-en-maaned/ ; https://fm.dk/nyheder/nyhedsarkiv/2020/juni/regeringen-og-arbejdsmarkedets-parter-udfaser-gradvist-loenkompensationsordningen/ ; https://fm.dk/media/18048/aftale-om-gradvis-udfasning-af-den-midlertidige-loenkompensationsordning.pdf ; https://fm.dk/media/18047/faktaark_gradvis-udfasning-af-midlertidig-loenkompensationsordning.pdf ; https://www.euractiv.com/section/coronavirus/news/danish-corona-hit-firms-get-state-aid-to-pay-75-of-salaries/</t>
  </si>
  <si>
    <t>Payments of frozen holiday pay</t>
  </si>
  <si>
    <t>Danish citizens, starting from 24th March, can request payment of their remaining frozen holiday pay. The disbursement is expected to deliver DKK22 billion worth of liquidity to the Danish population and is expected to raise employment by approximately 5,000 people this year. It is expected that the payment of the remaining holiday funds will amount to approximately DKK36 billion corresponding to DKK22 billion after tax.</t>
  </si>
  <si>
    <t>Postponement of B-tax payments for self-employed workers</t>
  </si>
  <si>
    <t>Postponement of the deadline for the payment of B-tax. This measure is expected to increase liquidity for self-employed by DKK5 billion.</t>
  </si>
  <si>
    <t>https://www.skm.dk/aktuelt/presse-nyheder/pressemeddelelser/smaa-og-mellemstore-virksomheder-faar-en-markant-forbedring-af-deres-likviditet/</t>
  </si>
  <si>
    <t>Postponement of VAT payments for SMEs</t>
  </si>
  <si>
    <t>Postponement of the VAT payment for SMEs. This measure is expected to improve liquidity for small businesses by DKK15 billion and for medium-sized businesses by DKK20 billion.</t>
  </si>
  <si>
    <t>Postponements on A-tax and labour market contribution payment deadlines</t>
  </si>
  <si>
    <t>Postponement of the payment deadlines for A-tax and labour market contributions for August, September and October by 4.5, 5.5 and 6.5 months respectively. Expected increase company's' liquidity by up to DKK74 billion. Part of a package expected to increase liquidity by over DKK 100 billion in total.</t>
  </si>
  <si>
    <t>PPE and cleaning equipment for COVID-19 funding</t>
  </si>
  <si>
    <t>Allocation of DKK 1.4 billion to municipalities to help cover PPE and cleaning as part of the reopening of municipal institutions. Part of a DKK 8.9 billion package meant to support the municipalities during the coronavirus outbreak.</t>
  </si>
  <si>
    <t>Rail transport providers support</t>
  </si>
  <si>
    <t>(European Commission approved) EUR134 million Danish scheme to compensate passenger rail transport providers for the damage suffered due to the COVID-19 outbreak and the related emergency containment measures that the Danish authorities had to implement to limit the spread of the virus.</t>
  </si>
  <si>
    <t>https://ec.europa.eu/commission/presscorner/detail/en/mex_20_2519</t>
  </si>
  <si>
    <t>Recapitalisation of SAS Airlines</t>
  </si>
  <si>
    <t>Danish and Swedish plans to contribute up to approximately EUR1 billion to the recapitalisation of SAS, of which about SEK 6 billion (approximately €583 million) will be provided by Denmark and SEK 5 billion (approximately €486 million) by Sweden. The recapitalisation measure is part of a large recapitalisation package, which also foresees a significant participation of private investors, including the conversion of outstanding privately-held debt instruments into equity.</t>
  </si>
  <si>
    <t>https://ec.europa.eu/commission/presscorner/detail/en/ip_20_1488</t>
  </si>
  <si>
    <t>Recommendations on business investment</t>
  </si>
  <si>
    <t>Seven regional growth teams are to make recommendations on how the government can best invest in local business lighthouses so that the country gets through the COVID-19 crisis well. DKK500 million is to follow up on the recommendations.</t>
  </si>
  <si>
    <t>https://www.regeringen.dk/nyheder/2021/regionale-vaekstteams-skal-skabe-vaekst-og-arbejdspladser-i-hele-danmark/</t>
  </si>
  <si>
    <t>Reimburse cancelled children theatre events</t>
  </si>
  <si>
    <t>Government to provide funds to municipalities to reimburse children's theatres for cancelled performances. Funds can be for up to 50% of expenses.</t>
  </si>
  <si>
    <t>https://kum.dk/nyheder-og-presse/pressemeddelelser/nyheder/kommuner-faar-refusion-for-aflyst-boerneteater/1/1/</t>
  </si>
  <si>
    <t>Repayment of VAT as interest-free loans, and extension of deadlines</t>
  </si>
  <si>
    <t>Denmark has agreed on the repayment of VAT as interest-free loans, and extended time limits for VAT payments. To strengthen the liquidity of SMEs, the latest relief package allows SMEs which as of 20 March 2020 had paid VAT for the second half and fourth quarter of 2019, respectively, to apply for repayment of the VAT amounts as interest-free loans.</t>
  </si>
  <si>
    <t>Restart Fund</t>
  </si>
  <si>
    <t>Provision of DKK3 billion to set up a new Restart Fund. Fund will be used to provide financing to companies during the COVID-19 crisis. Fund will be managed under the auspices of the Growth Fund. Part of a large package announced on June 15, 2020 meant to stimulate the Danish economy.</t>
  </si>
  <si>
    <t>Restart Pools for Culture</t>
  </si>
  <si>
    <t>Five funding pools for the restart of cultural and sports life totalling DKK37.5 million is opening for application. Further, DKK1 million is funding data collection to observe the consequences of the COVID-19 on cultural and sporting life.</t>
  </si>
  <si>
    <t>https://www.regeringen.dk/nyheder/2021/fem-genstartspuljer-til-kulturen-er-paa-trapperne/</t>
  </si>
  <si>
    <t>Rural Joint Council, and other, funding</t>
  </si>
  <si>
    <t>Of the DKK62 million in total to be spent on the Rural Development Fund and its activities, DKK6.6 million is allocated to the Rural Joint Council, the Association of Danish Small Islands, the Center for Rural Research and FOOD as agreement-based support.</t>
  </si>
  <si>
    <t>Salary refund for apprentices</t>
  </si>
  <si>
    <t>Government to provide an additional 20% salary refund during school break for apprentices in the public and private sectors. Salary refund will be applicable in the second half of 2020.</t>
  </si>
  <si>
    <t>https://bm.dk/nyheder-presse/pressemeddelelser/2020/05/trepartsaftale-over-fem-mia-kr-skal-holde-haanden-under-laerlinge-elever-og-virksomheder/</t>
  </si>
  <si>
    <t>SAS Airline compensation</t>
  </si>
  <si>
    <t>(European Commission approved) New Danish State guarantee of up to approximately EUR137 million on a revolving credit facility in favour of Scandinavian airline, SAS, in line with EU State aid rules. The measure aims at partly compensating the airline for the damage suffered due to the COVID-19 outbreak.</t>
  </si>
  <si>
    <t>https://ec.europa.eu/commission/presscorner/detail/en/ip_20_667</t>
  </si>
  <si>
    <t>SAS Airline recapitalisation</t>
  </si>
  <si>
    <t>Government will contribute to the recapitalization of airline SAS AB. Measure is meant to support a critical company to ensure it emerges through the crisis sustainably. On June 30, 2020, Danish State announces the provision of up to DKK6 billion to support the recapitalization of SAS. On 14 August, 2020, Danish &amp; Swedish Government revision to contribute up to SEK 11 billion (approximately EUR1 billion) to the recapitalisation of SAS.</t>
  </si>
  <si>
    <t>https://fm.dk/nyheder/nyhedsarkiv/2020/juni/aftale-om-rekapitalisering-og-statens-varetagelse-af-ejerskabet-af-sas/ ; https://fm.dk/media/18068/aftale-om-rekapitalisering-og-statens-ejerskab-af-sas-ab.pdf ; https://fm.dk/nyheder/nyhedsarkiv/2020/juni/plan-for-rekapitalisering-af-sas/ ; https://ec.europa.eu/commission/presscorner/detail/en/ip_20_1488</t>
  </si>
  <si>
    <t>SAS Airline support</t>
  </si>
  <si>
    <t>Joint announcement from the Swedish and Danish Governments to each provide DKK1.5 billion in guarantees to the airline SAS. Guarantees are to help SAS handle the economic difficulties of COVID-19.</t>
  </si>
  <si>
    <t>https://fm.dk/nyheder/nyhedsarkiv/2020/marts/sas/</t>
  </si>
  <si>
    <t>Scheme for Discarded Goods</t>
  </si>
  <si>
    <t>It has been decided to establish a pool targeted at the companies and suppliers who, due to restrictions, need to discard perishable goods during the weekend of 10 December to 12 December 2021. The individual company can receive a maximum compensation amount of DKK 40,000 for discarded goods. DKK10 million is set aside to the pool.</t>
  </si>
  <si>
    <t>Scheme supporting culture sector companies affected by COVID-19</t>
  </si>
  <si>
    <t>(European Commission approved) €38.5 million Danish scheme to support companies active in culture sector and small non-professional sporting activities affected by COVID-19 outbreak. The European Commission has approved, under EU State aid rules, an approximately €38.5 million (DKK 286.6 million) Danish scheme to support companies active in the culture sector and small non-professional sporting activities affected by the COVID-19 outbreak.</t>
  </si>
  <si>
    <t>https://ec.europa.eu/commission/presscorner/detail/en/mex_21_1347</t>
  </si>
  <si>
    <t>SMEs support and funding for re-skilling</t>
  </si>
  <si>
    <t>DKK2 billion to help small and medium-sized businesses in struggling areas and assisting individuals to further educate themselves to be more attractive for the job market.</t>
  </si>
  <si>
    <t>Special opportunity for loans for the travel package industry</t>
  </si>
  <si>
    <t>Agreement to convert previously recovered amounts from subcontractors to a loan for the package travel industry. This means that the industry can keep the amounts for now and repay over the next six years. It has been agreed that the travel providers can repay the overcompensation over a six-year period on equal terms with the state guarantee provided by the Travel Guarantee Fund.</t>
  </si>
  <si>
    <t>https://www.regeringen.dk/nyheder/2021/aftale-om-saerlig-mulighed-for-laan-til-pakkerejse-branchen/</t>
  </si>
  <si>
    <t>Spending for 2021 Budget RoundUp not included within the tracker</t>
  </si>
  <si>
    <t>Discluded spending for the 2021 Budget RoundUp. The total budget allocation is DKK16 million. Of the entries included within the tracker, these are COVID-19 specific spending. Outside of this, Denmark has chosen to allocate DKK880 million for biodiversity funding, DKK10 million to fund aquatic revitalisation, DKK3 billion for climate-friendly projects, DKK630 million in pollution clean-up, and DKK520 million to a green bicycle mobility scheme in green-conditional investments within the Budget.</t>
  </si>
  <si>
    <t>https://cphpost.dk/?p=121107</t>
  </si>
  <si>
    <t>Start-ups loan support</t>
  </si>
  <si>
    <t>(European Commission approved) Two new Danish loan schemes to support start-up companies in the context of the COVID-19 outbreak. The loan schemes, with a total budget of approximately EUR296 million (DKK 2.2 billion), were approved under the State aid Temporary Framework adopted by the Commission on 19 March 2020, as amended on 3 April 2020.</t>
  </si>
  <si>
    <t>https://ec.europa.eu/commission/presscorner/detail/en/IP_20_810</t>
  </si>
  <si>
    <t>State reimbursement for sick leave</t>
  </si>
  <si>
    <t>Special law granting employers / self-employed state reimbursement for sick leave for those affected by COVID-19. Usually, employees are required to cover expenses for the first 30 days of sick leave. This will apply retroactively from February 27, 2020 until January 1, 2021.</t>
  </si>
  <si>
    <t>https://bm.dk/nyheder-presse/pressemeddelelser/2020/03/noedpakke-skal-hjaelpe-loenmodtagere-og-virksomheder-godt-igennem-corona-krise/ ; https://corporate.nordea.com/article/56456/denmark-economic-measures-to-tackle-the-corona-crisis ; https://www.bruegel.org/publications/datasets/covid-national-dataset/#denmark</t>
  </si>
  <si>
    <t>SA.56685</t>
  </si>
  <si>
    <t>Student and apprentice support</t>
  </si>
  <si>
    <t>Agreement between the Danish Government and social partners to support students and apprentices. Wage subsidy of 75% of apprentice's ongoing salary will be covered. For new apprentices, 45% of wages will be covered for short agreement, and 90% of wages will be covered for ordinary agreements. Applicable from May 1, 2020 to December 31, 2020. Part of a DKK 5.4 billion agreement between the government and social partners to support apprentices.</t>
  </si>
  <si>
    <t>Subsidy for COVID-19 related research and innovation projects</t>
  </si>
  <si>
    <t>The Government has allocated DKK150 million in support of COVID-19-related research and innovation projects that can help mitigate the COVID-19 crisis.
The funds are being channelled using fast track pathways under the auspices of the Ministry of Higher Education and Science (DKK 88 million), Innovation Fund Denmark (DKK 40 million) and the Independent Research Fund Denmark (DKK 22 million).</t>
  </si>
  <si>
    <t>https://ufm.dk/en/research-and-innovation/covid-19-research/danish-research-and-innovation-initiatives-related-to-covid-19-1</t>
  </si>
  <si>
    <t>Support for cultural development</t>
  </si>
  <si>
    <t>Agreement to provide DKK10 million to support the social involvement of colleges and culture, sports and associations. Part of a total package worth approximately DKK215 million.</t>
  </si>
  <si>
    <t>https://sim.dk/nyheder/nyhedsarkiv/2020/apr/alle-partier-indgaar-aftale-om-hjaelp-til-saarbare-og-udsatte-grupper/</t>
  </si>
  <si>
    <t>Support for Cultural Industries and Businesses during Restrictions</t>
  </si>
  <si>
    <t>Since new restrictions on parts of business and cultural life will come into force for Denmark, they will have consequences for business and culture. Thus, Government has decided to open up a number of the general compensation schemes previously seen during the height of the COVID-19 crisis. Companies and cultural life can apply for help via the compensation scheme for fixed costs, for loss of turnover for the self-employed, etc. including the arts support scheme and the organizer scheme.</t>
  </si>
  <si>
    <t>Support for cultural institutions</t>
  </si>
  <si>
    <t>The European Commission has approved, under EU State aid rules, an approximately €19.7 million (DKK 148 million) Danish scheme to support 15 Danish cultural institutions affected by the COVID-19 outbreak. This scheme complements a previous measure approved by the Commission on 20 March 2021 (SA.62035) and concerns only the 15 beneficiaries which requested more than €800,000, compensating them for their operational losses, up to a reasonable profit.</t>
  </si>
  <si>
    <t>https://ec.europa.eu/commission/presscorner/detail/en/mex_21_4063</t>
  </si>
  <si>
    <t>Support for educational extensions</t>
  </si>
  <si>
    <t>DKK122 million is being set aside for educational extensions and/or school internships in vocational-heavy education, where it has been particularly difficult to teach virtual practical subjects.</t>
  </si>
  <si>
    <t>https://www.regeringen.dk/nyheder/2021/nye-indsatser-skal-styrke-faglighed-og-trivsel/</t>
  </si>
  <si>
    <t>Support for higher-education students</t>
  </si>
  <si>
    <t>The Government and the Folketing are now allocating DKK100 million for extra initiatives and teaching in practical-orientated courses. The money will go to extra activities such as extra tuition/tutoring, summer schools, staggered exams or weekend tuition.</t>
  </si>
  <si>
    <t>https://www.regeringen.dk/nyheder/2021/studerende-faar-corona-hjaelp-100-millioner-kroner-til-videregaaende-uddannelser/</t>
  </si>
  <si>
    <t>Support for hostels and homelessness services</t>
  </si>
  <si>
    <t>DKK5.5 million in grants to organizations that run hostels and other homeless services. This measure is intended to help the most vulnerable individuals during the pandemic.</t>
  </si>
  <si>
    <t>https://sim.dk/nyheder/nyhedsarkiv/2020/apr/penge-til-herberger/</t>
  </si>
  <si>
    <t>Support for laid-off airline workers</t>
  </si>
  <si>
    <t>DKK 2.6 million to help individuals recently laid off from the Billund Airport. Funding is aimed at retraining these individuals to help them find new jobs in the labour market.</t>
  </si>
  <si>
    <t>https://bm.dk/nyheder-presse/pressemeddelelser/2020/06/ca-2-6-mio-kroner-til-opkvalificering-af-opsagte-medarbejdere-i-billund-lufthavn/</t>
  </si>
  <si>
    <t>Support for public rail transport companies</t>
  </si>
  <si>
    <t>https://ec.europa.eu/commission/presscorner/detail/en/mex_21_3146</t>
  </si>
  <si>
    <t>Support for SAS Airlines</t>
  </si>
  <si>
    <t>(European Commission approved) Swedish and Danish aid measure of EUR300 million to support the aviation company Scandinavian airlines System (SAS) in COVID-19. The aim of the measures is to provide SAS with the liquidity support it needs following the deterioration of its cash-flow due to the new travel restrictions and containment measures imposed by Denmark and Sweden in order to limit the new waves of the virus as of September 2020. The aid will take the from of loans €150 million granted by Sweden and €150 million granted by Denmark.</t>
  </si>
  <si>
    <t>https://ec.europa.eu/commission/presscorner/detail/en/mex_21_3663</t>
  </si>
  <si>
    <t>Danish Business Promotion Board allocates DKK97 million to 3 efforts to help SMEs through COVID-19. 1) Funding for "SME: Professionalization", to tailor crisis management assistance for SMEs. 2) DKK5 million is provided for "Early Warning", a program to help avoid bankruptcies in SMEs. 3) "Deal No Deal" has been expanded to provide funds for SMEs to receive targeted counselling and get through the COVID-19.</t>
  </si>
  <si>
    <t>Support for student well-being</t>
  </si>
  <si>
    <t>DKK88 million has been set aside to strengthen student well-being. Of this, DKK44 million is being used for PPR (Pedagogical Psychological Counselling) for initiatives for struggling students or students at risk of struggling; DKK15 million is being set aside for super curricular clubs; and the rest will be used for other mental well-being support.</t>
  </si>
  <si>
    <t>Support for students taking final exams</t>
  </si>
  <si>
    <t>DKK390 million has been set aside for boosting support to educational institutions running through to the summer holidays. This support is aimed at students/course participants who have final examinations in Spring 2021 or Summer 2021, or who have special needs. This initiative includes both primary- and lower secondary-school education.</t>
  </si>
  <si>
    <t>Support for the disabled</t>
  </si>
  <si>
    <t>Agreement to provide DKK35.7 million to assist people with disabilities during the pandemic. Part of a total package worth approximately DKK 215 million.</t>
  </si>
  <si>
    <t>Support for voluntary social civil society organizations</t>
  </si>
  <si>
    <t>DKK50 million allocated to help voluntary social civil society organizations. This measure is in support for expenses not covered by other compensation schemes.</t>
  </si>
  <si>
    <t>https://www.dr.dk/nyheder/politik/flertal-stotter-sociale-organisationer-med-trecifret-millionbelob; https://www.selveje.dk/corona/</t>
  </si>
  <si>
    <t>Support for vulnerable adults</t>
  </si>
  <si>
    <t>Agreement to provide DKK37.6 million to assist vulnerable adults, such as homeless people, victims of violence, people with abuse and people with mental disorders, during the pandemic. Part of a total package worth approximately DKK 215 million.</t>
  </si>
  <si>
    <t>Support for vulnerable children</t>
  </si>
  <si>
    <t>Agreement to provide DKK131 million in special assistance to vulnerable children and the youth to help during the pandemic. Part of a total package worth approximately DKK 215 million.</t>
  </si>
  <si>
    <t>Support for writers</t>
  </si>
  <si>
    <t>The Ministry of Culture will disburse DKK183.1 million in library money to writers affected by COVID-19.</t>
  </si>
  <si>
    <t>https://kum.dk/nyheder-og-presse/pressemeddelelser/nyheder/bibliotekspenge-udbetales-foer-tid/1/1/</t>
  </si>
  <si>
    <t>Support package for companies facing restricted operation</t>
  </si>
  <si>
    <t>€10.5 million Danish scheme to support companies that have been prevented from operating in the context of the coronavirus outbreak. The scheme is open to companies active in sectors that were covered by a total operation ban implemented to limit the spread of the coronavirus (from March 2020) and for which the total ban was lifted (after September 2020) and replaced by general safety and health measures limiting customer access. The support will take the from of direct grants, and aims to facilitate access to finance and mitigate liquidity shortages.</t>
  </si>
  <si>
    <t>https://ec.europa.eu/commission/presscorner/detail/en/mex_20_1861</t>
  </si>
  <si>
    <t>Support to compensate mink farmers and mink-related businesses</t>
  </si>
  <si>
    <t>(European Commission approved) Under EU state aid rules, a scheme of (~€1.74 billion) DKK13 billion to compensate mink farmers and mink-related businesses for the restrictive measures taken in the context of COVID-19. The scheme entails allocating direct grants of DKK9 billion (~€1.2 billion), as well as support worth DKK4 billion (~€538 million) to mink farmers and business willing to relinquish their production capacities to the state.</t>
  </si>
  <si>
    <t xml:space="preserve">https://ec.europa.eu/commission/presscorner/detail/en/IP_21_1491 </t>
  </si>
  <si>
    <t>Supporting Travel Operators post-COVID-19</t>
  </si>
  <si>
    <t>The European Commission has approved a EUR23.33 million (~DKK 173.55 million) Danish scheme to support travel operators affected by the COVID-19. The measure was approved under the State Aid Temporary Framework. Under the scheme, the aid will take form of direct grants. The measure will be open to travel operators registered in the Danish Travel Guarantee Fund (‘Rejsegarantifonden'). The Fund is a private entity, fully financed by travel operators, which aims at refunding travellers, should their travel packages be cancelled. The aim of the scheme is to support these travel operators that now have to pay an additional fee to cover the liquidity shortages of the Fund due to the COVID-19 outbreak and the consequent bankruptcies of certain travel operators.</t>
  </si>
  <si>
    <t>https://ec.europa.eu/commission/presscorner/detail/en/mex_21_6598</t>
  </si>
  <si>
    <t>Tax deferrals for SMEs</t>
  </si>
  <si>
    <t>(European Commission approved) Four new Danish schemes with a budget of DKK970 million (approximately €130 million) granting tax deferrals and comparable measures to ease liquidity constraints of Danish SMEs facing difficulties due to the COVID-19 outbreak. The measures were approved under the State aid Temporary Framework adopted by the Commission on 19 March 2020, as amended on 3 April 2020.</t>
  </si>
  <si>
    <t>https://ec.europa.eu/commission/presscorner/detail/en/IP_20_793</t>
  </si>
  <si>
    <t>Tax deferrals scheme for SMEs (interest-free facility for VAT payments)</t>
  </si>
  <si>
    <t>(European Commission approved) (~34.3 million) DKK255 million Danish tax deferral scheme for SMEs affected by the COVID-19 outbreak. The scheme was approved under the State aid Temporary Framework. The public support will take the from of an interest-free credit facility concerning the payment of VAT due by SMEs in March 2021 (i.e., the VAT due by small undertakings for their activities for the whole year 2020 and by medium-sized undertakings for the third and fourth quarters of 2020). The aim of the scheme is to ease the liquidity constraints faced by those SMEs that have been severely affected by the economic impact of the COVID-19 outbreak, thus helping them to continue their activities.</t>
  </si>
  <si>
    <t>https://ec.europa.eu/commission/presscorner/detail/en/mex_21_1042</t>
  </si>
  <si>
    <t>Temporary compensation for the fixed costs of businesses</t>
  </si>
  <si>
    <t>Temporary compensation for the fixed expenditures of companies that have lost 40% or more of revenue due to the COVID-19 crisis. In place from March 9, 2020 to June 9, 2020. On April 18, expansion of the scheme to include companies that have experienced a decline in turnover of 35% to 60% (previously 40% to 60%). Fixed cost limit is also halved, and the ceiling for compensation is raised from DKK 60 million to DKK 110 million.</t>
  </si>
  <si>
    <t xml:space="preserve">https://fm.dk/nyheder/nyhedsarkiv/2020/marts/regeringen-og-alle-folketingets-partier-er-enige-om-omfattende-hjaelpepakke-til-dansk-oekonomi/ ; https://fm.dk/media/17702/faktaark_hjaelpepakke-til-dansk-oekononi.pdf ; https://em.dk/nyhedsarkiv/2020/april/fakta-kompensation-for-virksomhedernes-faste-omkostninger/ ; https://em.dk/media/13499/aftaletekst-bilag-2_2.pdf </t>
  </si>
  <si>
    <t>Temporary expansion of social welfare allowances</t>
  </si>
  <si>
    <t>Temporary expansion of the social welfare "warning pool" by up to DKK10 million this year. Funds are to assist those who lost their jobs due to major layoffs caused by COVID-19.</t>
  </si>
  <si>
    <t>https://bm.dk/nyheder-presse/pressemeddelelser/2020/03/noedpakke-skal-hjaelpe-loenmodtagere-og-virksomheder-godt-igennem-corona-krise/</t>
  </si>
  <si>
    <t>Tourism industry support</t>
  </si>
  <si>
    <t>DKK21 million allocated to promote tourism. The Danish Business Promotion Board will provide DKK 10.3 million of funding, with the remaining funds coming from major public players in Danish tourism.</t>
  </si>
  <si>
    <t>https://em.dk/nyhedsarkiv/2020/maj/ny-kampagne-skal-faa-flere-danskere-ud-at-opleve-danmark/</t>
  </si>
  <si>
    <t>Travel Guarantee Fund loan support</t>
  </si>
  <si>
    <t>Up to DKK1.5 billion (approximately €200 million) in support of the Travel Guarantee Fund (“Rejsegarantifonden”) in line with EU State aid rules. The loan was approved under the State aid Temporary Framework to support the economy in the context of the COVID-19 outbreak.</t>
  </si>
  <si>
    <t>https://ec.europa.eu/commission/presscorner/detail/en/ip_20_576</t>
  </si>
  <si>
    <t>TV producers support</t>
  </si>
  <si>
    <t>(European Commission approved) EUR3.4 million Danish scheme to support TV producers affected by the COVID-19 outbreak. Under the State Aid Temporary Framework, the support, in the from of direct grants, is expected to benefit around 20 production companies affected by the restrictive measures imposed by the Danish government to limit the spread of the coronavirus.</t>
  </si>
  <si>
    <t>https://ec.europa.eu/commission/presscorner/detail/en/mex_21_155</t>
  </si>
  <si>
    <t>Umbrella scheme for fixed cost compensation</t>
  </si>
  <si>
    <t>(European Commission approved) Further EUR37.5 million Danish umbrella scheme to cover part of the fixed costs of companies affected by the COVID-19 outbreak. Under the State Aid Temporary Framework, the support, in the from of direct grants, is open to companies active in all sectors except for the financial one.</t>
  </si>
  <si>
    <t>Umbrella scheme for self-employed businesses</t>
  </si>
  <si>
    <t>(European Commission approved) Danish umbrella scheme to support micro and small sized self-employed businesses affected by the COVID-19 outbreak. Under the State Aid Temporary Framework, the support, in the from of direct grants, is open to self-employed businesses active in all sectors of the economy, except the financial sector. This support will last until 30 June 2021. The estimated budget of the scheme is DKK 0.5 billion (around €67 million) per month in the period September-December 2020. The estimated budget for the first semester of 2021 is expected to be around the same amount.</t>
  </si>
  <si>
    <t>https://ec.europa.eu/commission/presscorner/detail/en/mex_20_2374</t>
  </si>
  <si>
    <t>Unemployment benefit support</t>
  </si>
  <si>
    <t>Allocation of DKK 5.5 billion to municipalities to help with unemployment benefits, such as unemployment insurance. Part of a DKK 8.9 billion package meant to support the municipalities during the coronavirus outbreak.</t>
  </si>
  <si>
    <t>Unemployment insurance fund for self-employed</t>
  </si>
  <si>
    <t>Self-employed individuals to have the opportunity to register with an unemployment insurance fund up to and including 9 August. Individuals will be entitled to unemployment benefits from the first day. Part of a large package of proposals related to employment announced on June 19, 2020. Adopted in the Folketing on June 25, 2020.</t>
  </si>
  <si>
    <t>Updated system for pension offsets and extra income</t>
  </si>
  <si>
    <t>The Government have decided on an agreement which means that pensioners who have had extra work related to COVID-19 will not experience this extra income being off-set in their pension. The off-set will also not take place if the pensioner's spouse or cohabitant has received a higher income on the basis of extra work related to the pandemic. To avoid the off-set, pensioners must report extra work as a result of COVID-19 to Udbetaling Danmark. This agreement will cost around DKK60 million annually for the next two years including implementation and operating costs.</t>
  </si>
  <si>
    <t>https://www.regeringen.dk/nyheder/2021/ny-aftale-indtaegter-fra-ekstra-corona-arbejde-skal-ikke-laengere-modregnes-i-pension/</t>
  </si>
  <si>
    <t>VAT compensation for charitable organisations</t>
  </si>
  <si>
    <t>Government will accelerate the payment of VAT compensation to non-profits and charitable associations by two months. This is to provide increased liquidity to these associations during the pandemic.</t>
  </si>
  <si>
    <t>https://www.skm.dk/aktuelt/presse-nyheder/pressemeddelelser/haandsraekning-til-almennyttige-og-velgoerende-foreninger/</t>
  </si>
  <si>
    <t>VAT Loan Scheme and A-tax Loan Scheme Extension</t>
  </si>
  <si>
    <t>The Danish Government introduces new liquidity measures and loan schemes provide an additional DKK170 billion in liquidity to Danish companies. The government proposes a new VAT loan scheme for small and medium-sized enterprises and an extension of the A-tax loan scheme. The ordinary payment deadline for A-tax and AM contributions in May 2021 is postponed by 4 months for all companies and companies will be allowed to take out interest-free loans corresponding to the VAT before settlement. A new VAT loan scheme for small and medium-sized enterprises for the deferred and ordinary VAT to be declared and paid on 1 March 2021.</t>
  </si>
  <si>
    <t>https://www.skm.dk/aktuelt/presse-nyheder/pressemeddelelser/nye-likviditetstiltag-og-laaneordninger-giver-yderligere-170-mia-kroner-i-likviditet-til-danske-virksomheder/</t>
  </si>
  <si>
    <t>Vulnerable children support</t>
  </si>
  <si>
    <t>Announcement to set aside DKK1.4 billion over four years in funding for a better future for vulnerable children.</t>
  </si>
  <si>
    <t>Wage compensation scheme</t>
  </si>
  <si>
    <t>(European Commission approved) Danish wage compensation scheme to support companies prohibited from operating due to COVID-19 outbreak. The scheme was approved under the State aid Temporary Framework. The scheme will be open to companies in all sectors, except financial institutions. The public support will take the from of direct grants. The scheme aims at alleviating the beneficiaries' wage costs, thus helping them to ensure that their employees can remain employed and receive their salaries, while the operation bans are in place.</t>
  </si>
  <si>
    <t>https://ec.europa.eu/commission/presscorner/detail/en/mex_20_1882</t>
  </si>
  <si>
    <t>Welfare Initiatives</t>
  </si>
  <si>
    <t>DKK5 billion for various welfare initiatives in a wide scope of areas such as elderly care, minimum norms and youth education.</t>
  </si>
  <si>
    <t>Dominica</t>
  </si>
  <si>
    <t>Cancellation of the Dominica – Caribbean Regional Air Transport Connectivity Project</t>
  </si>
  <si>
    <t>Cancellation of the Dominica – Caribbean Regional Air Transport Connectivity Project to maximize the availability of IDA funds for COVID-19 recovery</t>
  </si>
  <si>
    <t>https://documents1.worldbank.org/curated/en/285271616378606673/pdf/Dominica-First-COVID-19-Response-and-Recovery-Programmatic-Development-Policy-Financing.pdf</t>
  </si>
  <si>
    <t>First Covid-19 Response and Recovery Development Policy Credit</t>
  </si>
  <si>
    <t>The operation seeks to support Dominica in its COVID-19 pandemic response and recovery by: (i) saving lives, protecting livelihoods and preserving jobs; and (ii) strengthening fiscal policies, public financial management and debt transparency for a resilient recovery</t>
  </si>
  <si>
    <t>https://www.worldbank.org/en/news/press-release/2021/03/18/world-bank-approves-us-25-million-credit-for-dominica-s-covid-19-response-and-recovery?cid=lac_tt_caribbean_en_ext#ResilientRecovery</t>
  </si>
  <si>
    <t>Government fiscal stimulus package</t>
  </si>
  <si>
    <t>Increased spending in the health sector to respond to the pandemic</t>
  </si>
  <si>
    <t>Increased social security unemployment benefits</t>
  </si>
  <si>
    <t>Instituted loan facilities for farmers, hoteliers, the manufacturing sectors, and micro and small businesses</t>
  </si>
  <si>
    <t>IMF Disbursement under Rapid Credit Facility</t>
  </si>
  <si>
    <t>This will help fill Dominica's balance of payments needs and create fiscal space for essential health expenditures, income support to workers, and cash transfers to households.</t>
  </si>
  <si>
    <t>https://www.imf.org/en/News/Articles/2020/04/28/pr20192-dma-grd-lca-imf-executive-board-approves-us-million-disbursements-address-covid-19-pandemic</t>
  </si>
  <si>
    <t>World Bank rapid support of 6.6 million USD</t>
  </si>
  <si>
    <t>US$5.1 million will be used to bolster the capacity of Dominica’s public health system to manage COVID-19. Funds will be available to purchase drugs, medical supplies and equipment, and laboratory supplies to boost testing capacity and for minor retrofitting of isolation units. 
Another US$1.5 million will be used to support agriculture and strengthen national food security during the pandemic. The intervention is targeted to reach an estimated 3,200 farmers to ensure that the local food supply chains are better able to meet the needs of the island.</t>
  </si>
  <si>
    <t>https://www.worldbank.org/en/news/press-release/2020/04/20/world-bank-to-strengthen-dominicas-covid-19-response-with-us66-million</t>
  </si>
  <si>
    <t>World Bank support</t>
  </si>
  <si>
    <t>Additional financing of 16.4 million USD for Dominica to support ongoing projects in the areas of agriculture and infrastructure for climate resilience and economic recovery from COVID-19 impacts. (12.8 million USD for the Disaster Vulnerability Reduction Project to reduce Dominica’s vulnerability to natural hazards and climate change impacts. 3.6 million USD approved for the Dominica Emergency Agricultural Livelihoods and Climate Resilience Project, which aims to restore the livelihoods of farmers and fisherfolk affected by Hurricane Maria.)</t>
  </si>
  <si>
    <t>https://www.worldbank.org/en/news/press-release/2020/06/30/world-bank-provides-additional-financing-of-us164-million-for-agricultural-livelihoods-food-security-and-climate-resilience-in-dominica</t>
  </si>
  <si>
    <t>Dominican Republic</t>
  </si>
  <si>
    <t>2021 Budget Amendment</t>
  </si>
  <si>
    <t>To cover the costs of vaccines against covid-19 , acquired both through the COVAX mechanism, as well as through other contracts.</t>
  </si>
  <si>
    <t>DOP</t>
  </si>
  <si>
    <t>https://www.senadord.gob.do/el-senado-aprueba-en-segunda-lectura-el-proyecto-que-modifica-el-presupuesto-del-estado-para-2021/</t>
  </si>
  <si>
    <t>2022 Budget Items</t>
  </si>
  <si>
    <t>Plan de Seguridad Ciudadana: for modernizing the infrastructure, equipment and technology of the national defence institutions</t>
  </si>
  <si>
    <t>https://www.hacienda.gob.do/gobierno-somete-al-congreso-nacional-proyecto-de-ley-de-presupuesto-general-del-estado-2022-para-aprobacion/</t>
  </si>
  <si>
    <t>𝜎Indiscriminate</t>
  </si>
  <si>
    <t>2023 Budget Items</t>
  </si>
  <si>
    <t>Seguro Nacional de Salud: for the universalization of social security, adding more than 5.8 million Dominicans to the subsidized regime of family health insurance and 1.2 million to the contributory regime</t>
  </si>
  <si>
    <t>2024 Budget Items</t>
  </si>
  <si>
    <t>Supérate/Aliméntate: to make conditional cash transfers to eligible households (extension of earlier spending)</t>
  </si>
  <si>
    <t>2025 Budget Items</t>
  </si>
  <si>
    <t>improving the intra- and interprovincial road network</t>
  </si>
  <si>
    <t>2026 Budget Items</t>
  </si>
  <si>
    <t>For the increase in transport capacity and the construction of sections of the Santo Domingo Metro lines</t>
  </si>
  <si>
    <t>Accompanied Families Program</t>
  </si>
  <si>
    <t>Funeral expenses will be covered for each family and they will also receive psychological support. For families who have lost loved ones due to COVID-19.</t>
  </si>
  <si>
    <t>https://presidencia.gob.do/noticias/gobierno-presenta-programa-familias-acompanadas-para-afectados-por-covid-19</t>
  </si>
  <si>
    <t>The Ministry of Higher Education, Science and Technology will be in charge of covering the costs of university tuition and the National Health Insurance, the affiliation to social security. For families who have lost loved ones due to COVID-19.</t>
  </si>
  <si>
    <t>https://presidencia.gob.do/noticias/gobierno-presenta-programa-familias-acompanadas-para-afectados-por-covid-20</t>
  </si>
  <si>
    <t>The Social Plan will offer food support. For families who have lost loved ones due to COVID-19.</t>
  </si>
  <si>
    <t>https://presidencia.gob.do/noticias/gobierno-presenta-programa-familias-acompanadas-para-afectados-por-covid-21</t>
  </si>
  <si>
    <t>Agricultural payments</t>
  </si>
  <si>
    <t>purchases of bananas from farmers (to supply the market)</t>
  </si>
  <si>
    <t>https://agricultura.gob.do/noticia/gobierno-paga-millones-a-productores-platano-diferentes-puntos-del-pais/</t>
  </si>
  <si>
    <t>payments to producers in La Vega province whose crops and livestock have been damaged</t>
  </si>
  <si>
    <t>https://agricultura.gob.do/noticia/abinader-dispone-pago-de-172-millones-de-pesos-a-productores-de-la-vega/</t>
  </si>
  <si>
    <t>Agricultural programs</t>
  </si>
  <si>
    <t>Ministry of Agriculture finances the preparation of 190,000 tareas (around 12,250 acres) of land for mass planting of beans in the Southwest region</t>
  </si>
  <si>
    <t>https://agricultura.gob.do/noticia/agricultura-prepara-tareas-tierra-para-siembra/</t>
  </si>
  <si>
    <t>Agriculture 4.0</t>
  </si>
  <si>
    <t>Providing 426 tablets and training workshops to support improved information-gathering in agriculture</t>
  </si>
  <si>
    <t>http://agricultura.gob.do/noticia/promueve-tecnologia-campo-agricultura/</t>
  </si>
  <si>
    <t>Agrifood Port Terminal</t>
  </si>
  <si>
    <t>creation of the first Agrifood Port Terminal in the country, which will contribute to the mobilization of raw materials, food manufacturing and fertilizers</t>
  </si>
  <si>
    <t>https://agricultura.gob.do/noticia/presidente-inagura-primera-terminal-portuaria-agroalimentaria-del-pais/</t>
  </si>
  <si>
    <t>Asistencia nutricional a través de PROSOLI</t>
  </si>
  <si>
    <t>The government developed a mechanism of assistance through community organizations to extend prior food assistance programs. This project provided more than 177 metric tons of fortified complementary food and micronutrient powder to more than 67,000 people.</t>
  </si>
  <si>
    <t>https://publications.iadb.org/es/el-impacto-del-covid-19-en-las-economias-de-la-region-centroamerica</t>
  </si>
  <si>
    <t>Benefits payments</t>
  </si>
  <si>
    <t>payment of labour benefits to former collaborators of the Ministry of Industry and Commerce</t>
  </si>
  <si>
    <t>https://www.micm.gob.do/noticias/industria-y-comercio-paga-12-millones-mas-en-prestaciones-a-excolaboradores</t>
  </si>
  <si>
    <t>Bono Estudio Contigo</t>
  </si>
  <si>
    <t>The program will offer vouchers to university students who quit their studies since March. In its first stage, this program will have an investment of about RD $ 200 million pesos per month, and during each four-month period it will benefit 33,333 students.</t>
  </si>
  <si>
    <t>https://presidencia.gob.do/noticias/presidente-encabeza-lanzamiento-del-plan-bono-estudio-contigo-para-estudiantes</t>
  </si>
  <si>
    <t>Budget support program</t>
  </si>
  <si>
    <t>additional financing to curb the health, social and economic impact caused by COVID-19, including through vaccine rollout, temporary income support for individuals and businesses, and provision of goods and resources</t>
  </si>
  <si>
    <t>https://www.hacienda.gob.do/gobierno-y-jica-acuerdan-fortalecer-politica-publica-y-gestion-fiscal-ante-pandemia/</t>
  </si>
  <si>
    <t>Business Support Package</t>
  </si>
  <si>
    <t>President Danilo Medina ordered the delivery of an additional three billion pesos to the Banco Agrícola to address agricultural producers' demand for credit.</t>
  </si>
  <si>
    <t>https://presidencia.gob.do/noticias/presidente-se-reune-con-funcionarios-sector-agropecuario-pasa-balance-disponibilidad</t>
  </si>
  <si>
    <t>The president authorized the delivery of 400 million pesos to almost 70 associations of small producers.</t>
  </si>
  <si>
    <t>The Country Reserves Foundation will not collect the default interest on its loans for the next 6 months. In addition, the interest on the installments between April 12 and July 11 will be halved, and its payment will be made in a period of 6 months from October.</t>
  </si>
  <si>
    <t>https://cepalstat-prod.cepal.org/forms/covid-countrysheet/index.html?country=DOM</t>
  </si>
  <si>
    <t>Caprache</t>
  </si>
  <si>
    <t>a project to promote the raising of goats of high genetic quality, which will allow increasing the production of goat milk in the country.</t>
  </si>
  <si>
    <t>https://agricultura.gob.do/noticia/agricultura-invierte-25-millones-de-pesos-para-impulsar-proyecto-caprino-lechero-caprache-en-hatillo-de-azua/</t>
  </si>
  <si>
    <t>Care Economy Measures</t>
  </si>
  <si>
    <t>Information campaign on co-responsibility for care.</t>
  </si>
  <si>
    <t>https://mujer.gob.do/index.php/noticias/item/562-en-esta-casa-somos-equipo-la-nueva-campana-del-mmujer-que-destacara-las-buenas-practicas-de-la-convivencia-en-el-hogar-durante-cuarentena</t>
  </si>
  <si>
    <t>Christmas Cash Transfer</t>
  </si>
  <si>
    <t>The government will distribute Christmas bonuses to a million families in the country, in the amount of 1,500 Dominican Pesos per recipient via a preloaded Mastercard. The cards are intended for people who do not receive any other state benefits.</t>
  </si>
  <si>
    <t>https://presidencia.gob.do/noticias/gobierno-acaba-los-indignantes-repartos-de-cajas-navidenas-los-pobres-con-la-tarjeta-bono</t>
  </si>
  <si>
    <t>Coal imports</t>
  </si>
  <si>
    <t>Delivery of 60,000 tons of coal from Colombia to guarantee a full energy supply</t>
  </si>
  <si>
    <t>https://mem.gob.do/sala-informativa/noticias/punta-catalina-recibe-otro-barco-con-60-mil-toneladas-de-carbon-opera-a-plena-capacidad/</t>
  </si>
  <si>
    <t>Comedores Económicos del Estado Dominicano</t>
  </si>
  <si>
    <t>https://es.wfp.org/publicaciones/proteccion-social-la-respuesta-de-republica-dominicana-pandemia-covid</t>
  </si>
  <si>
    <t>Commercial Assistance and Food Supply Security Plan</t>
  </si>
  <si>
    <t>The Ministry of Agriculture agreed to purchase 10 million bananas from national producers as well as an additional 1.5 million pounds of chicken.</t>
  </si>
  <si>
    <t>https://presidencia.gob.do/noticias/estamos-trabajando-para-que-no-les-falte-la-comida-en-sus-mesas-ministro-agricultura</t>
  </si>
  <si>
    <t>Comprehensive Management Plan for Priority Watersheds</t>
  </si>
  <si>
    <t>To recover and maintain the forest cover in important watersheds; will create 8,900 green jobs through the integration of community members to the reforestation and ecological restorations</t>
  </si>
  <si>
    <t>https://ambiente.gob.do/gobierno-lanza-plan-de-manejo-integral-de-cuencas-hidrograficas-prioritarias-que-producira-8900-empleos-verdes-este-ano/</t>
  </si>
  <si>
    <t>Contingency Plan for the Eradication of the African Swine Fever</t>
  </si>
  <si>
    <t>Financial support to farmers whose pigs have been affected by African Swine Fever</t>
  </si>
  <si>
    <t>https://agricultura.gob.do/noticia/gobierno-entrega-pagos-porcicultores-afectados-santiago-rodriguez/</t>
  </si>
  <si>
    <t>https://agricultura.gob.do/noticia/gobierno-entrega-21-millones-de-pesos-a-porcicultores-de-montecristi-y-dajabon-afectados-por-peste-porcina-africana/</t>
  </si>
  <si>
    <t>https://agricultura.gob.do/noticia/agricultura-y-el-banco-agricola-pagan-rd39-7-millones-a-porcicultores-de-sanchez-ramirez/</t>
  </si>
  <si>
    <t>Emission Reductions Program</t>
  </si>
  <si>
    <t>government signed an agreement with the World Bank unlocking payments of up to US$25 million for verified carbon emission reductions between now and 2025 through the country’s emissions reduction program</t>
  </si>
  <si>
    <t>https://www.hacienda.gob.do/republica-dominicana-firma-acuerdo-con-el-banco-mundial-para-frenar-las-emisiones-de-carbono-y-reducir-la-deforestacion/</t>
  </si>
  <si>
    <t>Vindiscriminate</t>
  </si>
  <si>
    <t>Emprendamos juntos</t>
  </si>
  <si>
    <t>public-private partnership with Coca-Cola to train 10,000 microentrepreneurs</t>
  </si>
  <si>
    <t>https://www.micm.gob.do/noticias/micm-y-coca-cola-inician-programa-con-inversion-de-rd28-mm-para-capacitar-a-10-mil-microempresarios-y-colmaderos</t>
  </si>
  <si>
    <t>Enriquillo region agricultural investments</t>
  </si>
  <si>
    <t>The amount will be used for the production of different crops, financing for producers in four provinces, as well as the commercialization of food, construction and reconstruction of water wells and the clearing of agricultural properties</t>
  </si>
  <si>
    <t>http://agricultura.gob.do/noticia/gobierno-invertira-3000-millones-de-pesos-en-cuatro-provincias-de-la-region-enriquillo/</t>
  </si>
  <si>
    <t>Equipment provision</t>
  </si>
  <si>
    <t>The delivery of equipment to be used in the patrol work of technicians and park rangers in order to strengthen the surveillance and protection of the Lake Enriquillo.</t>
  </si>
  <si>
    <t>https://ambiente.gob.do/entregan-equipos-valorados-en-alrededor-de-un-millon-de-pesos-para-aumentar-la-proteccion-y-vigilancia-del-lago-enriquillo/</t>
  </si>
  <si>
    <t>FASE Christmas Supplement</t>
  </si>
  <si>
    <t>The government established a special fund to pay the Christmas bonus to workers enrolled in the FASE I cash transfer program for suspended workers.</t>
  </si>
  <si>
    <t>https://presidencia.gob.do/noticias/presidente-abinader-crea-fondo-especial-para-pagar-regalia-de-empleados-en-fase-i-por-un</t>
  </si>
  <si>
    <t>Fiscal Policy Package</t>
  </si>
  <si>
    <t>Exemption of tariffs and internal taxes on the purchase of ethyl alcohol for pharmaceutical uses.</t>
  </si>
  <si>
    <t>Relaxation of payment conditions of tax obligations for the entire productive sector.</t>
  </si>
  <si>
    <t>Deferral of tax payments and levies: ISR, ITBIS, APA, advance payment (for MSMEs and sole proprietorships).</t>
  </si>
  <si>
    <t>Suspension of charges for arrears on commitments with the Social Security Treasury for April and May.</t>
  </si>
  <si>
    <t>Fondo de Asistencia Solidaria a Empleados (FASE)</t>
  </si>
  <si>
    <t>Compensated workers laid off because of the pandemic in the amount of an RD$5,000 basic salary and a 70% subsidy on any salary amount above RD$5,000 up to an amount of RD$8,000 from April-August 2020. Covered approximately 65,000 workers.</t>
  </si>
  <si>
    <t>Food Transfer Extension</t>
  </si>
  <si>
    <t>Extension of food transfers through August.</t>
  </si>
  <si>
    <t>https://presidencia.gob.do/noticias/danilo-medina-extiende-acciones-sociales-por-covid-19-hasta-16-agosto-confia-elecciones-se</t>
  </si>
  <si>
    <t>Fortalecimiento de la Política Pública y Gestión Fiscal</t>
  </si>
  <si>
    <t>temporary subsidies for formal employment that have guaranteed a minimum income for more than 950 thousand formal employees, as well as initiatives aimed at providing liquidity to companies affected by the economic and social consequences</t>
  </si>
  <si>
    <t>https://www.hacienda.gob.do/estado-dominicano-fortalecera-sistema-de-salud-y-proteccion-social-con-apoyo-del-bid-y-la-afd/</t>
  </si>
  <si>
    <t>Fossil fuel exploration</t>
  </si>
  <si>
    <t>Contracts for the exploration and exploitation of hydrocarbons in the Costa Afuera SP2 area, of the San Pedro de Macorís basin, as a result of the first round of oil and gas blocks from the Dominican Republic.</t>
  </si>
  <si>
    <t>https://www.eldiputado.org/single-post/diputados-aprueban-contratos-para-exploraci%C3%B3n-y-explotaci%C3%B3n-de-hidrocarburos-en-spm</t>
  </si>
  <si>
    <t>Guajimía Fase II, Etapa I</t>
  </si>
  <si>
    <t>For the financing of the water and sanitary sanitation project of the Cañada de Guajimía phase II, stage I, proposed by the Executive Power.</t>
  </si>
  <si>
    <t>https://www.senadord.gob.do/el-senado-aprueba-resolucion-que-reconoce-ilio-capocci-por-su-sacrificio-y-generosidad-con-el-pueblo-dominicano/</t>
  </si>
  <si>
    <t>Incentive Plan for Internal Tourism</t>
  </si>
  <si>
    <t>Includes all of the hotels in the country's main tourism destinations and allows for the average Dominican family of four (two adults and two children) to vacation for three nights at an affordable cost with financing from the country's main banks.</t>
  </si>
  <si>
    <t>https://presidencia.gob.do/noticias/presidente-luis-abinader-anuncia-plan-de-incentivo-al-turismo-interno</t>
  </si>
  <si>
    <t>Independent Worker Assistance Program (Pa'Ti)</t>
  </si>
  <si>
    <t>Cash transfers of RD$5,000 per month from May (retroactively) through August 2020 to 202,000 informal sector workers.</t>
  </si>
  <si>
    <t>The Ministry of Agriculture repaired 326 kilometres of interparcelar roads in Duarte province in the last year for the benefit of 28 communities, facilitating the work of planting and removing agricultural products from the farms.</t>
  </si>
  <si>
    <t>https://agricultura.gob.do/noticia/ministerio-agricultura-facilita-siembra-traslado-cosechas-reconstruccion-caminos-vecinales/</t>
  </si>
  <si>
    <t>Instituto de Bienestar Estudiantil (INABIE)</t>
  </si>
  <si>
    <t>The government established mechanism for the delivery of raw food kits to 1.8 million schoolchildren.</t>
  </si>
  <si>
    <t>Las Cañitas Resiliente</t>
  </si>
  <si>
    <t>Land restoration project in partnership with the non-profit Fundación Sur Futuro to alleviate poverty through restoration of 24,000 tareas of mountain land</t>
  </si>
  <si>
    <t>https://ambiente.gob.do/medio-ambiente-y-fundacion-sur-futuro-ejecutaran-proyecto-para-restaurar-24-mil-tareas-de-tierra-de-montana/</t>
  </si>
  <si>
    <t>Measures to Mitigate Violence Against Women</t>
  </si>
  <si>
    <t>Communication channel for women victims of violence through supermarkets.</t>
  </si>
  <si>
    <t>https://mujer.gob.do/index.php/noticias/item/579-el-ministerio-de-la-mujer-y-los-supermercados-del-grupo-ramos-se-alian-en-campana-de-deteccion-y-asistencia-a-mujeres-victimas-de-violencia</t>
  </si>
  <si>
    <t>𝛼Indiscriminate</t>
  </si>
  <si>
    <t>Campaign to disseminate information on violence against women.</t>
  </si>
  <si>
    <t>https://mujer.gob.do/index.php/noticias/item/558-nuestros-servicios-de-atencion-a-mujeres-victimas-de-violencia-se-mantienen-de-manera-permanente-durante-el-distanciamiento-social-por-coronavirus</t>
  </si>
  <si>
    <t>Strengthening of counseling and care services for women victims of gender-based violence.</t>
  </si>
  <si>
    <t>Ministry of Agriculture Measures</t>
  </si>
  <si>
    <t>Protects vegetable producers that supply hotels and restaurants by delivering 50,000 pounds of tomatoes a day from greenhouses and fields to the Merca Santo Domingo; coordinating with producer organizations to ensure the delivery of 10 trucks daily of cabbage, lettuce and beets to the Santo Domingo Market, and covering the costs of refrigeration and freezing for strawberry producers.</t>
  </si>
  <si>
    <t>https://presidencia.gob.do/noticias/gobierno-establece-medidas-adicionales-en-apoyo-productores-de-vegetales-aplicacion-pn</t>
  </si>
  <si>
    <t>National Education Plan 2020-2021</t>
  </si>
  <si>
    <t>Deliver a PC to each teacher and student. (Part of a RD$27 billion remote learning package.)</t>
  </si>
  <si>
    <t>https://presidencia.gob.do/noticias/presidente-abinader-garantiza-gobierno-hara-todos-los-sacrificios-para-salvar-ano-escolar</t>
  </si>
  <si>
    <t>The school meal service will continue to reach each student at their homes. (Part of a RD$27 billion remote learning package.)</t>
  </si>
  <si>
    <t>Printed materials will arrive in homes in the from of brochures. (Part of a RD$27 billion remote learning package.)</t>
  </si>
  <si>
    <t>Preparing schools for staggered return to normality</t>
  </si>
  <si>
    <t>Internet service will be provided to all households with children in public schools. (Part of a RD$27 billion remote learning package.)</t>
  </si>
  <si>
    <t>Payments to farmers</t>
  </si>
  <si>
    <t>https://agricultura.gob.do/noticia/fiebre-porcina-africana-esta-controlada-porcicultores-reciben-a-tiempo-pagos-del-gobierno-por-395-millones-de-pesos/</t>
  </si>
  <si>
    <t>payments to onion producers</t>
  </si>
  <si>
    <t>the payment of 405 million pesos to producers grouped in various associations in the southern region, for the marketing of the item.</t>
  </si>
  <si>
    <t>http://agricultura.gob.do/noticia/ministerio-de-agricultura-completa-pago-de-405-millones-de-pesos-a-productores-de-cebolla-del-pais/</t>
  </si>
  <si>
    <t>Plan de Asistencia Social de la Presidencia</t>
  </si>
  <si>
    <t>PASP assisted households and institutions, such as shelters, with raw food through door-to-door delivery. Monthly deliveries increased 263% compared to pre-pandemic levels.</t>
  </si>
  <si>
    <t>Plan for Reactivating Micro, Small and Medium Businesses</t>
  </si>
  <si>
    <t>Provides micro and small formal and informal companies with an amount of RD $ 2,500 million for new loans.</t>
  </si>
  <si>
    <t>https://presidencia.gob.do/noticias/gobierno-pone-en-marcha-el-plan-para-reactivacion-de-las-mipymes</t>
  </si>
  <si>
    <t>Offers loans to the agricultural sector totalling up to RD $ 1 billion at preferential rates and will offer specialized financial education.</t>
  </si>
  <si>
    <t>Allows micro and small state supply companies to sell their pending invoices at competitive discount rates.</t>
  </si>
  <si>
    <t>Plan Nacional de Familia Feliz</t>
  </si>
  <si>
    <t>Largest-ever national public housing program. During the first phase of the plan, 11,000 families, equivalent to 55,000 people, will benefit. In four years, 62 thousand families will benefit for a total of 310 thousand people.</t>
  </si>
  <si>
    <t>https://minpre.gob.do/comunicacion/notas-de-prensa/entregan-primeros-apartamentos-del-plan-nacional-de-viviendas-familia-feliz-en-la-provincia-de-azua/</t>
  </si>
  <si>
    <t>Plan Nacional de Fomento a las Exportaciones</t>
  </si>
  <si>
    <t>Design and implementation of a system for the registration, classification, monitoring, and dissemination of statistics on service exports.</t>
  </si>
  <si>
    <t>https://prodominicana.gob.do/Documentos/PD%20PNFERD%20W.pdf</t>
  </si>
  <si>
    <t>Capacity building, infrastructure improvement, and provision of human and financial resources to support the work of the National Network of Laboratories.</t>
  </si>
  <si>
    <t>Development of the Exporting is Easy initiative to train and empower export-oriented producers with regard to the requirements and preferences of destination markets.</t>
  </si>
  <si>
    <t>Digital literacy training for experts working in para-customs institutions.</t>
  </si>
  <si>
    <t>Development, at competitive prices, of a local supply of internationally certified tests and procedures to show compliance with the norms and standards of the destination markets.</t>
  </si>
  <si>
    <t>Support for entrepreneurial initiatives for the export of goods and services, based on training, mentoring, technical assistance, linkage and financing programs.</t>
  </si>
  <si>
    <t>Develop and implement a trade promotion plan focused on maximizing access opportunities for Dominican brands.</t>
  </si>
  <si>
    <t>Comprehensive, articulated, coordinated and individualized assistance to current and potential exporters.</t>
  </si>
  <si>
    <t>Promotion and training in the use of renewable energies.</t>
  </si>
  <si>
    <t>X1</t>
  </si>
  <si>
    <t>Technical assistance and financial support for the adoption of technological packages and improved management of export processes that raise productivity.</t>
  </si>
  <si>
    <t>Strengthening sanitary controls through the training of producers, official technicians, and other members to minimize interceptions and economic losses in the exportable supply.</t>
  </si>
  <si>
    <t>Establishment of specialized workshops for human capital training, technology transfer and innovation in prioritized export sectors.</t>
  </si>
  <si>
    <t>Adapt and take advantage of the industrial parks administered by the State to house exporting SMEs and provide them with support services.</t>
  </si>
  <si>
    <t>Support for the creation of an exportable supply of services in which the DR shows competitive advantages, particularly in regional markets.</t>
  </si>
  <si>
    <t>Assistance to export-oriented SMEs in the design of packaging, packing, labeling, and the necessary logistical aspects.</t>
  </si>
  <si>
    <t>Development of the Pro-Industria Entrepreneurship and Innovation Center Project, as a co-working space where SMEs and manufacturing entrepreneurs can receive assistance and equipment for the development of prototypes.</t>
  </si>
  <si>
    <t>Support for research, innovation and technology transfer to promote the adaptation of export crops to climate change, and the reduction of vulnerabilities to diseases, pests, increased and scarce water use efficiency, and improved yields.</t>
  </si>
  <si>
    <t>Financial support to SMEs for certification for exporting to specialized niche markets.</t>
  </si>
  <si>
    <t>Support the processing of fruits and vegetables and other exportable agricultural products to generate greater value added, such as the processes of pulverization, dehydration, and the manufacture of nectar and jams, and the use of by-products derived from use of hulls and seeds.</t>
  </si>
  <si>
    <t>Creation of Exporter Help Desks in various regions of the country.</t>
  </si>
  <si>
    <t>Integration into PRODOMINICANA's staff of experts in specific markets and sectors of interest for export promotion.</t>
  </si>
  <si>
    <t>XIndiscriminate</t>
  </si>
  <si>
    <t>Implementation of an action plan and supplier development program to promote the creation of linkages between local suppliers and free trade zones.</t>
  </si>
  <si>
    <t>Implementation of the fDi markets service, which allows tracking cross-border investment in all sectors and countries around the world, with real-time monitoring of investment projects, capital investment, and job creation.</t>
  </si>
  <si>
    <t>Implementation of the Customs Transformation Project, with a view to increasing the efficiency of customs and port processes, operations and services.</t>
  </si>
  <si>
    <t>Implementation of the National Qualification and Employment System, with the purpose of timely identification of human resource requirements by the export sector.</t>
  </si>
  <si>
    <t>Improve the genetics of Dominican cattle, through the introduction of tropicalized breeds and the production of embryos in the Laboratory of Reproductive Biotechnology.</t>
  </si>
  <si>
    <t>Promotion of climate-smart agriculture, precision agriculture and the planning of the export harvest calendar to achieve greater profitability and regular cash flow.</t>
  </si>
  <si>
    <t>Providing and maintaining a team of specialists in technology transfer, technical assistance, and the adoption of technological packages to increase the productivity and efficiency of export companies.</t>
  </si>
  <si>
    <t>Improvement of access roads to industrial parks and free trade zones and of local roads in areas of agricultural production for export.</t>
  </si>
  <si>
    <t>Modernization of inspection practices and payment procedures for para-customs services, including electronic payment.</t>
  </si>
  <si>
    <t>Support for technical and vocational education and training institutions and higher education institutions.</t>
  </si>
  <si>
    <t>Technical assistance and financial support to develop export-oriented crops that are environmentally sustainable and commercially profitable, especially those that contribute to reforestation.</t>
  </si>
  <si>
    <t>Strengthening of the tourism-national industry and tourism-national agriculture linkages.</t>
  </si>
  <si>
    <t>Support for the attendance of business representatives (on a cost-sharing basis) and institutions that support productive and export development at international innovation fairs.</t>
  </si>
  <si>
    <t>Strengthening the Information System and Technology in the public institutions that provide support services and procedures associated with the export process, in order to</t>
  </si>
  <si>
    <t>Strengthen CODOCA, ODAC and DIGEMAP to create international recognition and reputation of the regulatory institutions for quality and safety in the DR.</t>
  </si>
  <si>
    <t>Strengthening of phytosanitary controls and sanitary surveillance to ensure the safety and quality of the exportable supply.</t>
  </si>
  <si>
    <t>Strengthening of the system for information, monitoring and evaluation of the adoption of good manufacturing practices and sanitary surveillance.</t>
  </si>
  <si>
    <t>Support the development of specific quality seals for national star products based on the self-regulation of producers and an effective and continuous inspection of conformity.</t>
  </si>
  <si>
    <t>Training and assistance for the adoption of the standards established by INDOCAL as a way to increase the quality of Dominican production.</t>
  </si>
  <si>
    <t>Training and technical assistance to companies producing food, medicines, cosmetics, and personal and household hygiene products, particularly SMEs, to comply with the standards required by the national health system.</t>
  </si>
  <si>
    <t>Training Dominican artisans and introducing improvements in finishing and design, particularly in amber and larimar handicrafts because of their export potential.</t>
  </si>
  <si>
    <t>Plan Social de la Presidencia</t>
  </si>
  <si>
    <t>Provided food rations sufficient for 9 days to 315 thousand families nationwide.</t>
  </si>
  <si>
    <t>Ploughing of agricultural land</t>
  </si>
  <si>
    <t>More than 15 thousand small and medium producers throughout the country have benefited from the program of free ploughing of land for cultivation run by the government</t>
  </si>
  <si>
    <t>https://agricultura.gob.do/noticia/programa-arado-gratuito-ahorro-de-450-millones/</t>
  </si>
  <si>
    <t>Price controls</t>
  </si>
  <si>
    <t>government will pay importers to prevent gasoline, diesel, kerosene, and oil prices from increasing</t>
  </si>
  <si>
    <t>https://www.micm.gob.do/noticias/gobierno-asume-169-9-millones-y-mantiene-sin-variacion-precios-de-los-combustibles</t>
  </si>
  <si>
    <t>https://www.micm.gob.do/noticias/gobierno-destina-mas-de-330-millones-de-pesos-millones-de-pesos-para-mantener-precio-de-los-combustibles</t>
  </si>
  <si>
    <t>https://www.micm.gob.do/noticias/gobierno-destina-330-millones-de-pesos-para-mantener-precios-de-todos-los-combustibles</t>
  </si>
  <si>
    <t>https://www.micm.gob.do/noticias/precios-de-todos-los-combustibles-se-mantendran-sin-variacion</t>
  </si>
  <si>
    <t>https://www.micm.gob.do/noticias/gobierno-mantiene-precio-de-todos-los-combustibles</t>
  </si>
  <si>
    <t>https://www.micm.gob.do/noticias/gobierno-mantiene-precio-del-glp-gasolina-y-gasoil-tendran-variaciones</t>
  </si>
  <si>
    <t>https://www.micm.gob.do/noticias/gobierno-destina-409-millones-para-mantener-precios-de-todos-los-combustibles</t>
  </si>
  <si>
    <t>https://www.micm.gob.do/noticias/gobierno-dispone-rd411-millones-para-mantener-precios-de-casi-todos-los-combustibles</t>
  </si>
  <si>
    <t>https://www.micm.gob.do/noticias/gobierno-congela-por-cuarta-semana-consecutiva-precios-del-glp-gasolina-regular-y-gasoil-regular</t>
  </si>
  <si>
    <t>https://www.micm.gob.do/noticias/gobierno-vuelve-a-congelar-precio-de-todos-los-combustibles</t>
  </si>
  <si>
    <t>https://www.micm.gob.do/noticias/gasolinas-diesel-y-gas-se-mantienen-sin-variacion-gobierno-asume-rd400-mm</t>
  </si>
  <si>
    <t>https://www.micm.gob.do/noticias/glp-gasolina-y-gasoil-regular-se-mantienen-sin-variacion</t>
  </si>
  <si>
    <t>https://www.micm.gob.do/noticias/gobierno-destina-rd380-millones-para-evitar-alza-de-combustibles</t>
  </si>
  <si>
    <t>https://www.micm.gob.do/noticias/gobierno-destina-313-millones-para-evitar-alzas-de-combustibles</t>
  </si>
  <si>
    <t>government will pay importers to prevent gasoline, diesel, kerosene, and oil prices from increasing (this amount includes payments since the beginning of 2021)</t>
  </si>
  <si>
    <t>https://www.micm.gob.do/noticias/gobierno-ha-asumido-3-mil-millones-de-pesos-para-evitar-aumento-de-combustibles</t>
  </si>
  <si>
    <t>https://www.micm.gob.do/noticias/gobierno-asume-500-millones-para-evitar-alzas-historicas-de-combustibles</t>
  </si>
  <si>
    <t>https://www.micm.gob.do/noticias/gobierno-asume-rd655-millones-para-mantener-precios-de-combustibles-de-mayor-uso-de-la-poblacion</t>
  </si>
  <si>
    <t>https://www.micm.gob.do/noticias/crisis-internacional-de-precios-del-petroleo-provoca-alzas-de-combustibles</t>
  </si>
  <si>
    <t>https://www.micm.gob.do/noticias/gobierno-asume-rd552-millones-y-mantiene-precio-de-todos-los-combustibles</t>
  </si>
  <si>
    <t>https://www.micm.gob.do/noticias/para-esta-semana-gobierno-asume-rd600-millones-y-mantiene-precio-de-casi-todos-los-combustibles</t>
  </si>
  <si>
    <t>https://www.micm.gob.do/noticias/glp-mantiene-su-precio-gobierno-asume-rd650-millones</t>
  </si>
  <si>
    <t>https://www.micm.gob.do/noticias/gobierno-mantiene-sin-variacion-precios-de-todos-los-combustibles</t>
  </si>
  <si>
    <t>https://www.micm.gob.do/noticias/gobierno-asume-rd-270-millones-y-mantiene-precio-del-glp-y-gasolinas</t>
  </si>
  <si>
    <t>https://www.micm.gob.do/noticias/gobierno-asume-rd421-9-millones-y-mantiene-precio-de-la-gasolina-premium-gas-natural-y-gasoil-optimo</t>
  </si>
  <si>
    <t>Project for the construction of thermal cameras</t>
  </si>
  <si>
    <t>Construction of thermal cameras for the production of high quality banana planting material, along with the establishment and maintenance of germplasm multiplication fields</t>
  </si>
  <si>
    <t>http://agricultura.gob.do/noticia/agricultura-inicia-construccion-de-camaras-termicas-para-incrementar-produccion-de-platanos/</t>
  </si>
  <si>
    <t>Proyecto sobre Creación de Capacidades para la Evaluación Nacional de los Ecosistemas en la República Dominicana, (NEA-RD)</t>
  </si>
  <si>
    <t>English title: Project on Capacity Building for the National Assessment of Ecosystems in the Dominican Republic; a project to fund national ecosystem assessments and research into environmental capacity building</t>
  </si>
  <si>
    <t>https://ambiente.gob.do/medio-ambiente-lanza-proyecto-para-la-proteccion-conservacion-y-uso-sostenible-de-los-ecosistemas-del-pais/</t>
  </si>
  <si>
    <t>Quédate en Casa</t>
  </si>
  <si>
    <t>RD$5,000-7,000 monthly cash transfers divided into two disbursements per month, covering the months of April-August 2020, to around 1,550,000 households.</t>
  </si>
  <si>
    <t>Rationing of public spending</t>
  </si>
  <si>
    <t>Decree 396-21 establishes considerable reductions in expenses related to trips abroad, the purchase of luxury vehicles, remodelling high cost, entertainments and celebrations.</t>
  </si>
  <si>
    <t>https://presidencia.gob.do/noticias/gobierno-decreta-plan-de-austeridad-y-racionamiento-del-gasto-publico</t>
  </si>
  <si>
    <t>Reduction in debt service</t>
  </si>
  <si>
    <t>The Government of the Dominican Republic, through the Ministry of Finance, carried out a Liability Management transaction in the local market that will allow a reduction in debt service of RD $ 74.908 million for the period 2022-2027.</t>
  </si>
  <si>
    <t>https://www.hacienda.gob.do/el-servicio-de-la-deuda-publica-se-reduce-en-rd74908-millones-para-el-periodo-2022-2027/</t>
  </si>
  <si>
    <t>Reforestation</t>
  </si>
  <si>
    <t>Reforesting 30,000 honey plants across the country</t>
  </si>
  <si>
    <t>http://agricultura.gob.do/noticia/inician-programa-de-reforestacion-con-plantas-meliferas-en-la-region-este/</t>
  </si>
  <si>
    <t>Reforestation initiative</t>
  </si>
  <si>
    <t>The Ministry of Environment commemorates Reforestation Month by financing the planting of 3.5 million trees</t>
  </si>
  <si>
    <t>https://ambiente.gob.do/ministerio-de-medio-ambiente-inicia-mes-de-la-reforestacion-con-meta-de-plantar-3-5-millones-de-arboles/</t>
  </si>
  <si>
    <t>Rehabilitation and Expansion of Puerto Manzanillo</t>
  </si>
  <si>
    <t>(i) coordination of program execution, including the salaries of the multidisciplinary technical permanent staff of the project execution unit; (ii) operating/administrative expenses; and (iii) program audit</t>
  </si>
  <si>
    <t>https://www.iadb.org/projects/document/EZSHARE-1136432297-118?project=DR-L1145</t>
  </si>
  <si>
    <t>(i) construction of a wharf and auxiliary facilities for handling containerized cargo, fruit reefers (refrigerated containers), bulk and general cargo; (ii) upgrading of the basic infrastructure of the logistics area</t>
  </si>
  <si>
    <t>https://www.iadb.org/projects/document/EZSHARE-1136432297-118?project=DR-L1141</t>
  </si>
  <si>
    <t>the rehabilitation and improvement of: (i) the Duarte Highway (RD-1), Navarrete Montecristi segment (90.6 km); (ii) upgrading of rural route RD-20, Palo Verde Laguna Verde segment (9.0 km), and (iii) works supervision</t>
  </si>
  <si>
    <t>https://www.iadb.org/projects/document/EZSHARE-1136432297-118?project=DR-L1142</t>
  </si>
  <si>
    <t>(i) feasibility studies and detailed engineering designs; (ii) application of the iRAP road safety system; (iii) master plan for development of the Manzanillo shipping terminal; (iv) port administration regulations; (v) computerized systems for road and port management; (vi) electric vehicles; (vii) training program with equal participation of men and women; and (viii) workshops to promote access of persons with disabilities</t>
  </si>
  <si>
    <t>https://www.iadb.org/projects/document/EZSHARE-1136432297-118?project=DR-L1143</t>
  </si>
  <si>
    <t>TIndiscriminate</t>
  </si>
  <si>
    <t>(i) Socio environmental management programs for the construction and operation of the shipping terminal and for road rehabilitation; and (ii) development and implementation of the disaster risk management plan</t>
  </si>
  <si>
    <t>https://www.iadb.org/projects/document/EZSHARE-1136432297-118?project=DR-L1144</t>
  </si>
  <si>
    <t>𝛿7</t>
  </si>
  <si>
    <t>Renewable energy contracts</t>
  </si>
  <si>
    <t>The government signed seven contracts for renewable energy projects, with national and foreign companies, which would contribute 420 net megawatts to the system and could reach 544 megawatts peak of clean energy</t>
  </si>
  <si>
    <t>https://mem.gob.do/sala-informativa/noticias/firman-7-contratos-para-energias-renovables-empresarios-destacan-niveles-de-transparencia/</t>
  </si>
  <si>
    <t>Safety and Agricultural Innovation Project</t>
  </si>
  <si>
    <t>To improve animal and plant health services, for which three biological control diagnostic laboratories and 11 field laboratories will be built; financed by the Inter-American Development Bank</t>
  </si>
  <si>
    <t>http://agricultura.gob.do/noticia/ministro-de-agricultura-trata-camara-de-diputados-aprobacion-prestamo-inocuidad/</t>
  </si>
  <si>
    <t>Scholarship program</t>
  </si>
  <si>
    <t>Government creates national and international scholarship program for professionals and technicians in the agricultural sector</t>
  </si>
  <si>
    <t>https://agricultura.gob.do/noticia/programas-de-becas-nacionales-e-internacionales-para-el-sector-agricola/</t>
  </si>
  <si>
    <t>SENASA subsidized health regime</t>
  </si>
  <si>
    <t>Providing healthcare to all farm workers</t>
  </si>
  <si>
    <t>https://agricultura.gob.do/noticia/daran-cobertura-de-salud-a-todos-los-trabajadores-del-campo/</t>
  </si>
  <si>
    <t>Servicio Nacional de Salud (SNS)</t>
  </si>
  <si>
    <t>additional funding for hospitals in need of more resources, especially for maternal and neonatal care</t>
  </si>
  <si>
    <t>https://presidencia.gob.do/noticias/gobierno-invierte-mas-de-rd490-millones-en-equipamiento-para-centros-de-salud</t>
  </si>
  <si>
    <t>Solar energy park construction</t>
  </si>
  <si>
    <t>the construction of the El Soco Photovoltaic Park, in San Pedro de Macorís, which will generate more than 130 gigawatts per year with an investment of US $ 93 million and will generate about 450 direct jobs</t>
  </si>
  <si>
    <t>https://mem.gob.do/sala-informativa/noticias/gobierno-aspira-el-25-energia-sea-renovable-en-el-ano-2025/</t>
  </si>
  <si>
    <t>Supérate</t>
  </si>
  <si>
    <t>The government will offer 1,650 pesos monthly (double the amount offered through Comer es Primero) to a million homes (an increase of 200,000 homes in comparison to the previous program).</t>
  </si>
  <si>
    <t>https://presidencia.gob.do/noticias/gobierno-lanza-nuevo-programa-social-superate-garantizara-seguridad-alimentaria-y-empleos</t>
  </si>
  <si>
    <t>Supply guarantees</t>
  </si>
  <si>
    <t>The Minister of Agriculture, Limber Cruz, assured that the government has 2.381 thousand pounds of pork to meet the demand during the Christmas and end of the year festivities.</t>
  </si>
  <si>
    <t>https://agricultura.gob.do/noticia/gobierno-garantiza-abundancia-de-productos-agropecuarios-en-navidad-y-fin-de-ano/</t>
  </si>
  <si>
    <t>Support for new prototyping &amp; technology transfer</t>
  </si>
  <si>
    <t>The government will establish 4 centers to provide MSMEs with access to technologies at no cost and will promote innovation with advice, technical assistance, specialized support, design and creation of a Minimum Viable Product (MVP), access to patent databases, process improvement, analysis laboratory for products and other services.</t>
  </si>
  <si>
    <t>https://www.micm.gob.do/noticias/micm-oea-y-mepyd-firman-acuerdo-para-apertura-de-cuatro-nuevos-centros-de-prototipado-y-transferencias-tecnologicas</t>
  </si>
  <si>
    <t>Sustainable Management Plan of the Sabana Clara Project</t>
  </si>
  <si>
    <t>Reforestation and sustainable land management project incorporating labour from local low-income communities</t>
  </si>
  <si>
    <t>https://ambiente.gob.do/medio-ambiente-relanza-proyecto-sabana-clara-que-contribuira-a-la-Recuperación-de-la-cuenca-del-rio-artibonito/</t>
  </si>
  <si>
    <t>Tablets for school children</t>
  </si>
  <si>
    <t>Distribution of 800,000 tablets for an amount of RD $ 8,282,618,895.12</t>
  </si>
  <si>
    <t>https://presidencia.gob.do/noticias/presidente-abinader-inicia-la-entrega-de-mas-de-medio-millon-de-tabletas-para-estudiantes</t>
  </si>
  <si>
    <t>Tourism investments</t>
  </si>
  <si>
    <t>construction/development work to improve the Cabrera boardwalk and the Grí Grí Lagoon, in Río San Juan</t>
  </si>
  <si>
    <t>https://www.mitur.gob.do/noticias/turismo-invierte-148-millones-de-pesos-en-cabrera-y-rio-san-juan/</t>
  </si>
  <si>
    <t>Tourism Sector Recovery Plan</t>
  </si>
  <si>
    <t>The plan includes fiscal measures such as a reduction of 35% in the payment of the APA rate (Advance Price Agreement) between September and November 2020 and the elimination of the advance payment for the tourism sector for six months. Part of a package worth DR$420 million.</t>
  </si>
  <si>
    <t>http://mitur.gob.do/inicio-hoy-reapertura-de-hoteles/</t>
  </si>
  <si>
    <t>Travelers to the Dominican Republic will have access to a full assistance plan paid for by the state, which includes coverage for emergencies, long stay accommodations and flight change costs in the event of an outbreak. Part of a package worth DR$420 million.</t>
  </si>
  <si>
    <t>On January 18th, the Tourism Cabinet announced that the Ministry of Health would be delivering 400,000 antigen tests for free with the COVID-19 Travel Assistance Plans currently granted by the government to all tourists. Part of a package worth DR$420 million.</t>
  </si>
  <si>
    <t>http://mitur.gob.do/gabinete-de-turismo-asegura-que-republica-dominicana-esta-preparada-para-hacer-pruebas-a-todos-sus-turistas/</t>
  </si>
  <si>
    <t>The plan includes the elimination of the payment of 1% of assets until June 2021 and extends the start and end dates of projects through the Tourism Development Council (Confotur) for two years. Part of a package worth DR$420 million.</t>
  </si>
  <si>
    <t>Vaccine acquisition</t>
  </si>
  <si>
    <t>President Abinader requests an increase of 2,000,115 doses of the Pfizer vaccine at an additional cost of $ US 24,001,380, for a total of 9,999,990 doses at a consideration of $ US 119,999,880.</t>
  </si>
  <si>
    <t>https://presidencia.gob.do/noticias/rd-ratifica-acuerdo-con-pfizer-y-agrega-dos-millones-mas-de-vacunas-contra-covid-19</t>
  </si>
  <si>
    <t>Vaccine Acquisitions</t>
  </si>
  <si>
    <t>The government signed an agreement with Pfizer and BioNTech for the acquisition of 7.9 million doses of its vaccine against COVID-19.</t>
  </si>
  <si>
    <t>https://presidencia.gob.do/noticias/gobierno-firma-acuerdo-con-pfizer-y-biontech-para-adquisicion-de-79-millones-de-dosis-de</t>
  </si>
  <si>
    <t>The government signed an agreement with British company AstraZeneca to acquire 10 million doses of the vaccine against COVID-19.</t>
  </si>
  <si>
    <t>https://presidencia.gob.do/noticias/gobierno-firma-acuerdo-con-empresa-britanica-astrazeneca-para-adquirir-10-millones-de</t>
  </si>
  <si>
    <t>Women's Health Measures</t>
  </si>
  <si>
    <t>Feminine hygiene products are included in the basic package of essential products provided through the Quédate en Casa program.</t>
  </si>
  <si>
    <t>https://www.coe.gob.do/index.php/noticias/item/345-discurso-vicepresidenta-margarita-cedeno-6-5-2020</t>
  </si>
  <si>
    <t>Ecuador</t>
  </si>
  <si>
    <t>Case Detection and Monitoring</t>
  </si>
  <si>
    <t>USD7.973 million to support timely case detection and monitoring. This will be achieved through the formation of the first rapid response teams in the country, through the active search for and detection of cases, through acquiring technological equipment for the digital monitoring of cases and through the procurement of laboratory services to supplement the number of PCR diagnosis available. This is part of a USD250 million loan from the Inter-American Development Bank.</t>
  </si>
  <si>
    <t>USD</t>
  </si>
  <si>
    <t>https://www.iadb.org/en/project/EC-L1270; https://www.iadb.org/projects/document/EZSHARE-1304805790-21?project=EC-L1270; https://www.iadb.org/projects/document/EZSHARE-965128629-48769?project=EC-L1270</t>
  </si>
  <si>
    <t>Cash transfers to poor households</t>
  </si>
  <si>
    <t>USD70 million to finance cash transfers under the ' Contingency Bond' scheme, which provides payments of USD60 to poor and vulnerable households each month. This will finance transfers to 550,000 households, this is in addition to the initial 400,000 funded by the World Bank. This is phase 2 of the family protection bonus. This is part of a USD250 million loan from the Inter-American Development Bank.</t>
  </si>
  <si>
    <t>https://www.iadb.org/en/project/EC-L1270; https://www.iadb.org/projects/document/EZSHARE-1304805790-21?project=EC-L1270; https://www.iadb.org/projects/document/EZSHARE-965128629-48769?project=EC-L1272</t>
  </si>
  <si>
    <t>Communication campaign to prevent the spread of Covid-19</t>
  </si>
  <si>
    <t>USD400,000 was donated by the development bank of Latin America (CAF) to the Ministry of Economy and Finance to fund a communication campaign to  encourage sanitary habits and reduce the spread of Covid-19.</t>
  </si>
  <si>
    <t>https://www.caf.com/es/actualidad/noticias/2020/04/caf-dona-usd-400000-para-enfrentar-al-coronavirus-en-ecuador/</t>
  </si>
  <si>
    <t>Credit for rice farmers</t>
  </si>
  <si>
    <t>Companies can take out loans of USD5,000 to 15,000 for rice cultivation. SMEs will be charged an interest rate of 9.76% and micro-enterprises will be charged a rate of 11.25%.</t>
  </si>
  <si>
    <t>https://www.presidencia.gob.ec/wp-content/uploads/downloads/2020/06/2020.06.03-CREDITOS-ARROCEROS.pdf</t>
  </si>
  <si>
    <t>Discounted education for children whose parents have lost income</t>
  </si>
  <si>
    <t>Discounts of up 25% on education costs for parents who have lost their job or a significant amount of income. Moreover if there is a default on payments the child will still be guaranteed education.</t>
  </si>
  <si>
    <t>https://perma.cc/7CRK-BQEL</t>
  </si>
  <si>
    <t>Ley Organica De Apoyo Humanitario</t>
  </si>
  <si>
    <t>Food vouchers for children</t>
  </si>
  <si>
    <t>44,000 families will receive food vouchers to help combat child malnutrition.</t>
  </si>
  <si>
    <t>https://www.inclusion.gob.ec/la-nueva-politica-social-del-gobierno-nacional-duplica-la-entrega-de-bonos-y-busca-la-inclusion-digital/</t>
  </si>
  <si>
    <t>Health benefits for the unemployed</t>
  </si>
  <si>
    <t>The Ecuadorian Institute of Social Security will provide 60 days of healthcare coverage for those who have lost their job due to the pandemic</t>
  </si>
  <si>
    <t>Improvement of capacity to deliver healthcare for Covid-19 patients</t>
  </si>
  <si>
    <t>USD172.027 million to improve the capacity of the public health system to ensure to ability to deliver care to Covid-19 patients and ensure the continuity of essential care for other patients. This includes the procurement and installation of equipment to adapt existing adult ICU beds to care for Covid-19 patient, maintaining the operation of hospital beds in intensive and intermediate care units, the contracting and training of professionals, and supporting the services and supplies required for burial and disposal of corpses. It also includes purchasing services from private providers to provide care to patients with chronic illnesses, vulnerable patients and pregnant women. This is part of a USD250 million loan from the Inter-American Development Bank.</t>
  </si>
  <si>
    <t>https://www.iadb.org/en/project/EC-L1270; https://www.iadb.org/projects/document/EZSHARE-1304805790-21?project=EC-L1270; https://www.iadb.org/projects/document/EZSHARE-965128629-48769?project=EC-L1271</t>
  </si>
  <si>
    <t>Increase capacity of national healthcare system</t>
  </si>
  <si>
    <t>USD25.3 million was loaned by the Inter-American Development Bank. This is intended to strengthen its healthcare services and help meet the medical needs of individuals affected by Covid-19 with a specific focus on the Guayas province. Primarily , this will be used to prepare intensive-care-unit beds in 28 hospitals and provide protective gear for medical staff in the Guayas province.</t>
  </si>
  <si>
    <t>https://www.iadb.org/en/news/idb-disburses-253-million-support-ecuadors-covid-19-response</t>
  </si>
  <si>
    <t>Loans for Microenterprises and SMEs</t>
  </si>
  <si>
    <t>USD260 million to increase the Reactivate Ecuador credit program. This aims to promote access to financing for microenterprises and small and medium enterprises by strengthening the country's financial institutions and encouraging them to lend to microenterprises and SMEs. Part of this project will also implement an emergency guarantee program, which will guarantee the liquidity of thousands of small businesses and provide them with the working and investment capital they need to maintain productive activity and create employment.</t>
  </si>
  <si>
    <t>https://www.worldbank.org/en/news/press-release/2020/07/01/ecuador-micro-pequenas-medianas-empresas</t>
  </si>
  <si>
    <t>USD1 billion has been allocated to the 'Reactivate Ecuador' credit program. This provides loans to micro, small and medium enterprises at a 5% interest rate over 36 months with a 6 month grace period.</t>
  </si>
  <si>
    <t>https://www.presidencia.gob.ec/wp-content/uploads/downloads/2020/05/2020.05.24-INFORME-A-LA-NACION.pdf</t>
  </si>
  <si>
    <t>Loans for microentrepreneurs</t>
  </si>
  <si>
    <t>USD93 million has been allocated to the 'Yo Muevo al Ecuador' campaign. This campaign involves lending this money to micro entrepreneurs and entrepreneurs.</t>
  </si>
  <si>
    <t>https://www.inclusion.gob.ec/yo-muevo-al-ecuador-reactivara-con-93-millones-la-economia-popular-y-solidaria/</t>
  </si>
  <si>
    <t>Nutritional support bonus</t>
  </si>
  <si>
    <t>USD2 million dollars has been invested into providing 7,992 vulnerable families with a Nutritional Support Voucher worth USD240.</t>
  </si>
  <si>
    <t>http://www.asobanca.org.ec/sites/default/files/Decreto%20Ejecutivo%20Nro.%201157%20Bono%20de%20apoyo%20nutricional.pdf</t>
  </si>
  <si>
    <t>Executive Decree 1157</t>
  </si>
  <si>
    <t>Procurement of medical supplies</t>
  </si>
  <si>
    <t>USD20 million is being spent on the procurement of medical supplies that are needed to treat COVID-19 and to better equip a large number of intensive care and isolation units. Part of this is also being used to contribute to financing the dissemination of prevention and protection messages for the short and medium term. This is being Financed through a Ecuador</t>
  </si>
  <si>
    <t>https://www.worldbank.org/en/news/press-release/2020/04/02/ecuador-recibira-us20-millones-del-banco-mundial-para-fortalecer-su-respuesta-sanitaria-frente-a-la-emergencia-por-el-covid-19</t>
  </si>
  <si>
    <t>Provide tablets for children to support education</t>
  </si>
  <si>
    <t>The government will deliver tablets with one year of free internet access to more than 18,000 households. This is intended to support the education of these children.</t>
  </si>
  <si>
    <t>Provision of food baskets</t>
  </si>
  <si>
    <t>Under the 'Canasta Solidaria' scheme (Solidarity Basket), the government will provide food baskets to at least 8 million Ecuadorians. These food kits will be delivered to families who have children in public schools.</t>
  </si>
  <si>
    <t>https://educacionecuadorministerio.blogspot.com/2020/04/consultar-canasta-solidaria-2020-beneficiario-por-cedula.html; https://www.presidencia.gob.ec/wp-content/uploads/downloads/2020/05/2020.05.24-INFORME-A-LA-NACION.pdf</t>
  </si>
  <si>
    <t>Purchase of vaccines</t>
  </si>
  <si>
    <t>USD200 million has been allocated for the acquisition of 18 million doses of the Covid-19 vaccine.</t>
  </si>
  <si>
    <t>https://www.elcomercio.com/actualidad/ecuador-inversion-vacuna-covid19-poblacion.html; https://www.salud.gob.ec/wp-content/uploads/2021/03/DOCUMENTO-PLAN-DE-VACUNACIO%CC%81N-ECUADOR-VS-FINAL_r.pdf; https://www.edicionmedica.ec/secciones/gestion/ecuador-presupuesta-200-millones-para-vacunas-contra-la-covid19--cuantas-dosis-llegaran-al-pais--96742</t>
  </si>
  <si>
    <t>Strengthen public health systems</t>
  </si>
  <si>
    <t>USD50 million line of credit from the development bank of Latin America (CAF) to strengthen the response capacity of  Ecuador's public health systems to be able to preserve the health of the population. This money will be used to acquire equipment and medical supplies and ensure the safety of people who work in the prevention, containment and care of Covid-19 patients.</t>
  </si>
  <si>
    <t>Support for families of informal workers</t>
  </si>
  <si>
    <t>Transfers of USD60 per month to 400,000 families. This is targeted at families without a fixed source of income, such as street salemen, hairdressers, gardeners, and bakers. This is phase one of the Family protection bonus.</t>
  </si>
  <si>
    <t>https://www.presidencia.gob.ec/wp-content/uploads/downloads/2020/06/2020.04.16-MEDIDAS-PANDEMIA.pdf</t>
  </si>
  <si>
    <t>Support for Indigenous, Afro-Ecuadorian and Montubio communities</t>
  </si>
  <si>
    <t>USD40 million was loaned by the World Bank to fund a project to improve living conditions and address barriers to education and employment access for Indigenous, Afro-Ecuadorian and Montubio communities. This project aims to contribute to the recovery of these communities following the Covid-19 pandemic. It will support one million people in 15 territories in Ecuador.</t>
  </si>
  <si>
    <t>https://www.worldbank.org/en/news/press-release/2020/09/25/el-banco-mundial-aprobo-us40-millones-para-apoyar-a-los-pueblos-y-nacionalidades-indigenas-afroecuatorianas-y-montubias</t>
  </si>
  <si>
    <t>Support for microenterprises and small businesses</t>
  </si>
  <si>
    <t>USD93.8 million loaned by the Inter-American Development Bank for the execution of the 'Global Credit Program for Safeguarding the Productive Fabric and Employment. This aims to support the short-term financial sustainability of Micro and Small Enterprises to help them maintain employment in Ecuador. This project will provide loans of up to USD50,000 to Micro and Small Enterprises to provide liquidity.</t>
  </si>
  <si>
    <t>https://www.iadb.org/en/project/EC-L1269; https://www.iadb.org/projects/document/EZSHARE-965128629-48749?project=EC-L1269; https://www.iadb.org/projects/document/EZSHARE-1136483988-24?project=EC-L1269</t>
  </si>
  <si>
    <t>Support for poor families</t>
  </si>
  <si>
    <t>Phase 3 of the Family protection bonus aims to provide 480,000 families with a one-time transfer of USD120. This is targeted at vulnerable families who have not already received other forms of Covid-19 related aid.</t>
  </si>
  <si>
    <t>http://www.asobanca.org.ec/sites/default/files/Decreto%20Ejecutivo%20Nro.%201235%20Bono%20de%20Protecci%C3%B3n%20Social%20ante%20CoviD-19.pdf</t>
  </si>
  <si>
    <t>Executive Decree 1235</t>
  </si>
  <si>
    <t>500,000 new families will receive the 'Human Development Bonus'. This scheme consists of monthly payments of USD15 for poor mothers and USD11.5 for the elderly and disabled.</t>
  </si>
  <si>
    <t>Tax deferral for microenterprises</t>
  </si>
  <si>
    <t>6 month deferral of income tax and VAT for those most affected by the pandemic, including microenterprises, taxpayers with less than USD300,000 of gross income, tax payers domiciled in Galapagos, taxpayers who work in the airline, tourism or agriculture, and taxpayers who earn their income from exporting goods.</t>
  </si>
  <si>
    <t>https://www.produccion.gob.ec/wp-content/uploads/2020/03/Decreto_Ejecutivo_No._1021_20200227184749_compressed1.pdf; https://www.sri.gob.ec/web/guest/detalle-noticias?idnoticia=732&amp;marquesina=1</t>
  </si>
  <si>
    <t>Tax deferral for SMEs</t>
  </si>
  <si>
    <t>All non financial SMEs have the option to defer payment of some of their tax till the end of the year 2020. They also have the option of paying in 6 instalments.</t>
  </si>
  <si>
    <t>http://rfd.org.ec/repo/decreto-ejecutivo-1030.pdf</t>
  </si>
  <si>
    <t>Executive Decree 1030</t>
  </si>
  <si>
    <t>Training for young people</t>
  </si>
  <si>
    <t>In order to promote youth employment a digital platform has been created for young people to receive technical training. There have also been 5 training centres established to help young people train and gain employment.</t>
  </si>
  <si>
    <t>Unemployment insurance</t>
  </si>
  <si>
    <t>Those who become unemployed as a result of the pandemic will be able to access an unemployment insurance benefit.</t>
  </si>
  <si>
    <t>Egypt</t>
  </si>
  <si>
    <t>Additional health spending</t>
  </si>
  <si>
    <t>Around EGP109 billion will go to the healthcare sector, up from EGP93 billion in fiscal year 2020-2021.</t>
  </si>
  <si>
    <t>EGP</t>
  </si>
  <si>
    <t>https://enterprise.press/wp-content/uploads/2021/04/FinMin-draft-budget-21-2022.pdf</t>
  </si>
  <si>
    <t>2021-22 Budget</t>
  </si>
  <si>
    <t>Additions to the Takaful &amp; Karama programs</t>
  </si>
  <si>
    <t>Ministry of Social Solidarity added 60,000 households to the Takaful and Karama Programs. An additional 100,000 will be added as the budget will increase to 19.3 Billion EGP compared to 18.5 billion EGP.</t>
  </si>
  <si>
    <t>https://iskm.issa.int/node/7327 ; https://egyptianstreets.com/2020/04/06/protect-provide-and-progress-egypts-international-response-in-the-covid-19-fight/ ; http://documents1.worldbank.org/curated/en/874941607723494155/pdf/Global-Database-on-Social-Protection-and-Jobs-Responses-to-COVID-19.pdf</t>
  </si>
  <si>
    <t>Aviation support</t>
  </si>
  <si>
    <t>Provision of EGP5 million to the tourism/aviation industries. OUERP Commentary: no information on how this was split, so have split evenly between the two.</t>
  </si>
  <si>
    <t>http://www.mof.gov.eg/MOFGallerySource/English/PDF/Budget_2020-2021/Preliminary_document_Co-published.pdf ; https://www.unicef.org/egypt/media/5931/file/Preliminary%20document%20ENG.pdf%20.pdf</t>
  </si>
  <si>
    <t>Financial Stimulus Package</t>
  </si>
  <si>
    <t>Bonuses for pensioners</t>
  </si>
  <si>
    <t>Payment of five overdue bonuses for pensioners, as well as a 14% annual bonus, starting on 1 July. These bonuses target  pensioners who were receiving pensions between 1 July 2006 and 1 July 2015. Around 2.4 million pensioners to benefit, at a cost of EGP28 billion.</t>
  </si>
  <si>
    <t>https://dailynewsegypt.com/2020/06/17/pensioners-to-receive-five-overdue-bonuses-in-july/ ; https://www.zawya.com/mena/en/economy/story/Pensioners_in_Egypt_to_receive_five_overdue_bonuses_in_July-SNG_177229876/ ; https://sis.gov.eg/Story/144178?lang=en-us</t>
  </si>
  <si>
    <t>Civil Aviation Relief</t>
  </si>
  <si>
    <t>EgyptAir granted EGP2 billion loan, with the State’s Public Treasury bearing its burden until the company recovers back to operating rates equivalent to 80&amp; of their 2019 operation levels.</t>
  </si>
  <si>
    <t>https://egyptindependent.com/egyptair-receives-govt-loan-of-le2-billion-to-survive-coronavirus-pandemic/ ; http://www.xinhuanet.com/english/2020-04/07/c_138955411.htm</t>
  </si>
  <si>
    <t>Contactless economy</t>
  </si>
  <si>
    <t>Measures by the Central Bank of Egypt to encourage a more contact-less economy to last until 31st December 2020. Includes measures such as exemptions from charges and commissions for all bank transfers in EGP, free e-wallets for mobile phone payment services, free prepaid bank cards, no fees on ATM cash withdrawals, and so on.</t>
  </si>
  <si>
    <t>https://www.cbe.org.eg/_layouts/download.aspx?SourceUrl=%2FHighlights%2520Documents%2FCircular%2520dated%252015%2520September%25202020%2520regarding%2520fees%2520and%2520commissions%2520on%2520banking%2520services.pdf</t>
  </si>
  <si>
    <t>Customs amendments</t>
  </si>
  <si>
    <t>The customs amendments are aimed at increasing investments and providing job opportunities. The measures include discounts on television components, refrigerators, furniture and electric mass transit vehicles, a customs reduction of up to 90% on production requirements, the greater the local component %, 2% on equipment for vehicle supply stations with electricity or natural gas and environmental monitoring, 20% for imported glass panels and 10% for mixtures of electric and electronic cigarettes, and 40% on dry cleaning machines, up to 18 kg capacity, to encourage local industry to name a few.</t>
  </si>
  <si>
    <t>http://www.mof.gov.eg/Arabic/MOFNews/Media/Pages/release-a-20-9-2020.aspx</t>
  </si>
  <si>
    <t>Debt relief initiative</t>
  </si>
  <si>
    <t>The Central Bank of Egypt (CBE) launched a new debt relief initiative for individuals at risk of default that will waive marginal interest on debt under EGP1 million. Eligible individuals will have to make a 50% payment of the original debt in cash or in-kind and arrange a payment plan with the creditor bank. The customers will have their names removed from the CBE and i-Score’s blacklist and will restrictions on their assets lifted.</t>
  </si>
  <si>
    <t>https://enterprise.press/stories/2020/03/18/central-bank-of-egypt-issues-new-debt-relief-initiative-for-individuals-13567/ ; https://egyptianstreets.com/2020/04/06/protect-provide-and-progress-egypts-international-response-in-the-covid-19-fight/</t>
  </si>
  <si>
    <t>Electricity bill subsidy extension</t>
  </si>
  <si>
    <t>The Egyptian Cabinet approved to keep the subsidy on home electricity bills until fiscal year (FY) 2024/2025 due to the economic fallout from the COVID-19 outbreak. The electricity subsidies were planned to be fully lifted by the end of FY 2021/2022 after the Egyptian pound was floated in 2016. The additional three-year subsidy will cost the state a total of EGP 26.7 billion.</t>
  </si>
  <si>
    <t>https://www.zawya.com/mena/en/business/story/COVID19_Egypt_extends_electricity_subsidies_until_2025-SNG_176564306/</t>
  </si>
  <si>
    <t>Emergency health funds</t>
  </si>
  <si>
    <t>Ministry of Health receives EGP 153.5m to purchase raw materials and supplies to counter the spread of COVID-19.</t>
  </si>
  <si>
    <t>https://dailynewsegypt.com/2020/03/15/president-al-sisi-orders-wage-increase-for-public-workers-in-2020-21-budget/</t>
  </si>
  <si>
    <t>Emergency hospital creation</t>
  </si>
  <si>
    <t>Ministry of Social Solidarity to spend EGP25 million to equip a number of universities and youth centers to receive cases of patients infected with COVID-19. 6185 beds have been supplied so far.</t>
  </si>
  <si>
    <t>https://www.moss.gov.eg/ar-eg/Pages/news-details.aspx?nid=1707</t>
  </si>
  <si>
    <t>Equal opportunity funding for students</t>
  </si>
  <si>
    <t>EGP1 billion to support equal educational opportunities for unable students, those who have been rejected in cash support programs, people with disabilities, community school students and Takaful students who have enrolled in universities, technical training and literacy and social solidarity units in universities. This includes support for one million school students from families who have been rejected from the Takaful program. The total number of students who are supported is therefore 4.4 million students, of whom 2.4 million students are supported through the Takaful program and 2 million students are rejected from the program.</t>
  </si>
  <si>
    <t>https://www.moss.gov.eg/ar-eg/Pages/news-details.aspx?nid=2003</t>
  </si>
  <si>
    <t>Exam bonuses</t>
  </si>
  <si>
    <t>At a cost of EGP 2.3 billion, exam bonuses for teachers (around 700,000 employees) will be increased by 25% with a value of EGP 50 to EGP 155.</t>
  </si>
  <si>
    <t>https://english.mubasher.info/news/3710527/Egypt-announces-new-pay-system-for-teachers/ ; https://dailynewsegypt.com/2020/10/21/prime-minister-approves-salary-rise-for-egyptian-teachers/</t>
  </si>
  <si>
    <t>Y3</t>
  </si>
  <si>
    <t>Exemption on penalty fines for late payments</t>
  </si>
  <si>
    <t>Exempted consumers of natural gas from late payment penalty fine of the amount EGP 5.3 billion.</t>
  </si>
  <si>
    <t>https://www.petroleum.gov.eg/ar-eg/media-center/news/news-pages/Pages/mop_17062020_01.aspx</t>
  </si>
  <si>
    <t>Exemptions on public transport costs</t>
  </si>
  <si>
    <t>The Ministries of Social Solidarity and Transport are to provide public transportation for citizens over the age of 70 years free of charge, including the railway, metro and public transport. Further, public transport tickets are reduced to 50% for citizens over the age of 60 years.</t>
  </si>
  <si>
    <t>https://www.moss.gov.eg/ar-eg/Pages/news-details.aspx?nid=1990</t>
  </si>
  <si>
    <t>Expansion of healthcare support</t>
  </si>
  <si>
    <t>Extra funding (aside from direct transfers to the Ministry of Health) for its health services - application of various measures to increase the country's capacity to absorb the sudden increase of critical patients that the outbreak might bring.</t>
  </si>
  <si>
    <t>https://www.oecd.org/coronavirus/country-policy-tracker/ ; https://www.reuters.com/article/us-health-coronavirus-egypt/egypts-health-sector-races-to-scale-up-coronavirus-readiness-idUSKBN21J6CU</t>
  </si>
  <si>
    <t>Export development fund</t>
  </si>
  <si>
    <t>The Export Development Fund will pay out EGP3 billion in April to June 2020 to provide liquidity to exporters.</t>
  </si>
  <si>
    <t>http://www.mof.gov.eg/MOFGallerySource/English/PDF/Budget_2020-2021/Preliminary_document_Co-published.pdf ; https://www.oecd.org/coronavirus/country-policy-tracker/ ; https://www.unicef.org/egypt/media/5931/file/Preliminary%20document%20ENG.pdf%20.pdf</t>
  </si>
  <si>
    <t>Extension of moratorium on tax law for agricultural land</t>
  </si>
  <si>
    <t>Decision to extend the moratorium on the tax law on agricultural land for a period of two years.</t>
  </si>
  <si>
    <t>https://www.egypttoday.com/Article/3/82883/Egypt-takes-economic-measures-related-to-pensions-agricultural-taxes</t>
  </si>
  <si>
    <t>Extension on building reconciliation fees</t>
  </si>
  <si>
    <t>Egypt's cabinet has decided to extend the period for paying reconciliation fees over building violations for an additional month until the end of November because more than 2.1 million people have submitted requests for reconciliation over building violations.</t>
  </si>
  <si>
    <t>https://english.mubasher.info/news/3714065/Egypt-extends-deadline-for-reconciliation-over-building-violations-until-November-end/</t>
  </si>
  <si>
    <t>Financial Support to Sports Clubs</t>
  </si>
  <si>
    <t>Minister of Youth and Sports Ashraf Sobhi approved disbursing EGP42 million as a financial support to all sports clubs across the country.</t>
  </si>
  <si>
    <t>https://sis.gov.eg/Story/154431/Sports-Ministry-to-support-clubs-with-EGP-42-mn-to-maintain-their-financial-stability?lang=en-us</t>
  </si>
  <si>
    <t>Food rations</t>
  </si>
  <si>
    <t>Egyptian Food Bank in cooperation with the government to distribute food rations in light of the pandemic.</t>
  </si>
  <si>
    <t>http://www.mof.gov.eg/MOFGallerySource/English/PDF/Budget_2020-2021/Preliminary_document_Co-published.pdf. ; https://www.unicef.org/egypt/media/5931/file/Preliminary%20document%20ENG.pdf%20.pdf</t>
  </si>
  <si>
    <t>Funding-for-lending scheme for tourism companies</t>
  </si>
  <si>
    <t>The Central Bank of Egypt (CBE) has established an EGP20 billion (at 8%) funding-for-lending scheme for tourism companies through the banks.</t>
  </si>
  <si>
    <t>https://www.cbe.org.eg/_layouts/download.aspx?SourceUrl=%2FHighlights%2520Documents%2FCircular%2520dated%25206%2520December%25202020%2520regarding%2520some%2520amendments%2520on%2520tourism%2520initiatives%2520of%2520hotels%2520renovation%2520and%2520financing%2520payroll%2520guaranteed%2520by%2520MoF.pdf</t>
  </si>
  <si>
    <t>Government worker wage increase</t>
  </si>
  <si>
    <t>Annual salary increase of 7-12 % for government employees starting from June 30, 2020.</t>
  </si>
  <si>
    <t>Guarantee Fund</t>
  </si>
  <si>
    <t>Formed with the purpose of guaranteeing mortgages and consumer loans made by banks and consumer finance companies. Valued at EGP 2 billion.</t>
  </si>
  <si>
    <t>Healthcare Sector Relief</t>
  </si>
  <si>
    <t>To help the healthcare sector, provision urgent and necessary medical supplies, and disbursing bonuses for medical staff working in quarantine hospitals and labs. To support medical professionals, including doctors working in university hospitals, a 75% allowance on wages has been announced. Stimulus worth around EGP 11 billion.</t>
  </si>
  <si>
    <t>Incentive bonuses to essential workers</t>
  </si>
  <si>
    <t>Ministry of Health receives EGP 34.1m as incentive bonuses for quarantine workers and isolation hospitals.</t>
  </si>
  <si>
    <t>Increased payments to women community leaders</t>
  </si>
  <si>
    <t>Payments to female community leaders in rural areas increased to EGP900 per month from EGP350 per month.</t>
  </si>
  <si>
    <t>http://www.mof.gov.eg/MOFGallerySource/English/PDF/Budget_2020-2021/Preliminary_document_Co-published.pdf ; https://www.egypttoday.com/Article/1/84441/UN-Women-commends-Egypt-s-gender-perspective-in-COVID-19 ; https://www.unicef.org/egypt/media/5931/file/Preliminary%20document%20ENG.pdf%20.pdf</t>
  </si>
  <si>
    <t>Increases in cash subsidies</t>
  </si>
  <si>
    <t>2.7% increase in funding for cash subsidies, including the Solidarity Pension and the Takaful &amp; Karama Subsidy Program. Additional 142,000 households to be included in coverage by these social programs.</t>
  </si>
  <si>
    <t>Increasing Gas Stations Nationwide</t>
  </si>
  <si>
    <t>Following previous initiatives encouraging citizens to run their cars on natural gas, the Petroleum Ministry has decided to increase the number of gas stations nationwide. There is a goal of establishing 800 new gas stations within a year to bring the total number of gas stations to 1,000.</t>
  </si>
  <si>
    <t>https://sis.gov.eg/Story/154317/Petroleum-Minister-Plan-to-increase-gas-stations-nationwide?lang=en-us ; https://sis.gov.eg/Story/154318/Petroleum-ministry-to-build-800-gas-fuel-stations-in-1-year?lang=en-us</t>
  </si>
  <si>
    <t>Industrial and Agribusiness Initiative</t>
  </si>
  <si>
    <t>Initiative works through lower-interest short and long term loans of 8% interest rates instead of the previous 10%, with beneficiaries having to meet certain requirements. Includes: private companies operating in the industrial sector (prioritising those operating in the export/import / renewable energy sector), exporting terminals, packaging plants and those dealing with fish, poultry and livestock.</t>
  </si>
  <si>
    <t>http://www.mof.gov.eg/MOFGallerySource/English/PDF/Budget_2020-2021/Preliminary_document_Co-published.pdf ; https://www.whitecase.com/publications/alert/covid-19-egyptian-government-financial-assistance-measures</t>
  </si>
  <si>
    <t>E5</t>
  </si>
  <si>
    <t>Irregular worker support</t>
  </si>
  <si>
    <t>Allocate EGP500 in a monthly disbursement for 3 months (total of EGP1500) to support irregular workers.</t>
  </si>
  <si>
    <t>Medical personnel income increase</t>
  </si>
  <si>
    <t>75% increase in monthly allowances for all medical personnel. This will cost the government EGP2.25 billion ($142 mn).</t>
  </si>
  <si>
    <t>https://www.middleeasteye.net/news/coronavirus-egypt-issue-payrise-health-workers-25-dollars ,</t>
  </si>
  <si>
    <t>Microfinance support</t>
  </si>
  <si>
    <t>Reduced (by 50%) or postponed loan instalment payments to help over 3.1 million microfinance beneficiaries.</t>
  </si>
  <si>
    <t>http://www.fra.gov.eg/content/efsa_en/efsa_news_en/efsa_868_en.htm</t>
  </si>
  <si>
    <t>Ministry of Education fund</t>
  </si>
  <si>
    <t>A fund has been established for employees working at the Ministry of Education and Azhar to which an amount of EGP 500 million has been transferred from the state treasury.</t>
  </si>
  <si>
    <t>Natural gas pipe funding</t>
  </si>
  <si>
    <t>Government has allocated EGP3.5 billion to extend natural gas pipelines to around 1.2 million beneficiaries.</t>
  </si>
  <si>
    <t>New income tax bracket</t>
  </si>
  <si>
    <t>Lowest income tax bracket reduced from 10% to 2.5% for those earning EGP30,000 or below annually.</t>
  </si>
  <si>
    <t>One-off payment for informal workers</t>
  </si>
  <si>
    <t>A one-off EGP500 has been offered to informal workers registered at the database of the Ministry of Manpower through post offices. Registration had been done for approximately one million individuals working in construction, agriculture, fishing, plumbing.</t>
  </si>
  <si>
    <t>https://egyptianstreets.com/2020/04/06/protect-provide-and-progress-egypts-international-response-in-the-covid-19-fight/ ; https://english.alaraby.co.uk/english/news/2020/4/7/egyptian-workers-say-government-coronavirus-aid-not-enough</t>
  </si>
  <si>
    <t>Other subsidies (unspecified)</t>
  </si>
  <si>
    <t>The allocation for subsidies in the new budget is EGP321 billion. The subsidies will be directed to limited-income strata of the population. One third of the sum will be directed to subsidised food commodities. The rest is to be used for other unspecified subsidies for low-income individuals/households in the country.</t>
  </si>
  <si>
    <t>Payments to female community leaders</t>
  </si>
  <si>
    <t>To ensure gender equality amidst COVID, Egypt has increased payments to women community leaders in rural areas from EGP 350 to EGP 900 per month to ensure gender equality.</t>
  </si>
  <si>
    <t>https://egyptianstreets.com/2020/04/06/protect-provide-and-progress-egypts-international-response-in-the-covid-19-fight/ ; http://english.ahram.org.eg/NewsContent/50/1201/367288/AlAhram-Weekly/Egypt/Supporting%C2%A0Egyptian-women-against-Covid.aspx</t>
  </si>
  <si>
    <t>Pensioner payment increase</t>
  </si>
  <si>
    <t>One-off EGP100 increase in pension payments for those over 65 years old in honour of the international day of the elderly. Comes through in the October payment (which will be EGP550 this month instead of the normal EGP450). The number of recipients of the grant from the Karama program is approximately 409,000 citizens, at a total cost of 48 million pounds.</t>
  </si>
  <si>
    <t>https://www.moss.gov.eg/ar-eg/Pages/news-details.aspx?nid=1974</t>
  </si>
  <si>
    <t>Real estate taxes cut (factories)</t>
  </si>
  <si>
    <t>Postponement of the payment of real estate tax for factories of a period of 3 months.</t>
  </si>
  <si>
    <t>Real estate taxes cut (tourism and hotel establishments)</t>
  </si>
  <si>
    <t>Postponement of the payment of real estate tax for tourism and hotel establishments of a period of 6 months, and postpone the payments of all dues for these establishments for 3 months.</t>
  </si>
  <si>
    <t>Reduction in price of natural gas and electricity</t>
  </si>
  <si>
    <t>Reduced prices of natural gas ($4.5 million per thermal unit) and electricity (10 piasters per kilowatt to reach EGP1.08 per kilowatt) to help boost industries.</t>
  </si>
  <si>
    <t>http://www.mof.gov.eg/MOFGallerySource/English/PDF/Budget_2020-2021/Preliminary_document_Co-published.pdf ; https://www.arabnews.com/node/1680886/business-economy ; https://www.reuters.com/article/health-coronavirus-egypt-measures/update-1-egypt-cuts-dividend-tax-and-energy-prices-to-soften-coronavirus-impact-idUSL8N2BA7LS ; https://www.unicef.org/egypt/media/5931/file/Preliminary%20document%20ENG.pdf%20.pdf</t>
  </si>
  <si>
    <t>Reduction of stamp duty, capital gains and dividend tax</t>
  </si>
  <si>
    <t>The Government decided to reduce the stamp tax on non-residents to 1.25/thousand instead of 1.5/thousand, and reduce the stamp tax on residents to 0.5/thousand instead of 1.5/thousand, until the capital gains tax is applied to them at the beginning of 2022. It was also decided to reduce the price of the dividend tax to companies listed on the Stock Exchange by 50% to 5%. The government decided to completely exempt the immediate operations on the shares from the stamp tax to activate the volume of transactions and increase the depth of the Egyptian market, as well. In addition, it was decided to exempt the non-residents from the capital gains tax once and delay this tax on the residents until 1/1/2022.</t>
  </si>
  <si>
    <t>https://www.egypttoday.com/Article/3/82753/Egypt-reduces-stamp-tax-on-non-residents-to-1-25</t>
  </si>
  <si>
    <t>Reformed payment system for those in education industry</t>
  </si>
  <si>
    <t>Allowance for teachers will be raised by 50%, by the Ministry of Finance, with values ranging from EGP 75 to EGP 180 individually. The total cost is EGP1.8 billion. In addition, the monthly incentive for teachers will be increased by 50% with a value from EGP 140 to EGP 185 individually. The total cost is EGP1.2 billion. School principals will be given an incentive of EGP 250, while deputy principals will be granted EGP 150 - this will cost the government about EGP 311 million.</t>
  </si>
  <si>
    <t>Social housing funding</t>
  </si>
  <si>
    <t>Allocation of EGP5.7 billion to finance social housing.</t>
  </si>
  <si>
    <t>Social Protection Programmes (Takaful/Karama)</t>
  </si>
  <si>
    <t>EGP19 billion will go to the Takaful and Karama (Solidarity and Dignity) social protection programmes to offer cash support to more than 3.6 million households.</t>
  </si>
  <si>
    <t>Social welfare payments for residential units: cash support</t>
  </si>
  <si>
    <t>Social welfare payments, including an amount of EGP4.1 billion in cash support for residential units, an amount of EGP3.7 billion pounds to subsidizing the connection of utilities to those units, and a provision of EGP305 million pounds to cover the cost and export of medical services to housing units. This entry is dedicated to the cash support portion of social welfare spending.</t>
  </si>
  <si>
    <t>Social welfare payments for residential units: medical services</t>
  </si>
  <si>
    <t>Social welfare payments, including an amount of EGP4.1 billion in cash support for residential units, an amount of EGP3.7 billion pounds to subsidizing the connection of utilities to those units, and a provision of EGP305 million pounds to cover the cost and export of medical services to housing units. This entry is dedicated to the medical services portion of social welfare support.</t>
  </si>
  <si>
    <t>Social welfare payments for residential units: utilities provision</t>
  </si>
  <si>
    <t>Social welfare payments, including an amount of EGP4.1 billion in cash support for residential units, an amount of EGP3.7 billion pounds to subsidizing the connection of utilities to those units, and a provision of EGP305 million pounds to cover the cost and export of medical services to housing units. This entry is dedicated to the utilities provision portion of social welfare payments.</t>
  </si>
  <si>
    <t>Soft Loans Provision</t>
  </si>
  <si>
    <t>Soft loans to tourism companies, needing financing for maintenance/operation purposes will be offered at a lower interest rate of 5%.</t>
  </si>
  <si>
    <t>https://oxfordbusinessgroup.com/news/can-egyptian-tourism-reboot-despite-rising-covid-19-infection-rates</t>
  </si>
  <si>
    <t>Stimulating the aviation and tourism industry</t>
  </si>
  <si>
    <t>Initiative announced including additional reductions in the price of fuel for the aviation sector to 15 cents/gallon. This is to be applied from January 21 until the end of this year.</t>
  </si>
  <si>
    <t>https://www.petroleum.gov.eg/ar-eg/media-center/news/news-pages/Pages/mop_13012021_02.aspx</t>
  </si>
  <si>
    <t>Subsidised food commodities</t>
  </si>
  <si>
    <t>Support for irregular workers</t>
  </si>
  <si>
    <t>Reallocation of EGP50 million funds for free Hajj to support the vulnerable, especially those with irregular employment who have lost their jobs during the current conditions.</t>
  </si>
  <si>
    <t>http://english.ahram.org.eg/News/365823.aspx</t>
  </si>
  <si>
    <t>Support for productive sectors and export activities</t>
  </si>
  <si>
    <t>Several initiatives were recently prepared and implemented to support the exporters and provide them with additional liquidity that would enable them to improve their economic conditions, retain employment, carry out investment expansions and maintain competition. This includes paying dues to exporters. This has amounted to supporting around 235 companies with a total of about EGP 3.99 billion.</t>
  </si>
  <si>
    <t>Tax exemptions</t>
  </si>
  <si>
    <t>Employees of 3rd parties get an EGP9,000 personal tax exemption, for those earning an annual income of EGP24,000 or below.</t>
  </si>
  <si>
    <t>Tour guide income support</t>
  </si>
  <si>
    <t>EGP500 4 month payments for tour guides (irregular/informal workers). Disbursement begins with a 100 Egyptian pound disbursement on September 8, 2020. The initiative is a collaboration between the Ministry of Social Solidarity and the Ministry of Tourism and Antiquities.</t>
  </si>
  <si>
    <t>https://www.moss.gov.eg/ar-eg/Pages/news-details.aspx?nid=1917</t>
  </si>
  <si>
    <t>Tourism and hotel loan support</t>
  </si>
  <si>
    <t>The Ministry of Finance to issue EGP3 billion for the Central Bank of Egypt (CBE) as a guarantee, in favour of national banks to lend to tourism and hotel establishments at an interest rate of 5 percent annually, over a period of 3 years with a general grace period from 1 May to 30 April without any guarantees.</t>
  </si>
  <si>
    <t>https://www.cbe.org.eg/en/Pages/HighlightsPages/Circular-dated-16-June-2020-regarding-tourism-sector-initiative-financing-payroll-guaranteed-by-the-Ministry-of-Finance.aspx</t>
  </si>
  <si>
    <t>Tourism support</t>
  </si>
  <si>
    <t>Vulnerable group financial support</t>
  </si>
  <si>
    <t>Financial Regulatory Authority (FRA) decided to allocate EGP250 million from FRA’s surplus in support of Egypt’s efforts to help the most vulnerable groups that are expected to be affected economically from the repercussions of the coronavirus.</t>
  </si>
  <si>
    <t>http://www.fra.gov.eg/content/efsa_en/efsa_news_en/efsa_862_en.htm</t>
  </si>
  <si>
    <t>El Salvador</t>
  </si>
  <si>
    <t>Adaptation and Equipment of the Teaching Polyclinic, Dialytic Therapy Unit and Pre-dialysis Clinic of the Salvadoran Institute of Magisterial Welfare, in the face of the Covid-19 emergency, San Salvador</t>
  </si>
  <si>
    <t>US$1.3mln is made available for an infrastructure update of a healthcare facilities and additional training for the staff.</t>
  </si>
  <si>
    <t>SVC</t>
  </si>
  <si>
    <t>https://www.asamblea.gob.sv/sites/default/files/documents/decretos/49981C70-ABDF-4DB6-AC15-565977D22FD4.pdf</t>
  </si>
  <si>
    <t>DECRETO N° 75</t>
  </si>
  <si>
    <t>BANDESAL ENERGÍA SUSTAINIBLE Y PYMES COVID-19 (Sustainable energy and small and medium firms support)</t>
  </si>
  <si>
    <t>US$40mln are provided by the European Investment Bank to support the development of the sustainable energy and alleviate the financial needs of the small and medium enterprises that have seen backlash from COVID 19.</t>
  </si>
  <si>
    <t>https://www.asamblea.gob.sv/sites/default/files/documents/decretos/BE4B1996-0E93-454D-8D60-CA7C36B53D9C.pdf</t>
  </si>
  <si>
    <t>DECRETO N° 53</t>
  </si>
  <si>
    <t>C16</t>
  </si>
  <si>
    <t>CABEI funding for compensation bonus to unemployed and economically disadvantaged</t>
  </si>
  <si>
    <t>US$50mln was allocated by the CABEI in a from of a loan to partially offset the costs of compensation bonus to unemployed and economically disadvantaged</t>
  </si>
  <si>
    <t>https://www.asamblea.gob.sv/sites/default/files/documents/decretos/504324DF-C0F4-4A1B-A655-76A93F05F019.pdf ; https://www.bcie.org/en/news-and-media/news/article/bcie-aprueba-us50-millones-para-emergencia-covid-19-en-la-republica-de-el-salvador</t>
  </si>
  <si>
    <t>DECRETO No. 104; Decreto Legislativo No. 686,</t>
  </si>
  <si>
    <t>CABEI support for the MIPYME.</t>
  </si>
  <si>
    <t>US$41.5mln were allocated by the CABEI to five financial institutions in El Salvadore to support micro, small and medium sized firms. The funds of the Facility allow to attend to the different sectors affected by the pandemic, among them are: production of the agro-food chain, hotel and tourism, construction, creative industry and media, trade at a general level, and service provision companies.</t>
  </si>
  <si>
    <t>https://www.bcie.org/en/news-and-media/news/article/bcie-habilita-us415-millones-para-la-reactivacion-Económica-de-mipymes-en-el-salvador</t>
  </si>
  <si>
    <t>Capital Expenditure on Hospital Construction</t>
  </si>
  <si>
    <t>https://www.imf.org/~/media/Files/Publications/CR/2020/English/1SLVEA2020002.ashx</t>
  </si>
  <si>
    <t>Economic plan (credit support for the business sector)</t>
  </si>
  <si>
    <t>The Government has a proposal for an economic plan that includes credit support for the business sector and aid for vulnerable sectors affected by the effects of COVID-19 on the economy. The Plan will serve to reactivate the economy, mainly for SMEs that have suffered economic losses due to the crisis. The opening of loans at low interest rates is proposed. A credit line with a fund of 100 million will be presented to finance the informal sector within three years.</t>
  </si>
  <si>
    <t>https://www.presidencia.gob.sv/gobierno-anuncia-plan-economico-para-ayudar-a-las-empresas-y-sectores-vulnerables/</t>
  </si>
  <si>
    <t>Economic Recovery of Salvadoran Companies</t>
  </si>
  <si>
    <t>The Legislative Assembly ruled in favor of the Law for the Creation of a Trust for the Economic Recovery of Salvadoran Companies. With this opinion of the Assembly, the programs will be implemented: Subsidy for employees of micro, small and medium enterprises; granting of loans to companies that demonstrate the impact of the COVID-19 crisis; and productive financing for entrepreneurs in the informal sector. The trust, which would be for $ 600 million, will be regularized by the Development Bank of El Salvador (BANDESAL).</t>
  </si>
  <si>
    <t>https://www.asamblea.gob.sv/node/10378</t>
  </si>
  <si>
    <t>El Salvador's Response Project to COVID-19</t>
  </si>
  <si>
    <t>US$20mln is made available to fund purchases of necessary medical equipment and personal protection equipment. US$18.5mln is to be disbursed in 2021 FY and the remaining US$1.5mln is for 2022 FY.</t>
  </si>
  <si>
    <t>https://www.asamblea.gob.sv/sites/default/files/documents/decretos/24C491BE-5335-4BEF-A426-042D2BCBFAE7.pdf</t>
  </si>
  <si>
    <t>DECRETO N° 71</t>
  </si>
  <si>
    <t>Equipment, medicine and supplies for doctors</t>
  </si>
  <si>
    <t>Further spending financed by the World Bank</t>
  </si>
  <si>
    <t>https://www.asamblea.gob.sv/sites/default/files/documents/decretos/5B4DD0FD-EA65-4F08-BD09-5E71ABADBEEA.pdf</t>
  </si>
  <si>
    <t>Fondo de Emergencia y de Recuperación y Reconstrucción Económica (submeasure 1)</t>
  </si>
  <si>
    <t>US$191.7 is allocated to be disbursed to the municipalities for development of social protection projects, support of basic needs of the population, hygiene products, housing</t>
  </si>
  <si>
    <t>https://www.asamblea.gob.sv/sites/default/files/documents/decretos/766363DA-EF72-4B3A-ADCC-AD7DFA98A85D.pdf</t>
  </si>
  <si>
    <t>DECRETO N° 608</t>
  </si>
  <si>
    <t>Fondo de Emergencia y de Recuperación y Reconstrucción Económica (submeasure 2)</t>
  </si>
  <si>
    <t>US$1808,3mln is allocated to address the effects caused by the pandemic, cover the budget deficiencies due to the fall of state revenue and provide complementary financing to the general budget. No value is attached here to avoid double counting, as the mode of spending this funds is not clear.</t>
  </si>
  <si>
    <t>Global Line of Credit (by CABEI) to Banco Atlántida El Salvador to support MSMEs</t>
  </si>
  <si>
    <t>Line of credit of up to USD$20mln was made available by the CABEI to finance Micro, Small and Medium-Sized Enterprises (MIPYMEs), Energy Efficiency and Renewable Energy. 80% of funds will flow through Financial Sector Support Facility for the financing of MIPYMEs affected by COVID-19, the remaining funds will be disbursed to firms focusing on the energy efficiency and renewable energy. The total value includes only the funds that are earmarked for the support to the affected by the pandemic companies.</t>
  </si>
  <si>
    <t>https://www.bcie.org/en/news-and-media/news/article/bcie-otorga-us20-millones-para-impulsar-el-sector-empresarial-de-el-salvador</t>
  </si>
  <si>
    <t>Contributions to health support.</t>
  </si>
  <si>
    <t>Higher wage bill</t>
  </si>
  <si>
    <t>Initial coverage of salaries and bonuses for immediately affected staff</t>
  </si>
  <si>
    <t>Invest in public sector companies</t>
  </si>
  <si>
    <t>Public sector companies have prepared an investment plan for next year that will contribute to the recovery process of the economy, after the pandemic and the impact of the heavy rains. The 2021 budget project allocates $ 191.6 million for the development and monitoring of investment projects in three public companies: the Autonomous Port Executive Commission (CEPA), the National Association of Aqueducts and Sewers (ANDA) and the Lempa River Hydroelectric Executive Commission (CEL). The purpose is to improve the living conditions of the population, create jobs, modernize institutions and turn the country into a competitive investment destination.</t>
  </si>
  <si>
    <t>https://www.presidencia.gob.sv/empresas-publicas-programan-su-propio-aporte-para-dinamizar-la-economia-en-el-proceso-de-Recuperación/</t>
  </si>
  <si>
    <t>Miscellaneous measures for relief</t>
  </si>
  <si>
    <t>Unspecified in source document.</t>
  </si>
  <si>
    <t>One-off cash transfer to households</t>
  </si>
  <si>
    <t>approximately 75 percent of households will receive a US$300 one-time transfer, slightly higher than the average minimum wage.</t>
  </si>
  <si>
    <t>Program to Support Economic Recovery Measures Implemented to Benefit Companies and Employment Affected by COVID-19 Submeasure 1; Program financed by CABEI</t>
  </si>
  <si>
    <t>US$140 million were allocated by the CABEI (in from of a loan for a term of up to 20 years, including a five-year grace period and an indicative annual interest rate of 2.5%). The submeasure targets employees of micro, small and medium-sized enterprises (MIPYMEs) with subsidies.</t>
  </si>
  <si>
    <t>https://www.bcie.org/en/news-and-media/news/article/bcie-aprueba-el-financiamiento-mas-grande-en-su-historia-por-us600-millones-para-la-Recuperación-Económica-de-el-salvador ; https://www.asamblea.gob.sv/sites/default/files/documents/decretos/7E60E48B-7F28-4166-BAF3-9AB0B655DB45.pdf</t>
  </si>
  <si>
    <t>DECRETO No. 103</t>
  </si>
  <si>
    <t>Program to Support Economic Recovery Measures Implemented to Benefit Companies and Employment Affected by COVID-19 Submeasure 2; Program financed by CABEI</t>
  </si>
  <si>
    <t>US$360 million were allocated to support micro, small and medium-sized enterprises (MIPYMEs) with loans to alleviate the financial downfall due to the pandemic.</t>
  </si>
  <si>
    <t>Program to Support Economic Recovery Measures Implemented to Benefit Companies and Employment Affected by COVID-19 Submeasure 3; Program financed by CABEI</t>
  </si>
  <si>
    <t>US$100 million were allocated to support entrepreneurs and small traders in the informal sector.</t>
  </si>
  <si>
    <t>Programa de Respuesta de Salud Pública para Contener y Controlar el Coronavirus y Mitigar su Efecto en El Salvador (Program of Response for the Public Health)</t>
  </si>
  <si>
    <t>US$30mln is allocated to fund purchases of necessary medical equipment and to carry out the national plan of vaccination</t>
  </si>
  <si>
    <t>https://www.asamblea.gob.sv/sites/default/files/documents/decretos/4F133397-F648-4CB6-9700-C414740E89BC.pdf</t>
  </si>
  <si>
    <t>DECRETO N° 58</t>
  </si>
  <si>
    <t>Proyecto de Respuesta de El Salvador ante el COVID-19 (financing of the Ministry of Health)</t>
  </si>
  <si>
    <t>US$15mln is allocated to the Ministry of Health to be utilise to provide necessary funding for public health protection during the pandemic.</t>
  </si>
  <si>
    <t>https://www.asamblea.gob.sv/sites/default/files/documents/decretos/F623F141-0E90-4818-93EB-1C7F49AB6249.pdf</t>
  </si>
  <si>
    <t>DECRETO N° 13</t>
  </si>
  <si>
    <t>Utility payment freezes</t>
  </si>
  <si>
    <t>Government paid utility companies on behalf of vulnerable citizens</t>
  </si>
  <si>
    <t>Finland</t>
  </si>
  <si>
    <t>Academy of Finland cooperation</t>
  </si>
  <si>
    <t>Total of EUR35m to set up new funding cooperation networks for new research, including EUR25m for a new flagship application procedure</t>
  </si>
  <si>
    <t>https://valtioneuvosto.fi/en/-/10616/hallitus-paatti-vuoden-2020-neljannesta-lisatalousarvioesityksesta</t>
  </si>
  <si>
    <t>Fourth Supplementary Budget</t>
  </si>
  <si>
    <t>Accelerating capital loans</t>
  </si>
  <si>
    <t>EUR20m for accelerating the development of platforms needed for capital loans in business ecosystems</t>
  </si>
  <si>
    <t>Acquisition of COVID-19 vaccines</t>
  </si>
  <si>
    <t>EUR90m to acquire COVID-19 vaccines, along with EUR1.5m for operation costs for vaccinations</t>
  </si>
  <si>
    <t>https://valtioneuvosto.fi/en/-/10616/government-reaches-agreement-on-seventh-supplementary-budget-proposal-for-2020</t>
  </si>
  <si>
    <t>Seventh Supplementary Budget</t>
  </si>
  <si>
    <t>Agriculture capitalisation</t>
  </si>
  <si>
    <t>EUR70m to ensure continued investment in agriculture</t>
  </si>
  <si>
    <t>Agriculture guarantees</t>
  </si>
  <si>
    <t>EUR6.5m for Development Fund of Agriculture and Forestry (Makera) to provide guarantees against liabilities and losses</t>
  </si>
  <si>
    <t>https://valtioneuvosto.fi/en/-/10616/hallitus-paatti-vuoden-2020-toisesta-lisatalousarvioesityksesta-seka-julkisen-talouden-suunnitelmasta-vuosille-2021-2024</t>
  </si>
  <si>
    <t>Second Supplementary Budget</t>
  </si>
  <si>
    <t>Allocation to regional development authorities</t>
  </si>
  <si>
    <t>5 million Euros allocated to provincial associations acting as regional development authorities</t>
  </si>
  <si>
    <t>https://tem.fi/-/maakuntien-omaehtoiseen-kehittamiseen-ja-siltasopimusten-toimeenpanoon-6-5-miljoonaa-euroa</t>
  </si>
  <si>
    <t>Appropriations for provinces</t>
  </si>
  <si>
    <t>500k Euros allocated to three provinces for labour, skills, training, R&amp;D, etc.</t>
  </si>
  <si>
    <t>Arts and culture compensation</t>
  </si>
  <si>
    <t>EUR23m proposed in compensation for loss of income due to COVID-19 in arts and culture sector, along with EUR7m in grants to individuals in the sector</t>
  </si>
  <si>
    <t>Bailout to domestic carrier Finnair</t>
  </si>
  <si>
    <t>The domestic carrier Finnair received EUR 540m</t>
  </si>
  <si>
    <t>https://vm.fi/-/valtioneuvosto-myonsi-valtiontakausjarjestelyn-finnairin-lainalle</t>
  </si>
  <si>
    <t>Bailout to state-owned airport</t>
  </si>
  <si>
    <t>Finavia, Finland's state-owned airport, received a bailout to the extent of EUR 0.35 bn.</t>
  </si>
  <si>
    <t>https://yle.fi/uutiset/osasto/news/government_plans_350m_bailout_for_finavia/11607397</t>
  </si>
  <si>
    <t>Basic income support</t>
  </si>
  <si>
    <t>An extra EUR75 per month to those on basic income</t>
  </si>
  <si>
    <t>https://stm.fi/-/hallitus-esittaa-valiaikaista-epidemiakorvausta-perustoimeentulotuen-asiakkaille</t>
  </si>
  <si>
    <t>Basic services provision</t>
  </si>
  <si>
    <t>EUR550m for basic services through municipalities</t>
  </si>
  <si>
    <t>https://vm.fi/-/hallitus-tukee-kuntia-neljannessa-lisatalousarviossa-noin-1-4-miljardilla-eurolla</t>
  </si>
  <si>
    <t>Battery cluster development</t>
  </si>
  <si>
    <t>EUR300m to develop the battery cluster</t>
  </si>
  <si>
    <t>Bioproduct mill investment</t>
  </si>
  <si>
    <t>EUR156m for Metsa Group bioproduct mill investment</t>
  </si>
  <si>
    <t>Border Guard appropriations</t>
  </si>
  <si>
    <t>EUR3.4m to help Border Guard meet increased costs arising from internal border controls, along with EUR990k for customs</t>
  </si>
  <si>
    <t>EUR8.4m additional appropriations to control borders within the Schengen area</t>
  </si>
  <si>
    <t>Border Guard investment</t>
  </si>
  <si>
    <t>EUR15m for technical surveillance system, replacing patrol vessels</t>
  </si>
  <si>
    <t>Border Guard procurement</t>
  </si>
  <si>
    <t>EUR240m for Border Guard to conclude contracts for the acquisition of two new offshore patrol vessels</t>
  </si>
  <si>
    <t>Business campaign support</t>
  </si>
  <si>
    <t>EUR60m to continue the business campaign for large, leading companies</t>
  </si>
  <si>
    <t>Business Finland grant authority</t>
  </si>
  <si>
    <t>EUR300m increase in loans to businesses</t>
  </si>
  <si>
    <t>Business Finland operating</t>
  </si>
  <si>
    <t>EUR10m for Business Finland to meet operating expenses</t>
  </si>
  <si>
    <t>Business grants</t>
  </si>
  <si>
    <t>700m in grants provided by Business Finland as subsidies for SMEs</t>
  </si>
  <si>
    <t>https://tem.fi/en/-/valtion-rahoitusta-yrityksille-koronavirustilanteessa-vahvistetaan-yritystukiin-miljardi-euroa</t>
  </si>
  <si>
    <t>Business loans and loan guarantees</t>
  </si>
  <si>
    <t>Companies can receive up to EUR 200k over three years in loans and guarantees</t>
  </si>
  <si>
    <t>https://tem.fi/-/komissio-hyvaksyi-ensimmaisen-suomen-tukiohjelman-yrityksille-koronavirustilanteessa</t>
  </si>
  <si>
    <t>Capital for Climate Fund</t>
  </si>
  <si>
    <t>EUR300m for Ilmastorahasto Oy (Climate Fund) to combat climate change, promote digitalisation, and boost low-carbon industry</t>
  </si>
  <si>
    <t>Capital for universities</t>
  </si>
  <si>
    <t>EUR33m through Finnish Innovation Fund Sitra to provide capital to universities</t>
  </si>
  <si>
    <t>Capital liquidity stabilisation</t>
  </si>
  <si>
    <t>EUR150m for Tesi to set up a new stabilisation program to ease liquidity difficulties caused by the crisis</t>
  </si>
  <si>
    <t>Child protection state aid</t>
  </si>
  <si>
    <t>EUR2m grants given to developments of child protection done by states</t>
  </si>
  <si>
    <t>https://stm.fi/-/sosiaali-ja-terveysministeriossa-aukesi-uusia-valtionavustushakuja</t>
  </si>
  <si>
    <t>Company finance support</t>
  </si>
  <si>
    <t>EUR300m in cost support for companies, maximum per company set at EUR500k</t>
  </si>
  <si>
    <t>https://tem.fi/artikkeli/-/asset_publisher/hallituksen-esitys-kustannustuesta-eduskuntaan-toimialan-ja-yrityksen-liikevaihdon-lasku-edellytyksena-tukeen</t>
  </si>
  <si>
    <t>Compensation for municipalities</t>
  </si>
  <si>
    <t>EUR547m in compensation to municipalities for reduced tax revenue from municipal and corporation tax, and additional 25m for interest on arrears related to tax payment arrangements</t>
  </si>
  <si>
    <t>https://vm.fi/-/kunnille-korvataan-verotulojen-valiaikainen-pienentyminen</t>
  </si>
  <si>
    <t>Continuation of changes in unemployment security</t>
  </si>
  <si>
    <t>New cost increases of EUR8.9m from unemployment fund contributions</t>
  </si>
  <si>
    <t>Corporate financing</t>
  </si>
  <si>
    <t>Increasing authority ceiling for financing from EUR4.2bn to EUR12bn, leading to 10bn total additional finance</t>
  </si>
  <si>
    <t>https://tem.fi/-/hallitukselta-mittava-paketti-yritysten-tueksi-finnveran-kautta-10-miljardin-euron-lisarahoitus-yrityksille</t>
  </si>
  <si>
    <t>Cost support for companies</t>
  </si>
  <si>
    <t>Support for companies whose turnover has reduced significantly in 368 eligible sectors, amounting to up to EUR500k</t>
  </si>
  <si>
    <t>https://tem.fi/-/kustannustuen-toimialat-hakeminen</t>
  </si>
  <si>
    <t>COVID-19 contact tracing application</t>
  </si>
  <si>
    <t>EUR6m to introduce and maintain a COVID-19 contact tracing application</t>
  </si>
  <si>
    <t>https://valtioneuvosto.fi/en/-/10616/hallitus-paatti-vuoden-2020-kolmannesta-lisatalousarvioesityksesta</t>
  </si>
  <si>
    <t>Third Supplementary Budget</t>
  </si>
  <si>
    <t>Digital Employment</t>
  </si>
  <si>
    <t>Project to align jobs and employees in the real estate and construction sectors</t>
  </si>
  <si>
    <t>https://tem.fi/-/lisatalousarviosta-tukea-tyohakijoiden-ja-erityisesti-nuorten-tukeen</t>
  </si>
  <si>
    <t>Disabilities grants</t>
  </si>
  <si>
    <t>Grants for areas where personal budgeting for people with disabilities is being tested</t>
  </si>
  <si>
    <t>Discretionary state contributions to municipalities</t>
  </si>
  <si>
    <t>EUR50m extra set aside for when municipalities are in need of support due to exceptional or temporary financial difficulties</t>
  </si>
  <si>
    <t>Economic development grants</t>
  </si>
  <si>
    <t>300m in grants provided by centres for economic development, transport, and environment to SMEs</t>
  </si>
  <si>
    <t>Elderly services support</t>
  </si>
  <si>
    <t>EUR60m for functioning of services for the elderly</t>
  </si>
  <si>
    <t>ELY centres finance</t>
  </si>
  <si>
    <t>EUR50m for enterprise development projects for SME grants</t>
  </si>
  <si>
    <t>ELY grants</t>
  </si>
  <si>
    <t>200m in grants to ELY centres (Centres for Economic Development, Transport and the Environment) to help companies</t>
  </si>
  <si>
    <t>https://tem.fi/artikkeli/-/asset_publisher/elinkeinoministeri-mika-lintila-vahvistamme-edelleen-yritysten-koronan-aikaista-ja-jalkeista-selviytymista</t>
  </si>
  <si>
    <t>Employer pension contribution reduction</t>
  </si>
  <si>
    <t>2.6% reduction in contributions representing EUR910m investment</t>
  </si>
  <si>
    <t>https://tem.fi/-/hallituksen-paattamat-toimet-tuovat-joustoa-ja-turvaa-tyomarkkinoille</t>
  </si>
  <si>
    <t>Employment appropriations for ELY centers</t>
  </si>
  <si>
    <t>60m to ELY centres (Centres for Economic Development, Transport and the Environment) with the purpose of training and services</t>
  </si>
  <si>
    <t>https://tem.fi/-/lisamaararahaa-jaettiin-elyille</t>
  </si>
  <si>
    <t>Employment fund loan guarantees</t>
  </si>
  <si>
    <t>EUR880m state guarantee for loans and interest from the Employment Fund to keep up unemployment security spending</t>
  </si>
  <si>
    <t>https://vm.fi/-/valtio-takaa-tyollisyysrahaston-lainoja</t>
  </si>
  <si>
    <t>Employment help funding</t>
  </si>
  <si>
    <t>EUR60m for labour market training and services for young people and development of skills through joint procurement training and coaching</t>
  </si>
  <si>
    <t>Employment pension contribution reduction</t>
  </si>
  <si>
    <t>Businesses can reduce their employment pension contribution by 2.6% until the end of the year. This represents a reduction in EUR910m for private sector employers</t>
  </si>
  <si>
    <t>Energy pilot projects</t>
  </si>
  <si>
    <t>EUR20m for energy pilot project subsidies (part of ecological reconstruction funds)</t>
  </si>
  <si>
    <t>Entrepreneurial resilience</t>
  </si>
  <si>
    <t>EUR500k to support advising entrepreneurs and promote resilience</t>
  </si>
  <si>
    <t>https://vm.fi/documents/10623/17688741/Hallituksen+v%C3%A4litt%C3%B6m%C3%A4t+taloudelliset+toimenpiteet+koronaviruksen+johdosta.pptx/44720ddf-7796-a728-3982-f96cc200a371</t>
  </si>
  <si>
    <t>Solutions to exceptional circumstances</t>
  </si>
  <si>
    <t>Extension of unemployment security to entrepreneurs</t>
  </si>
  <si>
    <t>Entrepreneurs can receive labour market support due to an end in employment or reduction in income from activities.</t>
  </si>
  <si>
    <t>https://tem.fi/en/-/laki-yrittajien-oikeudesta-tyottomyysturvaan-tulee-voimaan-8-4-2020</t>
  </si>
  <si>
    <t>Family services support</t>
  </si>
  <si>
    <t>EUR112m for state share of basic services for children, young people, and families</t>
  </si>
  <si>
    <t>Financial support for business costs</t>
  </si>
  <si>
    <t>EUR300m to finance support for business costs remedying disruptions in the production chain</t>
  </si>
  <si>
    <t>Finnish contribution to European Commission finance</t>
  </si>
  <si>
    <t>EUR13.1 for Finland's contribution towards COVID-19 vaccines to be purchased with European Commission finance and reserve vaccines in advance</t>
  </si>
  <si>
    <t>Finnish Minerals Group funding</t>
  </si>
  <si>
    <t>EUR150m to strengthen the balance sheet of Finnish Minerals Group</t>
  </si>
  <si>
    <t>Finnvera domestic financing</t>
  </si>
  <si>
    <t>SME financing doubled from 2bn to 4.2bn</t>
  </si>
  <si>
    <t>Fisheries support</t>
  </si>
  <si>
    <t>EUR10m in temporary aid for fisheries</t>
  </si>
  <si>
    <t>Fixed-term support for business costs</t>
  </si>
  <si>
    <t>EUR410m for second application round for Government's fixed-term support for business costs</t>
  </si>
  <si>
    <t>Flexibility to corporate tax payments</t>
  </si>
  <si>
    <t>Interest reduction from 7% to 4% applicable to taxes due by end of August, and then further to 3% from May 20th (remainder of fund assumed to split equally)</t>
  </si>
  <si>
    <t>Tax deferrals for corporate tax (remainder of fund assumed to split equally)</t>
  </si>
  <si>
    <t>Food allowance for conscripts increase</t>
  </si>
  <si>
    <t>EUR7.1m increase to cover expenditure on food allowance for conscripts</t>
  </si>
  <si>
    <t>Food and beverage service business support</t>
  </si>
  <si>
    <t>EUR123m in support for food and beverage businesses</t>
  </si>
  <si>
    <t>Future Social and Health Center program</t>
  </si>
  <si>
    <t>Extended month for Future Social and Health Center subsidies</t>
  </si>
  <si>
    <t>https://stm.fi/-/sote-uudistuksen-valtionavustusten-hakuaikoja-jatketaan-kuukaudella</t>
  </si>
  <si>
    <t>Government guarantee for mitigating unemployment risks in an emergency</t>
  </si>
  <si>
    <t>EUR432m on loans guaranteed under European instrument for temporary support to mitigate unemployment risks in an emergency (SURE).</t>
  </si>
  <si>
    <t>Government increase in unemployment security</t>
  </si>
  <si>
    <t>EUR812m for the government's share of unemployment security</t>
  </si>
  <si>
    <t>Grant to hospital districts</t>
  </si>
  <si>
    <t>EUR200m to help hospital districts offset COVID-19 costs</t>
  </si>
  <si>
    <t>Grants for development assistance</t>
  </si>
  <si>
    <t>Grants for situation analysis of EUR10k, and development measures, up to EUR100k, offered to businesses</t>
  </si>
  <si>
    <t>https://tem.fi/-/yrityksille-kehittamisavustusta-koronavirusepidemian-aiheuttamassa-hairiotilanteessa</t>
  </si>
  <si>
    <t>Grants for housing production measures</t>
  </si>
  <si>
    <t>EUR180m for municipal engineering and start-up grants related to housing production</t>
  </si>
  <si>
    <t>Grants to organisations and foundations</t>
  </si>
  <si>
    <t>EUR5m for grants to organisations and foundations to improve health and social wellbeing</t>
  </si>
  <si>
    <t>Grants to organisers of cultural events</t>
  </si>
  <si>
    <t>EUR9.6m to organisers of cultural events</t>
  </si>
  <si>
    <t>Green spaces projects funding</t>
  </si>
  <si>
    <t>EUR53m for green areas, water services, and forest conservation</t>
  </si>
  <si>
    <t>Higher education investment</t>
  </si>
  <si>
    <t>EUR124m to increase number of student places available</t>
  </si>
  <si>
    <t>Highway road schemes</t>
  </si>
  <si>
    <t>EUR11.95m for various road transport schemes. Specifically: "authority of EUR 7 million and an appropriation of EUR 400 000 are proposed. Budget authority of EUR 4.2 million and an appropriation of EUR 200,000 are proposed for highway design of the E18 between Raisio and Naantali. EUR 150,000 is proposed for highway design costs for the Parikkala border-crossing station. "</t>
  </si>
  <si>
    <t>Income security reserve</t>
  </si>
  <si>
    <t>EUR94m reserved for temporary support for parents who are off work without pay</t>
  </si>
  <si>
    <t>Increase in basic social assistance</t>
  </si>
  <si>
    <t>EUR60m for improving basic social assistance in 2020</t>
  </si>
  <si>
    <t>Increase in state subsidised housing provision</t>
  </si>
  <si>
    <t>EUR340m in budget authority for interest subsidies for state-subsidised housing to increase the amount of affordable housing</t>
  </si>
  <si>
    <t>Increased allocation for police</t>
  </si>
  <si>
    <t>EUR10m to replace proceeds lost from chargeable services provided by police, and EUR3m for other expenditure</t>
  </si>
  <si>
    <t>Innovation support for shipbuilding</t>
  </si>
  <si>
    <t>EUR20.75m to help innovate for shipbuilding</t>
  </si>
  <si>
    <t>Interest rate for adjusted payment arrangement for VAT reduced</t>
  </si>
  <si>
    <t>Business support measures to reduce business tax burden will reduce government revenue by EUR753m</t>
  </si>
  <si>
    <t>Interest-free payment periods</t>
  </si>
  <si>
    <t>Interest-free payment period of three months for payment of fee outstanding greater than EUR 100 granted</t>
  </si>
  <si>
    <t>https://vm.fi/-/viranomainen-voi-myontaa-yritykselle-korotonta-maksuaikaa</t>
  </si>
  <si>
    <t>Local government support for basic family services</t>
  </si>
  <si>
    <t>EUR112.3m to increase social services for children, young people, and families, including mental health services</t>
  </si>
  <si>
    <t>Local municipality support</t>
  </si>
  <si>
    <t>EUR1bn to support municipalities with basic services and others</t>
  </si>
  <si>
    <t>https://vm.fi/artikkeli/-/asset_publisher/hallitus-tukee-kuntia-koronakriisissa-yli-miljardilla-eurolla</t>
  </si>
  <si>
    <t>Matriculation examination support</t>
  </si>
  <si>
    <t>EUR1.1m for the Matriculation Examination Board to cover costs arising from the exceptional arrangements for the 2020 matriculation examination due to the pandemic</t>
  </si>
  <si>
    <t>Medical agency costs</t>
  </si>
  <si>
    <t>EUR1.9m to secure the pharmaceutical services required and ensure capacity of ICT services</t>
  </si>
  <si>
    <t>f</t>
  </si>
  <si>
    <t>f1</t>
  </si>
  <si>
    <t>Medium-sized companies support</t>
  </si>
  <si>
    <t>150m to Tesi to support medium-sized companies and prevent bankruptcies</t>
  </si>
  <si>
    <t>https://tem.fi/artikkeli/-/asset_publisher/hallitus-tukee-yrityksia-koronavirustilanteessa-uusi-rahoitusohjelma-keskisuurille-yrityksille</t>
  </si>
  <si>
    <t>Municipalities employment and economic development</t>
  </si>
  <si>
    <t>EUR2.8m for municipalities to undertake employment and development projects</t>
  </si>
  <si>
    <t>Municipalities tax funding</t>
  </si>
  <si>
    <t>Increasing share of corporate tax revenues received by municipalities by EUR520m</t>
  </si>
  <si>
    <t>National climate fund</t>
  </si>
  <si>
    <t>EUR300m for the previously agreed national climate fund to combat climate change</t>
  </si>
  <si>
    <t>National electronic client information systems</t>
  </si>
  <si>
    <t>EUR6m for national electronic client information systems in healthcare and social welfare</t>
  </si>
  <si>
    <t>Nature conversation</t>
  </si>
  <si>
    <t>EUR16.1m for nature conservation based on Government Programmes</t>
  </si>
  <si>
    <t>NordFuel Oy's support</t>
  </si>
  <si>
    <t>EUR 24.5m investment support for biorefinery project aimed at large renewable energy demo projects, targeted at new technologies.</t>
  </si>
  <si>
    <t>https://tem.fi/-/nordfuel-oy-n-haapaveden-biojalostamohankkeelle-24-5-miljoonaa-euroa-uusiutuvan-energian-suurten-demohankkeiden-investointitukea</t>
  </si>
  <si>
    <t>One-off increases in central govt transfers</t>
  </si>
  <si>
    <t>EUR400m to local govts for basic public services and EUR200m for hospital districts</t>
  </si>
  <si>
    <t>ONNI project</t>
  </si>
  <si>
    <t>EUR1.5m provided to implement digital service for psychosocial support</t>
  </si>
  <si>
    <t>Opening higher education</t>
  </si>
  <si>
    <t>EUR10m to support an increase in open higher education learning and to enable a fixed-term exemption from tuition fees for those not in employment, education or training</t>
  </si>
  <si>
    <t>Other domestic support</t>
  </si>
  <si>
    <t>Support for domestic tourism and film and drama series production</t>
  </si>
  <si>
    <t>Pandemic procurement</t>
  </si>
  <si>
    <t>EUR600m to procure PPE and other medical needs</t>
  </si>
  <si>
    <t>https://stm.fi/-/lisatalousarviossa-varoja-koronaan-liittyviin-suojavarusteisiin-laitteisiin-ja-laakkeisiin-sosiaaliturvaetuuksiin-seka-palkatta-toista-poissa-olevien-</t>
  </si>
  <si>
    <t>Payments for digital costs</t>
  </si>
  <si>
    <t>EUR2.2m to cover the increased costs of a public helpline service</t>
  </si>
  <si>
    <t>Phasing out oil heating</t>
  </si>
  <si>
    <t>EUR45m to phase out oil heating in both households and municipal buildings</t>
  </si>
  <si>
    <t>Postponement of social security payments</t>
  </si>
  <si>
    <t>Various social security payments postponed for corporations</t>
  </si>
  <si>
    <t>Public transport security</t>
  </si>
  <si>
    <t>EUR111m to secure the level of service in public transport services</t>
  </si>
  <si>
    <t>Public transport support</t>
  </si>
  <si>
    <t>EUR100m for public transport to compensate for the loss of fare revenue</t>
  </si>
  <si>
    <t>R&amp;D loans</t>
  </si>
  <si>
    <t>R&amp;D and innovation loans through Business Finland</t>
  </si>
  <si>
    <t>Rapid-skills development funding</t>
  </si>
  <si>
    <t>EUR20m for rapid-action skills development measures for people of working age and for the planning of a digital service package for continuous learning</t>
  </si>
  <si>
    <t>RDI grants to Business Finland</t>
  </si>
  <si>
    <t>EUR20m for business grants for research, development and innovation</t>
  </si>
  <si>
    <t>Regional State Administrative Agencies duties</t>
  </si>
  <si>
    <t>EUR2.9m to cover expenditure arising from additional duties under the Communicable Diseases Act and the Emergency Powers Act</t>
  </si>
  <si>
    <t>Rehabilitation of nature and wildlife areas</t>
  </si>
  <si>
    <t>EUR13.1 for the Metsahallitus state-run enterprise to rehabilitate nature sites and development nature tourism</t>
  </si>
  <si>
    <t>Rehiring aid for restaurants</t>
  </si>
  <si>
    <t>EUR 1000 per employee rehired in restaurants</t>
  </si>
  <si>
    <t>https://tem.fi/-/10616/ravintoloille-tukea-uudelleentyollistamiseen-ja-hyvitysta-toiminnan-rajoittamisesta</t>
  </si>
  <si>
    <t>Remote services provision</t>
  </si>
  <si>
    <t>EUR2.5m for the increased costs of high capacity provision within the remote services provided by the Govt ICT Centre Valtori</t>
  </si>
  <si>
    <t>Research funding</t>
  </si>
  <si>
    <t>EUR11m for VTT Technical Research Centre and Business Finland for development measures supporting manufacturing and making the smart grid more reliable</t>
  </si>
  <si>
    <t>Research infrastructure support</t>
  </si>
  <si>
    <t>EUR20m as a one-off payment to strengthen the research infrastructure</t>
  </si>
  <si>
    <t>Restaurant compensation</t>
  </si>
  <si>
    <t>EUR500K in refunds to restaurants to compensate for restrictions in activity</t>
  </si>
  <si>
    <t>Road surface repairs</t>
  </si>
  <si>
    <t>EUR30m for road surface repairs</t>
  </si>
  <si>
    <t>Rural business support</t>
  </si>
  <si>
    <t>EUR30m for companies engaged in business activities in rural areas</t>
  </si>
  <si>
    <t>Scheme to support uncovered fixed costs of companies affected by coronavirus</t>
  </si>
  <si>
    <t>Businesses affected by COVID-19 will be entitled to support that amounts to a maximum of 70% of their uncovered fixed costs that they incurred within a period of eligibility. This is open to all sectors but finance, and all businesses but those active in primary agriculture production, fisheries, and aquaculture sectors.</t>
  </si>
  <si>
    <t>https://ec.europa.eu/commission/presscorner/detail/en/mex_21_2905</t>
  </si>
  <si>
    <t>EC State Aid Temporary Framework - Article 107(3)(b)</t>
  </si>
  <si>
    <t>Share acquisitions in state ownership steering (Finnair)</t>
  </si>
  <si>
    <t>EUR700m for share acquisitions in state ownership steering as a from of finance, specifically for Finnair</t>
  </si>
  <si>
    <t>Shipping guarantees</t>
  </si>
  <si>
    <t>EUR600m for shipping companies to operate and maintain cargo transport</t>
  </si>
  <si>
    <t>SME finance guarantees</t>
  </si>
  <si>
    <t>Reduction in pricing and fees for corona-relief financing for SMEs</t>
  </si>
  <si>
    <t>https://www.finnvera.fi/finnvera/uutishuone/uutiset/finnvera-alentaa-koronatilanteen-rahoitukseen-suunnattujen-takausten-hinnoittelua-merkittavasti</t>
  </si>
  <si>
    <t>SME grants</t>
  </si>
  <si>
    <t>Business Finland grant authority increased by EUR150m for SMEs</t>
  </si>
  <si>
    <t>Service sector SMEs to be given grants (remainder of fund assumed to split equally)</t>
  </si>
  <si>
    <t>Social care training</t>
  </si>
  <si>
    <t>EUR700k grants given to training for social care professionals</t>
  </si>
  <si>
    <t>Sole proprietors municipality support</t>
  </si>
  <si>
    <t>100m EUR allocated through municipalities for sole proprietors</t>
  </si>
  <si>
    <t>https://tem.fi/-/yksinyrittajat-voivat-hakea-tukea-kunnilta-koronavirustilanteessa</t>
  </si>
  <si>
    <t>Sole proprietors support</t>
  </si>
  <si>
    <t>150m in grants to sole proprietors, including pensioners</t>
  </si>
  <si>
    <t>Start-up allowance extension</t>
  </si>
  <si>
    <t>Granting of start-up money extended to end of 2020, to protect entrepreneurs.</t>
  </si>
  <si>
    <t>https://tem.fi/-/starttirahan-enimmaiskeston-pidennysta-jatketaan</t>
  </si>
  <si>
    <t>Start-up grant scheme extension</t>
  </si>
  <si>
    <t>Scheme extended until the end of 2020</t>
  </si>
  <si>
    <t>https://tem.fi/artikkeli/-/asset_publisher/starttirahan-enimmaiskestoa-pidennetaan-ja-tyonhakijan-haastattelujen-jarjestamista-joustavoitetaan</t>
  </si>
  <si>
    <t>State contribution to employee livelihood</t>
  </si>
  <si>
    <t>State contributes to the financing of earnings-related daily allowances for those in need of unemployment protection. These measures are strengthened and extended.</t>
  </si>
  <si>
    <t>https://stm.fi/-/tyontekijoiden-toimeentulon-vahvistamiseksi-tehtavia-lakimuutoksia-jatketaan-vuoden-loppuun-valtio-osallistuu-ansiopaivarahojen-rahoitukseen-myos-lomautusajalta</t>
  </si>
  <si>
    <t>State funding for unemployment benefits</t>
  </si>
  <si>
    <t>State contributes to the financing of earnings-related daily allowances paid during lay-off equal to basic daily allowance</t>
  </si>
  <si>
    <t>https://stm.fi/-/hallitus-esittaa-valtion-osallistumista-lomautusajalta-maksettavien-ansiopaivarahojen-rahoitukseen</t>
  </si>
  <si>
    <t>State guarantee for pension insurance for Finnair occupational pension re-lending</t>
  </si>
  <si>
    <t>State guarantee of EUR600m to Ilmarinen Pension Insurance Company as security for Finnair Plc's occupational pension re-lending.</t>
  </si>
  <si>
    <t>https://valtioneuvosto.fi/-/10616/hallitus-antoi-eduskunnalle-lisatalousarvioesityksen-koronaviruksen-vuoksi</t>
  </si>
  <si>
    <t>State Pension Fund investment</t>
  </si>
  <si>
    <t>Directing fund to increase investment in Finland by 500m</t>
  </si>
  <si>
    <t>Strengthening EuroHPC</t>
  </si>
  <si>
    <t>EUR26m to strengthen the expertise of the EuroHPC ecosystem and for scientific research related to crisis preparedness and security of supply</t>
  </si>
  <si>
    <t>Supplement for compensation for costs incurred in agriculture, horticulture, and rural businesses</t>
  </si>
  <si>
    <t>EUR30m in appropriation to supplement costs incurred to agriculture, horticulture and rural businesses</t>
  </si>
  <si>
    <t>https://valtioneuvosto.fi/en/-/10616/government-reaches-agreement-on-fifth-supplementary-budget-proposal-for-2020</t>
  </si>
  <si>
    <t>Fifth Supplementary Budget</t>
  </si>
  <si>
    <t>Support for businesses</t>
  </si>
  <si>
    <t>EUR100m to Business Finland to support businesses</t>
  </si>
  <si>
    <t>Support for culture, youth and sport</t>
  </si>
  <si>
    <t>EUR60m in appropriations for arts, culture, and sport</t>
  </si>
  <si>
    <t>Support for walking and cycling</t>
  </si>
  <si>
    <t>EUR18m for government support for walking and cycling in 2020</t>
  </si>
  <si>
    <t>Support to airport operator Finavia</t>
  </si>
  <si>
    <t>Airport operator Finavia will be supported through: a €249 million capital injection, a €33 million subordinated loan, and a €68 million compensation for the damages the company suffered directly due to the COVID-19 outbreak.</t>
  </si>
  <si>
    <t>https://ec.europa.eu/commission/presscorner/detail/en/ip_21_1210</t>
  </si>
  <si>
    <t>Support to Finnair</t>
  </si>
  <si>
    <t>Finland will compensate Finnair, in the form of a hybrid loan in the amount of €351.38 million, for the loss in income due to travel restrictions between 16 March to 31 December 2020.</t>
  </si>
  <si>
    <t>https://ec.europa.eu/commission/presscorner/detail/en/ip_21_809</t>
  </si>
  <si>
    <t>EC State Aid Temporary Framework - Article 107(2)(b)</t>
  </si>
  <si>
    <t>Supporting local government and hospital districts</t>
  </si>
  <si>
    <t>EUR1.4bn to support local government and hospital districts</t>
  </si>
  <si>
    <t>Supporting local government finance</t>
  </si>
  <si>
    <t>EUR350m in central government transfers for municipalities for test and trace services, along with EUR5m for the Province of Aland</t>
  </si>
  <si>
    <t>Sustainable growth support</t>
  </si>
  <si>
    <t>EUR20m to support sustainable growth in regions</t>
  </si>
  <si>
    <t>TE offices</t>
  </si>
  <si>
    <t>EUR20m to increase TE offices funding to help individuals find work</t>
  </si>
  <si>
    <t>TE Offices operating expenses</t>
  </si>
  <si>
    <t>EUR20m for the operating of TE services (Employment and Economic Development Offices)</t>
  </si>
  <si>
    <t>Temporary compensation to mitigate the epidemic</t>
  </si>
  <si>
    <t>EUR60m to support economically disadvantaged people and families who receive basic social assistance</t>
  </si>
  <si>
    <t>Tesi capital funding</t>
  </si>
  <si>
    <t>EUR250m to increase equity finance for Finnish industry companies</t>
  </si>
  <si>
    <t>Tourism and creative industries support</t>
  </si>
  <si>
    <t>EUR30m in funding for creative and tourism industries</t>
  </si>
  <si>
    <t>Tourism recovery and development funding</t>
  </si>
  <si>
    <t>4.5m EUR allocated to recovery and development of tourism.</t>
  </si>
  <si>
    <t>https://tem.fi/-/hallitus-tukee-matkailun-elpymista-ja-kehittamista-4-5-miljoonan-euron-lisarahoituksella</t>
  </si>
  <si>
    <t>Transport sector measures reserves</t>
  </si>
  <si>
    <t>EUR755.8m for sustainable transport projects over the next decade</t>
  </si>
  <si>
    <t>Unemployment and income support</t>
  </si>
  <si>
    <t>EUR1.2bn for various unemployment, housing and income support for individuals who have faced a reduction in income as a result of the pandemic</t>
  </si>
  <si>
    <t>Unemployment benefit expansion</t>
  </si>
  <si>
    <t>Increase of unemployment benefit threshold from EUR300 per month to EUR500 per month - individuals can now earn up to EUR500 per month and still claim unemployment benefit.</t>
  </si>
  <si>
    <t>https://stm.fi/-/tyottomyysetuuden-suojaosaa-korotetaan-ja-liikkuvuusavustuksen-ehtoja-muutetaan-valiaikaisesti</t>
  </si>
  <si>
    <t>Extension of previous expansion of unemployment benefit to end of July</t>
  </si>
  <si>
    <t>https://tem.fi/-/lakimuutos-laajentaa-lomautetun-oikeutta-tyottomyysetuuteen-seka-nopeuttaa-tyottomyysetuuden-hakemista-ja-saamista</t>
  </si>
  <si>
    <t>Expands right to unemployment benefit to those still engaged in business activities or studies, if laid off temporarily</t>
  </si>
  <si>
    <t>https://tem.fi/en/-/koronaviruksen-vuoksi-lomautusten-ilmoitusaikaa-ja-yhteistoimintaneuvotteluiden-kestoaikaa-lyhennetaan</t>
  </si>
  <si>
    <t>Unemployment benefit reserve</t>
  </si>
  <si>
    <t>EUR1.1bn increase in government share of earnings-related unemployment benefit and job compensation</t>
  </si>
  <si>
    <t>Unemployment extension</t>
  </si>
  <si>
    <t>Unemployment benefits extended to entrepreneurs and freelancers</t>
  </si>
  <si>
    <t>Unemployment security</t>
  </si>
  <si>
    <t>Unemployment security improved, removing deductible dates, and other changes, with EUR20m support</t>
  </si>
  <si>
    <t>Unemployment security expenditure covering</t>
  </si>
  <si>
    <t>EUR880m maximum liability for unemployment security</t>
  </si>
  <si>
    <t>Vaccine development and research</t>
  </si>
  <si>
    <t>EUR10m to the Academy of Finland for national COVID-19 vaccine development and research</t>
  </si>
  <si>
    <t>EUR110m to procure a COVID-19 vaccine</t>
  </si>
  <si>
    <t>VAT exemptions for PPE</t>
  </si>
  <si>
    <t>Sale of PPE required by pandemic made exempt from VAT</t>
  </si>
  <si>
    <t>VAT refunds</t>
  </si>
  <si>
    <t>VAT refunds for VAT paid in early 2020, and default interest rate applicable to payment arrangements and deferrals further reduced from 4% to 3%.</t>
  </si>
  <si>
    <t>https://vm.fi/-/alkuvuoden-arvonlisaverot-voidaan-palauttaa-yrityksille-osana-maksujarjestelya</t>
  </si>
  <si>
    <t>Water resource management</t>
  </si>
  <si>
    <t>EUR1.4m to cover expenditure on water resource management</t>
  </si>
  <si>
    <t>Wellbeing and support for children and young people</t>
  </si>
  <si>
    <t>EUR159m total for education, and other appropriations to balance the learning deficit caused by the coronavirus</t>
  </si>
  <si>
    <t>France</t>
  </si>
  <si>
    <t>"Directed" Innovation via dedicated acceleration strategies</t>
  </si>
  <si>
    <t>(PIA 4) Funding validating of research, technological maturation, and R&amp;D.</t>
  </si>
  <si>
    <t>https://www.gouvernement.fr/partage/12003-presentation-du-4e-programme-d-investissements-d-avenir-par-le-premier-ministre ; https://www.gouvernement.fr/sites/default/files/contenu/piece-jointe/2021/01/20210108_dp_programme_dinvestissements_davenir_vdef.pdf ; https://www.gouvernement.fr/qu-est-ce-qu-une-strategie-d-acceleration-pia4 ; https://www.gouvernement.fr/sites/default/files/contenu/piece-jointe/2021/01/vue_financiere_generale_du_pia_4.pdf</t>
  </si>
  <si>
    <t>Fourth Programme of Investments for the Future</t>
  </si>
  <si>
    <t>(PIA 4) Simplified financing at all levels, in priority research equipment and programmes.</t>
  </si>
  <si>
    <t>Funds for accelerating growth, in 4 strategies.</t>
  </si>
  <si>
    <t>https://www.gouvernement.fr/partage/12003-presentation-du-4e-programme-d-investissements-d-avenir-par-le-premier-ministre ; https://www.gouvernement.fr/sites/default/files/contenu/piece-jointe/2021/01/20210108_dp_programme_dinvestissements_davenir_vdef.pdf ; https://www.gouvernement.fr/qu-est-ce-qu-une-strategie-d-acceleration-pia4 ; https://www.gouvernement.fr/sites/default/files/contenu/piece-jointe/2021/01/vue_financiere_generale_du_pia_4.pdf ; https://www.gouvernement.fr/sites/default/files/document/document/2021/05/dossier_de_presse_premier_ministre_jean_castex_-_relancer_la_construction_durable_de_logements_dans_les_territoires.pdf</t>
  </si>
  <si>
    <t>PIA 4 (no environmentally detrimental investment permitted, ≥1/3 funds must go to green transition, total €20B by 2025) Funding for real world testing, priming and entering commercial stages.</t>
  </si>
  <si>
    <t>https://www.gouvernement.fr/partage/12003-presentation-du-4e-programme-d-investissements-d-avenir-par-le-premier-ministre ; https://www.gouvernement.fr/sites/default/files/contenu/piece-jointe/2021/01/20210108_dp_programme_dinvestissements_davenir_vdef.pdf ; https://www.gouvernement.fr/qu-est-ce-qu-une-strategie-d-acceleration-pia4 ; https://www.gouvernement.fr/sites/default/files/contenu/piece-jointe/2021/01/vue_financiere_generale_du_pia_4.pdf ; http://www.senat.fr/rap/l20-138-317/l20-138-3177.html</t>
  </si>
  <si>
    <t>Support in product releases</t>
  </si>
  <si>
    <t>"Structural" Innovation</t>
  </si>
  <si>
    <t>Financing ecosystem of higher education, research and valuation. €3B structures funded by interest on non-consumable endowments, €1.25B to finance research projects.</t>
  </si>
  <si>
    <t>Through innovation aide; €1.25B via Bpifrance, €0.5B to innovation competitions, €1B structuring R&amp;D projects, €0.5B regionalised extensions to the Programme. (675 million subtracted from total 3.25bn to account for 'Habiter La France De Demain' use of 675m EUR of PIA4 funds on innovation for sustainable construction and renovation efforts.)</t>
  </si>
  <si>
    <t>1. Mountain future fund</t>
  </si>
  <si>
    <t>300m EUR co-financed with the relevant regions will support investments in line with the plan; supporting tourism, local information centres etc. Another 31m EUR for engineering projects in the relevant regions.</t>
  </si>
  <si>
    <t>https://www.gouvernement.fr/partage/12302-plan-avenir-montagnes</t>
  </si>
  <si>
    <t>Plan for the Future of the Mountains</t>
  </si>
  <si>
    <t>12. Support for ecological transition for HCR actors in the mountains.</t>
  </si>
  <si>
    <t>Funding for hoteliers and restaurateurs' (HCR) ecological transition.</t>
  </si>
  <si>
    <t>B27</t>
  </si>
  <si>
    <t>13. Transferability of the right of first refusal</t>
  </si>
  <si>
    <t>Establishes for mountain tourism a transferability of the right of first refusal of commercial lessees in the event that premises are rented for the benefit of new property companies, to keep the residential tourism accommodation managed actively.</t>
  </si>
  <si>
    <t>3. Mobilising tourism loans</t>
  </si>
  <si>
    <t>For the benefit of mountain-based actors.</t>
  </si>
  <si>
    <t>4. Savings fund loans</t>
  </si>
  <si>
    <t>Via the guarantee from the Caisse des Dépôts (gov financial institution), making up one fifth of the total recovery loans for tourism.</t>
  </si>
  <si>
    <t>8. Loan for average sized social tourism operators</t>
  </si>
  <si>
    <t>Creates a new subordinated loan for intermediate-sized tourism operators.</t>
  </si>
  <si>
    <t>9. Reinforcement of means for promoting mountain destinations</t>
  </si>
  <si>
    <t>Funding to expand promotion efforts to bring tourism back to the mountains; the funding is for 2021 to 2024.</t>
  </si>
  <si>
    <t>Accompanying innovative companies throughout development</t>
  </si>
  <si>
    <t>Funding to innovative companies that individually or in collaborative programmes need financial support to cover R&amp;D risks. 1.95B €, from 20B detailed in January. This funding falls under France Relance. Note: for tracking purposes, funds included in later entries.</t>
  </si>
  <si>
    <t>Funds counted in later entries</t>
  </si>
  <si>
    <t>https://www.gouvernement.fr/4eme-programme-d-investissements-d-avenir-20-milliards-d-euros-pour-l-innovation-dont-plus-de-la</t>
  </si>
  <si>
    <t>Adoption of a national strategy on plant proteins</t>
  </si>
  <si>
    <t>Increase the independence of France for its supply of vegetable proteins for human and animal food. Aiming to diversity crops and put France at the forefront of vegetable protein development. Will be done by investments in farms and infrastructure surrounding these, supporting autonomy at local levels, promoting food education and R&amp;D.</t>
  </si>
  <si>
    <t>https://www.economie.gouv.fr/files/files/directions_services/plan-de-relance/annexe-fiche-mesures.pdf</t>
  </si>
  <si>
    <t>"France Relance"</t>
  </si>
  <si>
    <t>Aeronautics and automotive sector support</t>
  </si>
  <si>
    <t>Faced with the sudden drop in their activity and the uncertainties of the pandemic, companies in the aeronautical and automotive sectors will receive support to become more competitive, to support their employees to develop skills and R&amp;D support to continue to innovate.</t>
  </si>
  <si>
    <t>Aerospace package - indiscriminate</t>
  </si>
  <si>
    <t>Excluding EUR 7 bn to Air France, EUR 1.5 bn to carbon neutral R&amp;D, 0.832 bn to the military, the #PlanAero consists of an investment fund of EUR 1 bn (0.5 from July) to boost R&amp;D in ecological transition, funded partially by major aerospace firms (Airbus, Safran, Dassault &amp; Thales for total), , EUR 0.3 bn towards subcontractors in modernising equipment and plants, launching a green fuel airplane and other support towards current schemes.</t>
  </si>
  <si>
    <t>https://minefi.hosting.augure.com/Augure_Minefi/r/ContenuEnLigne/Download?id=94C9F4D9-0CB4-4D85-9026-7801E5E7F1E7&amp;filename=2196%20DP%20-%20Plan%20de%20soutien%20%C3%A0%20l%27a%C3%A9ronautique.pdf</t>
  </si>
  <si>
    <t>#PlanAero</t>
  </si>
  <si>
    <t>Afforestation measures</t>
  </si>
  <si>
    <t>Support resilience of forest ecosystems, and facilitate green investments in forestry production</t>
  </si>
  <si>
    <t>Aid in the from of exemptions from social security contributions</t>
  </si>
  <si>
    <t>Reductions of social security contributions, intended as a wage subsidy, are to be available until 31/12/2021. The aid is available to 'undertakings of less than 250 employees active in the tourism, hotel, restaurant, sport, culture, air transport and event sectors', similar undertakings dependent on the sectors mentioned and which experienced a downturn of at least 80% compared with the same period in 2019, and undertakings of less than 10 employees active in other sectors which were closed down due to containment measures re COVID-19.</t>
  </si>
  <si>
    <t>https://ec.europa.eu/competition/elojade/isef/case_details.cfm?proc_code=3_SA_62999</t>
  </si>
  <si>
    <t>SA.62999</t>
  </si>
  <si>
    <t>Air France - KLM Serious disturbance remedy</t>
  </si>
  <si>
    <t>Further to 7 billion EUR of earlier #PlanAero funding for Air France, the French government will be converting 3bn EUR in loans to Air France into perpetual hybrid debt, and participating in the raising of up to 1bn EUR of additional capital. Details to be released.</t>
  </si>
  <si>
    <t>https://ec.europa.eu/competition/elojade/isef/case_details.cfm?proc_code=3_SA_59913 ; https://www.ft.com/content/054705d4-30da-4cd5-a071-f1dfde366fa2</t>
  </si>
  <si>
    <t>Plan Aero</t>
  </si>
  <si>
    <t>Automatic financial aid for audiovisual productions—fiction or creative documentaries.</t>
  </si>
  <si>
    <t>Modifying earlier aid programs, the cap on aid from the state to fund such productions, due to the distorted market conditions induced by the covid-19 pandemic, is raised from 50 to 80% of costs of productions. SA.63559 extends this beyond the original timeline 1/10/20-30/6/21, to the 31.12/2021.</t>
  </si>
  <si>
    <t xml:space="preserve">https://ec.europa.eu/competition/elojade/isef/case_details.cfm?proc_code=3_SA_594377;https://ec.europa.eu/competition/elojade/isef/case_details.cfm?proc_code=3_SA_63559 </t>
  </si>
  <si>
    <t>SA.59437</t>
  </si>
  <si>
    <t>Automatic financial aid for cinematography and audiovisual productions</t>
  </si>
  <si>
    <t>Extension to 10/03/21 policies SA.59435 and 59437, supporting the cinematography through grants of financial aid up to 80% the value of the project, from July 2021 onwards.</t>
  </si>
  <si>
    <t>https://ec.europa.eu/competition/elojade/isef/case_details.cfm?proc_code=3_SA_63559</t>
  </si>
  <si>
    <t>SA.63558 &amp; SA.63559</t>
  </si>
  <si>
    <t>Automatic financial aid for cinematography productions.</t>
  </si>
  <si>
    <t>Modifying earlier aid programs, the cap on aid from the state to fund such productions, due to the distorted market conditions induced by the covid-19 pandemic, is raised from 50 to 80% of costs of productions. SA.63558 extends this beyond the original timeline 1/10/20-30/6/21, to the 31.12/2021.</t>
  </si>
  <si>
    <t>https://ec.europa.eu/competition/elojade/isef/case_details.cfm?proc_code=3_SA_59435</t>
  </si>
  <si>
    <t>SA.59435</t>
  </si>
  <si>
    <t>Automobile loan guarantee</t>
  </si>
  <si>
    <t>Issued €5 billion loan guarantee to Renault.</t>
  </si>
  <si>
    <t>https://ec.europa.eu/commission/presscorner/detail/en/ip_20_779</t>
  </si>
  <si>
    <t>Aviation modernisation funding</t>
  </si>
  <si>
    <t>EUR300m to modernise aviation</t>
  </si>
  <si>
    <t>https://www.euractiv.com/section/aerospace/news/france-unveils-e15bn-in-aerospace-aid-sets-green-goals/</t>
  </si>
  <si>
    <t>Expansion of first economic support plan</t>
  </si>
  <si>
    <t>Bank loan for airline (Air France-KLM)</t>
  </si>
  <si>
    <t>Provides a bank loan to Air France-KLM. The loan will be granted by a consortium of six French and international banks, and 90 percent of the loan will be guaranteed by the state. Green conditions attached.</t>
  </si>
  <si>
    <t>https://www.nytimes.com/2020/04/25/business/air-france-klm-bailout.html ; https://www.ft.com/content/a8549395-24f9-4337-a384-336bff20cb2f ; https://www.teletrader.com/french-govt-to-help-air-france-renault-with-12b/news/details/51962524?ts=1588202933676; https://www.bbc.co.uk/news/world-europe-52527517</t>
  </si>
  <si>
    <t>Biking and public transport support</t>
  </si>
  <si>
    <t>Supporting mobility alternatives for car transport, including short and long-distance journeys. Bike lanes, rail infrastructure and urban public transport are the three focus measures.</t>
  </si>
  <si>
    <t>Biking subsidies</t>
  </si>
  <si>
    <t>Scheme to provide bikers with subsidies for repairs</t>
  </si>
  <si>
    <t>https://www.bbc.co.uk/news/world-europe-52483684</t>
  </si>
  <si>
    <t>Car research and production modernising</t>
  </si>
  <si>
    <t>EUR1bn for research and modernising production in the auto industry</t>
  </si>
  <si>
    <t>https://www.bbc.co.uk/news/business-52814074</t>
  </si>
  <si>
    <t>Automobile support plan</t>
  </si>
  <si>
    <t>Cash injection to health workers</t>
  </si>
  <si>
    <t>Social workers and healthcare workers in hospitals will receive an additional monthly cash injection of 183 €/month. About 18 500 workers will be eligible</t>
  </si>
  <si>
    <t>https://www.gouvernement.fr/partage/12104-augmentation-de-183-euros-nets-par-mois-pour-les-personnels-sociaux-et-medico-sociaux-des-hopitaux</t>
  </si>
  <si>
    <t>Cash support for families</t>
  </si>
  <si>
    <t>Allowance increase to families with modest incomes to support back-to-school expenses</t>
  </si>
  <si>
    <t>Compensation for beef cattle farmers</t>
  </si>
  <si>
    <t>Funding for aid, administered via FranceAgriMer, for beef cattle farmers. Available on application from July 15th, and until September 15 2021.</t>
  </si>
  <si>
    <t>https://ec.europa.eu/competition/state_aid/cases1/202127/295084_2293603_50_2.pdf ; https://ec.europa.eu/competition/elojade/isef/case_details.cfm?proc_code=3_SA_63564</t>
  </si>
  <si>
    <t>SA.63564</t>
  </si>
  <si>
    <t>Compensation for retail businesses affected by COVID-19.</t>
  </si>
  <si>
    <t>Compensation available to retail sector for losses incurred Feb-May 2021 (to be claimed until 31/12/21), for establishments unable to welcome clients in this period due to COVID closures. Form of aid is a one-time payment. The 700m € budget comes from state budget.</t>
  </si>
  <si>
    <t>https://ec.europa.eu/competition/elojade/isef/case_details.cfm?proc_code=3_SA_62625</t>
  </si>
  <si>
    <t>SA.62625</t>
  </si>
  <si>
    <t>Compensation for uncovered fixed costs</t>
  </si>
  <si>
    <t>Funding budgeted 2bn EUR for SME and large enterprises, to partially compensate for uncovered fixed costs incurred from 1/1/21-30/11/21 due to the restrictive measures put in place to tackle covid. Up to 10 million available per enterprise.</t>
  </si>
  <si>
    <t>https://ec.europa.eu/competition/state_aid/cases1/202112/292826_2256153_93_2.pdf</t>
  </si>
  <si>
    <t>SA.61330</t>
  </si>
  <si>
    <t>Compensation to social security</t>
  </si>
  <si>
    <t>Budget action (credit opening) to cover tax relief to an expected value of ≥ EUR 3B to worst affected companies.</t>
  </si>
  <si>
    <t>https://minefi.hosting.augure.com/Augure_Minefi/r/ContenuEnLigne/Download?id=76066430-5033-4426-80CE-2B33E9F535E4&amp;filename=PLFR3.pdf ; https://www.gouvernement.fr/sites/default/files/document/document/2020/05/dossier_de_presse_-_comite_interministeriel_du_tourisme_-_14.05.2020.pdf</t>
  </si>
  <si>
    <t>Third Amended Finance Bill (2020)</t>
  </si>
  <si>
    <t>Programme nº 360</t>
  </si>
  <si>
    <t>Connectivity infrastructure investment</t>
  </si>
  <si>
    <t>Connectivity plan which contains funding for optical fibre and 4G in order to guarantee internet access across the country, telenetworks and rural digital access</t>
  </si>
  <si>
    <t>https://www.gouvernement.fr/partage/12032-le-numerique-du-quotidien-au-coeur-du-plan-de-relance</t>
  </si>
  <si>
    <t>COVID-19 Amendment of State aid measures SA.56709, SA.56985, SA.56868, SA.57219, SA.57367, SA.57695, SA.57754 and SA.60965</t>
  </si>
  <si>
    <t>The titular measures are amended such that they will expire 31/12/21, rather than the end of June. The measures concern financing for enterprises, guarantees for french exporters, the temporary support programme for enterprises, the guaranteeing of loans, state aid for covid-related R&amp;D, subordinated public loan aide scheme, part time work support, and the paid leave compensation scheme. The budget for the temporary support programme for enterprises (SA.56985) is increased from EUR20bn to 50bn.</t>
  </si>
  <si>
    <t>https://ec.europa.eu/competition/state_aid/cases1/202112/292862_2257100_19_2.pdf ; https://ec.europa.eu/competition/elojade/isef/case_details.cfm?proc_code=3_SA_62102</t>
  </si>
  <si>
    <t>State Aid SA.62102</t>
  </si>
  <si>
    <t>Funds to invest targeting sectors, markets or technologies key to (M), in the context of global strategy; to be determined on-going, including for teaching digital skills, innovation in AI, infectious disease research etc. €0.50B specifically for creating and growing a market for financing innovative companies. 3.1B €, falls under 20B total announced in January. Note: for tracking purposes, funds included in later entries.</t>
  </si>
  <si>
    <t>Creating job opportunities for young people</t>
  </si>
  <si>
    <t>Counselling support, founding of entrepreneurial networks and training funds, increasing beneficiaries of the "youth guarantee" allowance and employment initiative contracts, both of which supports employers hiring young people</t>
  </si>
  <si>
    <t>Creating of new hardship fund</t>
  </si>
  <si>
    <t>Creation of a new hardship fund which includes; Households already registered under the RSA or ASS schemes are eligible for 150 €, plus an additional 100 for each child; A one-off payment of €150 for youth people, approximately 1.3 mn; Free distribution of face coverings, support to simplify administration for anti-poverty charities</t>
  </si>
  <si>
    <t>https://www.gouvernement.fr/partage/11822-de-nouvelles-mesures-contre-la-bascule-dans-la-pauvrete</t>
  </si>
  <si>
    <t>Anti-poverty strategy</t>
  </si>
  <si>
    <t>Cultural sector support plan</t>
  </si>
  <si>
    <t>€ 1.3 billion for the "cultural sector"</t>
  </si>
  <si>
    <t>https://minefi.hosting.augure.com/Augure_Minefi/r/ContenuEnLigne/Download?id=BEFA5371-3EDB-49B0-8CA0-5926978FED71&amp;filename=2202-1050%20-%20Communiqu%C3%A9%20de%20presse%20-%203%C3%A8me%20projet%20de%20loi%20de%20finances%20rectificative.pdf</t>
  </si>
  <si>
    <t>Culture sector support</t>
  </si>
  <si>
    <t>Support to businesses in the culture and arts sectors, including the restoration of heritage buildings, performance and concerts, higher education, media and press sector</t>
  </si>
  <si>
    <t>Deferral of social security contribution and fiscal tax deadlines</t>
  </si>
  <si>
    <t>Deferral of social payment deadlines (including social security contributions) and direct taxes, up to €32.5 billion.</t>
  </si>
  <si>
    <t>https://www.gouvernement.fr/sites/default/files/document/document/2020/03/presentation_-_point_de_situation_sur_le_covid-19_-_28.03.2020.pdf ; https://www.politico.eu/article/france-injects-billions-into-stimulus-plan-amid-coronavirus-chaos-bruno-le-maire-economic-catastrophe/</t>
  </si>
  <si>
    <t>First economic support plan</t>
  </si>
  <si>
    <t>Developing green innovations and technologies</t>
  </si>
  <si>
    <t>Funds mobilised, accompanying France Relance, to support sectors as titled; examples given include carbon-free energy &amp; particularly hydrogen, recycling, biosourced products and industrial biotechnology. 3.4B €, falls under 20B total announced more broadly in January. Note: for tracking purposes, funds included in later entries.</t>
  </si>
  <si>
    <t>Digital health strategy</t>
  </si>
  <si>
    <t>2B € over 3 years allocated to investment creating a healthy digital space, of which 600M € is reserved for the care sector.</t>
  </si>
  <si>
    <t>https://www.gouvernement.fr/sites/default/files/contenu/piece-jointe/2021/03/dossier_de_presse_-_segur_de_la_sante_relance_de_linvestissement_-_09.03.2021.pdf</t>
  </si>
  <si>
    <t>Road to Health (Ségur de la Santé):</t>
  </si>
  <si>
    <t>Digitalisation of companies</t>
  </si>
  <si>
    <t>Support to the digital transition, raising awareness and subsidising investments in industry and education system, accelerating research in cybersecurity</t>
  </si>
  <si>
    <t>Digitalisation of education</t>
  </si>
  <si>
    <t>Plan to make education more digitalised, for example through the creation of an online content platform, making public educational material free online, supporting remote learning</t>
  </si>
  <si>
    <t>Direct government loan for airline (Air France-KLM)</t>
  </si>
  <si>
    <t>Provides a direct government loan to Air France-KLM.</t>
  </si>
  <si>
    <t>https://www.nytimes.com/2020/04/25/business/air-france-klm-bailout.html</t>
  </si>
  <si>
    <t>Emergency payments to households</t>
  </si>
  <si>
    <t>Provides emergency aid to households, including 150 euros per family and 100 euros per child to families receiving welfare benefits as well of 100 euros per child to individuals on housing benefit.</t>
  </si>
  <si>
    <t>https://www.france24.com/en/20200415-france-boosts-covid-19-economic-rescue-package-to-%E2%82%AC110-billion ; http://www.rfi.fr/en/france/20200415-french-government-boosts-covid-19-emergency-fund-to-110-billion-euros-health-workers-unemployed-coronavirus</t>
  </si>
  <si>
    <t>Energy upgrade of private buildings</t>
  </si>
  <si>
    <t>Increased support to overall renovations, energy efficiency renovations and support to renovation professions through regional events and communications campaign</t>
  </si>
  <si>
    <t>Energy upgrade of public buildings</t>
  </si>
  <si>
    <t>Focuses on three types of renovations. 1. "Quick gain" actions, such as control, management and regulation
heating systems, modernization of lighting systems, etc. 2. energy renovation work relating to major maintenance or renewal of systems (insulation
building, change of equipment, etc.)
3. major rehabilitation real estate operations including components other than energy renovation
(upgrading to safety and accessibility standards, comfort, etc.)</t>
  </si>
  <si>
    <t>Energy upgrade of social housing buildings</t>
  </si>
  <si>
    <t>Energy efficiency renovation of social housing, hostels and care homes</t>
  </si>
  <si>
    <t>EV Grants</t>
  </si>
  <si>
    <t>EUR1bn for grants of up to EUR 7000 to purchase EVs</t>
  </si>
  <si>
    <t>https://www.gouvernement.fr/sites/default/files/document/document/2020/05/dossier_de_presse_-_comite_interministeriel_du_tourisme_-_14.05.2020.pdf</t>
  </si>
  <si>
    <t>Exemption from social contributions for SME and very small companies</t>
  </si>
  <si>
    <t>For at least March-June onwards, precisely 'the period of closure or very low activity', the exemption valued to 20% of salaries paid since Feb.</t>
  </si>
  <si>
    <t>Tourism Plan</t>
  </si>
  <si>
    <t>Measure 6</t>
  </si>
  <si>
    <t>Exemption of payment of social security for SMEs</t>
  </si>
  <si>
    <t>Very small businesses and SMEs which have lost more than 50 % of their revenue can apply for exemption of social security payments.</t>
  </si>
  <si>
    <t>https://minefi.hosting.augure.com/Augure_Minefi/r/ContenuEnLigne/Download?id=D7ACB53E-2281-48E6-8A5E-3554D0CE5B67&amp;filename=203%20-%20Renforcement%20du%20dispositif%20de%20soutien%20aux%20entreprises%20impact%C3%A9es%20par%20les%20nouvelles%20restrictions%20d%E2%80%99accueil%20au%20public%20.pdf</t>
  </si>
  <si>
    <t>Extended Solidarity fund to SMEs and specific sectors</t>
  </si>
  <si>
    <t>Second round of Solidarity Funding of EUR 7 billion to loan money to SMEs and specific sectors.</t>
  </si>
  <si>
    <t>https://www.economie.gouv.fr/demarrage-2nd-volet-fonds-solidarite#</t>
  </si>
  <si>
    <t>Extension of solar panel subsidies</t>
  </si>
  <si>
    <t>The government cancelled the planned phasing out of rooftop solar subsidies and has approved 288 wind and solar energy projects</t>
  </si>
  <si>
    <t>https://www.theguardian.com/environment/2020/apr/17/polluter-bailouts-and-lobbying-during-covid-19-pandemic</t>
  </si>
  <si>
    <t>Fibre-optic investments</t>
  </si>
  <si>
    <t>Launching a national plan to accelerate the deployment of optical fibre and to improve the digital connectivity of the country</t>
  </si>
  <si>
    <t>Financial assistance to people with disabilities</t>
  </si>
  <si>
    <t>Supporting employers who hire workers with disabilities for a maximum of €4,000</t>
  </si>
  <si>
    <t>Financial support mechanisms to aviation industry</t>
  </si>
  <si>
    <t>As a part of the #PlanAero package, the French export credit agency Bpifrance Assurance Export is given extended funding to issue loan guarantees to the aviation sector.</t>
  </si>
  <si>
    <t>https://minefi.hosting.augure.com/Augure_Minefi/r/ContenuEnLigne/Download?id=7527227F-7F00-40D8-BBBD-C73ACCFE38E3&amp;filename=1040%20-%20G%C3%A9rald%20DARMANIN%20annonce%20que%20les%20possibilit%C3%A9s%20de%20report%20des%20cotisations%20sociales%20sont%20prolong%C3%A9es%20pour%20le%20mois%20de%20juin%2C%20sur%20demande..pdf</t>
  </si>
  <si>
    <t>Financing of space technologies</t>
  </si>
  <si>
    <t>Support to improve satellite telecommunications, earth observation and nanosatellite technologies and long-term; space surveillance, maintenance of satellites in orbit and AI</t>
  </si>
  <si>
    <t>French export support</t>
  </si>
  <si>
    <t>Financial support to export companies, especially SMEs.</t>
  </si>
  <si>
    <t>Fund to modernise industrial processes</t>
  </si>
  <si>
    <t>EUR300m financing scheme for modernising industrial processes</t>
  </si>
  <si>
    <t>https://www.flightglobal.com/aerospace/a320-successor-among-ambitions-outlined-in-french-aid-scheme/138753.article ; https://minefi.hosting.augure.com/Augure_Minefi/r/ContenuEnLigne/Download?id=76066430-5033-4426-80CE-2B33E9F535E4&amp;filename=PLFR3.pdf</t>
  </si>
  <si>
    <t>Funding startups and SMEs in tech</t>
  </si>
  <si>
    <t>€ 1.2 billion, including € 700 million from public funds for startups and SMEs in technology</t>
  </si>
  <si>
    <t>Funds to accelerate current transport infrastructure projects</t>
  </si>
  <si>
    <t>Supporting the construction of charging stations, promotion of shifts to public transport and shared transportation, the river network of freight transport and maritime traffic surveillance and rescue infrastructure</t>
  </si>
  <si>
    <t>Funds to finance SMEs, both loans and grants</t>
  </si>
  <si>
    <t>Long- and short-term financing instruments made available to French businesses</t>
  </si>
  <si>
    <t>Further investments in innovation programs</t>
  </si>
  <si>
    <t>The Investments for the Future (PIA) program finances innovative projects, contributing to the transformation of the country, sustainable growth and the creation of future jobs. Will focus on financing of exceptional investments in emerging technologies which increase the competitiveness of the French economy and the ecological transition, as well as funding for education and R&amp;D</t>
  </si>
  <si>
    <t>Greening ports and harbours</t>
  </si>
  <si>
    <t>Development of port infrastructure, more efficient equipment, river and rail infrastructure, electrification of dock, gas and hydrogen fuelling points, renewal of State fleet</t>
  </si>
  <si>
    <t>Greening state car fleet</t>
  </si>
  <si>
    <t>Replacement of the State car fleet, including those of ministries and public agencies, as well as those of the police and customs. Total of 64 000 vehicles will be replaced for EV or hybrid vehicles.</t>
  </si>
  <si>
    <t>Health care education</t>
  </si>
  <si>
    <t>A 200 M€ package to create 16000 new places on training programs by 2022, for nursing (12600), caregivers (6600) and social and education support workers (3400), as well as advertising them, streamlining pathways etc. Funding comes from France Relance, so not included here so as to avoid double counting (already entered in Segur de la Santé)</t>
  </si>
  <si>
    <t>https://www.gouvernement.fr/formation-des-soignants-16-000-nouvelles-places-d-ici-a-2022 ; https://www.gouvernement.fr/sites/default/files/document/document/2021/03/communique_de_presse_de_m._jean_castex_premier_ministre_-_plan_daugmentation_des_places_en_formations_sanitaires_et_sociales_avec_regions_de_france_-_04.03.2021.pdf</t>
  </si>
  <si>
    <t>Health investment plan</t>
  </si>
  <si>
    <t>Investing €6Bn in health and social sector through the transformation, renovation, equipment and digital upgrading of medical establishments. (value included later in Ségur de la Santé health bill, which added a further €13bn to this, for a total program of 19bn EUR in investment in health).</t>
  </si>
  <si>
    <t>Homelessness support</t>
  </si>
  <si>
    <t>Increased access to housing and accommodation for homeless people, including support to renovate existing centers</t>
  </si>
  <si>
    <t>Improved access to accommodation and housing</t>
  </si>
  <si>
    <t>€150 aid to support rent payments, provision of accommodation for pregnant women, social and food support made available for 45 000 people, increasing social housing</t>
  </si>
  <si>
    <t>Improved connectivity and quality of rail network</t>
  </si>
  <si>
    <t>Measures focusing on upgrades, ensuring network security, and modernising the system.</t>
  </si>
  <si>
    <t>Improving access to digital solutions and communications</t>
  </si>
  <si>
    <t>Investment to improve facilities in rural and remote areas in the French territories</t>
  </si>
  <si>
    <t>Improving and expanding care sector</t>
  </si>
  <si>
    <t>1.5B € credits over 5 years, to renovate or create places in care homes.</t>
  </si>
  <si>
    <t>Incentives for consumers to purchase low-emissions vehicles</t>
  </si>
  <si>
    <t>Support to R&amp;D, bonuses for conversion of vehicle engines, construction of charging stations with the objective to increase EV charging point to 100 000 by 2021</t>
  </si>
  <si>
    <t>Increased capacity of education institutions</t>
  </si>
  <si>
    <t>Increasing education institution's capacity to accept applications, including for vocational training</t>
  </si>
  <si>
    <t>Indemnity of downstream poultry companies</t>
  </si>
  <si>
    <t>Aid for those companies impacted by the measures taken to combat avian flu H5N8.</t>
  </si>
  <si>
    <t>https://ec.europa.eu/competition/elojade/isef/case_details.cfm?proc_code=3_SA_63370</t>
  </si>
  <si>
    <t>SA.63370</t>
  </si>
  <si>
    <t>Infrastructure and construction support to combat urban sprawl</t>
  </si>
  <si>
    <t>Fund to densify urban areas by upgrading buildings and public spaces</t>
  </si>
  <si>
    <t>Investment in health</t>
  </si>
  <si>
    <t>9B €, spread over 10 years, to directly finance new investment in health facilities; 1.5B supporting current facilities, 6.5B to transform care offerings, and 1B to cover the gaps that may arise over 10 years as the plan is implemented.</t>
  </si>
  <si>
    <t>Investment in quantum technologies</t>
  </si>
  <si>
    <t>1.8 bn EUR into quantum technology research and development.</t>
  </si>
  <si>
    <t>https://www.gouvernement.fr/18-m-eu-en-faveur-des-technologies-quantiques</t>
  </si>
  <si>
    <t>Investment in Tours' University Hospital</t>
  </si>
  <si>
    <t>Under the scope of the Ségur de la Santé programme, 90 million EUR are introduced, making the total government investment in the University Hospital of Tours a sum of 165 million. A new site at Trousseau will be built, along with work on the Bretonneau site, in this ongoing project, begun in 2017.</t>
  </si>
  <si>
    <t>https://www.gouvernement.fr/sites/default/files/document/document/2021/04/communique_de_presse_de_m.jean_castex_premier_ministre_-_investissement_segur_-_tours_-_02.04.2021.pdf</t>
  </si>
  <si>
    <t>Road to Health (Ségur de la Santé)</t>
  </si>
  <si>
    <t>Investments in youth employment in the sports sector</t>
  </si>
  <si>
    <t>Employment assistance to finance 2,500 new jobs in sports sector, primarily for young people. Emphasis on readiness for France hosting the Olympic Games in 2024.</t>
  </si>
  <si>
    <t>Investments to accompany reopening and transformation of sector</t>
  </si>
  <si>
    <t>Funds, via Bpifrance and Territories' Bank: most significantly €1B to 'relaunch' programme, and €1.3B – estimated to have effective value of €6.7B via multipliers over long-term – in compensation efforts and investment within tourism sector.</t>
  </si>
  <si>
    <t>Measures 13-17</t>
  </si>
  <si>
    <t>Job support scheme</t>
  </si>
  <si>
    <t>Furlough schemes for the whole of France, including territories.</t>
  </si>
  <si>
    <t>Land recycling fund</t>
  </si>
  <si>
    <t>The fund for converting, developing, and recycling dilapidated buildings (previously established with a €0.3Bn budget) is increased by €0.35Bn, whilst the original funds are to be mobilised before the end of 2021 (accelerated from the initial 2-year timeline). A call for candidate projects will be put out summer 2021.</t>
  </si>
  <si>
    <t>https://www.gouvernement.fr/partage/12289-relancer-la-construction-durable-de-logements-dans-les-territoires</t>
  </si>
  <si>
    <t>Liquidity and innovation support to space exploration companies</t>
  </si>
  <si>
    <t>Support consists of two components: liquidity support and stimulus of research and innovation. Focus on improving their competitiveness, maintaining critical skills in our territory, and
support towards the digital and environmental transition</t>
  </si>
  <si>
    <t>Loan for electronics retail firm (FNAC-Darty)</t>
  </si>
  <si>
    <t>Provides a state-guaranteed loan to the electronics retail firm, FNAC-Darty.</t>
  </si>
  <si>
    <t>https://www.nytimes.com/2020/04/25/business/air-france-klm-bailout.html ; https://www.france24.com/en/20200419-french-retail-giant-fnac-darty-gets-%E2%82%AC500-million-state-backed-loan ; https://www.teletrader.com/french-govt-to-help-air-france-renault-with-12b/news/details/51962524?ts=1588202933676</t>
  </si>
  <si>
    <t>Loan to Renault</t>
  </si>
  <si>
    <t>EUR5bn loan to Renault, with the condition of participating in the France/Germany battery development program.</t>
  </si>
  <si>
    <t>https://www.bbc.co.uk/news/business-52814074 ; https://minefi.hosting.augure.com/Augure_Minefi/r/ContenuEnLigne/Download?id=BEFA5371-3EDB-49B0-8CA0-5926978FED71&amp;filename=2202-1050%20-%20Communiqué%20de%20presse%20-%203ème%20projet%20de%20loi%20de%20finances%20rectificative.pdf ; https://minefi.hosting.augure.com/Augure_Minefi/r/ContenuEnLigne/Download?id=76066430-5033-4426-80CE-2B33E9F535E4&amp;filename=PLFR3.pdf</t>
  </si>
  <si>
    <t>Long-term support of green innovation</t>
  </si>
  <si>
    <t>The "future investment program" will focus on the green transition: low-carbon energies, circular economy, sustainable transport and mobility, responsible agriculture and sovereignty of food supply, and urbanisation.</t>
  </si>
  <si>
    <t>Measure 1: Priority research program for sustainable cities and innovative buildings</t>
  </si>
  <si>
    <t>The funding comes from PIA4; the total (675m EUR) is subtracted from above PIA4 entries and included here under the strategy for innovation in sustainable construction (page 20 onwards of the linked press release). Measure 1 will fund the development and structuring of a research community on the national scale for sustainable cities.</t>
  </si>
  <si>
    <t>Strategy for innovation in sustainable construction</t>
  </si>
  <si>
    <t>Measure 10: Accompany development for sustainable methodologies</t>
  </si>
  <si>
    <t>A call for projects with three common themes: renovation, digital, wood/biosources/resources. The projects will be principally from enterprises, and should involve methodologies or technologies industrialising new sustainable techniques.</t>
  </si>
  <si>
    <t>Measure 12: Support pre-deployment and deployment</t>
  </si>
  <si>
    <t>Support for enterprises in their investments in new production chains and with mixed resources in construction, to enable innovation in construction in low carbon manners.</t>
  </si>
  <si>
    <t>Measure 2: The demonstrators of sustainable cities</t>
  </si>
  <si>
    <t>The measure aims to create a national network of urban testers illustrating the diverse range of challenges in transitioning french urban spaces. Further to this, the measure will fund development of tools and methods for innovation and management of projects for sustainable urban transition. Each candidate project will be 'incubated' from 24 to 36 months financially and technically by the state—applications open 21/05/2021.</t>
  </si>
  <si>
    <t>Measure 3: Developing skills and jobs of tomorrow</t>
  </si>
  <si>
    <t>This measure will fund the development, including through creating hybrid university courses, and new teaching networks, and integrating digital numeracy into existing courses.</t>
  </si>
  <si>
    <t>Measure 4: Sustainable digital sector</t>
  </si>
  <si>
    <t>Funding for a call for projects in this sector, to be opened in autumn 2021. The measure aims to develop local economies through innovation in informatics, and learning from 'smart cities'.</t>
  </si>
  <si>
    <t>Measure 6: Support innovative offerings for high environmental performance</t>
  </si>
  <si>
    <t>The corresponding devices will be able to be launched at the start of 2022. Co-construction with enterprises and experts, funded by the state.</t>
  </si>
  <si>
    <t>Measure 8: Motivate renovation</t>
  </si>
  <si>
    <t>Funding to contribute to the expansion of renovations; a call for projects viewing to offer digital collaborative platforms for renovation. This policy will support commitments under France Relance for more than 5Bn EUR towards the energy renovation of buildings.</t>
  </si>
  <si>
    <t>Measure 9: Support the maturation of R&amp;D projects</t>
  </si>
  <si>
    <t>The funding will support the acceleration of emergence of new technologies and collaborative innovation.</t>
  </si>
  <si>
    <t>Military investment procurement</t>
  </si>
  <si>
    <t>EUR600m to purchase military aviation</t>
  </si>
  <si>
    <t>https://www.defenseworld.net/news/27171/France_Speeds_Up_Aircraft_Procurement_to_Revive_Ailing_Aerospace_Industry ; https://minefi.hosting.augure.com/Augure_Minefi/r/ContenuEnLigne/Download?id=76066430-5033-4426-80CE-2B33E9F535E4&amp;filename=PLFR3.pdf</t>
  </si>
  <si>
    <t>Modernising disability support</t>
  </si>
  <si>
    <t>300M €, spread over 10 years, dedicated to modernising health offerings for handicapped individuals.</t>
  </si>
  <si>
    <t>Modification to SA.63654</t>
  </si>
  <si>
    <t>The direct grant aid mechanism to beef cattle farmers has had its application window extended beyond September 2021, until the 31 December 2021, although the value of the package is not expected to change.</t>
  </si>
  <si>
    <t>https://ec.europa.eu/competition/elojade/isef/case_details.cfm?proc_code=3_SA_100299</t>
  </si>
  <si>
    <t>SA.100299</t>
  </si>
  <si>
    <t>Modifications to tax credits for audiovisual sector</t>
  </si>
  <si>
    <t>Officially published 19/11/21, this policy consists of a measure respectively for the audiovisual sector and for documentarians, reducing their total corporate taxes by a net value of 7.6M EUR and 7M EUR respectively. The support is in the context of pandemic measures impacting these sectors earliest, and for the most sustained period.</t>
  </si>
  <si>
    <t>https://ec.europa.eu/competition/elojade/isef/case_details.cfm?proc_code=3_SA_63595</t>
  </si>
  <si>
    <t>SA.63595</t>
  </si>
  <si>
    <t>National hydrogen strategy</t>
  </si>
  <si>
    <t>A national hydrogen strategy which will include supporting regional business in the sector and general R&amp;D. 3.4bn by 2023, 7.2bn by 2030.</t>
  </si>
  <si>
    <t>Nuclear sector support</t>
  </si>
  <si>
    <t>Support to the nuclear power sector and the competitiveness of companies through their modernization. Aims to promote innovation, particularly in waste management</t>
  </si>
  <si>
    <t>Optical fibre investment</t>
  </si>
  <si>
    <t>EUR 0.57 bn into optical fibre investments as part of the gov'ts strategy to deploy digital access across the country</t>
  </si>
  <si>
    <t>https://www.gouvernement.fr/570-millions-d-euros-pour-generaliser-la-fibre-optique</t>
  </si>
  <si>
    <t>Partial compensation for enterprises affected by regulations barring public access during the pandemic.</t>
  </si>
  <si>
    <t>Measure supports hospitality, sport, shopping and other related businesses, covering some of the estimated losses induced by lockdown measures/those restrictions barring public access to venues, with a total budget of 700m EUR.</t>
  </si>
  <si>
    <t>https://ec.europa.eu/competition/elojade/isef/case_details.cfm?proc_code=3_SA_64114</t>
  </si>
  <si>
    <t>SA.64114</t>
  </si>
  <si>
    <t>Payment relief for VSEs and SMEs</t>
  </si>
  <si>
    <t>Cancelled rents and fees for occupying the public domain through national lessors for very small enterprises (VSEs) and small and medium-sized enterprises (SMEs).</t>
  </si>
  <si>
    <t>https://www.economie.gouv.fr/mesures-soutien-restaurants-cafes-hotels-entreprises-tourisme</t>
  </si>
  <si>
    <t>Professional experience support to young people</t>
  </si>
  <si>
    <t>Increase number of young people volunteering in the "Civic service" programme, and vocational training support</t>
  </si>
  <si>
    <t>Prolonging of state aid measures SA.56709, SA.56985, SA.57367, SA.57695, SA.57754, SA.61330, SA.62568, SA.62999, SA.63564 et SA.63656.</t>
  </si>
  <si>
    <t>Each policy is extended to the end of June, 2022. Total budgetary increases: SA.56985 (support for enterprises) increased by 5Bn € to 55Bn EUR; SA61330 (Direct grants for SMEs) increased by 5.3Bn € to 7.3Bn EUR.</t>
  </si>
  <si>
    <t>https://ec.europa.eu/competition/elojade/isef/case_details.cfm?proc_code=3_SA_100959</t>
  </si>
  <si>
    <t>SA.100959</t>
  </si>
  <si>
    <t>Promoting a "circular economy" restructuring</t>
  </si>
  <si>
    <t>Supporting the reduction of plastic (esp. single-use) and accelerate the recovery of plastics, in particular by incorporating plastics recycled into new products. Supporting companies in the sector with subsidies and R&amp;D.</t>
  </si>
  <si>
    <t>Promotion of higher education for working-class students</t>
  </si>
  <si>
    <t>Creating partnerships between higher education establishments and colleges and high schools, including boarding schools</t>
  </si>
  <si>
    <t>Provision of loans to job-seekers</t>
  </si>
  <si>
    <t>Supporting start-ups and entrepreneurial initiatives for job-seekers</t>
  </si>
  <si>
    <t>R&amp;D to carbon neutral air fleet</t>
  </si>
  <si>
    <t>As a part of the 15 bn package, 1.5 bn has been earmarked to support research into the development of carbon neutral aircrafts by 2035</t>
  </si>
  <si>
    <t>Renewal and development of agricultural equipment</t>
  </si>
  <si>
    <t>Bonus available to farmers to buy more efficient equipment, supporting manufacturers and developers to develop such solutions</t>
  </si>
  <si>
    <t>Rent and utilities deferment for struggling small businesses</t>
  </si>
  <si>
    <t>Proposes rent deferment and the deferment of payments for water, gas and electricity for small businesses facing difficulties during the crisis.</t>
  </si>
  <si>
    <t>https://www.gouvernement.fr/sites/default/files/document/document/2020/03/presentation_-_point_de_situation_sur_le_covid-19_-_28.03.2020.pdf</t>
  </si>
  <si>
    <t>Research and innovation support</t>
  </si>
  <si>
    <t>Increased support for universities, schools, research and technology transfer organizations, to strengthen their international scientific influence, develop hubs for research of societal transitions, energy transition and technology. Increase of annual budget of National Research Council</t>
  </si>
  <si>
    <t>Restoration and biodiversity measures</t>
  </si>
  <si>
    <t>Adaptation and biodiversity restoration projects around heavy infrastructure, natural parks and coastal areas</t>
  </si>
  <si>
    <t>Restoring financial capacity to health services</t>
  </si>
  <si>
    <t>6.5B € relieving debt burdens. Health establishments will be able to relaunch their current investment. To be mobilised over 10 years.</t>
  </si>
  <si>
    <t>Restructuring of real estate companies</t>
  </si>
  <si>
    <t>Providing support to regional property companies who are struggling, particularly in small towns and rural areas</t>
  </si>
  <si>
    <t>Road transport relief fund</t>
  </si>
  <si>
    <t>Announced an additional EUR 50 million of additional relief for road transport passengers, and the inclusion of tourism coaches and buses within the package. The government will immediately allow road passenger transport to apply for the accelerated tax refund for domestic consumption of energy products (TICPE). Normally, passenger transport companies have to pay taxes on diesel consumption. The reimbursement will apply to the taxes paid on consumption during the first quarter of 2020.</t>
  </si>
  <si>
    <t>https://minefi.hosting.augure.com/Augure_Minefi/r/ContenuEnLigne/Download?id=C6FAEA94-6A92-4013-A574-3E7A9FCD76F7&amp;filename=1029.pdf</t>
  </si>
  <si>
    <t>Rural energy and electricity network resilience</t>
  </si>
  <si>
    <t>Increase investments in distribution network in rural areas. These include:
• Network reconstruction works for areas affected by natural disasters (in
Drôme or Ardèche for example);
• Replacement of certain materials such as bare wires;
• Construction of small battery banks to serve isolated villages;</t>
  </si>
  <si>
    <t>Simplified and reinforced partial unemployment system</t>
  </si>
  <si>
    <t>Provides funding for a simplified and strengthened partial unemployment system. 135,000 companies have applied for support for this system as of March 26, and 1.6 million employees are presently affected.</t>
  </si>
  <si>
    <t>SME tax exemptions</t>
  </si>
  <si>
    <t>Proposed exemptions from social security contributions for very small businesses and small and medium-sized enterprises (SMEs), a crisis distillation system worth EUR 140 million, and a relaunch of the request for a compensation fund at the European level. These measures would be targeted at the viticulture sector and other actors relevant to the French wine industry.</t>
  </si>
  <si>
    <t>https://minefi.hosting.augure.com/Augure_Minefi/r/ContenuEnLigne/Download?id=37944324-0962-42A8-B711-F7B7DECEE1CA&amp;filename=2157%20_%201026%20CP%20-%20Le%20Gouvernement%20annonce%20un%20soutien%20exceptionnel%20%C3%A0%20la%20fili%C3%A8re%20viticole.pdf</t>
  </si>
  <si>
    <t>Social security payments exemptions</t>
  </si>
  <si>
    <t>Exempted social security contributions from very small enterprises (VSEs) and small and medium-sized enterprises (SMEs) in the hotels, cafes, restaurants, tourism companies, events-based businesses, athletics, and cultural sectors from March 2020 to June 2020. Intermediate-sized companies (ETIs) and large companies in these sectors will be able to defer social security and tax payments, and request debt cancellations on an individual basis.</t>
  </si>
  <si>
    <t>Social security payments tax relief</t>
  </si>
  <si>
    <t>Extended the postponement of social security payments through the month of June 2020. Depending on the original deadline and the size of the company, a company that postpone social security payments may be subject to non-payment of dividends and non-repurchase of shares.</t>
  </si>
  <si>
    <t>Extended the postponement of social security contributions through May 2020 for all businesses that needed it. The new deadlines depended on the date of the old deadlines, as well as the classification of the business faced the deadlines.</t>
  </si>
  <si>
    <t>https://minefi.hosting.augure.com/Augure_Minefi/r/ContenuEnLigne/Download?id=B3E96E59-8622-4892-B578-C9498958EE79&amp;filename=1024%20-%20G%C3%A9rald%20DARMANIN%20annonce%20la%20reconduction%20des%20possibilit%C3%A9s%20de%20report%20des%20cotisations%20et%20contributions%20sociales%20au%20mois%20de%20mai%20pour%20les%20entreprises%20confront%C3%A9es%20%C3%A0%20des%20difficult%C3%A9s.pdf</t>
  </si>
  <si>
    <t>Solidarity fund for small businesses and workers impacted by the crisis</t>
  </si>
  <si>
    <t>Provides funding (financed by the State, regional authorities and insurers) to offer aid payouts of up to €1500 to very small businesses, self-employed individuals, individuals employed in the legally-classified "liberal professions," and micro-entrepreneurs.</t>
  </si>
  <si>
    <t>Solidarity fund for specific sectors and SMEs</t>
  </si>
  <si>
    <t>Extended access to the solidarity fund beyond the month of May for hotels, cafes, restaurants, tourism companies, events-based businesses, athletics, and cultural sectors. Access conditions will be extended to companies with up to 20 employees and EUR 2 million in turnover. The ceiling for grants paid under the second part of the fund was raised to EUR 10,000.</t>
  </si>
  <si>
    <t>Solidarity funding for companies following health crisis</t>
  </si>
  <si>
    <t>Extension of funding from March, largely within the context of 'The Tourism Plan' (Measure 5) to support cafes, hotels, sports centre etc.</t>
  </si>
  <si>
    <t>Programme nº 357</t>
  </si>
  <si>
    <t>State aid to ski lift operators</t>
  </si>
  <si>
    <t>EU Commission approves aid to the sector in the from of grants, to total between 140 and 700 million EUR, to partially compensate losses incurred due to the outbreaks of Covid. Applications for aid can be sent until the end of June 2021. Accounted for in 2021 budget, the upper limit is expected to be hit as lockdown restrictions have been reintroduced/extended through April 2021.</t>
  </si>
  <si>
    <t>https://ec.europa.eu/competition/state_aid/cases1/202114/292861_2262113_75_2.pdf ; https://ec.europa.eu/competition/elojade/isef/case_details.cfm?proc_code=3_SA_60949</t>
  </si>
  <si>
    <t>State-guaranteed bank loans for companies</t>
  </si>
  <si>
    <t>Provides funding for state-guaranteed bank loans to companies, to be known as "State Guaranteed Loans" (PGE). Program extended to December 31, 2021.</t>
  </si>
  <si>
    <t>https://www.gouvernement.fr/sites/default/files/document/document/2020/03/presentation_-_point_de_situation_sur_le_covid-19_-_28.03.2020.pdf ; https://www.gouvernement.fr/partage/12279-covid-19-strategie-et-agenda-de-reouverture-mai-2021</t>
  </si>
  <si>
    <t>State-loans and support to lenders</t>
  </si>
  <si>
    <t>Increased access to state-guaranteed loans and direct loans, as well as support to private lenders.</t>
  </si>
  <si>
    <t>https://www.politico.eu/article/france-plans-new-e20b-stimulus-package-ahead-of-second-lockdown/</t>
  </si>
  <si>
    <t>"20 bn package"</t>
  </si>
  <si>
    <t>Strategic support to the fishing industry</t>
  </si>
  <si>
    <t>Support resilience and sovereignty of French fishing industry. Investments to fund green transition of practices</t>
  </si>
  <si>
    <t>ω8</t>
  </si>
  <si>
    <t>Strengthening of military aviation capacity</t>
  </si>
  <si>
    <t>As a part of the #PlanAero package, the armed forces will receive funds to increase its airplane and helicopter fleet and surveillance equipment</t>
  </si>
  <si>
    <t>Strengthening of solidarity fund for SMEs</t>
  </si>
  <si>
    <t>Support to businesses which were forced to close because of mobility restriction measures imposed by the government. Businesses with fewer than 20 employees and turnover of less than 2 mn EUR the solidarity fund will coverloss of turnover compared to last year up to 10,000 euros over one month during the duration of the closure. Bar which have been forced to close because of the 10 pm curfew are eligible for further support.</t>
  </si>
  <si>
    <t>Strengthening of supply chain resilience</t>
  </si>
  <si>
    <t>Support for targeted investment in strategic sectors, typically aiming to re-establish strategic industries previously outsourced. Projects will include;
- health products,
- critical inputs for industry,
- electronics,
- agrifood,
- telecommunications;
and strengthening of capital-intensive tools for the industrialization of projects;</t>
  </si>
  <si>
    <t>Student loans support</t>
  </si>
  <si>
    <t>Increased funds allocated to the state loan guarantee system</t>
  </si>
  <si>
    <t>Supplemental funding for healthcare sector</t>
  </si>
  <si>
    <t>Provides additional funding to the healthcare system, including 4 billion euros to pay for face masks.</t>
  </si>
  <si>
    <t>Support apprenticeships</t>
  </si>
  <si>
    <t>Helping employers maintain and take on apprentices, work-study programs. Majority funding for young people, € 106 m allocated to adults.</t>
  </si>
  <si>
    <t>Support employment and job opportunities</t>
  </si>
  <si>
    <t>Measures include: extension of access to the IAE management programs, revitalisation of career paths in rural areas, mobility assistance to enable taking up employment and support to gov't departments</t>
  </si>
  <si>
    <t>Support for charities</t>
  </si>
  <si>
    <t>Support plan for charities fighting poverty, including provision of good supplies and the logistical distribution of essential goods</t>
  </si>
  <si>
    <t>Support for higher education, research, and innovation sectors</t>
  </si>
  <si>
    <t>Funds to amplify support to universities, schools, research bodies etc., accompanying innovations through to market, to attract researchers and entrepreneurs to France. 2.55B €, falls under 20B more precisely detailed in January. This funding supports France Relance. Note: for tracking purposes, funds included in later entries.</t>
  </si>
  <si>
    <t>Support for laid-off private sector workers</t>
  </si>
  <si>
    <t>Provides funding to support laid-off workers in the private sector.</t>
  </si>
  <si>
    <t>Support for retail businesses</t>
  </si>
  <si>
    <t>Financial support to businesses, particularly SMEs, in the retail sector. Measures include relocation, manufacturing shifts and loans to shift to e-commerce</t>
  </si>
  <si>
    <t>Support for small business and independent workers</t>
  </si>
  <si>
    <t>Provides funding to support small businesses and independent workers.</t>
  </si>
  <si>
    <t>European Investment Bank (EIB) has granted two lines of credit totalling € 600 million which will allow Crédit Mutuel Alliance Fédérale to lend more than € 1.2 billion to French SMEs and mid-caps</t>
  </si>
  <si>
    <t>https://www.eib.org/en/press/all/2020-182-credit-mutuel-alliance-federale-et-la-bei-s-engagent-a-hauteur-de-1-2-milliard-d-euros-pour-soutenir-les-pme-et-eti</t>
  </si>
  <si>
    <t>Support for summer camps and discovery trips</t>
  </si>
  <si>
    <t>The government has introduced a 15 million EUR Emergency Fund for organisers of summer camps and discovery classes for the summer 2021. The funding is available to managers of the courses, as well as the host venues. 600,000 children and adolescents lost out on the chance to take these courses in 2020 due to the pandemic; this funding should expand the offerings available, so this is avoided in the summer of 2021. 5m specifically for mountain camps under the Plan for the Future of the Mountains</t>
  </si>
  <si>
    <t>https://www.gouvernement.fr/renouvellement-du-soutien-aux-colonies-et-sejours-de-decouvertes</t>
  </si>
  <si>
    <t>Support for sustainable tourism</t>
  </si>
  <si>
    <t>Support the sustainable transition of the tourism industry through the allocation of grants and subsidies</t>
  </si>
  <si>
    <t>Support for zoos &amp; circuses</t>
  </si>
  <si>
    <t>Proposed amendment to national budget that would allocate EUR 19 million for the financial support of zoos, circuses, and other animal refuges.</t>
  </si>
  <si>
    <t>https://www.economie.gouv.fr/parcs-zoologiques-cirques-gouvernement-renforce-mesures-soutien-assurer-soins</t>
  </si>
  <si>
    <t>Support to businesses in mountain areas</t>
  </si>
  <si>
    <t>Due to ski resort closures, SMEs in the mountain sector can benefit from a solidarity fund, covering up to 10'000 of losses.</t>
  </si>
  <si>
    <t>https://www.gouvernement.fr/sites/default/files/document/document/2021/02/communique_de_presse_de_m._jean_castex_premier_ministre_-_mesures_economiques_exceptionnelles_en_faveur_des_acteurs_de_la_montagne_-_01.02.2021.pdf</t>
  </si>
  <si>
    <t>Plan Montagne</t>
  </si>
  <si>
    <t>Support to education in health and care professions</t>
  </si>
  <si>
    <t>Increase the numbers of nurses and carers in education</t>
  </si>
  <si>
    <t>Support to employment within R&amp;D sector</t>
  </si>
  <si>
    <t>Measures to support youth employment and traineeships, research project financing</t>
  </si>
  <si>
    <t>Support to French entrepreneurial bank to finance climate business solutions</t>
  </si>
  <si>
    <t>The bank Bpifrance will grant €2.5 billion in financing green and "energy-efficient" loans, with a particular focus on green tech and renewable energy</t>
  </si>
  <si>
    <t>Support to government job seeker agency</t>
  </si>
  <si>
    <t>Provision of additional resources to Pôle Employee to manage the increased demand</t>
  </si>
  <si>
    <t>Support to local authorities</t>
  </si>
  <si>
    <t>Financing local projects aiming to meet health, employment, climate and digitalisation needs in the regions</t>
  </si>
  <si>
    <t>Providing additional financing to local authorities who are under extraordinary pressure from the pandemic.</t>
  </si>
  <si>
    <t>Support to long-term youth unemployment</t>
  </si>
  <si>
    <t>Support program aimed at young people's integration into the labour market</t>
  </si>
  <si>
    <t>Support to SMEs</t>
  </si>
  <si>
    <t>Increased support to solidarity fund, which allows SMEs (approximately 1.6 mn) and freelancers to apply for state aid up to €10,000.</t>
  </si>
  <si>
    <t>Supporting green restructuring of agricultural sector</t>
  </si>
  <si>
    <t>Measures include: tax credits to conversion to organic farming, support access to quality food in schools in rural areas, R&amp;D support and awareness raising, promoting urban agriculture, helping local food actors, support job creation in the sector.</t>
  </si>
  <si>
    <t>Supporting green restructuring of SMEs</t>
  </si>
  <si>
    <t>An incentive system for investments in the building upgrades or other types of "eco-design" restructuring of operations.</t>
  </si>
  <si>
    <t>Supporting industry decarbonisation</t>
  </si>
  <si>
    <t>Fund to support improved energy efficiency, and transition to renewable sources of electrification and heating.</t>
  </si>
  <si>
    <t>Supporting modernisation of meat industry</t>
  </si>
  <si>
    <t>Measures to improve food sovereignty and jobs in this sector, whilst also promoting animal welfare and hygiene.</t>
  </si>
  <si>
    <t>Supporting projects to clean up polluted industrial and urban sites, including recycling initiatives</t>
  </si>
  <si>
    <t>A € 300 million "wasteland" fund to finance improved waste management and recycling in urban and industrial areas .</t>
  </si>
  <si>
    <t>Supporting teacher jobs creations</t>
  </si>
  <si>
    <t>To match the expected increased demand for higher education and vocational training, additional places in teaching courses are opened up</t>
  </si>
  <si>
    <t>Supporting water quality and availability</t>
  </si>
  <si>
    <t>Aiming to strengthen resilience of fresh water supply as risks of drought and water contamination increase. This is in reaction to recent long-term supply disruption suffered by several regions in France and its territories.</t>
  </si>
  <si>
    <t>Exemptions from social contributions to a value of €1bn</t>
  </si>
  <si>
    <t>Tax reduction for businesses</t>
  </si>
  <si>
    <t>Reduction of the so-called "production tax" for SMEs, which in 2018 constituted €77 bn and 3.2 % of GDP. The breakdown of revenue losses linked to this scenario for local authorities would be € 3.3 billion for 
municipalities and € 9.5 billion for the regions, the difference between the amount paid by companies (€ 7.25 billion) and the amount received by the regions (€ 9.5 billion) corresponding to the scale reduction paid by the State.</t>
  </si>
  <si>
    <t>Training opportunities for young people</t>
  </si>
  <si>
    <t>Supporting the creation of training courses and gaining skills for the future of the labour market for young people</t>
  </si>
  <si>
    <t>Transition Fund for medium/long-run viable enterprises impacted by the COVID-19 pandemic</t>
  </si>
  <si>
    <t>To be available until 31/12/21, a fund is established within the Ministry of Economy, Finance and Recovery. Financing will be provided from this to non-financial SME and large enterprises established and active in France, seen to have medium/long-term viability, despite COVID-induced temporary financial difficulties.</t>
  </si>
  <si>
    <t>https://ec.europa.eu/competition/elojade/isef/case_details.cfm?proc_code=3_SA_63656 ; https://ec.europa.eu/competition/state_aid/cases1/202138/296760_2315311_55_2.pdf</t>
  </si>
  <si>
    <t>SA.63656</t>
  </si>
  <si>
    <t>Unemployment scheme</t>
  </si>
  <si>
    <t>Allowing companies to reduce salaries and hours, through government subsidies.</t>
  </si>
  <si>
    <t>Vehicle upgrades grants</t>
  </si>
  <si>
    <t>EUR3000 for individuals buying cleaner vehicles</t>
  </si>
  <si>
    <t>Retraining made available to employees adversely impacted by the pandemic, for instance upskilling in hybrid technologies, cybersecurity and business management</t>
  </si>
  <si>
    <t>Worker retraining for future of labour market</t>
  </si>
  <si>
    <t>Programmes to support upskilling of workers in digitalisation and green transition</t>
  </si>
  <si>
    <t>Youth unemployment support</t>
  </si>
  <si>
    <t>Financial assistance to employers who hire unemployed young people</t>
  </si>
  <si>
    <t>Financial assistance to employers who hire unemployed young people extended beyond France Relance initial investment: state aid for apprenticeships and the premium for hiring young adults extended, 1000 EUR tax-exempt 'Macron bonus' renewed, and the possibility of increasing this bonus to 2000 EUR introduced for companies that negotiate revaluation of their professions and those with profit-sharing agreements.</t>
  </si>
  <si>
    <t>https://www.economie.gouv.fr/files/files/directions_services/plan-de-relance/annexe-fiche-mesures.pdf ; https://www.gouvernement.fr/une-prime-de-1-000-euros-ouverte-a-tous-les-bas-salaires-en-2021</t>
  </si>
  <si>
    <t>A support program (PACEA) which provides financial support for unemployed young people</t>
  </si>
  <si>
    <t>Youth unemployment support in the French territories</t>
  </si>
  <si>
    <t>Support mechanism to provide financial assistance to young entrepreneurs, volunteering in green companies</t>
  </si>
  <si>
    <t>Germany</t>
  </si>
  <si>
    <t>Accelerate 5G rollout</t>
  </si>
  <si>
    <t>5G infrastructure acceleration. Focus on remaining white spots.</t>
  </si>
  <si>
    <t>https://www.bundesfinanzministerium.de/Content/DE/Standardartikel/Themen/Schlaglichter/Konjunkturpaket/2020-06-03-eckpunktepapier.pdf?__blob=publicationFile&amp;v=9</t>
  </si>
  <si>
    <t xml:space="preserve">Future package, Corona-Folgen bekämpfen, Wohlstand sichern, Zukunftsfähigkeit stärken
</t>
  </si>
  <si>
    <t>Additional KfW funding</t>
  </si>
  <si>
    <t>Funding for the special loan programme managed by KfW will be increased to about €4bn.</t>
  </si>
  <si>
    <t>https://www.bundesfinanzministerium.de/Content/EN/Standardartikel/Topics/Priority-Issues/Corona/comprehensive-pandemic-crisis-support.html</t>
  </si>
  <si>
    <t>Advanced mobile investment</t>
  </si>
  <si>
    <t>Investment in 5G and 6G research and development, regulatory development for interoperability, development of open standards (openRAN) at the European level.</t>
  </si>
  <si>
    <t>AI investment</t>
  </si>
  <si>
    <t>Artificial intelligence investments. Focus on supercomputers, AI competence centers, foundation for a European AI Network.</t>
  </si>
  <si>
    <t>Aid for self-employed</t>
  </si>
  <si>
    <t>The ministries of Economics &amp; Energy and Finance announced on 13 November Bridging Aid III. In addition to the new bridging aid provisions, the third package will include reboot aid (Neustarthilfe). Self-employed people otherwise unable to obtain aid, but still suffering a drop in sales, can receive aid equal to 25% of the revenue in a corresponding period of 2019. If application requirements are met, the aid cannot be repaid. Recipients will repay grants if revenue ends up with only moderate impacts. Aid tops out at the lesser of EUR5,000 or 25% of revenue for a seven month-period in 2019.</t>
  </si>
  <si>
    <t>https://www.bmwi.de/Redaktion/DE/Pressemitteilungen/2020/11/20201113-mehr-hilfe-fuer-soloselbstaendige-und-die-kultur-und-veranstaltungsbranche.html</t>
  </si>
  <si>
    <t>Animal welfare support</t>
  </si>
  <si>
    <t>A new investment promotion program to convert animal stables and in so doing, promote animal welfare and environmental protection.</t>
  </si>
  <si>
    <t>Art and culture support</t>
  </si>
  <si>
    <t>Support of arts and culture programs through 'cultural infrastructure, emergency aid, additional needs of institutions and projects and the promotion of alternative … [incl digital] offers"</t>
  </si>
  <si>
    <t xml:space="preserve">Economic and crisis management package, Corona-Folgen bekämpfen, Wohlstand sichern, Zukunftsfähigkeit stärken
</t>
  </si>
  <si>
    <t>Bailout of Lufthansa - debt facility</t>
  </si>
  <si>
    <t>9bn financing including 2.4bn government spending and a 5.6bn equity stake</t>
  </si>
  <si>
    <t>https://www.bundesfinanzministerium.de/Content/DE/Pressemitteilungen/Finanzpolitik/2020/06/2020-06-24-Lufthansa.html</t>
  </si>
  <si>
    <t>KfW Special Program 2020</t>
  </si>
  <si>
    <t>Bailout of Lufthansa - equity</t>
  </si>
  <si>
    <t>Silent participation equity stake worth 5.7 bn (4.7bn in type I, 1bn in type II). Type II silent participation can be converted to shares in the event of coupon non-payment or takeover. 20% direct equity acquisition for 0.3bn</t>
  </si>
  <si>
    <t>Economic Stabilization Fund</t>
  </si>
  <si>
    <t>Bring forward digitisation and military projects</t>
  </si>
  <si>
    <t>Bring forward planned orders and investments to the tune of 10bn Euro. Focus on digitisation, armament, and security projects.</t>
  </si>
  <si>
    <t>𝜎2</t>
  </si>
  <si>
    <t>Bus/truck fleet modernisation</t>
  </si>
  <si>
    <t>Modernisation of bus and truck fleets through purchase of e-Buses and construction of charging infrastructure</t>
  </si>
  <si>
    <t>35i</t>
  </si>
  <si>
    <t>Business assistance programmes</t>
  </si>
  <si>
    <t>Funding for various assistance programmes to mitigate the impact of the pandemic</t>
  </si>
  <si>
    <t>Cash for clunkers exchange of heavy commercial vehicles</t>
  </si>
  <si>
    <t>Instigate a EU-wide heavy vehicle fleet renewal program once the latest emissions standard, Euro VI is launched. 15,000 Euros when exchanging Euro 3 vehicles, 10,000 Euros when Euro 4 vehicles.</t>
  </si>
  <si>
    <t>35j</t>
  </si>
  <si>
    <t>Changes to future vehicle taxes</t>
  </si>
  <si>
    <t>Plan to develop a vehicle tax for cars based on level of emissions. Move, as of Jan 2021, to ensure it relates to emissions above 95g CO2/km and is raised in stages. Extension of ten-year motor vehicle tax exemption from Dec 31 2025 to Dec 31 2030.</t>
  </si>
  <si>
    <t>35a</t>
  </si>
  <si>
    <t>Child care deduction expansions</t>
  </si>
  <si>
    <t>Increase allowable deductions for single parents childcare from 1,908 EUR to 4,000 EUR.</t>
  </si>
  <si>
    <t>Child support bonus</t>
  </si>
  <si>
    <t>One-time child support bonus of 300 EUR per child.</t>
  </si>
  <si>
    <t>Child tax benefit</t>
  </si>
  <si>
    <t>Child bonus for children entitles to child benefit in 2021</t>
  </si>
  <si>
    <t>https://ec.europa.eu/info/sites/default/files/economy-finance/2022_dbp_de_en.pdf</t>
  </si>
  <si>
    <t>Third Coronavirus Tax Assistance Act</t>
  </si>
  <si>
    <t>Condor bailout</t>
  </si>
  <si>
    <t>Government financing through KfW</t>
  </si>
  <si>
    <t>https://www.bmwi.de/Redaktion/EN/Pressemitteilungen/2020/20200427-financial-support-for-condor.html</t>
  </si>
  <si>
    <t>Cover municipality national climate obligations</t>
  </si>
  <si>
    <t>To support municipality contributions to the national climate protection initiative.</t>
  </si>
  <si>
    <t>Crisis reaction capabilities</t>
  </si>
  <si>
    <t>Investment in crisis reaction capabilities (particularly for epidemics). Includes production of pharmaceuticals and medical devices.</t>
  </si>
  <si>
    <t>Cutting the renewable energy levy on electricity bills</t>
  </si>
  <si>
    <t>Cutting the renewable energy levy on electricity bills, currently €0.068/kWh, to €0.065/kWh in 2021 and €0.06/kWh in 2022. According to Clean Energy Wire, the levy could otherwise have increased next year due to reduced demand during lockdown.</t>
  </si>
  <si>
    <t>https://www.bmwi.de/Redaktion/DE/Downloads/G/germany-2020-energy-policy-review.pdf?__blob=publicationFile&amp;v=4</t>
  </si>
  <si>
    <t>Cyber security</t>
  </si>
  <si>
    <t>Investment in cyber security through a center for digitisation and bundeswehr (armed forces) technology research.</t>
  </si>
  <si>
    <t>Daycare capacity expansion</t>
  </si>
  <si>
    <t>Increase capacity of kindergartens, creches and daycare facilities. Funds can be spent on extensions, conversions, hygiene renovations.</t>
  </si>
  <si>
    <t>Deductibility of income-related expenses on residential property let below market price</t>
  </si>
  <si>
    <t>Deutsche Bahn equity stake</t>
  </si>
  <si>
    <t>Increase equity stake in Deutsche Bahn by an extra 5bn EUR. Could enable long-term modernisation, expansion and investment in electrification of the rail network and rail system. Note, this is an asset transfer (cash to equity), not a disbursement.</t>
  </si>
  <si>
    <t>Digital government identification program</t>
  </si>
  <si>
    <t>Support for a cross-register identification program to digitize and coordinate administration across federal, state and, local authorities.</t>
  </si>
  <si>
    <t>Digital healthcare</t>
  </si>
  <si>
    <t>Investment for technical and digital improvement in health care. Funds will be available for new hardware/software, improving reporting and crisis response, and employee training.</t>
  </si>
  <si>
    <t>Direct equity stakes in companies</t>
  </si>
  <si>
    <t>Provides funding to take direct equity stakes in companies in order to prevent bankruptcy and foreign takeovers of companies.</t>
  </si>
  <si>
    <t>https://www.reuters.com/article/us-health-coronavirus-germany-measures-f/factbox-germanys-anti-coronavirus-stimulus-package-idUSKBN21C26Y</t>
  </si>
  <si>
    <t>Economic stabilisation fund</t>
  </si>
  <si>
    <t>Eased allowances on usual 'Short-Time Work Benefit' program</t>
  </si>
  <si>
    <t>German businesses receive 'replacement income' of 60% or more for keeping employees working reduced hours rather than dismissing them. Employees receive their regular income for the hours worked and 60% (or more) of their income for hours that they are no longer obliged to work.</t>
  </si>
  <si>
    <t>https://www.bundesfinanzministerium.de/Content/DE/Standardartikel/Themen/Schlaglichter/Corona-Schutzschild/2020-03-19-Beschaeftigung-fuer-alle.html</t>
  </si>
  <si>
    <t>Electric vehicle purchase subsidies</t>
  </si>
  <si>
    <t>Subsidies for electric vehicle purchases to be doubled. Manufacturer premiums to be maintained. Tax benefits for company Evs to be expanded - 0.25% rate applicable to purchases up to a price limit of 60,000 EUR (previously 40,000 EUR).</t>
  </si>
  <si>
    <t>35b</t>
  </si>
  <si>
    <t>Energy system R&amp;D support</t>
  </si>
  <si>
    <t>Expansion of project-related research support for energy system programs related to digitization and sector coupling. Includes funding for SINTEG.</t>
  </si>
  <si>
    <t>35k</t>
  </si>
  <si>
    <t>EV fleet exchange program - craftspeople</t>
  </si>
  <si>
    <t>Fleet exchange program for EV utility vehicles up to 7.5t for craftspeople and SMEs</t>
  </si>
  <si>
    <t>35f</t>
  </si>
  <si>
    <t>EV fleet exchange program - non-profit</t>
  </si>
  <si>
    <t>Fleet exchange program for new EVs for not-for-profit organisations.</t>
  </si>
  <si>
    <t>35d</t>
  </si>
  <si>
    <t>Expansion of non-university research</t>
  </si>
  <si>
    <t>Support for non-university research. Co-financing obligations of businesses will be reduced, with government taking up the slack.</t>
  </si>
  <si>
    <t>Extending period of access to job seeker security (SGB II)</t>
  </si>
  <si>
    <t>Extending to September 30, 2020.</t>
  </si>
  <si>
    <t>Extension of tax exemption for employer contributions to short-term work allowances</t>
  </si>
  <si>
    <t>Extension of tax exemption for employer's subsidies for short-term work allowance</t>
  </si>
  <si>
    <t>Extension of tax exemption for employer's subsidies for short-term work allowance until December 31, 2021</t>
  </si>
  <si>
    <t>https://www.bundesfinanzministerium.de/Content/DE/Pressemitteilungen/Finanzpolitik/2020/09/2020-09-02-PM-Steuerliche-Verbesserungen.html</t>
  </si>
  <si>
    <t>Annual Tax Act - Jahressteuergesetz (JStG)</t>
  </si>
  <si>
    <t>Federal regulation for public transport compensation</t>
  </si>
  <si>
    <t>Develop a federal framework regulation to allow state public transport companies to compensate for reduced ticket revenue aids to grant.</t>
  </si>
  <si>
    <t>Forestry digitisation program</t>
  </si>
  <si>
    <t>For digitisation in forestry as well as investment in modern operating machines and devices. Promotion of wood as a building material.</t>
  </si>
  <si>
    <t>Funding for COVID-19 vaccine development with CureVac</t>
  </si>
  <si>
    <t>Direct support for the German biopharmaceutical Company, CureVac</t>
  </si>
  <si>
    <t>https://www.bmwi.de/Redaktion/DE/Pressemitteilungen/2020/20200615-bundesregierung-beteiligt-sich-mit-300-millionen-euro-an-curevac.html</t>
  </si>
  <si>
    <t>United press release</t>
  </si>
  <si>
    <t>Future Hospitals Program</t>
  </si>
  <si>
    <t>Funding for the "Future Hospitals Program" to support investments in modern hospital equipment. This could include telemedicine, robotics, high-tech medicine, and advanced documentation.</t>
  </si>
  <si>
    <t>Grant to the National Health Fund</t>
  </si>
  <si>
    <t>The government will provide the national health fund with an additional grant in the amount of €7bn</t>
  </si>
  <si>
    <t>Grants to self-employed individuals</t>
  </si>
  <si>
    <t>The Fresh Start Assistance Plus and Fresh Start Assistance 2022 schemes provide targeted support in the form of grants to self-employed individuals who do not have fixed costs such as office rents or leasing costs and therefore cannot benefit from the Temporary Aid Programme. For the period from July to December 2021 the Fresh Start Assistance Plus scheme provides €1,500 in support per month.</t>
  </si>
  <si>
    <t>Fresh Start Assistance 2021</t>
  </si>
  <si>
    <t>The Fresh Start Assistance Plus and Fresh Start Assistance 2022 schemes provide targeted support in the form of grants to self-employed individuals who do not have fixed costs such as office rents or leasing costs and therefore cannot benefit from the Temporary Aid Programme. For the period from January to March 2022, the Fresh Start Assistance 2022 scheme will continue to provide €1,500 in support per month.</t>
  </si>
  <si>
    <t>Fresh Start Assistance 2022</t>
  </si>
  <si>
    <t>Grants to SMEs</t>
  </si>
  <si>
    <t>The Federal Ministry for Economic Affairs and Energy and the Federal Ministry of Finance have agreed on how the bridging aid program is to be continued over the next few months. The aid program supports small and medium-sized companies as well as self-employed persons and freelancers, who are particularly hard hit by the measures to combat pandemics, with non-repayable subsidies for fixed operational costs. Depending on the level of fixed operational costs, companies can receive up to 200,000 euros in funding for the four months .</t>
  </si>
  <si>
    <t>https://www.bundesfinanzministerium.de/Content/DE/Pressemitteilungen/Finanzpolitik/2020/09/2020-09-18-PM-Corona-Ueberbrueckungshilfe-verlaengert.html</t>
  </si>
  <si>
    <t>High-efficiency aircraft</t>
  </si>
  <si>
    <t>Investment in modern high-efficiency aircraft</t>
  </si>
  <si>
    <t>Improvement of tax benefits for SMEs</t>
  </si>
  <si>
    <t>Tax advantages for investments by SMEs: tax deduction for investments are increased to 50% and lowering of the revenue threshold at which the deduction can be claimed</t>
  </si>
  <si>
    <t>KfW (state-owned bank) debt authorisation</t>
  </si>
  <si>
    <t>The government will give the KfW bank debt authorisation so that overall new borrowing could rise to up to 356 billion euros, depending on how much companies access the new facilities.</t>
  </si>
  <si>
    <t>KfW Programme</t>
  </si>
  <si>
    <t>Loan guarantees for corporate debt</t>
  </si>
  <si>
    <t>Provides funding for loan guarantees to secure corporate debt at risk of default.</t>
  </si>
  <si>
    <t>Loans for struggling businesses</t>
  </si>
  <si>
    <t>Provides credit to KfW, the public sector development bank, to provide loans for struggling businesses.</t>
  </si>
  <si>
    <t>Medical and vaccine development funding</t>
  </si>
  <si>
    <t>Provides funding for medical protection equipment and the development of a coronavirus vaccine.</t>
  </si>
  <si>
    <t>Modernise clean shipping infrastructure</t>
  </si>
  <si>
    <t>Clean shipping program to modernise shipping infrastructure including bank refurbishments, lock modernisation, a renewal program for government vessels.</t>
  </si>
  <si>
    <t>Municipal energy efficiency retrofits</t>
  </si>
  <si>
    <t>Energy efficiency retrofits of municipal buildings alongside a program for promoting climate adaptation measures.</t>
  </si>
  <si>
    <t>Municipality accommodation support for diminished tax revenue</t>
  </si>
  <si>
    <t>Federal government will cover 25% to 75% of "accommodation" costs (including heating). See original German for better description (below). Note: it is unclear whether this figure is accounted for differently in German balance sheets (it is expressed as 4bn per year rather than a lump sum). Zur Stärkung der Kommunen angesichts der dort ebenfalls auftretenden Steuerausfälle wird der Bund dauerhaft weitere 25% und insgesamt bis zu 75% der Kosten der Unterkunft im bestehenden System übernehmen. Wir wollen dabei verhindern, dass die Leistungen für Unterkunft und Heizung künftig im Auftrag des Bundes erbracht werden.
Die Kommunen kennen den örtlichen Wohnungsmarkt am besten und sollen deswegen weiterhin für diese Leistungen verantwortlich sein. Daher werden wir in der Verfassung abweichend regeln, dass der Bund die Kosten der Unterkunft und Heizung in der Grundsicherung für Arbeitsuchende bis zu 75% tragen kann, bevor Bundesauftragsverwaltung eintritt. {Finanzbedarf: 4 Mrd. Euro pro Jahr}</t>
  </si>
  <si>
    <t>Municipality broad support for diminished tax revenue</t>
  </si>
  <si>
    <t>Support for municipalities with reduced tax revenue, termed the "municipal solidarity pact 2020".</t>
  </si>
  <si>
    <t>National Hydrogen Strategy</t>
  </si>
  <si>
    <t>National Hydrogen Strategy. Focus on development of hydrogen production plants (demonstration plants up to 5GW). Funds for increasing hydrogen refueling infrastructure for vehicles. Support for hydrogen in aviation (particularly through "hybrid electric flying" supported by "hydrogen / fuel cells / battery technology").</t>
  </si>
  <si>
    <t>Non-profit stabilisation (children welfare focus)</t>
  </si>
  <si>
    <t>A focus on social enterprises, youth hostels, family vacation sites, school camps. The government will support children's and youth accommodation, providing one billion in this area at a later date. Funds to exempt 80% of liability to allow for promotional measures.</t>
  </si>
  <si>
    <t>Online Access Act</t>
  </si>
  <si>
    <t>Implementation of the Online Access Act</t>
  </si>
  <si>
    <t>Pension system support</t>
  </si>
  <si>
    <t>Support the GDR supplementary pension systems (AAUG) by increasing cost support from 40% to 50%. Annual support of 340m EUR.</t>
  </si>
  <si>
    <t>Post-bankruptcy restart support</t>
  </si>
  <si>
    <t>Debt relief process for natural persons shortened to three years, with controls.</t>
  </si>
  <si>
    <t>PPE stockpiling</t>
  </si>
  <si>
    <t>Investment in an initial national reserve for stocking personal protective equipment.</t>
  </si>
  <si>
    <t>Public transport infrastructure</t>
  </si>
  <si>
    <t>Funding to support local public transport infrastructure in states who have had significant reductions in fare receipts. Funds will be disbursed through an increase to regionalisation funds.</t>
  </si>
  <si>
    <t>Quantum investment</t>
  </si>
  <si>
    <t>Quantum technology investment to build German competitive advantage in quantum technologies, especially quantum computing,quantum communication, quantum sensors and also quantum cryptography.</t>
  </si>
  <si>
    <t>R&amp;D support for vehicle manufacturers</t>
  </si>
  <si>
    <t>Research and development support for vehicle manufacturers and the associated supply industry in the from of a bonus program. Support for regional innovation clusters.</t>
  </si>
  <si>
    <t>35c</t>
  </si>
  <si>
    <t>R&amp;D tax discounts</t>
  </si>
  <si>
    <t>Discounted tax obligations for research and development over the period 1/1/2020 to 31/12/2025 up toa a tax base of 4m EUR per company.</t>
  </si>
  <si>
    <t>Reduced threshold for companies to apply for short-hours support</t>
  </si>
  <si>
    <t>Reduces the bar for companies to apply for government aid under short-hours working programs in order to protect workers from unemployment.</t>
  </si>
  <si>
    <t>Rent provisions</t>
  </si>
  <si>
    <t>In situations in which landlords lower rent by at least 20 percent, remaining funds from the one-off emergency assistance programme payments can be used for an additional two months.</t>
  </si>
  <si>
    <t>https://www.bundesregierung.de/breg-de/themen/coronavirus/soforthilfen-beschlossen-1734044</t>
  </si>
  <si>
    <t>Emergency assistance programme</t>
  </si>
  <si>
    <t>Rural economic structural support</t>
  </si>
  <si>
    <t>Additional funding for the Joint Taskforce for the Improvement of Regional Economic Structure (GRW) to improve "regional economic structures".</t>
  </si>
  <si>
    <t>Sales tax relief</t>
  </si>
  <si>
    <t>Over the period 01/07/20-31/12/20 ordinary sales tax will be reduced by 3% (19% to 16%) and reduced rate by 2% (from 7% to 5%). Federal modelling suggests a 19.6bn reduction in sales tax revenues.</t>
  </si>
  <si>
    <t>https://www.bundesfinanzministerium.de/Content/DE/Pressemitteilungen/Finanzpolitik/2020/06/2020-06-12-Umsetzung-Konjunkturpaket.html</t>
  </si>
  <si>
    <t>Second Corona Tax Aid Act</t>
  </si>
  <si>
    <t>School digital transition</t>
  </si>
  <si>
    <t>Support digital transition of all-day schools. Funding for training and new eligible investments through the School Digital Pact.</t>
  </si>
  <si>
    <t>Second extension on eased allowances for usual 'Short-Time Work Benefit' program</t>
  </si>
  <si>
    <t>Easement extended from March 31 2021 to December 31 2021. German businesses receive 'replacement income' of 60% or more for keeping employees working reduced hours rather than dismissing them. Employees receive their regular income for the hours worked and 60% (or more) of their income for hours that they are no longer obliged to work.</t>
  </si>
  <si>
    <t>Jurisprudence on § 95 SGB III</t>
  </si>
  <si>
    <t>Simplify fiber broadband expansion</t>
  </si>
  <si>
    <t>Initiative to bureaucratise and develop the funding system for fiber broadband expansions.</t>
  </si>
  <si>
    <t>Smart City program support</t>
  </si>
  <si>
    <t>Expanded support of the "Smart City" program which targets sustainable and integrated urban development (including linkage of information and communication technologies to coordinate energy, buildings, traffic, sewage and water).</t>
  </si>
  <si>
    <t>SME bank lending</t>
  </si>
  <si>
    <t>The EIB Group, consisting of the European Investment Bank (EIB) and the European Investment Fund (EIF), has provided a guarantee for a mezzanine tranche of a synthetic securitisation transaction of around €130 million to the ´Bank für Tirol and Vorarlberg AG´ (BTV).</t>
  </si>
  <si>
    <t>https://www.eib.org/en/press/all/2021-020-eib-group-and-btv-join-forces-to-provide-additional-lending-to-smes-and-mid-caps</t>
  </si>
  <si>
    <t>SME solvency assistance</t>
  </si>
  <si>
    <t>SME bridging assistance to keep companies solvent. Companies with turnover decline of greater than 60% YoY April/May and greater than 50% YoY June/July/August. Maximum refund of 150,000 EUR for three months. Program to be financed using unused program funds.</t>
  </si>
  <si>
    <t>Social security protection for self-employed workers</t>
  </si>
  <si>
    <t>Provides funding for social security protection for the self-employed.</t>
  </si>
  <si>
    <t>Special fund for cultural events</t>
  </si>
  <si>
    <t>The German government will create a special €2.5 billion ($3 billion) fund to support cultural events. The money is being made available to concert halls, theaters, cinemas, and other cultural venues throughout the country. The money, which is capped at €100,000 per event, will initially be made available to smaller venues before it is scaled upwards. Events scheduled for 500 people, for example, will get money from July 1 onwards; organizers of events for 2,000 people will receive funding beginning August 1; and larger events will get money from September 1.</t>
  </si>
  <si>
    <t>https://www.reuters.com/article/us-health-coronavirus-germany-culture-idUSKCN2D710P</t>
  </si>
  <si>
    <t>Sports facilities support</t>
  </si>
  <si>
    <t>Increase investment for sports facilities from 110m EUR to 260m EUR.</t>
  </si>
  <si>
    <t>State development bank credit scheme for companies</t>
  </si>
  <si>
    <t>Firms can apply for credit through the KfW state development bank, though they will have to pay the funds back when the crisis ends, if they survive the crisis.</t>
  </si>
  <si>
    <t>Strengthen volunteering. Secure supplies.</t>
  </si>
  <si>
    <t>Emergency aid for volunteering programs in need of untied funds. Up to EUR8,000 is available per applicant.</t>
  </si>
  <si>
    <t>https://www.bmel.de/SharedDocs/Pressemitteilungen/DE/2020/108-bule-sondermassnahme.html</t>
  </si>
  <si>
    <t>Subsidies for companies and self-employed individuals</t>
  </si>
  <si>
    <t>Extension of program. Companies and self-employed individuals can claim grants to cover their fixed costs. The Temporary Aid Programme III Plus applies to the period from July to December 2021, while the Temporary Aid Programme IV applies to the period from January to March 2022. To be eligible, applicants must prove that turnover has shrunk by over 30%.</t>
  </si>
  <si>
    <t>Temporary Aid Programme</t>
  </si>
  <si>
    <t>Companies and self-employed individuals can claim claim grants to cover their fixed costs. The Temporary Aid Programme III Plus applies to the period from July to December 2021. To be eligible, applicants must prove that turnover has shrunk by over 30%.</t>
  </si>
  <si>
    <t>Support for artists on short-term contracts</t>
  </si>
  <si>
    <t>Support of up to EUR 7,500 for January-June 2021 for artists on short-term contracts</t>
  </si>
  <si>
    <t>https://bundesfinanzministerium.de/Content/DE/Pressemitteilungen/Finanzpolitik/2021/02/2021-02-05-beschaeftigte-darstellende-kuenste-neustarthilfe.html</t>
  </si>
  <si>
    <t>Support for businesses with 10 or fewer employees</t>
  </si>
  <si>
    <t>Provides funding for businesses with up to ten full-time employees (or equivalent) to receive a one-off payment of up to €15,000 for a period of three months.</t>
  </si>
  <si>
    <t>Support for businesses with 5 or fewer employees</t>
  </si>
  <si>
    <t>Provides funding for businesses with up to five full-time employees (or equivalent) to receive a one-off payment of up to €9,000 for a period of three months.</t>
  </si>
  <si>
    <t>Support for foreign hydrogen trade links</t>
  </si>
  <si>
    <t>Funds to support foreign hydrogen build partnerships. Hydrogen transport, the creation of a European Hydrogen society.</t>
  </si>
  <si>
    <t>Support for Holocaust survivors</t>
  </si>
  <si>
    <t>One-off payment of EUR 2,500 for Holocaust survivors</t>
  </si>
  <si>
    <t>https://bundesfinanzministerium.de/Content/DE/Standardartikel/Themen/Oeffentliche_Finanzen/Vermoegensrecht_und_Entschaedigungen/2021-02-08-corona-sonderzahlung-fuer-ns-verfolgte.html</t>
  </si>
  <si>
    <t>Support SME digitisation</t>
  </si>
  <si>
    <t>Digitisation support. Includes "expanded depreciation options for digital assets, building sovereign infrastructure and empowering SMEs to accelerate digital transformation.</t>
  </si>
  <si>
    <t>Tax deferrals</t>
  </si>
  <si>
    <t>business tax deferral until end of the year</t>
  </si>
  <si>
    <t>https://www.tax-news.com/news/COVID19_Germany_Allowing_Businesses_To_Defer_Taxes____97596.html</t>
  </si>
  <si>
    <t>Tax measures for cheaper housing</t>
  </si>
  <si>
    <t>Landlords can deduct their advertising expenses if the fee is at least 50% of local rent (down from 66%)</t>
  </si>
  <si>
    <t>Tax relief for clubs, charities, societies and unpaid office holders</t>
  </si>
  <si>
    <t>DIndiscriminate</t>
  </si>
  <si>
    <t>Train terminal modernisation and mobile reception</t>
  </si>
  <si>
    <t>Modernisation of train terminals and improvement of mobile reception across all German rail. Retrofitting process.</t>
  </si>
  <si>
    <t>Trainee support</t>
  </si>
  <si>
    <t>Funding to support additional trainees. 2,000 EUR bonus for new trainees up to the average number of trainees in 2018-2020; 3,000 EUR for every additional trainee above this average.</t>
  </si>
  <si>
    <t>TUI group bailout</t>
  </si>
  <si>
    <t>The TUI Group has been granted a loan of €1.8bn for its airline, cruise, hotel and travel agency operations.</t>
  </si>
  <si>
    <t>https://www.tuigroup.com/en-en/media/press-releases/2020/2020-03-27-tui-ag-german-federal-government-approves-kfw-bridge-loan</t>
  </si>
  <si>
    <t>Unanticipated COVID-19 related costs</t>
  </si>
  <si>
    <t>The draft 2022 budget sets aside €10bn in precautionary funding to cover unanticipated extra pandemic-induced costs.</t>
  </si>
  <si>
    <t>Undeclared fiscal injection</t>
  </si>
  <si>
    <t>rural</t>
  </si>
  <si>
    <t>Vaccine development capabilities</t>
  </si>
  <si>
    <t>Support for vaccine development capabilities.</t>
  </si>
  <si>
    <t>Roughly €1.9bn will be allocated towards the procurement of Covid-19 vaccines</t>
  </si>
  <si>
    <t>VAT reduction for restaurants</t>
  </si>
  <si>
    <t>Extension for reduced VAT for restaurant and catering services</t>
  </si>
  <si>
    <t>Ghana</t>
  </si>
  <si>
    <t>2021 Tax-Related Covid Support Measures</t>
  </si>
  <si>
    <t>Provision of a rebate of 30 percent on the income tax due for companies in hotels and restaurants, education, arts and entertainment, and travel and tours for the second, third and fourth quarters of 2021</t>
  </si>
  <si>
    <t>GHS</t>
  </si>
  <si>
    <t>https://www.mofep.gov.gh/sites/default/files/news/2021-Budget-Highlights.pdf</t>
  </si>
  <si>
    <t>Affirmative Finance Action for Women in Africa</t>
  </si>
  <si>
    <t>empowering women groups in the most vulnerable agro-ecological zones through the provision of Technical Assistance (TA) and Lines of Credit (LoC) to enable them participate in low-emission Climate Resilient Agricultural (CRA) practices in Ghana. Funded by Green Climate Fund</t>
  </si>
  <si>
    <t>https://www.mofep.gov.gh/sites/default/files/news/2022-Budget-Statement.pdf</t>
  </si>
  <si>
    <t>Agricultural Mechanisation Module</t>
  </si>
  <si>
    <t>Over 200 tractor and combine harvester operators, and mechanics were trained in the Adidome and Wenchi Farm Mechanisation Centers to effectively handle the agricultural machinery.</t>
  </si>
  <si>
    <t>https://www.mofep.gov.gh/sites/default/files/news/2021-Mid-Year-Review-Statement_v2.pdf</t>
  </si>
  <si>
    <t>Agricultural subsidies</t>
  </si>
  <si>
    <t>Will provide 14,000 breeding stock of small ruminants, 8,000 grower pigs, 5 million broiler day old chicks and 20,000 broiler birds to farmers</t>
  </si>
  <si>
    <t>Amendments to 2022 Budget</t>
  </si>
  <si>
    <t>to complete the feasibility and engineering studies for coastline engineering for coastal communities adversely affected by tidal waves</t>
  </si>
  <si>
    <t>https://mofep.gov.gh/index.php/news-and-events/2021-12-07/2022-budget-to-be-amended-to-reflect-stakeholders-concerns</t>
  </si>
  <si>
    <t>Budget Measures 2021</t>
  </si>
  <si>
    <t>Government is proposing the introduction of a COVID-19 Health Levy of a one percentage point increase in the National Health Insurance Levy and a one percentage point increase in the VAT Flat Rate</t>
  </si>
  <si>
    <t>Government is proposing a Sanitation and Pollution Levy (SPL) of 10 pesewas on the price per litre of petrol/diesel under the Energy Sector Levies Act (ESLA). These will ensure sustainable sanitation management, improve the quality of life and reduce the number of deaths and diseases from poor sanitation.</t>
  </si>
  <si>
    <t>Government proposes the introduction of a financial sector cleanup levy of 5 percent on profit-before-tax of banks to help defray outstanding commitments in the sector.</t>
  </si>
  <si>
    <t>Coronavirus Alleviation Programme</t>
  </si>
  <si>
    <t>Provides support in income increases and life insurance in excess of GH¢330 million to incentivize health workers and allied professionals.</t>
  </si>
  <si>
    <t>https://www.cabri-sbo.org/en/documents/financial-administration-act-2003</t>
  </si>
  <si>
    <t>Coronavirus Alleviation Programme Business Support Scheme</t>
  </si>
  <si>
    <t>Provides loans by Government and selected participating banks to micro-, small, and medium-scale businesses around the country. Financed in part by African Development Fund.</t>
  </si>
  <si>
    <t>https://presidency.gov.gh/index.php/briefing-room/news-style-2/1587-president-akufo-addo-launches-gh-1-billion-cap-business-support-scheme</t>
  </si>
  <si>
    <t>Coronavirus Alleviation Programme National Health Insurance Scheme</t>
  </si>
  <si>
    <t>The government paid 300 million Ghanaian cedi to the National Health Insurance Authority as part of the National Health Insurance Scheme to provide liquidity to healthcare providers and the pharmaceutical industry.</t>
  </si>
  <si>
    <t>https://www.mofep.gov.gh/sites/default/files/news/MoF-Statement-to-Parliament_20200330.pdf</t>
  </si>
  <si>
    <t>COVID-19 Alleviation and Revitalization of Enterprise Support</t>
  </si>
  <si>
    <t>Expedite implementation of Government digital initiatives (e.g. the National ID, digital address systems, land records digitization, Ghana.Gov, etc.); digitize fiscal revenue collection.</t>
  </si>
  <si>
    <t>https://www.mofep.gov.gh/sites/default/files/news/care-program.pdf</t>
  </si>
  <si>
    <t>Establish a National Unemployment Insurance Scheme for workers to provide temporary income support and retraining opportunities. (Part of the Ghana CARES program valued at 100 billion Ghanaian cedi.)</t>
  </si>
  <si>
    <t>Establish a Seed-Fund for a Retraining Programme to help workers who are laid off to either upgrade their skills or acquire new skills. (Part of the Ghana CARES program valued at 100 billion Ghanaian cedi.)</t>
  </si>
  <si>
    <t>In the heavy industries and natural resource sectors (e.g. aluminium, iron and steel, petrochemicals etc.), Government will actively pursue joint ventures or concessions with proven international operators.</t>
  </si>
  <si>
    <t>Leverage the construction of hospitals under Agenda 111 to strengthen the capacity of the construction industry.</t>
  </si>
  <si>
    <t>Build capabilities to manufacture machine tools to support our industrialization (e.g. agricultural tools, food processing equipment, auto spare parts, building construction equipment etc.) and advance Ghana’s overall technological capability in engineering.</t>
  </si>
  <si>
    <t>Build Ghana's light manufacturing sector, especially agro-processing and food import substitution (specifically, in rice, poultry, cassava, sugar and tomatoes), pharmaceuticals, and textiles &amp; garments.</t>
  </si>
  <si>
    <t>Complement the Planting for Food and Jobs and Rearing for Food and Jobs (PFJ/RFJ) initiatives with a targeted programme to support commercial farming and to attract educated youth into farming.</t>
  </si>
  <si>
    <t>Extend provision of free water for additional 3 months. (Part of the Ghana CARES program valued at 100 billion Ghanaian cedi.)</t>
  </si>
  <si>
    <t>Extend provision of free electricity for additional 6 months. (Part of the Ghana CARES program valued at 100 billion Ghanaian cedi.)</t>
  </si>
  <si>
    <t>Reduce the Communications Service Tax from 9% to 5%. (Part of the Ghana CARES program valued at 100 billion Ghanaian cedi.)</t>
  </si>
  <si>
    <t>Expand support from 1.2 million to 1.5 million farmers (fertilizer, seeds, extension services etc.) under the Planting for Food and Jobs Programme. (Part of the Ghana CARES program valued at 100 billion Ghanaian cedi.)</t>
  </si>
  <si>
    <t>Support farmers through the Rearing for Food and Jobs Programme. (Part of the Ghana CARES program valued at 100 billion Ghanaian cedi.)</t>
  </si>
  <si>
    <t>Government will clear outstanding payments with businesses and ensure prompt payment of current obligations. (Part of the Ghana CARES program valued at 100 billion Ghanaian cedi.)</t>
  </si>
  <si>
    <t>Government will increase local content in its procurement of goods and services as much as practicable (e.g. for PPEs, pharmaceuticals, garments, uniforms for security services etc.). (Part of the Ghana CARES program valued at 100 billion Ghanaian cedi.)</t>
  </si>
  <si>
    <t>Increase the allocation for the CAP-BuSS Programme to expand the support being given to MSMEs, and also to support the creative arts industry, media, and private universities. (Part of the Ghana CARES program valued at 100 billion Ghanaian cedi.)</t>
  </si>
  <si>
    <t>Establish a Guarantee Fund of GH¢ 2 billion to assist large businesses to borrow at lower interest rates and at longer tenor. (Part of the Ghana CARES program valued at 100 billion Ghanaian cedi.)</t>
  </si>
  <si>
    <t>Commence Agenda 111 to construct 101 new 100-bed district hospitals, 7 new regional hospitals, rehabilitation of Effia-Nkwanta regional hospital (Takoradi) and 2 new Psychiatric hospitals. In addition, 3 infectious diseases centres will be built in each of the 3 ecological zones of the country. (Part of the Ghana CARES program valued at 100 billion Ghanaian cedi.)</t>
  </si>
  <si>
    <t>For execution of selected major infrastructure projects, Government will pursue public-private partnerships (PPPs) or concession arrangements and task the Ghana Infrastructure Investment Fund (GIIF) to oversee implementation on behalf of the Government.</t>
  </si>
  <si>
    <t>make Ghana a regional financial hub by establishing: International Financial Services Centre (IFSC); a regional manufacturing hub for the West Africa region; and a ports and logistics hub.</t>
  </si>
  <si>
    <t>Programmes (such as 1D1F, PFJ/RFJ, Free SHS, water and sanitation programmes, etc.) that depend primarily on Government budget finance will be further optimized for greater results, value-for money, and fiscal sustainability.</t>
  </si>
  <si>
    <t>Provide financial support for the National Food Buffer Stock Company and the Ghana Commodity Exchange to increase food stock levels. (Part of the Ghana CARES program valued at 100 billion Ghanaian cedi.)</t>
  </si>
  <si>
    <t>Covid-19 Emergency Preparedness and Response Plan</t>
  </si>
  <si>
    <t>This plan aims to strengthen health infrastructure and improve prevention and diagnosis mechanisms. Financed in part by African Development Fund, International Development Association, and World Bank.</t>
  </si>
  <si>
    <t>http://presidency.gov.gh/index.php/briefing-room/news-style-2/1533-100-million-provided-to-enhance-coronavirus-preparedness-and-response-plan-president-akufo-addo</t>
  </si>
  <si>
    <t>COVID-19 Emergency Preparedness and Response Project Second Additional Financing</t>
  </si>
  <si>
    <t>Facilitating acquisition of COVID-19 vaccines through COVAX. Providing vaccines to cover the first prioritized 20 percent of the population and beyond.</t>
  </si>
  <si>
    <t>https://documents1.worldbank.org/curated/en/403401623636115257/pdf/Ghana-COVID-19-Emergency-Preparedness-and-Response-Project.pdf</t>
  </si>
  <si>
    <t>Technical Assistance for vaccine deployment.</t>
  </si>
  <si>
    <t>supporting planning, reporting, and data management on the vaccine rollout</t>
  </si>
  <si>
    <t>Providing support to research institutions for genome sequencing and surveillance. Supporting community and health facility level communication on COVID-19 and COVID-19 vaccination campaign</t>
  </si>
  <si>
    <t>Procuring Personal Protective Equipment (PPE), oxygen plants and diagnostic kits.</t>
  </si>
  <si>
    <t>Creating a pre-financing facility of COVID-19 vaccines (up to 5,000,000 doses), half of which will be donated to the Government.</t>
  </si>
  <si>
    <t>COVID-19 National Trust Fund</t>
  </si>
  <si>
    <t>collection and disbursement of donations to and by the government for COVID relief, including for businesses, education, hospitals, and individuals</t>
  </si>
  <si>
    <t>Education Sector Measures</t>
  </si>
  <si>
    <t>Government has made available GH¢75.4 million to cater for the full cost of this year’s WASSCE (West African Senior School Certificate Examination) examination fees for the 313,837 SHS-3 students.</t>
  </si>
  <si>
    <t>https://www.mofep.gov.gh/sites/default/files/budget-statements/2020-Mid-Year-Budget-Statement_v3.pdf</t>
  </si>
  <si>
    <t>Energy Sector Levy (Amendment) Act, 2021</t>
  </si>
  <si>
    <t>Provides for a Sanitation and Pollution Levy (SPL) of 10 pesewas on the price per litre of petrol and diesel, and an Energy Sector Recovery Levy of 20 pesewas on the price per litre of petrol, diesel and gas</t>
  </si>
  <si>
    <t>Enhancing WASH Activity</t>
  </si>
  <si>
    <t>Aims to increase access to sustainable water, sanitation and hygiene services to targeted districts in Northern Ghana.</t>
  </si>
  <si>
    <t>https://www.usaid.gov/business-forecast/search/award/f4e2abb1c7?search=&amp;location=All&amp;ouid=All&amp;page=5#:~:text=The%20purpose%20of%20Enhancing%20WASH,targeted%20districts%20in%20Northern%20Ghana.</t>
  </si>
  <si>
    <t>Financial Sector Recovery Levy Act, 2021</t>
  </si>
  <si>
    <t>imposes a levy of 5 percent on profit-before-tax of banks to help defray outstanding commitments as a result of the financial sector clean-up.</t>
  </si>
  <si>
    <t>Food Relief Programme</t>
  </si>
  <si>
    <t>Provided support to households through supply of dry food packs and hot cooked meals.</t>
  </si>
  <si>
    <t>Ghana Beyond Aid</t>
  </si>
  <si>
    <t>Government procured PPEs consisting of 50,000 hospital scrubs costing GH¢6.0 million.</t>
  </si>
  <si>
    <t>90,000 medical gowns and caps valued at GH¢6.75 million were produced by the local textile firms.</t>
  </si>
  <si>
    <t>15 million face-masks, out of which 5 million and 10 million were supplied to frontline health workers and schools, respectively, at a cost of GH¢65.0 million.</t>
  </si>
  <si>
    <t>Ghana COVID-19 Private Sector Fund (GCPSFund)</t>
  </si>
  <si>
    <t>fund to provide meals, test kits, PPE, and training for medical practitioners through private-sector donations to the government</t>
  </si>
  <si>
    <t>Ghana Productive Safety Net Project 2</t>
  </si>
  <si>
    <t>finance the continued operations of the Ghana National Household Registry</t>
  </si>
  <si>
    <t>http://documents1.worldbank.org/curated/en/818661614100923623/pdf/Project-Information-Document-Ghana-Productive-Safety-Net-Project-2-P175588.pdf</t>
  </si>
  <si>
    <t>finance the further development, implementation, and enhanced performance of the Single Window Citizen Engagement Service</t>
  </si>
  <si>
    <t>finance the implementation and maintenance of arrangements and procedures to improve the resilience and responsiveness of the Government’s main social safety net programs</t>
  </si>
  <si>
    <t>finance project management, coordination, technical assistance, and capacity building in support of the Ministry of Gender, Children and Social Protection</t>
  </si>
  <si>
    <t>finance project management, coordination, technical assistance, and capacity building in support of the Ministry of Local Government, Decentralization, and Rural Development</t>
  </si>
  <si>
    <t>finance the implementation of a monitoring and evaluation framework, to strengthen the collection, maintenance, protection, integration, use, and sharing of data.</t>
  </si>
  <si>
    <t>improve the agricultural productivity of poor households by facilitating linkages to existing agricultural projects.</t>
  </si>
  <si>
    <t>support the implementation, expansion, and strengthened
performance of the Labour-Intensive Public Works Program to reach 60,000 beneficiaries, with 45,000 in rural areas and 15,000 in urban areas. At least 60
percent of program participants will be women.</t>
  </si>
  <si>
    <t>support the continuation, expansion, and strengthening of the Complementary Livelihood and Asset Support Scheme</t>
  </si>
  <si>
    <t>to finance the continuation, expansion, and strengthening of the Livelihood Empowerment Against Poverty Cash Transfers Program to a minimum of 350,000 households in total</t>
  </si>
  <si>
    <t>Ghana Productive Safety Net Project-2 (GPSNP-2)</t>
  </si>
  <si>
    <t>vaccine procurement</t>
  </si>
  <si>
    <t>https://www.mofep.gov.gh/index.php/news-and-events/2021-07-16/world-bank-supports-ghana-covid-19-emergency-preparedness-and-response-project-with-funds-to-procure-vaccines</t>
  </si>
  <si>
    <t>Ghana Revenue Authority Package</t>
  </si>
  <si>
    <t>Waived income taxes for healthcare workers for April-June 2020.</t>
  </si>
  <si>
    <t>https://gra.gov.gh/guidelines-for-the-implementation-of-tax-inecentives-covid-19/</t>
  </si>
  <si>
    <t>The GRA permitted the deduction of contributions and donations towards COVID-19 as allowable expenses for tax purposes.</t>
  </si>
  <si>
    <t>The GRA waived taxes on selected Third-Tier Pension withdrawals.</t>
  </si>
  <si>
    <t>The GRA granted a remission of penalties on principal debts to taxpayers who redeemed their outstanding debts due to GRA up to 30th June 2020.</t>
  </si>
  <si>
    <t>The GRA waived VAT on donations of stock of equipment and goods for fighting the Covid-19 pandemic.</t>
  </si>
  <si>
    <t>Ghana Shea Landscape Emission Reduction Project</t>
  </si>
  <si>
    <t>The project aims to significantly reduce emissions from deforestation on the shea landscape and restore degraded savannah forests as well as improve livelihoods through enhanced ecosystem services. Funded by Green Climate Fund</t>
  </si>
  <si>
    <t>Greater Accra Resilient and Integrated Development Project, Contingency Emergency Response Component</t>
  </si>
  <si>
    <t>Provisions for emergency Covid-19 response: case detection, confirmation, contact tracing, recording, and reporting</t>
  </si>
  <si>
    <t>http://documents1.worldbank.org/curated/en/895671585952003880/pdf/Ghana-COVID-19-Emergency-Preparedness-and-Response-Project.pdf</t>
  </si>
  <si>
    <t>Provisions for emergency Covid-19 response: containment, isolation, and treatment.</t>
  </si>
  <si>
    <t>Provisions for emergency Covid-19 response: social and financial support to households, including counselling and food baskets.</t>
  </si>
  <si>
    <t>Provisions for emergency Covid-19 response: health system strengthening, including training of workers and recruitment of experts.</t>
  </si>
  <si>
    <t>Provisions for emergency Covid-19 response: strengthening government and multi-sector institutions for emergency response.</t>
  </si>
  <si>
    <t>Provisions for emergency Covid-19 response: community engagement and risk communication.</t>
  </si>
  <si>
    <t>Provisions for emergency Covid-19 response: implementation management, monitoring, and evaluation.</t>
  </si>
  <si>
    <t>Greenhouse Villages Module</t>
  </si>
  <si>
    <t>the government completed the establishment of 100-kit commercial greenhouse production unit at Dawhenya.</t>
  </si>
  <si>
    <t>Income tax adjustments</t>
  </si>
  <si>
    <t>Implement a modified taxation regime in the Income Tax Act by raising
the current threshold on turnover from GHȼ200,000 to GHȼ500,000 for
business income of self-employed individual persons</t>
  </si>
  <si>
    <t>Leveraging Energy Access Finance (“LEAF”) Framework</t>
  </si>
  <si>
    <t>enhance local financial institutions capacity for decentralised renewable energy investments, support governments in creating an enabling environment for private investment, establish financially sound financing facilities and transactions; funded by African Development Bank and Green Climate Fund</t>
  </si>
  <si>
    <t>https://www.greenclimate.fund/sites/default/files/document/funding-proposal-fp168.pdf</t>
  </si>
  <si>
    <t>Livelihood Empowerment Against Poverty (LEAP) Programme</t>
  </si>
  <si>
    <t>Food aid transferred to the 400,000 most-vulnerable individuals.</t>
  </si>
  <si>
    <t>Livestock Development Module - Rearing for Food and Jobs (RFJ)</t>
  </si>
  <si>
    <t>In the first half of 2021, about 86,000 cockerels, 1,500 small ruminants, 43,200 broiler day old chicks and 1,500 pigs were procured and supplied to beneficiary farmers.</t>
  </si>
  <si>
    <t>National Alternative Employment and Livelihood Programme</t>
  </si>
  <si>
    <t>These initiatives will target mainly illegal miners displaced by the ongoing efforts to sanitise the mining industry.</t>
  </si>
  <si>
    <t>Program to create 220,000 jobs to provide alternative options to illegal mining and its associated activities. The Programme will also focus on reversing the negative impact of illegal mining on the environment through its National Land Reclamation and Reafforestation component. Funding to be allocated in 2022 budget</t>
  </si>
  <si>
    <t>https://presidency.gov.gh/index.php/briefing-room/news-style-2/2065-president-akufo-addo-launches-alternative-employment-and-livelihood-programme-for-galamseyers</t>
  </si>
  <si>
    <t>National MSMEs and Entrepreneurship Policy</t>
  </si>
  <si>
    <t>grants will be made to between 250 to 350 SMEs to help them grow into sustainable businesses, capable of competing on the regional, continental and global stages.</t>
  </si>
  <si>
    <t>https://moti.gov.gh/article.php?id=NTE=</t>
  </si>
  <si>
    <t>National Unemployment Insurance Scheme (NUIS) and Training/Retraining Programme</t>
  </si>
  <si>
    <t>The scheme will provide temporary income support to workers who lose their jobs through no fault of theirs but as a result of unanticipated events.</t>
  </si>
  <si>
    <t>One District One Factory</t>
  </si>
  <si>
    <t>the Ministry will support 45 additional 1D1F projects, bringing the
cumulative number of projects at various stages of implementation to 323. A
special seed financing intervention will be implemented to support districts
without active business promoters to establish at least 16 1D1F companies.</t>
  </si>
  <si>
    <t>One District One Factory (1D1F) Initiative</t>
  </si>
  <si>
    <t>an initiative to build factories and other industrial projects in each district of Ghana</t>
  </si>
  <si>
    <t>One District One Warehouse</t>
  </si>
  <si>
    <t>government initiated the construction of 30 warehouses.</t>
  </si>
  <si>
    <t>One Teacher One Laptop</t>
  </si>
  <si>
    <t>Government covered 70% of the cost for 350,000 laptops for schoolteachers</t>
  </si>
  <si>
    <t>https://presidency.gov.gh/index.php/briefing-room/news-style-2/2009-government-gives-every-teacher-one-laptop</t>
  </si>
  <si>
    <t>Operation Return Home Programme</t>
  </si>
  <si>
    <t>As at end-June 2020, a total of 2,250 individuals had been evacuated with Government bearing the full cost of flight and mandatory 14-day hotel quarantine services for 1,116 persons, most of whom are students.</t>
  </si>
  <si>
    <t>Support was given to 1,134 persons to cover part of the cost of the mandatory quarantine.</t>
  </si>
  <si>
    <t>Plant Protection and Regulation</t>
  </si>
  <si>
    <t>97,000 litres and 14,000kg strategic stocks of insecticides were procured and distributed to all 16 regions for management of worm infestation</t>
  </si>
  <si>
    <t>Planting for Food and Jobs (PFJ)</t>
  </si>
  <si>
    <t>In the first half of 2021, the government procured and distributed 4,666MT of improved seeds and 120,520MT of fertilizer to beneficiary farmers in the Southern Sector.</t>
  </si>
  <si>
    <t>Reduce gold taxes</t>
  </si>
  <si>
    <t>For small-scale gold mining, reduce the 3.0 percent withholding tax on
sale of unprocessed gold by small-scale miners to 1.5 percent</t>
  </si>
  <si>
    <t>Restoration Of Teacher Trainees Allowance</t>
  </si>
  <si>
    <t>restoration of monthly allowances of 490 Ghanaian cedis per month for 12 months for trainee teachers and nurses</t>
  </si>
  <si>
    <t>https://presidency.gov.gh/index.php/briefing-room/news-style-2/1933-restoration-of-teacher-trainees-allowance-is-an-unforgettable-legacy-teacher-trainees-association-of-ghana</t>
  </si>
  <si>
    <t>Revenue Assurance and Compliance Enforcement (RACE) Initiative</t>
  </si>
  <si>
    <t>introducing the use of a flat tax regime under a modified taxation system to cover micro and small enterprises which should cover most women retailers and many in the informal sector.</t>
  </si>
  <si>
    <t>https://www.presidency.gov.gh/index.php/briefing-room/news-style-2/2000-dr-bawumia-proposes-modified-taxation-regime-for-informal-sector</t>
  </si>
  <si>
    <t>Road and Bridge Construction Programme</t>
  </si>
  <si>
    <t>Government has awarded contracts for the implementation of 84No. critical regional and inter-regional road projects with an estimated length of 2,237.51km at a cost of GH¢7,839 million.</t>
  </si>
  <si>
    <t>Safety and Reopening Provisions</t>
  </si>
  <si>
    <t>Provision for procurement of logistics and fumigation towards reopening of schools.</t>
  </si>
  <si>
    <t>Provision for fumigation and management of landfill sites.</t>
  </si>
  <si>
    <t>Second Additional Financing for Ghana COVID-19 Emergency Preparedness and Response Project (COVID-19 AF-2)</t>
  </si>
  <si>
    <t>Small Scale Mining Incubation Programme</t>
  </si>
  <si>
    <t>to help transform wholly owned Ghanaian Small-Scale mining companies into Mid-Tier to Large-Scale companies through the provision of equity capital to selected small-scale mining companies under an acceptance criterion which will include strict environmental considerations.</t>
  </si>
  <si>
    <t>YouStart initiative</t>
  </si>
  <si>
    <t>to support the youth to develop commercially viable businesses by offering soft loans</t>
  </si>
  <si>
    <t>Zero rate tolls</t>
  </si>
  <si>
    <t>Zero rate tolls (i.e. remove toll charges) on all public roads and reassign the current work force collecting road tolls</t>
  </si>
  <si>
    <t>Grenada</t>
  </si>
  <si>
    <t>Covid-19 Stimulus package</t>
  </si>
  <si>
    <t>Income and payroll support (13.3 Million EC dollars)</t>
  </si>
  <si>
    <t>https://www.gov.gd/sites/default/files/docs/Documents/budgetspeech/2020-economic-medium-term-outlook.pdf</t>
  </si>
  <si>
    <t>Contributions to Grenada Development Bank (GDB) for the small business support (3 Million EC dollars)</t>
  </si>
  <si>
    <t>Bill payment relief to Grenlec (Grenada Electricity Services limited) (7.3 Million EC Dollars)</t>
  </si>
  <si>
    <t>Grenada COVID-19 Crisis Response and Fiscal Management Development Policy Credit</t>
  </si>
  <si>
    <t>World Bank financing to support Grenada’s response to COVID-19 through (i) strengthening the Government’s health and social protection responses to COVI D-19; (ii) saving jobs and protecting livelihoods of households and firms; and (iii) strengthening fiscal management and transparency.</t>
  </si>
  <si>
    <t>https://projects.worldbank.org/en/projects-operations/project-detail/P174527; https://www.worldbank.org/en/news/press-release/2020/12/16/world-bank-approves-us25-million-credit-for-grenadas-covid-19-response-and-recovery</t>
  </si>
  <si>
    <t>Stimulus package 2.0</t>
  </si>
  <si>
    <t>The Government of Grenada is giving cash transfers as a part of their Stimulus package 2.0. Applications are adjudicated on a case-by-case basis. Supported causes include: support for workers in the informal sector, support for individuals and families designated as vulnerable, and the unemployed in the formal sector.</t>
  </si>
  <si>
    <t>https://gov.gd/stimulus-package-20-moves-high-gear-increased-applications-and-first-disbursements-expected-coming</t>
  </si>
  <si>
    <t>Stimulus package: Internet subsidy</t>
  </si>
  <si>
    <t>The government of Grenada is providing subsidies internet subscription to 1,500 families.</t>
  </si>
  <si>
    <t>https://www.nowgrenada.com/2021/08/ec20-for-internet-service-under-new-stimulus-package/</t>
  </si>
  <si>
    <t>Guatemala</t>
  </si>
  <si>
    <t>Acquisition of Fans, COVID-19 Testing and Protective Equipment, Suits and Materials</t>
  </si>
  <si>
    <t>Executed by the Ministry of Public Health and Social Assistance with an amount of Q370,000,000 Quetzals</t>
  </si>
  <si>
    <t>GTQ</t>
  </si>
  <si>
    <t>https://www.congreso.gob.gt/detalle_pdf/decretos/13525#gsc.tab=0</t>
  </si>
  <si>
    <t>Electricity Subsidy</t>
  </si>
  <si>
    <t>Contribution to the National Institute of Electrification -INDE- for electric energy consumers up to 300 kw/month with an amount of 270.000.000 Quetzals. On April 16, 2020, the budget for this subsidy will be increased to 360,000,000 Quetzals.</t>
  </si>
  <si>
    <t>https://www.congreso.gob.gt/detalle_pdf/decretos/13518#gsc.tab=0 Segunda inyección de presupuesto: https://www.congreso.gob.gt/detalle_pdf/decretos/13525#gsc.tab=0</t>
  </si>
  <si>
    <t>Family Bonus Fund</t>
  </si>
  <si>
    <t>Executed by the Ministry of Social Development to support with up to Q 1,000 per month the population most affected economically by the emergency measures. It is delivered to households with electricity consumption below 200 kWh/month, prioritizing: People in poverty; Single mothers or single-parent homes; Older adults; People with disabilities; People with chronic or degenerative diseases; Families with children in a state of malnutrition; Concentration of labour force by department.</t>
  </si>
  <si>
    <t>https://www.congreso.gob.gt/detalle_pdf/decretos/13518#gsc.tab=0</t>
  </si>
  <si>
    <t>Infrastructure Investment</t>
  </si>
  <si>
    <t>Executed by the Ministry of Public Health and Social Assistance</t>
  </si>
  <si>
    <t>Job Protection Fund</t>
  </si>
  <si>
    <t>Executed by the Ministry of Economy in coordination with the Ministry of Labour and Social Security to support workers whose contracts have been suspended, duly authorized by the Ministry of Labour, through a benefit of Q 75 per day per worker. 150 million Quetzals are transferred from the Employment Protection Fund to the Law on State Bonuses and Pensioners.</t>
  </si>
  <si>
    <t>Projects for Economic Reactivation</t>
  </si>
  <si>
    <t>General facilitation investment to make new works viable to reactivate the economy. With an amount of 600.000.000 Quetxales</t>
  </si>
  <si>
    <t>https://www.congreso.gob.gt/detalle_pdf/decretos/13525#gsc.tab=3</t>
  </si>
  <si>
    <t>Risk Bonus for personnel exposed to COVID-19</t>
  </si>
  <si>
    <t>Executed by the Ministry of Public Health and Social Assistance with an amount of 26,000,000 Quetzals</t>
  </si>
  <si>
    <t>Senior Citizen Program</t>
  </si>
  <si>
    <t>Expansion of existing programs and for the Elderly program under the responsibility of the Ministry of Labour and Social Welfare</t>
  </si>
  <si>
    <t>https://osarguatemala.org/wp-content/uploads/2020/04/Decreto-12-2020.pdf</t>
  </si>
  <si>
    <t>Single State Retired Bonus</t>
  </si>
  <si>
    <t>To grant a unique bonus to the State's retirees and pensioners</t>
  </si>
  <si>
    <t>https://www.congreso.gob.gt/assets/uploads/info_legislativo/decretos/e337c-25-2020.pdf</t>
  </si>
  <si>
    <t>Wage Increase</t>
  </si>
  <si>
    <t>Wage increases for public officials in Ministry of Government</t>
  </si>
  <si>
    <t>Working Capital Credit Fund</t>
  </si>
  <si>
    <t>Executed by Credito Hipotecario Nacional de Guatemala in order to finance working capital with soft conditions to maintain productive capacity and continuity of operations for individual or social traders. With a maximum amount of Q250,000 Quetzals for individual and legal persons.</t>
  </si>
  <si>
    <t>Guyana</t>
  </si>
  <si>
    <t>2021 Budget - Covid 19</t>
  </si>
  <si>
    <t>The 2021 Budget was read against the backdrop of the impact of the Covid 19 pandemic and the protracted election process of 2020.</t>
  </si>
  <si>
    <t>GYD</t>
  </si>
  <si>
    <t>https://assets.ey.com/content/dam/ey-sites/ey-com/en_gy/ey-budget-review-gy-report-20200914.pdf; https://www.ey.com/en_gy/news/press-release/2021-press-release/guyana-budget-review-</t>
  </si>
  <si>
    <t>Amerindian Community Support</t>
  </si>
  <si>
    <t>Amerindian communities will also be benefiting from the COVID-19 cash assistance announced by this Government – about 19,000 Amerindian households are expected to benefit from the $25,000 cash transfer, with an allocation of about $475 million.</t>
  </si>
  <si>
    <t>http://www.guyana.org/2020_budget.html</t>
  </si>
  <si>
    <t>Expenditure on drugs and medical supplies</t>
  </si>
  <si>
    <t>Health system support</t>
  </si>
  <si>
    <t>https://www.kaieteurnewsonline.com/2020/09/10/govt-presents-330b-people-centered-emergency-budget/#:~:text=Minister%20of%20Public%20Works%2C%20Juan,the%20fiscal%20year%20of%202020.&amp;text=This%20 budget%20represents%20an%20increase,presentation%20of%20the%202020%20 budget.</t>
  </si>
  <si>
    <t>Household cash transfer</t>
  </si>
  <si>
    <t>PPE Purchases</t>
  </si>
  <si>
    <t>Subsidies and contributions to local organisations</t>
  </si>
  <si>
    <t>Supporting frontline covid workers</t>
  </si>
  <si>
    <t>Haiti</t>
  </si>
  <si>
    <t>Caribbean Regional Air Transport Connectivity Projects</t>
  </si>
  <si>
    <t>Institutional strengthening and project management, with an eye to pandemic recovery and long-term economic development.</t>
  </si>
  <si>
    <t>HTG</t>
  </si>
  <si>
    <t>http://documents1.worldbank.org/curated/en/474951589207571664/pdf/Haiti-Caribbean-Regional-Air-Transport-Connectivity-Project.pdf</t>
  </si>
  <si>
    <t>Operational safety and navigation efficiency investments at PAP and CAP (Haiti's two main airports).</t>
  </si>
  <si>
    <t>PAP and CAP airfield drainage system improvements.</t>
  </si>
  <si>
    <t>COVID-19 Response and Resilience Development Policy Operation</t>
  </si>
  <si>
    <t>This program will support (i) the strengthening of health emergency preparedness and response capacity through the implementation of the JEE recommendations; (ii) the adoption of the National Policy for Protection and Social Advancement and update/expansion of the Social Registry to include beneficiaries that have received support during COVID-19 pandemic but are not part of the registry; (iii) the operationalization of the SNGRD and the new Civil Protection General Directorate (DGPC); (iv) the development of DRM and health-informed sectoral plans in key sectors; and (v) the development of a Disaster Risk Financing Strategy.</t>
  </si>
  <si>
    <t>http://documents1.worldbank.org/curated/en/869821591722690777/pdf/Appraisal-Program-Information-Document-PID-Haiti-COVID-19-Response-and-Resilience-Development-Policy-Operation-P171474.pdf</t>
  </si>
  <si>
    <t>COVID-19 Response and Resilience Development Policy Operation / COVID-19 Strategic Preparedness And Response Program</t>
  </si>
  <si>
    <t>Supports enhancement of disease detection capacities through provision of technical expertise, laboratory equipment, and systems to ensure prompt case finding and contact tracing.</t>
  </si>
  <si>
    <t>http://documents1.worldbank.org/curated/en/788631585950911531/pdf/Haiti-COVID-19-Strategic-Preparedness-and-Response-Project.pdf</t>
  </si>
  <si>
    <t>Strengthens public health systems for long-term pandemic preparedness.</t>
  </si>
  <si>
    <t>Support the Ministry of Public Health and Population in the coordination, implementation management and supervision of the Operation.</t>
  </si>
  <si>
    <t>FAES Haiti (Fonds d'Assistance Economique et Sociale)</t>
  </si>
  <si>
    <t>Cash transfers to 1.5 million households for April 2020.</t>
  </si>
  <si>
    <t>Fiscal Measures to Combat the Pandemic</t>
  </si>
  <si>
    <t>urban rehabilitation, sanitation and cleaning works throughout the country as part of the fight against the pandemic</t>
  </si>
  <si>
    <t>http://www.mef.gouv.ht/upload/doc/rapport-decaissements-covid19-29-mai-2020.pdf</t>
  </si>
  <si>
    <t>provision of the PNH with an amount for the subsidy for police personnel</t>
  </si>
  <si>
    <t>special bonus for health personnel</t>
  </si>
  <si>
    <t>http://www.mef.gouv.ht/upload/doc/rapport-decaissements-covid19-15-avril-2020.pdf</t>
  </si>
  <si>
    <t>Fiscal Policy and Emergency Assistance Package</t>
  </si>
  <si>
    <t>Distribution of food kits to the vulnerable for April 2020.</t>
  </si>
  <si>
    <t>Postponement of deadline for payment of income taxes for businesses and individuals for 3 months.</t>
  </si>
  <si>
    <t>Cancellation of fines and penalties due to late payment of taxes through the end of June 2020.</t>
  </si>
  <si>
    <t>Compensation of 50% of the salaries of textile workers whose work was affected by the pandemic.</t>
  </si>
  <si>
    <t>Subsidies to teachers in the private sector.</t>
  </si>
  <si>
    <t>Subsidies to the transport sector.</t>
  </si>
  <si>
    <t>Exemption of import taxes on all basic goods and medical supplies.</t>
  </si>
  <si>
    <t>Haiti Resilient Productive Landscape Project</t>
  </si>
  <si>
    <t>Provides funding for the agriculture sector to support food security in the context of the COVID-19 pandemic.</t>
  </si>
  <si>
    <t>https://www.worldbank.org/en/news/press-release/2020/05/12/world-bank-provides-95-million-to-support-haitis-food-security-during-covid-19-pandemic</t>
  </si>
  <si>
    <t>Municipal Development and Urban Resilience Project</t>
  </si>
  <si>
    <t>Provisions for emergency activities in support of i. food security for vulnerable households in urban and peri-urban areas, ii. local governments, and iii. the Civil Protection Committees in response to COVID-19.</t>
  </si>
  <si>
    <t>http://documents1.worldbank.org/curated/en/753191601545027765/pdf/Cadre-de-Gestion-Environnementale-et-Sociale-pour-les-Activit%C3%A9s-d-Urgence-en-R%C3%A9ponse-Li%C3%A9e-%C3%A0-la-COVID-19.pdf</t>
  </si>
  <si>
    <t>Providing an Education of Quality in Haiti</t>
  </si>
  <si>
    <t>Since April 2020, the Project has completed 3 communication campaigns on basic preventive information relative to COVID-19 approved by the Ministry of Health and Education.</t>
  </si>
  <si>
    <t>http://documents1.worldbank.org/curated/en/405261603346801806/pdf/Disclosable-Version-of-the-ISR-Providing-an-Education-of-Quality-in-Haiti-PEQH-P155191-Sequence-No-08.pdf</t>
  </si>
  <si>
    <t>Since April, the Project has been supporting the MENFP’s multimodal distance learning strategy and the development of a “minimal skills program” which consists of remedial activities for students who missed most of the school year.</t>
  </si>
  <si>
    <t>Safety Nets for Vulnerable People Affected by Coronavirus</t>
  </si>
  <si>
    <t>Supports minimum income and employment levels for those affected by the coronavirus in the immediate period and during the recovery. Financed by IADB.</t>
  </si>
  <si>
    <t>https://www.iadb.org/en/project/HA-L1145</t>
  </si>
  <si>
    <t>Sustainable Rural and Small Towns Water and Sanitation Project</t>
  </si>
  <si>
    <t>With World Bank funding, Haiti's Regional Water Supply and Sanitation Office (OREPA) launched a large-scale public awareness campaign, improved handwashing facilities, and provided water trucking to underserved areas.</t>
  </si>
  <si>
    <t>https://www.worldbank.org/en/news/feature/2020/05/29/as-haiti-braces-for-the-covid-19-pandemic-water-sanitation-and-hygiene-are-more-important-than-ever</t>
  </si>
  <si>
    <t>Unconditional food assistance to food-insecure households affected by shocks (COVID 19)</t>
  </si>
  <si>
    <t>Provides for four months' food assistance for 700,000 of the most food insecure people through the World Food Programme.</t>
  </si>
  <si>
    <t>https://fts.unocha.org/flows/227617?destination=/appeals/920/flows%3Fpage%3D1</t>
  </si>
  <si>
    <t>https://fts.unocha.org/flows/227618?destination=/appeals/920/flows%3Fpage%3D2</t>
  </si>
  <si>
    <t>Honduras</t>
  </si>
  <si>
    <t>Agriculture (general) support</t>
  </si>
  <si>
    <t>200mln lempiras worth of funding is available for agricultural producers to ensure sowing of basic grains, fruit trees, provide birds for laying and the like.</t>
  </si>
  <si>
    <t>HNL</t>
  </si>
  <si>
    <t>https://presidencia.gob.hn/index.php/gob/el-presidente/9430-89-000-productores-mejoraran-sus-siembras-gracias-al-bono-de-solidaridad-productivaa</t>
  </si>
  <si>
    <t>Decreto Ejecutivo número PCM-030-2020</t>
  </si>
  <si>
    <t>PCM-030-2020</t>
  </si>
  <si>
    <t>Aid from PAHO/WHO up to 25/08/20</t>
  </si>
  <si>
    <t>WHO/PAHO has supported Honduras with 3000 mln L in technical and financial support to face covid-19. This is a holistic account of funding from WHO/PAHO</t>
  </si>
  <si>
    <t>http://www.estrategiaycomunicaciones.gob.hn/opsoms-ha-invertido-mas-de-3000-millones-de-lempiras-en-ayuda-contra-covid-19-y-dengue-en-honduras</t>
  </si>
  <si>
    <t>Bono Unico program to support self-employed and other eligible workers. Bono Unico program is a part of Honduras Se Levanta</t>
  </si>
  <si>
    <t>126 mln L was allocated to support independent or self-employed workers and others whose income has been affected by measures including lockdowns to prevent the spread of the COVID-19 pandemic.</t>
  </si>
  <si>
    <t>http://www.estrategiaycomunicaciones.gob.hn/mas-de-126-millones-de-lempiras-se-han-transferido-con-el-programa-presidencial-bono-unico</t>
  </si>
  <si>
    <t>Building of educational infrastructure</t>
  </si>
  <si>
    <t>The government invests 1000 mln L for the educational infrastructure, mainly 600 schools across 17 districts. The project aims at supporting job demand and spurring economic recovery from crises</t>
  </si>
  <si>
    <t>http://www.estrategiaycomunicaciones.gob.hn/mejoramiento-de-escuelas-es-una-oportunidad-de-reconstruir-honduras</t>
  </si>
  <si>
    <t>Coffee industry support</t>
  </si>
  <si>
    <t>300mln lempiras was earmarked toward support for the coffee industry to alleviate the market backlashes spurring from the COVID-19 pandemic.</t>
  </si>
  <si>
    <t>https://www.ceniss.gob.hn/BonosVM/Cafetalero/ ; ; ; https://www.ceniss.gob.hn/Descarga/sag/ManualdeProcesosBonoCafetalero2020.pdf</t>
  </si>
  <si>
    <t>COVID emergency funding for municipalities</t>
  </si>
  <si>
    <t>72.7mln lempiras was earmarked as emergency funding for municipalities to deal with the health threats posed by COVID</t>
  </si>
  <si>
    <t>https://presidencia.gob.hn/index.php/sala-de-prensa/9383-obras-de-conservacion-vial-ejecutadas-por-invest-h-traeran-muchos-beneficios-a-nivel-nacional</t>
  </si>
  <si>
    <t>Funding for Alvarado Hospital and further funding for El Paraíso health centres</t>
  </si>
  <si>
    <t>12 mln L was allocated for the Alvarado Hospital. Additional 5 mln L was allocated for the El Paraíso region, to support purchase of PPE, medicines and other medical supplies.</t>
  </si>
  <si>
    <t>http://www.estrategiaycomunicaciones.gob.hn/gobierno-entrega-2-millones-de-lempiras-en-insumos-medicos-y-tratamientos-maiz-para-hospital</t>
  </si>
  <si>
    <t>Funding for the health care via the Honduras Force Program. Partially covered by the IDB</t>
  </si>
  <si>
    <t>250 mln L was allocated to 296 municipalities in 2020 for testing sites and wages for medical workers</t>
  </si>
  <si>
    <t>http://www.estrategiaycomunicaciones.gob.hn/gobierno-central-esta-listo-para-transferir-100-millones-de-lempiras-las-alcaldias-para-el</t>
  </si>
  <si>
    <t>Fuerza Honduras</t>
  </si>
  <si>
    <t>Decreto PCM 0612020</t>
  </si>
  <si>
    <t>Additional 100 mln L was allocated to mayors to support testing sites and wages for medical workers</t>
  </si>
  <si>
    <t>Funds for Olacho municipality</t>
  </si>
  <si>
    <t>Olancho received 29 mln L as a part of Fuerza Honduras program to tackle the pandemic. The funds are mainly targeting the health protection.</t>
  </si>
  <si>
    <t>http://www.estrategiaycomunicaciones.gob.hn/olancho-ha-recibido-mas-de-29-millones-de-lempiras-de-fuerza-honduras-para-combatir-pandemia</t>
  </si>
  <si>
    <t>Hiring of additional medical staff</t>
  </si>
  <si>
    <t>14mln Ls were allocated for hiring additional nursing staff.</t>
  </si>
  <si>
    <t>http://www.estrategiaycomunicaciones.gob.hn/presidente-hernandez-anuncia-contratacion-permanente-de-enfermeras</t>
  </si>
  <si>
    <t>Honduras Force program to support municipalities, partially funded by the IDB</t>
  </si>
  <si>
    <t>Total value of Fuerza Honduras program is 750 L. The remaining of the package that has not been accounted for previously aims at supporting municipalities, in particular with setting up health infrastructure. This is partially funded by the IDB.</t>
  </si>
  <si>
    <t>https://www.cnbs.gob.hn/blog/2020/07/13/gobierno-anuncia-programa-fuerza-honduras-por-750-millones-de-lempiras-en-apoyo-a-municipios-y-sistema-de-salud/</t>
  </si>
  <si>
    <t>Fuerza Honduras Decerto Ejecutivo numero PCM 040-2021</t>
  </si>
  <si>
    <t>Honduras Se Levanta program</t>
  </si>
  <si>
    <t>Honduras Se Levanta program consists of 600 mln L allocated for 2021. The fund is used to support economic reactivation, targeting firms with credit and capital influxes. The total value is altered due to inclusion of some parts of the program as stand alones</t>
  </si>
  <si>
    <t>https://www.elpais.hn/tag/honduras-se-levanta/</t>
  </si>
  <si>
    <t>Honduras Se Levanta</t>
  </si>
  <si>
    <t>Honduras Se Levanta program in department of Comayagua</t>
  </si>
  <si>
    <t>Support for the guava producers in from of seed donation and biosecurity kits. The seed capital consists of 12,000 protective bags for Taiwanese guava and a biosecurity kit for 250 families from the municipalities of Ajuterique, Lejamaní and Villa de San Antonio, in Comayagua, with a total investment of 4,215,004.10 lempiras.</t>
  </si>
  <si>
    <t>https://presidencia.gob.hn/index.php/gob/el-presidente/9535-productores-de-guayaba-de-comayagua-reciben-ayuda-del-gobierno-para-mejorar-calidad-de-la-fruta</t>
  </si>
  <si>
    <t>Honduras Se Levanta program in El Tejar</t>
  </si>
  <si>
    <t>Investment in infrastructure of 5.7 mln L allocated toward paving program</t>
  </si>
  <si>
    <t>https://www.elespectadorhn.com/sec-nacion/single.php?id=17775</t>
  </si>
  <si>
    <t>Honduras Se Levanta Task Force in Buena Vista</t>
  </si>
  <si>
    <t>The Honduras Se Levanta Task Force will support the development of residents of the Buena Vista neighbourhood, in the city of San Lorenzo. The initiative consists of capital influx and grants to fund infrastructure development</t>
  </si>
  <si>
    <t>http://www.estrategiaycomunicaciones.gob.hn/716-familias-mejoran-sus-condiciones-de-vida-gracias-honduras-se-levanta-en-colonia-villa-olimpica</t>
  </si>
  <si>
    <t>Honduras Se Levanta Task Force in Villa Olímpica neighborhood of La Ceiba</t>
  </si>
  <si>
    <t>The Honduras Se Levanta Task Force will support the development of residents of the Villa Olímpica neighborhood of La Ceiba. The initiative consists of capital influx and grants to fund infrastructure development. The measure aims to provide remedy for the COVID-19 and Hurricane Eta.</t>
  </si>
  <si>
    <t>Honduras Solidaria program (food support)</t>
  </si>
  <si>
    <t>Honduras Solidaria is an initiative aiming to provide food to 800,000 families, representing 3.2 million Hondurans in the different departments of the country who are most affected economically by the pandemic. The cumulative value of the program up to date is estimated at 710mln Lempiras</t>
  </si>
  <si>
    <t>https://presidencia.gob.hn/index.php/sala-de-prensa/9494-gobierno-aumentara-recursos-a-municipios-para-seguir-atendiendo-pandemia ;; http://www.consejosecretariosdeestado.gob.hn/content/reformar-los-art%C3%ADculos-25-y-26-del-pcm-025-2020-mediante-la-cual-se-crea-la-la-operaci%C3%B3n</t>
  </si>
  <si>
    <t>Honduras Solidaria; Decreto Ejecutivo numero PCM 018-2021</t>
  </si>
  <si>
    <t>IMF support</t>
  </si>
  <si>
    <t>IMF promises US$233 million to help Honduras meet urgent balance of payments and fiscal financing needs stemming from the COVID-19 pandemic, including increased health care and social spending.</t>
  </si>
  <si>
    <t>https://www.imf.org/en/News/Articles/2020/06/01/pr20230-honduras-imf-execboard-completes-2nd-rev-under-sba-scf-arrange-approves-support-covid19; https://portalunico.iaip.gob.hn/portal/ver_documento.php?uid=MTE3NDE5NTg5MzQ3NjM0ODcxMjQ2MTk4NzIzNDI=; https://www.imf.org/en/News/Articles/2020/12/14/pr20373-honduras-imf-executive-board-completes-third-reviews-under-sba-standby-credit-facility</t>
  </si>
  <si>
    <t>IMF Executive Board Completes Second Reviews Under SBA and SCF Arrangement and Approves Augmentations of Access to Support Honduras’ COVID-19 Measures</t>
  </si>
  <si>
    <t>Immediate health support</t>
  </si>
  <si>
    <t>6,051 million lempiras allocated to strengthen the health system and effectively attend to the economic and social effects of this disease.</t>
  </si>
  <si>
    <t>http://www.salud.gob.hn/</t>
  </si>
  <si>
    <t>Infrastructure projects and housing upgrades in Choluteca</t>
  </si>
  <si>
    <t>2.2 mln lumpiras funded infrastructure upgrades (pavements) and housing upgrades (roofs, ecofogones and cement floors) in addition to irrigation upgrades.</t>
  </si>
  <si>
    <t>https://presidencia.gob.hn/index.php/sala-de-prensa/9484-gobierno-mejora-la-vida-de-mas-de-1-150-personas-en-colonia-inmaculada-concepcion-de-choluteca</t>
  </si>
  <si>
    <t>Invest H program</t>
  </si>
  <si>
    <t>800mln lempiras was allocated for infrastructure projects aiming at reactivating the economy.</t>
  </si>
  <si>
    <t>http://www.consejosecretariosdeestado.gob.hn/content/prorrogar-hasta-el-31-de-diciembre-del-2021-la-intervenci%C3%B3n-de-inversi%C3%B3n-estrat%C3%A9gica-de</t>
  </si>
  <si>
    <t>Decerto Ejecutivo numero PCM-152-2020</t>
  </si>
  <si>
    <t>Investment in the agriculture sector</t>
  </si>
  <si>
    <t xml:space="preserve">18.6 million lempiras from the Trust for the Reactivation of the Agrifood Sector of Honduras (Firsa) and the Honduran Bank for Production and Housing (Banhprovi) were used to fund a La Sirena Export and Import Company and a processing plant in San Lorenzo. This measure aims to support the economic reactivation post-pandemic and spur job creation.
</t>
  </si>
  <si>
    <t>https://presidencia.gob.hn/index.php/gob/el-presidente/9447-presidente-hernandez-inaugura-empresa-acuicola-en-fuerte-impulso-a-reactivacion-Económica-y-empleo</t>
  </si>
  <si>
    <t>Loans for agricultural producers</t>
  </si>
  <si>
    <t>150mln lempiras worth of credit is made available for the agricultural producers via SEMPRENDE institution .</t>
  </si>
  <si>
    <t>MSEs support</t>
  </si>
  <si>
    <t>600 million lempiras in aid to micro entrepreneurs and entrepreneurs was provided. These funds will be utilised as a starting capital for new firms and for goods and appliances crucial for conducting business.</t>
  </si>
  <si>
    <t>https://presidencia.gob.hn/index.php/sala-de-prensa/9392-gobierno-del-presidente-hernandez-pone-a-disposicion-600-millones-de-lempiras-para-emprendedores-y-mipymes-en-2021</t>
  </si>
  <si>
    <t>Productive Entrepreneurship Program in Choloma</t>
  </si>
  <si>
    <t>52 families received support to kickstart their enterprises. More than 20000 lempiras per family was made available as a part of Productive Entrepreneurship Program. The businesses are mostly services like restaurants, bakeries and the like.</t>
  </si>
  <si>
    <t>https://presidencia.gob.hn/index.php/gob/el-presidente/primera-dama/9539-familias-de-choloma-reciben-formacion-y-conforman-microempresas-del-rubro-alimenticioo</t>
  </si>
  <si>
    <t>Productive Entrepreneurship Program</t>
  </si>
  <si>
    <t>Program supporting agriculture funds up to 27/01</t>
  </si>
  <si>
    <t>2625 mln L to provide financial products with a preferential rate of 5% annual interest that aims to strengthen the affected agricultural sector due to the COVID-19 pandemic and storms Eta and Iota.</t>
  </si>
  <si>
    <t>http://www.estrategiaycomunicaciones.gob.hn/gobierno-inyecta-2625-millones-de-lempiras-agrocredito-50-para-financiar-tasa-del-5-productores</t>
  </si>
  <si>
    <t>Protective gear for front-line medical staff</t>
  </si>
  <si>
    <t>A purchase amounting to approximately 10 mln USD (approximately 240mln lumpias) was made to secure protective gear for the front-line medical staff. These include non-surgical gloves, surgical gloves, face shields (face shields), protective glasses, full coveralls and masks.</t>
  </si>
  <si>
    <t>https://presidencia.gob.hn/index.php/sala-de-prensa/9391-insumos-de-bioseguridad-entregados-por-salud-dan-tranquilidad-al-personal-de-primera-linea</t>
  </si>
  <si>
    <t>Safe Harvest program</t>
  </si>
  <si>
    <t>55mln lempiras for protection equipment to ensure safe harvest</t>
  </si>
  <si>
    <t>https://presidencia.gob.hn/index.php/sala-de-prensa/9402-bonos-de-solidaridad-productiva-y-cafetalero-brindan-seguridad-alimentaria-en-todo-el-pais</t>
  </si>
  <si>
    <t>Small fishermen support funded through the Honduras Se Levanta project</t>
  </si>
  <si>
    <t>2.7 million lempiras was allocated to support micro-entrepreneurs engaged in artisanal fishing in the La Mosquitia region.</t>
  </si>
  <si>
    <t>https://presidencia.gob.hn/index.php/sala-de-prensa/9498-por-medio-de-honduras-se-levanta-gobierno-ayuda-a-pescadores-de-la-mosquitia-con-2-7-millones-de-lempiras-en-equipo</t>
  </si>
  <si>
    <t>Support for agriculture (coffee)</t>
  </si>
  <si>
    <t>4.6mln lempiras were allocated through the Honduras Se Levanta program to support the coffee growers in the Yoro region. The support was in from of the appliances and tools relevant to the agriculture.</t>
  </si>
  <si>
    <t>https://presidencia.gob.hn/index.php/gob/el-presidente/9340-productores-de-yoro-reciben-herramientas-para-mejorar-sus-cosechas-de-cafe</t>
  </si>
  <si>
    <t>Support to the agricultural sector through BANHPROVI</t>
  </si>
  <si>
    <t>92mln Lempiras was allocated for the fiscal years 2021, 2022, 2023 for loans to the agricultural sector via BANHPROVI.</t>
  </si>
  <si>
    <t>http://www.consejosecretariosdeestado.gob.hn/content/se-instruye-sefin-transferir-recursos-financieros-banhprovi-por-el-equivalente-de-37-durante</t>
  </si>
  <si>
    <t>Decerto Ejecutivo numero PCM-009-2021</t>
  </si>
  <si>
    <t>Transfer to Municipality of Cedros</t>
  </si>
  <si>
    <t>The Government has transferred 8 mln L to the Municipality of Cedros to address the emergency due to the COVID-19 pandemic. This measure consists of food provision and PPE.</t>
  </si>
  <si>
    <t>http://www.estrategiaycomunicaciones.gob.hn/gobierno-ha-transferido-mas-de-8-millones-de-lempiras-la-alcaldia-de-cedros-para-atender-pandemia</t>
  </si>
  <si>
    <t>United Nations Population Fund (UNFPA) donation for PPE</t>
  </si>
  <si>
    <t>13.5mln lempiras worth of protective gear was supplied by the UNFPA program. These include surgical medical masks, N95 masks, KN95 masks for medical use and disposable anti fluidic gowns, among other supplies.</t>
  </si>
  <si>
    <t>https://presidencia.gob.hn/index.php/sala-de-prensa/9323-unfpa-dona-equipo-de-proteccion-para-personal-de-salud</t>
  </si>
  <si>
    <t>Vaccination purchase</t>
  </si>
  <si>
    <t>Honduras has bought 4.2mln Sputnik V doses for 9.95 USD per dose. This after conversion with the exchange rate from the date of purchase yields 1,008,210,000 lempiras.</t>
  </si>
  <si>
    <t>https://covid19honduras.org/node/866</t>
  </si>
  <si>
    <t>Vaccine funding by the Central American Bank for Economic Integration (CABEI)</t>
  </si>
  <si>
    <t>Central American Bank for Economic Integration (CABEI) finances the purchase of 2.8 million doses of vaccines. The total value of the support is 35 mln USD which yields approximately 854mln lemprias.</t>
  </si>
  <si>
    <t>https://presidencia.gob.hn/index.php/gob/el-presidente/9491-gobierno-comprara-2-8-millones-de-dosis-de-vacunas-con-financiamiento-del-bcie</t>
  </si>
  <si>
    <t>India</t>
  </si>
  <si>
    <t>"Crash Course programme" for frontline workers</t>
  </si>
  <si>
    <t>The PM announced a new '‘Customized Crash Course programme for Covid 19 Frontline workers’ undertaken in 111 training centres. The training will focus on developing 6 Covid-related job roles: Home Care Support, Basic Care Support, Advanced Care Support, Emergency Care Support, Sample Collection Support, and Medical Equipment Support.</t>
  </si>
  <si>
    <t>INR</t>
  </si>
  <si>
    <t>https://pib.gov.in/PressReleasePage.aspx?PRID=1727489</t>
  </si>
  <si>
    <t>Agriculture financing facility</t>
  </si>
  <si>
    <t>Established a financing facility of Rs. 1,00,000 crore to be provided for funding Agriculture Infrastructure Projects at farm-gate &amp; aggregation points (Primary Agricultural Cooperative Societies, Farmers Producer Organizations, Agriculture entrepreneurs, Start-ups, etc.)</t>
  </si>
  <si>
    <t>https://pib.gov.in/PressReleasePage.aspx?PRID=1624153</t>
  </si>
  <si>
    <t>The '20 lakh crore package'</t>
  </si>
  <si>
    <t>Agriculture sector support</t>
  </si>
  <si>
    <t>Increasing supply of fertilisers to farmers for the upcoming harvest season</t>
  </si>
  <si>
    <t>https://pib.gov.in/PressReleasePage.aspx?PRID=1672536</t>
  </si>
  <si>
    <t>Aatma Nirbhar Bharat 3.0</t>
  </si>
  <si>
    <t>Animal Disease Control Program</t>
  </si>
  <si>
    <t>Launched National Animal Disease Control Programme for Foot and Mouth Disease (FMD) and Brucellosis with total outlay of Rs. 13,343 crore to ensure 100% vaccination of cattle, buffalo, sheep, goat and pig population (total 53 crore animals) for Foot and Mouth Disease (FMD) and for brucellosis</t>
  </si>
  <si>
    <t>Animal Husbandry Infrastructure Development Fund</t>
  </si>
  <si>
    <t>Will set up an Animal Husbandry Infrastructure Development Fund of Rs. 15,000 crore with an aim to support private investment in Dairy Processing, value addition and cattle feed infrastructure. Incentives will be given for establishing plants for export of niche products</t>
  </si>
  <si>
    <t>Atomic energy reforms and investments</t>
  </si>
  <si>
    <t>Research reactor in PPP mode for production of medical isotopes shall be established to promote welfare of humanity through affordable treatment for cancer and other diseases. Facilities in PPP mode to use irradiation technology for food preservation – to compliment agricultural reforms and assist farmers shall also be established. India’s robust start-up ecosystem will be linked to nuclear sector and for this, Technology Development-cum-Incubation Centres will be set up for fostering synergy between research facilities and tech-entrepreneurs.</t>
  </si>
  <si>
    <t>https://pib.gov.in/PressReleasePage.aspx?PRID=1624536</t>
  </si>
  <si>
    <t>Aviation and aircraft maintenance</t>
  </si>
  <si>
    <t>Part of structural reforms package across Eight Sectors. b) Rationalized the tax regime for Aircraft Maintenance, Repair and Overhaul (MRO)</t>
  </si>
  <si>
    <t>Basic import duty decrease</t>
  </si>
  <si>
    <t>Following an agreement with agricultural trading partners Myanmar, Malawi, Mozambique, the Indian Government has decided to temporarily abolish the basic import duty and decrease the Agriculture Infrastructure and Development Cess (tax) on Masur (lentils) to 10%.</t>
  </si>
  <si>
    <t>https://pib.gov.in/PressReleasePage.aspx?PRID=1744511</t>
  </si>
  <si>
    <t>Beekeeping initiatives</t>
  </si>
  <si>
    <t>Government will implement numerous initiatives surrounding beekeeping, leading to an increase in income for 2 lakh beekeepers and quality honey to consumers</t>
  </si>
  <si>
    <t>Benefit transfer for student food purchases</t>
  </si>
  <si>
    <t>118 million children, studying in classes one to eight, are made eligible to cover the cooking cost component of the Mid-Day-Meal Scheme. Rs 12bn made available for this purpose.</t>
  </si>
  <si>
    <t>https://pib.gov.in/PressReleasePage.aspx?PRID=1722407</t>
  </si>
  <si>
    <t>Boosting private participation in space activities</t>
  </si>
  <si>
    <t>There shall be level playing field provided to private companies in satellites, launches and space-based services. Predictable policy and regulatory environment to private players will be provided. Private sector will be allowed to use ISRO facilities and other relevant assets to improve their capacities. Future projects for planetary exploration, outer space travel etc shall also be open for private sector. There will be liberal geo-spatial data policy for providing remote-sensing data to tech-entrepreneurs.</t>
  </si>
  <si>
    <t>Boosting private sector investment in social infrastructure</t>
  </si>
  <si>
    <t>Part of structural reforms package across Eight Sectors. f) Will enhance the quantum of Viability Gap Funding (VGF) up to 30% each of Total Project Cost as VGF by the Centre and State/Statutory Bodies. For other sectors, VGF existing support of 20 % each from Government of India and States/Statutory Bodies shall continue. Total outlay is Rs. 8,100 crore</t>
  </si>
  <si>
    <t>Business liquidity support</t>
  </si>
  <si>
    <t>To provide relief to the business, additional working capital finance of 20% of the outstanding credit as on 29 February 2020, in the from of a Term Loan at a concessional rate of interest will be provided. This will be available to units with up to Rs 25 crore outstanding and turnover of up to Rs 100 crore whose accounts are standard. The units will not have to provide any guarantee or collateral of their own. The amount will be 100% guaranteed by the Government of India providing a total liquidity of Rs. 3.0 lakh crores to more than 45 lakh MSMEs.</t>
  </si>
  <si>
    <t>https://pib.gov.in/PressReleasePage.aspx?PRID=1623601
https://pib.gov.in/PressReleasePage.aspx?PRID=1625307</t>
  </si>
  <si>
    <t>Buying Ventilators</t>
  </si>
  <si>
    <t>"PM CARES Fund Trust:
50000‘Made-in-India’ ventilators will be purchased from PM CARES Fund at a cost of approximately Rs. 2000 Crores."</t>
  </si>
  <si>
    <t>https://pib.gov.in/PressReleseDetailm.aspx?PRID=1623649#:~:text=PM%20CARES%20(Prime%20 Minister's%20 Citizen,the%20 purchase%20of%20 ventilators%2C%20Rs.</t>
  </si>
  <si>
    <t>Capital injection ahead of national holidays</t>
  </si>
  <si>
    <t>The finance minister Nirmala Sitharaman said the stimulus scheme would increase capital expenditure, help cash-strapped states and encourage consumer spending with measures that included giving central government employees advance wages</t>
  </si>
  <si>
    <t>https://pib.gov.in/PressReleseDetail.aspx?PRID=1633516</t>
  </si>
  <si>
    <t>Third stimulus package</t>
  </si>
  <si>
    <t>Coal sector investment and expansion</t>
  </si>
  <si>
    <t>Part of structural reforms package across Eight Sectors. a) Will diversify opportunities in the coal sector by Coal Gasification / Liquefaction will be incentivized through rebate in revenue share and infrastructure development of Rs. 50,000 crore will be done for evacuation of enhanced Coal India Limited’s (CIL) target of 1 billion tons coal production by 2023-24 plus coal production from private blocks</t>
  </si>
  <si>
    <t>Construction and infrastructure sector support</t>
  </si>
  <si>
    <t>Performance security on contracts has been reduced from 5-10 % to 3 % in an attempt to ease business and will be in force until December 31st, 2021.</t>
  </si>
  <si>
    <t>https://pib.gov.in/PressReleasePage.aspx?PRID=1672533</t>
  </si>
  <si>
    <t>Covid care facility built in Mandla, Madhya Pradesh</t>
  </si>
  <si>
    <t>A new 100-bed emergency Covid-19 care facility was built in Mandla, Madhya Pradesh.</t>
  </si>
  <si>
    <t>https://pib.gov.in/PressReleasePage.aspx?PRID=1730334</t>
  </si>
  <si>
    <t>Covid extension of the Pradhan Mantri Garib Kalyan Yojana Package</t>
  </si>
  <si>
    <t>The Indian Government extended the Pradhan Mantri Garib Kalyan Yojana Package, disbursing an additional 1000 Rs to all beneficiaries. The beneficiaries are widows, the old aged, and people with disabilities.</t>
  </si>
  <si>
    <t>https://pib.gov.in/PressReleasePage.aspx?PRID=1740783</t>
  </si>
  <si>
    <t>COVID Response and Health Systems Preparedness Package: Phase II</t>
  </si>
  <si>
    <t>A broad policy to mitigate the public health damage from Covid, including: support for repurposing 6688 beds for Covid management, Genome Sequencing research, new Hospital Management Information Systems, and a massive tele-consultations programme.</t>
  </si>
  <si>
    <t>https://pib.gov.in/PressReleasePage.aspx?PRID=1733841 ; https://www.ndtv.com/india-news/rs-23-123-crore-emergency-response-package-for-covid-says-government-after-cabinet-meet-2482296 ; https://indianexpress.com/article/india/cabinet-clears-rs-23k-crore-booster-to-tackle-covid-7395840/</t>
  </si>
  <si>
    <t>Covid vaccine research funding</t>
  </si>
  <si>
    <t>The Indian government has provided Rs 35,000 crore of funding for the research &amp; development of new vaccines and vaccine infrastructure, reports the Ministry of Finance.</t>
  </si>
  <si>
    <t>https://pib.gov.in/PressReleasePage.aspx?PRID=1736882</t>
  </si>
  <si>
    <t>Covid Workers Insurance Scheme</t>
  </si>
  <si>
    <t>The Pradhan Mantri Garib Kalyan Package, an insurance scheme for healthcare workers fighting Covid-19, has been extended by 180 days. The scheme provides comprehensive accident cover, as well as insures income for dependents.</t>
  </si>
  <si>
    <t>https://pib.gov.in/PressReleasePage.aspx?PRID=1765273</t>
  </si>
  <si>
    <t>Covid-19 related research</t>
  </si>
  <si>
    <t>The Department of Biotechnology and the Department of Science and Technology are jointly spending Rs 1500 crore on various forms of Covid-19 related research. Altogether, 107 projects were supported in the thematic areas of COVID-19 vaccines (17), diagnostics (45), therapeutics (22) and biomedical interventions (23).</t>
  </si>
  <si>
    <t>https://pib.gov.in/PressReleasePage.aspx?PRID=1741808</t>
  </si>
  <si>
    <t>Credit boost to farmers</t>
  </si>
  <si>
    <t>Providing Rs 2 lakh crore concessional credit boost to 2.5 crore farmers under Kisan Credit Card Scheme. Fisherman and Animal Husbandry Farmers will also be included in this drive. This will inject additional liquidity of Rs 2 lakh crore in the farm sector. 2.5 crore farmers will be covered</t>
  </si>
  <si>
    <t>https://pib.gov.in/PressReleasePage.aspx?PRID=1623862</t>
  </si>
  <si>
    <t>Credit support for migrants, farmers, small businesses and street vendors</t>
  </si>
  <si>
    <t>Part of package for short term and long-term measures for supporting the poor, including migrants, farmers, tiny businesses and street vendors. Providing Interest subvention of 2% for prompt payees for a period of 12 months to MUDRA Shishu loanees, who have loans below Rs 50,000.The current portfolio of MUDRA Shishu loans is around Rs 1.62 Lakh crore. This will provide relief of about Rs 1,500 crore to Shishu MUDRA loanee</t>
  </si>
  <si>
    <t>Debt platform for infrastructure</t>
  </si>
  <si>
    <t>The Indian Government will make a 6,000 crore equity investment into a debt platform of the NIIF (National Investment and Infrastructure Fund), to help support infrastructure projects.</t>
  </si>
  <si>
    <t>https://pib.gov.in/PressReleasePage.aspx?PRID=1672535</t>
  </si>
  <si>
    <t>Defence equipment, industrial infrastructure and green energy stimulus</t>
  </si>
  <si>
    <t>Additional stimulus allocated into the three sectors</t>
  </si>
  <si>
    <t>https://pib.gov.in/PressReleasePage.aspx?PRID=1672540</t>
  </si>
  <si>
    <t>Direct cash payments to poor women</t>
  </si>
  <si>
    <t>Provides transfers of $6.65 per month to about 200 million poor women for three months.</t>
  </si>
  <si>
    <t>https://www.reuters.com/article/us-health-coronavirus-india-stimulus/india-outlines-22-6-billion-economic-stimulus-to-help-poor-hit-by-lockdown-idUSKBN21D0YK ; https://www.aljazeera.com/ajimpact/india-unveils-23bn-package-poor-hit-covid-19-lockdown-200326140110407.html</t>
  </si>
  <si>
    <t>Direct cash payments to senior citizens</t>
  </si>
  <si>
    <t>Provides a one-time cash transfer of US $13.31 to 30 million senior citizens.</t>
  </si>
  <si>
    <t>Disbursements of free food grains (PMGKAY Scheme)</t>
  </si>
  <si>
    <t>The Indian Government announced an extension to the PMGKAY scheme, whereby grains, such as wheat and rice, are disbursed by the Food Corporation of India (FCI) free of charge. The scheme has been extended to November.</t>
  </si>
  <si>
    <t>https://pib.gov.in/PressReleasePage.aspx?PRID=1732818</t>
  </si>
  <si>
    <t>PMGKAY Scheme</t>
  </si>
  <si>
    <t>Distribution of cooking gas cylinders to poor families</t>
  </si>
  <si>
    <t>Provides free cooking gas cylinders to 83 million poor families.</t>
  </si>
  <si>
    <t>Distribution of food to poor families</t>
  </si>
  <si>
    <t>Distribution of 5kg of wheat or rice to every person each month for free, with 1 kg of pulses for every low-income family.</t>
  </si>
  <si>
    <t>Economic relief package</t>
  </si>
  <si>
    <t>A wide-ranging economic relief package to stimulate economic recovery</t>
  </si>
  <si>
    <t>https://pib.gov.in/PressReleasePage.aspx?PRID=1730963</t>
  </si>
  <si>
    <t>Efforts to minimise agricultural waste</t>
  </si>
  <si>
    <t>In a bid to reduce post-harvest waste in India valued at 920 billion rupees ($14.2 billion), and to raise farming income, the government launched an ambitious national scheme involving large food parks, integrated cold chains, and food-processing clusters</t>
  </si>
  <si>
    <t>https://asia.nikkei.com/Politics/Indian-government-to-combat-agricultural-wastage</t>
  </si>
  <si>
    <t>Emergency credit Line Guarantee Scheme</t>
  </si>
  <si>
    <t>Scheme eligible for MSMES, and individuals who take loans for business purposes. The scheme is primarily directed at the Healthcare sector.</t>
  </si>
  <si>
    <t>https://pib.gov.in/PressReleasePage.aspx?PRID=1672530</t>
  </si>
  <si>
    <t>Emergency Working Capital Facility for Businesses, including MSMEs</t>
  </si>
  <si>
    <t>Reduced the rates of Tax Deduction at Source (TDS) for some non-salaried specified payments made to residents by 25% for the period from 14 May, 2020 to 31 March, 2021. In addition, the rate of Tax Collection at Source (TCS) for specified receipts has also been reduced by 25% for the period from 14 May, 2020 to 31 March, 2021</t>
  </si>
  <si>
    <t>https://pib.gov.in/PressReleasePage.aspx?PRID=1623745</t>
  </si>
  <si>
    <t>Contributed one or more days salary to the PM CARES Fund by the employees of the Reserve Bank. The total contribution from the employees amounting to ₹7.30 crore is being remitted to the PM CARES Fund</t>
  </si>
  <si>
    <t>https://www.rbi.org.in/Scripts/BS_PressReleaseDisplay.aspx?prid=49735</t>
  </si>
  <si>
    <t>Enhancing Self Reliance in Defence Production</t>
  </si>
  <si>
    <t>Part of structural reforms package across Eight Sectors. d) Investments and Policy Reforms in Defence Production</t>
  </si>
  <si>
    <t>Establishing bank credit facility for businesses</t>
  </si>
  <si>
    <t>Establishing bank credit facility for initial working capital up to Rs. 10,000 for each enterprise will be extended. This scheme will cover urban as well as rural vendors doing business in the adjoining urban areas.</t>
  </si>
  <si>
    <t>Expansion of fertiliser subsidy</t>
  </si>
  <si>
    <t>In reaction to increasing prices, the central government expands subsidies on DAP fertiliser. The increase is Rs.500 per bag to Rs.1200 per bag. Expected cost is Rs.14775 crore.</t>
  </si>
  <si>
    <t>https://pib.gov.in/PressReleasePage.aspx?PRID=1720022</t>
  </si>
  <si>
    <t>Extended the Employees Provident Fund Support for business and organised workers</t>
  </si>
  <si>
    <t>Extended the Employees Provident Fund Support for business and organised workers by another 3 months for salary months of June, July and August 2020. Total benefits accrued is about Rs 2500 crores to 72.22 lakh employees.</t>
  </si>
  <si>
    <t>https://pib.gov.in/PressReleasePage.aspx?PRID=1623601</t>
  </si>
  <si>
    <t>Extending Credit Linked Subsidy Scheme</t>
  </si>
  <si>
    <t>Extending Credit Linked Subsidy Scheme for Middle Income Group (annual Income between Rs 6 and 18 lakhs) to March 2021. This will benefit 2.5 lakhs middle income families during 2020-21 and will lead to investment of over Rs 70,000 crore in housing sector</t>
  </si>
  <si>
    <t>Fund allocation for MGNREGS to provide employment boost</t>
  </si>
  <si>
    <t>Allocate an additional Rs 40,000 crore under MGNREGS. It will help generate nearly 300 crore person days in total addressing need for more work including returning migrant workers in Monsoon season as well. Creation of large number of durable and livelihood assets including water conservation assets will boost the rural economy through higher production</t>
  </si>
  <si>
    <t>https://pib.gov.in/PressReleasePage.aspx?PRID=1624661</t>
  </si>
  <si>
    <t>Fund to supply ventilators</t>
  </si>
  <si>
    <t>Allocated from the PM CARES Trust fund INR 2 billion for supply of 50000 ‘Made-in-India’ ventilators to government run COVID hospitals in all States/UTs. Further, a sum of INR 1 billion has been allocated for the welfare of migrant labourers.</t>
  </si>
  <si>
    <t>Funding afforestation and plantation works</t>
  </si>
  <si>
    <t>Rs 6,000 crore of funds under Compensatory Afforestation Management &amp; Planning Authority (CAMPA) will be used for Afforestation and Plantation works, including in urban areas, artificial regeneration, assisted natural regeneration, Forest management, soil &amp; moisture conservation works, Forest protection, forest and wildlife related infrastructure development, wildlife protection and management</t>
  </si>
  <si>
    <t>Funding support for MSMEs</t>
  </si>
  <si>
    <t>Govt will set up a Fund of Funds with a corpus of Rs 10,000 crore that will provide equity funding support for MSMEs. The Fund of Funds shall be operated through a Mother and a few Daughter funds. It is expected that with leverage of 1:4 at the level of daughter funds, the Fund of Funds will be able to mobilise equity of about Rs 50,000 crores.</t>
  </si>
  <si>
    <t>Garib Kalyan Rozgar Abhiyaan (GKRA)</t>
  </si>
  <si>
    <t>Employment-generating policy for Indian returnee migrant workers. The works are mainly in infrastructure and agriculture.</t>
  </si>
  <si>
    <t>https://pib.gov.in/PressReleasePage.aspx?PRID=1740785 ; http://gkra.nic.in/ ; https://en.wikipedia.org/wiki/Garib_Kalyan_Rojgar_Abhiyaan</t>
  </si>
  <si>
    <t>Giving MSMEs opportunity to restructure debt</t>
  </si>
  <si>
    <t>Recognising the need for continued support to MSMEs’ meaningful restructuring, it has been decided that, in respect of MSME borrowers facing stress on account of the economic fallout of the pandemic, lending institutions may restructure the debt under the existing framework, provided the borrower’s account was classified as standard with the lender as on March 1, 2020.</t>
  </si>
  <si>
    <t>https://www.rbi.org.in/scripts/BS_PressReleaseDisplay.aspx?prid=50176</t>
  </si>
  <si>
    <t>Honorariums' disbursements for artists</t>
  </si>
  <si>
    <t>The Indian Ministry of Culture made grants to 22,070 artists through 881 virtual programs during the first wave. Rs 2.82 crore was given out.</t>
  </si>
  <si>
    <t>https://pib.gov.in/PressReleasePage.aspx?PRID=1741905</t>
  </si>
  <si>
    <t>An income tax relief scheme is offered to provide incentives for the growing middle class to buy homes</t>
  </si>
  <si>
    <t>https://pib.gov.in/PressReleasePage.aspx?PRID=1672534</t>
  </si>
  <si>
    <t>Indiscriminate spending</t>
  </si>
  <si>
    <t>Unallocated funding. Announced 2650 bn INR minus earmarked 2591 bn in press release = 56 bn</t>
  </si>
  <si>
    <t>Interest subvention scheme</t>
  </si>
  <si>
    <t>Approved a scheme for interest subvention of 2% for a period of 12 months to all Shishu loan accounts under the Pradhan Mantri Mudra Yojana (PMMY). The scheme will be extended to loans that meet the following criteria: outstanding as on 31st March, 2020; and not in Non-Performing Asset (NPA) category, as per Reserve Bank of India (RBI) guidelines, on 31st March 2020 and during the period of operation of the Scheme.</t>
  </si>
  <si>
    <t>https://pib.gov.in/PressReleseDetail.aspx?PRID=1633891</t>
  </si>
  <si>
    <t>Inter-state transmission charges waived for solar and wind power until June 2023</t>
  </si>
  <si>
    <t>The power ministry has extended the waiver of inter-state transmission system (ISTS) charges and losses on supply of power generated from solar and wind sources until 30 June 2023.</t>
  </si>
  <si>
    <t>https://energy.economictimes.indiatimes.com/news/renewable/govt-grants-ists-waiver-extension-for-solar-wind-projects-until-june-2023/77390466</t>
  </si>
  <si>
    <t>Investment in grass root health institutions in rural and urban areas</t>
  </si>
  <si>
    <t>Increased Public Expenditure on Health by investing in grass root health institutions and ramping up Health and Wellness Centres in rural and urban areas. Setting up of Infectious Diseases Hospital Blocks in all districts and strengthening of lab network and surveillance by Integrated Public Health Labs in all districts &amp; block level Labs &amp; Public Health Unit to manage pandemics</t>
  </si>
  <si>
    <t>Investments in electric buses and charging stations</t>
  </si>
  <si>
    <t>The government sanctioned 670 electric buses for Maharashtra, Goa, Gujarat and Chandigarh and 241 charging stations in Madhya Pradesh, Tamil Nadu, Kerala, Gujarat and Port Blair under Phase-II of the FAME India Scheme.</t>
  </si>
  <si>
    <t>https://pib.gov.in/PressReleasePage.aspx?PRID=1658900</t>
  </si>
  <si>
    <t>Job creation scheme</t>
  </si>
  <si>
    <t>Incentive measures to companies who hire new employees, comprising of a two year subsidy of 24 % of wages for companies with fewer than 1000 employees and 12 % for companies with more than 1000 employees.</t>
  </si>
  <si>
    <t>https://pib.gov.in/PressReleasePage.aspx?PRID=1672529</t>
  </si>
  <si>
    <t>Liquidity management</t>
  </si>
  <si>
    <t>Established special refinance facilities for a total amount of INR 650 million for all India financial institutions (AIFIs) – the National Bank for Agriculture and Rural Development (NABARD); the Small Industries Development Bank of India (SIDBI); the National Housing Bank (NHB); and EXIM Bank – in order to support their role in meeting funding requirements of various sectors.</t>
  </si>
  <si>
    <t>Liquidity to electric distribution companies</t>
  </si>
  <si>
    <t>Will infuse liquidity in the DISCOMS to the extent of Rs 90000 crores in two equal instalments.</t>
  </si>
  <si>
    <t>LNG strategy announcement</t>
  </si>
  <si>
    <t>The minister for Petroleum &amp; Natural Gas and Steel announced plans to build 50 LNG fuelling stations, aiming for 1000 LNG stations to be set up in next three years.</t>
  </si>
  <si>
    <t>https://pib.gov.in/PressReleasePage.aspx?PRID=1673998</t>
  </si>
  <si>
    <t>Loan Guarantees for MSMEs</t>
  </si>
  <si>
    <t>Provision made for Rs. 20,000 cr subordinate debt for two lakh MSMEs which are NPA or are stressed. Government will support them with Rs. 4,000 Cr. to Credit Guarantee Trust for Micro and Small enterprises (CGTMSE). Banks are expected to provide the subordinate-debt to promoters of such MSMEs equal to 15% of his existing stake in the unit subject to a maximum of Rs 75 lakhs.</t>
  </si>
  <si>
    <t>Loan provision for agriculture sector</t>
  </si>
  <si>
    <t>Providing Rs 30,000 crore Additional Emergency Working Capital for farmers through National Bank for Agriculture and Rural Development (NABARD) for meeting crop loan requirement of Rural Cooperative Banks and RRBs. This refinance will be front-loaded and available on tap. This is over and above Rs 90,000 crore that will be provided by NABARD to this sector in the normal course. This will benefit around 3 crore farmers, mostly small and marginal and it will meet their post-harvest Rabi and current Kharif requirements.</t>
  </si>
  <si>
    <t>Medical insurance for frontline workers</t>
  </si>
  <si>
    <t>Provides medical insurance worth 5 million rupees ($66,000) for all frontline health workers.</t>
  </si>
  <si>
    <t>Mineral sector investment and expansion</t>
  </si>
  <si>
    <t>Part of structural reforms package across Eight Sectors. c) Boosting private investments and policy reforms in the mineral sector.</t>
  </si>
  <si>
    <t>New Covid hospital built, Kashmir</t>
  </si>
  <si>
    <t>A new 500-bed emergency Covid-19 hospital has been built by the Ministry of Defence in the Jammu &amp; Kashmir state. The hospital was built in only 17 days.</t>
  </si>
  <si>
    <t>https://www.aninews.in/news/national/general-news/j-k-srinagars-500-bed-covid-19-hospital-in-final-stages-of-completion20210603132658/ ; https://pib.gov.in/PressReleasePage.aspx?PRID=1726466</t>
  </si>
  <si>
    <t>New Covid hospital built, Uttarakand</t>
  </si>
  <si>
    <t>A new 500-bed emergency Covid-19 hospital has been built by the Ministry of Defence in the state of Uttarakand The hospital was built in only 21 days.</t>
  </si>
  <si>
    <t>https://www.thehindu.com/news/national/other-states/drdos-500-bed-covid-19-care-hospital-inaugurated-in-uttarakhand/article34706528.ece ; https://pib.gov.in/PressReleasePage.aspx?PRID=1723653</t>
  </si>
  <si>
    <t>NISHTA teachers' educational programme</t>
  </si>
  <si>
    <t>The Indian government has launched NISHTHA, a programme for continuous professional development of the teachers during Covid. The program is focused on ICT education, to enable teachers to deliver efficient online teaching. Around 2.4 million teachers have took part thus far.</t>
  </si>
  <si>
    <t>https://pib.gov.in/PressReleasePage.aspx?PRID=1739155</t>
  </si>
  <si>
    <t>Power sector investments</t>
  </si>
  <si>
    <t>Part of structural reforms package across Eight Sectors. e) Tariff Policy Reform in Power Sector; Privatization of Distribution in UTs</t>
  </si>
  <si>
    <t>Price ceiling reduction for natural gas</t>
  </si>
  <si>
    <t>The Indian Government has decreased the price ceiling for natural gas to $2.39 per MMBtu.</t>
  </si>
  <si>
    <t>https://www.livemint.com/industry/energy/amid-coronavirus-outbreak-india-reduces-natural-gas-price-to-record-low-11585673501734.html</t>
  </si>
  <si>
    <t>Production support to key sectors</t>
  </si>
  <si>
    <t>10 'champion sectors' have been selected for support to help boost competitiveness of domestic manufacturing. The sectors are: Advance Cell Chemistry Battery, Electronic/Technology Products, Automobiles &amp; Auto Components, Pharmaceuticals Drugs, Telecom &amp; Networking Products, Textile Products, Food Products, High Efficiency Solar PV Modules, White Goods (ACs &amp; LED), and Specialty Steel</t>
  </si>
  <si>
    <t>https://pib.gov.in/PressReleasePage.aspx?PRID=1672531</t>
  </si>
  <si>
    <t>Promotion of Herbal Cultivation</t>
  </si>
  <si>
    <t>Sill support 10,00,000 hectare under Herbal cultivation in next two years with outlay of Rs. 4,000 crore. This will lead to Rs. 5,000 crore income generation for farmers. There will be network of regional Mandis for Medicinal Plants. NMPB will bring 800-hectare area by developing a corridor of medicinal plants along the banks of Ganga</t>
  </si>
  <si>
    <t>Providing affordable rent for vulnerable groups</t>
  </si>
  <si>
    <t>Will launch a scheme for migrant workers and urban poor to provide ease of living at affordable rent.</t>
  </si>
  <si>
    <t>Providing food grain supplies to migrant workers</t>
  </si>
  <si>
    <t>Providing additional food grain to all the States/UTs at the rate of 5 kg per migrant labourer and 1 kg Chana per family per month for two months i.e. May and June, 2020 free of cost shall be allocated</t>
  </si>
  <si>
    <t>Public steel company builds Covid hospital on premises</t>
  </si>
  <si>
    <t>Rashtriya Ispat Nigam Limited (RINL), a state-owned steel company has built a "jumbo" Covid care facility/hospital in Visakhapatnam.</t>
  </si>
  <si>
    <t>https://pib.gov.in/PressReleasePage.aspx?PRID=1736731</t>
  </si>
  <si>
    <t>Public steel company builds several Covid hospital on premises</t>
  </si>
  <si>
    <t>Steel Authority of India Limited (SAIL), a state-owned steel company has built a "jumbo" Covid care facility/hospital in Bokaro, Bhilai, Rourkela, Burnpur and Durgapur. Cumulative capacity is 1114 beds.</t>
  </si>
  <si>
    <t>Rebates on coal extraction</t>
  </si>
  <si>
    <t>In order to encourage increased productivity, the government issued rebates on early coal production in coal mines</t>
  </si>
  <si>
    <t>https://coal.nic.in/sites/upload_files/coal/files/curentnotices/PIB-Coal-20052020.pdf</t>
  </si>
  <si>
    <t>Reduced interest rate for small taxpayers</t>
  </si>
  <si>
    <t>Reduced from 18% per annum to 9% per annum till 30.09.2020 the rate of interest for late furnishing of return for February, March and April, 2020 beyond specified dates (staggered up to 6th July 2020) for small taxpayers (aggregate turnover up to Rs. 5 crore),</t>
  </si>
  <si>
    <t>https://pib.gov.in/PressReleasePage.aspx?PRID=1631127</t>
  </si>
  <si>
    <t>Refinance facilities to agriculture, rural development, small industries and housing</t>
  </si>
  <si>
    <t>Provided special refinance facilities for a total amount of ₹50,000 crore to National Bank for Agriculture and Rural Development (NABARD), Small Industries Development Bank of India (SIDBI) and National Housing Bank (NHB) to enable them to meet sectoral credit needs. This will comprise ₹25,000 crore to NABARD for refinancing regional rural banks (RRBs), cooperative banks and microfinance institutions (MFIs); ₹15,000 crore to SIDBI for on-lending/refinancing; and ₹ 10,000 crore to NHB for supporting housing finance companies (HFCs).</t>
  </si>
  <si>
    <t>https://www.rbi.org.in/Scripts/bs_viewcontent.aspx?Id=3853</t>
  </si>
  <si>
    <t>Release of tax refunds</t>
  </si>
  <si>
    <t>Will release all pending income tax refunds up to Rs 5 lakhs immediately with around 14 lakh taxpayers to benefit and all GST &amp; CUSTOM refunds also to be released to benefit around 1 lakh business entities including MSMEs. Rs 18,000 crore of total refund granted immediately</t>
  </si>
  <si>
    <t>https://pib.gov.in/PressReleaseIframePage.aspx?PRID=1612291</t>
  </si>
  <si>
    <t>Release of tax refunds to non-profits and charities</t>
  </si>
  <si>
    <t>Pending income tax refunds to charitable trusts and non-corporate businesses and professions including proprietorship, partnership and LLPs and cooperatives shall be issued immediately</t>
  </si>
  <si>
    <t>Research on Yoga effect on Covid-19</t>
  </si>
  <si>
    <t>The Ministry of the Science and Technology of Yoga and Meditation (SATYAM) is investing into several new projects exploring the effects of yoga and meditation on Covid-19.</t>
  </si>
  <si>
    <t>https://pib.gov.in/PressReleasePage.aspx?PRID=1743185</t>
  </si>
  <si>
    <t>Rooftop Solar Programme Phase II</t>
  </si>
  <si>
    <t xml:space="preserve">The Ministry of New and Renewable Energy is aiming to incentivise installation of solar panels on residential properties by providing a subsidy of up to 40% for Rooftop Solar plants up to 3 kW capacity, and up to 20% for Rooftop Solar plants of up to 10kW capacity.
</t>
  </si>
  <si>
    <t>https://pib.gov.in/PressReleasePage.aspx?PRID=1739835</t>
  </si>
  <si>
    <t>Rural employment support</t>
  </si>
  <si>
    <t>Increased support to PM Garib Kalyan Rozgar Yojana, which targets the livelihoods of migrant workers. This boost aims to support rural employment and economic growth</t>
  </si>
  <si>
    <t>https://pib.gov.in/PressReleasePage.aspx?PRID=1672537</t>
  </si>
  <si>
    <t>Scheme for Formalisation of Micro Food Enterprises (MFE)</t>
  </si>
  <si>
    <t>A Scheme promoting vision of Prime Minister Shri Narendra Modi: ‘Vocal for Local with Global outreach’ will be launched to help 2 lakh MFEs who need technical upgradation to attain FSSAI food standards, build brands and marketing.</t>
  </si>
  <si>
    <t>Securing oil reserves</t>
  </si>
  <si>
    <t>Capitalising on low oil prices, India is seeking to buy around 5.5 million barrels of the U.A.E.’s Upper Zakum crude for Mangalore and about 9.2 million barrels of Saudi oil for the Padur caverns, the officials said. It will also buy some of Iraq’s Basrah Light grade for Visakhapatnam. India has 39.14 million barrels of strategic reserves across the three facilities that can provide crude requirements for about 9.5 days. It plans to add two new strategic reserves with combined capacity of 47.7 million barrels, that will provide another 11.57 days of its needs.</t>
  </si>
  <si>
    <t>https://www.energypolicytracker.org/country/india &amp; https://www.bloomberg.com/news/articles/2020-04-08/india-to-buy-up-middle-eastern-oil-for-its-strategic-reserves</t>
  </si>
  <si>
    <t>Social support for Covid-affected families</t>
  </si>
  <si>
    <t>Social security relief to the dependents of workers who passed away from Covid-19. The payments will amount to 90% of the deceased insured person for the duration of 2 years. Those eligible can apply retrospectively from 24/03/2020. The scheme is capped annual at minimum ₹2.5 lakh and maximum ₹7 lakh. (approximately $3400 - $9600)</t>
  </si>
  <si>
    <t xml:space="preserve">https://pib.gov.in/PressReleasePage.aspx?PRID=1722880 ;https://pib.gov.in/PressReleasePage.aspx?PRID=1722750 </t>
  </si>
  <si>
    <t>Subsidising vegetables and fruits</t>
  </si>
  <si>
    <t>Expanded “Operation Greens” run by Ministry of Food Processing Industries (MOFPI) from tomatoes, onion and potatoes to ALL fruit and vegetables. The Scheme would provide 50% subsidy on transportation from surplus to deficit markets, 50% subsidy on storage, including cold storages and will be launched as pilot for the next 6 months and will be extended and expanded. This will lead to better price realization to farmers, reduced wastages, affordability of products for consumers.</t>
  </si>
  <si>
    <t>Support for children orphaned by Covid-19</t>
  </si>
  <si>
    <t>All children orphaned by the pandemic will receive a grant of at least Rs 2,000 per month until adulthood, the grant is disbursed to the children's' carers. Upon reaching adulthood, the children will receive a grant of Rs 1,000,000 (around $13,000), in monthly payments distributed over 5 years.</t>
  </si>
  <si>
    <t>https://pib.gov.in/PressReleasePage.aspx?PRID=1742826</t>
  </si>
  <si>
    <t>Support for migrants</t>
  </si>
  <si>
    <t>PM Cares Fund Trust: For strengthening the existing measures being taken for the welfare of the migrants and poor, the States/UTs will be given a lump sum assistance of total Rs. 1000 Crore from PM CARES Fund.</t>
  </si>
  <si>
    <t>https://pib.gov.in/PressReleseDetailm.aspx?PRID=1623649#:~:text=PM%20CARES%20(Prime%20 Minister's%20 Citizen,the%20 purchase%20of%20 ventilators%2C%20 Rs</t>
  </si>
  <si>
    <t>Support to coal mining sector</t>
  </si>
  <si>
    <t>Support on coal infrastructure. India plans to spend 500bn rupees ($6.6bn) to expand its coal transportation infrastructure as part of broader plans to support higher domestic production and curtail imports.</t>
  </si>
  <si>
    <t>https://www.argusmedia.com/en/news/2106096-india-plans-coal-transportation-infrastructure-boost?backToResults=true&amp;selectedMarket=Coal%20Accessed%2018%20 May%202020</t>
  </si>
  <si>
    <t>Support to export sectors</t>
  </si>
  <si>
    <t>Boost to export industries through the Indian Development and Economic Assistance (IDEAS) Scheme</t>
  </si>
  <si>
    <t>https://pib.gov.in/PressReleasePage.aspx?PRID=1672538</t>
  </si>
  <si>
    <t>Supporting activities in the fisheries sector</t>
  </si>
  <si>
    <t>Will launch the Pradhan Mantri Matsya Sampada Yojana (PMMSY) for integrated, sustainable, inclusive development of marine and inland fisheries. Rs 11,000 crore for activities in Marine, Inland fisheries and Aquaculture and Rs. 9000 crore for Infrastructure - Fishing Harbours, Cold chain, Markets etc shall be provided. Cage Culture, Seaweed farming, Ornamental Fisheries as well as New Fishing Vessels, Traceability, Laboratory Network etc. will be key activities. There will be provisions of Ban Period Support to fishermen (during the period fishing is not permitted), Personal &amp; Boat Insurance. This will lead to Additional Fish Production of 70 lakh tones over 5 years, Employment to over 55 lakh persons and double the exports to Rs 1,00,000 crore. The focus will be on Islands, Himalayan States, North-east and Aspirational Districts</t>
  </si>
  <si>
    <t>Tariff on Palm Oil decrease</t>
  </si>
  <si>
    <t>The effective tax rate has been decreased to 30.25% from the earlier 35.75%and the tax on refined palm oil has been reduced to 37.5% from 45%.</t>
  </si>
  <si>
    <t>Tax deferrals and loan provisions for impacted businesses and small businesses</t>
  </si>
  <si>
    <t>Defer taxes for industries such as aviation and hospitality and for small companies. Ease bad-loan classification norms and enable banks to raise lending ceilings.</t>
  </si>
  <si>
    <t>Technology Driven Education investment</t>
  </si>
  <si>
    <t>Launched a number of initiatives for education including PM eVIDYA, a programme for multi-mode access to digital/online education, Manodarpan, an initiative for psycho-social support for students, teachers and families for mental health and emotional well-being, New National Curriculum and Pedagogical framework for school, early childhood and teachers, National Foundational Literacy and Numeracy Mission for ensuring that every child attains Learning levels and outcomes in grade 5 by 2025 will be launched by December 2020.</t>
  </si>
  <si>
    <t>Two Covid hospitals built, West Bengal</t>
  </si>
  <si>
    <t>Two new 250-bed emergency Covid-19 hospital will be built by the Ministry of Defence in the state of West Bengal.</t>
  </si>
  <si>
    <t>https://pib.gov.in/PressReleasePage.aspx?PRID=1727485</t>
  </si>
  <si>
    <t>Unallocated spending</t>
  </si>
  <si>
    <t>from the 20 lakh crore (USD 300 bn) package</t>
  </si>
  <si>
    <t>https://www.investindia.gov.in/team-india-blogs/finance-minister-announces-details-indias-20-lakh-crore-economic-package</t>
  </si>
  <si>
    <t>Urban housing program</t>
  </si>
  <si>
    <t>Increased support to the PM Awaas Yojana initiative, targeting housing to the urban poor, which will receive an additional 18,000 crore of funding. This is expected to complete or build over 30 lakh houses, create 78 lakh additional jobs and boost the related industries.</t>
  </si>
  <si>
    <t>https://pib.gov.in/PressReleasePage.aspx?PRID=1672532</t>
  </si>
  <si>
    <t>Grant into R&amp;D at the Department of Biotechnology for activities related to COVID-19 vaccine development</t>
  </si>
  <si>
    <t>https://pib.gov.in/PressReleasePage.aspx?PRID=1672539</t>
  </si>
  <si>
    <t>Vaccine support</t>
  </si>
  <si>
    <t>PM Cares Fund Trust: To support the COVID-19 vaccine designers and developers, an amount of Rs. 100 Crore will be given from PM CARES Fund</t>
  </si>
  <si>
    <t>https://pib.gov.in/PressReleseDetailm.aspx?PRID=1623649#:~:text=PM%20CARES%20(Prime%20 Minister's%20 Citizen,the%20 purchase%20of%20 ventilators%2C%20 Rs.</t>
  </si>
  <si>
    <t>Vaccine Support- Union Budget 2021-2022</t>
  </si>
  <si>
    <t>Covid-19 vaccine support in the Union Budget for the year 2021-2022</t>
  </si>
  <si>
    <t>https://www.indiabudget.gov.in/doc/Budget_Speech.pdf</t>
  </si>
  <si>
    <t>Indonesia</t>
  </si>
  <si>
    <t>Advanced disbursement of holiday allowance</t>
  </si>
  <si>
    <t>Announced that the Holiday Allowance (THR) for the State Civil Apparatus (ASN), TNI, Polri and retirees will be disbursed immediately, maximum on Friday, May 15, 2020. The amount of THR that will be given is for Central ASN, TNI, Polri amounting to IDR 6.775 trillion, for pensioners IDR8,708 trillion, Regional ASN IDR13,898 trillion</t>
  </si>
  <si>
    <t>IDR</t>
  </si>
  <si>
    <t>https://www.kemenkeu.go.id/publikasi/berita/thr-asn-akan-segera-cair-ini-jumlahnya/</t>
  </si>
  <si>
    <t>Assistance for government ministries and regional administrations</t>
  </si>
  <si>
    <t>Government ministries, in particular those dealing with housing and tourism, are eligible to receive 65 trillion rupiah (US$4.4 billion) whereas regional administrations have been supported with 15 trillion rupiah (US$1 billion) in funding.</t>
  </si>
  <si>
    <t>https://www.thejakartapost.com/news/2020/06/04/indonesia-unveils-bigger-stimulus-worth-47-6-billion-to-fight-coronavirus-impacts.html</t>
  </si>
  <si>
    <t>Main Budget</t>
  </si>
  <si>
    <t>Capital injections for state-owned enterprises</t>
  </si>
  <si>
    <t>More than 44 trillion rupiah (US$2.9 billion) has been allocated to certain state-owned enterprises who are deemed ‘crucial’ to the economy, including state construction, electricity, and public railway companies, amongst others. In addition to the US$340 million in funding for PLN, the company has been given 45 trillion rupiah (US$3 billion) in compensation payments by the government. State oil company Pertamina has also been given the same amount in compensation payments.</t>
  </si>
  <si>
    <t>Corporate income tax discounts</t>
  </si>
  <si>
    <t>The government in supporting the National Economic Recovery (PEN) has also provided stimulus for companies in the from of publicly listed companies (PT) by providing a corporate income tax (PPh) discount of 19% in the tax year 2020 and 2021, and 17% in the 2022 tax year. The condition for obtaining the rate reduction is that the PT has traded 40% of its shares on the IDX and must be owned by at least 300 parties with the total share ownership of each not exceeding 5% of the total issued and fully paid shares. These requirements must be fulfilled within a minimum of 183 days in one year.</t>
  </si>
  <si>
    <t>https://www.kemenkeu.go.id/publikasi/berita/pph-badan-untuk-perusahaan-publik-bisa-turun-19-jika-memenuhi-persyaratan-ini/</t>
  </si>
  <si>
    <t>PP 30/2020</t>
  </si>
  <si>
    <t>Credit restructuring for businesses</t>
  </si>
  <si>
    <t>Provides funding to support credit restructuring and financing for businesses, including small and medium businesses.</t>
  </si>
  <si>
    <t>https://www.thejakartapost.com/news/2020/03/31/indonesia-announces-rp-405-trillion-covid-19-budget-anticipates-5-deficit-in-historic-move.html ; https://www.reuters.com/article/us-health-coronavirus-indonesia/indonesia-rolls-out-nearly-25-billion-more-spending-for-coronavirus-idUSKBN21I124</t>
  </si>
  <si>
    <t>Election budget support due to COVID impacts</t>
  </si>
  <si>
    <t>Decided to provide additional budget for election budget support, such as allocation of requests from the KPU in the hope that it would not hamper the initial stages of the election process according to the KPU or the Ministry of Home Affairs which began on June 15, 2020</t>
  </si>
  <si>
    <t xml:space="preserve">https://www.kemenkeu.go.id/publikasi/berita/apbd-direalokasi-untuk-covid-19-anggaran-pilkada-minta-ditambah/
</t>
  </si>
  <si>
    <t>Flight discounts for tourists</t>
  </si>
  <si>
    <t>Provides support for discounts for tourists that visit one of 10 designated tourism destinations in the from of a 30 percent flight discount.</t>
  </si>
  <si>
    <t>https://www.aseanbriefing.com/news/indonesia-unveils-stimulus-package-to-combat-coronavirus-impact/ ; https://www.aseanbriefing.com/news/indonesia-issues-second-stimulus-package-dampen-covid-19-impact/ ; https://www.reuters.com/article/indonesia-economy/update-1-indonesia-announces-nearly-750-mln-stimulus-in-response-to-coronavirus-idUSL3N2AP2P1</t>
  </si>
  <si>
    <t>Funding for health services</t>
  </si>
  <si>
    <t>Perppu No. 1 of 2020 provided an additional budget for mediating COVID-19 in the health sector amounting to Rp75 trillion, including for providing incentives for medical doctors, nurses etc., death benefits, purchasing medical devices including Personal Protective Equipment (PPE), and various quarantine facilities.</t>
  </si>
  <si>
    <t>Funding for medical equipment and support for medical workers</t>
  </si>
  <si>
    <t>Provides funding for the purchase of medical equipment such as test kits and ventilators and to provide incentives to medical workers.</t>
  </si>
  <si>
    <t>https://www.thejakartapost.com/news/2020/03/31/indonesia-announces-rp-405-trillion-covid-19-budget-anticipates-5-deficit-in-historic-move.html ; https://www.reuters.com/article/us-health-coronavirus-indonesia/indonesia-rolls-out-nearly-25-billion-more-spending-for-coronavirus-idUSKBN21I121</t>
  </si>
  <si>
    <t>Funding for social assistance for vulnerable populations</t>
  </si>
  <si>
    <t>The government has expanded the provision of additional social assistance of Rp100 trillion to the people affected by COVID-19 who are in dire need.</t>
  </si>
  <si>
    <t>https://www.kemenkeu.go.id/publikasi/berita/perppu-no12020-disahkan-jadi-undang-undang/</t>
  </si>
  <si>
    <t>Perppu (Law) No. 1 / 2020</t>
  </si>
  <si>
    <t>Funding for social media influencers to promote tourism</t>
  </si>
  <si>
    <t>Provides funding for social media influencers to promote tourism hotspots in the country.</t>
  </si>
  <si>
    <t>https://www.aseanbriefing.com/news/indonesia-unveils-stimulus-package-to-combat-coronavirus-impact/ ; https://www.aseanbriefing.com/news/indonesia-issues-second-stimulus-package-dampen-covid-19-impact/</t>
  </si>
  <si>
    <t>Incentives for airlines and travel agencies</t>
  </si>
  <si>
    <t>Provides incentives for airlines and travel agencies (98.5 billion rupiah or US $6 million).</t>
  </si>
  <si>
    <t>Incentives for micro, small and medium-sized enterprises</t>
  </si>
  <si>
    <t>In assisting the immediate cash flow of MSMEs, the regulation will enable the government to provide interest payment subsidies ranging from two to six percent.</t>
  </si>
  <si>
    <t>Income tax relief: contributions to COVID-19 relief efforts</t>
  </si>
  <si>
    <t>Individual taxpayer contributions to COVID-19 relief efforts will be deducted from gross income</t>
  </si>
  <si>
    <t>https://www.kemenkeu.go.id/publikasi/berita/pp-292020-memberi-5-fasilitas-pajak-penghasilan-di-masa-pandemi/</t>
  </si>
  <si>
    <t>PP 29/2020</t>
  </si>
  <si>
    <t>Income tax relief: corporate share buyback</t>
  </si>
  <si>
    <t>The buy back of shares traded on the stock exchange for Limited Liability Company Taxpayers will get a 3% tariff reduction.</t>
  </si>
  <si>
    <t>Income tax relief: income from government</t>
  </si>
  <si>
    <t>Taxpayers' income from the government (in the from of compensation or replacement of the rental of assets) will be subject to a Final Income Tax of 0%</t>
  </si>
  <si>
    <t>Income tax relief: income from government for health workers</t>
  </si>
  <si>
    <t>Finalised the 0% tariff on additional income from the government in the from of compensation received by Personal Taxpayers who are health workers assigned to handle COVID-19.</t>
  </si>
  <si>
    <t>Income tax relief: production of medical and health supplies</t>
  </si>
  <si>
    <t>The additional net income reduction for domestic taxpayers who produce medical devices or Household Health Supplies for COVID-19 will be given an additional 30% reduction in net income from the direct costs of producing medical devices and household health supplies.</t>
  </si>
  <si>
    <t>Increased payment amounts for low-income households</t>
  </si>
  <si>
    <t>Provides low-income households with payments of 200,000 rupiah (US $13.97) per month, an increase from the usual 150,000 rupiah (US $10) benefit.</t>
  </si>
  <si>
    <t>https://www.aseanbriefing.com/news/indonesia-unveils-stimulus-package-to-combat-coronavirus-impact/ ; https://www.aseanbriefing.com/news/indonesia-issues-second-stimulus-package-dampen-covid-19-impact/ ; https://www.reuters.com/article/indonesia-economy/update-1-indonesia-announces-nearly-750-mln-stimulus-in-response-to-coronavirus-idUSL3N2AP2P3</t>
  </si>
  <si>
    <t>Increased support for subsidized housing</t>
  </si>
  <si>
    <t>Provides additional support, in the from of interest payments and subsidies, for the government subsidized housing program. The funds are expected to cover financing for an additional 175,000 houses.</t>
  </si>
  <si>
    <t>https://www.aseanbriefing.com/news/indonesia-unveils-stimulus-package-to-combat-coronavirus-impact/ ; https://www.aseanbriefing.com/news/indonesia-issues-second-stimulus-package-dampen-covid-19-impact/ ; https://www.reuters.com/article/indonesia-economy/update-1-indonesia-announces-nearly-750-mln-stimulus-in-response-to-coronavirus-idUSL3N2AP2P4</t>
  </si>
  <si>
    <t>Jet fuel discounts for airports</t>
  </si>
  <si>
    <t>To support flight discounts for tourists, the state-run oil company will provide jet fuel discounts to nine airports.</t>
  </si>
  <si>
    <t>Launched interest subsidy and loan principal payment scheme for MSMEs</t>
  </si>
  <si>
    <t>As part of the National Economic Recovery (PEN) program, the government has prepared an interest subsidy scheme and loan principal repayment relief for Micro, Small and Medium Enterprises (MSMEs) in order to survive amid a pandemic totalling IDR 35.28 trillion for 60.66 million accounts.</t>
  </si>
  <si>
    <t>https://www.kemenkeu.go.id/publikasi/berita/pmk-85pmk052020-mempermudah-umkm-mendapat-keringanan-subsidi-bunga/</t>
  </si>
  <si>
    <t>Minister of Finance Regulation Number 85 / PMK.05 / 2020</t>
  </si>
  <si>
    <t>Loans and loan restructuring support for SMEs</t>
  </si>
  <si>
    <t>SMEs with good credit histories and the capacity to pay back loans can access loans of up to 10 billion rupiah (US $655,000). Local banks will be allowed to restructure SME loans regardless of credit ceiling limits.</t>
  </si>
  <si>
    <t>https://www.aseanbriefing.com/news/indonesia-issues-second-stimulus-package-dampen-covid-19-impact/ ; https://www.reuters.com/article/health-coronavirus-indonesia-economy/indonesia-to-support-economy-with-8-bln-stimulus-to-counter-virus-impact-idUSJ9N2AX00D</t>
  </si>
  <si>
    <t>Second stimulus package</t>
  </si>
  <si>
    <t>National Economic Recovery Program (PEN)</t>
  </si>
  <si>
    <t>Vaccination Program</t>
  </si>
  <si>
    <t>https://en.antaranews.com/news/168663/govt-highlights-increased-2021-pen-budget-to-reach-rp69943-trillion</t>
  </si>
  <si>
    <t>Diagnostics (Test and Trace)</t>
  </si>
  <si>
    <t>Reallocation of funds for healthcare COVID-19 use</t>
  </si>
  <si>
    <t>Reallocated the Special Allocation Fund (DAK) of Rp9.35 trillion, which is using physical DAK which was originally used for other activities, can now be used for health activities and the construction of isolation rooms and referral hospitals, including the procurement of ventilators, with a budget of Rp9.35 trillion</t>
  </si>
  <si>
    <t>https://www.kemenkeu.go.id/publikasi/berita/menkeu-laporkan-refocusing-tkdd-penanganan-covid-19-ke-dpd/</t>
  </si>
  <si>
    <t>Reallocation of regional and village funds for COVID-19 use</t>
  </si>
  <si>
    <t>Transfer to Regions and Village Funds (TKDD) in 2020 of funds that were not previously intended for handling COVID-19 so that it can be used for handling COVID-19.</t>
  </si>
  <si>
    <t>Reallocation of regional incentive funds for COVID-19 use</t>
  </si>
  <si>
    <t>Reallocated the Regional Incentive Fund (DID) for the use of all categories groups, which is around Rp4.18 trillion that could be used for COVID handling</t>
  </si>
  <si>
    <t>Social Safety Net programs</t>
  </si>
  <si>
    <t>The government has provided 172 trillion (US$11.6 billion) in funding for social programs. These are intended to impact laid-off workers and vulnerable households. The funds will be distributed among several charitable programs.</t>
  </si>
  <si>
    <t>Supplemental funding for the Affordable Food Program</t>
  </si>
  <si>
    <t>Provides supplemental funding for the Affordable Food Program to boost consumption.</t>
  </si>
  <si>
    <t>https://www.aseanbriefing.com/news/indonesia-unveils-stimulus-package-to-combat-coronavirus-impact/ ; https://www.aseanbriefing.com/news/indonesia-issues-second-stimulus-package-dampen-covid-19-impact/ ; https://www.reuters.com/article/indonesia-economy/update-1-indonesia-announces-nearly-750-mln-stimulus-in-response-to-coronavirus-idUSL3N2AP2P2</t>
  </si>
  <si>
    <t>Support for families to obtain electricity, food and unemployment benefits</t>
  </si>
  <si>
    <t>Provides funding to assist families, including those who participate in a staple food program. Increases the budget for the pre employment card program, covering 5.6 million laid-off workers, informal workers and micro and small business owners. Provides free electricity for 31 million customers.</t>
  </si>
  <si>
    <t>https://www.thejakartapost.com/news/2020/03/31/indonesia-announces-rp-405-trillion-covid-19-budget-anticipates-5-deficit-in-historic-move.html ; https://www.reuters.com/article/us-health-coronavirus-indonesia/indonesia-rolls-out-nearly-25-billion-more-spending-for-coronavirus-idUSKBN21I122</t>
  </si>
  <si>
    <t>Support for tourism marketing</t>
  </si>
  <si>
    <t>Provides support for tourism marketing and promotions.</t>
  </si>
  <si>
    <t>Tax exemption for micro, small and medium enterprises</t>
  </si>
  <si>
    <t>Micro, Small and Medium Enterprises (MSMEs) can get a final income tax exemption (PPh) of 0.5% of the gross circulation borne by the government for 6 months, from April to September 2020. This policy was enacted by the Government to reduce economic pressure due to the widespread impact of the COVID-19 pandemic.</t>
  </si>
  <si>
    <t>https://www.kemenkeu.go.id/publikasi/berita/ini-cara-agar-umkm-bisa-mengajukan-pembebasan-pph-final-0-5/</t>
  </si>
  <si>
    <t>Regulation No. 44 / PMK.03 / 2020</t>
  </si>
  <si>
    <t>Tax incentives for industries</t>
  </si>
  <si>
    <t>The government has allocated 123 trillion rupiah (US$8.3 billion) in tax incentives for more industries. This includes reducing the corporate income tax (CIT) rate from 25 percent to 22 percent for the 2020-2021 tax year. This will be further reduced to 20 percent for the 2022 tax year.</t>
  </si>
  <si>
    <t>Tax waivers for hoteliers and restaurants</t>
  </si>
  <si>
    <t>Waives taxes for hoteliers and restaurants located in 10 promoted destinations for the next six months. The central government will compensate local governments for tax losses, estimated to total US $230 million.</t>
  </si>
  <si>
    <t>Wage subsidies for low-income workers</t>
  </si>
  <si>
    <t>President Jokowi launched Government assistance to subsidize salaries / wages for workers / laborers whose salaries are below IDR 5 million at the Presidential Palace, Jakarta, Thursday (27/08).</t>
  </si>
  <si>
    <t>https://www.kemenkeu.go.id/publikasi/berita/presiden-luncurkan-bantuan-subsidi-gaji-pekerja/</t>
  </si>
  <si>
    <t>Working capital grant for micro businesses</t>
  </si>
  <si>
    <t>Launched the Presidential Assistance (Banpres) Productive Micro Business (BPUM) program to provide working capital grants for micro businesses, which is intended to be spent on productive purposes, as opposed to consumption. The amount of BPUM distributed will be IDR 2.4 million per micro business actor or IDR 600 thousand / month for 4 months for 12 million recipients who are not currently receiving bank credit.</t>
  </si>
  <si>
    <t>https://www.kemenkeu.go.id/publikasi/berita/banpres-produktif-resmi-diluncurkan-untuk-pelaku-usaha-mikro/</t>
  </si>
  <si>
    <t>Iran</t>
  </si>
  <si>
    <t>Cash transfers to vulnerable households</t>
  </si>
  <si>
    <t>Cash transfer to 20 million households, plus cheap micro/small loans on demand (for a 4 member family - at near equivalence to minimum wage)</t>
  </si>
  <si>
    <t>IRR</t>
  </si>
  <si>
    <t>http://irangov.ir/detail/350514</t>
  </si>
  <si>
    <t>Coupon/credit scheme for the unemployed</t>
  </si>
  <si>
    <t>The Plan and Budget Organization said that seasonal workers, vendors, taxi drivers and restaurant staff who lost their jobs would be eligible for assistance—in the from of credits for the purchase of goods—if they registered with the Ministry of Cooperatives, Labour and Social Welfare.</t>
  </si>
  <si>
    <t>Extra funding for the health sector</t>
  </si>
  <si>
    <t>Support for health services including medical equipment and imports of drugs</t>
  </si>
  <si>
    <t>https://reliefweb.int/report/iran-islamic-republic/building-back-better-un-iran-socio-economic-recovery-programme-against ; https://iranprimer.usip.org/blog/2020/apr/29/covid-19-blow-iran%E2%80%99s-economy</t>
  </si>
  <si>
    <t>Increase in spending on development projects</t>
  </si>
  <si>
    <t>25% increase in spending on development projects</t>
  </si>
  <si>
    <t>https://iranprimer.usip.org/blog/2019/dec/16/irans-crisis-budget</t>
  </si>
  <si>
    <t>Revised Budget for 2020/21</t>
  </si>
  <si>
    <t>Increase spending on law enforcement and defence</t>
  </si>
  <si>
    <t>The Islamic Revolutionary Guard Corps’ budget increased by one-third over the level proposed by Rouhani to 243 trillion rials. Funding for the Basij militia increased to 22 trillion rials, more than double what Rouhani had proposed. Domestic Law Enforcement Forces and the regular Army received 10 percent more than what Rouhani had proposed</t>
  </si>
  <si>
    <t>Supplies and research funding to study coronavirus</t>
  </si>
  <si>
    <t>Support for hard hit businesses</t>
  </si>
  <si>
    <t>Major air and rail transport companies have received more loans</t>
  </si>
  <si>
    <t>Support for health and medical sector</t>
  </si>
  <si>
    <t>necessity of equipping the health and treatment sector and appreciating the efforts made by its diligent personnel to effectively contain the spread of coronavirus</t>
  </si>
  <si>
    <t>Support for vulnerable industries</t>
  </si>
  <si>
    <t>Fourteen types of businesses were designated as jobs which had suffered most due to the COVID-19 outbreak.</t>
  </si>
  <si>
    <t>Iraq</t>
  </si>
  <si>
    <t>Acquiring COVID-19 supplies</t>
  </si>
  <si>
    <t>Allocation of USD 100 million to fund the purchase of laboratories, medicines (other than vaccines) and supplies related to COVID-19.</t>
  </si>
  <si>
    <t>IQD</t>
  </si>
  <si>
    <t>https://gds.gov.iq/cabinet-discusses-security-approves-measures-to-strengthen-health-services/</t>
  </si>
  <si>
    <t>Acquiring COVID-19 vaccines</t>
  </si>
  <si>
    <t>Allocation of USD 100 million to acquire COVID-19 vaccines.</t>
  </si>
  <si>
    <t>https://gds.gov.iq/cabinet-approves-allocation-of-100-million-dollars-for-acquiring-coronavirus-vaccines/</t>
  </si>
  <si>
    <t>Bank housing loans and advances</t>
  </si>
  <si>
    <t>Advances to retirees granted by Al-Rasheed bank (the 2nd largest government bank in Iraq), amounting to 80 million dinars; also housing loans for employees of 40 million dinars</t>
  </si>
  <si>
    <t>https://www.sotaliraq.com/2020/09/28/%d8%a7%d9%84%d8%b1%d8%b4%d9%8a%d8%af-%d8%b3%d9%84%d9%81-%d9%84%d9%84%d9%85%d8%aa%d9%82%d8%a7%d8%b9%d8%af%d9%8a%d9%86-%d8%aa%d8%b5%d9%84-%d8%a5%d9%84%d9%89-%d8%ab%d9%85%d8%a7%d9%86%d9%8a%d8%a9-%d9%85/; https://www.sotaliraq.com/2020/09/28/%d8%a7%d9%84%d8%b1%d8%b4%d9%8a%d8%af-%d9%8a%d8%b9%d9%84%d9%86-%d8%b9%d9%86-%d9%82%d8%b1%d9%88%d8%b6-%d8%aa%d8%b5%d9%84-%d8%a7%d9%84%d9%89-%d9%a4%d9%a0-%d9%85%d9%84%d9%8a%d9%88%d9%86-%d8%af%d9%8a%d9%86/</t>
  </si>
  <si>
    <t>Cash Transfer Scheme</t>
  </si>
  <si>
    <t>Supreme Committee for Health and National Safety established a cash transfer scheme for families of workers in the private sector that do not get benefits. Each individual can receive IQD 300,000 ($25)</t>
  </si>
  <si>
    <t>https://gds.gov.iq/covid-19-iraqs-higher-committee-for-health-and-national-safety-announces-emergency-grant-to-families-impacted-by-curfew/ ; https://www.nasnews.com/view.php?cat=28547</t>
  </si>
  <si>
    <t>Construction of alternative energy power plants</t>
  </si>
  <si>
    <t>The Iraqi Cabinet has approved a recommendation from the National Investment Commission (NIC) for the Ministry of Electricity to proceed with an investment project for the construction of seven "alternative energy" power plants. The new power stations are to be built in Karbala, Wasit, Babylon, and Al-Muthanna provinces.</t>
  </si>
  <si>
    <t>https://www.iraq-businessnews.com/2021/02/18/iraqi-cabinet-approves-new-alternative-energy-power-plants/</t>
  </si>
  <si>
    <t>Distribution of relief rations</t>
  </si>
  <si>
    <t>The Ministry of Immigration distributed thousands of relief aid packages a day among displaced families in Baghdad and other governorates</t>
  </si>
  <si>
    <t>https://www.sotaliraq.com/2020/09/28/%d9%88%d8%b2%d8%a7%d8%b1%d8%a9-%d8%a7%d9%84%d9%87%d8%ac%d8%b1%d8%a9-%d8%aa%d9%88%d8%b2%d8%b9-%d9%82%d8%b1%d8%a7%d8%a8%d8%a9-6-%d8%a7%d9%84%d8%a7%d9%81-%d8%ad%d8%b5%d8%a9-%d8%a7%d8%ba%d8%a7%d8%ab/; https://www.sotaliraq.com/2020/09/21/%d8%a8%d8%aa%d9%88%d8%ac%d9%8a%d9%87-%d9%88%d8%b2%d9%8a%d8%b1%d8%a9-%d8%a7%d9%84%d9%87%d8%ac%d8%b1%d8%a9-%d9%88%d8%a7%d9%84%d9%85%d9%87%d8%ac%d8%b1%d9%8a%d9%86-%d9%88%d8%b2%d8%a7%d8%b1%d8%a9-%d8%a7/</t>
  </si>
  <si>
    <t>Emergency Grant for Families</t>
  </si>
  <si>
    <t>Emergency Grant for Families most impacted by the lockdown, giving assistance in the from of meals, aiming to feed over 11 million</t>
  </si>
  <si>
    <t>https://gds.gov.iq/covid-19-iraqs-higher-committee-for-health-and-national-safety-announces-emergency-grant-to-families-impacted-by-curfew/ ; https://www.nasnews.com/view.php?cat=31193 ; https://www.sotaliraq.com/2020/05/21/%D8%A5%D8%B7%D9%84%D8%A7%D9%82-%D9%85%D9%86%D8%AD%D8%A9-%D8%A7%D9%84%D8%B7%D9%88%D8%A7%D8%B1%D8%A6-%D9%84%D9%84%D9%85%D8%AA%D8%B6%D8%B1%D8%B1%D9%8A%D9%86-%D9%85%D9%86-%D9%83%D9%88%D8%B1%D9%88%D9%86/ ; https://gds.gov.iq/covid-19-iraqs-higher-committee-for-health-and-national-safety-announces-emergency-grant-to-families-impacted-by-curfew/</t>
  </si>
  <si>
    <t>Facilitation of Trucking and Road Transport</t>
  </si>
  <si>
    <t>The Higher Committee for Health and National Safety was given the mandate to facilitate the transit of lorries and refrigerated trucks carrying foodstuff, agricultural products, medical and veterinary materials between provinces and within cities, monitoring the prices of essential goods to ensure that they remain stable, and to take measures against profiteers, according to law, as well as facilitating the transport of agricultural harvesters and livestock between provinces. Also given the closure of the Turkish border, 3,000 jobs were created in the Kurdistan region.</t>
  </si>
  <si>
    <t>https://www.iraq-businessnews.com/2020/04/03/covid-19-iraq-announces-key-measures/ ; https://www.rudaw.net/english/business/01042020</t>
  </si>
  <si>
    <t>Grand Port of al-Faw and Silk Road infrastructure project</t>
  </si>
  <si>
    <t>Large scale infrastructure project to connect the "Silk Road" by road, rail and ports, 2021-24 project timescale</t>
  </si>
  <si>
    <t>https://www.sotaliraq.com/2020/10/04/%d8%a7%d9%84%d8%ad%d9%83%d9%88%d9%85%d8%a9-%d8%aa%d8%b4%d8%b1%d8%b9-%d8%a8%d8%a7%d9%84%d9%85%d8%b1%d8%ad%d9%84%d8%a9-%d8%a7%d9%84%d8%a3%d9%88%d9%84%d9%89-%d9%84%d9%85%d9%8a%d9%86%d8%a7%d8%a1-%d8%a7/; https://www.sotaliraq.com/2020/10/07/%d8%a7%d9%84%d9%86%d9%82%d9%84-%d8%a7%d9%84%d8%a7%d8%aa%d8%ad%d8%a7%d8%af%d9%8a%d8%a9-%d8%aa%d9%88%d9%82%d9%8a%d8%b9-%d8%b9%d9%82%d8%af-%d8%a7%d9%84%d9%85%d8%b1%d8%ad%d9%84%d8%a9-%d8%a7%d9%84%d8%a7/</t>
  </si>
  <si>
    <t>Granting of loans to state employees</t>
  </si>
  <si>
    <t>State-owned Al-Rafidain Bank announced that it would grant 50 million dinars of loans to employees of the state to renovate and build on land for residential properties</t>
  </si>
  <si>
    <t>https://www.sotaliraq.com/2020/09/15/%d8%a7%d9%84%d8%b1%d8%a7%d9%81%d8%af%d9%8a%d9%86-%d9%85%d9%86%d8%ad-%d9%82%d8%b1%d9%88%d8%b6-50-%d9%85%d9%84%d9%8a%d9%88%d9%86%d8%a7%d9%8b-%d9%84%d9%84%d9%85%d9%88%d8%b8%d9%81%d9%8a%d9%86-%d9%84/</t>
  </si>
  <si>
    <t>Housing Investment Initiative</t>
  </si>
  <si>
    <t>Babil Investment initiative for residential housing</t>
  </si>
  <si>
    <t>https://www.sotaliraq.com/2020/09/09/%d8%a7%d8%b3%d8%aa%d8%ab%d9%85%d8%a7%d8%b1-%d8%a8%d8%a7%d8%a8%d9%84-%d8%aa%d8%b7%d8%b1%d8%ad-%d9%85%d8%a8%d8%a7%d8%af%d8%b1%d8%a9-%d9%84%d8%ad%d9%84-%d8%a3%d8%b2%d9%85%d8%a9-%d8%a7%d9%84%d8%b3%d9%83/ ; https://www.sotaliraq.com/2020/09/09/%d9%88%d8%b2%d9%8a%d8%b1-%d8%a7%d9%84%d8%aa%d8%ae%d8%b7%d9%8a%d8%b7-%d9%8a%d8%b9%d9%84%d9%86-%d9%88%d8%ac%d9%88%d8%af-6250-%d9%85%d8%b4%d8%b1%d9%88%d8%b9%d8%a7%d9%8b-%d9%82%d9%8a%d8%af-%d8%a7%d9%84/</t>
  </si>
  <si>
    <t>Investment in Wheat Industry Facilities</t>
  </si>
  <si>
    <t>The Kurdistan Regional Government will construct a range of industrial facilities for wheat production: 40 silos with capacity of 5000 tonnes of grain; 2 flour factories, each with capacity to process 1000 tons of grain per day; a post-harvest factory for cleaning, sorting, and packaging wheat for farmers; a bulgur and couscous factory; a macaroni factory; a fodder factory; a biscuit and instant cereal factory; 2 testing and quality control laboratories.</t>
  </si>
  <si>
    <t xml:space="preserve">https://gov.krd/moawr-en/activities/news-and-press-releases/2021/may/krg-invests-in-major-wheat-industry-project//;https://www.iraq-businessnews.com/2021/05/18/krg-invests-in-major-wheat-industry-project/ </t>
  </si>
  <si>
    <t>Kurdistan regional government</t>
  </si>
  <si>
    <t>Total spending combating Corona by the Kurdistan Regional Health Ministry</t>
  </si>
  <si>
    <t>https://www.sotaliraq.com/2020/10/05/%d9%88%d8%b2%d9%8a%d8%b1-%d8%b5%d8%ad%d8%a9-%d8%a7%d9%82%d9%84%d9%8a%d9%85-%d9%83%d9%88%d8%b1%d8%af%d8%b3%d8%aa%d8%a7%d9%86-48-%d9%85%d9%84%d9%8a%d8%a7%d8%b1-%d8%af%d9%8a%d9%86%d8%a7%d8%b1-%d8%b5/</t>
  </si>
  <si>
    <t>Ministry of Electricity to support wide electricity grid funding</t>
  </si>
  <si>
    <t>Iraqi funding of energy projects with GE and siemens, focusing on electricity</t>
  </si>
  <si>
    <t>https://www.ge.com/news/press-releases/ge-scale-power-stability-through-two-new-agreements-iraqi-ministry-electricity ; https://www.iraq-businessnews.com/2020/07/14/iraqi-pm-pushes-electricity-projects/</t>
  </si>
  <si>
    <t>Moratorium on interest and principal payments by small and medium-sized enterprises</t>
  </si>
  <si>
    <t>The "One and Five Trillion dinar" initiative": suspension of the repayment of loans for the '1 and 5 trillion dinars' finance schemes for small and medium sized projects. The Iraqi Central Bank announced a moratorium on interest and principal payments, and also encouraged banks to extend the maturity of loans</t>
  </si>
  <si>
    <t>https://iraqidinarchat.net/?p=64451</t>
  </si>
  <si>
    <t>National Adaptation Plan (NAP) funded by the Green Climate Fund (GCF)</t>
  </si>
  <si>
    <t>NAP to build resilience to climate change</t>
  </si>
  <si>
    <t>https://www.iraq-businessnews.com/2020/09/18/iraq-launches-plan-for-climate-change-resilience/</t>
  </si>
  <si>
    <t>New infrastructure project to increase access to safe drinking water in Basra</t>
  </si>
  <si>
    <t>The Ministry of Planning to finance the replacement of the water channel known as Al-Bada’a canal with a pipe canal of 238 km as per the Ministry of Water Resources’ plan for 2020. This will help reduce water scarcity and increase access to safe drinking water in Basra.</t>
  </si>
  <si>
    <t>https://gds.gov.iq/cabinet-agrees-to-finance-a-new-infrastructure-project-to-increase-access-to-safe-drinking-water-in-basra/ ; https://www.iraq-businessnews.com/2020/09/17/new-238-km-water-pipeline-to-serve-basra/</t>
  </si>
  <si>
    <t>Purchase of ambulances</t>
  </si>
  <si>
    <t>The Iraqi Cabinet has agreed to allocate funds for the purchase of an additional 300 ambulances.</t>
  </si>
  <si>
    <t>Purchase of Pfizer Vaccines</t>
  </si>
  <si>
    <t>The Iraqi Cabinet has approved the purchase of the Pfizer vaccine through a manufacture and supply agreement between Pfizer Export BV and the Iraqi Ministry of Health</t>
  </si>
  <si>
    <t>https://gds.gov.iq/cabinet-discusses-latest-security-and-health-developments/</t>
  </si>
  <si>
    <t>Recruitment of medical staff</t>
  </si>
  <si>
    <t>Government decision to allow the Ministry of Health to recruit additional medical staff, both on continuing and short term contracts, and to fund their salaries through intergovernmental fiscal transfer arrangements</t>
  </si>
  <si>
    <t>https://www.iraq-businessnews.com/2020/07/01/covid-19-iraqi-govt-announces-new-measures/ ; https://gds.gov.iq/covid-19-the-iraqi-government-announces-new-measures-to-combat-pandemic-additional-support-for-health-sector/</t>
  </si>
  <si>
    <t>School allocation</t>
  </si>
  <si>
    <t>Allocation for Kurdish schools in Kirkuk by the Kurdish ministry of education</t>
  </si>
  <si>
    <t>https://www.sotaliraq.com/2020/09/28/%d8%a8%d8%aa%d9%88%d8%ac%d9%8a%d9%87-%d9%85%d9%86-%d8%b1%d8%a6%d9%8a%d8%b3-%d8%ad%d9%83%d9%88%d9%85%d8%a9-%d8%a5%d9%82%d9%84%d9%8a%d9%85-%d9%83%d9%88%d8%b1%d8%af%d8%b3%d8%aa%d8%a7%d9%86-%d8%aa/</t>
  </si>
  <si>
    <t>Social Benefits April Payout</t>
  </si>
  <si>
    <t>The Ministry of Labour and Social Affairs has started disbursing the April round of social benefits to almost 1.5 million Iraqi families.</t>
  </si>
  <si>
    <t xml:space="preserve">https://www.sotaliraq.com/2021/04/03/%d8%a5%d8%b7%d9%84%d8%a7%d9%82-%d8%b1%d9%88%d8%a7%d8%aa%d8%a8-%d8%a7%d9%84%d8%a5%d8%b9%d8%a7%d9%86%d8%a9-%d8%a7%d9%84%d8%a5%d8%ac%d8%aa%d9%85%d8%a7%d8%b9%d9%8a%d8%a9-%d9%84%d8%b4%d9%87%d8%b1-%d9%86/ </t>
  </si>
  <si>
    <t>Support for the General Company for Marketing Medicines and Medical Supplies</t>
  </si>
  <si>
    <t>The Higher Committee for Health and National Safety announced this key measure on 2 April</t>
  </si>
  <si>
    <t>https://gds.gov.iq/covid-19-higher-committee-for-health-and-national-safety-announces-key-measures/</t>
  </si>
  <si>
    <t>Suspension of mortgage repayments from government fund</t>
  </si>
  <si>
    <t>Agreement for the suspension of all repayments due on residential plots of land sold or leased to citizens from all government institutions (Ministry of Housing, Construction and Municipalities' Housing Fund) until the end of the current emergency, with no penalty interest for a period ending on 31/07/2020 at the latest</t>
  </si>
  <si>
    <t>https://gds.gov.iq/cabinet-discusses-measures-to-mitigate-impact-of-covid-19-curfew/ ; https://gds.gov.iq/covid-19-iraqs-higher-committee-for-health-and-national-safety-announces-emergency-grant-to-families-impacted-by-curfew/</t>
  </si>
  <si>
    <t>Suspension of rental fees</t>
  </si>
  <si>
    <t>Exemption of commercial, industrial and other government real estate tenants from paying rental fees</t>
  </si>
  <si>
    <t>https://gds.gov.iq/cabinet-discusses-measures-to-mitigate-impact-of-covid-19-curfew/</t>
  </si>
  <si>
    <t>Water Projects Investment: (1) Pumping stations</t>
  </si>
  <si>
    <t>The Iraqi Cabinet approved funding for a project by the Ministry of Water to build new water pumping stations and undertake maintenance of existing stations around Iraq.</t>
  </si>
  <si>
    <t>https://www.iraq-businessnews.com/2021/05/10/cabinet-allocates-funding-for-water-projects/</t>
  </si>
  <si>
    <t>Water Projects Investment: (2) Lining works</t>
  </si>
  <si>
    <t>The Iraqi Cabinet approved funding for a project by the Ministry of Water for rehabilitation and lining works of Shatra and Al Kasr in Dhi Qar Governorate.</t>
  </si>
  <si>
    <t>Water Projects Investment: (3) Dam cleaning</t>
  </si>
  <si>
    <t>The Iraqi Cabinet approved funding for a project by the Ministry of Water for dredging mud and alluvial deposits from the dams in Diyala Governorate.</t>
  </si>
  <si>
    <t>Wheat Marketing Project</t>
  </si>
  <si>
    <t>The Kurdistan Regional Government has introduced another project to stimulate the local Wheat industry. With estimated cost of $122m and finish date of 2025, it involves the construction of facilities for Wheat production: a flour production factory, bulgur factory, a pasta factory, grain silos, research and development center, a control Room, an administrative facility, a sales department, on site medical clinic, a weighing and measuring facility, residential units for employees.</t>
  </si>
  <si>
    <t xml:space="preserve">https://gov.krd/english/government/the-prime-minister/activities/posts/2021/may/prime-minister-masrour-barzani-launches-wheat-marketing-project-in-slemani//;https://www.kurdistan24.net/en/story/24560-KRG-lays-foundation-stone-of-%24120-million-wheat-marketing-project-in-Sulaimani ;https://www.iraq-businessnews.com/2021/05/27/new-wheat-marketing-project-in-slemani/ </t>
  </si>
  <si>
    <t>Ireland</t>
  </si>
  <si>
    <t>€132,584 for 75 local projects in Monaghan under the Community Enhancement Programme</t>
  </si>
  <si>
    <t>The 2021 Community Enhancement Programme was launched in May 2021 with funding of €4.5m to provide small grants to local community groups across the country. Monaghan received an allocation of approximately €132,584 from the Department under the programme. The key theme of this year’s programme was supporting groups as they re-open facilities which have been closed due to COVID-19.</t>
  </si>
  <si>
    <t>https://www.gov.ie/en/press-release/ba57f-our-rural-future-ministers-humphreys-announces-132584-for-75-local-projects-in-monaghan-under-the-community-enhancement-programme/</t>
  </si>
  <si>
    <t>Our Rural Future: Community Enhancement Programme</t>
  </si>
  <si>
    <t>€142,108 for 33 local projects in the Dun Laoghaire Rathdown County Council area under the Community Enhancement Programme</t>
  </si>
  <si>
    <t>The 2021 Community Enhancement Programme was launched in May 2021 with funding of €4.5m to provide small grants to local community groups across the country. The Dublin City Council area received an allocation of over €142,108 from the Department under the programme. The key theme of this year’s programme was supporting groups as they re-open facilities which have been closed due to COVID-19.</t>
  </si>
  <si>
    <t>https://www.gov.ie/en/press-release/d6881-ministers-humphreys-and-obrien-announce-142108-for-33-local-projects-in-the-dun-laoghaire-rathdown-county-council-area-under-the-community-enhancement-programme/</t>
  </si>
  <si>
    <t xml:space="preserve">€7 Million Fund to Enhance Streetscapes &amp; Shopfronts
</t>
  </si>
  <si>
    <t>124 towns and villages will benefit from a new €7 million fund to support the enhancement of streetscapes and shopfronts. This is part of the Our Rural Future package announced by Ireland to help the rejuvenation / transition process post-COVID-19.</t>
  </si>
  <si>
    <t>https://www.gov.ie/en/press-release/5f61e-our-rural-future-minister-humphreys-announces-the-124-towns-and-villages-to-benefit-from-new-7-million-fund-to-enhance-streetscapes-shopfronts/</t>
  </si>
  <si>
    <t>101 local projects in Donegal under the Community Enhancement Programme</t>
  </si>
  <si>
    <t>The 2021 Community Enhancement Programme was launched in May 2021 with funding of €4.5m to provide small grants to local community groups across the country. Donegal received an allocation of €159,461 from the Department under the programme. The key theme of this year’s programme was supporting groups as they reopen facilities which have been closed due to COVID-19.</t>
  </si>
  <si>
    <t>https://www.gov.ie/en/press-release/150af-our-rural-future-ministers-humphreys-and-obrien-announce-159461-for-101-local-projects-in-donegal-under-the-community-enhancement-programme/</t>
  </si>
  <si>
    <t>121 local projects in Kerry under the Community Enhancement Programme</t>
  </si>
  <si>
    <t>The 2021 Community Enhancement Programme was launched in May 2021 with funding of €4.5m to provide small grants to local community groups across the country. Kerry received an allocation of €142,409 from the Department under the programme. The key theme of this year’s programme was supporting groups as they re-open facilities which have been closed due to COVID-19.</t>
  </si>
  <si>
    <t>https://www.gov.ie/en/press-release/e895a-our-rural-future-ministers-humphreys-and-obrien-announce-142409-for-121-local-projects-in-kerry-under-the-community-enhancement-programme/</t>
  </si>
  <si>
    <t>146 local projects in Tipperary under the Community Enhancement Programme</t>
  </si>
  <si>
    <t>The 2021 Community Enhancement Programme was launched in May 2021 with funding of €4.5m to provide small grants to local community groups across the country. Tipperary received an allocation of over €147,179 from the Department under the programme. The key theme of this year’s programme was supporting groups as they re-open facilities which have been closed due to COVID-19.</t>
  </si>
  <si>
    <t>https://www.gov.ie/en/press-release/9627d-our-rural-future-ministers-humphreys-and-obrien-announce-147179-for-146-local-projects-in-tipperary-under-the-community-enhancement-programme/</t>
  </si>
  <si>
    <t>15 local projects in the Dublin City Council area under the Community Enhancement Programme</t>
  </si>
  <si>
    <t>The 2021 Community Enhancement Programme was launched in May 2021 with funding of €4.5m to provide small grants to local community groups across the country. The Dublin City Council area received an allocation of over €211,525 from the Department under the programme. The key theme of this year’s programme was supporting groups as they reopen facilities which have been closed due to COVID-19.</t>
  </si>
  <si>
    <t>https://www.gov.ie/en/press-release/72a97-ministers-humphreys-and-obrien-announce-211525-for-15-local-projects-in-the-dublin-city-council-area-under-the-community-enhancement-programme/</t>
  </si>
  <si>
    <t>175 local projects in Westmeath under the Community Enhancement Programme</t>
  </si>
  <si>
    <t>The 2021 Community Enhancement Programme was launched in May 2021 with funding of €4.5m to provide small grants to local community groups across the country. Westmeath received an allocation of over €135,773 from the Department under the programme. The key theme of this year’s programme was supporting groups as they re-open facilities which have been closed due to COVID-19.</t>
  </si>
  <si>
    <t>https://www.gov.ie/en/press-release/bbe75-our-rural-future-ministers-humphreys-and-obrien-announce-135773-for-175-local-projects-in-westmeath-under-the-community-enhancement-programme/</t>
  </si>
  <si>
    <t>24 Landmark Regeneration Projects</t>
  </si>
  <si>
    <t>EUR75 million for 24 landmark regeneration projects in rural communities across the country under the EUR1 billion Rural Regeneration and Development Fund</t>
  </si>
  <si>
    <t>https://www.gov.ie/en/press-release/91743-our-rural-future-minister-humphreys-announces-24-landmark-rural-regeneration-projects-nationwide/</t>
  </si>
  <si>
    <t>Rural Development Policy 2021-2025 - Our Rural Future</t>
  </si>
  <si>
    <t>Revitalising Rural Towns and Villages</t>
  </si>
  <si>
    <t>𝜋5</t>
  </si>
  <si>
    <t>27 local projects in Kildare under the Community Enhancement Programme</t>
  </si>
  <si>
    <t>The 2021 Community Enhancement Programme was launched in May 2021 with funding of €4.5m to provide small grants to local community groups across the country. Kildare received an allocation of €148,013 from the Department under the programme. The key theme of this year’s programme was supporting groups as they re-open facilities which have been closed due to COVID-19.</t>
  </si>
  <si>
    <t>https://www.gov.ie/en/press-release/06eaa-our-rural-future-ministers-humphreys-and-obrien-announce-148013-for-27-local-projects-in-kildare-under-the-community-enhancement-programme/</t>
  </si>
  <si>
    <t>40 local projects in Cavan under the Community Enhancement Programme</t>
  </si>
  <si>
    <t>The 2021 Community Enhancement Programme was launched in May 2021 with funding of €4.5m to provide small grants to local community groups across the country. Cavan received an allocation of over €134,150 from the Department under the programme. The key theme of this year’s programme was supporting groups as they reopen facilities which have been closed due to COVID-19.</t>
  </si>
  <si>
    <t>https://www.gov.ie/en/press-release/d4cc5-our-rural-future-minister-humphreys-announces-134150-for-40-local-projects-in-cavan-under-the-community-enhancement-programme/</t>
  </si>
  <si>
    <t>43 local projects in Kilkenny under the Community Enhancement Programme</t>
  </si>
  <si>
    <t>The 2021 Community Enhancement Programme was launched in May 2021 with funding of €4.5m to provide small grants to local community groups across the country. Kilkenny received an allocation of €136,319 from the Department under the programme. The key theme of this year’s programme was supporting groups as they reopen facilities which have been closed due to COVID-19.</t>
  </si>
  <si>
    <t>https://www.gov.ie/en/press-release/e289d-our-rural-future-ministers-humphreys-and-obrien-announce-136319-for-43-local-projects-in-kilkenny-under-the-community-enhancement-programme/</t>
  </si>
  <si>
    <t>47 local projects in Louth under the Community Enhancement Programme</t>
  </si>
  <si>
    <t>The 2021 Community Enhancement Programme was launched in May 2021 with funding of €4.5m to provide small grants to local community groups across the country. Louth received an allocation of €145,542 from the Department under the programme. The key theme of this year’s programme was supporting groups as they re-open facilities which have been closed due to COVID-19.</t>
  </si>
  <si>
    <t>https://www.gov.ie/en/press-release/1f946-our-rural-future-ministers-humphreys-and-obrien-announce-145542-for-47-local-projects-in-louth-under-the-community-enhancement-programme/</t>
  </si>
  <si>
    <t>64 local projects in Clare under the Community Enhancement Programme</t>
  </si>
  <si>
    <t>The 2021 Community Enhancement Programme was launched in May 2021 with funding of €4.5m to provide small grants to local community groups across the country. Clare received an allocation of €139,257 from the Department under the programme. The key theme of this year’s programme was supporting groups as they re-open facilities which have been closed due to COVID-19.</t>
  </si>
  <si>
    <t>https://www.gov.ie/en/press-release/a7bd8-our-rural-future-ministers-humphreys-and-obrien-announce-139257-for-64-local-projects-in-clare-under-the-community-enhancement-programme/</t>
  </si>
  <si>
    <t xml:space="preserve">66 local projects in Roscommon under the Community Enhancement Programme
</t>
  </si>
  <si>
    <t>The 2021 Community Enhancement Programme was launched in May 2021 with funding of €4.5m to provide small grants to local community groups across the country. Roscommon received an allocation of €133,301 from the Department under the programme. The key theme of this year’s programme was supporting groups as they reopen facilities which have been closed due to COVID-19.</t>
  </si>
  <si>
    <t>https://www.gov.ie/en/press-release/b56ba-our-rural-future-ministers-humphreys-and-obrien-announce-133301-for-66-local-projects-in-roscommon-under-the-community-enhancement-programme/</t>
  </si>
  <si>
    <t>67 local projects in Wicklow under the Community Enhancement Programme</t>
  </si>
  <si>
    <t>The 2021 Community Enhancement Programme was launched in May 2021 with funding of €4.5m to provide small grants to local community groups across the country. Wicklow received an allocation of €141,343 from the Department under the programme. The key theme of this year’s programme was supporting groups as they reopen facilities which have been closed due to COVID-19.</t>
  </si>
  <si>
    <t>https://www.gov.ie/en/press-release/e9ecb-our-rural-future-ministers-humphreys-and-obrien-announce-141343-for-67-local-projects-in-wicklow-under-the-community-enhancement-programme//</t>
  </si>
  <si>
    <t>68 local projects in Laois under the Community Enhancement Programme</t>
  </si>
  <si>
    <t>The 2021 Community Enhancement Programme was launched in May 2021 with funding of €4.5m to provide small grants to local community groups across the country. Laois received an allocation of €136,524 from the Department under the programme. The key theme of this year’s programme was supporting groups as they reopen facilities which have been closed due to COVID-19.</t>
  </si>
  <si>
    <t>https://www.gov.ie/en/press-release/4a8fe-our-rural-future-ministers-humphreys-and-obrien-announce-136524-for-68-local-projects-in-laois-under-the-community-enhancement-programme/</t>
  </si>
  <si>
    <t>76 local projects in Longford under the Community Enhancement Programme</t>
  </si>
  <si>
    <t>The 2021 Community Enhancement Programme was launched in May 2021 with funding of €4.5m to provide small grants to local community groups across the country. Longford received an allocation of €132,385 from the Department under the programme. The key theme of this year’s programme was supporting groups as they reopen facilities which have been closed due to COVID-19.</t>
  </si>
  <si>
    <t>https://www.gov.ie/en/press-release/778ac-our-rural-future-ministers-humphreys-and-obrien-announce-132385-for-76-local-projects-in-longford-under-the-community-enhancement-programme/</t>
  </si>
  <si>
    <t>80 local projects in Sligo under the Community Enhancement Programme</t>
  </si>
  <si>
    <t>The 2021 Community Enhancement Programme was launched in May 2021 with funding of €4.5m to provide small grants to local community groups across the country. Sligo received an allocation of €134,084 from the Department under the programme. The key theme of this year’s programme was supporting groups as they reopen facilities which have been closed due to COVID-19.</t>
  </si>
  <si>
    <t>https://www.gov.ie/en/press-release/50573-our-rural-future-ministers-humphreys-and-obrien-announce-134084-for-80-local-projects-in-sligo-under-the-community-enhancement-programme/</t>
  </si>
  <si>
    <t>81 local projects in Carlow under the Community Enhancement Programme</t>
  </si>
  <si>
    <t>The 2021 Community Enhancement Programme was launched in May 2021 with funding of €4.5m to provide small grants to local community groups across the country. Carlow received an allocation of €134,206 from the Department under the programme. The key theme of this year’s programme was supporting groups as they reopen facilities which have been closed due to COVID-19.</t>
  </si>
  <si>
    <t>https://www.gov.ie/en/press-release/e8cad-our-rural-future-ministers-humphreys-and-obrien-announce-134206-for-81-local-projects-in-carlow-under-the-community-enhancement-programme/</t>
  </si>
  <si>
    <t>81 local projects in the Fingal County Council area under the Community Enhancement Programme</t>
  </si>
  <si>
    <t>The 2021 Community Enhancement Programme was launched in May 2021 with funding of €4.5m to provide small grants to local community groups across the country. The Fingal County Council area received an allocation of €150,521 from the Department under the programme. The key theme of this year’s programme was supporting groups as they re-open facilities which have been closed due to COVID-19.</t>
  </si>
  <si>
    <t>https://www.gov.ie/en/press-release/9160c-minister-joe-obrien-announces-150521-for-81-local-projects-in-the-fingal-county-council-area-under-the-community-enhancement-programme/</t>
  </si>
  <si>
    <t>83 local projects in Mayo under the Community Enhancement Programme</t>
  </si>
  <si>
    <t>The 2021 Community Enhancement Programme was launched in May 2021 with funding of €4.5m to provide small grants to local community groups across the country. Mayo received an allocation of €145,203 from the Department under the programme. The key theme of this year’s programme was supporting groups as they reopen facilities which have been closed due to COVID-19.</t>
  </si>
  <si>
    <t>https://www.gov.ie/en/press-release/f4b4d-our-rural-future-ministers-humphreys-and-obrien-announce-145203-for-83-local-projects-in-mayo-under-the-community-enhancement-programme/</t>
  </si>
  <si>
    <t>84 local projects in Wexford under the Community Enhancement Programme</t>
  </si>
  <si>
    <t>The 2021 Community Enhancement Programme was launched in May 2021 with funding of €4.5m to provide small grants to local community groups across the country. Wexford received an allocation of over €150,065 from the Department under the programme. The key theme of this year’s programme was supporting groups as they reopen facilities which have been closed due to COVID-19.</t>
  </si>
  <si>
    <t>https://www.gov.ie/en/press-release/e8854-our-rural-future-ministers-humphreys-and-obrien-announce-150065-for-84-local-projects-in-wexford-under-the-community-enhancement-programme/</t>
  </si>
  <si>
    <t>91 local projects in Waterford under the Community Enhancement Programme</t>
  </si>
  <si>
    <t>The 2021 Community Enhancement Programme was launched in May 2021 with funding of €4.5m to provide small grants to local community groups across the country. Waterford received an allocation of €144,499 from the Department under the programme. The key theme of this year’s programme was supporting groups as they reopen facilities which have been closed due to COVID-19.</t>
  </si>
  <si>
    <t>https://www.gov.ie/en/press-release/ca1fc-ministers-humphreys-and-obrien-announce-144499-for-91-local-projects-in-waterford-under-the-community-enhancement-programme/</t>
  </si>
  <si>
    <t>93 local projects in Leitrim under the Community Enhancement Programme</t>
  </si>
  <si>
    <t>The 2021 Community Enhancement Programme was launched in May 2021 with funding of €4.5m to provide small grants to local community groups across the country. Leitrim received an allocation of over €128,802 from the Department under the programme. The key theme of this year’s programme was supporting groups as they re-open facilities which have been closed due to COVID-19.</t>
  </si>
  <si>
    <t>https://www.gov.ie/en/press-release/73da5-our-rural-future-ministers-humphreys-and-obrien-announce-128802-for-93-local-projects-in-leitrim-under-the-community-enhancement-programme/</t>
  </si>
  <si>
    <t>Accelerating and Expanding Digital Reforms and Transformation</t>
  </si>
  <si>
    <t>Ireland will receive EUR 915 million in grants from the Recovery and Resilience Facility. These grants will be used to support investments between now and mid-2026. Of this, EUR 295 million will be allocated to expanding and accelerating digital reforms and transformation. This includes development of a shared government data centre, digital transformation and infrastructure, 5G technologies, and addressing the digital divide.</t>
  </si>
  <si>
    <t>https://www.gov.ie/en/publication/d4939-national-recovery-and-resilience-plan-2021/ ; https://www.gov.ie/en/campaigns/709d1-economic-recovery-plan/ ; https://www.gov.ie/en/press-release/f7c87-minister-harris-announces-225-million-investment-in-further-and-higher-education-and-research-under-national-recovery-and-resilience-plan/ ; https://www.gov.ie/en/press-release/1764a-minister-foley-welcomes-inclusion-of-major-education-programme-totalling-665-million-in-the-national-recovery-and-resilience-plan-2021/</t>
  </si>
  <si>
    <t>Ireland's National Recovery and Resilience Plan</t>
  </si>
  <si>
    <t>Active Labour Market Policies, Training and Reskilling package</t>
  </si>
  <si>
    <t>A €200m package contains a range of measures including employment incentives for businesses to hire apprentices and young people, funding to help people find work, and funding for training and reskilling. This will assist the proper functioning of the labour market as the economy reopens and prepare our workforce for structural changes to our labour market as a result of COVID-19. This includes the Apprenticeship Incentivisation Scheme.</t>
  </si>
  <si>
    <t>https://www.gov.ie/en/press-release/48b48-the-july-jobs-stimulus/ ; https://www.gov.ie/en/press-release/1ca36-ministers-humphreys-harris-announce-new-measures-to-get-people-back-to-work-or-education-as-part-of-the-july-stimulus-package/</t>
  </si>
  <si>
    <t>July Jobs Stimulus</t>
  </si>
  <si>
    <t>Additional COVAX Spending</t>
  </si>
  <si>
    <t>Minister for International Development and Diaspora Colm Brophy T.D. has announced a further €1m in funding for COVAX, the international facility for supporting equitable access to COVID-19 vaccinations globally.</t>
  </si>
  <si>
    <t>https://www.gov.ie/en/press-release/34582-minister-brophy-announces-a-further-1m-funding-for-covax/</t>
  </si>
  <si>
    <t>COVAX Facility</t>
  </si>
  <si>
    <t>Additional Funding for the Community Services Programme (CSP) Support Fund</t>
  </si>
  <si>
    <t>Additional funding of €1m for the Community Services Programme (CSP) Support Fund. This brings the total amount allocated under the fund in 2020 and 2021 to almost €9m.</t>
  </si>
  <si>
    <t>https://www.gov.ie/en/press-release/99d33-minister-obrien-announces-an-additional-1-million-extension-to-the-community-services-programme-support-fund/</t>
  </si>
  <si>
    <t>Additional funding for the COVID-19 Stability Fund</t>
  </si>
  <si>
    <t>Additional EUR10 million funding allocated to COVID-19 Stability Fund. The fund provides immediate, short term cash flow to qualifying organisations which provide critical services to those most vulnerable in society.</t>
  </si>
  <si>
    <t>https://www.gov.ie/en/press-release/eb01d-minister-obrien-announces-distribution-of-the-additional-10-million-funding-allocated-to-covid-19-stability-fund/</t>
  </si>
  <si>
    <t>Additional funding for Youth Services</t>
  </si>
  <si>
    <t>The Minister for Children, Equality, Disability, Integration and Youth Roderic O'Gorman, T.D., today approved €800,000 additional funding for 65 youth services nationally. As part of a €5 million package under Budget 2021, Minister O’Gorman secured funding for the first UBU Resilience and Effectiveness Initiative.</t>
  </si>
  <si>
    <t>https://www.gov.ie/en/press-release/ba59b-minister-ogorman-approves-800000-in-funding-to-youth-services-under-a-new-ubu-resilience-and-effectiveness-initiative/</t>
  </si>
  <si>
    <t>Additional Outdoor Infrastructure Fund</t>
  </si>
  <si>
    <t>New €15 million ‘Additional Outdoor Infrastructure Fund’ to help ensure a Safe Outdoor Summer in these times of COVID-19.</t>
  </si>
  <si>
    <t>https://www.gov.ie/en/press-release/576cd-minister-ryan-announces-opening-of-new-15-million-additional-outdoor-infrastructure-fund/</t>
  </si>
  <si>
    <t>Advancing the Green Transition</t>
  </si>
  <si>
    <t>Ireland will receive EUR 915 million in grants from the Recovery and Resilience Facility. These grants will be used to support investments between now and mid-2026. Of this, EUR 503 million will be used to advance the green transition. This includes measures such as a decarbonisation of the enterprise sector, a public sector retrofit loan scheme, electrification through targeted investment in Cork Commuter Rail, rehabilitation of peatland, and the river basin management plan.</t>
  </si>
  <si>
    <t>https://www.gov.ie/en/publication/d4939-national-recovery-and-resilience-plan-2021/ ; https://www.gov.ie/en/campaigns/709d1-economic-recovery-plan/</t>
  </si>
  <si>
    <t>AFHDV Grant Scheme</t>
  </si>
  <si>
    <t>There are new grants to support business to switch from diesel heavy duty vehicles (HDV) to electric or alternatively fuelled vehicles. The EUR2 million Alternatively-Fuelled Heavy Duty Vehicle (AFHDV) Purchase Grant Scheme is being introduced as part of the Government’s plan to decarbonise the transport sector and will support the owners of large vans, trucks, buses, coaches and refuse collection vehicles to switch to battery electric, plug in hybrid, gas or hydrogen fuelled vehicles.</t>
  </si>
  <si>
    <t>https://www.gov.ie/en/press-release/4dbaf-minister-announces-hdv-grant-scheme-to-encourage-companies-towards-zero-or-lower-carbon-emission-vans-trucks-and-buses/</t>
  </si>
  <si>
    <t>Arts Council support</t>
  </si>
  <si>
    <t>An additional EUR1.9 million is to be disbursed to the Arts Council to help alleviate the effects of COVID-19.</t>
  </si>
  <si>
    <t>https://www.gov.ie/en/press-release/a33d4-minister-martin-announces-payment-of-additional-19m-to-the-arts-council/</t>
  </si>
  <si>
    <t>Beef farmer support</t>
  </si>
  <si>
    <t>EUR50 million in support for beef farmers impacted by COVID-19.</t>
  </si>
  <si>
    <t>https://www.gov.ie/en/press-release/69360-creed-announces-50-million-in-supports-for-beef-farmers-impacted-by-economic-effects-of-covid-19-pandemic/</t>
  </si>
  <si>
    <t>Boost to COVID-19 business grants (i - COVID-19 Products Scheme)</t>
  </si>
  <si>
    <t>The Tánaiste and Minister for Enterprise, Trade and Employment Leo Varadkar TD announced EUR160 million extra funding for measures to help businesses during the pandemic. Of this, an additional EUR10 million will be allocated to the COVID-19 Products Scheme to help in the fight against the virus. Firms researching or manufacturing PPE, sanitisers, tests, equipment or other medicinal products which are relevant to COVID-19 are eligible for funding of up to 50% of their capital costs.</t>
  </si>
  <si>
    <t>https://www.gov.ie/en/press-release/94496-government-160m-boost-to-covid-19-business-grants/</t>
  </si>
  <si>
    <t>Boost to COVID-19 business grants (ii - CBAS)</t>
  </si>
  <si>
    <t>The Tánaiste and Minister for Enterprise, Trade and Employment Leo Varadkar TD announced EUR160 million extra funding for measures to help businesses during the pandemic. Of this, EUR 60 million will be allocated to a new scheme, called the COVID-19 Business Aid Scheme (CBAS), to provide grants to businesses ineligible for the government’s other existing schemes designed to help with fixed costs. Wholesalers, suppliers, caterers and events companies down 75% or more in turnover will benefit.</t>
  </si>
  <si>
    <t>Boost to COVID-19 business grants (iii - Sustaining Enterprise Fund)</t>
  </si>
  <si>
    <t>The Tánaiste and Minister for Enterprise, Trade and Employment Leo Varadkar TD announced EUR160 million extra funding for measures to help businesses during the pandemic. Of this, EUR 90 million will be allocated for the Sustaining Enterprise Fund, which offers funding of up to €800,000, with €200,000 or 50% in non-repayable grants to eligible manufacturing and internationally traded services companies. The Fund has protected 22,000 jobs across the country to date.</t>
  </si>
  <si>
    <t>Business Continuity Voucher</t>
  </si>
  <si>
    <t>A new EUR2,500 Business Continuity Voucher, available through Local Enterprise Offices, is designed for businesses across every sector that employ up to 50 people. The voucher can be used by companies to develop short-term and long-term strategies to respond to the COVID-19 pandemic.</t>
  </si>
  <si>
    <t>https://www.gov.ie/en/press-release/97e147-minister-humphreys-announces-major-expansion-of-business-supports-fo/</t>
  </si>
  <si>
    <t>Capital Funding for Social Enterprises</t>
  </si>
  <si>
    <t>Minister for Rural and Community Development announced funding of €1 million to support 247 Social Enterprises with their capital costs. This includes small grants for repairs and renovations, new equipment and safety upgrades.</t>
  </si>
  <si>
    <t>https://www.gov.ie/en/press-release/3e318-minister-humphreys-announces-1-million-in-capital-funding-for-social-enterprises/</t>
  </si>
  <si>
    <t>Our Rural Future</t>
  </si>
  <si>
    <t>Capital Support to Live Entertainment Sector</t>
  </si>
  <si>
    <t>The Minister for Tourism, Culture, Arts, Gaeltacht, Sport and Media, Catherine Martin TD, today announced a new €50m suite of measures to support the commercial live performance sector to assist producers, promoters, venues and musicians. Of this, €5m is being used on capital supports for live entertainment sector.</t>
  </si>
  <si>
    <t>https://www.gov.ie/en/press-release/73dac-minister-martin-launches-new-50m-suite-of-measures-to-support-the-live-performance-sector/</t>
  </si>
  <si>
    <t>Measures to support the Live Performance Sector</t>
  </si>
  <si>
    <t>Childminder reopening grants</t>
  </si>
  <si>
    <t>One-off grant totalling EUR 375,000 will be provided for childminders. A grant of €500 per childminder registered with Tusla, or notified to their City / County Childcare Committee (CCC), and tax compliant, will be made to assist them with the costs of reopening. There are approximately 750 registered or CCC notified childminders in the State.</t>
  </si>
  <si>
    <t>https://www.gov.ie/en/press-release/cd1cf-government-announces-substantial-supports-for-the-re-opening-of-childcare-minister-zappone-announces-funding-package-of-75m-for-reopening-early-learning-and-childcare-services/</t>
  </si>
  <si>
    <t>Early Learning and Childcare services</t>
  </si>
  <si>
    <t>Christmas Bonus</t>
  </si>
  <si>
    <t>People getting social welfare payments on a long-term basis will get the Christmas Bonus in December 2021, including those on the COVID-19 PUP. The Minister secured agreement for a 100% Christmas Bonus at an estimated cost of over €313m.</t>
  </si>
  <si>
    <t>https://www.gov.ie/en/publication/318a9-budget-2022/</t>
  </si>
  <si>
    <t>The Department of Social Protection is paying EUR 390 million in a Christmas Bonus to some 1.6 million people who are receiving long-term weekly welfare payments.</t>
  </si>
  <si>
    <t>https://www.gov.ie/en/press-release/c5b95-390-million-christmas-bonus-to-be-paid-into-peoples-bank-accounts-from-today/</t>
  </si>
  <si>
    <t>Christmas Bonus 2021</t>
  </si>
  <si>
    <t>A 100% Christmas Bonus will be paid in December 2021 to recipients of long-term Social Welfare payments (minimum payment of €20). Payments totalling over €313 million will be issued to nominated Bank accounts and Post Offices in the week commencing 6th December 2021.</t>
  </si>
  <si>
    <t>https://www.gov.ie/en/press-release/69a0a-minister-humphreys-announces-payment-of-christmas-bonus-to-14-million-people-next-week/</t>
  </si>
  <si>
    <t>CLÁR Programme: Schools, Playgrounds and More</t>
  </si>
  <si>
    <t>Minister for Rural and Community Development, Heather Humphreys TD, today (Monday 30th August) announced over €4.2 million in funding to support our schools, playgrounds, infrastructure projects and community organisations across Rural Ireland. The funding comes under Department of Rural and Community Development’s CLÁR Programme, which is a key part of Our Rural Future, the Government’s five year strategy to revitalise our rural towns and villages.</t>
  </si>
  <si>
    <t>https://www.gov.ie/en/press-release/d0db1-our-rural-future-minister-humphreys-announces-over-42-million-in-funding-for-schools-sports-clubs-playgrounds-and-community-organisations/</t>
  </si>
  <si>
    <t>Our Rural Future: CLÁR Programme</t>
  </si>
  <si>
    <t>CLÁR Programme: Vehicles for Vital Services in Rural Areas</t>
  </si>
  <si>
    <t>Minister for Rural and Community Development, Heather Humphreys TD, announced the provision of €747,000 to fund 14 vehicles for community-based organisations providing vital services in rural areas.</t>
  </si>
  <si>
    <t>https://www.gov.ie/en/press-release/b0e2e-our-rural-future-minister-humphreys-approves-almost-750000-for-mobility-and-cancer-care-transport-services-in-rural-ireland/</t>
  </si>
  <si>
    <t>CLASS - Covid Learning and Supports Scheme</t>
  </si>
  <si>
    <t>New Covid Learning and Supports Scheme (CLASS) that will mitigate the impact to students’ learning and wellbeing of Covid-19 closures and restrictions. This fund will bring to €102.6 million the additional supports put in place in 2021 to mitigate learning loss and support wellbeing.</t>
  </si>
  <si>
    <t>https://www.gov.ie/en/press-release/13c7e-ministers-foley-and-madigan-launch-covid-learning-and-supports-scheme-for-measures-to-mitigate-learning-loss-and-provide-targeted-additional-teaching-supports-for-students-following-covid-19-school-closures/</t>
  </si>
  <si>
    <t>Commercial rates waiver</t>
  </si>
  <si>
    <t>The Government has agreed a suite of measures to further support all business negatively impacted by COVID-19. Of this, there is a three-month commercial rates waiver for impacted businesses.</t>
  </si>
  <si>
    <t>https://www.gov.ie/en/press-release/210cf8-government-outlines-further-measures-to-support-businesses-impacted-//</t>
  </si>
  <si>
    <t>Community Development Pilot Projects</t>
  </si>
  <si>
    <t>The Department of Rural and Community Development launched the Community Development Pilot Projects to trial community led interventions that address poverty, social exclusion and inequality, and promote human rights. The call invites expressions of interest from community development organisations working to address issues in areas such as racism (including Travellers and Roma), domestic or sexual violence, migration, gender, people living in direct provision or seeking international protection, climate action and just transition. Up to eight projects will be selected to be part of the pilot which has overall funding of EUR1 million for 2021.</t>
  </si>
  <si>
    <t>https://www.gov.ie/en/press-release/104eb-minister-obrien-launches-1m-fund-for-community-development-pilot-projects/</t>
  </si>
  <si>
    <t>Community Monuments Fund</t>
  </si>
  <si>
    <t>Minister of State for Heritage and Electoral Reform launched the 2021 Community Monuments Fund which will invest EUR2 million in the protection and promotion of archaeological heritage during 2021. The EUR2 million allocation is an increase of 75% on last year’s funding. The grants available under the Community Monuments Fund will help custodians and owners of archaeological monuments to safeguard them into the future for the benefit of local communities and the visiting public. In addition they will provide support for heritage professions and job opportunities in building conservation and other traditional skills. The Community Monuments Fund was first established as part of the 2020 July Jobs Stimulus introduced in response to the COVID-19 emergency. In 2020, some 71 heritage projects were funded to the value of €1.15 million. It is anticipated that that the 2021 programme being run by the Department of Housing, Local Government and Heritage National Monuments Service will support more than 120 projects across the country.</t>
  </si>
  <si>
    <t>https://www.gov.ie/en/press-release/41638-minister-for-heritage-malcolm-noonan-launches-2-million-2021-community-monuments-fund/ ; https://www.gov.ie/en/publication/39c6c-community-monuments-fund-2021-call-for-projects/</t>
  </si>
  <si>
    <t>Compensation for Airport Operators for Losses Suffered During COVID-19</t>
  </si>
  <si>
    <t>The European Commission has approved, under EU State aid rules, an amendment to an existing Irish scheme to compensate airport operators for the losses caused by the COVID-19 outbreak and the travel restrictions put in place to limit the spread of the virus. The original scheme was approved by the Commission in February 2021 (SA.59709). The aid consists of three measures: (i) a damage compensation measure; (ii) an aid measure to support the airport operators in the form of limited amounts of aid; and (iii) an aid measure to support the uncovered fixed costs of these companies. Ireland notified the following modifications to the existing scheme: (i) a budget increase for damage compensation by €87.5 million; and (ii) a modification of the eligibility criteria for granting limited amounts of aid to include airport operators handling fewer than 3 million passengers per year and to increase the budget of this measure by €3.5 million.</t>
  </si>
  <si>
    <t>Connected Hubs Fund</t>
  </si>
  <si>
    <t>The Government has launched a €5 million Connected Hubs Fund to support the development of Ireland first national network of remote working hubs. The Connected Hubs Fund will expand existing hub facilities, providing additional hot desks, office spaces and meeting rooms for remote working in a time where the economy is emerging from lockdown. The call will also fund innovative measures to assist hubs to deal with COVID-related challenges. On 22nd July, over EUR8.8 million in funding has been provided.</t>
  </si>
  <si>
    <t>https://www.gov.ie/en/press-release/997fd-our-rural-future-minister-humphreys-announces-5-million-connected-hubs-fund/ ; https://www.gov.ie/en/publication/64df6-connected-hubs-fund/ ; https://www.gov.ie/en/press-release/a6253-our-rural-future-minister-humphreys-announces-88-million-in-funding-under-the-connected-hubs-scheme/</t>
  </si>
  <si>
    <t>Optimising Digital Connectivity</t>
  </si>
  <si>
    <t>Continuation of the Temporary Wage Subsidy Scheme</t>
  </si>
  <si>
    <t>The TWSS will continue until the end of August for childcare services that reopen on 29 June. It will provide an 85% (or 70% for higher incomes) contribution towards the cost of wages, costing the Government EUR32.8 million.</t>
  </si>
  <si>
    <t>Continued DCYA Funding Schemes</t>
  </si>
  <si>
    <t>All DCYA funding schemes, including universal subsidies and targeted subsidies for parents (NCS, CCS and TEC) will be available again for children attending Early Learning and Childcare services from 29 June.</t>
  </si>
  <si>
    <t>Continued school meals funding</t>
  </si>
  <si>
    <t>The Minister for Social Protection has confirmed that funding under the School Meals Programme will continue during the upcoming mid-term break. While funding under the School Meals Programme is normally confined to the academic year, an exception is being made in light of Covid-19. The allocation for 2021 is €65.1 million.</t>
  </si>
  <si>
    <t>https://www.gov.ie/en/press-release/8aa9f-minister-humphreys-school-meals-funding-will-continue-during-mid-term-break/</t>
  </si>
  <si>
    <t>Contracting Galway Aviation Services Limited (GASL)</t>
  </si>
  <si>
    <t>€5.62 million contract has been signed between the Department of Rural and Community Development and Galway Aviation Services Limited (GASL). The company has been contracted to manage Aerfort Chonamara and the aerodromes on the Aran Islands, Inisboffin and Cleggan for the period 2021-2025. Part of the commitments of 'Our Rural Future'.</t>
  </si>
  <si>
    <t>https://www.gov.ie/pdf/?file=https://assets.gov.ie/128716/e7d34436-6e0a-4bb0-a7b1-230165357529.pdf#page=64</t>
  </si>
  <si>
    <t>Supporting the Sustainability of our Islands and Coastal Communities</t>
  </si>
  <si>
    <t>COVID Products Scheme</t>
  </si>
  <si>
    <t>The COVID Products Scheme will accelerate the production of vital medicines, potential vaccines and essential medical equipment. The scheme allows grant aid of up to 50% of eligible capital investment. Up to EUR200 million in targeted State support will be disbursed to facilitate the R&amp;D of COVID-19 products, to enable the construction or upgrading of testing and upscaling infrastructures that contribute to the development COVID-19 relevant products, as well as to support the production of products needed to respond to the outbreak.</t>
  </si>
  <si>
    <t>https://www.gov.ie/en/press-release/d5cf1-minister-humphreys-announces-new-scheme-aimed-at-supporting-the-production-of-covid-19-related-products/</t>
  </si>
  <si>
    <t>COVID Stability Fund 2021</t>
  </si>
  <si>
    <t>Applications have opened for the COVID Stability Fund 2021, launched jointly today by the Minister for Rural and Community Development. The €10 million fund is designed to support community and voluntary groups, charities and social enterprises, which have suffered as a result of the pandemic.</t>
  </si>
  <si>
    <t>https://www.gov.ie/en/press-release/d59d5-ministers-humphreys-mcgrath-and-obrien-launch-10m-community-fund/</t>
  </si>
  <si>
    <t>COVID Stability Funding for Community and Voluntary groups</t>
  </si>
  <si>
    <t>Over EUR2 million in funding will be provided to 65 community and voluntary organisations, charities and social enterprises, which have seen their incomes suffer as a result of COVID-19.</t>
  </si>
  <si>
    <t>https://www.gov.ie/en/press-release/e5836-ministers-humphreys-mcgrath-and-obrien-announce-over-2-million-in-covid-stability-funding-for-community-and-voluntary-groups/</t>
  </si>
  <si>
    <t>COVID-19 Credit Guarantee Scheme for SMEs</t>
  </si>
  <si>
    <t>The Government has agreed a suite of measures to further support all business negatively impacted by COVID-19. Of this, a EUR2 billion COVID-19 Credit Guarantee Scheme to support lending to SMEs for terms ranging from 3 months to 6 years, which will be below market interest rates.</t>
  </si>
  <si>
    <t>https://www.gov.ie/en/press-release/210cf8-government-outlines-further-measures-to-support-businesses-impacted-// ; https://www.gov.ie/en/press-release/5ece7-12-credit-unions-join-2bn-covid-19-credit-guarantee-scheme/</t>
  </si>
  <si>
    <t>COVID-19 funding for Irish Airports</t>
  </si>
  <si>
    <t>Minister of State Naughton has announced EUR23 million in COVID-19 funding for Irish Airports.</t>
  </si>
  <si>
    <t>https://www.gov.ie/en/press-release/9c4e6-minister-of-state-naughton-announces-23m-in-covid19-funding-for-irish-airports/</t>
  </si>
  <si>
    <t>COVID-19 Microfinance Business Loans</t>
  </si>
  <si>
    <t>Microfinance loans of ranges EUR5,000 - EUR25,000 available for enterprises impacted by COVID-19. Eligibility applies.</t>
  </si>
  <si>
    <t>https://dbei.gov.ie/en/What-We-Do/Supports-for-SMEs/COVID-19-supports/Microfinance-Ireland-COVID-19-Business-Loan.html ; https://www.gov.ie/en/press-release/b81538-six-month-moratorium-on-interest-and-repayments-on-new-microfinance-/</t>
  </si>
  <si>
    <t>COVID-19 Online Retail Scheme</t>
  </si>
  <si>
    <t>€5m in grants have been given to the retail sector through the COVID-19 Online Retail Scheme administered by Enterprise Ireland.</t>
  </si>
  <si>
    <t>https://www.gov.ie/en/press-release/db728-minister-english-announces-5m-in-grants-to-retail-sector-through-covid-19-online-retail-scheme-administered-by-enterprise-ireland/</t>
  </si>
  <si>
    <t>Launch of a new COVID-19 Online Retail Scheme. Under this call €5 million will be made available to help Irish businesses to upgrade their websites and improve their competitiveness in online retail.</t>
  </si>
  <si>
    <t>https://www.gov.ie/en/press-release/defe5-minister-damien-english-announces-new-5m-online-retail-scheme/</t>
  </si>
  <si>
    <t>COVID-19 Pandemic Part-Time Job Incentive Scheme for the Self-Employed (PTSE)</t>
  </si>
  <si>
    <t>The Covid-19 Pandemic Part-Time Job Incentive Scheme for the Self-Employed (PTSE) is a new scheme for self-employed PUP and Jobseekers recipients who lost their employment as a consequence of COVID-19 and are returning to or increasing their self-employment for up to a maximum of 24 hours per week.</t>
  </si>
  <si>
    <t>https://www.gov.ie/en/publication/a8f49-operational-guideline-covid-19-pandemic-part-time-job-incentive-scheme-for-the-self-employed/ ; https://www.gov.ie/en/service/aa618-covid-19-part-time-job-incentive-for-the-self-employed/</t>
  </si>
  <si>
    <t>COVID-19 Regional State Airports Programme (2021 Allocation)</t>
  </si>
  <si>
    <t>Over EUR6.3 million has been allocated to Shannon Airport under the COVID-19 Regional State Airports program.</t>
  </si>
  <si>
    <t>https://www.gov.ie/en/press-release/126f0-minister-of-state-naughton-announces-11m-in-capital-funding-for-regional-airports//</t>
  </si>
  <si>
    <t>COVID-19 Restrictions Support Scheme (CRSS)</t>
  </si>
  <si>
    <t>The Government announced a new COVID Restrictions Support Scheme (CRSS) to help support businesses. Generally, this scheme applies when Level 3 or higher restrictions are in place in line with the Plan for Living with COVID-19. Qualifying businesses can apply to Revenue for a cash payment of up to €5,000 a week. The scheme runs from 13 October 2020 until 31 March 2021.</t>
  </si>
  <si>
    <t>https://www.citizensinformation.ie/en/employment/types_of_employment/self_employment/covid_restrictions_support_scheme.html</t>
  </si>
  <si>
    <t>COVID-19 Social Enterprise Regeneration Programme</t>
  </si>
  <si>
    <t>€945,000 to support hundreds of Social Enterprises across the country. The funding has been awarded to 12 Consortia of Local Development Companies under the COVID-19 Social Enterprise Regeneration Programme. The LDCs will play a key role in providing training and mentoring supports to approximately 500 Social Enterprises - assisting them in strengthening their operations and improving their services post Covid-19.</t>
  </si>
  <si>
    <t>https://www.gov.ie/en/press-release/21005-our-rural-future-minister-humphreys-to-provide-almost-one-million-euro-in-covid-funding-under-social-enterprise-regeneration-programme/</t>
  </si>
  <si>
    <t>COVID-19 Stability Fund for Community and Voluntary Groups</t>
  </si>
  <si>
    <t>A EUR10 million fund is to be established to assist community and voluntary organisations, charities and social enterprises, which have suffered as a result of the COVID-19 Pandemic. The EUR10m investment builds on the EUR45 million COVID-19 Stability Fund which, in 2020, supported over 600 organisations to continue delivering vital services to the most vulnerable in our communities.</t>
  </si>
  <si>
    <t>https://www.gov.ie/en/press-release/57730-ministers-humphreys-mcgrath-and-obrien-announce-10-million-in-covid-stability-funding-for-community-and-voluntary-groups/</t>
  </si>
  <si>
    <t>COVID-19 Stability Fund for Community and Voluntary Organisations, Charities and Social Enterprises (Stability Scheme)</t>
  </si>
  <si>
    <t>Approval of EUR10.5M in funding under Tranche One of the COVID-19 Stability Fund for Community and Voluntary Organisations, Charities and Social Enterprises (Stability Scheme). 179 organisations will benefit from this funding. Once-off cash injections of between EUR2,000 and EUR200,000 are being awarded to qualifying organisations that provide critical services to those most vulnerable in society to help with short term cash flow issues being suffered due to COVID-19</t>
  </si>
  <si>
    <t>https://www.gov.ie/en/press-release/d86cc-minister-michael-ring-announces-first-tranche-of-covid-19-stability-scheme-funding/</t>
  </si>
  <si>
    <t>Stability Scheme</t>
  </si>
  <si>
    <t>COVID-19 Stability funding for community and voluntary groups</t>
  </si>
  <si>
    <t>Almost €4.5 million in funding is to be provided to 180 community and voluntary organisations, charities and social enterprises, which have suffered financially as a result of COVID-19.</t>
  </si>
  <si>
    <t>https://www.gov.ie/en/press-release/91ece-ministers-humphreys-mcgrath-and-obrien-announce-45-million-in-covid-stability-funding-for-community-and-voluntary-groups/</t>
  </si>
  <si>
    <t xml:space="preserve">COVID-19 Stability funding for community and voluntary groups
</t>
  </si>
  <si>
    <t>€700,000 in funding for 23 community and voluntary organisations to assist them with the impact of COVID-19.</t>
  </si>
  <si>
    <t>https://www.gov.ie/en/press-release/d8282-ministers-humphreys-and-obrien-announce-over-700000-in-covid-stability-funding-for-community-and-voluntary-groups/</t>
  </si>
  <si>
    <t>COVID-19 Support for Community and Voluntary Sector organisations</t>
  </si>
  <si>
    <t>Minister Roderic O’Gorman, T.D., has announced the provision of a €7m funding for approximately 700 Community and Voluntary Sector organisations funded by Tusla, Child and Family Agency to deliver essential frontline services to children, young people and their families. The Minister has appreciated the tireless commitment and innovation displayed by the sector in adapting services to respond to the needs of families throughout the crisis associated with the Covid-19 pandemic.</t>
  </si>
  <si>
    <t>https://www.gov.ie/en/press-release/f0959-minister-ogorman-delivers-7m-funding-for-community-and-voluntary-sector-organisations/</t>
  </si>
  <si>
    <t>COVID-19 Support for the Sports Sector</t>
  </si>
  <si>
    <t>€80m for the sport sector under two separate support programmes. Of this, EUR73.6 million is for COVID-19 related funding. This funding is being allocated under five separate streams to help sports organisations to recover and grow post pandemic, support our grassroots network of clubs and local sports partnerships, and ensure people of all ages and abilities return to sport and physical activity.</t>
  </si>
  <si>
    <t>https://www.gov.ie/en/press-release/5c21c-major-80m-funding-boost-for-sports-to-recover-grow-and-attract-people-nationwide/</t>
  </si>
  <si>
    <t>COVID-19 Temporary Assistance Payment Scheme</t>
  </si>
  <si>
    <t>There are two component parts of the Scheme: (i) a support payment per month based on the number of residents, and (ii) enhanced assistance in the event of a nursing home actively managing an outbreak. Funding may be provided to each applicant nursing home as a contribution towards COVID-19 related measures and associated expected costs for the month. The maximum level of financial support under the Scheme is calculated by reference to the number of residents in the nursing home over a specified time, based on bed nights. Payment caps under the extended Scheme (July, August and September) are calculated as follows: €600 per resident per month for the first 40 residents, €300 per resident per month for the next 40 residents, and €150 per resident per month for each subsequent resident.</t>
  </si>
  <si>
    <t>https://www.gov.ie/en/press-release/a3d4a-minister-for-health-announces-extension-to-the-covid-19-temporary-assistance-payment-scheme/</t>
  </si>
  <si>
    <t>COVID-19 Unemployment Payment</t>
  </si>
  <si>
    <t>COVID-19 Pandemic Unemployment Payment is a new social welfare payment for employees and self-employed people who are unemployed or who have their hours of work reduced during the COVID-19 pandemic. This includes people who have been put on part-time or casual work. It will be paid for up to 6 weeks and has a simple one–page application from. The new payment aims to get a social welfare payment to unemployed people quickly.</t>
  </si>
  <si>
    <t>https://www.citizensinformation.ie/en/social_welfare/social_welfare_payments/unemployed_people/covid19_pandemic_unemployment_payment.html#</t>
  </si>
  <si>
    <t>€150 million of funding capacity in the government’s Credit Guarantee Scheme, which provides liquidity to SMEs.</t>
  </si>
  <si>
    <t>https://www.gov.ie/en/press-release/97e147-minister-humphreys-announces-major-expansion-of-business-supports-fo/ ; https://www.gov.ie/en/press-release/22264-2-billion-covid-19-credit-guarantee-scheme-will-provide-low-cost-loans-to-businesses-impacted-by-covid-19-tanaiste/</t>
  </si>
  <si>
    <t>CRSS Payments in the 1st Quarter of 2021</t>
  </si>
  <si>
    <t>EUR 260 million of the total CRSS (Covid Restrictions Support Scheme) payments has been paid in the first quarter of 2021 with in excess of 20,000 businesses benefiting from the scheme to date. The CRSS provides targeted support for businesses directly impacted by public health restrictions with the result that they have had to temporarily close or significantly restrict access to their premises.</t>
  </si>
  <si>
    <t>https://www.gov.ie/en/press-release/00b98-crss-payments-of-400m-supporting-jobs-workers-during-times-of-challenge-donohoe/</t>
  </si>
  <si>
    <t>Culture &amp; heritage support</t>
  </si>
  <si>
    <t>€48 million for a range of projects in the culture and heritage sector including upgrading our National Heritage sites, supporting our TV drama, and upgrading Údarás na Gaeltachta facilities.</t>
  </si>
  <si>
    <t>https://www.gov.ie/en/press-release/48b48-the-july-jobs-stimulus/</t>
  </si>
  <si>
    <t>Culture Ireland</t>
  </si>
  <si>
    <t>The Minister for Tourism, Culture, Arts, Gaeltacht, Sport and Media announced funding of EUR1.516 million by Culture Ireland for the promotion of Irish Arts. The funding is to support Irish artists, arts organisations and Irish cultural centres abroad to present events covering dance, literature, music, theatre and the visual arts on the international stage through the pandemic.</t>
  </si>
  <si>
    <t>https://www.gov.ie/en/press-release/30a92-the-minister-for-tourism-culture-arts-gaeltacht-sport-and-media-catherine-martin-td-announces-over-15m-in-funding-for-the-promotion-of-irish-arts-globally/</t>
  </si>
  <si>
    <t>Culture Ireland Funding</t>
  </si>
  <si>
    <t>The Minister for Tourism, Culture, Arts, Gaeltacht, Sport and Media, Catherine Martin T.D., announced funding of €560,000 through Culture Ireland for the promotion of Irish arts globally in 2021 and early 2022. The funding is to support 56 projects presenting Irish dance, film, literature, music, theatre and the visual arts worldwide through COVID-19.</t>
  </si>
  <si>
    <t>https://www.gov.ie/en/press-release/0c088-the-minister-for-tourism-culture-arts-gaeltacht-sport-and-media-catherine-martin-td-announces-over-05-million-in-funding-for-the-promotion-of-irish-arts-globally/</t>
  </si>
  <si>
    <t>Deferred tax liabilities</t>
  </si>
  <si>
    <t>The Government has agreed a suite of measures to further support all business negatively impacted by COVID-19. Of this, this includes the ‘warehousing’ of tax liabilities for a period of twelve months after recommencement of trading during which time there will be no debt enforcement action taken by Revenue and no interest charge accruing in respect of the warehoused debt.</t>
  </si>
  <si>
    <t>Early Learning and Childcare reopening capital grant</t>
  </si>
  <si>
    <t>One-off capital grant of EUR14.2 million. All registered centre based services re-opening between 29 June and the beginning of September can access this grant. This grant is to be used by services to help them to adhere to the reopening guidelines by improving hygiene facilities and outdoor play areas. Allowable expenditure will include outdoor play equipment, outdoor shade and shelter, additional hand washing and toilet facilities, purchase of partitions or room dividers and installation of screens in reception areas.</t>
  </si>
  <si>
    <t>Early Learning and Childcare reopening operational grant</t>
  </si>
  <si>
    <t>One-off reopening grant of EUR18 million for childcare / early learning centre-based providers opening on 29 June and in late August to help providers with operational costs. This may include additional staffing costs, training to staff on guidelines for reopening, additional learning resources, books and toys and extra costs of buying hygiene and cleaning consumables, such as sanitiser, soap, and paper towels</t>
  </si>
  <si>
    <t>Employment Support for the Disadvantaged</t>
  </si>
  <si>
    <t>Range of policies to assist the disadvantaged back to work: unspecified spending. Includes: Implement the Early Engagement Roadmap for jobseekers with disabilities; Deliver dedicated recruitment events for older workers and ‘returners’ to help them engage with employers and to encourage their recruitment; Ring-fence 1,000 places on public employment programmes for people from disadvantaged and minority backgrounds, including those from the Traveller and Roma communities, to help people from these backgrounds build work experience and overcome barriers to employment; Develop a Traveller and Roma Training, Employment and Enterprise Plan;</t>
  </si>
  <si>
    <t>https://www.gov.ie/en/publication/1feaf-pathways-to-work-2021/</t>
  </si>
  <si>
    <t>Pathways to Work 2021-2025</t>
  </si>
  <si>
    <t>Employment Wage Subsidy Scheme</t>
  </si>
  <si>
    <t>This scheme will employment in businesses who are experiencing reduced turnover. A rate of €203 or €151.50 gross per week, linked to the rate of jobseekers allowance, will be paid to eligible business for each employee depending on their gross weekly pay. The scheme will be in place until the end of March 2021. It is estimated that it will have gross cost of an additional €1.9 billion.</t>
  </si>
  <si>
    <t>Energy Efficiency National Retrofit Programme</t>
  </si>
  <si>
    <t>€115 million for peatlands rehabilitation, the Energy Efficiency National Retrofit Programme and expanding the Trading Online Voucher Scheme. This entry is for the Energy Efficiency National Retrofit Programme. OUERP commentary: no breakdown of spending, so equal split allocated.</t>
  </si>
  <si>
    <t>Enhanced Illness Benefit</t>
  </si>
  <si>
    <t>The Irish Government announced that workers who live in direct provision who have been diagnosed with COVID-19, or who have been advised to self-isolate, can access the COVID-19 enhanced Illness Benefit. The personal rate of enhanced Illness Benefit is €350 per week. COVID-19 Enhanced Illness Benefit will remain in place until the end of March 2021. As of 8th Feb 2021, 7,149 currently receiving Enhanced Illness Benefit.</t>
  </si>
  <si>
    <t>https://www.citizensinformation.ie/en/social_welfare/social_welfare_payments/disability_and_illness/covid19_enhanced_illness_benefit.html</t>
  </si>
  <si>
    <t>Enhancing Participation, Leadership and Resilience in Rural Communities</t>
  </si>
  <si>
    <t>Our Rural Future represents the Irish Government’s blueprint for a post-COVID-19 recovery and development of rural Ireland over the next five years. It provides the framework to achieve the vision of transforming the quality of life and opportunity for people living in rural areas. Of this, Policies 69-88 as outlined in the document will be allocated towards Enhancing Participation, Leadership and Resilience in Rural Communities. As spending is announced for each of the policies, it will be disaggregated in the space below.</t>
  </si>
  <si>
    <t>https://www.gov.ie/pdf/?file=https://assets.gov.ie/128716/e7d34436-6e0a-4bb0-a7b1-230165357529.pdf#page=58</t>
  </si>
  <si>
    <t>Enhancing Public Services in Rural Areas</t>
  </si>
  <si>
    <t>Our Rural Future represents the Irish Government’s blueprint for a post-COVID-19 recovery and development of rural Ireland over the next five years. It provides the framework to achieve the vision of transforming the quality of life and opportunity for people living in rural areas. Of this, Policies 89-106 as outlined in the document will be allocated to Enhancing Public Services in Rural Areas. As funding is allocated towards each policy, the amounts will be disaggregated below.</t>
  </si>
  <si>
    <t>Enterprise Support Grant</t>
  </si>
  <si>
    <t>The Enterprise Support Grant is available to assist eligible self-employed recipients who close their COVID-19 Pandemic Unemployment Payment on or after 18 May 2020. This will provide business owners with a one-off grant of up to €1,000 to restart their business which was closed due to the COVID-19 pandemic. On 14th August, applications opened for the grant.</t>
  </si>
  <si>
    <t>https://www.gov.ie/en/service/739f3-enterprise-support-grant-for-buisnesses-impacted-by-covid-19/</t>
  </si>
  <si>
    <t>Events Sector Covid Support Scheme (ESCSS)</t>
  </si>
  <si>
    <t>The Tánaiste and Minister for Enterprise, Trade and Employment, Leo Varadkar, and Minister for Tourism, Culture, Arts, Gaeltacht, Sport and Media Catherine Martin have launched a new support scheme to help companies working in the events sector with their fixed costs. The €11.5 million Events Sector Covid Support Scheme (ESCSS) is targeted at SMEs in that sector which have been affected significantly by the COVID-19 public health restrictions. A grant of up to €50,000 is available to successful applicants as a contribution to their fixed costs.</t>
  </si>
  <si>
    <t>https://www.gov.ie/en/press-release/b77a2-tanaiste-minister-martin-launch-115m-covid-support-scheme-for-events-sector-businesses/</t>
  </si>
  <si>
    <t>Expanded Summer Education Programmes</t>
  </si>
  <si>
    <t>Expanded summer education programmes for pupils with complex special educational needs and those at greatest risk of educational disadvantage, as a COVID-19 pandemic response measure, for Summer 2021. The total funding available to provide the programme is up to €40 million.</t>
  </si>
  <si>
    <t>https://www.gov.ie/en/press-release/74e17-ministers-foley-and-madigan-announce-expanded-summer-provision-for-pupils-with-complex-special-educational-needs-and-those-at-greatest-risk-of-educational-disadvantage/</t>
  </si>
  <si>
    <t>Expanding Training Places</t>
  </si>
  <si>
    <t>A whole range of training expansions: unspecified spending. Includes: Deliver an additional 50,000 further education and training places to help more people to have the opportunity to upskill and reskill; Increase the number of new apprentice registrations to 10,000 per year by 2025; Ring-fencing at least 1,000 out of the 3,000 additional Community Employment and Tús places for young people</t>
  </si>
  <si>
    <t>Expansion of Electric SPSV (eSPSV) Scheme</t>
  </si>
  <si>
    <t>Expansion of the Electric SPSV (eSPSV) Scheme for Small Public Service Vehicles (SPSVs) such as taxis and hackneys. The scheme has increased to EUR15m in 2021 with grants of up to EUR20,000 now available to existing SPSV drivers who scrap older, high mileage vehicles for new full electric models.</t>
  </si>
  <si>
    <t>https://www.gov.ie/en/press-release/dbd5d-15m-scrappage-scheme-now-available-to-taxi-drivers-who-go-electric/</t>
  </si>
  <si>
    <t>Expansion of Employment Wage Subsidy Scheme</t>
  </si>
  <si>
    <t>Additional support to be given under the Employment Wage Subsidy Scheme, the EWSS. This measure will be in place until 31 March 2021, but may be extended until the end of June 2021 if required and subject to the same procedural conditions set out above.</t>
  </si>
  <si>
    <t>https://www.gov.ie/en/speech/52396-dail-motion-re-employment-wage-subsidy-scheme-minister-for-finance-paschal-donohoe-td/</t>
  </si>
  <si>
    <t>Expansion of Microfinance Ireland funding</t>
  </si>
  <si>
    <t>Expansion of Microfinance Ireland funding by EUR13 million to a total of EUR20 million for COVID-19 loans with interest rates dropped from 7.8% to 4.5%</t>
  </si>
  <si>
    <t>Expansion of SCBI Loan Schemes</t>
  </si>
  <si>
    <t xml:space="preserve">Expansion of 2 SBCI Loan Schemes by EUR450 million to provide an extra EUR250 million for working capital and EUR200 million for longer-term loans, bringing the total allocation to support liquidity in companies affected by the COVID-19 crisis to EUR650 million.
</t>
  </si>
  <si>
    <t>Extended eligibility for SBASC</t>
  </si>
  <si>
    <t>The Tánaiste and Minister for Enterprise, Trade and Employment Leo Varadkar TD has extended eligibility for the €60m Small Business Assistance Scheme for COVID (SBASC) to include businesses operating from a non-rateable premise like a home business or yard. The Tánaiste is also relaunching the Micro Enterprise Assistance Scheme so that our smallest businesses, those with a turnover of less than €50,000 can apply for a grant of €1000 to help with fixed costs.</t>
  </si>
  <si>
    <t>https://www.gov.ie/en/press-release/406cb-tanaiste-extends-eligibility-of-small-business-assistance-scheme-for-covid-sbasc/</t>
  </si>
  <si>
    <t>Extending Suspension of Redundancy relating to Temporary Lay-Off and Short-time Work</t>
  </si>
  <si>
    <t>The Minister for Social Protection, Heather Humphreys TD, has this week secured government approval to extend the suspension of redundancy provisions relating to the temporary lay-off and short-time work, which arose as a result of COVID-19 until 17 September.</t>
  </si>
  <si>
    <t>https://www.gov.ie/en/publication/1ebe1-extension-of-suspension-of-redundancy-provisions-relating-to-temporary-lay-off-and-short-time-work/ ; https://www.gov.ie/en/press-release/ead43-minister-humphreys-secures-government-approval-to-extend-the-suspension-of-certain-redundancy-provisions-and-to-extend-the-covid-19-enhanced-illness-benefit/</t>
  </si>
  <si>
    <t>Extension for the PUP</t>
  </si>
  <si>
    <t>The COVID-19 Pandemic Unemployment Payment (PUP) is open to new applicants until 7 July 2021. As part of the Government’s National Economic Recovery Plan the COVID-19 Pandemic Unemployment Payment will continue for those already getting the payment. The current rates of payment will remain in place until September 2021 and will then begin to gradually reduce until February 2022.</t>
  </si>
  <si>
    <t>https://www.gov.ie/en/publication/27622-covid-19-pandemic-unemployment-payment-closed-for-new-applicants/</t>
  </si>
  <si>
    <t>Extension of CE and TÚS schemes</t>
  </si>
  <si>
    <t>CE and TÚS schemes are employment and activation support measures for long term unemployed people and other people in receipt of long-term payments from the Department of Social Protection. Participants of both schemes whose contracts were due to finish over the period since last October will now benefit from a further extension up to the 2nd July 2021. This is expected to benefit 7000 participants. Currently there are over 19,500 people participating in CE schemes and over 4,000 participants on TÚS. In 2020, the Department of Social Protection invested €425 million in CE and TÚS schemes.</t>
  </si>
  <si>
    <t>https://www.gov.ie/en/press-release/9ebd3-ministers-humphreys-and-obrien-announce-new-measures-to-support-ce-and-tus-schemes-during-covid/</t>
  </si>
  <si>
    <t>Extension of COVID-19 Diagnosis Special Leave with Pay</t>
  </si>
  <si>
    <t>Extension of COVID-19 Diagnosis Special Leave with Pay For staff other than persons employed as teachers and special needs assistants employed in Education and Training Boards whose post is wholly funded by monies provided by the Oireachtas.</t>
  </si>
  <si>
    <t>https://www.gov.ie/en/publication/2097b-covid-19-extension-of-covid-19-diagnosis-special-leave-with-pay-for-staff-other-than-persons-employed-as-teachers-and-special-needs-assistants-employed-in-education-and-training-boards-whose-post-is-wholly-funded-by-monies-provided-by-the-oireachtas/</t>
  </si>
  <si>
    <t>Extension of COVID-19 Temporary Assistance Payment Scheme</t>
  </si>
  <si>
    <t xml:space="preserve">Extension to the original COVID-19 Temporary Assistance Payment Scheme announced on the 17 April, 2020. Aimed to assist those living in care homes. 
</t>
  </si>
  <si>
    <t>https://www.gov.ie/en/press-release/a3d4a-minister-for-health-announces-extension-to-the-covid-19-temporary-assistance-payment-scheme//</t>
  </si>
  <si>
    <t>Extension of EWSS &amp; CRSS</t>
  </si>
  <si>
    <t>Two important business supports, namely the Employment Wage Subsidy Scheme (EWSS) and Covid Restriction Support Scheme (CRSS), have been extended to remain in place until 30th June, 2021.</t>
  </si>
  <si>
    <t>https://www.gov.ie/en/press-release/0a3d1-minister-donohoe-calls-on-businesses-impacted-by-covid-to-check-eligibility-for-business-income-support-schemes/</t>
  </si>
  <si>
    <t>Extension of fuel allowance season</t>
  </si>
  <si>
    <t>Government will be extending the Fuel Allowance season by four weeks - from Friday 10 April to Friday 8 May – in response to the COVID-19 emergency. The Fuel Allowance payment is made to over 370,000 of the most disadvantaged households in the country including pensioners and those with disabilities, who are most at risk of fuel poverty. It is currently paid at a rate of €24.50 per week.</t>
  </si>
  <si>
    <t>https://www.gov.ie/en/press-release/8d0be0-government-announces-four-week-extension-to-existing-fuel-allowance-/</t>
  </si>
  <si>
    <t>Extension of PUP &amp; Enhanced Illness Benefit</t>
  </si>
  <si>
    <t>The Government has approved an extension of the Pandemic Unemployment Payment and the Enhanced Illness Benefit until June 30th, 2021. The two schemes, introduced as a direct response to the Pandemic, were due to expire on March 31st. Further other schemes like the Suspension of redundancy provisions and Commercial rates waivers have also been extended until June 30th, 2021. On the 1st March 2021, the number of “waiting days” for the standard Illness Benefit payment was reduced from 6 days to 3 days.</t>
  </si>
  <si>
    <t>https://www.gov.ie/en/press-release/b98f9-pandemic-unemployment-payment-enhanced-illness-benefit-to-continue-until-end-june-minister-humphreys// ; https://www.gov.ie/en/publication/c4876-covid-19-resilience-and-recovery-2021-the-path-ahead/ ; https://www.gov.ie/en/press-release/71c54-minister-humphreys-reduces-the-number-of-waiting-days-for-illness-benefit-back-to-three/</t>
  </si>
  <si>
    <t>Extension of PUP during New Restrictions</t>
  </si>
  <si>
    <t>Arising from the new restrictions that need to be taken to combat the spread of COVID-19, the Minister for Social Protection has announced that the Government has decided to reopen for a limited period the Pandemic Unemployment Payment (PUP) to support people who lose employment arising from the new restrictions.</t>
  </si>
  <si>
    <t>https://www.gov.ie/en/press-release/1c06d-minister-humphreys-announces-government-decision-to-make-pup-available-to-those-impacted-by-the-new-restrictions//</t>
  </si>
  <si>
    <t>Extension of Rent Supplement Flexibilities</t>
  </si>
  <si>
    <t>The Minister for Social Protection has extended the Rent Supplement flexibilities that were introduced in response to COVID-19. The flexibilities in the Rent Supplement Scheme were due to expire on March 31st, 2021. However, in line with the extension to the PUP and EIB, the measures are now being extended until June 30th, 2021. The Rent Supplement is a means assessed, short-term income support. It is aimed at people living in private rented accommodation who cannot meet their accommodation costs and who do not have accommodation available to them from any other source. Over 12,500 have availed of Rent Supplement since the Pandemic began last March. Of these, some 8,316 remain in payment.</t>
  </si>
  <si>
    <t>https://www.gov.ie/en/press-release/aea8d-minister-humphreys-extends-rent-supplement-flexibilities-until-the-end-of-june/</t>
  </si>
  <si>
    <t>Extension of support for licensed bus services</t>
  </si>
  <si>
    <t>Extension of temporary support measures for commercial bus services. The measures, which were first introduced last summer, will now be extended to ensure the continued operation of these essential services. The financial assistance, through grants, announced will support essential operators who are still under severe financial distress due to the fall in passenger numbers and associated drop in fare revenue because of COVID-19.</t>
  </si>
  <si>
    <t>https://www.gov.ie/en/press-release/5685f-government-extends-support-measures-for-licensed-bus-services/</t>
  </si>
  <si>
    <t>Extension of the €2bn Credit Guarantee Scheme</t>
  </si>
  <si>
    <t>The €2bn Credit Guarantee Scheme will be extended and will remain open for applications until the end of the year. The Credit Guarantee Scheme offers an 80% government guarantee to participating lenders to provide Irish businesses, including those in the farming and fishing sectors, with access to low interest loans as they respond to the impacts of COVID-19.</t>
  </si>
  <si>
    <t>https://www.gov.ie/en/press-release/ba8bb-government-agrees-extension-to-2bn-credit-guarantee-scheme/</t>
  </si>
  <si>
    <t>Extension of the Hot School Meals Programme 2021</t>
  </si>
  <si>
    <t>Minister for Social Protection, Heather Humphreys TD, has launched the Hot School Meals Programme 2021, which will benefit some 35,000 pupils in 189 primary schools. As part of Budget 2021, Minister Humphreys secured an additional €5.5 million for the extension of the Hot School Meals Programme to primary school pupils who had been availing of the cold lunch only.</t>
  </si>
  <si>
    <t>https://www.gov.ie/en/press-release/2b993-minister-humphreys-launches-hot-school-meals-programme-2021-record-35000-students-to-benefit/</t>
  </si>
  <si>
    <t>Extension on Targeted Agricultural Modernisation Scheme (TAMS)</t>
  </si>
  <si>
    <t>Additional flexibilities to be added to the Targeted Modernisation Scheme (TAMS) in response to COVID-19 issues. This includes flexibility on TAMS completion deadlines – all participants with TAMS II approvals or COVID-19 extensions expiring between 1 April and 30 June 2021 can apply to the local office for an additional three month extension.</t>
  </si>
  <si>
    <t>https://www.gov.ie/en/press-release/619c6-targeted-agricultural-modernisation-scheme-tams-further-flexibilities-and-online-availability-of-farm-safety-training-announced/</t>
  </si>
  <si>
    <t>Extension to Scholarship Programme for Choctaw Community</t>
  </si>
  <si>
    <t>Three-year extension to a scholarship programme for members of the Choctaw Community. The scholarship covers the tuition fees at the EU rate and a stipend of €10,000 towards the student’s living costs.</t>
  </si>
  <si>
    <t>https://www.gov.ie/en/press-release/04437-minister-harris-announces-three-year-extension-to-scholarship-programme-for-choctaw-community/</t>
  </si>
  <si>
    <t>Extension to the Community Services Programme 2021 Support Fund</t>
  </si>
  <si>
    <t>Joe O’Brien, T.D., Minister of State with responsibility for Community Development and Charities, has announced additional funding of €3.2 million for the Community Services Programme 2021 Support Fund. This brings the total amount allocated under the CSP Support Fund in 2020 and 2021, to €7.95 million.</t>
  </si>
  <si>
    <t>https://www.gov.ie/en/press-release/c42b3-minister-obrien-announces-an-additional-32-million-extension-to-the-community-services-programme-support-fund/</t>
  </si>
  <si>
    <t>Extra funding for Litter Prevention</t>
  </si>
  <si>
    <t xml:space="preserve">EUR5 million in additional funding has been supplied for litter prevention and cleaning as Ireland prepares for an outdoor summer post-COVID lockdown. 
</t>
  </si>
  <si>
    <t>https://www.gov.ie/en/press-release/c4f6e-5m-additional-funding-for-litter-prevention-and-cleaning-as-ireland-prepares-for-an-outdoor-summer/</t>
  </si>
  <si>
    <t>Extra funding for the National Gallery of Ireland</t>
  </si>
  <si>
    <t>Minister Martin provided an additional EUR500,000 in support of the National Gallery of Ireland. The funds are for ensuring business stability and an ongoing service to the public and the National Collections against the ongoing impact of COVID-19.</t>
  </si>
  <si>
    <t>https://www.gov.ie/en/press-release/0b7d2-minister-martin-provides-500000-additional-support-to-the-national-gallery-of-ireland/</t>
  </si>
  <si>
    <t>Extra places on State Employment Schemes</t>
  </si>
  <si>
    <t>Provide an extra 3,000 places on State Employment Schemes at an additional cost of €50 million bringing the total cost of employment schemes per annum to €475 million, to support people, particularly those facing the greatest barriers, in getting back to work.</t>
  </si>
  <si>
    <t>Facilitating online trading for ecommerce</t>
  </si>
  <si>
    <t>Extension of support for online trading to EUR 7.6 million. Of this, includes the expansion of the €2,500 Trading Online Voucher Scheme for microenterprises - an additional €3.3 million is being provided to the scheme bringing the total available to €5.6 million. The rest of the funding is in partnership with retailers with over 10 employees.</t>
  </si>
  <si>
    <t>Free mentoring and online training</t>
  </si>
  <si>
    <t>Provision of free mentoring and online training for all businesses.</t>
  </si>
  <si>
    <t>Fund for Students with Disabilities</t>
  </si>
  <si>
    <t>EUR5.4 million has been approved for the Fund for Students with Disabilities (FSD) which aims to support students with a range of conditions and disabilities. Some measures include the establishment of autism friendly rooms across nine different campuses, the development of assistive technology including for students with disabilities, an app to help students with visual or hearing impairment navigate their way around campus and specialist assistance for students who are deaf.</t>
  </si>
  <si>
    <t>https://www.gov.ie/en/press-release/8b29e-minister-harris-approves-54-million-to-help-students-with-disabilities-in-higher-education-institutions/</t>
  </si>
  <si>
    <t>Funding for Community Gardens, Outdoor Spaces and Allotments</t>
  </si>
  <si>
    <t>€810,000 in funding to support 25 projects under the 2021 CLÁR Programme.</t>
  </si>
  <si>
    <t>https://www.gov.ie/en/press-release/ef757-our-rural-future-minister-humphreys-announces-over-800000-in-funding-for-community-gardens-outdoor-spaces-and-allotments/</t>
  </si>
  <si>
    <t>Funding for community groups impacted by COVID-19</t>
  </si>
  <si>
    <t>Minister for Rural and Community Development, Heather Humphreys TD, and Minister of State with responsibility for Community Development and Charities, Joe O’Brien TD, has announced EUR4.5 million to support community groups impacted by COVID-19.</t>
  </si>
  <si>
    <t>https://www.gov.ie/en/press-release/df30e-ministers-humphreys-and-obrien-announce-45-million-to-improve-community-facilities/</t>
  </si>
  <si>
    <t>Funding for Primary, Special and Post-Primary schools</t>
  </si>
  <si>
    <t>Minister for Education Norma Foley TD has announced the payment of a minor works grant totalling €45m for primary schools and special schools as part of additional support in the context of COVID-19. Once-off COVID-19 minor works funding of €17m is also announced for post-primary schools.</t>
  </si>
  <si>
    <t>https://www.gov.ie/en/press-release/15e7d-minister-foley-announces-payment-of-62-million-minor-works-grant-funding-for-primary-special-and-post-primary-schools/</t>
  </si>
  <si>
    <t>Funding for regional airports</t>
  </si>
  <si>
    <t xml:space="preserve">Total of EUR2,455,990 in airport grants to regional airports. The allocation is as so: Donegal 276,871, Ireland West (Knock) 1,000,524 and Kerry 1,178,595. 
</t>
  </si>
  <si>
    <t>https://www.gov.ie/en/press-release/1cf76-minister-of-state-naughton-announces-funding-for-regional-airports/</t>
  </si>
  <si>
    <t>Funding for School Meals Scheme to be Extended into Summer</t>
  </si>
  <si>
    <t>The Minister announced that she will be extending the funding for the School Meals Programme for Summer 2020.</t>
  </si>
  <si>
    <t>https://www.gov.ie/en/press-release/f9b1f-enterprise-support-grant-now-available-to-small-business-owners-and-school-meals-scheme-to-be-extended-into-summer/</t>
  </si>
  <si>
    <t>Funding for Student Antigen Tests</t>
  </si>
  <si>
    <t>Minister for Further and Higher Education, Research, Innovation and Science has announced that a fund 
of €9 million is now available to publicly-funded further and higher education institutions to provide antigen testing kits to students during COVID-19.</t>
  </si>
  <si>
    <t>https://www.gov.ie/en/press-release/b066e-minister-harris-announces-9m-fund-to-support-antigen-tests-for-students/</t>
  </si>
  <si>
    <t>Funding for Works on the Islands</t>
  </si>
  <si>
    <t>The Minister for Rural and Community Development, Heather Humphreys TD, has (Thursday, 13th May) announced almost €1.1 million to support a range of capital works on our offshore islands.</t>
  </si>
  <si>
    <t>https://www.gov.ie/en/press-release/afdee-our-rural-future-minister-humphreys-announces-11-million-in-funding-for-works-on-the-islands/</t>
  </si>
  <si>
    <t>Funding to expand apprenticeship provision across further and higher education</t>
  </si>
  <si>
    <t>€20 million capital funding to expand apprenticeship provision across further and higher education. The €20 million, to be provided via SOLAS and the Higher Education Authority (HEA), will fund the delivery of almost 4,000 additional craft apprentice places annually across further and higher education - helping to catch up on the lost provision in 2020, and to support the target increase of 1,450 registrations across all apprenticeships in 2021.</t>
  </si>
  <si>
    <t>https://www.gov.ie/en/press-release/4c105-minister-harris-and-minister-collins-announce-20-million-capital-funding-to-expand-apprenticeship-provision-across-further-and-higher-education/</t>
  </si>
  <si>
    <t>Funding to Support the Live Performance Sector</t>
  </si>
  <si>
    <t>The Minister for Tourism, Culture, Arts, Gaeltacht, Sport and Media has announced additional funding of €50m to support the Live Performance Sector. The supports are in response to the introduction of new restrictions on live performance capacities. The supports announced today for the sector include: €5m for the seasonal musical theatre and pantomime scheme (LPSS 2), €20m for another strand of the Live Performance Support Scheme (LPSS 3), €5m for Local Authorities to support local artists and performances through the LLPSS (Local Live Performance Support Scheme), €5m to continue the capital supports scheme (CECGS) to venues, including for ventilation upgrades and other COVID adaptations, and €1m for the Saint Patrick's Festival 2022.</t>
  </si>
  <si>
    <t>https://www.gov.ie/en/press-release/6df6e-minister-martin-announces-supports-package-of-50m-for-the-live-performance-sector/</t>
  </si>
  <si>
    <t>Further funding for Culture Ireland</t>
  </si>
  <si>
    <t>The Minister for Tourism, Culture, Arts, Gaeltacht, Sport and Media, Catherine Martin TD, announced further funding of €126,780 by Culture Ireland for the promotion of Irish arts globally in 2021.</t>
  </si>
  <si>
    <t>https://www.gov.ie/en/press-release/902f4-the-minister-for-tourism-culture-arts-gaeltacht-sport-and-media-catherine-martin-td-announces-over-125000-in-funding-for-the-promotion-of-irish-arts-globally/</t>
  </si>
  <si>
    <t>Further support via the Restart Grant</t>
  </si>
  <si>
    <t>To provide further support to SMEs, the Restart Grant announced in May is being expanded and extended. This will expand the number of firms eligible for grant funding and provide further grant funding to those that have already received the Restart Grant. Firms with up to 250 employees will now be eligible. Enterprises that could not access the original grant scheme such as B&amp;Bs and rateable sports businesses will be eligible for a grant payment of €4,000. The maximum payment under the Restart Grant will now be €25,000, increased from €10,000. The minimum payment will be €4,000, increased from €2,000. The enhancements to the Restart Grant are estimated to provide an additional €300 million in supports to small and medium enterprise bringing the total support available through the Restart Grant to €550 million.</t>
  </si>
  <si>
    <t>Further waivers of commercial rates</t>
  </si>
  <si>
    <t>To provide further assistance to impacted businesses that are striving to recover, the commercial rates waiver is being extended to the end of September for all businesses with a small number of exemptions for businesses who have seen a minor impact on operations from Covid-19. It is estimated that the six month waiver, including the three month waiver announced in May, will cost €600 million.</t>
  </si>
  <si>
    <t>Gaeltacht Support for Summer Accommodation</t>
  </si>
  <si>
    <t>Minister for Tourism, Culture, Arts, Gaeltacht, Sport and Media Catherine Martin T.D and Government Chief Whip and Minister of State for the Gaeltacht and Sport Jack Chambers T.D. announced that they have established a €2.2m fund to support eligible Gaeltacht families who normally provide accommodation for summer college students. The funding is being made available on foot of the cancellation of Irish language courses in the Gaeltacht for the second summer in succession due to COVID-19.</t>
  </si>
  <si>
    <t>https://www.gov.ie/en/press-release/753da-minister-martin-and-minister-of-state-chambers-announce-a-stabilisation-fund-for-summer-college-accommodation-providers/</t>
  </si>
  <si>
    <t>Grants for local and regional museums</t>
  </si>
  <si>
    <t>The Minister for Tourism, Culture, Arts, Gaeltacht, Sport and Media, Catherine Martin T.D., has today announced a series of small grants for local and regional museums around the country. A total funding of €310,225 is being made available under the Regional Museum Exhibitions Scheme 2021 to help with their reopening post-pandemic.</t>
  </si>
  <si>
    <t>https://www.gov.ie/en/press-release/f7aef-minister-martin-approves-over-300k-in-funding-for-local-and-regional-museums/</t>
  </si>
  <si>
    <t>Green for Micro Programme</t>
  </si>
  <si>
    <t>A new "Green for Micro" programme, an initiative from the Local Enterprise Offices with support from Enterprise Ireland, is being rolled out nationwide to help prepare small businesses for the low carbon, more resource efficient economy of the future.</t>
  </si>
  <si>
    <t>https://www.gov.ie/en/press-release/80cdd-tanaiste-announces-new-green-support-at-start-of-local-enterprise-week/ ; https://www.localenterprise.ie/Green/2021-Feb-LEO-Green-For-Micro-Brochure-FINAL-pdf.pdf</t>
  </si>
  <si>
    <t>Health Service Response</t>
  </si>
  <si>
    <t>EUR 435 million allocated for an immediate health response to the pandemic. This includes measures such as strengthening public health capacity for contact tracing and response, freeing up as much space as possible in hospitals, and in particular ensuring maximum capacity in intensive care and high-dependency units, developing and scaling community-based responses, such as home testing, remote management of mild to moderately ill patients at home and the provision of dedicated Covid-19 services outside hospitals, and so on...</t>
  </si>
  <si>
    <t>https://www.gov.ie/en/news/72ecf5-government-agrees-next-phase-of-irelands-covid-19-response/</t>
  </si>
  <si>
    <t>ICT Projects for Students (NRRF)</t>
  </si>
  <si>
    <t>Minister for Education announces the issue of €50 million in grant funding to schools, the first of two major ICT projects supporting primary and post-primary schools. This funding was secured as part of a major investment programme for the Department of Education in the Government’s National Recovery and Resilience Plan (NRRP) approved by the European Council. Schools will be required to use this funding for the direct benefit of their students, and can consider innovative projects and programmes using digital technologies in teaching and learning depending on their own digital learning plan, and approaches including providing infrastructure such as devices on loan to students.</t>
  </si>
  <si>
    <t>https://www.gov.ie/en/press-release/d9805-minister-foley-announces-issue-of-50-million-funding-to-primary-and-post-primary-schools-to-address-the-digital-divide-under-irelands-national-recovery-and-resilience-plan/</t>
  </si>
  <si>
    <t>Next Generation EU</t>
  </si>
  <si>
    <t>Recovery &amp; Resilience Facility</t>
  </si>
  <si>
    <t>Implementation of the Policy</t>
  </si>
  <si>
    <t>Our Rural Future represents the Irish Government’s blueprint for a post-COVID-19 recovery and development of rural Ireland over the next five years. It provides the framework to achieve the vision of transforming the quality of life and opportunity for people living in rural areas. Of this, Policies 147-152 as outlined in the document will be allocated towards supporting the Implementation of the Policy. As spending is announced, it will be disaggregated in the space below.</t>
  </si>
  <si>
    <t>https://www.gov.ie/pdf/?file=https://assets.gov.ie/128716/e7d34436-6e0a-4bb0-a7b1-230165357529.pdf#page=97</t>
  </si>
  <si>
    <t>Income support measures</t>
  </si>
  <si>
    <t>Remaining EUR2.2 billion has been allocated for other income support measures. The main aspects include increased payments for existing income support schemes. For instance, the personal rate of Illness Benefit will be increased from €203 per week to €305 per week for a maximum period of two weeks of medically certified self-isolation, or for the duration of a person’s medically-certified absence from work due to Covid-19 diagnosis and self-employed people will be entitled to receive either illness benefit or non-means tested supplementary welfare allowance and others.</t>
  </si>
  <si>
    <t>Increased funding for the Back to Education/Work Enterprise Allowance Schemes</t>
  </si>
  <si>
    <t>Improve access to further education and self-employment opportunities through increased funding for the Back to Education and Back to Work Enterprise Allowance schemes, with additional funding of €10 million per annum available across both schemes.</t>
  </si>
  <si>
    <t>Increased funding for Training Support Grant</t>
  </si>
  <si>
    <t>Increase the maximum value of the Training Support Grant available via Intreo from €500 to €1,000, with a total cost of €11 million per annum. This will help over 12,500 jobseekers per annum to access relevant and accredited training programmes outside of the formal state provided system of further and higher education.</t>
  </si>
  <si>
    <t>Increased student grant funding</t>
  </si>
  <si>
    <t>Almost 71,000 students will receive an additional EUR250 in their student grant payment starting from 17th December 2020.</t>
  </si>
  <si>
    <t>https://www.gov.ie/en/press-release/be878-minister-harris-welcomes-payment-of-250-to-71000-students/</t>
  </si>
  <si>
    <t>Increasing the number of Medical Intern and Postgraduate Training Places</t>
  </si>
  <si>
    <t>The Minister for Health, Stephen Donnelly TD, announced an increase of 120 medical intern posts plus additional postgraduate training places and Post CSCST Fellowship posts for July 2021. The Minister has agreed the following measures to support postgraduate medical training in Ireland: an increase of interns for July 2021 to 854 places; introduction of a period of an overlap of one week between existing and incoming interns; establishment of 12 De Novo Training Posts; conversion of 40 Non-Training Posts to Training Posts; permanent establishment of 40 Post CSCST Fellowships, and more. The new measures are estimated to cost approximately €11.4m over the next two years with €4.4m to be funded in 2021.</t>
  </si>
  <si>
    <t>https://www.gov.ie/en/press-release/5adc3-minister-for-health-approves-increase-in-number-of-medical-intern-and-postgraduate-training-places/</t>
  </si>
  <si>
    <t>Innovate Together fund</t>
  </si>
  <si>
    <t>The Innovate Together Fund is a collaboration between Government, philanthropists and social innovators. It focuses on supporting innovative responses to the Covid-19 crisis. The Fund is supported by a commitment of €5 million from the Department of Rural and Community Development through the support of the Dormant Accounts Fund.</t>
  </si>
  <si>
    <t>https://www.gov.ie/en/publication/12ca62-the-innovate-together-fund/</t>
  </si>
  <si>
    <t>Irish Aid Funding to Community Organisations</t>
  </si>
  <si>
    <t>Minister of State for Overseas Development Aid and Diaspora, Colm Brophy TD, today announced €1.48 million in Irish Aid funding to 28 organisations working in communities across Ireland to enable public engagement on global issues, including climate change, hunger and injustice.</t>
  </si>
  <si>
    <t>https://www.gov.ie/en/press-release/a5aa0-minister-of-state-brophy-announces-irish-aid-funding-for-community-organisations/</t>
  </si>
  <si>
    <t>2021 Development Education Grants</t>
  </si>
  <si>
    <t>Just Transition</t>
  </si>
  <si>
    <t>EUR152 million – an increase of 21% on 2021 – will support funding for the Just Transition. This will support vital research and capacity building across the department and its agencies to lead and support Ireland’s response to the climate crisis. This is part of COVID-19 related spending via the Next Generation EU instrument of the Just Transition.</t>
  </si>
  <si>
    <t>https://www.gov.ie/en/press-release/58f78-858-million-in-budget-2022-to-support-the-transition-to-a-climate-neutral-circular-and-connected-economy-and-society/</t>
  </si>
  <si>
    <t>Justice sector capital projects</t>
  </si>
  <si>
    <t>€24 million for capital projects in the justice sector including courts, prisons and Garda.</t>
  </si>
  <si>
    <t>LEADER Funding for Rural Development Funding</t>
  </si>
  <si>
    <t>Ministers Humphreys and McConalogue announce EUR70 million LEADER funding for rural communities and enterprises. The LEADER Programme will be allocated a total of €70 million for 2021-2022, adding an extra €50 million to the initial funding of €20 million announced by Minister Humphreys in December 2020.</t>
  </si>
  <si>
    <t>https://www.gov.ie/en/press-release/71994-ministers-humphreys-and-mcconalogue-announce-70-million-leader-funding-for-rural-communities-and-enterprises/</t>
  </si>
  <si>
    <t>Library supports for the disadvantaged</t>
  </si>
  <si>
    <t>€650,000 in funding for library supports. The funding, under the Dormant Accounts Action Plan, is designed to assist libraries in reaching out to older people, the unemployed and other marginalised, socially excluded and disadvantaged groups.</t>
  </si>
  <si>
    <t>https://www.gov.ie/en/press-release/ff76a-ministers-humphreys-and-obrien-announce-650000-funding-for-library-supports-for-marginalised-socially-excluded-and-disadvantaged-communities/</t>
  </si>
  <si>
    <t>Liquidity and Enterprise Investment Measures</t>
  </si>
  <si>
    <t>€150 million has been made available for a range of measures that can further support enterprises across sectors in responding to the impact of COVID-19 and fostering investment in potential growth areas. The funding will support a number of initiatives including reducing the interest rates of loans for small and medium enterprises, expanding the amount of loans available through Microfinance Ireland, investment in Brexit training and infrastructure and investment in the COVID-19 Life Sciences industry.</t>
  </si>
  <si>
    <t>Liquidity Support Fund</t>
  </si>
  <si>
    <t>New provision of a EUR200 million liquidity support fund for impacted firms due to COVID-19. Part of a EUR2.4 billion package for income support measures</t>
  </si>
  <si>
    <t>Live Entertainment Businesses Support Scheme</t>
  </si>
  <si>
    <t>The Minister for Tourism, Culture, Arts, Gaeltacht, Sport and Media, Catherine Martin TD, today announced a new €50m suite of measures to support the commercial live performance sector to assist producers, promoters, venues and musicians. Of this, €14m is being spent on a new support scheme for live entertainment businesses.</t>
  </si>
  <si>
    <t>Live Performance Support Scheme</t>
  </si>
  <si>
    <t>The Minister for Tourism, Culture, Arts, Gaeltacht, Sport and Media, Catherine Martin TD, today announced a new €50m suite of measures to support the commercial live performance sector to assist producers, promoters, venues and musicians. Of this, €25m is being used to fund a new Live Performance Support Scheme.</t>
  </si>
  <si>
    <t>Measures to Support the Early Learning and Childcare Sector</t>
  </si>
  <si>
    <t>The Minister for Children, Equality, Disability, Integration and Youth, Roderic O’Gorman ,T.D., has announced a suite of new COVID-19 measures to support the early learning and childcare sector, including: a €10 million Grant Programme for Improved Ventilation and Other Measures to Reduce Transmission; Student Temporary Employment and an Updated Covid-19 Resource Pack.</t>
  </si>
  <si>
    <t>https://www.gov.ie/en/press-release/f83ff-minister-ogorman-announces-suite-of-new-measures-to-support-the-early-learning-and-childcare-sector-in-latest-wave-of-covid-19/</t>
  </si>
  <si>
    <t>Minding Creative Minds support</t>
  </si>
  <si>
    <t>Funding of EUR230,000 for the expansion of Minding Creative Minds existing service to the entire Irish creative sector, both home and abroad, in light of COVID-19.</t>
  </si>
  <si>
    <t>https://www.gov.ie/en/press-release/3fb03-minister-martin-announces-funding-of-230000-for-the-expansion-of-the-minding-creative-minds-support-service-to-the-irish-creative-sector/</t>
  </si>
  <si>
    <t>Minor building works</t>
  </si>
  <si>
    <t>EUR 10 million for the Office of Public Works to carry out minor works on modern and historic buildings as well as expediting works on other projects.</t>
  </si>
  <si>
    <t>Mitigating against Educational Disadvantage Fund</t>
  </si>
  <si>
    <t>EUR5.8 million has been granted for community education under the Mitigating against Educational Disadvantage Fund in response to COVID-19 and increasing educational inequality.</t>
  </si>
  <si>
    <t>https://www.gov.ie/en/press-release/dc11f-minister-harris-announces-58-million-in-funding-for-community-education/</t>
  </si>
  <si>
    <t>National Broadband Plan</t>
  </si>
  <si>
    <t>Policy 1 includes an investment of up to EUR2.7 billion in the rollout of the National Broadband Plan.</t>
  </si>
  <si>
    <t>https://www.gov.ie/en/publication/4c236-our-rural-future-vision-and-policy-context/#implementation-of-the-policy ; https://www.gov.ie/pdf/?file=https://assets.gov.ie/128716/e7d34436-6e0a-4bb0-a7b1-230165357529.pdf#page=34</t>
  </si>
  <si>
    <t>New Benefit Payment for 65-year olds</t>
  </si>
  <si>
    <t>The Minister for Social Protection, Heather Humphreys TD, has today announced the introduction of Benefit Payment for 65 Year Olds. This is a payment for people aged between 65 and 66 years who are no longer engaged in employment or self-employment. Eligibility for the payment is determined by a person’s PRSI contributions.</t>
  </si>
  <si>
    <t>https://www.gov.ie/en/press-release/5d70a-new-benefit-payment-for-65-year-olds-now-available/ ; https://www.gov.ie/en/publication/65561-benefit-payment-for-65-year-olds/</t>
  </si>
  <si>
    <t>New Special Payment for employees made redundant and in receipt of welfare payments</t>
  </si>
  <si>
    <t>There is a new special payment for employees made redundant who have lost reckonable service while in receipt of the PUP or another jobseekers payment over the pandemic. This payment will come from the Social Insurance Fund (SIF) and will ensure workers won’t be left short of their redundancy entitlements. The State will make a special payment of up to a maximum of €1,860, to workers who have lost out on reckonable service while temporarily laid off over the course of the pandemic and who are made redundant.</t>
  </si>
  <si>
    <t>https://www.gov.ie/en/press-release/d9383-government-announces-special-payment-for-laid-off-workers-made-redundant-after-pandemic//</t>
  </si>
  <si>
    <t>Social Insurance Fund (SIF)</t>
  </si>
  <si>
    <t>New Work Support Systems</t>
  </si>
  <si>
    <t xml:space="preserve">Range of work welfare systems: unspecified spending. Includes: A basic income guarantee modelled on the working family payment to ensure that the system of welfare payments supports people, including people on non-jobseeker payments, to make the transition to work; A new pay-related short-duration jobseeker payment, building on the experience of the Pandemic Unemployment Payment to reduce income shock on loss
of employment; A new short-time work support scheme that would enable employers to keep their staff on their payroll in the event of
a temporary shock to their business; A new statutory sick pay scheme to provide cover and protect workers’ income when they are ill.
</t>
  </si>
  <si>
    <t>Once-Off COVID-19 Payment Scheme</t>
  </si>
  <si>
    <t>Minister for Further and Higher Education, Research, Innovation and Science Simon Harris TD and Minister of State for Skills and Further Education Niall Collins TD have announced a €50 million once-off COVID-19 payment scheme for third level students.</t>
  </si>
  <si>
    <t>https://www.gov.ie/en/press-release/e4955-ministers-harris-and-collins-launch-50-million-once-off-covid-19-payment-scheme/</t>
  </si>
  <si>
    <t>Our Rural Future represents the Irish Government’s blueprint for a post-COVID-19 recovery and development of rural Ireland over the next five years. It provides the framework to achieve the vision of transforming the quality of life and opportunity for people living in rural areas. Of this, Policies 1-20 as outlined in the document will be allocated to Optimising Digital Connectivity. This includes up to EUR2.7 billion in the rollout of the National Broadband Plan. As more funding is announced, it will be listed in disaggregation below.</t>
  </si>
  <si>
    <t>Organic Farming Scheme</t>
  </si>
  <si>
    <t>Reopening of the Organic Farming Scheme for new applications from farmers. The reopening, is expected to result in an increase of up to 30% in the number of farmers farming organically in Ireland this year. The Scheme will be open to applications from all sectors from 1st March 2021 and it will remain open until the 30th April 2021. The Organic Farming Scheme is an agri-environment measure under the Department's Rural Development Programme. Farmers entering the scheme could qualify for yearly payments of up to €220 per hectare during the conversion period and up to €170 per hectare when they have achieved full organic status. Higher payment rates are available for organic horticulture and tillage farmers.</t>
  </si>
  <si>
    <t>https://www.gov.ie/en/press-release/53995-minister-hackett-opens-the-organic-farming-scheme/</t>
  </si>
  <si>
    <t>Our Rural Future Digital Innovation Programme</t>
  </si>
  <si>
    <t>€1.2million in funding for 20 projects under the Our Rural Future Digital Innovation Programme. The programme funds Local Authority-led innovation projects that provide a public benefit and support regional digital development.</t>
  </si>
  <si>
    <t>https://www.gov.ie/en/press-release/8c363-our-rural-future-minister-humphreys-announces-funding-for-20-projects-under-digital-innovation-programme/</t>
  </si>
  <si>
    <t>Outdoor Dining Enhancement Investment Scheme</t>
  </si>
  <si>
    <t>The Government is to invest €17 million in upgrades for local authorities and businesses seeking to create “European-style” outdoor dining spaces to make sure the reopening of the economy during the COVID-19 pandemic will be safer for everyone.</t>
  </si>
  <si>
    <t>https://www.irishtimes.com/news/ireland/irish-news/state-to-invest-17m-to-create-european-style-outdoor-dining-1.4524394 ; https://www.gov.ie/en/press-release/576cd-minister-ryan-announces-opening-of-new-15-million-additional-outdoor-infrastructure-fund/</t>
  </si>
  <si>
    <t>Outdoor Live Performances</t>
  </si>
  <si>
    <t>The Minister for Tourism, Culture, Arts, Gaeltacht, Sport and Media, Catherine Martin TD, today announced a new €50m suite of measures to support the commercial live performance sector to assist producers, promoters, venues and musicians. Of this, €5m is being given to local authorities for outdoor live performances.</t>
  </si>
  <si>
    <t>Outdoor Recreation and Infrastructure Scheme</t>
  </si>
  <si>
    <t>Call for applications for EUR14 million in funding for outdoor recreation projects and investment that will support the adventure tourism sector in rural communities. The funding is being provided under the Outdoor Recreation and Infrastructure Scheme.</t>
  </si>
  <si>
    <t>https://www.gov.ie/en/press-release/4500b-our-rural-future-minister-humphreys-announces-14-million-fund-to-support-outdoor-adventure-activities/</t>
  </si>
  <si>
    <t>Outdoor Recreation Infrastructure Scheme</t>
  </si>
  <si>
    <t>EUR10 million under the Outdoor Recreation Infrastructure Scheme aimed to support tourism and community wellbeing. Includes the development of new and existing outdoor recreational infrastructure in rural areas, such as cycleways, walking trails, blueways and mountain access routes. The funding is one element of a €30 million package of co-ordinated and complementary supports launched by the Minister this week as part of his Department’s Rural Development Investment Programme which is funded under Project Ireland 2040.</t>
  </si>
  <si>
    <t>https://www.gov.ie/en/press-release/fd864-10-million-outdoor-recreation-infrastructure-scheme-will-support-tourism-and-community-wellbeing-in-post-covid-recovery-minister-ring/</t>
  </si>
  <si>
    <t>Outdoor Recreation Infrastructure Scheme (Measure 3)</t>
  </si>
  <si>
    <t>Minister for Rural and Community Development, Heather Humphreys T.D., has announced over €6 million for 14 large-scale projects under Measure 3 of the Outdoor Recreation Infrastructure Scheme.</t>
  </si>
  <si>
    <t>https://www.gov.ie/en/press-release/f154b-minister-humphreys-announces-6-million-for-14-major-adventure-tourism-projects/</t>
  </si>
  <si>
    <t>Pandemic Stabilisation and Recovery Fund for medium/large businesses</t>
  </si>
  <si>
    <t>The Government has agreed a suite of measures to further support all business negatively impacted by COVID-19. Of this, a EUR2 billion Pandemic Stabilisation and Recovery Fund within the Ireland Strategic Investment Fund (ISIF) will make capital available to medium and large enterprises on commercial terms.</t>
  </si>
  <si>
    <t>Pandemic Unemployment Payment</t>
  </si>
  <si>
    <t>The Pandemic Unemployment Payment will be extended with tapered payments until 1st April 2021. The scheme will be closed to new claimants from 17th September with a reversion to the pre-existing income support measures for new cases of unemployment. All Pandemic Unemployment Payment recipients will be required to engage in activation conditions from September. This extension is estimated to have gross cost of an additional €700 million.</t>
  </si>
  <si>
    <t>Parent/Toddler Grants for Summer of Play</t>
  </si>
  <si>
    <t>Minister for Children, Equality, Disability, Integration and Youth, Roderic O’ Gorman, T.D., today announced that €250,000 will be available in grants for Parent and Toddler Groups, as part of the Summer of Play initiative to help reopening post-COVID-19.</t>
  </si>
  <si>
    <t>https://www.gov.ie/en/press-release/80254-minister-ogorman-announces-250000-for-parent-toddler-group-grants-july-2021/</t>
  </si>
  <si>
    <t>Payments to forest owners</t>
  </si>
  <si>
    <t>EUR29.5 million paid out to a total of 8,300 landowners. The grants are annual tax-free premiums and cover the cost of establishing the forest plantation and also provide for the payment of annual forestry premium of up to €680 per hectare for 15 years.</t>
  </si>
  <si>
    <t>https://www.gov.ie/en/press-release/133aa-minster-hackett-announces-payment-of-295-million-to-forest-owners/</t>
  </si>
  <si>
    <t>Peatlands rehabilitation</t>
  </si>
  <si>
    <t>€115 million for peatlands rehabilitation, the Energy Efficiency National Retrofit Programme and expanding the Trading Online Voucher Scheme. This entry is for the peatlands rehab. OUERP commentary: no breakdown of spending, so equal split allocated.</t>
  </si>
  <si>
    <t>Primary and Secondary School grants</t>
  </si>
  <si>
    <t>€75 million for grants to primary and secondary schools for minor works and enhancements.</t>
  </si>
  <si>
    <t>PUP Arrangements over Christmas/New Years</t>
  </si>
  <si>
    <t>The Government has made arrangements in place to pay Pandemic Unemployment Payment to people who lose their job between now and the New Year.</t>
  </si>
  <si>
    <t>https://www.gov.ie/en/press-release/6d0f8-arrangements-in-place-to-pay-pandemic-unemployment-payment-to-people-who-lose-their-job-between-now-and-the-new-year/</t>
  </si>
  <si>
    <t>Recruitment Subsidies</t>
  </si>
  <si>
    <t>Pay employers recruitment subsidies of €7,500 – €10,000 to benefit 8,000 jobseekers at a cost of €28 million every year, with a particular focus on young unemployed people and people who are long-term unemployed. (The JobsPlus recruitment subsidy – with a subsidy of between €7,500 and €10,000 being available, on an earlier basis than normal, to employers when they recruit young people.)</t>
  </si>
  <si>
    <t>Redevelopment of Howth Pier and Fishery Harbour Centre</t>
  </si>
  <si>
    <t>€17 million for the redevelopment of Howth Pier and Fishery Harbour Centre, investment in on farm renewable energy, and rewetting of Coillte lands. This entry is for the redevelopment of Howth Pier and Fishery Harbour Centre. OUERP Commentary: no breakdown of spending, so equal split allocated.</t>
  </si>
  <si>
    <t>Reduced energy bills for SMEs</t>
  </si>
  <si>
    <t>Reduced energy bills for SMEs which have had to close temporarily due to COVID 19. Eligible SMEs can apply to the scheme, through their supplier. No energy or network charges will be billed for their business premises for the duration that the measure is in place. The scheme is available from 1st May 2020 for eligible customers and will be in place for a maximum of 90 days.</t>
  </si>
  <si>
    <t>https://www.gov.ie/en/press-release/5f43f-reduced-energy-bills-welcomed-for-small-business-during-covid-19//</t>
  </si>
  <si>
    <t>Regeneration Programme for Social Enterprises</t>
  </si>
  <si>
    <t>Minister for Rural and Community Development announced a new EUR800,000 Social Enterprise Regeneration Programme to help Social Enterprises recover from the impact of COVID-19. Social enterprises are businesses whose core objective is to achieve a societal or environmental impact. The Social Enterprise Regeneration Programme will provide supports through training and mentoring to help social enterprises strengthen their operations and improve their services.</t>
  </si>
  <si>
    <t>https://www.gov.ie/en/press-release/9c700-minister-humphreys-announces-new-800000-regeneration-programme-for-social-enterprises-programme-to-support-social-enterprises-in-the-recovery-from-covid-19/</t>
  </si>
  <si>
    <t>Regional Airports Programme 2021-2025 (2021 Allocation)</t>
  </si>
  <si>
    <t>Almost EUR4.8 million has been allocated to regional airports through the Regional Airports Programme 2021-2025. Of this, Donegal will receive €876,525, Ireland West (Knock) will receive €2,185,983, and Kerry will receive €1,718,685.</t>
  </si>
  <si>
    <t>https://www.gov.ie/en/press-release/126f0-minister-of-state-naughton-announces-11m-in-capital-funding-for-regional-airports/</t>
  </si>
  <si>
    <t>Regional Enterprise Transition Scheme</t>
  </si>
  <si>
    <t>€10 million in government funding available under the Regional Enterprise Transition Scheme. Through Enterprise Ireland, the Department of Enterprise, Trade and Employment will provide grant funding under the Scheme to regional and community-based projects focused on helping enterprises to adapt to the changing economic landscape due to COVID-19 and Brexit, in addition to projects supporting digitalisation and assisting in the transition to a green economy.</t>
  </si>
  <si>
    <t>https://www.gov.ie/en/press-release/0a6bb-minister-troy-and-minister-english-announce-10-million-regional-enterprise-transition-scheme/</t>
  </si>
  <si>
    <t>Reimbursements for childcare employers</t>
  </si>
  <si>
    <t>Measures designed to assist childcare employers and the industry. Includes: Office of the Revenue Commissioners will reimburse child care employers by 70% of their pre-COVID-19 staff costs; the Department of Children and Youth Affairs will reimburse childcare employers by 30% of their pre COVID-19 staff costs; the Department of Children and Youth Affairs will pay a retention top-up designed to retain staff in the sector; the Department of Children and Youth Affairs will fund Childcare Providers with a proportion of staff costs during the closure period to assist with their ongoing costs where needed.</t>
  </si>
  <si>
    <t>https://www.gov.ie/en/press-release/e37415-minister-katherine-zappone-announces-measures-to-support-childcare-p/ ;</t>
  </si>
  <si>
    <t>Renewable energy investments</t>
  </si>
  <si>
    <t>€17 million for the redevelopment of Howth Pier and Fishery Harbour Centre, investment in on farm renewable energy, and rewetting of Coillte lands. This entry is for the investments in renewable energy. OUERP Commentary: no breakdown of spending, so equal split allocated.</t>
  </si>
  <si>
    <t>Research and innovation response to COVID-19</t>
  </si>
  <si>
    <t>Investment of EUR1.4 million to be spent over 11 projects under the SFI-coordinated research and innovation response to the pandemic. This investment builds on previous funding and complements the existing research work underway in higher education institutions across the country.</t>
  </si>
  <si>
    <t>https://enterprise.gov.ie/Djei/en/News-And-Events/Department-News/2020/June/090062020.html</t>
  </si>
  <si>
    <t>Research Grants under "Joint Programming Initiative – A Healthy Diet for a Healthy Life"</t>
  </si>
  <si>
    <t>Two new research grant awards by the Department of Agriculture, Food and the Marine. The awards amount to almost EUR 475,000 and facilitate researchers in Teagasc and UCD to collaborate on international research projects relating to nutrition in older citizens. The funded projects are well aligned with national strategic ambitions for the agri-food sector to contribute positively to citizens’ health and well-being insofar as they focus on research relating to taste, nutritional profile and health inducing properties.</t>
  </si>
  <si>
    <t>https://www.gov.ie/en/press-release/8277e-minister-heydon-announces-grant-awards-of-473289-under-joint-programming-initiative-a-healthy-diet-for-a-healthy-life-research-call/</t>
  </si>
  <si>
    <t>Restart Grant for SMEs</t>
  </si>
  <si>
    <t>The Government has agreed a suite of measures to further support all business negatively impacted by COVID-19. Of this, this includes a EUR10,000 restart grant for SMEs based on a rates/waiver rebate from 2019.</t>
  </si>
  <si>
    <t>Retraining fund for Debenhams workers</t>
  </si>
  <si>
    <t>€3 million fund that will provide individual supports to redundant Debenhams employees. The fund, overseen by SOLAS, will provide a range of supports to assist with retraining or returning to education. A single point of contact will be established dedicated to provide individual supports to redundant Debenhams employees.</t>
  </si>
  <si>
    <t>https://www.gov.ie/en/press-release/00222-tanaiste-and-minister-harris-welcome-decision-by-redundant-debenhams-workers-to-accept-3m-retraining-fund/</t>
  </si>
  <si>
    <t>Our Rural Future represents the Irish Government’s blueprint for a post-COVID-19 recovery and development of rural Ireland over the next five years. It provides the framework to achieve the vision of transforming the quality of life and opportunity for people living in rural areas. Of this, Policies 46-68 as outlined in the document will be allocated towards Revitalising Rural Towns and Villages. As funding is announced, it will be disaggregated below.</t>
  </si>
  <si>
    <t>https://www.gov.ie/pdf/?file=https://assets.gov.ie/128716/e7d34436-6e0a-4bb0-a7b1-230165357529.pdf#page=52</t>
  </si>
  <si>
    <t>Rewetting of Coillte lands</t>
  </si>
  <si>
    <t>€17 million for the redevelopment of Howth Pier and Fishery Harbour Centre, investment in on farm renewable energy, and rewetting of Coillte lands. This entry is for the rewetting of Coillte lands. OUERP Commentary: no breakdown of spending, so equal split allocated.</t>
  </si>
  <si>
    <t>Road Infrastructure Investment in Rural Communities</t>
  </si>
  <si>
    <t>The Minister for Rural and Community Development, Heather Humphreys TD, has (14 May 2021) announced the allocation of €10.5 million for repairs and improvement works on non-public roads in rural communities.</t>
  </si>
  <si>
    <t>https://www.gov.ie/en/press-release/09472-our-rural-future-minister-humphreys-allocates-105-million-for-upgrade-works-on-rural-roads-and-laneways/</t>
  </si>
  <si>
    <t>Rural Regeneration and Development Fund</t>
  </si>
  <si>
    <t>Policy 46 includes delivering a range of strategic investment programmes that meets the need of differentiated rural areas, including through the €1 billion Rural Regeneration and Development Fund, and an enhanced Town and Village Renewal Scheme.</t>
  </si>
  <si>
    <t>SEAI EXEED Scheme for Businesses</t>
  </si>
  <si>
    <t>The scheme involves grants to support excellence in energy efficient design. The Minister for Environment, Climate and Communications, Eamon Ryan TD, has announced Government grants worth EUR14 million for projects delivering best practice in the design, construction and management of energy-efficient buildings.</t>
  </si>
  <si>
    <t>https://www.gov.ie/en/press-release/ecf1e-government-funding-of-14-million-available-for-businesses-under-seai-exeed-scheme-grants-to-support-excellence-in-energy-efficient-design/</t>
  </si>
  <si>
    <t>Second Round Small Business Assistance Scheme for COVID (SBASC)</t>
  </si>
  <si>
    <t>The Tánaiste and Minister for Enterprise, Trade and Employment Leo Varadkar TD has opened the Small Business Assistance Scheme for COVID (SBASC) for a second round of applications from both SMEs and microenterprises. Businesses that received the grant in the first round can receive a second grant provided they are still eligible. from today SMEs and micro enterprises can apply for a grant of €4,000 for those with turnover above €50,000 and €1,000 for microenterprises with a turnover of between €20,000 and €49,999, via a new streamlined application process through their Local Authority or Local Enterprise Office.</t>
  </si>
  <si>
    <t>https://www.gov.ie/en/press-release/5bb69-tanaiste-opens-funding-scheme-to-help-businesses-with-fixed-costs/</t>
  </si>
  <si>
    <t>Seed and Venture Capital Scheme (2019-24) Third Call</t>
  </si>
  <si>
    <t>The Tánaiste and Minister for Enterprise, Trade and Employment Leo Varadkar TD opened the Third Call for Expressions of Interest for venture fund managers seeking to secure investment under the €175m Seed and Venture Capital Scheme (2019-24) .This is part of an overall package that is in place to help Irish business recover and indeed flourish, post-pandemic. Up to €82m is available in this round.</t>
  </si>
  <si>
    <t>https://www.gov.ie/en/press-release/c055c-tanaiste-opens-third-call-under-175m-seed-and-venture-capital-scheme/</t>
  </si>
  <si>
    <t>Skills programmes for hospitality and tourism sectors</t>
  </si>
  <si>
    <t>SOLAS and Education and Training Boards design two new skills programmes to assist hospitality and tourism sectors with COVID-19 challenges and ensure they are ready for reopening of the sectors.</t>
  </si>
  <si>
    <t>https://www.gov.ie/en/press-release/4a4ea-ministers-harris-and-collins-announce-new-skills-programmes-to-support-hospitality-and-tourism-sector-prepare-for-reopening/</t>
  </si>
  <si>
    <t>Small Business Assistance Scheme for COVID (SBASC) (Applications for Phase 1)</t>
  </si>
  <si>
    <t>The Tánaiste and Minister for Enterprise, Trade and Employment Leo Varadkar TD opened applications for the €60m Small Business Assistance Scheme for COVID (SBASC). This scheme is in addition to the comprehensive package the government has put in place to help businesses and workers during the pandemic, including the Employment Wage Subsidy Scheme (EWSS), the Pandemic Unemployment Payment (PUP), the Covid Restrictions Support Scheme (CRSS), low-cost loans, the deferral and warehousing of tax liabilities and the waiver of commercial rates.</t>
  </si>
  <si>
    <t>https://www.gov.ie/en/press-release/16d20-tanaiste-opens-applications-for-phase-1-of-8000-grant-under-new-small-business-assistance-scheme-for-covid-sbasc/</t>
  </si>
  <si>
    <t>Social and Economic Recovery and Job Creation</t>
  </si>
  <si>
    <t>Ireland will receive EUR 915 million in grants from the Recovery and Resilience Facility. These grants will be used to support investments between now and mid-2026. Of this EUR 181 million will be spent on policies such as work placement experience programme, Solas Recovery Skills Response Programme, and the Technological Universities Transformation Fund.</t>
  </si>
  <si>
    <t>Social welfare payment increases</t>
  </si>
  <si>
    <t>To take effect on 1st January 2021, the Government has announced an increase of over EUR 177 million for social welfare payments. This includes over 375,000 Households to benefit from increase in Fuel Allowance, increases for Child Dependant Payments in respect of 419,000 children and over 221,000 people to receive increase in their Living Alone Allowance.</t>
  </si>
  <si>
    <t>https://www.gov.ie/en/press-release/f6302-budget-2021-payment-increases-set-to-take-effect-in-january-2021-over-177-million-in-improvements-to-weekly-welfare-payments/</t>
  </si>
  <si>
    <t>Sport sector support</t>
  </si>
  <si>
    <t>Funding package of up EUR70 million has been approved by Government to support the sport sector. Funding includes €40m for the three main field sports organisations – the FAI, the GAA and the IRFU, a Resilience Fund of up to €10m to support the National Governing Bodies of Sport, a Sports Club Resilience Fund of up to €15m to support clubs, and a Sports Restart and Renewal Fund of up to €5m.</t>
  </si>
  <si>
    <t>https://www.gov.ie/en/press-release/1da81-ministers-announce-covid-19-funding-support-for-the-sport-sector/</t>
  </si>
  <si>
    <t>St. Patrick's Festival Employment Support</t>
  </si>
  <si>
    <t>The Minister for Tourism, Culture, Arts, Gaeltacht, Sport and Media, Catherine Martin TD, today announced a new €50m suite of measures to support the commercial live performance sector to assist producers, promoters, venues and musicians. Of this, €1m is going towards St. Patrick’s Festival to support the employment of performers, producers, artists, technicians, creatives and support staff.</t>
  </si>
  <si>
    <t>Stabilisation Fund for Gaeltacht community</t>
  </si>
  <si>
    <t>Government Chief Whip and Minister of State for the Gaeltacht and Sport Jack Chambers T.D. announced that a stabilisation fund worth c. €240,000 established by his Department to assist the relevant Gaeltacht community halls which have suffered as a result of the cancellation of Irish language colleges due to COVID-19 for the second year.</t>
  </si>
  <si>
    <t>https://www.gov.ie/en/press-release/2073f-240000-stabilisation-fund-for-gaeltacht-community-halls-announced-by-minister-of-state-chambers/</t>
  </si>
  <si>
    <t>State compensation for airport operators</t>
  </si>
  <si>
    <t>(European Commission approved) Introduction of a EUR26 million Irish aid scheme to compensate airport operators for the losses caused by the COVID-19 pandemic. The state aid package includes compensation of approximately EUR20 million for State airports and compensation of EUR6 million for Ireland's smallest regional airports that provide connectivity.</t>
  </si>
  <si>
    <t>https://www.gov.ie/en/press-release/e8e0b-minister-ryan-and-minister-naughton-secure-european-commission-approval-for-26-million-irish-state-aid-scheme-for-airports/</t>
  </si>
  <si>
    <t>Straw Incorporation Measure (SIM)</t>
  </si>
  <si>
    <t>New Straw Incorporation Measure (SIM) which has been introduced to support Irish tillage farmers who decide to chop and incorporate the straw into the soil after harvest. A total fund of €10 million is available for 2021 on a pilot basis. SIM is co-funded by the European Agricultural Fund for Rural Development as part of Ireland Rural Development Plan.</t>
  </si>
  <si>
    <t>https://www.gov.ie/en/press-release/26a9b-minister-mcconalogue-opens-the-10m-straw-incorporation-measure/</t>
  </si>
  <si>
    <t>European Agricultural Fund for Rural Development</t>
  </si>
  <si>
    <t>Streetscape Enhancement Initiative</t>
  </si>
  <si>
    <t>Minister for Rural and Community Development, Heather Humphreys TD, has announced a new €7 Million Fund to support the enhancement of streetscapes and shopfronts in over 50 rural towns and villages. The Streetscape Enhancement Initiative will provide funding to property owners to improve the facades of their buildings. The new initiative is a key part of Our Rural Future and will make our rural towns and villages more vibrant and attractive places to live, work and visit.</t>
  </si>
  <si>
    <t>https://www.gov.ie/en/press-release/67e9d-our-rural-future-minister-humphreys-announces-new-7-million-fund-to-enhance-streetscapes-and-shopfronts-in-rural-towns-and-villages/</t>
  </si>
  <si>
    <t>Strengthening Disability Services Fund</t>
  </si>
  <si>
    <t>First tranche of successful applications to the EUR20 million Strengthening Disability Services Fund has been approved. The Strengthening Disability Services Fund is on top of the additional €100 million delivered in Budget 2021.</t>
  </si>
  <si>
    <t>https://www.gov.ie/en/press-release/fb939-minister-rabbitte-announces-first-tranche-of-20m-strengthening-disability-services-fund/</t>
  </si>
  <si>
    <t>Summer of Play - Outdoor Play</t>
  </si>
  <si>
    <t>As part of the Summer of Play launch, the Minister announced €6 million in funding to support outdoor play. The funding is being rolled out through two grants: The Playing Outside Grant for Early Learning and Care and School-Aged Childcare services will provide €5.5 million in funding for services to enhance their outdoor spaces. €450,000 for the Local Authorities Play and Recreation grant will fund the refurbishment and development of playgrounds and play areas across the country. The projects funded encompass a wide range of initiatives that will deliver diverse benefits to children and young people and have a positive impact on communities. They include projects such as sensory gardens, learn to cycle tracks, and natural play trails.</t>
  </si>
  <si>
    <t>https://www.gov.ie/en/press-release/360df-minister-ogorman-announces-roll-out-of-summer-of-play-initiative-with-6m-in-funding-for-outdoor-play/</t>
  </si>
  <si>
    <t>Support for apprenticeships - COVID Backlog</t>
  </si>
  <si>
    <t>As part of Budget 2022, EUR 34 million has been allocated to support and develop apprenticeships. This includes €17 million to address the backlogs in delivery caused by COVID-19.</t>
  </si>
  <si>
    <t>https://www.gov.ie/en/press-release/5bd9d-budget-2022-121-million-skills-package-essential-for-new-world-of-work-ministers-harris-and-collins/</t>
  </si>
  <si>
    <t>Support for Broadband and Digital Infrastructure for Schools</t>
  </si>
  <si>
    <t>Funding under Ireland National Recovery and Resilience Plan (NRRP). The funding sanctioned under the EU/NRRP facility for the two projects in the education sector is for an overall investment of €63.5m. The funding will be used for broadband and digital infrastructure for schools to support students at risk of educational disadvantage through lack of access to digital infrastructure.</t>
  </si>
  <si>
    <t>https://www.gov.ie/en/press-release/5258a-minister-foley-welcomes-eunrrp-funding-of-635-million-for-school-broadband-and-digital-infrastructure-for-schools-to-support-students-at-risk-of-educational-disadvantage-through-lack-of-access-to-digital-infrastructure/</t>
  </si>
  <si>
    <t>Support for farmers</t>
  </si>
  <si>
    <t>As of 14th January, farmers have been granted almost EUR1.73 billion in support from DAFM between September 2020 to December 2020 in response to COVID-19.</t>
  </si>
  <si>
    <t>https://www.gov.ie/en/press-release/5cb96-dafm-pays-almost-173-billion-to-farmers-between-september-to-december-2020/</t>
  </si>
  <si>
    <t>Support for students from the Traveller community</t>
  </si>
  <si>
    <t>Roll-out of EUR300,000 in funding to support students from the Traveller community. The funding is aimed at Traveller progression to and retention in higher education during the COVID-19 pandemic. It can be used to support students with study spaces, health and social impacts, caring responsibilities or technology supports.</t>
  </si>
  <si>
    <t>https://www.gov.ie/en/press-release/44b73-minister-harris-announces-roll-out-of-300000-in-funding-for-travellers-in-higher-education/</t>
  </si>
  <si>
    <t>Support for the Science Foundation Ireland Discover Programme</t>
  </si>
  <si>
    <t>€5.2 million to support 49 projects as part of Science Foundation Ireland Discover Programme.</t>
  </si>
  <si>
    <t>https://www.gov.ie/en/press-release/58a2c-minister-harris-announces-52-million-to-support-science-foundation-ireland-discover-programme/</t>
  </si>
  <si>
    <t>Support for youth services during their reopening</t>
  </si>
  <si>
    <t>The Minister for Children, Equality, Disability, Integration and Youth, Roderic O’Gorman, today announced that €1.4 million is to be provided to frontline youth services and clubs nationally to support them as COVID-19 restrictions are being eased.</t>
  </si>
  <si>
    <t>https://www.gov.ie/en/press-release/94684-minister-ogorman-announces-approval-of-14-million-to-youth-services-to-assist-with-re-opening/</t>
  </si>
  <si>
    <t>Support Package for the Small Public Service Vehicle (SPSV) Industry</t>
  </si>
  <si>
    <t>The Minister for Transport Eamon Ryan T.D, has announced a €6.5m support package for Taxi, Hackney and Limousine operators, also known as the Small Public Service Vehicle (SPSV) Industry. This includes: €3 million for the continued waiver of vehicle licence fees in 2022, €2 million for a once-off Motor Tax Refund scheme specifically for taxi and hackney operators, and €1.5 million for a NCT fee refund scheme.</t>
  </si>
  <si>
    <t>https://www.gov.ie/en/press-release/f9279-minister-ryan-announces-65m-additional-covid-19-supports-for-taxi-hackney-and-limousine-operators/</t>
  </si>
  <si>
    <t>Supporting Employment and Careers in Rural Areas</t>
  </si>
  <si>
    <t>Our Rural Future represents the Irish Government’s blueprint for a post-COVID-19 recovery and development of rural Ireland over the next five years. It provides the framework to achieve the vision of transforming the quality of life and opportunity for people living in rural areas. Of this, Policies 21-45 as outlined in the document will be allocated towards Supporting Employment and Careers in Rural Areas. As spending is announced for each of the policies, they will be disaggregated below.</t>
  </si>
  <si>
    <t>https://www.gov.ie/pdf/?file=https://assets.gov.ie/128716/e7d34436-6e0a-4bb0-a7b1-230165357529.pdf#page=41</t>
  </si>
  <si>
    <t>Supporting the Sustainability of Agriculture, the Marine and Forestry</t>
  </si>
  <si>
    <t>Our Rural Future represents the Irish Government’s blueprint for a post-COVID-19 recovery and development of rural Ireland over the next five years. It provides the framework to achieve the vision of transforming the quality of life and opportunity for people living in rural areas. Of this, Policies 121-134 as outlined in the document will be allocated towards Supporting the Sustainability of Agriculture, the Marine &amp; Forestry.</t>
  </si>
  <si>
    <t>https://www.gov.ie/pdf/?file=https://assets.gov.ie/128716/e7d34436-6e0a-4bb0-a7b1-230165357529.pdf#page=81</t>
  </si>
  <si>
    <t>Our Rural Future represents the Irish Government’s blueprint for a post-COVID-19 recovery and development of rural Ireland over the next five years. It provides the framework to achieve the vision of transforming the quality of life and opportunity for people living in rural areas. Of this, Policies 135-146 as outlined in the document will be allocated towards supporting the Sustainability of our Islands and Coastal Communities. As spending is announced, it will be disaggregated in the space below.</t>
  </si>
  <si>
    <t>https://www.gov.ie/pdf/?file=https://assets.gov.ie/128716/e7d34436-6e0a-4bb0-a7b1-230165357529.pdf#page=91</t>
  </si>
  <si>
    <t>Sustaining Enterprise Fund expansion</t>
  </si>
  <si>
    <t>Extra EUR 180 million for the Sustaining Enterprise Fund. Aimed at firms in the manufacturing and international services sectors.</t>
  </si>
  <si>
    <t>Temporary COVID-19 Voluntary Tie-Up Scheme</t>
  </si>
  <si>
    <t>Temporary voluntary tie-up scheme for fishing vessels in the Polyvalent, Beam Trawl and Specific segments of the fishing fleet. Eligible vessels will be supported to voluntarily opt to tie up for one or two of the next three months, operational from 1 June 2020 and availability will be extended to the inshore fleet and to large vessels.</t>
  </si>
  <si>
    <t>https://www.gov.ie/en/press-release/6490c1-creed-announces-temporary-covid-19-voluntary-tie-up-scheme-for-parts/</t>
  </si>
  <si>
    <t>Temporary Wage Subsidy Scheme</t>
  </si>
  <si>
    <t>Until 4 May 2020, the subsidy scheme will refund employers up to EUR 410 per week for each qualifying employee. from 4 May 2020, payment will move to a system based on the previous average net weekly pay (ARNWP) for each employee. The scheme is available to employers from all sectors (excluding the public service and non-commercial semi-state sector) whose business activities are being adversely impacted by the COVID-19 pandemic. To qualify for the scheme, employers must be able to demonstrate a minimum of a 25% decline in turnover, be unable to pay normal wages and normal outgoings fully and retain their employees on the payroll.</t>
  </si>
  <si>
    <t>https://www.gov.ie/en/service/578596-covid-19-wage-subsidy/ ; https://www.gov.ie/en/publication/f24dcc-general-infomation-on-the-temporary-covid-19-wage-subsidy-scheme/</t>
  </si>
  <si>
    <t>The Community Activities Fund</t>
  </si>
  <si>
    <t>€9 million Fund to support community groups impacted by COVID-19. The Community Activities Fund will support groups, particularly in disadvantaged areas, with their running costs such as utility or insurance bills, as well as with improvements to their facilities.</t>
  </si>
  <si>
    <t>https://www.gov.ie/en/press-release/c53a9-ministers-humphreys-and-obrien-announce-9-million-community-activities-fund/</t>
  </si>
  <si>
    <t>Third-Level Sector Reopening Support: Mitigating Educational Disadvantage Fund</t>
  </si>
  <si>
    <t>Minister for Further and Higher Education, Research, Innovation and Science, Simon Harris, has secured government approval for €105 million for the third-level sector to safely return in September 2021. The package will include financial support for further and higher education to return on-site safely and in line with public health advice. It will also have extra support for students in further and higher education. There will be €21 million of extra support, including: an extra €3 million for student mental health; an extra €10 million in financial support to students in financial difficulties while in college, through the Student Assistance Fund; €8 million to support and engage with disadvantaged learners, through the Mitigating Educational Disadvantage Fund</t>
  </si>
  <si>
    <t>https://www.gov.ie/en/press-release/5d80a-safe-on-site-return-to-thirdin-september-will-be-funded-by-105-million-minister-harris-announces/</t>
  </si>
  <si>
    <t>Third-Level Sector Reopening Support: Student Assistance Fund</t>
  </si>
  <si>
    <t>Third-Level Sector Reopening Support: Student Mental Health</t>
  </si>
  <si>
    <t>Third-Level Sector Reopening Support: Unspecified, General Support</t>
  </si>
  <si>
    <t>€105 million for the third-level sector to safely return in September 2021. The package will include financial support for further and higher education to return on-site safely and in line with public health advice. It will also have extra support for students in further and higher education. There will be €21 million of extra support, including: an extra €3 million for student mental health; an extra €10 million in financial support to students in financial difficulties while in college, through the Student Assistance Fund; €8 million to support and engage with disadvantaged learners, through the Mitigating Educational Disadvantage Fund. This entry has been allocated to the remaining EUR84 million of unspecified, general financial support for further and higher education.</t>
  </si>
  <si>
    <t>Tourism Business Continuity Scheme</t>
  </si>
  <si>
    <t>The Tourism Business Continuity Scheme will provide support to providers of certain tourism services who have been unable to qualify for assistance under the Government's Covid Restrictions Support Scheme (CRSS). It is designed to help these tourism businesses offset their fixed costs incurred last year and support them to continue operating through 2021. Eligibility applies.</t>
  </si>
  <si>
    <t>https://www.failteireland.ie/Identify-Available-Funding/Tourism-Business-Continuity-Scheme.aspx ; https://www.gov.ie/en/news/22275-55m-tourism-business-continuity-scheme-is-now-open-for-applications/</t>
  </si>
  <si>
    <t>Town and Village Renewal Scheme</t>
  </si>
  <si>
    <t>€10 million allocated for the Town and Village Renewal Scheme. Of this, there will be improvements to Community Centres costing €5 million, and €2 million for stimulus for the Islands (€2m).</t>
  </si>
  <si>
    <t>https://www.gov.ie/en/press-release/11355-minister-humphreys-announces-first-towns-and-villages-to-benefit-from-new-covid-19-supports/</t>
  </si>
  <si>
    <t>Trading Online Voucher Scheme expansion for ecommerce capabilities</t>
  </si>
  <si>
    <t>€115 million for peatlands rehabilitation, the Energy Efficiency National Retrofit Programme and expanding the Trading Online Voucher Scheme. This entry is for the Trading Online Voucher Scheme. OUERP commentary: no breakdown of spending, so equal split allocated.</t>
  </si>
  <si>
    <t>Transitional LEADER Programme</t>
  </si>
  <si>
    <t>EUR70 million has been allocated to the LEADER programme, LEADER is a rural development programme co-funded by the EU. LEADER forms part of Ireland Multiannual Rural Development Programme which is co-financed by the EU and is part of the Common Agriculture Policy (CAP).</t>
  </si>
  <si>
    <t>https://www.gov.ie/en/press-release/779fc-minister-humphreys-announces-transitional-leader-programme-now-open-for-applications//</t>
  </si>
  <si>
    <t>Transitioning to a Climate Neutral Society</t>
  </si>
  <si>
    <t>Our Rural Future represents the Irish Government’s blueprint for a post-COVID-19 recovery and development of rural Ireland over the next five years. It provides the framework to achieve the vision of transforming the quality of life and opportunity for people living in rural areas. Of this, Policies 107-120 as outlined in the document will be allocated towards Transitioning to a Climate Neutral Society. As spending is announced, it will be disaggregated below.</t>
  </si>
  <si>
    <t>https://www.gov.ie/pdf/?file=https://assets.gov.ie/128716/e7d34436-6e0a-4bb0-a7b1-230165357529.pdf#page=73</t>
  </si>
  <si>
    <t>Transport infrastructure spending</t>
  </si>
  <si>
    <t>€113 million for transport infrastructure including Local Authority support for pedestrian and cycling accessibility, funding for rail and national road maintenance and renewal and repair of other essential transport infrastructure.</t>
  </si>
  <si>
    <t>Unallocated spending disbursed by the Irish Government on the 9th March 2020. Budget for the package is totalled at EUR 3 billion.</t>
  </si>
  <si>
    <t>Water infrastructure</t>
  </si>
  <si>
    <t>€83 million to returning vacant Local Authorities properties to productive use and investment in Irish Water.</t>
  </si>
  <si>
    <t>Weekly PUP (10 Aug)</t>
  </si>
  <si>
    <t>This week, the Department of Social Protection issued weekly payments valued at €46.7 million to 157,712 people in receipt of the Pandemic Unemployment Payment (PUP).</t>
  </si>
  <si>
    <t>https://www.gov.ie/en/press-release/8e84d-update-on-payments-awarded-for-covid-19-pandemic-unemployment-payment-and-enhanced-illness-benefit-10th-august-2021/</t>
  </si>
  <si>
    <t>Weekly PUP (11 Oct)</t>
  </si>
  <si>
    <t>The Department of Social Protection issued weekly payments valued at €25.1 million to 97,130 people in receipt of the Pandemic Unemployment Payment (PUP). This represents a fall of 4,340 compared to last week.</t>
  </si>
  <si>
    <t>https://www.gov.ie/en/press-release/c9047-update-on-payments-awarded-for-covid-19-pandemic-unemployment-payment-and-enhanced-illness-benefit-11-october-2021/</t>
  </si>
  <si>
    <t>Weekly PUP (15 Sept)</t>
  </si>
  <si>
    <t>This week, the Department of Social Protection issued weekly payments valued at €29.65 million to 114,612 people in receipt of the Pandemic Unemployment Payment (PUP).</t>
  </si>
  <si>
    <t>https://www.gov.ie/en/press-release/703fa-update-on-payments-awarded-for-covid-19-pandemic-unemployment-payment-and-enhanced-illness-benefit-15-september-2021/</t>
  </si>
  <si>
    <t>Weekly PUP (18 Aug)</t>
  </si>
  <si>
    <t>This week, the Department of Social Protection issued weekly payments valued at €45.4 million to 153,309 people in receipt of the Pandemic Unemployment Payment (PUP).</t>
  </si>
  <si>
    <t>https://www.gov.ie/en/press-release/08b65-update-on-payments-awarded-for-covid-19-pandemic-unemployment-payment-and-enhanced-illness-benefit-18-august-2021/</t>
  </si>
  <si>
    <t>Weekly PUP (19 Oct)</t>
  </si>
  <si>
    <t>This week, the Department of Social Protection issued weekly payments valued at €24.2 million to 93,399 people in receipt of the Pandemic Unemployment Payment (PUP). This represents a fall of 3,731 compared to last week.</t>
  </si>
  <si>
    <t>https://www.gov.ie/en/press-release/dc923-update-on-payments-awarded-for-covid-19-pandemic-unemployment-payment-and-enhanced-illness-benefit-19th-october-2021/</t>
  </si>
  <si>
    <t>Weekly PUP (21 Sept)</t>
  </si>
  <si>
    <t>This week, the Department of Social Protection issued weekly payments valued at €28.66 million to 110,700 people in receipt of the Pandemic Unemployment Payment (PUP). This represents a fall of 3,842 compared to last week.</t>
  </si>
  <si>
    <t>https://www.gov.ie/en/press-release/63bf5-update-on-payments-awarded-for-covid-19-pandemic-unemployment-payment-and-enhanced-illness-benefit-21-september-2021/</t>
  </si>
  <si>
    <t>Weekly PUP (24 Aug)</t>
  </si>
  <si>
    <t>This week, the Department of Social Protection issued weekly payments valued at €44.2 million to 149,436 people in receipt of the Pandemic Unemployment Payment (PUP).</t>
  </si>
  <si>
    <t>https://www.gov.ie/en/press-release/ce6ee-update-on-payments-awarded-for-covid-19-pandemic-unemployment-payment-and-enhanced-illness-benefit/</t>
  </si>
  <si>
    <t>Weekly PUP (28 Sept)</t>
  </si>
  <si>
    <t>This week, the Department of Social Protection issued weekly payments valued at €27.5 million to 106,245 people in receipt of the Pandemic Unemployment Payment (PUP).</t>
  </si>
  <si>
    <t>https://www.gov.ie/en/press-release/6d570-update-on-payments-awarded-for-covid-19-pandemic-unemployment-payment-and-enhanced-illness-benefit-28-september-2021/</t>
  </si>
  <si>
    <t>Weekly PUP (3 Aug)</t>
  </si>
  <si>
    <t>This week, the Department of Social Protection issued weekly payments valued at €48.4 million to 163,327 people in receipt of the Pandemic Unemployment Payment (PUP). The PUP figures published this week are in addition to the 175,281 people who were on the Live Register at the end of June. All COVID-19 Pandemic Unemployment Payments have been paid into recipients’ bank accounts or at their post office today, Tuesday 3 August.</t>
  </si>
  <si>
    <t>https://www.gov.ie/en/press-release/1ac7d-update-on-payments-awarded-for-covid-19-pandemic-unemployment-payment-and-enhanced-illness-benefit-3-august-2021/</t>
  </si>
  <si>
    <t>Weekly PUP (31 Aug)</t>
  </si>
  <si>
    <t>This week, the Department of Social Protection issued weekly payments valued at €42.5 million to 143,606 people in receipt of the Pandemic Unemployment Payment (PUP).</t>
  </si>
  <si>
    <t>https://www.gov.ie/en/press-release/efc87-update-on-payments-awarded-for-covid-19-pandemic-unemployment-payment-and-enhanced-illness-benefit/</t>
  </si>
  <si>
    <t>Weekly PUP (4 Nov)</t>
  </si>
  <si>
    <t>This week, the Department of Social Protection issued payments valued at €20.7 million to 77,806 people in receipt of the Pandemic Unemployment Payment (PUP). This represents a fall of 15,593 compared with 19 October when the equivalent figure was 93,399.</t>
  </si>
  <si>
    <t>https://www.gov.ie/en/press-release/f4a94-update-on-payments-awarded-for-covid-19-pandemic-unemployment-payment-and-enhanced-illness-benefit-4th-november-2021/</t>
  </si>
  <si>
    <t>Weekly PUP (6 Oct)</t>
  </si>
  <si>
    <t>This week, the Department of Social Protection issued weekly payments valued at €26.3 million to 101,470 people in receipt of the Pandemic Unemployment Payment (PUP). This represents a fall of 4,775 compared to last week.</t>
  </si>
  <si>
    <t>https://www.gov.ie/en/press-release/ae1d1-update-on-payments-awarded-for-covid-19-pandemic-unemployment-payment-and-enhanced-illness-benefit/</t>
  </si>
  <si>
    <t>Weekly PUP (7 Sept)</t>
  </si>
  <si>
    <t>This week, the Department of Social Protection issued weekly payments valued at €41.4 million to 140,138 people in receipt of the Pandemic Unemployment Payment (PUP).</t>
  </si>
  <si>
    <t>https://www.gov.ie/en/press-release/97db1-update-on-payments-awarded-for-covid-19-pandemic-unemployment-payment-and-enhanced-illness-benefit-7th-september-2021/</t>
  </si>
  <si>
    <t>Weekly PUP (July 13)</t>
  </si>
  <si>
    <t>This week, the Department of Social Protection issued weekly payments valued at €62.7 million to 211,847 people in receipt of the Pandemic Unemployment Payment (PUP).</t>
  </si>
  <si>
    <t>https://www.gov.ie/en/press-release/8b247-update-on-payments-awarded-for-covid-19-pandemic-unemployment-payment-and-enhanced-illness-benefit-13-july/</t>
  </si>
  <si>
    <t>Weekly PUP (July 21)</t>
  </si>
  <si>
    <t>This week, the Department of Social Protection issued weekly payments valued at €59.8 million to 202,152 people in receipt of the Pandemic Unemployment Payment (PUP).</t>
  </si>
  <si>
    <t>https://www.gov.ie/en/press-release/53ad6-update-on-payments-awarded-for-covid-19-pandemic-unemployment-payment-and-enhanced-illness-benefit-21-july-2021/</t>
  </si>
  <si>
    <t>Weekly PUP (July 28)</t>
  </si>
  <si>
    <t>This week, the Department of Social Protection issued weekly payments valued at €56.92 million to 192,296 people in receipt of the Pandemic Unemployment Payment (PUP). This represents a decrease of over 9,800 on last week.</t>
  </si>
  <si>
    <t>https://www.gov.ie/en/press-release/8ccc0-update-on-payments-awarded-for-covid-19-pandemic-unemployment-payment-and-enhanced-illness-benefit-28-july-2021/</t>
  </si>
  <si>
    <t>Weekly PUP (July 6)</t>
  </si>
  <si>
    <t>This week, the Department of Social Protection issued weekly payments valued at €65.4 million to 221,088 people in receipt of the Pandemic Unemployment Payment (PUP).</t>
  </si>
  <si>
    <t>https://www.gov.ie/en/press-release/b936e-update-on-payments-awarded-for-covid-19-pandemic-unemployment-payment-and-enhanced-illness-benefit-06-july-2021/</t>
  </si>
  <si>
    <t>Weekly PUP (June 22)</t>
  </si>
  <si>
    <t>This week, the Department of Social Protection has issued weekly payments valued at €72 million to 244,197 people in receipt of the Pandemic Unemployment Payment (PUP). In addition, approximately €1 million is being paid in PUP arrears this week.</t>
  </si>
  <si>
    <t>https://www.gov.ie/en/press-release/48785-update-on-payments-awarded-for-covid-19-pandemic-unemployment-payment-and-enhanced-illness-benefit-22-june-2021/</t>
  </si>
  <si>
    <t>Weekly PUP (June 29)</t>
  </si>
  <si>
    <t>This week, the Department of Social Protection issued weekly payments valued at €67.2 million to 227,982 people in receipt of the Pandemic Unemployment Payment (PUP).</t>
  </si>
  <si>
    <t>https://www.gov.ie/en/press-release/2fe46-update-on-payments-awarded-for-covid-19-pandemic-unemployment-payment-and-enhanced-illness-benefit-29-june-2021/</t>
  </si>
  <si>
    <t>Weekly PUP Payment (Apr 27)</t>
  </si>
  <si>
    <t>Today, the Department of Employment Affairs and Social Protection issued payments valued at €207 million to 591,000 people in respect of their application for the COVID-19 Pandemic Unemployment Payment. Around 21,000 are receiving a payment for the first time.</t>
  </si>
  <si>
    <t>https://www.gov.ie/en/press-release/8c6fac-update-on-payments-awarded-for-covid-19-pandemic-unemployment-paymen/</t>
  </si>
  <si>
    <t>Weekly PUP Payment (April 12)</t>
  </si>
  <si>
    <t>This week, the Department of Social Protection has issued weekly payments valued at €125.52 million to 421,373 people in receipt of the Pandemic Unemployment Payment (PUP).</t>
  </si>
  <si>
    <t>https://www.gov.ie/en/press-release/c30bf-update-on-payments-awarded-for-covid-19-pandemic-unemployment-payment-and-enhanced-illness-benefit/</t>
  </si>
  <si>
    <t>Weekly PUP Payment (April 20)</t>
  </si>
  <si>
    <t>This week, the Department of Social Protection has issued weekly payments valued at €125.4 million to 420,773 people in receipt of the Pandemic Unemployment Payment (PUP).</t>
  </si>
  <si>
    <t>https://www.gov.ie/en/press-release/68574-update-on-payments-awarded-for-covid-19-pandemic-unemployment-payment-and-enhanced-illness-benefit-20-april-2021/</t>
  </si>
  <si>
    <t>Weekly PUP Payment (April 27)</t>
  </si>
  <si>
    <t>This week, the Department of Social Protection has issued weekly payments valued at €119.9 million to 403,095 people in receipt of the Pandemic Unemployment Payment (PUP).</t>
  </si>
  <si>
    <t>https://www.gov.ie/en/press-release/467c2-update-on-payments-awarded-for-covid-19-pandemic-unemployment-payment-and-enhanced-illness-benefit-27-april-2021/</t>
  </si>
  <si>
    <t>Weekly PUP Payment (April 6)</t>
  </si>
  <si>
    <t>This week, the Department of Social Protection has issued weekly payments valued at EUR130.31 million to 437,149 people in receipt of the Pandemic Unemployment Payment (PUP).</t>
  </si>
  <si>
    <t>https://www.gov.ie/en/press-release/aa00c-update-on-payments-awarded-for-covid-19-pandemic-unemployment-payment-and-enhanced-illness-benefit/</t>
  </si>
  <si>
    <t>Weekly PUP Payment (Aug 10)</t>
  </si>
  <si>
    <t>This week, the Department of Social Protection issued payments valued at €84.4 million to 262,500 people for the COVID-19 Pandemic Unemployment Payment (PUP).</t>
  </si>
  <si>
    <t>https://www.gov.ie/en/press-release/55be4-minister-humphreys-opens-applications-for-enterprise-support-grant/</t>
  </si>
  <si>
    <t>Weekly PUP Payment (Aug 17)</t>
  </si>
  <si>
    <t>This week, the Department of Social Protection issued payments valued at €72.2 million to 232,400 people for the COVID-19 Pandemic Unemployment Payment (PUP).</t>
  </si>
  <si>
    <t>https://www.gov.ie/en/press-release/854f4-update-on-payments-awarded-for-covid-19-pandemic-unemployment-payment-and-enhanced-illness-benefit/</t>
  </si>
  <si>
    <t>Weekly PUP Payment (Aug 24)</t>
  </si>
  <si>
    <t>This week, the Department of Social Protection issued payments valued at €71.7 million to 230,400 people for the COVID-19 Pandemic Unemployment Payment (PUP).</t>
  </si>
  <si>
    <t>https://www.gov.ie/en/press-release/13aec-update-on-payments-awarded-for-covid-19-pandemic-unemployment-payment-and-enhanced-illness-benefit/</t>
  </si>
  <si>
    <t>Weekly PUP Payment (Aug 31)</t>
  </si>
  <si>
    <t>This week the Department of Social Protection issued payments valued at €70.2 million to 225,000 people for the COVID-19 Pandemic Unemployment Payment (PUP).</t>
  </si>
  <si>
    <t>https://www.gov.ie/en/press-release/0409f-update-on-payments-awarded-for-covid-19-pandemic-unemployment-payment-and-enhanced-illness-benefit/</t>
  </si>
  <si>
    <t>Weekly PUP Payment (Aug 4)</t>
  </si>
  <si>
    <t>Today the Department of Social Protection is making payments valued at €85.2 million to 274,600 people for the COVID-19 Pandemic Unemployment Payment (PUP).</t>
  </si>
  <si>
    <t>https://www.gov.ie/en/press-release/591a7-update-on-payments-awarded-for-covid-19-pandemic-unemployment-payment-and-enhanced-illness-benefit/</t>
  </si>
  <si>
    <t>Weekly PUP Payment (Dec 1)</t>
  </si>
  <si>
    <t>This week, the Department of Social Protection has issued weekly payments valued at €103.65 million to 351,424 people in receipt of the Pandemic Unemployment Payment (PUP).</t>
  </si>
  <si>
    <t>https://www.gov.ie/en/press-release/97266-update-on-payments-awarded-for-covid-19-pandemic-unemployment-payment-and-enhanced-illness-benefit/</t>
  </si>
  <si>
    <t>Weekly PUP Payment (Dec 14)</t>
  </si>
  <si>
    <t>This week, the Department of Social Protection has issued weekly payments valued at €89.96 million.</t>
  </si>
  <si>
    <t>https://www.gov.ie/en/press-release/34be6-update-on-payments-awarded-for-covid-19-pandemic-unemployment-payment-and-enhanced-illness-benefit/</t>
  </si>
  <si>
    <t>Weekly PUP Payment (Dec 21)</t>
  </si>
  <si>
    <t>The payment for this week accounts for €81.58 million.</t>
  </si>
  <si>
    <t>https://www.gov.ie/en/press-release/72fb5-update-on-payments-awarded-for-covid-19-pandemic-unemployment-payment-and-enhanced-illness-benefit/</t>
  </si>
  <si>
    <t>Weekly PUP Payment (Dec 7)</t>
  </si>
  <si>
    <t>This week, the Department of Social Protection has issued weekly payments valued at €102.67 million.</t>
  </si>
  <si>
    <t>https://www.gov.ie/en/press-release/dca32-update-on-payments-awarded-for-covid-19-pandemic-unemployment-payment-and-enhanced-illness-benefit/</t>
  </si>
  <si>
    <t>Weekly PUP Payment (Feb 1)</t>
  </si>
  <si>
    <t>his week, the Department of Social Protection has issued weekly payments valued at €144.11 million to 479,633 people in receipt of the Pandemic Unemployment Payment (PUP).</t>
  </si>
  <si>
    <t>https://www.gov.ie/en/press-release/b3440-update-on-payments-awarded-for-covid-19-pandemic-unemployment-payment-and-enhanced-illness-benefit/</t>
  </si>
  <si>
    <t>Weekly PUP Payment (Feb 15)</t>
  </si>
  <si>
    <t>This week, the Department of Social Protection has issued weekly payments valued at €143.34 million to 477,665 people in receipt of the Pandemic Unemployment Payment (PUP).</t>
  </si>
  <si>
    <t>https://www.gov.ie/en/press-release/7c217-update-on-payments-awarded-for-covid-19-pandemic-unemployment-payment-and-enhanced-illness-benefit/</t>
  </si>
  <si>
    <t>Weekly PUP Payment (Feb 22)</t>
  </si>
  <si>
    <t>This week, the Department of Social Protection has issued weekly payments valued at €141.88 million to 473,413 people in receipt of the Pandemic Unemployment Payment (PUP). There are also PUP arrears, totalling €12.49 million, being paid to approximately 38,600 people. This brings the total amount being paid out this week to €154.37 million</t>
  </si>
  <si>
    <t>https://www.gov.ie/en/press-release/47001-update-on-payments-awarded-for-covid-19-pandemic-unemployment-payment-and-enhanced-illness-benefit/</t>
  </si>
  <si>
    <t>Weekly PUP Payment (Feb 8)</t>
  </si>
  <si>
    <t>This week, the Department of Social Protection has issued weekly payments valued at €144.59 million to 481,331 people in receipt of the Pandemic Unemployment Payment (PUP).</t>
  </si>
  <si>
    <t>https://www.gov.ie/en/press-release/9d97a-update-on-payments-awarded-for-covid-19-pandemic-unemployment-payment-and-enhanced-illness-benefit/</t>
  </si>
  <si>
    <t>Weekly PUP Payment (Jan 11)</t>
  </si>
  <si>
    <t>This week, the Department of Social Protection has issued weekly payments valued at €118.04 million to 398,206 people in receipt of the Pandemic Unemployment Payment (PUP).</t>
  </si>
  <si>
    <t>https://www.gov.ie/en/press-release/38143-update-on-payments-awarded-for-covid-19-pandemic-unemployment-payment-and-enhanced-illness-benefit/</t>
  </si>
  <si>
    <t>Weekly PUP Payment (Jan 18)</t>
  </si>
  <si>
    <t>This week, the Department of Social Protection has issued weekly payments valued at €138.07 million to 459,921 people in receipt of the Pandemic Unemployment Payment (PUP).</t>
  </si>
  <si>
    <t>https://www.gov.ie/en/press-release/987cd-update-on-payments-awarded-for-covid-19-pandemic-unemployment-payment-and-enhanced-illness-benefit/</t>
  </si>
  <si>
    <t>Weekly PUP Payment (Jan 25)</t>
  </si>
  <si>
    <t>This week, the Department of Social Protection has issued weekly payments valued at €142.86 million to 475,364 people in receipt of the Pandemic Unemployment Payment (PUP).</t>
  </si>
  <si>
    <t>https://www.gov.ie/en/press-release/9f186-update-on-payments-awarded-for-covid-19-pandemic-unemployment-payment-and-enhanced-illness-benefit/</t>
  </si>
  <si>
    <t>Weekly PUP Payment (Jan 5)</t>
  </si>
  <si>
    <t>This week, the Department of Social Protection has issued weekly payments valued at €99.06 million to 335,599 people in receipt of the Pandemic Unemployment Payment (PUP).</t>
  </si>
  <si>
    <t>https://www.gov.ie/en/press-release/fe3bb-update-on-payments-awarded-for-covid-19-pandemic-unemployment-payment-and-enhanced-illness-benefit/</t>
  </si>
  <si>
    <t>Weekly PUP Payment (Jul 06)</t>
  </si>
  <si>
    <t>This week, the Department of Social Protection issued payments valued at €128.3 million to 412,900 people for the COVID-19 Pandemic Unemployment Payment (PUP).</t>
  </si>
  <si>
    <t>https://www.gov.ie/en/press-release/20c1b-update-on-payments-awarded-for-covid-19-pandemic-unemployment-payment-and-enhanced-illness-benefit/</t>
  </si>
  <si>
    <t>Weekly PUP Payment (Jul 13)</t>
  </si>
  <si>
    <t>This week, the Department of Social Protection issued payments valued at €106.8 million to 345,600 people for the COVID-19 Pandemic Unemployment Payment (PUP).</t>
  </si>
  <si>
    <t>https://www.gov.ie/en/press-release/7bbd1-update-on-payments-awarded-for-covid-19-pandemic-unemployment-payment-and-enhanced-illness-benefit/</t>
  </si>
  <si>
    <t>Weekly PUP Payment (Jul 20)</t>
  </si>
  <si>
    <t>This week, the Department of Social Protection issued payments valued at €97 million to 313,800 people for the COVID-19 Pandemic Unemployment Payment (PUP).</t>
  </si>
  <si>
    <t>https://www.gov.ie/en/press-release/52414-update-on-payments-awarded-for-covid-19-pandemic-unemployment-payment-and-enhanced-illness-benefit/</t>
  </si>
  <si>
    <t>Weekly PUP Payment (Jul 27)</t>
  </si>
  <si>
    <t>Today, the Department of Social Protection issued payments valued at €88.9 million to 286,900 people for the COVID-19 Pandemic Unemployment Payment (PUP).</t>
  </si>
  <si>
    <t>https://www.gov.ie/en/press-release/2ea1e-update-on-payments-awarded-for-covid-19-pandemic-unemployment-payment-and-enhanced-illness-benefit/</t>
  </si>
  <si>
    <t>Weekly PUP Payment (Jun 15)</t>
  </si>
  <si>
    <t>This week, the Department of Employment Affairs and Social Protection issued payments valued at €174.6 million to 498,700 people in respect of their application for the COVID-19 Pandemic Unemployment Payment (PUP).</t>
  </si>
  <si>
    <t>https://www.gov.ie/en/press-release/eed4f-update-on-payments-awarded-for-covid-19-pandemic-unemployment-payment-and-enhanced-illness-benefit/</t>
  </si>
  <si>
    <t>Weekly PUP Payment (Jun 2)</t>
  </si>
  <si>
    <t>This week, the Department of Employment Affairs and Social Protection issued payments valued at €190.2 million to 543,200 people in respect of their application for the COVID-19 Pandemic Unemployment Payment (PUP).</t>
  </si>
  <si>
    <t>https://www.gov.ie/en/press-release/03c37-update-on-payments-awarded-for-covid-19-pandemic-unemployment-payment-and-enhanced-illness-benefit/</t>
  </si>
  <si>
    <t>Weekly PUP Payment (Jun 22)</t>
  </si>
  <si>
    <t>This week, the Department of Employment Affairs and Social Protection issued payments valued at €163.1 million to 465,900 people for the COVID-19 Pandemic Unemployment Payment (PUP).</t>
  </si>
  <si>
    <t>https://www.gov.ie/en/press-release/0389a-update-on-payments-awarded-for-covid-19-pandemic-unemployment-payment-and-enhanced-illness-benefit/</t>
  </si>
  <si>
    <t>Weekly PUP Payment (Jun 29)</t>
  </si>
  <si>
    <t>This week, the Department of Social Protection issued payments valued at €153.6 million to 439,000 people for the COVID-19 Pandemic Unemployment Payment (PUP).</t>
  </si>
  <si>
    <t>https://www.gov.ie/en/press-release/5266e-update-on-payments-awarded-for-covid-19-pandemic-unemployment-payment-and-enhanced-illness-benefit/</t>
  </si>
  <si>
    <t>Weekly PUP Payment (Jun 8)</t>
  </si>
  <si>
    <t>This week, the Department of Employment Affairs and Social Protection issued payments valued at €180.5 million to 515,700 people in respect of their application for the COVID-19 Pandemic Unemployment Payment (PUP).</t>
  </si>
  <si>
    <t>https://www.gov.ie/en/press-release/77c06-update-on-payments-awarded-for-covid-19-pandemic-unemployment-payment-and-enhanced-illness-benefit/</t>
  </si>
  <si>
    <t>Weekly PUP Payment (June 15)</t>
  </si>
  <si>
    <t>This week, the Department of Social Protection has issued weekly payments valued at €78.9 million to 267,371 people in receipt of the Pandemic Unemployment Payment (PUP).</t>
  </si>
  <si>
    <t>https://www.gov.ie/en/press-release/b3a17-update-on-payments-awarded-for-covid-19-pandemic-unemployment-payment-and-enhanced-illness-benefit-15-june/</t>
  </si>
  <si>
    <t>Weekly PUP Payment (June 2)</t>
  </si>
  <si>
    <t>This week, the Department of Social Protection has issued weekly payments valued at over €91.2 million to 309,515 people in receipt of the Pandemic Unemployment Payment (PUP).</t>
  </si>
  <si>
    <t>https://www.gov.ie/en/press-release/15b2b-update-on-payments-awarded-for-covid-19-pandemic-unemployment-payment-and-enhanced-illness-benefit-02-june-2021/</t>
  </si>
  <si>
    <t>Weekly PUP Payment (June 9)</t>
  </si>
  <si>
    <t>This week, the Department of Social Protection has issued weekly payments valued at over €84 million to 285,265 people in receipt of the Pandemic Unemployment Payment (PUP).</t>
  </si>
  <si>
    <t>https://www.gov.ie/en/press-release/9d608-update-on-payments-awarded-for-covid-19-pandemic-unemployment-payment-and-enhanced-illness-benefit-9june-2021/</t>
  </si>
  <si>
    <t>Weekly PUP Payment (March 1)</t>
  </si>
  <si>
    <t>This week, the Department of Social Protection has issued weekly payments valued at €140.34 million to 468,847 people in receipt of the Pandemic Unemployment Payment (PUP).</t>
  </si>
  <si>
    <t>https://www.gov.ie/en/press-release/4c81d-update-on-payments-awarded-for-covid-19-pandemic-unemployment-payment-and-enhanced-illness-benefit/</t>
  </si>
  <si>
    <t>Weekly PUP Payment (March 22)</t>
  </si>
  <si>
    <t>This week, the Department of Social Protection has issued weekly payments valued at €134.23 million to 449,521 people in receipt of the Pandemic Unemployment Payment (PUP).</t>
  </si>
  <si>
    <t>https://www.gov.ie/en/press-release/d4193-update-on-payments-awarded-for-covid-19-pandemic-unemployment-payment-and-enhanced-illness-benefit/</t>
  </si>
  <si>
    <t>Weekly PUP Payment (March 30)</t>
  </si>
  <si>
    <t>This week, the Department of Social Protection has issued weekly payments valued at €132.25 million to 443,247 people in receipt of the Pandemic Unemployment Payment (PUP).</t>
  </si>
  <si>
    <t>https://www.gov.ie/en/press-release/cc3e8-update-on-payments-awarded-for-covid-19-pandemic-unemployment-payment-and-enhanced-illness-benefit//</t>
  </si>
  <si>
    <t>Weekly PUP Payment (March 8)</t>
  </si>
  <si>
    <t>This week, the Department of Social Protection has issued weekly payments valued at €139.06 million to 464,860 people in receipt of the Pandemic Unemployment Payment (PUP). There are also PUP arrears, totalling almost €2 million, being paid to approximately 6,500 people. This brings the total amount being paid out this week to over €141 million.</t>
  </si>
  <si>
    <t>https://www.gov.ie/en/press-release/9a006-update-on-payments-awarded-for-covid-19-pandemic-unemployment-payment-and-enhanced-illness-benefit/</t>
  </si>
  <si>
    <t>Weekly PUP Payment (May 11)</t>
  </si>
  <si>
    <t>This week, the Department of Social Protection has issued weekly payments valued at €111.5 million to 376,665 people in receipt of the Pandemic Unemployment Payment (PUP).</t>
  </si>
  <si>
    <t>https://www.gov.ie/en/press-release/5ae69-update-on-payments-awarded-for-covid-19-pandemic-unemployment-payment-and-enhanced-illness-benefit/</t>
  </si>
  <si>
    <t>Today, the Department of Employment Affairs and Social Protection issued payments valued at €206.3 million to 589,000 people in respect of their application for the COVID-19 Pandemic Unemployment Payment (PUP). Around 8,700 people are receiving a payment for the first time.</t>
  </si>
  <si>
    <t>https://www.gov.ie/en/press-release/a49552-update-on-payments-awarded-for-covid-19-pandemic-unemployment-paymen/</t>
  </si>
  <si>
    <t>Weekly PUP Payment (May 18)</t>
  </si>
  <si>
    <t>This week, the Department of Social Protection has issued weekly payments valued at over €107 million to 363,167 people in receipt of the Pandemic Unemployment Payment (PUP).</t>
  </si>
  <si>
    <t>https://www.gov.ie/en/press-release/ed0d7-update-on-payments-awarded-for-covid-19-pandemic-unemployment-payment-and-enhanced-illness-benefit/</t>
  </si>
  <si>
    <t>This week, the Department of Employment Affairs and Social Protection issued payments valued at €204.6 million to 585,000 people in respect of their application for the COVID-19 Pandemic Unemployment Payment (PUP). Around 7,000 people are receiving a payment for the first time.</t>
  </si>
  <si>
    <t>https://www.gov.ie/en/press-release/7fc9de-update-on-payments-awarded-for-covid-19-pandemic-unemployment-paymen/</t>
  </si>
  <si>
    <t>Weekly PUP Payment (May 25)</t>
  </si>
  <si>
    <t>This week, the Department of Social Protection has issued weekly payments valued at over €102 million to 333,993 people in receipt of the Pandemic Unemployment Payment (PUP).</t>
  </si>
  <si>
    <t>https://www.gov.ie/en/press-release/71c5a-update-on-payments-awarded-for-covid-19-pandemic-unemployment-payment-and-enhanced-illness-benefit-25-may-2021/</t>
  </si>
  <si>
    <t>This week, the Department of Employment Affairs and Social Protection issued payments valued at €202.8 million to 579,400 people in respect of their application for the COVID-19 Pandemic Unemployment Payment (PUP).</t>
  </si>
  <si>
    <t>https://www.gov.ie/en/press-release/bb5c7-update-on-payments-awarded-for-covid-19-pandemic-unemployment-payment-and-enhanced-illness-benefit/</t>
  </si>
  <si>
    <t>Weekly PUP Payment (May 4)</t>
  </si>
  <si>
    <t>This week, the Department of Social Protection has issued weekly payments valued at €114.1 million to 385,211 people in receipt of the Pandemic Unemployment Payment (PUP).</t>
  </si>
  <si>
    <t>https://www.gov.ie/en/press-release/ee53f-update-on-payments-awarded-for-covid-19-pandemic-unemployment-payment-and-enhanced-illness-benefit-4-may-2021/</t>
  </si>
  <si>
    <t>Weekly PUP Payment (May 5)</t>
  </si>
  <si>
    <t>Today, the Department of Employment Affairs and Social Protection issued payments valued at €209.3 million to 598,000 people in respect of their application for the COVID-19 Pandemic Unemployment Payment. Around 11,000 people are receiving a payment for the first time.</t>
  </si>
  <si>
    <t>https://www.gov.ie/en/press-release/a6f34d-update-on-payments-awarded-for-covid-19-pandemic-unemployment-paymen/</t>
  </si>
  <si>
    <t>Weekly PUP Payment (Nov 16)</t>
  </si>
  <si>
    <t>This week, the Department of Social Protection has issued payments valued at €103.8 million to 350,072 people in receipt of the Pandemic Unemployment Payment (PUP).</t>
  </si>
  <si>
    <t>https://www.gov.ie/en/press-release/1a290-update-on-payments-awarded-for-covid-19-pandemic-unemployment-payment-and-enhanced-illness-benefit/</t>
  </si>
  <si>
    <t>Weekly PUP Payment (Nov 23)</t>
  </si>
  <si>
    <t>This week, the Department of Social Protection has issued payments valued at €104 million to 352,078 people in receipt of the Pandemic Unemployment Payment (PUP).</t>
  </si>
  <si>
    <t>https://www.gov.ie/en/press-release/5bd4a-update-on-payments-awarded-for-covid-19-pandemic-unemployment-payment-and-enhanced-illness-benefit/</t>
  </si>
  <si>
    <t>Weekly PUP Payment (Nov 3)</t>
  </si>
  <si>
    <t>This week, the Department of Social Protection has issued payments valued at €95.5m to 329,991 people in receipt of the Pandemic Unemployment Payment (PUP).</t>
  </si>
  <si>
    <t>https://www.gov.ie/en/press-release/deae9-update-on-payments-awarded-for-covid-19-pandemic-unemployment-payment-and-enhanced-illness-benefit/</t>
  </si>
  <si>
    <t>Weekly PUP Payment (Nov 9)</t>
  </si>
  <si>
    <t>This week, the Department of Social Protection has issued payments valued at €99 million to 342,505 people in receipt of the Pandemic Unemployment Payment (PUP).</t>
  </si>
  <si>
    <t>https://www.gov.ie/en/press-release/62807-update-on-payments-awarded-for-covid-19-pandemic-unemployment-payment-and-enhanced-illness-benefit/</t>
  </si>
  <si>
    <t>Weekly PUP Payment (Oct 12)</t>
  </si>
  <si>
    <t>This week, the Department of Social Protection issued payments valued at €61.4 million to 228,858 people for the COVID-19 Pandemic Unemployment Payment (PUP).</t>
  </si>
  <si>
    <t>https://www.gov.ie/en/press-release/aa818-update-on-payments-awarded-for-covid-19-pandemic-unemployment-payment-and-enhanced-illness-benefit/</t>
  </si>
  <si>
    <t>Weekly PUP Payment (Oct 19)</t>
  </si>
  <si>
    <t>This week, the Department of Social Protection issued payments valued at €65.5 million to 244,153 people in receipt of the Pandemic Unemployment Payment (PUP)</t>
  </si>
  <si>
    <t>https://www.gov.ie/en/press-release/27280-update-on-payments-awarded-for-covid-19-pandemic-unemployment-payment-and-enhanced-illness-benefit/</t>
  </si>
  <si>
    <t>Weekly PUP Payment (Oct 27)</t>
  </si>
  <si>
    <t>This week, the Department of Social Protection issued payments valued at €85.6 million to 295,860 people in receipt of the Pandemic Unemployment Payment (PUP).</t>
  </si>
  <si>
    <t>https://www.gov.ie/en/press-release/49134-update-on-payments-awarded-for-covid-19-pandemic-unemployment-payment-and-enhanced-illness-benefit/</t>
  </si>
  <si>
    <t>Weekly PUP Payment (Oct 5)</t>
  </si>
  <si>
    <t>This week, the Department of Social Protection issued payments valued at €55.2 million to 205,593 people for the COVID-19 Pandemic Unemployment Payment (PUP).</t>
  </si>
  <si>
    <t>https://www.gov.ie/en/press-release/05a8e-update-on-payments-awarded-for-covid-19-pandemic-unemployment-payment-and-enhanced-illness-benefit/</t>
  </si>
  <si>
    <t>Weekly PUP Payment (Sep 14)</t>
  </si>
  <si>
    <t>This week, the Department of Social Protection issued payments valued at €65.5 million to 209,941 people for the COVID-19 Pandemic Unemployment Payment (PUP).</t>
  </si>
  <si>
    <t>https://www.gov.ie/en/press-release/a6016-update-on-payments-awarded-for-covid-19-pandemic-unemployment-payment-and-enhanced-illness-benefit/</t>
  </si>
  <si>
    <t>Weekly PUP Payment (Sep 21)</t>
  </si>
  <si>
    <t>This week, the Department of Social Protection issued payments valued at €61.3 million to 206,341 people for the COVID-19 Pandemic Unemployment Payment (PUP).</t>
  </si>
  <si>
    <t>https://www.gov.ie/en/press-release/5a243-update-on-payments-awarded-for-covid-19-pandemic-unemployment-payment-and-enhanced-illness-benefit/</t>
  </si>
  <si>
    <t>Weekly PUP Payment (Sep 28)</t>
  </si>
  <si>
    <t>This week, the Department of Social Protection issued payments valued at €61.9 million to 217,142 people for the COVID-19 Pandemic Unemployment Payment (PUP).</t>
  </si>
  <si>
    <t>https://www.gov.ie/en/press-release/9df4c-update-on-payments-awarded-for-covid-19-pandemic-unemployment-payment-and-enhanced-illness-benefit/</t>
  </si>
  <si>
    <t>Weekly PUP Payment (Sep 7)</t>
  </si>
  <si>
    <t>This week, the Department of Social Protection issued payments valued at €68.6 million to 219,900 people for the COVID-19 Pandemic Unemployment Payment (PUP).</t>
  </si>
  <si>
    <t>https://www.gov.ie/en/press-release/f5c2a-update-on-payments-awarded-for-covid-19-pandemic-unemployment-payment-and-enhanced-illness-benefit/</t>
  </si>
  <si>
    <t>Work Placement Experience Programme</t>
  </si>
  <si>
    <t>The Work Placement Experience Programme, at a total cost of €95 million, will provide 10,000 unemployed people with the opportunity to build on-the-job experience by end-2022.</t>
  </si>
  <si>
    <t>Zero rate VAT on domestic supply of PPE</t>
  </si>
  <si>
    <t>Zero rates applied to personal protection equipment, ventilators and oxygen as necessary to combat COVID-19 when supplied to hospitals, nursing homes, GP practices and the like, for use in the delivery of COVID-19 related health care services to their patients.</t>
  </si>
  <si>
    <t>https://www.gov.ie/en/news/1fa3c5-zero-rate-of-vat-on-domestic-supply-of-ppe-will-contribute-to-nation/</t>
  </si>
  <si>
    <t>Israel</t>
  </si>
  <si>
    <t>Abolishment of customs and purchase tax on many products</t>
  </si>
  <si>
    <t>Easing of tariffs on a range of products. This means the permanent abolition of customs and purchase tax on a wide range of products, including cell phones, clothing and footwear, baby products, entertainment electronics (televisions, monitors, speakers, etc.), household appliances, toys and games, cosmetics and more in the amount of about ILS1.45 billion a year.</t>
  </si>
  <si>
    <t>ILS</t>
  </si>
  <si>
    <t>https://www.gov.il/he//departments/news/press_07062020_b</t>
  </si>
  <si>
    <t>Advance of National Insurance payments</t>
  </si>
  <si>
    <t>Due to the large burden on the National Insurance Institute, the National Insurance Institute will be able to pay an advance for the month of April 2020 in the amount of up to ILS 8,000, even for those who have not yet completed checking all data regarding their application.</t>
  </si>
  <si>
    <t>https://www.gov.il/he/departments/news/press_09052020</t>
  </si>
  <si>
    <t>Airline bailout</t>
  </si>
  <si>
    <t>Israel and shareholders of El-Al Airline will give the company tens of millions of dollars to combat the impact of the Omicron variant of Covid-19.</t>
  </si>
  <si>
    <t>https://www.gov.il/he/departments/news/press_311220211</t>
  </si>
  <si>
    <t>To combat the impacts of the Delta variant of Covid-19, the Israeli government will provide airlines with financial assistance. This proposal was introduced by the Ministries of Finance and Transportation. The total amount of aid the government will offer airlines will be less than $44 million.</t>
  </si>
  <si>
    <t>https://www.gov.il/he/departments/news/press_21112021</t>
  </si>
  <si>
    <t>Anti-coronavirus measures during election</t>
  </si>
  <si>
    <t>Part of an NIS 674.8 million budget approved by the Knesset for the Israeli Central Elections Committee, this money is specifically earmarked to deal with the challenges posed by the coronavirus crisis. For example, the CEC has proposed special shuttles to polling stations for active COVID-19 patients</t>
  </si>
  <si>
    <t>https://m.knesset.gov.il/EN/News/PressReleases/Pages/press9321f.aspx</t>
  </si>
  <si>
    <t>Assistance grants for the self-employed</t>
  </si>
  <si>
    <t>As part of the implementation of the Economic Safety Net, the Tax Authority's website opened the possibility of submitting applications for assistance grants to self-employed and employees with control of a few companies, whose turnover in May-June 2020 was damaged by at least 40%. The amount of the grant is up to NIS 15,000 for each eligibility period. The amount of the grant will be 70% of the average taxable income per month, in 2018 or 2019, whichever is higher, multiplied by 2 (for the two months of the eligibility period).</t>
  </si>
  <si>
    <t>https://www.gov.il/he//departments/news/sa250820-5</t>
  </si>
  <si>
    <t>Assistance to discharged soldiers</t>
  </si>
  <si>
    <t>Lone veterans will receive special housing assistance in the COVID-19 crisis. A lone veteran who receives rent assistance from the Division and the Veterans Fund, in his first year of release, will be entitled to a one-time housing grant due to the COVID-19 crisis, amounting to ILS 4,000 each.</t>
  </si>
  <si>
    <t>https://www.gov.il/he/departments/news/press_13052020</t>
  </si>
  <si>
    <t>Balance Grants to Local Authorities</t>
  </si>
  <si>
    <t>Advance payments of balance grants to local authorities in the amount of ILS 120 million</t>
  </si>
  <si>
    <t>https://www.gov.il/he/departments/news/news-24-03-2020</t>
  </si>
  <si>
    <t>Business Assistance Grant</t>
  </si>
  <si>
    <t>The Business Assistance Grant aims to compensate businesses for the cost fixed expenses in March and April 2020. Eligibility applies: SMEs - turnover exceeding ILS18,000 and up to ILS 20 million per year; self-employed - turnover of up to ILS 300,000. The grant ceiling is up to ILS 400,000. The deadline for applications is August 10, 2020. Grants will not be subject to VAT.</t>
  </si>
  <si>
    <t>https://www.gov.il/he/departments/news/sa120520-22</t>
  </si>
  <si>
    <t>Business Expenses Grant for self-employed business owners</t>
  </si>
  <si>
    <t>Self-employed business owners with a turnover of up to ILS 300,000 whose turnover in September-October 2020 was affected by the outbreak of COVID-19 by at least 25% compared to the same period in 2019, can submit applications for a business expenses grant starting November 5th. This is part of an economic safety net plan.</t>
  </si>
  <si>
    <t>https://www.gov.il/he//departments/news/sa051120_4</t>
  </si>
  <si>
    <t>Business grant</t>
  </si>
  <si>
    <t>Grants for all eligible businesses in the amount of ILS 6 billion.</t>
  </si>
  <si>
    <t>https://www.gov.il/he/departments/news/press_30032020_b</t>
  </si>
  <si>
    <t>Stability Package</t>
  </si>
  <si>
    <t>Business Grants</t>
  </si>
  <si>
    <t>NIS 2 billion in additional grants to the self-employed and to business owners. Plan named 'from stagnation to growth'</t>
  </si>
  <si>
    <t>https://mfa.gov.il/MFA/InnovativeIsrael/Economy/Pages/Joint-Prime-Minister-s-Office-Finance-Ministry-statement-4-January-2020-.aspx; https://www.gov.il/en/departments/news/press_04012020</t>
  </si>
  <si>
    <t>Cancelling fines on late VAT payments</t>
  </si>
  <si>
    <t>Cancellation of arrears fines imposed on dealers who submitted VAT reports up to 5 days late in the pandemic period.</t>
  </si>
  <si>
    <t>https://www.gov.il/he/departments/news/sa110620-1</t>
  </si>
  <si>
    <t>Cash flow assistance to households</t>
  </si>
  <si>
    <t>Expansion of the social safety net and relief for households in the amount of NIS 20 billion. Within this, cash flow assistance to households - deferral of payment of government fees and advance payment of work grant payments (negative income tax), provided to employees who meet income tests. OUERP commentary: residual allocation of the initial ILS 20 billion split between non-value entries.</t>
  </si>
  <si>
    <t>Cash Handouts</t>
  </si>
  <si>
    <t>Stipulates that every Israeli will receive ILS750 ($220), and an additional ILS500 ($147) for each child up to the third.</t>
  </si>
  <si>
    <t>https://www.jns.org/israeli-cabinet-moves-ahead-with-1-9-billion-covid-19-stimulus-plan/</t>
  </si>
  <si>
    <t>College student support</t>
  </si>
  <si>
    <t>To support 350,000 college students who have lost jobs as a result of COVID-19, this ILS 100 million aid program increases the student aid budget by giving another 10,000 scholarships.</t>
  </si>
  <si>
    <t>https://www.gov.il/he/departments/news/press_23062020</t>
  </si>
  <si>
    <t>To fund the Home Front Command system for breaking the chain of infection, as well as for epidemiological investigations.</t>
  </si>
  <si>
    <t>https://m.knesset.gov.il/EN/News/PressReleases/Pages/press16321c.aspx</t>
  </si>
  <si>
    <t>Cultural Industry Assistance Package</t>
  </si>
  <si>
    <t>The assistance package includes, among other things, assistance to cultural institutions in the amount of ILS 200 million, in addition to strengthening the assistance fund for artists in distress and assistance to the film industry, publishing a call for encouragement for commercial productions.</t>
  </si>
  <si>
    <t>https://www.gov.il/he/departments/news/press_02062020</t>
  </si>
  <si>
    <t>Cultural industry support</t>
  </si>
  <si>
    <t>ILS 40 million will be immediately donated to cultural performances throughout the country.</t>
  </si>
  <si>
    <t>https://www.gov.il/he/departments/news/money-for-culture</t>
  </si>
  <si>
    <t>Distribution of food baskets for those in isolation</t>
  </si>
  <si>
    <t>Aid package of ~ILS55 million will be transferred to 73 authorities in the Arab sector to help pass the month of Ramadan. Of this, ILS 4 million will be transferred for the purpose of assisting in the distribution of food baskets directly to patients and isolates and their families, who cannot leave the isolation.</t>
  </si>
  <si>
    <t>https://www.gov.il/he/departments/news/news-23-04-2020-3</t>
  </si>
  <si>
    <t>Employee Retention Grant</t>
  </si>
  <si>
    <t>The “Employee Retention Grant” has the purpose of providing incentives to employers to maintain a high level of employment even when the business’s income has been temporarily reduced. It minimises the impact on employees’ wages and economic activity, while also reducing unemployment benefit payments. It is being issued for a month and a half.</t>
  </si>
  <si>
    <t>https://www.boi.org.il/en/NewsAndPublications/PressReleases/Pages/22-9-20.aspx</t>
  </si>
  <si>
    <t>Employment Encouragement Grant</t>
  </si>
  <si>
    <t>Approval of the Employment Encouragement Grant Bill (Temporary Order - New Corona virus), 5720-2020. As part of the bill, which was approved in the Knesset on June 2 in the first reading, it is proposed to provide a financial incentive for employers who will hire or return workers who were removed from the labour market during the crisis.</t>
  </si>
  <si>
    <t>https://www.gov.il/he/departments/news/press_07062020</t>
  </si>
  <si>
    <t>Ensuring waste disposal</t>
  </si>
  <si>
    <t>ILS 200 million to support local authorities in ensuring the proper disposal of household waste in their territory.</t>
  </si>
  <si>
    <t>https://www.gov.il/he/departments/news/knesset_approves_moep_law_to_fund_waste_treatment_during_coronavirus_crisiss</t>
  </si>
  <si>
    <t>Expense Grant</t>
  </si>
  <si>
    <t>Self-employed people who opened a new business in January - February 2020 will be able to receive an expense grant in the fixed amount of ILS 3,000-4,000. The submission of applications for the grant is for the months of May-June 2020. The grant will be paid from now and every two months until the period May-June 2021.</t>
  </si>
  <si>
    <t>https://www.gov.il/he//departments/news/sa120820_2</t>
  </si>
  <si>
    <t>Extension of unemployment benefit entitlements</t>
  </si>
  <si>
    <t>The Finance Minister has decided to extend the duration of entitlement to unemployment benefits.</t>
  </si>
  <si>
    <t>Decision to extend the period of entitlement to unemployment benefits until the end of May 2020 for all those whose entitlement ends before this date.</t>
  </si>
  <si>
    <t>Fixed Expenses Cash Grants (VAT stipulation)</t>
  </si>
  <si>
    <t>Israeli Tax Authority opened the possibility to apply for a fixed expenses business grant for the benefit of business owners who report VAT on a cash basis. Calculating the decrease in turnover for these businesses will be based on the decrease in turnover from March to June 2020.</t>
  </si>
  <si>
    <t>https://www.gov.il/he//departments/news/sa-19072020-1</t>
  </si>
  <si>
    <t>Fixed Expenses Grant (for all businesses)</t>
  </si>
  <si>
    <t>Grant scheme allows businesses to file grant claims for fixed expenses for businesses for the months of May-June 2020. The payment of the grants is part of the "Economic Safety Network" program and in accordance with the Financial Assistance Program Law. The law stipulates seven bi-monthly eligibility periods for grants until May-June 2021, and the system will allow claims to be submitted for each eligibility period, starting on the 15th of the month following the eligibility period. The grant amounts for those who meet the conditions, for each eligibility period, range from NIS 3,000 to NIS 500,000. Claims can be filed for corporate and partnership grants, whose turnover in 2019 was from NIS 18,000 to NIS 400 million, as well as self-employed whose turnover in 2019 was from NIS 300,000 to NIS 400 million, and who had a decrease in turnover in May-June 2020 compared to these months last year</t>
  </si>
  <si>
    <t>https://www.gov.il/he//departments/news/sa110820-1</t>
  </si>
  <si>
    <t>Food Security for poor families</t>
  </si>
  <si>
    <t>ILS 700 million has been allocated in funding to provide food security for poor families, a project championed by Interior Minister Arye Deri.</t>
  </si>
  <si>
    <t>https://www.jpost.com/breaking-news/nis-85-billion-stimulus-plan-approved-as-israeli-gnp-spirals-638838</t>
  </si>
  <si>
    <t>Social Security Network</t>
  </si>
  <si>
    <t>Food stamp funding</t>
  </si>
  <si>
    <t>Aid package of ~ILS55 million will be transferred to 73 authorities in the Arab sector to help pass the month of Ramadan. Of this ILS 30 million in funding for food stamps to be given to needy families.</t>
  </si>
  <si>
    <t>https://www.gov.il/he/departments/news/news-23-04-2020-33</t>
  </si>
  <si>
    <t>Framework for deferring loan repayments</t>
  </si>
  <si>
    <t>A comprehensive framework adopted by the banking system for deferring loan repayments, as assistance to bank customers in dealing with the ramifications of the COVID-19 crisis. In March – June 2020, the banks deferred loan repayments for approximately 553,000 customers in all activity segments, at a total value of approximately ILS 7 billion.</t>
  </si>
  <si>
    <t>https://www.boi.org.il/en/NewsAndPublications/PressReleases/Pages/13-7-20C.aspx</t>
  </si>
  <si>
    <t>Funding for municipal supervision costs</t>
  </si>
  <si>
    <t>Aid package of ~ILS55 million will be transferred to 73 authorities in the Arab sector to help pass the month of Ramadan. Of this, ILS 15 million allocated for the benefit of the municipal supervision and the 106 hotline.</t>
  </si>
  <si>
    <t>Funds to adjust to COVID-19 for SMEs</t>
  </si>
  <si>
    <t>ILS 700 million in funding for an assistance program for SMEs to cope with COVID-19. Of this, ILS 310 million is allocated for the costs of making business adjustments to suit COVID-19 regulation, such as, physical adjustments, moving to online commerce and assimilating advanced production in industry.</t>
  </si>
  <si>
    <t>https://www.gov.il/he/departments/news/economy-news-310520</t>
  </si>
  <si>
    <t>Grants for high-tech industry</t>
  </si>
  <si>
    <t>The program aims to increase employment in high-tech industries through training and placement grants. It comes as a response to the employment crisis in the economy following the COVID-19 crisis. As part of the program, training and placement grants will be given to employers or training bodies. The amount of grants per person will range from ILS25,000 to ILS45,000.</t>
  </si>
  <si>
    <t>https://www.gov.il/he//departments/news/press_04102020</t>
  </si>
  <si>
    <t>Grants for over-67 individuals</t>
  </si>
  <si>
    <t>Expansion of the social safety net and relief for households in the amount of ILS 20 billion. Of this, grant for those aged 67 and over whose employment was terminated following the crisis. The grant is up to ILS 4,000 per eligible person in addition to the old-age pension in March and April. OUERP commentary: residual allocation of the initial ILS 20 billion split between non-value entries.</t>
  </si>
  <si>
    <t>Health and Civil Response</t>
  </si>
  <si>
    <t>Increasing the health and civil response by ILS 11 billion. Includes measures such as purchasing testing equipment, purchasing respirators, masks, protective equipment and additional medical equipment is required, increasing the stock of medicines, additional medical manpower, and so on.</t>
  </si>
  <si>
    <t>Healthcare spending</t>
  </si>
  <si>
    <t>To finance the continued corona testing, epidemiological investigations and the isolation of citizens.</t>
  </si>
  <si>
    <t>For health maintenance organizations, in recognition of the continued threat of coronavirus.</t>
  </si>
  <si>
    <t>Income tax postponement</t>
  </si>
  <si>
    <t>Annual income tax report for individuals and businesses postponed until 30 July, 2020.</t>
  </si>
  <si>
    <t>https://www.gov.il/he/departments/news/sa220320-1</t>
  </si>
  <si>
    <t>Job Creation</t>
  </si>
  <si>
    <t>Safety Net program and will be used for transportation, technology and welfare projects to create 10,000 new jobs.</t>
  </si>
  <si>
    <t>https://www.jpost.com/breaking-news/nis-85-billion-stimulus-plan-approved-as-israeli-gnp-spirals-638840</t>
  </si>
  <si>
    <t>Liquidity help for SMEs</t>
  </si>
  <si>
    <t>Program to ease terms of credit to small and micro businesses, at a scope of ILS10 billion, that will be in effect until the end of June 2021. Within the framework of the program, the Bank of Israel will provide the banking system with loans for a term of 4 years, at a fixed interest rate of negative 0.1 percent, against loans that the banks extend to small and micro businesses, provided that the interest rate on the loans to the small and micro businesses does not exceed Prime +1.3 percent.</t>
  </si>
  <si>
    <t>https://www.boi.org.il/en/NewsAndPublications/PressReleases/Pages/22-10-20a.aspx</t>
  </si>
  <si>
    <t>ILS 700 million in funding for an assistance program for SMEs to cope with COVID-19. Of this, ILS 255 million for targeted co-financing programs for SMEs with the private sector.</t>
  </si>
  <si>
    <t>Local property tax cuts</t>
  </si>
  <si>
    <t>25% discount on property tax payments until end of 2020, reflecting 3 months of exemption. A budget of ILS2.8 billion will be allocated to compensate local authorities for loss of income.</t>
  </si>
  <si>
    <t>https://www.gov.il/he/departments/news/press_07042020_d ; https://www.gov.il/he/departments/news/news-03-05-2020-1</t>
  </si>
  <si>
    <t>Manufacturing and export industry support</t>
  </si>
  <si>
    <t>ILS 700 million in funding for an assistance program for SMEs to cope with COVID-19. Of this, ILS 135 million will be used to encourage investment in the manufacturing industry and to encourage exports.</t>
  </si>
  <si>
    <t>PPE purchase funding</t>
  </si>
  <si>
    <t>Aid package of ~ILS55 million will be transferred to 73 authorities in the Arab sector to help pass the month of Ramadan. Of this, ~ILS2.5 million allocated for the purchase of protective equipment for COVID-19.</t>
  </si>
  <si>
    <t>Public Transportation Projects</t>
  </si>
  <si>
    <t>Some ILS2 billion has been earmarked to complete public transportation projects, including the Tel Aviv Red Line light rail.</t>
  </si>
  <si>
    <t>Total 8.5 Bil</t>
  </si>
  <si>
    <t>Purchase of medicine</t>
  </si>
  <si>
    <t>Israel purchased tens of thousands of Pfizer's Paxlovid pill, which is said to cost the country $530 a patient.</t>
  </si>
  <si>
    <t>https://www.timesofisrael.com/israels-first-shipment-of-pfizer-covid-pills-set-to-arrive/</t>
  </si>
  <si>
    <t>Reduced property taxes</t>
  </si>
  <si>
    <t>Reduction in property taxes for businesses at an annual rate of 25%. Businesses will enjoy 3 months of free property taxes (March-May). The reduction will be funded by the government and local government. The cost is ILS2.7 billion.</t>
  </si>
  <si>
    <t>Reimbursement of tax advances</t>
  </si>
  <si>
    <t>Reimbursement of tax advances for February-March (to be paid in two moves), at a cost of about ILS3 billion.</t>
  </si>
  <si>
    <t>Rental assistance for SMEs</t>
  </si>
  <si>
    <t>The Small and Medium Business Agency, as part of a Covid-19 assistance program, will grant eligible businesses NIS 100 'per meter' and up to NIS 120,000 per business (small and medium sized enterprises).</t>
  </si>
  <si>
    <t>https://www.gov.il/he/departments/news/press_07112021</t>
  </si>
  <si>
    <t>Rescue Package for Hotels</t>
  </si>
  <si>
    <t>ILS300 million allocated to a rescue package that will help hotels during this difficult time. Created by the Finance and Tourism ministries, the plan offers aid to hotels from June 2020 - May 2021 to ensure they are able to keep operating. Benefits will be scaled to match the loss of income with large hotels, which are costlier to maintain and are eligible for large benefits.</t>
  </si>
  <si>
    <t>https://www.jpost.com/breaking-news/nis-85-billion-stimulus-plan-approved-as-israeli-gnp-spirals-638839</t>
  </si>
  <si>
    <t>Self-employed grants</t>
  </si>
  <si>
    <t>Expansion of the social safety net and relief for households in the amount of NIS 20 billion. Of this, ILS 2.6 billion in grants for the self-employed. Two monthly grants of up to NIS 6,000 this month, and up to NIS 8,000 next month, for the self-employed aged 28 and over who will meet the relevant criteria according to the taxable income from the business and the household. The grant will be paid by the tax authority.</t>
  </si>
  <si>
    <t>State Guarantee Loan Fund</t>
  </si>
  <si>
    <t>The fund will provide loans through banks and institutional entities that choose to join the fund, to businesses with a turnover of NIS 200 million or more in industries affected by the COVID-19 crisis. The amount of the loan will be 8% of the annual turnover up to NIS 100 million. The fund is expected to provide a solution to hundreds of companies in the economy. The new state-guaranteed loan fund amounts to ILS 6 billion.</t>
  </si>
  <si>
    <t>https://www.gov.il/he//departments/news/press_030520200</t>
  </si>
  <si>
    <t>State-guaranteed loan fund for large corporations</t>
  </si>
  <si>
    <t>State-guaranteed loan fund for large businesses that will allow businesses with an annual turnover of ILS400 million or more to apply for a loan of up to 8% of their annual turnover. The cost is ILS 7 billion.</t>
  </si>
  <si>
    <t>State-guaranteed loan fund for SMEs</t>
  </si>
  <si>
    <t>State-guaranteed loan fund for small and medium-sized businesses; expanding eligibility for medium-sized businesses with an annual turnover of up to ILS 400 million. The cost is ILS 700 million.</t>
  </si>
  <si>
    <t>State-guaranteed loan fund for social associations</t>
  </si>
  <si>
    <t>Expansion of the social safety net and relief for households in the amount of NIS 20 billion. Of this, opening of a special track in a state-guaranteed loan fund intended for social associations with a turnover of up to NIS 4 million, operating in the fields of health, education and welfare, as part of which state-guaranteed loans will be granted.</t>
  </si>
  <si>
    <t>Support for the healthcare sector</t>
  </si>
  <si>
    <t>Funding for COVID-19 healthcare costs, including for increased testing, the vaccination programme, and coronavirus wards.</t>
  </si>
  <si>
    <t>https://www.gov.il/en/departments/news/press_02092021_b</t>
  </si>
  <si>
    <t>Support to aviation industry</t>
  </si>
  <si>
    <t>The state will pay for the flight tickets of 'employees of the aviation security system'. El Al will receive NIS 685mn pa for 20 years and Israir will receive NIS 52mn pa for 20 years.</t>
  </si>
  <si>
    <t>https://www.gov.il/en/departments/news/press_09052021_b</t>
  </si>
  <si>
    <t>Tax refunds to businesses</t>
  </si>
  <si>
    <t>The Tax Authority transfers tax refunds to businesses in the amount of about ILS1 billion in a centralized procedure.</t>
  </si>
  <si>
    <t>https://www.gov.il/he//departments/news/sa230320-22</t>
  </si>
  <si>
    <t>Tourism and Hotel Industry Assistance</t>
  </si>
  <si>
    <t>The Minister of Finance and the Minister of Tourism have agreed on an outline of assistance to the tourism and hotel industry in the amount of ILS 300 million through the from of direct cash transfers/grants.</t>
  </si>
  <si>
    <t>https://www.gov.il/he//departments/news/press_01062020</t>
  </si>
  <si>
    <t>Training programs</t>
  </si>
  <si>
    <t>Expansion of the social safety net and relief for households in the amount of NIS 20 billion. Of this, ILS 200 million for training programs. In order to enable people who have dropped out of the labour market to return to it quickly and in a quality manner, and in order to increase the productivity of the Israeli economy, the number of professional trainings with state assistance will be increased.</t>
  </si>
  <si>
    <t>Unaccounted spending</t>
  </si>
  <si>
    <t>Leftover, unaccounted for spending within the line "Business assistance in the amount of ILS 41 billion".</t>
  </si>
  <si>
    <t>The Israeli Minister of Finance announced an extension of the payment of double benefits into 2022. People who are entitled to unemployment benefits as well as a senior citizen's pension, disability, income support or alimony, will continue to receive all of the benefits they are eligible for.</t>
  </si>
  <si>
    <t>https://www.gov.il/he/departments/news/press_22122021</t>
  </si>
  <si>
    <t>Unemployment benefits for those on sick leave</t>
  </si>
  <si>
    <t>Expansion of the social safety net and relief for households in the amount of NIS 20 billion. Of this, ILS 14 billion for unemployment benefits to employees who went on sick leave.</t>
  </si>
  <si>
    <t xml:space="preserve">To fund the logistics of the vaccination drive, including security, additional manpower at vaccination sites, and training. 
</t>
  </si>
  <si>
    <t>Vaccine purchases</t>
  </si>
  <si>
    <t>Purchase of around 18 million doses of the Pfizer and Moderna COVID-19 vaccine, to be used to inoculate children and, if necessary, as booster jabs or modified to be used against variants.</t>
  </si>
  <si>
    <t>https://www.gov.il/en/departments/news/spoke_vaccines190421, https://www.timesofisrael.com/israel-closes-long-term-covid-19-vaccine-deal-despite-political-difficulties/</t>
  </si>
  <si>
    <t>For implementing purchase agreements with corona vaccine manufacturers.</t>
  </si>
  <si>
    <t>Italy</t>
  </si>
  <si>
    <t>30% relief on pension contributions</t>
  </si>
  <si>
    <t>A 30% relief is introduced on pension contributions for companies located in disadvantaged areas, with the aim of stimulating growth and employment. The decree finances the measure for the period October-December 2020, waiting for it to be extended over the long term with future interventions.</t>
  </si>
  <si>
    <t>http://www.governo.it/it/articolo/comunicato-stampa-del-consiglio-dei-ministri-n-61/15056</t>
  </si>
  <si>
    <t>Decreto Agosto (August Decree)</t>
  </si>
  <si>
    <t>Additional 400 EUR provided in emergency income to vulnerable households</t>
  </si>
  <si>
    <t>An estimated additional 400 euros will be allocated as emergency income for the most needy families.</t>
  </si>
  <si>
    <t>Additional funding for local authorities</t>
  </si>
  <si>
    <t>The fund for the exercise of the functions of local authorities has been increased by 1.67 billion for 2020. The total resources of the local authorities fund therefore amount to 5.17 billion (of which 4.22 billion for the municipalities)</t>
  </si>
  <si>
    <t>Additional funding for regional authorities</t>
  </si>
  <si>
    <t>The fund for the exercise of the functions of the regions and autonomous provinces has been increased by 2.8 billion for 2020. The total resources of the Regions fund are 4.3 billion (2.6 billion for the special autonomies and 1 , 7 for Regions with ordinary statute).</t>
  </si>
  <si>
    <t>Additional funds for tourism, catering and culture sectors</t>
  </si>
  <si>
    <t>The decree-law provides for additional funds for the tourism, catering and culture sectors via loans and grants.</t>
  </si>
  <si>
    <t>Airline compensation for damages (Alitalia)</t>
  </si>
  <si>
    <t>This measure enables Italy to provide further compensation for direct damages suffered by Alitalia between June and October 2020 due to the travel restrictions necessary to limit the spread of the coronavirus.</t>
  </si>
  <si>
    <t>https://ec.europa.eu/commission/presscorner/detail/en/ip_20_2540</t>
  </si>
  <si>
    <t>EU spending</t>
  </si>
  <si>
    <t>Alitalia (national carrier) nationalisation</t>
  </si>
  <si>
    <t>http://www.governo.it/sites/new.governo.it/files/DL_20200520.pdf ; https://www.reuters.com/article/us-italy-alitalia-minister/italy-to-inject-3-billion-euros-in-new-alitalia-industry-minister-idUSKBN22J19P</t>
  </si>
  <si>
    <t>Allowance for entertainment and tourism workers</t>
  </si>
  <si>
    <t>An allowance of € 1,000 for all self-employed and intermittent entertainment workers, and the extension of the redundancy fund and special allowances for the tourism sector.</t>
  </si>
  <si>
    <t>https://www.gazzettaufficiale.it/eli/id/2020/10/28/20G00166/sg, http://www.governo.it/node/15527</t>
  </si>
  <si>
    <t>DECRETO RISTORI</t>
  </si>
  <si>
    <t>Title 2, Article 15</t>
  </si>
  <si>
    <t>Baby-sitting bonus</t>
  </si>
  <si>
    <t>Support for parents to purchase babysitting services where school closures are in place and remote work is not possible.</t>
  </si>
  <si>
    <t>https://www.gazzettaufficiale.it/eli/id/2020/11/09/20G00170/sg</t>
  </si>
  <si>
    <t>DECRETO-LEGGE 9 novembre 2020, n. 149</t>
  </si>
  <si>
    <t>Title 2, Article 14</t>
  </si>
  <si>
    <t>Bonuses for workers who continue to work in physical workplaces</t>
  </si>
  <si>
    <t>Provides workers worker bonuses with a gross annual income of up to 40,000 euros who continue to work in their physical workplace (excluding teleworking) during March with a non-taxable, 100 euro bonus (in proportion to the number of days worked).</t>
  </si>
  <si>
    <t>http://www.governo.it/it/articolo/comunicato-stampa-del-consiglio-dei-ministri-n-37/14324</t>
  </si>
  <si>
    <t>Decree-law of 17 March 2020, no. 18 (#CuraItalia Decree)</t>
  </si>
  <si>
    <t>Business rental tax credit</t>
  </si>
  <si>
    <t>The rental tax credit is extended to the months of October, November and December and extended to companies with revenues exceeding 5 million euros that have suffered a 50% drop in turnover. The related credit is transferable to the owner of the leased property.</t>
  </si>
  <si>
    <t>Title 1, Article 8</t>
  </si>
  <si>
    <t>Cancellation of second IMU instalment (property tax)</t>
  </si>
  <si>
    <t>The second instalment of IMU 2020 relating to buildings and appurtenances in which their activities take place is cancelled for the categories affected by the restrictions.</t>
  </si>
  <si>
    <t>Title 1, Article 9</t>
  </si>
  <si>
    <t>Catering Grant Support</t>
  </si>
  <si>
    <t>Non-repayable grant to be allocated to VAT operators of catering affected by the new restrictive measures, to the value of 455 million euros for the year 2020 and 190 million euros for the year 2021.</t>
  </si>
  <si>
    <t>https://www.normattiva.it/atto/caricaDettaglioAtto?atto.dataPubblicazioneGazzetta=2020-12-18&amp;atto.codiceRedazionale=20G00196&amp;atto.articolo.numero=0&amp;qId=&amp;tabID=0.17824794141283107&amp;title=lbl.dettaglioAtto</t>
  </si>
  <si>
    <t>DECREE-LAW 18 December 2020, n. 172</t>
  </si>
  <si>
    <t>Article 2</t>
  </si>
  <si>
    <t>Compensate Trade Fair and Congress Sectors</t>
  </si>
  <si>
    <t>€520 million Italian scheme to compensate companies active in the trade fairs and congress sector and their service providers for the damages suffered due to the restrictive measures introduced by the Italian government to limit the spread of the coronavirus.</t>
  </si>
  <si>
    <t>https://ec.europa.eu/commission/presscorner/detail/en/ip_21_4422</t>
  </si>
  <si>
    <t>Compensation for airports' COVID-19 damage</t>
  </si>
  <si>
    <t>Compensation for airports and ground-handling operators for the damage suffered due to the coronavirus outbreak and the travel restrictions</t>
  </si>
  <si>
    <t>https://ec.europa.eu/commission/presscorner/detail/en/ip_21_3809</t>
  </si>
  <si>
    <t>Compensation for Alitalia for damage in Jan 2021</t>
  </si>
  <si>
    <t>The European Commission has found that an Italian aid measure of €12.835 million to support Alitalia is in line with EU State aid rules. This measure aims at compensating the airline for the damages suffered on certain routes due to the coronavirus outbreak during the month of January 2021.</t>
  </si>
  <si>
    <t>https://ec.europa.eu/commission/presscorner/detail/en/ip_21_2475</t>
  </si>
  <si>
    <t>Compensation for Alitalia for damage in Nov-Dec 2020</t>
  </si>
  <si>
    <t>The European Commission has found €24.7 million of Italian support in favour of Alitalia to be in line with EU State aid rules. This measure aims at compensating the airline for the damages suffered on certain routes due to the coronavirus outbreak between 1 November and 31 December 2020.</t>
  </si>
  <si>
    <t>https://ec.europa.eu/commission/presscorner/detail/en/ip_21_1423</t>
  </si>
  <si>
    <t>Compensation for Ski Lift Operators</t>
  </si>
  <si>
    <t>€430 million Italian measure to compensate ski lift operators for the damages suffered due to the restrictive measures introduced by the Italian government to limit the spread of the coronavirus</t>
  </si>
  <si>
    <t>https://ec.europa.eu/commission/presscorner/detail/en/ip_21_4065</t>
  </si>
  <si>
    <t>Compensation to Alitalia for damages suffered during COVID-19</t>
  </si>
  <si>
    <t>The European Commission has found that an Italian aid measure of €39.7 million to support Alitalia is in line with EU State aid rules.</t>
  </si>
  <si>
    <t>https://ec.europa.eu/commission/presscorner/detail/en/ip_21_3292</t>
  </si>
  <si>
    <t>COVID ‘Cassa integrazione’ wage supplement schemes</t>
  </si>
  <si>
    <t>a € 5.3 billion fund has been set up to fund further coverage of the Covid CIG standard fund to supplement earnings up to March and the ‘Cassa in deroga’ (exceptional fund to supplement earnings) and the ‘assegno ordinario’ (wage subsidy allowance) schemes up to June. Access to the wage supplement schemes will be free of charge for firms, and layoffs will not be allowed until 31 March.</t>
  </si>
  <si>
    <t>https://www.mef.gov.it/en/focus/The-2021-Budget-Law-00001/</t>
  </si>
  <si>
    <t>COVID patient care</t>
  </si>
  <si>
    <t>Purchase and distribution of drugs for the care of patients with COVID-19</t>
  </si>
  <si>
    <t>https://www.gazzettaufficiale.it/eli/id/2020/11/23/20G00175/sg</t>
  </si>
  <si>
    <t>DECREE-LAW 23 November 2020, n. 154</t>
  </si>
  <si>
    <t>Article 3</t>
  </si>
  <si>
    <t>COVID-19 research and development</t>
  </si>
  <si>
    <t>The European Commission has approved a €40 million Italian aid measure to support coronavirus related research and development (R&amp;D) by biotechnology company ReiThera S.r.l. The measure was approved under the State Aid Temporary Framework.</t>
  </si>
  <si>
    <t>https://ec.europa.eu/commission/presscorner/detail/en/ip_21_811</t>
  </si>
  <si>
    <t>Deductible COVID-19 donations</t>
  </si>
  <si>
    <t>Extends tax-deductibility of company COVID-19 donations and introduces a deduction of up to 30,000 euros for donations by individuals.</t>
  </si>
  <si>
    <t>Direct support for badly affected industries (culture, leisure, tourism)</t>
  </si>
  <si>
    <t>400 million for travel agencies and tour operators, 100 million for publishing, fairs and conferences, 100 million euros for support for the hotel and spa sector</t>
  </si>
  <si>
    <t>https://www.gazzettaufficiale.it/eli/id/2020/10/28/20G00166/sg, http://www.governo.it/node/15526</t>
  </si>
  <si>
    <t>Title 1, Article 5</t>
  </si>
  <si>
    <t>Elimination of increases on VAT and excise duty for certain fuel products</t>
  </si>
  <si>
    <t>As part of the wider Decreto Rilancio, the so-called "safeguard clauses" which automatically increase the rates of value added tax and those relating to excise duty on certain fuel products are eliminated, starting from 1 January 2021.</t>
  </si>
  <si>
    <t>http://www.mef.gov.it/focus/Decreto-Rilancio-le-misure-per-rimettere-in-moto-il-Paese/#cont4</t>
  </si>
  <si>
    <t>Decreto Rilancio (Relaunch Decree)</t>
  </si>
  <si>
    <t>Emergency appropriations for exporting companies</t>
  </si>
  <si>
    <t>Increases funds to support exporting companies.</t>
  </si>
  <si>
    <t>http://www.governo.it/it/approfondimento/coronavirus-il-decreto-legge-2-marzo-2020/14225#DL20</t>
  </si>
  <si>
    <t>Decree-law 2 March 2020, n. 9 (OJ General Series n.53 of 02/03/2020)</t>
  </si>
  <si>
    <t>Emergency appropriations for the National Emergency Fund</t>
  </si>
  <si>
    <t>Increases funding for the National Emergency Fund.</t>
  </si>
  <si>
    <t>http://www.governo.it/it/approfondimento/coronavirus-il-decreto-legge-2-marzo-2020/14225#DL21 ; http://www.governo.it/it/articolo/comunicato-stampa-del-consiglio-dei-ministri-n-37/14324</t>
  </si>
  <si>
    <t>Enhancement of New Skills Fund</t>
  </si>
  <si>
    <t>The endowment of the New Skills Fund introduced by the "relaunch decree" (decree-law May 19, 2020, n. 34) for training and to encourage workers' relocation paths is increased by 500 million euros for the two-year period 2020-21.</t>
  </si>
  <si>
    <t>Establishment of the national telephone answering service for health surveillance</t>
  </si>
  <si>
    <t>The Ministry of Health activates national telephone and telematic support service for people tested positive for SARS-Cov-2 virus, who have had contact close or random with subjects who tested positive or have received an alert notification through the "Immuni" application.</t>
  </si>
  <si>
    <t>https://www.gazzettaufficiale.it/eli/id/2020/10/28/20G00166/sg, http://www.governo.it/node/15529</t>
  </si>
  <si>
    <t>Title 3, Article 20</t>
  </si>
  <si>
    <t>Exemption from payment of social security contributions</t>
  </si>
  <si>
    <t>For companies that do not request the extension of redundancy payments, the exemption from the payment of social security contributions will be recognized for a maximum of four months, by 31 December 2020. Up to that date, they are also excluded from the payment of social security contributions, for a maximum of six months from hiring, companies that hire subordinate workers for an indefinite period, in the presence of an increase in net employment.
For employers who have not fully benefited from the redundancy fund or the exemption from social security contributions, the start of dismissal procedures is precluded individuals and those started after 23 February 2020 remain suspended. Furthermore, the suspension of collective dismissal procedures is confirmed. These provisions do not apply in the case of dismissals motivated by the definitive cessation of the business.</t>
  </si>
  <si>
    <t>Exemption from the payment of social security contributions</t>
  </si>
  <si>
    <t>An exemption from the payment of social security contributions is granted to employers (with the exception of the agricultural sector) who have suspended or reduced their activity due to the COVID emergency, for a maximum period of 4 months, usable by 31 May 2021.</t>
  </si>
  <si>
    <t>Title 2, Articles 12, 13 and 16</t>
  </si>
  <si>
    <t>Expanded compensation for workers in the sports sector</t>
  </si>
  <si>
    <t>An additional indemnity is recognized for all workers in the sports sector who had already received the indemnities provided for by the decrees "Cura Italia" (decree-law March 17, 2020, n. 18) and "Relaunch" (decree-law May 19, 2020 , no. 34). The amount has increased from 600 to 800 euros.</t>
  </si>
  <si>
    <t>Title 2, Article 17</t>
  </si>
  <si>
    <t>Expanding internet access in public schools</t>
  </si>
  <si>
    <t>This €325 million Italian scheme will ensure that 12,000 schools will be connected to very high-speed internet. The measure will help students and educators also in the context of the coronavirus outbreak, by giving them access to current and future online educational tools. This decision enables the use of public funds to provide very high-speed internet services to schools in areas of Italy where private investment is insufficient.</t>
  </si>
  <si>
    <t>https://ec.europa.eu/commission/presscorner/detail/en/ip_21_186</t>
  </si>
  <si>
    <t>Expansion of fund for cancelling the second IMU instalment (property tax)</t>
  </si>
  <si>
    <t>Expansion of fund for cancelling the second IMU instalment for the year 2020 by 11.1 million euros - direct expansion of Article 9 from the decree on 28/10/20</t>
  </si>
  <si>
    <t>Title 1, Article 1, Paragraphs 3-5</t>
  </si>
  <si>
    <t>Redetermination of the non-repayable contribution referred to in article 1 of the decree-law of 28 October 2020, n. 137 (largely grants for leisure and hospitality) and new contribution to favour of shopping center operators.</t>
  </si>
  <si>
    <t>Title 1, Article 1, Paragraph 0</t>
  </si>
  <si>
    <t>Expansion of measures to support schools and families</t>
  </si>
  <si>
    <t>Expansion of previous support measures to include more schools and students of a wider age range. Support for parents staying home to facilitate remote learning.</t>
  </si>
  <si>
    <t>https://www.gazzettaufficiale.it/eli/id/2020/10/28/20G00166/sg, http://www.governo.it/node/15531</t>
  </si>
  <si>
    <t>Title 3, Article 22</t>
  </si>
  <si>
    <t>Extended parental leave or babysitting bonuses for parents</t>
  </si>
  <si>
    <t>Provides parents whose children's schools have suspended class with 15 additional days of parental leave at 50 percent of remuneration. Alternatively, parents can access a bonus of up to €600 to purchase babysitting services (up to €1000 for the staff of the National Health Service and Law enforcement agencies).</t>
  </si>
  <si>
    <t>Extension of eligibility for layoff/redundancy fund</t>
  </si>
  <si>
    <t>Extends the layoff/redundancy fund to all employees in all production sectors. Employers who suspend or reduce their business due to the COVID-19 emergency can use layoff fund earnings for up to 9 weeks.</t>
  </si>
  <si>
    <t>Extension of emergency income measures</t>
  </si>
  <si>
    <t>All those who were already entitled to it and who in September had a value of family income lower than the amount of the benefit will be paid two months of emergency income. Funds used here were previously allocated under the 452 million euro fund for emergency income established in October.</t>
  </si>
  <si>
    <t>Extension of layoff provisions</t>
  </si>
  <si>
    <t>With an intervention worth 1.6 billion in total, a further 6 weeks of ordinary layoffs, in derogation and ordinary check related to the COVID-19 emergency, are arranged, to be used between 16 November 2019 and 31 January 2021 by companies who have exhausted the previous weeks of layoffs and by those subject to closure or limitation of economic activities.</t>
  </si>
  <si>
    <t>Title 2, Article 12</t>
  </si>
  <si>
    <t>Extension of moratorium on loans for SMEs</t>
  </si>
  <si>
    <t>Extension of moratorium on loans for SMEs: from 30 September 2020, the term is extended to 31 January 2021 (to 31 March 2021 for companies in the tourism sector)</t>
  </si>
  <si>
    <t>Extension of paid leave in the case of a serious handicap</t>
  </si>
  <si>
    <t>Extends paid monthly leave in the case of a serious handicap (as referred to in article 33, paragraph 3, of law no. 104) by an additional 12 days.</t>
  </si>
  <si>
    <t>Extension of social insurance and monthly employment benefit</t>
  </si>
  <si>
    <t>The New Social Insurance for Employment (Naspi) and the monthly unemployment benefit "DIS-COLL" are extended for a further two months for coordinated and ongoing collaborators whose period of use ends in the period between 1 May 2020 and June 30, 2020. New allowances
are introduced for some categories of workers. Among these, 1,000 euros for seasonal workers in tourism, spas and entertainment establishments damaged by the COVID-19 emergency and for other categories of workers (members of the entertainment workers' pension fund in possession of certain requirements, seasonal employees belonging to other sectors , the intermittent and the people in charge of home sales)</t>
  </si>
  <si>
    <t>Extension of tax deadlines</t>
  </si>
  <si>
    <t>The extension until 31 December 2020 of the suspension of the notification activities of new payment notices, of the payment of previously sent folders and of the other acts of the Collection Agent is arranged. At the same time, the period during which the instalment expires with the non-payment of 10 instalments, instead of 5, is also extended to 31 December.</t>
  </si>
  <si>
    <t>https://www.gazzettaufficiale.it/eli/id/2020/10/20/20G00149/sg, http://www.governo.it/node/15454</t>
  </si>
  <si>
    <t>DECRETO-LEGGE 20 ottobre 2020, n. 129</t>
  </si>
  <si>
    <t>Favourable tax provisions for transit providers</t>
  </si>
  <si>
    <t>Implements measures to counteract the impact of COVID-19 on transport service operators, including temporary tax exemptions and suspension of fees for port operations.</t>
  </si>
  <si>
    <t>Financial support for fishing, agriculture and aquaculture</t>
  </si>
  <si>
    <t>Establishes a fund to ensure the business continuity of agriculture, fishing, and aquaculture enterprises, to assist in covering loan and mortgage interest expenses for these industries, and to provide support during a temporary cessation of fishing activities.</t>
  </si>
  <si>
    <t>Fiscal measures to support household and business liquidity</t>
  </si>
  <si>
    <t>Various fiscal measures to support liquidity of households and businesses, including: suspension of deadlines for tax and contribution payments; the ability to pay in instalments without penalties; exemption from payment of taxes and fees for occupation of public spaces and areas (TOSAP/COSAP) until December for catering activities.</t>
  </si>
  <si>
    <t>Fixed-term recruitment of military doctors and nurses</t>
  </si>
  <si>
    <t>Funds for the recruitment of emergency medical personnel to deal with the current COVID-19 outbreak, especially military medical officials.</t>
  </si>
  <si>
    <t>Title 2, Article 10</t>
  </si>
  <si>
    <t>Food support</t>
  </si>
  <si>
    <t>Food support measures directed towards municipalities</t>
  </si>
  <si>
    <t>Fund for the purchase of anti-Covid vaccines and drugs</t>
  </si>
  <si>
    <t>€ 400 million have been allocated for 2021 for the purchase of anti-Covid vaccines and drugs. VAT on anti-Covid vaccines, as well as on swabs and tests, has been abolished.</t>
  </si>
  <si>
    <t>Fund for the support of non-profit organisations</t>
  </si>
  <si>
    <t>Fund for the support of non-profit organizations that have been particularly affected by the most recent COVID-19 lockdowns.</t>
  </si>
  <si>
    <t>Funding for state museums</t>
  </si>
  <si>
    <t>Funding to municipalities for energy efficiency and sustainable development</t>
  </si>
  <si>
    <t>Allocation of resources to Italian municipalities for the realisation of projects relating to energy efficiency measures and sustainable territorial development. These grants, with a value of EUR 19,329.89 each, are available to all the municipalities with less than 1,000 inhabitants (1940 municipalities in total).</t>
  </si>
  <si>
    <t>https://www.mise.gov.it/index.php/it/incentivi/energia/comuni-progetti-di-efficientamento-energetico-e-sviluppo-territoriale-sotto-ai-mille-abitanti</t>
  </si>
  <si>
    <t>Funding to support sports advertising</t>
  </si>
  <si>
    <t>Funding to boost advertising investments for professional and amateur sports societies and associations</t>
  </si>
  <si>
    <t>Funding to support transport activities</t>
  </si>
  <si>
    <t>Funding to support various transport activities. (Additional unspecified funding to be allocated to support of local public transportation.)</t>
  </si>
  <si>
    <t>Funds to support fruit and vegetable producers</t>
  </si>
  <si>
    <t>In order to cope with the market crisis of fourth range fruit and vegetable products as per the law of 13 May 2011, n. 77, and those of the so-called first evolved range, that is fresh, packaged, unwashed and ready for consumption, following the spread of the COVID-19 virus, to organizations of recognized fruit and vegetable producers and their associations a contribution is granted to cope with the reduction in value of the marketed production which occurred in the period of validity of the state of emergency with respect to the same period of the year previous one.</t>
  </si>
  <si>
    <t>General business liquidity support</t>
  </si>
  <si>
    <t>Further funding of business liquidity support from Title 1 of the November 9 decree</t>
  </si>
  <si>
    <t>Article 1</t>
  </si>
  <si>
    <t>Grant support for companies in agriculture, fisheries and aquaculture</t>
  </si>
  <si>
    <t>A 100 million euro fund is set up to support companies in the agricultural, fisheries and aquaculture sectors affected by the restrictive measures. The support is carried out through the granting of non-repayable grants to those who started the business after January 1, 2019 and to those who suffered a decrease in turnover of more than 25% in November 2020 compared to November 2019. Funding split evenly between agriculture and fishery archetypes (100 million EUR total)</t>
  </si>
  <si>
    <t>Title 1, Article 7</t>
  </si>
  <si>
    <t>Guarantees for investments that support exports</t>
  </si>
  <si>
    <t>Provides guarantees for investments that support exports.</t>
  </si>
  <si>
    <t>https://www.politico.eu/article/italy-adopts-e400b-liquidity-plan-amid-coronavirus-crisis/ ; https://www.whitecase.com/publications/alert/cure-italy-and-restore-liquidity-decrees-keeping-italian-companies-alive ; https://www.reuters.com/article/health-coronavirus-italy-decree/update-1-italy-announces-guarantees-for-bank-loans-worth-over-400-bln-euros-idUSL8N2BU5T8</t>
  </si>
  <si>
    <t>"Restore Liquidity" decree</t>
  </si>
  <si>
    <t>Incentive for purchase of new bike or electric scooter for urban residents</t>
  </si>
  <si>
    <t>The government will pay people living in urban areas with 50,000 residents or more 60% of the cost of a new bike or electric scooter and up to EUR 500 as part of efforts to promote eco-friendly alternatives to public transport in the wake of the coronavirus.</t>
  </si>
  <si>
    <t>https://www.thelocal.it/20200514/italy-offers-city-dwellers-up-to-500-to-buy-a-new-bike</t>
  </si>
  <si>
    <t>Incentives for purchase and registration of low-carbon cars</t>
  </si>
  <si>
    <t>State incentives for purchase and registration of low-carbon cars have been increased by 500 million EUR</t>
  </si>
  <si>
    <t>Incentives for the purchase of a new car</t>
  </si>
  <si>
    <t>Provision of economic incentive of up to 2,000 euros for those who scrap their old car and buy a new one instead.</t>
  </si>
  <si>
    <t>https://www.innovationpost.it/wp-content/uploads/2020/07/Ultimi-Emendamenti-approvati-DL-Rilancio.pdf</t>
  </si>
  <si>
    <t>Decreto Rilancio (Relaunch Decree) [Amendment]</t>
  </si>
  <si>
    <t>𝛾2</t>
  </si>
  <si>
    <t>Incentives for walking and cycling</t>
  </si>
  <si>
    <t>The council of Florence has proposed various incentives for green mobility (walking/cycling), including recognition of travel time as part of working time, the release of an anti-theft kit for the bicycles, a direct monetary contribution and the scrapping of vehicles in favour of the purchase of pedal-assisted bicycles.</t>
  </si>
  <si>
    <t>https://www.comune.fi.it/dalle-redazioni/piano-della-mobilita?language_content_entity=it</t>
  </si>
  <si>
    <t>Florence</t>
  </si>
  <si>
    <t>Income support for honorary magistrates in service</t>
  </si>
  <si>
    <t>Provides monthly €600 in support for a maximum of three months to honorary magistrates in service, based on the period of suspension of activity.</t>
  </si>
  <si>
    <t>http://www.governo.it/it/approfondimento/coronavirus-il-decreto-legge-2-marzo-2020/14225#DL17</t>
  </si>
  <si>
    <t>Income support for self-employed workers</t>
  </si>
  <si>
    <t>Monthly, non-taxable compensation of €600 for self-employed workers and VAT numbers. The compensation will impact almost 5 million people, including professionals not registered with orders, artisans, traders, seasonal workers, agricultural workers, entertainment sector workers, and others.</t>
  </si>
  <si>
    <t>Income support for workers not covered by other income support policies</t>
  </si>
  <si>
    <t>Establishes an Income of Last Resort Fund to cover those excluded from the €600 compensation mentioned above.</t>
  </si>
  <si>
    <t>Income Tax Reduction for Companies and Individuals</t>
  </si>
  <si>
    <t>An income tax reduction for companies and individuals, as part of the 2022 Italian Budget,</t>
  </si>
  <si>
    <t>https://www.bloomberg.com/news/articles/2021-12-30/italy-approves-36-billion-budget-to-cut-taxes-boost-growth#:~:text=Italy%20Annual%20Budget%202022%3A%20Lawmakers,Billion%20Spending%20for%20Growth%20%2D%20Bloomberg</t>
  </si>
  <si>
    <t>Increase in emergency fund for business and cultural institutions</t>
  </si>
  <si>
    <t>Increase in emergency fund for business and cultural institutions (to reach total of 231m EUR)</t>
  </si>
  <si>
    <t>Increase in emergency fund for cinema, entertainment and audiovisual industries</t>
  </si>
  <si>
    <t>Increase in emergency fund for cinema, entertainment and audiovisual industry (to reach total of 335m EUR)</t>
  </si>
  <si>
    <t>Increase in fund to support travel agencies, tour operators and tour guides</t>
  </si>
  <si>
    <t>Funding of EUR 25 billion is allocated to the Cura Italia Decree. EUR 2.64 bn is accounted for in detail in policy documents, and the remaining EUR 22.36 bn is captured as indiscriminate spending</t>
  </si>
  <si>
    <t>Liquidity and economic support</t>
  </si>
  <si>
    <t>Over EUR 130 billion are allocated to provide liquidity and support the economy with: non-refundable contributions, the cancellation of the balance and Italian regional production tax for June, contributions for rents and bills.</t>
  </si>
  <si>
    <t>http://www.mef.gov.it/focus/Decreto-rilancio-le-misure-per-rimettere-in-moto-il-Paese/#cont4 ; http://www.mef.gov.it/inevidenza/Decreto-Rilancio-155-miliardi-di-euro-per-la-Fase-due-dellEconomia/ ; https://www.mise.gov.it/index.php/it/198-notizie-stampa/2041093-decreto-rilancio-le-principali-misure-per-le-imprese ; https://www.gazzettaufficiale.it/eli/id/2020/05/19/20G00052/sg</t>
  </si>
  <si>
    <t>Liquidity support for tourism industry</t>
  </si>
  <si>
    <t>The Italian tourism sector has been hit hard by the economic consequences of the coronavirus outbreak. This €625 million Italian measure will help companies active in the tourism sector tackle the liquidity issues they are facing.</t>
  </si>
  <si>
    <t>https://ec.europa.eu/commission/presscorner/detail/en/ip_20_2310</t>
  </si>
  <si>
    <t>Loan guarantees for businesses</t>
  </si>
  <si>
    <t>Provides loan guarantees of up to 90 percent of loans for businesses via the publicly-owned export credit agency SACE.</t>
  </si>
  <si>
    <t>Loans and grants for production of medical equipment</t>
  </si>
  <si>
    <t>Invitalia authorised to grant subsidised loans or non-repayable grants to companies producing medical devices and personal protective equipment</t>
  </si>
  <si>
    <t>M1C1. Digitalisation, Innovation and Security in the Public Administration</t>
  </si>
  <si>
    <t>Support the cloud migration of central and local administrations by creating a national infrastructure and supporting administrations in the transformation process. Ensure full inter-operability between data from administrations. Digitise key procedures/user interfaces and internal processes. Offer state-of-the-art digital services to citizens. Strengthen the cybersecurity perimeter. Strengthen citizens' basic digital skills. Innovate the regulatory system to speed up ICT procurement.</t>
  </si>
  <si>
    <t>https://www.europarl.europa.eu/RegData/etudes/BRIE/2021/698847/EPRS_BRI(2021)698847_EN.pdf ; https://www.governo.it/sites/governo.it/files/PNRR.pdf</t>
  </si>
  <si>
    <t>National Recovery and Resilience Plan</t>
  </si>
  <si>
    <t>M1C2. Digitalisation, Innovation and Competitiveness in the Production System</t>
  </si>
  <si>
    <t>Promote innovation and digitalisation in the productive system by providing for significant investments in technological incentive, research and development, and industrial property reform. Also includes investments in network coverage, including FTTH, FWA and 5G Fibre.</t>
  </si>
  <si>
    <t>M1C3. Tourism and Culture</t>
  </si>
  <si>
    <t>Revive the tourism and culture sectors by enhancing cultural and historical sites in terms of beauty, safety, and accessibility. Enhancement of minor sites, such as villages, and the regeneration of urban suburbs, and tourist services.</t>
  </si>
  <si>
    <t>M2C1. Circular Economy and Sustainable Agriculture</t>
  </si>
  <si>
    <t>Improve waste management and the circular economy by strengthening infrastructure for separate collection, modernising or developing new waste treatment plants, filling the gap between the Northern and Center-South regions and innovate flagship projects for supply chain strategy. Finally, developing an agricultural supply chain and smart and sustainable food, to reduce the environmental impact of one of Italy's best qualities.</t>
  </si>
  <si>
    <t>M2C2. Renewable Energy, Hydrogen, Grid and Sustainable Mobility</t>
  </si>
  <si>
    <t>Investments and reforms to significantly increase the use of renewables through decentralised solutions and utility scales, as well as stronger networks to accommodate and synchronise new renewable resources, thereby encouraging decarbonisation. Particular emphasis is paid to production chains.</t>
  </si>
  <si>
    <t>M2C3. Energy Efficiency and Renovation of Buildings</t>
  </si>
  <si>
    <t>Strengthen energy efficiency by increasing the level of building efficiency.</t>
  </si>
  <si>
    <t>M2C4. Protection of Land and Water Resources</t>
  </si>
  <si>
    <t>Also, increase territorial security, especially the protection of green areas and biodiversity, the elimination of water and soil pollution, and increasing the availability of primary water infrastructure. Make the country more resilient to climate change.</t>
  </si>
  <si>
    <t>M3C1. Investments in the Rail Network</t>
  </si>
  <si>
    <t>Development of the Italian railway network: the completion of the main high-speed and high-capacity railway lines, and the integration of these and the regional railway network.</t>
  </si>
  <si>
    <t>M3C2. Intermodality and Integrated Logistics</t>
  </si>
  <si>
    <t>Support for the modernisation and digitalisation of the logistics sector within the economy.</t>
  </si>
  <si>
    <t>M4C1. Strengthening the Provision of Education Services: From Creches to Universities</t>
  </si>
  <si>
    <t>Make the tangible and intangible investments necessary to remedy the structural deficiencies that are significant in all levels of education. Strengthen the apprenticeship system, and improve the skills of teaching staff, and increase the infrastructural and technological resources available to them.</t>
  </si>
  <si>
    <t>M4C2. From Research to Business</t>
  </si>
  <si>
    <t>Raise the growth potential of the economy by embracing Knowledge as a primary growth driver, thereby increasing the resilience and sustainability of the country's growth model.</t>
  </si>
  <si>
    <t>M5C1. Employment Policies</t>
  </si>
  <si>
    <t>Accompany the transformation of the labour market with adequate tools that facilitate occupational transitions, improve the employability of workers, and raise the level of job security through training. Establish the Employability Guarantee for Workers, which provides a single system for taking care of the unemployed, and helping them transition to employment.</t>
  </si>
  <si>
    <t>M5C2. Social Infrastructure, Households, the Community and the Third Sector</t>
  </si>
  <si>
    <t>Strengthen the role of territorial social services as an instrument of resilience, aiming at the definition of customised models for the care of families, minors, adolescents and children and elderly, as well as disabled people. Improve the protection system and the inclusion actions in favour of people in conditions of extreme marginalisation (e.g. homelessness) and offer wider structures and services. Integrate national policies and investments to ensure a multiple approach of more accessible public and private housing.</t>
  </si>
  <si>
    <t>M5C3. Special Interventions for Territorial Cohesion</t>
  </si>
  <si>
    <t>Strengthening of national strategy for inland areas, through measures to support the improvement of educational, healthcare, and social services. Economic and social enhancements of assets confiscated from the Italian Mafia. Develop tools to combat early school leaving and socio-educational services for minors. Develop infrastructures of ZES areas to increase the competitiveness of companies in these areas.</t>
  </si>
  <si>
    <t>M6C1. Local Networks, Facilities and Telemedicine for local healthcare</t>
  </si>
  <si>
    <t>Development of intermediate structures and telemedicine for territorial healthcare.</t>
  </si>
  <si>
    <t>M6C2. Innovation, Research and Digitalisation of the National Health Service</t>
  </si>
  <si>
    <t>Innovation, research and digitisation of the national health service, including the renovation and modernisation of existing technological and digital structures. Significant resources are allocated to scientific research and to promote technology transfer. Finally, strengthen the skills and human capital of the NHS through training.</t>
  </si>
  <si>
    <t>Measures for integrated digital teaching</t>
  </si>
  <si>
    <t>The primary purpose of these additional funds is the procurement of individual digital devices to make remote learning possible, especially for female students and less well off students.</t>
  </si>
  <si>
    <t>https://www.gazzettaufficiale.it/eli/id/2020/10/28/20G00166/sg, http://www.governo.it/node/15530</t>
  </si>
  <si>
    <t>Title 3, Article 21</t>
  </si>
  <si>
    <t>Measures for the functionality of the Police Forces and national fire brigade</t>
  </si>
  <si>
    <t>Funding to aid the police forces and fire brigade in containing the spread of COVID-19.</t>
  </si>
  <si>
    <t>https://www.gazzettaufficiale.it/eli/id/2020/10/28/20G00166/sg, http://www.governo.it/node/15532</t>
  </si>
  <si>
    <t>Title 3, Article 32</t>
  </si>
  <si>
    <t>Mitigate Rising Energy Prices</t>
  </si>
  <si>
    <t>4 Billion Euros to mitigate the impact of rising energy prices in Italy.</t>
  </si>
  <si>
    <t>National Fund for support to access rental housing</t>
  </si>
  <si>
    <t>Signed a decree that allocates EUR 60 million to the National Fund for support to access in rental housing. This represents an addition to the EUR 46 already allocated on April 2, 2020. The original purpose of the measure was to support municipalities and tenants, who were unable to pay lease fees and suffered from evictions due to arrears. The payments first flowed to municipalities, which then decided the individuals or rental agencies that met the eligibility conditions.</t>
  </si>
  <si>
    <t>http://www.mit.gov.it/comunicazione/news/coronavirus/coronavirus-da-de-micheli-60-milioni-per-sostegno-locazione ; http://www.mit.gov.it/comunicazione/news/casa-fondo-inquilini-morosi-morosita-incolpevole-affitto/coronavirus-da-ministra</t>
  </si>
  <si>
    <t>Non-repayable emergency grants for sectors affected by the new lockdown measures</t>
  </si>
  <si>
    <t>Non-repayable grant to be allocated to VAT operators of economic sectors affected by the new restrictive measures of decree of the President of the Council of Ministers of 3 November 2020</t>
  </si>
  <si>
    <t>Title 1, Article 2</t>
  </si>
  <si>
    <t>Payment of Public Administration Debt and extension of redundancy fund</t>
  </si>
  <si>
    <t>EUR 16 billion will extend the protection of the Redundancy Fund for the indemnities of seasonal workers, artisans, and traders, also cover the payment of Public Administration debt.</t>
  </si>
  <si>
    <t>Public guarantee for SME credit</t>
  </si>
  <si>
    <t>7.8 billion EUR (for 3-year period 2023-25) is refinanced for the Guarantee Fund for SMEs, to facilitate access to credit through the granting of a public guarantee</t>
  </si>
  <si>
    <t>Rail services compensation</t>
  </si>
  <si>
    <t>The European Commission has approved, under EU State aid rules, €511 million in Italian support to compensate providers of commercial, long-distance rail passenger services for the damage suffered between 8 March and 30 June 2020 due to the coronavirus outbreak</t>
  </si>
  <si>
    <t>https://ec.europa.eu/commission/presscorner/detail/en/ip_21_1107</t>
  </si>
  <si>
    <t>Recruitment of health professionals</t>
  </si>
  <si>
    <t>through an allocation of approximately € 650 million, 3,000 doctors and 12,000 nurses will be recruited to implement the immunisation plan.</t>
  </si>
  <si>
    <t>Refinancing of business support instruments: Development contracts</t>
  </si>
  <si>
    <t>Additional funding for development contracts</t>
  </si>
  <si>
    <t>Refinancing of business support instruments: Employment</t>
  </si>
  <si>
    <t>Additional funding for the safeguarding of employment levels and the continuation of business activity</t>
  </si>
  <si>
    <t>Refinancing of business support instruments: Innovation voucher</t>
  </si>
  <si>
    <t>Additional funding for the innovation voucher scheme</t>
  </si>
  <si>
    <t>Refinancing of business support instruments: IPCEI Fund</t>
  </si>
  <si>
    <t>IPCEI Fund to support businesses participating in the implementation of important projects of European interest</t>
  </si>
  <si>
    <t>Refinancing of business support instruments: New Sabatini Law</t>
  </si>
  <si>
    <t>Additional funding for the "new Sabatini" law which aims to facilitate access to corporate credit for the purchase of new instrumental goods / tangible assets</t>
  </si>
  <si>
    <t>b</t>
  </si>
  <si>
    <t>b13</t>
  </si>
  <si>
    <t>Reimbursement of electronic purchases</t>
  </si>
  <si>
    <t>Purchases made with electronic forms of payment are encouraged, as part of the “cashless plan”, with an allocation of € 1.75 billion for 2021 for the reimbursement of part of the purchases made with these payment methods.</t>
  </si>
  <si>
    <t>Requisition funds for medical equipment</t>
  </si>
  <si>
    <t>The Civil Protection may order the requisition by public or private subjects of health and medical-surgical facilities and of movable property necessary to face the health emergency. The Prefects may order the requisition of hotels or other properties with similar characteristics to house people under health surveillance</t>
  </si>
  <si>
    <t>Special fund for aviation income support and other aviation provisions</t>
  </si>
  <si>
    <t>Recognizes compensation for damages suffered by aviation companies that hold public passenger licenses and have public service obligations. Increases a special fund that provides income support and retraining services for aviation personnel. Establishes a new company controlled by the Ministry of Economy and Finance, or by the public, in light of the situation caused by the Alitalia emergency.</t>
  </si>
  <si>
    <t>Special support for cultural sector and research institutions</t>
  </si>
  <si>
    <t>Establishes a show, cinema and audiovisual emergency fund and supports provisions to support the cultural sector. Provides support for a fund for the emergency needs of institutions of high artistic, musical and choreutic training and for research institutions.</t>
  </si>
  <si>
    <t>Strengthening capital for state-controlled companies</t>
  </si>
  <si>
    <t>1.5 billion euros are allocated for the strengthening of capital, the relaunch and development of state-controlled companies.</t>
  </si>
  <si>
    <t>Strengthening investment and safety related to planning and construction</t>
  </si>
  <si>
    <t>Unspecified amount of funding to strengthen investment measures related to planning and construction: "The municipalities are expected to double in 2021 the contributions assigned for small works and the strengthening of the measures for contributions to make buildings and territory safe; in favour of local authorities, an increase in resources destined for the financing of the final and executive planning is envisaged; resources have been provided for the provinces and metropolitan cities to make schools safe."</t>
  </si>
  <si>
    <t>Strengthens loan guarantee fund for SMEs</t>
  </si>
  <si>
    <t>Strengthens the central guarantee fund for SMEs and for the renegotiation of existing loans. Extends provisions related to loan guarantees, suspends fees for accessing the fund and for non-completed transactions, facilitates loan provisions to self-employed workers and freelancers, and implements other, related provisions.</t>
  </si>
  <si>
    <t>Subsidies for electric and hybrid vehicles</t>
  </si>
  <si>
    <t>Temporary increase in subsidies for electric and hybrid vehicles of up to 6,000 EUR (as opposed to previous 4,000 EUR), which will apply from 1 August until the end of this year for electric and hybrid vehicles up to a gross list price of 61,000 EUR. Amendment to Decreto Rilancio (Relaunch Decree).</t>
  </si>
  <si>
    <t>http://images.go.wolterskluwer.com/Web/WoltersKluwer/%7B4b7e7413-13f5-46dc-b2a5-4bf2aad6f443%7D_conversione-decreto-legge-34-2020-testo-approvato-camera-deputati.pdf ; https://www.electrive.com/2020/07/14/italy-increases-electric-vehicle-subsidies/</t>
  </si>
  <si>
    <t>Supplementary support for cleaning schools and other spaces</t>
  </si>
  <si>
    <t>Provides funding to sanitize and clean school environments and environments in the provinces, cities and municipalities. Supports incentives for workplaces to implement additional sanitation activities.</t>
  </si>
  <si>
    <t>Supplementary support for ICU beds and medical programs</t>
  </si>
  <si>
    <t>Provides funding to support an increase in ICU beds and to support pulmonology and infectious diseases units.</t>
  </si>
  <si>
    <t>Supplementary support for overtime pay for additional public employees</t>
  </si>
  <si>
    <t>Provides funding to support overtime payment for tasks related to the COVID-19 emergency for police forces, armed forces, penitentiary police forces, fire brigade members, and other civil servants. Funds can also support personal protective equipment and sanitizing offices.</t>
  </si>
  <si>
    <t>Supplementary support for overtime pay for health workers</t>
  </si>
  <si>
    <t>Increases allocations for overtime payment to health workers during 2020.</t>
  </si>
  <si>
    <t>Support Companies Hiring Young Workers</t>
  </si>
  <si>
    <t>€1.24 billion Italian scheme to support companies hiring young workforce in the context of the coronavirus outbreak</t>
  </si>
  <si>
    <t>https://ec.europa.eu/commission/presscorner/detail/en/ip_21_4744</t>
  </si>
  <si>
    <t>Support for Companies</t>
  </si>
  <si>
    <t>€4.5 billion Italian scheme to support companies and the economy in the context of the coronavirus outbreak. Approved under the EU Temporary Framework.</t>
  </si>
  <si>
    <t>https://ec.europa.eu/commission/presscorner/detail/en/ip_21_5881</t>
  </si>
  <si>
    <t>Support for companies</t>
  </si>
  <si>
    <t>The European Commission has approved a €800 million Italian scheme to support companies affected by the coronavirus outbreak, active in Italy under “Development Contracts” for the implementation of priority projects.</t>
  </si>
  <si>
    <t>https://ec.europa.eu/commission/presscorner/detail/en/ip_21_2904</t>
  </si>
  <si>
    <t>Support for companies hiring young workers</t>
  </si>
  <si>
    <t>The European Commission has approved a €1.24 billion Italian scheme to support companies hiring young workforce in the context of the coronavirus outbreak.</t>
  </si>
  <si>
    <t>Support for exporting industries</t>
  </si>
  <si>
    <t>400 million euros for export support and international fairs.</t>
  </si>
  <si>
    <t>Title 1, Article 6</t>
  </si>
  <si>
    <t>Support for jobs and employment via REACT-EU</t>
  </si>
  <si>
    <t>The Commission has granted €4.7 billion to Italy under REACT-EU to support the country's response to the coronavirus crisis and to contribute to a sustainable socio-economic recovery.</t>
  </si>
  <si>
    <t>https://ec.europa.eu/commission/presscorner/detail/en/ip_21_4731</t>
  </si>
  <si>
    <t>Support for rail freight and commercial passenger operators affected</t>
  </si>
  <si>
    <t>The European Commission has approved, under EU State aid rules, a €270 million Italian measure supporting both the rail freight sector and the rail commercial passenger sector in the context of the coronavirus outbreak.</t>
  </si>
  <si>
    <t>https://ec.europa.eu/commission/presscorner/detail/en/ip_21_1353</t>
  </si>
  <si>
    <t>Support for rent payments for retail companies in locked down areas</t>
  </si>
  <si>
    <t>Tax credit for rents for non-residential properties and business leasing for the companies involved in the new restrictive measures of the Prime Minister's decree of Ministers of 3 November 2020.</t>
  </si>
  <si>
    <t>Title 1, Article 4</t>
  </si>
  <si>
    <t>Support for self-employed and healthcare professionals</t>
  </si>
  <si>
    <t>The European Commission has approved a €2.5 billion Italian scheme to support self-employed individuals and certain healthcare professionals in the context of the coronavirus outbreak, by partially exempting them from social security contributions.</t>
  </si>
  <si>
    <t>https://ec.europa.eu/commission/presscorner/detail/en/ip_21_3704</t>
  </si>
  <si>
    <t>Support for ski lift operators</t>
  </si>
  <si>
    <t>The European Commission has approved, under EU State aid rules, a €430 million Italian measure to compensate ski lift operators for the damages suffered</t>
  </si>
  <si>
    <t>Support for sports associations and amateur clubs</t>
  </si>
  <si>
    <t>To cope with the difficulties of amateur sports associations and clubs, a special Fund is set up, the resources of which will be assigned to the Sports Department. The Fund is financed for 50 million euros for 2020 for the adoption of support and recovery measures for amateur sports associations and clubs that have ceased or reduced their activity, taking into account the service of general interest that these associations carry out, especially for local communities and young people.</t>
  </si>
  <si>
    <t>Support for tourism sector</t>
  </si>
  <si>
    <t>The tourism sector will receive EUR 3 billion to finance tax credits for family holidays and the IMU (municipal real estate tax) exemption for the hospitality activities.</t>
  </si>
  <si>
    <t>SIndiscriminate</t>
  </si>
  <si>
    <t>Support for trade fairs and congress sector</t>
  </si>
  <si>
    <t>The European Commission has approved, under EU State aid rules, a €520 million Italian scheme to compensate companies active in the trade fairs and congress sector and their service providers for the damages suffered due to the restrictive measures introduced by the Italian government to limit the spread of the coronavirus.</t>
  </si>
  <si>
    <t>Support of health and safety</t>
  </si>
  <si>
    <t>Over EUR 5 billion will be dedicated to health and safety through the creation of new hospital beds, the hiring of new nurses, and the refinancing of the National Emergency Fund.</t>
  </si>
  <si>
    <t>Suspension of social security and tax payment for tourism industry</t>
  </si>
  <si>
    <t>Suspends payments of social security contributions and withholding taxes for accommodation facilities, travel agencies and tour operators until 30 April.</t>
  </si>
  <si>
    <t>Suspension of social security payments for agriculture and fishing businesses</t>
  </si>
  <si>
    <t>Suspension of social security payments for agriculture and fishing businesses, as in Title 1 Article 7 of this decree. Funding split evenly between agriculture and fishing archetypes (0.239bn EUR total).</t>
  </si>
  <si>
    <t>Suspension of social security payments for private employers</t>
  </si>
  <si>
    <t>Suspension of social security contributions and welfare for private employers with operational headquarters in territories affected by the new restrictive measures</t>
  </si>
  <si>
    <t>Title 2, Article 11</t>
  </si>
  <si>
    <t>Suspension of taxes and other payments for impacted sectors</t>
  </si>
  <si>
    <t>Suspends withholding tax payments, social security and welfare contributions and compulsory insurance premiums for two months and VAT payments for one month for impacted sectors, including tourism, hotels, spas, catering, culture, sports, education, events and other sectors.</t>
  </si>
  <si>
    <t>Suspension of VAT payments and payments related to withholding taxes</t>
  </si>
  <si>
    <t>Suspension of payments related to value added tax and suspension of payments related to withholding taxes.</t>
  </si>
  <si>
    <t>Tax credit for commercial rent payments</t>
  </si>
  <si>
    <t>Pays a tax credit equal to 60 percent of commercial rents for the month of March to shops. Suspends rent payments related to use of public sports facilities.</t>
  </si>
  <si>
    <t>Tax credits for development in hospitality and spa sector</t>
  </si>
  <si>
    <t>€180 million allocated for each of the years 2020 and 2021 for the tax credit for the redevelopment and improvements made by companies in the hospitality and spa sector, including farmhouses and campsites</t>
  </si>
  <si>
    <t>Tax credits for tourism properties</t>
  </si>
  <si>
    <t>Tax credit of 60% of rent or leasing or concession and exemption from paying the second instalment of the Single Municipal Tax (IMU) in 2020 for certain categories of properties in the tourism and culture sector (subsets are exempted for 2021 and 2022 as well)</t>
  </si>
  <si>
    <t>Tax deduction for thermal insulation refurbishment, PV installation and electric vehicles</t>
  </si>
  <si>
    <t>This measure is part of a wider EUR 155 billion economic recovery package (Decreto Rilancio).Among the different measures envisaged, there is a tax deduction at 110% of the costs for the energy and/or seismic refurbishment with the possibility of transferring the relative tax credit. It applies to works for thermal insulation and other energy efficiency measures. The interventions also include those for the reduction of seismic risk (sismabonus) and related to the installation of photovoltaic systems and columns for charging electric vehicles. It is still not clear if the scheme will demand a specific energy efficiency improvement/goal for the buildings to achieve.</t>
  </si>
  <si>
    <t>http://www.mef.gov.it/focus/Decreto-Rilancio-le-misure-per-rimettere-in-moto-il-Paese/#cont4 ; https://www.corteconti.it/Download?id=89684b0a-9c96-4e29-90f4-446858b94e9d</t>
  </si>
  <si>
    <t>Tax measures</t>
  </si>
  <si>
    <t>EUR 2 billion will support tax measures, including the elimination of value added tax (VAT) for individual protection devices.</t>
  </si>
  <si>
    <t>Temporary suspension of tax and social security contributions for individuals</t>
  </si>
  <si>
    <t>Suspends tax and social security contributions for taxpayers with a turnover of up to 2 million euros in March. Suspends withholding tax for some professionals for both March and April. Suspends Revenue Agency litigation and some other activities until the end of May.</t>
  </si>
  <si>
    <t>Tourism sector property tax expenses exemptions</t>
  </si>
  <si>
    <t>Expanded exemptions from IMU property taxes for tourism sector</t>
  </si>
  <si>
    <t>Ultra-broadband vouchers for schools and low-income households</t>
  </si>
  <si>
    <t>The Minister of Economic Development, Stefano Patuanelli, signed the implementing decrees relating to the interventions envisaged by the "School Plan" and the "Family Voucher Plan", as part of the Italian strategy of ultra-broadband, for which a total of EUR 600 million in funding is available. These are resources that COBUL, in the meeting held last May, allocated in favour of the connectivity of families and schools, also in consideration of the important social and economic value that technology had during the Covid emergency. Allocates 400 million euros for the activation of ultra-broadband services in over 32,000 school complexes throughout Italy, while the decree relating to the Family Plan supports with 200 million euros the internet connection of about 2.2 million households with ISEE under 20 thousand euros, through a voucher of 500 euros for the purchase of the connection and a tablet or personal computer.</t>
  </si>
  <si>
    <t>https://www.mise.gov.it/index.php/it/198-notizie-stampa/2041375-banda-ultralarga-firmati-i-decreti-attuativi-per-600-milioni-di-euro-nel-piano-scuola-e-nel-piano-voucher-famiglie</t>
  </si>
  <si>
    <t>Unemployment compensation via COVID bonus</t>
  </si>
  <si>
    <t xml:space="preserve">Signed a Decree that allows for the automatic disbursement of an April payment worth EUR 600 to Italian professionals who benefited from an analogous bonus for the month of March. The payment is a from of unemployment compensation related to COVID-19 (a so-called "Covid bonus"), and terms of unemployment are specified on the decree.
</t>
  </si>
  <si>
    <t>https://www.lavoro.gov.it/notizie/pagine/bonus-covid-per-iscritti-alle-casse-professionali-firmato-decreto-interministeriale.aspx/ ; https://www.lavoro.gov.it/documenti-e-norme/normative/Documents/2020/D-I-29052020.pdf</t>
  </si>
  <si>
    <t>Urgent provisions for rapid antigen swabs</t>
  </si>
  <si>
    <t>30 million euros for the procurement and distribution of rapid antigen swabs for COVID-19, for use by general practitioners and paediatricians.</t>
  </si>
  <si>
    <t>https://www.gazzettaufficiale.it/eli/id/2020/10/28/20G00166/sg, http://www.governo.it/node/15528</t>
  </si>
  <si>
    <t>Title 3, Article 18</t>
  </si>
  <si>
    <t>Voucher Scheme for High-Speed Broadband for SMEs</t>
  </si>
  <si>
    <t>€610 million voucher scheme to support access to high-speed broadband services by small and medium enterprises in Italy, to help with their digitisation process.</t>
  </si>
  <si>
    <t>https://ec.europa.eu/commission/presscorner/detail/en/ip_21_6892</t>
  </si>
  <si>
    <t>Wage support for parents during school closures</t>
  </si>
  <si>
    <t>A wage replacement of up to 50% for parents who are unable to work remotely and need to remain home due to school closures.</t>
  </si>
  <si>
    <t>Title 2, Article 13</t>
  </si>
  <si>
    <t>White year' for the self-employed</t>
  </si>
  <si>
    <t>Exemption from payment of social security contributions has been introduced for VAT holders and professionals belonging to professional associations affected by the pandemic, with an allocation of € 1 billion for 2021. The measure is aimed at individuals who generated an income of no more than € 50,000 in 2019 and recorded a drop in turnover or fees of no less than 33% in 2020 compared to the previous year.</t>
  </si>
  <si>
    <t>Jamaica</t>
  </si>
  <si>
    <t>Agriculture support</t>
  </si>
  <si>
    <t>$1.7 billion for rural farm roads and productivity incentives to boost agriculture.</t>
  </si>
  <si>
    <t>JMD</t>
  </si>
  <si>
    <t>https://jis.gov.jm/govt-announces-60-billion-social-and-economic-recovery-programme/</t>
  </si>
  <si>
    <t>SERVE: Social and Economic Recovery and Vaccine Programme for Jamaica</t>
  </si>
  <si>
    <t>Assistance to farmers and fisherfolk</t>
  </si>
  <si>
    <t>1 billion Jamaican dollars to support farmers and fisherfolk. It will support the provision of equipment and machinery, such as tractors, bulldozers, backhoes and drones; infrastructure, such as greenhouses, post-harvest packing houses, shade houses and nurseries; and assistance to the Livestock subsector, including poultry, pigs, and small ruminants. Included is also support for climate smart production practices and technologies. Assume funding evenly split between agriculture and fishing archetypes (1bn JMD total).</t>
  </si>
  <si>
    <t>https://jis.gov.jm/1-billion-to-support-farmers-and-fisherfolk/</t>
  </si>
  <si>
    <t>Assistance to Small farmers (along with assistance to pig farmers)</t>
  </si>
  <si>
    <t>An additional 1 billion dollars allocated to the Productivity Incentive Programme of the Ministry of Industry, Commerce, Agriculture and Fisheries to assistance small farmers. It will also cover storage and slaughtering costs for 1000 pigs per month for 3 months starting May 2020.</t>
  </si>
  <si>
    <t>https://jis.gov.jm/1-billion-available-for-agriculture-programme-to-assist-small-farmers/</t>
  </si>
  <si>
    <t>Business COVID financing</t>
  </si>
  <si>
    <t>$5 billion has been allocated towards targeted financing for business affected by the pandemic.</t>
  </si>
  <si>
    <t>Covid-19 Allocation of Resources for Employees (CARE) programme</t>
  </si>
  <si>
    <t>A temporary cash transfer programme to support individuals and businesses to mitigate the economic impact of the
COVID-19 pandemic. It has 9 components. Assume funding split 9 ways. (9/9) OTHER COVID-19 SUPPORT PROGRAMMES</t>
  </si>
  <si>
    <t>https://jis.gov.jm/media/2020/04/CARE-Brochure-Ministry-of-Finance-2020.pdf</t>
  </si>
  <si>
    <t>A temporary cash transfer programme to support individuals and businesses to mitigate the economic impact of the COVID-19 pandemic. It has 9 components. Assume funding split 9 ways. (4/9) COVID-19 COMPASSIONATE GRANTS. The COVID Compassionate Grant is available to anyone in need (e.g. tertiary students, unemployed, informally employed, elderly, pensioners, etc.) who completes the required application form, is not formally employed, has not received, and does not intend to apply for any other cash benefit under the CARE Programme, with the exception of the Covid-19 PATH Grant</t>
  </si>
  <si>
    <t>A temporary cash transfer programme to support individuals and businesses to mitigate the economic impact of the COVID-19 pandemic. It has 9 components. Assume funding split 9 ways. (7/9) COVID-19 TOURISM GRANTS. Businesses operating in the tourism sector, inclusive of hotels, attractions and tours, which are registered with the Tourism Product Development Company (TPDCO) will be eligible to apply for and receive a one-off grant from a pool of $1.2 billion allocated for that purpose.</t>
  </si>
  <si>
    <t>A temporary cash transfer programme to support individuals and businesses to mitigate the economic impact of the
COVID-19 pandemic. It has 9 components. Assume funding split 9 ways. (1/9) SET CASH - SUPPORTING EMPLOYEES WITH TRANSFER OF CASH. The Supporting Employees with Transfer of Cash (SET Cash) Programme will provide temporary cash transfers to individuals where it can be verified that they lost their employment on or after March 10 2020, (the date of the first Covid case in Jamaica).</t>
  </si>
  <si>
    <t>A temporary cash transfer programme to support individuals and businesses to mitigate the economic impact of the
COVID-19 pandemic. It has 9 components. Assume funding split 9 ways. (2/9) BEST CASH - BUSINESS EMPLOYEE SUPPORT &amp; TRANSFER OF CASH. The Business Employee Support and Transfer of Cash (BEST Cash) Programme will provide temporary cash transfers to registered businesses operating within the tourism industry who are registered with the Tourism Product Development Company (TPDCO) based on the number of workers they keep employed who are at or under the income tax threshold of $1.5 million per annum</t>
  </si>
  <si>
    <t>A temporary cash transfer programme to support individuals and businesses to mitigate the economic impact of the
COVID-19 pandemic. It has 9 components. Assume funding split 9 ways. (3/9) COVID-19 GENERAL GRANTS (for a variety of businesses, including barbers, hairdressers, market vendors, taxi operators, night club operators, and craft vendors)</t>
  </si>
  <si>
    <t>A temporary cash transfer programme to support individuals and businesses to mitigate the economic impact of the
COVID-19 pandemic. It has 9 components. Assume funding split 9 ways. (5/9) COVID-19 PATH GRANTS. Additional payments to PATH beneficiaries (a Conditional Cash Transfer programme targeting vulnerable households within the population).</t>
  </si>
  <si>
    <t>A temporary cash transfer programme to support individuals and businesses to mitigate the economic impact of the
COVID-19 pandemic. It has 9 components. Assume funding split 9 ways. (6/9) COVID-19 SMALL BUSINESS GRANTS</t>
  </si>
  <si>
    <t>A temporary cash transfer programme to support individuals and businesses to mitigate the economic impact of the
COVID-19 pandemic. It has 9 components. Assume funding split 9 ways. (8/9) COVID-19 STUDENT LOAN RELIEF</t>
  </si>
  <si>
    <t>Extension to Healthcare Workers Incentive Programme</t>
  </si>
  <si>
    <t>Aims to boost staff morale</t>
  </si>
  <si>
    <t>https://jis.gov.jm/govt-allocates-540-million-to-continue-healthcare-workers-incentive-programme/</t>
  </si>
  <si>
    <t>Go Digital for MSMEs</t>
  </si>
  <si>
    <t>The government is supporting MSMEs to the tune of $1 billion to 'Go Digital'. Through the SERVE Jamaica Programme, MSMEs that qualify for the Development Bank of Jamaica’s Go-Digital Grant of $200,000 will now be eligible for up to $800,000 in 2% interest loans to be used to enhance their digital capabilities.</t>
  </si>
  <si>
    <t>https://jis.gov.jm/serve-jamaica-programme-provides-j1-billion-for-msmes-to-go-digital/</t>
  </si>
  <si>
    <t>Increased budgetary spending due to the coronavirus pandemic</t>
  </si>
  <si>
    <t>Increase in budget for 2021/2022 by $33B JMD, largely on health sector spending. The budgetary increase involves 27.5B JMD in non-debt expenditure, and interest payments comprising the remaining 5.5B JMD. Amongst other non-recurrent spending, 56% (15.6Bn JMD) is allocated to the health sector and in social support, increasing the budget to SERVE. 1Bn is included for the COVID-19 Vaccine Incentive Programme, and another 1.48Bn for the CARE Programme in funds not prior approved.</t>
  </si>
  <si>
    <t>https://jis.gov.jm/govt-provides-additional-support-for-health-sector-most-vulnerable-in-first-supplementary-estimates/ ; https://www.jamaicaobserver.com/front-page/-33-b-budget-hike-15-6-b-boost-for-health-social-welfare_232435</t>
  </si>
  <si>
    <t>First supplementary budget 2021/2022</t>
  </si>
  <si>
    <t>Internet services</t>
  </si>
  <si>
    <t>$1.8 billion to expand Wi-Fi and broadband in schools and communities, especially the rural areas.</t>
  </si>
  <si>
    <t>Measures for the housing sector</t>
  </si>
  <si>
    <t>Measures to stimulate the housing sector were announced. These include: reduction of interest rates on all new loans by 1 percent. Existing National Housing Trust loans to be reduced by 0.5 percent. Interest rate discounts for special groups and greater benefits to contributors over 65 years.</t>
  </si>
  <si>
    <t>https://jis.gov.jm/prime-minister-holness-announces-stimulus-measures-to-the-housing-sector-and-benefits-to-nht-contributors/</t>
  </si>
  <si>
    <t>Ministry of Health and Wellness COVID support</t>
  </si>
  <si>
    <t>$10.5 billion in special resources will be made available for the Ministry of Health and Wellness, including $6 billion for vaccines; $1 billion for personal protective equipment (PPE); $1 billion for drugs and reagents; $2 billion for the Regional Health Authorities (RHAs); and $500 million for additional Covid-related expenditure – extra cleaning, catering, and security.</t>
  </si>
  <si>
    <t>Miscellaneous MDAs</t>
  </si>
  <si>
    <t>Other ministries, departments and agencies (MDAs) are allocated a total of $0.8 billion under SERVE.</t>
  </si>
  <si>
    <t>MSME COVID-19 Recovery Programme</t>
  </si>
  <si>
    <t>Loan to the DBJ (Development Bank of Jamaica) of 3B Jm$ for a grant and loan support programme, for MSMEs hit by the COVID-19 pandemic.</t>
  </si>
  <si>
    <t>https://jis.gov.jm/3b-for-msme-covid-19-recovery-programme/</t>
  </si>
  <si>
    <t>Production incentive and climate mitigation/drought mitigation programme</t>
  </si>
  <si>
    <t>The programme provides support for production incentive to include seeds and other planting material, input material and technical assistance; drought mitigation and climate management support to include water and irrigation systems</t>
  </si>
  <si>
    <t>https://jis.gov.jm/agriculture-ministry-providing-50-million-for-production-incentive-drought-mitigation/</t>
  </si>
  <si>
    <t>Purchase Excess Produce from Farmers</t>
  </si>
  <si>
    <t>The Ministry of Industry, Commerce, Agriculture and Fisheries (MICAF) spent 240 million buying excess produce from farmers. The objective was to bring fresh produce to market and minimise the threat of waste, which had happened due to the fall in demand from the tourism sector, due to COVID-19.</t>
  </si>
  <si>
    <t>https://jis.gov.jm/govt-spending-240-million-to-purchase-excess-produce-from-farmers/</t>
  </si>
  <si>
    <t>Reduction in GCT (General Consumption Tax)</t>
  </si>
  <si>
    <t>General Consumption Tax (GCT) payable in respect to taxable goods and services was reduced from 16.5 percent to 15 percent.</t>
  </si>
  <si>
    <t>https://mof.gov.jm/mof-media/media-centre/press/2634-general-consumption-tax-gct-rate-reduces-from-16-5-to-15-effective-april-1-2020.html</t>
  </si>
  <si>
    <t>Rural Economic Development Initiative (II)</t>
  </si>
  <si>
    <t>Funded by the World Bank, REDI II aims to improve outputs in both the agricultural and tourism sectors, with the overall objective of enhancing access to markets and building climate-resilient approaches for targeted beneficiaries. Assume funding evenly split between agriculture and tourism sectors (6bn JMD total).
Building on the experience and outcomes of the initial phase, REDI II will focus on strengthening value chains and developing tourism clusters, with an emphasis on linking producers, service providers and buyers to improve economies of scale for small agricultural and tourism enterprises.</t>
  </si>
  <si>
    <t>https://jis.gov.jm/agriculture-and-fisheries-minister-endorses-redi-ii-project/</t>
  </si>
  <si>
    <t>Social Support</t>
  </si>
  <si>
    <t>$8.1 billion in targeted social support above and beyond what is usually provided, which will be targeted to the vulnerable and those who have fallen on hard times as a result of the COVID pandemic.</t>
  </si>
  <si>
    <t>Special Public Investment Infrastructure Programme</t>
  </si>
  <si>
    <t>$1.2 billion for the Montego Bay Bypass road construction.</t>
  </si>
  <si>
    <t>$0.5 billion for construction of new police divisional headquarters in Westmoreland and a new forensic pathology suite.</t>
  </si>
  <si>
    <t>$17.7 billion allocated to the South Coast Highway Project (for highway construction).</t>
  </si>
  <si>
    <t>$3.7 billion for the repair of roads across Jamaica</t>
  </si>
  <si>
    <t>$8 billion to be spent on the installation of drains, widening and dualisation of major thoroughfares and the construction of sidewalks. The policy is intended to 'improve productivity and increase resilience'.</t>
  </si>
  <si>
    <t>Tax credit for MSME</t>
  </si>
  <si>
    <t>The tax credit was passed for the benefit of the MSMEs that were struggling during Covid-19. There was also a reduction in regulatory fees for coconut, coffee, cocoa and spice farmers.</t>
  </si>
  <si>
    <t>https://jis.gov.jm/senate-passes-bill-to-facilitate-375000-income-tax-credit-for-msmes/</t>
  </si>
  <si>
    <t>Urban Development Corporation funding</t>
  </si>
  <si>
    <t>Funding allocation to complete construction of the Closed Harbour Beach Park and other activities.</t>
  </si>
  <si>
    <t>Welfare Programme for Public-Health Workers</t>
  </si>
  <si>
    <t>It aims to increase staff morale and build staff capacity within facilities.</t>
  </si>
  <si>
    <t>https://jis.gov.jm/ministry-launches-welfare-programme-for-public-health-workers/</t>
  </si>
  <si>
    <t>Japan</t>
  </si>
  <si>
    <t>1. Promoting national resilience with respect to disaster management</t>
  </si>
  <si>
    <t>Assume even split of spending (1/3). Making 5-year plan for promoting national resilience (project scale amounting 15 tn yen from FY2021 to 25), which accelerates measures to deal with severe natural disasters, preventive maintenance of infrastructures, and digitalization</t>
  </si>
  <si>
    <t>JPY</t>
  </si>
  <si>
    <t xml:space="preserve">https://www5.cao.go.jp/keizai1/keizaitaisaku/2020-2/20201208_economic_measures_all.pdf ; https://www5.cao.go.jp/keizai1/keizaitaisaku/2020-2/20201208_economic_measures.pdf </t>
  </si>
  <si>
    <t>Comprehensive Economic Measures to Secure People’s Lives and 
Livelihoods toward Relief and Hope</t>
  </si>
  <si>
    <t>Section 3 - Securing safety and relief with respect to disaster management</t>
  </si>
  <si>
    <t>1. Securing the Medical Treatment System and Supporting Medical Institutions</t>
  </si>
  <si>
    <t>Assume even split of unspecified spending (1/3). Additional subsidy for securing beds at hospitals and accommodations for patients with mild symptoms, Supporting medical institutions for preventing infections, Preferential remuneration for paediatrics etc.</t>
  </si>
  <si>
    <t>Section 1 - Containment measures for COVID-19</t>
  </si>
  <si>
    <t>1.1. Digitalization</t>
  </si>
  <si>
    <t>New fund (170 billion yen) for standardizing IT systems in local governments, promoting the use of “My Number Card”, Digitalization of education, Promoting R&amp;D towards Post 5G and Beyond 5G</t>
  </si>
  <si>
    <t>Section 2 - Promoting structural change and virtuous economic cycle for Post-Corona era</t>
  </si>
  <si>
    <t>1.2. Green society</t>
  </si>
  <si>
    <t>2 trillion-yen fund to support innovative technology developments which contribute to achieving 2050 carbon neutral target, Promoting EV (Electric Vehicle) and ZEH (Net Zero Energy House)</t>
  </si>
  <si>
    <t>2. Enhancing the Testing System and Developing Vaccine Distribution System</t>
  </si>
  <si>
    <t>Assume even split of unspecified spending (2/3). Financial assistance for taking PCR &amp; antigen-detection tests, Supporting productions of test kits, Ensuring the vaccination system including making the fee free for all applicants up until the first half of 2021</t>
  </si>
  <si>
    <t>2. Recovery from aftermaths of natural disasters</t>
  </si>
  <si>
    <t>Assume even split of spending (2/3). Supporting housing, employment and infrastructure to recover from aftermaths of severe natural disasters, such as the intense rainstorm disasters in July 2020</t>
  </si>
  <si>
    <t>2.1. Supporting business-style changes of SMEs &amp; re-building businesses of firms</t>
  </si>
  <si>
    <t>Assume even split of unspecified spending (1/6). New subsidy up to 100 million yen for supporting business-style changes of SMEs, Extending concessional (interest-free) loans and establishing new financial measures to support re-building businesses</t>
  </si>
  <si>
    <t>2.2. Promoting innovation</t>
  </si>
  <si>
    <t>Establishing a university fund amount to 10 trillion yen to improve research q environments and support young researchers with management reform of top universities in place</t>
  </si>
  <si>
    <t>2.3. Making supply chains resilient &amp; improving international competitiveness</t>
  </si>
  <si>
    <t>Assume even split of unspecified spending (2/6). Additional subsidy for making supply chains resilient, Promoting foreign investment to Japan &amp; international financial centers</t>
  </si>
  <si>
    <t>B31</t>
  </si>
  <si>
    <t>3. Containment measures based on data and technology</t>
  </si>
  <si>
    <t>1.5 trillion-yen increase in “Local Revitalization Grant for the Novel Coronavirus Disease,” including financing cooperation money to those businesses accepting the request of cutting operating hours.</t>
  </si>
  <si>
    <t>3. Securing people's safety and relief</t>
  </si>
  <si>
    <t>Assume even split of spending (3/3). Strengthening self-defence equipment, Subsidizing barrier-free investment of local public transportations, Continuing subsidy for special cars supporting elderly drivers</t>
  </si>
  <si>
    <t>3.1. Regional revitalization including encouraging people to go to regions</t>
  </si>
  <si>
    <t>Assume even split of unspecified spending (3/6). Extending “Go To Travel &amp; Eat” campaign, Developing environment for teleworking, Supporting online activities of culture, art, and sport</t>
  </si>
  <si>
    <t>3.2. Employment package to facilitate workers to move to growth sectors</t>
  </si>
  <si>
    <t>Assume even split of unspecified spending (4/6). New subsidy for both assignor and assignee firms, Extending and then gradually decreasing job retention scheme after next March</t>
  </si>
  <si>
    <t>3.3. Boosting agriculture, forestry and fisheries</t>
  </si>
  <si>
    <t>Assume even split of unspecified spending (5/6). Supporting exports of agricultural and fishery products. Funding split evenly between agriculture, forestry and fishery archetypes (1038.33bn JPY total)</t>
  </si>
  <si>
    <t>3.4. Supporting household &amp; private demand</t>
  </si>
  <si>
    <t>Assume even split of unspecified spending (6/6). Extending emergency small loans and life support loans &amp; housing benefit, Tax measure to promote employment and wage hike, Point reward for residential investment, Additional grant for single-parent households, Expanding grant for Infertility treatment</t>
  </si>
  <si>
    <t>4. International Cooperation for Containing Infectious Diseases</t>
  </si>
  <si>
    <t>Assume even split of unspecified spending (4/3). Contributions to Gavi, CEPI, Unitaid, Global Fund, GHIT; cooperation on vaccine development; expansion of the "COVID-19 Crisis Response Emergency Support Loan Program" of the Japan International Cooperation Agency (JICA).</t>
  </si>
  <si>
    <t>5G/6G R&amp;D</t>
  </si>
  <si>
    <t>Support for R&amp;D on post 5G / beyond 5G (6G)</t>
  </si>
  <si>
    <t>https://www.mof.go.jp/english/budget/budget/fy2020/05.pdf</t>
  </si>
  <si>
    <t>Third Stimulus Package</t>
  </si>
  <si>
    <t>Section 2 - Promoting structural change</t>
  </si>
  <si>
    <t>Acceleration of development of therapeutic drugs</t>
  </si>
  <si>
    <t>Funding for Japan Agency for Medical Research and Development for the development of cures and other treatments.</t>
  </si>
  <si>
    <t>http://japan.kantei.go.jp/ongoingtopics/_00015.html ; http://www.kantei.go.jp/jp/content/000060756.pdf</t>
  </si>
  <si>
    <t>Second COVID-19 Emergency Response Package</t>
  </si>
  <si>
    <t>Section 1</t>
  </si>
  <si>
    <t>Acceleration of development of therapeutic drugs and vaccines</t>
  </si>
  <si>
    <t>Assume even split of spend (4/8). Facility development project for the production of AVIGAN. Accelerating the development of therapeutic pharmaceuticals and vaccines by funding and subsidizing the Japan Agency for Medical Research and Development.</t>
  </si>
  <si>
    <t>https://www5.cao.go.jp/keizai-shimon/kaigi/minutes/2020/0407/shiryo_01.pdf; https://www5.cao.go.jp/keizai1/keizaitaisaku/2020/20200420_economic_measures.pdf</t>
  </si>
  <si>
    <t>First Economic Stimulus Package</t>
  </si>
  <si>
    <t>Section 1.4</t>
  </si>
  <si>
    <t>Agricultural upgrades</t>
  </si>
  <si>
    <t>Promotion of high profitability by converting paddy fields into farmlands, generalization, and large plots</t>
  </si>
  <si>
    <t>Cash flow measures - large corporation</t>
  </si>
  <si>
    <t>Unspecified cash flow measures for large corporations</t>
  </si>
  <si>
    <t>Section 3</t>
  </si>
  <si>
    <t>Containment measures based on data and technology</t>
  </si>
  <si>
    <t>Miscellaneous spending classified under 'containment measures based on data and technology'</t>
  </si>
  <si>
    <t>Section 1 - Virus Containment Measures</t>
  </si>
  <si>
    <t>Containment measures for localities</t>
  </si>
  <si>
    <t>Local revitalisation grant for COVID-19</t>
  </si>
  <si>
    <t>defence funding</t>
  </si>
  <si>
    <t>Ensuring a stable operation system of the Self-defence Forces</t>
  </si>
  <si>
    <t>Deferment of collection of local taxes, etc.</t>
  </si>
  <si>
    <t>Local governments are requested to take appropriate measures in a prompt and flexible manner, such as deferment of collection.</t>
  </si>
  <si>
    <t>https://www.kantei.go.jp/jp/singi/novel_coronavirus/th_siryou/kinkyutaiou3_corona.pdf</t>
  </si>
  <si>
    <t>Emergency measures to address livelihood insecurity</t>
  </si>
  <si>
    <t>Section 4</t>
  </si>
  <si>
    <t>Deferment of payment of national tax and social insurance contributions, etc.</t>
  </si>
  <si>
    <t>The deferment system of payment of national tax and social insurance premiums will be actively publicized, and taxpayers who have difficulties in making payment at one time shall be dealt with promptly and flexibly, taking into consideration their circumstances. In addition, exemption or reduction of delinquent tax and arrears will be provided.</t>
  </si>
  <si>
    <t>Development of medical care provision system</t>
  </si>
  <si>
    <t>Enhancing medical treatment systems. Securing more than 5000 hospital beds for emergencies, and provide support for installation of equipment such as respirators.</t>
  </si>
  <si>
    <t>Digital infrastructure for local organisations</t>
  </si>
  <si>
    <t>Support for digital infrastructure reform of local organizations</t>
  </si>
  <si>
    <t>Digital transformation through remotization</t>
  </si>
  <si>
    <t>Assume even split of spend (3/4). Expansion of work style reform support subsidy. Expansion of consultation system by telework manager. Capital investment tax system for SMEs for telework, etc. Securing learning opportunities by accelerating the construction of distance lesson environment at universities. Promotion of the development of superfast optical fibre bases to support home-based learning, work from home, online medical treatment, etc.</t>
  </si>
  <si>
    <t>Section 4.3</t>
  </si>
  <si>
    <t>Disaster recovery project costs</t>
  </si>
  <si>
    <t>Disaster waste treatment</t>
  </si>
  <si>
    <t>Distribution funding for tests</t>
  </si>
  <si>
    <t>Implementation of PCR test, antigen test, etc.</t>
  </si>
  <si>
    <t>Early execution of public resilience investment</t>
  </si>
  <si>
    <t>Assume even split of spend (4/4). The Government will flexibly implement public investments that contribute to productivity improvement, restoration and reconstruction, building national resilience such as disaster prevention and disaster reduction, and infrastructure repair and maintenance.</t>
  </si>
  <si>
    <t>Section 4.4</t>
  </si>
  <si>
    <t>Eating out incentives</t>
  </si>
  <si>
    <t>Go To Eat</t>
  </si>
  <si>
    <t>Educational support (a)</t>
  </si>
  <si>
    <t>Additional placement of teachers and assistant teachers (31.8bn)</t>
  </si>
  <si>
    <t>https://japan.kantei.go.jp/ongoingtopics/_00028.html ; https://www.reuters.com/article/us-health-coronavirus-japan-stimulus/japan-approves-fresh-1-1-trillion-stimulus-to-combat-pandemic-pain-idUSKBN2323D3</t>
  </si>
  <si>
    <t>Second stimulus package (second supplementary budget)</t>
  </si>
  <si>
    <t>Educational support (b)</t>
  </si>
  <si>
    <t>Educational support and preventive measures against infection to reopen school (42.1bn)</t>
  </si>
  <si>
    <t>Educational support (c)</t>
  </si>
  <si>
    <t>Deploying optical fibre for educational ICT platform (50.2bn)</t>
  </si>
  <si>
    <t>Enhancement of information dissemination</t>
  </si>
  <si>
    <t>Assume even split of spend (6/8). Strengthening public relations by launching a portal site. Strengthening communication with foreign audience regarding Japan's measures through social and other media. Equipping means for transmitting information on the novel coronavirus disease from local governments to their residents.</t>
  </si>
  <si>
    <t>Section 1.6</t>
  </si>
  <si>
    <t>Enhancing after-school club programs due to school closures</t>
  </si>
  <si>
    <t>With regard to securing a place for children to go, the government will provide necessary support to ensure the safety of children, while sufficiently minimizing the economic burdens of parents. Bear the additional costs associated with opening after-school clubs from the morning at government expense (subsidy rate: 10/10). Cover the reduction and exemption of user fees for family support center services at the government expense (subsidy rate: 10/10). Increase the discount voucher limit for the private-sector-led babysitter user support services (increase from 24 vouchers a month to 120 vouchers).</t>
  </si>
  <si>
    <t>Section 2</t>
  </si>
  <si>
    <t>Enhancing PCR screening systems</t>
  </si>
  <si>
    <t>Strengthen the system so as to let all patients take PCR tests when physicians deem it necessary for diagnosis at outpatient facilities for Japanese returnees and potential contacts and other facilities. Supporting the instalment of PCR screening equipment in the private sector, etc., to further increase screening capacity (up to around 7,000 tests per day). Apply medical insurance to PCR tests (eligible patients will continue not to incur out-of-pocket expenses as publicly funded).</t>
  </si>
  <si>
    <t>Enhancing productivity through structural changes and innovation</t>
  </si>
  <si>
    <t>Miscellaneous spending classified under 'enhancing productivity through structural changes and innovation'</t>
  </si>
  <si>
    <t>Enhancing testing and vaccine distribution</t>
  </si>
  <si>
    <t>Miscellaneous spending classified under 'enhancing the testing system and developing vaccine distribution system</t>
  </si>
  <si>
    <t>Establishment of green housing point system</t>
  </si>
  <si>
    <t>Expanding of “Special Allocation for Revitalization to Cope with COVID-19”</t>
  </si>
  <si>
    <t>“Special Allocation for Revitalization to Cope with COVID-19” expanded by 2000bn yen.</t>
  </si>
  <si>
    <t>Expanding special measures on the Employment Adjustment Subsidies</t>
  </si>
  <si>
    <t>The government will significantly expand special measures on the Employment Adjustment Subsidies so as to protect employment and secure the stability of the people’s lives even in such a situation. Expand the scope of the special measures to all business owners, clarify eligibility criteria (such as simultaneous closure), and apply retroactively back to January, 2020. Increase the subsidy rate for certain areas (SMEs: increase from 2/3 to 4/5; large enterprises: from 1/2 to 2/3).</t>
  </si>
  <si>
    <t>Expansion of payments to households</t>
  </si>
  <si>
    <t>Update from previous stimulus package on 07/04/20 - Payments to households changed from 300,000 yen for badly impacted households to 100,000 yen for all households. Value of section II, "Protecting employment and keeping business viable", is raised from 22.0 trillion to 30.8 trillion. Total value of the package is raised from 39.5 to 48.4 trillion.</t>
  </si>
  <si>
    <t>https://www5.cao.go.jp/keizai1/keizaitaisaku/2020/20200420_economic_measures.pdf</t>
  </si>
  <si>
    <t>Amended First Economic Stimulus Package</t>
  </si>
  <si>
    <t>Expansion of special provisions for emergency small funds, etc. for individuals</t>
  </si>
  <si>
    <t>A reserve fund (10.4 billion yen) will be promptly provided for emergency small loans to those who are affected by the new coronavirus infection, have a decrease in income due to absence from work, etc., and require loans for urgent and temporary livelihood support.</t>
  </si>
  <si>
    <t>Financial support for employees</t>
  </si>
  <si>
    <t>451.9 billion yen budgeted in the General Account, including transfer to the Special Account for Employment Insurance and financial support for employees who work less than 20 hours per week. In addition, ¥857.6bn is budgeted in the Special Account for Employment Insurance.</t>
  </si>
  <si>
    <t>Financial support for medical institutions</t>
  </si>
  <si>
    <t>First COVID-19 Emergency Response Package</t>
  </si>
  <si>
    <t>A first package to address immediate expenditures related to COVID-19, largely to bolster medical capacity. *Note: government sources breaking down this package have not been able to be found thus far.</t>
  </si>
  <si>
    <t>https://www.nippon.com/en/news/yjj2020021301228/japan-unveils-emergency-measures-to-fight-coronavirus.html</t>
  </si>
  <si>
    <t>Fiscal supports for local government efforts and misc. other emergency measures that adapt to situational changes</t>
  </si>
  <si>
    <t>The government has decided to disburse special allocation tax in cases where local governments need to bear the cost when implementing the first emergency response package. In addition, it will respond accordingly so as not to hinder the fiscal management of local governments with respect to burdens that local governments need to bear for the implementation of this response package.</t>
  </si>
  <si>
    <t>Fund for green projects</t>
  </si>
  <si>
    <t>2 trillion yen to assist ambitious green projects over the next decade. Includes investment in hydrogen and low cost storage batteries.</t>
  </si>
  <si>
    <t>Funding support for SMEs</t>
  </si>
  <si>
    <t>Grants to agriculture, forestry and fishery sectors</t>
  </si>
  <si>
    <t>Establishing a grant to sustain businesses for agriculture, forestry and fisheries (20bn)</t>
  </si>
  <si>
    <t>Enhancing grants for micro, small and medium sized business operators (100bn)</t>
  </si>
  <si>
    <t>Health-related measures (a1)</t>
  </si>
  <si>
    <t>Emergency Comprehensive Support Grant For Novel Coronavirus Disease, of which long-term care 609.1bn</t>
  </si>
  <si>
    <t>Health-related measures (a2)</t>
  </si>
  <si>
    <t>Emergency Comprehensive Support Grant For Novel Coronavirus Disease, of which medical care (1,627.9bn)</t>
  </si>
  <si>
    <t>Health-related measures (b)</t>
  </si>
  <si>
    <t>Distribution of medical masks to medical institutions (437.9bn)</t>
  </si>
  <si>
    <t>Health-related measures (c)</t>
  </si>
  <si>
    <t>Development of medicine and vaccines (205.5bn)</t>
  </si>
  <si>
    <t>Increased tax flexibility</t>
  </si>
  <si>
    <t>Extension of tax return deadline to April 16, 2020, temporary measures related to driver’s license renewal. Actively publicize grace system for national taxes and social insurance premiums and take other swift and flexible responses. Take flexible responses for public construction works (such as, extension of construction period) and carry-overs.</t>
  </si>
  <si>
    <t>Infectious disease control</t>
  </si>
  <si>
    <t>Infectious disease control projects due to the postponement of the Tokyo Olympic and Paralympic Games</t>
  </si>
  <si>
    <t>International cooperation such as contributions to emergency assistance to infected countries</t>
  </si>
  <si>
    <t>Assume even split of spend (7/8). Contribution to global health efforts in order to prevent virus inflow into Japan. Grant aid in the field, drug and supplies support, technical cooperation; cooperation with UNICEF, UNDP, IMF, WBG, ADB.</t>
  </si>
  <si>
    <t>Section 1.7</t>
  </si>
  <si>
    <t>Local public transport support</t>
  </si>
  <si>
    <t>Priority support for maintenance and revitalization of local public transportation</t>
  </si>
  <si>
    <t>Maintaining employment</t>
  </si>
  <si>
    <t>Assume even split of spend (1/4). Government will raise the subsidy rate to 4/5 for small and medium enterprises and 2/3 for large enterprises. In addition, if no employees are laid off, the subsidy rate will be 9/10 for SMEs and 3/4 for large enterprises. In addition, employment adjustment subsidy will be expanded to include non-regular workers who are not covered by employment insurance.</t>
  </si>
  <si>
    <t>Section 2.1</t>
  </si>
  <si>
    <t>Mask related measures</t>
  </si>
  <si>
    <t>Mask related measures. Purchase 20 million fabric masks and 15 million surgical masks for distribution to medical institutions. Support for domestic mask manufacturers.</t>
  </si>
  <si>
    <t>Measures related to suspension of school lunches</t>
  </si>
  <si>
    <t>With regard to the suspension of school lunches, the government aims to ensure that parents do not have to pay for school meal fees from March 2, 2020 through spring break. Call for refunds of school meal fees to parents, and support bearing associated costs. Provide support tailored to stakeholders such as school meal providers, food suppliers, and dairy farmers.</t>
  </si>
  <si>
    <t>Measures to prevent the spread of infection</t>
  </si>
  <si>
    <t>Measures to prevent the spread of infection in nursery school and long-term care facilities. Purchasing disinfectants, dispatching experts where there are disease clusters.</t>
  </si>
  <si>
    <t>Misc disaster resilience and management</t>
  </si>
  <si>
    <t>Miscellaneous spending classified under "Promoting national resilience with respect to disaster management"</t>
  </si>
  <si>
    <t>Misc 'Securing people’s safety and relief'</t>
  </si>
  <si>
    <t>Miscellaneous 'Securing people’s safety and relief'</t>
  </si>
  <si>
    <t>Misc. enhancing financial support</t>
  </si>
  <si>
    <t>Unspecified funds under "Enhancing financial support" for businesses</t>
  </si>
  <si>
    <t>Misc. health-related measures</t>
  </si>
  <si>
    <t>Unspecified funds under "Supporting medical treatment providers"</t>
  </si>
  <si>
    <t>Misc. international cooperation for containing COVID-19</t>
  </si>
  <si>
    <t>Miscellaneous spending classified under "International cooperation for containing the COVID-19"</t>
  </si>
  <si>
    <t>Misc. other supports</t>
  </si>
  <si>
    <t>Unspecified funds under "Other supports"</t>
  </si>
  <si>
    <t>Misc. responses for issues arising from temporary school closures</t>
  </si>
  <si>
    <t>Unspecified funds in section 2, "Responses for issues arising from temporary school closures". Note: may be a result of rounding down the value of other components of this section. Adding all the components of section 2 leaves 0.6 billion unaccounted for from the stated value of the section (246.3 billion). However, including this 0.6 billion raises the sum of the whole package 0.1 billion above its stated value (to 430.9 rather than the stated value of 430.8 billion).</t>
  </si>
  <si>
    <t>Misc. unspecified funds</t>
  </si>
  <si>
    <t>Misc. funds unaccounted for in any of the above sections but included in the total value (40 trillion yen) of the package "Comprehensive Economic Measures to Secure People’s Lives and Livelihoods toward Relief and Hope". Note: may be related to rounding down of individual section values or accounting for potential additional costs.</t>
  </si>
  <si>
    <t>Natural disaster recovery</t>
  </si>
  <si>
    <t>Miscellaneous 'recovery from aftermaths of natural disasters'</t>
  </si>
  <si>
    <t>𝜏Indiscriminate</t>
  </si>
  <si>
    <t>Payments for medical services</t>
  </si>
  <si>
    <t>Support for medical institutions such as paediatrics through payments for medical services</t>
  </si>
  <si>
    <t>Postponement of payment of utility bills, etc.</t>
  </si>
  <si>
    <t>For those who, due to the effects of COVID-19, are experiencing difficulties in paying their electricity and other utility bills (water, sewerage, NHK, electricity, gas, and fixed and mobile phone usage fees), the government will take prompt and flexible measures, such as postponing payment, in consideration of their circumstances.</t>
  </si>
  <si>
    <t>Preparation for the future</t>
  </si>
  <si>
    <t>Considering the situation of the disease and economic trends, in order to make adequate preparations to take necessary measures without hesitation, the Government will set up the “Reserve Funds for Novel Coronavirus Disease (Tentative Name)” of a scale large than ever.</t>
  </si>
  <si>
    <t>Section 5</t>
  </si>
  <si>
    <t>Promoting telework</t>
  </si>
  <si>
    <t>Due to the recent temporary school closures, it is expected that opportunities for parents to work at home will increase. Taking this opportunity of disease control, including the perspective of the prevention of the spread of infections, the government will strongly promote teleworking so that people can work even during disease control, and make a new work-style model take root.</t>
  </si>
  <si>
    <t>Promotion of the spread of My Number Card</t>
  </si>
  <si>
    <t>Promotion of the spread of My Number Card (digital identity card)</t>
  </si>
  <si>
    <t>Proper and timely implementation of reserve fund</t>
  </si>
  <si>
    <t>The Government will promptly and flexibly respond to necessary expenses incurred due to unexpected shortages resulting from the spread of infection through the timely and appropriate execution of the "Reserve Fund for the Novel Coronavirus Disease."</t>
  </si>
  <si>
    <t>Section 4 - Proper and timely implementation of reserve fund</t>
  </si>
  <si>
    <t>Public health measures</t>
  </si>
  <si>
    <t>Measures to prevent the spread of infection in local public transportation systems (13.8bn)</t>
  </si>
  <si>
    <t>Enhancing capacity of self-defence forces to prevent and respond to infectious disease (6.3bn)</t>
  </si>
  <si>
    <t>Public works disaster resilience</t>
  </si>
  <si>
    <t>Promoting national resilience with respect to disaster management (public works)</t>
  </si>
  <si>
    <t>Realizing digitalization and green society</t>
  </si>
  <si>
    <t>Miscellaneous spending classified under 'Realizing digitalization and green society'</t>
  </si>
  <si>
    <t>Realizing positive economic cycles</t>
  </si>
  <si>
    <t>Miscellaneous spending classified as 'realizing positive economic cycles in regions &amp; employment led by private demand'</t>
  </si>
  <si>
    <t>Reducing covid spread at medical institutions</t>
  </si>
  <si>
    <t>Support for preventing infection spread at medical institutions such as medical and inspection institutions</t>
  </si>
  <si>
    <t>Reserves allocated for emergency spending</t>
  </si>
  <si>
    <t>Contingency funds for COVID-19</t>
  </si>
  <si>
    <t>Revitalization of local economy</t>
  </si>
  <si>
    <t>Assume even split of spend (2/2). Setting up “Local Revitalization Grant For Novel Coronavirus Disease”. Emergency support project for ensuring the availability of labour force in agriculture and fisheries. Introduction and demonstration of smart agriculture to resolve labour shortage. Emergency measures business for facilitating distribution of beef calves. Art caravans by local cultural and arts related organizations and artists including students and amateurs. Funding split evenly between agriculture and fisheries archetypes (1650bn JPY)</t>
  </si>
  <si>
    <t>Section 3.2</t>
  </si>
  <si>
    <t>Secure supply of masks and disinfectants</t>
  </si>
  <si>
    <t>Assume even split of spend (1/8). Subsidies for setting up production facilities for masks and disinfectant solution. Distribution of cloth masks to long-term care facility users and pregnant women. Support for preventing the spread of the disease such as purchasing masks at schools and child welfare facilities. Distribution of cloth masks to all households.</t>
  </si>
  <si>
    <t>Section 1.1</t>
  </si>
  <si>
    <t>Securing medical treatment system and supporting medical institutions</t>
  </si>
  <si>
    <t>Miscellaneous spending classified under 'securing medical treatment system and supporting medical institutions'</t>
  </si>
  <si>
    <t>SME emergency small loans</t>
  </si>
  <si>
    <t>Special measures for emergency small loans, etc.</t>
  </si>
  <si>
    <t>Smooth business of overseas companies, export power of agriculture, forestry and fishery products</t>
  </si>
  <si>
    <t>Assume even split of spend (2/4). There are obstacles to the overseas expansion of SMEs such as restrictions on overseas travel due to the effect of the novel coronavirus disease. The Japan External Trade Organization (JETRO) will strengthen the consultation system for companies with overseas presence and the support for cross-border EC to provide detailed support for overseas operation and market development of SMEs. In addition, the Government will support the overseas promotion of domestic contents including entertainment and art.</t>
  </si>
  <si>
    <t>Section 4.2</t>
  </si>
  <si>
    <t>Special loans from emergency small funds for individuals</t>
  </si>
  <si>
    <t>The government will make an exception in the living and welfare fund loan program, for households facing income decline due to the impacts of COVID-19. Establish Special Loans from Emergency Small Funds (emergency small loan: incremental from 100,000 yen to 200,000 yen, with no interest and with possible exemption).</t>
  </si>
  <si>
    <t>Strengthening international cooperation</t>
  </si>
  <si>
    <t>The government will proactively contribute to global efforts on disease control, for developing countries affected by the spread of COVID-19. Contribution to emergency assistance provided by WHO and other organizations.</t>
  </si>
  <si>
    <t>Strengthening medical care provision</t>
  </si>
  <si>
    <t>Assume even split of spend (3/8). Development of medical treatment structures at National Hospital Organization (NHO) and Japan Community Health care Organization (JCAHO). Ensuring proper setup of medical institutions in prefectures (beds, ventilators, oxygenators, medical workers, etc.) and making available medical treatment facilities other than medical institutions for people with mild symptoms. Facility development and maintenance project for ventilator production. Government to bear the hospitalization treatment expenses for patients of novel coronavirus disease.</t>
  </si>
  <si>
    <t>Section 1.3</t>
  </si>
  <si>
    <t>Strengthening public communication and misc. other measures to prevent the spread of infection and the establishment of a medical care provision system</t>
  </si>
  <si>
    <t>The government will provide key information through the website of the Ministry of Health, Labour and Welfare, Government Public Relations, and other means to various stakeholders including the public companies, and local governments. Such key information includes the status of the COVID-19 outbreak, ways to prevent infection such as washing hands, typical clinical data, the system for medical consultations and testing, medical facilities providing care, among others.</t>
  </si>
  <si>
    <t>Strengthening the inspection system for early detection of infection</t>
  </si>
  <si>
    <t>Assume even split of spend (2/8). Strengthening the quarantine and inspection system by deploying PCR inspection equipment at quarantine stations nationwide. Making sure that PCR tests, etc. are conducted by having the Government pay for the expense to be borne by the individual after applying insurance. Dispatching cluster experts to infected areas.</t>
  </si>
  <si>
    <t>Section 1.2</t>
  </si>
  <si>
    <t>Strengthening the system for returnees</t>
  </si>
  <si>
    <t>Assume even split of spend (5/8). Strengthening the quarantine and test system by deploying PCR test equipment at quarantine stations throughout Japan. Improving facilities where returnees who need isolation can be accepted.</t>
  </si>
  <si>
    <t>Section 1.5</t>
  </si>
  <si>
    <t>Subsidies for infertility treatment</t>
  </si>
  <si>
    <t>Expansion of subsidy measures for infertility treatment</t>
  </si>
  <si>
    <t>Subsidies for SME's</t>
  </si>
  <si>
    <t>Subsidy program for sustaining businesses, etc.</t>
  </si>
  <si>
    <t>Subsidy for companies to give workers paid leave</t>
  </si>
  <si>
    <t>Special measures for Employment Adjustment Subsidies</t>
  </si>
  <si>
    <t>Subsidy for restructuring businesses (SME's)</t>
  </si>
  <si>
    <t>Support for management conversion in SMEs (Subsidy for Restructuring Businesses)</t>
  </si>
  <si>
    <t>Supply chain reform</t>
  </si>
  <si>
    <t>Assume even split of spend (1/4). Program for Promote Investment in Japan to Strengthen Supply Chains. Supporting manufacturing facilities for the development of domestic manufacturing bases for pharmaceutical ingredients, etc. Support for conversion to a carbon free society by installing self-consumption type solar power generation facilities that contribute to companies' RE10021, etc. in light of bringing back the production bases to Japan.</t>
  </si>
  <si>
    <t>Section 4.1</t>
  </si>
  <si>
    <t>Supply chain support</t>
  </si>
  <si>
    <t>Support for making domestic and overseas supply chains resilient</t>
  </si>
  <si>
    <t>Support for art and cultural activities</t>
  </si>
  <si>
    <t>Emergency comprehensive support package for art and cultural activities</t>
  </si>
  <si>
    <t>Support for families with children amid tentative closure of schools</t>
  </si>
  <si>
    <t>Assume even split of spend (8/8). For households with children affected by temporary school closures for preventing the spread of the disease, the Government will provide support for ensuring children's whereabouts, learning opportunities, mental care, etc., for additional costs associated with the suspension or postponement of school excursions, and for parents taking care of children so that they can avail paid leaves.</t>
  </si>
  <si>
    <t>Section 1.8</t>
  </si>
  <si>
    <t>Support for households and individuals</t>
  </si>
  <si>
    <t>Assume even split of spend (3/4). New benefits to all people nationwide. Temporary special benefits for households having children. Financial support for municipalities that have reduced and exempted the payment of national health insurance, nursing care insurance, etc. Exemption from national pension insurance premiums for those whose income has declined. Expanding support by reviewing the persons eligible for receiving housing security benefits.</t>
  </si>
  <si>
    <t>Section 2.4</t>
  </si>
  <si>
    <t>Support for individuals</t>
  </si>
  <si>
    <t>Safety Net Strengthening Grant for the COVID-19 (support for people in need, suicide measures, etc.)</t>
  </si>
  <si>
    <t>Support for parent’s work leaves during school closures</t>
  </si>
  <si>
    <t>Establish a new subsidy system that covers employees, no matter permanent or non-permanent (subsidy rate: 10/10, up to 8,330 yen a day). Support self-employed people performing subcontract work (4,100 yen a day for those who meet certain eligibility criteria).</t>
  </si>
  <si>
    <t>Assume even split of spend (2/4). New grant to SMEs and small-sized enterprise. Setting up a special fund for improvements in productivity of SMEs. Strengthening business consultation system for SMEs and small-sized enterprises affected by the novel coronavirus disease. Deferring the payment of social insurance premiums for businesses whose income has decreased.</t>
  </si>
  <si>
    <t>Section 2.3</t>
  </si>
  <si>
    <t>Support for tourism industry</t>
  </si>
  <si>
    <t>Provide supports in various fields such as diversification of attractions, including the development of attractive tourism content and multilingual signs. Consider a post-COVID-19 campaign through the collaboration of the public and private sectors.</t>
  </si>
  <si>
    <t>Support funding for universities</t>
  </si>
  <si>
    <t>University fund</t>
  </si>
  <si>
    <t>Support grants for emergency covid beds and accommodation facilities</t>
  </si>
  <si>
    <t>Emergency comprehensive support grant for COVID-19 (securing beds, accommodation facilities etc.)</t>
  </si>
  <si>
    <t>Support through international organizations to Africa, the Middle East, Asia and Oceania</t>
  </si>
  <si>
    <t>79.2 million in support through international organizations to Africa, the Middle East, Asia and Oceania</t>
  </si>
  <si>
    <t>Support to businesses through provision of subordinated loans</t>
  </si>
  <si>
    <t>Loans to micro, small-and medium-sized businesses (8,817.4bn);</t>
  </si>
  <si>
    <t>Loans to major corporations (452.1bn); and providing capital (2,369.2bn)</t>
  </si>
  <si>
    <t>Support to businesses through rent payment subsidies</t>
  </si>
  <si>
    <t>2,024.2 billion yen in rent support grants for SMEs</t>
  </si>
  <si>
    <t>Support to businesses through work subsidies</t>
  </si>
  <si>
    <t>Enhancing the subsidy program for sustaining businesses</t>
  </si>
  <si>
    <t>Support to individuals</t>
  </si>
  <si>
    <t>Special loans to individuals from the emergency small amount fund (204.8bn)</t>
  </si>
  <si>
    <t>Support to low-income households</t>
  </si>
  <si>
    <t>Additional payments to low-income single parent households (136.5bn);</t>
  </si>
  <si>
    <t>Tax measures for SMEs</t>
  </si>
  <si>
    <t>Assume even split of spend (4/4). Exception of deferment system of tax payment. Exception of refund by carrying back deficit. Reduction measures for property tax and city planning tax on depreciable assets and business houses owned by SME. Reduction measures for property tax and city planning tax on depreciable assets and business houses owned by SMEs.</t>
  </si>
  <si>
    <t>Section 2.5</t>
  </si>
  <si>
    <t>Technology investments</t>
  </si>
  <si>
    <t>AI simulation to realise a "Smart Life"</t>
  </si>
  <si>
    <t>Tourism incentives</t>
  </si>
  <si>
    <t>Go To Travel</t>
  </si>
  <si>
    <t>Tourism upgrades</t>
  </si>
  <si>
    <t>Tourism (improvement of infrastructure for inbound revival)</t>
  </si>
  <si>
    <t>Tourism, transport, restaurants, events, entertainment support</t>
  </si>
  <si>
    <t>Assume even split of spend (1/2). Reduction measures for property tax and city planning tax on depreciable assets and business houses owned by SMEs. Launching nationwide movements to stimulate tourism demand.</t>
  </si>
  <si>
    <t>Section 3.1</t>
  </si>
  <si>
    <t>Development of new coronavirus vaccine inoculation system and implementation of inoculation</t>
  </si>
  <si>
    <t>Kazakhstan</t>
  </si>
  <si>
    <t>Economy of Simple Things</t>
  </si>
  <si>
    <t>Spread across four areas. 1) manufacturing and services (400 billion) 2) agriculture processing (300 billion) 3) agricultural production (270 billion) 4) spring field harvesting (30 billion)</t>
  </si>
  <si>
    <t>KZT</t>
  </si>
  <si>
    <t>https://astanatimes.com/2020/12/kazakhstans-economy-of-simple-things-program-to-boost-domestic-production/</t>
  </si>
  <si>
    <t>Employment Roadmap Program</t>
  </si>
  <si>
    <t>This includes over 7 thousand projects which include around 300 productive projects to create new jobs.</t>
  </si>
  <si>
    <t>https://primeminister.kz/en/news/realizaciya-dorozhnoy-karty-zanyatosti-ohvatit-7-tys-proektov-mtszn-rk-234737</t>
  </si>
  <si>
    <t xml:space="preserve">Indexation of social benefits
</t>
  </si>
  <si>
    <t>https://primeminister.kz/en/news/reviews/government-anti-crisis-measures-how-much-money-to-be-allocated-to-support-citizens-and-economy-in-face-of-emergency</t>
  </si>
  <si>
    <t>Loans for farmers</t>
  </si>
  <si>
    <t>To help farmers in carrying out timely sowing for spring.</t>
  </si>
  <si>
    <t>https://www.oecd-ilibrary.org/sites/d3c7bdcf-en/index.html?itemId=/content/component/d3c7bdcf-en</t>
  </si>
  <si>
    <t>Tourism incentive</t>
  </si>
  <si>
    <t>Starting on January 1st 2022, the Kazakh government will give local travel companies 15,000 tenge for each foreigner they bring to the country. This is meant to offset the effects of the Covid-19 pandemic.</t>
  </si>
  <si>
    <t>https://astanatimes.com/2021/12/kazakhstan-to-allocate-subsidies-for-foreign-tourists/</t>
  </si>
  <si>
    <t>Kenya</t>
  </si>
  <si>
    <t>Cash grants to the vulnerable</t>
  </si>
  <si>
    <t>Ksh. 10 Billion to the elderly, orphans and other vulnerable members of our society through cash-transfers by the Ministry of Labour and Social Protection, to cushion them from the adverse economic effects of the COVID-19 pandemic.</t>
  </si>
  <si>
    <t>KES</t>
  </si>
  <si>
    <t xml:space="preserve">https://www.president.go.ke/2020/03/25/presidential-address-on-the-state-interventions-to-cushion-kenyans-against-economic-effects-of-covid-19-pandemic-on-25th-march-2020/ </t>
  </si>
  <si>
    <t>Community wildlife scouts</t>
  </si>
  <si>
    <t>Part of Post Covid-19 Economic Recovery Strategy. For the hiring of community scouts for the Kenya Wildlife Service. Aimed at creating stimulus employment. The scouts take on a conservation role: 
i) Early warning for resolution of human-wildlife-conflict
ii) Community awareness creation about wildlife
iii) Liaise with the officer in charge for intervention in human-wildlife conflict
iv) Maintenance of game proof barriers
v) Monitoring and reporting of wildlife movement within the area/community
vi) Reporting incidence of wildlife in distress
vii) Carry out conservation outreach including wildlife behaviour, values,
movements, etc.
viii) Carry out invasive species management and control
ix) Assist in fire management, national park clean-ups and beach management
x) Maintenance of bandas, guest houses, nature trails, signages and roads</t>
  </si>
  <si>
    <t xml:space="preserve">https://www.treasury.go.ke/wp-content/uploads/2021/06/FY-2021-22-Budget-Statement.pdf; https://www.treasury.go.ke/wp-content/uploads/2021/06/10.06.21-Draft-Budget-Highlights-for-FY-2021_22-Final.pdf; https://opportunitiesforyoungkenyans.co.ke/2020/10/10/kenya-wildlife-service-kws-recruiting-5500-community-scouts/ </t>
  </si>
  <si>
    <t>FY 2021/21 Budget</t>
  </si>
  <si>
    <t>Part of President Uhuru's May '8-Economic Stimulus Programme'. 5,500 community scouts to be employed by the Kenya Wildlife Service. Aimed at creating stimulus employment. The scouts take on a conservation role: 
i) Early warning for resolution of human-wildlife-conflict
ii) Community awareness creation about wildlife
iii) Liaise with the officer in charge for intervention in human-wildlife conflict
iv) Maintenance of game proof barriers
v) Monitoring and reporting of wildlife movement within the area/community
vi) Reporting incidence of wildlife in distress
vii) Carry out conservation outreach including wildlife behaviour, values,
movements, etc.
viii) Carry out invasive species management and control
ix) Assist in fire management, national park clean-ups and beach management
x) Maintenance of bandas, guest houses, nature trails, signages and roads</t>
  </si>
  <si>
    <t xml:space="preserve">https://www.health.go.ke/president-uhuru-announce-31-new-cases-of-covid-19-unveils-an-8-economic-stimulus-programme-to-stimulate-growth-nairobi-saturday-may-23-2020/; https://mygov.go.ke/administration/archive/notices/11974266007th%20presidential%20address,%20 May%2023,%202020.pdf; https://opportunitiesforyoungkenyans.co.ke/2020/10/10/kenya-wildlife-service-kws-recruiting-5500-community-scouts/ </t>
  </si>
  <si>
    <t>FY 2020/21 Budget</t>
  </si>
  <si>
    <t>COVID-related healthcare spending</t>
  </si>
  <si>
    <t xml:space="preserve">For the Kenya COVID-19 Emergency Response Project, which is intended '[t]o prevent, detect and respond to the threat posed by COVID-19 and strengthen national systems for public health preparedness.' Seven components:
1) Medical supplies and equipment.
2) Response, capacity building, and training.
3) Quarantine, isolation, and treatment centers.
4) Medical waste disposal.
5) Community discussions and information outreach.
6) Availability of safe blood and blood products.
7) Project implementation and monitoring.
</t>
  </si>
  <si>
    <t xml:space="preserve">https://www.treasury.go.ke/wp-content/uploads/2021/06/FY-2021-22-Budget-Statement.pdf; https://www.treasury.go.ke/wp-content/uploads/2021/06/10.06.21-Draft-Budget-Highlights-for-FY-2021_22-Final.pdf; https://projects.worldbank.org/en/projects-operations/project-detail/P173820 </t>
  </si>
  <si>
    <t>Credit guarantee scheme for SMEs</t>
  </si>
  <si>
    <t>Part of President Uhuru's May '8-Economic Stimulus Programme'. Seed capital, to be used to provide affordable credit to small and micro enterprises.</t>
  </si>
  <si>
    <t>https://www.health.go.ke/president-uhuru-announce-31-new-cases-of-covid-19-unveils-an-8-economic-stimulus-programme-to-stimulate-growth-nairobi-saturday-may-23-2020/; https://mygov.go.ke/administration/archive/notices/11974266007th%20presidential%20address,%20 May%2023,%202020.pdf</t>
  </si>
  <si>
    <t>Deforestation, climate change, and water supply projects</t>
  </si>
  <si>
    <t>Part of President Uhuru's May '8-Economic Stimulus Programme'. Aimed at the mitigation of the impact of deforestation and climate change, and enhancing the provision of water facilities, the spending will rehabilitate wells, water pans and underground tanks in the arid and semi-arid areas of Kenya.</t>
  </si>
  <si>
    <t>𝜃18</t>
  </si>
  <si>
    <t>Drought relief for livestock farmers</t>
  </si>
  <si>
    <t>Part of 'New Stimulus Programme'. Money to be used to support parts of the livestock industry affected by drought, as part of the National Livestock Offtake Programme.</t>
  </si>
  <si>
    <t>https://www.president.go.ke/2021/10/20/speech-by-his-excellency/</t>
  </si>
  <si>
    <t>New Stimulus Programme</t>
  </si>
  <si>
    <t>Education infrastructure spending</t>
  </si>
  <si>
    <t>Part of 'New Stimulus Programme'. Money to be used as part of the CBC Infrastructure Expansion Programme,</t>
  </si>
  <si>
    <t>Education spending</t>
  </si>
  <si>
    <t>Part of President Uhuru's May '8-Economic Stimulus Programme'. Government to hire 10,000 teachers and 1,000 ICT interns to support digital learning. The programme will also support the improvement of school infrastructure, including acquisition of 250,000 locally fabricated desks. Aim is to support graduates and support local business.</t>
  </si>
  <si>
    <t>Part of Post Covid-19 Economic Recovery Strategy. Money aimed at 'improving education outcomes'.</t>
  </si>
  <si>
    <t xml:space="preserve">https://www.treasury.go.ke/wp-content/uploads/2021/06/FY-2021-22-Budget-Statement.pdf; https://www.treasury.go.ke/wp-content/uploads/2021/06/10.06.21-Draft-Budget-Highlights-for-FY-2021_22-Final.pdf </t>
  </si>
  <si>
    <t>Electricity purchase discounts</t>
  </si>
  <si>
    <t>On January 7th 2022, The Ministry of Energy reduced power tariffs by 15% to combat the negative economic effects of Covid-19. Hydro and geothermal dominate.</t>
  </si>
  <si>
    <t>https://allafrica.com/stories/202201110034.html</t>
  </si>
  <si>
    <t>Environmental improvement</t>
  </si>
  <si>
    <t>Part of Post Covid-19 Economic Recovery Strategy. Targeted at improving  environment, water and sanitation facilities across Kenya.</t>
  </si>
  <si>
    <t>Flood control measures</t>
  </si>
  <si>
    <t>Part of President Uhuru's May '8-Economic Stimulus Programme'. Flood control measures and mitigation using local labour.</t>
  </si>
  <si>
    <t>https://www.health.go.ke/president-uhuru-announce-31-new-cases-of-covid-19-unveils-an-8-economic-stimulus-programme-to-stimulate-growth-nairobi-saturday-may-23-2020/; https://mygov.go.ke/administration/archive/notices/11974266007th%20presidential%20address,%20 May%2023,%202020.pdf; https://web.archive.org/web/20200904145843/https://www.treasury.go.ke/component/jdownloads/send/208-2020-2021/1580-budget-highlights-fy-2020-21.html</t>
  </si>
  <si>
    <t>𝜋7</t>
  </si>
  <si>
    <t>Food security</t>
  </si>
  <si>
    <t>To be spent on improving agriculture and food security.</t>
  </si>
  <si>
    <t>Funding for sports</t>
  </si>
  <si>
    <t>Stimulus money, intended to be used to refurbish regional sports stadia.</t>
  </si>
  <si>
    <t>https://www.treasury.go.ke/wp-content/uploads/2021/06/FY-2021-22-Budget-Statement.pdf;</t>
  </si>
  <si>
    <t>Funding for sports and culture</t>
  </si>
  <si>
    <t>Money for the 'Sports, Arts and Social Development Fund' to 'support the recovery of these sectors'.</t>
  </si>
  <si>
    <t>Grants to small farmers</t>
  </si>
  <si>
    <t>Part of President Uhuru's May '8-Economic Stimulus Programme'. Provision of 'e-vouchers' issued via SMS to 200,000 small scale farmers, which can be used towards 40% of the cost of farming inputs such as fertiliser.</t>
  </si>
  <si>
    <t xml:space="preserve">https://www.health.go.ke/president-uhuru-announce-31-new-cases-of-covid-19-unveils-an-8-economic-stimulus-programme-to-stimulate-growth-nairobi-saturday-may-23-2020/; https://mygov.go.ke/administration/archive/notices/11974266007th%20presidential%20address,%20 May%2023,%202020.pdf; https://allafrica.com/stories/202007170174.html </t>
  </si>
  <si>
    <t>Healthcare recruitment</t>
  </si>
  <si>
    <t>Part of Post Covid-19 Economic Recovery Strategy. Spending to be used to hire health care interns.</t>
  </si>
  <si>
    <t>Hospital bed provision</t>
  </si>
  <si>
    <t>Part of President Uhuru's May '8-Economic Stimulus Programme'. To be used on expansion of bed capacity in public hospitals.</t>
  </si>
  <si>
    <t>Hospital construction</t>
  </si>
  <si>
    <t>Part of 'New Stimulus Programme'. To be used to construct fifty level 3 hospitals, as part of the effort to build universal health coverage in Kenya.</t>
  </si>
  <si>
    <t>Infrastructure repair</t>
  </si>
  <si>
    <t>Part of President Uhuru's May '8-Economic Stimulus Programme'. Programme to rehabilitate access roads, footbridges and other public infrastructure following floods; aims to hire local labour and stimulate SMEs through a ''Buy Kenya, Build Kenya" policy.</t>
  </si>
  <si>
    <t xml:space="preserve">https://www.health.go.ke/president-uhuru-announce-31-new-cases-of-covid-19-unveils-an-8-economic-stimulus-programme-to-stimulate-growth-nairobi-saturday-may-23-2020/; https://mygov.go.ke/administration/archive/notices/11974266007th%20presidential%20address,%20 May%2023,%202020.pdf </t>
  </si>
  <si>
    <t>Liquidity enhancement for business.</t>
  </si>
  <si>
    <t>Part of Post Covid-19 Economic Recovery Strategy. To enhance liquidity for business.</t>
  </si>
  <si>
    <t>National Hygiene Programme - Kazi Mtaani Initiative</t>
  </si>
  <si>
    <t>Translated as 'Jobs in our hood' – job programme designed to cushion the most vulnerable but able-bodied citizens living in informal settlements from the effects and response strategies of the COVID-19 pandemic. Expanded public works project (EPWP) aimed at utilizing labour intensive approaches to create sustainable public goods in the urban development sector. Residents from informal settlements are recruited to undertake projects concentrated in and around informal settlements with the aim of improving the environment, service delivery infrastructure, and providing income generation opportunities.
Phase 1, launched in April, was a pilot worth ~358 million shillings. Phase 2, launched in May, was worth an additional 10 billion shillings. The programme was designed to employ about 200,000 young people across Kenya.</t>
  </si>
  <si>
    <t xml:space="preserve">https://mygov.go.ke/administration/archive/notices/11974266007th%20presidential%20address,%20 May%2023,%202020.pdf; https://housingandurban.go.ke/national-hygiene-programme-kazi-mtaani/; https://www.kenyans.co.ke/news/52490-president-kenyatta-announces-26000-new-jobs </t>
  </si>
  <si>
    <t>Part of 'New Stimulus Programme'. Translated as 'Jobs in our hood' – continuation of the job programme designed to cushion the most vulnerable but able-bodied citizens living in informal settlements from the effects and response strategies of the COVID-19 pandemic. To be spent in all counties and aimed at helping 200,000 youths, with priority for those in densely populated areas.</t>
  </si>
  <si>
    <t>Price support for agriculture</t>
  </si>
  <si>
    <t>The National Cereals and Produce Board announced that it will buy 90kg of grain from farmers for Sh3,000.</t>
  </si>
  <si>
    <t>https://allafrica.com/stories/202112300204.html</t>
  </si>
  <si>
    <t>Recruitment of healthcare workers</t>
  </si>
  <si>
    <t>Part of President Uhuru's May '8-Economic Stimulus Programme'. Recruitment of 5,000 diploma and
certificate level health interns for one year.</t>
  </si>
  <si>
    <t xml:space="preserve">Recruitment of additional health workers to support in the management of the spread of COVID-19.
</t>
  </si>
  <si>
    <t>Part of President Uhuru's May '8-Economic Stimulus Programme'. Additional money to the 'Greening Kenya Campaign' aimed at tree planting.</t>
  </si>
  <si>
    <t xml:space="preserve">https://www.health.go.ke/president-uhuru-announce-31-new-cases-of-covid-19-unveils-an-8-economic-stimulus-programme-to-stimulate-growth-nairobi-saturday-may-23-2020/; https://mygov.go.ke/administration/archive/notices/11974266007th%20presidential%20address,%20 May%2023,%202020.pdf; http://www.environment.go.ke/?p=6159 </t>
  </si>
  <si>
    <t>Spending on local business</t>
  </si>
  <si>
    <t>Part of President Uhuru's May '8-Economic Stimulus Programme'. Money for the purchase of locally manufactured vehicles. This is expected to sustain the operations of local motor vehicle manufacturers, and the attendant employment of workers.</t>
  </si>
  <si>
    <t>Subsidy for tea farmers</t>
  </si>
  <si>
    <t>Part of 'New Stimulus Programme'. Money to be used to subsidise fertilizer for small tea farmers.</t>
  </si>
  <si>
    <t>Subsidy for the coffee industry</t>
  </si>
  <si>
    <t>Part of 'New Stimulus Programme'. To be used for targeted interventions within the coffee industry.</t>
  </si>
  <si>
    <t>Subsidy for the sugar industry</t>
  </si>
  <si>
    <t>Part of 'New Stimulus Programme'. To be used for the maintenance of factories and the payment of farmer's arrears within the sugar sector.</t>
  </si>
  <si>
    <t>Support to flower and horticultural industry</t>
  </si>
  <si>
    <t>Part of President Uhuru's May '8-Economic Stimulus Programme'. To assist flower and horticultural producers to access international market.</t>
  </si>
  <si>
    <t>Part of President Uhuru's May '8-Economic Stimulus Programme'. Fast tracking of VAT refunds and other pending payments.</t>
  </si>
  <si>
    <t>Support to the hospitality sector</t>
  </si>
  <si>
    <t>Part of President Uhuru's May '8-Economic Stimulus Programme'. To support renovation of facilities and the restructuring of business operations by the hospitality sector.</t>
  </si>
  <si>
    <t>I. 100 % Tax Relief for persons earning gross monthly income of up to Ksh. 24,000.
II. Reduction of Income Tax Rate (Pay-As-You-Earn) from 30% to 25%.
III. Reduction of Resident Income Tax (Corporation Tax) from 30% to 25%;
IV. Reduction of the turnover tax rate from the current 3% to 1% for all Micro, Small and Medium Enterprises (MSMEs);</t>
  </si>
  <si>
    <t>https://www.president.go.ke/2020/03/25/presidential-address-on-the-state-interventions-to-cushion-kenyans-against-economic-effects-of-covid-19-pandemic-on-25th-march-2020/</t>
  </si>
  <si>
    <t>Tax Laws (Amendment) Act,
2020</t>
  </si>
  <si>
    <t>Tourism stimulus</t>
  </si>
  <si>
    <t>For the tourism development fund.</t>
  </si>
  <si>
    <t>For the tourism promotion fund.</t>
  </si>
  <si>
    <t>Vaccine spending</t>
  </si>
  <si>
    <t>Spending for the purchase of Covid-19 vaccines. Includes a new allocation of Ksh 14.3 billion in the FY 2021/22 budget in addition to the Ksh
7.6 billion previously spent.</t>
  </si>
  <si>
    <t>Wildlife conservation</t>
  </si>
  <si>
    <t>Part of President Uhuru's May '8-Economic Stimulus Programme'. Support will be made available to approximately 160 community conservancies.</t>
  </si>
  <si>
    <t>D5</t>
  </si>
  <si>
    <t>Youth employment programme</t>
  </si>
  <si>
    <t>Part of Post Covid-19 Economic Recovery Strategy. Funds to continue the Kazi Mtaani Initiative: Translated as 'Jobs in our hood', this programme employs young people in labour-intensive public good creation.</t>
  </si>
  <si>
    <t>Kyrgyz Republic</t>
  </si>
  <si>
    <t>Anti-crisis economic stimulus</t>
  </si>
  <si>
    <t>Postponement of tax payments, time-bound exemptions of property and land taxes, and temporary price controls on 11 food items.</t>
  </si>
  <si>
    <t>KGS</t>
  </si>
  <si>
    <t>https://www.imf.org/en/Topics/imf-and-covid19/Policy-Responses-to-COVID-19 ; http://antimonopolia.gov.kg/index.php?act=material&amp;id=3583 ; http://antimonopolia.gov.kg/index.php?act=category&amp;id=144 ; https://www.sti.gov.kg/news/2020/04/15/nalogoplatelshchiki-imeyut-pravo-na-poluchenie-otsrochki-ili-rassrochki-po-nalogovoj-zadolzhennosti ; https://www.gov.kg/ky/post/s/pravitelstvo-utverdilo-plan-po-okazaniyu-fiskalnykh-mer-podderzhki-predprinimatelstva</t>
  </si>
  <si>
    <t>CASA-1000 Community Support Project (COVID-19) Additional Financing</t>
  </si>
  <si>
    <t>Part of a funding package (50% grant, 50% low interest rate loan with 6 year grace period) from the World Bank's International Development Association, implemented 2020-2024. Contributes to social and economic infrastructure in the oblasts through which the CASA-1000 electricity transmission line passes. Local communities can choose which infrastructure to prioritise.</t>
  </si>
  <si>
    <t>https://www.worldbank.org/en/news/press-release/2020/07/30/kyrgyz-republic-to-mitigate-pandemic-caused-economic-shocks-for-businesses-vulnerable-people-and-communities-with-world-bank-support</t>
  </si>
  <si>
    <t>Compensation to Medical Workers</t>
  </si>
  <si>
    <t>243 million soms allocated from the republican budget for the payment of one-time monetary compensation to 1,165 medical workers who were infected and killed by COVID-19.</t>
  </si>
  <si>
    <t>https://www.gov.kg/ru/post/s/20031-respublikalyk-byudzhetten-meditsinalyk-kyzmatkerlerge-kompensatsiya-tlg-243-mln-som-blnd</t>
  </si>
  <si>
    <t>Educational Funding Support</t>
  </si>
  <si>
    <t>Funding, in the from of interest-free loans, to support the payment (and paid leave) of teachers.</t>
  </si>
  <si>
    <t>http://www.minfin.kg/novosti/novosti/gorodu-bishkek-budet-vydeleno-besprotsentnoy-byudz</t>
  </si>
  <si>
    <t>Emergency Support for Micro, Small and Medium Sized Enterprises</t>
  </si>
  <si>
    <t>Part of a funding package (50% grant, 50% low interest rate loan with 6 year grace period) from the World Bank's International Development Association, implemented 2020-2024. Emergency financial relief and recovery support for up to 65,000 micro, small, and medium-sized enterprises. Lump-sum contributions to cover operational expenses, such as salaries, rent, and utility bills. MSMEs that survive will be expected to repay principal amounts of the support.</t>
  </si>
  <si>
    <t>https://www.worldbank.org/en/news/press-release/2020/07/30/kyrgyz-republic-to-mitigate-pandemic-caused-economic-shocks-for-businesses-vulnerable-people-and-communities-with-world-bank-support ; https://reliefweb.int/report/kyrgyzstan/kyrgyz-republic-mitigate-pandemic-caused-economic-shocks-businesses-vulnerable</t>
  </si>
  <si>
    <t xml:space="preserve">Entrepreneurship Financing Program 
</t>
  </si>
  <si>
    <t>2.2 billion soms allocated to banks (by the Ministry of Finance) to be loaned out, as soft loans, to entrepreneurs and businesses in a bid to ensure socioeconomic stability and support businesses in the context of COVID-19. 2 billion soms allocated through the National Bank of the Kyrgyz Republic through credit auctions.</t>
  </si>
  <si>
    <t>https://www.gov.kg/ky/post/s/ishkerlik-subektterin-karzhyloo-programmasyn-ishke-ashyruuga-42-mlrd-som-blnd ; https://www.gov.kg/ky/post/s/ishkerdik-subektterin-karzhyloo-programmasyna-katyshkan-banktar ; https://gf.kg/en/utverzhdena-programma-finansirovanie-subektov-predprinimatelstva/ ; http://www.ibc.kg/en/news/ibc/5232_ibc_member_banks_participate_in_the_entrepreneurship_financing_program</t>
  </si>
  <si>
    <t>Funding for food</t>
  </si>
  <si>
    <t>Allocation of 200 million soms to needy families to buy food.</t>
  </si>
  <si>
    <t>https://www.gov.kg/ky/post/s/muktazh-bolgon-y-bllrg-tamak-ash-azyktaryn-satyp-aluu-chn-200-mln-som-blnd</t>
  </si>
  <si>
    <t>Funds for financing agriculture</t>
  </si>
  <si>
    <t>Part of an allocation of 5.25 billion soms by the National Bank to support the Kyrgyz Republic's economy.</t>
  </si>
  <si>
    <t>http://en.kabar.kg/news/kyrgyz-national-bank-to-allocate-kgs-5.2-billion-to-support-countrys-economy/</t>
  </si>
  <si>
    <t>Funds for microcredit companies</t>
  </si>
  <si>
    <t>Funds to support SMEs</t>
  </si>
  <si>
    <t>Part of an allocation of 5.25 billion soms by the National Bank to support the Kyrgyz Republic's economy. Allocation of funds, via the Keremet Bank, to support SMEs</t>
  </si>
  <si>
    <t>Further economic support measures</t>
  </si>
  <si>
    <t>Temporary tax exemptions for SMEs, support food programme to vulnerable groups, and subsidised credit to banks to be loaned out to SMEs.</t>
  </si>
  <si>
    <t>https://www.imf.org/en/Topics/imf-and-covid19/Policy-Responses-to-COVID-19 ; https://kyrgyzstan.un.org/sites/default/files/2020-08/UNDP-ADB%2520SEIA_11%2520August%25202020%2520Rus.pdf [see in particular: point 109, page 47; point 105, page 46; point 107, page 47; point 108, page 47]</t>
  </si>
  <si>
    <t>Further funds for Ministry of Health</t>
  </si>
  <si>
    <t>Additional 17.8 million soms for frontline healthcare workers and 93 million soms for purchasing supplies to enable PCR testing. 49.3 million soms from the initial Ministry of Health budget are also allocated to ventilators.</t>
  </si>
  <si>
    <t>https://for.kg/news-656833-en.html</t>
  </si>
  <si>
    <t>Government guarantees on loans to entrepreneurs</t>
  </si>
  <si>
    <t>300 guarantees, worth 500 million soms, have been put in place to help entrepreneurs during COVID-19.</t>
  </si>
  <si>
    <t>http://en.kabar.kg/news/kyrgyzstans-guarantee-fund-restructures-guarantees-worth-kgs-500-mln-due-to-pandemic/</t>
  </si>
  <si>
    <t>Increased funds for healthcare</t>
  </si>
  <si>
    <t>Additional funds, from the Ministry of Finance in the state budget, to the Compulsory Medical Insurance Fund: 91.7 million soms for compensation to health workers; 300 million soms for PPE. The initial budget already contained 50 million soms for oxygen concentrators and pulse oximeters.</t>
  </si>
  <si>
    <t>https://for.kg/news-656831-en.html ; https://24.kg/english/158527_3917_million_soms_allocated_for_compensations_to_doctors_and_purchase_of_PPE/ ; https://www.unescap.org/sites/default/d8files/Kyrgyzstan_COVID%20Country%20profile%20041120.pdf</t>
  </si>
  <si>
    <t>Kyrgyz Republic Emergency COVID-19 Project</t>
  </si>
  <si>
    <t>USD 12.15 million from the World Bank to save lives and prevent contagion. This is to be achieved by supporting the provision of essential medicines, testing kits, and PPE for medical staff (amongst other things). Funding will also be used to support the training of medical staff in COVID-19 care and prevention and in the building of additional ICU capacity.</t>
  </si>
  <si>
    <t>https://www.worldbank.org/en/news/press-release/2020/04/02/kyrgyz-republic-gets-world-bank-financing-to-respond-to-covid-19-pandemic ; http://documents1.worldbank.org/curated/en/991111585949024204/pdf/Kyrgyz-Republic-Emergency-COVID-19-Response-Project.pdf</t>
  </si>
  <si>
    <t>National Budget Expenditures for the Prevention of Coronavirus: Compulsory Medical Insurance Fund</t>
  </si>
  <si>
    <t>Funding allocated to the Compulsory Medical Insurance Fund from the national budget to help fight COVID-19.</t>
  </si>
  <si>
    <t>http://www.minfin.gov.kg/novosti/novosti/raskhody-respublikanskogo-byudzheta-na-preduprezhd ; https://24.kg/english/160532_Kyrgyzstan_spends_33_billion_soms_from_budget_on_fight_against_coronavirus/</t>
  </si>
  <si>
    <t>National Budget Expenditures for the Prevention of Coronavirus: Law Enforcement</t>
  </si>
  <si>
    <t>Funding allocated to the law enforcement agencies from the national budget to help fight COVID-19.</t>
  </si>
  <si>
    <t>National Budget Expenditures for the Prevention of Coronavirus: Local Authorities</t>
  </si>
  <si>
    <t>Funding allocated to authorized representatives of local governments from the national budget to help fight COVID-19.</t>
  </si>
  <si>
    <t>National Budget Expenditures for the Prevention of Coronavirus: Ministry of Emergency Situations</t>
  </si>
  <si>
    <t>Funding allocated to the Ministry of Emergency Situations (emergency situations fund) from the national budget to help fight COVID-19.</t>
  </si>
  <si>
    <t>National Budget Expenditures for the Prevention of Coronavirus: Ministry of External Affairs</t>
  </si>
  <si>
    <t>Funding allocated to the Ministry of External Affairs from the national budget to help fight COVID-19.</t>
  </si>
  <si>
    <t>National Budget Expenditures for the Prevention of Coronavirus: Ministry of Health</t>
  </si>
  <si>
    <t>Funding allocated to the Ministry of Health from the national budget to help fight COVID-19.</t>
  </si>
  <si>
    <t>National Budget Expenditures for the Prevention of Coronavirus: Ministry of Labour and Social Development</t>
  </si>
  <si>
    <t>Funding allocated to the Ministry of Labour and Social Development from the national budget to help fight COVID-19, including for the purchase of food for the poor.</t>
  </si>
  <si>
    <t>National Budget Expenditures for the Prevention of Coronavirus: Ministry of Transport and Roads</t>
  </si>
  <si>
    <t>Funding allocated to the Ministry of Transport and Roads from the national budget to help fight COVID-19.</t>
  </si>
  <si>
    <t>National Budget Expenditures for the Prevention of Coronavirus: State Material Reserves Fund</t>
  </si>
  <si>
    <t>Funding allocated to the State Material Reserves Fund from the national budget to help fight COVID-19.</t>
  </si>
  <si>
    <t>National Budget Expenditures for the Prevention of Coronavirus: State Phytosanitary Inspection</t>
  </si>
  <si>
    <t>Funding allocated to the State Veterinary and Phytosanitary Inspection from the national budget to help fight COVID-19.</t>
  </si>
  <si>
    <t>Social Protection Emergency Response and Delivery Systems</t>
  </si>
  <si>
    <t>Part of a funding package (50% grant, 50% low interest rate loan with 6 year grace period) from the World Bank's International Development Association, implemented 2020-2024. Relief for the poor and vulnerable, ensuring the timely payment of pensions and other social insurance benefits, whilst also providing cash benefits and unemployment support.</t>
  </si>
  <si>
    <t>https://reliefweb.int/report/kyrgyzstan/kyrgyz-republic-mitigate-pandemic-caused-economic-shocks-businesses-vulnerable ; https://www.worldbank.org/en/news/press-release/2020/07/30/kyrgyz-republic-to-mitigate-pandemic-caused-economic-shocks-for-businesses-vulnerable-people-and-communities-with-world-bank-support</t>
  </si>
  <si>
    <t>Support for the vulnerable</t>
  </si>
  <si>
    <t>800-som packages allocated to vulnerable families through local authorities.</t>
  </si>
  <si>
    <t>https://www.gov.kg/ky/post/s/respublikanskiy-shtab-resheniem-pravitelstva-vydelyaetsya-122-milliona-somov-dlya-podderzhki-sotsialno-uyazvimykh-sloev-naseleniya</t>
  </si>
  <si>
    <t>Support sent abroad</t>
  </si>
  <si>
    <t>5 million soms allocated to the Embassy of Kyrgyzstan in the UAE and 10 million soms allocated to the Embassy of Kyrgyzstan in Russia. To support Kyrgyzstani nationals who are living abroad, unable to return home, and struggling financially.</t>
  </si>
  <si>
    <t>Malaysia</t>
  </si>
  <si>
    <t>Aid Package</t>
  </si>
  <si>
    <t>The package aims to help people and companies through the two-week nationwide lockdown. It further aims at boosting health-care capacity, increasing cash aid and ensuring businesses continuity</t>
  </si>
  <si>
    <t>MYR</t>
  </si>
  <si>
    <t>https://www.bloomberg.com/news/articles/2021-05-31/malaysia-unveils-9-7-billion-aid-package-ahead-of-full-lockdown-kpcnj1aj</t>
  </si>
  <si>
    <t>Cash Aid</t>
  </si>
  <si>
    <t>Wage subsidy would be given to companies who are experiencing revenue reduction of up to 30 per cent compared to last year since the recovery movement control order (RMCO). A wage subsidy of RM600 monthly will be given to a maximum of 200 employees each for three months.</t>
  </si>
  <si>
    <t>https://www.straitstimes.com/asia/se-asia/coronavirus-malaysia-unveils-additional-32-billion-economic-stimulus-measures</t>
  </si>
  <si>
    <t>Additional Stimulus</t>
  </si>
  <si>
    <t>debt guarantees</t>
  </si>
  <si>
    <t>Guarantees up to 80% of debts over US 4.6mn</t>
  </si>
  <si>
    <t>http://www.siiaonline.org/infographic-covid-19-malaysias-revamped-stimulus/</t>
  </si>
  <si>
    <t>Revamped Stimulus Package</t>
  </si>
  <si>
    <t>Employee Provident Fund Contributions</t>
  </si>
  <si>
    <t>Deferment of employee contributions</t>
  </si>
  <si>
    <t>Employee Provident Fund Withdrawals</t>
  </si>
  <si>
    <t>Early withdrawals</t>
  </si>
  <si>
    <t>Expansion of wage subsidies</t>
  </si>
  <si>
    <t>Earmarked for an expansion of wage subsidies for employers based on the size of their workforce</t>
  </si>
  <si>
    <t>https://www.scmp.com/week-asia/politics/article/3078674/coronavirus-malaysia-announces-us23-billion-third-stimulus</t>
  </si>
  <si>
    <t>Extending wage subsidies</t>
  </si>
  <si>
    <t>https://www.straitstimes.com/asia/se-asia/coronavirus-malaysia-unveils-s114b-stimulus-package-amid-rising-unemployment</t>
  </si>
  <si>
    <t>Fourth Stimulus Package</t>
  </si>
  <si>
    <t>Grant for micro businesses</t>
  </si>
  <si>
    <t>Expected to benefit more than 200,000 micro businesses</t>
  </si>
  <si>
    <t>https://www.malaysia.gov.my/portal/content/27555</t>
  </si>
  <si>
    <t>Job Procurement and Welfare for Freelancers</t>
  </si>
  <si>
    <t>Loan moratorium</t>
  </si>
  <si>
    <t>6 month loan repayment moratorium</t>
  </si>
  <si>
    <t>Miscellaneous items</t>
  </si>
  <si>
    <t>Healthcare procurement, "small projects"</t>
  </si>
  <si>
    <t>SME Financing</t>
  </si>
  <si>
    <t>SME financing</t>
  </si>
  <si>
    <t>Special grant for SMEs</t>
  </si>
  <si>
    <t>A special grant of 3,000 ringgit for all registered micro-SMEs – SMES with a turnover of less than 300,000 ringgit or fewer than five employees.</t>
  </si>
  <si>
    <t>Upskilling Programmes</t>
  </si>
  <si>
    <t>Wage subsidies to employers</t>
  </si>
  <si>
    <t>Welfare payments</t>
  </si>
  <si>
    <t>Welfare payments (Bantuan Prihatin Nasional)</t>
  </si>
  <si>
    <t>Mauritius</t>
  </si>
  <si>
    <t>Amendments of VAT on sanitiser and masks</t>
  </si>
  <si>
    <t>The rate of VAT for the following products was amended from 15% to 0%.
Protective masks against dust, odours and the like
Other breathing appliances and gas masks,
excluding protective masks having neither
mechanical parts nor replaceable filters
Hand sanitizer</t>
  </si>
  <si>
    <t>MUR</t>
  </si>
  <si>
    <t>https://www.mra.mu/download/Communique240320.pdf</t>
  </si>
  <si>
    <t>Business Support Plan</t>
  </si>
  <si>
    <t>For companies whose annual turnover does not exceed Rs 10 million and cannot obtain financing from commercial banks, the Development Bank of Mauritius Ltd will provide them with working capital of Rs 1 million per company for which an overall sum of one billion rupees has been earmarked under the scheme</t>
  </si>
  <si>
    <t>http://www.govmu.org/English/News/Pages/Finance-Minister-elaborates-measures-put-in-place-to-prevent-layoffs-and-mass-unemployment.aspx</t>
  </si>
  <si>
    <t>Climate Smart agriculture and R&amp;D to promote sustainable agriculture</t>
  </si>
  <si>
    <t>EU funded projects to promote agroecological farming, reduce the use of pesticides, and increase resilience of agriculture to climate change.</t>
  </si>
  <si>
    <t>http://www.govmu.org/English/News/Pages/Smart-Agriculture-Project-to-promote-Mauritius%E2%80%99-agro-ecological-transition-.aspx</t>
  </si>
  <si>
    <t>Community (social cultural) investment</t>
  </si>
  <si>
    <t>Economic recovery programme including the upgrading of roads, education and health infrastructure, community amenities, renewable energy projects and sewerage networks. Assume equal split between the six initiatives. Part 4: community amenities</t>
  </si>
  <si>
    <t>https://budgetmof.govmu.org/Documents/2021_22budgetspeech_english.pdf</t>
  </si>
  <si>
    <t>Budget 2021-2022</t>
  </si>
  <si>
    <t>Community Development Projects</t>
  </si>
  <si>
    <t>Community Development and the revamping of social welfare centres into Family and Community Centres. The hope is that this initiative will catalyse additional private investment.</t>
  </si>
  <si>
    <t>Dam and Treatment Plant Construction</t>
  </si>
  <si>
    <t>Provide regular water supply to the population, including the construction of the Riviere des Anguilles Dam and its Water Treatment Plant, enabling reliable water supplies in the south of the country.</t>
  </si>
  <si>
    <t>Economic Recovery Programme</t>
  </si>
  <si>
    <t>Economic Recovery programme including the upgrading of roads, education and health infrastructure, community amenities, Renewable Energy Projects and sewerage networks. Total 4bn. Assume equal split between the six initiatives. Part 5: renewable energy projects</t>
  </si>
  <si>
    <t>Economic Recovery programme including the upgrading old roads, education and health infrastructure, community amenities, Renewable Energy Projects and sewerage networks. Total 4bn. Assume equal split between the six initiatives. Part 6: sewerage networks</t>
  </si>
  <si>
    <t>Economic Recovery programme including the upgrading od roads, education and health infrastructure, community amenities, Renewable Energy Projects and sewerage networks. Total 4bn. Assume equal split between the six initiatives. Part 2: education infra</t>
  </si>
  <si>
    <t>Economic Recovery programme including the upgrading od roads, education and health infrastructure, community amenities, Renewable Energy Projects and sewerage networks. Total 4bn. Assume equal split between the six initiatives. Part 3: health infra</t>
  </si>
  <si>
    <t>Economic Recovery programme including the upgrading od roads, education and health infrastructure, community amenities, Renewable Energy Projects and sewerage networks. Total 4bn. Assume equal split between the six initiatives. Part 4: community amenities</t>
  </si>
  <si>
    <t>Economic Recovery programme including the upgrading od roads, education and health infrastructure, community amenities, Renewable Energy Projects and sewerage networks. Total 4bn. Assume equal split between the six initiatives. Part 1: roads</t>
  </si>
  <si>
    <t>Education support</t>
  </si>
  <si>
    <t>Economic recovery programme including the upgrading of roads, education and health infrastructure, community amenities, renewable energy projects and sewerage networks. Assume equal split between the six initiatives. Part 2: education</t>
  </si>
  <si>
    <t>Equity financing to companies</t>
  </si>
  <si>
    <t>The State Investment Corporation Ltd and the SME Equity Fund Ltd will provide equity financing to companies in order to improve their debt ratio and, as a result, their access to loan facilities. An amount of Rs 4 billion has been earmarked for this purpose</t>
  </si>
  <si>
    <t>Extension of Self-Employed Assistance Scheme</t>
  </si>
  <si>
    <t>Rs 500 million for the Self-Employed Assistance Scheme to cover the period 16 April to 30 April 2020.</t>
  </si>
  <si>
    <t>http://www.govmu.org/English/News/Pages/Covid-19-Government-extends-financial-assistance-schemes-.aspx</t>
  </si>
  <si>
    <t>Extension of Wage Assistance Scheme for April 2020</t>
  </si>
  <si>
    <t>Rs 4 billion for the extension of the Wage Assistance Scheme to cover the month of April 2020</t>
  </si>
  <si>
    <t>Financial support to SMEs</t>
  </si>
  <si>
    <t>This scheme aims to provide financial support to Small and Medium Enterprises (SMEs) for the payment of salary compensation for the months of January-June 2021</t>
  </si>
  <si>
    <t>https://www.mra.mu/index.php/eservices1/financial-assistance/financial-assistance-to-smes-for-payment-of-salary-compensation-2021</t>
  </si>
  <si>
    <t>Green Energy Industry</t>
  </si>
  <si>
    <t>Raise tenfold the absorption capacity of intermittent renewable energy. Set up 10 Has Insulated Switchgear substations to improve reliability and increase the share of renewable energy. Implement renewable energy schemes for households, businesses, SMEs, Religious Bodies and NGOs. Implement the Net Billing project, and Set up a solar farm in Henrietta.</t>
  </si>
  <si>
    <t>Health infrastructure</t>
  </si>
  <si>
    <t>Economic recovery programme including the upgrading of roads, education and health infrastructure, community amenities, renewable energy projects and sewerage networks. Assume equal split between the six initiatives. Part 3: health infrastructure</t>
  </si>
  <si>
    <t>Health Sector</t>
  </si>
  <si>
    <t>Around Rs 12 billion has been earmarked in Budget 2020-2021 for the health sector</t>
  </si>
  <si>
    <t>http://www.govmu.org/English/News/Pages/An-envelope-of-Rs-12-billion-earmarked-for-Health-sector.aspx</t>
  </si>
  <si>
    <t>Healthcare Policy</t>
  </si>
  <si>
    <t>Provide the required infrastructure and equipment to protect healthcare personnel and respond to the needs of the population.</t>
  </si>
  <si>
    <t>Land Transport Projects</t>
  </si>
  <si>
    <t>New Metro Operations by the end of 2022, and Metro extensions. In addition, there will be investment in expanding the road network.</t>
  </si>
  <si>
    <t>National Flood Management Programme</t>
  </si>
  <si>
    <t>Land Drainage Authority to upgrade 1,500 drain projects across the island, starting with high-risk flood-prone areas.</t>
  </si>
  <si>
    <t>National Training and Reskilling Intake</t>
  </si>
  <si>
    <t>The Human Resource Development Council (HHRDC) will increase the National Training and Reskilling Intake by some 9,000 unemployed in the construction, manufacturing, logistics, ICT-BPO, agro-industry, renewable energy and the circular economy. Beneficiaries will be paid monthly stipends of Rs10,200 over a training period spanning six months</t>
  </si>
  <si>
    <t>https://www.hrdc.mu/index.php/news-press/329-economic-recovery-programme-national-training-and-reskilling-scheme-ntrs-1</t>
  </si>
  <si>
    <t>Nutrition Support</t>
  </si>
  <si>
    <t>basic food items distributed to families on the Social Register of Mauritius, those receiving Carers’ Allowance as well as residents of homes in connection with the COVID-19 pandemic</t>
  </si>
  <si>
    <t>http://www.govmu.org/English/News/Pages/Supplementary-Appropriation-(2019-2020)-Bill-Additional-provision-of-Rs-33.7-billion.aspx</t>
  </si>
  <si>
    <t>Pandemic Administration</t>
  </si>
  <si>
    <t>Purchase of Medical Supplies in connection with the COVID-19 pandemic</t>
  </si>
  <si>
    <t>Supplementary Appropriation (2019-2020) Bill (No. IV of 2020)</t>
  </si>
  <si>
    <t>Renewable energy projects</t>
  </si>
  <si>
    <t>Economic recovery programme including the upgrading of roads, education and health infrastructure, community amenities, renewable energy projects and sewerage networks. Assume equal split between the six initiatives. Part 5: renewable energy projects</t>
  </si>
  <si>
    <t>Resilience - COVID19</t>
  </si>
  <si>
    <t>transfer to the National Resilience Fund for implementing schemes and programmes to ensure resilience in the wake of COVID-19</t>
  </si>
  <si>
    <t>Road infrastructure</t>
  </si>
  <si>
    <t>Economic recovery programme including the upgrading of roads, education and health infrastructure, community amenities, renewable energy projects and sewerage networks. Assume equal split between the six initiatives. Part 1: roads</t>
  </si>
  <si>
    <t>Rs 10 billion earmarked to support SMEs</t>
  </si>
  <si>
    <t>The Budget 2020-2021, in addition to the well-documented measures targeting Small and Medium Enterprises (SMEs) under the Plan de Soutien, has earmarked some Rs 10 billion to support SMEs.</t>
  </si>
  <si>
    <t>http://www.govmu.org/English/News/Pages/Budget-2020-2021-Some-Rs-10-billion-earmarked-to-support-SMEs.aspx</t>
  </si>
  <si>
    <t>Self-Employed assistance scheme</t>
  </si>
  <si>
    <t>financial support to the informal sector under the Self-Employed Assistance Scheme up to June 2020</t>
  </si>
  <si>
    <t>Self-employed assistance scheme</t>
  </si>
  <si>
    <t>The Government of the Republic of Mauritius has decided to implement a Self-Employed Assistance Scheme (SEAS) through the Mauritius Revenue Authority (MRA) to assist self employed persons who have suffered a loss of revenue as a consequence of the lockdown in the fight against Covid-19</t>
  </si>
  <si>
    <t>https://www.mra.mu/download/CommuniqueSEAS310320.pdf</t>
  </si>
  <si>
    <t>Sewerage</t>
  </si>
  <si>
    <t>Economic recovery programme including the upgrading of roads, education and health infrastructure, community amenities, renewable energy projects and sewerage networks. Assume equal split between the six initiatives. Part 6: sewerage networks</t>
  </si>
  <si>
    <t>SME Loan Facilities</t>
  </si>
  <si>
    <t>Provide loan facilities to SMEs and Mid-market Enterprises impacted by the pandemic, up to Rs 5M to retailers with a turnover of up to Rs 250M at a concessional rate of 3.5% per annum.</t>
  </si>
  <si>
    <t>Social Housing Units</t>
  </si>
  <si>
    <t>Investment in 12,000 social housing units, to ensure that every family in the country has a decent home.</t>
  </si>
  <si>
    <t>Special Call for proposals for fast-track innovative projects to counter the impacts of Covid-19</t>
  </si>
  <si>
    <t>Support under this Special Call is being targeted on two fronts: Technology-based products and services; and Social and policy measures, for which the maximum amount per grant is Rs 2 million and Rs 1 million over three to nine months respectively</t>
  </si>
  <si>
    <t>http://www.govmu.org/English/News/Pages/MRIC-launches-special-call-for-proposals-for-fast-track-innovative-projects-to-counter-impacts-of-Covid-19.aspx</t>
  </si>
  <si>
    <t>Special relief amount</t>
  </si>
  <si>
    <t>The Bank of Mauritius is introducing a Special Relief Amount of Rs 5.0 Billion through commercial banks to meet cash flow and working capital requirements of economic operators which are being directly impacted by COVID-19.
This Special Relief Amount will be made available, through commercial banks, from the 23rd of March 2020 up to the 31st of July 2020, to all sectors of activities impacted by COVID-19, including SMEs.
Disbursements will be affected through commercial banks and the Bank of Mauritius is capping interest on these advances to impacted economic operators at the fixed rate of 2.5 per cent per annum.
There will be a moratorium of six months on capital and interest repayments, with the loan repayment period being two years.
Impacted operators are invited to contact their respective commercial banks.</t>
  </si>
  <si>
    <t>https://www.bom.mu/media/actions-regarding-covid-19/bank-mauritius-introduces-support-programme-accompany-local-economic-operators-covid-19</t>
  </si>
  <si>
    <t>Support for Small and Medium Enterprises (SMEs)</t>
  </si>
  <si>
    <t>Sustain wages by financing salary compensation of Rs 375 per month for FY 2021-2022. Extend the exemption on trade fees not exceeding Rs5,000 for another 5 years. Extent the Tax Arrears Settlement Scheme for SMEs until Dec 2021. Increase the total maximum grant across all SME Mauritius Ltd schemes from Rs 150,000 to Rs 200,000.</t>
  </si>
  <si>
    <t>Support measures for Small and Medium Enterprises (SMEs) for a total amount of Rs 3.9 million</t>
  </si>
  <si>
    <t>http://www.govmu.org/English/News/Pages/SME-Schemes-amounting-Rs-3.9-million-to-support-67-local-entrepreneurs.aspx</t>
  </si>
  <si>
    <t>Tourism Sector Recovery</t>
  </si>
  <si>
    <t>A Gradual and sustained recovery of the sector aiming at attracting 650,000 tourists over the 2021-2022 FY. Also, extend the Wage Assistance and Self-Employed Assistance Scheme to tourism-related companies until September 2021, deferring the payment of leases on state lands to June 2022, and waiving the rental fee of counters by hotels and operators from Apr-Sep 2021.</t>
  </si>
  <si>
    <t>Transformation and Modernisation of Industries</t>
  </si>
  <si>
    <t>Modernisation and Transformation Fund, managed by the new Industrial Financial Institution (IFI) to reignite industrial development. These projects will benefit from leasing facilities at a preferential rate of 2.5% per annum up to 9 years. The Credit Guarantee Scheme for SMEs will be extended to cover 5% of the default amount on leases contracted from private leasing companies.</t>
  </si>
  <si>
    <t>Wage Assistance Scheme</t>
  </si>
  <si>
    <t>11.0 billion in respect of the Wage Assistance Scheme put in place to provide financial support to employees of the private sector who became technically unemployed during the COVID-19 lockdown/curfew period. The provision caters for the expected disbursement under the scheme up to June 2020</t>
  </si>
  <si>
    <t>Wage assistance Scheme</t>
  </si>
  <si>
    <t>The Government of Mauritius announced the Wage Assistance Scheme to ensure that all employees in the private sector are duly paid their salary for the month of March 2020. The scheme concerns both Mauritians and foreign employees working in Mauritius.</t>
  </si>
  <si>
    <t>https://www.mra.mu/download/WageAssistanceScheme230320.pdf</t>
  </si>
  <si>
    <t>Mexico</t>
  </si>
  <si>
    <t>Cash assistance</t>
  </si>
  <si>
    <t>allocation for cash payments to low-income people</t>
  </si>
  <si>
    <t>MXN</t>
  </si>
  <si>
    <t>https://www.gob.mx/presidencia/prensa/en-2022-se-destinaran-450-mil-mdp-a-la-gente-humilde-informa-presidente-en-tecate?idiom=es</t>
  </si>
  <si>
    <t>Cycling network investment</t>
  </si>
  <si>
    <t>Expansion of Mexico city cycling network. 54km of new routes constructed.</t>
  </si>
  <si>
    <t>https://www.ft.com/content/989be646-90ef-43a0-b17a-7ab191e6bec9</t>
  </si>
  <si>
    <t>Development of Cancun</t>
  </si>
  <si>
    <t>for the modernization of Cancun's main avenue, Boulevard Colosio, which includes the rehabilitation of drainage and water systems, paving with hydraulic concrete and the construction of a bridge to solve the problem of roads</t>
  </si>
  <si>
    <t>https://www.gob.mx/presidencia/prensa/presidente-anuncia-inversion-de-10-mil-mdp-para-modernizar-la-principal-avenida-de-cancun?idiom=es</t>
  </si>
  <si>
    <t>Dirty fossil fuel support</t>
  </si>
  <si>
    <t>Oil refineries rehabilitation and construction of plants</t>
  </si>
  <si>
    <t>https://lopezobrador.org.mx/2020/04/05/presidente-anuncia-acciones-para-la-reactivacion-Económica-ante-covid-19-en-primer-informe-del-ano-al-pueblo-de-mexico-2/</t>
  </si>
  <si>
    <t>Economic Package 2022</t>
  </si>
  <si>
    <t>5.2 billion pesos have been allocated to give continuity to the construction program ofrural roads with local labor, which has made it possible to complete 63 roads and continue with theconstruction of 127 roads in Oaxaca</t>
  </si>
  <si>
    <t>https://www.ppef.hacienda.gob.mx/</t>
  </si>
  <si>
    <t>the 2022 Economic Package formalizes a structural change in PEMEX's tax burden, namely the reduction of the rate of the Right of Shared Profit (DUC) from 54 to 40%</t>
  </si>
  <si>
    <t>adjustment to the Income Tax Law: Simplified Trust for individuals with business activity, professionals, tenants and those that are dedicated to the primary sector, and that receive income of up to 3.5 million pesos per year. This regimensets fixed fees based on income and eliminates the need for five paperwork and record keeping accounting with third parties</t>
  </si>
  <si>
    <t>LIndiscriminate</t>
  </si>
  <si>
    <t>adjustment to the Income Tax Law: to legal entities constituted by individuals and with income of up to 35 million pesosper year they will be allowed to pay taxes based on the income actually received, instead of the accrued, to give them greater liquidity.</t>
  </si>
  <si>
    <t>removal of VAT for menstrual hygiene products</t>
  </si>
  <si>
    <t>additional funding for infrastructure projects, including the Mayan Train and the Isthmus Train Tehuantepec</t>
  </si>
  <si>
    <t>acquisition of vaccines and supplies associated with the vaccination process</t>
  </si>
  <si>
    <t>to reinforce the workforce of medical personnel</t>
  </si>
  <si>
    <t>maintain and reinforce free medical care and medicines</t>
  </si>
  <si>
    <t>Strengthening of the Program for the Well-being of Older Adults (old age pensions) program and other social protection programs</t>
  </si>
  <si>
    <t>to assist the states of Mexico with pandemic mitigation measures</t>
  </si>
  <si>
    <t>Economic Reactivation agreement with the Business Coordinating Council</t>
  </si>
  <si>
    <t>Government enters into finance agreements with private sector to promote actions in public infrastructure projects, including communications, transportation, energy, water, and environment, translating into an accumulated investment of 297344m pesos. Government finances at most 50%. Remaining funds not accounted for in listed budget items counted as value here.</t>
  </si>
  <si>
    <t>https://www.gob.mx/shcp/prensa/comunicado-no-079-gobierno-de-mexico-firma-acuerdo-para-la-reactivacion-Económica-con-el-consejo-coordinador-empresarial</t>
  </si>
  <si>
    <t>Agreement for Economic Recovery</t>
  </si>
  <si>
    <t>Environment and energy investments</t>
  </si>
  <si>
    <t>10 billion pesos will be invested in changing the turbines of 14 hydroelectric plants of the Federal Electricity Commission (CFE), a self-financing project in which companies from the United States, France, Korea and Germany are participating. This will increase non-polluting renewable energies from 31.54 to 35 percent.</t>
  </si>
  <si>
    <t>https://www.gob.mx/presidencia/prensa/aumentan-recursos-para-entidades-y-municipios-en-2022-informa-presidente?idiom=es</t>
  </si>
  <si>
    <t>38 billion pesos are being invested in the refurbishment of six refineries in order to increase energy efficiency and the production of fuels in strict compliance with environmental protection standards</t>
  </si>
  <si>
    <t>Extension of Regulatory Facilities in the Financial and Housing Sector</t>
  </si>
  <si>
    <t>Special accounting criteria applied to restructure consumer, housing, and commercial loans, granting a grace period of 4 to 6 months, extended along with various other relief plans.</t>
  </si>
  <si>
    <t>https://www.gob.mx/cnbv/prensa/comunicado-shcp-facilidades-regulatorias-en-el-sector-financiero-y-de-vivienda?idiom=es</t>
  </si>
  <si>
    <t>Gasoline subsidies</t>
  </si>
  <si>
    <t>increases in the subsidy rates and prices for gasoline and diesel</t>
  </si>
  <si>
    <t>https://www.dof.gob.mx/nota_detalle.php?codigo=5633505&amp;fecha=22/10/2021</t>
  </si>
  <si>
    <t>Health institutional strength</t>
  </si>
  <si>
    <t>5bn pesos to strengthen the health sector in response to the pandemic</t>
  </si>
  <si>
    <t>https://www.gob.mx/presidencia/prensa/nada-nos-hara-regresar-al-pasado-afirma-presidente-al-presentar-informe-al-pueblo-de-mexico?idiom=es</t>
  </si>
  <si>
    <t>Home investment</t>
  </si>
  <si>
    <t>25bn pesos for the introduction of drinking water, drainage, pavement, and home construction, creating 228k direct jobs</t>
  </si>
  <si>
    <t>Housing credits to gov workers</t>
  </si>
  <si>
    <t>Housing credits for government workers with low interest rates</t>
  </si>
  <si>
    <t>Hydrocarbon energy investment</t>
  </si>
  <si>
    <t>49490 million pesos for cokers, ethane terminals, and fertilizer plants for various dirty energy projects (half of projects funded via govt spending)</t>
  </si>
  <si>
    <t>https://www.elfinanciero.com.mx/economia/gobierno-e-ip-anuncian-39-proyectos-de-infraestructura-por-un-monto-de-297-344-mdp ; https://www.gob.mx/shcp/prensa/comunicado-no-079-gobierno-de-mexico-firma-acuerdo-para-la-reactivacion-Económica-con-el-consejo-coordinador-empresarial</t>
  </si>
  <si>
    <t>Infonavit deferrals</t>
  </si>
  <si>
    <t>Deferral of monthly mortgage, capital and interest (OUERP commentary: assume remainder of package split equally)</t>
  </si>
  <si>
    <t>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t>
  </si>
  <si>
    <t>Infonavit housing support</t>
  </si>
  <si>
    <t>Infonavit will streamline procedures for verification of work and signing of credits through funding, to generate supply of real estate (OUERP commentary: assume remainder of package split equally)</t>
  </si>
  <si>
    <t>Infonavit unemployment support</t>
  </si>
  <si>
    <t>Infonavit will apply 25% of payment of wages for 12 months for unemployed workers (OUERP commentary: assume remainder of package split equally)</t>
  </si>
  <si>
    <t>Investment in Aguascalientes</t>
  </si>
  <si>
    <t>allocations for education, health, and road maintenance</t>
  </si>
  <si>
    <t>https://www.gob.mx/presidencia/prensa/mas-de-10-mil-mdp-anuales-inversion-federal-en-aguascalientes-informa-primer-mandatario?idiom=es</t>
  </si>
  <si>
    <t>Investments in Yucatán in 2022 budget</t>
  </si>
  <si>
    <t>Yucatán is investing around 40 billion pesos in works such as the expansion of Puerto Progreso, two thermoelectric plants (Mérida and Valladolid), a gas pipeline and more 400 km from the Mayan Train.</t>
  </si>
  <si>
    <t>https://www.gob.mx/presidencia/prensa/federacion-invierte-40-mil-mdp-en-obras-para-yucatan-informa-presidente?idiom=es</t>
  </si>
  <si>
    <t>ISSSTE 2020 Personal Loan Program</t>
  </si>
  <si>
    <t>672000 loans granted for 35 thousand million pesos with a 7.5 percent rate</t>
  </si>
  <si>
    <t>https://www.gob.mx/issste/prensa/redisena-el-issste-programa-de-prestamos-personales-2020-para-ayudar-a-reactivar-la-economia-en-el-pais?idiom=es</t>
  </si>
  <si>
    <t>Life insurance for health personnel</t>
  </si>
  <si>
    <t>Life insurance provided to benefit relatives of 1.6m public health workers who have passed away from COVID-19 related reasons, where in the event of death due to direct cause of disease, 50k pesos granted to family members retroactively</t>
  </si>
  <si>
    <t>https://www.gob.mx/shcp/prensa/comunicado-no-047-shcp-ssa-y-amis-presentan-cobertura-solidaria-de-apoyo-al-sector-salud?idiom=es</t>
  </si>
  <si>
    <t>Loans for individuals and small businesses</t>
  </si>
  <si>
    <t>The government will grant 3 million loans to individuals and small family businesses.</t>
  </si>
  <si>
    <t>https://www.reuters.com/article/us-health-coronavirus-mexico-budget/mexico-reveals-26-billion-coronavirus-stimulus-after-mounting-pressure-idUSKCN22423Q ; https://www.dof.gob.mx/nota_detalle.php?codigo=5592205&amp;fecha=23/04/2020</t>
  </si>
  <si>
    <t>DECREE establishing the austerity measures to be observed by the dependencies and entities of the Federal Public Administration under the criteria indicated therein (DECRETO por el que se establecen las medidas de austeridad que deberán observar las dependencias y entidades de la Administración Pública Federal bajo los criterios que en el mismo se indican)</t>
  </si>
  <si>
    <t>Mass job creation</t>
  </si>
  <si>
    <t>The President has promised to create 2 million jobs over the next nine months to assist in protecting the poor and the middle class.</t>
  </si>
  <si>
    <t>https://www.reuters.com/article/us-health-coronavirus-mexico-budget/mexico-reveals-26-billion-coronavirus-stimulus-after-mounting-pressure-idUSKCN22423Q ; https://www.dof.gob.mx/nota_detalle.php?codigo=5592205&amp;fecha=23/04/2020 ; https://www.reuters.com/article/us-mexico-economy/mexican-president-pitches-frugal-economic-plan-against-coronavirus-idUSKBN21N0VA</t>
  </si>
  <si>
    <t>Oil price control</t>
  </si>
  <si>
    <t>Despite global increase in oil costs, government will not increase prices, meaning gasoline is 30 percent cheaper, handing 65bn to Pemex</t>
  </si>
  <si>
    <t>Pension advance scheme</t>
  </si>
  <si>
    <t>Pensioners will receive a 4-month advance pension receiving for two months, double the usual pension amount</t>
  </si>
  <si>
    <t>https://plumaslibres.com.mx/2020/03/18/anuncia-amlo-que-adelantan-4-meses-de-pago-a-pension-de-adultos-mayores-por-coronavirus/</t>
  </si>
  <si>
    <t>Pension programs</t>
  </si>
  <si>
    <t>budget for pensions for the elderly to be doubled by 2024 (compared to 2020)</t>
  </si>
  <si>
    <t>https://www.gob.mx/presidencia/prensa/pensiones-para-discapacidad-sera-programa-universal-anuncia-presidente-en-playas-de-rosarito?idiom=es</t>
  </si>
  <si>
    <t>pensions for people with disabilities will become universal</t>
  </si>
  <si>
    <t>Personal loans</t>
  </si>
  <si>
    <t>Personal loans at a low interest rate</t>
  </si>
  <si>
    <t>Plan de Desarrollo Integral para Acasico, Palmarejo y Temacapulín</t>
  </si>
  <si>
    <t>resources for completion of “El Zapotillo” Dam and strengthening of local Welfare Programs, which includes scholarships, pensions, guarantee prices and school improvement</t>
  </si>
  <si>
    <t>https://www.gob.mx/presidencia/prensa/presidente-anuncia-recursos-directos-y-plan-integral-por-conclusion-de-presa-el-zapotillo?idiom=es</t>
  </si>
  <si>
    <t>Plan Integral de Atención a Cananea</t>
  </si>
  <si>
    <t>in Cananea: improve the health system through the hiring of personnel, purchase of medicines, expansion of medical units and necessary equipment; solving the supply of drinking water, improving streets, strengthening sports infrastructure, as well as improvement and construction of housing; addressing the problem of contamination of the Sonora River</t>
  </si>
  <si>
    <t>https://www.gob.mx/presidencia/prensa/en-sonora-presidente-anuncia-plan-integral-de-atencion-a-cananea</t>
  </si>
  <si>
    <t>Railway construction</t>
  </si>
  <si>
    <t>Construction, modernisation and expansion of railways completed with 35bn pesos</t>
  </si>
  <si>
    <t>Road construction</t>
  </si>
  <si>
    <t>2,100 million pesos for hydraulic concrete roads in La Montaña</t>
  </si>
  <si>
    <t>https://www.gob.mx/presidencia/prensa/inversion-federal-de-2-mil-100-mdp-para-caminos-de-concreto-en-la-montana-de-guerrero-anuncia-presidente?idiom=es</t>
  </si>
  <si>
    <t>Road construction investment</t>
  </si>
  <si>
    <t>79 billion pesos for the construction of 20 road works, including highway expansions</t>
  </si>
  <si>
    <t>Road investments in Oaxaca</t>
  </si>
  <si>
    <t>constructing over 3,000km of roads</t>
  </si>
  <si>
    <t>https://www.gob.mx/presidencia/prensa/inversion-de-3-mil-500-mdp-para-caminos-rurales-en-2022-informa-presidente-en-oaxaca?idiom=es</t>
  </si>
  <si>
    <t>Second announcement of Projects to Support the Economic Reactivation</t>
  </si>
  <si>
    <t>Second project agreement for infrastructure investment accumulating 68 projects with an investment of 228.632 thousand million pesos, where government finances up to 50% of cost</t>
  </si>
  <si>
    <t>https://www.gob.mx/shcp/prensa/comunicado-no-095-gobierno-de-mexico-presenta-segundo-anuncio-de-proyectos-para-apuntalar-la-reactivacion-Económica</t>
  </si>
  <si>
    <t>Sembrando Vida program</t>
  </si>
  <si>
    <t>177 thousand million pesos for housing loans creating thousands of jobs</t>
  </si>
  <si>
    <t>SME loans</t>
  </si>
  <si>
    <t>25000 peso loans given to small business owners to be repaid over three years at lowest available rate</t>
  </si>
  <si>
    <t>https://prruk.org/mexicos-social-programmes-and-popular-empowerment/</t>
  </si>
  <si>
    <t>Social spending</t>
  </si>
  <si>
    <t>Additional resources allocated to social spending related to infrastructure, security, education and other areas</t>
  </si>
  <si>
    <t>Solidarity Coverage to Support the Health Sector</t>
  </si>
  <si>
    <t>50k pesos for relatives of public sector health workers who have died as a result of COVID-19</t>
  </si>
  <si>
    <t>Subsidised unemployment insurance</t>
  </si>
  <si>
    <t>Providing unemployment insurance with subsidised premiums</t>
  </si>
  <si>
    <t>Support for airport building</t>
  </si>
  <si>
    <t>Continued construction of the Santa Lucia airport project</t>
  </si>
  <si>
    <t>Support for port of Manzanillo</t>
  </si>
  <si>
    <t>The port of Manzanillo will receive two billion pesos as an initial investment to improve its infrastructure, which includes a comprehensive program to solve road problems</t>
  </si>
  <si>
    <t>https://www.gob.mx/presidencia/prensa/inversion-de-2-mil-mdp-para-el-puerto-de-manzanillo-anuncia-presidente?idiom=es</t>
  </si>
  <si>
    <t>Support for social programs and priority programs</t>
  </si>
  <si>
    <t>Provides funding to strengthen and protect social programs and priority projects. These funds will be obtained at least in part by enacting austerity measures, including a public sector hiring freeze and suspensions in government spending on some programs.</t>
  </si>
  <si>
    <t>Support for the state of Colima</t>
  </si>
  <si>
    <t>Funds for rehabilitation of the port of Manzanillo, a financial rescue plan and restructuring of the state debt, and funds for urban improvement and housing</t>
  </si>
  <si>
    <t>https://www.gob.mx/presidencia/prensa/presidente-informa-nuevas-acciones-en-respaldo-al-pueblo-de-colima?idiom=es</t>
  </si>
  <si>
    <t>Tandas para Bienestar</t>
  </si>
  <si>
    <t>Microcredit Program for Welfare distributes an additional 450000 credits with an investment of 3400m pesos</t>
  </si>
  <si>
    <t>Tijuana viaduct project</t>
  </si>
  <si>
    <t>to build a toll-free viaduct that will travel 11 km, from the Tijuana Cañón del Matadero International Airport or exit to Rosarito</t>
  </si>
  <si>
    <t>https://www.gob.mx/presidencia/prensa/habra-viaducto-elevado-en-tijuana-con-peaje-gratuito-anuncia-presidente?idiom=es</t>
  </si>
  <si>
    <t>Waste management investment</t>
  </si>
  <si>
    <t>1066.5 million pesos for two urban waste management projects (half of projects funded via govt spending)</t>
  </si>
  <si>
    <t>Zacatecas Support Plan</t>
  </si>
  <si>
    <t>The president proposes financial rescue, strengthening of social programs and actions in matters of safety, health, roads and water supply, as well as agricultural subsidies</t>
  </si>
  <si>
    <t>https://www.gob.mx/presidencia/prensa/presidente-anuncia-acciones-en-respaldo-al-pueblo-de-zacatecas?idiom=es</t>
  </si>
  <si>
    <t>Mongolia</t>
  </si>
  <si>
    <t>5.1 trillion tugriks Package</t>
  </si>
  <si>
    <t>MNT 17 billion was disbursed for purchasing essential medical equipment and additional MNT 20.6 billion was also allocated for the same. For necessary medical and protective equipment, MNT 159 billion was made available.</t>
  </si>
  <si>
    <t>MNT</t>
  </si>
  <si>
    <t>https://montsame.mn/en/read/220354; https://www.unescap.org/sites/default/files/Mongolia_COVID%20country%20profile%20280820.pdf</t>
  </si>
  <si>
    <t>Exemption from paying social insurance contributions for six months from April 1 until October 1;personal income tax waiver for six months from April 1 to October 1</t>
  </si>
  <si>
    <t>Loan with 3-percent interest rate, totaling MNT 300 billion, will be granted by the government to national cashmere companies for purchasing cashmere from herders. Cashmere for price will be set at less than MNT 100 thousand. This measure is expected to directly benefit 233 thousand herding families, according to the PM</t>
  </si>
  <si>
    <t>https://montsame.mn/en/read/220354</t>
  </si>
  <si>
    <t>The monthly ‘Child Money’ allowance of MNT 20,000 to children aged under 18 was raised to MNT 30,000 for 3 months</t>
  </si>
  <si>
    <t>The government decided to pay monthly MNT 200,000 to each employee of private companies keeping their workers on their job despite the difficulties in their businesses and declining revenues</t>
  </si>
  <si>
    <t>Retail price of fuel per litre cut by MNT 300-400</t>
  </si>
  <si>
    <t>Action Plan of the Government of Mongolia for 2020-2024</t>
  </si>
  <si>
    <t>Renovate and put into operation a reserve warehouse in case of public health emergency.</t>
  </si>
  <si>
    <t>https://legalinfo.mn/law/details/15586</t>
  </si>
  <si>
    <t>Action Plan of the Government of Mongolia for 2020-2025</t>
  </si>
  <si>
    <t>Establish a disease control and prevention center.</t>
  </si>
  <si>
    <t>Action Plan of the Government of Mongolia for 2020-2026</t>
  </si>
  <si>
    <t>Provide aimag general hospitals and regional diagnostic and treatment centers with RT-PSR equipment.</t>
  </si>
  <si>
    <t>Action Plan of the Government of Mongolia for 2020-2027</t>
  </si>
  <si>
    <t>Up to 100 percent scholarships shall be provided to students majoring in nursing at state-owned higher education institutions in accordance with their academic success.</t>
  </si>
  <si>
    <t>Action Plan of the Government of Mongolia for 2020-2028</t>
  </si>
  <si>
    <t>Increase the efficiency, effectiveness and accessibility of the “Whole Liver Mongolia” measure, cover more than 50% of people infected with hepatitis D virus, and bring the early detection of cancer to international standards.</t>
  </si>
  <si>
    <t>Action Plan of the Government of Mongolia for 2020-2029</t>
  </si>
  <si>
    <t>Establish new modern national diagnostic and treatment centers: National Center for Organ Transplantation; National Cardiovascular Center; TB hospital; National Center for Gerontology; Burn center; Branch of the National Center for Communicable Diseases-II; Branch hospital of the National Cancer Center-II.</t>
  </si>
  <si>
    <t>Action Plan of the Government of Mongolia for 2020-2030</t>
  </si>
  <si>
    <t>Introduce air services (helicopters) for emergency care.</t>
  </si>
  <si>
    <t>𝜏3</t>
  </si>
  <si>
    <t>Action Plan of the Government of Mongolia for 2020-2031</t>
  </si>
  <si>
    <t>Renovate the ambulance fleet.</t>
  </si>
  <si>
    <t>Action Plan of the Government of Mongolia for 2020-2032</t>
  </si>
  <si>
    <t>Establish a unified health information database within the framework of the “E-Mongolia” event, and create an electronic early detection and recall system using remote technology for local diagnosis and treatment.</t>
  </si>
  <si>
    <t>Action Plan of the Government of Mongolia for 2020-2033</t>
  </si>
  <si>
    <t>Establish a competitive financing system based on the results of research and development work in line with the employment of graduates in the profession and develop a research-based national university.</t>
  </si>
  <si>
    <t>Action Plan of the Government of Mongolia for 2020-2034</t>
  </si>
  <si>
    <t>Implement the “Prime Minister's Scholarship Program” to provide up to 100 percent tuition scholarships to students studying in priority areas of development and leading students in academic and research achievements.</t>
  </si>
  <si>
    <t>Action Plan of the Government of Mongolia for 2020-2035</t>
  </si>
  <si>
    <t>Commissioning of kindergartens and new schools</t>
  </si>
  <si>
    <t>Action Plan of the Government of Mongolia for 2020-2036</t>
  </si>
  <si>
    <t>Renovate and expand the buildings of special needs schools and kindergartens</t>
  </si>
  <si>
    <t>Action Plan of the Government of Mongolia for 2020-2037</t>
  </si>
  <si>
    <t>Provide kindergartens, schools and dormitories with modern toilets with at least 100 pit latrines every year.</t>
  </si>
  <si>
    <t>Action Plan of the Government of Mongolia for 2020-2038</t>
  </si>
  <si>
    <t>Increase the cost of meals for children in kindergartens, dormitories and secondary schools by at least 2 times in line with inflation and price increases. Secondary school students will be provided with filtered drinking water.</t>
  </si>
  <si>
    <t>Action Plan of the Government of Mongolia for 2020-2039</t>
  </si>
  <si>
    <t>Start construction of science parks, institute complexes, and institutes of traditional medicine and technology in the field of science, technology, and innovation and bring them in line with international standards.</t>
  </si>
  <si>
    <t>Action Plan of the Government of Mongolia for 2020-2040</t>
  </si>
  <si>
    <t>Adult members who are not employed in low-income households shall be provided with vocational training and skills development, and employment shall be supported.</t>
  </si>
  <si>
    <t>Action Plan of the Government of Mongolia for 2020-2041</t>
  </si>
  <si>
    <t>Establish new vocational education and training camps and training bases and ensure financial independence.</t>
  </si>
  <si>
    <t>Action Plan of the Government of Mongolia for 2020-2042</t>
  </si>
  <si>
    <t>Implement the “Savings Child” measure and create a system to spend children's money on their food, nutritional needs, physical fitness, personal development, leisure and child savings.</t>
  </si>
  <si>
    <t>Action Plan of the Government of Mongolia for 2020-2043</t>
  </si>
  <si>
    <t>Establish a border economic cooperation zone close to the market and natural resources, with sufficient manpower resources and a favourable environment for industrial development.</t>
  </si>
  <si>
    <t>Action Plan of the Government of Mongolia for 2020-2044</t>
  </si>
  <si>
    <t>Establish and operate an “Export Guarantee Fund” to provide special support to business entities that export their products.</t>
  </si>
  <si>
    <t>Action Plan of the Government of Mongolia for 2020-2045</t>
  </si>
  <si>
    <t>Tsagaan Suvarga copper and molybdenum deposit shall be put into operation.</t>
  </si>
  <si>
    <t>Action Plan of the Government of Mongolia for 2020-2046</t>
  </si>
  <si>
    <t>Expand and find Baganuur and Shivee-Ovoo coal mines</t>
  </si>
  <si>
    <t>Action Plan of the Government of Mongolia for 2020-2047</t>
  </si>
  <si>
    <t>Carry out experiments and research necessary to bring the Asgat silver deposit into economic circulation and resolve investment issues.</t>
  </si>
  <si>
    <t>Action Plan of the Government of Mongolia for 2020-2048</t>
  </si>
  <si>
    <t>Establish the infrastructure of Tavan Tolgoi coal group deposit and put into operation a coal concentrator within the framework of establishing an industrial and technology park.</t>
  </si>
  <si>
    <t>Action Plan of the Government of Mongolia for 2020-2049</t>
  </si>
  <si>
    <t>The Salkhit silver deposit shall be used to bring it to the project capacity.</t>
  </si>
  <si>
    <t>Action Plan of the Government of Mongolia for 2020-2050</t>
  </si>
  <si>
    <t>Put into operation the Zuun Tsagaan Del fluorspar underground mine.</t>
  </si>
  <si>
    <t>Action Plan of the Government of Mongolia for 2020-2051</t>
  </si>
  <si>
    <t>Develop metallurgical production (coke, cast iron, direct reduced iron) in Darkhan-Uul, Orkhon and Dornogovi aimags.</t>
  </si>
  <si>
    <t>Action Plan of the Government of Mongolia for 2020-2052</t>
  </si>
  <si>
    <t>Establish an industrial and technology park based on the Erdenet plant. The park will include a copper concentrate processing plant and a cathode copper plant with heap leaching technology for oxidized ore.</t>
  </si>
  <si>
    <t>Action Plan of the Government of Mongolia for 2020-2053</t>
  </si>
  <si>
    <t>Build a precious metal refining plant.</t>
  </si>
  <si>
    <t>Action Plan of the Government of Mongolia for 2020-2054</t>
  </si>
  <si>
    <t>Establish a branch laboratory for precious metal sampling</t>
  </si>
  <si>
    <t>Action Plan of the Government of Mongolia for 2020-2055</t>
  </si>
  <si>
    <t>Start construction of a copper concentrate processing plant based on the Oyu Tolgoi deposit.</t>
  </si>
  <si>
    <t>Asian Development Bank Project</t>
  </si>
  <si>
    <t>improve social welfare support for the poor and vulnerable, especially women and children, to mitigate the socioeconomic impacts of the pandemic</t>
  </si>
  <si>
    <t>https://www.adb.org/news/adb-project-expand-cash-grants-children-mongolia</t>
  </si>
  <si>
    <t>to strengthen Mongolia’s health sector and its response to the pandemic</t>
  </si>
  <si>
    <t>https://www.adb.org/news/adb-help-strengthen-mongolia-health-sector-and-response-covid-19</t>
  </si>
  <si>
    <t>Comprehensive national plan to protect the public health and recover the economy</t>
  </si>
  <si>
    <t>loans of MNT 2 trillion with annual interest rate of 3 percent with 3 years of term to small and medium enterprises</t>
  </si>
  <si>
    <t>https://montsame.mn/en/read/253591</t>
  </si>
  <si>
    <t>loans of MNT 500 billion with a view to support agricultural production, herders’ income and livelihood</t>
  </si>
  <si>
    <t>MNT 2 trillion to be spent for realizing large scale projects and programs that are of strategic significance</t>
  </si>
  <si>
    <t>Plan to support youth employment with financing of MNT 500 billion.</t>
  </si>
  <si>
    <t>MNT 3 trillion will be spent on giving land free of charge for building “Youth I, II, III” apartment complexes in Ulaanbaatar city</t>
  </si>
  <si>
    <t>COVID-19 Vaccination Measures Project</t>
  </si>
  <si>
    <t>for vaccine provision; financed with assistance from the Asian Infrastructure Investment Bank (AIIB).</t>
  </si>
  <si>
    <t>http://parliament.mn/n/kyayn</t>
  </si>
  <si>
    <t>Employment Promotion Fund</t>
  </si>
  <si>
    <t>providing job training &amp; helping unemployed people find jobs</t>
  </si>
  <si>
    <t>http://parliament.mn/n/jyaon</t>
  </si>
  <si>
    <t>Extension of measures</t>
  </si>
  <si>
    <t>Extension of monthly child allowance.</t>
  </si>
  <si>
    <t>https://montsame.mn/en/read/232972</t>
  </si>
  <si>
    <t>Social insurance premium was made 10 percent</t>
  </si>
  <si>
    <t>Increased healthcare expenditure for protective gears for hospital staff, medicines and hospital equipment, seasonal flu and COVID-19 vaccines. Spending on overtime salary for front-line healthcare workers and public workers was also accounted for.</t>
  </si>
  <si>
    <t>Extension of selected measures</t>
  </si>
  <si>
    <t>Exemption of rent income tax; and exemption of customs duty and VAT on certain imported goods</t>
  </si>
  <si>
    <t>https://montsame.mn/en/read/243688</t>
  </si>
  <si>
    <t>Fund for Children</t>
  </si>
  <si>
    <t>The Fund for Children shall be intended to support development, child development, protection and participation for children.</t>
  </si>
  <si>
    <t>http://parliament.mn/laws?Sort=CreatedOnDescending</t>
  </si>
  <si>
    <t>Incentives for healthcare workers</t>
  </si>
  <si>
    <t>MNT 1 million of one-time incentive will be paid to each doctor, nurse and medical employee responding to COVID-19 and each MNT 500,000 for resident doctors. The necessary funding of MNT 2 billion 780 million will be sourced from the government’s contingency fund.</t>
  </si>
  <si>
    <t>https://montsame.mn/en/read/258882</t>
  </si>
  <si>
    <t>Insurance Reimbursements</t>
  </si>
  <si>
    <t>extends the Law on Reimbursement of Pension Insurance Premiums for Herders and Self-employed until January 1, 2022</t>
  </si>
  <si>
    <t>MNT 793 billion Package</t>
  </si>
  <si>
    <t>The monthly allowance for children, given for a total of 1.14 million children in Mongolia, was raised to MNT 100,000 until October 1, 2020. The leftover amount of MNT 70,000 from the previous increase in monthly allowance would also be compensated.
2. The monthly food stamps, granted to people in high necessity for food provision, were doubled for five months from May 1 to October 1, 2020. This measure will involve 240.2 thousand citizens of low-income households. The food stamps worth MNT 16,000 was given to adults and MNT 8,000 to children.
3. Around 32.6 thousand people, including 3.6 thousand senior citizens who are not entitled to pension benefits, 42.5 thousand citizens with disabilities, 16.5 thousand orphaned or half-orphaned children and single parents will receive additional MNT 100,000 in the next five months until October 1, totalling their monthly allowance to MNT 280,000. "</t>
  </si>
  <si>
    <t>https://montsame.mn/en/read/224591</t>
  </si>
  <si>
    <t>To support the revenue of herders and domestic production of cashmere industry, a subsidy of MNT 20,000 will be given for each kilogram of cashmere supply.</t>
  </si>
  <si>
    <t>Mongolia COVID-19 Emergency Response and Health System Preparedness Project Additional Financing</t>
  </si>
  <si>
    <t>Implementation Management and Monitoring and Evaluation of the Mongolia COVID-19 Emergency Response and Health System Preparedness Project</t>
  </si>
  <si>
    <t>https://documents1.worldbank.org/curated/en/965811613358324176/pdf/Mongolia-COVID-19-Emergency-Response-and-Health-System-Preparedness-Project-Additional-Financing.pdf</t>
  </si>
  <si>
    <t>Provision of vaccines, cold chain, medical supplies, PPE and medicines</t>
  </si>
  <si>
    <t>a human resource deployment and training plan for effectively delivering the vaccine program.</t>
  </si>
  <si>
    <t>early identification through expanded testing, contact tracing and quarantine of positive cases will be strengthened</t>
  </si>
  <si>
    <t>evidence-based, strategic communication activities to raise public awareness on the rationale for vaccinating selected target populations, vaccine safety and the vaccine deployment process</t>
  </si>
  <si>
    <t>Oil Refinery Law</t>
  </si>
  <si>
    <t>Establishes a state-owned oil refinery based on domestic raw materials</t>
  </si>
  <si>
    <t>Tax Policy</t>
  </si>
  <si>
    <t>New agricultural tractors, combines, machinery, irrigation and greenhouse equipment, forestry and poultry machinery, equipment, fertilizers and pesticides shall be exempted from value-added tax.</t>
  </si>
  <si>
    <t>Import of new agricultural tractors, combines, machinery, irrigation and greenhouse equipment, forestry and poultry machinery, equipment, fertilizers and plant protection products shall be exempted from customs duties.</t>
  </si>
  <si>
    <t>Ulaanbaatar infrastructure projects</t>
  </si>
  <si>
    <t>for comprehensive measures to reduce traffic congestion, improve the quality of public transport services and increase access</t>
  </si>
  <si>
    <t>http://parliament.mn/n/dwaon</t>
  </si>
  <si>
    <t>Waiving off utility bills</t>
  </si>
  <si>
    <t>The government decided to pay utility bills (electricity, heat, water, and waste bills) of households and some enterprises for seven months with MNT 650 billion funding from Erdenet Mining Corporation (from December 1, 2020, to July 1, 2021) except those of budget-funded entities, state-owned enterprises, mining extraction and processing facilities, banks, non-bank financial institutions, entities engaged in cryptocurrency activities, petroleum importers and sellers, telecommunications service providers, alcohol and cigarette manufacturers, and ferrous and nonferrous metal and concrete producers.</t>
  </si>
  <si>
    <t>https://montsame.mn/en/read/246561</t>
  </si>
  <si>
    <t>Morocco</t>
  </si>
  <si>
    <t>13.247.05. Total corporate tax exemption for social housing construction (extended for COVID-19)</t>
  </si>
  <si>
    <t>Total corporate tax exemption for property developers for a construction programme of at least 500 social housing units, spread over a maximum period of 5 years. Property developers may also enter an agreement with the State for the realisation of a programme of at least 100 social housing units in rural areas. Property developers that have concluded construction programmes for social housing whose building authorisation was delivered before the beginning of the state of health emergency, pursuant to decree No. 2-20-293 of 29 rejeb 1441 (24 March 2020), benefit from an additional period of one year to build these units.</t>
  </si>
  <si>
    <t>MAD</t>
  </si>
  <si>
    <t>https://www.finances.gov.ma/Publication/db/2021/07-%20Rapport%20d%C3%A9penses%20fiscales_Fr.pdf</t>
  </si>
  <si>
    <t>Draft Finance Act for the Budget Year 2021 - Report on Fiscal Spending</t>
  </si>
  <si>
    <t>Article 247 (XVI-A°)</t>
  </si>
  <si>
    <t>14.247.03. Partial income tax exemption for social housing construction (extended for COVID-19)</t>
  </si>
  <si>
    <t>Partial income tax exemption for property developers for their activities and income relating to the realisation, within the framework of an agreement concluded with the State, of a construction programme of at least 500 social housing units, spread over a maximum period of 5 years. Property developers may also conclude with the State, under the same conditions, an agreement for the realisation of a programme of  at least 100 social housing units in rural areas. Notwithstanding any provisions to the contrary, property developers having concluded conventions with the State for the realisation of construction programmes for social housing whose building authorisation was delivered before the date of the beginning of the state of health emergency declared throughout the national territory to deal with the spread of the  spread of the coronavirus COVID-19, pursuant to decree No. 2-20-293 of 29 rejeb 1441 (24 March 2020), benefit from an additional period of one year to build these units.</t>
  </si>
  <si>
    <t>50.247.02. Total exemption on registration and stamp duties for social housing construction (extended for COVID-19)</t>
  </si>
  <si>
    <t>Total exemption on registration and stamp duties for property developers for their activities and income relating to the realisation, within the framework of an agreement concluded with the State, of a construction programme of at least 500 social housing units, spread over a maximum period of 5 years. Property developers may also conclude with the State, under the same conditions, an agreement for the realisation of a programme of  at least 100 social housing units in rural areas. Notwithstanding any provisions to the contrary, property developers having concluded conventions with the State for the realisation of construction programmes for social housing whose building authorisation was delivered before the date of the beginning of the state of health emergency declared throughout the national territory to deal with the spread of the  spread of the coronavirus COVID-19, pursuant to decree No. 2-20-293 of 29 rejeb 1441 (24 March 2020), benefit from an additional period of one year to build these units.</t>
  </si>
  <si>
    <t>N6</t>
  </si>
  <si>
    <t>Acceleration of payments from public institutions to businesses</t>
  </si>
  <si>
    <t>Special loans for public institutions to allow them to accelerate payments to micro-sized businesses.</t>
  </si>
  <si>
    <t>https://www.finances.gov.ma/Ar/Pages/%D9%85%D8%B3%D8%AA%D8%AC%D8%AF%D8%A9.aspx?fiche=5055</t>
  </si>
  <si>
    <t>Speeding up of payments to businesses, in particular SMEs and very small businesses, that have been contracted by the state. The aim is to reduce cash flow pressures on these companies.</t>
  </si>
  <si>
    <t>https://www.finances.gov.ma/Publication/db/2020/np-plfr2020-fr.pdf; https://www.finances.gov.ma/fr/Pages/detail-actualite.aspx?fiche=4989</t>
  </si>
  <si>
    <t>Employee protection measures</t>
  </si>
  <si>
    <t>MAD7 billion has been allocated to give employees who have lost their jobs monthly lump sum compensation of MAD2000 until June 30, 2020.</t>
  </si>
  <si>
    <t>https://www.finances.gov.ma/Ar/Pages/مستجدة.aspx?fiche=4978; https://www.finances.gov.ma/Publication/db/2020/np-plfr2020-fr.pdf</t>
  </si>
  <si>
    <t>Expansion of loan guarantee scheme to the real estate sector</t>
  </si>
  <si>
    <t>The 'Damane Oxygene' loan guarantee program for companies has been expanded to include companies in the real estate sector</t>
  </si>
  <si>
    <t>https://www.finances.gov.ma/Ar/Pages/%D9%85%D8%B3%D8%AA%D8%AC%D8%AF%D8%A9.aspx?fiche=5025</t>
  </si>
  <si>
    <t>Extension of loan guarantee scheme</t>
  </si>
  <si>
    <t>The 'Damane Reliance' loan guarantee scheme has been extended to continue until the 30th June 2021. As of the 31st March 2021 93,419 loans had been guaranteed amounting to a total of MAD 61.5 billion.</t>
  </si>
  <si>
    <t>https://www.finances.gov.ma/En/Pages/detail-actualite.aspx?fiche=5409</t>
  </si>
  <si>
    <t>The 'Damane Relance' loan guarantee scheme has been extended to continue until the 31st March 2021. As of the 31st December 86,008 loans had been guaranteed. The 'Damane Relance' scheme has been extended to insurance brokers, exchange bureaus, and money transfer companies. tourism transport companies can now access large loans under this scheme.</t>
  </si>
  <si>
    <t>https://www.finances.gov.ma/Fr/Pages/detail-actualite.aspx?fiche=5288; https://www.lavieeco.com/actualite-maroc/quatre-nouveaux-contrats-programmes-pour-la-culture-le-divertissement-et-les-medias/</t>
  </si>
  <si>
    <t>Extension of support 8 sectors</t>
  </si>
  <si>
    <t>Extension of the previously announced support programs for 8 industries until the 30th June 2021. This concerns these industries: Tourism, restoration, catering and events, playgrounds and amusement parks, press, cultural and creative industries, private gyms and nurseries.</t>
  </si>
  <si>
    <t>Incentive for companies to retain workers</t>
  </si>
  <si>
    <t>Companies in certain highly affected sectors who retain at least 80% are eligible for additional support in order to incentive companies to retain workers.</t>
  </si>
  <si>
    <t>https://www.finances.gov.ma/Ar/Pages/%D9%85%D8%B3%D8%AA%D8%AC%D8%AF%D8%A9.aspx?fiche=5071</t>
  </si>
  <si>
    <t>Income tax exemption for workers who lost their jobs due to COVID-19</t>
  </si>
  <si>
    <t>As a transitional measure, employees who have involuntarily lost their jobs for economic reasons related to the repercussions of the spread of the Covid 19 coronavirus pandemic (from March 1, 2020 to September 30, 2020) are exempt from income tax for their gross monthly salary, capped at ten thousand (10,000) dirhams, during the first 12 months of their next employment. The exemption is granted only once, to employees recruited during the year 2021 who have benefited from unemployment funds.</t>
  </si>
  <si>
    <t>https://www.finances.gov.ma/Publication/db/2021/lf2021.pdf</t>
  </si>
  <si>
    <t>Finance Act 2021: Body</t>
  </si>
  <si>
    <t>Article 247 bis</t>
  </si>
  <si>
    <t>Liquidity support for public enterprises: national airports office</t>
  </si>
  <si>
    <t>The state has guaranteed loans from the European Bank for Reconstruction and Development to 3 public enterprises: the National Airports Office (EUR150 million), the Societe Nationale des Autoroutes du Maroc (EUR100 million) and the National Office for Electricity and Drinking Water (EUR50 million). These loans amount to EUR300 million (MAD3.2 billion) in total.</t>
  </si>
  <si>
    <t>https://www.ebrd.com/news/2020/ebrd-supports-vital-infrastructure-services-in-morocco-during-pandemic-.html; https://www.finances.gov.ma/fr/Pages/detail-actualite.aspx?fiche=5122</t>
  </si>
  <si>
    <t>Liquidity support for public enterprises: National Office for Electricity and Drinking Water</t>
  </si>
  <si>
    <t>Liquidity support for public enterprises: Societe Nationale des Autoroutes du Maroc</t>
  </si>
  <si>
    <t>Loan guarantee scheme</t>
  </si>
  <si>
    <t>MAD5 billion has been allocated to fund loan guarantee schemes for businesses and set up a public limited company to run the 'Relance TPE' and 'Damane Relance' loan guarantee schemes. These schemes will replace the 'Damane Oxygene' scheme that was previously running. This MAD5 billion is intended to cover the default risk of MAD75 billion of loans.</t>
  </si>
  <si>
    <t>https://www.finances.gov.ma/Ar/Pages/%D9%85%D8%B3%D8%AA%D8%AC%D8%AF%D8%A9.aspx?fiche=5071; https://www.finances.gov.ma/Publication/db/2020/np-plfr2020-fr.pdf; https://www.finances.gov.ma/fr/Pages/detail-actualite.aspx?fiche=5113; https://www.challenge.ma/wp-content/uploads/2020/08/Pacte_pour_la_relance_et_lemploi_28.07.2020_LE_DOCUMENT-1.pdf</t>
  </si>
  <si>
    <t>The State has guaranteed loans for companies. This has enabled more than 45,000 companies to take out loans amounting to a total of MAD17 billion. This guarantee programme is entitled 'Damane Oxygene'. The Central Guarantee Fund will cover 95% of the loans of companies with deteriorated cash flows.</t>
  </si>
  <si>
    <t>https://www.finances.gov.ma/Publication/db/2020/np-plfr2020-fr.pdf; https://www.finances.gov.ma/Ar/Pages/%D9%85%D8%B3%D8%AA%D8%AC%D8%AF%D8%A9.aspx?fiche=4992</t>
  </si>
  <si>
    <t>Loan guarantee scheme for microenterprises</t>
  </si>
  <si>
    <t>A scheme entitled 'Relance TPE' aims to relaunch microenterprises through improving access to credit by guaranteeing 95% of loans to businesses with an annual turnover of less than MAD10 million. This is partially funded through a donation of 14.5 million from the French Republic.</t>
  </si>
  <si>
    <t>https://www.finances.gov.ma/Ar/Pages/%D9%85%D8%B3%D8%AA%D8%AC%D8%AF%D8%A9.aspx?fiche=5053</t>
  </si>
  <si>
    <t>Loan guarantee scheme for small, medium, and large businesses</t>
  </si>
  <si>
    <t>A scheme entitled ' Damane Relance' involves the state guaranteeing 80%-90% of loans. At least half of these loans must be used to pay suppliers.</t>
  </si>
  <si>
    <t>https://www.finances.gov.ma/Ar/Pages/%D9%85%D8%B3%D8%AA%D8%AC%D8%AF%D8%A9.aspx?fiche=5054</t>
  </si>
  <si>
    <t>Loan guarantee scheme for the real estate industry</t>
  </si>
  <si>
    <t>A variant of the 'Damane Relance' scheme has been established for real estate development companies. The maximum loan guaranteed by this scheme is MAD 50 million.</t>
  </si>
  <si>
    <t>https://www.finances.gov.ma/fr/Pages/detail-actualite.aspx?fiche=5153; https://www.h24info.ma/economie/des-contrats-programmes-pour-relancer-les-secteurs-de-levenementiel-des-traiteurs-et-des-parcs-dattractions-et-de-jeux/</t>
  </si>
  <si>
    <t>Loans to self-employed entrepreneurs</t>
  </si>
  <si>
    <t>Zero-rate loans to self-employed entrepreneurs of up to MAD15,000. This loan guarantee scheme is entitles the 'Garantie Auto-Entrepreneurs Covid-19'.</t>
  </si>
  <si>
    <t>https://www.finances.gov.ma/Publication/db/2020/np-plfr2020-fr.pdf; https://www.finances.gov.ma/Ar/Pages/%D9%85%D8%B3%D8%AA%D8%AC%D8%AF%D8%A9.aspx?fiche=5025</t>
  </si>
  <si>
    <t>Motorway infrastructure investment</t>
  </si>
  <si>
    <t>approximately MAD1 billion will be spent to accelerate the digitalisation of motorway infrastructure. This project involves setting up electronic toll systems and traffic monitoring and management systems. The implementation of this project is expected to create more than 6,000 jobs. 83.6% of the funding will come from a EUR85 million loan from the European Investment Bank.</t>
  </si>
  <si>
    <t>https://www.eib.org/en/press/all/2021-079-maroc-signature-d-un-contrat-de-financement-de-85-millions-d-euros-pour-accelerer-la-digitalisation-des-infrastructures-de-transport-autoroutieres</t>
  </si>
  <si>
    <t>Postponement of housing and consumer loans</t>
  </si>
  <si>
    <t>The State will bare the cost of interest on postponed loans from March to June to allow housing and consumer loans to be postponed.</t>
  </si>
  <si>
    <t>https://www.finances.gov.ma/Publication/db/2020/np-plfr2020-fr.pdf; https://www.finances.gov.ma/Ar/Pages/%D9%85%D8%B3%D8%AA%D8%AC%D8%AF%D8%A9.aspx?fiche=5041</t>
  </si>
  <si>
    <t>Postponement of tax payments</t>
  </si>
  <si>
    <t>The Deferral of tax payments for companies with a turnover of less than MAD20 million has been extended to the 30th September</t>
  </si>
  <si>
    <t xml:space="preserve">https://www.finances.gov.ma/Ar/Pages/%D9%85%D8%B3%D8%AA%D8%AC%D8%AF%D8%A9.aspx?fiche=5068; </t>
  </si>
  <si>
    <t>Prevention and protection measures against the spread of the Coronavirus pandemic - cleaning products.</t>
  </si>
  <si>
    <t>Purchase of cleaning products by various government ministries to prevent the spread of COVID-19.</t>
  </si>
  <si>
    <t xml:space="preserve">https://www.finances.gov.ma/Publication/db/2020/Morasse2021_TOME1_FR.pdf ; https://www.finances.gov.ma/Publication/db/2020/Morasse2021_TOME2_FR.pdf ; https://www.finances.gov.ma/Publication/db/2020/Morasse2021_TOME3_FR.pdf </t>
  </si>
  <si>
    <t>Finance Act for the Budget Year 2021: General Budget Expenditures</t>
  </si>
  <si>
    <t>Prevention and protection measures against the spread of the Coronavirus pandemic - driver costs.</t>
  </si>
  <si>
    <t>Refund of costs for vehicle drivers to support work to prevent the spread of COVID-19.</t>
  </si>
  <si>
    <t>Prevention and protection measures against the spread of the Coronavirus pandemic - food products.</t>
  </si>
  <si>
    <t>Purchase of food products purchased by various government ministries related to preventing the spread of COVID-19.</t>
  </si>
  <si>
    <t>Prevention and protection measures against the spread of the Coronavirus pandemic - honoraria.</t>
  </si>
  <si>
    <t>Honoraria (extra salary fees) for various government ministries to prevent the spread of COVID-19.</t>
  </si>
  <si>
    <t>Prevention and protection measures against the spread of the Coronavirus pandemic - hygiene, disinfection, cleaning.</t>
  </si>
  <si>
    <t>Costs related to hygiene, disinfection and cleaning of buildings for various government ministries to prevent the spread of COVID-19.</t>
  </si>
  <si>
    <t>Prevention and protection measures against the spread of the Coronavirus pandemic - information systems.</t>
  </si>
  <si>
    <t>Costs related to hosting and outsourcing of information systems to prevent the spread of COVID-19.</t>
  </si>
  <si>
    <t>Prevention and protection measures against the spread of the Coronavirus pandemic - medical materials.</t>
  </si>
  <si>
    <t>Purchase of medical materials by various government ministries to prevent the spread of COVID-19.</t>
  </si>
  <si>
    <t>Prevention and protection measures against the spread of the Coronavirus pandemic - office maintenance.</t>
  </si>
  <si>
    <t>Maintenance and repair of office furniture and equipment for various government ministries to prevent the spread of COVID-19.</t>
  </si>
  <si>
    <t>Prevention and protection measures against the spread of the Coronavirus pandemic - pharmaceuticals and medical consumables.</t>
  </si>
  <si>
    <t>Purchase of pharmaceutical products and medical consumables by various government ministries to prevent the spread of COVID-19.</t>
  </si>
  <si>
    <t>Prevention and protection measures against the spread of the Coronavirus pandemic - purchase of medicines and pharmaceutical products.</t>
  </si>
  <si>
    <t>Purchase of medicines and pharmaceutical products for various government ministries to prevent the spread of COVID-19.</t>
  </si>
  <si>
    <t>Prevention and protection measures against the spread of the Coronavirus pandemic - screening, testing and medical assistance.</t>
  </si>
  <si>
    <t>Costs related to screening, testing and medical assistance for various government ministries to prevent the spread of COVID-19.</t>
  </si>
  <si>
    <t>Prevention and protection measures against the spread of the Coronavirus pandemic - vehicle rental.</t>
  </si>
  <si>
    <t>Rental of vehicles to support work to prevent the spread of COVID-19.</t>
  </si>
  <si>
    <t>Purchase of medical and hospital equipment</t>
  </si>
  <si>
    <t>MAD2 billion has been allocated to the health sector to cover the purchase of medical and hospital equipment, including, 1000 intensive care beds, 550 respirators, 800,000 test kits, radiology equipment, and medical drugs.</t>
  </si>
  <si>
    <t>https://www.finances.gov.ma/Publication/db/2020/np-plfr2020-fr.pdf; https://www.finances.gov.ma/Ar/Pages/%D9%85%D8%B3%D8%AA%D8%AC%D8%AF%D8%A9.aspx?fiche=4962; https://www.finances.gov.ma/Ar/Pages/%D9%85%D8%B3%D8%AA%D8%AC%D8%AF%D8%A9.aspx?fiche=4997</t>
  </si>
  <si>
    <t>Recovery fund for public-private partnerships: agriculture</t>
  </si>
  <si>
    <t>MAD45 billion has been used to establish a recovery fund entitled the Mohammed VI Fund for Investment. This fund aims to finance major investment projects through partnerships with the private sector in order to boost investment and revitalise the economy. There is a specific focus on infrastructure, agriculture and tourism. The selection criteria for investments will be based on the projects impact on job creation. In the Global Recovery Observatory we assume equal distribution to each (updated 12/12/2020)</t>
  </si>
  <si>
    <t>https://www.finances.gov.ma/Publication/db/2020/np-plfr2020-fr.pdf; https://www.finances.gov.ma/en/Pages/detail-actualite.aspx?fiche=5222; https://www.finances.gov.ma/fr/Pages/detail-actualite.aspx?fiche=5113; https://www.challenge.ma/wp-content/uploads/2020/08/Pacte_pour_la_relance_et_lemploi_28.07.2020_LE_DOCUMENT-1.pdf</t>
  </si>
  <si>
    <t>Recovery fund for public-private partnerships: infrastructure</t>
  </si>
  <si>
    <t>Recovery fund for public-private partnerships: tourism</t>
  </si>
  <si>
    <t>MAD45 billion has been used to establish a recovery fund entitled the Mohammed VI Fund for Investment. This fund aims to finance major investment projects through partnerships with the private sector in order to boost investment and revitalise the economy. There is a specific focus on infrastructure, agriculture and tourism. The selection criteria for investments will be based on the projects impact on job creation. In the Global Recovery Observatory we assume equal distribution of $15bn to each (updated 12/12/2020)</t>
  </si>
  <si>
    <t>SMEs/self-employed loan postponements</t>
  </si>
  <si>
    <t>SMEs and the self-employed will benefit from due loan postponements until 30 June 2020.</t>
  </si>
  <si>
    <t>https://www.finances.gov.ma/Ar/Pages/مستجدة.aspx?fiche=4979</t>
  </si>
  <si>
    <t>SMEs/self-employed social contribution deferrals</t>
  </si>
  <si>
    <t>SMEs and the self-employed will benefit from deferred social contribution payments to pension funds.</t>
  </si>
  <si>
    <t>https://www.finances.gov.ma/Ar/Pages/مستجدة.aspx?fiche=4980</t>
  </si>
  <si>
    <t>Support for informal workers</t>
  </si>
  <si>
    <t>A third campaign to provide a third payment to households working in the informal sector that have lost their sources of income due to the pandemic.</t>
  </si>
  <si>
    <t>https://www.finances.gov.ma/fr/Pages/detail-actualite.aspx?fiche=5085</t>
  </si>
  <si>
    <t>MAD 4.2 billion has been committed for a second operation to support households in the informal sector who have lost income due to the pandemic.</t>
  </si>
  <si>
    <t>https://www.finances.gov.ma/Fr/Pages/detail-actualite.aspx?fiche=5048</t>
  </si>
  <si>
    <t>MAD11 billion has been mobilised to give aid to informal workers who have lost income due to the pandemic. Two person households will receive MAD800, 3-4 person households will receive MAD1000, and households of more than 4 will receive MAD1,200.</t>
  </si>
  <si>
    <t>https://www.finances.gov.ma/Publication/db/2020/np-plfr2020-fr.pdf; https://www.finances.gov.ma/Fr/Pages/detail-actualite.aspx?fiche=5014; https://www.finances.gov.ma/Ar/Pages/%D9%85%D8%B3%D8%AA%D8%AC%D8%AF%D8%A9.aspx?fiche=5045</t>
  </si>
  <si>
    <t>Support for sectors affected by the pandemic</t>
  </si>
  <si>
    <t>Support for 4 sectors affected by the pandemic to preserve employment and preserve economic activity, specifically the press sector, cultural and creative industries, private sports halls, and nurseries. These measures include transfers to employees who have lost income in these sectors and support to companies to help them meet cash flow problems.</t>
  </si>
  <si>
    <t>Support for startups</t>
  </si>
  <si>
    <t>A new component within the 'Innov Invest Fund' has been created specifically to provide additional support during the pandemic to beneficiaries of the IIF in order to help them facilitate the restart of their activities.</t>
  </si>
  <si>
    <t>https://www.finances.gov.ma/Fr/Pages/detail-actualite.aspx?fiche=5077</t>
  </si>
  <si>
    <t>Support for the amusement parks and games sectors</t>
  </si>
  <si>
    <t>MAD 2000 dirhams per month will be paid to workers in the amusement parks and games sectors who have lost their jobs. This will be in place till the 31st March 2021.</t>
  </si>
  <si>
    <t>https://www.finances.gov.ma/fr/Pages/detail-actualite.aspx?fiche=5155; https://www.h24info.ma/economie/des-contrats-programmes-pour-relancer-les-secteurs-de-levenementiel-des-traiteurs-et-des-parcs-dattractions-et-de-jeux/</t>
  </si>
  <si>
    <t>Support for the events and catering sectors</t>
  </si>
  <si>
    <t>MAD 2000 dirhams per month will be paid to workers in the events and catering sectors who have lost their jobs. This will be in place till the 31st March 2021.</t>
  </si>
  <si>
    <t>https://www.finances.gov.ma/fr/Pages/detail-actualite.aspx?fiche=5154; https://www.h24info.ma/economie/des-contrats-programmes-pour-relancer-les-secteurs-de-levenementiel-des-traiteurs-et-des-parcs-dattractions-et-de-jeux/</t>
  </si>
  <si>
    <t>Support for tourists stranded abroad</t>
  </si>
  <si>
    <t>All Moroccan tourists stranded abroad are entitled to claim an 'exceptional tourism endowment' to help them meet the unexpected costs of being stranded abroad.</t>
  </si>
  <si>
    <t>https://www.finances.gov.ma/CommuniquesEtAnnonces/oc/2020/oc-dotation-except-Comm_Ar_.pdf</t>
  </si>
  <si>
    <t>Suspension of import duties on wheat and other goods</t>
  </si>
  <si>
    <t>Suspension of import duties on wheat tender, durum wheat, chickpeas and common beans.</t>
  </si>
  <si>
    <t>https://www.finances.gov.ma/Publication/db/2020/np-plfr2020-fr.pdf</t>
  </si>
  <si>
    <t>Tax deferrals for large companies</t>
  </si>
  <si>
    <t>Companies with a 2019 annual revenue of less than MAD20 million can have an optional tax deferral until 30 June 2020.</t>
  </si>
  <si>
    <t>https://www.finances.gov.ma/Ar/Pages/مستجدة.aspx?fiche=4981; https://www.finances.gov.ma/Fr/Pages/detail-actualite.aspx?fiche=4959</t>
  </si>
  <si>
    <t>Netherlands</t>
  </si>
  <si>
    <t>150 million euros for the transportation sector in the manufacturing industry.</t>
  </si>
  <si>
    <t>Measure aim to maintain the levels of investment in research and development in the automotive, aviation and maritime industry.</t>
  </si>
  <si>
    <t xml:space="preserve">https://www.rijksoverheid.nl/actueel/nieuws/2021/03/12/kabinet-breidt-coronasteun-ondernemers-verder-uit ;;;file:///Users/FRANEK/Downloads/aanvullingen-op-het-economisch-steun-en-herstelpakket.pdf </t>
  </si>
  <si>
    <t>Address tourism taxes and arts/culture sector</t>
  </si>
  <si>
    <t>The government will discuss the possibility of waiving tourism taxes paid by companies and to retract previously imposed tax assessments, hoping to benefit the arts and culture sector.</t>
  </si>
  <si>
    <t>https://www.government.nl/latest/news/2020/03/19/coronavirus-dutch-government-adopts-package-of-new-measures-designed-to-save-jobs-and-the-economy</t>
  </si>
  <si>
    <t>First Stimulus Supplement</t>
  </si>
  <si>
    <t>AI research investment</t>
  </si>
  <si>
    <t>National Growth Fund: The AiNed program will provide funding related to artificial intelligence development, educational training, and investigating practical areas in which the technology can be deployed.</t>
  </si>
  <si>
    <t>https://www.nationaalgroeifonds.nl/projecten-ronde-1/ained</t>
  </si>
  <si>
    <t>National Growth Fund</t>
  </si>
  <si>
    <t>Aid for zoos</t>
  </si>
  <si>
    <t>The measure is a scheme providing aid in the from of direct grants to zoos.</t>
  </si>
  <si>
    <t>https://ec.europa.eu/competition/state_aid/cases1/20217/292439_2246695_55_2.pdf</t>
  </si>
  <si>
    <t>SA.61300</t>
  </si>
  <si>
    <t>Aid scheme financing uncovered fixed costs agricultural and horticultural undertakings COVID-19</t>
  </si>
  <si>
    <t>20 mln EUR is earmarked to fund direct grants to agricultural and horticultural undertakings.</t>
  </si>
  <si>
    <t>https://ec.europa.eu/competition/state_aid/cases1/202127/295098_2293842_45_2.pdf</t>
  </si>
  <si>
    <t>State Aid SA.63576 (2021/N)</t>
  </si>
  <si>
    <t>Aid to support employment</t>
  </si>
  <si>
    <t>Companies that expect to lose 20% of their revenue can apply for an allowance that will cover three months worth of employee wages. The Employee Insurance Agency will grant up to 80% of the allowance.</t>
  </si>
  <si>
    <t>Amateur sport support</t>
  </si>
  <si>
    <t>Extension of support measures for amateur sports including for sports organisations, landlords of sports facilities, ice rinks, and swimming pools</t>
  </si>
  <si>
    <t>https://www.rijksoverheid.nl/ministeries/ministerie-van-financien/nieuws/2021/01/21/forse-uitbreiding-steun--en-herstelpakket</t>
  </si>
  <si>
    <t>Amendment and extension of SA. 57712</t>
  </si>
  <si>
    <t>This measure extends the program from SA. 57712, targeting medium and small firms with grants. New sectors are included: agriculture, forestry, fishery and aquaculture, as well as processing and marketing of agricultural products.</t>
  </si>
  <si>
    <t>https://ec.europa.eu/competition/state_aid/cases1/202050/289580_2219403_31_2.pdf</t>
  </si>
  <si>
    <t>SA.59535</t>
  </si>
  <si>
    <t>Amendment and extension of SA. 57712 - Direct grant scheme to support the fixed costs for small and medium-sized enterprises affected by the COVID-19 outbreak</t>
  </si>
  <si>
    <t>Direct grant scheme. A new sub-measure providing for aid to SMEs in the period January to March 2021. The second new sub-measure provides aid to SMEs active in the event industry.</t>
  </si>
  <si>
    <t>https://ec.europa.eu/competition/state_aid/cases1/20217/291336_2245744_47_2.pdf</t>
  </si>
  <si>
    <t>Regeling subsidie vaste lasten financiering COVID-19 ; SA.60166</t>
  </si>
  <si>
    <t>WJZ/21022026 ; SA. 60166</t>
  </si>
  <si>
    <t>Amendment and extension of SA. 57712 - Direct grant scheme to support the fixed costs for small and medium-sized enterprises affected by the COVID-19 outbreak in the event industry</t>
  </si>
  <si>
    <t>The new sub-measure provides aid to SMEs active in the event industry.</t>
  </si>
  <si>
    <t>Amendment and extension of SA. 60166 - Direct grant scheme to support the fixed costs for small and medium-sized enterprises affected by the COVID-19 outbreak</t>
  </si>
  <si>
    <t>The measure will be extended to large enterprises. The maximal amount granted per undertaking is increased up to EUR 550 000 for SMEs and EUR 600 000 for large enterprises. The value of the measure is increased from 970 mln EUR to 2,953 bln EUR</t>
  </si>
  <si>
    <t>https://ec.europa.eu/competition/state_aid/cases1/202112/293075_2256693_34_2.pdf</t>
  </si>
  <si>
    <t>SA.62241 ; Temporary support to enterprises to overcome the economic impact of the COVID-19</t>
  </si>
  <si>
    <t>SA. 6224; Draft Regulation of the State Secretary for Economic Affairs and Climate Policy, No WJZ/21028039</t>
  </si>
  <si>
    <t>Amendment of the existing aid scheme (SA. 57850)</t>
  </si>
  <si>
    <t>The amendment will increase the budget of the existing aid scheme (SA. 57850) by EUR 30 million, from EUR 25 million to EUR 55 million. The additional funding will cover subsidised interest rates for loans. The scheme targets micro and small enterprises which are highly affected by Covid-19 health-protecting measures.</t>
  </si>
  <si>
    <t>https://ec.europa.eu/competition/state_aid/cases1/202113/293112_2261290_29_2.pdf</t>
  </si>
  <si>
    <t>SA.62078 COVID-19 Second amendment to SA.57850 (2020/N)</t>
  </si>
  <si>
    <t>SA.62078</t>
  </si>
  <si>
    <t>Amsterdam North/South Rail Line Extension</t>
  </si>
  <si>
    <t>National Growth Fund: Contribution to the project to extend the North/South railway line in Amsterdam, to improve public transport capacity and reduce road congestion.</t>
  </si>
  <si>
    <t>https://open.overheid.nl/repository/ronl-8fb918bc-5085-4710-84f8-88b5c6ba3b43/1/pdf/mra-bijlage-2-mkba-noord-zuidlijn.pdf</t>
  </si>
  <si>
    <t>Bonuses for healthcare professionals</t>
  </si>
  <si>
    <t>720mln EUR is made available for the bonuses targeting healthcare professionals, to reflect the increased workload and heightened risks levels.</t>
  </si>
  <si>
    <t>https://www.rijksoverheid.nl/actueel/nieuws/2021/06/15/loketten-aanvraag-zorgbonus-2021-open</t>
  </si>
  <si>
    <t>Business support for agriculture and horticulture</t>
  </si>
  <si>
    <t>Aid scheme financing uncovered fixed costs for agricultural and horticultural undertakings COVID-19 (NL_LNV_AGRO_EIA_Modification to SA.63576 and SA.100202 (2021/N) - NL LNV AGRO EIA)</t>
  </si>
  <si>
    <t>https://ec.europa.eu/competition/state_aid/cases1/202203/SA_100953_A07E4D7E-0000-C66C-838C-6D4F5D050229_61_1.pdf</t>
  </si>
  <si>
    <t>SA.100953</t>
  </si>
  <si>
    <t>Childcare allowance</t>
  </si>
  <si>
    <t>approximately 20,000 affected parents have now received at least 30,000 euros.</t>
  </si>
  <si>
    <t>https://www.rijksoverheid.nl/actueel/nieuws/2021/09/30/8e-voortgangsrapportage-kinderopvangtoeslag-naar-de-tweede-kamer</t>
  </si>
  <si>
    <t>Implementing Agency for Recovery Allowances (UHT): 8th Progress Report Childcare Allowance</t>
  </si>
  <si>
    <t>275 million EUR is allocated toward childcare allowance. The measure aims to offset the costs entailed by the school closure and other lockdown measures.</t>
  </si>
  <si>
    <t>https://www.rijksoverheid.nl/actueel/nieuws/2021/05/12/ouders-ontvangen-eind-mei-tegemoetkoming-voor-doorbetalen-kinderopvang-tijdens-tweede-sluitingsperiode</t>
  </si>
  <si>
    <t>Civil servants sustainable construction planning</t>
  </si>
  <si>
    <t>EUR20m for civil servants to build expertise in planning and licensing for construction projects involving sustainable homes</t>
  </si>
  <si>
    <t>https://www.rijksoverheid.nl/actueel/nieuws/2020/05/20/kabinet-investeert-in-doorbouwen</t>
  </si>
  <si>
    <t>Compensation for the transport providers for the damage suffered due to COVID-19</t>
  </si>
  <si>
    <t>The scheme aims at compensating transport providers for the damage suffered due to the COVID-19 outbreak and the containment measures introduced by the Netherlands. The estimated maximum budget is approximately EUR 1 550 million, of which approximately EUR [550 to 750 million] will be allocated to support regional transport and approximately EUR [750 million to 1 billion] to long-distance transport services.</t>
  </si>
  <si>
    <t>https://ec.europa.eu/competition/state_aid/cases1/202046/288940_2205846_64_2.pdf</t>
  </si>
  <si>
    <t>SA.58738</t>
  </si>
  <si>
    <t>IENM/BSK-2020/ BWBR 0005537 ; SA.58738</t>
  </si>
  <si>
    <t>Compensation scheme for zoos</t>
  </si>
  <si>
    <t>Under the scheme, the Dutch government can compensate zoos for up to 100% of their costs linked to animal care incurred in the period 18 March 2020 until 14 May 2020. The compensation takes the from of direct grants.</t>
  </si>
  <si>
    <t>https://ec.europa.eu/competition/state_aid/cases1/20217/292438_2246590_65_2.pdf</t>
  </si>
  <si>
    <t>SA.59706</t>
  </si>
  <si>
    <t>Compensation scheme special transport for special groups due to the COVID-19 outbreak</t>
  </si>
  <si>
    <t>Under the scheme, municipalities can compensate undertakings that provide special transport services (and with which they already have contracts) in the from of direct grants amounting to a maximum of 80% of the revenues lost due to “non-performed rides”: rides that are not carried out because of the COVID-19</t>
  </si>
  <si>
    <t>https://ec.europa.eu/competition/state_aid/cases1/202027/286665_2169203_58_2.pdf</t>
  </si>
  <si>
    <t>SA.57554</t>
  </si>
  <si>
    <t>Corporate investment tax deductions</t>
  </si>
  <si>
    <t>New job-related investment discount (BIK) allows for discounts from payroll tax if companies make a capital investment</t>
  </si>
  <si>
    <t>https://www.rijksoverheid.nl/actueel/nieuws/2020/09/15/belastingplan-2021-beter-eerlijker-en-duurzamer-uit-de-crisis</t>
  </si>
  <si>
    <t>Tax Plan 2021</t>
  </si>
  <si>
    <t>COVID-19: Subsidised interest rates scheme. Expansion of the SA. 57107</t>
  </si>
  <si>
    <t>The objective of the measure is to provide fresh emergency funding to small and medium-sized enterprises (“SMEs”) active in the Netherlands which do not yet have a stable banking relationship (predominantly SMEs financed externally with equity, venture capital or microcredit).</t>
  </si>
  <si>
    <t>https://ec.europa.eu/competition/state_aid/cases1/202027/286850_2169978_66_2.pdf</t>
  </si>
  <si>
    <t>SA.57766</t>
  </si>
  <si>
    <t>Deferral of taxes</t>
  </si>
  <si>
    <t>Extension of previous package allowing for extension of tax debt payment for entrepreneurs.</t>
  </si>
  <si>
    <t>https://www.rijksoverheid.nl/ministeries/ministerie-van-economische-zaken-en-klimaat/nieuws/2020/08/28/kabinet-verlengt-coronasteun-banen-en-economie-tot-en-met-2021</t>
  </si>
  <si>
    <t>Tax measures relaxed mortgage obligations, allowing mortgage debtors to spread payments over at most 360 months or readjust their loan principle. This applies to those who enter arrears in 2020.</t>
  </si>
  <si>
    <t>https://www.rijksoverheid.nl/ministeries/ministerie-van-financien/nieuws/2020/04/24/nieuwe-belastingmaatregelen-vanwege-de-coronacrisis</t>
  </si>
  <si>
    <t>Digital training infrastructure development</t>
  </si>
  <si>
    <t>National Growth Fund: Trial of a digital skills training system for those with practical skills, which will involve providing personal advice on future training opportunities.</t>
  </si>
  <si>
    <t>https://www.nationaalgroeifonds.nl/projecten-ronde-1/versterking-infrastructuur-leven-lang-ontwikkelen</t>
  </si>
  <si>
    <t>Digital transport infrastructure project</t>
  </si>
  <si>
    <t>National Growth Fund: Funding for development of digital transport infrastructure management systems, including to better regulate energy usage.</t>
  </si>
  <si>
    <t>https://www.rijksoverheid.nl/binaries/rijksoverheid/documenten/kamerstukken/2022/03/21/antwoorden-op-de-feitelijke-vragen-indiening-proposities-nationaal-groeifonds/antwoorden-op-de-feitelijke-vragen-indiening-proposities-nationaal-groeifonds.pdf</t>
  </si>
  <si>
    <t>Direct grant scheme for e-Health services at home</t>
  </si>
  <si>
    <t>The measure aims to provide relief for those service providers that are focused on providing health care services to groups that are most affected by the social distancing rules.</t>
  </si>
  <si>
    <t>https://ec.europa.eu/competition/state_aid/cases1/202030/287111_2174861_86_2.pdf</t>
  </si>
  <si>
    <t>SA. 57897</t>
  </si>
  <si>
    <t>The measure provides aid in the from of direct grants for the purchase, leasing, licensing and implementation of e-health applications.</t>
  </si>
  <si>
    <t>https://ec.europa.eu/competition/state_aid/cases1/202015/285387_2146214_33_2.pdf</t>
  </si>
  <si>
    <t>SA. 56915</t>
  </si>
  <si>
    <t>Direct grant scheme to support the fixed costs for enterprises affected by the COVID-19 outbreak (Fifth amendment)</t>
  </si>
  <si>
    <t>Direct grants up to 600000 EUR are extended for the period from 1 July 2021 to 30 September 2021. The total value of the extension is 1.8bln</t>
  </si>
  <si>
    <t>https://ec.europa.eu/competition/state_aid/cases1/202131/295925_2303143_52_2.pdf</t>
  </si>
  <si>
    <t>State Aid SA.63984 (2021/N)</t>
  </si>
  <si>
    <t>Direct grant scheme to support the fixed costs for small and medium-sized enterprises affected by the COVID-19 outbreak</t>
  </si>
  <si>
    <t>The direct grants scheme is open to all sectors except agriculture, forestry, fisheries and aquaculture, processing and/or marketing of forest and agricultural products. The financial sector is also excluded. Firms targeted are small and medium-sized enterprises</t>
  </si>
  <si>
    <t>https://ec.europa.eu/competition/state_aid/cases1/202027/286655_2168636_54_2.pdf</t>
  </si>
  <si>
    <t>SA.57712</t>
  </si>
  <si>
    <t>Direct grants for the SMEs</t>
  </si>
  <si>
    <t>90mln EUR was allocated toward a grant-scheme targeting SMEs (excluding ones operating in the financial sector).</t>
  </si>
  <si>
    <t>https://www.pubaffairsbruxelles.eu/state-aid-commission-approves-e90-million-dutch-scheme-to-support-smes-in-context-of-coronavirus-outbreak-eu-commission-press/</t>
  </si>
  <si>
    <t>State Aid SA.62867</t>
  </si>
  <si>
    <t>DREW scheme (for small sustainability measures) and SEEH scheme (for home owners and HOA's)</t>
  </si>
  <si>
    <t>Due to higher than expected demand, triggered by COVID-19 pandemic, funds for RREW scheme were increased by 30 mln EUR. SEEH fund was increased by 70 mln EUR. The funds are aiming at micro-level reduction of GHGs emissions and general sustainability.</t>
  </si>
  <si>
    <t>https://www.rijksoverheid.nl/actueel/nieuws/2021/04/22/meer-nederlanders-verduurzamen-hun-woning-tijdens-lockdownn</t>
  </si>
  <si>
    <t>Dutch temporary guarantee scheme for small bank loans for medium sized and small enterprises due to the COVID-19 outbreak</t>
  </si>
  <si>
    <t>The measure provides aid in the from of guarantees on loans. The final beneficiaries of the measure are SMEs that require liquidity for their activities</t>
  </si>
  <si>
    <t>https://ec.europa.eu/competition/state_aid/cases1/202022/286276_2160588_55_2.pdf</t>
  </si>
  <si>
    <t>“De Kaderwet Economische Zaken en Klimaat (“EZK”)- en Landbouw, Natuur en Voedselkwaliteit (“LNV”) subsidies”, “het Kaderbesluit nationale Economische Zaken (“EZ”)-subsidies”, “de Regeling nationale EZK- en LNV subsidies, including a new paragraph 13.25 Garantie Klein Krediet Corona” .SA.57397</t>
  </si>
  <si>
    <t>SA.57397</t>
  </si>
  <si>
    <t>Events guarantee fund</t>
  </si>
  <si>
    <t>Guarantee fund set up for events, e.g. festivals.</t>
  </si>
  <si>
    <t>Expansion of Guaranteed Corporate Financing program</t>
  </si>
  <si>
    <t>SMEs will be guaranteed 50% of the amount of their bank loans. The maximum to a single company will be raised to 150 million. The guaranteed ceiling budget will increase from 400 million to 1.5 billion.</t>
  </si>
  <si>
    <t>Expansion of TVL</t>
  </si>
  <si>
    <t>TVL (Fixed Cost Allowance) expanded to more companies, covering loss of turnover for both large and small companies. For small businesses, the minimum subsidy amount is increased to give extra support.</t>
  </si>
  <si>
    <t>Extension for wages allowance in NOW program</t>
  </si>
  <si>
    <t>Extension of previous package extends NOW allowance for wage costs through October 1, 2021.</t>
  </si>
  <si>
    <t>Extension of retail stock allowance</t>
  </si>
  <si>
    <t>Subsidy of stock allowance for retailers increasing to 21% on the fixed-cost percentage in TVL from 5.6% up to a max of 200k EUR</t>
  </si>
  <si>
    <t>Extension of support toward public transport</t>
  </si>
  <si>
    <t>The cabinet is extending the availability of compensation that public transport companies have received since last year to continue operating during the pandemic until September 2021. 370 million euros is reserved for the extension.</t>
  </si>
  <si>
    <t>https://www.rijksoverheid.nl/actueel/nieuws/2021/02/05/beschikbaarheidsvergoeding-ov-met-drie-maanden-verlengd</t>
  </si>
  <si>
    <t>Extension of TVL (subsidy for fixed costs) and NOW (wage support)</t>
  </si>
  <si>
    <t>The existing measures supporting firms are extended by 2bln EUR.</t>
  </si>
  <si>
    <t>https://www.rijksoverheid.nl/actueel/nieuws/2021/05/27/steunpakket-banen-en-economie-voortgezet-in-derde-kwartaal</t>
  </si>
  <si>
    <t>Fourth amendment of the direct grant scheme to support the fixed costs for enterprises affected by the COVID-19 outbreak</t>
  </si>
  <si>
    <t>The measure is extended from for the period April to June 2021. The grants are valued up to 1.2mln EUR. The total value of the extension is 3.5bln EUR.</t>
  </si>
  <si>
    <t>https://ec.europa.eu/competition/state_aid/cases1/202126/294803_2290029_29_2.pdf</t>
  </si>
  <si>
    <t>State Aid SA.63257 (2021/N)</t>
  </si>
  <si>
    <t>Funding for innovation in clean and smart transport</t>
  </si>
  <si>
    <t>150mln EUR is made available to spur innovation in automotive, aviation and maritime sectors. This is to alleviate the halt in R&amp;D spending due to the falling profits during the pandemic.</t>
  </si>
  <si>
    <t>https://www.rijksoverheid.nl/actueel/nieuws/2021/05/17/150-miljoen-euro-extra-voor-onderzoek--en-innovatiesteun-schoner-en-slimmer-vervoer</t>
  </si>
  <si>
    <t>Funding for Residential Building Impulse program</t>
  </si>
  <si>
    <t>250mln EUR is allocated toward Residential Building Impulse aiming to accelerate the construction sector as well as provide broad social benefits.</t>
  </si>
  <si>
    <t>https://www.rijksoverheid.nl/actueel/nieuws/2021/05/25/derde-ronde-woningbouwimpuls-opent-in-september-2021</t>
  </si>
  <si>
    <t>Funds for the fur-producers (mink)</t>
  </si>
  <si>
    <t>31 mln EUR to support mink-fur animal farmers affected by the coronavirus outbreak. The measure takes from of direct grants, aims to help the beneficiaries address their liquidity needs and continue their economic activities during and after the outbreak.</t>
  </si>
  <si>
    <t>https://ec.europa.eu/commission/presscorner/detail/en/mex_21_2785</t>
  </si>
  <si>
    <t>SA.62816</t>
  </si>
  <si>
    <t>Funds for the municipalities to address youth care shortages</t>
  </si>
  <si>
    <t>1.314bln EUR is made available in 2022 for municipalities to address the youth care shortages. The funds aim to increase the efficiency and capabilities of the youth care system. This is a substantial addition to the 300 mln EUR previously allocated.</t>
  </si>
  <si>
    <t>https://www.rijksoverheid.nl/actueel/nieuws/2021/06/03/ruim-%E2%82%AC13-miljard-extra-naar-gemeenten-voor-tekorten-jeugdzorg-in-2022</t>
  </si>
  <si>
    <t>Funds for youth care</t>
  </si>
  <si>
    <t>613 mln EUR allocated to local governments to tackle issues in the youth care system. Funds will be used to address the lack of crisis capacity of the mental health support and tackle the long waiting times.</t>
  </si>
  <si>
    <t>https://www.rijksoverheid.nl/actueel/nieuws/2021/04/22/kabinet-stelt-ruim-%E2%82%AC600-miljoen-extra-beschikbaar-voor-jeugdzorg</t>
  </si>
  <si>
    <t>Funds to spur creation of temporary jobs supporting healthcare professionals</t>
  </si>
  <si>
    <t>40 mln EUR allocated to the creation of temporary jobs supporting healthcare professionals</t>
  </si>
  <si>
    <t>https://www.rijksoverheid.nl/actueel/nieuws/2021/06/11/verlenging-subsidieregeling-coronabanen-in-de-zorg</t>
  </si>
  <si>
    <t>GO-C Guarantee Scheme</t>
  </si>
  <si>
    <t>The measure concerns a temporary scheme for State guarantees on individual new bank loans to large, medium-sized and small enterprises to meet those undertakings' liquidity needs in the current COVID-19 outbreak.</t>
  </si>
  <si>
    <t>https://ec.europa.eu/competition/state_aid/cases1/202018/285640_2151421_68_2.pdf</t>
  </si>
  <si>
    <t>Garantie ondernemingsfinanciering uitbraak coronavirus, Regeling nationale EZK- en LNV-subsidies, Kaderwet EZK- en LNV-subsidies and Kaderbesluit nationale EZ-subsidies. SA.56914</t>
  </si>
  <si>
    <t>SA. 56914</t>
  </si>
  <si>
    <t>GO-C Guarantee Scheme (for 2021)</t>
  </si>
  <si>
    <t>The GO-C (Guarantee Corporate Financing) scheme targets entrepreneurs who face liquidity shortages. It offers companies the opportunity to obtain financing for liquidity issues caused by corona. The scheme is for medium-sized and large companies.</t>
  </si>
  <si>
    <t>https://www.rvo.nl/subsidie-en-financieringswijzer/garantie-ondernemingsfinanciering-go/go-corona-go-c</t>
  </si>
  <si>
    <t>Green hydrogen projects: research</t>
  </si>
  <si>
    <t>National Growth Fund: Funding for green hydrogen and other green chemistry - research projects.</t>
  </si>
  <si>
    <t>https://www.nationaalgroeifonds.nl/projecten-ronde-1/groenvermogennl</t>
  </si>
  <si>
    <t>Green hydrogen projects: skills and training</t>
  </si>
  <si>
    <t>National Growth Fund: Funding for green hydrogen and other green chemistry - skills and training.</t>
  </si>
  <si>
    <t>Green hydrogen: general</t>
  </si>
  <si>
    <t>National Growth Fund: Funding for green hydrogen and other green chemistry research projects - general (not covered by proceeding subcategories).</t>
  </si>
  <si>
    <t>Green hydrogen: pilots and infrastructure</t>
  </si>
  <si>
    <t>National Growth Fund: Funding for green hydrogen and other green chemistry research projects - pilot projects.</t>
  </si>
  <si>
    <t>Guaranteed Compensation Scheme for Annulled Events</t>
  </si>
  <si>
    <t>The estimated budget for this measure is 385 mln EUR. The measure compensates costs of organising an event, as defined in recital (16), which is planned to take place between 1 July 2021 and 31 December 2021 fully or partially in the Netherlands and is cancelled as a result of a public health measures.</t>
  </si>
  <si>
    <t>https://ec.europa.eu/competition/state_aid/cases1/202125/294328_2286710_36_2.pdf</t>
  </si>
  <si>
    <t>SA.62743</t>
  </si>
  <si>
    <t>Guaranteed compensation to businesses for cancelled events</t>
  </si>
  <si>
    <t>Amendment of Guaranteed Compensation Scheme for Annulled Events (SA.62743)</t>
  </si>
  <si>
    <t>https://ec.europa.eu/competition/state_aid/cases1/202148/SA_100223_C0FCC07C-0000-CC6B-8E94-982902588B74_29_1.pdf</t>
  </si>
  <si>
    <t>SA.100223</t>
  </si>
  <si>
    <t>Guarantees for businesses</t>
  </si>
  <si>
    <t>Amendments to the Pan-European Guarantee Fund in response to COVID-19</t>
  </si>
  <si>
    <t>https://ec.europa.eu/competition/elojade/isef/case_details.cfm?proc_code=3_SA_100283</t>
  </si>
  <si>
    <t>SA.100283</t>
  </si>
  <si>
    <t>Health-RI</t>
  </si>
  <si>
    <t>National Growth Fund: Funding for an improved national health data infrastructure system, including improving the process by which healthcare data can be used for research.</t>
  </si>
  <si>
    <t>https://www.nationaalgroeifonds.nl/projecten-ronde-1/health-ri</t>
  </si>
  <si>
    <t>Housing incentives</t>
  </si>
  <si>
    <t>EUR50m in housing incentives for vulnerable group prospective homeowners</t>
  </si>
  <si>
    <t>Income tax credits</t>
  </si>
  <si>
    <t>Tax credit increase accelerated by one-year for employees and self-employed. Basic income tax rate will decrease from 37.35% to 37.1%. Elderly tax credit also to increase.</t>
  </si>
  <si>
    <t>Individual tax relief</t>
  </si>
  <si>
    <t>Savers and small investors with assets up to EUR 50 k will no longer be taxed on those assets.</t>
  </si>
  <si>
    <t>Job related investment discount</t>
  </si>
  <si>
    <t>EUR4bn made available for an investment discount targeted at SMEs, so that firms continue to invest.</t>
  </si>
  <si>
    <t>https://www.rijksoverheid.nl/ministeries/ministerie-van-financien/nieuws/2020/10/05/voorstel-bik-dat-bedrijven-stimuleert-te-blijven-investeren-in-crisis-naar-tweede-kamer</t>
  </si>
  <si>
    <t>Liquidity support for special transport providers</t>
  </si>
  <si>
    <t>Extension of SA.61360 with increased budget (special transport in the Netherlands). Targets 150 contracted and over 500 subcontracted transport operators impacted by COVID-19 restrictions. 402.5 million in new spending, bringing the total to 525 million</t>
  </si>
  <si>
    <t>https://ec.europa.eu/competition/elojade/isef/case_details.cfm?proc_code=3_SA_100306</t>
  </si>
  <si>
    <t>SA.100306</t>
  </si>
  <si>
    <t>Loans and loan guarantees</t>
  </si>
  <si>
    <t>Extension of previous package provides lending and guarantee programs for SMEs.</t>
  </si>
  <si>
    <t>Klein Kredit Corona (KKC) program will bridge loans for companies with small financing needs between EUR 10,000 - 50,000. There will be an 85% guarantee and 4% interest rate.</t>
  </si>
  <si>
    <t>https://www.rijksoverheid.nl/ministeries/ministerie-van-economische-zaken-en-klimaat/nieuws/2020/05/08/750-miljoen-euro-extra-corona-overbruggingskrediet-gericht-op-kleine-bedrijven</t>
  </si>
  <si>
    <t>Corona Bridging Loan (COL) program will allow screened participants to receive EUR 50,000 - 2 million with a 3% interest rate for startups, scale-ups and innovative SMEs</t>
  </si>
  <si>
    <t>https://www.rijksoverheid.nl/ministeries/ministerie-van-economische-zaken-en-klimaat/nieuws/2020/04/25/coronavirus-overbruggingskrediet-gericht-op-startups-en-scale-ups-vanaf-29-april-beschikbaar</t>
  </si>
  <si>
    <t>Loans for agriculture and horticulture companies</t>
  </si>
  <si>
    <t>The government will guarantee loans granted to farms and horticulture companies.</t>
  </si>
  <si>
    <t>Loans for SMEs affected by the pandemic</t>
  </si>
  <si>
    <t>200 mln EUR is made available for loans targeting SMEs. Maximal amount of loan is set at 100.000 EUR. Firms can use this loans to restart, expand and adapt their activities. The credit is part of the Time Out Arrangement (TOA).</t>
  </si>
  <si>
    <t>https://www.rijksoverheid.nl/actueel/nieuws/2021/05/21/200-miljoen-euro-voor-corona-doorstartkrediet-mkb-bedrijven</t>
  </si>
  <si>
    <t>Loans to SMEs</t>
  </si>
  <si>
    <t>SMEs can apply to have their fixed costs up to EUR 50,000 covered between June 30, 2020 and October 30, 2020 once.</t>
  </si>
  <si>
    <t>https://www.rijksoverheid.nl/ministeries/ministerie-van-economische-zaken-en-klimaat/nieuws/2020/06/29/coronavirus-ondernemers-kunnen-tegemoetkoming-vaste-lasten-mkb-aanvragen</t>
  </si>
  <si>
    <t>Lowering of corporate tax rate</t>
  </si>
  <si>
    <t>Corporate tax rate to reduce from 16.5% to 15%. Tax thresholds to increase in 2021 and 2022.</t>
  </si>
  <si>
    <t>National Education Lab</t>
  </si>
  <si>
    <t>National Growth Fund: Funding for a new lab, with a goal to explore how digital technologies can be adopted to improve the quality of primary and secondary education.</t>
  </si>
  <si>
    <t>https://www.nationaalgroeifonds.nl/projecten-ronde-1/nationaal-onderwijslab</t>
  </si>
  <si>
    <t>National Education Program</t>
  </si>
  <si>
    <t>8.5 bln is allocated for the National Education Program, with the time-frame of 2.5 years, to tackle the impact of the COVID-19 pandemic on the quality of education and the well-being of students. There is large discretion on the part of educational institutions in how the funds are to be used. Main channels include further tutoring, lowered tuition fees, extra classes and well-being support.</t>
  </si>
  <si>
    <t>https://www.rijksoverheid.nl/actueel/nieuws/2021/02/17/85-miljard-euro-voor-nationaal-programma-onderwijs</t>
  </si>
  <si>
    <t>Remaining unallocated funding, following the 2021 round of grants, for one-time public investments into 'innovative' projects through the National Growth Fund. Will support physical infrastructure, 'knowledge development', and R&amp;D. Grants awarded on application. Min of EUR30m per project, until 2025 or the remaining funds are exhausted. Total calculated by subtracting the sum of the projects marked 'National Growth Fund' below from the initial 20bn. The April 2021 expansion of 1.35bn is included separately.</t>
  </si>
  <si>
    <t>https://www.rijksoverheid.nl/ministeries/ministerie-van-economische-zaken-en-klimaat/nieuws/2020/09/07/publieke-investeringen-vergroten-economische-groei-en-toekomstige-welvaart-kabinet-lanceert-nationaal-groeifonds ; https://www.rijksoverheid.nl/binaries/rijksoverheid/documenten/kamerstukken/2020/09/07/instellingsbesluit/instellingsbesluit.pdf</t>
  </si>
  <si>
    <t>National Growth Fund expansion</t>
  </si>
  <si>
    <t>Additional funding for the National Growth Fund, to be allocated on a rolling basis until 2025.</t>
  </si>
  <si>
    <t>https://www.government.nl/latest/news/2021/04/21/innovative-projects-given-additional-%E2%82%AC1.35-billion-boost-due-to-funding-from-national-growth-fund</t>
  </si>
  <si>
    <t>NOW subsidy and Tozo expansion</t>
  </si>
  <si>
    <t>NOW subsidy with which employers pay their staff will be increased from 80 to 80% of the wage bill. Tozo for entrepreneurs can also be applied for retroactively.</t>
  </si>
  <si>
    <t>Package aimed at social and mental well-being and lifestyle</t>
  </si>
  <si>
    <t>The cabinet is making an extra 200 million euros available for a social support package aimed at social and mental well-being and lifestyle.</t>
  </si>
  <si>
    <t>https://www.rijksoverheid.nl/actueel/nieuws/2021/02/12/kabinet-stelt-200-miljoen-euro-beschikbaar-voor-welzijn-in-coronatijd</t>
  </si>
  <si>
    <t>Portfolio guarantee on trade credit insurance</t>
  </si>
  <si>
    <t>The measure provides aid in the from of a first-loss guarantee on the portfolio of insurance claim exposures of the participating trade credit insurers.</t>
  </si>
  <si>
    <t>https://ec.europa.eu/competition/state_aid/cases1/202025/286197_2166153_86_2.pdf</t>
  </si>
  <si>
    <t>SA.57095</t>
  </si>
  <si>
    <t>Public transport company cost recovery</t>
  </si>
  <si>
    <t>Program to support public transport companies that have been unable to sufficiently cover costs over the COVID-19 period. The national government will cover up to 93% (and sometimes 95%) of total unretrievable costs. Standard dutch COVID-19 conditionalities apply - carriers cannot pay dividends or issue bonuses to directors.</t>
  </si>
  <si>
    <t>https://www.rijksoverheid.nl/actueel/nieuws/2020/06/05/financiele-regeling-voor-ov-bedrijven</t>
  </si>
  <si>
    <t>Quantum technologies research facility</t>
  </si>
  <si>
    <t>National Growth Fund: Quantum Delta NL is a quantum computing R&amp;D project aiming to stimulate both direct development, and practical applications of quantum computing technology.</t>
  </si>
  <si>
    <t>https://www.nationaalgroeifonds.nl/projecten-ronde-1/quantum-delta-nl</t>
  </si>
  <si>
    <t>Regenerative medicine pilot program</t>
  </si>
  <si>
    <t>National Growth Fund: Funding for a pilot regenerative medicine factory, which will undertake small market-based R&amp;D programs</t>
  </si>
  <si>
    <t>https://www.nationaalgroeifonds.nl/projecten-ronde-1/regmed-xb</t>
  </si>
  <si>
    <t>Reimbursement for childcare costs</t>
  </si>
  <si>
    <t>Parents who have paid for the personal contribution for childcare between March 16, 2020 and April 28, 2020 will be reimbursed.</t>
  </si>
  <si>
    <t>https://www.rijksoverheid.nl/ministeries/ministerie-van-financien/nieuws/2020/04/17/vergoeding-eigen-bijdrage-kinderopvang-deze-zomer-op-rekening-ouders</t>
  </si>
  <si>
    <t>Reimbursement for educational institutions</t>
  </si>
  <si>
    <t>Higher education institutions are offered support to tackle large influx of students fee to cancelled gap years</t>
  </si>
  <si>
    <t>Reintroduction of direct grants to cover fixed costs of businesses</t>
  </si>
  <si>
    <t>Reintroduction of direct grants to coverfixed costs of businesses</t>
  </si>
  <si>
    <t>https://ec.europa.eu/competition/state_aid/cases1/202204/SA_101235_9099767E-0000-CFA1-98FF-0E01DE345395_22_1.pdf</t>
  </si>
  <si>
    <t>SA.101235</t>
  </si>
  <si>
    <t>Reintroduction of GO-C guarantee scheme for business liquidity support</t>
  </si>
  <si>
    <t>Reintroduction of GO-C guarantee scheme</t>
  </si>
  <si>
    <t>Reintroduction of guarantee scheme for SMEs</t>
  </si>
  <si>
    <t>Reintroduction of bank guarantees for SMEs (medium sized and small enterprises) (KKC guarantee scheme)</t>
  </si>
  <si>
    <t>Reintroduction of program to demolish and convert fur animal husbandry</t>
  </si>
  <si>
    <t>Reintroduction of subsidised interest rates for "soft bridge loans"</t>
  </si>
  <si>
    <t>Reintroduction of subsidised interest rates for loans</t>
  </si>
  <si>
    <t>Reintroduction of transport provider compensation</t>
  </si>
  <si>
    <t>Relaxed taxation regulations and payments of fines</t>
  </si>
  <si>
    <t>Companies impacted by COVID-19 can request deferment of tax payments applicable to income tax, corporation tax, payroll tax, and VAT. Fines for late payments will not be enforced and interests rates will near 0%.</t>
  </si>
  <si>
    <t>Renewed supplier credit reinsurance</t>
  </si>
  <si>
    <t>Extension of reinsurance of supplier credits for six months for businesses, particularly SMEs. A total of EUR12bn is available to ensure credit guarantees.</t>
  </si>
  <si>
    <t>https://www.rijksoverheid.nl/actueel/nieuws/2021/02/03/herverzekering-leverancierskredieten-verlengd</t>
  </si>
  <si>
    <t>Rent reduction scheme</t>
  </si>
  <si>
    <t>Tenants who have economically suffered in 2020 and 2021 can request a rent reduction from their housing association. The total value of reductions is 160 mln EUR</t>
  </si>
  <si>
    <t>https://www.rijksoverheid.nl/actueel/nieuws/2021/04/19/duizenden-huurders-kunnen-zelf-huurverlaging-aanvragen</t>
  </si>
  <si>
    <t>Resilient, sustainable and economic agriculture recovery</t>
  </si>
  <si>
    <t>EUR 52.4 from the European Recovery Fund for the development of agriculture following the corona crisis in a resilient, sustainable, and economic way. These will be made available through the Green Economic Recovery Investment Scheme and the Green Economic Recovery Cooperation Scheme.</t>
  </si>
  <si>
    <t>https://www.rijksoverheid.nl/actueel/nieuws/2021/02/04/524-miljoen-vanuit-europa-voor-corona-herstel-landbouw</t>
  </si>
  <si>
    <t>Risky business liquidity support for SMEs (Pan European Guarantee Fund - Synthetic securitisation)</t>
  </si>
  <si>
    <t>Synthetic securitisation product under the Pan-European Guarantee Fund in response to the COVID-19 crisis</t>
  </si>
  <si>
    <t>https://ec.europa.eu/competition/state_aid/cases1/202144/SA_63436_509ACB7C-0000-CA68-A72D-89A3BACA1454_48_1.pdf</t>
  </si>
  <si>
    <t>SA.63436</t>
  </si>
  <si>
    <t>Scheme to support companies offering special transport services to specific groups such as children and elderly persons</t>
  </si>
  <si>
    <t>The scheme consists of two direct grants measures: (i) to cover fixed costs such as depreciation; and (ii) to support the uncovered fixed costs linked to employees. In the Netherlands, special transport services have been severely affected by the measures implemented by the government to limit the spread of the virus, such as social distancing rules and restrictions on large gatherings, leading to a significant decline in their turnover. The total value is 122.5 mil EUR.</t>
  </si>
  <si>
    <t>https://ec.europa.eu/competition/state_aid/cases1/20217/292180_2246110_62_2.pdf</t>
  </si>
  <si>
    <t>Doelgroepenvervoer II ;; SA.61360</t>
  </si>
  <si>
    <t>Second compensation scheme for zoos</t>
  </si>
  <si>
    <t>SA.100258 COVID-19: Second compensation scheme for zoos under Article 107(2)(b) TFEU</t>
  </si>
  <si>
    <t>https://ec.europa.eu/competition/state_aid/cases1/202150/SA_100258_C0E6A47D-0100-C357-A466-6661F591D400_108_1.pdf</t>
  </si>
  <si>
    <t>SA.100258</t>
  </si>
  <si>
    <t>Sixth Amendment of direct grant scheme for businesses</t>
  </si>
  <si>
    <t>Sixth amendment of the direct grant scheme to support the fixed costs for enterprises affected by the COVID-19 outbreak (amendments to SA.57712, SA.59535, SA.60166, SA.62241, SA.63257 and SA.63984)</t>
  </si>
  <si>
    <t>https://ec.europa.eu/competition/state_aid/cases1/202204/SA_100829_7083B47D-0000-C161-B043-F519769AE20F_42_1.pdf</t>
  </si>
  <si>
    <t>SA.100829</t>
  </si>
  <si>
    <t>Small Credit Corona Guarantee Scheme (KKC)</t>
  </si>
  <si>
    <t>713 mln EUR was allocated to from guarantees of credit for very small enterprises with liquidity needs between 10.000-50.000 EUR.</t>
  </si>
  <si>
    <t>https://www.rijksoverheid.nl/documenten/kamerstukken/2020/05/08/kamerbief-over-klein-krediet-corona-kkc-garantieregeling</t>
  </si>
  <si>
    <t>SME Loans guarantee (BMKB)</t>
  </si>
  <si>
    <t>The measure targets small and medium enterprises (SMEs) with liquidity shortages caused by the pandemic. It provides favourable rates of credit. The total value of this measure, including the extension (June) is 1.5bln EUR.</t>
  </si>
  <si>
    <t>https://www.rvo.nl/subsidie-en-financierswijzer/borgstelling-mkb-kredieten-bmkb/verruiming-bmkb-verband-met-coronacrisis</t>
  </si>
  <si>
    <t>Southern Ranstad rail capacity improvements</t>
  </si>
  <si>
    <t>National Growth Fund: Contribution to the upgrade of the "Old Line" in Southern Ranstad to improve regional rail capacity and network resilience.</t>
  </si>
  <si>
    <t>https://open.overheid.nl/repository/ronl-d590bedd-5220-45d2-af6d-5f3bcfa8d654/1/pdf/zr-bijlage-1-mobiliteitsberekeningen-schaalsprong-movv.pdf</t>
  </si>
  <si>
    <t>Starters scheme</t>
  </si>
  <si>
    <t>New businesses can apply for funds as part of a scheme to support start-ups, and can also access bridging loans up to a maximum of EUR 35000</t>
  </si>
  <si>
    <t>State loans for Travel Guarantee Funds</t>
  </si>
  <si>
    <t>The purpose of the scheme is to lend liquidity to the funds to ensure their ability to cover all payments due to issuing travel operators’ insolvency (whether direct payments or ‘Corona vouchers’). The measure provides aid in the from of subsidised interest rates on loans.</t>
  </si>
  <si>
    <t>https://ec.europa.eu/competition/state_aid/cases1/202033/287238_2180735_74_2.pdf</t>
  </si>
  <si>
    <t>SA.57985</t>
  </si>
  <si>
    <t>Student reimbursement</t>
  </si>
  <si>
    <t>Students who experience a study delay on their graduation due to corona measures graduating between Feb 2021 and Aug 2021 will receive a contribution towards study costs</t>
  </si>
  <si>
    <t>Subsidised interest rates for loans</t>
  </si>
  <si>
    <t>Subsidised interest rates for loans. The final beneficiaries of the measure are micro-enterprises and small enterprises active in the Netherlands, predominantly financed with microcredit.</t>
  </si>
  <si>
    <t>https://ec.europa.eu/competition/state_aid/cases1/202028/287002_2171758_38_2.pdf</t>
  </si>
  <si>
    <t>SA.57850</t>
  </si>
  <si>
    <t>Subsidised interest rates scheme</t>
  </si>
  <si>
    <t>The target of this measure are small and medium-sized enterprises (“SMEs”) active in the Netherlands, predominantly financed externally with equity, venture capital or microcredit.</t>
  </si>
  <si>
    <t>https://ec.europa.eu/competition/state_aid/cases1/202017/285725_2151158_105_2.pdf</t>
  </si>
  <si>
    <t>SA.57107</t>
  </si>
  <si>
    <t>Subsidization and support for loans</t>
  </si>
  <si>
    <t>The subsidy ceiling for the SEED Capital scheme for 2020 will increase from EUR 22 million to EUR 32 million. The guarantee ceiling for the Enterprise Finance Guarantee (GO scheme) will increase from EUR 400 million to EUR 10 billion. The GO scheme guarantees bank loans between EUR 1.5 million - 150 million per company for SMEs and large companies</t>
  </si>
  <si>
    <t>https://www.rijksoverheid.nl/ministeries/ministerie-van-economische-zaken-en-klimaat/nieuws/2020/04/28/coronavirus-verdere-uitbreiding-en-versoepeling-regelingen-voor-ondernemers</t>
  </si>
  <si>
    <t>Subsidization for telemedicine and healthcare</t>
  </si>
  <si>
    <t>Provide subsidies for telemedicine and care companies up to EUR 50,000 per request. This policy aims to aid the elderly and people with chronic illnesses or disabilities.</t>
  </si>
  <si>
    <t>https://www.rijksoverheid.nl/actueel/nieuws/2020/07/03/77-miljoen-extra-voor-structurele-inzet-van-digitale-zorg-thuis</t>
  </si>
  <si>
    <t>Support for airlines</t>
  </si>
  <si>
    <t>Financial support for KLM Royal Dutch Airlines with EUR 1 billion in direct loans. This is a conditional loan dependent also on dividend distribution, cost- cutting measures, and mandated employee compensation. The bailout also conditions a one-fifth reduction in evening flights (to encourage less carbon-intensive modes of transport) as well as a requirement to reduce emissions per passenger by half by 2030.</t>
  </si>
  <si>
    <t xml:space="preserve">https://ec.europa.eu/competition/state_aid/cases1/202036/286858_2185314_197_2.pdf;;;https://www.rijksoverheid.nl/ministeries/ministerie-van-financien/nieuws/2020/06/26/kabinet-biedt-financiele-steun-aan-klm-als-gevolg-van-de-coronacrisis </t>
  </si>
  <si>
    <t>SA.57116</t>
  </si>
  <si>
    <t>Adjustments made for recent corporate losses when determining FY 2019 profits. The 2020 losses may not exceed 2019 profit.</t>
  </si>
  <si>
    <t>Support for companies providing package travel</t>
  </si>
  <si>
    <t>400 mln EUR loan scheme is made available via the Stichting Garantiefonds Reisgelden (SGR) for companies providing package travel and linked travel arrangements in the Netherlands.</t>
  </si>
  <si>
    <t xml:space="preserve">https://ec.europa.eu/commission/presscorner/detail/en/IP_21_1501 ;https://www.rijksoverheid.nl/actueel/nieuws/2021/04/02/400-miljoen-euro-voor-voucherkredietfaciliteit </t>
  </si>
  <si>
    <t>SA. 62271</t>
  </si>
  <si>
    <t>Support for corporations</t>
  </si>
  <si>
    <t>Package allows companies to receive a tax-free allowance from the Ministry of Economic Affairs to cover fixed costs, the adjusted labour compensation program (NOW) will not decrease compensation for commercial dismissal, a bridging program (TOZO) will be applicable to entrepreneurs and those who are self employed, extension of tax relief, loans and guarantees for entrepreneurs.</t>
  </si>
  <si>
    <t>https://www.rijksoverheid.nl/ministeries/ministerie-van-economische-zaken-en-klimaat/nieuws/2020/05/20/coronavirus-verlenging-en-uitbreiding-noodpakket-banen-en-economie</t>
  </si>
  <si>
    <t>Extension of previous package funded a national scale-up facility, a private fund to recapitalize medium and large companies, and a fund to support regional development companies.</t>
  </si>
  <si>
    <t>Support for entrepreneurs and SMEs</t>
  </si>
  <si>
    <t>Government will support payroll tax burden and other tax measures for entrepreneurs. This policy allowed SMEs to pay entrepreneurs lower wages proportionally to the decline in turnover. On average, there will be a EUR 6,200 benefit for an average entrepreneur.</t>
  </si>
  <si>
    <t>Tax support adjusted entrepreneur work hours/week assumption to 24 hours/week. Entrepreneurs therefore retained income benefits through self-employed person's allowance; there is a EUR 1,800 benefit for the average entrepreneur.</t>
  </si>
  <si>
    <t>Extension of previous package to provide a supplementary social package. Details largely undefined. Will assist workers attempting to transition jobs and with retraining. A portion will also assist people near to the poverty line, and those with "problematic debts".</t>
  </si>
  <si>
    <t>Extension of previous package extends Tozo income support for the self-employed through June 30, 2021.</t>
  </si>
  <si>
    <t>Support for jobs and economy</t>
  </si>
  <si>
    <t>Planned austerity measures abandoned, instead, offering support for companies with high turnover losses and others.</t>
  </si>
  <si>
    <t>https://www.rijksoverheid.nl/ministeries/ministerie-van-financien/nieuws/2020/12/09/kabinet-versterkt-vangnet-voor-bedrijven-en-banen</t>
  </si>
  <si>
    <t>Support for local governments</t>
  </si>
  <si>
    <t>Support package will aid municipalities, provinces, and water boards for the income they miss and extra costs incurred during the pandemic.</t>
  </si>
  <si>
    <t>https://www.rijksoverheid.nl/actueel/nieuws/2020/08/31/aanvullende-compensatie-corona-voor-gemeenten</t>
  </si>
  <si>
    <t>Support for small companies using Qredit (microcredit provider)</t>
  </si>
  <si>
    <t>Grants a six month repayment deferment with lowered interest rates of 2% during this period.</t>
  </si>
  <si>
    <t>E4</t>
  </si>
  <si>
    <t>Extension of previous package extends "TVL" fixed cost allowance for SMEs through June 30, 2021.</t>
  </si>
  <si>
    <t>Support for sports industry</t>
  </si>
  <si>
    <t>Government will support sports organizations with EUR 110 million.</t>
  </si>
  <si>
    <t>https://www.rijksoverheid.nl/actueel/nieuws/2020/05/01/110-miljoen-euro-ondersteuning-voor-sportverenigingen</t>
  </si>
  <si>
    <t>Support for the event industry</t>
  </si>
  <si>
    <t>135mln EUR is earmarked to offsets incomes lost due to cancelled events. This is an extension of the pre-existing Guarantee Scheme for Events.</t>
  </si>
  <si>
    <t>https://www.rijksoverheid.nl/actueel/nieuws/2021/07/14/135-miljoen-extra-voor-ondersteuning-van-de-evenementensector</t>
  </si>
  <si>
    <t>Support for the public transportation sector for 2022</t>
  </si>
  <si>
    <t>The support for public transport in first 8 months of 2022 will amount to estimated 140 mln EUR. The scheme makes public transport companies eligible to reimbursement between 93 and 95 percent of their costs.</t>
  </si>
  <si>
    <t>https://www.rijksoverheid.nl/actueel/nieuws/2021/06/25/openbaar-vervoer-krijgt-ook-in-2022-coronavergoeding</t>
  </si>
  <si>
    <t>Support for wages</t>
  </si>
  <si>
    <t>Extension of emergency package in Caribbean Netherlands as a temporary wage loss plan, thus aiming to compensate small businesses for fixed costs.</t>
  </si>
  <si>
    <t>https://www.rijksoverheid.nl/actueel/nieuws/2020/06/19/kabinet-verlengt-noodpakket-voor-caribisch-nederland</t>
  </si>
  <si>
    <t>Support of fireworks sector</t>
  </si>
  <si>
    <t>Amendment to SA.62368 concerning aid to the fireworks sector</t>
  </si>
  <si>
    <t>https://ec.europa.eu/competition/state_aid/cases1/202148/SA_100303_0098297D-0000-CF64-9704-0A3B0F99BD6C_50_1.pdf</t>
  </si>
  <si>
    <t>SA.100303</t>
  </si>
  <si>
    <t>Sustainable homes investment</t>
  </si>
  <si>
    <t>EUR 50 m to construct sustainable homes</t>
  </si>
  <si>
    <t>Tax deferment due to corona</t>
  </si>
  <si>
    <t>Entrepreneurs who received a tax deferment due to corona now have 36 months to repay tax debt and only have to repay from July 1, 2021. Entrepreneurs who have applied for a postponement can extend their postponement until 1 January</t>
  </si>
  <si>
    <t>https://www.rijksoverheid.nl/ministeries/ministerie-van-financien/nieuws/2020/09/29/ondernemers-krijgen-langer-tijd-om-belastingschuld-door-corona-af-te-lossen</t>
  </si>
  <si>
    <t>Tax deferments or extensions of postponements to July 1 2021 for entrepreneurs. Employers can provide work-related cost reimbursements and fixed travel allowances untaxed until 1 April 2021. Various other measures extended to 2021, such as zero VAT tax on face masks, and making the payment pause for mortgage obligations possible for tax purposes</t>
  </si>
  <si>
    <t>Tax regulation</t>
  </si>
  <si>
    <t>Tax free allowances increased to expand classification of work-related expense from 1.3% to 3% for the first EUR 400,000 of the wage bill per employer.</t>
  </si>
  <si>
    <t>Tax Regulation</t>
  </si>
  <si>
    <t>Government will postpone income tax declaration for those with DigiD authorization codes.</t>
  </si>
  <si>
    <t>https://www.rijksoverheid.nl/ministeries/ministerie-van-financien/nieuws/2020/04/23/uitstel-aangifte-voor-mensen-met-digid-machtigingscode</t>
  </si>
  <si>
    <t>Tax regulations on mortgages</t>
  </si>
  <si>
    <t>Tax measures delayed "Law on Excessive Borrowing with One's Own Company" to reduce the impact of tax-driven tax deferrals initiated by direct major shareholders. These shareholders have until 2023 to repay their debts as long as they do not exceed EUR 500,000.</t>
  </si>
  <si>
    <t>Temporary Support for Necessary Costs (TONK) extension</t>
  </si>
  <si>
    <t>Expansion of the Temporary Support for Necessary Costs (TONK) by 130 mln EUR. Entrepreneurs who had to close their business due to the health-protecting measures and as a result will generate less turnover, will receive a higher allowance for their fixed costs (TVL) in the second quarter of 2021.</t>
  </si>
  <si>
    <t xml:space="preserve">https://www.rijksoverheid.nl/actueel/nieuws/2021/03/12/kabinet-breidt-coronasteun-ondernemers-verder-uit ;;file:///Users/FRANEK/Downloads/aanvullingen-op-het-economisch-steun-en-herstelpakket.pdf </t>
  </si>
  <si>
    <t>Tourism liquidity support</t>
  </si>
  <si>
    <t>Targets travel agencies, tour operator reservation services, and related activities</t>
  </si>
  <si>
    <t>https://ec.europa.eu/competition/elojade/isef/case_details.cfm?proc_code=3_SA_64370</t>
  </si>
  <si>
    <t>SA.64370</t>
  </si>
  <si>
    <t>Training cost tax cancellation</t>
  </si>
  <si>
    <t>Employers no longer pay wage tax and national insurance contributions for training costs incurred after termination of employment</t>
  </si>
  <si>
    <t>TVL (fixed costs allowance)</t>
  </si>
  <si>
    <t>Large firms can use the TVL funds appropriated for the first quarter of 2021.The maximum subsidy available to large companies is € 600,000. For large companies in the retail sector additional 300.000 is allowed.</t>
  </si>
  <si>
    <t>https://www.rijksoverheid.nl/actueel/nieuws/2021/05/07/tegemoetkoming-vaste-lasten-voor-het-eerst-open-voor-grote-bedrijven</t>
  </si>
  <si>
    <t>TVL (fixed costs allowance) 2nd quarter</t>
  </si>
  <si>
    <t>2.4bln was claimed in the second quarter by companies under the TVL scheme.</t>
  </si>
  <si>
    <t>https://www.rijksoverheid.nl/actueel/nieuws/2021/08/23/minder-aanvragen-tvl-steun-in-tweede-kwartaal</t>
  </si>
  <si>
    <t>WHOA and TOA</t>
  </si>
  <si>
    <t>Private Agreement Homologation Act (WHOA) as part of the Time Out Arrangement (TOA) to combine credit and WHOA and allow companies to restart as soon as the situation improves.</t>
  </si>
  <si>
    <t>Young home buyer transfer tax cancellation</t>
  </si>
  <si>
    <t>Homebuyers aged 18-35 will no longer pay transfer tax when buying a house from 2021. Investors however, will pay 8%, up from 6%.</t>
  </si>
  <si>
    <t>Nicaragua</t>
  </si>
  <si>
    <t>The government made available US $107 million for the purchase of Covid-19 vaccines. The funds are sourced from CABEI and IDB loans.</t>
  </si>
  <si>
    <t>NIO</t>
  </si>
  <si>
    <t>https://www.efe.com/efe/america/sociedad/nicaragua-cuenta-con-107-millones-de-dolares-para-vacuna-contra-la-covid-19/20000013-4409628</t>
  </si>
  <si>
    <t>Emergency funds for reconstruction &amp; pandemic assistance</t>
  </si>
  <si>
    <t>Borrowed funds to be used for "health and food assistance" in the context of emergency (Covid-19, but also two hurricanes). The funds are drawn from IMF emergency assistance, amounting to US $183.5 million.</t>
  </si>
  <si>
    <t>https://noticias.asamblea.gob.ni/parlamento-aprueba-recursos-del-fmi-para-atender-emergencias-y-la-reconstruccion-de-zonas-afectadas-por-huracanes/</t>
  </si>
  <si>
    <t>Legislative approval of Natural Gas power-plant</t>
  </si>
  <si>
    <t>The National Assembly of Nicaragua approved a law allowing the development of a natural gas power-plant in Central Puerto Sandino.</t>
  </si>
  <si>
    <t>https://noticias.asamblea.gob.ni/aprobada-ley-para-la-generacion-de-energia-a-base-de-gas-natural/</t>
  </si>
  <si>
    <t>Nigeria</t>
  </si>
  <si>
    <t>12-Month Transit Plan</t>
  </si>
  <si>
    <t>Government will create the 12-Month Transit Plan in order to facilitate job creation. Will include the MSME Survival Fund that will support SMEs impacted by the coronavirus in order to increase credit support and meet payroll obligations.</t>
  </si>
  <si>
    <t>NGN</t>
  </si>
  <si>
    <t>https://statehouse.gov.ng/news/what-you-need-to-know-about-the-nigeria-economic-sustainability-plan/#:~:text=The%20Nigeria%20Economic%20Sustainability%20Plan%20(NESP)%2C%20 approved%20by%20the,Buhari%20on%20 March%2030%2C%202020.</t>
  </si>
  <si>
    <t>Air quality management equipment</t>
  </si>
  <si>
    <t>Procurement of "10 pieces of handheld air quality model equipment during covid 19 pandemic; procuring of 5 hp pro laptop; 5 bluegate ups; 7 eset nod 32 total protection 2019 antivirus; 3hp laserpro m426dw multifunction printer; 1sharpdigital photocopier ar6020 and accessories; stationaries; sets of office table and chair; 3 pairs of midea 3hp split air conditioner msaf - 18cr; 3fridge (haier thermocool double door fridge hrf95ex) ; a projector (acer essential x 118h 3600 lumens) 5 standing fan (binatone 16-inches standing fan)"</t>
  </si>
  <si>
    <t>https://www.budgetoffice.gov.ng/index.php/mdas-approved-2022-budget-details?task=document.viewdoc&amp;id=960</t>
  </si>
  <si>
    <t>ERGP25158238</t>
  </si>
  <si>
    <t>2022 Appropriation Bill</t>
  </si>
  <si>
    <t>Aviation</t>
  </si>
  <si>
    <t>Save existing aviation industry organisations and jobs, through a targeted stimulus package and fast track the establishment of a private sector driven national carrier.</t>
  </si>
  <si>
    <t>https://www.budgetoffice.gov.ng/index.php/nigeria-economic-sustainability-plan?task=document.viewdoc&amp;id=832</t>
  </si>
  <si>
    <t>Nigeria Economic Sustainability Plan (Bouncing Back)</t>
  </si>
  <si>
    <t>Building a resilient health sector</t>
  </si>
  <si>
    <t>Develop a robust health system with the capacity to withstand shocks</t>
  </si>
  <si>
    <t>https://www.budgetoffice.gov.ng/index.php/nigeria-economic-sustainability-plan?task=document.viewdoc&amp;id=829</t>
  </si>
  <si>
    <t>Climate change and pollution needs assessment</t>
  </si>
  <si>
    <t>Needs assessment among communities most vulnerable to the health impacts of climate change in the 36 states + f.c.t. in view of the covid-19 pandemic and survey on the impact of air pollution on the populace</t>
  </si>
  <si>
    <t>ERGP25158236</t>
  </si>
  <si>
    <t>Coordination of COVID-19 pandemic response</t>
  </si>
  <si>
    <t>Coordination of implementation of the national health sector covid 19 pandemic response action plan (nahcprap) coordination of the implementation of the national health sector covid-19 pandemic response action plan (nahcprap)</t>
  </si>
  <si>
    <t>ERGP25158419</t>
  </si>
  <si>
    <t>Coordination of COVID-19 pandemic response - vulnerable populations</t>
  </si>
  <si>
    <t>Implementation of pillar 3 of the national health sector covid-19 pandemic response action plan: protection and care to vulnerable population (health of idps, refugees, migrants and in fragile conflict and vulnerable settings - frcvs)</t>
  </si>
  <si>
    <t>ERGP25158420</t>
  </si>
  <si>
    <t>COVID-19 medicine development</t>
  </si>
  <si>
    <t>Development of biodecil jdo immune booster tea remedy against infectious corona virus pandemic (ilorin centre)</t>
  </si>
  <si>
    <t>ERGP30179723</t>
  </si>
  <si>
    <t>COVID-19 medicine provision</t>
  </si>
  <si>
    <t>Provision of palliatives for vulnerable women, persons with disabilities and indigent women and children in the 36 states of the federation and the fct on the effect of covid 19 pandemic</t>
  </si>
  <si>
    <t>ERGP30172609</t>
  </si>
  <si>
    <t>Digital Switch Over Programme</t>
  </si>
  <si>
    <t>Strengthen digital infrastructure</t>
  </si>
  <si>
    <t>https://www.budgetoffice.gov.ng/index.php/nigeria-economic-sustainability-plan?task=document.viewdoc&amp;id=836</t>
  </si>
  <si>
    <t>Direct funding to health institutions</t>
  </si>
  <si>
    <t>Allocation of funds towards the healthcare industry in order to support healthcare institutions. Spending went towards purchasing more testing kits, opening isolation centers, and training medical personnel.</t>
  </si>
  <si>
    <t>https://www.cabri-sbo.org/uploads/files/Covid19BudgetDocuments/Nigeria-Emergency-Economic-Stimulus-Bill-24-March-2020.pdf</t>
  </si>
  <si>
    <t>Emergency Economic Stimulus Bill</t>
  </si>
  <si>
    <t>Contingency funding provided to Nigeria's Center for Disease Control.</t>
  </si>
  <si>
    <t>Education fee support</t>
  </si>
  <si>
    <t>Grant for payment of waec fee for secondary school students and university undergraduates affected by the covid-19 pandemic in ikwo/ezza south federal constituency of ebonyi state</t>
  </si>
  <si>
    <t>ERGP815582858</t>
  </si>
  <si>
    <t>Energy For All: Solar Power Strategy</t>
  </si>
  <si>
    <t>Create 250,000 jobs in the energy sector while providing solar power to 5 million households by 2023</t>
  </si>
  <si>
    <t>https://www.budgetoffice.gov.ng/index.php/nigeria-economic-sustainability-plan?task=document.viewdoc&amp;id=821</t>
  </si>
  <si>
    <t>Food For All: Agriculture and Food Security</t>
  </si>
  <si>
    <t>Create 5 million jobs in the agricultural sector while boosting agricultural production and guaranteeing food security</t>
  </si>
  <si>
    <t>https://www.budgetoffice.gov.ng/index.php/nigeria-economic-sustainability-plan?task=document.viewdoc&amp;id=819</t>
  </si>
  <si>
    <t>Funding for state governments</t>
  </si>
  <si>
    <t>Extension of cash transfer program in order to allocate funding towards state and local government spending needs.</t>
  </si>
  <si>
    <t>Lagos state granted funding to contain the outbreak.</t>
  </si>
  <si>
    <t>Grants and capacity development for small and medium sized enterprises (SMEs)</t>
  </si>
  <si>
    <t>Grant and capacity development for small and medium scale enterprise affected by covid 19 pandemic in opebi ojodu and ogba</t>
  </si>
  <si>
    <t>ERGP202201803</t>
  </si>
  <si>
    <t>engineering products development to mitigate the effects of covid-19 pandemic (epe centre)</t>
  </si>
  <si>
    <t>ERGP30179378</t>
  </si>
  <si>
    <t>Health facilities</t>
  </si>
  <si>
    <t>Establishment and implementation of facilities to mitigate the covid-19 pandemic</t>
  </si>
  <si>
    <t>ERGP28158937</t>
  </si>
  <si>
    <t>Health forum</t>
  </si>
  <si>
    <t>Hosting of nigeria/south-africa health colloquim to address the covid-19 pandemic for policy development</t>
  </si>
  <si>
    <t>ERGP30155945</t>
  </si>
  <si>
    <t>Health staff</t>
  </si>
  <si>
    <t>Immediate expansion of clinic staff and provision of equipment</t>
  </si>
  <si>
    <t>ERGP27155820</t>
  </si>
  <si>
    <t>Internal Security Sector</t>
  </si>
  <si>
    <t>Strengthen the national capacity to manage immigration, correctional facilities and public safety post-COVID-19.</t>
  </si>
  <si>
    <t>https://www.budgetoffice.gov.ng/index.php/nigeria-economic-sustainability-plan?task=document.viewdoc&amp;id=834</t>
  </si>
  <si>
    <t>Job creation in labour intensive industries</t>
  </si>
  <si>
    <t>Funding towards labour intensive projects related to the agriculture and infrastructure industries. Noted that a proportion of funding will come from the CBN.</t>
  </si>
  <si>
    <t>Jobs for Youth and Women Post Covid-19</t>
  </si>
  <si>
    <t>Create jobs for youths and women in relevant priority sectors</t>
  </si>
  <si>
    <t>https://www.budgetoffice.gov.ng/index.php/nigeria-economic-sustainability-plan?task=document.viewdoc&amp;id=822</t>
  </si>
  <si>
    <t>Jobs Through Homes: Mass Housing  Strategy</t>
  </si>
  <si>
    <t>Use existing institutions to build 25,515 affordable homes across the country in 12 months</t>
  </si>
  <si>
    <t>https://www.budgetoffice.gov.ng/index.php/nigeria-economic-sustainability-plan?task=document.viewdoc&amp;id=820</t>
  </si>
  <si>
    <t>More support of small and medium scale enterprises (SMEs) and their disadvantaged owners</t>
  </si>
  <si>
    <t>Grants for small and medium scale enterprises own by widows and physically challenged persons affected by covid19 pandemic in rafin guza communities (pairs to policy ERGP22173334)</t>
  </si>
  <si>
    <t>ERGP552712503</t>
  </si>
  <si>
    <t>Moving People and Goods: Road Construction and Rehabilitation</t>
  </si>
  <si>
    <t>Using local materials, create 296,000 jobs in the construction and rehabilitation of roads in the 6 geo-political zones of the country</t>
  </si>
  <si>
    <t>https://www.budgetoffice.gov.ng/index.php/nigeria-economic-sustainability-plan?task=document.viewdoc&amp;id=828</t>
  </si>
  <si>
    <t>National Gas Expansion Programme - Track 1</t>
  </si>
  <si>
    <t>Launch a national programme to promote domestic use of CNG and support the creation of 1 million jobs</t>
  </si>
  <si>
    <t>https://www.budgetoffice.gov.ng/index.php/nigeria-economic-sustainability-plan?task=document.viewdoc&amp;id=823</t>
  </si>
  <si>
    <t>National Gas Expansion Programme - Track 2</t>
  </si>
  <si>
    <t>Support the creation of 1 million jobs through the conversion of 30 million homes for dirtier fuels to LPG and achieve emissions reduction in greenhouse gases while also applying LPG in other sectors such as agriculture, power regeneration, transport, industry and technology</t>
  </si>
  <si>
    <t>https://www.budgetoffice.gov.ng/index.php/nigeria-economic-sustainability-plan?task=document.viewdoc&amp;id=824</t>
  </si>
  <si>
    <t>Reduced tariffs for pharmaceutical industry</t>
  </si>
  <si>
    <t>Reduction/Waiver of import duties on pharmaceutical firms.</t>
  </si>
  <si>
    <t>Reduction of fuel prices</t>
  </si>
  <si>
    <t>Regulated fuel prices have been reduced and fuel subsidies have been eliminated through an automatic fuel price formula.</t>
  </si>
  <si>
    <t>Science and Technology</t>
  </si>
  <si>
    <t>Establishment of an economically viable Science and Innovation ecosystem in Nigeria</t>
  </si>
  <si>
    <t>https://www.budgetoffice.gov.ng/index.php/nigeria-economic-sustainability-plan?task=document.viewdoc&amp;id=833</t>
  </si>
  <si>
    <t>Social Investment Programme</t>
  </si>
  <si>
    <t>Increase support to vulnerable individuals and households in the context of COVID-19</t>
  </si>
  <si>
    <t>https://www.budgetoffice.gov.ng/index.php/nigeria-economic-sustainability-plan?task=document.viewdoc&amp;id=831</t>
  </si>
  <si>
    <t>Solid Minerals</t>
  </si>
  <si>
    <t>Establish a programme to organise artisanal miners and develop the mineral value-chain in 6 geo-political zones.</t>
  </si>
  <si>
    <t>https://www.budgetoffice.gov.ng/index.php/nigeria-economic-sustainability-plan?task=document.viewdoc&amp;id=835</t>
  </si>
  <si>
    <t>Support for healthcare industry</t>
  </si>
  <si>
    <t>In order to support the vulnerable, intervention funding has gone towards further health-related capital spending and public works programs.</t>
  </si>
  <si>
    <t>Increased social register from 1 million to 3.6 million households in order to reduce lockdown impacts.</t>
  </si>
  <si>
    <t>Support for small and medium sized enterprises (SMEs)</t>
  </si>
  <si>
    <t>Business support for small and medium scale enterprises affected by covid 19 pandemic in afijalo, iworo-ajido, araromi ajeromi and mosan communities</t>
  </si>
  <si>
    <t>ERGP202203679</t>
  </si>
  <si>
    <t>Grant to empower small enterprises mostly affected by covid-19 pandemic in ilorin south, ilorin east lgas in kwara state</t>
  </si>
  <si>
    <t>ERGP815582872</t>
  </si>
  <si>
    <t>Support of small and medium scale enterprises (SMEs) and their disadvantaged owners</t>
  </si>
  <si>
    <t>Strategic empowerment programme for small and medium scale enterprises own by widows and physically challenged persons affected by covid-19 pandemic in rafin guza community</t>
  </si>
  <si>
    <t>ERGP22173334</t>
  </si>
  <si>
    <t>Supporting small businesses - Guaranteed Offtake Scheme for MSMEs</t>
  </si>
  <si>
    <t>Sustain 300,000 jobs in 100,000 MSMEs by guaranteeing off-take of priority products, such as processed food, Personal Protective Equipment, hand sanitisers, face-masks, face-shields, shoe covers, pharmaceuticals</t>
  </si>
  <si>
    <t>https://www.budgetoffice.gov.ng/index.php/nigeria-economic-sustainability-plan?task=document.viewdoc&amp;id=825</t>
  </si>
  <si>
    <t>Supporting small businesses - SME intervention funds</t>
  </si>
  <si>
    <t>Support the creation jobs in priority sectors using BOI, NEXIM and other national development banks as fulcrums</t>
  </si>
  <si>
    <t>https://www.budgetoffice.gov.ng/index.php/nigeria-economic-sustainability-plan?task=document.viewdoc&amp;id=827</t>
  </si>
  <si>
    <t>Supporting Small Businesses - SME Survival fund</t>
  </si>
  <si>
    <t>Establish the SME Survival Fund to sustain at least 500,000 jobs in 50,000 SMEs</t>
  </si>
  <si>
    <t>https://www.budgetoffice.gov.ng/index.php/nigeria-economic-sustainability-plan?task=document.viewdoc&amp;id=826</t>
  </si>
  <si>
    <t>Surveillance of travel for COVID-19</t>
  </si>
  <si>
    <t>Entry/exit health services safeport platform and surveillance activities for prevention and control of pandemics</t>
  </si>
  <si>
    <t>ERGP25174445</t>
  </si>
  <si>
    <t>Survival Fund Programme</t>
  </si>
  <si>
    <t>Provides medium and small enterprises MSMEs in meeting payroll objectives - each beneficiary can get up to N50,000 from the fund</t>
  </si>
  <si>
    <t>https://www.budgetoffice.gov.ng/index.php/2021-budget-speech?task=document.viewdoc&amp;id=893</t>
  </si>
  <si>
    <t>Budget speech section 80</t>
  </si>
  <si>
    <t>Training for health workers</t>
  </si>
  <si>
    <t>Customer service training for selected health workers as tool to curb the spread of covid-19 pandemic in odo-otin lga, osun state</t>
  </si>
  <si>
    <t>ERGP552712475</t>
  </si>
  <si>
    <t>Training program</t>
  </si>
  <si>
    <t>Strategic training and empowerment to mitigate the effect of covid 19 pandemic on women and elderly in edo state</t>
  </si>
  <si>
    <t>ERGP30178531</t>
  </si>
  <si>
    <t>Covid-19 pandemic response research for health security strengthening the national health research ecosystem to support vaccine and pharmaceutical development</t>
  </si>
  <si>
    <t>ERGP25174121</t>
  </si>
  <si>
    <t>WASH Emergency Response to Covid-19</t>
  </si>
  <si>
    <t>https://www.budgetoffice.gov.ng/index.php/nigeria-economic-sustainability-plan?task=document.viewdoc&amp;id=830</t>
  </si>
  <si>
    <t>Norway</t>
  </si>
  <si>
    <t>Additional allocation for maintenance and renewal of transport infrastructure</t>
  </si>
  <si>
    <t>NOK 900 million in total allocated for maintenance of renewal of transport infrastructure. This includes funding for maintenance and renewal of road, railway (NOK 200 million) and coastal infrastructure to help maintain economic activity, at the same time as roads. NOK 50 million for car ferry services.</t>
  </si>
  <si>
    <t>NOK</t>
  </si>
  <si>
    <t>https://www.regjeringen.no/no/aktuelt/200-millioner-kroner-ekstra-bidrar-til-en-mer-sikker-og-punktlig-jernbane-og-aktivitet-for-bygg--og-anleggsnaringen/id2698504/ ; https://www.regjeringen.no/no/aktuelt/600-millioner-ekstra-til-drift-og-vedlikehold-av-veier-over-hele-landet/id2697313/ ; https://www.regjeringen.no/no/aktuelt/200-millioner-kroner-ekstra-bidrar-til-en-mer-sikker-og-punktlig-jernbane-og-aktivitet-for-bygg--og-anleggsnaringen/id2698504/ ; https://www.banenor.no/Nyheter/Nyhetsarkiv/2020/200-millioner-kroner-ekstra-til-vedlikehold-av-jernbanen/</t>
  </si>
  <si>
    <t>Additional construction industry support</t>
  </si>
  <si>
    <t>Proposal to provide NOK 52 million in funding for maintenance of culturally important churches in Norway. This measure is meant to stimulate the construction industry in the wake of the coronavirus. Part of a large package of announcements on May 29, 2020.</t>
  </si>
  <si>
    <t>https://www.regjeringen.no/no/aktuelt/52-millionar-kroner-ekstra-til-kyrkjebygg/id2704453/</t>
  </si>
  <si>
    <t>Third Recovery Package</t>
  </si>
  <si>
    <t>Additional domestic flight purchases</t>
  </si>
  <si>
    <t>Proposal for the government to allocate an additional NOK 1 billion for the purchase of domestic flight routes. Measure is meant to help support the airline industry during the economic downturn. Part of a large package of measures announced on May 29, 2020.</t>
  </si>
  <si>
    <t>https://www.regjeringen.no/no/aktuelt/en-milliard-til-flyruter-over-hele-landet/id2704507/</t>
  </si>
  <si>
    <t>Additional funding to the Housing Bank</t>
  </si>
  <si>
    <t>Allocation of an additional NOK5 billion to the Housing Bank so more people will be able to receive loans and buy their own homes. Additional funds are in response to the economic downturn stemming from the pandemic.</t>
  </si>
  <si>
    <t>https://www.regjeringen.no/no/aktuelt/flere-skal-fa-eie-egen-bolig/id2698150/</t>
  </si>
  <si>
    <t>Additional online training</t>
  </si>
  <si>
    <t>NOK 50 million for online training, specifically to assist those who are laid off or out of work build skills to find new work. Announced on May 29, 2020 as part of a large series of measures for unemployed persons.</t>
  </si>
  <si>
    <t>https://www.regjeringen.no/no/aktuelt/kunnskap-og-kompetanse-skal-fa-flere-tilbake-i-arbeid/id2704490/</t>
  </si>
  <si>
    <t>Agriculture Industry Support (i)</t>
  </si>
  <si>
    <t>Grant scheme that gives companies funding to create new market opportunities within the agriculture industry. Such projects can be supported with up to 100% of approved costs, limited upwards to NOK 150,000.</t>
  </si>
  <si>
    <t>https://www.regjeringen.no/no/aktuelt/utvidet-stotte-til-landbruk-og-landbruksbaserte-naringer/id2698066/</t>
  </si>
  <si>
    <t>Agriculture Industry Support (ii)</t>
  </si>
  <si>
    <t>The second grant scheme within the Agricultural Industry support gives companies the opportunity to apply for grants for the funding of projects that compensate the loss of turnover and income due to the pandemic. Such projects can be supported with up to 75% for development costs and up to 50% for physical investments that are necessary to complete the project.</t>
  </si>
  <si>
    <t>Andøya Spaceport creation</t>
  </si>
  <si>
    <t>Norwegian Government to allocate NOK 365 million for the creation of the Andøya Space Port. This will help to stimulate the construction and space industries.</t>
  </si>
  <si>
    <t>https://www.regjeringen.no/no/aktuelt/365-millioner-kroner-i-finansiering-til-satellittbase-pa-andoya/id2704501/</t>
  </si>
  <si>
    <t>Apprentice income support</t>
  </si>
  <si>
    <t>Norwegian Government to provide grants up to NOK 250 million in total to help with salary compensation for apprentices who have been laid off as part of the economic downturn. Benefits are expected to be offered to approximately 5,000 individuals for an average of three months. Presented as part of a large package of proposals on April 3.</t>
  </si>
  <si>
    <t>https://www.regjeringen.no/no/aktuelt/nye-okonomiske-tiltak-for-a-dempe-de-okonomiske-virkningene-av-koronavirusutbruddet/id2696548/</t>
  </si>
  <si>
    <t>Additional Financial Measures</t>
  </si>
  <si>
    <t>Apprenticeship funding</t>
  </si>
  <si>
    <t>NOK 175 million for county authorities to recruit apprentices for hard-hit apprenticeships, NOK 170 million to increase apprenticeship contracts by NOK 4,250 in fall 2020 &amp; proposal to provide NOK 5 million for the "Learning Space Hunter" campaign to assist apprenticeship. Part of a large NOK 850 million package announced on May 29, 2020, intended to assist with the economic recovery. On July 6, 2020, funds are allocated as part of the 6th July NOK 906 million package to get individuals back to work.</t>
  </si>
  <si>
    <t>Aviation guarantee scheme</t>
  </si>
  <si>
    <t>An aviation guarantee scheme totalling NOK 6 billion, with a 90 percent government guarantee on each loan. NOK 3 billion is directed to Norwegian Air Shuttle, 1.5 billion to SAS and 1.5 billion to Widerøe and other airlines. Includes additional temporary tax relief.</t>
  </si>
  <si>
    <t>https://www.regjeringen.no/en/aktuelt/economic-measures-in-norway-in-response-to-covid-19/id2696858/</t>
  </si>
  <si>
    <t>Avinor Airport company bail-out</t>
  </si>
  <si>
    <t>In the revised budget, the government proposes a subsidy framework of NOK 4.3 billion to remedy the financial situation in Avinor, a state-owned company that operates most of the civil airports in Norway, and to facilitate restructuring and long-term profitability in the company.</t>
  </si>
  <si>
    <t>https://www.regjeringen.no/no/dokumenter/meld.-st.-2-20192020/id2702126/?ch=1#kap1-2 ; https://www.regjeringen.no/en/aktuelt/economic-measures-in-norway-in-response-to-covid-19/id2694274/</t>
  </si>
  <si>
    <t>Revised budget for 2020</t>
  </si>
  <si>
    <t>Broadband investment</t>
  </si>
  <si>
    <t>Additional NOK 150 million for broadband infrastructure. Part of an NOK 400 million package to support broadband, with the additional NOK 150 million being in response to the corona crisis. Broadband will installed in areas where the market does not provide coverage.</t>
  </si>
  <si>
    <t>https://www.regjeringen.no/no/aktuelt/norges-storste-bredbandssatsing/id2696984/</t>
  </si>
  <si>
    <t>Business cluster creation: Innovation Norway</t>
  </si>
  <si>
    <t>NOK 50 million for business clusters to help stimulate collaboration. Supporting these business clusters has been shown to be effective in value creation. Part of several measures implemented by Innovation Norway.</t>
  </si>
  <si>
    <t>https://www.regjeringen.no/no/aktuelt/milliardpakke-til-grundere-og-vekstbedrifter-klar-i-dag/id2697662/</t>
  </si>
  <si>
    <t>Cancellation of airport fees</t>
  </si>
  <si>
    <t>Temporary cancellation of all airport fees up to and including June 30, 2020. This is a measure intended to help the airline industry during the corona crisis. Part of a large package of proposals announced on March 13, 2020.</t>
  </si>
  <si>
    <t>https://www.regjeringen.no/no/aktuelt/regjeringens-strakstiltak-for-a-dempe-de-okonomiske-virkningene-av-koronaviruset/id2693442/</t>
  </si>
  <si>
    <t>Second Recovery Package</t>
  </si>
  <si>
    <t>Circular Economy (i - R&amp;D)</t>
  </si>
  <si>
    <t>NOK 100 million allocated to the formation of a circular economy. Of this, NOK 40 million is allocated to research on a circular economy. The money will increase knowledge about resource-efficient waste management, reduction of hazardous waste and secondary raw materials without environmental toxins.</t>
  </si>
  <si>
    <t>https://www.regjeringen.no/no/aktuelt/sirkular-okonomi/id2704461/ ; https://www.regjeringen.no/no/aktuelt/ny-side5/id2704503/</t>
  </si>
  <si>
    <t>Prop 127S - A Package for Green Conversion</t>
  </si>
  <si>
    <t>Circular Economy (ii - Grants)</t>
  </si>
  <si>
    <t>NOK 100 million allocated to the formation of a circular economy. Of this, NOK30 million is for increasing the basic grant to environmental institutes by NOK 30 million, as a result of the loss of assignments and income from the business community during the coronavirus outbreak. The Environmental Institute, together with other institutes, contributes with research and innovation that is important for the transition to a circular economy.</t>
  </si>
  <si>
    <t>Circular Economy (iii - Supply Chains)</t>
  </si>
  <si>
    <t>NOK 100 million allocated to the formation of a circular economy. Of this, NOK 28 million is to be allocated to improving the efficiency of supply chains. Within this, a grant of NOK 10 million is for the Supplier Development Program LUP to develop circular solutions and project management, NOK 10 million to Virke to increase competence in sustainability at the retail level, and NOK 8 million to the Eyde cluster to map material flows in the process industry.</t>
  </si>
  <si>
    <t>Circular Economy (iv - Grants)</t>
  </si>
  <si>
    <t>NOK 100 million allocated to the formation of a circular economy. Of this, NOK2 million has been allocated to promote the development of criteria for environmentally friendly products and services. So , the government proposes to increase the grant to the Ecolabelling Foundation by NOK2 million.</t>
  </si>
  <si>
    <t>Climate and Energy Fund</t>
  </si>
  <si>
    <t>The government also proposes to increase the transfer to the Climate and Energy Fund by NOK 2 billion in 2020. The funds will strengthen the investment in (R&amp;D) technology development in industry and contribute to green change on the way out of the crisis in line with the change to the low-emission society. The funds will, among other things, support green technology development in areas such as hydrogen, battery technology, offshore wind and green shipping. Otherwise, the funds are managed in line with the goals and guidelines in the agreement with Enova.</t>
  </si>
  <si>
    <t>https://www.regjeringen.no/no/aktuelt/styrket-satsing-pa-hydrogen-i-norge/id2704499/</t>
  </si>
  <si>
    <t>Commercial bus and boat support</t>
  </si>
  <si>
    <t>Proposal to provide NOK 100 million to help support commercial bus and boat routes. This is meant to help support the public transportation industry, which has seen a large revenue decline due to the corona crisis. Part of a large series of measures announced on May 29, 2020.</t>
  </si>
  <si>
    <t xml:space="preserve">https://www.regjeringen.no/no/aktuelt/regjeringen-foreslar-100-millioner-kroner-til-kommersielle-buss--og-batruter/id2704479/ ; https://www.regjeringen.no/contentassets/a29386c923894b9b91a8df7a0903fff2/no/pdfs/prp201920200127000dddpdfs.pdf
</t>
  </si>
  <si>
    <t>Compensation for culture and sport sectors</t>
  </si>
  <si>
    <t>A compensation scheme for culture, sport and voluntary sectors. Total of NOK 3,120 million for the period 5 March to 31 August to temporary compensation schemes for organizers of cultural, voluntary and the sports field, distributed with NOK 1 870 million to the scheme for volunteering and sports and NOK 1,250 million to the scheme for cultural life</t>
  </si>
  <si>
    <t xml:space="preserve">https://www.regjeringen.no/no/dokumenter/prop.-142-s-20192020/id2765239/?ch=2 </t>
  </si>
  <si>
    <t>Prop 67S, 117S, 127S; Inst. 216S, 360S</t>
  </si>
  <si>
    <t>Compensation for Dyrskun</t>
  </si>
  <si>
    <t>The Norwegian Government has decided to give NOK11.2 million in compensation to Dyrskun, which for the first time in history must be cancelled. The animal show was normally scheduled for September, but will have to cancel this year due to COVID-19.</t>
  </si>
  <si>
    <t>https://www.regjeringen.no/no/aktuelt/dyrskun-far-okonomisk-kompensasjon/id2724727/</t>
  </si>
  <si>
    <t>Compensation for reduced parental payment to after-school care (SFO)</t>
  </si>
  <si>
    <t>Parents will not be paying for day-care or after-school care (SFO) while the programmes are closed as a result of infection control measures. As things now stand, day-care centres and after-school programmes are to be closed from 13 March to 13 April. The Government proposes to compensate day-care centres and after-school programmes for the loss of parental payment. The Government therefore proposes to increase transfers to municipalities by NOK 1 billion.</t>
  </si>
  <si>
    <t>https://www.regjeringen.no/en/aktuelt/additional-financial-measures-to-mitigate-the-economic-effects-of-the-coronavirus-crisis/id2696548/</t>
  </si>
  <si>
    <t>Compensation for school and day care</t>
  </si>
  <si>
    <t>A compensation scheme of NOK 1 billion to pre- and after school care and daycares.</t>
  </si>
  <si>
    <t>Compensation scheme for cultural institutions</t>
  </si>
  <si>
    <t>Proposal to provide NOK 300 million as part of a compensation scheme for cultural institution. Measure is meant to support cultural institutions that have seen a revenue loss due to COVID-19.</t>
  </si>
  <si>
    <t>https://www.regjeringen.no/no/aktuelt/stor-kompensasjonsordning-til-kultur-frivillighet-og-idrett/id2693889/</t>
  </si>
  <si>
    <t>Compensation scheme for pre-approved event organisers</t>
  </si>
  <si>
    <t>To help organisers be compensated up to 80% of their total revenue, NOK 180 million to be allocated in compensation.</t>
  </si>
  <si>
    <t>https://www.regjeringen.no/no/aktuelt/ny-kompensasjonsordning-for-forhandsgodkjente-tiltaksarrangorer/id2704153/</t>
  </si>
  <si>
    <t>Compensation scheme for sports and voluntary institutions</t>
  </si>
  <si>
    <t>Proposal to provide NOK 600 million for a compensation scheme for sports and voluntary institutions. Measure is meant to support institutions that have seen a revenue loss due to the coronavirus. More details of this to be outlined in the 27/03/2020 government document.</t>
  </si>
  <si>
    <t>https://www.regjeringen.no/no/aktuelt/stor-kompensasjonsordning-til-kultur-frivillighet-og-idrett/id2693889/ ; https://www.regjeringen.no/no/dokumenter/prop.-67-s-20192020/id2695373/</t>
  </si>
  <si>
    <t>Compensation scheme for the media</t>
  </si>
  <si>
    <t>A compensation scheme of 0.3 billion was set up to compensate loss of income in the media. Media can be compensated up to 60% of the fall in turnover up to NOK 15 million per enterprise. Ministry changes meant it those who received benefits earlier on will receive lower benefits in the future.</t>
  </si>
  <si>
    <t>https://www.regjeringen.no/no/dokumenter/meld.-st.-2-20192020/id2702126/?ch=1#kap1-2 ; https://www.regjeringen.no/no/aktuelt/endringer-i-kompensasjonsordningen-for-medier/id2722368/ ; https://www.regjeringen.no/no/aktuelt/ny-kompensasjonsordning-for-mediene/id2701308/</t>
  </si>
  <si>
    <t>Prop. 117 S (2019–2020)</t>
  </si>
  <si>
    <t>Compensation to kindergartens</t>
  </si>
  <si>
    <t>Government to provide compensation to kindergartens/SFO to accommodate for reduced revenue. Will provide NOK 1 billion to municipalities to be used for compensating these institutions.</t>
  </si>
  <si>
    <t>Compensation to municipalities to subsidise basic routes</t>
  </si>
  <si>
    <t>NOK 600 million offered to municipalities as compensation for lost ticket revenues and to  subsidise basic routes. Updated on 26 June.</t>
  </si>
  <si>
    <t>https://www.regjeringen.no/no/aktuelt/fylkeskommunene-far-ytterligere-600-millioner-kroner-i-kompensasjon-for-tapte-billettinntekter/id2704483/</t>
  </si>
  <si>
    <t>Construction industry support</t>
  </si>
  <si>
    <t>Allocation of NOK 600 million to the Norwegian Public Roads Administration. This is meant to support the construction industry during the corona crisis.</t>
  </si>
  <si>
    <t>https://www.regjeringen.no/no/aktuelt/600-millioner-ekstra-til-drift-og-vedlikehold-av-veier-over-hele-landet/id2697313/</t>
  </si>
  <si>
    <t>Corporate training and skills enhancement</t>
  </si>
  <si>
    <t>Norwegian government to increase funding to county municipalities, allowing them to provide corporate training and skills enhancement.</t>
  </si>
  <si>
    <t>County unemployment support</t>
  </si>
  <si>
    <t>The counties now receive NOK 906 million to get pupils and apprentices to complete upper secondary education and increase the competence of laid-off employees. Part of the NOK1.6 billion the government spends on schools, education and research on the Ministry of Education's budget in connection with the corona situation.</t>
  </si>
  <si>
    <t>https://www.regjeringen.no/no/aktuelt/fylkene-far-906-millioner-for-a-fa-flere-tilbake-i-jobb/id2722196/</t>
  </si>
  <si>
    <t>Creation of a fire rescue vocational school</t>
  </si>
  <si>
    <t>The government proposes to allocate NOK 20 million to facilitate the establishment of a new vocational school for the training of fire and rescue personnel at the Norwegian fire school in Tjeldsund.</t>
  </si>
  <si>
    <t>https://www.regjeringen.no/no/aktuelt/20-millioner-til-fagskole-for-utdanning-av-brann--og-redningspersonell/id2704563/</t>
  </si>
  <si>
    <t>Plan to provide an additional NOK 650 million in a compensation scheme to help bolster cultural life. Measure is meant to support institutions important to social life during the corona crisis. Part of a large package announced on May 29, 2020.</t>
  </si>
  <si>
    <t>https://www.regjeringen.no/no/aktuelt/185-nye-milliarder-kroner-til-kultur-idrett-og-frivillighet-bidrar-til-mer-aktivitet/id2704396/</t>
  </si>
  <si>
    <t>Prop. 142S</t>
  </si>
  <si>
    <t>defence spending</t>
  </si>
  <si>
    <t>Spending of NOK 600 million to upgrade the Army's CV90 tanks and support vehicles, increase of NOK 20 million for the allocation for defence related research. These measures are meant to help stimulate the defence industry as part of the coronavirus recovery. Part of a large series of measures announced on May 29, 2020, related to stimulating the defence industry.</t>
  </si>
  <si>
    <t>https://www.regjeringen.no/no/aktuelt/fremskynder-forsvarsplaner/id2704271/</t>
  </si>
  <si>
    <t>Deferred self-employed advance tax payments</t>
  </si>
  <si>
    <t>Self-employed advance tax postponed from 15 March to 1 May</t>
  </si>
  <si>
    <t>https://www.regjeringen.no/no/aktuelt/utsatt-betaling-av-forskuddsskatt/id2693446/</t>
  </si>
  <si>
    <t>Deferred wealth tax</t>
  </si>
  <si>
    <t>Wealth tax on business assets deferred for the 2020 financial year</t>
  </si>
  <si>
    <t>Digital teaching grants</t>
  </si>
  <si>
    <t>In the revised budget, the government is proposing NOK 140 million for grants for digital teaching aids and digital teaching in the municipal sector.</t>
  </si>
  <si>
    <t>https://www.regjeringen.no/no/dokumenter/meld.-st.-2-20192020/id2702126/?ch=1#kap1-2</t>
  </si>
  <si>
    <t>Digitisation of schools</t>
  </si>
  <si>
    <t>Proposal to provide NOK 140 million to municipalities to be used for digitization in schools. Part of several measures meant to help the municipal sector announced on May 12, 2020.</t>
  </si>
  <si>
    <t>https://www.regjeringen.no/no/aktuelt/regjeringen-prioriterer-kommunene/id2701949/ ; https://www.regjeringen.no/contentassets/b22c03dc383640169f396bd2fddca846/no/pdfs/prp201920200105000dddpdfs.pdf</t>
  </si>
  <si>
    <t>Education facility upgrades</t>
  </si>
  <si>
    <t>Government to spend NOK 350 million upgrading facilities in the college and university sectors as a means to boost the construction industry. Part of a large series of proposals announced on May 29, 2020.</t>
  </si>
  <si>
    <t>Education for the unemployed</t>
  </si>
  <si>
    <t>NOK 300 million to provide upper secondary education for laid off and unemployed individuals. Part of a large NOK 850 million package for education announced on May 29, 2020.</t>
  </si>
  <si>
    <t>Education industry support</t>
  </si>
  <si>
    <t>Allocation of NOK 20 million to colleges and universities to help expand existing educational opportunities to those most in need.</t>
  </si>
  <si>
    <t>Education measures</t>
  </si>
  <si>
    <t>Increase in the Government Education loan fund by NOK 18.3 million, increase in fund for students abroad by NOK 2 million</t>
  </si>
  <si>
    <t>https://www.regjeringen.no/no/dokumenter/prop.-142-s-20192020/id2765239/?ch=2</t>
  </si>
  <si>
    <t>Prop. 142 S Kap.240</t>
  </si>
  <si>
    <t>NOK 10 million for vocational technical schools, NOK 10 million for lifelong learning.</t>
  </si>
  <si>
    <t>Education Promise Extension to 2021</t>
  </si>
  <si>
    <t>Includes measures for higher education, vocation and industrial schooling, university and colleges</t>
  </si>
  <si>
    <t>https://www.regjeringen.no/no/aktuelt/utdanningsloftet/id2769289/ ; https://www.regjeringen.no/no/aktuelt/utdanningsloftet/id2769289/</t>
  </si>
  <si>
    <t>Prop 1S</t>
  </si>
  <si>
    <t>2021 Budget - Education Proposal</t>
  </si>
  <si>
    <t>Employer's social contribution cuts</t>
  </si>
  <si>
    <t>For two months the employer's contribution can be reduced by 4 percentage points. Part of a large package announced on March 27, 2020. On May 12, 2020, government announced an updated proposal to keep reduced employer contributions in May/June 2020. Changes would provide around NOK 8.2 billion of tax relief.</t>
  </si>
  <si>
    <t>https://www.regjeringen.no/no/aktuelt/nye-tiltak-for-a-dempe-de-okonomiske-virkningene-av-koronavirusutbruddet/id2695404/</t>
  </si>
  <si>
    <t>Energy industry support</t>
  </si>
  <si>
    <t>Government to provide a subsidy of NOK 54 million to Norwegian Energy Partners (NORWEP). Funds are meant to help NORWEP support the energy industry, which has seen a demand decline in the wake of the coronavirus. Part of a large package of measures announced on May 29, 2020.</t>
  </si>
  <si>
    <t>https://www.regjeringen.no/no/aktuelt/ny-side5/id2704503/</t>
  </si>
  <si>
    <t>Enova Funding</t>
  </si>
  <si>
    <t>NOK2 billion allocated to Enova for the use of strengthening investments in renewable energy.</t>
  </si>
  <si>
    <t>Environmental Technology Scheme</t>
  </si>
  <si>
    <t>Allocation of an additional NOK 184.5 million to the Environmental Technology Scheme (Innovation Norway), for a total of NOK 750 million. One of several grants implemented on April 16, 2020.</t>
  </si>
  <si>
    <t>Exemption of horse racing tax</t>
  </si>
  <si>
    <t>As a consequence of the COVID-19 situation, horse racing events in Norway have not been allowed since 12 March. This has led to a decline in Norwegian Rikstoto’s revenue, which in turn could lead to reduced support to the Norwegian horse industry. In order to keep the horse racing tax from limiting Norsk Rikstoto’s ability to distribute support in 2020, suspension of the tax is proposed for 2020 with effect from 1 January 2020.</t>
  </si>
  <si>
    <t>Expansion of compensation scheme (cultural)</t>
  </si>
  <si>
    <t>Previous proposal to provide NOK 300 million as part of a compensation scheme for cultural institutions has now been expanded to a program size of NOK 600 million.</t>
  </si>
  <si>
    <t>https://www.regjeringen.no/no/aktuelt/stor-kompensasjonsordning-til-kultur-frivillighet-og-idrett/id2693889/ ; https://www.regjeringen.no/contentassets/86cb8515420749e1ae7122bf24827632/no/pdfs/prp201920200067000dddpdfs.pdfhttps://www.regjeringen.no/no/dokumenter/prop.-67-s-20192020/id2695373/ ; https://www.regjeringen.no/no/aktuelt/kompensasjonsordningene-for-idrett-frivillighet-og-kultur-forlenges-justeres-og-okes/id2702004/</t>
  </si>
  <si>
    <t>Expansion of compensation scheme (sports &amp; voluntary)</t>
  </si>
  <si>
    <t>Previous proposal (18/03/2020) to provide NOK 600 million for a compensation scheme for sports and voluntary institutions has now been expanded to cover income loss from flea markets, parking fees, and bazaars. If approved new compensation scheme would total over NOK 1 billion.</t>
  </si>
  <si>
    <t>https://www.regjeringen.no/no/dokumenter/prop.-67-s-20192020/id2695373/; https://www.regjeringen.no/contentassets/86cb8515420749e1ae7122bf24827632/no/pdfs/prp201920200067000dddpdfs.pdf</t>
  </si>
  <si>
    <t>Expansion of crop damage scheme</t>
  </si>
  <si>
    <t>Government has proposed to expand the crop damage scheme to include crop failure as a result of labour shortage. This gives producers security and compensation if they are unable to harvest as usual due to the pandemic.</t>
  </si>
  <si>
    <t>https://www.regjeringen.no/no/aktuelt/ny-risikoavlastning-for-grontprodusentene/id2696696/</t>
  </si>
  <si>
    <t>Expansion of Loan Guarantee Scheme for SMEs</t>
  </si>
  <si>
    <t>Under the guarantee scheme for loans to SMEs businesses, the Central Government guarantees 90% of each bank loan. The Ministry of Finance adopted regulations that also allow large companies to use the scheme, including companies with more than 250 employees.</t>
  </si>
  <si>
    <t>Expansion of subsidy to NORWEP</t>
  </si>
  <si>
    <t>Increase of NOK 20 million to NORWAY to assist key energy organisations in Norway.</t>
  </si>
  <si>
    <t>Extension of the compensation for culture and sport sectors</t>
  </si>
  <si>
    <t>Previous proposal to provide NOK3.12 billion for a compensation scheme for cultural and sport sectors has been extended. A further NOK 900 million has been allocated from 01/09/2020 to the end of the year.</t>
  </si>
  <si>
    <t>https://www.regjeringen.no/no/aktuelt/900-millioner-til-ny-stimuleringsordning-og-videreforing-av-kompensasjonsordningen-for-kultursektoren/id2724890/</t>
  </si>
  <si>
    <t>Extension of the compensation scheme for sports and voluntary institutions</t>
  </si>
  <si>
    <t>Previous proposal to provide NOK 600 million for a compensation scheme for sports and voluntary institutions has been extended. A further NOK1 billion is to be provided from 01/09/2020 to 31/12/2020</t>
  </si>
  <si>
    <t>https://www.regjeringen.no/no/aktuelt/en-milliard-kroner-til-kompensasjonsordningen-for-idrett-og-frivillighet--ordningen-forlenges-ut-aret/id2727287/</t>
  </si>
  <si>
    <t>Extension of unemployment benefits for those whose benefits are about to expire. Benefit period will now run through June. Part of a large package announced on March 27, 2020.</t>
  </si>
  <si>
    <t>Extra funding for landslide measures</t>
  </si>
  <si>
    <t>The government proposes to accelerate work on new landslide measures in Longyearbyen by increasing this year's allocation by NOK 10 million, and, in addition, giving the opportunity to enter into contracts for NOK 60 million in 2021. This is to improve the safety of the inhabitants of Longyearbyen, and contribute to increased activity in a society that has been hit hard financially by the pandemic, says Minister of Justice and Emergency Management Monica Mæland (H).</t>
  </si>
  <si>
    <t>https://www.regjeringen.no/no/aktuelt/10-nye-millioner-til-skredtiltak-i-longyearbyen/id2704560/</t>
  </si>
  <si>
    <t>Extra funding for maintenance work along the coast</t>
  </si>
  <si>
    <t>Allocation of NOK 100 million extra for maintenance work along the coast. Of the NOK 100 million, NOK 87.5 million goes to maintenance of lighthouses, jetties and quays, NOK 10 million will be used to clean up ownerless mussel farms that could pose a danger to maritime traffic, NOK 2.5 million goes to maintenance of the building stock for the maritime traffic center located in Vardø. Spending used with the intention of stimulating work for the construction industry.</t>
  </si>
  <si>
    <t>https://www.regjeringen.no/no/aktuelt/100-millioner-ekstra-til-vedlikeholdsprosjekter-langs-kysten/id2698380/</t>
  </si>
  <si>
    <t>Extraordinary package for forestry</t>
  </si>
  <si>
    <t>The package of measures is designed to keep forest contractors employed by turning felling into thinning, where most pulp is extracted.</t>
  </si>
  <si>
    <t>https://www.regjeringen.no/no/aktuelt/ekstraordinar-tiltakspakke-for-skogbruket-pa-50-millioner-kroner/id2701168/</t>
  </si>
  <si>
    <t>Ferry services support</t>
  </si>
  <si>
    <t>Proposal to allocate NOK 35 million for the state procurement of ferry services on the national highway network. Measure is meant to support the public transportation system which has seen a revenue decline due to the corona crisis. Part of series of measures announced on May 29, 2020.</t>
  </si>
  <si>
    <t>https://www.regjeringen.no/no/aktuelt/foreslar-ytterligere-35-millioner-kroner-til-ferjesambandene-pa-riksveinettet/id2704472/ ; https://www.regjeringen.no/contentassets/a29386c923894b9b91a8df7a0903fff2/no/pdfs/prp201920200127000dddpdfs.pdf</t>
  </si>
  <si>
    <t>Fixed-term benefits for Longyearbyen workers</t>
  </si>
  <si>
    <t>The Norwegian Government announces a fixed-term benefits scheme for foreign employees in Longyearbyen whose income is suspended due to the current epidemic.</t>
  </si>
  <si>
    <t>https://www.regjeringen.no/en/aktuelt/government-to-provide-fixed-term-benefits-scheme-for-foreign-employees-in-longyearbyen/id2694403/</t>
  </si>
  <si>
    <t>Framework grants to young people</t>
  </si>
  <si>
    <t>Proposal to provide NOK 150 million in framework grants to local governments to assist vulnerable children and young people. Part of several measures meant to help the municipal sector announced on May 12, 2020.</t>
  </si>
  <si>
    <t>Fuel industry liquidity support</t>
  </si>
  <si>
    <t>Deferment of CO2 tax, road user tax on fuel and basic tax on mineral oil to provide liquidity of NOK0.58 billion to the fuel industry.</t>
  </si>
  <si>
    <t>Second Recovery Package (Additional Financial Measures)</t>
  </si>
  <si>
    <t>Funding for local municipalities at higher COVID-19 risk</t>
  </si>
  <si>
    <t>NOK 500 million to municipalities that have had particularly large expenses for following up the TISK strategy (testing, isolation, infection tracing and quarantine).</t>
  </si>
  <si>
    <t>https://www.regjeringen.no/no/aktuelt/regjeringen-foreslar-nye-okonomiske-tiltak/id2765329/</t>
  </si>
  <si>
    <t>NOK 200 million for a local compensation scheme for the business community in municipalities with increased local infection.</t>
  </si>
  <si>
    <t>Funding for municipalities</t>
  </si>
  <si>
    <t>Increase allocation to municipalities that will have large excess expenses due to the virus outbreak, including public transport (compensated with NOK 1.5 billion in total). Prop. 67 S (2019–2020) - decision to increase the allocations to the municipal sector by approximately NOK 5.2 billion. This is in addition to previously approved appropriations, including increased discretionary funds, of approximately NOK 0.3 billion.</t>
  </si>
  <si>
    <t>https://www.regjeringen.no/en/aktuelt/the-government-acts-to-mitigate-effects-of-the-covid-19-pandemic-on-the-economy/id2693471/ ; https://www.regjeringen.no/no/dokumenter/meld.-st.-2-20192020/id2702126/?ch=1#kap1-2</t>
  </si>
  <si>
    <t>Prop. 67 S (2019–2020)</t>
  </si>
  <si>
    <t>Funding for national COVID-19 phone centres</t>
  </si>
  <si>
    <t>NOK 75 million allocated to the establishment of a national phone centre that will follow up and check travellers arriving in Norway are abiding by COVID-19 restrictions and regulations.</t>
  </si>
  <si>
    <t>https://www.regjeringen.no/en/aktuelt/nok-825-million-for-mandatory-border-testing/id2830710/</t>
  </si>
  <si>
    <t>Funding for teaching aids</t>
  </si>
  <si>
    <t>NOK 180 million for new digital teaching aids. NOK 100 million to several municipalities, NOK 50 million to purchase of new digital tools through The Technological Schoolbag, NOK15 million for the development of teaching tools within understudied subjects, NOK 15 million for the development of teaching tools in Sami.</t>
  </si>
  <si>
    <t>https://www.regjeringen.no/no/aktuelt/180-millionar-kroner-til-nye-laremiddel/id2769287/</t>
  </si>
  <si>
    <t>Further construction spending</t>
  </si>
  <si>
    <t>Government will provide NOK 2.5 billion to the municipalities to be used for construction and maintenance work. This is meant to help stimulate the construction industry as part of the recovery from the financial downturn. NOK 2 billion will be distributed to the municipalities based on population, and the remaining NOK 0.5 billion will be distributed based on the share of unemployed people. Part of a large series of packages announced on May 29, 2020.</t>
  </si>
  <si>
    <t>https://www.regjeringen.no/no/aktuelt/25-milliarder-kroner-til-arbeid-og-aktivitet-i-kommunene/id2704220/</t>
  </si>
  <si>
    <t>Further multi-industry support</t>
  </si>
  <si>
    <t>Government set aside NOK 600 million for industrial funds in municipalities that were particularly affected by the economic downturn. Funds can be used for direct business support, destination development and measures to strengthen cooperation between local businesses. Part of a large package announced on May 29, 2020.</t>
  </si>
  <si>
    <t>https://www.regjeringen.no/no/aktuelt/ny-side7/id2704514/</t>
  </si>
  <si>
    <t>Further reindeer industry support</t>
  </si>
  <si>
    <t>An additional NOK 10 million allocated to support the reindeer industry.</t>
  </si>
  <si>
    <t>https://www.regjeringen.no/no/aktuelt/ekstra-loyvingar-til-skogbruket-og-reindrifta/id2701680/</t>
  </si>
  <si>
    <t>Further subsidies for the forestry industry</t>
  </si>
  <si>
    <t>Total of NOK 50 million allocated in subsidies to the forestry industry to help the continued operation of expensive equipment during the economic downturn. Eligibility applies.</t>
  </si>
  <si>
    <t>https://www.regjeringen.no/no/aktuelt/ny-midlertidig-forskrift-om-tilskudd-for-a-opprettholde-hogstaktivitet-i-skogbruket-2020/id2705641/ ; https://www.regjeringen.no/contentassets/506270c958c54c4880d18f0ddbcc2c7f/midlertidig-forskrift-om-tilskudd-for-a-opprettholde-aktiv-hogstaktivitet-i-skogbruket-2020.pdf</t>
  </si>
  <si>
    <t>Further VAT cuts</t>
  </si>
  <si>
    <t>Low rate of VAT is reduced from 8% to 7% for specific industries such as tourism and parts of sport. Part of a large package announced on March 27, 2020.</t>
  </si>
  <si>
    <t>Government Bond Fund</t>
  </si>
  <si>
    <t>Liquidity (loan guarantee) scheme for large companies. The aim is for the measure to be able to affect all industries, and especially non-financial companies. The fund can also take a high share in individual loans. The mandate entered into force on 27 March. On 8 May, the Ministry of Finance decided to adjust the lower limit for credit ratings up to NOK 150 million</t>
  </si>
  <si>
    <t>Graduate education support</t>
  </si>
  <si>
    <t>NOK 150 million so that individuals who do not graduate this spring can continue in upper secondary education. Part of a large NOK 850 million education related package announced on May 29, 2020, intended to assist with the economic recovery. On July 6, 2020, funds are allocated as part of the 6th July NOK 906 million package to get individuals back to work.</t>
  </si>
  <si>
    <t>Grants for apprentices</t>
  </si>
  <si>
    <t>Norwegian government to provide grants up to NOK 250 million in total to help with salary compensation for apprentices who have been laid off as a result of COVID-19. Benefits to be offered to around 5,000 individuals for an average of three months.</t>
  </si>
  <si>
    <t>Grants for Private Innovation Groups</t>
  </si>
  <si>
    <t>NOK 50 million allocated to a support scheme to help Private Innovation groups to maintain the services they provide to start-up and growth companies.</t>
  </si>
  <si>
    <t>https://www.regjeringen.no/en/aktuelt/new-measures-to-curb-the-financial-impacts-of-the-coronavirus-outbreak/id2695404/</t>
  </si>
  <si>
    <t>Green Research Platform</t>
  </si>
  <si>
    <t>NOK1 billion for investment into a green research platform.</t>
  </si>
  <si>
    <t>Green shipping measures: Maroff Program</t>
  </si>
  <si>
    <t>NOK 85 million dedicated to developing green shipping and speedboats to reduce emissions.</t>
  </si>
  <si>
    <t>Guarantee scheme for Norwegian Air</t>
  </si>
  <si>
    <t>State guarantee scheme of NOK 3 billion for Norwegian Air. Government will guarantee 90 percent on each loan. Included in a large NOK 6 billion dollar scheme for the airline industry that was announced as part of a large package on March 20, 2020.</t>
  </si>
  <si>
    <t>https://www.regjeringen.no/no/aktuelt/regjeringen-foreslar-flere-tiltak-for-a-trygge-arbeidsplassene/id2694341/</t>
  </si>
  <si>
    <t>First Recovery Package</t>
  </si>
  <si>
    <t>Guarantee scheme for SAS</t>
  </si>
  <si>
    <t>State guarantee scheme of NOK 1.5 billion for airline SAS. Government will guarantee 90 percent on each loan. Included in a large NOK 6 billion dollar scheme for the airline industry that was announced as part of a large package on March 20, 2020.</t>
  </si>
  <si>
    <t>Guarantee scheme for Widerøe</t>
  </si>
  <si>
    <t>State guarantee scheme of NOK 1.5 billion for airline Widerøe, as well as others. Government will guarantee 90 percent on each loan. Included in a large NOK 6 billion dollar scheme for the airline industry that was announced as part of a large package on March 20, 2020.</t>
  </si>
  <si>
    <t>Help for students who have lost work income</t>
  </si>
  <si>
    <t>The deadline to apply for loans and grants from Norway’s State Educational Loan Fund has been extended to 15 April, and the semester’s remaining financial support to students will be paid out in April. In addition, students who have lost income may apply for a supplemental loan of NOK 26,000. The Storting, in connection with its consideration of Prop. 67 S (2019-2020), has allocated NOK 1 billion to convert some of that supplement loan money into a grant. Applicants who confirm that they have lost income and can document their loss at the request of the Loan Fund will be able to convert NOK 8 000 into a grant.</t>
  </si>
  <si>
    <t>Home-based learning services grant</t>
  </si>
  <si>
    <t>In order to support the high level of effort and commitment around Norwegian schooling, the Ministry of Education and Research is establishing a temporary grant scheme to fund initiatives that support home-based learning services in connection with the COVID-19 crisis. To qualify, such services must have no commercial purpose. The grant scheme will be searchable and is to be run under the auspices of the Directorate for Education and Training. The Government proposes setting aside NOK 3 million for this scheme within the applicable allocation.</t>
  </si>
  <si>
    <t>Hydrogen R&amp;D</t>
  </si>
  <si>
    <t>The Government proposes to allocate NOK 120 million to the ENERGIX program in the Research Council of Norway to promote innovation and restructuring in Norwegian business and industry. Part of a large package of measures announced on May 29, 2020.</t>
  </si>
  <si>
    <t>Immigration programme support</t>
  </si>
  <si>
    <t>NOK 250 million for extending immigration programs to provide need-tested career guidance. NOK 10 million to provide career guidance for immigrants in the introductory program. NOK 10 million in grants for online Norwegian language training for recent immigrants. Other policies include a new introductory program for recent immigrants to provide career counselling and program extensions for those with goals in higher education. Part of a large NOK 456 million package announced on May 29, 2020, intended to help integrate refugees and recent immigrants into the labour force.</t>
  </si>
  <si>
    <t>https://www.regjeringen.no/no/aktuelt/456-millioner-til-flyktninger-og-nyankomne-innvandrere/id2704502/</t>
  </si>
  <si>
    <t>Inclusion measures</t>
  </si>
  <si>
    <t>To support refugees and newly arrived immigrants. The government proposes a package of measures of NOK 456 million to provide them with more help and better skills, so that they can take part in the labour market as soon as possible.</t>
  </si>
  <si>
    <t>Income protection for locked out EEA citizens</t>
  </si>
  <si>
    <t>The Government is to introduce a new compensation scheme for non-Norwegian employees who are unable to work in Norway due to the current tight border restrictions. This proposal will see all affected employees compensated for the period from 29 January onwards. The Government is proposing that affected employees receive compensation equivalent to 70% of the sickness benefit base rate and up to 6G.</t>
  </si>
  <si>
    <t>https://www.regjeringen.no/en/aktuelt/income-protection-for-locked-out-eea-citizens/id2837642/</t>
  </si>
  <si>
    <t>Income support for students</t>
  </si>
  <si>
    <t>Norwegian government to set aside NOK1 billion to provide assistance to students who have lost their income due to COVID-19. Parts of student loans can be translated into grants to help with this.</t>
  </si>
  <si>
    <t>Increase in policing and employment of police graduates</t>
  </si>
  <si>
    <t>The Norwegian Police Directorate has been commissioned to employ up to 400 police graduates in temporary positions for six months. To ensure that Nav has the necessary capacity to carry out its tasks, the agency has, among other things, been authorized to exceed the operating allocation to cover salary costs for new hires and necessary overtime related to the coronavirus outbreak. Furthermore, the operating allocation has been increased by NOK 200 million for necessary system development related to the regulatory changes adopted by the Storting. The government submits a proposal for an additional NOK 700 million to Nav in the revised budget.</t>
  </si>
  <si>
    <t>Prop 67S</t>
  </si>
  <si>
    <t>Increase of Innovation Loan Framework</t>
  </si>
  <si>
    <t>Norwegian Government to increase the Innovation Loan framework by NOK 1.6 billion to NOK 3 billion. Part of a large package announced on March 27, 2020. Updates, on April 16, 2020: Innovation Loan borrowing limit is increased. Loans will be targeted to companies that find it difficult to cover financing needs in the current market. Part of several measures implemented by Innovation Norway on April 16, 2020.</t>
  </si>
  <si>
    <t>Increased construction VAT compensation</t>
  </si>
  <si>
    <t>Norwegian government proposes to increase the allowance for compensation of construction VAT by NOK 106.5 million to ensure that all 532 applications pending in the Lotteries and Foundations Authority can be granted full VAT compensation.</t>
  </si>
  <si>
    <t>https://www.regjeringen.no/no/aktuelt/det-blir-full-kompensasjon-for-moms-til-idrettsanlegg/id2702010/</t>
  </si>
  <si>
    <t>Increased defence spending</t>
  </si>
  <si>
    <t>Norway increases defence spending on various levels, including personnel, new technology, the Army, Navy, Homeguard and Special Forces by more than NOK3 billion.</t>
  </si>
  <si>
    <t>https://www.regjeringen.no/en/aktuelt/norway-increases-defence-spending-to-strengthen-its-capability-and-readiness2/id2770724/</t>
  </si>
  <si>
    <t>Increased grant commitment authority to NVE (Norwegian Water Resources and Energy Directorate)</t>
  </si>
  <si>
    <t>The government also proposes to allocate an additional NOK 60 million to NVE's work so that they have an opportunity to make new commitments for grants for several projects. The measures will help safety against flood and landslide damage and at the same time assist increased activity in the construction industry. Part of a large series of measures announced on May 29, 2020.</t>
  </si>
  <si>
    <t>https://www.regjeringen.no/no/aktuelt/regjeringen-styrker-flom--og-skredsikring/id2704504/</t>
  </si>
  <si>
    <t>Increased support for education</t>
  </si>
  <si>
    <t>Norway to increase its support for Unesco’s education efforts by NOK41 million over a two-year period, and has allocated a total of NOK 202.1 million for this purpose in 2020 and 2021.</t>
  </si>
  <si>
    <t>https://www.regjeringen.no/en/aktuelt/support_education/id2788190/</t>
  </si>
  <si>
    <t>Increased testing stations</t>
  </si>
  <si>
    <t>NOK 251 million to establish test stations at border crossings.</t>
  </si>
  <si>
    <t>Increased Unemployment benefit rate</t>
  </si>
  <si>
    <t>The unemployment benefit rate up to 3G has been increased to 80%. Beyond this, the level is 62.4%, as usual. Originally ending on 31 October, but extended throughout the rest of 2020 on 27 August.</t>
  </si>
  <si>
    <t>https://www.regjeringen.no/no/aktuelt/forhoyet-dagpengesats-ut-aret/id2737121/</t>
  </si>
  <si>
    <t>Increasing school spaces at vocational schools</t>
  </si>
  <si>
    <t>Allocation of NOK 55.1 million for the development of study places at vocational schools. Part of a NOK 906 million package announced on July 6, 2020 intended to support students and apprentices in building skills and entering the labour force.</t>
  </si>
  <si>
    <t>Industrial Development Corporation of Norway (SIVA) Support</t>
  </si>
  <si>
    <t>Norwegian Government to allocate NOK40 million to the Industrial Development Corporation of Norway (SIVA) in order to help support innovative SMEs and start-ups during and after COVID-19.</t>
  </si>
  <si>
    <t>https://siva.no/2020/05/13947/</t>
  </si>
  <si>
    <t>Innovation grants</t>
  </si>
  <si>
    <t>Proposal to provide NOK 2.5 billion in innovation and establishment grants (Innovation Norway) to young growth companies. This is to assist companies during the economic downturn. Part of a large package announced on March 27, 2020.</t>
  </si>
  <si>
    <t>Interest subsidy fund</t>
  </si>
  <si>
    <t>Proposal to provide NOK 300 million for an interest subsidy fund. This is to assist companies with instalment deferrals and deferral of interest payments. Part of a large package announced on March 27, 2020.</t>
  </si>
  <si>
    <t>Interim Exemption from Child Benefit Act</t>
  </si>
  <si>
    <t>To prevent parents from losing child benefits and cash support because they are on holiday abroad.</t>
  </si>
  <si>
    <t>https://www.regjeringen.no/no/aktuelt/mellombelse-unntak-fra-barnetrygdlova-og-kontantstottelova/id2704005/</t>
  </si>
  <si>
    <t>Job grant scheme bolstering</t>
  </si>
  <si>
    <t>NOK 25 million to strengthen the grant scheme "Job Opportunity". Part of a large NOK 456 million package announced on May 29, 2020, intended to help integrate refugees and recent immigrants into the labour force in the wake of the corona crisis.</t>
  </si>
  <si>
    <t>Laid-off workers' pension support</t>
  </si>
  <si>
    <t>Temporary legislative changes that give employers the opportunity to decide that laid-off employees will continue as members of the pension scheme until 30 June 2021. Updated 9 October 2020</t>
  </si>
  <si>
    <t>https://www.regjeringen.no/no/aktuelt/regler-om-permitterte-ansatte-i-private-tjenestepensjonsordninger-forlenges/id2769883/</t>
  </si>
  <si>
    <t>Language and social sciences support</t>
  </si>
  <si>
    <t>NOK 161 million to provide training in the Norwegian language and social sciences. Part of a large NOK 456 million package announced on May 29, 2020, intended to help integrate refugees and recent immigrants into the labour force in the wake of the corona crisis.</t>
  </si>
  <si>
    <t>Liquidity support for companies</t>
  </si>
  <si>
    <t>Norwegian government to create a compensation scheme to help companies recover their fixed costs. Can receive up to 90% of their fixed costs. Upper limit is NOK30 million per month per enterprise.</t>
  </si>
  <si>
    <t xml:space="preserve">https://www.regjeringen.no/no/aktuelt/vil-dekke-faste-kostnader-for-a-redde-arbeidsplasser/id2695340/ </t>
  </si>
  <si>
    <t>Norwegian government to establish an NOK 50 billion state loan guarantee for SME businesses.</t>
  </si>
  <si>
    <t>https://www.regjeringen.no/no/aktuelt/100-milliarder-i-garantier-og-lan-for-a-hjelpe-kriserammede-bedrifter/id2693668/ ; https://www.regjeringen.no/en/aktuelt/new-measures-to-curb-the-financial-impacts-of-the-coronavirus-outbreak/id2695404/</t>
  </si>
  <si>
    <t>Loan guarantee for SMEs and startups</t>
  </si>
  <si>
    <t>This guarantee scheme means that Norwegian banks can lend NOK 2 billion in risk capital (realised through an agreement between Innovation Norway and the European Investment Fund (EIF) to Norwegian growth companies over the next two years. The aim is to provide good start-up assistant to businesses that want to focus on innovation and growth.</t>
  </si>
  <si>
    <t>https://www.regjeringen.no/no/aktuelt/ny-side8/id2704624/</t>
  </si>
  <si>
    <t>Loan scheme for reinsurance of credit insurance</t>
  </si>
  <si>
    <t>The scheme will contribute to risk relief for private credit insurance providers in order to help them maintain their offer to Norwegian companies in a situation with significantly increased risk in the market as a result of the coronavirus outbreak. The proposal means that the state will cover the risk of losses of up to NOK 20 billion.</t>
  </si>
  <si>
    <t>Loan scheme for short-sea shipping and fishing</t>
  </si>
  <si>
    <t>The Government proposes to establish a separate loan scheme under Innovation Norway for vessels in short sea shipping and fishing vessels. The loan scheme will have a loss provision of NOK 150 million and a limit of NOK 300 million.</t>
  </si>
  <si>
    <t xml:space="preserve">https://www.regjeringen.no/no/aktuelt/ny-side5/id2704503/ </t>
  </si>
  <si>
    <t>Loan scheme for tour operators</t>
  </si>
  <si>
    <t>Allocation from the Norwegian government of NOK 2 billion for a loan scheme in order to assists tour operators with refunding customers who had trips cancelled due to the pandemic. Part of a large package of NOK 2 billion in loans and grants announced on 26/06/2020, meant to help tour operators cover up to 80% of refunds.</t>
  </si>
  <si>
    <t>https://www.regjeringen.no/no/aktuelt/tilskuddsordning-for-pakkereisearrangorene-pa-plass/id2721361/</t>
  </si>
  <si>
    <t>Loans to students through the Loan Fund</t>
  </si>
  <si>
    <t>Increase access to loans for students who have lost work income. NOK 1 billion is allocated to convert some of that supplement loan into a grant. The deadline for applying for loans and scholarships from the Loan Fund was extended to 15 April. Students have been paid scholarships and loans for the rest of the semester together with the payment for April. In addition, those who have lost earned income due to the corona crisis will have the opportunity to take out an extra loan of NOK 26,000 with the Loan Fund's favourable terms, provided that the student can document loss of income as a result of the virus outbreak. The Storting has also decided that NOK 8,000 of the loan can be converted into a scholarship in retrospect.</t>
  </si>
  <si>
    <t>https://www.regjeringen.no/no/dokumenter/meld.-st.-2-20192020/id2702126/?ch=1#kap1-2 ; https://www.regjeringen.no/en/aktuelt/economic-measures-in-norway-in-response-to-covid-192/id2695355/</t>
  </si>
  <si>
    <t>Low-emission research funding</t>
  </si>
  <si>
    <t>NOK 75 million allocated to strengthen work on low-emission research. The award will promote research, development and innovation of new solutions that can lead to Norway reducing greenhouse gas emissions while stimulating business development.</t>
  </si>
  <si>
    <t>Mandatory Border Testing</t>
  </si>
  <si>
    <t>Amount of NOK825 million deployed for mandatory border testing. This is a proposed increase in allocations for testing centres and testing in quarantine hotels of NOK 203 million compared with the balanced budget for 2021.</t>
  </si>
  <si>
    <t>Marine research vessel support</t>
  </si>
  <si>
    <t>Norwegian Government to allocate NOK 170 million for building and maintenance of marine research vessels. Part of several measures announced on May 29, 2020 meant to stimulate the shipbuilding industry during the corona crisis.</t>
  </si>
  <si>
    <t>https://www.regjeringen.no/no/aktuelt/170-millioner-kroner-til-forskningsfartoy/id2704432/</t>
  </si>
  <si>
    <t>Measure to implement the Education Promise 2020</t>
  </si>
  <si>
    <t>Competence enhancing measure: facilitate more people completing upper secondary education and training for employees in vulnerable industries; skills development / online training for the unemployed.</t>
  </si>
  <si>
    <t>https://www.regjeringen.no/no/aktuelt/kunnskap-og-kompetanse-skal-fa-flere-tilbake-i-arbeid/id2704490/; https://www.regjeringen.no/no/aktuelt/29-larestedet-far-50-millioner-kroner-til-nettbasert-opplaring-for-arbeidsledige-og-permitterte/id2705372/</t>
  </si>
  <si>
    <t>Measures for the shipbuilding industry (green)</t>
  </si>
  <si>
    <t>The money will go to upgrade vessels at Norwegian shipyards for the Norwegian Navy and research vessels. In addition, money will be used for a new loan scheme for green fleet renewal and for research related to green shipping. OUERP commentary: no further information given, so half of total policy is allocated to green spending.</t>
  </si>
  <si>
    <t>https://www.regjeringen.no/no/aktuelt/nye-tiltak-for-okt-aktivitet-i-norsk-maritim-naring-og-gronn-skipsfart/id2704510/ ; https://www.regjeringen.no/no/aktuelt/norges-vei-ut-av-krisen/id2704437/</t>
  </si>
  <si>
    <t>Measures for the shipbuilding industry (non-green)</t>
  </si>
  <si>
    <t>The money will go to upgrade vessels at Norwegian shipyards for the Norwegian Navy and research vessels. In addition, money will be used for a new loan scheme for green fleet renewal and for research related to green shipping. OUERP commentary: no further information given, so half of total policy is allocated to non-green spending.</t>
  </si>
  <si>
    <t>Measures to help construction industry (i - state property maintenance)</t>
  </si>
  <si>
    <t>NOK 28.8 million is proposed for various state property maintenance. Those to be targeted include state property at Gamlehaugen and Svalbard, the main house at Bygdø Kongsgård, Slottet, and Oscarshall, buildings at Bygdø Kongsgård and Villa Stenersen.</t>
  </si>
  <si>
    <t>https://www.regjeringen.no/no/aktuelt/tiltak-for-okt-aktivitet-i-bygge--og-anleggsbransjen/id2704416/</t>
  </si>
  <si>
    <t>Measures to help construction industry (ii - solar panels and charging points)</t>
  </si>
  <si>
    <t>NOK 40 million allocated to establish solar cells and charging points on properties within the Norwegian state's rent scheme. In addition, the funds will be used to digitize the operation of properties.</t>
  </si>
  <si>
    <t>Measures to help construction industry (iii - energy efficiency)</t>
  </si>
  <si>
    <t>NOK 50 million is proposed for energy efficiency measures on properties, scanning of buildings for BIM (building information modelling) and to accelerate the development of sustainability in the construction industry.</t>
  </si>
  <si>
    <t>Measures to help construction industry (iv - prison maintenance)</t>
  </si>
  <si>
    <t>NOK 135 million allocated to building maintenance services for prisons.</t>
  </si>
  <si>
    <t>Mobile/broadband network support</t>
  </si>
  <si>
    <t>Norwegian government proposes to allocate NOK 90 million for the development of enhanced mobile/broadband preparedness to ten municipalities in Finnmark.</t>
  </si>
  <si>
    <t>https://www.regjeringen.no/no/aktuelt/10-kommuner-i-finnmark-far-okt-mobilberedskap/id2704221/</t>
  </si>
  <si>
    <t>Multiple industry support: automation</t>
  </si>
  <si>
    <t>Allocation of NOK 100 million to develop eight new industry programs for competence development. This entry is dedicated to the automation industry support. OUERP commentary: in the absence of further information, funds have been distributed evenly across entries.</t>
  </si>
  <si>
    <t>Multiple industry support: construction</t>
  </si>
  <si>
    <t>Allocation of NOK 100 million to develop eight new industry programs for competence development. This entry is dedicated to the construction industry support. OUERP commentary: in the absence of further information, funds have been distributed evenly across entries.</t>
  </si>
  <si>
    <t>Multiple industry support: electrical</t>
  </si>
  <si>
    <t>Allocation of NOK 100 million to develop eight new industry programs for competence development. This entry is dedicated to the electrical industry support. OUERP commentary: in the absence of further information, funds have been distributed evenly across entries.</t>
  </si>
  <si>
    <t>Multiple industry support: food &amp; beverage</t>
  </si>
  <si>
    <t>Allocation of NOK 100 million to develop eight new industry programs for competence development. This entry is dedicated to the food and beverage industry support. OUERP commentary: in the absence of further information, funds have been distributed evenly across entries.</t>
  </si>
  <si>
    <t>Multiple industry support: hairdressing</t>
  </si>
  <si>
    <t>Allocation of NOK 100 million to develop eight new industry programs for competence development. This entry is dedicated to the hairdressing industry support. OUERP commentary: in the absence of further information, funds have been distributed evenly across entries.</t>
  </si>
  <si>
    <t>Multiple industry support: renewables</t>
  </si>
  <si>
    <t>Allocation of NOK 100 million to develop eight new industry programs for competence development. This entry is dedicated to the renewables industry support. OUERP commentary: in the absence of further information, funds have been distributed evenly across entries.</t>
  </si>
  <si>
    <t>Multiple industry support: retail</t>
  </si>
  <si>
    <t>Allocation of NOK 100 million to develop eight new industry programs for competence development. This entry is dedicated to the retail industry support. OUERP commentary: in the absence of further information, funds have been distributed evenly across entries.</t>
  </si>
  <si>
    <t>Multiple industry support: tourism</t>
  </si>
  <si>
    <t>Allocation of NOK 100 million to develop eight new industry programs for competence development. This entry is dedicated to the tourism industry support. OUERP commentary: in the absence of further information, funds have been distributed evenly across entries.</t>
  </si>
  <si>
    <t>Municipality green funding</t>
  </si>
  <si>
    <t>NOK 50 million in conditional funding to municipalities to promote green change. Through Klimasats, municipalities and county municipalities can apply for support for projects that cut greenhouse gas emissions and contribute to the transition to a low-emission society.</t>
  </si>
  <si>
    <t>Museum, music and performing arts institution support</t>
  </si>
  <si>
    <t>Plan to provide an additional NOK 200 million in grants to museums, music and performing arts institutions. Measure is meant to support institutions important to social life during the corona crisis. Part of a large NOK 1.85 billion package announced on May 29, 2020.</t>
  </si>
  <si>
    <t>Musicians, writers, visual artists, etc. support</t>
  </si>
  <si>
    <t>NOK 100 million in grants to help musicians, writers, visual artists, stage artists and film artists continue their work. Measure is meant to support institutions important to social life during the corona crisis. Part of a large NOK 1.85 billion package announced on May 29, 2020.</t>
  </si>
  <si>
    <t>NAV Support</t>
  </si>
  <si>
    <t>Proposal to allocate an additional NOK 700 million to the labour and Welfare Service (NAV), to ensure it is fully capable of handling the current demand for unemployment benefits. This is in response to the increased demand resulting from the economic downturn.</t>
  </si>
  <si>
    <t>https://www.regjeringen.no/no/aktuelt/700-millioner-kroner-meir-til-nav/id2702014/</t>
  </si>
  <si>
    <t>New assignments to the Norwegian Environment Agency</t>
  </si>
  <si>
    <t>Funds to finance restoration and management measures in various parts of the country to take better care of endangered nature, increased by NOK 4.3 million. Government allocation for the aquatic environment increased by NOK 19.6 million. Grants for Climate Measures and Adaptation: 7 million for Increased Investment in the Climate Rate scheme, increased investment in development contracts for speedboats- zero emission solutions. 2 million for Ecolabelling Foundation's work to develop environmentally friendly products and services. 12.8 million for outdoor areas. 13.3 million for measures against alien species.</t>
  </si>
  <si>
    <t>https://www.regjeringen.no/no/tema/Koronasituasjonen/nasjonale-tiltak/id2693684/?expand=factbox2694407 ; https://www.regjeringen.no/contentassets/d3b5f27dd4d34f2085b505b6df7fb5d4/supplerende-tildelingsbrev-23-juni-2020.pdf</t>
  </si>
  <si>
    <t>Prop. 127 S (2019-2020)</t>
  </si>
  <si>
    <t>New Research Center</t>
  </si>
  <si>
    <t>In the government's package of measures, NOK 15 million is proposed for the establishment of a new research center for environmentally friendly energy (FME).</t>
  </si>
  <si>
    <t>Offshore wind power investments</t>
  </si>
  <si>
    <t>In addition, the Ministry of Petroleum and Energy will allocate NOK 10 million to a project related to the development of supply chains and delivery models for offshore wind power.</t>
  </si>
  <si>
    <t>Online training programme</t>
  </si>
  <si>
    <t>Allocation of NOK 50 million for online training programs in collaboration with Competence Norway and Diku.</t>
  </si>
  <si>
    <t>Overproduction tax suspension</t>
  </si>
  <si>
    <t>The Ministry of Agriculture and Food informed that local processing companies will be able to deliver cow and goat milk without overproduction tax in 2020, as a result of COVID-19.</t>
  </si>
  <si>
    <t>https://www.regjeringen.no/no/aktuelt/midlertidig-leveringsrett-til-meieri-for-produsenter-med-lokalforedlingskvote/id2721512/</t>
  </si>
  <si>
    <t>Petroleum industry R&amp;D funds (i) Petromaks 2</t>
  </si>
  <si>
    <t>Government of Norway has allocated an additional NOK 50 million to Petromaks 2 projects that reduce GHG emissions and contribute to the optimal utilisation of Norwegian petroleum resources.</t>
  </si>
  <si>
    <t>https://www.regjeringen.no/no/aktuelt/over-100-millioner-til-forskningsprosjekter/id2701233/</t>
  </si>
  <si>
    <t>Petroleum industry R&amp;D funds (ii) Demo 2000</t>
  </si>
  <si>
    <t>Government of Norway has allocated an additional NOK 80 million to Demo 2000 programs to prioritising sustainable extraction of resources, including qualification of zero-emission technology, and ensure long-term competitive and continued profitability in the Norwegian oil industry.</t>
  </si>
  <si>
    <t>Postponed advance tax payments for companies</t>
  </si>
  <si>
    <t>The second instalment due date for non-personal taxpayers (companies, etc.) has been postponed from 15 April to 1 September 2020. However, electric power enterprises will not be able to postpone advance tax payment on ordinary income.</t>
  </si>
  <si>
    <t>Postponed advance tax payments for personal taxpayers</t>
  </si>
  <si>
    <t>The first instalment due date for advance tax payment is postponed for personal taxpayers from 15 March to 1 May 2020. The second instalment due date for advance tax payment is postponed for personal taxpayers from 15 May to 15 July.</t>
  </si>
  <si>
    <t>Preventing Landslide and Flood Damage</t>
  </si>
  <si>
    <t>Proposal to allocate NOK 65 million to the Norwegian Water Resources and Energy Directorate's program to prevent flood and landslide damage. Part of a large series of measures announced on May 29, 2020.</t>
  </si>
  <si>
    <t>Proposal to launch 'Longship' for CCS</t>
  </si>
  <si>
    <t>The Government proposes to launch a carbon capture and storage (CCS) project in Norway. The project has been named ‘Longship’, in Norwegian 'Langskip'. It also comprises funding for the transport and storage project Northern Lights, a joint project between Equinor, Shell and Total. Northern Lights will transport liquid CO2 from capture facilities to a terminal at Øygarden in Vestland County. from there, CO2 will be pumped through pipelines to a reservoir beneath the sea bottom. Public funding of around $1.8 billion will contribute to the overall cost expected to be in the region of $2.7 billion. On 9th March, this plan was approved.</t>
  </si>
  <si>
    <t>https://www.regjeringen.no/en/aktuelt/the-government-launches-longship-for-carbon-capture-and-storage-in-norway/id2765288/ ; https://www.forbes.com/sites/nilsrokke/2020/09/21/norways-18-billion-ccs-proposal-is-great-news-for-the-climate/#511fe959179e ; http://www.carboncapturejournal.com/news/norway-launches-21-billion-longship-ccs-project/4415.aspx?Category=all ; https://www.regjeringen.no/en/aktuelt/funding-for-longship-and-northern-lights-approved/id2791729/ ; https://www.regjeringen.no/en/aktuelt/godkjenner-utbyggingsplan-for-co2-lagring/id2837595/</t>
  </si>
  <si>
    <t>Public Transport income compensation</t>
  </si>
  <si>
    <t>NOK 1.5 billion to compensate for loss of income on public transport, including up to NOK 30 million more to Sandefjord Airport</t>
  </si>
  <si>
    <t>https://www.regjeringen.no/no/aktuelt/regjeringen-foreslar-nye-okonomiske-tiltak/id2765329/; https://www.regjeringen.no/no/aktuelt/koronapandemien-mer-til-kollektivtransport-sandefjord-lufthavn-og-fortsatt-kjop-av-togtransport/id2765350/</t>
  </si>
  <si>
    <t>Public transport income compensation</t>
  </si>
  <si>
    <t>Proposal to provide county municipalities NOK 600 million to compensate for the reduced public transportation revenue. This measure is intended to help support the public transportation system through the economic downturn. Part of a large series of measures announced on May 29, 2020.</t>
  </si>
  <si>
    <t>https://www.regjeringen.no/no/aktuelt/fylkeskommunene-far-ytterligere-600-millioner-kroner-i-kompensasjon-for-tapte-billettinntekter/id2704483/ ; https://www.regjeringen.no/contentassets/a29386c923894b9b91a8df7a0903fff2/no/pdfs/prp201920200127000dddpdfs.pdf</t>
  </si>
  <si>
    <t>Public transportation support</t>
  </si>
  <si>
    <t>Proposal to provide an additional NOK 1.5 billion for local governments to help support public transportation. Part of several measures meant to help the municipal sector announced on May 12, 2020.</t>
  </si>
  <si>
    <t>Purchase of domestic air routes</t>
  </si>
  <si>
    <t>Purchase of domestic air routes where there is no basis for commercial operations due to the crisis. Budget allocation of NOK 1 billion in March 2020. An additional NOK 1 billion was allocated in June 2020.</t>
  </si>
  <si>
    <t>https://www.regjeringen.no/en/aktuelt/economic-measures-in-norway-in-response-to-covid-19/id2696858/ ; https://www.regjeringen.no/no/aktuelt/en-milliard-til-flyruter-over-hele-landet/id2704507/</t>
  </si>
  <si>
    <t>Purchase of domestic flight routes</t>
  </si>
  <si>
    <t>Purchase of NOK 1 billion in domestic flight routes for which there is no commercial basis.</t>
  </si>
  <si>
    <t>Purchase of home transport</t>
  </si>
  <si>
    <t>Purchase of home transport by air of Norwegians on special shipping</t>
  </si>
  <si>
    <t>https://www.regjeringen.no/en/aktuelt/economic-measures-in-norway-in-response-to-covid-19/id2694274/</t>
  </si>
  <si>
    <t>Purchase of medical equipment to combat the COVID-19 crisis.</t>
  </si>
  <si>
    <t>https://www.regjeringen.no/no/aktuelt/norges-vei-ut-av-krisen/id2704437/</t>
  </si>
  <si>
    <t>Purchasing of domestic flights</t>
  </si>
  <si>
    <t>Government promise to continue purchasing domestic flight routes until the end of August is extended until the end of September.</t>
  </si>
  <si>
    <t>https://www.regjeringen.no/no/aktuelt/minimumsnivaet-for-flytilbudet-i-norge-forlenges-til-31.-august/id2720887/</t>
  </si>
  <si>
    <t>R&amp;D for green restructuring</t>
  </si>
  <si>
    <t>Proposal to provide NOK 110 million to support R&amp;D related to the green restructuring. Funds are intended to accommodate for the R&amp;D reduction related to the economic downturn. Part of a large series of packages announced on May 29, 2020.</t>
  </si>
  <si>
    <t>R&amp;D opportunity for businesses</t>
  </si>
  <si>
    <t>Companies can apply to the Research Council for funding to maintain/expand their work on R&amp;D, so that they will be able to get through the pandemic and be in a position to seize opportunities that come in the following period. A total of NOK1.5 billion has been allocated to this initiative.</t>
  </si>
  <si>
    <t>https://www.regjeringen.no/no/aktuelt/lyser-ut-15-milliarder-kroner-til-forskning-og-utvikling-i-bedriftene-et-halvt-ar-for-planen/id2698107/</t>
  </si>
  <si>
    <t>R&amp;D support</t>
  </si>
  <si>
    <t>Proposal to provide NOK 250 million for business oriented research to keep research and development activity continuing through the economic downturn. Part of a large package announced on March 27, 2020.</t>
  </si>
  <si>
    <t>Railway maintenance</t>
  </si>
  <si>
    <t>The Storting has allocated NOK 200 million extra for railways to contribute to a more secure and punctual railway network by maintaining and renewing functions. Some of the work will include drainage of parts of substructure, vegetation clearing, repair of snow superstructure, renewal of overhead contact line facilities and vegetation clearing, bridge maintenance, etc.</t>
  </si>
  <si>
    <t>https://www.regjeringen.no/no/aktuelt/200-millioner-kroner-ekstra-bidrar-til-en-mer-sikker-og-punktlig-jernbane-og-aktivitet-for-bygg--og-anleggsnaringen/id2698504/</t>
  </si>
  <si>
    <t>Reduction of VAT</t>
  </si>
  <si>
    <t>Reduction of the low VAT rate, which includes passenger transport, accommodation and parts of the cultural sector, from 12 to 8 per cent (at least until October 31 2020)</t>
  </si>
  <si>
    <t>https://www.regjeringen.no/en/aktuelt/economic-measures-in-norway-in-response-to-covid-19/id2696858/ ; https://www.regjeringen.no/en/aktuelt/economic-measures-in-norway-in-response-to-covid-19/id2694274/</t>
  </si>
  <si>
    <t>The Norwegian government proposes to allow NOK 50 million to rehabilitate and take care of nature and outdoor life areas around the country. The measures are part of the plan to help businesses affected by the pandemic and is part of a series of measures announced on May 29, 2020.</t>
  </si>
  <si>
    <t>https://www.regjeringen.no/no/aktuelt/vil-setje-i-stand-natur--og-friluftslivsomrade/id2704464/</t>
  </si>
  <si>
    <t>Reindeer Industry Grazing support</t>
  </si>
  <si>
    <t>NOK 20 million has been allocated to support the reindeer industry during COVID-19.</t>
  </si>
  <si>
    <t>Reindeer industry support</t>
  </si>
  <si>
    <t>Proposal to allocate NOK 20 million to assist the reindeer industry.</t>
  </si>
  <si>
    <t>Research in health innovation</t>
  </si>
  <si>
    <t>Proposal to allocate NOK 30 million for research on health innovation related to the coronavirus. This is meant to support the healthcare industry and stimulate cooperation between Norwegian health companies.</t>
  </si>
  <si>
    <t>https://www.regjeringen.no/no/aktuelt/30-millioner-til-forskning-pa-helseinnovasjon-tilknyttet-korona/id2697299/</t>
  </si>
  <si>
    <t>Rigging ship bailout</t>
  </si>
  <si>
    <t>NOK 50 million to cover costs associated with three rigging ships during their period of inactivity. Part of a large NOK 1.85 billion package announced on May 29, 2020.</t>
  </si>
  <si>
    <t>Scholarship support</t>
  </si>
  <si>
    <t>NOK 40 million to support scholarships supported through business or the EU which are delayed due to the economic downturn. Part of large package of education related measures proposed on May 29, 2020.</t>
  </si>
  <si>
    <t>Secondary school education for laid-off and unemployed</t>
  </si>
  <si>
    <t>NOK 300 million allocated to provide upper secondary education for laid off and unemployed individuals. Part of a large NOK 850 million package for education announced on May 29, 2020. On July 6, 2020, the funds are allocated as part of the 6th July NOK 906 million package to get individuals back to work.</t>
  </si>
  <si>
    <t>https://www.regjeringen.no/no/aktuelt/kunnskap-og-kompetanse-skal-fa-flere-tilbake-i-arbeid/id2704490/ ; https://www.regjeringen.no/no/aktuelt/regjeringen-styrker-flom--og-skredsikring/id2704504/</t>
  </si>
  <si>
    <t>Self-employed and freelancers benefits</t>
  </si>
  <si>
    <t>A temporary scheme to secure self-employed and freelancers who are not included in the unemployment benefit scheme and to give self-employed and freelancers sickness benefit from day four. Temporary income security corresponding to 80 per cent of the compensation basis (up to 6 G) from and including day 17 after documented loss of income. The self-employed and freelancers are entitled to sickness benefits from day four in the event of coronary-related sickness absence, with compensation rates of 80 per cent for the self-employed and 100 percent for freelancers, as in the ordinary sickness benefit scheme for these groups. Updated in the revised budget for 2020. (part of an income protection schemes estimated at NOK 27 billion)</t>
  </si>
  <si>
    <t>https://www.regjeringen.no/en/aktuelt/economic-measures-in-norway-in-response-to-covid-192/id2695355/ ; https://www.regjeringen.no/no/dokumenter/meld.-st.-2-20192020/id2702126/?ch=1#kap1-2</t>
  </si>
  <si>
    <t>Shipbuilding industry support</t>
  </si>
  <si>
    <t>Government proposal to spend NOK 500 million to upgrade naval vessels. This measure is in part to help stimulate the shipbuilding industry in the wake of the economic downturn. Part of large package announced on May 29, 2020.</t>
  </si>
  <si>
    <t>https://www.regjeringen.no/no/aktuelt/nye-tiltak-for-okt-aktivitet-i-norsk-maritim-naring-og-gronn-skipsfart/id2704510/</t>
  </si>
  <si>
    <t>Skills Development measures</t>
  </si>
  <si>
    <t>The aim of the measures is to improve the skills of unemployed and laid-off persons. The package includes six new three-part business sector programmes for skills development, upscaling of existing digital services, and rapid admission to existing university and university college programmes. There are additional funds for basic skills training for unskilled persons in hard-hit industries.</t>
  </si>
  <si>
    <t>Sports &amp; voluntary activities support</t>
  </si>
  <si>
    <t>Plan to provide NOK 850 million to a compensation scheme for sports and voluntary activities. Measure is meant to support institutions important to social life during the corona crisis. Part of a large NOK 1.85 billion package announced on May 29, 2020.</t>
  </si>
  <si>
    <t>State guarantee scheme</t>
  </si>
  <si>
    <t>State guarantee of NOK 50 billion targeted at bank loans to SMEs suffering losses as a result of coronavirus. The state guarantees 90% of each bank loan. Approved by EFTA Surveillance Authority and entered into force March 27. The initial package of NOK 50 billion will be increased if needed. On 2nd April, it was opened to large companies than SMEs (which have at most 250 employees and either an annual turnover exceeding 50 million or a total balance sheet exceeding 43 million.) large companies can borrow up to NOK 150 million.</t>
  </si>
  <si>
    <t>https://www.regjeringen.no/en/aktuelt/nok-100-billion-worth-of-guarantees-and-loans-in-crisis-support-for-businesses/id2693668/ ; https://www.regjeringen.no/en/aktuelt/economic-measures-in-norway-in-response-to-covid-19/id2696858/ ; https://www.regjeringen.no/no/aktuelt/garantiordningen-apnes-for-storre-bedrifter/id2696177/</t>
  </si>
  <si>
    <t>Student loan deferrals</t>
  </si>
  <si>
    <t>Due to COVID-19, the Ministry of Education &amp; Research has temporarily allowed for deferral of student loans for more than three years. The Ministry is now proposing to amend the Education Support Act permanently, so that Lånekassen in special cases can grant deferred payments for more than three years.</t>
  </si>
  <si>
    <t>https://www.regjeringen.no/no/aktuelt/kunnskapsdepartementet-apner-for-a-gi-betalingsutsettelse-pa-studielan-i-mer-enn-tre-ar/id2700518/</t>
  </si>
  <si>
    <t>Subsidy scheme for tour operators</t>
  </si>
  <si>
    <t>Allocation of NOK 500 million in subsidies to assist tour operators in refunding consumers for travelling cancelled due to the pandemic. Subsidy can cover up to 20% of the refunds paid. Part of a package of NOK 2 billion in loans and grants announced on June 26, 2020, meant to help support tour operators for up to 80% of refunds.</t>
  </si>
  <si>
    <t>Support for Haugesund Airport</t>
  </si>
  <si>
    <t>NOK 70 million for grants to Lufthavndrift AS. The grant will facilitate further operations and that the airport can remain open for ambulance preparedness and flight routes during government purchases.</t>
  </si>
  <si>
    <t>https://www.regjeringen.no/no/aktuelt/enighet-om-avtale-som-sikrer-videre-drift-for-haugesund-lufthavn/id2721182/</t>
  </si>
  <si>
    <t>Support for rehiring workers</t>
  </si>
  <si>
    <t>Government proposal to provide support to companies rehiring workers who have been laid off. Support is up to NOK 15,000 per person, for companies with a 30% or greater drop in turnover.</t>
  </si>
  <si>
    <t>https://www.regjeringen.no/no/aktuelt/lonnsstotte-for-a-ta-egne-permitterte-tilbake-i-jobb/id2704362/</t>
  </si>
  <si>
    <t>Support for ski resorts and amusement parks</t>
  </si>
  <si>
    <t>Managed under Innovation Norway, the scheme ensures that the facilities receive money to carry out statutory maintenance, so that they are ready to receive guests again next season.</t>
  </si>
  <si>
    <t>https://www.regjeringen.no/no/aktuelt/regjeringen-gir-250-millioner-kroner-til-vedlikehold-av-alpinanlegg-og-tivoli/id2722678/</t>
  </si>
  <si>
    <t>Support for the construction industry</t>
  </si>
  <si>
    <t>Government to spend NOK 253.8 million on maintenance of state properties. Measure is intended to provide stimulus to the construction industry as part of the economic recovery. Part of a large package of proposals announced on May 29, 2020.</t>
  </si>
  <si>
    <t>Support for the film industry</t>
  </si>
  <si>
    <t>Norwegian Government to allocate NOK 85 million in funds to support the film industry. Funds will be used to help restart production of filming that was halted due to the coronavirus outbreak. Part of a large series of measures announced on May 12, 2020.</t>
  </si>
  <si>
    <t>https://www.regjeringen.no/no/aktuelt/85-millioner-kroner-til-nye-film--og-serieproduksjoner/id2702006/</t>
  </si>
  <si>
    <t>Support for the Torp Sandefjord Airport</t>
  </si>
  <si>
    <t>The EFTA Surveillance Authority, ESA, approved Torp Sandefjord Airport support from the state to compensate for its losses due to COVID-19.</t>
  </si>
  <si>
    <t>https://www.regjeringen.no/no/aktuelt/torp-far-statlig-stotte/id2723878/</t>
  </si>
  <si>
    <t>Support scheme for commercial bus and boat routes</t>
  </si>
  <si>
    <t>Support scheme for bus and boat routes. Compensation for operators for damages caused by the COVID-19 outbreak and cover part of the loss in turnover, NOK 100 million. Updated on 26 June.</t>
  </si>
  <si>
    <t>https://www.regjeringen.no/no/aktuelt/regjeringen-foreslar-100-millioner-kroner-til-kommersielle-buss--og-batruter/id2704479/; https://www.eftasurv.int/cms/sites/default/files/documents/gopro/College%20Decision%20094%2020%20COL%20-%20State%20Aid%20-%20Norway%20-%20COVID-19%20Compensation%20scheme%20for%20operators%20of%20year-round%20commerc.pdf</t>
  </si>
  <si>
    <t>Support to heritage churches</t>
  </si>
  <si>
    <t>Funding for the restoration of old churches from before 1850.</t>
  </si>
  <si>
    <t>Suspension of air travel tax</t>
  </si>
  <si>
    <t>Suspension of the tax on air passengers, for flights in the period from 1 January until 31 October 2020.</t>
  </si>
  <si>
    <t>https://www.regjeringen.no/en/aktuelt/economic-measures-in-norway-in-response-to-covid-19/id2696858/ ; https://www.regjeringen.no/en/aktuelt/economic-measures-in-norway-in-response-to-covid-192/id2695355/ ; https://www.regjeringen.no/en/aktuelt/the-government-acts-to-mitigate-effects-of-the-covid-19-pandemic-on-the-economy/id2693471/</t>
  </si>
  <si>
    <t>Suspension of aviation charges</t>
  </si>
  <si>
    <t>Suspension of payments of aviation charges for airlines.</t>
  </si>
  <si>
    <t>https://www.regjeringen.no/no/aktuelt/the-government-acts-to-mitigate-effects-of-the-covid-19-pandemic-on-the-economy/id2693471/</t>
  </si>
  <si>
    <t>Suspension on air passenger flight tax</t>
  </si>
  <si>
    <t>Suspension of the tax on air passengers for flights from January 1 to October 31, 2020.</t>
  </si>
  <si>
    <t>Tax payment deferrals and postponements</t>
  </si>
  <si>
    <t>Postponing deadlines for payment of VAT, employer tax, advance tax for self-employed and companies, and several exercise taxes, including CO2. Nearly everyone who runs a business will be covered by one or more of the deadlines.</t>
  </si>
  <si>
    <t>https://www.regjeringen.no/en/aktuelt/economic-measures-in-norway-in-response-to-covid-19/id2696858/ ; https://www.regjeringen.no/en/aktuelt/economic-measures-in-norway-in-response-to-covid-19/id2694274/ ; https://www.regjeringen.no/no/dokumenter/meld.-st.-2-20192020/id2702126/?ch=1#kap1-1</t>
  </si>
  <si>
    <t>Tax refunds</t>
  </si>
  <si>
    <t>Allowing loss-making companies to re-allocate up to NOK 30 million of the loss in 2020 against taxed surplus from 2018 and 2019 and refunding the tax value of this loss in 2020.</t>
  </si>
  <si>
    <t>https://www.regjeringen.no/en/aktuelt/economic-measures-in-norway-in-response-to-covid-19/id2696858/ ; https://www.regjeringen.no/no/dokumenter/meld.-st.-2-20192020/id2702126/?ch=1#kap1-2</t>
  </si>
  <si>
    <t>Tax support to the brewing industry</t>
  </si>
  <si>
    <t>Deferral of alcohol tax, non-alcoholic beverage tax and beverage packaging tax from April 18 and May 18 to June 18, 2020.</t>
  </si>
  <si>
    <t>Temporary benefit for apprentices</t>
  </si>
  <si>
    <t>Temporary benefit for apprentices in case of unemployment or temporary layoffs (part of an income protection schemes estimated at NOK 27 billion)</t>
  </si>
  <si>
    <t>https://www.regjeringen.no/en/topics/the-economy/economic-policy/economic-measures-in-norway-in-response-to-covid-19/id2703484/</t>
  </si>
  <si>
    <t>Temporary changes in petroleum tax</t>
  </si>
  <si>
    <t>Temporary changes in petroleum tax: the CO_2 tax on natural gas and LPG has been removed from 1 April 2020, and it will be stepped up again over four years from 2021. The totalizator tax is discontinued for 2020.</t>
  </si>
  <si>
    <t>https://www.regjeringen.no/no/dokumenter/meld.-st.-2-20192020/id2702126/?ch=1#kap1-1 ; https://www.regjeringen.no/no/dokumenter/meld.-st.-2-20192020/id2702126/?ch=1#kap1-2</t>
  </si>
  <si>
    <t>Temporary changes in the Petroleum Tax Act.</t>
  </si>
  <si>
    <t>Prop. 113 L (2019–2020)</t>
  </si>
  <si>
    <t>Temporary CO2 tax exemption on Natural Gas and LPG</t>
  </si>
  <si>
    <t>The CO2 tax on natural gas and LPG delivered for chemical reduction or electrolysis, metallurgical and mineralogical processes is set at NOK0 with effect from 1 April 2020. The reduced rate applies to both regulated and unregulated activities under the Emissions Trading System (ETS), and will reduce costs for the relevant processing industry enterprises – about 40 of them altogether. The aim, consistent with the Storting resolution, is to gradually raise the tax rates again in advance of 2024.</t>
  </si>
  <si>
    <t>Temporary compensation scheme</t>
  </si>
  <si>
    <t>Companies that suffer a 30% or more drop in turnover as a result of the virus receive compensation from the state. Proposed 27 March, agreed 31 March. The minimum is NOK 5000 and upper limit NOK 30 million per month for March, April and May. Based on data from the Norwegian Directorate of Taxes from business statements and business reports for 2018, it was estimated that there would be a need for grants of between NOK 10 billion and NOK 20 billion per month. It was estimated that up to 100,000 companies would be able to apply for support under the scheme. OUERP commentary: given an upper limit of NOK360m pa (approximately USD40m), businesses must be smaller than 40 * 10/3 = 130mn. **</t>
  </si>
  <si>
    <t>Temporary compensation scheme for businesses</t>
  </si>
  <si>
    <t>A compensation scheme for otherwise sustainable businesses with at least 30% drop in revenue due to the virus outbreak. The amount of support will depend, among others, on the size of revenue loss, the size of the enterprise’s unavoidable fixed costs and whether the enterprise has been ordered by the government to close. The minimum is NOK 5000 and upper limit NOK 30 million per month for March, April and May. Based on data from the Norwegian Directorate of Taxes from business statements and business reports for 2018, it was estimated that there would be a need for grants of between NOK 10 billion and NOK 20 billion per month. It was estimated that up to 100,000 companies would be able to apply for support under the scheme. OUERP commentary: given an upper limit of NOK360m pa (approximately USD40m), businesses must be smaller than 40 * 10/3 = 130mn.</t>
  </si>
  <si>
    <t>https://www.regjeringen.no/en/aktuelt/economic-measures-in-norway-in-response-to-covid-19/id2696858/ ; https://www.regjeringen.no/en/aktuelt/additional-financial-measures-to-mitigate-the-economic-effects-of-the-coronavirus-crisis/id2696548/ ; https://www.regjeringen.no/no/dokumenter/meld.-st.-2-20192020/id2702126/?ch=1#kap1-2</t>
  </si>
  <si>
    <t>Temporary extension of housing assistance</t>
  </si>
  <si>
    <t xml:space="preserve">Extended housing benefit to around 13,000 extra households.
</t>
  </si>
  <si>
    <t>https://www.mynewsdesk.com/no/husbanken/news/flere-kan-faa-bostoette-402414 ; https://www.mynewsdesk.com/no/husbanken/news/flere-kan-faa-bostoette-402414</t>
  </si>
  <si>
    <t>Temporary purchase of rail transport</t>
  </si>
  <si>
    <t>Temporary purchase of basic rail transport services. The additional stimulus was for NOK 550 million in April. An additional 1 billion was added in May, with the potential to exceed by 300 million.</t>
  </si>
  <si>
    <t>https://www.regjeringen.no/en/aktuelt/economic-measures-in-norway-in-response-to-covid-19/id2696858/ ; https://www.regjeringen.no/no/aktuelt/foreslar-ytterlegare-1-milliard-kroner-til-togselskapa-for-a-sikre-rutetilbod/id2704462/</t>
  </si>
  <si>
    <t>Prop. 127 S (2019–2020</t>
  </si>
  <si>
    <t>Totaliser fee exemption</t>
  </si>
  <si>
    <t>Temporary lift of the totaliser fee (horse-racing fee) for 2020, in response to the pandemic. Part of a large package announced on 3rd April, 2020.</t>
  </si>
  <si>
    <t>Innovation Norway to use NOK 178 million in funds to support the Norwegian tourism industry, which has been heavily impacted during the economic downturn. Part of the campaign will specifically focus on marketing to Norwegian tourists.</t>
  </si>
  <si>
    <t>https://www.regjeringen.no/no/aktuelt/vil-ha-flere-norske-turister-i-norge-i-sommer/id2697859/</t>
  </si>
  <si>
    <t>Proposal to provide NOK 250 million in subsidies to strengthen tourism. Funds will be used to provide maintenance for seasonal businesses such as amusement parks. Part of a large package announced on May 29, 2020.</t>
  </si>
  <si>
    <t>Trade Unions at work support</t>
  </si>
  <si>
    <t>NOK 46 million for Trade Unions at work, assisting adults in working life with taking professional exams. Part of a large NOK 850 million education related package announced on May 29, 2020, intended to assist with the economic recovery. On July 6, 2020, funds are instead re-allocated as part of the 6th July NOK 906 million package to get individuals back to work.</t>
  </si>
  <si>
    <t>Train companies support</t>
  </si>
  <si>
    <t>Proposal to provide NOK 1 billion to train companies to ensure services continue during the economic recovery. Measure is in response to the reduced revenue in public transportation since the coronavirus outbreak. Part of a large series of measures announced on May 29, 2020.</t>
  </si>
  <si>
    <t>https://www.regjeringen.no/no/aktuelt/foreslar-ytterlegare-1-milliard-kroner-til-togselskapa-for-a-sikre-rutetilbod/id2704462/ ; https://www.regjeringen.no/contentassets/a29386c923894b9b91a8df7a0903fff2/no/pdfs/prp201920200127000dddpdfs.pdf</t>
  </si>
  <si>
    <t>Train industry bailout</t>
  </si>
  <si>
    <t>Proposal to allocate NOK 550 million in order to purchase train services and keep them continuously operating despite the drop in demand.</t>
  </si>
  <si>
    <t>Training for unskilled workers</t>
  </si>
  <si>
    <t>NOK 20 million to provide training for unskilled workers and to help then receive credentials.</t>
  </si>
  <si>
    <t>Travel Guarantee Fund</t>
  </si>
  <si>
    <t>Allocation of NOK 100 million to the Travel Guarantee Fund. Funds will be used to refund customers who had cancelled travel packages from tour operators that went bankrupt. Part of a series of measures related to the travel industry announced on March 27, 2020.</t>
  </si>
  <si>
    <t>https://www.regjeringen.no/no/aktuelt/varsler-tiltak-for-a-hjelpe-reisearrangorer-og-reisende/id2695469/</t>
  </si>
  <si>
    <t>Tree planting grants</t>
  </si>
  <si>
    <t>Grant of up to NOK 2 per forest plant, up to a total of NOK 60 million, to help support forest planting during the corona crisis. Grant is meant to support the forest industry, which has faced difficulties find workers during the pandemic.</t>
  </si>
  <si>
    <t>https://www.regjeringen.no/no/aktuelt/koronasituasjonen-covid-19---ekstraordinart-tilskudd-til-skogplanting-varen-2020/id2695541/ ; https://www.regjeringen.no/no/aktuelt/forslag-til-ny-tilskuddsordning-for-skogplanting-varen-2020/id2696889/</t>
  </si>
  <si>
    <t>Unemployment benefit scheme extension</t>
  </si>
  <si>
    <t>An extension of the unemployment benefit scheme by granting benefit from the first day and increasing the daily allowance. Temporary laid off persons are guaranteed 100 percent compensation until a salary of 599 148 NOK. The schemes for temporary laid off and unemployed are also adjusted to include more people. (part of an income protection schemes estimated at NOK 27 billion)</t>
  </si>
  <si>
    <t>Unemployment benefits for fishermen</t>
  </si>
  <si>
    <t>The Government of Norway proposes to increase the allocation for guarantee lots by NOK 5 million. Guarantee lots are, in a sense, unemployment benefits for fishermen. Guarantee lots shall ensure fishermen a certain minimum income in the various fisheries, if the fishing should fail for various reasons.</t>
  </si>
  <si>
    <t>https://www.regjeringen.no/no/aktuelt/tiltak-for-fiskere/id2695406/</t>
  </si>
  <si>
    <t>NOK 500 million for the purchase of a vaccine against covid-19. NOK 190 million for seasonal flu vaccine for people in the risk groups .</t>
  </si>
  <si>
    <t>VAT reduced from 12% to 8% temporarily.</t>
  </si>
  <si>
    <t>Vocational training support</t>
  </si>
  <si>
    <t>NOK 7.5 million in funds to help make vocational training shorter and more effective. Announced on May 29, 2020 as part of a large series of measures for unemployed persons.</t>
  </si>
  <si>
    <t>Voluntary Sector organisation grants</t>
  </si>
  <si>
    <t>The Government is providing NOK6.6 million in grants for integration efforts directed by voluntary organisations. The money is to be distributed to the Red Cross, Caritas, Norwegian voluntary centres, the Norwegian Women’s Public Health Association, KIT (Kristent Interkulturelt Arbeid) and Norwegian People’s Aid.</t>
  </si>
  <si>
    <t>Wage support for companies that take back their own layoffs</t>
  </si>
  <si>
    <t>Employers who take laid-off employees back to work can apply for subsidies to cover wage costs. The first round of the scheme was for July and August. It was updated on 1st July, and extended for October, November and December on 10th September The deductible in the compensation scheme, which was NOK 10,000 for March and NOK 5,000 for April, has now been removed for the months of May, June, July and August. The maximum grant per calendar month for a company is NOK 80 million in the months of March, April and May. For June and July, the maximum subsidy per calendar month is NOK 70 million. In August, the maximum grant was reduced to NOK 50 million.</t>
  </si>
  <si>
    <t>https://www.regjeringen.no/no/aktuelt/lonnsstotte-for-a-ta-egne-permitterte-tilbake-i-jobb/id2704362/ ; https://www.regjeringen.no/no/aktuelt/norges-vei-ut-av-krisen/id2704437/ ; https://www.regjeringen.no/no/aktuelt/endringer-i-kompensasjonsordningen/id2721709/ ; https://www.regjeringen.no/no/aktuelt/lonnsstotte-ogsa-for-oktober-november-og-desember/id2741073/</t>
  </si>
  <si>
    <t>Act on subsidies in the event of interrupted redundancy (financial measures in connection with the virus outbreak; Regulations for supplementing and implementing the law on subsidies in the event of interrupted redundancy</t>
  </si>
  <si>
    <t>Prop.131 L (2019–2020), Inst.364 L (2019–2020), Legislative Decree 152 (2019–2020)</t>
  </si>
  <si>
    <t>Pakistan</t>
  </si>
  <si>
    <t>Advance payments on SME utility bills</t>
  </si>
  <si>
    <t>Pakistan government covers 3 months of 3 million SME electricity bills, valued at RS 50 billion.</t>
  </si>
  <si>
    <t>PKR</t>
  </si>
  <si>
    <t>http://www.finance.gov.pk/budget/budget_speech_english_2020_21.pdf</t>
  </si>
  <si>
    <t>First Stimulus Package (Federal Gov.)</t>
  </si>
  <si>
    <t>21g</t>
  </si>
  <si>
    <t>Agriculture improvement</t>
  </si>
  <si>
    <t>Improvement of irrigation systems, construction of water storage tanks, and further agricultural capacity building</t>
  </si>
  <si>
    <t>http://www.finance.gov.pk/pr_apr_jun_2020.html</t>
  </si>
  <si>
    <t>Agriculture sector relief</t>
  </si>
  <si>
    <t>RS50 billion allocated to farmers for fertilizer subsidies, loan remissions and other relief.</t>
  </si>
  <si>
    <t>21h</t>
  </si>
  <si>
    <t>Part of the 100 billion allocated to SMEs and agriculture in the initial coronavirus relief package, funding for subsidies on fertilizer, etc. and reduction of bank markup on agriculture loans</t>
  </si>
  <si>
    <t>Artists' welfare</t>
  </si>
  <si>
    <t>Financial help increased from PKR 250 million to PKR 1 billion for Artist Welfare Fund established under the Cabinet Division.</t>
  </si>
  <si>
    <t>http://www.finance.gov.pk/budget/budget_speech_english_2020_21.pdf (pg 13)</t>
  </si>
  <si>
    <t>Expansion on top of BAU 20-21 budget</t>
  </si>
  <si>
    <t>Benazir Income Support Program</t>
  </si>
  <si>
    <t>The Ministry of Finance approved a grant of PKR 72.9 billion for the Benazir Income Support Program.</t>
  </si>
  <si>
    <t>http://www.finance.gov.pk/pr_jan_mar_2020.html</t>
  </si>
  <si>
    <t>Cash and ration grants programme</t>
  </si>
  <si>
    <t>Sindh Provincial Government announces a cash grant and ration distribution program worth PKR 1.5 billion for low-income households.</t>
  </si>
  <si>
    <t>https://www.unescap.org/sites/default/files/Pakistan_COVID%20Policy%20Responses.pdf ; https://nation.com.pk/25-Mar-2020/pm-announces-record-economic-relief-package</t>
  </si>
  <si>
    <t>Sindh Stimulus (Provincial Gov.)</t>
  </si>
  <si>
    <t>Cash grants programme</t>
  </si>
  <si>
    <t>PKR1.5 billion allocated to a cash grants programme by the Punjab Provincial Government.</t>
  </si>
  <si>
    <t>https://www.unescap.org/sites/default/files/Pakistan_COVID%20Policy%20Responses.pdf</t>
  </si>
  <si>
    <t>Punjab Stimulus (Provincial Gov.)</t>
  </si>
  <si>
    <t>Cash grants to families</t>
  </si>
  <si>
    <t>Ministry of Finance has approved cash grants to 12 million families for PKR 12,000.</t>
  </si>
  <si>
    <t>Cash transfers for 3.72 applicants under emergency cash program</t>
  </si>
  <si>
    <t>http://www.finance.gov.pk/pr_jul_sep_2020.html</t>
  </si>
  <si>
    <t>Cash transfers to those on daily wages</t>
  </si>
  <si>
    <t>RS200 billion allocated to workers on daily wages.</t>
  </si>
  <si>
    <t>21c</t>
  </si>
  <si>
    <t>Cash transfers to vulnerable</t>
  </si>
  <si>
    <t>RS150 billion allocated to 16 million vulnerable families and Panagh (homeless shelters)</t>
  </si>
  <si>
    <t>21b</t>
  </si>
  <si>
    <t xml:space="preserve">COVID-19 Responsive and Other Natural Calamities Control Program
</t>
  </si>
  <si>
    <t>The programme finances priority projects for combating the adverse impacts of COVID-19 on the economy and society. Projects with a one-year gestation period with significant impacts on employment generation are given priority.</t>
  </si>
  <si>
    <t>http://www.finance.gov.pk/budget/budget_speech_english_2020_21.pdf (pg 14) ; https://www.thehindu.com/news/international/covid-19-pakistan-approves-1200-bn-relief-package-as-cases-surge/article31216974.ece ;</t>
  </si>
  <si>
    <t>Deferred payment of bills</t>
  </si>
  <si>
    <t>RS100 billion allocated to the deferred payments of power/gas bills from consumers</t>
  </si>
  <si>
    <t>21f</t>
  </si>
  <si>
    <t>Diamer Basha Dam project</t>
  </si>
  <si>
    <t>Construction of dam and resettlement of people affected along with additional investment for provision of health facilities, establishment of educational institutions, and business restoration</t>
  </si>
  <si>
    <t>Direct payments to farmers</t>
  </si>
  <si>
    <t>Direct payment of RS 280 billion to farmers for wheat procurement.</t>
  </si>
  <si>
    <t>21bb</t>
  </si>
  <si>
    <t>Disaster Contingency Allocation</t>
  </si>
  <si>
    <t>Rs. 100 billion allocated in the case of disaster/emergency/COVID requirements</t>
  </si>
  <si>
    <t>https://www.finance.gov.pk/budget/Budget_2021_22/6_Budget_in_Brief_English_2021_22.pdf</t>
  </si>
  <si>
    <t>Emergency COVID-19 grant</t>
  </si>
  <si>
    <t>The Ministry of Finance gave a PKR5 billion grant to the National Disaster Management Authority to "gain logistic support and the provision of different types of personal protection equipments against the virus like respirators/face masks etc."</t>
  </si>
  <si>
    <t>http://www.finance.gov.pk/pr_jan_mar_2020.html ,</t>
  </si>
  <si>
    <t>Emergency fund creation</t>
  </si>
  <si>
    <t>RS100 billion allocated to the establishment of an Emergency Fund.</t>
  </si>
  <si>
    <t>21i</t>
  </si>
  <si>
    <t>Funding for development schemes</t>
  </si>
  <si>
    <t>Funding for development schemes in Sindh and Balochistan provinces</t>
  </si>
  <si>
    <t>http://www.finance.gov.pk/press_releases.html</t>
  </si>
  <si>
    <t>Funding for education and professional training</t>
  </si>
  <si>
    <t>Funding for the Ministry of Federal Education and Professional Training for completion of Projects related to COVID-19.</t>
  </si>
  <si>
    <t>Funding for essential goods</t>
  </si>
  <si>
    <t>50 billion for utility stores corporation to provide people with essential goods at reduced prices</t>
  </si>
  <si>
    <t>Funding for Infection treatment center</t>
  </si>
  <si>
    <t>Funding for Infection treatment center in Islamabad</t>
  </si>
  <si>
    <t>Funding for vaccine procurement</t>
  </si>
  <si>
    <t>Funds for achieving Pakistan's vaccination target</t>
  </si>
  <si>
    <t>Funds for the health industry</t>
  </si>
  <si>
    <t>RS75 billion allocated to the purchasing of medical equipment, protective kits, and payments to medical workers.</t>
  </si>
  <si>
    <t>21a</t>
  </si>
  <si>
    <t>Grant for religious activities</t>
  </si>
  <si>
    <t>Funding for religious education</t>
  </si>
  <si>
    <t>Green Nigehabaan initiative</t>
  </si>
  <si>
    <t>First-phase initiative of the Green Stimulus Package to provide jobs to around 65,000 youths and daily-wage earners by making them part of a plantation campaign, also known as 10 Billion Tree Afforestation Project (10BTAP). Each worker is paid RS 500 per day, which can translate to up to RS150,000 per year.</t>
  </si>
  <si>
    <t>https://nation.com.pk/05-May-2020/environmentalists-laud-pm-green-stimulus-package-amid-coronavirus ; https://www.thenews.com.pk/print/668947-pakistan-s-green-stimulus-creates-new-jobs ; https://planetark.org/newsroom/archive/4991 ; https://www.kcet.org/coronavirus-worldwide/pakistan-launches-national-parks-initiative-to-spur-green-jobs-amid-covid-19</t>
  </si>
  <si>
    <t>Green Stimulus Initiative</t>
  </si>
  <si>
    <t>Green project grants</t>
  </si>
  <si>
    <t>Funding for completion of different projects under Sustainable Goals Achievement Program</t>
  </si>
  <si>
    <t>Health sector support</t>
  </si>
  <si>
    <t>Funds allocated to provide improved health services, prevention and control of communicable diseases, production of medical devices and capacity enhancement of health institutions to combat increased health services demand as a result of COVID-19.</t>
  </si>
  <si>
    <t>Housing loans</t>
  </si>
  <si>
    <t>Funding for the distribution of interest free loans under the Low-Cost Housing Scheme</t>
  </si>
  <si>
    <t>Human capital investment</t>
  </si>
  <si>
    <t>Funding for primary health facilities, cash transfer to poor to access health support, and poverty alleviation for you parents</t>
  </si>
  <si>
    <t>Interest free housing loans</t>
  </si>
  <si>
    <t>Interest free loans for borrowers under Low Cost Housing Scheme</t>
  </si>
  <si>
    <t>Issuance of refunds for exporters</t>
  </si>
  <si>
    <t>RS100 billion allocated to the Ministry of Commerce and FBR for refunds to exporters.</t>
  </si>
  <si>
    <t>21e</t>
  </si>
  <si>
    <t>Job training program</t>
  </si>
  <si>
    <t>Grant to fund "skill for all" program</t>
  </si>
  <si>
    <t>Kamyab Karobar loans</t>
  </si>
  <si>
    <t>Loans of up to Rs. 500,000 for small businesses and start-ups</t>
  </si>
  <si>
    <t>Kamyab Pakistan Program</t>
  </si>
  <si>
    <t>Kamyab Kissan Scheme for Farmers</t>
  </si>
  <si>
    <t>Extension of micro-loans of up to Rs. 150,000 for purchase of agricultural inputs and loans of up to Rs. 200,00 for purchase of machinery or equipment</t>
  </si>
  <si>
    <t>Kamyab Pakistan cumulative amount</t>
  </si>
  <si>
    <t>Total spending for program over three years</t>
  </si>
  <si>
    <t>Kamyab Poverty Relief Microcredit</t>
  </si>
  <si>
    <t>Value captured under full Kamyab Pakistan Program amount. Rs. 1400 billion is being allocated for poverty alleviation, employment generation, and the provision of affordable housing.</t>
  </si>
  <si>
    <t>http://www.finance.gov.pk/press_releases.html , scroll to PR No.620</t>
  </si>
  <si>
    <t>Khyber Pakhtunkhwa Human Capital Investment Project: Healthcare facility funding</t>
  </si>
  <si>
    <t>Using World Bank funding, this project aims to improve primary healthcare facilities in four districts of KPK</t>
  </si>
  <si>
    <t>Loan principal payment deferrals</t>
  </si>
  <si>
    <t>Deferred principal loan repayments, of up to RS 491 billion. Other loans rescheduled in 775,000 cases, worth RS 75 billion.</t>
  </si>
  <si>
    <t>23c</t>
  </si>
  <si>
    <t>Loans introduced in housing scheme</t>
  </si>
  <si>
    <t>Loans of either Rs. 2.7 million or 2 million for projects</t>
  </si>
  <si>
    <t>Media campaign funding</t>
  </si>
  <si>
    <t>Technical supplementary grant for COVID-19 awareness campaigns</t>
  </si>
  <si>
    <t>Medical equipment funds</t>
  </si>
  <si>
    <t>For procurement of medical equipment, machinery and medicines to combat COVID-19.</t>
  </si>
  <si>
    <t>Miscellaneous funding</t>
  </si>
  <si>
    <t>For FATA, temporary displaced persons, Emergency Recovery Project, NADRA.</t>
  </si>
  <si>
    <t>National Park expansion</t>
  </si>
  <si>
    <t>Second phase of Green Stimulus Initiative: (i) “Protected Areas Initiative” - creation of nine new national parks and strengthened management/governance in six other parks</t>
  </si>
  <si>
    <t>https://www.thethirdpole.net/2020/05/04/pakistans-green-stimulus-to-combat-covid-19-protect-nature/ ; https://www.iucn.org/news/protected-areas/202007/iucn-welcomes-pakistans-leadership-incorporating-nature-conservation-its-green-stimulus-package; https://www.iucn.org/news/pakistan/202007/pakistans-protected-areas-initiative#:~:text=The%20funding%20line%20for%20the,living%20within%20these%20nature%20reserves.</t>
  </si>
  <si>
    <t>Pakistan Railways support</t>
  </si>
  <si>
    <t>Ministry of Finance approved a PKR6 billion grant to Pakistan Railways, to help support it in continuing its operations.</t>
  </si>
  <si>
    <t>Provision for Relief etc.</t>
  </si>
  <si>
    <t>Relief Provision in budget for groups depending on need.</t>
  </si>
  <si>
    <t>Provisions of subsidised goods</t>
  </si>
  <si>
    <t>RS50 billion allocated to the provision of subsidised goods through Utility Stores.</t>
  </si>
  <si>
    <t>21d</t>
  </si>
  <si>
    <t>Reduction in price of vehicle fuels</t>
  </si>
  <si>
    <t>Changes in price of petrol and diesel: petrol reduced by RS 42 per litre and diesel by RS 47 per litre. Valued relief of RS 70 billion to the population.</t>
  </si>
  <si>
    <t>21cc</t>
  </si>
  <si>
    <t>Regional calamity grants</t>
  </si>
  <si>
    <t>Technical grants for funds to KP and Punjab governments for strengthening resilience to COVID</t>
  </si>
  <si>
    <t>Risk sharing mechanism</t>
  </si>
  <si>
    <t>30 billion under a credit risk sharing facility for the banks spread over four years to share the burden of losses due to any bad loans in future.</t>
  </si>
  <si>
    <t>Road infrastructure investment</t>
  </si>
  <si>
    <t>Funding for the construction of roads and bypasses</t>
  </si>
  <si>
    <t>Sindh Resilience Project</t>
  </si>
  <si>
    <t>Project for increasing resilience to natural disasters and public health emergencies in the Sindh province</t>
  </si>
  <si>
    <t>Slashed import duty for health equipment</t>
  </si>
  <si>
    <t>Elimination of import duties on emergency COVID-19 health equipment.</t>
  </si>
  <si>
    <t xml:space="preserve">http://www.finance.gov.pk/budget/budget_speech_english_2020_21.pdf (pg 6) ; https://www.thehindu.com/news/international/covid-19-pakistan-approves-1200-bn-relief-package-as-cases-surge/article31216974.ece ; </t>
  </si>
  <si>
    <t>23e</t>
  </si>
  <si>
    <t>Subsidised interest on payroll loan</t>
  </si>
  <si>
    <t>RS96 billion allocated to payroll loan, given on a subsidized interest of 4% for 3 months.</t>
  </si>
  <si>
    <t>23b</t>
  </si>
  <si>
    <t>Support for sanitation services</t>
  </si>
  <si>
    <t>Expanding sanitation services in at least 20 main cities of Pakistan, including storm water management, rainwater harvesting, solid/liquid waste management, and hospital waste disposal. Job creation is estimated to be at 600,000 (daily wage jobs). The scope of this work can potentially be expanded to add climate compatible activities across sectors such as housing with energy efficient retrofitting of buildings, transport with cleaner electric options, and energy with clean renewable energy promotion.</t>
  </si>
  <si>
    <t>https://www.thethirdpole.net/2020/05/04/pakistans-green-stimulus-to-combat-covid-19-protect-nature/</t>
  </si>
  <si>
    <t>Tax / duty refunds</t>
  </si>
  <si>
    <t>Ministry of Finance approved PKR 75 billion grant for the Federal Board of Revenue to "payback the sales tax and income tax refunds, duty drawbacks and customs duties which is due for the last 10 years."</t>
  </si>
  <si>
    <t>Tax changes for construction industry</t>
  </si>
  <si>
    <t xml:space="preserve">Tax changes consist of a) fixed tax regime, b) no withholding tax on builders and developers (except for steel and cement purchases), c) source of income shall not be asked, d) capital gains tax (on one family house) exempted, e) 90% tax waived for affordable housing, f) status of an industry given shall not be asked. 
</t>
  </si>
  <si>
    <t>22a-f</t>
  </si>
  <si>
    <t>Tax relief on health and food items</t>
  </si>
  <si>
    <t>RS15 billion allocated to tax relief on health and food items for the whole population.</t>
  </si>
  <si>
    <t>21aa</t>
  </si>
  <si>
    <t>Tax relief package</t>
  </si>
  <si>
    <t>PKR 18 billion allocated to a tax relief package. Package includes changes like deferred property tax and development cess from urban immovable property, reduced CVT and stamp duty taxes to 2% on property transactions to incentivise the real estate and construction sectors for job creation, etc.</t>
  </si>
  <si>
    <t xml:space="preserve">https://www.thenews.com.pk/print/637142-rs18b-tax-relief-for-affected-sectors,https://propakistani.pk/2020/04/01/punjab-announces-rs-18-billion-tax-relief-for-businesses-and-public/?__cf_chl_jschl_tk__=587c152123019e8844973224261f731fa72a5930-1605695584-0-AUXzzjpOK2D9bAxbIYctUcWWAwBXKYtEPvtIjlukVFkGucdiwuUFNaYFKREK_0mkLFJi0NDQkolYHH-HUMOJEZEPSLyBuas1MdfpA1qnFygwMuuPOR4iQQZOPeJOH14LLZkJ9kfqon49CMZo-KqnlL4KH_xoNyjldD2YsqsPeDBiBWE977TdEC8R_dcj15uA29nh8Zp-E9ltbbka4r201LeB9INQuiwiDvBRsdtIUzpjdzg1ENIeO5yf8pU7q7VS6aVIrRNz34OZZjXTZmw-7eqULetYFv_OSJQ9liu1qa0zffLuD-usY-37Y5I46NXc9UrA0J8PVLVT84msjiROHc9eyew_pjE1E52tNGb2Nox0sT8N-Gac9ri5MVPd4fguIHgWmM7ScY5l9qgYhp9KVQ5LNiRJqkZHRgxCQjDw2lYX </t>
  </si>
  <si>
    <t>Panama</t>
  </si>
  <si>
    <t>1st phase of Panama’s Program of Agrarian Solidarity</t>
  </si>
  <si>
    <t>This measure targets small producers of agrarian products, fishermen and family-owned agricultures. The support takes from of a program with total value of 150 million PAB, administered by the Agricultural Development Bank as quick loans with low interest rates.</t>
  </si>
  <si>
    <t>PAB</t>
  </si>
  <si>
    <t>https://www.mef.gob.pa/wp-content/uploads/2020/07/Plan_Economico_2020.pdf</t>
  </si>
  <si>
    <t>Plan para la Recuperación Económica, measure 4</t>
  </si>
  <si>
    <t>Additional credit for General State Budget to be allocated toward the Agricultural Development Bank (BDA)</t>
  </si>
  <si>
    <t>8 mln PAB allocated toward BDA to reinforce the Panama’s Program of Agrarian Solidarity. The program aims to guarantee food security, the BDA provides loans to national producers. The funds will be allocated toward equipping families with tools and grains to promote agriculture.</t>
  </si>
  <si>
    <t>https://www.presidencia.gob.pa/Noticias/Gabinete-aprueba-credito-adicional-a-favor-del-BDA-para-reforzar-programa-Agro-Solidario-de-apoyo-a-productores-</t>
  </si>
  <si>
    <t>Additional funding for governmental entities in charge of dealing with pandemic</t>
  </si>
  <si>
    <t>75 mln PAB was allocated for the dealing with situations related to the State of emergency resulting from the pandemic caused by Covid- 19</t>
  </si>
  <si>
    <t>presidencia.gob.pa/Noticias/Gabinete-aprueba-reforzar-recursos-presupuestarios-en-lucha-contra-la-pandemia-causada-por-la-Covid-19</t>
  </si>
  <si>
    <t>Additional resources for Panama Solidario Plan</t>
  </si>
  <si>
    <t>Additional 255 mln PAB was allocated for the Panama Solidario Plan. The plan consists of food support in from of goods, digital vouchers and cash handouts. The total value for November - December 2020. Part of the amount (0,13254 bln PAB) is accounted in a stand alone position above.</t>
  </si>
  <si>
    <t>https://www.presidencia.gob.pa/Noticias/Gabinete-aprueba-recursos-para-fortalecer-apoyos-del-Plan-Panama-Solidario-a-la-poblacion-afectada-por-la-pandemia-</t>
  </si>
  <si>
    <t>BID Loan</t>
  </si>
  <si>
    <t>Signing of the loan contract by the Ministry of Economy and Finance and the Inter-American Development Bank</t>
  </si>
  <si>
    <t>https://www.gacetaoficial.gob.pa/pdfTemp/29178_B/GacetaNo_29178b_20201217.pdf</t>
  </si>
  <si>
    <t>Cabinet Decree No. 49/2020</t>
  </si>
  <si>
    <t>BIRF Loan</t>
  </si>
  <si>
    <t>Signing of the loan contract between the Republic of Panama, represented by the Ministry of Economy and Finance, and the International Bank Of Reconstruction And Development (Birf)</t>
  </si>
  <si>
    <t>Cabinet Decree No. 48/2020</t>
  </si>
  <si>
    <t>Conditional Cash Transfer (PTMC)</t>
  </si>
  <si>
    <t>6.9 million balboas will be disbursed under PTMC program. This will support fulfillment of basic needs of the impoverished population.</t>
  </si>
  <si>
    <t>https://www.panamadigital.gob.pa/Noticia/presidente-cortizo-cohen-instruye-al-mides-a-proceder-con-el-tercer-pago-de-los-ptmc-a-mas-de-30-mil-beneficiarios-en-areas-de-dificil-acceso</t>
  </si>
  <si>
    <t>Contributions to the Tariff Stabilisation Fund</t>
  </si>
  <si>
    <t>The state has allocated 40.5 mln PAB to support the Fund for Tariff Stabilisation to benefit consumers whose consumption of electricity is up to 300 kWh per month.</t>
  </si>
  <si>
    <t>https://www.presidencia.gob.pa/Noticias/Gabinete-autoriza-al-MEF-a-presentar-a-la-Asamblea-proyecto-de-ley-que-extiende-la-Amnistia-tributaria</t>
  </si>
  <si>
    <t>Deductibles extension</t>
  </si>
  <si>
    <t>The discounts and concessions made by businesses, restaurants, cinemas, and others to retirees, pensioners and people of the Senior citizens in the national territory will be 100% deductible as a tax credit for income tax that they must pay to the State.</t>
  </si>
  <si>
    <t>https://www.presidencia.gob.pa/Noticias/Descuentos-a-jubilados-pensionados-y-tercera-edad-sera-deducible-100-para-pago-de-impuesto-</t>
  </si>
  <si>
    <t>Bill 192/2020</t>
  </si>
  <si>
    <t>Extension of tax amnesty and new tax relief measure</t>
  </si>
  <si>
    <t>Prolongation of the payments of late taxes, with moratorium on additional charges; cancellation or lowering of nominal taxed owned for 2020; 5% discount for taxpayers with income of less then 2.5 mln PAB; extension of the deadline to present reports and omissions due in 2020; the amount of capitalisation and retained earnings is restored to spur liquidity; the benefit for prompt payment amounting to 10% in property tax is extended.</t>
  </si>
  <si>
    <t>Extension project of the Line 1 of Panama Metro</t>
  </si>
  <si>
    <t>The project of the total value estimated of 177 mln USD (177 mln PAB) aims at facilitating mobility of the population and job creation. It is a part of a economic reactivation plan.</t>
  </si>
  <si>
    <t>https://www.presidencia.gob.pa/Noticias/Presidente-Cortizo-Cohen-da-inicio-al-proyecto-de-extension-de-la-Linea-1-del-Metro-hasta-Villa-Zaita-</t>
  </si>
  <si>
    <t>Plan para la Recuperación Económica, measure 10</t>
  </si>
  <si>
    <t>Fund for micro, small and medium-sized firms</t>
  </si>
  <si>
    <t>150 mln PAB is allocated across National Bank and Savings Bank and other financial institutions to finance loans with low interest rates for micro, small and medium-sized firms. Three channels are stipulated: 1) Micro firms can get between 5k to 25k PAB; 2) Small firms can get between 25k to 100k PAB; 3) Medium-sized firms can get between 100k and 250k PAB. The measure is aimed at stabilising employment and creating new jobs. The timeframe of the loan is 84 months.</t>
  </si>
  <si>
    <t>Plan para la Recuperación Económica, measure 2</t>
  </si>
  <si>
    <t>Funding for Santo Tomás Hospital</t>
  </si>
  <si>
    <t>20.2mln Bs was allocated to the Santo Tomas Hospital, to attend contracts and purchase orders, facilitate payments of extra shifts and purchases of protective equipment for health personnel.</t>
  </si>
  <si>
    <t>https://www.presidencia.gob.pa/Noticias/Gabinete-autoriza-compra-de-mas-vacunas-contra-la-COVID-19</t>
  </si>
  <si>
    <t>Granting of Economic Assistance.</t>
  </si>
  <si>
    <t>Private schools can carry out the necessary corrections, to the documentation presented for the Granting of Economic Assistance.</t>
  </si>
  <si>
    <t>https://www.gacetaoficial.gob.pa/pdfTemp/29218_A/GacetaNo_29218a_20210212.pdf</t>
  </si>
  <si>
    <t>Resolution N ° 437/2021</t>
  </si>
  <si>
    <t>Guarantees Fund for micro and small firms</t>
  </si>
  <si>
    <t>50 mln PAB is allocated for Guarantees Fund, utilised discretionary by small and micro enterprises to source loans from independent financial institutions.</t>
  </si>
  <si>
    <t>Plan para la Recuperación Económica, measure 3</t>
  </si>
  <si>
    <t>Hand-out to workers whose contracts were suspended due to COVID 19</t>
  </si>
  <si>
    <t>12.5 mln PAB was allocated for workers whom, due to the effects of the suspension of their contracts, have not worked between April 15 and August 15, 2020</t>
  </si>
  <si>
    <t>https://www.presidencia.gob.pa/Noticias/Gabinete-aprueba-B-12-5-millones-para-pagar-bono-digital-a-trabajadores-con-contratos-suspendidos-entre-15-de-abril-y</t>
  </si>
  <si>
    <t>Law no. 157 of August 3 2020</t>
  </si>
  <si>
    <t>Investment of 6.5 mln PAB for new hospital to treat COVID-19 patients</t>
  </si>
  <si>
    <t>https://www.presidencia.gob.pa/Noticias/Panama-construye-hospital-para-combatir-el-COVID-19-en-menos-de-un-mes</t>
  </si>
  <si>
    <t>IBD loan to support and strengthen the inclusion of people with disabilities and their families in rural areas of the country</t>
  </si>
  <si>
    <t>IBD granted a loan of 40 mln PAB which aims to improve the quality of health and education services of the people with disabilities and their families</t>
  </si>
  <si>
    <t>IMF loan</t>
  </si>
  <si>
    <t>IMF has granted a loan with total value of 513.5 mln PAB for emergency programs</t>
  </si>
  <si>
    <t>https://www.presidencia.gob.pa/Noticias/Gabinete-aprueba-medidas-economicas-laborales-y-sociales-para-atender-la-pandemia-</t>
  </si>
  <si>
    <t>infrastructure investment in the tourism sector</t>
  </si>
  <si>
    <t>Cabinet approved an additional loan of up to 24 mln Bs in favour of the Panama Maritime Authority (AMP) to reinforce the investment program of this entity, mainly with the objective of allocating 20 mln Bs for the continuation of the construction of the Amador Cruise Port and another 2mln Bs for the reconstruction of the Puerto Arguelles docks.</t>
  </si>
  <si>
    <t>https://www.presidencia.gob.pa/Noticias/Gabinete-aprueba-medidas-para-reactivacion-del-turismo</t>
  </si>
  <si>
    <t>Investment toward Anastacia Miter Educational Center</t>
  </si>
  <si>
    <t>Investment toward Anastacia Miter Educational Center with total value of 11.4 mln</t>
  </si>
  <si>
    <t>https://www.presidencia.gob.pa/Noticias/Gobierno-pone-en-marcha-construccion-de-carreteras-escuela-y-restauracion-de-sitios-historicos-en-Colon</t>
  </si>
  <si>
    <t>Plan para la Recuperación Económica, measure 9</t>
  </si>
  <si>
    <t>Investment toward road project to Fort San Lorenzo</t>
  </si>
  <si>
    <t>Investment toward road project to Fort San Lorenzo. The road will be 16.3 km long. The total value of investment is 9.2 mln</t>
  </si>
  <si>
    <t>Loan from IDB</t>
  </si>
  <si>
    <t>Inter-American Development Bank (IDB) destined to help the economic and financial recovery of micro and small businesses, as well as national producers affected by the effects of the pandemic.</t>
  </si>
  <si>
    <t>https://www.presidencia.gob.pa/Noticias/Gabinete-aprueba-prestamo-con-BID-para-apoyo-a-las-pymes-y-productores</t>
  </si>
  <si>
    <t>Loan from the Inter-American Development Bank (IDB)</t>
  </si>
  <si>
    <t>Loan with value of 400 mln PAB was approved by the IDB for the implementation of the Emergency Program for the Macroeconomic and Fiscal Sustainability</t>
  </si>
  <si>
    <t>Maternity subsidy</t>
  </si>
  <si>
    <t>B / .5 million was allocated to the Social Security Fund to support the payment of the maternity subsidy indicated Law 201 of 2021, which establishes temporary measures to preserve employment, normalise labour relations and dictates other provisions.</t>
  </si>
  <si>
    <t>https://www.gacetaoficial.gob.pa/pdfTemp/29228_A/GacetaNo_29228a_20210226.pdf ; ; https://www.presidencia.gob.pa/Noticias/Gabinete-aprueba-contencion-del-gasto-publico-</t>
  </si>
  <si>
    <t>Ley 201 (25 de febrero de 2021)</t>
  </si>
  <si>
    <t>National Mortgage Bank and UNDP program to reduce housing deficit</t>
  </si>
  <si>
    <t>The National Mortgage Bank (BHN) and the United Nations Development Program (UNDP) accepted a bilateral cooperation agreement focused on improving the quality of life of Panamanian families through of the securitization of their properties, thus guaranteeing them legal security over their real estate assets.</t>
  </si>
  <si>
    <t>https://www.presidencia.gob.pa/Noticias/Banco-Hipotecario-Nacional-y-PNUD-firman-convenio-que-busca-garantizar-el-patrimonio-inmobiliario-de-miles-de-familias</t>
  </si>
  <si>
    <t>Opportunity Bank program for micro, small and medium-sized enterprises</t>
  </si>
  <si>
    <t>20 mln PAB is allocated across the National Bank and Savings Bank to finance loans of 2000 to 5000 PAB to new micro-entrepreneurs and the ones embarking on new business activities. The timeframe of the loan is 84 months.</t>
  </si>
  <si>
    <t>Plan para la Recuperación Económica, measure 1</t>
  </si>
  <si>
    <t>Panama Solidario Plan, total value up to November 2020</t>
  </si>
  <si>
    <t>The Panama Solidarity Plan pledges to support the individuals affected by the COVID outbreak directly or indirectly with provision of food. Moreover, Digital Vouchers are established to be utilised for provision of necessities.</t>
  </si>
  <si>
    <t>https://www.presidencia.gob.pa/Noticias/Panama-Solidario-y-su-impacto-en-el-agro-y-la-agroindustria-</t>
  </si>
  <si>
    <t>Panama Solidario voucher recharge</t>
  </si>
  <si>
    <t>79,4 mln Bs was allocated toward a recharge of a digital vouchers used for purchases of basic necessities. The measures targets individuals in the most dire economic situation spurring from the lost of income due to the pandemic.</t>
  </si>
  <si>
    <t>https://www.presidencia.gob.pa/Noticias/Presidente-Cortizo-anuncia-recarga-del-vale-digital-a-partir-de-manana-para-mas-de-600-mil-panamenos</t>
  </si>
  <si>
    <t>Payments for the medical personnel due to COVID-19</t>
  </si>
  <si>
    <t>The government has paid 20 mln PAB in from of the salary for the medical workers working overtime due to COVID-19 between March and November 2020</t>
  </si>
  <si>
    <t>https://www.presidencia.gob.pa/Noticias/Gobierno-cancela-en-10-meses-vigencias-expiradas-a-medicos-y-tecnicos-de-la-salud-</t>
  </si>
  <si>
    <t>Plan for the Recovery of My Neighbourhood</t>
  </si>
  <si>
    <t>This measure consists of creation of temporary jobs aiming for the rehabilitation and renovation of public buildings and infrastructure with the participation of local labour.</t>
  </si>
  <si>
    <t>Plan para la Recuperación Económica, measure 5</t>
  </si>
  <si>
    <t>Purchase of medical supplies</t>
  </si>
  <si>
    <t>40 mln PAB was allocated toward purchase of medical supplies to tackle the COVID-19 pandemic</t>
  </si>
  <si>
    <t>https://www.presidencia.gob.pa/Noticias/Gobierno-pone-en-marcha-el-plan-Panama-Solidario</t>
  </si>
  <si>
    <t>Recovering My Neighbourhood program in Colón.</t>
  </si>
  <si>
    <t>19.3ml Vs will be invested for the rehabilitation of 65 multi-family housing buildings.</t>
  </si>
  <si>
    <t>https://www.presidencia.gob.pa/Noticias/Presidente-Cortizo-anuncia-reactivacion-de-74-proyectos-y-da-inicio-al-programa-Recuperando-Mi-Barrio-en-Colon-</t>
  </si>
  <si>
    <t>Reform of tax regime for micro, small and medium-size firms</t>
  </si>
  <si>
    <t>This measure establishes a special rate regime from the fiscal period of 2020 for legal entities according to the total annual income of micro, small and medium-sized enterprises. The measure introduces lowered taxes on income exemption for small businesses, exempts from complementary tax on legal entities.</t>
  </si>
  <si>
    <t>https://www.presidencia.gob.pa/Noticias/Gobierno-Nacional-crea-regimen-especial-fiscal-para-micro-pequenas-medianas-empresas-empresarios-y-emprendedores</t>
  </si>
  <si>
    <t>Regulatory support for the different sectors, including real estate and construction in from of Permanent Residence Program</t>
  </si>
  <si>
    <t>Easing of regulatory frameworks which objective is to stimulate economic reactivation by attracting high-net-worth investors to boost different sectors of the economy such as real estate and construction.</t>
  </si>
  <si>
    <t>https://www.presidencia.gob.pa/Noticias/GOBIERNO-NACIONAL-CREA-PROGRAMA-DE-RESIDENCIA-PARA-INVERSIONISTAS-CALIFICADOS-</t>
  </si>
  <si>
    <t>Decree no. 722</t>
  </si>
  <si>
    <t>Reinforcement of the Housing Solidarity Fund</t>
  </si>
  <si>
    <t>Additional 80 mln PAB was allocated for the Housing Solidarity Fund. The measure increases the amount available for applicants from 10k PAB to 70k PAB. The money is accessible for individuals purchasing their first houses.</t>
  </si>
  <si>
    <t>Plan para la Recuperación Económica, measure 6</t>
  </si>
  <si>
    <t>Repair of the Gatún highway</t>
  </si>
  <si>
    <t>Investment of 42 mln PAB for the repair of the highway</t>
  </si>
  <si>
    <t>Repair of the La Encantada junction</t>
  </si>
  <si>
    <t>10.3 mln PAB was allocated toward construction of 13 km long road</t>
  </si>
  <si>
    <t>Restoration of the Portobelo Customs building</t>
  </si>
  <si>
    <t>Restoration of the Portobelo Customs building with total value of 3.5 mln PAB</t>
  </si>
  <si>
    <t>Savings and pension capitalization system</t>
  </si>
  <si>
    <t>Temporary measures on the use of the individual account of the members of the savings and pension capitalization system of the Public Servants In Attention To The State Of National Emergency</t>
  </si>
  <si>
    <t>Executive Decree No. 34/2021</t>
  </si>
  <si>
    <t>Special Fund for Strengthening of the Credit</t>
  </si>
  <si>
    <t>500 mln PAB are allocated for the support of the financial system</t>
  </si>
  <si>
    <t>Plan para la Recuperación Económica, measure 7</t>
  </si>
  <si>
    <t>500 mln PAB was allocated to credit support in affected sectors including construction, trade, hospitality, R&amp;D, innovation, farming, exporting industries, transport and logistics, tourism.</t>
  </si>
  <si>
    <t>20 mln PAB allocated toward food production sector to increase security and hygiene of the work-place</t>
  </si>
  <si>
    <t>https://www.presidencia.gob.pa/Noticias/Ejecutivo-decreta-acciones-para-enfrentar-pandemia-del-COVID-19</t>
  </si>
  <si>
    <t>Support in purchasing a house</t>
  </si>
  <si>
    <t>Legal reform authorising MEF, through the Reverted Assets Administrative Unit, to sign lease contracts with the tenants or occupants of the dwelling in reverted areas, maintaining the current rental price for a term of five years.</t>
  </si>
  <si>
    <t>Tarif Stabilization fund</t>
  </si>
  <si>
    <t xml:space="preserve">30.5 million has been incorporated to the Tariff Stabilization Fund (FET) as payment for the Covid-19 electricity subsidy to one million customers of distribution companies for the contributions granted to those who consumed up to 300 kWh during the first half of this year.
</t>
  </si>
  <si>
    <t>https://www.panamadigital.gob.pa/Noticia/gabinete-aprueba-b305-millones-en-subsidio-electrico-a-favor-de-cerca-de-un-millon-de-clientes</t>
  </si>
  <si>
    <t>Resolución No. 87-21 ; Resolución No.88-21</t>
  </si>
  <si>
    <t>Tariff Stabilisation Fund reimbursement for the electricity distributors</t>
  </si>
  <si>
    <t>111 mln PAB to compensate the electricity distributors: Elektra Noreste SA (ENSA), Empresa de Distribución Eléctrica Metro- Oeste (EDEMET) and Empresa de Distribución Eléctrica Chiriquí SA, for the contributions granted to their clients benefiting from the Tariff Stabilisation Fund, for the months of April to September 2020</t>
  </si>
  <si>
    <t>10,2 mln PAB was allocated toward reimbursement for the electricity distributors to offset the allowances for small consumers</t>
  </si>
  <si>
    <t>Tax exemption</t>
  </si>
  <si>
    <t>Firms suffering loss in revenue due to COVID-19 are to be exempted from 4.67% of the gross taxable income (excluding exempted and non-taxable income and foreign-source income) called CAIR for the period of 3 years.</t>
  </si>
  <si>
    <t>Plan para la Recuperación Económica, measure 8</t>
  </si>
  <si>
    <t>Tourism vouchers</t>
  </si>
  <si>
    <t>As a part of the recovery efforts in the tourism sector, 1mln USD is allocated for vouchers that aim to spur demand for tourism and leisure.</t>
  </si>
  <si>
    <t>https://www.atp.gob.pa/atp-logra-aprobacion-del-proyecto-bono-turistico/</t>
  </si>
  <si>
    <t>US support for the Panama</t>
  </si>
  <si>
    <t>US has allocated 18 min USD (18 mln PAB) for the fights against the COVID-19 in Panama. The support takes different forms, most significantly it consists of delivery of Mobile Medical Units for Emergencies</t>
  </si>
  <si>
    <t>https://www.presidencia.gob.pa/Noticias/Panama-recibe-4-unidades-moviles-para-atencion-de-emergencias-y-la-lucha-contra-el-COVID19-por-parte-de-Estados-Unidos</t>
  </si>
  <si>
    <t>48 mln Bs was allocated toward the purchase of the vaccines</t>
  </si>
  <si>
    <t>https://www.imf.org/en/Topics/imf-and-covid19/Policy-Responses-to-COVID-19#P</t>
  </si>
  <si>
    <t>Water resources program</t>
  </si>
  <si>
    <t>This measure is an investment of 2 bln PAB to secure drinking water, water for agriculture and functioning of the Canal.</t>
  </si>
  <si>
    <t>Plan para la Recuperación Económica, measure 11</t>
  </si>
  <si>
    <t>Paraguay</t>
  </si>
  <si>
    <t>Health Expenditure</t>
  </si>
  <si>
    <t>transfer of resources to cover health needs in terms of  infrastructure, Human Resources, Supplies, Medicines, Equipment and others.</t>
  </si>
  <si>
    <t>PYG</t>
  </si>
  <si>
    <t>https://www.hacienda.gov.py/web-presupuesto/archivo.php?a=fbfbfek510k9kfkakec9fdka11k4fec9k4k9k1kakdk8ffc7kbfbkdfbk210fb14c7fdka11k4fec7cbc8kbfek1fb09a&amp;x=7c7c01b&amp;y=e0e007f</t>
  </si>
  <si>
    <t>IPS</t>
  </si>
  <si>
    <t>Strengthening the health system</t>
  </si>
  <si>
    <t>https://www.latinamerica.undp.org/content/dam/rblac/Policy%20Papers%20COVID%2019/undp-rblac-CD19-PDS-Number17-Paraguay-EN.pdf</t>
  </si>
  <si>
    <t>MIPYMES and Capitalization</t>
  </si>
  <si>
    <t>Transfers to institutions such as Crédito Agrícola de
Habilitation, Development Financial Agency and the Guarantee Fund for Micro, Small
and Medium Enterprises, to ensure financing for producers and small and medium enterprises</t>
  </si>
  <si>
    <t>Nangareko</t>
  </si>
  <si>
    <t>monetary transfers to families who get their income from subsistence activities and activities strongly affected by social distancing. Transfers were carried out through Electronic Payments Entities (EMPEs). Each beneficiary received a single transfer in one month of G 500,000 destined mainly to food purchasing. This amount is equal to 23% of the country’s current minimum wage.</t>
  </si>
  <si>
    <t>https://www.hacienda.gov.py/web-presupuesto/archivo.php?a=98989ba1aca5aba6aa669aa6ada09b66a0a59da6a9a49c64a798a9989eac98b0649aa6ada09b64699965a79b9d98037&amp;x=d7d7076&amp;y=adad04c</t>
  </si>
  <si>
    <t>Public sector salary support</t>
  </si>
  <si>
    <t>Pytyvõ</t>
  </si>
  <si>
    <t>The program consists of temporary economic aid for two months of approximately G. 548,000, which corresponds to 25% of the current minimum wage. These payments were carried out twice, in April and June. Beneficiaries add up to a little over 1,150,000 people.</t>
  </si>
  <si>
    <t>Retirement Support</t>
  </si>
  <si>
    <t>Retirement Support - pensions</t>
  </si>
  <si>
    <t>State provisions for older adults</t>
  </si>
  <si>
    <t>Subsidies to Public Services</t>
  </si>
  <si>
    <t>Transfers to ANDE, COPACO and ESSAP for the
granting of exemptions and deferral of payment to users.</t>
  </si>
  <si>
    <t>Tekopora</t>
  </si>
  <si>
    <t>Assistance program for vulnerable families and the elderly</t>
  </si>
  <si>
    <t>Peru</t>
  </si>
  <si>
    <t>"Charming Towns" initiative</t>
  </si>
  <si>
    <t>Plan to promote tourism of selected towns</t>
  </si>
  <si>
    <t>PEN</t>
  </si>
  <si>
    <t>https://www.gob.pe/institucion/mincetur/noticias/502672-pueblos-con-encanto-mincetur-impulsara-el-turismo-en-pueblos-que-conservan-identidad-y-mantienen-sus-tradiciones</t>
  </si>
  <si>
    <t>Acquisition of COVID-19 tests</t>
  </si>
  <si>
    <t>Government sets aside 100 mn to secure roughly 1.6 bn COVID-19 tests</t>
  </si>
  <si>
    <t>https://www.gob.pe/institucion/mef/noticias/109746-gobierno-destina-mas-de-s-100-millones-para-la-adquisicion-de-1-6-millones-de-pruebas-para-la-deteccion-del-coronavirus-covid-19</t>
  </si>
  <si>
    <t>Urgency Decree No. 028-2020</t>
  </si>
  <si>
    <t>Additional emergency measures</t>
  </si>
  <si>
    <t>Budget for temporary employment programs, bonds for vulnerable families, and support for SMEs</t>
  </si>
  <si>
    <t>https://www.gob.pe/institucion/pcm/noticias/344833-gobierno-aprueba-medidas-por-s-800-millones-para-reactivar-economia-y-anuncia-inicio-de-vacunacion-de-adultos-mayores</t>
  </si>
  <si>
    <t>Agricultural construction projects</t>
  </si>
  <si>
    <t>Construction of protection modules for livestock in 13 departments of the country</t>
  </si>
  <si>
    <t>https://www.gob.pe/institucion/midagri/noticias/343863-midagri-ejecuta-mas-de-s-47-millones-para-modulos-de-proteccion-de-cabezas-de-ganado-y-cultivo-en-beneficio-de-la-agricultura-familiar</t>
  </si>
  <si>
    <t>Agricultural Spending</t>
  </si>
  <si>
    <t>Investments in the Blue Mountain Fund, agricultural health, forestry services, and financing for small agricultural producers, as well as funding for regional and local governments.</t>
  </si>
  <si>
    <t>https://www.mef.gob.pe/contenidos/presu_publ/documentac/guia_orient_ciudadano_2022_281221.pdf</t>
  </si>
  <si>
    <t>Allocation of funds to small scale farmers in the from of grants through the Agroperu fund</t>
  </si>
  <si>
    <t xml:space="preserve">https://www.gob.pe/institucion/mincetur/noticias/142104-asi-se-apoyara-a-los-pequenos-productores-que-abastecen-al-peru-y-el-mundo
</t>
  </si>
  <si>
    <t>Airport maintenance</t>
  </si>
  <si>
    <t>Airport maintenance for passenger terminal optimization and rehabilitation of landing strip in Trujillo Airport</t>
  </si>
  <si>
    <t>https://www.gob.pe/institucion/mtc/noticias/324835-inversion-de-mas-de-s-8250-millones-esta-comprometida-en-proyectos-de-transportes-e-internet-para-la-libertad</t>
  </si>
  <si>
    <t>Antigenic test distribution</t>
  </si>
  <si>
    <t>Distribution of 887,350 antigenic tests in total</t>
  </si>
  <si>
    <t>https://www.gob.pe/institucion/minsa/noticias/341315-mas-de-800-mil-pruebas-antigenicas-fueron-distribuidas-a-nivel-nacional-para-descartar-la-covid-19</t>
  </si>
  <si>
    <t>Delivery of 30,225 antigenic tests to 103 health establishments</t>
  </si>
  <si>
    <t>https://www.gob.pe/institucion/minsa/noticias/341035-minsa-entrego-mas-de-30-mil-pruebas-antigenicas-e-implemento-103-establecimientos-en-lima-provincias</t>
  </si>
  <si>
    <t>Bono 600 Subsidy</t>
  </si>
  <si>
    <t>Granting of S/600 to households in extreme health risk provinces</t>
  </si>
  <si>
    <t>https://www.gob.pe/institucion/pcm/noticias/342365-novayasalbanco-el-bono-600-empezara-a-pagarse-el-17-de-febrero-a-los-hogares-de-los-programas-sociales</t>
  </si>
  <si>
    <t>Bonus for pensioners</t>
  </si>
  <si>
    <t>Additional bonus for pensioners of S/ 930</t>
  </si>
  <si>
    <t>https://www.gob.pe/institucion/onp/noticias/324001-el-lunes-11-se-inicia-pago-de-bono-de-s-930-a-pensionistas-del-d-l-n-19990</t>
  </si>
  <si>
    <t>Bonuses for health personnel</t>
  </si>
  <si>
    <t>Financing to 25 regional governments to grant bonuses to healthcare personnel</t>
  </si>
  <si>
    <t>https://www.gob.pe/institucion/minsa/noticias/318767-gobierno-transfirio-mas-de-400-millones-de-soles-para-bonificacion-extraordinaria-a-personal-de-salud-y-administrativo-durante-la-pandemia</t>
  </si>
  <si>
    <t>Business Support Program</t>
  </si>
  <si>
    <t>Program granting credits up to S/ 60,000 to SMES affected by COVID</t>
  </si>
  <si>
    <t>https://www.gob.pe/institucion/mincetur/noticias/342393-mas-opciones-de-credito-mypes-del-sector-turismo-tambien-podran-acceder-al-pae-mype</t>
  </si>
  <si>
    <t>Capital Fund for Innovative Entrepreneurship</t>
  </si>
  <si>
    <t>Fund to develop venture capital investment funds with the objective of developing entrepreneurial capital industry and supporting startups</t>
  </si>
  <si>
    <t>https://www.gob.pe/institucion/produce/noticias/500599-produce-y-cofide-lanzan-el-primer-fondo-de-capital-para-emprendimientos-innovadores-por-s-70-millones</t>
  </si>
  <si>
    <t>Cash transfer to affected workers</t>
  </si>
  <si>
    <t>Redirected social benefit credit to finance cash transfer to workers with COVID-19</t>
  </si>
  <si>
    <t>https://www.gob.pe/institucion/mtpe/noticias/154683-mtpe-autoriza-transferir-a-essalud-mas-de-s-10-millones-para-financiar-subsidio-a-trabajadores-con-la-covid-19</t>
  </si>
  <si>
    <t>Communications infrastructure funding</t>
  </si>
  <si>
    <t>Transfer to regional governments to finance functions related to communications systems</t>
  </si>
  <si>
    <t>https://www.gob.pe/institucion/mtc/noticias/326386-mtc-transfiere-mas-de-s-23-millones-a-las-regiones-para-intervenciones-en-materia-de-telecomunicaciones</t>
  </si>
  <si>
    <t>Community infrastructure maintenance</t>
  </si>
  <si>
    <t>Maintenance on 12 community infrastructures in the districts of Padre Abad, Irazola and Curimaná of ​​the province of Padre Abad (Ucayali).</t>
  </si>
  <si>
    <t>https://www.gob.pe/institucion/devida/noticias/324569-ucayali-devida-realiza-mantenimiento-de-12-infraestructuras-comunales</t>
  </si>
  <si>
    <t>Creation of temporary markets</t>
  </si>
  <si>
    <t>50 temporary markets were created to facilitate supply of essential goods. 4000 merchants are expected to benefit</t>
  </si>
  <si>
    <t>https://www.gob.pe/institucion/produce/noticias/188415-produce-se-instalara-50-mercados-temporales-para-generar-condiciones-optimas-para-abastecimiento-de-productos-de-primera-necesidad</t>
  </si>
  <si>
    <t>Allocation of funds to artisan activity across the country,</t>
  </si>
  <si>
    <t>https://www.gob.pe/institucion/mincetur/noticias/143653-gobierno-destina-s-2-500-000-para-reactivar-y-promover-la-actividad-artesanal</t>
  </si>
  <si>
    <t>Delivery of PPE to Arequipa</t>
  </si>
  <si>
    <t>Large delivery of PPE, medicine, vaccines, etc. to Arequipa</t>
  </si>
  <si>
    <t>https://www.gob.pe/institucion/cenares/noticias/502629-arequipa-ministerio-de-salud-envia-mas-de-un-millon-de-epp-s-y-demas-suministros-medicos</t>
  </si>
  <si>
    <t>Direct payments to affected workers</t>
  </si>
  <si>
    <t>A subsidy to encourage workers adversely impacted by the pandemic to stay at home</t>
  </si>
  <si>
    <t>https://www.bcrp.gob.pe/docs/Transparencia/Notas-Informativas/2020/nota-informativa-2020-03-26.pdf
https://fas.org/sgp/crs/row/R46270.pdf</t>
  </si>
  <si>
    <t>Distribution of medical supplies</t>
  </si>
  <si>
    <t>Distribution of more that 676 tons of medical supplies to healthcare providers in metropolitan Lima and provinces</t>
  </si>
  <si>
    <t>https://www.gob.pe/institucion/minsa-cenares/noticias/319121-ministerio-de-salud-distribuye-mas-de-676-toneladas-de-suministros-medicos-a-nivel-nacional</t>
  </si>
  <si>
    <t xml:space="preserve">Distribution of more than 279 tons of medical supplies to all health facilities in metropolitan Lima and provinces.
</t>
  </si>
  <si>
    <t>https://www.gob.pe/institucion/minsa-cenares/noticias/314599-ministerio-de-salud-distribuye-mas-de-279-toneladas-de-suministros-medicos-a-nivel-nacional</t>
  </si>
  <si>
    <t>Medical supplies delivered to Oxapampa health network to be distributed to Amazonian communities</t>
  </si>
  <si>
    <t>https://www.gob.pe/institucion/minsa/noticias/313317-fortalecimiento-de-acciones-en-establecimientos-de-salud-para-poblaciones-indigenas-de-la-region-pasco-frente-a-la-covid-19</t>
  </si>
  <si>
    <t>Economic support for culture workers</t>
  </si>
  <si>
    <t>Additional budget for projects in culture sector</t>
  </si>
  <si>
    <t>https://www.gob.pe/institucion/cultura/noticias/344868-ejecutivo-aprueba-20-millones-de-soles-de-apoyo-economico-para-trabajadores-de-la-cultura</t>
  </si>
  <si>
    <t>Education Spending</t>
  </si>
  <si>
    <t>Education Funding, including for the transition to face-to-face teaching after the pandemic, a strengthening of higher education, and the development of teachers and decentralised spending.</t>
  </si>
  <si>
    <t>Electricity Bonus</t>
  </si>
  <si>
    <t>Subsidy of 160 soles to each user to finance electricity consumption</t>
  </si>
  <si>
    <t>https://www.gob.pe/institucion/mef/noticias/307720-mef-destina-s-233-millones-para-pagar-el-bono-electricidad-de-recibos-de-marzo-a-mayo-de-hogares-vulnerables</t>
  </si>
  <si>
    <t>Supreme Decree No. 315-2020-EF</t>
  </si>
  <si>
    <t>Electricity service provision</t>
  </si>
  <si>
    <t>Provision of electricity services to 168,000 people living in rural areas</t>
  </si>
  <si>
    <t>https://www.gob.pe/institucion/minem/noticias/325968-minem-llevara-energia-electrica-a-mas-de-168-mil-peruanos-que-viven-en-zonas-rurales-durante-el-2021</t>
  </si>
  <si>
    <t>Emergency support to workers</t>
  </si>
  <si>
    <t>Temporary cash transfers to employees of small companies of up 760 soles</t>
  </si>
  <si>
    <t>https://www.gob.pe/institucion/mtpe/noticias/188308-gobierno-amplia-prestacion-Económica-de-emergencia-de-s-760-para-trabajadores-en-suspension-perfecta-de-empresas-de-hasta-100-trabajadores</t>
  </si>
  <si>
    <t>Employment program Trabaja Peru 2021 call</t>
  </si>
  <si>
    <t>Launch of trabaja Peru for 2021, through which local and regional governments can access funding for immediate intervention programs and benefit vulnerable populations</t>
  </si>
  <si>
    <t>https://www.gob.pe/institucion/mtpe/noticias/343086-trabaja-peru-generara-mas-de-35-mil-empleos-temporales-a-traves-de-la-realizacion-de-mas-de-600-actividades-de-intervencion-inmediata</t>
  </si>
  <si>
    <t>Extension of electricity bills for 24 months</t>
  </si>
  <si>
    <t>To ensure access for vulnerable households, payment of overdue bills for electricity, natural gas and telecommunications from homes is deferred.</t>
  </si>
  <si>
    <t>https://www.gob.pe/institucion/mef/noticias/111874-se-fracciona-el-pago-de-recibos-vencidos-de-luz-gas-natural-y-telecomunicaciones-de-los-hogares-sin-cobros-de-intereses-cargos-por-morosidad-ni-cortes-de-servicio</t>
  </si>
  <si>
    <t>Extension of testing campaign</t>
  </si>
  <si>
    <t>Extension of the Lima Te Cuida campaign to test merchants in Lima</t>
  </si>
  <si>
    <t>https://www.gob.pe/institucion/munilima/noticias/314612-lima-te-cuida-campana-de-descarte-de-covid-19-llegara-a-20-mercados-del-cercado</t>
  </si>
  <si>
    <t>Extraordinary Bonus to Formal Workers with Lower Income</t>
  </si>
  <si>
    <t>Extraordinary bonus of S/210 for formal personnel in the private and public sectors.</t>
  </si>
  <si>
    <t>https://www.gob.pe/institucion/mtpe/noticias/554016-gobierno-destina-bono-extraordinario-de-s-210-a-trabajadores-formales-de-los-sectores-privado-y-publico-con-menores-ingresos</t>
  </si>
  <si>
    <t>Face shield distribution</t>
  </si>
  <si>
    <t>Distribution of face shields for uses of urban public transport in La Libertad</t>
  </si>
  <si>
    <t>Promovilidad Program</t>
  </si>
  <si>
    <t>Fibre optic deployment</t>
  </si>
  <si>
    <t>To give citizens high-speed internet and reduce digital divide</t>
  </si>
  <si>
    <t>Financing for agricultural organizations</t>
  </si>
  <si>
    <t>Funding for agricultural organizations whose members are part of the chain of South American camelids</t>
  </si>
  <si>
    <t>https://www.gob.pe/institucion/midagri/noticias/341446-midagri-fondo-agroperu-destina-s-30-millones-para-financiar-creditos-directos-a-organizaciones-de-camelidos</t>
  </si>
  <si>
    <t>Opportunity for SMEs to apply to receive up to 1 million in funding for business plans</t>
  </si>
  <si>
    <t>https://www.gob.pe/institucion/produce/noticias/325539-produce-mas-de-2-millones-de-mype-podran-recibir-cofinanciamiento-para-planes-de-negocios-hasta-por-s-1-millon</t>
  </si>
  <si>
    <t>Food aid</t>
  </si>
  <si>
    <t>Delivery of food baskets for citizens in vulnerable situations belonging to indigenous people in the regions of Apurímac, Arequipa, Ayacucho, Cusco and Huancavelica.</t>
  </si>
  <si>
    <t>https://www.gob.pe/institucion/cultura/noticias/315008-ministerio-de-cultura-mas-de-250-000-ciudadanos-de-pueblos-indigenas-de-la-zona-andina-recibiran-canastas-de-alimentos</t>
  </si>
  <si>
    <t>Food aid for indigenous people</t>
  </si>
  <si>
    <t>Delivery of food for more than 20,000 citizens of 36 localities of indigenous or native peoples, Ashaninka , Asheninka and Shipibo-Konibo, from the district of Iparia, in the province of Coronel Portillo in the Ucayali region.</t>
  </si>
  <si>
    <t>https://www.gob.pe/institucion/cultura/noticias/318411-ministerio-de-cultura-mas-de-20-000-ciudadanos-de-pueblos-indigenas-ashaninka-asheninka-y-shipibo-konibo-de-ucayali-recibiran-alimentos</t>
  </si>
  <si>
    <t>Food service for people in vulnerable situations</t>
  </si>
  <si>
    <t>Provisions for Qali Warma School Feeding Program to provide free food care for those in vulnerable situations due to the pandemic</t>
  </si>
  <si>
    <t>https://busquedas.elperuano.pe/normaslegales/decreto-legislativo-que-faculta-al-programa-nacional-de-alim-decreto-legislativo-n-1472-1865917-1/</t>
  </si>
  <si>
    <t>Food services for children (Qali Warma program)</t>
  </si>
  <si>
    <t>Guarantee of school food services for 4 million children and adolescents</t>
  </si>
  <si>
    <t>https://www.gob.pe/institucion/midis/noticias/348546-midis-qali-warma-garantiza-servicio-alimentario-a-mas-de-4-millones-de-escolares-y-continua-entregando-alimentos-a-poblaciones-vulnerables</t>
  </si>
  <si>
    <t>Funding for agriculture infrastructure projects</t>
  </si>
  <si>
    <t>Funds for maintenance activities for irrigation canals and drains to promote reactivation of agricultural sector</t>
  </si>
  <si>
    <t>https://www.gob.pe/institucion/midagri/noticias/348066-destinan-s-65-millones-para-reactivacion-de-actividades-en-el-agro-como-nucleos-ejecutores-y-mercados-itinerantes</t>
  </si>
  <si>
    <t>Funding for benefit projects</t>
  </si>
  <si>
    <t>Subsidies of 200,000 pesos for five winning projects of innovation and technical development in response to COVID-19</t>
  </si>
  <si>
    <t>https://www.gob.pe/institucion/concytec/noticias/313506-estos-proyectos-covid-19-recibiran-financiamiento-para-su-expansion-y-escalamiento</t>
  </si>
  <si>
    <t>Funding for expanded health coverage</t>
  </si>
  <si>
    <t>Transfer of funds to public health establishments of second and third level of case for the financing of medical care</t>
  </si>
  <si>
    <t>https://www.gob.pe/institucion/minsa/noticias/505283-sis-transfiere-mas-de-s-118-millones-para-cubrir-atenciones-medicas-en-pandemia-a-nivel-nacional</t>
  </si>
  <si>
    <t>Funding for projects in rural communities</t>
  </si>
  <si>
    <t>Investment in agricultural production projects in 24 rural communities</t>
  </si>
  <si>
    <t>https://www.gob.pe/institucion/regionpasco/noticias/326471-medio-millon-de-soles-para-proyectos-productivos-en-24-comunidades-de-la-provincia-d-a-c</t>
  </si>
  <si>
    <t>Funding for rapid response teams</t>
  </si>
  <si>
    <t>Hiring of mobile rapid response teams for indigenous populations</t>
  </si>
  <si>
    <t>https://www.gob.pe/institucion/minsa/noticias/323836-plan-de-intervencion-del-minsa-para-comunidades-indigenas-permitio-contratacion-de-equipos-de-respuesta-rapida</t>
  </si>
  <si>
    <t>Funding for social inclusion projects</t>
  </si>
  <si>
    <t>Expansion and investment in social inclusion with delivery of food, bonds to vulnerable households, expansion and redesigns of social programs, and consolidation of strategic interventions</t>
  </si>
  <si>
    <t>https://www.gob.pe/institucion/midis/noticias/502608-transferencia-con-transparencia-midis-impulsa-ejecucion-de-mas-de-s-8-mil-millones-para-fortalecer-inclusion-social-rumbo-al-bicentenario</t>
  </si>
  <si>
    <t>Funding for teachers</t>
  </si>
  <si>
    <t>19 million soles to alleviate teacher debt</t>
  </si>
  <si>
    <t>https://www.gob.pe/institucion/regionpasco/noticias/323447-19-millones-de-soles-para-deuda-social-de-docentes-de-pasco</t>
  </si>
  <si>
    <t>Funding for tenders</t>
  </si>
  <si>
    <t>Funding for 14 calls from competitions in health and general research</t>
  </si>
  <si>
    <t>https://www.gob.pe/institucion/concytec/noticias/324912-concytec-financiara-14-concursos-el-primer-trimestre-del-ano-2021</t>
  </si>
  <si>
    <t>Funds for bicycle lanes</t>
  </si>
  <si>
    <t>Municipality of Ica, Chiclayo, Mariscal Nieto, San Roman and del Sanat will receive 4 million for the implementation of bike lanes to promote use of bicycles and prevent the spread of COVID-16</t>
  </si>
  <si>
    <t>https://www.gob.pe/institucion/mtc/noticias/315497-municipalidades-de-ica-chiclayo-mariscal-nieto-san-roman-y-del-santa-recibiran-mas-de-s-4-millones-para-la-implementacion-de-ciclovias</t>
  </si>
  <si>
    <t>Funds for good purchase</t>
  </si>
  <si>
    <t>Funds for the Ministry of Agrarian Development, Production, Defense, Interior, and Social Health to purchase goods from small businesses</t>
  </si>
  <si>
    <t>https://www.gob.pe/institucion/foncodes/noticias/319927-mef-transfiere-s-452-3-millones-a-foncodes-del-midis-para-adquisicion-de-prendas-y-bienes-a-mypes</t>
  </si>
  <si>
    <t>Funds for irrigation projects</t>
  </si>
  <si>
    <t>Investment for irrigation projects and dams in the Andean region of Challhuahuacho to strengthen the agriculture sector</t>
  </si>
  <si>
    <t>https://www.gob.pe/institucion/midagri/noticias/320076-ministro-federico-tenorio-midagri-ejecutara-proyectos-de-riego-en-apurimac-por-s-112-millones</t>
  </si>
  <si>
    <t>Funds for producers</t>
  </si>
  <si>
    <t>12 million from the Regional Government of Lima to finance business plans in 18 production chains</t>
  </si>
  <si>
    <t>https://www.gob.pe/institucion/regionlima/noticias/318118-lanzamiento-del-procompite-regional-2020-con-un-presupuesto-de-12-millones-de-soles</t>
  </si>
  <si>
    <t>Funds for regional infrastructure</t>
  </si>
  <si>
    <t>Investment for transport infrastructure and digital connectivity in Pasco region</t>
  </si>
  <si>
    <t>https://www.gob.pe/institucion/mtc/noticias/320370-mas-de-s-4600-millones-suma-la-inversion-para-proyectos-de-transportes-e-internet-en-la-region-pasco</t>
  </si>
  <si>
    <t>Gap Closure Plan</t>
  </si>
  <si>
    <t>Regional projects such as drinking water and sanitation projects as well as 18 interventions through the Trabaja Peru program to generate employment</t>
  </si>
  <si>
    <t>https://www.gob.pe/institucion/minem/noticias/345190-gobierno-invierte-mas-de-s-215-millones-en-etapa-inicial-del-plan-de-cierre-de-brechas</t>
  </si>
  <si>
    <t>Government purchases from small businesses</t>
  </si>
  <si>
    <t>Government purchases of face masks and hospital garments from micro and small companies</t>
  </si>
  <si>
    <t>https://www.gob.pe/institucion/produce/noticias/315389-produce-compras-a-myperu-inicia-dos-nuevas-convocatorias-para-el-minsa-por-mas-de-s-70-millones</t>
  </si>
  <si>
    <t>Government purchases of uniforms and footwear for the Ministry of the Interior</t>
  </si>
  <si>
    <t>https://www.gob.pe/institucion/produce/noticias/314354-compras-a-myperu-inicia-nueva-convocatoria-de-uniformes-y-calzado-para-el-mininter-por-mas-de-s-371-millones</t>
  </si>
  <si>
    <t>Health care system support</t>
  </si>
  <si>
    <t>Funding to hire additional healthcare personnel</t>
  </si>
  <si>
    <t>https://www.gob.pe/institucion/minsa/noticias/324711-gobierno-destina-mas-de-s-154-millones-para-contratar-personal-de-salud</t>
  </si>
  <si>
    <t>Reduction in salaries of officials and civil servants for redistribution to health personnel</t>
  </si>
  <si>
    <t>https://www.gob.pe/institucion/mef/noticias/166687-el-gobierno-establece-reduccion-temporal-de-sueldos-de-funcionarios-y-servidores-del-poder-ejecutivo-a-favor-de-deudos-del-personal-de-salud</t>
  </si>
  <si>
    <t>Emergency Decree No. 063-2020</t>
  </si>
  <si>
    <t>Healthcare Spending</t>
  </si>
  <si>
    <t>Health funding, including for emergency care, access to care and comprehensive health care, additional measures for health personnel, strategic investments in health, and reserved funds to finance needs according to the development of COVID-19.</t>
  </si>
  <si>
    <t>Healthcare supply distribution</t>
  </si>
  <si>
    <t>Delivery of 37 tons of medical supplies to Puno and Arequipa</t>
  </si>
  <si>
    <t>https://www.gob.pe/institucion/minsa/noticias/341313-ministerio-de-salud-envio-mas-de-37-toneladas-de-suministros-medicos-a-puno-y-arequipa-para-enfrentar-la-covid-19</t>
  </si>
  <si>
    <t>Healthcare support</t>
  </si>
  <si>
    <t>Expansion and improvement of healthcare in Pasco:</t>
  </si>
  <si>
    <t>https://www.gob.pe/institucion/regionpasco/noticias/324547-mas-de-10-millones-de-soles-para-mejorar-la-atencion-a-asegurados-en-pasco</t>
  </si>
  <si>
    <t>Helping businesses digitalise</t>
  </si>
  <si>
    <t>Creating an initiative for the digitalisation of micro and small companies to mitigate their decreased revenues from traditional shopping</t>
  </si>
  <si>
    <t>https://www.gob.pe/institucion/produce/noticias/187854-produce-presento-alianza-estrategica-que-impulsara-digitalizacion-de-100-000-mypes-peruanas</t>
  </si>
  <si>
    <t>High speed internet for rural areas</t>
  </si>
  <si>
    <t>High speed internet services for more than 370 rural towns in Cusco</t>
  </si>
  <si>
    <t>https://www.gob.pe/institucion/mtc/noticias/323467-mas-de-200-mil-cusquenos-en-zonas-rurales-seran-beneficiados-con-internet-de-alta-velocidad</t>
  </si>
  <si>
    <t>Highway maintenance</t>
  </si>
  <si>
    <t>Rehabilitation and construction work on Autopista del Sol</t>
  </si>
  <si>
    <t>Housing , Construction and Sanitation</t>
  </si>
  <si>
    <t>Funding for water and urban and rural sanitation works, as part of the Peru en Marcha economic recovery project. Also includes funding for the Family Housing Bonus and the Good Payer Bonus, which are subsidies given to families for social housing through the Techo programmes and the New Mivivienda Credit.</t>
  </si>
  <si>
    <t>https://www.gob.pe/institucion/vivienda/noticias/514702-presupuesto-2022-contempla-s-1842-millones-para-obras-de-agua-y-bonos-de-vivienda</t>
  </si>
  <si>
    <t>Increase of Trabaja Peru budget</t>
  </si>
  <si>
    <t>Extra funding for the Trabaja Peru program to generate an additional 107 thousand temporary jobs</t>
  </si>
  <si>
    <t>https://www.gob.pe/institucion/trabajaperu/noticias/344890-generaremos-mas-de-107-mil-empleos-temporales-durante-el-2021</t>
  </si>
  <si>
    <t>Infrastructure funding to native communities</t>
  </si>
  <si>
    <t>Funding for cocoa cultivation and road infrastructure for 112 native communities</t>
  </si>
  <si>
    <t>https://www.gob.pe/institucion/devida/noticias/346252-pasco-devida-invirtio-mas-de-12-millones-de-soles-para-atender-a-112-comunidades-nativas-ashanincas-y-yaneshas</t>
  </si>
  <si>
    <t>Funding to restart work on previously abandoned or paralyzed projects</t>
  </si>
  <si>
    <t>https://www.gob.pe/institucion/regionpasco/noticias/323274-garantizan-466-millones-de-soles-para-culminacion-de-obras-en-pasco</t>
  </si>
  <si>
    <t>Internet access initiative</t>
  </si>
  <si>
    <t>Emergency decree to contract internet services for Peruvians in rural regions</t>
  </si>
  <si>
    <t>https://www.gob.pe/institucion/mtc/noticias/340894-mtc-lanza-medidas-para-que-3-2-millones-de-peruanos-accedan-a-internet</t>
  </si>
  <si>
    <t>Internet provision</t>
  </si>
  <si>
    <t>Funds to  finance the internet service of students and teachers of public universities</t>
  </si>
  <si>
    <t>https://www.gob.pe/institucion/minedu/noticias/340048-minedu-transferira-s-66-millones-a-universidades-publicas-para-que-estudiantes-y-docentes-tengan-internet</t>
  </si>
  <si>
    <t>Initiative to give more than a million people access to 4G technology</t>
  </si>
  <si>
    <t>https://www.gob.pe/institucion/pronatel/noticias/324847-mtc-promovera-inversiones-por-s-1580-millones-para-conectar-por-primera-vez-a-mas-de-1-millon-de-peruanos-con-internet-movil</t>
  </si>
  <si>
    <t>Investment for fishing landing</t>
  </si>
  <si>
    <t>Funds to build fishing landing in Arequipa region due to significant growth of sector</t>
  </si>
  <si>
    <t>https://www.gob.pe/institucion/produce/noticias/320221-produce-invierte-s-22-millones-en-desembarcadero-pesquero-en-arequipa</t>
  </si>
  <si>
    <t>Investment in hospital infrastructure</t>
  </si>
  <si>
    <t>Investment in ICU and hospitalization infrastructure including medical equipment at Huacho Regional Hospital to strengthen care for COVID patients by regional government of Lima</t>
  </si>
  <si>
    <t>https://www.gob.pe/institucion/regionlima/noticias/314622-modulos-de-uci-y-hospitalizacion-fortaleceran-atencion-a-pacientes-covid-19-en-huacho</t>
  </si>
  <si>
    <t>Irrigation infrastructure support</t>
  </si>
  <si>
    <t>Maintenance activities of canals in Chincha</t>
  </si>
  <si>
    <t>https://www.gob.pe/institucion/ana/noticias/320176-midagri-invierte-mas-de-1-millon-y-medio-en-mantenimiento-de-canales-de-riego-en-chincha</t>
  </si>
  <si>
    <t>Job creation program</t>
  </si>
  <si>
    <t>Additional funds to the Trabaja Peru program, which aim to generate 226 thousand temporary new jobs</t>
  </si>
  <si>
    <t>https://www.gob.pe/institucion/mtpe/noticias/187282-mtpe-trabaja-peru-contribuira-con-la-generacion-de-mas-de-220-mil-empleos-temporales-para-reactivar-economia</t>
  </si>
  <si>
    <t>Loans to SMEs—Reactiva Peru program</t>
  </si>
  <si>
    <t>Bank loans made available to SMEs, guaranteed by the government</t>
  </si>
  <si>
    <t>https://busquedas.elperuano.pe/normaslegales/decreto-legislativo-que-crea-el-programa-reactiva-peru-par-decreto-legislativo-no-1455-1865394-1/; https://home.kpmg/xx/en/home/insights/2020/04/peru-government-and-institution-measures-in-response-to-covid.html</t>
  </si>
  <si>
    <t>Local government support: Start Peru program</t>
  </si>
  <si>
    <t>Transfer to 58 municipalities to fund productive activities and projects such as road maintenance, reforestation, etc.</t>
  </si>
  <si>
    <t>https://www.gob.pe/institucion/devida/noticias/324832-devida-transfirio-recursos-por-mas-de-76-millones-de-soles-a-gobiernos-locales-para-fortalecer-el-desarrollo-alternativo</t>
  </si>
  <si>
    <t>Support to local governments to cover increased expenses on cleaning and sanitation products, work on infrastructure projects, and generate temporary jobs</t>
  </si>
  <si>
    <t>https://www.gob.pe/institucion/mef/noticias/304298-gobierno-aprueba-decreto-de-urgencia-que-amplia-las-transferencias-de-arranca-peru-en-mas-de-s-2-000-millones</t>
  </si>
  <si>
    <t>Lowered income tax</t>
  </si>
  <si>
    <t>Temporary suspension or reduction of payments of income tax for persons of the "third income category".</t>
  </si>
  <si>
    <t>https://www.gob.pe/institucion/mef/noticias/142595-poder-ejecutivo-dispuso-medida-temporal-que-suspende-o-reduce-los-pagos-por-impuesto-a-la-renta-de-tercera-categoria-para-este-ano</t>
  </si>
  <si>
    <t>Lowering ot VAT</t>
  </si>
  <si>
    <t>Extended and broadened the scope of application of the Special Regime for Early Recovery of the General Sales Tax (IGV), with the aim of promoting the acquisition of capital goods.</t>
  </si>
  <si>
    <t>https://www.gob.pe/institucion/mef/noticias/126097-gobierno-extiende-vigencia-del-regimen-de-Recuperación-anticipada-del-igv-hasta-diciembre-del-ano-2023</t>
  </si>
  <si>
    <t>LPG Discount Voucher</t>
  </si>
  <si>
    <t>S/18 discount for purchase of gas cylinder, with aim of reaching more than one million households in 2021</t>
  </si>
  <si>
    <t>https://www.gob.pe/institucion/minem/noticias/343595-mas-de-1-millon-de-hogares-recibiran-descuento-de-s-18-en-compra-de-balon-de-gas</t>
  </si>
  <si>
    <t>Medical supplies transfer</t>
  </si>
  <si>
    <t>Delivery of medical supply to northern regions</t>
  </si>
  <si>
    <t>https://www.gob.pe/institucion/minsa/noticias/324742-nuevo-lote-de-equipos-medicos-para-regiones-mas-afectadas-por-segunda-ola-de-la-covid-19</t>
  </si>
  <si>
    <t>Medical supply distribution</t>
  </si>
  <si>
    <t>328 tons of PPE and vaccines to Ica and Huanaco</t>
  </si>
  <si>
    <t>https://www.gob.pe/institucion/minsa/noticias/345254-ica-y-huanuco-recibieron-del-ministerio-de-salud-suministros-y-vacunas-contra-la-covid-19</t>
  </si>
  <si>
    <t>Regional distribution of 217 tons of medical supplies</t>
  </si>
  <si>
    <t>https://www.gob.pe/institucion/minsa/noticias/345143-minsa-abastece-con-217-toneladas-de-suministros-medicos-a-regiones-del-pais-y-lima-metropolitana</t>
  </si>
  <si>
    <t>Distribution of more than 15.5 million PPE to health facilities</t>
  </si>
  <si>
    <t>https://www.gob.pe/institucion/cenares/noticias/342995-ministerio-de-salud-entrego-mas-de-15-5-millones-de-equipos-de-proteccion-personal-a-establecimientos-de-salud</t>
  </si>
  <si>
    <t>Distribution of 247 tons of medical supplies in the month of January</t>
  </si>
  <si>
    <t>https://www.gob.pe/institucion/minsa/noticias/339920-minsa-distribuyo-mas-de-247-toneladas-de-suministros-medicos-a-nivel-nacional-en-lo-que-va-de-enero</t>
  </si>
  <si>
    <t>Medical supply provision</t>
  </si>
  <si>
    <t>Medical equipment delivery to hospitals in Apurimac</t>
  </si>
  <si>
    <t>https://www.gob.pe/institucion/minsa/noticias/326146-minsa-entrega-en-apurimac-equipos-medicos-y-balones-de-oxigeno-a-establecimientos-de-salud-y-hospitales</t>
  </si>
  <si>
    <t>Medical supply transfer</t>
  </si>
  <si>
    <t>Supply of oxygen to Huánuco region</t>
  </si>
  <si>
    <t>https://www.gob.pe/institucion/minsa/noticias/340129-minsa-y-gobierno-regional-san-martin-brindan-apoyo-con-oxigeno-a-la-region-huanuco</t>
  </si>
  <si>
    <t>Medicine and health equipment distribution</t>
  </si>
  <si>
    <t>Four tons of medicines and health equipment were transferred for the Loreto region</t>
  </si>
  <si>
    <t>https://www.gob.pe/institucion/pcm/noticias/325865-ejecutivo-suma-esfuerzos-para-distribuir-medicamentos-y-equipos-en-loreto</t>
  </si>
  <si>
    <t>MSME Export Support</t>
  </si>
  <si>
    <t>Through the Internationalisation Support Programme to promote MSMEs to recover by leveraging global economic recovery.</t>
  </si>
  <si>
    <t>https://www.gob.pe/institucion/mincetur/noticias/543960-se-destinan-s-20-millones-para-apoyar-proyectos-de-exportacion-de-mipymes-peruanas</t>
  </si>
  <si>
    <t>Payments to suspended workers</t>
  </si>
  <si>
    <t>Payment of S/760 to workers in perfect suspension of work</t>
  </si>
  <si>
    <t>https://www.gob.pe/institucion/mtpe/noticias/351061-ejecutivo-dispone-pago-de-s-760-a-trabajadores-en-suspension-perfecta-de-labores-y-a-pacientes-con-incapacidad-temporal-por-el-covid-19</t>
  </si>
  <si>
    <t>Payroll subsidy</t>
  </si>
  <si>
    <t>Subsidy of 35-55% of workers' salaries in April</t>
  </si>
  <si>
    <t>https://www.gob.pe/institucion/mtpe/noticias/344916-mtpe-subsidio-a-la-planilla-se-inicia-en-abril-y-promovera-mas-de-250-mil-puestos-de-trabajo</t>
  </si>
  <si>
    <t>Phone service provision</t>
  </si>
  <si>
    <t>Transfer to continue phone service free telephone line 113 to provide health and institutional information</t>
  </si>
  <si>
    <t>https://www.gob.pe/institucion/minsa/noticias/340796-mef-transfiere-al-minsa-s-17-4-millones-para-brindar-continuidad-a-la-linea-113-de-orientacion-a-la-comunidad</t>
  </si>
  <si>
    <t>Port investment</t>
  </si>
  <si>
    <t>Investment in mandatory port maintenance in port terminal of Salaverry</t>
  </si>
  <si>
    <t>Poverty Alleviation and Social Protection</t>
  </si>
  <si>
    <t>Spending on social programmes, including for farmers, pensioners, children, the disabled, and food baskets for the vulnerable.</t>
  </si>
  <si>
    <t>PPE delivery</t>
  </si>
  <si>
    <t>Delivery of more than 6 million protective equipment to health personnel</t>
  </si>
  <si>
    <t>https://www.gob.pe/institucion/minsa/noticias/341384-ministerio-de-salud-entrego-mas-de-seis-millones-de-equipos-de-proteccion-a-personal-de-salud-a-nivel-nacional</t>
  </si>
  <si>
    <t>PPE distribution</t>
  </si>
  <si>
    <t>Distribution of more than 2 million medical supplies (PPE) for workers administering the vaccine in Lima</t>
  </si>
  <si>
    <t>https://www.gob.pe/institucion/minsa/noticias/341557-el-ministerio-de-salud-distribuyo-mas-de-dos-millones-de-implementos-medicos-para-la-vacunacion-contra-la-covid-19</t>
  </si>
  <si>
    <t>PPE for region</t>
  </si>
  <si>
    <t>4 tons of PPE supplies delivered to Tumbes region to face pandemic</t>
  </si>
  <si>
    <t>https://www.gob.pe/institucion/minsa/noticias/320225-ministerio-de-salud-a-traves-de-cenares-apoya-a-tumbes-para-afrontar-la-covid-19</t>
  </si>
  <si>
    <t>Production Sector Investments</t>
  </si>
  <si>
    <t>Financing the improvement and expansion of 23 Fishing Landing Stations, projects to improve the infrastructure and equipment of public CITEs, and innovation subprojects in fishing and aquaculture</t>
  </si>
  <si>
    <t>https://www.gob.pe/institucion/produce/noticias/528884-ministro-quispe-produce-destinara-mas-de-s-345-millones-para-inversiones-en-el-2022</t>
  </si>
  <si>
    <t>Public investment to reduce deforestation</t>
  </si>
  <si>
    <t>Four projects to reduce deforestation and effects of climate change through the Bosques program</t>
  </si>
  <si>
    <t>https://www.gob.pe/institucion/minam/noticias/348048-invertiran-us-50-000-000-de-dolares-para-reducir-la-deforestacion-en-once-regiones-de-la-amazonia-peruana</t>
  </si>
  <si>
    <t>Pulse oximeter distribution</t>
  </si>
  <si>
    <t>Distribution of 11,602 pulse oximeters to 182 health establishments</t>
  </si>
  <si>
    <t>https://www.gob.pe/institucion/minsa/noticias/341383-empieza-reparto-de-11-mil-pulsioximetros-entregados-por-el-minsa-a-la-region-lambayeque</t>
  </si>
  <si>
    <t>Delivery of pulse oximeters to Lima Centro</t>
  </si>
  <si>
    <t>https://www.gob.pe/institucion/minsa/noticias/324725-minsa-entrega-pulsioximetros-y-equipos-de-proteccion-personal-a-30-comites-comunitarios-de-lima-centro</t>
  </si>
  <si>
    <t>Distribution of more than 80,000 pulse oximeters to hospitals</t>
  </si>
  <si>
    <t>https://www.gob.pe/institucion/minsa/noticias/324119-minsa-distribuyo-mas-de-80-000-pulsioximetros-a-nivel-nacional-para-control-temprano-de-la-covid-19</t>
  </si>
  <si>
    <t>Reactivation and Promoton of Craft Activity</t>
  </si>
  <si>
    <t>Benefit Artisanal economic units that face liquidity problems and other economic impacts due to the COVID-19 Pandemic</t>
  </si>
  <si>
    <t>https://www.gob.pe/institucion/mincetur/noticias/545550-s-11-millones-se-invertira-en-reactivar-y-promover-actividad-artesanal</t>
  </si>
  <si>
    <t>Emergency Decree No. 095-2021</t>
  </si>
  <si>
    <t>Regional infrastructure project</t>
  </si>
  <si>
    <t>Investment by the Regional Government of Lima in infrastructure in Huacho in order to modernize the city</t>
  </si>
  <si>
    <t>https://www.gob.pe/institucion/regionlima/noticias/315739-acuerdan-proyectos-de-inversion-para-la-reactivacion-Económica-y-modernizacion-de-huacho</t>
  </si>
  <si>
    <t>Regional infrastructure support</t>
  </si>
  <si>
    <t>Construction, rehabilitation, and maintenance of highway, bridges, ports, and airports in Piura, as well as financing for digital connectivity improvement</t>
  </si>
  <si>
    <t>https://www.gob.pe/institucion/mtc/noticias/319515-proyectos-de-conectividad-terrestre-y-digital-para-piura-comprometen-una-inversion-superior-a-los-s-5-200-millones</t>
  </si>
  <si>
    <t>Intervention of highways and roads, and fitting of 43 bridges</t>
  </si>
  <si>
    <t>Reconstruction with Changes Program</t>
  </si>
  <si>
    <t>Investment in maintaining local roads to create employment in the region</t>
  </si>
  <si>
    <t>Arranca Peru</t>
  </si>
  <si>
    <t>Investment in road maintenance projects on the Yauyos province in order to generate jobs in the region and promote rural agriculture</t>
  </si>
  <si>
    <t>https://www.gob.pe/institucion/regionlima/noticias/315573-grl-invierte-2-5-millones-de-soles-en-vias-para-integrar-pueblos-altoandinos-de-yauyos</t>
  </si>
  <si>
    <t>Road maintenance and bridge construction program in La Libertad region</t>
  </si>
  <si>
    <t>Road maintenance program in Cajamarca to create jobs and contribute to economic reactivation in the region</t>
  </si>
  <si>
    <t>https://www.gob.pe/institucion/mtc/noticias/325045-arranca-peru-mas-de-2700-km-de-vias-vecinales-reciben-mantenimiento-periodico-en-cajamarca</t>
  </si>
  <si>
    <t>Road maintenance in Puno</t>
  </si>
  <si>
    <t>Road maintenance in Puno through Start Peru program that will create more than 40,000 indirect jobs</t>
  </si>
  <si>
    <t>https://www.gob.pe/institucion/mtc/noticias/348108-mantenimientos-de-vias-en-puno-continuan-con-s-366-millones-que-entrego-el-mtc-para-4104-kilometros</t>
  </si>
  <si>
    <t>Sanitation and road infrastructure projects</t>
  </si>
  <si>
    <t>Four sanitation and road infrastructure projects for the Amazon region, part of 50 project to be implemented through work for taxes mechanism</t>
  </si>
  <si>
    <t>https://www.gob.pe/institucion/vivienda/noticias/348098-obras-por-impuestos-ministerio-de-vivienda-cuenta-con-cartera-de-proyectos-para-region-amazonas-por-mas-de-s-16-millones</t>
  </si>
  <si>
    <t>Sanitation services</t>
  </si>
  <si>
    <t>Funding for provision of sanitary water</t>
  </si>
  <si>
    <t>https://www.gob.pe/institucion/vivienda/noticias/325718-ministerio-de-vivienda-destinara-s-427-millones-a-empresas-de-agua-para-garantizar-abastecimiento-y-continuidad-de-proyectos</t>
  </si>
  <si>
    <t>Scholarships for training programs</t>
  </si>
  <si>
    <t>3,000 scholarships to unemployed people or those earning less than S/2,400 to participate in training programs</t>
  </si>
  <si>
    <t>https://www.gob.pe/institucion/mtpe/noticias/348372-mtpe-otorgara-3000-becas-a-personas-desempleadas-o-que-ganen-menos-de-s-2-400</t>
  </si>
  <si>
    <t>Somos Artesania Contest</t>
  </si>
  <si>
    <t>Subsidies to boost handicraft businesses at the national level for 1886 artisans who won a government contest.</t>
  </si>
  <si>
    <t>https://www.gob.pe/institucion/mincetur/noticias/571194-1886-artesanos-ganaron-concurso-somos-artesania-y-recibiran-subvenciones-por-s-5-mil</t>
  </si>
  <si>
    <t>Subsidy for families living in poverty</t>
  </si>
  <si>
    <t>S/600 to households living in poverty in 10 regions (Áncash, Pasco, Huánuco, Junín, Huancavelica , Ica, Apurímac, Lima Region, Metropolitan Lima and Callao)</t>
  </si>
  <si>
    <t>https://www.gob.pe/institucion/munijepelacio/noticias/340330-nuevo-bono-de-s-600-busca-minimizar-afectacion-Económica-de-los-hogares-en-pobreza-o-pobreza-extrema-de-las-10-regiones-en-alerta-extrema</t>
  </si>
  <si>
    <t>Subsidy for Formal Workers</t>
  </si>
  <si>
    <t>Subsidy of S/70 per month to formal workers with salaries up to S/2000 to improve the purchasing power of more than 2.5 million people inn vulnerable situations</t>
  </si>
  <si>
    <t>https://www.gob.pe/institucion/mtpe/noticias/548564-se-otorgara-subsidio-de-s-70-mensuales-a-trabajadores-formales-con-sueldos-de-hasta-dos-mil-soles</t>
  </si>
  <si>
    <t>Supply Market Modernisation</t>
  </si>
  <si>
    <t>ProInnovate programme to allocate funds to trade centres to improve the supply chain nationwide (for food markets, specifically)</t>
  </si>
  <si>
    <t>https://www.gob.pe/institucion/produce/noticias/523992-produce-destinara-s-8-3-millones-para-la-modernizacion-de-mercados-de-abastos-a-nivel-nacional</t>
  </si>
  <si>
    <t>Support to artists and tour guides</t>
  </si>
  <si>
    <t>Earmarked grants for artists and tour guides whose main income relies on revenue from tourism</t>
  </si>
  <si>
    <t>https://www.gob.pe/institucion/mincetur/noticias/304783-gobierno-peruano-destina-s-18-millones-para-artesanos-y-guias-oficiales-de-turismo</t>
  </si>
  <si>
    <t>Support to businesses in the tourism sector</t>
  </si>
  <si>
    <t>Established a business support fund for SMEs in the tourism and hospitality industry</t>
  </si>
  <si>
    <t>https://www.gob.pe/institucion/mincetur/noticias/189276-gobierno-peruano-crea-el-fae-turismo-con-s-500-millones-y-transfiere-s-50-millones-a-turismo-emprende</t>
  </si>
  <si>
    <t>Support to MSMEs in the tourism sector</t>
  </si>
  <si>
    <t>Liquidity support to micro and small businesses within the tourism sector through the government agency FAE Tourism. The program is expected to reach 20 000 enterprises.</t>
  </si>
  <si>
    <t>https://www.gob.pe/institucion/mincetur/noticias/297441-mypes-del-sector-turismo-podran-acceder-en-los-proximos-dias-a-los-recursos-del-fae-turismo</t>
  </si>
  <si>
    <t>Support to vulnerable households and families</t>
  </si>
  <si>
    <t>Subsidy to poor families in rural areas of 760 soles</t>
  </si>
  <si>
    <t>https://www.gob.pe/institucion/mef/noticias/126662-el-gobierno-autoriza-subsidio-de-s-760-para-hogares-pobres-y-pobres-extremos-en-el-ambito-rural</t>
  </si>
  <si>
    <t>Technological vouchers</t>
  </si>
  <si>
    <t>Technological vouchers for companies affected by the pandemic to provide technology and innovation services</t>
  </si>
  <si>
    <t>https://www.gob.pe/institucion/itp/noticias/323504-mas-de-un-millon-de-soles-en-servicios-especializados-e-innovadores-financio-el-itp-red-cite-a-traves-del-uso-de-vales-tecnologicos</t>
  </si>
  <si>
    <t>Test distribution</t>
  </si>
  <si>
    <t>Supply of 15,000 antigen tests to Apurímac region</t>
  </si>
  <si>
    <t>https://www.gob.pe/institucion/minsa/noticias/340128-apurimac-empezo-a-distribuir-las-15-mil-pruebas-antigenicas-enviadas-por-el-minsa-para-la-deteccion-de-la-covid-19</t>
  </si>
  <si>
    <t>Tour Guide Reactivation</t>
  </si>
  <si>
    <t>Strategy "Guiding Tourism to Reactivation" to support tour guides throughout the country. This will benefit 6000 tour guides with competitive subsidies.</t>
  </si>
  <si>
    <t>https://www.gob.pe/institucion/mincetur/noticias/548270-mincetur-fondo-de-32-millones-de-soles-permitira-impulsar-la-reactivacion-de-los-guias-de-turismo</t>
  </si>
  <si>
    <t>Emergency Decree No. 096-2021</t>
  </si>
  <si>
    <t>Tourism Emprende Program: first contest</t>
  </si>
  <si>
    <t>27 million for around 400 SMEs that win financing from the program</t>
  </si>
  <si>
    <t>https://www.gob.pe/institucion/mincetur/noticias/343561-s-27-millones-para-el-sector-turismo-mincetur-anuncia-nueva-convocatoria-del-programa-turismo-emprende</t>
  </si>
  <si>
    <t>Tourism Sector Development</t>
  </si>
  <si>
    <t>Strengthen and recover the tourism sector by increasing competitiveness and building and infrastructure capacity.</t>
  </si>
  <si>
    <t>Training of health workers</t>
  </si>
  <si>
    <t>Program in Lima training citizens as community health guardians to promote COVID mitigation guidelines</t>
  </si>
  <si>
    <t>https://www.gob.pe/institucion/regionlima/noticias/316950-diresa-promueve-la-participacion-ciudadana-para-fortalecer-la-prevencion-contra-el-covid-19</t>
  </si>
  <si>
    <t>Transfer for mental health support</t>
  </si>
  <si>
    <t>Authorization of budget to finance 133 current mental health sectors, implement 15 new services and create 1505 jobs in mental health support</t>
  </si>
  <si>
    <t>https://www.gob.pe/institucion/minsa/noticias/340230-gobierno-transfiere-mas-de-70-millones-de-soles-a-regiones-para-dar-continuidad-y-fortalecer-los-servicios-de-salud-mental-en-el-pais</t>
  </si>
  <si>
    <t>Transfer for school hygiene measures</t>
  </si>
  <si>
    <t>Transfer of funds for school maintenance and improved hygiene</t>
  </si>
  <si>
    <t>https://www.gob.pe/institucion/pronied/noticias/342170-pronied-destina-s-365-millones-para-el-mantenimiento-de-54-mil-colegios</t>
  </si>
  <si>
    <t>Transfer for vaccine purchase</t>
  </si>
  <si>
    <t>Transfer to Ministry of Health for financing of vaccine purchases</t>
  </si>
  <si>
    <t>https://www.gob.pe/institucion/minsa/noticias/343349-aprueban-transferencia-por-mas-de-200-millones-a-favor-del-ministerio-de-salud</t>
  </si>
  <si>
    <t>Transfer to maintain isolation centers</t>
  </si>
  <si>
    <t>Transfer to finance Centers for Attention and Temporary Isolation (CAAT) until March 2021 for health personnel who work with COVID-19 sample processing activities</t>
  </si>
  <si>
    <t>https://www.gob.pe/institucion/minsa/noticias/339909-destinan-mas-de-s-79-millones-para-garantizar-los-centros-de-atencion-y-aislamiento-temporal-que-atienden-casos-covid-19</t>
  </si>
  <si>
    <t>Transfer to MINSA</t>
  </si>
  <si>
    <t>Transfer of 4 budget items to the Ministry of Health (MINSA) to strengthen epidemiological surveillance and the first level of care, as well as finance health interventions in the Peruvian Amazon.</t>
  </si>
  <si>
    <t>https://www.gob.pe/institucion/minsa/noticias/552140-gobierno-transfiere-al-minsa-mas-de-s-92-millones-para-fortalecer-la-lucha-contra-la-covid-19</t>
  </si>
  <si>
    <t>Transfer to Work Peru</t>
  </si>
  <si>
    <t>Transfer to Work Peru to create 2,465 formal temporary jobs.</t>
  </si>
  <si>
    <t>https://www.gob.pe/institucion/mtpe/noticias/564178-aprueban-transferencia-de-mas-de-s-3-millones-a-trabaja-peru-para-financiar-40-obras-en-ayacucho-ica-y-san-martin</t>
  </si>
  <si>
    <t>Transfer to Work Peru to finance 242 immediate intervention activities in targeted districts of Ayacucho, and other districts in emergency. This will generate approximately 13,000 jobs.</t>
  </si>
  <si>
    <t>https://www.gob.pe/institucion/mtpe/noticias/553858-trabaja-peru-financiara-actividades-por-mas-de-28-millones-en-distintas-provincias-de-ayacucho</t>
  </si>
  <si>
    <t>Transfer to Work Peru to generate 90,000 jobs nationwide.</t>
  </si>
  <si>
    <t>https://www.gob.pe/institucion/mtpe/noticias/551391-el-mtpe-transfiere-mas-de-s-200-millones-a-trabaja-peru-para-financiar-mas-de-90-mil-empleos-temporales-a-nivel-nacional</t>
  </si>
  <si>
    <t>Transfers to hospitals</t>
  </si>
  <si>
    <t>Transfers to ensure timely supply of medicines, supplies , materials and medical procedures for the care of the insured and financing priority health care</t>
  </si>
  <si>
    <t>https://www.gob.pe/institucion/sis/noticias/350276-mas-de-s-930-millones-transfirio-el-sis-a-establecimientos-de-salud-a-nivel-nacional-para-garantizar-cobertura-de-asegurados</t>
  </si>
  <si>
    <t>Transport Development</t>
  </si>
  <si>
    <t>The improvement of the National Rail System, road network, the security of transport infrastructure and services, and airport, railway, and neighbourhood road maintenance. Assume that the 19.578bn allocation is equally divided between (i) rail and (ii) other non-clean transport solutions. This policy entry represents (i)</t>
  </si>
  <si>
    <t>Transport financing</t>
  </si>
  <si>
    <t>Financing for the Metropolitano transport system to reduce the impact on the company caused by the reduction of passengers due to COVID</t>
  </si>
  <si>
    <t>https://www.gob.pe/institucion/mtc/noticias/319390-autorizan-transferencia-de-s-16-422-507-a-atu-para-financiar-la-continuidad-del-servicio-del-metropolitano</t>
  </si>
  <si>
    <t>Transportation and communication projects (Amazon)</t>
  </si>
  <si>
    <t>Investment in road infrastructure and internet provision in the Amazon</t>
  </si>
  <si>
    <t>https://www.gob.pe/institucion/mtc/noticias/345924-mas-de-s-900-millones-para-proyectos-de-transportes-y-comunicaciones-en-la-region-amazonas</t>
  </si>
  <si>
    <t>Transportation and communication projects (Cusco)</t>
  </si>
  <si>
    <t>Investment in road infrastructure and internet provision in Cusco</t>
  </si>
  <si>
    <t>https://www.gob.pe/institucion/mtc/noticias/348107-mtc-mas-de-s-11-800-millones-para-proyectos-de-transportes-y-comunicaciones-en-cusco</t>
  </si>
  <si>
    <t>Transportation and communication projects (Lambayeque)</t>
  </si>
  <si>
    <t>Investment in road infrastructure and internet provision in Lambayeque</t>
  </si>
  <si>
    <t>https://www.gob.pe/institucion/mtc/noticias/348101-inversion-de-mas-de-s-8400-millones-esta-comprometida-en-proyectos-de-transportes-e-internet-para-lambayeque</t>
  </si>
  <si>
    <t>Turismo Emprende Program 2021/2022</t>
  </si>
  <si>
    <t>Funds for co-financing of tourism projects of up to 90% of the project cost</t>
  </si>
  <si>
    <t>https://www.gob.pe/institucion/mincetur/noticias/512598-turismo-emprende-mincetur-destina-s-18-millones-para-reactivar-mypes-turisticas</t>
  </si>
  <si>
    <t>Universal Family Bonds Second Bonus</t>
  </si>
  <si>
    <t>Second round of bonuses of 760 soles to families</t>
  </si>
  <si>
    <t>Emergency Decree No.098-2020</t>
  </si>
  <si>
    <t>Urban development projects</t>
  </si>
  <si>
    <t>Investment in six urban development projects in La Libertad</t>
  </si>
  <si>
    <t>https://www.gob.pe/institucion/vivienda/noticias/348887-la-libertad-aprueban-planes-de-desarrollo-urbano-que-contemplan-cartera-de-inversion-de-s-1420-millones</t>
  </si>
  <si>
    <t>Urban habitation projects</t>
  </si>
  <si>
    <t>Funds for the completion of housing projects in Piura stopped due to COVID</t>
  </si>
  <si>
    <t>https://www.gob.pe/institucion/vivienda/noticias/325933-ministerio-de-vivienda-transferira-hasta-s-2-9-millones-para-culminar-proyecto-una-sola-fuerza</t>
  </si>
  <si>
    <t>Urban infrastructure projects</t>
  </si>
  <si>
    <t>50 water and sanitation and urban infrastructure projects to maybe be executed through private companies in the Works for Taxes program (public investment mechanism)</t>
  </si>
  <si>
    <t>https://www.gob.pe/institucion/proinversion/noticias/344924-ministerio-de-vivienda-presenta-50-proyectos-de-obras-por-impuestos-por-mas-de-s-1-450-millones</t>
  </si>
  <si>
    <t>Vaccination program</t>
  </si>
  <si>
    <t>Transfer of funds to support COVID vaccine program</t>
  </si>
  <si>
    <t>https://www.gob.pe/institucion/mef/noticias/324765-mef-transfiere-cerca-de-s-94-millones-al-ministerio-de-salud-para-actividades-en-el-marco-de-la-aplicacion-de-la-vacuna-contra-el-coronavir</t>
  </si>
  <si>
    <t>Purchase of 20 million doses of the vaccine</t>
  </si>
  <si>
    <t>https://www.gob.pe/institucion/minsa/noticias/507238-el-peru-firmo-contratos-de-adquisicion-por-98-8-millones-de-dosis-de-la-vacuna-contra-la-covid-19</t>
  </si>
  <si>
    <t>Ventilator provision</t>
  </si>
  <si>
    <t>Delivery of 20 ventilators to two hospitals by the Ministry of Health</t>
  </si>
  <si>
    <t>https://www.gob.pe/institucion/minsa/noticias/323799-minsa-entrega-20-ventiladores-mecanicos-en-lima-y-en-la-libertad-para-reforzar-el-tercer-nivel-de-atencion</t>
  </si>
  <si>
    <t>Vocational program</t>
  </si>
  <si>
    <t>Free vocational guidance and information service program for young people</t>
  </si>
  <si>
    <t>https://www.gob.pe/institucion/mtpe/noticias/341081-el-mtpe-brindo-orientacion-vocacional-a-mas-de-16-mil-jovenes-de-lima-metropolitana</t>
  </si>
  <si>
    <t>Wood processing and agro-industrial plant</t>
  </si>
  <si>
    <t>Investment in construction of wood processing and agricultural plant where SMEs can add value to goods and guarantee export quality</t>
  </si>
  <si>
    <t>https://www.gob.pe/institucion/itp/noticias/323905-itp-citeproductivo-madre-de-dios-presenta-servicios-con-inversion-superior-a-los-18-millones-de-soles</t>
  </si>
  <si>
    <t>Work Peru Programme</t>
  </si>
  <si>
    <t>Transfers to local and regional governments to facilitate the creation of 165 million temporary jobs within the economy.</t>
  </si>
  <si>
    <t>Yanapay Peru program</t>
  </si>
  <si>
    <t>Delivery of 350 soles to approximately 13.5 million people whose income has been affected by the pandemic</t>
  </si>
  <si>
    <t>https://www.gob.pe/institucion/pcm/noticias/512637-ejecutivo-entregara-apoyo-economico-yanapay-peru-para-atender-a-peruanos-mas-afectados-por-la-pandemia</t>
  </si>
  <si>
    <t>Philippines</t>
  </si>
  <si>
    <t>Assistance for SMEs</t>
  </si>
  <si>
    <t>PHP</t>
  </si>
  <si>
    <t>Assistance to Agri-Fishery</t>
  </si>
  <si>
    <t>Targeted Intervention for critically impacted industries. Funding split evenly between agriculture and fishing archetypes (56bn PHP total)</t>
  </si>
  <si>
    <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t>
  </si>
  <si>
    <t>ARISE Philippines</t>
  </si>
  <si>
    <t>Bill No. 6815</t>
  </si>
  <si>
    <t>Assistance to Industry and Service Sectors</t>
  </si>
  <si>
    <t>Targeted Intervention for critically impacted industries</t>
  </si>
  <si>
    <t>Assistance to micro-entrepreneurs</t>
  </si>
  <si>
    <t>assistance to micro-entrepreneurs affected by calamities in the from of enterprise development training and livelihood kits worth Php5,000 to Php 8,000, and business mentoring under DTI Livelihood Seeding Program.</t>
  </si>
  <si>
    <t>http://www.sgv.ph/wp-content/uploads/2020/05/PH-Stimulus-Package_SGV-Edition-1.pdf</t>
  </si>
  <si>
    <t>Assistance to MSME+ (DTI)</t>
  </si>
  <si>
    <t>Assistance to students</t>
  </si>
  <si>
    <t>Immediate response to avoid layoffs</t>
  </si>
  <si>
    <t>Assistance to Tourism</t>
  </si>
  <si>
    <t>Assistance to Transport</t>
  </si>
  <si>
    <t>Cash Aid Program</t>
  </si>
  <si>
    <t>PHP 205 billion cash aid program (1.1 percent of 2019 GDP) for 18 million low-income households, under which eligible households are expected to receive cash transfers of between PHP 5,000 and PHP 8,000 a month for a period of two months</t>
  </si>
  <si>
    <t>https://cnnphilippines.com/news/2020/4/8/COVID-19-response-money-trail.html?fbclid=IwAR1MsKP8r_tC_gMh2j4JWa7EtnUXxDRj8SBJblYhhF6ygT23Lh07Rn2y9Gs</t>
  </si>
  <si>
    <t>Emergency Subsidy Program</t>
  </si>
  <si>
    <t>Cash for Work (DOLE)</t>
  </si>
  <si>
    <t>COVID-19 Unemployment Reduction Economic Stimulus Act</t>
  </si>
  <si>
    <t>Under the measure, ₱500 billion will be released for three years to fund infrastructure projects related to health, education, agriculture, and infrastructure and livelihood projects. Assume funding evenly split. (1/4) Agriculture infrastructure.</t>
  </si>
  <si>
    <t>https://cnnphilippines.com/news/2020/6/4/House-approves-stimulus-package-third-reading.html</t>
  </si>
  <si>
    <t>CURES Act</t>
  </si>
  <si>
    <t>Bill No. 6920</t>
  </si>
  <si>
    <t>Under the measure, ₱500 billion will be released for three years to fund infrastructure projects related to health, education, agriculture, and infrastructure and livelihood projects. Assume funding evenly split. (1/4) Health infrastructure.</t>
  </si>
  <si>
    <t>Under the measure, ₱500 billion will be released for three years to fund infrastructure projects related to health, education, agriculture, and infrastructure and livelihood projects. Assume funding evenly split. (1/4) Infrastructure and livelihood projects.</t>
  </si>
  <si>
    <t>Under the measure, ₱500 billion will be released for three years to fund infrastructure projects related to health, education, agriculture, and infrastructure and livelihood projects. Assume funding evenly split. (1/4) Education infrastructure.</t>
  </si>
  <si>
    <t>Credit Guarantee for small businesses</t>
  </si>
  <si>
    <t>Credit guarantee for small businesses and support to the agriculture sector</t>
  </si>
  <si>
    <t>Enhanced BBB</t>
  </si>
  <si>
    <t>To run for a further 3 years starting in 2021 (David: this is a general infrastructure programme, mostly transport)</t>
  </si>
  <si>
    <t>Retrofitting public buildings as quarantine facilities</t>
  </si>
  <si>
    <t>Loan Restructuring for vulnerable households</t>
  </si>
  <si>
    <t>Loans for MSME</t>
  </si>
  <si>
    <t>Locally developed Covid19 detection kit funding</t>
  </si>
  <si>
    <t>Developed by UP-National Institute of Health</t>
  </si>
  <si>
    <t>Medical Response</t>
  </si>
  <si>
    <t>National Budget for FY 2021 - “Reset, Rebound, and Recover: Investing for Resiliency and Sustainability”</t>
  </si>
  <si>
    <t>Carrying the theme “Reset, Rebound, and Recover: Investing for Resiliency and Sustainability”, the FY 2021 national budget will help the nation reset by addressing the pandemic, rebound by boosting infrastructure development and by generating job opportunities, and rebuild by assisting communities adapt to the post-pandemic life.</t>
  </si>
  <si>
    <t>https://www.dbm.gov.ph/index.php/secretary-s-corner/press-releases/list-of-press-releases/1778-prrd-signs-the-p4-506-trillion-national-budget-for-fy-2021</t>
  </si>
  <si>
    <t>National Development Corp</t>
  </si>
  <si>
    <t>Reforms for sustainable and strong economic growth</t>
  </si>
  <si>
    <t>Pantawid Pamilyang Pilipino Program</t>
  </si>
  <si>
    <t>Family food packs to 69,200 families</t>
  </si>
  <si>
    <t>Rehabilitation financing to micro and small enterprises</t>
  </si>
  <si>
    <t>Micro enterprises (with asset size of not more than P3M) may borrow P10,000 up to P200,000, while small enterprise (with asset size of not more than P10M) may borrow up to P500,000. This program will commence once quarantine restrictions are lifted.</t>
  </si>
  <si>
    <t>Social Protection for Vulnerable Workers</t>
  </si>
  <si>
    <t>Social protection measures for vulnerable workers, including for displaced and overseas Filipino workers (0.3 percent of 2019 GDP)</t>
  </si>
  <si>
    <t>SSS Unemployment benefits</t>
  </si>
  <si>
    <t>Unemployment benefits for up to 60,000 workers to cover unemployment resulting
from the economic fallout to their companies due to COVID-19.</t>
  </si>
  <si>
    <t>Support for primary industries</t>
  </si>
  <si>
    <t>Subsidies for farmers and fisherfolk. Assume funding evenly split between agriculture and fishing archetypes (2.8bn PHP total).</t>
  </si>
  <si>
    <t>Support for Tourism Sector</t>
  </si>
  <si>
    <t>Helping hotels and tourism agencies primarily</t>
  </si>
  <si>
    <t>Sustained relief efforts</t>
  </si>
  <si>
    <t>From federal government to local government units</t>
  </si>
  <si>
    <t>Bayanihan Grant</t>
  </si>
  <si>
    <t>TESDA reskilling</t>
  </si>
  <si>
    <t>Online upskilling and reskilling programs worth by the Technical Education and Skills Development Authority (TESDA) to temporary disadvantaged and displaced workers.</t>
  </si>
  <si>
    <t>Test kits and hospital gear</t>
  </si>
  <si>
    <t>Additional support for underfunded hospitals</t>
  </si>
  <si>
    <t>TUPAD + CAMP</t>
  </si>
  <si>
    <t>Temporary employment for displaced workers and financial assistance for low income households</t>
  </si>
  <si>
    <t>Initial Stimulus Package</t>
  </si>
  <si>
    <t>27.1 Billion PHP</t>
  </si>
  <si>
    <t>Wage Subsidies (DOLE)</t>
  </si>
  <si>
    <t>Poland</t>
  </si>
  <si>
    <t>Aid for artists</t>
  </si>
  <si>
    <t>Additional funding for SA.56922</t>
  </si>
  <si>
    <t>PLN</t>
  </si>
  <si>
    <t>https://ec.europa.eu/competition/state_aid/cases1/202020/285957_2156211_22_2.pdf</t>
  </si>
  <si>
    <t>Financial Shield</t>
  </si>
  <si>
    <t>SA. 56922 (2020/N)</t>
  </si>
  <si>
    <t>Aid for damage compensation and to improve the liquidity of undertakings affected by the COVID-19 outbreak 2.0.</t>
  </si>
  <si>
    <t>The measure provides aid in the from of loans at subsidised interest rates combined with a partial write-off of those loans (capital rebate) for the compensation of damage to beneficiaries that have suffered from both damage and liquidity shortages due to the COVID-19 outbreak as a result of the containment measures related thereto. The total value of the measure is PLN 7.5 billion. The measure targets large enterprises.</t>
  </si>
  <si>
    <t>https://ec.europa.eu/competition/elojade/isef/case_details.cfm?proc_code=3_SA_62752</t>
  </si>
  <si>
    <t>State Aid SA.62752 (2021/N)</t>
  </si>
  <si>
    <t>SA.62752</t>
  </si>
  <si>
    <t>Aid for firms</t>
  </si>
  <si>
    <t>State aid in the from of grants or repayable assistance under operational programmes for 2014 - 2020 to support the Polish economy in connection with the occurrence of the COVID-19 pandemic outbreak. Co-financed by European Structural and Investment Funds</t>
  </si>
  <si>
    <t>https://ec.europa.eu/competition/state_aid/cases1/202018/285700_2151298_41_2.pdf</t>
  </si>
  <si>
    <t>SA.57015</t>
  </si>
  <si>
    <t>Aid in the from of guarantees on factoring products</t>
  </si>
  <si>
    <t>Support for companies that are severely affected by the coronavirus outbreak through factoring, a financial service that provides an alternative source of working capital.</t>
  </si>
  <si>
    <t>https://ec.europa.eu/competition/state_aid/cases1/202031/287222_2177132_36_2.pdf</t>
  </si>
  <si>
    <t>SA. 57452 (2020/N)</t>
  </si>
  <si>
    <t>Aid to producers of ornamental plants (chrysanthemums)</t>
  </si>
  <si>
    <t>180 mln was allocated to fund a roll-out of aid to the producers of ornamental plants</t>
  </si>
  <si>
    <t>https://ec.europa.eu/competition/state_aid/cases1/202127/289329_2212927_36_2.pdf</t>
  </si>
  <si>
    <t>State Aid SA.59382 (2020/N)</t>
  </si>
  <si>
    <t>State Aid SA.59382</t>
  </si>
  <si>
    <t>Air quality investments</t>
  </si>
  <si>
    <t>"Clean Air 2.0" program, aiming to support the replacement of boilers and improve insulation, ultimately aiming to improve air quality in cities and small towns.</t>
  </si>
  <si>
    <t>https://czystepowietrze.gov.pl/rusza-program-czyste-powietrze-2-0/</t>
  </si>
  <si>
    <t>Airport support</t>
  </si>
  <si>
    <t>14 airports in Poland received public funding to maintain a minimum operational readiness.</t>
  </si>
  <si>
    <t xml:space="preserve">https://www.gov.pl/web/infrastruktura/ponad-140-mln-zl-rzadowego-wsparcia-dla-lotnisk ; https://ec.europa.eu/competition/state_aid/cases1/202047/288294_2210477_93_2.pdf </t>
  </si>
  <si>
    <t>SA. 58212 (2020/N)/SA. 59017 (2020/N)</t>
  </si>
  <si>
    <t>Alteration of a scheme of loans for tourism industry</t>
  </si>
  <si>
    <t>This measure postpones the timeframe of the repayment of loans granted under existing schemes for the tourism operators. Due to the COVID pandemic, in 2020 many package holidays were cancelled. The state covered reimbursements for the cancelled trips. The tour operators need to repay this amount, but this measure extends the time-line of repayment.</t>
  </si>
  <si>
    <t>https://ec.europa.eu/competition/state_aid/cases1/202123/294245_2281629_69_2.pdf , https://ec.europa.eu/competition/state_aid/cases1/202039/287812_2191234_87_2.pdf</t>
  </si>
  <si>
    <t>State Aid SA.62231 (2021/NN)</t>
  </si>
  <si>
    <t>SA.62231 , SA.58102</t>
  </si>
  <si>
    <t>Alteration of the support scheme for undertakings operating within tourism and culture sectors</t>
  </si>
  <si>
    <t>This measure increases the total amount of funding given to a standstill benefit for undertakings in the sectors of culture and tourism. Further, it includes several different types of undertakings, including hotels, sport facilities and tour operators.</t>
  </si>
  <si>
    <t>https://ec.europa.eu/competition/state_aid/cases1/202123/294245_2281629_69_2.pdf, https://ec.europa.eu/competition/state_aid/cases1/202039/287812_2191234_87_2.pdf</t>
  </si>
  <si>
    <t>SA.62231, SA.58102</t>
  </si>
  <si>
    <t>Anti-crisis measures in the from of loans and guarantees financed from the re-use of resources returned from 2007-2013 financial instruments</t>
  </si>
  <si>
    <t>The measure provides aid in the from of guarantees on loans and subsidised interest rates.</t>
  </si>
  <si>
    <t>https://ec.europa.eu/competition/state_aid/cases1/202017/285639_2150358_58_2.pdf</t>
  </si>
  <si>
    <t>SA.57065(2020/N) ; Act of Minister Funduszy i Polityki Regionalnej 29/04/20</t>
  </si>
  <si>
    <t>DURP poz. 783 ; SA.57065(2020/N)</t>
  </si>
  <si>
    <t>Anti-crisis measures in the from of loans and guarantees financed partially from EU funds</t>
  </si>
  <si>
    <t>Aid granted through credit institutions and other financial institutions as financial intermediaries for firms. Co-financed by the European Regional Development Fund (“ERDF”) and the European Social Fund (“ESF”)</t>
  </si>
  <si>
    <t>https://ec.europa.eu/competition/state_aid/cases1/202015/285360_2146793_78_2.pdf</t>
  </si>
  <si>
    <t>Act Ministra Funduszy i Polityki Regionalnej 14/04/20 ; SA.56896(2020/N)</t>
  </si>
  <si>
    <t>DURP poz. 670 ; SA. 56896(2020/N)</t>
  </si>
  <si>
    <t>Anti-smog and energy efficiency program</t>
  </si>
  <si>
    <t>Funding towards the modernisation of heating, gas and electricity in buildings and for the construction of new low-emissions housing. The CEEB (Central Emission Register for Buildings) will also be able to identify emissions sources in publicly owned buildings and subsidies for modernisation of these.</t>
  </si>
  <si>
    <t>https://tvn24.pl/biznes/z-kraju/centralna-ewidencja-emisyjnosci-budynkow-co-to-jest-ceeb-od-kiedy-kogo-dotyczy-4712212</t>
  </si>
  <si>
    <t>Creation of Solidarity Corps for seniors</t>
  </si>
  <si>
    <t>Launch of a volunteer program aimed at supporting elderly during the pandemic</t>
  </si>
  <si>
    <t>https://www.gov.pl/web/koronawirus/chronmy-osoby-starsze-rzad-tworzy-solidarnosciowy-korpus-wsparcia-seniorow-i-zacheca-do-akcji-wspierajseniora</t>
  </si>
  <si>
    <t>Credit Unions Orderly Liquidation Scheme</t>
  </si>
  <si>
    <t>6.9bln PLN is earmarked to resolve, restructure and managed troubled Credit Unions. The measure has been first introduced in 2014 and extended since. This (11th) extension includes the volatile economic standing due to Covid as the reason for additional funding.</t>
  </si>
  <si>
    <t>https://ec.europa.eu/competition/state_aid/cases1/202131/294222_2302908_56_2.pdf</t>
  </si>
  <si>
    <t>State Aid SA.63002 (2021/N)</t>
  </si>
  <si>
    <t>SA.63002</t>
  </si>
  <si>
    <t>Damage Compensation - Postal System</t>
  </si>
  <si>
    <t>COVID-19 Damage compensation to Poczta Polska S.A.</t>
  </si>
  <si>
    <t>https://ec.europa.eu/competition/state_aid/cases1/202204/SA_63700_C0916D7E-0000-C16D-8558-F96109E85981_102_1.pdf</t>
  </si>
  <si>
    <t>SA.63700</t>
  </si>
  <si>
    <t>AIndiscriminate</t>
  </si>
  <si>
    <t>Debt cancellation for firms that have taken funds from PFR Financial Shield 1.0</t>
  </si>
  <si>
    <t>7bln of debt is to be cancelled. Firms that have participated in Financial Shield PFR 1.0 program will no longer have to pay back an minimal amount of 25% of total worth of a loan.</t>
  </si>
  <si>
    <t>https://next.gazeta.pl/next/7,151003,26912860,mateusz-morawiecki-zdecydowal-7-miliardow-zlotych-dlugow-przedsiebiorcow.html</t>
  </si>
  <si>
    <t>Direct grants, repayable advances, tax and payments advantages, tax deferrals and wage subsidies schemes related to COVID-19</t>
  </si>
  <si>
    <t>Low-interest loan (in the from of repayable advance) to cover the cost of doing business for a micro-entrepreneurs.</t>
  </si>
  <si>
    <t>https://ec.europa.eu/competition/state_aid/cases1/202017/285396_2151002_48_2.pdf</t>
  </si>
  <si>
    <t>Electrification of school buses</t>
  </si>
  <si>
    <t>A program launched by govt towards the purchasing of new EV buses and to train drivers to operate these.</t>
  </si>
  <si>
    <t>http://nfosigw.gov.pl/oferta-finansowania/system-zielonych-inwestycji---gis/konkursy/kangur--bezpieczna-i-ekologiczna-droga-do-szkoly-2020/</t>
  </si>
  <si>
    <t>Green investment package</t>
  </si>
  <si>
    <t>Establishment of a strategic hard coal reserve</t>
  </si>
  <si>
    <t>A hard coal reserve created by the Material Reserves Agency at a value of PLN 0.13 bn.</t>
  </si>
  <si>
    <t>https://www.gov.pl/web/aktywa-panstwowe/informacja-dotyczaca-dzialan-podjetych-w-sektorze-energetyki-i-gornictwa-wegla-kamiennego</t>
  </si>
  <si>
    <t>EV business purchase subsidies</t>
  </si>
  <si>
    <t>Subsidies to business for the purchase of EV, expecting to bring 3600 vehicles on the road.</t>
  </si>
  <si>
    <t>https://www.gov.pl/web/klimat/elektryczne-samochody</t>
  </si>
  <si>
    <t>EV charging infrastructure</t>
  </si>
  <si>
    <t>Support for investments into EV charging infrastructure, primarily made available to local governments and SMEs</t>
  </si>
  <si>
    <t>https://www.gov.pl/web/klimat/infrastruktura-ladowania-elektrycznych-samochodow</t>
  </si>
  <si>
    <t>EV household purchase subsidies</t>
  </si>
  <si>
    <t>Subsidies through the "eVAN" program, expected to ain the purchase of 1000 EVs.</t>
  </si>
  <si>
    <t>http://nfosigw.gov.pl/oferta-finansowania/srodki-krajowe/programy-priorytetowe/evan/nabor-wnioskow-/</t>
  </si>
  <si>
    <t>EV production support</t>
  </si>
  <si>
    <t>Funds directed towards the development of components, services and charging infrastructure for EVs and HVs as a supplement to the National Plan of Electromobility Development</t>
  </si>
  <si>
    <t>https://www.gov.pl/web/klimat/wsparcie-produkcji-pojazdow-elektrycznych-w-zakresie-rozwoju-produkcji-podzespolow-komponentow-uslug-towarzyszacych-oraz-infrastruktury-ladowania-do-pojazdow-elektrycznych-i-wodorowych</t>
  </si>
  <si>
    <t>EV support</t>
  </si>
  <si>
    <t>Scheme to pursue national target of 1 mn electric vehicles on Polish roads by 2025</t>
  </si>
  <si>
    <t>http://nfosigw.gov.pl/oferta-finansowania/srodki-krajowe/programy-priorytetowe/zielony-samochod/nabor-wnioskow/</t>
  </si>
  <si>
    <t>Exemption for rent on public properties</t>
  </si>
  <si>
    <t>Exemption from payments for the rent or lease of public real estate</t>
  </si>
  <si>
    <t>SA.56922 (2020/N)</t>
  </si>
  <si>
    <t>Exemption from taxation</t>
  </si>
  <si>
    <t>Exemption from payment of unpaid compulsory social security and health insurance, Labour Fund, Solidarity Fund, Guaranteed Employee Benefits Fund or Bridge Pension contributions due for the period from 1 March 2020 to 31 May 2020</t>
  </si>
  <si>
    <t>Extension of Anti-crises Shield program.</t>
  </si>
  <si>
    <t>30bln in additional funding is earmarked to support firms affected by the pandemic. Rent support measure is established. Additional funding is available to sanitation products for hotels, fitness sites and restaurants. The total value is lowered, as one parts of this package of measures (cancelation of debt and Sectoral Shield extension) is included as a stand-alone policies.</t>
  </si>
  <si>
    <t>https://www.gov.pl/web/premier/tarcza-antykryzysowa--pomoc-trwa-uruchamiamy-wsparcie-dla-kolejnych-branz</t>
  </si>
  <si>
    <t>Anti-crises Shield</t>
  </si>
  <si>
    <t>Extension of Green Public Transport program</t>
  </si>
  <si>
    <t>Local governments are eligible for gov't subsidies to purchase zero-emissions buses for a budget of PLN 1.1 bn in subsidies and 0.2 bn in loans. The expectation is that this will encourage the purchase of approximately 500 EV or hydrogen-fuelled buses.</t>
  </si>
  <si>
    <t>https://www.gov.pl/web/klimat/zielone-swiatlo-dla-zielonego-transportu-publicznego</t>
  </si>
  <si>
    <t>Extension of Sectoral Shield</t>
  </si>
  <si>
    <t>4.5bln is allocated to support firms. The measure includes among others direct grants and tax relief.</t>
  </si>
  <si>
    <t>https://www.gov.pl/web/premier/kolejne-rzadowe-pieniadze-dla-firm--45-mld-zl-na-wsparcie-polskich-przedsiebiorcow</t>
  </si>
  <si>
    <t>Sectoral Shield</t>
  </si>
  <si>
    <t>Extension of the scheme SA.57191 (Support for firms)</t>
  </si>
  <si>
    <t>Extension of the following measure: State aid in the simplified repayable form from financial engineering instruments resources subject to re-use and from financial instruments under operational programmes for 2014-2020 perspective to support the Polish economy in connection with the COVID-19 pandemic outbreak.</t>
  </si>
  <si>
    <t>https://ec.europa.eu/competition/state_aid/cases1/202112/292816_2257372_25_2.pdf</t>
  </si>
  <si>
    <t>Extension of waiver of Social Insurance payments for the tourism and culture sector</t>
  </si>
  <si>
    <t>The measure extends the waiver exempting undertakings from paying the following contributions: social security contributions, health insurance contributions, contributions to the Labour Fund, the Solidarity Fund, the Guaranteed Employee Benefits Fund, or the Bridging Pension Fund. Eligible undertakings operate within the tourism and culture sectors. Under this measure, the existing scheme is extended to broader set of undertakings, including cinemas, cultural facilities, museums and the like. Further, the total amount of waived contributions is extended.</t>
  </si>
  <si>
    <t>Financial support for LOT (Polish National Airlines)</t>
  </si>
  <si>
    <t>Financial hand-out in from of subsidised loan and a capital injection.</t>
  </si>
  <si>
    <t>https://ec.europa.eu/commission/presscorner/detail/en/IP_20_2496</t>
  </si>
  <si>
    <t>SA.59158 (2020/N)</t>
  </si>
  <si>
    <t>Financial system support</t>
  </si>
  <si>
    <t>Regulations from MF and KNF, liquidity support from NBP.</t>
  </si>
  <si>
    <t>https://www.gov.pl/web/tarczaantykryzysowa/wzmocnienie-systemu-finansowego</t>
  </si>
  <si>
    <t>Anti-crisis Shield</t>
  </si>
  <si>
    <t>DURP pos. 568</t>
  </si>
  <si>
    <t>Funds for nursing homes</t>
  </si>
  <si>
    <t>PLN 328 million (from the European Social Fund and the state budget) to social welfare homes for needs related to the coronavirus epidemic. Employees can also claim additional remuneration.</t>
  </si>
  <si>
    <t>https://www.gov.pl/web/koronawirus/poszerzamy-strategie-walki-z-koronawirusem</t>
  </si>
  <si>
    <t>Green transport program</t>
  </si>
  <si>
    <t>Subsidies for 300 EV buses and 75 two-bay bus chargers at 80 % of costs.</t>
  </si>
  <si>
    <t>https://www.gov.pl/web/klimat/zeroemisyjny-lub-niskoemisyjny-transport-publiczny</t>
  </si>
  <si>
    <t>Increase of funding for the measure SA. 56896 (Anti-crisis measures in the from of loans and guarantees financed partially from EU funds)</t>
  </si>
  <si>
    <t>Funding for the scheme SA. 56896 is increased from PLN 3 500 million (approximately EUR 700 million) to PLN 4 600 million (approximately EUR 1 020 million).</t>
  </si>
  <si>
    <t>SA. 62078</t>
  </si>
  <si>
    <t>Increase of funding for the scheme SA.57015 (Aid for firms)</t>
  </si>
  <si>
    <t>Extension of the following measure: State aid in the from of grants or repayable assistance under operational programmes for 2014 - 2020 to support the Polish economy in connection with the occurrence of the COVID-19 pandemic outbreak. Co-financed by European Structural and Investment Funds.</t>
  </si>
  <si>
    <t>Industry Anti-Crisis Shield</t>
  </si>
  <si>
    <t>Support to catering, entertainment, fitness and retail industries, including tax exemptions, subsidies, grants and loans, estimated to serve 200 k companies and 372 k employees.</t>
  </si>
  <si>
    <t>https://www.gov.pl/web/koronawirus/antykryzysowa-tarcza-branzowa--wsparcie-dla-firm-w-zwiazku-z-covid-19</t>
  </si>
  <si>
    <t>Investment in the mRNA technology</t>
  </si>
  <si>
    <t>300 mln PLN was allocated by the Medical Research Agency to support development of mRNA technology to increase the response capabilities for both this and following pandemics.</t>
  </si>
  <si>
    <t>https://www.gov.pl/web/premier/wdrozenie-technologii-mrna-w-polsce--300-mln-zl-z-agencji-badan-medycznych</t>
  </si>
  <si>
    <t>Large companies support</t>
  </si>
  <si>
    <t>The stream of financial support for Shield 2.0 includes three instruments: c) the PFR Financial Shield for Large companies up to PLN 20 bn. 1 bln of that measure is accounted as a stand alone (Support for Polish Mining Group)</t>
  </si>
  <si>
    <t>https://www.gov.pl/web/koronawirus/35-mld-zl-wsparcia-dla-firm--rusza-tarcza-finansowa-pfr-20 ; https://www.gov.pl/web/premier/uchwala-w-sprawie-programu-rzadowego-tarcza-finansowa-20-polskiego-funduszu-rozwoju-dla-mikro-malych-i-srednich-firm2</t>
  </si>
  <si>
    <t>PFR 2.0 Financial Shield</t>
  </si>
  <si>
    <t>URM 2/2021</t>
  </si>
  <si>
    <t>Leasing guarantees combined with the Pan-European Guarantee Fund in response to COVID-19</t>
  </si>
  <si>
    <t>The measure provides aid in the from of guarantees on financial leasing and leasing loans channelled through independent leasing operators. The measure targets small and medium-sized enterprises.</t>
  </si>
  <si>
    <t>https://ec.europa.eu/competition/state_aid/cases1/202119/294073_2273257_46_2.pdf</t>
  </si>
  <si>
    <t>SA.62472</t>
  </si>
  <si>
    <t>Loan scheme supports companies and supply chains impacted by the coronavirus.</t>
  </si>
  <si>
    <t>https://ec.europa.eu/commission/presscorner/detail/en/ip_20_1402</t>
  </si>
  <si>
    <t>Loans for small companies</t>
  </si>
  <si>
    <t>The BGK will support additional loans to micro-firms, gov invests 22 bln in the project.</t>
  </si>
  <si>
    <t xml:space="preserve">http://www.codozasady.pl/en/pln-100-billion-in-bgk-guarantees-to-support-loans/ and https://ec.europa.eu/commission/presscorner/detail/en/IP_20_596
</t>
  </si>
  <si>
    <t>Legislation 14/05/2020 art. 50</t>
  </si>
  <si>
    <t>DURP pos. 568 ; SA.56876(2020/N)</t>
  </si>
  <si>
    <t>Micro - and SME support</t>
  </si>
  <si>
    <t>The stream of financial support for Shield 2.0 includes three instruments: a) subsidies to micro and small to medium enterprises</t>
  </si>
  <si>
    <t>https://www.gov.pl/web/koronawirus/35-mld-zl-wsparcia-dla-firm--rusza-tarcza-finansowa-pfr-20 ; https://www.gov.pl/web/premier/uchwala-w-sprawie-programu-rzadowego-tarcza-finansowa-20-polskiego-funduszu-rozwoju-dla-mikro-malych-i-srednich-firm2 ; https://ec.europa.eu/competition/state_aid/cases1/202017/285396_2151002_48_2.pdf</t>
  </si>
  <si>
    <t>PFR 2.0 Financial Shield ; SA.59763(2020/N)</t>
  </si>
  <si>
    <t>URM 2/2021 ; SA.56922(2020/N)</t>
  </si>
  <si>
    <t>Moratorium and apportionment of tax</t>
  </si>
  <si>
    <t>The measure provides aid in the from of tax deferrals (of all types of taxes). More precisely, the measure provides a legal basis for the tax administration to i) postpone the deadline of a tax payment or spread the tax payment into instalments and ii) postpone (or spread the tax payment into instalments) the payment of tax arrears or of interests (for late payment or lack of declaration).</t>
  </si>
  <si>
    <t>https://ec.europa.eu/competition/state_aid/cases1/202047/289044_2209309_58_2.pdf</t>
  </si>
  <si>
    <t>Legislation of 2/03/2020</t>
  </si>
  <si>
    <t>DURP pos. 374 art. 15zzzh para.2 ; SA. 57172 (2020/N)</t>
  </si>
  <si>
    <t>NGOs workers support</t>
  </si>
  <si>
    <t>Co-financing of remuneration of persons employed by non- governmental organisations</t>
  </si>
  <si>
    <t>Overshoot from the estimated value of SA.56922 package to the maximum value.</t>
  </si>
  <si>
    <t>Remaining value of the SA. 56922 not explicitly accounted for</t>
  </si>
  <si>
    <t>Pan European Guarantee Fund</t>
  </si>
  <si>
    <t>https://ec.europa.eu/competition/elojade/isef/case_details.cfm?proc_code=3_SA_100071</t>
  </si>
  <si>
    <t>SA.100071</t>
  </si>
  <si>
    <t>Prolongation and amendment of State Aid Schemes</t>
  </si>
  <si>
    <t>COVID-19: Prolongation and amendment of the schemes SA.56876(2020/N), SA.56896 (2020/N), SA.56922 (2020/N), SA.56996 (2020/N), SA.57015 (2020/N), SA.57054 (2020/N), SA.57055 (2020/N), SA.57065 (2020/N), SA.57172 (2020/N), SA.57191 (2020/N), SA.57306 (2020/N), SA.57452 (2020/N), SA.57519 (2020/N), SA.58102 (2020/N), SA.59763 (2020/N), SA.60376 (2020/N), SA.61173 (2021/N), SA.61825 (2021/N), SA.62472 (2021/N), SA.62603 (2021/N) and SA.62752 (2021/N)</t>
  </si>
  <si>
    <t>https://ec.europa.eu/competition/state_aid/cases1/202202/SA_100902_D01B267E-0100-CB3C-8BB1-D35DFB46B26F_27_1.pdf</t>
  </si>
  <si>
    <t>SA.100902</t>
  </si>
  <si>
    <t>Property tax exemptions</t>
  </si>
  <si>
    <t>Public Health System support</t>
  </si>
  <si>
    <t>Financial support for the health system including setting up informational channels for patients and doctors, support for first-line COVID respondents, infrastructure expenses and additional digitisation of the health system.</t>
  </si>
  <si>
    <t>https://www.gov.pl/web/tarczaantykryzysowa/ochrona-zdrowia</t>
  </si>
  <si>
    <t>Public works plan</t>
  </si>
  <si>
    <t>Investments in infrastructure, modernisation of schools and hospitals, digitisation, energy, biotechnology and pharmacy, environmental policies.</t>
  </si>
  <si>
    <t>https://www.gov.pl/web/tarczaantykryzysowa/program-inwestycji-publicznych</t>
  </si>
  <si>
    <t>DURP pos.568</t>
  </si>
  <si>
    <t>Quota share reinsurance agreements for participating trade credit insurers (liquidity)</t>
  </si>
  <si>
    <t>State aims to increase the general liquidity that has taken a hit during the COVID 19 pandemic. This measure takes a from of reinsurance agreements between the Ministry of Economic Development, Labour and Technology and the participating trade credit insurers.</t>
  </si>
  <si>
    <t>https://ec.europa.eu/competition/state_aid/cases1/202123/293108_2281471_24_2.pdf</t>
  </si>
  <si>
    <t>State Aid SA.59800 (2021/N)</t>
  </si>
  <si>
    <t>SA.59800</t>
  </si>
  <si>
    <t>R&amp;D COVID related support</t>
  </si>
  <si>
    <t>R&amp;D aid for Covid-19 relevant research and development, investment aid for the construction and upgrade of relevant testing and upscaling infrastructure s, and investment aid for investments into production facilities for the production of Covid-19 relevant products</t>
  </si>
  <si>
    <t>https://ec.europa.eu/competition/state_aid/cases1/202027/286598_2168965_58_2.pdf ; https://isap.sejm.gov.pl/isap.nsf/DocDetails.xsp?id=WDU20200001259</t>
  </si>
  <si>
    <t>Act of Minister Funduszy i Polityki Regionalnej of 15/07/2020</t>
  </si>
  <si>
    <t>DURP pos. 1259 ; SA. 57519 (2020/N)</t>
  </si>
  <si>
    <t>Railway infrastructure support</t>
  </si>
  <si>
    <t>Funds for the modernisation and construction of railways</t>
  </si>
  <si>
    <t>https://www.gov.pl/web/koronawirus/mf-wprowadza-kolejne-przepisy-w-celu-przeciwdzialaniu-skutkom-covid-19</t>
  </si>
  <si>
    <t>Recapitalisation Scheme for Large Firms</t>
  </si>
  <si>
    <t>Support large enterprises and certain large small and medium-sized enterprises (SMEs) in the context of the coronavirus outbreak.</t>
  </si>
  <si>
    <t>https://ec.europa.eu/competition/state_aid/cases1/202028/285936_2171492_129_2.pdf</t>
  </si>
  <si>
    <t>Financial Shield for Large Enterprises</t>
  </si>
  <si>
    <t>SA. 57055 (2020/N) ; DURP pos. 1574 art. 21a</t>
  </si>
  <si>
    <t>Redemption of amortisation requirements</t>
  </si>
  <si>
    <t>The stream of financial support for Shield 2.0 includes three instruments: b) the most disadvantaged industries have the option to redeem the full amount of the subsidy obtained from the PFR Financial Shield for SMEs 1.0, without the need to meet the condition of maintaining employment. The estimated amortization amount is PLN 7 billion.</t>
  </si>
  <si>
    <t>Reduction of municipal waste</t>
  </si>
  <si>
    <t>Support of the development of waste treatment facilities with a total annual capacity of 350 00 Mg.</t>
  </si>
  <si>
    <t>https://www.gov.pl/web/klimat/wykorzystanie-potencjalu-energetycznego-resztkowych-odpadow-komunalnych</t>
  </si>
  <si>
    <t>Reduction of the annual fee for perpetual usufruct and rent relief</t>
  </si>
  <si>
    <t>State aid in the from of reduction of the annual fee for perpetual usufruct and relief in rent, lease and usufruct fees to support entrepreneurs affected by the COVID-19 pandemic outbreak</t>
  </si>
  <si>
    <t>https://ec.europa.eu/competition/state_aid/cases1/202031/287116_2177401_31_2.pdf</t>
  </si>
  <si>
    <t>Legislation 02/03/2020 art. 15ja ; SA. 57726</t>
  </si>
  <si>
    <t>DURP pos. 374 ; SA. 57726</t>
  </si>
  <si>
    <t>Resolution scheme for cooperative banks and small commercial banks</t>
  </si>
  <si>
    <t>Sixth prolongation of the resolution scheme for cooperative banks and small commercial banks</t>
  </si>
  <si>
    <t>https://ec.europa.eu/competition/state_aid/cases1/202146/SA_64522_D089097D-0000-C26F-BEFE-E798B7C6D0FD_29_1.pdf</t>
  </si>
  <si>
    <t>SA.64522</t>
  </si>
  <si>
    <t>Risky business liquidity support for SMEs (Pan European Guarantee Fund - Synthetic securitsation)</t>
  </si>
  <si>
    <t>https://ec.europa.eu/competition/state_aid/cases1/202144/SA_63438_209ACB7C-0000-C464-9EDA-AC7889534B11_50_1.pdf</t>
  </si>
  <si>
    <t>SA.63438 ( 2021/N )</t>
  </si>
  <si>
    <t>Road infrastructure support</t>
  </si>
  <si>
    <t>Support to the Local Government Roads Fund for road investments</t>
  </si>
  <si>
    <t>https://www.gov.pl/web/koronawirus/mf-wprowadza-kolejne-przepisy-w-celu-przeciwdzialaniu-skutkom-covid-20</t>
  </si>
  <si>
    <t>Rooftop solar installations</t>
  </si>
  <si>
    <t>Extended funding of the "My Electricity" program which subsidies small-scale PV installations. 200 000 applications had already been received in November, for which reason an additional PLN 0.1 bn was made available.</t>
  </si>
  <si>
    <t>https://www.cire.pl/item,207135,1,0,0,0,0,0,nfosigw-zwieksza-budzet-mojego-pradu-.html</t>
  </si>
  <si>
    <t>Green Investment Package</t>
  </si>
  <si>
    <t>State aid granted by the State Forests</t>
  </si>
  <si>
    <t>The beneficiaries of the measure are SMs and large enterprises active in Poland, which have purchased wood from the State Forests and which are subjects to debts accumulated in the period from 14 March 2020 to 30 September 2020. Financial institutions are excluded as eligible final beneficiaries.</t>
  </si>
  <si>
    <t>https://ec.europa.eu/competition/state_aid/cases1/202045/288925_2202749_46_2.pdf</t>
  </si>
  <si>
    <t>SA. 58185 (2020/N)</t>
  </si>
  <si>
    <t>DURP pos. 875 ; SA. 58185 (2020/N)</t>
  </si>
  <si>
    <t>Subsidies for large firms</t>
  </si>
  <si>
    <t>The public support will take the from of subsidised loans at favourable interest rates. The scheme, which will be managed by the Polish Development Fund ,is mostly targeted at large enterprises. It will however also be open to certain small and medium-sized enterprises (SMEs) registered in Poland, which will be eligible based on additional criteria.</t>
  </si>
  <si>
    <t>https://ec.europa.eu/competition/state_aid/cases1/202023/286143_2160938_122_2.pdf</t>
  </si>
  <si>
    <t>SA.57306 (2020/N) ; SA.57054(2020/N) ; DURP pos. 1574 art. 21a</t>
  </si>
  <si>
    <t>Subsidy schemes to industries affected by the COVID-19: extension of the sub measure 1 from SA.61825</t>
  </si>
  <si>
    <t>Sub-measure 1 aims to mitigate the negative effects caused by the pandemic for firms operating in sectors of the tourism industry (in particular hotels, camping sites, tour agents and tour operators). The funds allocated for this sub-measure will be dispersed via direct grants and subsidies that are to be used to fund salaries of employees. The sub-measure is extended to accommodate large numbers of beneficiaries.</t>
  </si>
  <si>
    <t>https://ec.europa.eu/competition/state_aid/cases1/202126/294062_2289593_76_2.pdf</t>
  </si>
  <si>
    <t>State Aid SA.62885 (2021/N)</t>
  </si>
  <si>
    <t>SA.62885, SA.61825</t>
  </si>
  <si>
    <t>Subsidy schemes to industries affected by the COVID-19: extension of the submeasure 2 from SA.61825</t>
  </si>
  <si>
    <t>Sub-measure 2 consists in an aid that takes the form of a direct grant. Aid applies to beneficiaries who declare a decrease in operating income in one of the two months preceding the month of submitting the application by at least 40% in comparison to the income obtained in the previous month or in the corresponding month of the previous year. The sub-measure is extended to accommodate large scope of beneficiaries over extended time-frame and allow for further applications for specific industries. Further the max cumulative grant value is increased. The total value increase is 69mln PLN.</t>
  </si>
  <si>
    <t>https://ec.europa.eu/competition/state_aid/cases1/202133/296116_2308092_14_2.pdf</t>
  </si>
  <si>
    <t>State Aid SA. 64285 (2021/N)</t>
  </si>
  <si>
    <t>SA. 64285 ; SA. 61825</t>
  </si>
  <si>
    <t>Sub-measure 2 consists in an aid that takes the form of a direct grant. Aid applies to beneficiaries who declare a decrease in operating income in one of the two months preceding the month of submitting the application by at least 40% in comparison to the income obtained in the previous month or in the corresponding month of the previous year. The sub-measure is extended to accommodate large scope of beneficiaries over extended time-frame.</t>
  </si>
  <si>
    <t>Subsidy schemes to industries affected by the COVID-19: extension of the submeasure 3 from SA.61825</t>
  </si>
  <si>
    <t>Sub-measure 3 applies to micro entrepreneurs and small entrepreneurs. It takes from of direct grant. The sub-measure is extended to include large scope of beneficiaries over extended time-frame.</t>
  </si>
  <si>
    <t>Subsidy schemes to industries affected by the COVID-19: extension of the submeasure 4 from SA.61825</t>
  </si>
  <si>
    <t>Sub-measure 4 consists in an exemption from payment of contributions for social security, health insurance, the Labour Fund, the Solidarity Fund, the Guaranteed Employee Benefits Fund or the Bridge Pension Fund. The sub-measure targets enterprises that have been facing lowered profits due to the pandemic. The measure is extended to include broader scope of beneficiaries over longer time-frame.</t>
  </si>
  <si>
    <t>Subsidy schemes to non-governmental organisations, other entities engaged in public benefit work and religious entities affected by the COVID-19</t>
  </si>
  <si>
    <t>Aid in from of low- interest loans and wage subsidies respectively for NGOs and other public benefit organisations</t>
  </si>
  <si>
    <t>https://ec.europa.eu/competition/state_aid/cases1/20217/291617_2245724_28_2.pdf</t>
  </si>
  <si>
    <t>SA.61173 (2021/N) ; DURP pos. 374 art. 15zzda and art. 15zze</t>
  </si>
  <si>
    <t>DURP poz. 374 ; SA.61173 (2021/N)</t>
  </si>
  <si>
    <t>Support for Artists</t>
  </si>
  <si>
    <t>Financial support of natural persons, legal persons or organisational units without legal personality, if creative or artistic activity cannot be continued in its current from during the period epidemic emergency</t>
  </si>
  <si>
    <t>Support for firms</t>
  </si>
  <si>
    <t>State aid in the simplified repayable from  financial engineering instruments resources subject to re-use and from financial instruments under operational programmes for 2014-2020 perspective to support the Polish economy in connection with the COVID-19 pandemic outbreak.</t>
  </si>
  <si>
    <t>https://ec.europa.eu/competition/state_aid/cases1/202020/285920_2155413_36_2.pdff</t>
  </si>
  <si>
    <t>SA.57191 (2020/N)</t>
  </si>
  <si>
    <t>Direct grants aimed at partially covering interest on loans</t>
  </si>
  <si>
    <t>https://ec.europa.eu/commission/presscorner/detail/en/IP_20_635</t>
  </si>
  <si>
    <t>Legislation 19/06/20 art. 2-14 ; SA.56979(2020/N)</t>
  </si>
  <si>
    <t>DURP pos. 1086; SA.56979(2020/N)</t>
  </si>
  <si>
    <t>Support for micro and small firms in sectors affected by lockdown</t>
  </si>
  <si>
    <t>This measure, with an estimated budget of €300 million (PLN 1.4 billion), will be open to micro and small entrepreneurs active in several sectors, such as retail sale, restaurants and entertainment. The aid will take the from of direct grants of up to €1,116 (PLN 5,000) per beneficiary;</t>
  </si>
  <si>
    <t>https://ec.europa.eu/commission/presscorner/detail/en/ip_21_1090</t>
  </si>
  <si>
    <t>SA. 61825</t>
  </si>
  <si>
    <t>Support for Polish Mining Group</t>
  </si>
  <si>
    <t>1bln PLN loan was granted from the PRF Financial Shield for Large Firms program to the Polish Mining Group.</t>
  </si>
  <si>
    <t>https://www.bankier.pl/wiadomosc/Polska-Grupa-Gornicza-otrzymala-od-PFR-miliard-zlotych-pozyczki-plynnosciowej-8089414.html</t>
  </si>
  <si>
    <t>Financial Shield for Large Firms</t>
  </si>
  <si>
    <t>Support for SMEs and large companies active in several sectors, such as retail sale, restaurants and entertainment.</t>
  </si>
  <si>
    <t>This measure, with an estimated budget of €215 million (PLN 964 million), will be open to SMEs and large companies active in several sectors, such as retail sale, restaurants and entertainment. The aid will take the from of direct grants of up to €928 (PLN 4,160) per beneficiary that experienced a decrease in operating income of at least 40% compared to a reference period set out in the scheme;</t>
  </si>
  <si>
    <t>Support for SMEs and large firms in sectors affected by lockdown</t>
  </si>
  <si>
    <t>This measure, with an estimated budget of €400 million (PLN 1.9 billion), will be open to SMEs and large companies active in several sectors, such as retail sale, restaurants and entertainment. The aid will take the from of exemptions from social security contributions between 1 December 2020 or 1 January 2021 and 31 January 2021 for beneficiaries that experienced a decrease in operating income of at least 40% compared to a reference period set out in the scheme.</t>
  </si>
  <si>
    <t>Support for SMEs and large firms in tourism industry</t>
  </si>
  <si>
    <t>This measure with an estimated budget of €173 million (PLN 777 million), will be open to small and medium-sized enterprises (SMEs) and large companies active in the tourism industry. The aid will take the from of wage subsidies to cover the employees' salaries, amounting to €464 (PLN 2,000) per month per</t>
  </si>
  <si>
    <t>Support for tourism</t>
  </si>
  <si>
    <t>A one-time tourism voucher for hotels and tourism events in Poland will be provided to each child entitled to Family 500+ benefits.</t>
  </si>
  <si>
    <t>https://notesfrompoland.com/2020/08/04/poland-hands-out-holiday-vouchers-to-support-families-and-boost-domestic-tourism-during-crisis/ ; https://www.gov.pl/web/rozwoj-praca-technologia/bonturystyczny</t>
  </si>
  <si>
    <t>Dz.U.2020.1262</t>
  </si>
  <si>
    <t>Support for tourism and culture</t>
  </si>
  <si>
    <t>COVID-19 support to tour operators and other undertakings active in tourism and culture</t>
  </si>
  <si>
    <t>https://ec.europa.eu/competition/state_aid/cases1/202039/287812_2191234_87_2.pdf</t>
  </si>
  <si>
    <t>Legislation 02/03/2020 art. 15 zs and art.. 31 ; SA. 58102(2020/N)</t>
  </si>
  <si>
    <t>DURP pos. 374; SA.58102(2020/N)</t>
  </si>
  <si>
    <t>Support of self-employed</t>
  </si>
  <si>
    <t>Co-financing of conducting business activities for natural persons not having employees.</t>
  </si>
  <si>
    <t>Support to bus operators</t>
  </si>
  <si>
    <t>638 mln PLN is earmarked to fund direct grants to the public and private bus carriers.</t>
  </si>
  <si>
    <t>https://ec.europa.eu/competition/state_aid/cases1/202127/294553_2292582_89_2.pdf</t>
  </si>
  <si>
    <t>State Aid SA.62603 (2021/N)</t>
  </si>
  <si>
    <t>State Aid SA.62603</t>
  </si>
  <si>
    <t>Support to high-efficiency cogeneration</t>
  </si>
  <si>
    <t>The act includes mechanisms to support producers, including an auction support scheme and guaranteed bonuses for cogeneration units</t>
  </si>
  <si>
    <t>https://www.ure.gov.pl/pl/urzad/informacje-ogolne/aktualnosci/8856,Ponad-13-mld-zlotych-na-wsparcie-wysokosprawnej-kogeneracji-w-2020-roku.html</t>
  </si>
  <si>
    <t>Support to remote municipalities</t>
  </si>
  <si>
    <t>Municipalities placed in the mountains regions will benefit from rebate resulting from their investment expenditure in 2016-20 and will receive 80% compensation for exempting entrepreneurs from real estate tax</t>
  </si>
  <si>
    <t>https://www.gov.pl/web/koronawirus/gminy-polozne-na-terenach-gorskich-otrzymaja-wsparcie</t>
  </si>
  <si>
    <t>Support to undertakings affected by restrictions applied to industries whose activities may contribute to the spread of the COVID-19 pandemic</t>
  </si>
  <si>
    <t>The purpose of this measure is to provide support to enterprises operating in industries that found themselves in a difficult situation due to the new safety rules or bearing costs related to sanitary restrictions resulting in a decrease in attendance.</t>
  </si>
  <si>
    <t>https://ec.europa.eu/competition/state_aid/cases1/20214/291092_2237008_36_2.pdf</t>
  </si>
  <si>
    <t>Act of 9 December 2020 ; SA.60376</t>
  </si>
  <si>
    <t>DURP poz. 2255 ; SA.60376</t>
  </si>
  <si>
    <t>Taxi electrification support</t>
  </si>
  <si>
    <t>The "Hummingbird" program aims to support 1000 taxi enterprises operating in the country to transition their car fleets to EVs.</t>
  </si>
  <si>
    <t>https://www.gov.pl/web/klimat/program-koliber--taksowka-dobra-dla-klimatu</t>
  </si>
  <si>
    <t>Wind farm construction</t>
  </si>
  <si>
    <t>Through EIB loan of PLN 0.184 bn and Landesbank Baden-Württemberg (LBBW) loan of PLN 0.184 plus ancillary tranches of EUR 0.057 bn to finance the construction and operation of 4 wind farms in the Wielkopolskie region with a total installed capacity of 102.5 MW, enabling them to power more than 60 000 households at peak times.</t>
  </si>
  <si>
    <t>https://ec.europa.eu/commission/presscorner/detail/en/ip_20_1963</t>
  </si>
  <si>
    <t>Withdrawal from pursuing liabilities</t>
  </si>
  <si>
    <t>Withdrawal from the recovery of civil law claims and liabilities due attributable to a local government or its organizational units</t>
  </si>
  <si>
    <t>https://ec.europa.eu/competition/state_aid/cases1/202017/285396_2151002_48_2.pdff</t>
  </si>
  <si>
    <t>Workers support</t>
  </si>
  <si>
    <t>Wage subsidies for disabled employees and COVID related training aid.</t>
  </si>
  <si>
    <t>Wages subsidies for employees partly co-financed from the European Social Fund (ESF)</t>
  </si>
  <si>
    <t>Subsidies for payments, support for self-employed, 3 months moratorium on loans, inflation reduction, lowering the costs of consumer loans.</t>
  </si>
  <si>
    <t>https://www.gov.pl/web/tarczaantykryzysowa/bezpieczenstwo-pracownikow</t>
  </si>
  <si>
    <t>Portugal</t>
  </si>
  <si>
    <t>Accessibility investment (original/draft plan provided in October 2020; full plan provided on 22 April 2021; approval provided by EU Commission on 16 June 2021)</t>
  </si>
  <si>
    <t>Improving physical accessibility for people with disabilities throughout the territory</t>
  </si>
  <si>
    <t>https://eur-lex.europa.eu/legal-content/EN/TXT/PDF/?uri=CELEX:52021SC0146&amp;from=EN ;https://www.portugal.gov.pt/download-ficheiros/ficheiro.aspx?v=%3d%3dBQAAAB%2bLCAAAAAAABAAzNDQzNgYA62SpeQUAAAA%3d</t>
  </si>
  <si>
    <t>Recovery and Resilience Plan (RRP/PRR) (Recuperar Portugal, Construindo o futuro)</t>
  </si>
  <si>
    <t>2</t>
  </si>
  <si>
    <t>Adult Incentive        (original/draft plan provided in October 2020; full plan provided on 22 April 2021; approval provided by EU Commission on 16 June 2021)</t>
  </si>
  <si>
    <t>Includes three programs to upskill adults: National Adult Literacy Plan (40 M€); the Qualifica Accelerator (55 M€); Impulso Adultos (130 M€)</t>
  </si>
  <si>
    <t>4</t>
  </si>
  <si>
    <t>Adult qualification and lifelong learning in the Azores  (original/draft plan provided in October 2020; full plan provided on 22 April 2021; approval provided by EU Commission on 16 June 2021)</t>
  </si>
  <si>
    <t>Training programs for adults - azores</t>
  </si>
  <si>
    <t>Affordable public housing park (original/draft plan provided in October 2020; full plan provided on 22 April 2021; approval provided by EU Commission on 16 June 2021)</t>
  </si>
  <si>
    <t xml:space="preserve">Investment in public housing and green spaces </t>
  </si>
  <si>
    <t>Affordable Student Accommodation (original/draft plan provided in October 2020; full plan provided on 22 April 2021; approval provided by EU Commission on 16 June 2021)</t>
  </si>
  <si>
    <t>Investment in accomodation for students</t>
  </si>
  <si>
    <t>Agricultural Tractor Pact</t>
  </si>
  <si>
    <t>The Government announced the opening of a Notice within the scope of Operation 3.2.2 - "Small Investments in Agricultural Exploration - Renovation of the Agricultural Tractor Park", with an allocation of 15 million euros, with a period of two months from the date of publication</t>
  </si>
  <si>
    <t>https://www.portugal.gov.pt/pt/gc22/comunicacao/noticia?i=governo-anuncia-apoio-de-15-milhoes-de-euros-para-renovacao-do-parque-de-tratores-agricolas</t>
  </si>
  <si>
    <t>Algarve Regional Water Efficiency Plan (original/draft plan provided in October 2020; full plan provided on 22 April 2021; approval provided by EU Commission on 16 June 2021)</t>
  </si>
  <si>
    <t>Improve water efficiency in the Algarve region through assorted methods. Adaptation and resilience component.</t>
  </si>
  <si>
    <t>Atlantic Defense Operations Center and Naval Platform (original/draft plan provided in October 2020; full plan provided on 22 April 2021; approval provided by EU Commission on 16 June 2021)</t>
  </si>
  <si>
    <t>Defense platform</t>
  </si>
  <si>
    <t>Bailout of Azores airlines SATA</t>
  </si>
  <si>
    <t>Restructure loan of EUR 0.133 bn</t>
  </si>
  <si>
    <t>https://www.portugalresident.com/sata-in-e133-million-restructuring-bailout/</t>
  </si>
  <si>
    <t>Bailout of TAP Airlines</t>
  </si>
  <si>
    <t>TAP Air Portugal received a rescue loan of EUR 1.2 bn through state aid (supported by the European Commission)</t>
  </si>
  <si>
    <t>https://www.flightglobal.com/airlines/european-commission-approves-12-billion-bailout-for-tap/138771.article</t>
  </si>
  <si>
    <t>Bioeconomy (original/draft plan provided in October 2020; full plan provided on 22 April 2021; approval provided by EU Commission on 16 June 2021)</t>
  </si>
  <si>
    <t>"Incorporation of biologically-based materials (as an alternative to fossil-based materials) in 3 sectors of national economic activity". Footwear, natural resin, and textiles + clothing.</t>
  </si>
  <si>
    <t>Blue Hub, Infrastructure Network for the Blue Economy (original/draft plan provided in October 2020; full plan provided on 22 April 2021; approval provided by EU Commission on 16 June 2021)</t>
  </si>
  <si>
    <t>Establish a "Hub for the Blue Economy", focusing on water access, testing, incubation of new companies for a variety of "blue" purposes including "decarbonising sea economy".</t>
  </si>
  <si>
    <t>5</t>
  </si>
  <si>
    <t>BRT Line Boavista (original/draft plan provided in October 2020; full plan provided on 22 April 2021; approval provided by EU Commission on 16 June 2021)</t>
  </si>
  <si>
    <t>Império 3.8km link between Praça do Império and Praça Mouzinho de Albuquerque (Rotunda da Boavista)</t>
  </si>
  <si>
    <t>1</t>
  </si>
  <si>
    <t>Business Reception Areas – Road Accessibility (original/draft plan provided in October 2020; full plan provided on 22 April 2021; approval provided by EU Commission on 16 June 2021)</t>
  </si>
  <si>
    <t>Road investment to new centres for business</t>
  </si>
  <si>
    <t>Business Reception Areas (original/draft plan provided in October 2020; full plan provided on 22 April 2021; approval provided by EU Commission on 16 June 2021)</t>
  </si>
  <si>
    <t>Investment in new centres for business that focus on renewable energy production and storage, energy stability for islands, sustainable mobility, 5G, and more</t>
  </si>
  <si>
    <t>Capitalization of companies and financial resilience/Banco Português de Fomento  (original/draft plan provided in October 2020; full plan provided on 22 April 2021; approval provided by EU Commission on 16 June 2021)</t>
  </si>
  <si>
    <t>Liquidity support through the Banco Português de Fomento</t>
  </si>
  <si>
    <t>Catalysing the Digital Transition of Companies (original/draft plan provided in October 2020; full plan provided on 22 April 2021; approval provided by EU Commission on 16 June 2021)</t>
  </si>
  <si>
    <t>Digital innovation hubs, cybersecurity programs, and digital invoicing.</t>
  </si>
  <si>
    <t>Commitment to Sustainable Employment (original/draft plan provided in October 2020; full plan provided on 22 April 2021; approval provided by EU Commission on 16 June 2021)</t>
  </si>
  <si>
    <t>Funds to develop and implement sustainable employement models.</t>
  </si>
  <si>
    <t>3</t>
  </si>
  <si>
    <t>Corporate tax deferral</t>
  </si>
  <si>
    <t>Postponement of the payment of the first CIT “special payment on account” (“pagamento especial por conta”) from March 31st to June 2020 and later to  August 31st</t>
  </si>
  <si>
    <t>https://info.portaldasfinancas.gov.pt/pt/informacao_fiscal/legislacao/Despachos_SEAF/Documents/Despacho_SEAF_104_2020.pdf</t>
  </si>
  <si>
    <t>Crato's Multipurpose Hydraulic Use (original/draft plan provided in October 2020; full plan provided on 22 April 2021; approval provided by EU Commission on 16 June 2021)</t>
  </si>
  <si>
    <t>New strategic water reserve including a dam. Includes resilience components.</t>
  </si>
  <si>
    <t>𝜋4</t>
  </si>
  <si>
    <t>Cross-border connections (original/draft plan provided in October 2020; full plan provided on 22 April 2021; approval provided by EU Commission on 16 June 2021)</t>
  </si>
  <si>
    <t>Road infrastructure at national borders</t>
  </si>
  <si>
    <t>Cultural heritage (original/draft plan provided in October 2020; full plan provided on 22 April 2021; approval provided by EU Commission on 16 June 2021)</t>
  </si>
  <si>
    <t>Conservation of museums, rehibilitation of national theatres, and more</t>
  </si>
  <si>
    <t>Cultural Networks and Digital Transition (original/draft plan provided in October 2020; full plan provided on 22 April 2021; approval provided by EU Commission on 16 June 2021)</t>
  </si>
  <si>
    <t>Digitization of art and cultural heritage</t>
  </si>
  <si>
    <t>Decarbonising bus fleets</t>
  </si>
  <si>
    <t>Program supports the acquisition of new buses powered exclusively by electricity or hydrogen. Green initiative.</t>
  </si>
  <si>
    <t>https://www.portugal.gov.pt/pt/gc22/comunicacao/noticia?i=lancado-programa-de-48-milhoes-de-euros-para-a-descarbonizacao-das-frotas-de-autocarros-</t>
  </si>
  <si>
    <t>Decarbonization of Industry (original/draft plan provided in October 2020; full plan provided on 22 April 2021; approval provided by EU Commission on 16 June 2021)</t>
  </si>
  <si>
    <t>Assorted but unspecified investments to support a carbon transition of Portugal's industrial businesses</t>
  </si>
  <si>
    <t>Decarbonization of Public Transport (original/draft plan provided in October 2020; full plan provided on 22 April 2021; approval provided by EU Commission on 16 June 2021)</t>
  </si>
  <si>
    <t>Purchase of 145 "clean" buses to replace an aging fleet of existing buses.</t>
  </si>
  <si>
    <t>Development of affordable housing</t>
  </si>
  <si>
    <t>The Government has created a series of measures to support and subsidize housing for the poor. These measures include subsidization and tax incentives for the development of affordable housing, as well as funds for additional human resources at the Property Institute and the Urban Rehabilitation (IHRU). These measures are part of a broad package titled the Economic and Social Stabilization Program.</t>
  </si>
  <si>
    <t>https://www.portugal.gov.pt/pt/gc22/comunicacao/noticia?i=governo-aprova-programa-para-estabilizar-economia-e-sociedade-ate-final-do-ano</t>
  </si>
  <si>
    <t>Development of local infrastructure</t>
  </si>
  <si>
    <t>The Government approved funding for several Proximity Works and infrastructure improvements including asbestos removal in schools, works in the area of ​​forests, hydrographic network and sustainable mobility, rail and road work, and residential structures for elderly people. This measure is part of a broad package titled the Economic and Social Stabilization Program.</t>
  </si>
  <si>
    <t>Development of the "Cluster of the Sea of ​​the Azores" (original/draft plan provided in October 2020; full plan provided on 22 April 2021; approval provided by EU Commission on 16 June 2021)</t>
  </si>
  <si>
    <t>R&amp;D facilities supporting "traditional and emerging areas, such as fisheries and products. derivatives, from aquaculture, from marine biotechnology, from biomaterials and mineral resources, or from marine technologies and engineering"</t>
  </si>
  <si>
    <t>Digital education for the Azores (original/draft plan provided in October 2020; full plan provided on 22 April 2021; approval provided by EU Commission on 16 June 2021)</t>
  </si>
  <si>
    <t>Focus on acquiring computers, interactive screens, and developing MOOCs (Massive Open Online Courses)</t>
  </si>
  <si>
    <t>Digital Empowerment of Companies (original/draft plan provided in October 2020; full plan provided on 22 April 2021; approval provided by EU Commission on 16 June 2021)</t>
  </si>
  <si>
    <t>Funds for digital training programs.</t>
  </si>
  <si>
    <t>Digital Hospital for the Azores (original/draft plan provided in October 2020; full plan provided on 22 April 2021; approval provided by EU Commission on 16 June 2021)</t>
  </si>
  <si>
    <t xml:space="preserve">Investment in a digital Hospital for the Azores </t>
  </si>
  <si>
    <t>Digital learning</t>
  </si>
  <si>
    <t>The Covid-19 pandemic has highlighted the structural need for schools to move toward digital learning. Funds are made available for the purchase of computers and software licenses, connectivity, development of digital training programs, and the production of new digital learning resources. This measure is part of a broad package titled the Economic and Social Stabilization Program.</t>
  </si>
  <si>
    <t>Digital Transition in Education (original/draft plan provided in October 2020; full plan provided on 22 April 2021; approval provided by EU Commission on 16 June 2021)</t>
  </si>
  <si>
    <t>Improving internet connections, creating "1,300 digital education laboratories", providing projection equipment to 40,000 classrooms, acquiring 600,000 computers, and more.</t>
  </si>
  <si>
    <t>Digital Transition in Health (original/draft plan provided in October 2020; full plan provided on 22 April 2021; approval provided by EU Commission on 16 June 2021)</t>
  </si>
  <si>
    <t>Funds to support a digital transition in health systems.</t>
  </si>
  <si>
    <t>Digital Transition of Companies (original/draft plan provided in October 2020; full plan provided on 22 April 2021; approval provided by EU Commission on 16 June 2021)</t>
  </si>
  <si>
    <t>Support for networks and incentives of digitisation.</t>
  </si>
  <si>
    <t>Digital Transition of the Public Administration of Madeira (original/draft plan provided in October 2020; full plan provided on 22 April 2021; approval provided by EU Commission on 16 June 2021)</t>
  </si>
  <si>
    <t>Funds to support the digitization of public administration in the region of Madeira</t>
  </si>
  <si>
    <t>Digitization of Health in Madeira  (original/draft plan provided in October 2020; full plan provided on 22 April 2021; approval provided by EU Commission on 16 June 2021)</t>
  </si>
  <si>
    <t>Funds to support the digitization of health processes in the region of Madeira</t>
  </si>
  <si>
    <t>Economic Justice and Business Environment (original/draft plan provided in October 2020; full plan provided on 22 April 2021; approval provided by EU Commission on 16 June 2021)</t>
  </si>
  <si>
    <t>Digital investments in support of the courts, social affairs, criminal investigation, and more.</t>
  </si>
  <si>
    <t>Economic Relaunch of Azorean Agriculture (original/draft plan provided in October 2020; full plan provided on 22 April 2021; approval provided by EU Commission on 16 June 2021)</t>
  </si>
  <si>
    <t>Agriculture strategy, covering milk, meat, and more. Not clearly linked to sustainability criteria.</t>
  </si>
  <si>
    <t>Efficient, secure and shared critical digital infrastructures (original/draft plan provided in October 2020; full plan provided on 22 April 2021; approval provided by EU Commission on 16 June 2021)</t>
  </si>
  <si>
    <t>Digital infrastructure support</t>
  </si>
  <si>
    <t>Energy efficiency in central public administration buildings (original/draft plan provided in October 2020; full plan provided on 22 April 2021; approval provided by EU Commission on 16 June 2021)</t>
  </si>
  <si>
    <t>Public buildings energy efficiency projects</t>
  </si>
  <si>
    <t>Energy efficiency in residential buildings (original/draft plan provided in October 2020; full plan provided on 22 April 2021; approval provided by EU Commission on 16 June 2021)</t>
  </si>
  <si>
    <t>Residential energy efficiency projects</t>
  </si>
  <si>
    <t>Energy efficiency in service buildings (original/draft plan provided in October 2020; full plan provided on 22 April 2021; approval provided by EU Commission on 16 June 2021)</t>
  </si>
  <si>
    <t>Service buildings energy efficiency projects</t>
  </si>
  <si>
    <t>Energy Transition in the Azores (original/draft plan provided in October 2020; full plan provided on 22 April 2021; approval provided by EU Commission on 16 June 2021)</t>
  </si>
  <si>
    <t>Investments to support higher renewable energy penetration in the Azores.</t>
  </si>
  <si>
    <t>Expansion of the Electric Vehicle Charging Network (original/draft plan provided in October 2020; full plan provided on 22 April 2021; approval provided by EU Commission on 16 June 2021)</t>
  </si>
  <si>
    <t>Expansion of the electric vehicle charging network to 15,000 points, with an increase of around 2,300 points per year to 2025. Not supported financially by the RRP</t>
  </si>
  <si>
    <t>Expansion of the Lisbon Metro Network (original/draft plan provided in October 2020; full plan provided on 22 April 2021; approval provided by EU Commission on 16 June 2021)</t>
  </si>
  <si>
    <t>Red Line to Alcântara</t>
  </si>
  <si>
    <t>Expansion of the Porto Metro Network (original/draft plan provided in October 2020; full plan provided on 22 April 2021; approval provided by EU Commission on 16 June 2021)</t>
  </si>
  <si>
    <t>Casa da Música-Santo Ovídio</t>
  </si>
  <si>
    <t>financial support to maintain employment contracts</t>
  </si>
  <si>
    <t>financial support granted by the social security to the company, equivalent to 70% of 2/3 of the employee’s gross remuneration up to EUR 1.905, for the duration of 1 month, renewable on a monthly basis up to a maximum of 3 months (the remaining 30% being borne by the employer).</t>
  </si>
  <si>
    <t>https://home.kpmg/xx/en/home/insights/2020/04/portugal-tax-developments-in-response-to-covid-19.html</t>
  </si>
  <si>
    <t>Fuel management ranges - Primary Network (original/draft plan provided in October 2020; full plan provided on 22 April 2021; approval provided by EU Commission on 16 June 2021)</t>
  </si>
  <si>
    <t>Mapping and management of firebreaks. Resilience investment.</t>
  </si>
  <si>
    <t>Fuel subsidies</t>
  </si>
  <si>
    <t>Value of 10 cents per 50 litres of fuel will be reimbursed monthly, through the IVAucher platform</t>
  </si>
  <si>
    <t>https://www.portugal.gov.pt/pt/gc22/comunicacao/noticia?i=governo-aprova-subsidio-para-ajudar-portugueses-a-suportar-aumento-dos-combustiveis</t>
  </si>
  <si>
    <t>Furlough scheme</t>
  </si>
  <si>
    <t>A simplified lay-off regime has been created, with extraordinary support for the maintenance of employment contracts in companies in crisis situations, in the amount of 2/3 of the remuneration. Social Security covers the payment of 70% of this amount, the remainder being supported by the employer. During the lay-off period, an exceptional and temporary regime for exemption from the payment of social security contributions by employers is created in the contributory scope. This is part of a package of extraordinary measures approved by the Council of Ministers on 13 March 2020.</t>
  </si>
  <si>
    <t>https://www.portugal.gov.pt/pt/gc22/comunicacao/noticia?i=governo-toma-medidas-extraordinarias-para-responder-a-epidemia-de-covid-19</t>
  </si>
  <si>
    <t>Green Agendas/Alliances for Business Innovation (original/draft plan provided in October 2020; full plan provided on 22 April 2021; approval provided by EU Commission on 16 June 2021)</t>
  </si>
  <si>
    <t>Investment in "green agendas" for green growth and innovation.</t>
  </si>
  <si>
    <t>Green and Digital Transition in Fisheries (original/draft plan provided in October 2020; full plan provided on 22 April 2021; approval provided by EU Commission on 16 June 2021)</t>
  </si>
  <si>
    <t>Investments in projects that support better processes in trawling, aquaculture, energy efficiency and more.</t>
  </si>
  <si>
    <t>Hospital equipment (original/draft plan provided in October 2020; full plan provided on 22 April 2021; approval provided by EU Commission on 16 June 2021)</t>
  </si>
  <si>
    <t xml:space="preserve">Equipment of Hospitals Seixal, Sintra, Lisbon </t>
  </si>
  <si>
    <t>Housing access support program (original/draft plan provided in October 2020; full plan provided on 22 April 2021; approval provided by EU Commission on 16 June 2021)</t>
  </si>
  <si>
    <t>Non-permanent housing support</t>
  </si>
  <si>
    <t>Hydrogen and renewable gases (original/draft plan provided in October 2020; full plan provided on 22 April 2021; approval provided by EU Commission on 16 June 2021)</t>
  </si>
  <si>
    <t>Intend to reach 264 MW of renewable gas production capacity. Hydrogen or biomethane. Wide set of technologies ranging from electrolysis to thermochemical (gasification and pyrolosis). Also methanation and anaerobic digestion.</t>
  </si>
  <si>
    <t>6</t>
  </si>
  <si>
    <t>Implement the Regional Strategy to Combat Poverty and Social Exclusion - Social Support Networks (RAA) (original/draft plan provided in October 2020; full plan provided on 22 April 2021; approval provided by EU Commission on 16 June 2021)</t>
  </si>
  <si>
    <t>Aims to increase children and young people's access to social and educational responses and otherwise "reinforce social cohession" through several unique investments.</t>
  </si>
  <si>
    <t>Improvement of hydrographic networks and water lines</t>
  </si>
  <si>
    <t>This programme, which has already had several phases, has a total allocation of 150 million euros, for interventions in 1,600 kilometres, following different types of interventions.</t>
  </si>
  <si>
    <t>https://www.portugal.gov.pt/pt/gc22/comunicacao/noticia?i=150-milhoes-de-euros-para-beneficiacao-de-1600-quilometros-da-rede-hidrografica-e-de-linhas-de-agua</t>
  </si>
  <si>
    <t>Income tax deferrals</t>
  </si>
  <si>
    <t>flexibility on tax payments—including payments of individual (personal) income tax. In this respect, the Portuguese Government has issued the Decree-Law no 10-F/2020, of 26 March, which sets out exceptional and temporary measures aiming to grant flexibility on the payments of taxes and social security contributions in to the second quarter of 2020.</t>
  </si>
  <si>
    <t>Increase housing conditions in the housing stock of the Autonomous Region of the Azores        (original/draft plan provided in October 2020; full plan provided on 22 April 2021; approval provided by EU Commission on 16 June 2021)</t>
  </si>
  <si>
    <t>Increased support for housing supply in the Autonomous Region of the Azores</t>
  </si>
  <si>
    <t>Increasing the number of free COVID-19 tests</t>
  </si>
  <si>
    <t>The Minister of Health, Marta Temido, said that the Government will increase the number of free Covid-19 tests per person (which is now set at four per month), a measure that will advance as early as next week.</t>
  </si>
  <si>
    <t>https://www.portugal.gov.pt/pt/gc22/comunicacao/noticia?i=testes-gratuitos-contra-a-covid-19-vao-aumentar</t>
  </si>
  <si>
    <t>Integrated Operations in Disadvantaged Communities in the Lisbon and Porto Metropolitan Areas (original/draft plan provided in October 2020; full plan provided on 22 April 2021; approval provided by EU Commission on 16 June 2021)</t>
  </si>
  <si>
    <t>Assorted investments in social inclusion</t>
  </si>
  <si>
    <t>Interface Mission - renewal of the S&amp;T support network and guidance for the productive fabric (original/draft plan provided in October 2020; full plan provided on 22 April 2021; approval provided by EU Commission on 16 June 2021)</t>
  </si>
  <si>
    <t>Focuses on "effective technology transfer and the economic and social valorization of knowledge"</t>
  </si>
  <si>
    <t>Landscape Transformation of Vulnerable Forest Territories (original/draft plan provided in October 2020; full plan provided on 22 April 2021; approval provided by EU Commission on 16 June 2021)</t>
  </si>
  <si>
    <t>Translated quotation: "increase the resilience of vulnerable territories in the face of risks associated with climate change, in particular rural fires and the loss of biodiversity, through measures that promote a structural change in land occupation and management models, which favor the adaptation of the vegetation cover to the new climatic conditions, that support the restoration of ecosystems, that ensure a long-term accumulation of atmospheric carbon and that, at the same time, promote sustainable growth and the valorization of the natural capital of these territories, fostering new economies and the territorial cohesion, counteracting the loss of population. The implementation of this investment will allow: Elaborate 19 Landscape Reorganization and Management Programs (PRGP) in the territories defined as vulnerable; Establish 60 Integrated Landscape Management Areas (AIGP); and Support 800 villages with fuel management projects."</t>
  </si>
  <si>
    <t>ω11</t>
  </si>
  <si>
    <t>Light Surface Metro (original/draft plan provided in October 2020; full plan provided on 22 April 2021; approval provided by EU Commission on 16 June 2021)</t>
  </si>
  <si>
    <t>Odivelas-Loures</t>
  </si>
  <si>
    <t>The Council of Ministers approved a EUR 200 million corporate treasury credit line. This is part of a package of extraordinary measures approved by the Council of Ministers on 13 March 2020. On 27 March, the credit line was extended from EUR 200 million to 400 million. On 4 June, as part of the Economic and Social Stabilization Program package, the volume of state guaranteed credit lines was extended by EUR 6.8 billion.</t>
  </si>
  <si>
    <t>Logistics Circuits - Azores Regional Road Network (original/draft plan provided in October 2020; full plan provided on 22 April 2021; approval provided by EU Commission on 16 June 2021)</t>
  </si>
  <si>
    <t>Associated infrastructure for road networks in the Azores</t>
  </si>
  <si>
    <t>MAIS Forest Program (original/draft plan provided in October 2020; full plan provided on 22 April 2021; approval provided by EU Commission on 16 June 2021)</t>
  </si>
  <si>
    <t>Education to prevent risky behaviour in regions at high risk of forest fires.</t>
  </si>
  <si>
    <t>Means of preventing and fighting rural fires (original/draft plan provided in October 2020; full plan provided on 22 April 2021; approval provided by EU Commission on 16 June 2021)</t>
  </si>
  <si>
    <t>Acquiring equipment for managing fires in efforts to increase resilience.</t>
  </si>
  <si>
    <t>Mental Health Services (original/draft plan provided in October 2020; full plan provided on 22 April 2021; approval provided by EU Commission on 16 June 2021)</t>
  </si>
  <si>
    <t>Completion of the Mental Health Reform and Implementation of the Dementia Strategy</t>
  </si>
  <si>
    <t>Missing links and increasing network capacity (original/draft plan provided in October 2020; full plan provided on 22 April 2021; approval provided by EU Commission on 16 June 2021)</t>
  </si>
  <si>
    <t>Improve efficiency through investment in roads and road-urban intersections</t>
  </si>
  <si>
    <t>Mobilizing Agendas/Alliances for Business Innovation (original/draft plan provided in October 2020; full plan provided on 22 April 2021; approval provided by EU Commission on 16 June 2021)</t>
  </si>
  <si>
    <t>Support for business innocation with a focus on reindustrialization. Focus areas to be identified but will be  aligned to the "smart strategic priorities defined in the National Research and Innovation Strategy for Smart Specialization (ENEI)", which include: Information and Communication Technologies; Raw Materials and Materials; Industries and production technologies; Automotive, Aeronautics and Space;  Transport, Mobility and Logistics; Health; Tourism; Cultural, Creative and Audiovisual Industries; Habitat.</t>
  </si>
  <si>
    <t>Modernization and digitization of Public Administration in the Azores (original/draft plan provided in October 2020; full plan provided on 22 April 2021; approval provided by EU Commission on 16 June 2021)</t>
  </si>
  <si>
    <t>Funds to support the digitization of public administration in the region of the Azores</t>
  </si>
  <si>
    <t>Modernization of educational and vocational training establishments (original/draft plan provided in October 2020; full plan provided on 22 April 2021; approval provided by EU Commission on 16 June 2021)</t>
  </si>
  <si>
    <t>Modernization of the Tax Authority's asset information system infrastructure (original/draft plan provided in October 2020; full plan provided on 22 April 2021; approval provided by EU Commission on 16 June 2021)</t>
  </si>
  <si>
    <t>Digitization investment in support of public tax systems</t>
  </si>
  <si>
    <t>National grant for urgent and temporary housing (original/draft plan provided in October 2020; full plan provided on 22 April 2021; approval provided by EU Commission on 16 June 2021)</t>
  </si>
  <si>
    <t>Non-permanent housing support (grant)</t>
  </si>
  <si>
    <t>New Generation of Equipment and Social Responses (original/draft plan provided in October 2020; full plan provided on 22 April 2021; approval provided by EU Commission on 16 June 2021)</t>
  </si>
  <si>
    <t>New investments in social care facilities - including for children, the elderly, those with disabilities. Both in external and home-based care systems</t>
  </si>
  <si>
    <t>New investment through subsidies for the Agroforestry sector</t>
  </si>
  <si>
    <t>At the end of September 2021, the Instituto de Financiamento da Agricultura e Pescas, IP (IFAP) made payments to support agriculture and the agroforestry sector in the total amount of 40.7 million euros.</t>
  </si>
  <si>
    <t>https://www.portugal.gov.pt/pt/gc22/comunicacao/noticia?i=pagamentos-ao-setor-florestal-em-setembro-somam-mais-de-40-milhoes-de-euros</t>
  </si>
  <si>
    <t>NHS reinforcement spending</t>
  </si>
  <si>
    <t>The Government will reinforce the National Health Service (SNS) with another 745 million euros, with a view to reducing debt and increasing the response and production capacity of the SNS.</t>
  </si>
  <si>
    <t>https://www.portugal.gov.pt/pt/gc22/comunicacao/noticia?i=sns-com-reforco-de-745-milhoes-de-euros</t>
  </si>
  <si>
    <t>Paying workers during isolation</t>
  </si>
  <si>
    <t>Workers who are decreed, by the health authority, the need for 14 days of isolation due to Covid-19 will have ensured the payment of 100% of the reference remuneration during the respective period. This is part of a package of extraordinary measures approved by the Council of Ministers on 13 March 2020.</t>
  </si>
  <si>
    <t>Platform +Access (original/draft plan provided in October 2020; full plan provided on 22 April 2021; approval provided by EU Commission on 16 June 2021)</t>
  </si>
  <si>
    <t>Investment in digital infrastructure to map and understand public services. This mapping will be made available to citizens.</t>
  </si>
  <si>
    <t>Powering renewable electricity in the Madeira Archipelago (original/draft plan provided in October 2020; full plan provided on 22 April 2021; approval provided by EU Commission on 16 June 2021)</t>
  </si>
  <si>
    <t>Investments to support higher renewable energy penetration in Madeira.</t>
  </si>
  <si>
    <t>Primary Health Care (original/draft plan provided in October 2020; full plan provided on 22 April 2021; approval provided by EU Commission on 16 June 2021)</t>
  </si>
  <si>
    <t>Investment in primary health care</t>
  </si>
  <si>
    <t>Program to accelerate the digitalization of Education in Madeira (original/draft plan provided in October 2020; full plan provided on 22 April 2021; approval provided by EU Commission on 16 June 2021)</t>
  </si>
  <si>
    <t>Focus on the creation and use of digital content as well as internet connections, wifi networks, and other digital equipment.</t>
  </si>
  <si>
    <t>Public Financial Management Information Systems (original/draft plan provided in October 2020; full plan provided on 22 April 2021; approval provided by EU Commission on 16 June 2021)</t>
  </si>
  <si>
    <t>"Integrated management solutions" to "improve the quality of public finances"</t>
  </si>
  <si>
    <t>Purchase of electric railcars</t>
  </si>
  <si>
    <t>The purchase includes 62 railcars for urban service (34 for the Cascais line, replacing the current 29, which are over 50 years old; 16 units to reinforce the remaining lines in the Lisbon Metropolitan Area – Sintra, Azambuja and Sado; 12 units to reinforce Porto's urban services) and 55 electric railcars for all regional service lines, he said, adding that this purchase represents "an investment of 819 million euros".</t>
  </si>
  <si>
    <t>https://www.portugal.gov.pt/pt/gc22/comunicacao/noticia?i=maior-aquisicao-de-comboios-de-toda-a-historia-da-cp-com-compra-de-117-automotoras-eletricas</t>
  </si>
  <si>
    <t>R&amp;D and high-growth business support</t>
  </si>
  <si>
    <t>The Government has enacted a series of measures aimed at investment in Portuguese businesses through both grants and lending. Measures include the creation of a capital and quasi-public capital fund for investment in c companies with high growth potential in strategic sectors, support for business and network projects of companies and technological centers and research and development (R&amp;D), the creation of an SME acceleration program, the launch of a production innovation program for the conversion of businesses to produce Covid related products such as masks and ventilators, and the creation of incentives for the digital transition of the SME business model. These measures are part of a broad package titled the Economic and Social Stabilization Program.</t>
  </si>
  <si>
    <t>Rail investments</t>
  </si>
  <si>
    <t>Modernization work on the Mangualde-Celorico da Beira section of the Beira Alta Line. Awarded to a consortium of companies from the Mota Engil group</t>
  </si>
  <si>
    <t>https://www.portugal.gov.pt/pt/gc22/comunicacao/noticia?i=investimentos-de-97-milhoes-de-euros-melhoram-servico-nas-linhas-da-beira-alta-e-de-sines</t>
  </si>
  <si>
    <t>Recapitalize Azores Business System (original/draft plan provided in October 2020; full plan provided on 22 April 2021; approval provided by EU Commission on 16 June 2021)</t>
  </si>
  <si>
    <t>Liquidity support for businesses in the Azores</t>
  </si>
  <si>
    <t>Reformulation of public and consular services (original/draft plan provided in October 2020; full plan provided on 22 April 2021; approval provided by EU Commission on 16 June 2021)</t>
  </si>
  <si>
    <t>Creation of the "National Single Digital Portal" plus redesign of often used digital service channels.</t>
  </si>
  <si>
    <t>Rehabilitation and tourism support</t>
  </si>
  <si>
    <t>Concessional contract for the rehabilitation of the Monastery of Lorvão, in Penacova, district of Coimbra, and improvement of tourism operations</t>
  </si>
  <si>
    <t>https://www.portugal.gov.pt/pt/gc22/comunicacao/noticia?i=programa-revive-contrato-de-concessao-do-mosteiro-do-lorvao-assinado-a-18-de-marco</t>
  </si>
  <si>
    <t>Reimbursing fuel VAT revenue</t>
  </si>
  <si>
    <t>The Government today determined the extraordinary and temporary reduction of the unit rates of Tax on Petroleum and Energy Products (ISP) applicable to gasoline and diesel.</t>
  </si>
  <si>
    <t>https://www.portugal.gov.pt/pt/gc22/comunicacao/comunicado?i=governo-devolve-90-milhoes-de-euros-de-receita-de-iva-dos-combustiveis-aos-contribuintes</t>
  </si>
  <si>
    <t>Reinforcement of supported housing supply in Madeira (original/draft plan provided in October 2020; full plan provided on 22 April 2021; approval provided by EU Commission on 16 June 2021)</t>
  </si>
  <si>
    <t xml:space="preserve">Continued support for housing supply in the Autonomous Region of Madeira        </t>
  </si>
  <si>
    <t>Research and innovation agenda for the sustainability of agriculture, food and agribusiness (original/draft plan provided in October 2020; full plan provided on 22 April 2021; approval provided by EU Commission on 16 June 2021)</t>
  </si>
  <si>
    <t>Looks to promote the growth of the agri-food sector, centring sustainability and resilience</t>
  </si>
  <si>
    <t>Rural Property Registry and Land Occupancy Monitoring System (original/draft plan provided in October 2020; full plan provided on 22 April 2021; approval provided by EU Commission on 16 June 2021)</t>
  </si>
  <si>
    <t>Land ownership registration and boundary definition.</t>
  </si>
  <si>
    <t>SME loan package</t>
  </si>
  <si>
    <t>EUR200m in loans to support SMEs</t>
  </si>
  <si>
    <t>EUR 400 million in loans to support SMEs.</t>
  </si>
  <si>
    <t>Social Internet Tariff</t>
  </si>
  <si>
    <t>Provision of fixed or mobile broadband internet access services, aimed at consumers with low incomes or with special social needs.</t>
  </si>
  <si>
    <t>https://www.portugal.gov.pt/pt/gc22/comunicacao/noticia?i=780-mil-familias-abrangidas-pela-tarifa-social-de-internet</t>
  </si>
  <si>
    <t>Social Security digital transition (original/draft plan provided in October 2020; full plan provided on 22 April 2021; approval provided by EU Commission on 16 June 2021)</t>
  </si>
  <si>
    <t>Digitisation of social security processes</t>
  </si>
  <si>
    <t>Social security payment exemptions</t>
  </si>
  <si>
    <t>Companies are entitled to a partial exemption of 50% of the employer social security contributions, in relation to the employees covered by this measure, or a total exemption, in case of net job creation within the 3 months period following the grant of the above support measures (such exemption is limited to the net created jobs)</t>
  </si>
  <si>
    <t>Social security payment suspension</t>
  </si>
  <si>
    <t>Reduce to 1/3 any Social Security contributions due between March and May 2020 for companies, and April and June 2020 for self-employed. The deferral measures apply to: (i) self-employed; (ii) companies with less than 50 employees; (iii) Companies with 50-249 employees in cases where there is at least a 20% decrease on the average invoicing of the preceding three months (as from the payment obligation) as compared to the same period of 2019; (iv) Companies with more than 250 employees that are Private Institutions of Social Solidarity (IPSS) or companies from the tourism sector, civil aviation sector and any other sector that is mandatory closed under Article 7 of Decree 2-A/2020 (State of Emergency Rule) and which has at least a 20% decrease on the average invoicing</t>
  </si>
  <si>
    <t>https://dre.pt/application/conteudo/130779505</t>
  </si>
  <si>
    <t>Strengthening of Regional Health Services (original/draft plan provided in October 2020; full plan provided on 22 April 2021; approval provided by EU Commission on 16 June 2021)</t>
  </si>
  <si>
    <t>Health service for the autonomous region of Madeira (Região Autónoma da Madeira)</t>
  </si>
  <si>
    <t>Strengthening of social responses in the Autonomous Region of Madeira (RAM) (original/draft plan provided in October 2020; full plan provided on 22 April 2021; approval provided by EU Commission on 16 June 2021)</t>
  </si>
  <si>
    <t>Focus on homeless support facilities and residential + non-residential systems for the elderly</t>
  </si>
  <si>
    <t>Strengthening the overall cybersecurity framework (original/draft plan provided in October 2020; full plan provided on 22 April 2021; approval provided by EU Commission on 16 June 2021)</t>
  </si>
  <si>
    <t>Support for cybersecurity</t>
  </si>
  <si>
    <t>Support for businesses to reopen</t>
  </si>
  <si>
    <t>one-off additional support for businesses to reopen</t>
  </si>
  <si>
    <t>support for furloughed workers</t>
  </si>
  <si>
    <t>Over €600 million per month (0.3% GDP) in financial support for those temporarily furloughed by their employer</t>
  </si>
  <si>
    <t>https://www.portugal.gov.pt/pt/gc22/governo/comunicado-de-conselho-de-ministros?i=336</t>
  </si>
  <si>
    <t>Support Scheme for the Restructuring and Conversion of Vineyards</t>
  </si>
  <si>
    <t>Agricultural support through the VITIS Program, which is well supported by winegrowers. The program has helped modernize and improve the sustainability of the sector</t>
  </si>
  <si>
    <t>https://www.portugal.gov.pt/pt/gc22/comunicacao/noticia?i=dotacao-orcamental-do-programa-vitis-aumenta-para-57-milhoes-de-euros</t>
  </si>
  <si>
    <t>Supporting families with children</t>
  </si>
  <si>
    <t>The Government has enacted measures to support families with children. The measures include changing the reference period for calculating eligibility for family support to reflect sudden drops in income, a one-off allocation in September to families corresponding to the base value of the family allowance, to all children of the 1st, 2nd and 3rd step, and automatic granting of scholarships in the 2nd cycle to those who already benefited from it in the 1st cycle. These measures are part of a broad package titled the Economic and Social Stabilization Program.</t>
  </si>
  <si>
    <t>https://www.portugal.gov.pt/pt/gc22/comunicacao/noticia?i=governo-apresenta-medidas-economicas-para-o-segundo-trimestre-de-2020</t>
  </si>
  <si>
    <t>Supporting hard-hit sectors</t>
  </si>
  <si>
    <t>The Government approved a set of credit lines targeted at providing liquidity to the hardest hit sectors. The credit lines made available are as follows: - Catering and similar: EUR 600 million, of which EUR 270 million is for micro and small companies - Tourism sector: EUR 200 million for travel agencies, entertainment companies, event organizers, of which EUR 75 million is for micro and small companies - Additional tourism sector: EUR 900 million for tourism enterprises and accommodation, of which EUR 300 million is for micro and small companies - Textile, clothing, footwear, extractive, and wood industries: EUR1300 million, of which EUR 400 million is for micro and small businesses. These credit lines are in addition to the EUR 260 million in credit lines announced on 13 March 2020.</t>
  </si>
  <si>
    <t>Supporting National health networks (original/draft plan provided in October 2020; full plan provided on 22 April 2021; approval provided by EU Commission on 16 June 2021)</t>
  </si>
  <si>
    <t>Network of Continuing Integrated Care and National Network of Palliative Care</t>
  </si>
  <si>
    <t>Supporting the tourism sector</t>
  </si>
  <si>
    <t>The Council of Ministers approved a EUR 60 million credit line for micro-enterprises in the tourism sector. This is part of a package of extraordinary measures approved by the Council of Ministers on 13 March 2020.</t>
  </si>
  <si>
    <t>Sustainable Electronic Services (original/draft plan provided in October 2020; full plan provided on 22 April 2021; approval provided by EU Commission on 16 June 2021)</t>
  </si>
  <si>
    <t>In support of more efficient and well-governed digital public services.</t>
  </si>
  <si>
    <t>Tax benefits for 26 business projects</t>
  </si>
  <si>
    <t>The measure represents a global investment of over 936 million euros and will have a maximum tax credit of 92 million euros. It also implies the creation of 1886 new jobs by 2027 and the maintenance of the current 9442 jobs. It covers productive investment projects, distributed throughout the territory and with a strong representation of the manufacturing industry.</t>
  </si>
  <si>
    <t>https://www.portugal.gov.pt/pt/gc22/comunicacao/noticia?i=governo-aprova-beneficios-fiscais-para-26-projetos-empresariais</t>
  </si>
  <si>
    <t>Training of Public Administration (original/draft plan provided in October 2020; full plan provided on 22 April 2021; approval provided by EU Commission on 16 June 2021)</t>
  </si>
  <si>
    <t>The RRP document cites better training as a prerequisite for public servants to effectively respond to "more resilient, green and digital societies". That said, the further details in the document focus only on digitisation.</t>
  </si>
  <si>
    <t>Training young people in STEM</t>
  </si>
  <si>
    <t>The Impulso Jovem STEAM Program aims to promote and support initiatives aimed exclusively at increasing education of young people in the areas of science, technology, engineering, arts and mathematics (STEAM - Science, Technology, Engineering, Arts and Mathematics), in line with the new needs of the labour market.</t>
  </si>
  <si>
    <t>https://www.portugal.gov.pt/pt/gc22/comunicacao/noticia?i=22-milhoes-de-euros-transferidos-para-concretizar-programas-impulso-jovens-steam-e-impulso-adultos</t>
  </si>
  <si>
    <t>Transform tourism program</t>
  </si>
  <si>
    <t>The program is aimed at public and private entities in the sector and will consist, in a first phase, of specific lines of financing that have as a background the tourist valorization of the territories through projects that stimulate networking, focus on products or added value services and respond to the needs of today's consumer.</t>
  </si>
  <si>
    <t>https://www.portugal.gov.pt/pt/gc22/comunicacao/noticia?i=programa-transformar-turismo-tem-20-milhoes-de-euros-para-valorizar-portugal</t>
  </si>
  <si>
    <t>Universal Support System for Active Life (original/draft plan provided in October 2020; full plan provided on 22 April 2021; approval provided by EU Commission on 16 June 2021)</t>
  </si>
  <si>
    <t>Health service investment to support active lifestyles</t>
  </si>
  <si>
    <t>Three projects co-financed by the Alentejo Regional Operational Program in Castro Verde: the installations of the Centro de Artes e Viola Campaniça, in an investment of around 600 thousand euros, the requalification of a street in the center of the village, which cost around 400 thousand euros and is ready, and the works of the future Autonomous Residence of CERCICOA, in an investment of around 360 thousand euros.</t>
  </si>
  <si>
    <t>https://www.portugal.gov.pt/pt/gc22/comunicacao/noticia?i=governo-destina-1800-milhoes-de-euros-para-desenvolvimento-urbano</t>
  </si>
  <si>
    <t>VAT deferrals</t>
  </si>
  <si>
    <t>payment of VAT and CIT/PIT withholding taxes may be deferred and paid in instalments with no interest and without the need of providing guarantees. This measure applies to companies and self-employed with a turnover lower than €10 million in 2018. Later extension of the deadline to submit the Corporate Income Tax return (“Modelo 22”) from May 31st to July 31st</t>
  </si>
  <si>
    <t>VAT deferrals for essential goods</t>
  </si>
  <si>
    <t>VAT exemption for donation of goods to the state, social security public institutions and non-profit non-governmental organizations for subsequent distribution to people in need, which now includes people who have received health care in the current pandemic context and are deemed as victims of catastrophe</t>
  </si>
  <si>
    <t>https://info.portaldasfinancas.gov.pt/pt/informacao_fiscal/legislacao/Despachos_SEAF/Documents/Despacho_SEAF_122_2020_XXII.pdf</t>
  </si>
  <si>
    <t>Vouchers for culture, accommodation and catering sectors</t>
  </si>
  <si>
    <t>Since October 1st, when the accumulated IVAucher balance was used, around 37 ME were reimbursed to participating consumers, in a total of 14 million transactions, which corresponds to around 76% of the available balance.</t>
  </si>
  <si>
    <t>https://www.portugal.gov.pt/pt/gc22/comunicacao/comunicado?i=14-milhoes-de-transacoes-e-73-milhoes-de-euros-de-apoio-aos-setores-abrangidos-no-ambito-do-ivaucher</t>
  </si>
  <si>
    <t>Vouchers for free school textbooks</t>
  </si>
  <si>
    <t>https://www.portugal.gov.pt/pt/gc22/comunicacao/noticia?i=56-milhoes-de-vouchers-ja-disponibilizados-para-manuais-escolares-gratuitos</t>
  </si>
  <si>
    <t>Vouchers for fuel discounts</t>
  </si>
  <si>
    <t>Since November 10, when taxpayers began to benefit from the AUTOvoucher discount, close to 11 ME (10,718,905 ME) have already been reimbursed, in a total of 2.1 million transactions.</t>
  </si>
  <si>
    <t>Water efficiency and reinforcement plan for Madiera's supply and irrigation systems (original/draft plan provided in October 2020; full plan provided on 22 April 2021; approval provided by EU Commission on 16 June 2021)</t>
  </si>
  <si>
    <t>Improve water efficiency in the autonomous region of Madeira through assorted methods. Adaptation and resilience component.</t>
  </si>
  <si>
    <t>Creation of an extraordinary support for professional training, in the amount of 50% of the worker's remuneration up to the limit of the National Minimum Wage, plus the cost of training, for the situations of workers without occupation in productive activities for considerable periods. This is part of a package of extraordinary measures approved by the Council of Ministers on 13 March 2020.</t>
  </si>
  <si>
    <t>Youth Boost STEAM (original/draft plan provided in October 2020; full plan provided on 22 April 2021; approval provided by EU Commission on 16 June 2021)</t>
  </si>
  <si>
    <t>Support for training of young people in science, technology, engineering, the arts, and mathematics.</t>
  </si>
  <si>
    <t>Romania</t>
  </si>
  <si>
    <t>"New Home" Programme</t>
  </si>
  <si>
    <t>The program provides state-guaranteed loans for home buyers. For the year 2021, a ceiling of guarantees of 1.5 billion lei has been allocated, according to art.1 paragraph (6) of the Government Emergency Ordinance no.60 / 2009 regarding some measures in order to implement the "New house" program, with subsequent amendments.</t>
  </si>
  <si>
    <t>RON</t>
  </si>
  <si>
    <t>https://mfinante.gov.ro/presa-comunicate-de-presa/-/asset_publisher/vMeOfqIFpa30/content/programul-noua-cas-c4-83-va-avea-garan-c8-9bii-de-1-5-miliarde-de-lei-c3-aen-anul-2021?_com_liferay_asset_publisher_web_portlet_AssetPublisherPortlet_INSTANCE_vMeOfqIFpa30_assetEntryId=1789654&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3%26_com_liferay_asset_publisher_web_portlet_AssetPublisherPortlet_INSTANCE_vMeOfqIFpa30_delta%3D30%26p_r_p_resetCur%3Dfalse%26_com_liferay_asset_publisher_web_portlet_AssetPublisherPortlet_INSTANCE_vMeOfqIFpa30_assetEntryId%3D1789654</t>
  </si>
  <si>
    <t>Bailout to domestic carriers Tarom and Blue Air</t>
  </si>
  <si>
    <t>The state-owned company Tarom and private aircraft Blue Air, received a bailout of EUR 133 mn</t>
  </si>
  <si>
    <t>https://www.zf.ro/zf-24/doua-mari-companii-romanesti-sunt-salvate-de-la-faliment-guvernul-19094422?mc_cid=b19412563c&amp;mc_eid=3fd045be34</t>
  </si>
  <si>
    <t>Basic needs for schools</t>
  </si>
  <si>
    <t>Tablets, protective equipment, and mobile sanitary containers for schools in Romania.</t>
  </si>
  <si>
    <t>http://mfe.gov.ro/175-milioane-euro-fonduri-europene-pentru-tablete-echipamente-de-protectie-si-containere-sanitare-mobile-pentru-scolile-din-romania/</t>
  </si>
  <si>
    <t>Business tax relief</t>
  </si>
  <si>
    <t>Amnesty of tax on interest, penalties, and other accessories due by companies as of March 31, 2020</t>
  </si>
  <si>
    <t>https://www.mfinante.gov.ro/acasa.html?method=detalii&amp;id=999649636</t>
  </si>
  <si>
    <t>Cash transfers to hospitals</t>
  </si>
  <si>
    <t>Payments to hospitals to pay for COVID 19 equipment since February</t>
  </si>
  <si>
    <t>http://mfe.gov.ro/350-milioane-de-euro-deblocati-la-timp-pentru-spitale/</t>
  </si>
  <si>
    <t>Debt relief for businesses</t>
  </si>
  <si>
    <t>Debtors have the possibility to request the suspension of the payment of capital instalments, interest and commissions for a period between a minimum of 1 month and a maximum of 9 months; the suspension may be requested both for the credits for which the suspension of payment obligations has already been obtained and for the credits for which access to the suspension facility has not been previously requested;</t>
  </si>
  <si>
    <t>https://mfinante.gov.ro/presa-comunicate-de-presa/-/asset_publisher/vMeOfqIFpa30/content/ministerul-finan-c8-9belor-continu-c4-83-protejarea-veniturilor-popula-c8-9biei-c8-99i-sprijinirea-companiilor-afectate-de-covid-19-c8-99i-a-angaja-c8-9bilor-acestora?_com_liferay_asset_publisher_web_portlet_AssetPublisherPortlet_INSTANCE_vMeOfqIFpa30_assetEntryId=1020202&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4%26_com_liferay_asset_publisher_web_portlet_AssetPublisherPortlet_INSTANCE_vMeOfqIFpa30_delta%3D30%26p_r_p_resetCur%3Dfalse%26_com_liferay_asset_publisher_web_portlet_AssetPublisherPortlet_INSTANCE_vMeOfqIFpa30_assetEntryId%3D1020202</t>
  </si>
  <si>
    <t>Emergency support for SMEs</t>
  </si>
  <si>
    <t>Drafted an Emergency Ordinance to grant financial support to small and medium-sized enterprises (SMEs) to assist then with the effects of COVID. The Ministry of Economy, Energy, and Business Environment (MEEMA) and the Agencies for Small and Medium Enterprises, Investment Attraction and Export Promotion (AIMMAIPE) and the Special Telecommunications Service will award the grants. The grants include microgrants (EUR 100 million), grants for working capital (EUR 350 million), and investment grants (EUR 550 million), and will be allocated across a variety of sectors.</t>
  </si>
  <si>
    <t>https://www.mfinante.gov.ro/acasa.html;jsessionid=GcrCyCETk6YnVMLIK9KmFDMzaaekwSAE3wo3SooE.www2:server23?method=detalii&amp;id=999654473
https://www.fngcimm.ro/despre-noi/legislatie-conducere
https://aecm.eu/fngcimm-national-credit-guarantee-fund-for-smes/</t>
  </si>
  <si>
    <t>Extension of deadline for income tax payments</t>
  </si>
  <si>
    <t>The application of these tax measures continues by extending the deadline for submitting the application for cancellation from March 31, 2021 to January 31, 2022</t>
  </si>
  <si>
    <t>https://mfinante.gov.ro/presa-comunicate-de-presa/-/asset_publisher/vMeOfqIFpa30/content/ministerul-finan-c8-9belor-prelunge-c8-99te-o-serie-de-m-c4-83suri-fiscale-avantajoase-pentru-contribuabili?_com_liferay_asset_publisher_web_portlet_AssetPublisherPortlet_INSTANCE_vMeOfqIFpa30_assetEntryId=1790529&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3%26_com_liferay_asset_publisher_web_portlet_AssetPublisherPortlet_INSTANCE_vMeOfqIFpa30_delta%3D30%26p_r_p_resetCur%3Dfalse%26_com_liferay_asset_publisher_web_portlet_AssetPublisherPortlet_INSTANCE_vMeOfqIFpa30_assetEntryId%3D1790529</t>
  </si>
  <si>
    <t>Distributed food aid to disadvantaged food totalling LEI 1 billion. The aid will benefit over 1.188 million people. The benefit will be implemented for a period of 30 months.</t>
  </si>
  <si>
    <t>http://mfe.gov.ro/poad-mfe-a-semnat-un-contract-de-1-miliard-lei-pentru-distribuirea-ajutoarelor-alimentare-persoanelor-defavorizate/</t>
  </si>
  <si>
    <t>Funding for schools</t>
  </si>
  <si>
    <t>The main elements of the project include a component of investments integrated in school infrastructure, communication and information activities, support for student transport, as well as other temporary facilities. Increased attention will be paid to smart classrooms, through investments in school furniture and through information and training activities in this field.</t>
  </si>
  <si>
    <t>https://mfinante.gov.ro/presa-comunicate-de-presa/-/asset_publisher/vMeOfqIFpa30/content/finan-c8-9bare-de-100-de-milioane-euro-pentru-proiectul-e2-80-9e-c8-98coli-mai-sigure-incluzive-c8-99i-sustenabile-?_com_liferay_asset_publisher_web_portlet_AssetPublisherPortlet_INSTANCE_vMeOfqIFpa30_assetEntryId=1789340&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4%26_com_liferay_asset_publisher_web_portlet_AssetPublisherPortlet_INSTANCE_vMeOfqIFpa30_delta%3D30%26p_r_p_resetCur%3Dfalse%26_com_liferay_asset_publisher_web_portlet_AssetPublisherPortlet_INSTANCE_vMeOfqIFpa30_assetEntryId%3D1789340</t>
  </si>
  <si>
    <t>allows employers to reduce up to 50% the working time of their employees. The employees will receive 75% of the difference between their normal gross salary and the pay received from the reduced-hours schedule. This indemnity is initially paid by the employer, and reimbursed by the National Employment Agency from the unemployment insurance budget.</t>
  </si>
  <si>
    <t>http://mmuncii.ro/j33/index.php/ro/comunicare/comunicate-de-presa/6039-noi-masuri-de-sprijin-pentru-piata-muncii</t>
  </si>
  <si>
    <t>SMEs and micro-enterprises that will access lines to credit and loans for investments with the state will benefit from grants, of up to EUR 800,000, for the payment of interest, administration fees, and risk management for the next 1-3 years.</t>
  </si>
  <si>
    <t>https://www.mfinante.gov.ro/acasa.html?method=detalii&amp;id=999647159</t>
  </si>
  <si>
    <t>Guarantees/liquidity for SMEs general</t>
  </si>
  <si>
    <t>The normative act approved by the Government provides for a ceiling of state guarantees for the year 2022 of 10 billion lei, of which 5 billion lei allocated to the AGRO IMM INVEST subprogram. The budget of the state aid scheme was increased to 2.34 billion lei (473.90 million euros) for 48,726 beneficiaries.</t>
  </si>
  <si>
    <t>https://mfinante.gov.ro/presa-comunicate-de-presa/-/asset_publisher/vMeOfqIFpa30/content/cre-c8-99te-finan-c8-9barea-guvernamental-c4-83-a-mediului-de-afaceri-prin-imm-invest-c8-99i-subprogramul-agro-imm-invest?_com_liferay_asset_publisher_web_portlet_AssetPublisherPortlet_INSTANCE_vMeOfqIFpa30_assetEntryId=5464659&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0%26p_r_p_resetCur%3Dfalse%26_com_liferay_asset_publisher_web_portlet_AssetPublisherPortlet_INSTANCE_vMeOfqIFpa30_assetEntryId%3D5464659</t>
  </si>
  <si>
    <t>Guarantees/liquidity for SMEs in agriculture and more</t>
  </si>
  <si>
    <t>The grant can be paid, and increases the ceilings representing grants that can be granted under the Program, in the fisheries and aquaculture sector, in the primary production of agricultural products, the food sector and other areas of activity.</t>
  </si>
  <si>
    <t>Increasing the period of guarantees under the SMEs factor programme</t>
  </si>
  <si>
    <t>The maximum grant ceilings that SMEs can benefit from in accordance with the new provisions of the Temporary Framework increase from 800,000 euros to 1,800,000 euros per enterprise. For companies operating in the fisheries and aquaculture sector, the ceiling increases from 120,000 euros to 270,000 euros. For enterprises operating in the field of primary production of agricultural products, the ceiling is changed from 100,000 euros to 225,000 euros.</t>
  </si>
  <si>
    <t>https://mfinante.gov.ro/presa-comunicate-de-presa?p_p_id=com_liferay_asset_publisher_web_portlet_AssetPublisherPortlet_INSTANCE_vMeOfqIFpa30&amp;p_p_lifecycle=0&amp;p_p_state=normal&amp;p_p_mode=view&amp;_com_liferay_asset_publisher_web_portlet_AssetPublisherPortlet_INSTANCE_vMeOfqIFpa30_delta=30&amp;p_r_p_resetCur=false&amp;_com_liferay_asset_publisher_web_portlet_AssetPublisherPortlet_INSTANCE_vMeOfqIFpa30_cur=2</t>
  </si>
  <si>
    <t>Leasing finance for local companies</t>
  </si>
  <si>
    <t>The first cooperation between the EIB Group and Deutsche Leasing Romania will help to strengthen investment by Romanian companies active in sectors affected by COVID-19. The new cooperation between the European Investment Bank, European Investment Fund and Deutsche Leasing Romania will enable local companies across Romania to benefit from EUR 370 million of additional leasing finance.</t>
  </si>
  <si>
    <t>https://www.eib.org/en/press/all/2021-039-eib-group-and-deutsche-leasing-romania-strengthen-support-for-business-impacted-by-covid-19</t>
  </si>
  <si>
    <t>Loan to acquire essential goods</t>
  </si>
  <si>
    <t>Part of a series of fiscal-budgetary measures to support the Romanian economy. Ministry of Public Finance granted Lei 1.15 billion loan to Compania National UNIFARM SA, for a period of 6 months, to acquire necessary sanitary materials.</t>
  </si>
  <si>
    <t>https://www.mfinante.gov.ro/acasa.html?method=detalii&amp;id=999646013</t>
  </si>
  <si>
    <t>Postponement of loan instalments</t>
  </si>
  <si>
    <t>Borrowers can request credit institutions and non-bank financial institutions to suspend instalments obligations for up to 9 months</t>
  </si>
  <si>
    <t>https://www.mfinante.gov.ro/acasa.html?method=detalii&amp;id=999650031</t>
  </si>
  <si>
    <t>Provision of basic needs</t>
  </si>
  <si>
    <t>EUR225 million to support at-risk Romanians with food and health supplies</t>
  </si>
  <si>
    <t>http://mfe.gov.ro/pentru-prima-oara-in-istorie-romania-poate-absorbi-bani-europeni-chiar-de-la-inceputul-urmatorului-exercitiu-financiar-care-incepe-in-2021/</t>
  </si>
  <si>
    <t>R&amp;D investment with a focus on green technologies</t>
  </si>
  <si>
    <t>State aid scheme aimed at attracting strategic investments in new technologies and innovation, with eligible expenditure of at least EUR 100 million.</t>
  </si>
  <si>
    <t>https://mfinante.gov.ro/presa-comunicate-de-presa?p_p_id=com_liferay_asset_publisher_web_portlet_AssetPublisherPortlet_INSTANCE_vMeOfqIFpa30&amp;p_p_lifecycle=0&amp;p_p_state=normal&amp;p_p_mode=view&amp;_com_liferay_asset_publisher_web_portlet_AssetPublisherPortlet_INSTANCE_vMeOfqIFpa30_delta=30&amp;p_r_p_resetCur=false&amp;_com_liferay_asset_publisher_web_portlet_AssetPublisherPortlet_INSTANCE_vMeOfqIFpa30_cur=3</t>
  </si>
  <si>
    <t>Extended deadlines for tax payments until October 25, 2020. This includes the suspension of interest, late payment penalties, and other tax obligations for businesses subject to the Fiscal Procedure Code.</t>
  </si>
  <si>
    <t>https://www.mfinante.gov.ro/acasa.html?method=detalii&amp;id=999652194</t>
  </si>
  <si>
    <t>Support for families with children</t>
  </si>
  <si>
    <t>The government approved the granting of up to 12 days off for parents who need to supervise their children due to suspension of courses or temporary closure of schools.</t>
  </si>
  <si>
    <t>http://mmuncii.ro/j33/index.php/ro/comunicare/comunicate-de-presa/5974-cp-hg-majorare-standarde-cost-serv-soc</t>
  </si>
  <si>
    <t>Support for self-employed and seasonal workers</t>
  </si>
  <si>
    <t>Beneficiaries of seasonal labour will pay the full amount of the three-month salary to the seasonal worker. The beneficiary will then seek reimbursement up to 41.5% of this salary from the National Agency for Employment. Beneficiaries of day labour will pay 35% of the normal remuneration during the three-month period to the day laborers, and the beneficiaries will later seek reimbursement through the National Agency for Payments and Social Inspection. Supports entrepreneurs and the self-employed. They will benefit from a monthly allowance equal to 41.5% of average gross earnings. the payment will be made from the state budget, through the National Agency for Payments and Social Inspection.</t>
  </si>
  <si>
    <t>Support for vulnerable people</t>
  </si>
  <si>
    <t>Support services for the elderly and people with disabilities</t>
  </si>
  <si>
    <t>http://mfe.gov.ro/pocu-18-milioane-euro-pentru-sprijinirea-persoanelor-vulnerabile-in-pandemie/</t>
  </si>
  <si>
    <t>Tax amnesty for personal tax statements</t>
  </si>
  <si>
    <t>Extension of the tax amnesty, introduced by GEO 69/2020, as well as for the establishment of fiscal measures with subsequent amendments for tax inspections and verifications of personal tax statements conducted between May 14, 2020 - March 29, 2021. Also, simplified payment rescheduling procedure for budgetary obligations not older than 12 months</t>
  </si>
  <si>
    <t>https://mfinante.gov.ro/presa-comunicate-de-presa/-/asset_publisher/vMeOfqIFpa30/content/ministerul-finan-c8-9belor-vine-c3-aen-sprijinul-mediului-de-afaceri-c8-99i-propune-m-c4-83suri-pentru-modernizarea-administra-c8-9biei-publice?_com_liferay_asset_publisher_web_portlet_AssetPublisherPortlet_INSTANCE_vMeOfqIFpa30_assetEntryId=3956904&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2%26_com_liferay_asset_publisher_web_portlet_AssetPublisherPortlet_INSTANCE_vMeOfqIFpa30_delta%3D30%26p_r_p_resetCur%3Dfalse%26_com_liferay_asset_publisher_web_portlet_AssetPublisherPortlet_INSTANCE_vMeOfqIFpa30_assetEntryId%3D3956904</t>
  </si>
  <si>
    <t>Tax cuts for microenterprises</t>
  </si>
  <si>
    <t>Tax cuts for microenterprises in 2nd and 3rd quarter of 2020</t>
  </si>
  <si>
    <t>Tax exemptions for the hospitality sector</t>
  </si>
  <si>
    <t>Exemption from the payment of the activity-specific tax due by the economic operators operating hospitality, restaurant, or catering businesses</t>
  </si>
  <si>
    <t>Tax subsidy for employees</t>
  </si>
  <si>
    <t>Provides a tax subsidy of R500 per month over four months to employees who earn R6,500 or less.</t>
  </si>
  <si>
    <t>https://www.whitecase.com/publications/alert/relief-packages-and-support-south-africans-amid-covid-19-pandemic</t>
  </si>
  <si>
    <t>Financial assistance were provided to technical unemployed and children and young people totalling Lei 2.036 billion. Technically unemployed employee will receive 75% of the basic salary corresponding to the job, but not more than 75% of the average gross salary.</t>
  </si>
  <si>
    <t>http://mmuncii.ro/j33/index.php/ro/comunicare/comunicate-de-presa/5839-guvernul-a-stabilit-conditiile-pe-perioada-starii-de-urgenta</t>
  </si>
  <si>
    <t>VAT exemptions on export</t>
  </si>
  <si>
    <t>VAT exemption for the export of goods, in the context of amendments to customs legislation</t>
  </si>
  <si>
    <t>https://mfinante.gov.ro/presa-comunicate-de-presa/-/asset_publisher/vMeOfqIFpa30/content/clarificarea-modului-de-aplicare-a-legisla-c8-9biei-fiscale-privind-condi-c8-9biile-de-aplicare-a-scutirii-de-tax-c4-83-pe-valoarea-ad-c4-83ugat-c4-83-pentru-anumite-opera-c8-9biuni?_com_liferay_asset_publisher_web_portlet_AssetPublisherPortlet_INSTANCE_vMeOfqIFpa30_assetEntryId=1911804&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3%26_com_liferay_asset_publisher_web_portlet_AssetPublisherPortlet_INSTANCE_vMeOfqIFpa30_delta%3D30%26p_r_p_resetCur%3Dfalse%26_com_liferay_asset_publisher_web_portlet_AssetPublisherPortlet_INSTANCE_vMeOfqIFpa30_assetEntryId%3D1911804</t>
  </si>
  <si>
    <t>Russia</t>
  </si>
  <si>
    <t>Agricultural funds for developing regions</t>
  </si>
  <si>
    <t>For each constituent entity, these have been calculated based on the volumes of the actual production. This money will compensate up to 50 percent of the costs involved in producing and selling grain crops.</t>
  </si>
  <si>
    <t>RUB</t>
  </si>
  <si>
    <t>http://government.ru/en/news/43378/</t>
  </si>
  <si>
    <t>Airport compensation</t>
  </si>
  <si>
    <t>Partial compensation of operation costs by airports</t>
  </si>
  <si>
    <t>https://www.reuters.com/article/us-health-coronavirus-russia-economy/putin-offers-extra-200-billion-roubles-to-russian-regions-amid-coronavirus-idUSKCN21X1XY?feedType=RSS&amp;feedName=worldNews&amp;rpc=69</t>
  </si>
  <si>
    <t>Allocating funds to individuals who participated in mutual aid programme</t>
  </si>
  <si>
    <t>Allocated to individuals who participated in a mutual aid program for the vulnerable from April 1 to June 30, 2020. Individuals will receive 12130 rubles per month for April 1 to June 30, 2020 for each person assisted.</t>
  </si>
  <si>
    <t>https://www.economy.gov.ru/material/news/ekonomika_bez_virusa/utverzhdeny_pravila_specvyplat_dlya_vzyavshih_na_vremennoe_prozhivanie_pod_opeku_detey_pozhilyh_i_invalidov_na_period_borby_s_koronavirusom.html</t>
  </si>
  <si>
    <t>Anti-crisis fund to protect economy</t>
  </si>
  <si>
    <t>Provides support for an anti-crisis fund to shield the economy from the impacts of the COVID-19 pandemic. The fund will include tax breaks for tourism companies and airlines and the expansion of a preferential loans program for businesses.</t>
  </si>
  <si>
    <t>https://www.reuters.com/article/health-coronavirus-russia-economy/russia-to-launch-4-bln-fund-to-support-economy-amid-coronavirus-agencies-cite-pm-idUSR4N2B5000 ; https://www.themoscowtimes.com/2020/03/16/russia-to-launch-4bln-fund-in-attempt-to-shield-economy-from-coronavirus-shock-a69633</t>
  </si>
  <si>
    <t>Expanding infrastructure for domestic tourism</t>
  </si>
  <si>
    <t>Over 300 roads to tourist landmarks should be repaired. They cover a total distance of about 1,500 kilometres, and almost 20 billion roubles have been allocated to carry out the project.</t>
  </si>
  <si>
    <t>http://government.ru/en/news/41920/</t>
  </si>
  <si>
    <t>Extension of the increased maximum unemployment benefits</t>
  </si>
  <si>
    <t>The maximum unemployment benefit, which was increased in March 2020 to the minimum wage, will remain at the same level in 2021.</t>
  </si>
  <si>
    <t>http://government.ru/en/docs/39857/</t>
  </si>
  <si>
    <t>Funding for the Russian Foundation for Technological Development</t>
  </si>
  <si>
    <t>To fund loans of companies that produce or supply goods required for fighting the spread of the coronavirus. Other projects to receive funding include projects focusing on the implementation of advanced technology, development of new products and import substitution.</t>
  </si>
  <si>
    <t>http://government.ru/en/news/39611/</t>
  </si>
  <si>
    <t>Grants for state universities to support young founders</t>
  </si>
  <si>
    <t>100 universities in the constituent entities of the Federation will receive grants in the amount of 100 million rubles or more for opening student technoparks and business incubators, upgrading academic and laboratory facilities, and running training programmes.</t>
  </si>
  <si>
    <t>http://en.kremlin.ru/events/president/news/65418</t>
  </si>
  <si>
    <t>Grants to small- and medium-sized businesses (SMEs) and non-profits</t>
  </si>
  <si>
    <t>Grants to small- and medium-sized businesses from the hardest hit industries and socially oriented non-profit organisations. This is yet another measure approved by the President. The total aid will amount to about 38.5 billion roubles and it will be used to support about 3 million workers.
Furthermore, we will expand this support. Businesses and non-profit organisations that will receive this grant will be subject to a one-time exemption from revenue tax and employee payroll contributions to non-budgetary public funds. In turn, employees will be exempted from paying income tax on these amounts.</t>
  </si>
  <si>
    <t>http://government.ru/en/news/43670/</t>
  </si>
  <si>
    <t>Hygiene kits for educational institutions and Covid-19 infection prevention</t>
  </si>
  <si>
    <t>Educational institutions will receive over 6,000 kits for hand disinfection and temperature measurement.</t>
  </si>
  <si>
    <t>Interest-free loans to businesses</t>
  </si>
  <si>
    <t>Issued interest-free loans to small and micro enterprises for salaries to employees</t>
  </si>
  <si>
    <t>https://www.economy.gov.ru/material/news/ekonomika_bez_virusa/besprocentnye_kredity_na_zarplaty_pozvolyat_podderzhat_280_tys_chelovek_reshetnikov.html</t>
  </si>
  <si>
    <t>Job training through "Social Contract" funding</t>
  </si>
  <si>
    <t>This government aid is available nationwide to people in a difficult financial situation. It is particularly sought after in certain regions. The Government will additionally allocate almost 750 million roubles to ten such constituent entities. The budgetary funds will make it possible to make payments under at least 7,000 social contracts. More people will be able to benefit from this aid by, for example, starting a business or learning useful skills, or improving their qualifications in order to find a new job and ultimately improve their financial status.</t>
  </si>
  <si>
    <t>Loan programme to companies in the most affected sectors like healthcare, tourism, entertainment and hospitality</t>
  </si>
  <si>
    <t>For businesses, under the amended FOT 3.0, a loan can be obtained for a term of 18 months at a rate of one minimum wage per employee for 12 months. The actual repayment period will double from 6 months to 12 months. Importantly, the first six months are a grace period when you do not have to pay back any interest or principal payments, and then you will repay the loan within 12 months in equal instalments at a low APR of 3 percent. New loans under FOT 3.0 will be available from 1 November until the end of the year.</t>
  </si>
  <si>
    <t>Loans to developing regions to improve public infrastructure</t>
  </si>
  <si>
    <t>During the next two years, the regions will receive some 500 billion roubles in the form of budgetary loans, to be issued for at least 15 years at no more than a 3 percent interest rate to increase the construction of residential blocks of flats, hospitals, schools, sports facilities and also motorways, as well as upgrade our housing and utilities sector.</t>
  </si>
  <si>
    <t>http://government.ru/en/news/42773/</t>
  </si>
  <si>
    <t>Medical help to pensioners</t>
  </si>
  <si>
    <t>Pilot project in nine regions on attracting private medical organisations for providing medical help to citizens over 65.</t>
  </si>
  <si>
    <t>One-off benefits to school children and monthly payments for children in single-parent families</t>
  </si>
  <si>
    <t>An additional one-off benefit to all schoolchildren as well as benefits for children in one-parent families</t>
  </si>
  <si>
    <t>Presidential fund for cultural initiatives</t>
  </si>
  <si>
    <t>Vladimir Putin announced the creation of a specialised foundation to support cultural, art and creative projects in his Address to the Federal Assembly on April 21. The President instructed the Presidential Grants Foundation to establish the new structure and signed a relevant Executive Order on May 17.</t>
  </si>
  <si>
    <t>http://en.kremlin.ru/events/administration/65767</t>
  </si>
  <si>
    <t>Reduction in social insurance tax rate</t>
  </si>
  <si>
    <t>Decreases social insurance rate from 30 percent to 15 percent for salaries that exceed the minimum statutory wage.</t>
  </si>
  <si>
    <t>https://home.kpmg/us/en/home/insights/2020/04/tnf-russia-tax-relief-measures-covid-19.html</t>
  </si>
  <si>
    <t>Second tranche of support to Russian regions with decreased income</t>
  </si>
  <si>
    <t>The funds will be directed to those constituent entities whose tax and non-tax receipts were lower than the receipts for the previous year, indexed by the projected growth rate. The amount of the subsidy is determined taking into account the need to finance the priority expenditures of regional budgets.</t>
  </si>
  <si>
    <t>https://minfin.gov.ru/ru/press-center/?id_4=37136-minfin_rossii_perechislil_vtoroi_transh_podderzhki_regionam</t>
  </si>
  <si>
    <t>N/A</t>
  </si>
  <si>
    <t>sick leave for quarantining individuals</t>
  </si>
  <si>
    <t>individuals under quarantine to receive sick leave benefits and sick leave pay to equal at least the minimum wage until the end of 2020</t>
  </si>
  <si>
    <t>https://www.unescap.org/sites/default/files/Russian%20Federation_COVID%20Policy%20Responses.pdf</t>
  </si>
  <si>
    <t>Stimulus package to support employment and SMEs</t>
  </si>
  <si>
    <t>Provides a stimulus package that includes funding to support employment and SMEs.</t>
  </si>
  <si>
    <t>https://www.reuters.com/article/us-health-coronavirus-russia-fund/russia-earmarks-18-billion-to-tackle-coronavirus-crisis-idUSKBN21J5VX</t>
  </si>
  <si>
    <t>Subsidies for parents and children under the age of 16</t>
  </si>
  <si>
    <t>In July, parents and children under the age of 16 will receive payments by the Russian government</t>
  </si>
  <si>
    <t>https://www.minfin.ru/ru/press-center/?id_4=37097-na_obyavlennye_prezidentom_rf_dopolnitelnye_mery_podderzhki_semyam_s_detmi_budet_vydeleno_274_mlrd_rublei</t>
  </si>
  <si>
    <t>Subsidies for pregnant women with financial difficulties</t>
  </si>
  <si>
    <t>Monthly subsidy for women who register at a maternity centre during early pregnancy and who have financial problems. The average subsidy for them will be 6,350 rubles a month.</t>
  </si>
  <si>
    <t>Subsidies for preventative disinfection measures</t>
  </si>
  <si>
    <t>Allocated money from the reserve fund to SMEs and socially-oriented NGOs to carry out preventative disinfection measures</t>
  </si>
  <si>
    <t>https://www.economy.gov.ru/material/news/ekonomika_bez_virusa/biznes_i_sonko_smogut_vospolzovatsya_subsidiyami_na_sredstva_dezinfekcii_s_15_iyulya.html</t>
  </si>
  <si>
    <t>Subsidies to SMEs and socially-oriented not-for-profits firms</t>
  </si>
  <si>
    <t>The subsidy can be received by NGOs in the field of education and social services and SMEs included in a list of selected industries</t>
  </si>
  <si>
    <t>https://www.economy.gov.ru/material/news/ekonomika_bez_virusa/minekonomrazvitiya_i_fns_nachali_vydachu_subsidiy_postradavshemu_biznesu_i_sonko_na_profilaktiku_koronavirusnoy_infekcii.html</t>
  </si>
  <si>
    <t>Subsidized loans to pay wages in affected sectors</t>
  </si>
  <si>
    <t>In 2021, enterprises in selected affected industries, like restaurants, hotels and entertainment, will get subsidized (but not forgivable) loans to pay minimum wages for 12 months</t>
  </si>
  <si>
    <t>https://www.unescap.org/sites/default/d8files/2021-03/Russian%20Federation_COVID%20Country%20profile%20230321.pdf</t>
  </si>
  <si>
    <t>Provides support for Russian airlines.</t>
  </si>
  <si>
    <t>Support for housing developers</t>
  </si>
  <si>
    <t>12 billion roubles to support housing developers and 30 billion roubles for resolving the problem of deceived co-investors in construction projects</t>
  </si>
  <si>
    <t>Support for regions</t>
  </si>
  <si>
    <t>Provides additional support to Russia's regions.</t>
  </si>
  <si>
    <t>Support to car-makers</t>
  </si>
  <si>
    <t>Support to car-makers (state procurement and interest rate subsidies)</t>
  </si>
  <si>
    <t>Tax deferral for small and medium-sized enterprises (SMEs)</t>
  </si>
  <si>
    <t>Provides a 6-month tax deferral to SMEs in select industries for all taxes excluding VATs. In addition, provides a 6-month deferral on social insurance payments for micro-enterprises.</t>
  </si>
  <si>
    <t>temporary wage increase for medical staff</t>
  </si>
  <si>
    <t>Increased compensation for medical staff as well as health and safety inspectors</t>
  </si>
  <si>
    <t>unemployment benefits to equal minimum wage</t>
  </si>
  <si>
    <t>unemployment benefits to equal at least the minimum wage for three months</t>
  </si>
  <si>
    <t>zero import duties on medical supplies</t>
  </si>
  <si>
    <t>Zero import duties for pharmaceuticals and medical supplies and equipment</t>
  </si>
  <si>
    <t>Rwanda</t>
  </si>
  <si>
    <t>AIIB invests more funds into ERF programme</t>
  </si>
  <si>
    <t>The Asian Infrastructure Investment Bank and the World Bank have added $257.5 million financing for the Economic Recovery fund programme. Also documented before, this fund contributes to the MBRP and subsidise industries most hit by the pandemic.</t>
  </si>
  <si>
    <t>RWF</t>
  </si>
  <si>
    <t>https://www.minecofin.gov.rw/news-detail/asian-infrastructure-investment-bank-and-world-bank-provide-us-2575-million-financing-to-support-governments-covid-19-economic-recovery-plan</t>
  </si>
  <si>
    <t>COVID-19 masks VAT exemption</t>
  </si>
  <si>
    <t>Masks made in Rwanda to prevent the spread of Covid-19 are exempt from VAT.</t>
  </si>
  <si>
    <t>https://twitter.com/RwandaFinance/status/1259101041070673921/photo/2 ; https://www.rra.gov.rw/fileadmin/user_upload/new_doc_eng_2020-05-14_16.58.24_20200514165952.pdf</t>
  </si>
  <si>
    <t>Economic Recovery Fund (ERF)</t>
  </si>
  <si>
    <t>Businesses hit by pandemic losses will be able to apply for funding. Target industries include hospitality, manufacturing (agri-processing), transport and logistics. The aim is to safeguard employment.</t>
  </si>
  <si>
    <t>https://www.minecofin.gov.rw/news-detail/government-of-rwanda-launches-economic-recovery-fund-erf-to-support-businesses-adversely-affected-by-covid-19 ; https://www.bnr.rw/browse-in/economic-recovery-fund/#:~:text=The%20Economic%20Recovery%20Fund%20(ERF,economic%20effects%20of%20the%20 pandemic.</t>
  </si>
  <si>
    <t>Economic Recovery Fund Extension (ERF)</t>
  </si>
  <si>
    <t>Extension of the ERF for another 250 billion RWF to be continually distributed throughout the year, and fully exhausted by the end of 2021. Funding includes the original ERF subsidies, as well as funding for the Manufacture and Build to Recover Program (MBRP). The Economic Recovery Fund was established to support the recovery of businesses severely affected by COVID-19 so that they can quickly resume operations and safeguard jobs.</t>
  </si>
  <si>
    <t>https://www.gov.rw/blog-detail/prime-minister-presents-to-the-parliament-rwandas-economic-recovery-plan ; https://www.bnr.rw/browse-in/economic-recovery-fund/#:~:text=The%20Economic%20Recovery%20Fund%20(ERF,economic%20effects%20of%20the%20 pandemic.</t>
  </si>
  <si>
    <t>Extension of Tax declaration deadline</t>
  </si>
  <si>
    <t>The Rwanda Revenue Authority (RRA) has extended the "certification of financial statements" from 31st March to 31st May 2020.</t>
  </si>
  <si>
    <t xml:space="preserve">https://home.kpmg/xx/en/home/insights/2020/04/rwanda-tax-developments-in-response-to-covid-19.html ; https://twitter.com/rrainfo/status/1242739023946428417/photo/1 </t>
  </si>
  <si>
    <t>Income Tax Deadline Extension</t>
  </si>
  <si>
    <t>Following an initial extension from of the payment of Income Tax to 30th April, it has been further extended to the 31st of March.</t>
  </si>
  <si>
    <t>https://www.rra.gov.rw/fileadmin/user_upload/camscanner_04-29-2021_17.47.pdf ; https://twitter.com/rrainfo/status/1387829805333291008/photo/1</t>
  </si>
  <si>
    <t>Large Taxpayers tax declaration deadline extension</t>
  </si>
  <si>
    <t>The Rwanda Revenue Authority (RRA) has extended the deadline for filing and paying the Corporate Income Tax (CIT) by 15 days, to April 15th, for "Large Taxpayers".</t>
  </si>
  <si>
    <t>https://twitter.com/rrainfo/status/1242875536256483328/photo/1</t>
  </si>
  <si>
    <t>Manufacture and Build Program: Income Tax reductions and off-setting</t>
  </si>
  <si>
    <t>The Manufacture and Build to Recover Program (MBRP): Tax reductions of PAYE (Pay-as-you-earn) taxes per additional employees; Tax credits offsetting 2021 PAYE &amp; Corporate Income Taxes</t>
  </si>
  <si>
    <t>https://www.gov.rw/blog-detail/prime-minister-presents-to-the-parliament-rwandas-economic-recovery-plan ; https://rdb.rw/manufacture-and-build-to-recover-program-mbrp/#:~:text=The%20%E2%80%9CManufacture%20and%20Build%20to,incentives%20and%20key%20performance%20indicators. ; https://twitter.com/RDBrwanda/status/1375761535683981313</t>
  </si>
  <si>
    <t>Manufacture and Build Program: Tax credits on export revenues</t>
  </si>
  <si>
    <t>The Manufacture and Build to Recover Program (MBRP): Tax credits on export revenues to stimulate trade balance.</t>
  </si>
  <si>
    <t>https://www.gov.rw/blog-detail/prime-minister-presents-to-the-parliament-rwandas-economic-recovery-plan ; https://rdb.rw/manufacture-and-build-to-recover-program-mbrp/#:~:text=The%20%E2%80%9CManufacture%20and%20Build%20to,incentives%20and%20key%20performance%20indicators. ; https://twitter.com/RDBrwanda/status/1375761535683981314</t>
  </si>
  <si>
    <t>Manufacture and Build Program: VAT Exemptions on construction materials</t>
  </si>
  <si>
    <t>The Manufacture and Build to Recover Program (MBRP): VAT exemption on imported construction materials not available in the East African Community (EAC). VAT exemption for construction materials sourced domestically.</t>
  </si>
  <si>
    <t>https://www.gov.rw/blog-detail/prime-minister-presents-to-the-parliament-rwandas-economic-recovery-plan ; https://rdb.rw/manufacture-and-build-to-recover-program-mbrp/#:~:text=The%20%E2%80%9CManufacture%20and%20Build%20to,incentives%20and%20key%20performance%20indicators. ; https://twitter.com/RDBrwanda/status/1375761535683981312</t>
  </si>
  <si>
    <t>Personal &amp; Corporate Income tax exemptions and modifications</t>
  </si>
  <si>
    <t>Quarterly Corporate and Personal Income Taxes will be based on transactions in the current year.</t>
  </si>
  <si>
    <t>https://www.rra.gov.rw/fileadmin/user_upload/new_doc_eng_2020-05-14_16.58.24_20200514165952.pdf ; https://twitter.com/RwandaFinance/status/1259101041070673921/photo/2</t>
  </si>
  <si>
    <t>Hospitality employees and private school teachers earning up to FRW 150,000 net to have taxes waived for three and six months respectively.</t>
  </si>
  <si>
    <t>SME tax deadline extension</t>
  </si>
  <si>
    <t>The Rwanda Revenue Authority has extended the deadline for filing for and paying the Corporate Income Tax (CIT) and Personal Income Tax (PIT) by 30 days, to April 30th, for "Small &amp; Medium Taxpayers".</t>
  </si>
  <si>
    <t>Suspension of the down payment for "amicable settlement"</t>
  </si>
  <si>
    <t>Effective on March 23rd for one month, the Rwanda Revenue Authority (RRA) has suspended the requirement of 25% down payment for amicable settlement of outstanding tax liability.</t>
  </si>
  <si>
    <t>https://twitter.com/rrainfo/status/1242739023946428417/photo/1</t>
  </si>
  <si>
    <t>Transport vehicle tax modification</t>
  </si>
  <si>
    <t>Transport vehicle tax to be proportional to period of operation, instead of fixed.</t>
  </si>
  <si>
    <t>Various taxes deadline extension</t>
  </si>
  <si>
    <t>The Rwanda Revenue authority has extended the filing and payment date to 24th April 2020 of the following taxes: VAT, Pay as You Earn (PAYE), and Withholding Tax (WHT).</t>
  </si>
  <si>
    <t>https://twitter.com/rrainfo/status/1250792518654013442/photo/2</t>
  </si>
  <si>
    <t>Saint Kitts and Nevis</t>
  </si>
  <si>
    <t>Additional Health System Funding</t>
  </si>
  <si>
    <t>Part of a XCD$120 million stimulus package. Extra XCD$16.9 million of funding to help the health system deal with COVID-19 (this is on top of a budgeted XCD$62 million expenditure on the health system for 2020).</t>
  </si>
  <si>
    <t>http://www.timescaribbeanonline.com/injection-of-16-9-million-boosts-resilience-of-st-kitts-nevis-health-system-to-fight-covid-19-2/?fbclid=IwAR0gMpIgsi3dQav6NXZGTDc1x1Tnh06FYv6Si0gHi5PuurbtoLMvt8rMVEs ; https://www.sknvibes.com/news/newsdetails.cfm/112278 ; https://www.facebook.com/SKNTimes/photos/pcb.3413216265371401/3413214722038222 ; https://www.covid19stimulus.gov.kn/</t>
  </si>
  <si>
    <t>COVID-19 Economic Stimulus Package</t>
  </si>
  <si>
    <t>Agriculture Sector Stimulus</t>
  </si>
  <si>
    <t>Injection of $15 million to boost production and ensure food security</t>
  </si>
  <si>
    <t>https://www.sknis.gov.kn/2021/07/08/opening-statement-by-prime-minister-dr-the-hon-timothy-harris-at-the-press-conference-on-thursday-july-08-2021-at-nema-headquarters/</t>
  </si>
  <si>
    <t>Allocation to Education</t>
  </si>
  <si>
    <t>Part of the 2022 Budget. Allocation to Education, "People Investment", according to the government, which should enable lifelong returns, and intergenerational investment.</t>
  </si>
  <si>
    <t>https://www.thestkittsnevisobserver.com/pm-delivers-952-2m-people-centered-budget/ ; https://www.sknis.gov.kn/2021/12/20/people-centered-budget-for-the-2022-financial-year-presented-by-prime-minister-harris-passed-in-the-national-assembly/</t>
  </si>
  <si>
    <t>2022 Budget: Appropriation (2022) Bill, 2021</t>
  </si>
  <si>
    <t>Allocation to Health</t>
  </si>
  <si>
    <t>Part of the 2022 Budget. Allocation to Healthcare. "People Investment", according to the government. Money will be provided for the funding of additional medical professionals.</t>
  </si>
  <si>
    <t>Allocation to Public Infrastructure, Post and Urban Development</t>
  </si>
  <si>
    <t>Part of the 2022 Budget. Allocation to Public Infrastructure, Post and Urban Development.</t>
  </si>
  <si>
    <t>Allocation to Sustainable Development</t>
  </si>
  <si>
    <t>Part of the 2022 Budget. Allocation to Sustainable Development</t>
  </si>
  <si>
    <t>Allocation to the Ministry of Finance</t>
  </si>
  <si>
    <t>Part of the 2022 Budget.</t>
  </si>
  <si>
    <t>Allocation to Tourism and Transport</t>
  </si>
  <si>
    <t>Part of the 2022 Budget. Allocation to Tourism and Transport to support sectors hard hit by the pandemic. Investment to catalyse substantial economic growth and development through the creation of employment, spurring entrepreneurship, and infrastructure development.</t>
  </si>
  <si>
    <t>Animal Feed Discount</t>
  </si>
  <si>
    <t>Animal Feed Discount of 50% for farmers to combat the animal feed shortage resulting from supply chain disruptions</t>
  </si>
  <si>
    <t>https://www.sknis.gov.kn/2021/11/04/50-off-all-animal-feed-at-dept-of-agriculture-to-assist-farmers/</t>
  </si>
  <si>
    <t>Citizens Mortgage Facility</t>
  </si>
  <si>
    <t>A mortgage facility administered by the Development Bank of St Kitts and Nevis</t>
  </si>
  <si>
    <t>Commercial Rent Waiver</t>
  </si>
  <si>
    <t>6-month commercial rent waiver for small businesses which lease space from the government through the Ministry of Tourism and Transport.</t>
  </si>
  <si>
    <t>Second Stimulus Package</t>
  </si>
  <si>
    <t>Construction Sector Stimulus</t>
  </si>
  <si>
    <t>A wide collection of tax cuts and customs duties exemptions for construction carried out both by homeowners and on a commercial scale between 23rd July 2020 and 31st December 2020 in Nevis (scheme run by Nevis Island Association).</t>
  </si>
  <si>
    <t>https://www.thestkittsnevisobserver.com/nia-announces-stimulus-package-for-the-construction-sector-in-nevis/ ;</t>
  </si>
  <si>
    <t>Corporate Tax Reduction</t>
  </si>
  <si>
    <t>Reduction in Corporate Tax rate from 33% to 25% for businesses that retain at least 75% of their employees. Also, a reduction in the unincorporated tax rate from 4% to 2%. These will last until June 2022</t>
  </si>
  <si>
    <t>https://www.sknis.gov.kn/2021/12/14/st-kitts-and-nevis-government-extending-several-stimulus-measures-into-the-new-year/</t>
  </si>
  <si>
    <t>Deferral on Residential Electricity Bills</t>
  </si>
  <si>
    <t>Deferral of residential electricity bills for 3 months through SKELEC.</t>
  </si>
  <si>
    <t>Discounted VAT Rate Days</t>
  </si>
  <si>
    <t>Two Discounted VAT Rate Days in December 2021 to bring relief to citizens after discussions with the Chamber of Industry and Commerce</t>
  </si>
  <si>
    <t>https://www.sknis.gov.kn/2021/11/10/prime-minister-harris-announces-two-discounted-vat-rate-days-for-december-2021/</t>
  </si>
  <si>
    <t>Double Salary for Civil Servants</t>
  </si>
  <si>
    <t>Double Salary for all Civil Servants for December 2021.</t>
  </si>
  <si>
    <t>https://www.sknis.gov.kn/2021/12/14/prime-minister-harris-announces-double-salary-for-civil-servants/</t>
  </si>
  <si>
    <t>Electricity payments grace period</t>
  </si>
  <si>
    <t>Part of a XCD$120 million stimulus package. Moratorium on electricity payments for businesses and individuals for the three months from April 2020 to June 2020.</t>
  </si>
  <si>
    <t>https://www.sknis.gov.kn/2020/03/25/strong-fiscal-position-allows-the-government-of-st-kitts-nevis-to-respond-with-a-120-million-covid-19-stimulus-package/ ; https://www.covid19stimulus.gov.kn/</t>
  </si>
  <si>
    <t>Enhancing the National Security System</t>
  </si>
  <si>
    <t>Enhancement of the national security system, including the recruiting of quarantine officers, etc.</t>
  </si>
  <si>
    <t>https://www.sknis.gov.kn/2021/09/28/more-than-18-million-spent-to-date-to-contain-the-spread-of-covid-19-and-safeguard-the-nations-health-system/</t>
  </si>
  <si>
    <t>Extension - additional XCD$7 million of funding for the Severance Payment Fund.</t>
  </si>
  <si>
    <t>Part of a wider extension of parts of the initial XCD$120 million stimulus package. Extra money to facilitate the payment of severance claims.</t>
  </si>
  <si>
    <t>https://www.gov.kn/ ; https://www.sknis.gov.kn/2020/12/17/st-kitts-and-nevis-government-extends-nine-stimulus-measures-in-major-tax-free-budget/</t>
  </si>
  <si>
    <t>Extension - tax cuts and removal of import duties (affecting consumers)</t>
  </si>
  <si>
    <t>Part of a wider extension of parts of the initial XCD$120 million stimulus package. Removal of VAT and import duties until June 2021 on COVID-related health products (hand sanitiser, wipes, gloves etc.); removal of import duties and customs charges until June 2021 on vegetables, fruit, fruit juices, and some medications.</t>
  </si>
  <si>
    <t>Extension - tax cuts for businesses</t>
  </si>
  <si>
    <t>Part of a wider extension of parts of the initial XCD$120 million stimulus package. Until June 2021: reduction of Corporate Income Tax from 33% to 25% for businesses that retain at least 75% of their employees; reduction of Unincorporated Business Tax from 4% to 2%.</t>
  </si>
  <si>
    <t>Extension - water payment waiver</t>
  </si>
  <si>
    <t>Part of a wider extension of parts of the initial XCD$120 million stimulus package. Waiver for the consumption of water for individuals either newly unemployed or facing a reduction in earnings, until June 2021.</t>
  </si>
  <si>
    <t>Extension - XCD$3 million extra to Poverty Alleviation Programme</t>
  </si>
  <si>
    <t>Part of a wider extension of parts of the initial XCD$120 million stimulus package. An additional XCD$3 million invested into the Poverty Alleviation Programme, financing claims from up to 500 individuals should their situation warrant it.</t>
  </si>
  <si>
    <t>Extension - XCD$5 million stimulus in agriculture and waving of water payments for farmers</t>
  </si>
  <si>
    <t>Part of a wider extension of parts of the initial XCD$120 million stimulus package. An addition XCD$5 million investment (over two years) to boost production in the agriculture sector and ensure food security. Water payments for farmers continue to be waived until June 2021.</t>
  </si>
  <si>
    <t>Extension: Poverty Alleviation Programme</t>
  </si>
  <si>
    <t>Monthly stipend of $500 to households where the collective income is below $3000 per month</t>
  </si>
  <si>
    <t>Extension: Severance Payment Fund</t>
  </si>
  <si>
    <t>Payments made to workers who are made redundant.</t>
  </si>
  <si>
    <t>Extra boost to education spending</t>
  </si>
  <si>
    <t>Education spending boosted by XCD$28 million in the 2021 budget with COVID-19 cited as a justification for the move. The boosted spending is going to capital expenditure and additional funding for scholarships.</t>
  </si>
  <si>
    <t>https://wicnews.com/caribbean/budget-2021-pm-harris-announces-103-million-education-523031544/ ; https://associatestimes.com/2020/12/16/st-kitts-and-nevis-govt-have-passed-budget-for-year-2021/</t>
  </si>
  <si>
    <t>2021 Budget</t>
  </si>
  <si>
    <t>First Time Homeowners Initiative</t>
  </si>
  <si>
    <t>Duty-free Concessions for First Time home Owners building materials for the construction of their first home</t>
  </si>
  <si>
    <t>Food Truck Vendor Support</t>
  </si>
  <si>
    <t>Creation of a safe and secure area for food truck vendors to ply their trade at North Independence Square Street.</t>
  </si>
  <si>
    <t>https://www.sknis.gov.kn/2021/08/19/rollout-of-assistance-under-the-governments-second-stimulus-programme-continues-to-progress-smoothly/</t>
  </si>
  <si>
    <t>Fresh Start Programme</t>
  </si>
  <si>
    <t>Low-cost financing for SMEs administered by the Development Bank of St Kitts and Nevis</t>
  </si>
  <si>
    <t>Fuel Subsidy</t>
  </si>
  <si>
    <t>$400 per month fuel subsidy to passenger bus operators for 3 months. Amount reached $129,800 as of 20th October 2021.</t>
  </si>
  <si>
    <t>Import Duty Exemption for Tyres</t>
  </si>
  <si>
    <t>Reinstate the annual import duty exemption for 16 tyres, 4 pairs of brake pads and 3 pairs of brake shoes for 'H' passenger buses.</t>
  </si>
  <si>
    <t>Income Assistance Fund</t>
  </si>
  <si>
    <t>Part of a XCD$120 million stimulus package. Payments up to XCD$1000 per month for workers whose income has been impacted by COVID-19, from a fund of XCD$15 million. This is alongside additional income support for self-employed people who can show that their income has been impacted by COVID-19.</t>
  </si>
  <si>
    <t>https://viconsortium.com/caribbean-coronavirus/caribbean-st-kitts-with-no-cases-of-coronavirus-closes-borders-announces-multi-million-dollar-stimulus-package- ; https://www.facebook.com/SKNTimes/photos/pcb.3413216265371401/3413215518704809 ; https://www.facebook.com/SKNTimes/photos/pcb.3413216265371401/3413215648704796 ; https://www.covid19stimulus.gov.kn/</t>
  </si>
  <si>
    <t>Income Support Programme</t>
  </si>
  <si>
    <t>Payments to citizens who have been unemployed since March 2020 and are registered with the Social Security Board.</t>
  </si>
  <si>
    <t>Increase Support to Battered Women</t>
  </si>
  <si>
    <t>Increased support to Battered Women through the Ministry of Social Development. The government notes that in times of difficulty, women tend to suffer more abuse.</t>
  </si>
  <si>
    <t>Injection into the FRESH Start Programme of XCD$5 million</t>
  </si>
  <si>
    <t>Part of a XCD$120 million stimulus package. FRESH Start Programme intends to provide SMEs with capital.</t>
  </si>
  <si>
    <t>https://www.sknis.gov.kn/2020/03/25/strong-fiscal-position-allows-the-government-of-st-kitts-nevis-to-respond-with-a-120-million-covid-19-stimulus-package/ ; https://www.facebook.com/SKNTimes/photos/pcb.3413216265371401/3413216035371424 ; https://www.covid19stimulus.gov.kn/</t>
  </si>
  <si>
    <t>Injection of XCD$12 million into the Severance Payment Fund</t>
  </si>
  <si>
    <t>Part of a XCD$120 million stimulus package. XCD$12 million to capitalise the Severance Payment Fund (that those who are newly unemployed can claim for support from) in response to higher COVID-19-generated unemployment levels.</t>
  </si>
  <si>
    <t>https://www.facebook.com/SKNTimes/photos/pcb.3413216265371401/3413215705371457 ; https://www.thestkittsnevisobserver.com/close-to-10-million-paid-out-to-date-in-severance-claims/ ; https://www.sknis.gov.kn/2020/03/24/st-kitts-nevis-government-injects-12-million-into-the-severance-payment-fund-as-part-of-its-covid-19-response/ ; https://www.covid19stimulus.gov.kn/</t>
  </si>
  <si>
    <t>Mortgage payment support</t>
  </si>
  <si>
    <t>Part of a XCD$120 million stimulus package. $30 million of funding, through the Development Bank of St. Kitts and Nevis, for mortgage loans to citizens.</t>
  </si>
  <si>
    <t>https://www.sknis.gov.kn/2020/03/25/strong-fiscal-position-allows-the-government-of-st-kitts-nevis-to-respond-with-a-120-million-covid-19-stimulus-package/ ; https://www.facebook.com/SKNTimes/photos/pcb.3413216265371401/3413216112038083 ; https://www.covid19stimulus.gov.kn/</t>
  </si>
  <si>
    <t>Removal of VAT and Import Duty for Hygiene Items</t>
  </si>
  <si>
    <t>Removal of VAT and Import Duty on hygiene items such as hand sanitisers, disinfectant sprays, rubbing alcohol, latex gloves, among others.</t>
  </si>
  <si>
    <t>Renovation of the R.L.B International Airport</t>
  </si>
  <si>
    <t>Retrofitting and Upgrading the R.L.B International Airport to protect all employees, visitors, and other who use the facility from COVID-19.</t>
  </si>
  <si>
    <t>Stall Fee Waiver</t>
  </si>
  <si>
    <t>Waive stall fees for vendors using the public market until Dec 31st.</t>
  </si>
  <si>
    <t>Stamp Duty Reduction</t>
  </si>
  <si>
    <t>Reduction in the rate of Stamp Duty from 10% to 2.5% on the sale/transfer of property until December 2021 for specific developments.</t>
  </si>
  <si>
    <t>Support for Households with Differently-Abled Children</t>
  </si>
  <si>
    <t>Stipend to households with differently-abled children. Payment started 6th August 2021, and reached $248,000 as of 20th October 2021.</t>
  </si>
  <si>
    <t>Support for the Agricultural Sector</t>
  </si>
  <si>
    <t>Allocation to Agriculture, Fisheries and Marine Resources</t>
  </si>
  <si>
    <t>https://www.thestkittsnevisobserver.com/pm-delivers-952-2m-people-centered-budget/</t>
  </si>
  <si>
    <t>Tax cuts and removal of import duties (affecting consumers)</t>
  </si>
  <si>
    <t>Part of a XCD$120 million stimulus package. Postponement of property taxes from June to September 2020; removal of VAT and import duties for 6 months on COVID-related health products (hand sanitiser, wipes, gloves etc.); removal of import duties and customs charges for 6 months on vegetables, fruit, fruit juices, and some medications.</t>
  </si>
  <si>
    <t>https://viconsortium.com/caribbean-coronavirus/caribbean-st-kitts-with-no-cases-of-coronavirus-closes-borders-announces-multi-million-dollar-stimulus-package- ; https://www.facebook.com/SKNTimes/photos/pcb.3413216265371401/3413214822038212 ; https://www.facebook.com/SKNTimes/photos/pcb.3413216265371401/3413214895371538 ; https://www.covid19stimulus.gov.kn/</t>
  </si>
  <si>
    <t>Tax cuts for businesses</t>
  </si>
  <si>
    <t>Part of a XCD$120 million stimulus package. from April to June 2020: reduction of Corporate Income Tax from 33% to 25% for businesses that retain at least 75% of their employees; reduction of Unincorporated Business Tax from 4% to 2%.</t>
  </si>
  <si>
    <t>Travel Tax Reduction</t>
  </si>
  <si>
    <t>Reduction in the travel tax for 6 months to boost visitor arrival and support the transport, hospitality and tourism sectors</t>
  </si>
  <si>
    <t>VAT Reduction for Commercial Rent</t>
  </si>
  <si>
    <t>Reduction in the VAT Rate for 3 months from Jul-Sep'21 from 10% to 5% on commercial rent for small businesses with 25 or fewer employees and a valid business license.</t>
  </si>
  <si>
    <t>Water payment waiver</t>
  </si>
  <si>
    <t>Part of a XCD$120 million stimulus package. Waiver for the consumption of water for individuals either newly unemployed or facing a reduction in earnings, from April 2020 to June 2020.</t>
  </si>
  <si>
    <t>https://viconsortium.com/caribbean-coronavirus/caribbean-st-kitts-with-no-cases-of-coronavirus-closes-borders-announces-multi-million-dollar-stimulus-package- ; https://www.covid19stimulus.gov.kn/</t>
  </si>
  <si>
    <t>XCD$10 million for agriculture and waving of water payments for farmers</t>
  </si>
  <si>
    <t>Part of a XCD$120 million stimulus package. To boost production in the agriculture sector.</t>
  </si>
  <si>
    <t>XCD$5 million extra to Poverty Alleviation Programme</t>
  </si>
  <si>
    <t>Part of a XCD$120 million stimulus package. Extra funding for the Poverty Alleviation Programme, to support poverty eradication, building upon the previous $500 per month top-up for the poorest citizens by providing this to more people (940 extra individuals by October 16 2020).</t>
  </si>
  <si>
    <t>https://viconsortium.com/caribbean-coronavirus/caribbean-st-kitts-with-no-cases-of-coronavirus-closes-borders-announces-multi-million-dollar-stimulus-package- ; https://www.facebook.com/SKNTimes/photos/pcb.3413216265371401/3413215362038158 ; https://borgenproject.org/poverty-eradication-in-saint-kitts-and-nevis/ ; https://www.prnewswire.com/news-releases/st-kitts-and-nevis-provides-financial-and-social-assistance-to-citizens-supported-by-its-citizenship-by-investment-programme-301154134.html ; https://www.covid19stimulus.gov.kn/</t>
  </si>
  <si>
    <t>Saint Lucia</t>
  </si>
  <si>
    <t>Accelerate Reforms at the Development Control Authority to Unlock Both Public and Private Sector Investment Projects Pending and Improve Service Delivery.</t>
  </si>
  <si>
    <t>Fast tracking investment</t>
  </si>
  <si>
    <t>https://www.errp.info/pillar-2-3/p2strategy14</t>
  </si>
  <si>
    <t>Economic Recovery and Resilience Plan</t>
  </si>
  <si>
    <t>Building Capacity of Primary Care Health Facilities</t>
  </si>
  <si>
    <t>Spending to build and improve primary on Saint Lucia.</t>
  </si>
  <si>
    <t>https://www.errp.info/pillar-5-1/p5strategy27</t>
  </si>
  <si>
    <t>Building Competitiveness Through Digital Transformation and Adoption.</t>
  </si>
  <si>
    <t xml:space="preserve">To support the digitisation of Saint Lucia's economy. The programme will:
1) Provide workforce ready digital skills to prepare individuals to participate in digitally-enabled professions.
2) Support to purchase digital devices and associated digital content to support e-learning for vulnerable students without the ability to afford.
3) Undertake a programme to facilitate the adoption of technologies and associated tools for businesses.
4) Provide support through digitization efforts to allow MSMEs to have an online presence in an effort to facilitate e-commerce.
5) Commencement of e-transactions legislation.
</t>
  </si>
  <si>
    <t>https://www.errp.info/pillar-4-2/p4strategy23</t>
  </si>
  <si>
    <t>Duty Free Concessions on Vehicles to Essential Service Staff.</t>
  </si>
  <si>
    <t xml:space="preserve">To lower the cost of acquiring an eligible vehicle for frontline essential public service officers (Doctors, Nurses, Police and Fire Officers) by reducing the duties on the purchase of vehicles, in order to assist officers to respond to national emergencies. 
</t>
  </si>
  <si>
    <t>https://www.errp.info/pillar-3-6/p3strategy21</t>
  </si>
  <si>
    <t>Electricity Assistance Program for Persons Adversely Affected by COVID-19</t>
  </si>
  <si>
    <t>Poor and vulnerable citizens will be eligible for a part or full payment of their electricity bill. This should benefit approximately 10,000–12,500 households.</t>
  </si>
  <si>
    <t>https://www.errp.info/pillar-1-4/p1strategy5</t>
  </si>
  <si>
    <t>Expand Saint Lucia’s Public Assistance Programme by 1,000 Households (2,600 to 3,600).</t>
  </si>
  <si>
    <t>To increase the number of indigent, poor, and vulnerable households which are part of the Public Assistance welfare programme.</t>
  </si>
  <si>
    <t>https://www.errp.info/pillar-3-1/p3strategy16</t>
  </si>
  <si>
    <t>Fuel rebate to bus drivers</t>
  </si>
  <si>
    <t>Payment of a fuel rebate to minibus operators.</t>
  </si>
  <si>
    <t>http://www.govt.lc/news/governments-response-to-covid-19-impact-social-stabilization-programme-phase-1-; http://www.govt.lc/media.govt.lc/www/pressroom/news/attachments/social-stabilization-plan-april---june0.pdf</t>
  </si>
  <si>
    <t>Social Stabilization Programme</t>
  </si>
  <si>
    <t>Healthcare products subsidies</t>
  </si>
  <si>
    <t>Concessions to companies which produce sanitation and healthcare products, such a facemasks, hand sanitiser, and vitamin C supplements.</t>
  </si>
  <si>
    <t>Import duty waivers</t>
  </si>
  <si>
    <t>Waivers on import duty on personal items imported in barrels, with an upper limit of a value of $2,500 for the items within the barrels.</t>
  </si>
  <si>
    <t>http://www.govt.lc/news/governments-response-to-covid-19-impact-social-stabilization-programme-phase-1-; http://www.govt.lc/media.govt.lc/www/pressroom/news/attachments/social-stabilization-plan-april---june0.pdf; https://stluciaconsulate.ca/barrel-concessions-extended-from-february-01st-2021-to-march-31st-2021/ ; http://www.thebahamasweekly.com/publish/bahamian-politics/Saint_Lucia_Government_expands_social_stabilization_programme67659.shtml</t>
  </si>
  <si>
    <t>Incentivizing the Commercial Banking Sector to Lend to Medium, Small, and Micro Enterprises.</t>
  </si>
  <si>
    <t>Operates through commercial banks receiving a 50% waiver of corporate Income Tax related to earnings from MSME lending. Intended to:
1. Ensure the solvency of otherwise viable MSMEs, 
2. Enhance the resiliency of MSMEs, and 
3. Sustain and eventually improve upon the level of employment</t>
  </si>
  <si>
    <t>https://www.errp.info/pillar-1/p1strategy1</t>
  </si>
  <si>
    <t>Income Support Programme for Liquor License Holders</t>
  </si>
  <si>
    <t>The government will distribute funds to 2,000 small business owners with liquor licenses who have been heavily impacted by Covid-19.</t>
  </si>
  <si>
    <t>http://www.govt.lc/news/income-support-programme-for-liquor-license-holders</t>
  </si>
  <si>
    <t xml:space="preserve">Increase in the Subsidy on Flour Purchased by Bakers.
</t>
  </si>
  <si>
    <t xml:space="preserve">Increase the subsidy on flour used by bakers from $12 to $17 to assist the baking community by reducing production cost. Should save 54 bakers about $6,000.
</t>
  </si>
  <si>
    <t>https://www.errp.info/pillar-1-6/p1strategy7</t>
  </si>
  <si>
    <t>Increase Local Output, Stimulate Domestic Demand and Strengthening Food Security.</t>
  </si>
  <si>
    <t>To create a thriving local economy by maximizing the potential of local businesses and increasing their market share in the local domestic space. This measure includes:
1) A 'Love Saint Lucia Campaign' aimed at increasing output and stimulating local demand.
2) Strengthening food security with an injection of $7.2m to support farmers and fishers through the provision of inputs and fuel subsidy.
3) Supplying 2,500 Crop Farmers with necessary inputs to cultivate short term crops.</t>
  </si>
  <si>
    <t>https://www.errp.info/pillar-4-1/p4strategy22</t>
  </si>
  <si>
    <t>Increase Population Access to Healthcare – National Health Insurance Scheme</t>
  </si>
  <si>
    <t>The implementation of National Health Insurance will increase access to health services for the poor and financially vulnerable in society in the first phase and provide access to all citizens in the later phases.</t>
  </si>
  <si>
    <t>https://www.errp.info/pillar-5-5/p5strategy31</t>
  </si>
  <si>
    <t>Introduction of a Comprehensive Labour Market Enhancement Program.</t>
  </si>
  <si>
    <t>To support initiatives that will create employment and provide job opportunities to displaced workers. Includes:
1) Training and certification of workers.
2) Matching displaced workers to jobs available in sectors where jobs are being created such as Manufacturing, Construction and Agro-Processing.
3) National Program for Young School Leavers to ensure they are engaged productively to include national service, volunteerism, youth entrepreneurship and other employment initiatives.</t>
  </si>
  <si>
    <t>https://www.errp.info/pillar-4-5/p4strategy26</t>
  </si>
  <si>
    <t>Mainstreaming Care for Long-Term Management of COVID-19</t>
  </si>
  <si>
    <t xml:space="preserve">New facilities to strengthen the country’s COVID-19 Health response and enable long term management of the virus. Includes a respiratory hospital and two isolation centres.
</t>
  </si>
  <si>
    <t xml:space="preserve">https://www.errp.info/pillar-5-2/p5strategy28 </t>
  </si>
  <si>
    <t>Manage Symptoms of Diabetic and Hypertensive Patients and Reduce the Risk of Contracting COVID-19</t>
  </si>
  <si>
    <t>To assist individuals to manage their health conditions (Diabetes and Hypertension) to reduce susceptibility to COVID-19. Includes:
1) Mandatory self-management through the Stanford Self-Management program.
2) Provision of testing strips and glucometers to Diabetics.
3) Home care visits to provide counselling and direction on the management of symptoms.</t>
  </si>
  <si>
    <t>https://www.errp.info/pillar-5-4/p5strategy30</t>
  </si>
  <si>
    <t>Managing and Coordinating Efforts to Limit The Impact of COVID-19 on The Population.</t>
  </si>
  <si>
    <t xml:space="preserve">Efforts to manage and coordinate efforts to limit the spread of the virus and the impact of COVID-19 on the populace. Includes:
1) Targeted approach for purchasing of PPE and COVID-19 tests;
2) Public Education Campaign and Protocols developed;
3) Mental Health Campaign;
4) Increase compliance and digitization of vaccination;
5) A streamlined approach to Telemedicine.
</t>
  </si>
  <si>
    <t>https://www.errp.info/pillar-5-3/p5strategy29</t>
  </si>
  <si>
    <t>Microfinance Loans to Households to Diversify into Small and Micro Enterprise and Cottage Industries.</t>
  </si>
  <si>
    <t>To supply poor and displaced households with micro credit to diversify into Small and Micro Enterprises and Cottage Businesses.</t>
  </si>
  <si>
    <t>https://www.errp.info/pillar-3-4/p3strategy19</t>
  </si>
  <si>
    <t>National meals programme</t>
  </si>
  <si>
    <t>Distribution of meals to benefits around 5000 vulnerable people.</t>
  </si>
  <si>
    <t>Provide Blended (loan/grant) Support to Medium, Small and Micro Enterprises With a Focus on Food Security and Adoption of Digital Technologies.</t>
  </si>
  <si>
    <t xml:space="preserve">Through grant funding to the Saint Lucia Development Bank, this policy allows for lending to MSMEs in the agro-processing and digital industries.
</t>
  </si>
  <si>
    <t>https://www.errp.info/pillar-1-1/p1strategy2</t>
  </si>
  <si>
    <t xml:space="preserve">Provision of 800 Water Tanks to Vulnerable Communities and Essential Public Services.
</t>
  </si>
  <si>
    <t>To provide vulnerable communities and essential public service agencies with 1,000 gallon water tanks to ensure water security in the event of a natural disaster.</t>
  </si>
  <si>
    <t>https://www.errp.info/pillar-6-1/p6strategy32</t>
  </si>
  <si>
    <t>Provision of COVID-19 Hygiene Care Packages to Indigent, Poor and Vulnerable Households.</t>
  </si>
  <si>
    <t xml:space="preserve">Money to supply a total of 6,000 Hygiene Care Packages (Masks, Hand sanitizers, sanitary napkins).
</t>
  </si>
  <si>
    <t>https://www.errp.info/pillar-3-3/p3strategy18</t>
  </si>
  <si>
    <t>Public Sector Procurement will Prioritize Local Goods and Services as a Vehicle to Stimulate Domestic Demand with Government Expenditures.</t>
  </si>
  <si>
    <t xml:space="preserve">Through prioritising the procurement of local goods and services, the government intends to:
Stimulate domestic demand for local goods and services
Increase the sale of local goods and services
Increase local participation in public sector procurement
</t>
  </si>
  <si>
    <t>https://www.errp.info/pillar-2-2/p2strategy13</t>
  </si>
  <si>
    <t>Rent breaks</t>
  </si>
  <si>
    <t>Suspension of all rental payments for six (6) months for Small, Medium &amp; Micro Enterprises renting from Government. This includes vendors and operators of hospitality operations, including restaurants, which are accommodated in units owned by the government, for SMEs that can demonstrate loss of business.</t>
  </si>
  <si>
    <t>Rural Community Small Projects Economic Stimulation Initiative.</t>
  </si>
  <si>
    <t>The government will fund small construction projects, geared at renovating existing community facilities and completed by micro contractors, to stimulate economic activity and income in rural communities geared towards repairing community infrastructure.</t>
  </si>
  <si>
    <t>https://www.errp.info/pillar-3-5/p3strategy20</t>
  </si>
  <si>
    <t>Self employed subsistence allowance</t>
  </si>
  <si>
    <t>$500 monthly for 3 months to those who have lost income due to COVID but don't contribute to NIC (e.g., taxi drivers, vendors, small businesspersons, creative industry)</t>
  </si>
  <si>
    <t>St Lucia COVID-19 Responses</t>
  </si>
  <si>
    <t>Rescue spending including building respiratory clinics and respiratory facilities and bringing in nurses and doctors from Cuba.</t>
  </si>
  <si>
    <t>Public Health Response</t>
  </si>
  <si>
    <t>Subsidies to entrepreneurs producing healthcare supplies</t>
  </si>
  <si>
    <t>Subsidies to produce:
Hand sanitizer
Liquid hand soap 
Rubbing alcohol
Face Masks
Disposable gloves (latex/surgical)
Bathroom tissue Paper towel</t>
  </si>
  <si>
    <t>Subsidies to produce household cleaning items</t>
  </si>
  <si>
    <t>Subsidies to produce:
Bleach
Soap powder
Disinfectants
Liquid soap</t>
  </si>
  <si>
    <t>Support to agriculture</t>
  </si>
  <si>
    <t>Money to support increased productivity and inputs to farmers including fertilizer, seedlings and other inputs to help increase food production to supply the local and regional markets.</t>
  </si>
  <si>
    <t>Supporting Business Continuity in Firms.</t>
  </si>
  <si>
    <t xml:space="preserve">To provide assistance to business to support their efforts to build business continuity in their operation. The project will:
1) Provide Technical Assistance to firms in supporting business continuity through–Supply Chain Mapping Exercise through Export Saint Lucia and Ministry of Commerce.
2) Provide Technical Assistance &amp; Capacity Building in building business resilience and the adoption of productivity tools.
</t>
  </si>
  <si>
    <t>https://www.errp.info/pillar-4-4/p4strategy25</t>
  </si>
  <si>
    <t>Supporting the Business Environment by Fast-Tracking Legislation for Increasing Access to Finance by Medium, Small, and Micro Enterprises.</t>
  </si>
  <si>
    <t>Provide businesses with the opportunity to access financing using business movable assets such as equipment, receivables and inventory.</t>
  </si>
  <si>
    <t>https://www.errp.info/pillar-4-3/p4strategy24</t>
  </si>
  <si>
    <t>Tax credits</t>
  </si>
  <si>
    <t>Tiered tax credits for companies and other entities which retain at least 30% of their staff.</t>
  </si>
  <si>
    <t>The Provision of COVID-19 Cash Top-Up to Households With Marginalized Persons and Persons Living With Disability Cash Transfers.</t>
  </si>
  <si>
    <t>Increases in the level of grants to those receiving the Child Disability Grant, Foster Care Grant, and transfer for persons living with HIV.</t>
  </si>
  <si>
    <t xml:space="preserve">https://www.errp.info/pillar-3-2/p3strategy17 </t>
  </si>
  <si>
    <t>Unemployment Relief</t>
  </si>
  <si>
    <t>3 months of subsistence allowance ($500–$1500 pm) to those who lose their jobs due to covid.</t>
  </si>
  <si>
    <t>Unrolling of an Ambitious Portfolio of Public Sector Capital Projects and Private Sector Shovel Ready Projects.</t>
  </si>
  <si>
    <t>Money to fast track a number of public sector capital projects and aid project owners in rolling out private sector shovel ready projects. For example, the government is funding road building and resurfacing, the building of hospitals, and the building of community centres. These projects are intended to:
Generate over 1500 jobs for local citizens 
Increase disposable income for households
Increase the sale of local goods, services and materials 
Provide financial injection to the local economy to stimulate economic activity
Build resilience of local infrastructure</t>
  </si>
  <si>
    <t>https://www.errp.info/pillar-2-1/p2strategy12</t>
  </si>
  <si>
    <t>Waiver of Commercial Property Tax for Landlords Who Extend Moratorium or Rent Reductions to Their Tenants.</t>
  </si>
  <si>
    <t>Registered landlords who provide and eligible rent reduction or moratorium on payments will receive a waiver on their next annual property tax payment of 50%.</t>
  </si>
  <si>
    <t xml:space="preserve">https://www.errp.info/pillar-1-2/p1strategy3 </t>
  </si>
  <si>
    <t>Waiver of Duties for the Purchase of Vehicles for Minibus Operators.</t>
  </si>
  <si>
    <t>Minibus operators will be exempt from the payment of duty on new vehicles for two years.</t>
  </si>
  <si>
    <t>https://www.errp.info/pillar-1-10/p1strategy11</t>
  </si>
  <si>
    <t>E2</t>
  </si>
  <si>
    <t xml:space="preserve">Waiver of Duties for the Purchase of Vehicles for Taxi Operators.
</t>
  </si>
  <si>
    <t>Taxi operators will be exempt from the payment of duty on new vehicles for two years.</t>
  </si>
  <si>
    <t>https://www.errp.info/pillar-1-9/p1strategy10</t>
  </si>
  <si>
    <t>Waiver of Duties on Personal Hygiene Products.</t>
  </si>
  <si>
    <t>A waiver on duties for selected personal hygiene products, in order to lower their cost to the general public by 10% or more.</t>
  </si>
  <si>
    <t>https://www.errp.info/pillar-1-5/p1strategy6</t>
  </si>
  <si>
    <t>Waiver of interest and penalties on all tax types for March 2020.</t>
  </si>
  <si>
    <t>Due dates extended for filing various taxes without penalty.</t>
  </si>
  <si>
    <t>Waiver of Route-Permit License Renewal Fees for Minibus Operators and Permit Holders.</t>
  </si>
  <si>
    <t>approximately 1,300 minibus operators will receive a relief from the payment of route permit renewal license for two years.</t>
  </si>
  <si>
    <t xml:space="preserve">https://www.errp.info/pillar-1-8/p1strategy9 </t>
  </si>
  <si>
    <t>Working Capital Injection Program.</t>
  </si>
  <si>
    <t>Low cost (~2–3%) loan financing to help MSMEs maintain sufficient working capital; roughly 350 firms with a turnover of less than $1 million will receive a maximum of $250,000.</t>
  </si>
  <si>
    <t>https://www.errp.info/pillar-1-7/p1strategy8</t>
  </si>
  <si>
    <t>Saint Vincent and the Grenadines</t>
  </si>
  <si>
    <t>Cash assistance to farmers</t>
  </si>
  <si>
    <t>The payment of one thousand dollars to each of 3,000 farmers ($3 million in all) in the north-east (Mt. Grenan to Fancy) and in the north west of St. Vincent (Belle Isle to Richmond).</t>
  </si>
  <si>
    <t>https://www.gov.vc/images/pdf_documents/WHATS_TRENDING_IN_SVG.pdf</t>
  </si>
  <si>
    <t>COVID-19 Health Initiatives</t>
  </si>
  <si>
    <t>Construction of Isolation Unit and associated facilities; equipment, supplies, materials, drugs; hiring of additional nurses and medical interns; accommodation, food transportation and associated expenses for 12 Cuban nurses and four doctors, specialists in handling infectious diseases</t>
  </si>
  <si>
    <t>http://pmoffice.gov.vc/pmoffice/images/PDF/speech/Prime_Minister_Gonsalves_Address_to_the_Nation_on_25.3.20_Rising_Stronger_from_the_Ashes_of_Covid-19.pdf</t>
  </si>
  <si>
    <t>Communications Expenses</t>
  </si>
  <si>
    <t>COVID-19 Recovery &amp; Stimulus Package</t>
  </si>
  <si>
    <t>60 vendors who traditionally plied their trade along the sea wall were given a compensation package of $4,500 each to remove their structures and vacate the sea wall area as a prelude to the construction of the modern port and cargo terminal</t>
  </si>
  <si>
    <t>https://www.gov.vc/images/pdf_documents/Ministerial_Statements_COVID-19_Recovery_And_Stimulus_Package.pdf</t>
  </si>
  <si>
    <t>a removal of the $2 license fee per box of bananas exported</t>
  </si>
  <si>
    <t>Distribution of 3,000 tablets to primary and secondary school students</t>
  </si>
  <si>
    <t>an additional 1,100 Vincentians have received a similar $300 per month via the Unemployment Benefit offered by the National Insurance Services.</t>
  </si>
  <si>
    <t>Hiring an additional 20 Home-Helpers for the elderly; additional transport support for students, including from the Grenadines).</t>
  </si>
  <si>
    <t>as of 12th June, 2020, the Government has paid Displacement Supplementary Income of $300 per month to 1,496 Vincentians affected by the closures in the hospitality sector</t>
  </si>
  <si>
    <t>the NIS has provided a prepayment of two months pension benefits for all categories of pensioners, totalling 8,189 pensioners</t>
  </si>
  <si>
    <t>workers in the informal sector, particularly vendors in towns and those who traditionally dependent on trade adjacent to schools, are eligible for Interim Assistance Benefits of $300 per month for three months. A special window was created to make a one-off payment of $300 to handcart operators. In total, 1,644 informal sector workers – inclusive of 105 handcart operators – have received Interim Assistance Benefits</t>
  </si>
  <si>
    <t>vulnerable Vincentians received an Interim Assistance Benefit. This benefit is a monthly payment of $200 for the remainder of the year. Six hundred Vincentians are currently receiving this benefit</t>
  </si>
  <si>
    <t>a total of 451 minibus operators have registered to receive two months of income support of $500 or $600 for 18- seater and 25-seat or large buses, respectively</t>
  </si>
  <si>
    <t>one-off income support payments to operators of taxis, water taxis and tour busses will reach an additional 391 registrants</t>
  </si>
  <si>
    <t>411 cultural and creative professionals who were adversely affected by the cancellations of Carnival, Easterval, the Bequia Regatta and the prohibitions on amplified music will receive various honoraria through the Ministry of Culture and the Carnival Development Corporation</t>
  </si>
  <si>
    <t>entrepreneurs and small business owners are receiving grant support through the PRYME and PRYME+ programmes. To date, 254 entrepreneurs have been approved for grants</t>
  </si>
  <si>
    <t>moratorium on water and electricity bills</t>
  </si>
  <si>
    <t>The “Love Box” initiative utilizes church and NGO networks to distribute boxes of local agricultural produce to vulnerable families across Saint Vincent and the Grenadines</t>
  </si>
  <si>
    <t>The Zero Hunger Trust Fund is providing input support of $500 to an additional 200 farmers</t>
  </si>
  <si>
    <t>Relief to be granted to airlines, including LIAT and local carriers, which operate in or out of St. Vincent and the Grenadines, in respect of certain taxes, fees and airport charges.</t>
  </si>
  <si>
    <t>Direct supports in the areas of farming, animal husbandry, fishing (additional monies for Farmers' Support Company; free seeds at AIW; subsidised inputs; provision of fishing boats and farm animals on generous terms). Assume funding split evenly between agriculture and fishing archetypes (0.01bn XCD total).</t>
  </si>
  <si>
    <t>Support for the arrowroot industry</t>
  </si>
  <si>
    <t>Medi Vac Vessel</t>
  </si>
  <si>
    <t>Additional Supports for St Vincent and the Grenadines Tourism Authority</t>
  </si>
  <si>
    <t>Additional support for Argyle International Airport for five months.</t>
  </si>
  <si>
    <t>Waiver of duty and VAT on various items</t>
  </si>
  <si>
    <t>Immediate generation of jobs in public works (specifically-funded roads and buildings programmes; other physical facilities; second phase of PAVE; painting of some government buildings).</t>
  </si>
  <si>
    <t>Distribution of 500,000 pounds of arrowroot starch to the school feeding programmes, hospitals, prisons, and others.</t>
  </si>
  <si>
    <t>Funding for Volcanic Relief Efforts</t>
  </si>
  <si>
    <t>funding to help clear areas destroyed by the volcanic eruption &amp; provide cash assistance to those who lost their jobs because of COVID-19 and were displaced by the eruption; funded by the government of Spain</t>
  </si>
  <si>
    <t>https://www.gov.vc/images/pdf_documents/EC-1.1-Million-allocated-by-the-Government-of-Spain.pdf</t>
  </si>
  <si>
    <t>Grant Agreement to Support Students’ Mobility</t>
  </si>
  <si>
    <t>The transfer of approximately USD 118,500 from the Government of Indonesia for the purchase of a School Bus, to assist in the transportation of students in Saint Vincent and the Grenadines.</t>
  </si>
  <si>
    <t>https://www.gov.vc/index.php/media-center/2287-svg-and-the-republic-of-indonesia-signs-grant-agreement-for-the-purchase-of-school-bus</t>
  </si>
  <si>
    <t>Housing program</t>
  </si>
  <si>
    <t>Construction of 49 homes (one, two, and three bedrooms) for the 49 families (165 persons) at Lowmans (Leeward), costing $4.5 million, as replacement for their home structures on the beach at Rose Place</t>
  </si>
  <si>
    <t>The ongoing housing programme by the government (housing rental, relocating, rebuilding, and repairing at levels 1-to-3) for over 1,000 families in the Red and Orange Zones.</t>
  </si>
  <si>
    <t>La Soufriere Relief Grant Programme extension</t>
  </si>
  <si>
    <t>two-month extension of the La Soufriere Relief Grant cash assistance program for persons displaced by the La Soufriere volcanic eruption</t>
  </si>
  <si>
    <t>https://www.gov.vc/index.php/media-center/2205-the-la-soufriere-relief-grant-programme-has-been-extended</t>
  </si>
  <si>
    <t>Organisation of Eastern Caribbean States (OECS) Regional Health Project</t>
  </si>
  <si>
    <t>The World Bank provided funding to strengthen the capacity of the health system.</t>
  </si>
  <si>
    <t>https://www.worldbank.org/en/news/press-release/2020/04/21/world-bank-provides-45-million-to-support-saint-vincent-and-the-grenadines-covid-19-emergency-response</t>
  </si>
  <si>
    <t>Package to Address the Fallout from the Volcanic Eruption</t>
  </si>
  <si>
    <t>3mn in humanitarian support, income support for affected sectors and displaced workers, and cleanup and reconstruction spending</t>
  </si>
  <si>
    <t>https://www.imf.org/en/News/Articles/2021/07/01/pr21205-st-vincent-and-the-grenadines-imf-board-disbursement-address-fallout-from-volcanic-eruption</t>
  </si>
  <si>
    <t>Scholarships for university students</t>
  </si>
  <si>
    <t>The award of 55 scholarships (40 undergraduate face-to-face and 15 graduate scholarships by distance learning) at the University of Wales Trinity St. David.</t>
  </si>
  <si>
    <t>The award of over 500 Tuition Scholarships (maximum tuition payment annually of $25,000) for Vincentian students attending university.</t>
  </si>
  <si>
    <t>School repair and construction</t>
  </si>
  <si>
    <t>Fifteen schools are still being used as shelters as of August 31st; these are soon to be vacated. Repairs on these, and the completion of repairs on others, are estimated to cost $1.5 million.</t>
  </si>
  <si>
    <t>Immediate commencement of repairs on 60 schools (primary and secondary) to meet the target date of the re-opening of face-to-face learning/teaching on October 4, 2021. Cost $3.5 million, approximately.</t>
  </si>
  <si>
    <t>Immediate construction of schools for temporary use: Two at Arnos Vale; one at Mt. Young/Black Point; Cost: $6 million approximately.</t>
  </si>
  <si>
    <t>Under the financing by a soft-loan from the Caribbean Development Bank (CDB) and local funds of the government, eight schools are to be rehabilitated completely and one to be built elsewhere</t>
  </si>
  <si>
    <t>Social safety net payments in cash or deliverables in kind</t>
  </si>
  <si>
    <t>Cash payments to over 4,300 families (17,200 persons) largely from the Red and Orange Zones mainly by the World Food Programme (WFP) and to a lesser extent the Red Cross, in collaboration with the government of St. Vincent and the Grenadines. These sums monthly range from $300 to $800 monthly depending on the size of the family.</t>
  </si>
  <si>
    <t>Cash payments of $300 to $600 monthly to 500 especially vulnerable families (2,000 persons) in the Green and Yellow Zones by UNICEF in collaboration with the government. UNICEF is also delivering with the government psycho-social support for 500 vulnerable families from the Red and Orange Zones.</t>
  </si>
  <si>
    <t>Delivery of 80,000 food packages (two-week packages) since April 12, 2021, to affected persons from Red, Orange, and Yellow Zones mainly by the government of St. Vincent and the Grenadines, but also by the Red Cross, religious organisations, community groups, and non-governmental bodies.</t>
  </si>
  <si>
    <t>Delivery of several thousand mattresses to affected persons.</t>
  </si>
  <si>
    <t>Supplemental Financing for the Second Fiscal Reform and Resilience Development Policy Credit</t>
  </si>
  <si>
    <t>Support for the recovery from the volcanic eruption, financed by the World Bank</t>
  </si>
  <si>
    <t>https://www.worldbank.org/en/news/press-release/2021/06/24/world-bank-approves-us-50-million-to-support-volcanic-emergency-response-and-recovery-in-saint-vincent-and-the-grenadine</t>
  </si>
  <si>
    <t>Volcanic Eruption Aid</t>
  </si>
  <si>
    <t>To assist with the relief efforts following the volcanic eruption</t>
  </si>
  <si>
    <t>https://www.gov.vc/images/pdf_documents/Govt-SVG-receives-cheque-from-UK-SVG-Friendship-Trust.pdf</t>
  </si>
  <si>
    <t>Volcano eruption relief</t>
  </si>
  <si>
    <t>Aid for basic supplies, drinking water, etc., funded by Grenadan government</t>
  </si>
  <si>
    <t>https://www.gov.gd/grenada-government-provide-1-million-support-st-vincent-and-grenadines</t>
  </si>
  <si>
    <t>USD$20 million for relief and recovery in response to the La Soufrière volcanic eruption</t>
  </si>
  <si>
    <t>https://www.worldbank.org/en/news/press-release/2021/04/12/world-bank-provides-us-20-million-for-saint-vincent-and-the-grenadines-response-to-la-soufri-re-eruption</t>
  </si>
  <si>
    <t>Saudi Arabia</t>
  </si>
  <si>
    <t>Business loan deferrals</t>
  </si>
  <si>
    <t>Postponing some private sector loan payments for a year to reduce the impact on businesses of the COVID-19 pandemic. The initiative includes postponing the repayment of loan instalments due this year, totalling an estimated SAR 670 million, for all entities that had signed up for the Corporate Sustainability Support Programme</t>
  </si>
  <si>
    <t>SAR</t>
  </si>
  <si>
    <t>https://instinctif.com/insights/covid-19-government-recovery-plans-11/</t>
  </si>
  <si>
    <t>Creation of tourism development fund</t>
  </si>
  <si>
    <t>The Tourism Development Fund will launch equity and debt investment vehicles to develop the tourism sector in collaboration with private and investment banks</t>
  </si>
  <si>
    <t>https://www.arabnews.com/node/1693306/saudi-arabia</t>
  </si>
  <si>
    <t>Part of government's support program for SMEs, providing both loans and grants to compensate for capital fluctuations and uncertainty.</t>
  </si>
  <si>
    <t>http://www.sama.gov.sa/ar-sa/news/pages/news-514.aspx ; https://www.reuters.com/article/health-coronavirus-saudi/update-1-saudi-king-approves-more-private-sector-coronavirus-crisis-aid-idUSL5N2C345L</t>
  </si>
  <si>
    <t>Electricity subsidies</t>
  </si>
  <si>
    <t>Government issued a discount on electricity prices for the commercial, industrial, and agricultural sectors, with the possibility of extension if the need arises, with a budget of SR 900 million.</t>
  </si>
  <si>
    <t>https://www.spa.gov.sa/viewfullstory.php?lang=en&amp;newsid=2075121</t>
  </si>
  <si>
    <t>Employment Support Track</t>
  </si>
  <si>
    <t>Funding to support 100,000 private sector jobseekers and improve remote working capabilities</t>
  </si>
  <si>
    <t>https://web.archive.org/web/20200409043503/https://hrdf.org.sa/News/4402</t>
  </si>
  <si>
    <t>Exemptions and postponements of taxes and fees for some businesses</t>
  </si>
  <si>
    <t>Provides funding to help businesses, including exemptions and postponements of some taxes and government fees.</t>
  </si>
  <si>
    <t>https://www.reuters.com/article/health-coronavirus-saudi-economy/update-2-saudi-arabia-announces-emergency-stimulus-expects-wider-deficit-idUSL8N2BD4T9 ; https://www.mof.gov.sa/en/MediaCenter/news/Pages/News_20032020.aspx</t>
  </si>
  <si>
    <t>Expansion of Job Seekers Subsidy Program</t>
  </si>
  <si>
    <t>Funding to allow 100,000 new individuals to join the Job Seekers Subsidy Program</t>
  </si>
  <si>
    <t>Extension of first stimulus package for SMEs</t>
  </si>
  <si>
    <t>Extension of stimulus package beyond initial October deadline. This is likely the stimulus package launched on the 14th of March at a value of SAR 50 billion (USD 13.3 billion), which was set to expire in October. The extension is valid for 3 months, which would equal SAR 25 bn (USD 6.65 bn).</t>
  </si>
  <si>
    <t>https://www.arabianbusiness.com/banking-finance/452425-saudi-arabia-extends-coronavirus-stimulus-package-but-narrows-scope &amp; https://home.kpmg/xx/en/home/insights/2020/04/saudi-arabia-government-and-institution-measures-in-response-to-covid.html</t>
  </si>
  <si>
    <t>Extension of the Deferred Payment and Guaranteed Financing Programs</t>
  </si>
  <si>
    <t>Extension of programmes to continue enabling the financial sector to support MSMEs. Deferred Payment Program extended until 30 June 2021 and Guaranteed Financing Program extended until 14 March 2022.</t>
  </si>
  <si>
    <t>https://www.sama.gov.sa/en-us/news/pages/news-650.aspx</t>
  </si>
  <si>
    <t>Extension of the Deferred Payments Program</t>
  </si>
  <si>
    <t>Extension until December 31 2021</t>
  </si>
  <si>
    <t>https://www.sama.gov.sa/en-US/News/Pages/news-698.aspx</t>
  </si>
  <si>
    <t>Extension until September 30 2021</t>
  </si>
  <si>
    <t>https://www.sama.gov.sa/en-US/News/Pages/news-675.aspx</t>
  </si>
  <si>
    <t>Fine exemptions</t>
  </si>
  <si>
    <t>General Authority of Zakat and Income announced exemptions from fines relating to late payment and late submission of taxation, to help the private sector recover from COVID-19, extended to 30 June 2021.</t>
  </si>
  <si>
    <t>https://www.spa.gov.sa/viewstory.php?lang=ar&amp;newsid=2182709</t>
  </si>
  <si>
    <t>Instructions for banks to provide relief for workers affected by the pandemic</t>
  </si>
  <si>
    <t>Directed all banks to postpone the payment of three months instalments for all financing products without any additional cost or fees for the Saudi workers covered in support according to the unemployment insurance (Sand) system, starting from the month of April</t>
  </si>
  <si>
    <t>http://www.sama.gov.sa/ar-sa/News/Pages/news553.aspx</t>
  </si>
  <si>
    <t>Investment opportunities in agriculture</t>
  </si>
  <si>
    <t>The Ministry of Environment, Water and Agriculture announced it will be creating 94 investment opportunities in the country's agricultural sector</t>
  </si>
  <si>
    <t>https://www.argaam.com/en/article/articledetail/id/1387878</t>
  </si>
  <si>
    <t>Job training support</t>
  </si>
  <si>
    <t>Funding to support job training for 100,000 people</t>
  </si>
  <si>
    <t>Launching a secured financing program</t>
  </si>
  <si>
    <t>Launched the secured financing program, by guaranteeing a rate of (95%) of the value of the financing granted according to the mechanisms approved within the Kafala program, with the aim of providing additional support and enhancing the creditworthiness of the micro-enterprises Small and medium and overcome the challenges of financing these enterprises, which reduces the impact of the decrease in cash flows, and makes it easier for them to serve their customers, and to pay the salaries and dues of their employees</t>
  </si>
  <si>
    <t>http://www.sama.gov.sa/ar-sa/News/Pages/news-554.aspx</t>
  </si>
  <si>
    <t>Lending programmes for SMEs</t>
  </si>
  <si>
    <t>Liquidity support to Saudi businesses</t>
  </si>
  <si>
    <t>Established of a Project Support Fund in cooperation with the Saudi Stock Exchange (Tadawul). The initiative targets private sector companies in the healthcare, education and large real estate development sectors and the stimulus will likely provided through long-term loans.</t>
  </si>
  <si>
    <t>https://www.arabnews.com/node/1794146/business-economy ; https://www.spa.gov.sa/viewstory.php?lang=ar&amp;newsid=2181284</t>
  </si>
  <si>
    <t>Loan guarantees for SMEs</t>
  </si>
  <si>
    <t>Paying of healthcare workers' wages</t>
  </si>
  <si>
    <t>Government will continue to pay the overtime allowance of healthcare workers who are not covered by other provisions.</t>
  </si>
  <si>
    <t>https://www.spa.gov.sa/viewstory.php?lang=ar&amp;newsid=2182075</t>
  </si>
  <si>
    <t>Private sector enterprise support from the Industrial Development Fund</t>
  </si>
  <si>
    <t>Saudi Arabia unveiled a 3.7 billion riyals (Dh3.62bn) stimulus package to support companies in the industrial sector that are affected by the coronavirus pandemic. The new initiative, introduced by the Saudi Industrial Development Fund (SIDF), will benefit 536 industrial facilities, according to a statement on the state-run Saudi Press Agency. The scheme will support small and medium enterprises within the industrial sector by deferring or restructuring their loans and by offering a line of credit to finance up to three months of operating expenses.</t>
  </si>
  <si>
    <t>https://www.thenational.ae/business/saudi-arabia-unveils-3-7bn-riyals-stimulus-package-to-support-industries-1.1034849</t>
  </si>
  <si>
    <t>Reduction in payment fees</t>
  </si>
  <si>
    <t>Reductions of business fees in stores and in e-commerce</t>
  </si>
  <si>
    <t>http://www.sama.gov.sa/ar-sa/news/pages/news-514.aspx</t>
  </si>
  <si>
    <t>Support for companies to pay worker wages</t>
  </si>
  <si>
    <t>Provides payments to private-sector companies to assist in paying worker wages. The payments will support up to 60 percent of a worker's salary for three months, with a maximum limit of 9,000 riyals per employee.</t>
  </si>
  <si>
    <t>https://www.reuters.com/article/us-health-coronavirus-saudi-economy/saudi-king-earmarks-24-billion-to-pay-private-sector-workers-idUSKBN21L1GO</t>
  </si>
  <si>
    <t>Support for families of deceased healthcare workers</t>
  </si>
  <si>
    <t>SRD 500,000 provided to support the families of healthcare workers who died of COVID</t>
  </si>
  <si>
    <t>https://www.spa.gov.sa/viewfullstory.php?lang=en&amp;newsid=2149505</t>
  </si>
  <si>
    <t>Support for increased healthcare sector capacity</t>
  </si>
  <si>
    <t>Provides funding for the healthcare sector, to be disbursed as needed and to support capacity improvements.</t>
  </si>
  <si>
    <t>https://www.reuters.com/article/health-coronavirus-saudi/update-1-saudi-king-approves-more-private-sector-coronavirus-crisis-aid-idUSL5N2C345L ; https://www.mof.gov.sa/mediacenter/news/Pages/News_15042020_1.aspx</t>
  </si>
  <si>
    <t>Support for long-term unemployed workers</t>
  </si>
  <si>
    <t>Funding to support workers not employed since July 1, 2019 and who have not received support from existing programs</t>
  </si>
  <si>
    <t>Support program for e-sales and business</t>
  </si>
  <si>
    <t>Announced the extension of the program of support for fees of sales points and e-commerce for all stores and private sector establishments for an additional three months ending on September 14, 2020</t>
  </si>
  <si>
    <t>http://www.sama.gov.sa/ar-sa/News/Pages/news-571.aspx</t>
  </si>
  <si>
    <t>VAT increase</t>
  </si>
  <si>
    <t>VAT increased from 5% to 15%</t>
  </si>
  <si>
    <t>https://www.mep.gov.sa/ar/Media-Centre/News/take-additional-measures-to-address-the-economic-and-economic-impacts-of-the-emerging-Corona-Virus-pandemic</t>
  </si>
  <si>
    <t>Senegal</t>
  </si>
  <si>
    <t>Basic health program</t>
  </si>
  <si>
    <t>Quality medication and health products to be available, along with benefits to maternal, postnatal, infantile and young-adult health offerings.</t>
  </si>
  <si>
    <t>https://budget.sec.gouv.sn/telecharger-le-document/5fbd5178-9080-41ef-abcb-4cfa0a2a028a/telechargement</t>
  </si>
  <si>
    <t>2021 Budget (policies noted as key to recovery)</t>
  </si>
  <si>
    <t>Childhood program</t>
  </si>
  <si>
    <t>Construction, rehabilitation and equipment of structures meeting quality standards, and reinforcement of provision of didactic guides &amp; other teaching materials for teachers and pupils.</t>
  </si>
  <si>
    <t>Complementary financing for the energy sector</t>
  </si>
  <si>
    <t>Following the rise in global oil prices, another 64bn is introduced to support the energy sector (beyond the 46Bn FCFA in the 2021 budget).</t>
  </si>
  <si>
    <t>https://budget.sec.gouv.sn/documents/public_download/60c38fb5-2334-4fe3-8c2e-42810a2a028a/telechargement ; https://www.sec.gouv.sn/actualité/conseil-des-ministres-du-03-juin-2021</t>
  </si>
  <si>
    <t>Revised Finance Law 2021 (LFR 2021)</t>
  </si>
  <si>
    <t>Digital Economy Program</t>
  </si>
  <si>
    <t>Digitalisation of the Senegalese administration, development of broadband infrastructure, and acceleration of the digitisation process.</t>
  </si>
  <si>
    <t>Employment development program</t>
  </si>
  <si>
    <t>Development of entrepreneurial culture amongst the working age population, reinforcement of access to internships in firms, and better support for the integration of job seekers.</t>
  </si>
  <si>
    <t>Financing entrepreneurship and autonomation (YEP)</t>
  </si>
  <si>
    <t>Nano credits and support to sectors and jobs.</t>
  </si>
  <si>
    <t>Fundamental productivity and rural infrastructure development program</t>
  </si>
  <si>
    <t>Hydro Agricultural area to be expanded from 3449 to 15902 hectares, 120 storage and conditioning facilities to be constructed, 20 mechanized service delivery centres to be built.</t>
  </si>
  <si>
    <t>High intensity investment in the workforce (YEP)</t>
  </si>
  <si>
    <t>Project of transitioning integrated farms to renewable energy and development of horticultural strands.</t>
  </si>
  <si>
    <t>Higher Education Program</t>
  </si>
  <si>
    <t>Improving the quality of teaching, increasing capacity in the higher education sector, reinforcement of research and innovation capacity, and support program for the employability socio professional integration of students.</t>
  </si>
  <si>
    <t>Housing Program</t>
  </si>
  <si>
    <t>Social housing made more accessible, demand for public buildings to be met.</t>
  </si>
  <si>
    <t>Management of risks and catastrophes</t>
  </si>
  <si>
    <t>Funding to insure the prevention of risks of and catastrophes across the nation, by improved management of security as well as appropriate responses to taking charge of the protection of people, goods and the environment.</t>
  </si>
  <si>
    <t>Pillar 1: Health Sector Support</t>
  </si>
  <si>
    <t>Support to the health sector, to cover all expenses linked to the response to COVID-19. Includes 3.4Bn FCFA for equipment of infectious and tropical diseases service at Fann Hospital, 1Bn FCFA for the construction and equipping of the International Centre for Teaching and Research of Infectious Agents and the Genome, funding for the national ambulance service, and to reinforce the means of sanitary provisions and care.</t>
  </si>
  <si>
    <t>https://budget.sec.gouv.sn///articles/fichiers/6052067d-9acc-472a-88b3-48d90a2a028a.pdf ; https://budget.sec.gouv.sn/articles/public_visualiser/rapport-trimestriel-d-execution-budgetaire-quatrieme-trimestre-2020 [for financing, see page 14. See 15-18 for spending measures, at their final level (in total 107% of that originally expected. Article is 4th quarterly budget report, 2020].</t>
  </si>
  <si>
    <t>Economic and Social Resilience Program: all dates for the original amendment to the 2020 Finance Bill, spending as reported Feb 2021.</t>
  </si>
  <si>
    <t>Raising the technical standard at Matlaboul Fawzeny de Touba Hospital.</t>
  </si>
  <si>
    <t>Economic and Social Resilience Program</t>
  </si>
  <si>
    <t>Further spending allocated between the reinforcement of equipment at the Dalal Jamm and Principal hospitals, and the purchase of masks and other products for the prevention of COVID-19. Total spending in this pillar, 97.005Bn FCFA, was 124.7% of the initial 77.8Bn foreseen.</t>
  </si>
  <si>
    <t>Pillar 2: Reinforcement of the social resilience of the population, including Senegalese abroad.</t>
  </si>
  <si>
    <t>Adoption of the social portion of electricity bills in urban (15.5Bn FCFA) and rural (442.313Bn FCFA) areas.</t>
  </si>
  <si>
    <t>Adoption of the social portion of water bills in urban and rural areas.</t>
  </si>
  <si>
    <t>Emergency food aid, distributed to 1.1 million households.</t>
  </si>
  <si>
    <t>Support for breeding and animal products, enabling the purchase and distribution of 8471 tons of cattle feed and 666 tonnes of poultry feed.</t>
  </si>
  <si>
    <t>Support to fishers, women transformers, wholesalers and aqua farmers.</t>
  </si>
  <si>
    <t>Total estimated spending in this pillar, 97.226Bn FCFA, was 94.4% of the initial 103Bn foreseen. This estimate from the Senegal gov. underestimates the announced expenditure recorded above by just over 0.5Bn FCFA.</t>
  </si>
  <si>
    <t>Support to the diaspora.</t>
  </si>
  <si>
    <t>Pillar 3 (2): Tax and customs measures</t>
  </si>
  <si>
    <t xml:space="preserve">Includes tax rebates for a total package of 200Bn FCFA, the proroguing from 12 to 24 months of the general delay for suspended VAT payments (total budgetary impact 15Bn FCFA), and a 30Bn FCFA cost of public grants to employers enabling them to retain the taxes on their employees' salaries if they keep them employed in technical non-working status at ≥70% their salaries. </t>
  </si>
  <si>
    <t xml:space="preserve">https://budget.sec.gouv.sn///articles/fichiers/6052067d-9acc-472a-88b3-48d90a2a028a.pdf ; https://budget.sec.gouv.sn/articles/public_visualiser/rapport-trimestriel-d-execution-budgetaire-quatrieme-trimestre-2020 [for financing, see page 14. See 15-18 for spending measures, at their final level (in total 107% of that originally expected. Article is 4th quarterly budget report, 2020]. ; https://budget.sec.gouv.sn/recherche-par-types-documents/projets-et-annexes-de-lois-de-finances# ; http://www.droit-afrique.com/uploads/Senegal-Ordonnance-2020-01-mesures-derogatoires-covid-19.pdf ; https://www.tralac.org/documents/resources/covid-19/countries/3666-senegal-notification-of-orders-relating-to-tax-measures-in-the-context-of-covid-19-23-april-2020-french/file.html </t>
  </si>
  <si>
    <t>Pillar 3 (i): Meeting unpaid obligations</t>
  </si>
  <si>
    <t>Payments due to government suppliers. Total accounted for is 269.539Bn FCFA, 134.8% of the original 200Bn foreseen.</t>
  </si>
  <si>
    <t>Pillar 3 (ii): Support of affected companies</t>
  </si>
  <si>
    <t>Financial aid paid to: AIR SENEGAL</t>
  </si>
  <si>
    <t>Financial aid paid to: Construction companies</t>
  </si>
  <si>
    <t>Financial aid paid to: Ground transport firms</t>
  </si>
  <si>
    <t>Financial aid paid to: the press and urban cultural funds</t>
  </si>
  <si>
    <t>Financial aid paid to: grant allocated to the Copyright and Neighbouring Rights Societies</t>
  </si>
  <si>
    <t>Financial aid paid to: grant allocated to the Fund for the Promotion of the Cinematography and Audiovisual industry</t>
  </si>
  <si>
    <t>Financial aid paid to: support to civil aviation agencies</t>
  </si>
  <si>
    <t>Financial aid paid to: support to artists</t>
  </si>
  <si>
    <t>Financial aid paid to: support to artisans</t>
  </si>
  <si>
    <t>Financial aid paid to: grants to private schools (national education)</t>
  </si>
  <si>
    <t>Financial aid paid to: grants to higher education</t>
  </si>
  <si>
    <t>Financial aid paid to: grants to private establishments for professional education</t>
  </si>
  <si>
    <t>Financial aid paid to: hotels</t>
  </si>
  <si>
    <t>Financing mechanism, working with the finance sector, accessible to affected companies.</t>
  </si>
  <si>
    <t>https://budget.sec.gouv.sn///articles/fichiers/6052067d-9acc-472a-88b3-48d90a2a028a.pdf ; https://budget.sec.gouv.sn/articles/public_visualiser/rapport-trimestriel-d-execution-budgetaire-quatrieme-trimestre-2020 [for financing, see page 14. See 15-18 for spending measures, at their final level (in total 107% of that originally expected. Article is 4th quarterly budget report, 2020]. ; https://budget.sec.gouv.sn/telecharger-le-document/60520475-a684-4d2f-ad14-4a230a2a028a/telechargement</t>
  </si>
  <si>
    <t>Pillar 4: Securing of regular supply to the nation of hydrocarbons, medical products, pharmaceuticals and other necessary commodities.</t>
  </si>
  <si>
    <t>Expenses include on the payment of commercial losses for firms in petroleum sector, tariff compensations to the national electricity company (SENELEC), and support for the development of rice cultivation and horticulture. Total expenses of 145.3% the 77.6 initially foreseen.</t>
  </si>
  <si>
    <t>PRES (Summary)</t>
  </si>
  <si>
    <t>Financed through the FORCE-COVID Fund (page 14 of Q4 report) to a total budget cost of 1000Bn FCFA. A more detailed breakdown of all 182 policies (value spent 672,172,899,289 FCFA), under the broader measures falling under the 4 pillars, is available under the 'rapport trimestriel d'exécution budgétaire pour le quatrième trimestre 2020 - Situation d'exécution du Fonds FORCE COVID-19', plus the 371Bn in tax rebates included under the programme.</t>
  </si>
  <si>
    <t>Economic and Social Resilience Program (PRES)</t>
  </si>
  <si>
    <t>Program for the fundamental education of youth and adults</t>
  </si>
  <si>
    <t>Ensure basic learning skills in preschool Daaras and modern Daaras, and improvement of the quality of education services</t>
  </si>
  <si>
    <t>Program for the increasing of production and valuation of agricultural products</t>
  </si>
  <si>
    <t>To increase horticultural, peanut, and cereal production, and raise horticultural product exports.</t>
  </si>
  <si>
    <t>Project for the reinforcement of households against COVID-19</t>
  </si>
  <si>
    <t>An entry in the budget aimed at funding support to households for subsistence needs in the face of financial challenges in 2022 due to COVID-19.</t>
  </si>
  <si>
    <t>https://www.sec.gouv.sn/actualité/projet-de-loi-des-finances-pour-lannée-2022 ; http://www.finances.gouv.sn/wp-content/uploads/2021/10/Projet_de_loi_de_finances_2022-1.pdf</t>
  </si>
  <si>
    <t>Public community projects pillar of Youth Employment Program (YEP)</t>
  </si>
  <si>
    <t>Routine maintenance of unclassified roads (4.46Bn), and other projects.</t>
  </si>
  <si>
    <t>Referral health program</t>
  </si>
  <si>
    <t>Administrative and financial management, and quality care offerings, are to be improved.</t>
  </si>
  <si>
    <t>Special Recruitment Pillar of Youth Employment Program</t>
  </si>
  <si>
    <t>Provisions for 2021 include a 10bn FCFA program to recruit 5000 teachers, 5bn for 6000 security staff, and funds for other recruitment drives, including civic service volunteers.</t>
  </si>
  <si>
    <t>Subsidies for school uniforms (YEP)</t>
  </si>
  <si>
    <t>Support for school clothing.</t>
  </si>
  <si>
    <t>Support to Private Sector Jobs (YEP)</t>
  </si>
  <si>
    <t>State-Employer Convention</t>
  </si>
  <si>
    <t>Traineeships/Teaching (YEP)</t>
  </si>
  <si>
    <t>Professional training (3bn), traineeships (6.588Bn) and the Senegalese Programme for Youth Employment (1.5bn)</t>
  </si>
  <si>
    <t>Vaccine program</t>
  </si>
  <si>
    <t>40Bn FCFA increase in budget for the Health and Social Action Ministry, financed by the World Bank, including a grant worth 50% the total cost.</t>
  </si>
  <si>
    <t>Youth employment policy</t>
  </si>
  <si>
    <t>Funding to recruit 65000 young people across the nation, in education, reforestation, public health and security amongst other fields. Available from May.</t>
  </si>
  <si>
    <t>https://www.sec.gouv.sn/actualité/message-à-la-nation-de-son-excellence-monsieur-le-président-macky-sall-à-l'occasion-de-3</t>
  </si>
  <si>
    <t>Presidential Message to the Nation</t>
  </si>
  <si>
    <t>Singapore</t>
  </si>
  <si>
    <t>Additional support for Jobs schemes</t>
  </si>
  <si>
    <t>Set aside S$8.3 billion between 2020 and 2022 to help companies scale up by strengthening business ties and improving their capabilities</t>
  </si>
  <si>
    <t>SGD</t>
  </si>
  <si>
    <t>https://www.channelnewsasia.com/news/singapore/8-3-billion-package-to-help-businesses-grow-2020-to-2022-12446136</t>
  </si>
  <si>
    <t>Supplementary Budget</t>
  </si>
  <si>
    <t>8 bil</t>
  </si>
  <si>
    <t>Aviation Sector Support</t>
  </si>
  <si>
    <t>Wage support, rental leases</t>
  </si>
  <si>
    <t>https://www.singaporebudget.gov.sg/budget_2020/resilience-budget/supplementary-budget-statement</t>
  </si>
  <si>
    <t>Resilience Budget</t>
  </si>
  <si>
    <t>Care &amp; Support</t>
  </si>
  <si>
    <t>Cash payouts to Singaporeans</t>
  </si>
  <si>
    <t>COVID-19 Driver Relief Fund (base measure)</t>
  </si>
  <si>
    <t>S$133mln were allocated for sectoral support targeting taxis and other driving services.</t>
  </si>
  <si>
    <t>https://www.lta.gov.sg/content/ltagov/en/industry_innovations/industry_matters/LTA's%20Measures%20for%20COVID-19/COVID-19_driver_relief_fund.html/#CDRF</t>
  </si>
  <si>
    <t>COVID-19 Driver Relief Fund extension CDRF2</t>
  </si>
  <si>
    <t>Drivers will receive Government support of $10 a day for 60 days to reflect the loss of revenue due to the public health measures. The extension is valued at S$40mln and is disbursed from July 2021.</t>
  </si>
  <si>
    <t>COVID-19 Driver Relief Fund extension CDRF2 (CDRF2+)</t>
  </si>
  <si>
    <t>S$30mln will be added to the preexisting Driver Relief Fund to reflect the backlashes from the heightened public health measures. The funds will be disbursed from July 2021. Under this enhancement, eligible drivers will receive an additional $10 per vehicle per day from 22 July 2021 to 31 August 2021, and an additional $5 per vehicle per day in September 2021.</t>
  </si>
  <si>
    <t>https://www.lta.gov.sg/content/ltagov/en/industry_innovations/industry_matters/LTA's%20Measures%20for%20COVID-19/COVID-19_driver_relief_fund.html</t>
  </si>
  <si>
    <t>COVID-19 Driver Relief Fund top up CDRF+</t>
  </si>
  <si>
    <t>S$27mln was allocated for a top up of CDRF. On 21 May, it was announced that the drivers will receive one-time top-up of an additional $10 per vehicle per day for the CDRF.</t>
  </si>
  <si>
    <t>COVID-19 Muis Support Fund (CMSF)</t>
  </si>
  <si>
    <t>The measure aims to provide one-off financial assistance to eligible Muslim households who were economically impacted by the pandemic.</t>
  </si>
  <si>
    <t>https://www.muis.gov.sg/-/media/Files/Corporate-Site/Press-Releases/Annexes---COVID-19-Muis-Support-Fund-and-Pergas-Gracious-Package.pdf?la=en&amp;hash=5FA5EDCB95872319844ED2FFEA716A24AF22D8B4</t>
  </si>
  <si>
    <t>Covid19 Support Grant</t>
  </si>
  <si>
    <t>https://www.stb.gov.sg/content/stb/en/home-pages/fortitude-budget.html#:~:text=Building%20on%20the%20Unity%2C%20Resilience,amid%20the%20COVID%2D19%20pandemic.</t>
  </si>
  <si>
    <t>Fortitude Budget</t>
  </si>
  <si>
    <t>Deferment of pension contribution scheme</t>
  </si>
  <si>
    <t>Enhanced Grocery Vouchers</t>
  </si>
  <si>
    <t>Enterprise Financing Scheme</t>
  </si>
  <si>
    <t>Maximum Loan quantum increased with government taking on higher risk share</t>
  </si>
  <si>
    <t>Extension of COVID-19 Recovery Grant – Temporary</t>
  </si>
  <si>
    <t>This measure extended the COVID-19 Recovery Grant – Temporary scheme’s income-loss coverage period from end-July to end-August. It targets low-income individuals that have lost substantial share of income due to the pandemic. This is a part of a S$1.1bln support package as announced on the 26th of July.</t>
  </si>
  <si>
    <t>https://www.mof.gov.sg/singaporebudget/ministerial-statements/ministerial-statement-26-jul-2021#emJobs-Support-Schemeem</t>
  </si>
  <si>
    <t>Financing support for promising startups</t>
  </si>
  <si>
    <t>Co Investing with the private sector</t>
  </si>
  <si>
    <t>Foreign worker levy waiver</t>
  </si>
  <si>
    <t>Hawker centre and market stallholders support</t>
  </si>
  <si>
    <t>The measure includes an one-off payment of S$500 per stallholder who operates in government hawker centres and markets. This is a part of a S$1.1bln support package as announced on the 26th of July.</t>
  </si>
  <si>
    <t>https://www.straitstimes.com/singapore/consumer/cash-assistance-for-stallholders-at-nea-managed-centres</t>
  </si>
  <si>
    <t>Invictus Fund - Aimed at social services agencies</t>
  </si>
  <si>
    <t>Help social services maintain services, retain staff and adopt new tech</t>
  </si>
  <si>
    <t>Job Support Scheme</t>
  </si>
  <si>
    <t>Additional wage support to firms that cannot resume operations so as to keep workers employed</t>
  </si>
  <si>
    <t>Total 33 Bil</t>
  </si>
  <si>
    <t>Providing wage support to firms that cannot resume operations so as to keep workers employed</t>
  </si>
  <si>
    <t>Total 48 Bil</t>
  </si>
  <si>
    <t>Job Support Scheme extension</t>
  </si>
  <si>
    <t>S$2.2bln to be disbursed from 30 June under the Jobs Support Scheme. The measure reflects the backlash entailed by the heightened public health protection protocols. Sectors that are ought to close due to public health reasons will receive additional support.</t>
  </si>
  <si>
    <t>https://www.iras.gov.sg/irashome/News-and-Events/Newsroom/Media-Releases-and-Speeches/Media-Releases/2021/$2-2-billion-to-be-disbursed-from-30-June-under-the-Jobs-Support-Scheme/</t>
  </si>
  <si>
    <t>S$3bln to be disbursed under the Job Support Scheme from March 30.</t>
  </si>
  <si>
    <t>https://www.iras.gov.sg/irashome/News-and-Events/Newsroom/Media-Releases-and-Speeches/Media-Releases/2021/Over-$3-billion-to-be-disbursed-from-30-Mar-under-the-Jobs-Support-Scheme/</t>
  </si>
  <si>
    <t>Job Support Scheme total value from Feb 2020 - Mar 2021</t>
  </si>
  <si>
    <t>S$21.5bln were disbursed under the Job Support Scheme from the establishment of the measure up until the March 2021</t>
  </si>
  <si>
    <t>MAS SGD Facility for ESG Loans</t>
  </si>
  <si>
    <t>The funding is made available for the SGD Facility to continue to provide funding at an interest rate of 0.1% per annum for a two-year tenor to eligible financial institutions, to support loans made under the ESG Loan Schemes from 1 October 2021 to 31 March 2022. The money funds Singapore’s Temporary Bridging Loan Programme and Enterprise Financing Scheme – SME Working Capital Loan.</t>
  </si>
  <si>
    <t>https://www.mas.gov.sg/news/media-releases/2021/mas-further-extends-facility-to-support-lending-by-banks-and-finance-companies-to-smes</t>
  </si>
  <si>
    <t>Monetary Authority of Singapore (MAS) funding for enterprises through EFIs up until 5 July 2021</t>
  </si>
  <si>
    <t>S$13.3bln were allocated to EFIs in support of their lending to companies under the ESG Loan Schemes. The schemes include the Temporary Bridging Loan and SME Loan Singapore- Working Capital Loan. The programs differ in terms of the firms eligible.</t>
  </si>
  <si>
    <t>Private Bus Support Package (PBSP)</t>
  </si>
  <si>
    <t>S$23mln is to be disbursed within the private bus industry to alleviate the backlash from the limited travel due to the public health measures.</t>
  </si>
  <si>
    <t>https://www.lta.gov.sg/content/ltagov/en/newsroom/2020/3/news-releases/multiagency-effort-to-support-private-bus-industry-impacted-by-c.html</t>
  </si>
  <si>
    <t>Property Tax Rebate</t>
  </si>
  <si>
    <t>Rental Relief for SMEs</t>
  </si>
  <si>
    <t>Rental Support Scheme extension for SMEs and NGOs</t>
  </si>
  <si>
    <t>An additional four weeks of rental waiver for qualifying tenants of government-owned commercial properties; and an additional two weeks of rental relief cash payout for qualifying tenant-occupiers and owner-occupiers of privately-owned commercial properties under the Rental Support Scheme. This is a part of a S$1.1bln support package as announced on the 26th of July.</t>
  </si>
  <si>
    <t>Self employed person relief</t>
  </si>
  <si>
    <t>$1000 payout per month for 9 months</t>
  </si>
  <si>
    <t>Self employed person training support</t>
  </si>
  <si>
    <t>SGUnited Jobs</t>
  </si>
  <si>
    <t>Aim to create 40,000 jobs by end-2020</t>
  </si>
  <si>
    <t>SGUnited Skills</t>
  </si>
  <si>
    <t>Training courses will be available for about 30,000 jobseekers to upgrade their skills while looking for a job. A training allowance of $1,200 per month</t>
  </si>
  <si>
    <t>SGUnited Traineeships</t>
  </si>
  <si>
    <t>Provide 21,000 traineeships for local first-time job seekers.</t>
  </si>
  <si>
    <t>Singapore Islamic Scholars and Religious Teachers Association (Pergas)
Gracious Package</t>
  </si>
  <si>
    <t>The measure targets employees or self-employed and freelancers who have
been affected by economic impact of COVID-19. The measure aims to alleviate the backlash from the missed teaching opportunities of ARS-Certified Asatizah and Quranic Teachers</t>
  </si>
  <si>
    <t>g</t>
  </si>
  <si>
    <t>g3</t>
  </si>
  <si>
    <t>Solidarity Utilities Credit</t>
  </si>
  <si>
    <t>One off utilities credit for power and energy bills</t>
  </si>
  <si>
    <t>Support for Self-Help Groups</t>
  </si>
  <si>
    <t>Community help for vulnerable households</t>
  </si>
  <si>
    <t>Top ups to everything from previous budgets</t>
  </si>
  <si>
    <t>https://www.singaporebudget.gov.sg/budget_2020/solidarity-budget</t>
  </si>
  <si>
    <t>Solidarity Budget</t>
  </si>
  <si>
    <t>Total 5.1 Bil</t>
  </si>
  <si>
    <t>Tourism Sector Support</t>
  </si>
  <si>
    <t>Wage Credit Scheme</t>
  </si>
  <si>
    <t>South Africa</t>
  </si>
  <si>
    <t>Acceleration of VAT tax refunds</t>
  </si>
  <si>
    <t>Fast-tracking of value-added tax (VAT) refunds. Smaller VAT vendors that are in a net refund position will be temporarily permitted to file monthly instead of once every two months, thereby unlocking the input tax refund faster and immediately helping with cash-flow.</t>
  </si>
  <si>
    <t>ZAR</t>
  </si>
  <si>
    <t>http://www.treasury.gov.za/comm_media/press/2020/20200423%20Media%20statement%20-%20Further%20tax%20measures%20to%20combat%20COVID-19.pdf ; https://www.sars.gov.za/AllDocs/LegalDoclib/Drafts/LAPD-LPrep-Draft-2020-28%20-%20Draft%20EM%20on%20the%20Revised%20Draft%20Disaster%20Management%20Tax%20Relief%20Bill%20-%201%20 May%202020.pdf</t>
  </si>
  <si>
    <t>Further Tax Measures to Combat the Covid-19 Pandemic</t>
  </si>
  <si>
    <t>Additional funding for health system to address the pandemic</t>
  </si>
  <si>
    <t>1.5bln R is allocated to the COVID component of the HIV, Tuberculosis, Malaria and Community Outreach Grant.</t>
  </si>
  <si>
    <t>http://www.treasury.gov.za/legislation/bills/2021/[B4%20-%202021]%20(Appropriation).pdf</t>
  </si>
  <si>
    <t>Appropriation Bill B4/2021</t>
  </si>
  <si>
    <t>Agricultural Support Fund</t>
  </si>
  <si>
    <t>Provides funding to support distressed farmers through the Land Bank.</t>
  </si>
  <si>
    <t>https://www.gov.za/speeches/minister-thoko-didiza-message-agriculture-and-food-sector-south-africa-coronavirus-24-mar ; https://www.gov.za/covid-19/companies-and-employees/support-business#spaza</t>
  </si>
  <si>
    <t>Agriculture relief fund for smallholder farmers</t>
  </si>
  <si>
    <t>1bln ZAR has been allocated to agriculture relief fund for smallholder farmers. The Department of Agriculture, Land Reform and Rural Development established the Smallholder Farmer Disaster Relief Fund to help small-scale farmers to survive and ensure continued food production, targeting producers via a voucher system for the purchase of inputs required to resume production activities. This measure supports further the aforementioned programme.</t>
  </si>
  <si>
    <t>https://www.gov.za/documents/building-society-works-presidential-employment-stimulus-south-african-economic</t>
  </si>
  <si>
    <t>Presidential Employement Stimulus</t>
  </si>
  <si>
    <t>Back in play: the creative, cultural and sporting sectors (submeasure 1: National Arts Council and National Film and Video Foundation: Open Calls for proposals to produce work)</t>
  </si>
  <si>
    <t>300mln ZAR has been allocated to support the entertainment and sports sector. This submeasure funds calls for content thus supporting creative industry with influx of demand.</t>
  </si>
  <si>
    <t>Back in play: the creative, cultural and sporting sectors (submeasure 10: Sports Trust: Job Retention)</t>
  </si>
  <si>
    <t>60mln ZAR has been allocated to the Sports Trust job retention scheme (employment support measure).</t>
  </si>
  <si>
    <t xml:space="preserve">Back in play: the creative, cultural and sporting sectors (submeasure 2: NAC and NFVF: Job retention in cultural and creative institutions )
</t>
  </si>
  <si>
    <t>No value attached to the program in the official document</t>
  </si>
  <si>
    <t xml:space="preserve">Back in play: the creative, cultural and sporting sectors (submeasure 3: Art Bank Programme)
</t>
  </si>
  <si>
    <t>4mln ZAR was allocated to fund Art Bank Programme, which purchase contemporary visual art works from emerging and established artists.</t>
  </si>
  <si>
    <t xml:space="preserve">Back in play: the creative, cultural and sporting sectors (submeasure 4: Support artists with marketing)
</t>
  </si>
  <si>
    <t>31mln ZAR has been allocated to support artists with marketing funds.</t>
  </si>
  <si>
    <t>Back in play: the creative, cultural and sporting sectors (submeasure 5: Place artists in provincial art centres)</t>
  </si>
  <si>
    <t>9mln ZAR has been allocated to fund employment of artists and creatives in provincial art centres</t>
  </si>
  <si>
    <t>Back in play: the creative, cultural and sporting sectors (submeasure 6: SA Heritage Resource Agency: graduates)</t>
  </si>
  <si>
    <t>10mln ZAR has been allocated to SA Heritage Resource Agency to support graduate programs.</t>
  </si>
  <si>
    <t>Back in play: the creative, cultural and sporting sectors (submeasure 7: National Library of South Africa: digitisation)</t>
  </si>
  <si>
    <t>30mln ZAR has been allocated to National Library of South Africa to support digitalisation efforts.</t>
  </si>
  <si>
    <t>Back in play: the creative, cultural and sporting sectors (submeasure 8: National Library of South Africa: digitisation)</t>
  </si>
  <si>
    <t>30mln ZAR has been allocated to support National Archives digitisation efforts.</t>
  </si>
  <si>
    <t>Back in play: the creative, cultural and sporting sectors (submeasure 9: National Sports Federations: Support to Covid compliance)</t>
  </si>
  <si>
    <t>51mln ZAR has been allocated to support Nation Sport Federations. The funds will be utilised to support COVID compliance.</t>
  </si>
  <si>
    <t>Bailout for Mango Airlines</t>
  </si>
  <si>
    <t>Mango Airline will receive 819 mln Rs from the government to alleviate financial strain that arose due to the pandemic.</t>
  </si>
  <si>
    <t>https://www.enca.com/news/mango-receive-r819-million-government</t>
  </si>
  <si>
    <t>Bailout of coal-fired power utility provider</t>
  </si>
  <si>
    <t>Eskom, which generates nearly all of the electricity for South Africa, received a bailout of R26bn. (On top of an annual ZAR23bn for the next 3 years that had been committed before the pandemic)</t>
  </si>
  <si>
    <t>http://www.treasury.gov.za/documents/National%20 budget/2020/review/FullBR.pdf</t>
  </si>
  <si>
    <t>Budget Review 2020</t>
  </si>
  <si>
    <t>Broadband enhancement</t>
  </si>
  <si>
    <t>346mln ZAR has been allocated to broadband enhancement activities. This measure aims to connect low-income communities to high-speed, affordable broadband internet. This measure will include the expansion of public WiFi hotspots to reach over 1 million people within walking distance, as well as direct households connections in low-income areas.</t>
  </si>
  <si>
    <t>Cities investments (Buffalo City)</t>
  </si>
  <si>
    <t>20.5mln ZAR has been allocated to fund Buffalo City’s urban agriculture. The programme aims at increasing the food security.</t>
  </si>
  <si>
    <t>Cities investments (Cape Town)</t>
  </si>
  <si>
    <t>160.6mln ZAR has been allocated to fund hilippi Economic Development Agency with an integrated strategy including placemaking, public art, community safety, community news-reporting and more.</t>
  </si>
  <si>
    <t>Cities investments (Ekurhuleni)</t>
  </si>
  <si>
    <t>44.5mln ZAR has been allocated to fund second chance programmes for Grade 12s, cleaning, greening and public space management, as well as strengthening eight new precinct management priority areas, all within the Ekurhuleni municipality.</t>
  </si>
  <si>
    <t>Cities investments (eThekwini)</t>
  </si>
  <si>
    <t>293.5mln ZAR has been allocated to fund homelessness tackling efforts, digitise trade data and undertake placemaking initiatives in eThekwini municipality.</t>
  </si>
  <si>
    <t>Cities investments (Johannesburg)</t>
  </si>
  <si>
    <t>126.3mln ZAR has been allocated to the  Inner-City PEP Programme which has designed an app through which registered beneficiaries receive electronic credits via phones to the value of tasks completed, redeemable for basic necessities from local businesses, community kitchens and shelters. This measure targets Johannesburg municipality.</t>
  </si>
  <si>
    <t>Cities investments (Mangaung)</t>
  </si>
  <si>
    <t>19.7mln ZAR has been allocated to fund activities within the Mangaung municipality, regarding enhancements of environmental quality including water quality, parks, open spaces and wetlands.</t>
  </si>
  <si>
    <t>Cities investments (Nelson Mandela Bay)</t>
  </si>
  <si>
    <t>15.5mln ZAR has been allocated to fund activities within the Nelson Mandela Bay municipality, being an employment of tourism monitors on its beaches over the holiday season.</t>
  </si>
  <si>
    <t>Cities investments (Tshwane)</t>
  </si>
  <si>
    <t>146.5mln ZAR has been allocated to fund Gata le Nna City Wide Cleaning &amp; Maintenance programme, refurbishing public facilities and trading sites.</t>
  </si>
  <si>
    <t>Communication campaign to support and encourage vaccination</t>
  </si>
  <si>
    <t>50mln R is allocated for the Government Communication and Information System for a communication campaign</t>
  </si>
  <si>
    <t>http://www.treasury.gov.za/documents/National%20 Budget/2021/review/FullBR.pdf</t>
  </si>
  <si>
    <t>COVID-19 Social Relief of Distress grants</t>
  </si>
  <si>
    <t>Funds of ZAR25.5 billion will be used to expand monthly support payments for child support grant beneficiaries, other grant beneficiaries and to establish a COVID-19 Social Relief of Distress grant for those excluded from other social programs. (Though, the final amount will depend on the number of applications approved for the social relief of distress grant.)</t>
  </si>
  <si>
    <t>https://mg.co.za/article/2020-04-21-ramaphosa-announces-r500-billion-covid-19-package-for-south-africa/ ; https://www.businessinsider.co.za/coronavirus-covid-19-unemployment-benefit-2020-4</t>
  </si>
  <si>
    <t>Supplementary Budget Review 2020</t>
  </si>
  <si>
    <t>COVID-19 Temporary Employer-Employee Relief Scheme (UIF)</t>
  </si>
  <si>
    <t xml:space="preserve">Establishes a special benefit under the Unemployment Insurance Fund for distressed companies that close for up to three months. The benefit will pay for the cost of the salary of employees during the temporary business operations closure. As of mid-June, R23 billion was allocated under this benefit. --- UPDATE: Since the inception of the COVID-19 TERS Relief Scheme in March 2020 to date, the Fund has disbursed R63.8 billion, bringing relief to at least 5.4 million workers.
</t>
  </si>
  <si>
    <t>https://www.whitecase.com/publications/alert/relief-packages-and-support-south-africans-amid-covid-19-pandemic ; https://www.businessinsider.co.za/uif-covid-19-payments-at-r11-billion-at-38-percent-processed-2020-4 ; https://www.sanews.gov.za/south-africa/uif-pays-almost-r1bn-ordinary-benefitshttps://qz.com/africa/1835996/south-africa-president-takes-pay-cut-extends-lockdown/</t>
  </si>
  <si>
    <t>COVID -19 Temporary Employee/Employer Relief Scheme (C19 TERS), 2020</t>
  </si>
  <si>
    <t>Creating work experience opportunities for graduate</t>
  </si>
  <si>
    <t>45mln ZAR is allocated to fund new prospects for recent graduates via the Department of Science and Innovation. The jobs will be created in Human Sciences Research Council, Water Research Commission, Council for Scientific and Industrial Research and Duzi Conservation Trust.</t>
  </si>
  <si>
    <t>Credit Guarantee Scheme for spaza shops</t>
  </si>
  <si>
    <t>The Department of Small Business Development, in partnership with Nedbank, will provide a Credit Guarantee Scheme to spaza shops (informal convenience stores). Qualified spaza shops will have access to a total of ZAR7,500 for the purchase of pre approved goods from selected wholesalers.</t>
  </si>
  <si>
    <t>http://www.dsbd.gov.za/wp-content/uploads/2020/04/GUIDELINES-FOR-PARTICIPATION-IN-THE-SPAZASHOPS-AND-GENERAL-DEALERS-SUPPORT-SCHEME.pdf</t>
  </si>
  <si>
    <t>Cultural relief fund</t>
  </si>
  <si>
    <t>The Department of Sport, Arts and Culture has allocated over R170 million to a relief fund for artists and sportspeople to compensate for loss of earnings from events cancelled during the lockdown.</t>
  </si>
  <si>
    <t>http://www.treasury.gov.za/documents/national%20 budget/2020S/review/FullSBR.pdf</t>
  </si>
  <si>
    <t>Deferral of carbon tax payments</t>
  </si>
  <si>
    <t>3-month deferral for filing and first payment of carbon tax liabilities. The filing and payment date will be delayed to 31 October 2020, providing cash flow relief of close to ZAR2 billion.</t>
  </si>
  <si>
    <t>http://www.treasury.gov.za/comm_media/press/2020/20200423%20Media%20statement%20-%20Further%20tax%20measures%20to%20combat%20COVID-19.pdf ; 
https://www.sars.gov.za/AllDocs/LegalDoclib/Drafts/LAPD-LPrep-Draft-2020-28%20-%20Draft%20EM%20on%20the%20Revised%20Draft%20Disaster%20Management%20Tax%20Relief%20Bill%20-%201%20 May%202020.pdf</t>
  </si>
  <si>
    <t>Deferred excise duty on alcohol and tobacco</t>
  </si>
  <si>
    <t>Deferral of the payment of excise taxes on alcoholic beverages and tobacco products. Payments due in May and June 2020 will be deferred by 90 days. This is expected to provide short term assistance of around ZAR6 billion.</t>
  </si>
  <si>
    <t>Direct emergency transfers to vulnerable individuals</t>
  </si>
  <si>
    <t>More than 18 million South Africans to receive temporary COVID-19 grants along with direct transfer interventions for vulnerable households which is valued to cost ZAR41 billion.</t>
  </si>
  <si>
    <t>Emergency drought interventions in the Eastern Cape</t>
  </si>
  <si>
    <t>Delivery of water tanks to areas in the Eastern Cape affected by drought. Additional funds to be committed later.</t>
  </si>
  <si>
    <t>https://www.gov.za/speeches/update-drought-interventions-eastern-cape-28-sep-2020-0000</t>
  </si>
  <si>
    <t>Employment Stimulus Relief Fund for Early Childhood Development Services</t>
  </si>
  <si>
    <t>As part of the relief measures to cushion the impact of the global COVID-19 pandemic on the early childhood development programmes and services, the Department of Social Development has received 496mln R. The funds are to be spent on the Childhood Development (ECD) Stimulus Relief Fund (ECD-ESRF) which aims to sustain and create additional employment opportunities in the sector in light of the high unemployment rate and job losses occasioned by the pandemic. </t>
  </si>
  <si>
    <t>https://www.gov.za/speeches/social-development-launches-employment-stimulus-relief-fund-early-childhood-development</t>
  </si>
  <si>
    <t>Expanded employment tax incentive</t>
  </si>
  <si>
    <t>Tax break to support businesses. The measure aims at maintaining employment and offsetting loss of revenues due to the pandemic. By February 1.4bln R was claimed.</t>
  </si>
  <si>
    <t>http://www.treasury.gov.za/documents/National%20 budget/2021/review/FullBR.pdf</t>
  </si>
  <si>
    <t>Extension of COVID-19 Grant</t>
  </si>
  <si>
    <t>Extension of the Special "350 COVID-19 Grant", by a further three months. SASSA has processed in excess of 9.6 million applications each month from May 2020 to January 2021 and has paid more than ZAR6.5 million grants per month. The total amount spent on this grant to date has exceeded ZAR 16 billion.</t>
  </si>
  <si>
    <t>https://www.gov.za/speeches/president-cyril-ramaphosa-extends-r-350-coronavirus-covid-19-grant-12-feb-2021-0000</t>
  </si>
  <si>
    <t>Extension of special Covid-19 Social Relief of Distress grant scheme</t>
  </si>
  <si>
    <t>R6.3 billion is allocated to extend the special Covid‐19 social relief of distress grant until the end of April 2021</t>
  </si>
  <si>
    <t>http://www.treasury.gov.za/documents/national%20 budget/2021/speech/speech.pdf</t>
  </si>
  <si>
    <t>An extension of unemployment insurance benefits through the Unemployment Insurance Fund (UIF) for three months to April 2021. This measure will increase spending on the COVID-19 Temporary Employer/Employee Relief Scheme to R73.6 billion in 2021/22. The extension is on top of the R57.3bln R TERS funds already claimed as of mid-February </t>
  </si>
  <si>
    <t>Funding for provincial health centres</t>
  </si>
  <si>
    <t>8bln R is allocated in FY 2021/2022 for provincial health centres to expand prevention, screening, testing and hospital capacity. The measure aims at supporting the capacities amid the possible future waves of Covid-19 of provincial health centres</t>
  </si>
  <si>
    <t>Funds for roll-out of free sanitary products</t>
  </si>
  <si>
    <t>R678.3 million is allocated to provincial departments of social development and basic education to continue rolling out free sanitary products for learners from low‐income households.</t>
  </si>
  <si>
    <t>Funds for the recovery of the artistic and creative activities</t>
  </si>
  <si>
    <t>20.4mln R fund aims to support the revival and stimulation of demand for products of the creative sector. This funds will be targeted at professional arts organisations, NGOs in the arts sector, artists in the gig economy and artistic activity across sub-sectors including Performance and Celebrations, Visual Arts and Crafts, Books and Press, Audio Visual, Design and Creative services to Multi-Disciplinary Arts.</t>
  </si>
  <si>
    <t>https://www.gov.za/speeches/mec-anroux-marais-tables-western-cape-cultural-affairs-and-sport-budget-vote-202122-31-mar</t>
  </si>
  <si>
    <t>Funds for vaccine roll-out</t>
  </si>
  <si>
    <t>1.5bln is allocated toward the provincial health departments to administer vaccines</t>
  </si>
  <si>
    <t>Immediate support to smallholder farmers</t>
  </si>
  <si>
    <t>The Ministry of Agriculture, Land Reform, and Rural Development has allocated ZAR1.2 billion to provide immediate to near-term support to smallholder farmers currently affected by COVID-19.</t>
  </si>
  <si>
    <t>https://www.daff.gov.za/docs/media/Media%20Statement%20 on%20 Agriculture%2006%20 April%202020%20on%20 agricultural%20 interventions%20during%20 COVID19%20and%20beyond.pdf</t>
  </si>
  <si>
    <t>Improving support to Community Health Workers (submeasure 1)</t>
  </si>
  <si>
    <t>213.4mln ZAR has been allocate to fund heightened employment of Community Health Workers and Outreach Team Leaders</t>
  </si>
  <si>
    <t>Improving support to Community Health Workers (submeasure 2)</t>
  </si>
  <si>
    <t>94.5mln ZAR has been allocated to fund training and skill enhancement for enrolled nurses.</t>
  </si>
  <si>
    <t>Improving support to Community Health Workers (submeasure 3)</t>
  </si>
  <si>
    <t>85.7mln ZAR has been allocated to fund employment of auxiliary nurses.</t>
  </si>
  <si>
    <t>Increase in social grants</t>
  </si>
  <si>
    <t>The relief measures target people who are already receiving social grants in the from of a top-up to existing social grants and new grants for people who have no other income at all. These include: (i) Increase of ZAR300 (only in May) for the Child Support Grant to be paid per child. Thereafter from June to October 2020, a ZAR500 grant will be paid to caregivers of the children on the Child Support Grant. The amount per child will revert to ZAR 440 per month from June. All existing caregivers will automatically qualify and receive this benefit along with the existing Child Support Grants benefits and (ii) all other existing social grants are increased by R350 per month from May to October 2020.</t>
  </si>
  <si>
    <t>https://www.gov.za/speeches/minister-lindiwe-zulu-coronavirus-covid-19-economic-and-social-measures-29-apr-2020-0000</t>
  </si>
  <si>
    <t>Coronavirus COVID-19 Economic and Social Measures</t>
  </si>
  <si>
    <t>Increase of personal income tax brackets</t>
  </si>
  <si>
    <t>The personal income tax brackets will be increased by 5 per cent, which
is more than inflation. The measure aims at reducing tax burden on the lower and middle-income households. This measure provides 2.2bln R in tax relief.</t>
  </si>
  <si>
    <t>Industrial funding for businesses from the IDC</t>
  </si>
  <si>
    <t>Provides funding support research in response to COVID-19. In addition, R30 million will be redirected to support interventions to combat the pandemic.</t>
  </si>
  <si>
    <t>https://www.researchprofessionalnews.com/rr-news-africa-south-2020-3-south-africa-announces-more-funding-for-covid-19-research/</t>
  </si>
  <si>
    <t>Infrastructure maintenance</t>
  </si>
  <si>
    <t>50mln ZAR has been allocated to maintenance and improving of labour-intensity in roads, water and sanitation projects.</t>
  </si>
  <si>
    <t>Investing in environment (submeasure 1: catchment management and strategic water source rehabilitation)</t>
  </si>
  <si>
    <t>497mln ZAR has been allocated to fund catchment management and strategic water source rehabilitation.</t>
  </si>
  <si>
    <t>Investing in environment (submeasure 10; Cleaning and greening: War on Waste with municipalities)</t>
  </si>
  <si>
    <t>398mln ZAR has been allocated to fund cleaning and greening, specifically War on Waste programme within municipalities.</t>
  </si>
  <si>
    <t>Investing in environment (submeasure 2; Bio-diversity economy: bio-prospecting, conservation, support to provincial reserves)</t>
  </si>
  <si>
    <t>287mln ZAR has been allocated to fund bio-prospecting, conservation, support to provincial reserves</t>
  </si>
  <si>
    <t>Investing in environment (submeasure 3; Climate adaptation, sustainable management of forests, including indigenous forests; creation of forestry enterprises, Veld and Forest fire management)</t>
  </si>
  <si>
    <t>280mln ZAR has been allocated to fund climate adaptation, sustainable management of forests, including indigenous forests, creation of forestry enterprises and Veld and Forest fire management.</t>
  </si>
  <si>
    <t>Investing in environment (submeasure 4; SANPARKS Infrastructure Maintenance, Upgrade and Green Energy; ISimangaliso)</t>
  </si>
  <si>
    <t>193mln ZAR has been allocated to fund SANPARKS (South African National Parks) Infrastructure Maintenance, Upgrade and Green Energy and ISimangaliso (Wetland Park).</t>
  </si>
  <si>
    <t>Investing in environment (submeasure 5; iSimangaliso — maintenance of conservation management infrastructure)</t>
  </si>
  <si>
    <t>73mln ZAR has been allocated to fund iSimangaliso (Wetland Park) maintenance of conservation management infrastructure.</t>
  </si>
  <si>
    <t>Investing in environment (submeasure 6; SANBI: infrastructure maintenance of botanical and zoological gardens, biosecurity)</t>
  </si>
  <si>
    <t>71mln ZAR has been allocated to fund SANBI (South African National Biodiversity Institute): infrastructure maintenance of botanical and zoological gardens and biosecurity.</t>
  </si>
  <si>
    <t>Investing in environment (submeasure 7; Graduate programmes: Groen Sebenzas. Weather Service)</t>
  </si>
  <si>
    <t>63mln ZAR has been allocated to fund Graduate programmes: Groen Sebenzas (skills development and job creation pilot programme) and Weather Service.</t>
  </si>
  <si>
    <t>Investing in environment (submeasure 8; Ocean and Coast: Expand Source to Sea Project and Scientist Programme)</t>
  </si>
  <si>
    <t>60mln ZAR has been allocated to Ocean and Coast protection projects including Expand Source to Sea Project and Scientist Programme.</t>
  </si>
  <si>
    <t>Investing in environment (submeasure 9; Department: Fisheries: War on Waste at harbours and landing sites)</t>
  </si>
  <si>
    <t>61mln ZAR has been allocated to Department: Fisheries to execute War on Waste programme at harbours and landing sites.</t>
  </si>
  <si>
    <t>Land Bank equity investment (bailout)</t>
  </si>
  <si>
    <t>The Land and Agricultural Development Bank of South Africa holds 29 per cent of South Africa’s agricultural debt. Government is allocating ZAR3 billion as an equity investment to recapitalise the Land Bank, enabling the settlement of this facility. The restructuring plan will inform possible further funding requirements to ensure the Land Bank’s sustainability.</t>
  </si>
  <si>
    <t>Supplementary Budget 2020</t>
  </si>
  <si>
    <t>ZAR 200 billion in funding a loan guarantee scheme. The COVID-19 loan guarantee scheme provides loans to eligible businesses to assist them during the COVID-19 pandemic. Funds borrowed from this scheme, through the banking industry, can be used for operational expenses, such as salaries, rent and lease agreements and contracts with suppliers. The loans are granted at a preferential rate and repayment may be deferred for a maximum of one year after taking out the loan. Businesses will then be required to repay the loan over five years. Banks are not permitted to profit from these loans and any surpluses generated will accrue to National Treasury. Loan guarantee scheme to enter into action on 26/07/2020</t>
  </si>
  <si>
    <t>http://www.treasury.gov.za/documents/national%20 budget/2020S/review/FullSBR.pdf ; https://allafrica.com/view/group/main/main/id/00072926.html"</t>
  </si>
  <si>
    <t>Loans for medical equipment manufacturing</t>
  </si>
  <si>
    <t>Provides loans for black entrepreneurs to manufacture medical supplies during the COVID-19 pandemic. The loans are designed to support capital acquisition and working capital.</t>
  </si>
  <si>
    <t>Minibus taxi industry support</t>
  </si>
  <si>
    <t>To assist the minibus taxi industry, government proposes a once-off payment for all licensed taxi operators, provided that they are tax-registered and drivers are registered for unemployment insurance. A total of R1.1 billion has been set aside for this purpose.</t>
  </si>
  <si>
    <t>National Defence support</t>
  </si>
  <si>
    <t>Additional funding of R6.7 billion provided to support increased deployment of the police service and national defence force during lockdown. These funds are provided mainly for the procurement of personal protective equipment, and operational costs associated with roadblocks and air support.</t>
  </si>
  <si>
    <t>National Disaster Benefit</t>
  </si>
  <si>
    <t>According to an “Easy – Aid Guide for Employers”, the UIF has added a JAR R3500 per month flat rate benefit to the existing relief measures, which it refers to as a “National Disaster Benefit”.</t>
  </si>
  <si>
    <t>https://www.labourwise.co.za/labour-news-teazer/uif-new-national-disaster-benefit</t>
  </si>
  <si>
    <t>National Youth Development Agency funding (support for youth-owned enterprises)</t>
  </si>
  <si>
    <t>119mln ZAR has been allocated to fund the National Youth Development Agency to facilitate its expanding support for youth-owned microbusinesses through the Presidential Youth Employment Intervention. This programme will include the provision of grant funding and end-to-end support to young entrepreneurs.</t>
  </si>
  <si>
    <t>New models for re-shoring and expanding global business services</t>
  </si>
  <si>
    <t>120mln ZAR has been allocated to the Department of Trade to support expansion of global business services sector in South Africa. The measure contains incentives for the businesses supporting re-shoring practices.</t>
  </si>
  <si>
    <t>Protection of lives and livelihoods</t>
  </si>
  <si>
    <t>Funds allocated to immediately protect lives and livelihoods in direct payments to the wider South African population.</t>
  </si>
  <si>
    <t>http://www.treasury.gov.za/documents/national%20 budget/2020S/review/FullSBR.pdf ; https://allafrica.com/view/group/main/main/id/00072926.html" ; https://allafrica.com/view/group/main/main/id/00072926.html</t>
  </si>
  <si>
    <t>Public employment initiative</t>
  </si>
  <si>
    <t>11bln R is allocated toward public employment initiatives aiming at spurring job creation stimulating economic recovery.</t>
  </si>
  <si>
    <t>A major amount of ZAR21.5 billion has been made available to the public health system to ensure it has sufficient capacity to manage the spread of COVID-19. Of the ZAR 21.5 billion, R16 billion is for provinces and R5.5 billion is for the national Department of Health, inclusive of conditional grants.</t>
  </si>
  <si>
    <t>Purchase of Airports Company South Africa preferential shares</t>
  </si>
  <si>
    <t>2.3bln in preferential shares was purchased by the state to support the ACSA operations during the pandemic.</t>
  </si>
  <si>
    <t>Relief fund to mitigate the impact of COVID-19 in the taxi industry</t>
  </si>
  <si>
    <t>The measure offers support in from of ex gratia relief scheme targeting the taxi industry.</t>
  </si>
  <si>
    <t>https://www.gov.za/sites/default/files/gcis_document/202103/44381gon290.pdf</t>
  </si>
  <si>
    <t>Disaster Management Act: Directions: Taxi relief fund to mitigate the impact of Coronavirus COVID-19 in the taxi industry</t>
  </si>
  <si>
    <t>Act No. 44381</t>
  </si>
  <si>
    <t>Restoring the provision of Early Childhood Development services (submeasure 1; COVID-19 Temporary Employment Protection Support Scheme)</t>
  </si>
  <si>
    <t>380mln ZAR has been allocated to fund COVID-19 Temporary Employment Protection Support Scheme. This scheme will transfer a grant of R760 per month for a maximum of six months to 83,333 employees or sole practitioners of eligible ECD (Early Childhood Development) programme.</t>
  </si>
  <si>
    <t>Restoring the provision of Early Childhood Development services (submeasure 2; COVID-19 compliance support)</t>
  </si>
  <si>
    <t>116.3mln ZAR has been allocated to fund COVID-19 compliance support for the early Childhood Development services (hiring additional staff, training and the like for the existing staff).</t>
  </si>
  <si>
    <t>Restoring the provision of Early Childhood Development services (submeasure 3; sustain social workers)</t>
  </si>
  <si>
    <t>76mln ZAR has been allocated to  retain 1 809 social workers in the sector (Early Childhood Development services) whose contracts are about to expire.</t>
  </si>
  <si>
    <t>Restoring the provision of Early Childhood Development services (submeasure 4; sustain social workers)</t>
  </si>
  <si>
    <t>16.5mln ZAR has been allocated to fund improvements in terms of efficiency of the registration processes for Early Childhood services.</t>
  </si>
  <si>
    <t>Rural roads maintenance and upgrading programme</t>
  </si>
  <si>
    <t>630mln ZAR has been allocated to fund rural roads improvement and maintenance. This measure aims to enhance access to services and opportunities for people in rural areas.</t>
  </si>
  <si>
    <t>Small Scale and Micro Clothing, Textile and Leather Business Support Scheme</t>
  </si>
  <si>
    <t>The scheme will provide a revolving line of credit for small scale, micro, and informal businesses in the clothing and textile industry (max of ZAR10,000 per business). The goal of this fund is to allow small enterprises to seize opportunities in the sector availed by the COVID-19 pandemic such as production of PPE, participate in the rebuilding and restructuring of the clothing and textile sector, and improve the quality and competitiveness of small scale clothing and textile enterprises for both domestic supply and export markets.</t>
  </si>
  <si>
    <t>http://www.dsbd.gov.za/wp-content/uploads/2020/05/DEPARTMENT-OF-SMALL-BUSINESS-DEVELOPMENT-ANNOUNCES-SECOND-WAVE-OF-SUPPORT-FOR-ENTERPRISES-BASED-IN-TOWNSHIPS-AND-VILLAGES.pdf</t>
  </si>
  <si>
    <t>Department of Small Business Development Support for Enterprises Based in Townships and Villages</t>
  </si>
  <si>
    <t>Small Scale Bakeries and Confectioneries Business Support Scheme</t>
  </si>
  <si>
    <t>This scheme is aimed at supporting small scale bakeries and confectioneries operating as micro or informal businesses with assistance to purchase business equipment and provision of working capital. The financial packages provided will be structured as loans.</t>
  </si>
  <si>
    <t>SME Support Intervention Debt Relief Fund</t>
  </si>
  <si>
    <t>Establishes a Debt Relief Fund to support existing debts and repayments for SMEs. SMEs must demonstrate that their business operations have been impacted or will be impacted by COVID-19 to be eligible for assistance.</t>
  </si>
  <si>
    <t>https://www.whitecase.com/publications/alert/relief-packages-and-support-south-africans-amid-covid-19-pandemic ; https://www.moneyweb.co.za/news/south-africa/unpacking-the-smes-funding-procedure/ ; https://qz.com/africa/1835996/south-africa-president-takes-pay-cut-extends-lockdown/</t>
  </si>
  <si>
    <t>Social housing spending</t>
  </si>
  <si>
    <t>An amount of R600 million is provided for social housing institutions and affordable rental housing financed through the Social Housing Regulatory Authority and the National Housing Finance Corporation.</t>
  </si>
  <si>
    <t>Social Relief of Distress (SRD) Grant</t>
  </si>
  <si>
    <t>R26.7 billion has been allocated to a new iteration of the SRD Grant to be disbursed from last weeks of August up until March 2022. The tranche consists of payments of R350 per month for eligible citizens.</t>
  </si>
  <si>
    <t>https://www.sanews.gov.za/south-africa/2022-mtef-address-social-grant-shortfalls</t>
  </si>
  <si>
    <t>Solidarity Fund will support the vulnerable communities affected by COVID-19. South African businesses, organizations, and individuals, as well as members of the international community can contribute to this Fund. The Fund will focus efforts to combat the spread of the virus, help the government track the spread, care for those who are ill, and support those whose lives are disrupted. The Government has provided ZAR 150 million to get the fund started.</t>
  </si>
  <si>
    <t>http://www.thepresidency.gov.za/speeches/statement-president-cyril-ramaphosa-escalation-measures-combat-covid-19-epidemic%2C-union</t>
  </si>
  <si>
    <t>Escalation of Measures to Combat the Covid-19 Epidemic</t>
  </si>
  <si>
    <t>Solidarity Response Fund</t>
  </si>
  <si>
    <t>Private sector initiative that establishes an independent Solidarity Response Fund to support efforts to prevent and detect COVID-19, care for impacted persons and support feeding and shelter programs. The Fund accepts contributions from businesses, individuals and organizations. As of September, R3.08 billion was spent through this fund</t>
  </si>
  <si>
    <t>https://www.solidarityfund.co.za/; https://www.dailymaverick.co.za/article/2020-09-17-solidarity-fund-could-continue-work-beyond-lockdown/</t>
  </si>
  <si>
    <t>South African Airways Business Rescue Plan</t>
  </si>
  <si>
    <t>Supporting the state-owned airline (South African Airways Business) with ZAR10 Billion in a business rescue plan.</t>
  </si>
  <si>
    <t>https://www.gov.za/speeches/dpe-welcomes-publication-revised-saa-business-rescue-plan-urges-creditors-vote-favour-8-jul ; https://www.bloomberg.com/news/articles/2020-07-28/saa-administrators-say-conditions-met-rescue-to-proceed</t>
  </si>
  <si>
    <t>Special Covid-19 Social Relief of Distress grant</t>
  </si>
  <si>
    <t>Qualifying individuals will receive ZAR350 per month for 6 months.</t>
  </si>
  <si>
    <t>https://www.gov.za/speeches/minister-lindiwe-zulu-coronavirus-covid-19-economic-and-social-measures-29-apr-2020-0001</t>
  </si>
  <si>
    <t>Strengthening the learning environment in schools (submeasure 1)</t>
  </si>
  <si>
    <t>4.2bln ZAR has been allocated toward funding the employment of Education Assistants, being employees supporting teachers.</t>
  </si>
  <si>
    <t>Strengthening the learning environment in schools (submeasure 2)</t>
  </si>
  <si>
    <t>1.8bln ZAR has been allocated toward funding the employment of additional school support staff, being safety officers, cleaning staff and school maintenance staff, among others.</t>
  </si>
  <si>
    <t>Strengthening the learning environment in schools (submeasure 3)</t>
  </si>
  <si>
    <t>1bln ZAR has been allocated toward funding additional support toward school employees that due to the pandemic has been experiencing a reduction in income.</t>
  </si>
  <si>
    <t>Support for creative industry</t>
  </si>
  <si>
    <t>4.5mln R was allocated to support 598 artists and creative organisations facing financial backlash from Covid-19 pandemic</t>
  </si>
  <si>
    <t>Covid-19 Relief Fund Strategy</t>
  </si>
  <si>
    <t>Support for Municipalities (Homeless)</t>
  </si>
  <si>
    <t>Provides funding to municipalities to support the homeless. OUERP Commentary: total of ZAR20 billion as a package, but little information on how this is disaggregated, hence an even split.</t>
  </si>
  <si>
    <t>https://www.bloomberg.com/news/articles/2020-07-07/south-africa-to-allocate-balance-of-virus-spending-from-october ; https://mg.co.za/article/2020-04-21-ramaphosa-announces-r500-billion-covid-19-package-for-south-africa/</t>
  </si>
  <si>
    <t>Support for Municipalities (Public Transport)</t>
  </si>
  <si>
    <t>Provides funding to municipalities to support the continued functioning of public transport. OUERP Commentary: total of ZAR20 billion as a package, but little information on how this is disaggregated, hence an even split.</t>
  </si>
  <si>
    <t>Support for Municipalities (Water)</t>
  </si>
  <si>
    <t>Provides funding to municipalities to support emergency water supply. OUERP Commentary: total of ZAR20 billion as a package, but little information on how this is disaggregated, hence an even split.</t>
  </si>
  <si>
    <t>Support for South African Airways</t>
  </si>
  <si>
    <t>On top of 10.3 bln in support measures allocated in the 2020/2021 FY, 4.3 billion is allocated for 2021/2022 FY to alleviate the financial pressures caused by the pandemic.</t>
  </si>
  <si>
    <t>Support for sport federations</t>
  </si>
  <si>
    <t>12.9mln R of financial support is earmarked for affiliated sport federations in the Western Cape to stimulate the recovery in the sector.</t>
  </si>
  <si>
    <t>https://www.gov.za/speeches/mec-anroux-marais-presents-total-approximately-r129-million-support-145-affiliated-sport</t>
  </si>
  <si>
    <t>Support for sustainable food production</t>
  </si>
  <si>
    <t>Provides funding to ensure sustainable food production during the COVID-19 pandemic and mitigate the impacts of the pandemic.</t>
  </si>
  <si>
    <t>https://www.reuters.com/article/health-coronavirus-safrica-farmers/s-africa-sets-aside-64-mln-for-small-scale-farmers-amid-lockdown-idUSL8N2BU509</t>
  </si>
  <si>
    <t>Support to the facilities management and infrastructure delivery</t>
  </si>
  <si>
    <t>159mln ZAR has been allocated to fund The Department of Public Works and Infrastructure’s professional services programme. It will recruit 1,560 unemployed graduates and supervisors to different opportunities within the department that will enhance the existing capacity and skills.</t>
  </si>
  <si>
    <t>Suspension of skills levy contributions for businesses</t>
  </si>
  <si>
    <t>Government orders a four-month holiday (non-payment) for skills development levy contributions (1% of monthly payroll) made by employers, beginning 1 May 2020 and ending on 31 August 2020. This is a suspension, not a deferral, as a result, employers will not become liable for these amounts after 31 August 2020.</t>
  </si>
  <si>
    <t>Tax measures (i) Employment Tax</t>
  </si>
  <si>
    <t>Accelerate payments of employment tax incentive reimbursements so that compliant employers receive the reimbursements monthly rather than twice annually. Government budget allocates 70 billion to these tax policy measures, but no further information, so we have evenly split the remainder between the related entries without a given figure.</t>
  </si>
  <si>
    <t>http://www.treasury.gov.za/comm_media/press/2020/20200329%20Media%20statement%20-%20COVID-19%20Tax%20Measures.pdf ; https://www.tax-news.com/news/South_Africa_Details_New_COVID19_Tax_Measures____97654.html</t>
  </si>
  <si>
    <t>Tax measures (ii) Deferred carbon tax</t>
  </si>
  <si>
    <t>A three month deferral of the first carbon tax payments due, to provide cash flow and relief to struggling businesses. Valued to cost ZAR2 billion, out of the total ZAR 70 billion allocated to tax measures.</t>
  </si>
  <si>
    <t>https://www.sars.gov.za/AllDocs/LegalDoclib/Drafts/LAPD-LPrep-Draft-2020-22%20-%20Explanatory%20Notes%20on%20Further%20COVID-%2019%20Tax%20measures.pdf ; https://www.tax-news.com/news/South_Africa_Details_New_COVID19_Tax_Measures____97654.html</t>
  </si>
  <si>
    <t>Tax measures (iii) Delayed corporate income tax payments and liabilities</t>
  </si>
  <si>
    <t>Enables businesses with annual turnovers of less than R50 million to delay 20 percent of their pay-as-you-earn liabilities over four months. These businesses can also delay their provisional corporate income tax payments without interest or penalties over six months. Government budget allocates 70 billion to these tax policy measures, but no further information, so we have evenly split between the related entries.</t>
  </si>
  <si>
    <t>Tax measures (v) Other corporations</t>
  </si>
  <si>
    <t>Case-by-case applications to the South African Revenue Service for business tax deferrals for large corporations (with gross income of more than ZAR100 million) that can show this is because of COVID-19's impact. Business tax deferrals also include VAT payments. OUERP Commentary: Government budget allocates 70 billion to these tax policy measures, but no further information, so we have evenly split between the related entries.</t>
  </si>
  <si>
    <t>http://www.treasury.gov.za/documents/national%20 budget/2020S/review/FullSBR.pdf ; https://www.avalara.com/vatlive/en/vat-news/south-africa-vat-measures-for-coronavirus.html ; https://www.tax-news.com/news/South_Africa_Details_New_COVID19_Tax_Measures____97654.html</t>
  </si>
  <si>
    <t>Tax measures (VAT) (iv) SMEs</t>
  </si>
  <si>
    <t>Fast-tracked VAT refunds for SMEs and a temporary change that allows SMEs to file monthly VAT returns instead of bi-monthly VAT returns. OUERP Commentary: Government budget allocates 70 billion to these tax policy measures, but no further information, so we have evenly split between the related entries.</t>
  </si>
  <si>
    <t>Tax measures (vi) Skills Development Tax Holiday</t>
  </si>
  <si>
    <t>from May 1, 2020, there is a four-month holiday for skills development levy contributions (one percent of total salaries) to assist all businesses with cash flow. Valued to cost ZAR6 billion, of the total ZAR 70 billion allocated to tax measures.</t>
  </si>
  <si>
    <t>https://www.tax-news.com/news/South_Africa_Details_New_COVID19_Tax_Measures____97654.html</t>
  </si>
  <si>
    <t>Tax measures (vii) Excise duty deferral</t>
  </si>
  <si>
    <t>Payments due in May/June 2020 for the sale of alcoholic beverages and tobacco products will be deferred by 90 days for excise compliant businesses to more closely align tax payments through the duty-at-source system (excise duties are imposed at the point of production) with retail sales. Valued to cost ZAR6 billion, out of the total ZAR 70 billion allocated to tax measures.</t>
  </si>
  <si>
    <t>Tax relief for alcohol industry</t>
  </si>
  <si>
    <t>Additional 4bln R in tax relief is earmarked for the alcohol industry to offset partially the loss in revenues due to pandemic.</t>
  </si>
  <si>
    <t>Temporary Employer/Employee Relief Scheme (TERS)</t>
  </si>
  <si>
    <t>Tax relief measure to support businesses. By February R57.3bln R from the TERS was claimed.</t>
  </si>
  <si>
    <t>Tourism relief fund</t>
  </si>
  <si>
    <t>To mitigate the impact of COVID-19 on the tourism sector, a ZAR200 million Tourism Relief Fund will provide one-off capped grant assistance to Small Micro and Medium Sized Enterprises (SMMEs) to ensure sustainability during and post the implementation of government measures to curb the spread of COVID-19 in South Africa.</t>
  </si>
  <si>
    <t>https://www.tourism.gov.za/AboutNDT/Publications/Tourism%20relief%20fund%20open%20for%20applications.pdf ; http://www.thepresidency.gov.za/speeches/statement-president-cyril-ramaphosa-escalation-measures-combat-covid-19-epidemic%2C-union</t>
  </si>
  <si>
    <t>Trade finance to import essential medical products</t>
  </si>
  <si>
    <t>Provides funding for trade finance to import essential medical products.</t>
  </si>
  <si>
    <t>Vaccine Purchase and Research</t>
  </si>
  <si>
    <t>Funds of 1.2 billion ZAR as part of the 2021 Budget package for continued vaccine and therapeutic research, as well as purchase of vaccine stock</t>
  </si>
  <si>
    <t>http://www.treasury.gov.za/legislation/bills/2021/[B5%20-%202021]%20(Special%20 Appropriation).pdf</t>
  </si>
  <si>
    <t>Special Appropriation Bill 2021</t>
  </si>
  <si>
    <t>Vaccine research</t>
  </si>
  <si>
    <t>100 mln R is allocated to the SA Medical Research for vaccine research</t>
  </si>
  <si>
    <t>In the 2021/22 4.35bln R is allocated to the Dept. of Health to procure and distribute vaccines. The total amount is corrected by 1.2bln R previously accounted.</t>
  </si>
  <si>
    <t>Virtual learning support</t>
  </si>
  <si>
    <t>ZAR5 billion from university subsidies and National Student Financial Aid Scheme bursaries to help reopen the sector and ensure that infrastructure/devices for students are available for virtual learning.</t>
  </si>
  <si>
    <t>Waiving of late tax penalties</t>
  </si>
  <si>
    <t>Case-by-case application to SARS for waiving of penalties. large businesses (with gross income of more than ZAR100 million) that can show they are incapable of making payment due to the COVID-19 disaster, may apply directly to SARS to defer tax payments without incurring penalties. Similarly, businesses with gross income of less than ZAR100 million can apply for an additional deferral of payments without incurring penalties.</t>
  </si>
  <si>
    <t>Western Cape Covid-19 Business Relief Fund</t>
  </si>
  <si>
    <t>SMEs can apply for a grant which can be used to subsidise business expenses such as fixed costs, operational costs, and supplier debt.</t>
  </si>
  <si>
    <t>https://www.gov.za/speeches/western-cape-launches-coronavirus-covid-19-business-relief-fund-22-sep-2020-0000</t>
  </si>
  <si>
    <t>South Korea</t>
  </si>
  <si>
    <t>Airline bailouts</t>
  </si>
  <si>
    <t>Government to extend KRW2.9 trillion in aid for Korean Airlines and Asiana Airlines in a bailout package</t>
  </si>
  <si>
    <t>KRW</t>
  </si>
  <si>
    <t>https://asia.nikkei.com/Business/Transportation/Virus-hit-Korean-Air-and-Asiana-offered-2bn-bailout</t>
  </si>
  <si>
    <t>Airline support</t>
  </si>
  <si>
    <t>Loan guarantees and R&amp;D promotion of aircraft parts</t>
  </si>
  <si>
    <t>http://english.moef.go.kr/pc/selectTbPressCenterDtl.do?boardCd=N0001&amp;seq=4913</t>
  </si>
  <si>
    <t>Economic Policies, H2 2020</t>
  </si>
  <si>
    <t>Auto tax relief</t>
  </si>
  <si>
    <t>30% reduction in auto sales tax</t>
  </si>
  <si>
    <t>Auto-industry financial support</t>
  </si>
  <si>
    <t>300bn won in loan guarantees and 1.65tn won in loans for auto parts industry</t>
  </si>
  <si>
    <t>http://www.fsc.go.kr/eng/new_press/releases.jsp?menu=01&amp;bbsid=BBS0048</t>
  </si>
  <si>
    <t>Aviation and tourism prepayment</t>
  </si>
  <si>
    <t>80% of cost of overseas business trips taken by small business owners and self-employed will be prepaid by the government, extended to tourism</t>
  </si>
  <si>
    <t>https://www.mss.go.kr/site/smba/ex/bbs/View.do?cbIdx=86&amp;bcIdx=1019442&amp;parentSeq=1019442</t>
  </si>
  <si>
    <t>Boost domestic demand, exports and local economies</t>
  </si>
  <si>
    <t>KRW3.7 trillion allocated to boost domestic demand, exports and local economies. Includes issuing discount coupons, expanding local market gift certificates, and so on.</t>
  </si>
  <si>
    <t>https://english.moef.go.kr/popup/20200608_policyFocus/popup.html</t>
  </si>
  <si>
    <t>Boosting Local Economies: Local Market Gift Certificates and Food Vouchers</t>
  </si>
  <si>
    <t>KRW12.6 trillion in Boosting Local Economies. Of this, local market gift certificates and fresh food vouchers will amount to KRW 0.4 trillion.</t>
  </si>
  <si>
    <t>https://english.moef.go.kr/pc/selectTbPressCenterDtl.do?boardCd=N0001&amp;seq=5174</t>
  </si>
  <si>
    <t>Second Supplementary Budget (Proposal)</t>
  </si>
  <si>
    <t>Boosting Local Economies: Subsidies to Local Governments</t>
  </si>
  <si>
    <t>KRW12.6 trillion in Boosting Local Economies. Of this, subsidies to local governments, including education subsidies, will amount to KRW 12.2 trillion.</t>
  </si>
  <si>
    <t>Business rent reductions in special zones</t>
  </si>
  <si>
    <t>30% rent reduction to businesses in free economic zones, free trade zones and foreign investment zones</t>
  </si>
  <si>
    <t>Child care subsidies</t>
  </si>
  <si>
    <t>1.1 trillion KRW worth of subsidies given to support a total of 5.32 million households with children staying at home due to closures of schools and daycare centres.</t>
  </si>
  <si>
    <t>http://english.moef.go.kr/pc/selectTbPressCenterDtl.do?boardCd=N0001&amp;seq=4972</t>
  </si>
  <si>
    <t>2.4a</t>
  </si>
  <si>
    <t>Clean and Safe Water</t>
  </si>
  <si>
    <t>KRW3.4 trillion allocated for building a management system for clean and safe water.</t>
  </si>
  <si>
    <t>https://english.moef.go.kr/popup/20200826_policyFocus/popup.html ; https://english.moef.go.kr/pc/selectTbPressCenterDtl.do?boardCd=N0001&amp;seq=4952</t>
  </si>
  <si>
    <t>Korean New Deal</t>
  </si>
  <si>
    <t>Eco-friendly (Green) Projects</t>
  </si>
  <si>
    <t>Commercial Rent Cuts</t>
  </si>
  <si>
    <t>The SK Government will expand the tax incentives offered to commercial property owners for reducing rents to cover the remaining period in the contract after business closure, extend the government property rent cut and payment deferral until the end of the year, along with other cuts in government contracts.</t>
  </si>
  <si>
    <t>https://english.moef.go.kr/pc/selectTbPressCenterDtl.do?boardCd=N0001&amp;seq=5154</t>
  </si>
  <si>
    <t>Compensation for medical institutions</t>
  </si>
  <si>
    <t>Korean Government has drawn up KRW 15 trillion worth of a supplementary budget to help the COVID-19 situation, on top of a KRW4.5 trillion original budget. Of this, KRW0.7 trillion has been allocated to compensate losses incurred to medical institutions. The actual total amount passed at the National Assembly was KRW 15.1 trillion. Of this, the actual amount passed for disease control measures (including the roll-out of COVID-19 vaccinations, funding for preventative COVID-19 measures and compensation for medical institutions) policy, on 25th March 2021, was KRW4.2 trillion over three measures. This KRW0.1 trillion increase has been added to this policy - no information on exactly which received additional funding.</t>
  </si>
  <si>
    <t>https://english.moef.go.kr/pc/selectTbPressCenterDtl.do?boardCd=N0001&amp;seq=5080 ; https://english.moef.go.kr/pc/selectTbPressCenterDtl.do?boardCd=N0001&amp;seq=5104</t>
  </si>
  <si>
    <t>First 2021 Supplementary Budget</t>
  </si>
  <si>
    <t>Disease Control</t>
  </si>
  <si>
    <t>Controlling COVID-19: Testing and Quarantine</t>
  </si>
  <si>
    <t>KRW 4.4 trillion in Controlling COVID-19. Of this, testing and quarantine, and rewards for the private medical institutions which have been working on the frontline against the pandemic will amount to KRW2.2 trillion.</t>
  </si>
  <si>
    <t>https://english.moef.go.kr/pc/selectTbPressCenterDtl.do?boardCd=N0001&amp;seq=5169</t>
  </si>
  <si>
    <t>Controlling COVID-19: Vaccination Development/Clinical Trials</t>
  </si>
  <si>
    <t>KRW 4.4 trillion in Controlling COVID-19. Of this, support for clinical trials and other vaccine development efforts will amount to KRW 0.2 trillion.</t>
  </si>
  <si>
    <t>https://english.moef.go.kr/pc/selectTbPressCenterDtl.do?boardCd=N0001&amp;seq=5170</t>
  </si>
  <si>
    <t>Controlling COVID-19: Vaccination Program</t>
  </si>
  <si>
    <t xml:space="preserve">KRW 4.4 trillion in Controlling COVID-19. Of this, rapid vaccine rollouts and broad vaccination coverage will amount to KRW2.0 trillion. 
</t>
  </si>
  <si>
    <t>https://english.moef.go.kr/pc/selectTbPressCenterDtl.do?boardCd=N0001&amp;seq=5168</t>
  </si>
  <si>
    <t>Corporate logistics and manufacturing facility investment</t>
  </si>
  <si>
    <t>Promoting corporate investment in logistics centers and manufacturing facilities</t>
  </si>
  <si>
    <t>COVID-19 Relief: Boosting Consumption</t>
  </si>
  <si>
    <t>KRW 13.4 trillion in COVID-19 relief spending. Of this, 10% cashback rewards to boost consumption, given for the more than 3 percent spending increase from the previous month, will amount to KRW1.1 trillion.</t>
  </si>
  <si>
    <t>https://english.moef.go.kr/pc/selectTbPressCenterDtl.do?boardCd=N0001&amp;seq=5167</t>
  </si>
  <si>
    <t>COVID-19 Relief: Low Income Support</t>
  </si>
  <si>
    <t>KRW 13.4 trillion in COVID-19 relief spending. Of this, relief payments for bottom 80 percent plus extra reliefs for low income earners will amount to KRW 8.4 trillion.</t>
  </si>
  <si>
    <t>https://english.moef.go.kr/pc/selectTbPressCenterDtl.do?boardCd=N0001&amp;seq=5166</t>
  </si>
  <si>
    <t>COVID-19 Relief: Small Business Support</t>
  </si>
  <si>
    <t>KRW 13.4 trillion in COVID-19 relief spending. Of this, small business support to compensate for business losses caused by lockdowns will amount to KRW3.9 trillion.</t>
  </si>
  <si>
    <t>https://english.moef.go.kr/pc/selectTbPressCenterDtl.do?boardCd=N0001&amp;seq=5165</t>
  </si>
  <si>
    <t>COVID-19 reserve fund</t>
  </si>
  <si>
    <t>0.01 trillion KRW dedicated to a COVID-19 reserve fund.</t>
  </si>
  <si>
    <t>2.4e</t>
  </si>
  <si>
    <t>COVID-19 support</t>
  </si>
  <si>
    <t>KRW3 trillion allocated to individual COVID-19 support - payments to individuals / direct transfers.</t>
  </si>
  <si>
    <t>https://english.moef.go.kr/pc/selectTbPressCenterDtl.do?boardCd=N0001&amp;seq=5024</t>
  </si>
  <si>
    <t>Creation of fund to support Korea New Deal projects</t>
  </si>
  <si>
    <t>Creation of Korea New Deal fund with the purpose of supporting the projects. Will be formed of (i) a Master fund: KRW 7 trillion will be funded by the Government and policy banks over the next 5 years, and (ii) Feeder funds: KRW 20 trillion will be raised through matching funds between public (35%) and private (65%) sector investments.</t>
  </si>
  <si>
    <t>http://www.fsc.go.kr/eng/new_press/releases.jsp?menu=01&amp;bbsid=BBS0048&amp;selYear=&amp;sch1=&amp;sword=&amp;nxPage=1</t>
  </si>
  <si>
    <t>Korean New Deal Fund</t>
  </si>
  <si>
    <t>Data, networks, and AI investment</t>
  </si>
  <si>
    <t>6.4tn won for big data platforms, 5G networks for public administration, and 5G-AI industrial convergence and AI venture funds, while developing 100000 talents in AI and SW, creating 222000 jobs in total</t>
  </si>
  <si>
    <t>Deferred principal payments</t>
  </si>
  <si>
    <t>The FSC have decided to extend the deferments of principal loan payments for 6 more months, till the end of June 2021.</t>
  </si>
  <si>
    <t>https://www.fsc.go.kr/eng/new_press/releases.jsp?menu=01&amp;bbsid=BBS0048&amp;selYear=&amp;sch1=&amp;sword=&amp;nxPage=1</t>
  </si>
  <si>
    <t>Digital care services</t>
  </si>
  <si>
    <t>Spending used for digital care services, in which 120,000 physically vulnerable will be provided with the care services. Part of a 1.6 trillion 'Untact Economy' package. OUERP commentary: included only explicitly fiscal measures, and split evenly between each unvalued policy line within the package, as no further information given on the breakdown.</t>
  </si>
  <si>
    <t>https://english.moef.go.kr/pc/selectTbPressCenterDtl.do?boardCd=N0001&amp;seq=5014#_ftn2</t>
  </si>
  <si>
    <t>Untact Economy</t>
  </si>
  <si>
    <t>Digital security and inclusiveness investment</t>
  </si>
  <si>
    <t>0.8tn won for high speed internet in 1300 remote villages, WiFi in 41000 public places, security testing and consulting for 25000 SMEs, security checks for railroad and airline aviation, creating 15000 jobs</t>
  </si>
  <si>
    <t>Digital services</t>
  </si>
  <si>
    <t>Spending used to provide 100% digital services for more than 300 citizen complaints, to streamline government bureaucracy. Part of a 1.6 trillion 'Untact Economy' package. OUERP commentary: included only explicitly fiscal measures, and split evenly between each unvalued policy line within the package, as no further information given on the breakdown.</t>
  </si>
  <si>
    <t>Digital SOC investment</t>
  </si>
  <si>
    <t>4.8tn won for smart infrastructure, and information centres, encouraging SMEs to jointly build smart logistics centres, creating 65k jobs</t>
  </si>
  <si>
    <t>Direct SMEs Emergency Relief</t>
  </si>
  <si>
    <t>Korean Government has drawn up KRW 15 trillion worth of a supplementary budget to help the COVID-19 situation, on top of a KRW 4.5 trillion original budget. Of this, KRW 6.7 trillion has been allocated for direct SMEs emergency relief. The actual total amount passed at the National Assembly was KRW 15.1 trillion. Of this, the actual amount passed for emergency support for small businesses, on 25th March 2021, was KRW 7.3 trillion. The increase in approved funding has been allocated to this entry as no information was given on how the increase in funding was allocated.</t>
  </si>
  <si>
    <t>https://english.moef.go.kr/pc/selectTbPressCenterDtl.do?boardCd=N0001&amp;seq=5080 ; https://english.moef.go.kr/pc/selectTbPressCenterDtl.do?boardCd=N0001&amp;seq=5094</t>
  </si>
  <si>
    <t>Emergency Support for Small Businesses</t>
  </si>
  <si>
    <t>Discount coupon scheme</t>
  </si>
  <si>
    <t>168.4bn won of discount coupons to boost consumption</t>
  </si>
  <si>
    <t>Disease Prevention and Treatment</t>
  </si>
  <si>
    <t>KRW2.1 trillion allocated for disease prevention and treatment in light of COVID-19. This includes funding to support medical institutions and quarantine efforts.</t>
  </si>
  <si>
    <t>https://www.reuters.com/article/us-southkorea-economy-budget/south-korea-unveils-9-8-billion-stimulus-to-fight-coronavirus-idUSKBN20R046 ; 
https://www.reuters.com/article/southkorea-economy-budget-coronavirus-idUSL4N2B940M</t>
  </si>
  <si>
    <t>First Supplementary Budget</t>
  </si>
  <si>
    <t>Doosan Heavy Industries Bailout</t>
  </si>
  <si>
    <t>South Korean Government backs the bailout of a coal company with package of emergency loans</t>
  </si>
  <si>
    <t>https://www.climatechangenews.com/2020/05/06/south-korean-government-backs-2-billion-bailout-coal-company-despite-green-finance-pledge/</t>
  </si>
  <si>
    <t>Eco-friendly and smart infrastructure investment</t>
  </si>
  <si>
    <t>5.8tn won for eco-friendly facilities and schools, making cities clean and smart, and smart water supply management, creating 89k jobs</t>
  </si>
  <si>
    <t>Eco-friendly manufacturing investment</t>
  </si>
  <si>
    <t>1.7tn won for R&amp;D of eco-friendly tech, building an industrial cluster for green tech, and promoting low-carbon manufacturing such as by building an energy efficient testing platform in smart industrial complexes, creating 11k jobs</t>
  </si>
  <si>
    <t>Emergency disaster relief payments for families</t>
  </si>
  <si>
    <t>Provides "emergency disaster relief payments" of up to 1 million won (US $816) to all households except those in the top 30 percent by income.</t>
  </si>
  <si>
    <t>https://www.aljazeera.com/ajimpact/korea-pay-cash-families-plans-extra-budget-relief-200330044104832.html</t>
  </si>
  <si>
    <t>Emergency employment measures</t>
  </si>
  <si>
    <t>KRW 8.9 trillion allocated to Emergency employment measures. This includes expanding employee retention support, funding to launch the Emergency Employment Stability Subsidy, and so on.</t>
  </si>
  <si>
    <t>Emergency employment relief</t>
  </si>
  <si>
    <t>500000 won monthly for those outside employment insurance system, like contract workers, freelancers, and self-employed</t>
  </si>
  <si>
    <t>Emergency liquidity in trade finance</t>
  </si>
  <si>
    <t>Provides funding for emergency liquidity in trade finance.</t>
  </si>
  <si>
    <t>http://www.xinhuanet.com/english/2020-04/08/c_138957443.htm</t>
  </si>
  <si>
    <t>Second supplementary budget</t>
  </si>
  <si>
    <t>Emergency liquidity support for key industries and companies</t>
  </si>
  <si>
    <t>KRW3.1 trillion allocated to Emergency liquidity support for key industries and companies. This includes financing financial market support funds.</t>
  </si>
  <si>
    <t>Emergency livelihood protection</t>
  </si>
  <si>
    <t>0.35 trillion KRW given for emergency livelihood support to 550,000 households.</t>
  </si>
  <si>
    <t>2.3a</t>
  </si>
  <si>
    <t>Emergency relief for SMEs</t>
  </si>
  <si>
    <t>KRW1.9 trillion allocated to Emergency relief for SMEs. This includes emergency financing for SMEs and so on.</t>
  </si>
  <si>
    <t>Employment Support and Social Safety Nets: Job Market Support</t>
  </si>
  <si>
    <t>KRW2.6 trillion in Employment Support and Social Safety Nets. Of this, job market support, such as public job creation programs, job retention incentives, job training subsidies and measures to improve employment security will amount to KRW1.1 trillion.</t>
  </si>
  <si>
    <t>https://english.moef.go.kr/pc/selectTbPressCenterDtl.do?boardCd=N0001&amp;seq=5171</t>
  </si>
  <si>
    <t>Employment Support and Social Safety Nets: Small Business Support</t>
  </si>
  <si>
    <t>KRW2.6 trillion in Employment Support and Social Safety Nets. Of this, emergency loan programs for small businesses, as well as emergency reliefs for low-income households will amount to KRW 0.6 trillion.</t>
  </si>
  <si>
    <t>Employment Support and Social Safety Nets: Tourism and Leisure</t>
  </si>
  <si>
    <t>KRW2.6 trillion in Employment Support and Social Safety Nets. Of this, measures to boost tourism and leisure activities, such as consumption-boosting vouchers and incentives to job creation in those sectors will amount to KRW 0.3 trillion.</t>
  </si>
  <si>
    <t>https://english.moef.go.kr/pc/selectTbPressCenterDtl.do?boardCd=N0001&amp;seq=5173</t>
  </si>
  <si>
    <t>Employment Support and Social Safety Nets: Young Adult Support</t>
  </si>
  <si>
    <t>KRW2.6 trillion in Employment Support and Social Safety Nets. Of this, a comprehensive package for young adults, which covers jobs, housing and others will amount to KRW1.8 trillion won.</t>
  </si>
  <si>
    <t>https://english.moef.go.kr/pc/selectTbPressCenterDtl.do?boardCd=N0001&amp;seq=5172</t>
  </si>
  <si>
    <t>Employment Support for those not eligible under existing programmes</t>
  </si>
  <si>
    <t>Korean Government has drawn up KRW 15 trillion worth of a supplementary budget to help the COVID-19 situation, on top of a KRW 4.5 trillion original budget. Of this, KRW 0.6 trillion has been allocated for employment support for workers outside of the employment insurance program. The actual total amount passed at the National Assembly was KRW 15.1 trillion. Of this, the actual amount passed for emergency unemployment relief, on 25th March 2021, was KRW1.1 trillion. This KRW0.1 trillion reduction in spending has bee deducted from this entry as no information was given on the allocation of deductions.</t>
  </si>
  <si>
    <t>https://english.moef.go.kr/pc/selectTbPressCenterDtl.do?boardCd=N0001&amp;seq=5080 ; https://english.moef.go.kr/pc/selectTbPressCenterDtl.do?boardCd=N0001&amp;seq=5096</t>
  </si>
  <si>
    <t>Emergency unemployment reliefs</t>
  </si>
  <si>
    <t>Energy-efficient home appliances partial refunds</t>
  </si>
  <si>
    <t>300% increase in 10% refund for purchase of energy-efficient home appliances from 150bn won to 450bn won</t>
  </si>
  <si>
    <t>U</t>
  </si>
  <si>
    <t>U2</t>
  </si>
  <si>
    <t>EVs and Hydrogen Vehicles expansion</t>
  </si>
  <si>
    <t>KRW13.1 trillion allocated for expanding the supply of electric and hydrogen vehicles.</t>
  </si>
  <si>
    <t>https://english.moef.go.kr/popup/20200826_policyFocus/popup.html ; https://english.moef.go.kr/pc/selectTbPressCenterDtl.do?boardCd=N0001&amp;seq=4955</t>
  </si>
  <si>
    <t>Expanding employee retention subsidies and loans</t>
  </si>
  <si>
    <t>Korean Government has drawn up KRW 15 trillion worth of a supplementary budget to help the COVID-19 situation, on top of a KRW4.5 trillion original budget. Of this, KRW0.3 trillion has been allocated to expanding employee retention subsidies and loans. The actual total amount passed at the National Assembly was KRW 15.1 trillion. Of this, the actual amount passed for emergency job retention and creation, on 25th March 2021, was KRW2.5 trillion.</t>
  </si>
  <si>
    <t>https://english.moef.go.kr/pc/selectTbPressCenterDtl.do?boardCd=N0001&amp;seq=5080 ; https://english.moef.go.kr/pc/selectTbPressCenterDtl.do?boardCd=N0001&amp;seq=5098</t>
  </si>
  <si>
    <t>Emergency Job Retention and Creation</t>
  </si>
  <si>
    <t>Expansion of emergency business operating loans</t>
  </si>
  <si>
    <t>0.3 trillion KRW to the expand the reach of SME emergency business operating loans for 2,000 companies.</t>
  </si>
  <si>
    <t>2.1d</t>
  </si>
  <si>
    <t>Expansion of jobless benefits</t>
  </si>
  <si>
    <t>0.2 trillion KRW allocated to expand the scope of jobless benefits by 28,000 unemployed to a current figure of 1.884 million individuals.</t>
  </si>
  <si>
    <t>2.2d</t>
  </si>
  <si>
    <t>Expansion of SME loans</t>
  </si>
  <si>
    <t>0.2 trillion KRW for the expansion of SME loans for 8,000 companies.</t>
  </si>
  <si>
    <t>http://english.moef.go.kr/pc/selectTbPressCenterDtl.do?boardCd=N0001&amp;seq=4972 ; http://www.fsc.go.kr/eng/new_press/releases.jsp?menu=01&amp;bbsid=BBS0048&amp;selYear=&amp;sch1=&amp;sword=&amp;nxPage=1</t>
  </si>
  <si>
    <t>2.1c</t>
  </si>
  <si>
    <t>Expansion of social safety nets for low income and vulnerable groups</t>
  </si>
  <si>
    <t>KRW500 billion allocated to Expansion of social safety nets for low income and vulnerable groups. This includes expanding emergency welfare benefits, increasing microcredit (sunshine loans) for adults and so on.</t>
  </si>
  <si>
    <t>Export financing</t>
  </si>
  <si>
    <t>118tn won of export financing including loan extensions and interest payment suspension</t>
  </si>
  <si>
    <t>Extension of Airport Waiver Fee</t>
  </si>
  <si>
    <t>Extension of the airport fee waiver until the end of June 2021.</t>
  </si>
  <si>
    <t>https://english.moef.go.kr/pc/selectTbPressCenterDtl.do?boardCd=N0001&amp;seq=5083</t>
  </si>
  <si>
    <t>Extension of consumption tax cut for car purchases</t>
  </si>
  <si>
    <t>Government has agreed to extend the individual consumption tax cut for car purchases until the end of this year (2021).</t>
  </si>
  <si>
    <t>https://english.moef.go.kr/pc/selectTbPressCenterDtl.do?boardCd=N0001&amp;seq=5136</t>
  </si>
  <si>
    <t>Extension on passenger car tax cuts</t>
  </si>
  <si>
    <t xml:space="preserve">South Korea’s Finance Ministry decided it will extend a temporary cut in consumption tax on passenger cars by another six months, until 31 December 2020 to boost consumption and support the auto industry hit by the coronavirus pandemic.
</t>
  </si>
  <si>
    <t>https://business.inquirer.net/301218/s-korea-to-extend-tax-cut-on-passenger-cars-to-boost-consumption , https://koreajoongangdaily.joins.com/2020/06/29/business/economy/individual-consumption-2ndhalf-changes/20200629173700373.html</t>
  </si>
  <si>
    <t>Facilities investment</t>
  </si>
  <si>
    <t>5tn spent to promote facilities investment in second half of 2020</t>
  </si>
  <si>
    <t>Financial institutions investment</t>
  </si>
  <si>
    <t>Investing 5.03tn won in state-owned financial institutions to enhance financing capacity</t>
  </si>
  <si>
    <t>Funding for Preventative COVID-19 Measures</t>
  </si>
  <si>
    <t>Korean Government has drawn up KRW 15 trillion worth of a supplementary budget to help the COVID-19 situation, on top of a KRW4.5 trillion original budget. Of this, KRW0.7 trillion has been allocated to virus prevention measures, including testing, quarantine and treatment. The actual total amount passed at the National Assembly was KRW 15.1 trillion. Of this, the actual amount passed for disease control measures (including the roll-out of COVID-19 vaccinations, funding for preventative COVID-19 measures and compensation for medical institutions) policy, on 25th March 2021, was KRW4.2 trillion over three measures.</t>
  </si>
  <si>
    <t>https://english.moef.go.kr/pc/selectTbPressCenterDtl.do?boardCd=N0001&amp;seq=5080 ; https://english.moef.go.kr/pc/selectTbPressCenterDtl.do?boardCd=N0001&amp;seq=5103</t>
  </si>
  <si>
    <t>Funding injection to correct revenue deficits</t>
  </si>
  <si>
    <t>Provides funding to make up revenue deficits in light of the COVID-19 crisis within the 3rd Supplementary Budget</t>
  </si>
  <si>
    <t>Provides funding to make up revenue deficits in light of the COVID-19 crisis.</t>
  </si>
  <si>
    <t>https://www.reuters.com/article/us-southkorea-economy-budget/south-korea-unveils-9-8-billion-stimulus-to-fight-coronavirus-idUSKBN20R046 ; https://www.reuters.com/article/southkorea-economy-budget-coronavirus-idUSL4N2B940M ; https://english.moef.go.kr/pc/selectTbPressCenterDtl.do?boardCd=N0001&amp;seq=4859</t>
  </si>
  <si>
    <t>Funding to extend export insurance and guarantees</t>
  </si>
  <si>
    <t>Provides funding to trade finance to extend export insurance and guarantees.</t>
  </si>
  <si>
    <t>Funding to support fresh trade finance</t>
  </si>
  <si>
    <t>Provides funding for additional trade finance (e.g. to provide guarantees and export insurance)</t>
  </si>
  <si>
    <t>Gift certificates</t>
  </si>
  <si>
    <t>3tn increase to initial online and offline gift certificate program issued by local governments, totalling 9tn overall</t>
  </si>
  <si>
    <t>Global venture capital funds</t>
  </si>
  <si>
    <t>Government to raise KRW 200 billion in global venture capital funds to help 'untact' businesses attract foreign capital. Part of a 1.6 trillion 'Untact Economy' package.</t>
  </si>
  <si>
    <t>Government procurement for small businesses</t>
  </si>
  <si>
    <t>103.4tn won of government purchases for SME products and services</t>
  </si>
  <si>
    <t>Green Industrial Complexes</t>
  </si>
  <si>
    <t>KRW3.6 trillion allocated for promoting prospective businesses to lead the green industry and establishing low-carbon and green industrial complexes.</t>
  </si>
  <si>
    <t>https://english.moef.go.kr/popup/20200826_policyFocus/popup.html ; https://english.moef.go.kr/pc/selectTbPressCenterDtl.do?boardCd=N0001&amp;seq=4956</t>
  </si>
  <si>
    <t>Green Innovation</t>
  </si>
  <si>
    <t>KRW2.7 trillion allocated for laying the foundation for green innovation via the R&amp;D and financial sectors.</t>
  </si>
  <si>
    <t>https://english.moef.go.kr/popup/20200826_policyFocus/popup.html ; https://english.moef.go.kr/pc/selectTbPressCenterDtl.do?boardCd=N0001&amp;seq=4957</t>
  </si>
  <si>
    <t>Guarantee Program for Startups</t>
  </si>
  <si>
    <t>Government has agreed to introduce a guarantee program of KRW200 billion a year through which a young startup can receive up to KRW 600 million worth of guarantees at a cost of just 0.3%.</t>
  </si>
  <si>
    <t>Household support</t>
  </si>
  <si>
    <t>KRW3.5 trillion allocated for household support, including daycare vouchers, and emergency livelihood support.</t>
  </si>
  <si>
    <t>https://www.reuters.com/article/us-southkorea-economy-budget/south-korea-unveils-9-8-billion-stimulus-to-fight-coronavirus-idUSKBN20R046 ; 
https://www.reuters.com/article/southkorea-economy-budget-coronavirus-idUSL4N2B940M ; https://english.moef.go.kr/pc/selectTbPressCenterDtl.do?boardCd=N0001&amp;seq=4859</t>
  </si>
  <si>
    <t>Housing and Basic Livelihood: Handicapped</t>
  </si>
  <si>
    <t>KRW3 trillion in Housing and Basic Livelihood Support. Of this, support for disabled, teen parents and people with bad credit will amount to KRW2.1 trillion.</t>
  </si>
  <si>
    <t>Housing and Basic Livelihood: Young Adults/Low Income</t>
  </si>
  <si>
    <t>KRW3 trillion in Housing and Basic Livelihood Support. Of this, housing support for young adults and low income households will amount to KRW 0.9 trillion.</t>
  </si>
  <si>
    <t>Housing for low-income households</t>
  </si>
  <si>
    <t>KRW0.7 trillion allocated to increasing housing for low-income households, particularly rental housing.</t>
  </si>
  <si>
    <t>Improving competitiveness of materials, parts and equipment industries</t>
  </si>
  <si>
    <t>Funds for the purpose of strengthening the competitiveness of the materials, parts, and equipment industries.</t>
  </si>
  <si>
    <t>http://meng.fsc.go.kr/common/pdfjs/web/viewer.html?file=/upload/policy1/20200727105402_9905c386.pdf</t>
  </si>
  <si>
    <t>Post-Pandemic Era</t>
  </si>
  <si>
    <t>Improving essential worker welfare and promoting job retention</t>
  </si>
  <si>
    <t>KRW 0.3 trillion allocated to improving essential worker welfare and promoting job retention.</t>
  </si>
  <si>
    <t>Increased support for the vulnerable</t>
  </si>
  <si>
    <t>KRW 0.1 trillion allocated to increasing support for child abuse survivors, single-parent households, and physically challenged veterans.</t>
  </si>
  <si>
    <t>Increasing daycare support</t>
  </si>
  <si>
    <t>KRW 0.3 trillion allocated to increasing daycare support.</t>
  </si>
  <si>
    <t>Increasing remote working</t>
  </si>
  <si>
    <t>0.02 trillion KRW given to business owners to promote 'working remotely and flexibly'. Will cover 20,000 employees.</t>
  </si>
  <si>
    <t>2.4c</t>
  </si>
  <si>
    <t>Increasing support for farmers</t>
  </si>
  <si>
    <t>KRW 0.2 trillion allocated to supporting farmers</t>
  </si>
  <si>
    <t>Industry support extension</t>
  </si>
  <si>
    <t>Special support for shipbuilders extended to December (from June), and other industries such as film also made eligible</t>
  </si>
  <si>
    <t>Innovative firms nurturing programs</t>
  </si>
  <si>
    <t>Provide support in the amount of KRW40 trillion over 3 years to 1000 selected innovative firms.</t>
  </si>
  <si>
    <t>1A</t>
  </si>
  <si>
    <t>Intact start-up funding</t>
  </si>
  <si>
    <t>Funding for 1,000 untact start-ups by 2025 to provide R&amp;D support. Plans to launch KRW 9 trillion in 'intact' start-up funds for loans, guarantees and investment. Part of a 1.6 trillion 'Untact Economy' package. OUERP commentary: included only explicitly fiscal measures, and split evenly between each unvalued policy line within the package, as no further information given on the breakdown.</t>
  </si>
  <si>
    <t>Investments in R&amp;D, and others</t>
  </si>
  <si>
    <t>KRW1.4 trillion allocated to investing in SOC, R&amp;D, current issues and other misc. spending.</t>
  </si>
  <si>
    <t>Job Retention Scheme</t>
  </si>
  <si>
    <t>0.5 trillion KRW allocated to help retain as many as 240,000 jobs.</t>
  </si>
  <si>
    <t>2.2a</t>
  </si>
  <si>
    <t>Job security investment: employment and compensation insurance</t>
  </si>
  <si>
    <t>5tn won to improve job security. Of this, 0.9tn for employment and compensation insurance.</t>
  </si>
  <si>
    <t>Job security investment: high-tech training</t>
  </si>
  <si>
    <t>5tn won to improve job security. Of this, 0.5tn for high tech training.</t>
  </si>
  <si>
    <t>Job security investment: social support for those outside the current job security system</t>
  </si>
  <si>
    <t>5tn won to improve job security. Of this, 2.7tn for those outside current security system.</t>
  </si>
  <si>
    <t>Job security investment: workplace safety</t>
  </si>
  <si>
    <t>5tn won to improve job security. Of this, 0.4tn for workplace safety.</t>
  </si>
  <si>
    <t>Job security investment: youth internships, retraining for the middle-aged and funding for start-ups</t>
  </si>
  <si>
    <t>5tn won to improve job security. Of this, 0.5tn for internships for young adults, retraining for middle-aged, and startups, creating 92k jobs.</t>
  </si>
  <si>
    <t>Job seeker preparation</t>
  </si>
  <si>
    <t>Job training and startup support for people in their 40s and fixing job market mismatches by providing support designed by age group. Increase jobs for the physically challenged by 2000 to 24369</t>
  </si>
  <si>
    <t>K COVID-19 response model and disaster management</t>
  </si>
  <si>
    <t>KRW2.5 trillion allocated to K COVID-19 response model and disaster management. This includes improving the disaster response system by building a big data system to improve workplace safety, quarantine measures and so on.</t>
  </si>
  <si>
    <t>Key Industry Stabilisation Fund</t>
  </si>
  <si>
    <t>40tn won for key industry support fund. Vote on May 12 amends the support fund - the KRW40 trillion fund will go only to the aviation and shipping industries, instead of previously planned seven, and fund support for the other industries will be determined based on inter-ministerial talks. Companies benefiting from the fund must maintain at least 90 percent of their total employment.</t>
  </si>
  <si>
    <t>http://english.moef.go.kr/pc/selectTbPressCenterDtl.do?boardCd=N0001&amp;seq=4913 , http://www.businesskorea.co.kr/news/articleView.html?idxno=45666 , http://www.korea.net/NewsFocus/policies/view?articleId=184852</t>
  </si>
  <si>
    <t>Kickstarting young entrepreneurs</t>
  </si>
  <si>
    <t>Government has agreed to provide consulting services and startup training, including online education and financing.</t>
  </si>
  <si>
    <t>KOICA Green New Deal</t>
  </si>
  <si>
    <t>KOICA (Korea International Cooperation Agency) plans to supply solar energy to Korea, Indonesia and Timor-Leste by investing US$18.5 million (22 billion won) over five years from this year to 2024, introducing appropriate technology tailored to each country.</t>
  </si>
  <si>
    <t>https://web.archive.org/web/20200917130931/http://www.koica.go.kr/koica_kr/990/subview.do?enc=Zm5jdDF8QEB8JTJGYmJzJTJGa29pY2Ffa3IlMkYxNTElMkYzNjE2NjIlMkZhcnRjbFZpZXcuZG8lM0ZwYWdlJTNEMSUyNnNyY2hDb2x1bW4lM0QlMjZzcmNoV3JkJTNEJTI2YmJzQ2xTZXElM0QlMjZiYnNPcGVuV3JkU2VxJTNEJTI2cmdzQmduZGVTdHIlM0QlMjZyZ3NFbmRkZVN0ciUzRCUyNmlzVmlld01pbmUlM0RmYWxzZSUyNnBhc3N3b3JkJTNEJTI2</t>
  </si>
  <si>
    <t>Korea New Deal: Digital New Deal</t>
  </si>
  <si>
    <t>KRW 5.1 trillion allocated to the Korea New Deal, OUERP commentary: no indication of the exact split between the two Digital and Green components, so equal split given. The Digital Deal includes developing data, AI, and networks, and so on.</t>
  </si>
  <si>
    <t>Korea New Deal: Green New Deal</t>
  </si>
  <si>
    <t>KRW 5.1 trillion allocated to the Korea New Deal, OUERP commentary: no indication of the exact split between the two Digital and Green components, so equal split given. The Green Deal aims to establish eco-friendly management of cities and infrastructure, promote green industries and eco-friendly manufacturing and so on.</t>
  </si>
  <si>
    <t>Provides funding to purchase corporate bonds and commercial paper (used to secure short-term funding) of companies in need of credit.</t>
  </si>
  <si>
    <t>https://www.aljazeera.com/ajimpact/south-korea-doubles-funds-fighting-virus-80bn-200324043528028.html ; http://www.xinhuanet.com/english/2020-04/08/c_138957443.htm ; https://www.reuters.com/article/us-health-coronavirus-southkorea-toll/south-korea-doubles-coronavirus-rescue-package-to-80-billion-idUSKBN21B05X ; http://www.xinhuanet.com/english/2020-04/22/c_138998616.htm</t>
  </si>
  <si>
    <t>Emergency financial aid package for firms, business owners and the self-employed</t>
  </si>
  <si>
    <t>Livestock farmer financial support</t>
  </si>
  <si>
    <t>Government has agreed to provide COVID-19 hit livestock farmers with financial support</t>
  </si>
  <si>
    <t>Loan deferment extension</t>
  </si>
  <si>
    <t>FSC announced availability of loan maturity extensions and the postponement of interest payments for SMEs and small merchants until March 31, 2021.</t>
  </si>
  <si>
    <t>Loans for small and medium-sized enterprises (SMEs)</t>
  </si>
  <si>
    <t>Provides additional funding for loans to SMEs.</t>
  </si>
  <si>
    <t>Local economies hit hard by COVID-19</t>
  </si>
  <si>
    <t>KRW1.2 trillion to be spent on municipalities hit particularly hard by COVID-19.</t>
  </si>
  <si>
    <t>Local job creation</t>
  </si>
  <si>
    <t>0.03 trillion KRW to support local governments in job creation for 5,000 unemployed individuals from low-income backgrounds.</t>
  </si>
  <si>
    <t>2.3b</t>
  </si>
  <si>
    <t>Low-carbon energy investment</t>
  </si>
  <si>
    <t>Part 3/3 (eco-friendly vehicles): 5.4tn won for smart-grids, new renewable energy production (wind, solar, hydrogen), and replacing old vehicles with eco-friendly vehicles, creating 33k jobs. Assumed equal spread across cited categories.</t>
  </si>
  <si>
    <t>Low-carbon energy investment - renewables</t>
  </si>
  <si>
    <t>Part 2/3 (renewable energy production): 5.4tn won for smart-grids, new renewable energy production (wind, solar, hydrogen), and replacing old vehicles with eco-friendly vehicles, creating 33k jobs. Assumed equal spread across cited categories.</t>
  </si>
  <si>
    <t>Low-carbon energy investment - smart grids</t>
  </si>
  <si>
    <t>Part 1/3 (smart-grids): 5.4tn won for smart-grids, new renewable energy production (wind, solar, hydrogen), and replacing old vehicles with eco-friendly vehicles, creating 33k jobs. Assumed equal spread across cited categories.</t>
  </si>
  <si>
    <t>𝜂5</t>
  </si>
  <si>
    <t>Low-income household support</t>
  </si>
  <si>
    <t>Korean Government has drawn up KRW 15 trillion worth of a supplementary budget to help the COVID-19 situation, on top of a KRW4.5 trillion original budget. Of this KRW0.6 trillion has been allocated for low-income household support. The actual total amount passed at the National Assembly was KRW 15.1 trillion. Of this, the actual amount passed for emergency job retention and creation, on 25th March 2021, was KRW2.5 trillion.</t>
  </si>
  <si>
    <t>https://english.moef.go.kr/pc/selectTbPressCenterDtl.do?boardCd=N0001&amp;seq=5080 ; https://english.moef.go.kr/pc/selectTbPressCenterDtl.do?boardCd=N0001&amp;seq=5097</t>
  </si>
  <si>
    <t>Low-rate loans for companies relocating back to Korea</t>
  </si>
  <si>
    <t>Low-interest rate loans / consulting service provision for companies relocating back to Korea. Also, support for businesses that have been refitted as new growth sector firms through lower interest rate loans and preferential guarantees</t>
  </si>
  <si>
    <t>Low-rate loans for start-ups</t>
  </si>
  <si>
    <t>Provides low-rate loans and loan guarantees to start-ups and venture companies.</t>
  </si>
  <si>
    <t>Microfinance investment</t>
  </si>
  <si>
    <t>Korean government to provide an additional KRW2.7 trillion in additional support through microfinance products in the next 3 years.</t>
  </si>
  <si>
    <t>IIIA</t>
  </si>
  <si>
    <t>New car purchase tax cuts</t>
  </si>
  <si>
    <t>from the period of March to June, tax on the new purchase of a car has been slashed from 5% to 1.5%.</t>
  </si>
  <si>
    <t>https://pulsenews.co.kr/view.php?year=2020&amp;no=217288</t>
  </si>
  <si>
    <t>New employee support</t>
  </si>
  <si>
    <t>Government has agreed to introduce a new employee support of KRW750,000 per employee for up to one year for corporations hiring young adults, as well as expand the employment insurance to independent workers.</t>
  </si>
  <si>
    <t>Non-social security programs</t>
  </si>
  <si>
    <t>Industrial accident compensation insurance expansion to contract workers, loans for veterans, artists and athletes, strengthen daycare services, housing supplies, and national healthcare coverage</t>
  </si>
  <si>
    <t>Online export joint logistics business</t>
  </si>
  <si>
    <t>Approximately 2bn won will support 1350 companies in logistics costs for exports by accumulating export volumes of multiple SMEs</t>
  </si>
  <si>
    <t>https://www.mss.go.kr/site/smba/ex/bbs/View.do?cbIdx=86&amp;bcIdx=1019403&amp;parentSeq=1019403</t>
  </si>
  <si>
    <t>Paid childcare leave and flexible work hours</t>
  </si>
  <si>
    <t>Korean Government has drawn up KRW 15 trillion worth of a supplementary budget to help the COVID-19 situation, on top of a KRW4.5 trillion original budget. Of this, KRW0.2 trillion has been allocated to the encouragement of flexible workhours and paid childcare leave for woman employees, and low-cost loans for low income earners. The actual total amount passed at the National Assembly was KRW 15.1 trillion. Of this, the actual amount passed for emergency job retention and creation, on 25th March 2021, was KRW2.5 trillion.</t>
  </si>
  <si>
    <t>https://english.moef.go.kr/pc/selectTbPressCenterDtl.do?boardCd=N0001&amp;seq=5080 ; https://english.moef.go.kr/pc/selectTbPressCenterDtl.do?boardCd=N0001&amp;seq=5101</t>
  </si>
  <si>
    <t>Personal Debt Purchase Program</t>
  </si>
  <si>
    <t>Purchasing debt to provide deferment for vulnerable debtors and help with debt adjustment</t>
  </si>
  <si>
    <t>Promoting investment in infrastructure</t>
  </si>
  <si>
    <t>Promoting investment in infrastructure construction including ports</t>
  </si>
  <si>
    <t>Promoting local economies and SMEs (i)</t>
  </si>
  <si>
    <t>KRW0.2 trillion allocated to promoting local economies and SMEs - promoting regulation-free zones and local tourism. OUERP commentary: split policies into equal funding fractions as no further information provided.</t>
  </si>
  <si>
    <t>8a</t>
  </si>
  <si>
    <t>Promoting local economies and SMEs (ii)</t>
  </si>
  <si>
    <t>KRW0.2 trillion allocated to promoting local economies and SMEs - improving access to rural communities through better transportation. OUERP commentary: split policies into equal funding fractions as no further information provided.</t>
  </si>
  <si>
    <t>8b</t>
  </si>
  <si>
    <t>Promoting local economies and SMEs (iii)</t>
  </si>
  <si>
    <t>KRW0.2 trillion allocated to promoting local economies and SMEs - providing SMEs with emergency loans and guarantees, as well as marketing support. OUERP commentary: split policies into equal funding fractions as no further information provided.</t>
  </si>
  <si>
    <t>8c</t>
  </si>
  <si>
    <t>Promoting renewable energy use</t>
  </si>
  <si>
    <t>KRW9.2 trillion allocated for promoting renewable energy use and supporting a fair transition.</t>
  </si>
  <si>
    <t>https://english.moef.go.kr/popup/20200826_policyFocus/popup.html ; https://english.moef.go.kr/pc/selectTbPressCenterDtl.do?boardCd=N0001&amp;seq=4954</t>
  </si>
  <si>
    <t>Promotion in clean vehicles</t>
  </si>
  <si>
    <t>Korean Government to implement measures to promote the use of clean vehicles. Including an increase the clean vehicle purchase subsidy by 32% to 1.4 trillion won for 136,000 vehicles, more funding available for small cars in order to speed up a transfer to clean vehicles, increased subsidies for electric taxis, and introduce a funding program for hydrogen fuel cell trucks and a fuel support for hydrogen fuel cell buses. OUERP commentary: no indication of the exact spending in this particular announcement, only given a % increase.</t>
  </si>
  <si>
    <t>https://english.moef.go.kr/pc/selectTbPressCenterDtl.do?boardCd=N0001&amp;seq=5046</t>
  </si>
  <si>
    <t>BIG3</t>
  </si>
  <si>
    <t>Public construction projects investment</t>
  </si>
  <si>
    <t>Investment in public construction projects such as tunnel and railroad repair, and community SOC projects</t>
  </si>
  <si>
    <t>Public job creation</t>
  </si>
  <si>
    <t>0.1 trillion KRW to create new public jobs, helping 24,000 unemployed workers.</t>
  </si>
  <si>
    <t>2.2e</t>
  </si>
  <si>
    <t>Public projects developed for private investment</t>
  </si>
  <si>
    <t>10tn won for public projects for private investment, including 1.5tn for wastewater treatment, and 5.2tn won on quick spend initiatives including simple land acquisition</t>
  </si>
  <si>
    <t>Remote learning and working infrastructure</t>
  </si>
  <si>
    <t>1.4tn won to set up WiFi in schools, replacing 200k laptops, old servers, and network devices, provide remote care to 120k elderly, and 160k SMEs with vouchers to access remote work systems, creating 28k jobs</t>
  </si>
  <si>
    <t>Rent reform and late fees excusal</t>
  </si>
  <si>
    <t>Excused late fees on rent payments on government properties on public facilities for small merchants.</t>
  </si>
  <si>
    <t>Restoring terrestrial, marine and urban ecosystems</t>
  </si>
  <si>
    <t>KRW2.5 trillion allocated for restoring the terrestrial, marine and urban ecosystems.</t>
  </si>
  <si>
    <t>https://english.moef.go.kr/popup/20200826_policyFocus/popup.html ; https://english.moef.go.kr/pc/selectTbPressCenterDtl.do?boardCd=N0001&amp;seq=4951</t>
  </si>
  <si>
    <t>Roll-out of COVID-19 Vaccinations</t>
  </si>
  <si>
    <t>Korean Government has drawn up KRW 15 trillion worth of a supplementary budget to help the COVID-19 situation, on top of a KRW4.5 trillion original budget. Of this, KRW2.7 trillion has been allocated to the roll-out of COVID-19 vaccination. The actual total amount passed at the National Assembly was KRW 15.1 trillion. Of this, the actual amount passed for disease control measures (including the roll-out of COVID-19 vaccinations, funding for preventative COVID-19 measures and compensation for medical institutions) policy, on 25th March 2021, was KRW4.2 trillion over three measures. This KRW0.1 trillion increase has been added to this policy - no information on exactly which received additional funding.</t>
  </si>
  <si>
    <t>https://english.moef.go.kr/pc/selectTbPressCenterDtl.do?boardCd=N0001&amp;seq=5080 ; https://english.moef.go.kr/pc/selectTbPressCenterDtl.do?boardCd=N0001&amp;seq=5102</t>
  </si>
  <si>
    <t>Small Business Loans</t>
  </si>
  <si>
    <t>KRW 4.1 trillion to be spent on SMEs business loans.</t>
  </si>
  <si>
    <t>https://english.moef.go.kr/pc/selectTbPressCenterDtl.do?boardCd=N0001&amp;seq=4859</t>
  </si>
  <si>
    <t>Small business loans and guarantees</t>
  </si>
  <si>
    <t>1tn won in small business loans and 6.9tn won in guarantees, including 200bn to encourage small businesses to go online</t>
  </si>
  <si>
    <t>Smart Grids</t>
  </si>
  <si>
    <t>KRW 2 trillion allocated for building a smart grid for more efficient energy management.</t>
  </si>
  <si>
    <t>https://english.moef.go.kr/popup/20200826_policyFocus/popup.html ; https://english.moef.go.kr/pc/selectTbPressCenterDtl.do?boardCd=N0001&amp;seq=4953</t>
  </si>
  <si>
    <t>Smart hospitals</t>
  </si>
  <si>
    <t>Spending used for the development of 18 smart hospital models, with contactless features. Part of a 1.6 trillion 'Untact Economy' package. OUERP commentary: included only explicitly fiscal measures, and split evenly between each unvalued policy line within the package, as no further information given on the breakdown.</t>
  </si>
  <si>
    <t>SME fee exemption</t>
  </si>
  <si>
    <t>SMEs that take out government loans would be exempt from an early repayment penalty if they have spare funds or use lower-interest loan products</t>
  </si>
  <si>
    <t>https://www.mss.go.kr/site/smba/ex/bbs/View.do?cbIdx=86&amp;bcIdx=1019338&amp;parentSeq=1019338</t>
  </si>
  <si>
    <t>SME support</t>
  </si>
  <si>
    <t>3.2 trillion KRW allocated to 2.91 million SMEs affected by social distancing.</t>
  </si>
  <si>
    <t>2.1a</t>
  </si>
  <si>
    <t>SMEs Electricity Charge Waiver</t>
  </si>
  <si>
    <t>Korean Government has drawn up KRW 15 trillion worth of a supplementary budget to help the COVID-19 situation, on top of a KRW 4.5 trillion original budget. Of this, KRW0.2 trillion has been allocated to a 3-month waiver of electricity charges for SMEs. The actual total amount passed at the National Assembly was KRW 15.1 trillion. Of this, the actual amount passed for emergency support for small businesses, on 25th March 2021, was KRW 7.3 trillion.</t>
  </si>
  <si>
    <t>https://english.moef.go.kr/pc/selectTbPressCenterDtl.do?boardCd=N0001&amp;seq=5080 ; https://english.moef.go.kr/pc/selectTbPressCenterDtl.do?boardCd=N0001&amp;seq=5095</t>
  </si>
  <si>
    <t>Social Insurance Contributions and Utilities Payments</t>
  </si>
  <si>
    <t xml:space="preserve">The SK Government will give payment deferrals in July-September for employment insurance contributions, workplace safety insurance contributions and utilities bills, and payment cuts in national pension contributions. 
</t>
  </si>
  <si>
    <t>https://english.moef.go.kr/pc/selectTbPressCenterDtl.do?boardCd=N0001&amp;seq=5155</t>
  </si>
  <si>
    <t>Spending on AI</t>
  </si>
  <si>
    <t xml:space="preserve">KRW44.8 trillion allocated for spending on digital projects. This includes investments in AI, cloud, broadband and network improvements. Split by assuming 75% allocated to cloud, broadband, and network improvements (25% each) and 25% to new AI investment. This entry is the AI component. </t>
  </si>
  <si>
    <t>https://english.moef.go.kr/popup/20200826_policyFocus/popup.html ; https://english.moef.go.kr/pc/selectTbPressCenterDtl.do?boardCd=N0001&amp;seq=4949</t>
  </si>
  <si>
    <t>Digital Projects</t>
  </si>
  <si>
    <t>Spending on cloud, broadband, and network improvements</t>
  </si>
  <si>
    <t>KRW44.8 trillion allocated for spending on digital projects. This includes investments in AI, cloud, broadband and network improvements. Split by assuming 75% allocated to cloud, broadband, and network improvements (25% each) and 25% to new AI investment.</t>
  </si>
  <si>
    <t>Start-up investment support</t>
  </si>
  <si>
    <t>1.3tn won to help "unicorn" startups and ventures scale up</t>
  </si>
  <si>
    <t>100bn won invested into over 1500 promising startups through considering investment plans</t>
  </si>
  <si>
    <t>https://www.mss.go.kr/site/smba/ex/bbs/View.do?cbIdx=86&amp;bcIdx=1018933&amp;parentSeq=1018933</t>
  </si>
  <si>
    <t>Strengthening social safety nets</t>
  </si>
  <si>
    <t>KRW 26.6 trillion allocated for strengthening social safety nets. This includes expansions/extensions to any current welfare payments that support the labour force.</t>
  </si>
  <si>
    <t>https://english.moef.go.kr/popup/20200826_policyFocus/popup.html ; https://english.moef.go.kr/pc/selectTbPressCenterDtl.do?boardCd=N0001&amp;seq=4948</t>
  </si>
  <si>
    <t>Strengthening Social Safety Nets</t>
  </si>
  <si>
    <t>Subsidies for mobile bill payments</t>
  </si>
  <si>
    <t>0.09 trillion KRW subsidy supports the payment of mobile bill payments for all Koreans aged 13 or over.</t>
  </si>
  <si>
    <t>2.4d</t>
  </si>
  <si>
    <t>Subsidies to assist childcare leave</t>
  </si>
  <si>
    <t>0.06 trillion KRW allocated to increasing childcare leave from 10 to 20 days for 125,000 parents.</t>
  </si>
  <si>
    <t>2.4b</t>
  </si>
  <si>
    <t>Support for independent contractors</t>
  </si>
  <si>
    <t>0.6 trillion KRW given to help around 700,000 independent contractors.</t>
  </si>
  <si>
    <t>2.2b</t>
  </si>
  <si>
    <t>Support for individuals with closed businesses</t>
  </si>
  <si>
    <t>0.1 trillion KRW allocated to 200,000 Koreans who have closed business as a result of COVID-19.</t>
  </si>
  <si>
    <t>2.1b</t>
  </si>
  <si>
    <t>Support for low-cost airlines</t>
  </si>
  <si>
    <t>Provision of KRW300 billion in financial support for low-cost carriers.</t>
  </si>
  <si>
    <t>https://www.flightglobal.com/airlines/south-korean-carriers-take-further-measures-to-cope-with-coronavirus/137806.article</t>
  </si>
  <si>
    <t>Supporting the Hospitality Industry</t>
  </si>
  <si>
    <t>The SK Government will provide KRW2.6 million worth of financial support for restaurants specializing in Korean food to encourage them to participate in Korea Gourmet Week, as well as make available the information on how crowded a tourism destination is to promote safe tourism.</t>
  </si>
  <si>
    <t>https://english.moef.go.kr/pc/selectTbPressCenterDtl.do?boardCd=N0001&amp;seq=5156</t>
  </si>
  <si>
    <t>Targeted job creation</t>
  </si>
  <si>
    <t>Korean Government has drawn up KRW 15 trillion worth of a supplementary budget to help the COVID-19 situation, on top of a KRW4.5 trillion original budget. Of this, KRW2.1 trillion has been allocated for job creation for young adults, the middle-aged and women. The actual total amount passed at the National Assembly was KRW 15.1 trillion. Of this, the actual amount passed for emergency job retention and creation, on 25th March 2021, was KRW2.5 trillion. This decrease in KRW0.3 trillion in funding has been deducted from this entry as no information was given on the allocation of decreases.</t>
  </si>
  <si>
    <t>https://english.moef.go.kr/pc/selectTbPressCenterDtl.do?boardCd=N0001&amp;seq=5080 ; https://english.moef.go.kr/pc/selectTbPressCenterDtl.do?boardCd=N0001&amp;seq=5099</t>
  </si>
  <si>
    <t>Targeted job training and provision of jobseeker services</t>
  </si>
  <si>
    <t>Korean Government has drawn up KRW 15 trillion worth of a supplementary budget to help the COVID-19 situation, on top of a KRW4.5 trillion original budget. Of this, KRW0.2 trillion has been allocated to promote demand-driven job training and provide job seeker services for young adults and women. The actual total amount passed at the National Assembly was KRW 15.1 trillion. Of this, the actual amount passed for emergency job retention and creation, on 25th March 2021, was KRW2.5 trillion.</t>
  </si>
  <si>
    <t>https://english.moef.go.kr/pc/selectTbPressCenterDtl.do?boardCd=N0001&amp;seq=5080 ; https://english.moef.go.kr/pc/selectTbPressCenterDtl.do?boardCd=N0001&amp;seq=5100</t>
  </si>
  <si>
    <t>Targeted support to 1,000 innovative firms</t>
  </si>
  <si>
    <t>Korean Government to select 1,000 innovative firms throughout different industries, such as the Digital and Green New Deal industries, future car, bio health, system semiconductor, materials, parts and equipment industries, as well as those planning to transform their businesses fit for new industries and those that are reshoring back to the country. Once selected, these 1,000 firms will receive preferential financial support from the government.</t>
  </si>
  <si>
    <t>http://meng.fsc.go.kr/common/pdfjs/web/viewer.html?file=/upload/press1/20200730155231_b1f78b3a.pdf</t>
  </si>
  <si>
    <t>Tax cuts for self-employed individuals</t>
  </si>
  <si>
    <t>Provides funding to improve domestic demand, including 12 trillion won to support tax cuts for self-employed individuals who are suffering losses.</t>
  </si>
  <si>
    <t>Tax deduction reform</t>
  </si>
  <si>
    <t>Integrating tax deductions for facilities investment with other investment tax deduction programs</t>
  </si>
  <si>
    <t>Tax deductions for corporate investment</t>
  </si>
  <si>
    <t>Improving tax deduction for corporate investment to expand benefits for companies</t>
  </si>
  <si>
    <t>Tax deductions for credit or debit cards</t>
  </si>
  <si>
    <t>Increased income tax deductions for credit or debit card use</t>
  </si>
  <si>
    <t>Tax incentives and fiscal support</t>
  </si>
  <si>
    <t>Announcement of more (i) tax incentives / (ii) fiscal support to facilitate private sector investments in Korean New Deal projects. Tax incentives include the imposition of separate taxation on dividend income earned from Korean New Deal SOC investment funds. Fiscal support includes the sharing of investment risk through the master fund.</t>
  </si>
  <si>
    <t>tourism infrastructure development</t>
  </si>
  <si>
    <t>Ports and marine sports facilities development to help with creating tourism packages</t>
  </si>
  <si>
    <t>Tourism transportation discount</t>
  </si>
  <si>
    <t>Tourism discount for transportation from trains and buses to ship and rent cars from June 20 to July 19</t>
  </si>
  <si>
    <t xml:space="preserve">Unaccounted spending, 1st supplementary budget 
</t>
  </si>
  <si>
    <t>Any spending not disaggregated for the package 1st supplementary budget. Budget for this package is totalled at KRW11.7 trillion, but with only KRW10.9 trillion in new spending and KRW0.8 trillion for revenue adjustment)</t>
  </si>
  <si>
    <t xml:space="preserve">Unaccounted spending, 3rd supplementary budget 
</t>
  </si>
  <si>
    <t>Any spending not disaggregated for the package 3rd supplementary budget. Budget for this package is totalled at KRW 35.3 trillion, but with only KRW 23.9 trillion in new spending and KRW11.4 trillion for revenue adjustment.</t>
  </si>
  <si>
    <t xml:space="preserve">Unaccounted spending, 4th supplementary budget 
</t>
  </si>
  <si>
    <t>Any spending not disaggregated for the package 4th supplementary budget. Budget for this package is totalled at KRW8150 billion.</t>
  </si>
  <si>
    <t>Unaccounted spending, Emergency financial aid package for firms, business owners and the self-employed</t>
  </si>
  <si>
    <t>Any spending not disaggregated for the package "Emergency financial aid package for firms, business owners and the self-employed'. Budget for this package is totalled at KRW 100 trillion.</t>
  </si>
  <si>
    <t>Unemployment benefits for all workers</t>
  </si>
  <si>
    <t>Unemployment benefits for all workers including a national employment services</t>
  </si>
  <si>
    <t>Untact service vouchers for SMEs</t>
  </si>
  <si>
    <t>Provision of 'intact' service vouchers worth KRW 640 billion within the next year, for SMEs. Part of a 1.6 trillion 'Untact Economy' package.</t>
  </si>
  <si>
    <t>Urban renewal</t>
  </si>
  <si>
    <t>Developing national properties and carrying out urban renewal</t>
  </si>
  <si>
    <t>VAT refund program</t>
  </si>
  <si>
    <t>VAT refund program review for Korea Sale Festa, scheduled for November</t>
  </si>
  <si>
    <t>Virus control spending</t>
  </si>
  <si>
    <t>KRW1 trillion allocated to spending on vaccinations (virus shots for 44 million citizens), disease control (adding one more COVID-19 hospital), and public healthcare (improving public healthcare capabilities).</t>
  </si>
  <si>
    <t>2a,b,c</t>
  </si>
  <si>
    <t>Waiver of aviation fees</t>
  </si>
  <si>
    <t>To help its airlines tide over the COVID-19 pandemic, the South Korean government has suspended airport slot rules and waived or reduced airport charges, landing fees and ATC charges.</t>
  </si>
  <si>
    <t>Working capital support program</t>
  </si>
  <si>
    <t>5tn won in working capital loans for suppliers and subcontractors in key industries</t>
  </si>
  <si>
    <t>http://www.fsc.go.kr/eng/new_press/releases.jsp?menu=01&amp;bbsid=BBS0049</t>
  </si>
  <si>
    <t>Working towards net-zero in 2050</t>
  </si>
  <si>
    <t>KRW0.3 trillion allocated to pursuing a low-carbon economy and working on a renewable energy transition.</t>
  </si>
  <si>
    <t>4a,b</t>
  </si>
  <si>
    <t>YA support</t>
  </si>
  <si>
    <t>0.1 trillion KRW investment to encourage 200,000 young adult job seekers to enrol in training programmes.</t>
  </si>
  <si>
    <t>2.2c</t>
  </si>
  <si>
    <t>Zero-energy buildings</t>
  </si>
  <si>
    <t>KRW 6.2 trillion allocated for turning public facilities into zero-energy buildings.</t>
  </si>
  <si>
    <t>https://english.moef.go.kr/popup/20200826_policyFocus/popup.html ; https://english.moef.go.kr/pc/selectTbPressCenterDtl.do?boardCd=N0001&amp;seq=4950</t>
  </si>
  <si>
    <t>Spain</t>
  </si>
  <si>
    <t>5G and Digital Infrastructure Enhancements</t>
  </si>
  <si>
    <t>5G networks to guarantee territorial cohesion and cybersecurity.</t>
  </si>
  <si>
    <t>https://www.sepg.pap.hacienda.gob.es/Presup/PGE2022Ley/MaestroDocumentos/PGE-ROM/doc/HTM/N_22_E_V_1_2_2_T_3_1.HTM ; https://www.mineco.gob.es/stfls/mineco/comun/pdf/201015_des_recovery.pdf</t>
  </si>
  <si>
    <t>Budget 2022: Recovery, Transformation and Resilience Plan</t>
  </si>
  <si>
    <t>C15</t>
  </si>
  <si>
    <t>Adapted employment provisions for the culture sector</t>
  </si>
  <si>
    <t>Adapts provisions designed to assist in maintaining employment enacted as part of Royal Decree-Law 8/2020 to the particularities of specific sectors, especially culture.</t>
  </si>
  <si>
    <t>https://www.boe.es/buscar/doc.php?id=BOE-A-2020-4208</t>
  </si>
  <si>
    <t>Royal Decree-Law 11/2020</t>
  </si>
  <si>
    <t>Additional aid in Cantabria</t>
  </si>
  <si>
    <t>Granting of subsidies to companies in the culture and sports sector in Cantabria</t>
  </si>
  <si>
    <t>https://www.boe.es/diario_boe/txt.php?id=BOE-A-2021-12056#:~:text=A%2D2021%2D12056-,Ley%206%2F2021%2C%20 de%2021%20de%20 junio%2C%20de%20Agilizaci%C3%B3n,a%2086577%20(2%20p%C3%A1gs.%20)</t>
  </si>
  <si>
    <t>Law 6/2021</t>
  </si>
  <si>
    <t>Additional funds for recovery plan</t>
  </si>
  <si>
    <t>Additional funds for the Recovery, Transformation and Resilience Plan for areas under the Ministry of Labour's remit.</t>
  </si>
  <si>
    <t>http://prensa.mites.gob.es/WebPrensa/noticias/ministro/detalle/3910</t>
  </si>
  <si>
    <t>Additional loan support for SMEs</t>
  </si>
  <si>
    <t>European Investment Bank (EIB) collaborating with Banco Sabadell to support SMEs. €576 million in financing for the projects of Spanish companies, primarily the self-employed, SMEs and mid-caps.</t>
  </si>
  <si>
    <t>https://www.eib.org/en/press/all/2020-151-eib-group-and-banco-sabadell-provide-eur576-million-to-finance-smes-and-mid-caps</t>
  </si>
  <si>
    <t>The European Investment Bank (EIB) is providing the Institut Catalá de Finances (ICF) with a loan of up to EUR 250 million to support SMEs.</t>
  </si>
  <si>
    <t>https://www.eib.org/en/press/all/2020-129-eib-provides-icf-with-loan-of-up-eur-250-million-to-help-small-businesses-cope-with-covid-19-crisis</t>
  </si>
  <si>
    <t>Additional unemployment benefit</t>
  </si>
  <si>
    <t>Additional unemployment benefits for those who have already spent their unemployment subsidy, as well as support for cultural personnel</t>
  </si>
  <si>
    <t>https://prensa.mites.gob.es/WebPrensa/noticias/laboral/detalle/3903</t>
  </si>
  <si>
    <t>Agriculture and Fisheries Support</t>
  </si>
  <si>
    <t>Distribution of resources to support agricultural sectors: sheep, goat farms and the fishing sector. Assume funding evenly split between agriculture and fishing archetypes (0.04bn EUR total)</t>
  </si>
  <si>
    <t>https://www.lamoncloa.gob.es/serviciosdeprensa/notasprensa/agricultura/Paginas/2020/150620-conferencias-ccaa.aspx</t>
  </si>
  <si>
    <t>Agri-food and Fishing System Enhancements (part 1 - agri)</t>
  </si>
  <si>
    <t>Environmental and digital transformation of the agri-food and fishing system. Assume 0.4936bn is equally divided between agriculture and fishing. Part 1 - agriculture.</t>
  </si>
  <si>
    <t>C03</t>
  </si>
  <si>
    <t>Agri-food and Fishing System Enhancements (part 2 - fishing)</t>
  </si>
  <si>
    <t>Environmental and digital transformation of the agri-food and fishing system. Assume 0.4936bn is equally divided between agriculture and fishing. Part 2 - fishing.</t>
  </si>
  <si>
    <t>Aid for SME employees</t>
  </si>
  <si>
    <t>Aid equivalent to 40% of income for SMEs or self-employed who have suffered losses of 30% compared with 2019</t>
  </si>
  <si>
    <t>https://www.20minutos.es/noticia/4668922/0/ayudas-directas-empresas-2021-boe-nuevo-marco-autonomos-pymes/; https://www.boe.es/biblioteca_juridica/codigos/codigo.php?id=358&amp;modo=1&amp;nota=0&amp;tab=2</t>
  </si>
  <si>
    <t>Royal Decree-Law 6/2021</t>
  </si>
  <si>
    <t>Annual Employment Policy Plan</t>
  </si>
  <si>
    <t>The 2020 Annual employment policy plan has approved around 5.8 billion euros, almost 2 billion which will be distributed to the autonomous communities, to fund services and programs in six areas such as employment opportunities and entrepreneurship.</t>
  </si>
  <si>
    <t>http://prensa.mites.gob.es/WebPrensa/noticias/laboral/detalle/3901</t>
  </si>
  <si>
    <t>Authorization of vaccine purchase</t>
  </si>
  <si>
    <t>The government has authorized the purchase of 31,555,469 the vaccine produced by AstraZeneca</t>
  </si>
  <si>
    <t>https://www.lamoncloa.gob.es/lang/en/gobierno/councilministers/Paginas/2020/20201020council.aspx</t>
  </si>
  <si>
    <t>Bonuses for workers in tourism sector</t>
  </si>
  <si>
    <t>Companies that are part of the tourism sector that are active and that employ workers on discontinuous contracts may apply a bonus of 50 percent of business contributions to social security</t>
  </si>
  <si>
    <t>https://www.boe.es/diario_boe/txt.php?id=BOE-A-2020-16823</t>
  </si>
  <si>
    <t>Royal Decree Law 35/2020</t>
  </si>
  <si>
    <t>Boosting SMEs</t>
  </si>
  <si>
    <t xml:space="preserve">Investment in equipment, capacities, platforms and networks, with the simplification of financial instruments for exports. Includes the Spain Entrepreneurial Nation plan, which aims at fostering the creation and growth of businesses, the development of networks and the adaptability of the economy. </t>
  </si>
  <si>
    <t>Charging points investment</t>
  </si>
  <si>
    <t>EUR35m for the installation of 8500 charging points across Spain</t>
  </si>
  <si>
    <t>https://www.theolivepress.es/spain-news/2020/08/04/electric-vehicles-to-get-e35-million-boost-as-thousands-of-charging-points-to-be-installed-across-spain/</t>
  </si>
  <si>
    <t>Component 1: Plan for urban and rural development</t>
  </si>
  <si>
    <t>Includes plans to promote sustainable and secure transport in urban and metropolitan areas, urban regeneration, and environmental and digital transformation of the agriculture and fish industries</t>
  </si>
  <si>
    <t>https://web.archive.org/web/20220325052004/https://www.lamoncloa.gob.es/temas/fondos-recuperacion/Documents/160621-Plan_Recuperacion_Transformacion_Resiliencia.pdf</t>
  </si>
  <si>
    <t>The Recovery, Transformation and Resilience of Spanish Economy Plan</t>
  </si>
  <si>
    <t>Component 10: Modernization of the fiscal system for sustainable growth</t>
  </si>
  <si>
    <t>Adaptation of the system, improvement of efficiency of public spending, anti-fraud policies, improvements in pension program</t>
  </si>
  <si>
    <t>Component 2: Creating resilient ecosystems and infrastructure</t>
  </si>
  <si>
    <t>Conservation and biodiversity restoration, sustainable transport, and seashore preservation</t>
  </si>
  <si>
    <t>Component 3: Just and Inclusive Energy Transition</t>
  </si>
  <si>
    <t>Renewable energy investment, electric infrastructure funding, funding for hydrogen power, and for just transition strategy</t>
  </si>
  <si>
    <t>Component 4: An Administration for the 21st Century</t>
  </si>
  <si>
    <t>Modernization of public administration</t>
  </si>
  <si>
    <t>Component 5: Modernization and digitalization of industry and small business, tourism recovery, and promotion of entrepreneurship</t>
  </si>
  <si>
    <t>Small business support, plan for modernization of tourism sector, and digitalization plan</t>
  </si>
  <si>
    <t>Component 6: Pact for Science and Innovation</t>
  </si>
  <si>
    <t>Artificial Intelligence Strategy, institutional reform for science and technology skills, and renovation of national health system</t>
  </si>
  <si>
    <t>Component 7: Education and Skills Development</t>
  </si>
  <si>
    <t>Digital Skills Plan, plan for professional formation, digitalization and modernization of education system</t>
  </si>
  <si>
    <t>Component 8: New Economy for Employment</t>
  </si>
  <si>
    <t>Plan for a new dynamic and resilient labour market, as well a more inclusive employment policies</t>
  </si>
  <si>
    <t>Component 9: Impulse for Culture and Sport</t>
  </si>
  <si>
    <t>Revitalization for the culture industry, Spain AVS Hub, and development of sporting sector</t>
  </si>
  <si>
    <t>Conservation of Ecosystems and Biodiversity</t>
  </si>
  <si>
    <t>Green technology to facilitate ecological connectivity and promote nature restoration programs.</t>
  </si>
  <si>
    <t>C04</t>
  </si>
  <si>
    <t>COVID aid line</t>
  </si>
  <si>
    <t>Direct aid to self-employed and companies, supporting solvency of private sector</t>
  </si>
  <si>
    <t>https://www.boe.es/diario_boe/txt.php?id=BOE-A-2021-3946</t>
  </si>
  <si>
    <t>Royal Decree Law 5/2021</t>
  </si>
  <si>
    <t>Credit line extension for SMEs</t>
  </si>
  <si>
    <t>SME credit line introduced as COVID-19 intervention expanding credit line from EUR 50 million to EUR 150 million. This funding is for projects under the Fund for the Internationalized Business (FIEM).</t>
  </si>
  <si>
    <t>https://www.lamoncloa.gob.es/consejodeministros/referencias/Paginas/2020/refc20200609.aspx#PYMES</t>
  </si>
  <si>
    <t>Cultural asset purchase</t>
  </si>
  <si>
    <t>Investment to acquire 70 works for over 17 Spanish cultural institutions. Half a million of the three million euros are from budget to support cultural sector during pandemic</t>
  </si>
  <si>
    <t>https://www.lamoncloa.gob.es/lang/en/gobierno/news/Paginas/2021/20210126cultural-assets.aspx</t>
  </si>
  <si>
    <t>Deferral of loan repayments</t>
  </si>
  <si>
    <t>Six month temporary pause on loan repayments for twelve crucial sectors.</t>
  </si>
  <si>
    <t>https://web.archive.org/web/20201205182859/https://prensa.mites.gob.es/WebPrensa/noticias/seguridadsocial/detalle/3787</t>
  </si>
  <si>
    <t>Deferral of tax</t>
  </si>
  <si>
    <t>SMEs and self-employed persons are allowed to postpone April tax returns for one month.</t>
  </si>
  <si>
    <t>https://www.hacienda.gob.es/en-GB/Prensa/En%20 Portada/2020/Paginas/20200421_APLAZAMIENTO_DECLARACION_IMPUESTOS.aspx; https://ec.europa.eu/info/sites/info/files/2020-european-semester-stability-programme-spain_en.pdf</t>
  </si>
  <si>
    <t>Royal Decree Law 14/20</t>
  </si>
  <si>
    <t>Digital Skills Enhancement</t>
  </si>
  <si>
    <t>Improve the digital skills of the entire population through upskilling and reskilling, as well as through the primary, secondary and tertiary education mediums.</t>
  </si>
  <si>
    <t>C19</t>
  </si>
  <si>
    <t>Digital Spain Plan 2025</t>
  </si>
  <si>
    <t>50 measures to promote the country's digital transformation through the next 5 years</t>
  </si>
  <si>
    <t>https://ec.europa.eu/info/sites/info/files/economy-finance/2021_dbp_es_es.pdf</t>
  </si>
  <si>
    <t>Budget Bill 2021</t>
  </si>
  <si>
    <t>Digitalisation of Public Authorities Plan 2021-2025</t>
  </si>
  <si>
    <t>To develop government digitization through three main lines of action: digital transformation of the public authorities, guiding policies on digitalisation affecting such areas as health and justice, and the digital transformation and modernisation of the Ministry of Territorial Policy, autonomous regions and local authorities.</t>
  </si>
  <si>
    <t>https://www.lamoncloa.gob.es/lang/en/presidente/news/Paginas/2021/20210127digital-plans.aspx</t>
  </si>
  <si>
    <t>Digitalisation of SMEs Plan 2021-2025</t>
  </si>
  <si>
    <t>Support for digitization of SMEs according to five main lines of action: basic digitalisation for SMEs, support for managing change to promote business training for executives in digital skills, enhancing disruptive innovation and entrepreneurship, support for sector digitalisation, with special focus on industry, tourism and trade, and a line of action on coordination and efficiency</t>
  </si>
  <si>
    <t>Digitalization of tourism industry</t>
  </si>
  <si>
    <t>Modernization and Competitiveness Plan for Tourism sector in order to modernize and enhance tourism industry over next three years</t>
  </si>
  <si>
    <t>https://www.lamoncloa.gob.es/lang/en/gobierno/news/Paginas/2020/20201126smartur.aspx</t>
  </si>
  <si>
    <t>Direct funding for SMEs</t>
  </si>
  <si>
    <t>Provision of funds for Spanish self-employed, SMEs, and mid-cap companies impacted by COVID-19.</t>
  </si>
  <si>
    <t>https://www.eib.org/en/press/all/2020-116-eib-and-ico-agree-loan-of-up-to-eur-15-billion-to-help-alleviate-the-economic-and-social-impact-of-the-covid-19-crisis-on-small-spanish-businesses</t>
  </si>
  <si>
    <t>Direct rent grants for vulnerable tenants and homeless people</t>
  </si>
  <si>
    <t>Provides grants of 600 to 900 euros per month in rent assistance, and up to 200 euros for utilities assistance (limited to a maximum of 100 percent of a property's rent and 100 percent of utilities) for individuals in especially vulnerable situations, including victims of gender violence, homeless people and others. Part of a rental plan of 400 million</t>
  </si>
  <si>
    <t>https://www.boe.es/buscar/doc.php?id=BOE-A-2020-4208 ; https://www.citizensadvice.org.es/faq/coronavirus-50-additional-alleviating-measures-31-3-2020/ ; https://ec.europa.eu/info/sites/info/files/2020-european-semester-stability-programme-spain_en.pdf</t>
  </si>
  <si>
    <t>Direct support for individuals</t>
  </si>
  <si>
    <t>Adjustment to original funding program for autonomous communities; total transfers are EUR 10 billion (40% short term and 60% paid in the second half of 2020).</t>
  </si>
  <si>
    <t>https://www.hacienda.gob.es/en-GB/Prensa/En%20Portada/2020/Paginas/20200504_REUNION_COORDINACION_HACIENDA_CCAA.aspx</t>
  </si>
  <si>
    <t>Transfer of funds from state budget to autonomous communities for employment packages.</t>
  </si>
  <si>
    <t>https://web.archive.org/web/20200423163438/http://prensa.mitramiss.gob.es/WebPrensa/noticias/ministro/detalle/3775</t>
  </si>
  <si>
    <t>Division of personal income tax payment</t>
  </si>
  <si>
    <t>Division for the payment of the tax from personal income tax declaration during 2020</t>
  </si>
  <si>
    <t>https://www.boe.es/buscar/doc.php?id=BOE-A-2021-5395</t>
  </si>
  <si>
    <t>Orden HAC/320/2021</t>
  </si>
  <si>
    <t>Drug and vaccine R&amp;D</t>
  </si>
  <si>
    <t>Money to the Instituto de Salud Carlos III for projects and programs in COVID research</t>
  </si>
  <si>
    <t>https://portal.mineco.gob.es/RecursosArticulo/mineco/economia/ficheros/Plan_Presupuestario_2021.pdf</t>
  </si>
  <si>
    <t>Royal Decree-Law 8/2020</t>
  </si>
  <si>
    <t>Electrical Infrastructure Enhancements</t>
  </si>
  <si>
    <t>The deployment and the technological update of electrical energy transmission and distribution networks with a view to the integration of renewable energies, demand management, the development of independent aggregators and the progressive electrification of mobility and the construction sector. Assume 0.351bn is equally divided between (i) transmission and (ii) distribution. Part 2.</t>
  </si>
  <si>
    <t>C08</t>
  </si>
  <si>
    <t>The deployment and the technological update of electrical energy transmission and distribution networks with a view to the integration of renewable energies, demand management, the development of independent aggregators and the progressive electrification of mobility and the construction sector. Assume 0.351bn is equally divided between (i) transmission and (ii) distribution. Part 1.</t>
  </si>
  <si>
    <t>Equity loans to SMEs and other companies</t>
  </si>
  <si>
    <t>Equity loans to be offered for the sum of 98.5 million euros to SMEs, young entrepreneurs and technology-based companies.</t>
  </si>
  <si>
    <t>https://www.lamoncloa.gob.es/lang/en/gobierno/councilministers/Paginas/2020/20200616council.aspx</t>
  </si>
  <si>
    <t>European commission loans</t>
  </si>
  <si>
    <t>The European Commission gave Spain 6 billion loan under the SURE instrument to help finance national short-time work schemes and other national measures to preserve employment during the pandemic, in particular for the self employed</t>
  </si>
  <si>
    <t>https://ec.europa.eu/commission/presscorner/detail/en/ip_20_1990</t>
  </si>
  <si>
    <t>SURE 2020</t>
  </si>
  <si>
    <t>Extension of EC scheme providing aid, guarantees on loans, and subsidized loans</t>
  </si>
  <si>
    <t>Additional funding and increase in aid ceilings to 225,000 euros per company active in the primary production of agricultural products</t>
  </si>
  <si>
    <t>https://ec.europa.eu/commission/presscorner/detail/en/ip_21_1351</t>
  </si>
  <si>
    <t>Extension of EC umbrella scheme</t>
  </si>
  <si>
    <t>Extension of Spanish scheme providing support for research and development until 31 December 2021</t>
  </si>
  <si>
    <t>Extension of individuals eligible to receive electricity discounts</t>
  </si>
  <si>
    <t>Expands the group of potential recipients for the electric Bono Social (Social Electricity Bonus) to additional employees and self-employed individuals, thus extending electricity discounts to additional people.</t>
  </si>
  <si>
    <t>https://www.boe.es/buscar/doc.php?id=BOE-A-2020-4208 ; https://www.citizensadvice.org.es/faq/coronavirus-50-additional-alleviating-measures-31-3-2020/ ; https://www.bonosocial.gob.es/#como; https://www.curenergia.es/social-bonus</t>
  </si>
  <si>
    <t>Extension of layoff scheme</t>
  </si>
  <si>
    <t>Extension of ERTE scheme covering laid off workers</t>
  </si>
  <si>
    <t>https://www.euractiv.com/section/economy-jobs/news/spain-to-extend-temporary-lay-off-schemes-for-800000-jobs/ ; https://www.lamoncloa.gob.es/consejodeministros/Paginas/enlaces/260121-enlace-ertes.aspx</t>
  </si>
  <si>
    <t>Extension of maturity and grace periods of loans</t>
  </si>
  <si>
    <t>Extension of grace period and maturity of loans for self-employed individuals and companies that receive state-back guaranteed under ICO scheme (Royal Decree 8/2020)</t>
  </si>
  <si>
    <t>https://www.boe.es/diario_boe/txt.php?id=BOE-A-2021-1130</t>
  </si>
  <si>
    <t>Royal Decree Law 2/2021</t>
  </si>
  <si>
    <t>Extension of mortgage moratorium</t>
  </si>
  <si>
    <t>Extends the mortgage moratorium to three months and adds the self-employed to the groups of individuals who are eligible to benefit from this moratorium.</t>
  </si>
  <si>
    <t>https://www.boe.es/buscar/doc.php?id=BOE-A-2020-4208 ; https://www.citizensadvice.org.es/faq/coronavirus-50-additional-alleviating-measures-31-3-2020/; https://ec.europa.eu/info/sites/info/files/2020-european-semester-stability-programme-spain_en.pdf</t>
  </si>
  <si>
    <t>Extension of permits for renewable energy projects</t>
  </si>
  <si>
    <t>Extends electricity network access and connection permits for two months after the end of the state of alarm in order to provide legal security to promoters of electricity generation projects. These projects specifically include those associated with large investments in renewables expansions.</t>
  </si>
  <si>
    <t>Extension of rental contracts</t>
  </si>
  <si>
    <t>Automatically renews rental contracts that expire during the three months following the declaration of the state of alarm. Rental contracts will be extended for six months, and the terms and conditions of the contract will be maintained. Part of a rental plan of 400 million (see below)</t>
  </si>
  <si>
    <t>https://www.boe.es/buscar/doc.php?id=BOE-A-2020-4208 ; https://www.citizensadvice.org.es/faq/coronavirus-50-additional-alleviating-measures-31-3-2020/</t>
  </si>
  <si>
    <t>Extension of Spanish recapitalization fund</t>
  </si>
  <si>
    <t>Extension of Spanish recapitalization fund until 31 December 2021</t>
  </si>
  <si>
    <t>Financing to SMEs in the automotive sector</t>
  </si>
  <si>
    <t>Intstito de Credito Oficial, PSA Financial Services Spain, and the European Investment have partnered to enable PSA Finance to provide 350 million to small and medium-sized enterprises in the automotive sector affected by the pandemic, covering the sector's liquidity needs and encouraging spread of low-emissions vehicles, through the securitization of a loan portfolio of PSA finance.</t>
  </si>
  <si>
    <t>https://www.eib.org/en/press/all/2020-291-the-eib-joins-forces-with-ico-and-psa-finance-to-support-spanish-smes-and-mid-caps-affected-by-the-covid-19-crisis</t>
  </si>
  <si>
    <t>Fiscal Stimulus Package</t>
  </si>
  <si>
    <t>Unaccounted/un-disaggregated spending for the Fiscal Stimulus Package (Royal Decree Law 8/2020)</t>
  </si>
  <si>
    <t>https://www.lamoncloa.gob.es/consejodeministros/referencias/Paginas/2020/refc20200317.aspx</t>
  </si>
  <si>
    <t>Food allowances for vulnerable children</t>
  </si>
  <si>
    <t>EUR 25 million in food allowances for vulnerable children (school meals substitute)</t>
  </si>
  <si>
    <t>https://www.lamoncloa.gob.es/lang/en/gobierno/councilministers/Paginas/2020/20200324council.aspx</t>
  </si>
  <si>
    <t>Fund for the recapitalization of companies affected by COVID</t>
  </si>
  <si>
    <t>Fund for recapitalization of large strategic companies, by strengthening recovery of the solvency of medium-sized companies</t>
  </si>
  <si>
    <t>Fund to support social services during COVID-19 crisis</t>
  </si>
  <si>
    <t>Provides funding for an Extraordinary Social Fund to mitigate the social consequences of COVID-19. The fund will finance transfers to the Autonomous Communities and autonomous cities to finance basic social service benefits.</t>
  </si>
  <si>
    <t>https://www.boe.es/buscar/doc.php?id=BOE-A-2020-3824 ; https://www.boe.es/buscar/doc.php?id=BOE-A-2020-4167</t>
  </si>
  <si>
    <t>Funding for autonomous communities</t>
  </si>
  <si>
    <t>Additional funds for autonomous communities through the Financing Fund for Autonomous communities to make up for missing amount of deviations from 2019 deficit target. 809.25 million euros are allocated to the Extra Financial Facility and 894.75 to the Extra Autonomous Liquidity Fund</t>
  </si>
  <si>
    <t>https://www.hacienda.gob.es/en-GB/Prensa/En%20Portada/2020/Paginas/20201127_EXTRAFLA.aspx</t>
  </si>
  <si>
    <t>Funding for R and D projects in industry</t>
  </si>
  <si>
    <t>75 million for industrial research, 50 million which are going towards manufacturing industry and 25 million as loans</t>
  </si>
  <si>
    <t>Funds for digitization</t>
  </si>
  <si>
    <t>Additional funds for digitization in Ministry of Labour 2021 budget</t>
  </si>
  <si>
    <t>Green jobs training</t>
  </si>
  <si>
    <t>Professional training for people in new technologies</t>
  </si>
  <si>
    <t>https://www.lamoncloa.gob.es/serviciosdeprensa/notasprensa/transportes/Documents/2020/15062020_PlanAutomocion2.pdf</t>
  </si>
  <si>
    <t>Guarantees for exporters</t>
  </si>
  <si>
    <t>2 bn of loans to exporters</t>
  </si>
  <si>
    <t>https://www.boe.es/diario_boe/txt.php?id=BOE-A-2020-3824</t>
  </si>
  <si>
    <t>Guarantees for vulnerable workers</t>
  </si>
  <si>
    <t>Guarantee of water and energy supply for those considered economically vulnerable</t>
  </si>
  <si>
    <t>https://www.boe.es/biblioteca_juridica/codigos/codigo.php?id=359&amp;modo=1&amp;nota=0</t>
  </si>
  <si>
    <t>Royal Decree-Law 8/2021</t>
  </si>
  <si>
    <t>Health Project investment</t>
  </si>
  <si>
    <t>Through the ERDF European funds, the Ministry of Science and Innovation will allocate 51 million euros to 12 innovative health projects and signatory institutions will contribute a further 35 million euros.</t>
  </si>
  <si>
    <t>https://www.lamoncloa.gob.es/lang/en/gobierno/councilministers/paginas/2020/20200901council.aspx</t>
  </si>
  <si>
    <t>Health system reinforcement</t>
  </si>
  <si>
    <t>Provides funds to reinforce the health systems of autonomous regıons</t>
  </si>
  <si>
    <t>https://www.boe.es/buscar/act.php?id=BOE-A-2020-3824</t>
  </si>
  <si>
    <t>Healthcare funding and support</t>
  </si>
  <si>
    <t>Funding will be allocated to improve hospital capacity and facilities, coronavirus research, personal protective equipment, and operating expenditures.</t>
  </si>
  <si>
    <t>https://www.eib.org/en/press/all/2020-122-covid-19-eib-provides-madrid-region-with-eur-600-million-to-strengthen-its-response-to-the-health-emergency</t>
  </si>
  <si>
    <t>Housing Rehabilitation and Urban Regeneration Plan</t>
  </si>
  <si>
    <t>Improve the efficiency and habitability conditions. Also develop green and blue infrastructure and the widespread installation of solar roofs</t>
  </si>
  <si>
    <t>C02</t>
  </si>
  <si>
    <t>Iberia bailout</t>
  </si>
  <si>
    <t>Iberia receives EUR750m in loan guarantees</t>
  </si>
  <si>
    <t>https://www.businesstravelnewseurope.com/Air-Travel/Iberia-and-Vueling-agree-1bn-Spanish-government-loan</t>
  </si>
  <si>
    <t>ICO line extension</t>
  </si>
  <si>
    <t xml:space="preserve">Extension of the ICO guarantee line covering financings granted to companies and self-employed for working capital and investment purposes.
</t>
  </si>
  <si>
    <t>https://www.boe.es/buscar/pdf/2020/BOE-A-2020-7311-consolidado.pdf; https://www.boe.es/buscar/act.php?id=BOE-A-2020-7311#:~:text=Real%20Decreto%2Dley%2025%2F2020,de%2006%2F07%2F2020.</t>
  </si>
  <si>
    <t>Impulse Plan for Automotive Industry</t>
  </si>
  <si>
    <t>Plan to promote the value chain of the automotive industry, includes 20 measures to promote recovery of the industry, includes provisions for sustainable mobility</t>
  </si>
  <si>
    <t>Impulse plan for Tourism</t>
  </si>
  <si>
    <t>28 measures for recovery in tourism confidence in destination, reactivation of sector, improve competitiveness, etc.</t>
  </si>
  <si>
    <t>Increased access to unemployment benefits for seasonal workers</t>
  </si>
  <si>
    <t>Improves access to the extraordinary benefit for cessation of activity to groups who perform highly seasonal work, including work associated with agriculture, culture, and seasonal holiday events such as Easter.</t>
  </si>
  <si>
    <t>Increased flexibility for utility payments</t>
  </si>
  <si>
    <t>Establishes measures to improve the flexibility of payments for basic supplies such as electricity, water or gas for the self-employed and companies impacted by COVID-19. Payments can potentially be suspended. However, amounts owed must be paid back within a maximum six months after the declaration of the state of alarm.</t>
  </si>
  <si>
    <t>https://www.boe.es/buscar/doc.php?id=BOE-A-2020-4208; https://ec.europa.eu/info/sites/info/files/2020-european-semester-stability-programme-spain_en.pdf</t>
  </si>
  <si>
    <t>Increased funding for business guarantees</t>
  </si>
  <si>
    <t>Increases the endowment for CERSA (Spanish Re-Guarantee Company) so that it can guarantee additional operations.</t>
  </si>
  <si>
    <t>Industrial Policy Spain 2030</t>
  </si>
  <si>
    <t>Digitising the value chain and boosting productivity and competitiveness in key strategic sectors for green and digital transitions,</t>
  </si>
  <si>
    <t>C12</t>
  </si>
  <si>
    <t>Industrial R&amp;D fund</t>
  </si>
  <si>
    <t>The Board of Directors of the CDTI, the Public Business Entity (EPE) attached to the Ministry of Science and Innovation, has approved 48 new R &amp; D &amp; I projects, of which three are in direct response to COVID</t>
  </si>
  <si>
    <t>https://www.lamoncloa.gob.es/serviciosdeprensa/notasprensa/ciencia-e-innovacion/Paginas/2020/031120-cdti.aspx</t>
  </si>
  <si>
    <t>Investment for science and innovation</t>
  </si>
  <si>
    <t>Action Plan for Science and Innovation to boost recovery and innovation, 508 million of which goes to loans for innovative companies</t>
  </si>
  <si>
    <t>https://www.lamoncloa.gob.es/lang/en/presidente/news/Paginas/2020/20200907_rd-i.aspx</t>
  </si>
  <si>
    <t>Just Transition Strategy</t>
  </si>
  <si>
    <t>Guarantee the preservation of employment opportunities and the creation of economic activity in territories affected by the energy transition.</t>
  </si>
  <si>
    <t>C10</t>
  </si>
  <si>
    <t>Labour Market Enhancements</t>
  </si>
  <si>
    <t>New public policies for a dynamic, resilient and inclusive labour market. Addressing structural problems in the labour market through the permanent introduction of internal adjustment mechanisms for businesses to respond to external shocks. Deep reform of active employment policies to integrate and activate more workers by matching interventions to the specific realities of the labour market and job seekers.</t>
  </si>
  <si>
    <t>C23</t>
  </si>
  <si>
    <t>Line of financing for restructuring of financial debt</t>
  </si>
  <si>
    <t>Creation of second line for debt relief and financing for companies and freelancers most affected by the crisis</t>
  </si>
  <si>
    <t>Liquidity expansions for businesses</t>
  </si>
  <si>
    <t>Provides funding for liquidity measures designed to assist in sustaining economic activity, including loan guarantees and guarantees on new financing for companies and self-employed workers. Eligible loans and financing can support activities ranging from assisting in meeting tax obligations to facilitating employment maintenance.</t>
  </si>
  <si>
    <t>https://www.boe.es/eli/es/rdl/2020/03/17/8a ; https://www.boe.es/buscar/doc.php?id=BOE-A-2020-4167; https://www.boe.es/buscar/doc.php?id=BOE-A-2020-3824</t>
  </si>
  <si>
    <t>Loan guarantees for businesses and self-employed workers (ICO guarantee line)</t>
  </si>
  <si>
    <t>https://www.boe.es/buscar/doc.php?id=BOE-A-2020-3824</t>
  </si>
  <si>
    <t>Funding supports the solvency of strategic companies impacted by COVID-19. This fund is named the Support Fund for Strategic Business Solvency and provides loans and capital to beneficiaries.</t>
  </si>
  <si>
    <t xml:space="preserve">https://www.hacienda.gob.es/en-GB/Prensa/En%20 Portada/2020/Paginas/20200703_FONDO_SOLVENCIA_EMPRESAS.aspx; https://www.hacienda.gob.es/Documentacion/Publico/GabineteMinistro/Notas%20Prensa/2020/CONSEJO%20DE%20MINISTROS/03-07-06%20NP%20Fondo%20de%20Apoyo%20a%20la%20Solvencia%20de%20Empresas%20Estrategicas.pdf </t>
  </si>
  <si>
    <t>Loans and loan guarantees for SMEs, self employed, and companies</t>
  </si>
  <si>
    <t>Contributed additional funding to loans for SMEs and self-employed persons.</t>
  </si>
  <si>
    <t>https://www.mineco.gob.es/portal/site/mineco/menuitem.ac30f9268750bd56a0b0240e026041a0/?vgnextoid=c45a356c606e1710VgnVCM1000001d04140aRCRD&amp;vgnextchannel=864e154527515310VgnVCM1000001d04140aRCRD</t>
  </si>
  <si>
    <t>Mobility in Urban and Metropolitan Environments</t>
  </si>
  <si>
    <t>Low emission zones and deployment of charging infrastructure for electric cars. Also, enhancements to the public transport system</t>
  </si>
  <si>
    <t>C01</t>
  </si>
  <si>
    <t>Modernisation of the Education System</t>
  </si>
  <si>
    <t>Modernization and digitization of the education system, including early education from 0 to 3 years, moving towards a personalised, inclusive and flexible model.</t>
  </si>
  <si>
    <t>Modernisation plan to promote digitalization in five strategic areas of public administration, reinforce cybersecurity, and transition public buildings to reduce energy consumption</t>
  </si>
  <si>
    <t>https://www.lamoncloa.gob.es/lang/en/presidente/news/Documents/2020/20201007_RecoveryPlan.pdf ; https://web.archive.org/web/20220325052004/https://www.lamoncloa.gob.es/temas/fondos-recuperacion/Documents/160621-Plan_Recuperacion_Transformacion_Resiliencia.pdf</t>
  </si>
  <si>
    <t>Recovery, Transformation, and Resilience Plan</t>
  </si>
  <si>
    <t>Moratorium on rent payments for some tenants</t>
  </si>
  <si>
    <t>Establishes an automatic moratorium on rent payments for tenants in vulnerable situations whose landlords hold additional public or private housing (at least ten properties). The moratorium may be prolonged if the state of alarm persists, but after it ends, tenants must return unpaid instalments within three years, though without penalties or interest.</t>
  </si>
  <si>
    <t>Moratorium on social security contribution payments for some companies and individuals</t>
  </si>
  <si>
    <t>Empowers the General Treasury of Social Security to grant exceptional moratoriums on the payment of social security contributions for companies and the self-employed. Enables self-employed individuals to delay contributions without a surcharge. Enables companies and freelancers to request deferment of payments for social security debts without interest.</t>
  </si>
  <si>
    <t>Moratorium on some credits and non-mortgage consumer loans</t>
  </si>
  <si>
    <t>Establishes a potential moratorium on credits and non-mortgage loans, including consumer loans, that keep people in vulnerable situations.</t>
  </si>
  <si>
    <t>MOVES II Electric Vehicles subsidy</t>
  </si>
  <si>
    <t>€100-million program presented on 16 June 2020 that aims to incentivize the acquisition of more sustainable vehicles and the development of charging infrastructure in Spain (sustainable transport &amp; EVs)</t>
  </si>
  <si>
    <t>https://wallbox.com/en_us/spain-ev-incentives; https://www.boe.es/boe/dias/2020/06/17/pdfs/BOE-A-2020-6235.pdf</t>
  </si>
  <si>
    <t>MOVES program (part of Impulse Plan for Automotive Industry)</t>
  </si>
  <si>
    <t>An injection of 65 million Euros for electric vehicle subsidy program, MOVES, which provides up to 5500 Euros per car purchase in a scrappage scheme to replace older vehicles</t>
  </si>
  <si>
    <t>https://www.electrive.com/2020/04/29/spain-ups-stakes-for-scrapping-old-cars-and-funding-evs/; https://www.carbonbrief.org/coronavirus-tracking-how-the-worlds-green-recovery-plans-aim-to-cut-emissions</t>
  </si>
  <si>
    <t>National Artificial Intelligence Strategy</t>
  </si>
  <si>
    <t>Boost AI and its employment in production. Encouraging a data-driven society and promoting the Spanish language.</t>
  </si>
  <si>
    <t>National Digital Skills Plan</t>
  </si>
  <si>
    <t>Funds to guarantee digital inclusion, reduce the digital gap between men and women, to guarantee the digitalisation of education, promote the acquisition of the digital skills of the unemployed and of workers, increase the number of ICT specialists and promote the necessary digital skills of companies.</t>
  </si>
  <si>
    <t>National Plan for Adaptation to Climate Change</t>
  </si>
  <si>
    <t>81 measures in areas such as natural heritage, biodiversity, and forest protection to mitigate against climate change impacts</t>
  </si>
  <si>
    <t>https://ec.europa.eu/info/sites/info/files/economy-finance/2021_dbp_es_es.pdf ; https://www.miteco.gob.es/es/cambio-climatico/temas/impactos-vulnerabilidad-y-adaptacion/pnacc-2021-2030-en_tcm30-530300.pdf</t>
  </si>
  <si>
    <t>National Science, Technology and Innovation System enhancements</t>
  </si>
  <si>
    <t>Create a sustainable increase in public and private investment in R&amp;D by reinforcing infrastructures, human resources, technical equipment and the renovation of large national research infrastructures.</t>
  </si>
  <si>
    <t>National Xacobeo Plan</t>
  </si>
  <si>
    <t>Tourism plan to promote St. James' way as a tourism destination</t>
  </si>
  <si>
    <t>https://www.lamoncloa.gob.es/lang/en/gobierno/news/Paginas/2021/20210304xacobeo.aspx</t>
  </si>
  <si>
    <t>Permissions for corporations to provide housing assistance</t>
  </si>
  <si>
    <t>Permits local corporations to use surplus from previous years to support vulnerable groups with housing assistance.</t>
  </si>
  <si>
    <t>Permissions for retired employees to return to work while still receiving pension</t>
  </si>
  <si>
    <t>Enables public employees to carry out tasks other than those associated with their specific workplaces. Enables retired personnel to return to work while still receiving pensions.</t>
  </si>
  <si>
    <t>Plan to boost the tourism sector: branding and promotion campaign</t>
  </si>
  <si>
    <t>Marketing and promotion campaign to brand Spain as a safe and sustainable tourism destination</t>
  </si>
  <si>
    <t>https://www.lamoncloa.gob.es/lang/en/presidente/news/Paginas/2020/20200618tourism-plan.aspx</t>
  </si>
  <si>
    <t>Plan to boost the tourism sector: grace period for mortgage guarantee</t>
  </si>
  <si>
    <t>Grace period of 12 months for financial operations with a mortgage guarantee for companies within the tourism sector</t>
  </si>
  <si>
    <t>Plan to boost the tourism sector: increasing the competitiveness</t>
  </si>
  <si>
    <t>State Financial Fund for tourism Competitiveness ( FOCIT) will back, by granting loans, projects developed by tourism companies aimed at improving competitiveness and at speeding up the transformation of the sector towards a more sustainable model, particularly those companies related to the use of renewable energies, the efficient use of resources, reusing water and recycling sustainable transport waste, and the digitalisation, innovation and modernisation of services.</t>
  </si>
  <si>
    <t>Plan to boost the tourism sector: rapid recovery of air traffic</t>
  </si>
  <si>
    <t>Commercial incentive to encourage the recovery of air traffic in Spain. Each company will receive a discount in the average monthly landing fee for all those monthly operations on the Aena network that exceed the levels set - a 75% discount for the number of operations between the lower and the upper thresholds and a 100% discount for the number of operations in excess of the upper threshold</t>
  </si>
  <si>
    <t>Plan to boost the tourism sector: reactivating the sector</t>
  </si>
  <si>
    <t>Reactivation of the tourism sector through reactivate the sector through employment measures, training and skills programmes in the sector and business liquidity and solvency</t>
  </si>
  <si>
    <t>Plan to boost the tourism sector: recovering confidence in the destination</t>
  </si>
  <si>
    <t>Drawing up 21 guides of specifications to prevent the spread of the virus, which include measures to disinfect spaces and other cleaning conditions, rules on capacity and social distancing promoted by the sector and endorsed by the health authorities. Part of a total 4.6 billion EUR plan containing 28 measures.</t>
  </si>
  <si>
    <t>PPE acquisition</t>
  </si>
  <si>
    <t>Purchase of 5 million nitrile glove unit</t>
  </si>
  <si>
    <t>https://www.boe.es/boe/dias/2021/07/22/pdfs/BOE-B-2021-33749.pdf</t>
  </si>
  <si>
    <t>Professional Training Modernization Plan</t>
  </si>
  <si>
    <t>11 measures to promote human capital development through vocational training</t>
  </si>
  <si>
    <t>Professional Training Plan</t>
  </si>
  <si>
    <t>The plan, integrated as part of June's Tourism Promotion Plan and presented by the Ministry of Labour and Social Economy, is meant to improve the skills of workers and improve productivity of employees in the tourism sector by subsidizing training programs and courses and promoting digitalization of the sector.</t>
  </si>
  <si>
    <t>https://prensa.mites.gob.es/WebPrensa/noticias/ministro/detalle/3902</t>
  </si>
  <si>
    <t>Tourism Promotion Plan</t>
  </si>
  <si>
    <t>Prohibition of suspension of energy and water services</t>
  </si>
  <si>
    <t>Prohibits the suspension of home energy and water services for reasons other than security of supply.</t>
  </si>
  <si>
    <t>Protection guarantee to autonomous communities</t>
  </si>
  <si>
    <t>Ministers have authorize the application of the contingency fund and granting of 83 million worth of credit to meet minimum level of protection guaranteed to autonomous communities</t>
  </si>
  <si>
    <t>https://www.hacienda.gob.es/Documentacion/Publico/GabineteMinistro/Notas%20Prensa/2020/CONSEJO%20DE%20MINISTROS/17-11-20%20NP%20CM%20Ayudas%20dependencia.pdf</t>
  </si>
  <si>
    <t>Public Administration Modernisation</t>
  </si>
  <si>
    <t>Modernization of Public Administrations through digitisation, energy transition, increased cybersecurity, and justice system reform.</t>
  </si>
  <si>
    <t>C11</t>
  </si>
  <si>
    <t>Reactivation of automotive sector</t>
  </si>
  <si>
    <t>10 billion euros from the Next Generation EU budget over the next three years to strengthen automotive sector, promote decarbonization, connectivity, and recovery</t>
  </si>
  <si>
    <t>https://www.lamoncloa.gob.es/lang/en/gobierno/news/Paginas/2020/20201123automotive-sector.aspx</t>
  </si>
  <si>
    <t>Reduction in social security contribution</t>
  </si>
  <si>
    <t>Extension of benefits to companies and self-employed persons allowing a reduction in social contributions for the next three months.</t>
  </si>
  <si>
    <t xml:space="preserve">http://prensa.mitramiss.gob.es/WebPrensa/noticias/seguridadsocial/detalle/3846; http://prensa.mitramiss.gob.es/WebPrensa/noticias/ministro/detalle/3847; https://www.lamoncloa.gob.es/consejodeministros/referencias/Paginas/2020/refc20200626.aspx </t>
  </si>
  <si>
    <t>Instated tax relief measures for SMEs and self-employed persons by lowering VAT on digital publications from 21% to 4%. (EUR 24 million) Autonomous taxing modules can switch to direct estimation modules without a three-year history. SMEs can calculate fractional payments based on real quarterly benefits. VAT for anti-coronavirus medical supplies will be reduced to 0%. (EUR 1 billion)</t>
  </si>
  <si>
    <t>https://www.hacienda.gob.es/en-GB/Prensa/En%20 Portada/2020/Paginas/20200421_Medidas_Economicas.aspx; https://ec.europa.eu/info/sites/info/files/2020-european-semester-stability-programme-spain_en.pdf; https://www.hacienda.gob.es/en-GB/Prensa/En%20 Portada/2020/Paginas/20200804_IVA_MATERIAL_SANITARIO.aspx</t>
  </si>
  <si>
    <t>Reimbursements for cancelled fairs and international promotion activities</t>
  </si>
  <si>
    <t>Empowers ICEX (Spanish Institute for Foreign Trade) to reimburse companies that have incurred unrecoverable expenses related to fees paid for participation in fairs and other international promotion activities that have been impacted, postponed or cancelled due to COVID-19.</t>
  </si>
  <si>
    <t>Renewable Generation park</t>
  </si>
  <si>
    <t>Bolstering the industrial value chain and competitiveness through the development of renewable electrical power. Includes the National Strategy for Self-Supply. Also features a biogas roadmap.</t>
  </si>
  <si>
    <t>C07</t>
  </si>
  <si>
    <t>Renewable Hydrogen</t>
  </si>
  <si>
    <t>Renewable Hydrogen for reducing energy costs and decarbonising the economy.</t>
  </si>
  <si>
    <t>C09</t>
  </si>
  <si>
    <t>Renewal and Enhancement of National Health System Capacities</t>
  </si>
  <si>
    <t>Redesign the national health system to respond to the needs of citizens and anticipate future challenges.</t>
  </si>
  <si>
    <t>C18</t>
  </si>
  <si>
    <t>Rent deferments and state aid for vulnerable tenants</t>
  </si>
  <si>
    <t>Enables tenants in vulnerable situations to request rent deferments in cases in which the lessor is not a professional landlord, allowing lessors seven days to accept or reject the offer. Tenants can access transitional financing aid at zero cost under a state guarantee in situations in which the tenant and lessor cannot reach an agreement. Tenants can request that interest-free credits paid directly to the lessor for the equivalent of six months of rent payments. Part of a rental plan of 400 million (see below)</t>
  </si>
  <si>
    <t>Rent reduction</t>
  </si>
  <si>
    <t>Renters that are self-employed individuals or SMEs who are renting from large owners can request either a 50% rent reduction in rent or a moratorium; those who are renting from smaller agencies can request a temporary deferral of payments</t>
  </si>
  <si>
    <t>Research</t>
  </si>
  <si>
    <t>Money to Al Consejo Superior de
Investigaciones Científicas for COVID research</t>
  </si>
  <si>
    <t>Research and development for sustainable transport</t>
  </si>
  <si>
    <t>Funding for sustainable transport research and development, including EUR 25 million for renewable hydrogen</t>
  </si>
  <si>
    <t>https://www.carbonbrief.org/coronavirus-tracking-how-the-worlds-green-recovery-plans-aim-to-cut-emissions ; https://www.lamoncloa.gob.es/serviciosdeprensa/notasprensa/transportes/Documents/2020/15062020_PlanAutomocion2.pdf</t>
  </si>
  <si>
    <t>Research grant from the European Research Council</t>
  </si>
  <si>
    <t>The European Research Council (ERC) has selected 23 projects to be carried out at Spanish research centres to receive more than 33.5 million euros in grants, through the round of proposals 'Starting Grants'.</t>
  </si>
  <si>
    <t>https://www.lamoncloa.gob.es/lang/en/gobierno/news/Paginas/2020/20200903eu-research.aspx</t>
  </si>
  <si>
    <t>Revaluation of the Cultural Industry</t>
  </si>
  <si>
    <t>Make progress in patronage support and private support, boosting tourist and economic activity from emblematic cultural events and Heritage Sites.</t>
  </si>
  <si>
    <t>C24</t>
  </si>
  <si>
    <t>Shock Plan for Science and Innovation</t>
  </si>
  <si>
    <t>17 measures for R&amp;D in health, transformation of the science system, and promoting business R&amp;D</t>
  </si>
  <si>
    <t>Shock plan for the Care Economy and Inclusion Policies</t>
  </si>
  <si>
    <t>Emergency plan for the care economy and reinforcement of inclusion policies. New networks of tele-assistance, and the modernise dependency care systems and residential infrastructures that facilitate the autonomy of elderly people and dependents.</t>
  </si>
  <si>
    <t>C22</t>
  </si>
  <si>
    <t>Sick Pay</t>
  </si>
  <si>
    <t>Sick pay for COVID-19 cases and those quarantining, as well as additional credit to ministry of health to meet healthcare system expenses</t>
  </si>
  <si>
    <t>Royal Decree-Law 6/2020, 7/2020</t>
  </si>
  <si>
    <t>Extension of social security contribution measures for businesses in the tourism, hospitality, and commerce sector—</t>
  </si>
  <si>
    <t>Spain AVS Hub</t>
  </si>
  <si>
    <t>Positioning Spain as a reference for audio-visual production and the gaming sector by attracting investors and talent.</t>
  </si>
  <si>
    <t>Spain, Audio-Visual Hub of Europe Plan</t>
  </si>
  <si>
    <t>Funding to increase audio-visual production in Spain by digitizing and attracting investment, improvements to tax, development of human capital, and regulatory reforms</t>
  </si>
  <si>
    <t>https://www.lamoncloa.gob.es/lang/en/presidente/news/Paginas/2021/20210324audiovisual-hub.aspx</t>
  </si>
  <si>
    <t>Spain: Entrepreneurial Nation Strategy</t>
  </si>
  <si>
    <t>50 measures to achieve design, develop, and attract talent to boost economy, forge entrepreneurial public sector, and create jobs</t>
  </si>
  <si>
    <t>https://www.lamoncloa.gob.es/lang/en/presidente/news/Paginas/2021/20210211sen-strategy.aspx</t>
  </si>
  <si>
    <t>Spending for health system</t>
  </si>
  <si>
    <t>Increase in health system investment in the 2021 National Budget in response to the pandemic</t>
  </si>
  <si>
    <t>https://www.lamoncloa.gob.es/lang/en/gobierno/councilministers/Paginas/2020/20201027council.aspx</t>
  </si>
  <si>
    <t>Sports Sector Promotion</t>
  </si>
  <si>
    <t>The development of safe and sustainable sports infrastructure, to propel the digital transformation of sports organisations.</t>
  </si>
  <si>
    <t>C26</t>
  </si>
  <si>
    <t>Subsidies for athletes</t>
  </si>
  <si>
    <t>Subsidies for high-performance Spanish athletes</t>
  </si>
  <si>
    <t>Subsidies for green vehicles (Renove)</t>
  </si>
  <si>
    <t>Subsidization for cleaner and newer vehicles by trading in old vehicles that pollute more. Plan is dubbed Renove 2020.</t>
  </si>
  <si>
    <t>https://www.lamoncloa.gob.es/consejodeministros/referencias/Paginas/2020/refc20200703.aspx</t>
  </si>
  <si>
    <t>Subsidies for self-employed</t>
  </si>
  <si>
    <t>Subsidies for self-employed in the Canary Islands</t>
  </si>
  <si>
    <t>https://www.boe.es/boe/dias/2021/08/17/pdfs/BOE-A-2021-13980.pdf</t>
  </si>
  <si>
    <t>Subsidies for unemployed</t>
  </si>
  <si>
    <t>Subsidies for those whose employment contract was suspended due to the pandemic in the Canary Islands</t>
  </si>
  <si>
    <t>https://www.boe.es/boe/dias/2021/08/18/pdfs/BOE-A-2021-14011.pdf</t>
  </si>
  <si>
    <t>Subsidies to finance educational programmes</t>
  </si>
  <si>
    <t>Subsidies to finance education programmes at Educational Workshops, Trade Schools and Employment Workshops under the exclusive management of the State Public Employment Service (SEPE)</t>
  </si>
  <si>
    <t>Support for agricultural employees</t>
  </si>
  <si>
    <t>Extension of the reduction of contribution for inactive agricultural employees who worked a maximum of 55 days in 2019.</t>
  </si>
  <si>
    <t>https://web.archive.org/web/20200520081247/http://prensa.mitramiss.gob.es/WebPrensa/noticias/seguridadsocial/detalle/3783</t>
  </si>
  <si>
    <t>Support for Deployment of Passive Infrastructure</t>
  </si>
  <si>
    <t>in areas of no 4g coverage</t>
  </si>
  <si>
    <t>https://ec.europa.eu/commission/presscorner/detail/en/ip_21_6891</t>
  </si>
  <si>
    <t>Support for digital skills training and digitization of companies</t>
  </si>
  <si>
    <t>Job training, experimental development project financing, and digital content creation will be created to encourage digitization of companies.</t>
  </si>
  <si>
    <t>https://web.archive.org/web/20210803003506/https://www.mineco.gob.es/portal/site/mineco/menuitem.ac30f9268750bd56a0b0240e026041a0/?vgnextoid=31272cd1a85e1710VgnVCM1000001d04140aRCRD&amp;vgnextchannel=864e154527515310VgnVCM1000001d04140aRCRD</t>
  </si>
  <si>
    <t>Support for digitization and telework solutions for small- and medium-sized enterprises (SMEs)</t>
  </si>
  <si>
    <t>Provides funds to purchase and lease equipment and support services to digitize and provide telework solutions for SMEs. The funds will be mobilized over two years, with financing through the Instituto de Crédito Oficial (ICO).</t>
  </si>
  <si>
    <t>Support for healthcare, education, and income loss in autonomous communities</t>
  </si>
  <si>
    <t>2bn to education spending for regional governments and autonomous communities from the Fondo Covid19</t>
  </si>
  <si>
    <t xml:space="preserve">https://www.hacienda.gob.es/en-GB/Prensa/En%20 Portada/2020/Paginas/20200616-CM_FONDOS_COVID-19.aspx; https://www.hacienda.gob.es/Documentacion/Publico/GabineteMinistro/Notas%20Prensa/2020/S.E.%20HACIENDA/16-06-20%20NP%20Aprobacion%20Fondo%20COVID.pdf </t>
  </si>
  <si>
    <t>9bn to health spending for regional governments and autonomous communities, from the "Fondo Covid-19"</t>
  </si>
  <si>
    <t>5bn to protect income loss in autonomous communities from the Fondo Covid 19 for regional governments</t>
  </si>
  <si>
    <t>Support for municipality collaboration</t>
  </si>
  <si>
    <t>Funding will go towards municipalities to collaborate on recovery strategies, which can be allocated towards care, sustainable mobility, housing or cultural policies.</t>
  </si>
  <si>
    <t>https://www.hacienda.gob.es/en-GB/Prensa/En%20Portada/2020/Paginas/20200804_AYUNTAMINETOS_RECUPERACION_SOCIAL_ECONOMICA.aspx</t>
  </si>
  <si>
    <t>Support for self-employed workers</t>
  </si>
  <si>
    <t>Extension of benefits to self-employed workers through September 30, 2020. This benefits include a 50% exemption in August and a 25% exemption in September. Beneficiaries can also request regular benefits based on a reduction in billing relative to Q3 in 2020, rather than YTD.</t>
  </si>
  <si>
    <t>http://prensa.mitramiss.gob.es/WebPrensa/noticias/ministro/detalle/3841</t>
  </si>
  <si>
    <t>Support for social security</t>
  </si>
  <si>
    <t>General Treasury of Social Security received funding to help cover coronavirus related special obligations.</t>
  </si>
  <si>
    <t>https://web.archive.org/web/20210117024253/https://prensa.mites.gob.es/WebPrensa/noticias/seguridadsocial/detalle/3774</t>
  </si>
  <si>
    <t>Offers loans, mortgage moratoria, and project financing for digitization in order to improve and strengthen the tourism sector.</t>
  </si>
  <si>
    <t>Support of the automotive sector - Plan to Boost the Value Chain of the Automotive Industry towards Sustainable and Connected Mobility</t>
  </si>
  <si>
    <t>Renewal of the vehicle fleet of 450 million euros, electrifying public transport and support for the value chain</t>
  </si>
  <si>
    <t>https://www.lamoncloa.gob.es/lang/en/presidente/news/Paginas/2020/20200615automotive.aspx</t>
  </si>
  <si>
    <t>Suspension of evictions</t>
  </si>
  <si>
    <t>Suspends evictions for six months after the entry into force of the state of alarm. Part of a rental plan of 400 million (See below)</t>
  </si>
  <si>
    <t>https://www.boe.es/buscar/doc.php?id=BOE-A-2020-4208 ; https://www.citizensadvice.org.es/faq/coronavirus-50-additional-alleviating-measures-31-3-2020/ ;</t>
  </si>
  <si>
    <t>Suspension of interest payments for tourism industry</t>
  </si>
  <si>
    <t>Suspends payment of interest and amortisation of credits granted by the Secretary of State for Tourism for one year and without need for prior request.</t>
  </si>
  <si>
    <t>https://www.boe.es/buscar/doc.php?id=BOE-A-2020-4208; https://www.citizensadvice.org.es/faq/coronavirus-50-additional-alleviating-measures-31-3-2020/</t>
  </si>
  <si>
    <t>Sustainable, Safe and Connected Mobility</t>
  </si>
  <si>
    <t>Modernisation, digitisation, security and sustainability of key transport and intermodal infrastructures.</t>
  </si>
  <si>
    <t>C06</t>
  </si>
  <si>
    <t>Tax deductions</t>
  </si>
  <si>
    <t xml:space="preserve">Postponement of tax debts of up to 30,000 euros for six months, with three months' lack of interest, with allowance allows in personal income tax deductions in the rental of properties for activities related to the hotel, restaurant and tourism industry. Reductions per sector range from 5% to 35%
</t>
  </si>
  <si>
    <t>https://www.hacienda.gob.es/en-GB/Prensa/En%20Portada/2020/Paginas/20201222_MEDIDAS_TRIBUTARIAS_PYMES_AUTONOMOS.aspx</t>
  </si>
  <si>
    <t>Tax incentive to promote reduction of rental income</t>
  </si>
  <si>
    <t>Deductible expenses from the returns on real estate capital corresponding to the rental of premises to certain entrepreneurs during the 2021 tax period</t>
  </si>
  <si>
    <t>Temporary benefit for domestic employees with cut contracts</t>
  </si>
  <si>
    <t>Provides a temporary extraordinary subsidy for domestic employees who have had their hours reduced or contracts terminated due to COVID-19. The benefit is worth 70 percent of an employee's regulatory base and can be applied retroactively if COVID-19 was the cause of hours reductions.</t>
  </si>
  <si>
    <t>https://www.boe.es/buscar/doc.php?id=BOE-A-2020-4208 ; https://www.citizensadvice.org.es/faq/coronavirus-50-additional-alleviating-measures-31-3-2020/ ; https://portal.mineco.gob.es/RecursosArticulo/mineco/economia/ficheros/Plan_Presupuestario_2021.pdf</t>
  </si>
  <si>
    <t>Temporary benefit for employees</t>
  </si>
  <si>
    <t xml:space="preserve">Provides a temporary extraordinary benefit for those who have ceased employment activity as a result of the Covid-19 emergency or the declaration of a state of alarm. </t>
  </si>
  <si>
    <t>https://portal.mineco.gob.es/RecursosArticulo/mineco/economia/ficheros/Plan_Presupuestario_2021</t>
  </si>
  <si>
    <t>Temporary benefit for individuals with temporary contracts</t>
  </si>
  <si>
    <t>Provides a temporary extraordinary subsidy for people who have temporary contracts of at least two months that would have expired after the declaration of the state of alarm and that are ineligible to receive unemployment benefits. The benefit is worth 80 percent of the monthly amount of the Multiple Effects Public Income Indicator (Iprem).</t>
  </si>
  <si>
    <t>Tourism Sector Enhancements</t>
  </si>
  <si>
    <t>Resilience, sustainability, diversification and added value in the Tourism sector, with special attention to the Balearic Islands, the Canary Islands, and depopulated areas.</t>
  </si>
  <si>
    <t>C14</t>
  </si>
  <si>
    <t>Unemployment benefits for artists</t>
  </si>
  <si>
    <t>Unemployment benefits for artists will be recognized if they have been inactive for 20 days.</t>
  </si>
  <si>
    <t>https://web.archive.org/web/20200507073745/http://prensa.mitramiss.gob.es/WebPrensa/noticias/ministro/detalle/3799</t>
  </si>
  <si>
    <t>Royal Decree Law 5/2020</t>
  </si>
  <si>
    <t>Unemployment benefits for workers</t>
  </si>
  <si>
    <t>Issuance of addition unemployment benefits for self-employed persons whose business remained closed or whose billing fell by 75% in the month relative to the monthly average of the previous semester.</t>
  </si>
  <si>
    <t>http://prensa.mitramiss.gob.es/WebPrensa/noticias/seguridadsocial/detalle/3785 ; https://web.archive.org/web/20200520100219/http://prensa.mitramiss.gob.es/WebPrensa/noticias/seguridadsocial/detalle/3785</t>
  </si>
  <si>
    <t>Unemployment benefits for workers (ERTE)</t>
  </si>
  <si>
    <t>New package aimed to protect employees reinforced protection of fixed-discontinuous workers, unemployment benefits for those who ended an employment trial period during COVID-19 or who terminated their contract for a new position, cancelled multiple labour inspection deadlines, reinforced fraud penalties in ERTE reports, and extended teleworking.</t>
  </si>
  <si>
    <t>http://prensa.mitramiss.gob.es/WebPrensa/noticias/laboral/detalle/3780; https://ec.europa.eu/info/sites/info/files/2020-european-semester-stability-programme-spain_en.pdf</t>
  </si>
  <si>
    <t>Unemployment spending</t>
  </si>
  <si>
    <t>Additional provisions in National Budget for unemployment assistance in response to the pandemic</t>
  </si>
  <si>
    <t>Universal Basic Income</t>
  </si>
  <si>
    <t>Universal Basic Income of EUR 5,538 per adult per year with additional provision for children.</t>
  </si>
  <si>
    <t>http://prensa.mitramiss.gob.es/WebPrensa/noticias/ministro/detalle/3822; https://www.nature.com/articles/d41586-020-02088-9</t>
  </si>
  <si>
    <t>Vaccine funding</t>
  </si>
  <si>
    <t>65 million euro to finance costs of the early development of the COVID-19 vaccine through contributing to the European Union's Emergency Support Instrument</t>
  </si>
  <si>
    <t>https://www.hacienda.gob.es/Documentacion/Publico/GabineteMinistro/Notas%20Prensa/2020/CONSEJO%20DE%20MINISTROS/17-11-20%20NP%20CM%20Fondo%20de%20Contingencia%20Vacuna%20COVID-19.pdf</t>
  </si>
  <si>
    <t>0% VAT on intra-community deliveries to combat Covid</t>
  </si>
  <si>
    <t>VAT reduction for face masks</t>
  </si>
  <si>
    <t>VAT reduction for face masks to 4% from 21%</t>
  </si>
  <si>
    <t>https://www.lamoncloa.gob.es/lang/en/gobierno/news/Paginas/2020/20201111national-budget21.aspx</t>
  </si>
  <si>
    <t>Spending for the Plan to Promote Vocational Training in Self-Employed Work and the Social Economy to provide vocational training to the self-employed and autonomous workers</t>
  </si>
  <si>
    <t>http://prensa.mites.gob.es/WebPrensa/noticias/ministro/detalle/3907</t>
  </si>
  <si>
    <t>Vocational Training Promotion</t>
  </si>
  <si>
    <t>Strategic plan to promote Vocational Training by modernising curricula and certifications, to develop lifelong learning systems and dual vocational training.</t>
  </si>
  <si>
    <t>C20</t>
  </si>
  <si>
    <t>Vueling bailout</t>
  </si>
  <si>
    <t>Vueling receives EUR260m in loan guarantees</t>
  </si>
  <si>
    <t>Water Resources and Costal Preservation</t>
  </si>
  <si>
    <t>Investments to reduce the vulnerability of coastal natural spaces and water resources to climate change.</t>
  </si>
  <si>
    <t>C05</t>
  </si>
  <si>
    <t>Funding will support training programs in significantly impacted Canarian economy. Points of interest include a green transition employment plan, vulnerable groups employment, and local groups employment.</t>
  </si>
  <si>
    <t xml:space="preserve">https://web.archive.org/web/20210801003640/https://prensa.mites.gob.es/WebPrensa/noticias/ministro/detalle/3877 </t>
  </si>
  <si>
    <t>Subsidy used to finance the programs of Workshop Schools and Trade Houses as well as Employment Workshops in the exclusive area of ​​SEPE management, in collaboration with organisations and agencies of the General State Administration. The Workshop Schools and Trade Houses and the Employment Workshops are a mixed program of employment and training, whose main objective is to improve the employability of unemployed people, in order to facilitate re-employment.</t>
  </si>
  <si>
    <t>https://web.archive.org/web/20210507230348/https://prensa.mites.gob.es/WebPrensa/noticias/laboral/detalle/3878</t>
  </si>
  <si>
    <t>Zero emissions state transport</t>
  </si>
  <si>
    <t>Replacement of the state fleet with zero emissions transport vehicles, enabling local authorities surplus to be used to replace fleet with more efficient models. Previously noted as EUR200mn - updated 02/21.</t>
  </si>
  <si>
    <t>Suriname</t>
  </si>
  <si>
    <t>Adapt education provision to pandemic situation</t>
  </si>
  <si>
    <t>SRD 30 million has been allocated to ensure that students still receive education despite the pandemic. This plan focuses on innovation and technology to increase the reach of quality education for all in Suriname.</t>
  </si>
  <si>
    <t>SRD</t>
  </si>
  <si>
    <t>http://health.gov.sr/media/1363/final-national-covid-19-preparedness-and-response-plan.pdf</t>
  </si>
  <si>
    <t>A Comprehensive National Preparedness and Response Plan for COVID-19 in Suriname</t>
  </si>
  <si>
    <t>Assistance for very poor families</t>
  </si>
  <si>
    <t>SRD26 million to support very poor families through religious organisations.</t>
  </si>
  <si>
    <t>http://gov.sr/media/1753/herstelplan-2020-2022-versie-12jan2020-final.pdf;</t>
  </si>
  <si>
    <t>Crisis and Recovery Plan</t>
  </si>
  <si>
    <t>Benefit increase for persons with disabilities</t>
  </si>
  <si>
    <t>Benefit increase from SRD375 to SRD500 per month, will reach 13,000 people</t>
  </si>
  <si>
    <t>http://www.gov.sr/media/1756/herstelplan-2020-2022-versie-10-mei-2021.pdf</t>
  </si>
  <si>
    <t>Section 4.2, table 4.2, item 3</t>
  </si>
  <si>
    <t>Benefit increase for vulnerable households</t>
  </si>
  <si>
    <t>Financial assistance for vulnerable households increased from SRD33 to SRD500 per month, reaching around 5,000 people</t>
  </si>
  <si>
    <t>Section 4.2, table 4.2, item 4</t>
  </si>
  <si>
    <t>Cash assistance for vulnerable groups</t>
  </si>
  <si>
    <t>SRD 350 million has been allocated to increase the monthly allowance distributed to vulnerable groups, including the elderly, people with a disability, households with children, and low-income households. Jobseekers and unemployed people will receive SRD1,500 monthly. The allowance for the elderly has increased by an additional SRD525. The allowance for low income households has increased from SRD37 to SRD250 per month. This is part of the SRD400 million Emergency Fund created for the pandemic.</t>
  </si>
  <si>
    <t>http://health.gov.sr/media/1363/final-national-covid-19-preparedness-and-response-plan.pdf; https://apnews.com/press-release/pr-newswire/c52a955e32dd43025cc1f4674392dcba; https://www.starnieuws.com/index.php/welcome/index/nieuwsitem/58551; https://dna.sr/media/287133/SB_2020___83.pdf</t>
  </si>
  <si>
    <t>Centre for Innovation and Productivity</t>
  </si>
  <si>
    <t>Establishment of an innovation centre to promote economic and social development, in particular sustainability of income and productivity</t>
  </si>
  <si>
    <t>Section 4.4, table 4.4, item 14</t>
  </si>
  <si>
    <t>Contingent loan for natural disaster emergencies and COVID</t>
  </si>
  <si>
    <t>IDB financing to support pandemic-related expenses and purchase of COVID vaccines</t>
  </si>
  <si>
    <t>Section 4.6, table 4.6, item 34</t>
  </si>
  <si>
    <t>Continuation of increased assistance for low income households</t>
  </si>
  <si>
    <t>The increase in transfers to low income households 50 SRD500 will continue in 2021. This is expected to cost SRD 30 million and reach 5,000 households.</t>
  </si>
  <si>
    <t>Continuation of increased child support</t>
  </si>
  <si>
    <t>The increase in child support payments to SRD 75 per month per child will continue in 2021. This is expected to cost 27.6 million and reach 90.000 children.</t>
  </si>
  <si>
    <t>Section 4.2, table 4.2, item 2</t>
  </si>
  <si>
    <t>Continuation of increased support for disabled people</t>
  </si>
  <si>
    <t>The increase in transfers to disabled individuals to SRD 500 per month will continue for 2021. This is expected to cost SRD 16 million and reach 10,500 people.</t>
  </si>
  <si>
    <t>Continuation of increases support for elderly</t>
  </si>
  <si>
    <t>The increase of the transfer to the elderly to SRd750 has been continued for 2021. This is expected to cost SRD180 million and reach 64,565 people.</t>
  </si>
  <si>
    <t>Section 4.2, table 4.2, item 1</t>
  </si>
  <si>
    <t>Continuation of payroll tax credit</t>
  </si>
  <si>
    <t>The tax credit of SRD750 per person on payroll tax has been extended from December 2020 until the introduction of VAT, at a cost of SRD480 million this year</t>
  </si>
  <si>
    <t>Section 3.7, table 3.1 item 12</t>
  </si>
  <si>
    <t>COVID-19 unemployment benefit</t>
  </si>
  <si>
    <t>Benefit for persons who lost their job due to COVID SRD 1500 per month</t>
  </si>
  <si>
    <t>Section 4.2, table 4.2, item 11</t>
  </si>
  <si>
    <t>Creation of a distance learning education centre</t>
  </si>
  <si>
    <t>The COVID pandemic necessitates a distance learning centre for GLO, VOJ and VOS levels. Instructional manuals and videos can be developed, and there are radio and television studio facilities</t>
  </si>
  <si>
    <t>Section 4.6, table 4.6, item 32</t>
  </si>
  <si>
    <t>Deferral of income tax</t>
  </si>
  <si>
    <t>Taxpayers who are struggling with cash flow problems can apply to defer payment of taxes, including corporation tax and income tax. They can also pay their tax bill in 4 equal instalments.</t>
  </si>
  <si>
    <t>https://www.prnewswire.com/news-releases/suriname-launches-strong-economic-package-301060976.html; https://www.ey.com/en_gl/tax-alerts/suriname-announces-tax-measures-to-mitigate-impact-of-covid-19</t>
  </si>
  <si>
    <t>Emergency and production fund</t>
  </si>
  <si>
    <t>Support for companies and sectors directly affected by the COVID crisis</t>
  </si>
  <si>
    <t>Section 4.3, table 4.3, item 3</t>
  </si>
  <si>
    <t>Feeding programme for poor households</t>
  </si>
  <si>
    <t>This is a temporary measure during the COVID crisis to provide food to the poorest households</t>
  </si>
  <si>
    <t>Section 4.2, table 4.2, item 12</t>
  </si>
  <si>
    <t>Food coupons</t>
  </si>
  <si>
    <t>The food package program will be replaced by a system of food coupons to ensure the poorest households have access to good nutrition. This is expected to cost another SRD 200 million for 2021.</t>
  </si>
  <si>
    <t>Food packages for vulnerable groups</t>
  </si>
  <si>
    <t>SRD 100 million has been allocated to purchase food for food packages for vulnerable groups.</t>
  </si>
  <si>
    <t>Free school transport</t>
  </si>
  <si>
    <t>Cover the costs of bus transport to and from school for students. This is expected to help 40,000 students and will cost SRD 80 million</t>
  </si>
  <si>
    <t>Housing construction fund</t>
  </si>
  <si>
    <t>SRD50 million has been allocated to provide housing and housing improvements for those in need of housing. This is part of the SRD400 million Emergency Fund created for the pandemic.</t>
  </si>
  <si>
    <t>http://health.gov.sr/media/1363/final-national-covid-19-preparedness-and-response-plan.pdf; https://apnews.com/press-release/pr-newswire/c52a955e32dd43025cc1f4674392dcba; https://www.starnieuws.com/index.php/welcome/index/nieuwsitem/58554; https://dna.sr/media/287133/SB_2020___83.pdf</t>
  </si>
  <si>
    <t>Income tax credit</t>
  </si>
  <si>
    <t>Tax credit of 750SRD for 6 months. This is expected to incur losses to the state of SRD480 million.</t>
  </si>
  <si>
    <t>http://gov.sr/media/1753/herstelplan-2020-2022-versie-12jan2020-final.pdf; https://apnews.com/press-release/pr-newswire/c52a955e32dd43025cc1f4674392dcba; https://www.starnieuws.com/index.php/welcome/index/nieuwsitem/58551;</t>
  </si>
  <si>
    <t>Increased allowances for vulnerable people</t>
  </si>
  <si>
    <t>SRD200 million increase in the Covid-19 emergency fund in order to fund increased allowances for the elderly (increasing from SRD525 to SRD750); increased child benefit (from SRD50 to SRD75 per child per month); and increased financial assistance for low income households.</t>
  </si>
  <si>
    <t>https://www.dna.sr/media/302195/Final_Jaarrede_2020_President_Santokhi___1.pdf</t>
  </si>
  <si>
    <t>Increased provision for food packages</t>
  </si>
  <si>
    <t>it was announced that SRD200 million has been spent on providing food packages. This is SRD100 million more than was originally allocated</t>
  </si>
  <si>
    <t>Loans for the agriculture sector</t>
  </si>
  <si>
    <t>SRD30 million has been allocated to provide small loans to the agricultural sector. These loans charge 3% interest and have a 12 month grace period. The loans are intended to support the development and implementation of short term interventions such as setting up hydroponic systems, planting fruit trees, creating vegetable gardens.</t>
  </si>
  <si>
    <t>Provision of baby food</t>
  </si>
  <si>
    <t>SRD 87 million will be spent to provide baby food to 5,000 babies through outpatient clinics.</t>
  </si>
  <si>
    <t>Provision of electricity subsidy for low-income individuals</t>
  </si>
  <si>
    <t>This year, however, a subsidy of SRD 500 million will be provided under the Social Safety Net in a different way. This will go to people in the lower tariffs who have difficulty paying an increase</t>
  </si>
  <si>
    <t>Section 3.6, item 2</t>
  </si>
  <si>
    <t>School Bags project</t>
  </si>
  <si>
    <t>The Ministry will, as a temporary COVID measure, distribute 20,000 schoolbags to help poor pupils and students</t>
  </si>
  <si>
    <t>Section 4.2, table 4.2, item 13</t>
  </si>
  <si>
    <t>Supplies for the health sector</t>
  </si>
  <si>
    <t>USD4,759,995 has been allocated for the purchase of test kits, masks, gloves, ICU equipment, and drugs. This is worth SRD63.4 million as of 21/03/2021.</t>
  </si>
  <si>
    <t>Support for poor students</t>
  </si>
  <si>
    <t>SRD2 million has been allocated to distribute 20,000 school bags amongst poor students</t>
  </si>
  <si>
    <t>Support for production sector</t>
  </si>
  <si>
    <t>SRD 300 million has been allocated to continue the production fund created to support the restart of companies and reactivate lost jobs.</t>
  </si>
  <si>
    <t>SRD 300 million has been allocated as part of a production fund to support local companies to enable them to increase their production of food and other goods in order to replace the importation of food and basic products that has stopped due to travel restrictions. This money is also intended to support local airlines and protect them from bankruptcy.</t>
  </si>
  <si>
    <t>http://health.gov.sr/media/1363/final-national-covid-19-preparedness-and-response-plan.pdf; https://apnews.com/press-release/pr-newswire/c52a955e32dd43025cc1f4674392dcba; https://www.starnieuws.com/index.php/welcome/index/nieuwsitem/58552</t>
  </si>
  <si>
    <t>Training for unemployed workers</t>
  </si>
  <si>
    <t>Empower workers who have lost their jobs due to Covid-19 through providing technical and vocational training for the unemployed and SMEs.</t>
  </si>
  <si>
    <t>Assist employers in not terminating employees by granting wage subsidies to companies that agree to non-termination conditions.</t>
  </si>
  <si>
    <t>Sweden</t>
  </si>
  <si>
    <t>Additional funds for urgent transport of patients</t>
  </si>
  <si>
    <t>An additional SEK 150 million set aside for the regions and municipalities to apply for compensation for additional COVID-19-related costs arising from urgent transport measures (such as moving patients by air or road to relieve busy hospitals). Extension of existing measure until end of 2021.</t>
  </si>
  <si>
    <t>SEK</t>
  </si>
  <si>
    <t>https://www.regeringen.se/pressmeddelanden/2021/05/ytterligare-150-miljoner-kronor-till-skyndsamma-transporter-till-foljd-av-pandemin/</t>
  </si>
  <si>
    <t>Another extension for rent rebate scheme</t>
  </si>
  <si>
    <t xml:space="preserve">The existing rent rebate scheme is extended for a second time with the following modifications/ additions: increasing the budget from SEK 8 billion to approximately SEK 14 billion, and extending the measure to cover rent reduction costs until 30 September 2021, for the rental period between 1 April 2021 and 30 September 2021
</t>
  </si>
  <si>
    <t>https://www.government.se/49823b/contentassets/038891bfe56042749b5563e91e404675/guidelines-for-economic-and-budget-policy.pdf ; https://www.government.se/497278/globalassets/government/dokument/finansdepartementet/pdf/varbudget-2021/proposals-spring-amending-budget-for-2021-and-extra-amending-budget-for-2021.pdf</t>
  </si>
  <si>
    <t>Aviation and shipping liquidity support</t>
  </si>
  <si>
    <t>Loan guarantees to 20 airline companies, including ambulance aviation services</t>
  </si>
  <si>
    <t>https://curia.europa.eu/jcms/upload/docs/application/pdf/2021-02/cp210016en.pdf ; https://www.government.se/press-releases/2020/03/state-credit-guarantees-to-airlines-and-expanded-credit-guarantee-framework-for-the-swedish-export-credit-agency-to-mitigate-the-effects-of-sars-cov-2/ ; https://ec.europa.eu/commission/presscorner/detail/en/ip_20_647</t>
  </si>
  <si>
    <t>EC State Aid Temporary Framework - Article 107(3)(b) of the Treaty on the Functioning of the European Union (TFEU)</t>
  </si>
  <si>
    <t>Aviation liquidity support to domestic carriers</t>
  </si>
  <si>
    <t>Presented a plan for recapitalization SAS AB in an amount worth SEK 5 billion. The Riksdag approved of the plan. This represents the furthering of a capital injection first proposed on June 15, 2020. Approved by European Commission under the State aid Temporary Framework.</t>
  </si>
  <si>
    <t>https://www.regeringen.se/pressmeddelanden/2020/03/statliga-kreditgarantier-till-flygforetag-och-utokad-kreditgarantiram-for-exportkreditnamnden-for-att-dampa-effekterna-av-coronaviruset/ ; https://ec.europa.eu/commission/presscorner/detail/en/ip_20_1488</t>
  </si>
  <si>
    <t>EC State Aid Temporary Framework - Article 107(2)(b) of the Treaty on the Functioning of the European Union (TFEU)</t>
  </si>
  <si>
    <t>Bank liquidity support</t>
  </si>
  <si>
    <t>Offering (22) banks 500 bn SEK for them to loan to businesses in need</t>
  </si>
  <si>
    <t>https://www.riksbank.se/en-gb/monetary-policy/monetary-policy-instruments/loans-to-the-banks-for-onward-lending-to-companies/</t>
  </si>
  <si>
    <t>Business liquidity support for exporting companies</t>
  </si>
  <si>
    <t>ECA increasing ceiling for loans from 125 to 200 bn SEK</t>
  </si>
  <si>
    <t>https://www.riksbank.se/en-gb/press-and-published/notices-and-press-releases/press-releases/2020/the-riksbank-to-increase-asset-purchases-and-take-measures-to-facilitate-credit-supply/</t>
  </si>
  <si>
    <t>Business liquidity support for SMEs</t>
  </si>
  <si>
    <t>Public Business network Almi receives capital injection to provide loans to SMEs</t>
  </si>
  <si>
    <t>https://www.reuters.com/article/health-coronavirus-sweden-credit/swedish-govt-expands-support-programme-of-loans-guarantees-to-businesses-news-agency-tt-idUSS3N29P002</t>
  </si>
  <si>
    <t>Business tax declaration relief</t>
  </si>
  <si>
    <t>Business tax relief on employment tax for three months and for a maximum period of 12 months. Note: This is 1 part of 3 in a Swedish government SEK300bn rescue plan. Without further information, we have allocated the SEK300bn equally across the three policies.</t>
  </si>
  <si>
    <t>https://www.government.se/press-releases/2020/03/crisis-package-for-swedish-businesses-and-jobs/</t>
  </si>
  <si>
    <t>Circular and recycling investments</t>
  </si>
  <si>
    <t>Measures to support reduced waste and increased recycling, such as a) improved recycling of metals, b) decrease the use of toxins in production, c) support the Environmental Protection Agency to support circular transitions in practice and legislation, as well as statistical data collection and analysis</t>
  </si>
  <si>
    <t>https://www.regeringen.se/artiklar/2020/09/industrins-grona-omstallning-i-hostbudgeten/</t>
  </si>
  <si>
    <t>Compensation for passenger ferry companies</t>
  </si>
  <si>
    <t>Ferry companies entitled to claim compensation for damages incurred, in the from of tax deductions on wage-related costs, during periods of forced closure due to travel restrictions and border closures.</t>
  </si>
  <si>
    <t>https://ec.europa.eu/commission/presscorner/detail/en/MEX_20_1276 ; https://ec.europa.eu/info/live-work-travel-eu/coronavirus-response/jobs-and-economy-during-coronavirus-pandemic/state-aid-cases/sweden_en</t>
  </si>
  <si>
    <t>Compensation scheme for the damages suffered by companies due to COVID</t>
  </si>
  <si>
    <t>Direct grants available to companies for the damages they may suffer in case of business disruption due to the coronavirus measures that the Swedish government may adopt until 30 September 2021</t>
  </si>
  <si>
    <t>https://ec.europa.eu/commission/presscorner/detail/en/mex_21_3725
https://ec.europa.eu/competition-policy/system/files/2021-07/State_aid_decisions_TF_and_107_2b_107_3b_107_3c_1.pdf</t>
  </si>
  <si>
    <t>Compensation to forest owners</t>
  </si>
  <si>
    <t>Compensation to forest owners with subalpine forests.</t>
  </si>
  <si>
    <t>Spring Fiscal Policy Bill 2021</t>
  </si>
  <si>
    <t>Continued support to municipalities and regions</t>
  </si>
  <si>
    <t>Building on previous support package of 5 bn SEK</t>
  </si>
  <si>
    <t>https://www.svt.se/nyheter/inrikes/marmorstein-ett-sjatte-krispaket-kommer-idag</t>
  </si>
  <si>
    <t>Counter measures to minimise experience of isolation</t>
  </si>
  <si>
    <t>Aid to through digital tools reach out to elderly who because of coronavirus have been forced to shield, or who for other reasons are experiencing isolation</t>
  </si>
  <si>
    <t>https://www.regeringen.se/pressmeddelanden/2020/06/30-miljoner-for-att-motverka-konsekvenser-av-isolering/</t>
  </si>
  <si>
    <t>Crisis and stimulus support for cultural sector</t>
  </si>
  <si>
    <t>Additional support of SEK 750 million available to mitigate financial impacts of COVID-19 and aid restart of cultural events when allowed.</t>
  </si>
  <si>
    <t>https://www.regeringen.se/pressmeddelanden/2021/05/kris--och-stimulansstod-till-kulturomradet/</t>
  </si>
  <si>
    <t>Crisis and stimulus support for sports</t>
  </si>
  <si>
    <t>Additional support of SEK 600 million available to mitigate financial impacts of COVID-19 and aid restart of sporting events when allowed.</t>
  </si>
  <si>
    <t>https://www.regeringen.se/pressmeddelanden/2021/05/kris--och-stimulansstod-till-idrotten/</t>
  </si>
  <si>
    <t>Culture and sports sector support</t>
  </si>
  <si>
    <t>SEK1 billion to culture and sports sector</t>
  </si>
  <si>
    <t>https://www.regeringen.se/pressmeddelanden/2020/10/beslut-om-fordelningen-av-krisstodet-pa-15-miljarder-till-kulturen-2020/</t>
  </si>
  <si>
    <t>Allocation of funds to national and regional cultural activities and actors</t>
  </si>
  <si>
    <t>https://www.dn.se/kultur/regeringen-satsar-3-4-miljarder-pa-kulturen/ ; https://www.regeringen.se/pressmeddelanden/2020/10/beslut-om-fordelningen-av-krisstodet-pa-15-miljarder-till-kulturen-2020/</t>
  </si>
  <si>
    <t>Energy grid infrastructure investment</t>
  </si>
  <si>
    <t>Expansion of national grid with additional SEK 15 mn during 2021 and a permanent increase of SEK 4 mn in consecutive budgets.</t>
  </si>
  <si>
    <t>Event support</t>
  </si>
  <si>
    <t>Funds for guarantees and grants for events (both cultural and sporting) - the government will guarantee up to 70% of the costs of events scheduled in the second half of 2021 year.</t>
  </si>
  <si>
    <t>https://www.government.se/49823b/contentassets/038891bfe56042749b5563e91e404675/guidelines-for-economic-and-budget-policy.pdf ; https://www.government.se/497278/globalassets/government/dokument/finansdepartementet/pdf/varbudget-2021/proposals-spring-amending-budget-for-2021-and-extra-amending-budget-for-2021.pdf ; https://www.iq-mag.net/2021/04/swedish-gov-sek-3bn-event-cancellation-pot/#.YIb3G5BKg2w ; https://corporate.nordea.com/article/56316/sweden-corona-watch-overview-of-measures-and-comments</t>
  </si>
  <si>
    <t>Extended support for solar panel investments</t>
  </si>
  <si>
    <t>Subsidies made available to non-individual actors, e.g. municipalities or companies, who invest in solar panels</t>
  </si>
  <si>
    <t>Extension for rent rebate scheme</t>
  </si>
  <si>
    <t xml:space="preserve">The existing rent rebate scheme that supports tenants in sectors affected by the COVID-19 outbreak is extended with the following modifications: increasing the budget from approximately SEK 5 billion to approximately SEK 8 billion, and extending the measure to cover rent reduction costs until 31 May 2021, for the rental period between 1 Jan 2021 and 31 March 2021.
</t>
  </si>
  <si>
    <t>https://ec.europa.eu/commission/presscorner/detail/en/mex_21_1602</t>
  </si>
  <si>
    <t>Extension of first stimulus package</t>
  </si>
  <si>
    <t>The announcement extends immediate relief measures from their original January '21 deadlines. In total SEK 18.6 bn announces, of which only SEK 0.570 bn was earmarked to Government agencies (value per policy divided). Measures include: a) furlough scheme extension to June 30, covering up to 80 % of lost income.</t>
  </si>
  <si>
    <t>https://www.regeringen.se/pressmeddelanden/2021/01/ytterligare-en-extra-andringsbudget-for-2021-har-lamnats-till-riksdagen/</t>
  </si>
  <si>
    <t>The announcement extends immediate relief measures from their original January '21 deadlines. Measures include: b) continued liquidity support for small and medium enterprises with an annual turnover of no more than 0.1bn.</t>
  </si>
  <si>
    <t>The announcement extends immediate relief measures from their original January '21 deadlines. Measures include: c) tax relief for businesses employing young people</t>
  </si>
  <si>
    <t>The announcement extends immediate relief measures from their original January '21 deadlines. Measures include: d) improved access to state sick pay compensation for people suffering from long-term effects from Covid</t>
  </si>
  <si>
    <t>The announcement extends immediate relief measures from their original January '21 deadlines. Measures include: e) Increased funds to government agencies, including the Tax and Economic Growth agencies</t>
  </si>
  <si>
    <t>Extension of Företagsakuten</t>
  </si>
  <si>
    <t>Extension of emergency package for businesses to cover lending after 31 December 2020. Programme aims to facilitate lending to SMEs affected by the pandemic, by the government bearing 70% of the risk on certain loans made to SMEs.</t>
  </si>
  <si>
    <t>https://www.government.se/press-releases/2020/12/further-extension-of-business-emergency-package-foretagsakuten/ ; https://www.riksgalden.se/sv/var-verksamhet/garantier-och-lan/foretagsakuten-garantiprogram-for-foretag/#</t>
  </si>
  <si>
    <t>Extension of job/firm support measures</t>
  </si>
  <si>
    <t>Extensions of: compensation scheme for losses of turnover; turnover-based support for sole traders and for trading partnerships; rent rebate; compensation for sick pay costs. Intended to support jobs and viable businesses.</t>
  </si>
  <si>
    <t>Extension of state aid for cancelled or postponed cultural events</t>
  </si>
  <si>
    <t>Grants to financially compensate those who have postponed or cancelled cultural events (e.g., creative arts, film, libraries, museums) due to regulations prohibiting gatherings and public events put into force because of COVID-19.</t>
  </si>
  <si>
    <t>https://ec.europa.eu/competition/state_aid/cases1/20218/292415_2247479_73_2.pdf</t>
  </si>
  <si>
    <t>Extension of turnover-based support for sole traders</t>
  </si>
  <si>
    <t>Sole traders, and trading partnerships including at least one Swedish person, have had their opportunity for government support extended through to May and June 2021.</t>
  </si>
  <si>
    <t>https://www.government.se/press-releases/2021/03/turnover-based-support-extended-to-cover-may-and-june/ ; https://www.regeringen.se/pressmeddelanden/2021/05/omsattningsstod-till-enskilda-naringsidkare-och-handelsbolag-for-perioden-mars-juni-2021-infors/</t>
  </si>
  <si>
    <t>Extension of turnover-based support to April 2021 and also to include those who have received unemployment benefit/parental leave/sick pay during the reference period (i.e., in 2019).</t>
  </si>
  <si>
    <t>https://www.government.se/press-releases/2021/02/extended-turnover-based-support-for-sole-traders-will-also-include.pdf/</t>
  </si>
  <si>
    <t>Extra funds for adult education</t>
  </si>
  <si>
    <t>Funds to strengthen vocational adult education, increase the number of places at polytechnics, and improve polytechnics.</t>
  </si>
  <si>
    <t>https://www.regeringen.se/artiklar/2020/03/satsningar-inom-utbildningsomradet/#Forsk</t>
  </si>
  <si>
    <t>Extra funds for folk schools</t>
  </si>
  <si>
    <t>State-funded additional places as well as funding for distance learning.</t>
  </si>
  <si>
    <t>Extra funds for primary and secondary schools</t>
  </si>
  <si>
    <t>Funds to help more people go to law school,</t>
  </si>
  <si>
    <t>Extra funds for universities and colleges</t>
  </si>
  <si>
    <t>Funds for: coordination of replacement examinations for entry in 2020; additional funding for the University of Agriculture; expansion of university places given the labour market situation and the need for re-training; additional summer course places; a permanent increase in the number of places available; funding for foundation (base) years; facilitating the transition to the teaching profession; easing the transition to distance learning; short university courses; lifelong learning; the University and College Council to meet the extra needs of distance learning.</t>
  </si>
  <si>
    <t>Financial support to regional and municipal health care</t>
  </si>
  <si>
    <t>The government invests further 30 mn SEK to support the municipalities and regions in their medicinal responsibilities for elderly and home care, plus care for people with disabilities and special needs. The target areas are up-skilling of the workforce and to improve the working environment.</t>
  </si>
  <si>
    <t>https://www.regeringen.se/pressmeddelanden/2020/09/30-milj-kronor-for-starkt-kompetens-inom-den-kommunalt-finansierade-halso--och-sjukvarden/</t>
  </si>
  <si>
    <t>Funding continued education for healthcare workers</t>
  </si>
  <si>
    <t>Offering healthcare and care workers the opportunity to, underpaid working hours, pursue upskilling training</t>
  </si>
  <si>
    <t>Funding for Covid research</t>
  </si>
  <si>
    <t>Swedish Agency of Science receives SEK 50 million to fund research on long-term health effects of Covid-19</t>
  </si>
  <si>
    <t>https://www.regeringen.se/pressmeddelanden/2021/01/vetenskapsradet-far-uppdrag-gallande-forskningssatsning-om-langtidscovid/</t>
  </si>
  <si>
    <t>Funding increased testing and measures to minimise spread of coronavirus</t>
  </si>
  <si>
    <t>SEK 5.9 bn investment in support to public health agency and municipalities to carry out testing and contact tracing</t>
  </si>
  <si>
    <t>https://www.regeringen.se/pressmeddelanden/2020/06/regeringen-satsar-59-miljarder-pa-utokad-testning-och-smittsparning/</t>
  </si>
  <si>
    <t>Funding pandemic-oriented research</t>
  </si>
  <si>
    <t>Supporting research teams across Swedish Universities</t>
  </si>
  <si>
    <t>Funding to covid related research</t>
  </si>
  <si>
    <t>50 mn SEK to research on the long-term health effects of Covid-19</t>
  </si>
  <si>
    <t>https://www.regeringen.se/pressmeddelanden/2021/01/regeringen-satsar-50-miljoner-kronor-pa-forskning-om-langtidscovid/</t>
  </si>
  <si>
    <t>Funds for civil society and to counter violence against women</t>
  </si>
  <si>
    <t>Pandemic has worsened the situation of women and children - so increase in government grant to civil society to support victims and additional funding for preventative work regarding domestic violence. Further funding to help those in socially vulnerable situations, exacerbated by the pandemic, to alleviate the consequences of increased ill mental health among children and young people of homelessness.</t>
  </si>
  <si>
    <t>Funds for jobs and training</t>
  </si>
  <si>
    <t>Funds for extra jobs, matching services, and more places in education and training. Examples include: more vocational training and teaching of Swedish as a second language for immigrants; funding proposed to increase the number of summer courses at universities; funding for introduction jobs, extra jobs, and matching services to bring more people into the labour market; and increased resources for employment preparation activities.</t>
  </si>
  <si>
    <t>Funds for PCR COVID-19 testing in 2021</t>
  </si>
  <si>
    <t>A total of SEK 7.5 billion has been allocated for PCR testing so far in 2021.</t>
  </si>
  <si>
    <t>https://www.government.se/articles/2021/02/about-the-covid-19-virus-extensions-of-national-restrictions/</t>
  </si>
  <si>
    <t>Funds for quick COVID-19 testing in 2021</t>
  </si>
  <si>
    <t>Funds for the use of quick (lateral flow) tests.</t>
  </si>
  <si>
    <t>Funds for Swedish Agency for Economic and Regional Growth</t>
  </si>
  <si>
    <t>SEK 450 million to handle applications for short-term layoffs and strengthen support for administrative costs</t>
  </si>
  <si>
    <t>https://www.regeringen.se/pressmeddelanden/2021/01/ytterligare-en-extra-andringsbudget-for-2021-har-lamnats-till-riksdagen/ ; https://www.government.se/press-releases/2020/11/additional-crisis-measures-for-businesses/</t>
  </si>
  <si>
    <t>Funds to avoid build up of postponed health care due to the pandemic</t>
  </si>
  <si>
    <t>SEK 4 bn annually in the government's spring budget proposal for 2021 and 2022 with the aim to avoid a bottleneck build-up of cases that were postponed during the pandemic.</t>
  </si>
  <si>
    <t>https://www.regeringen.se/pressmeddelanden/2020/09/4-miljarder-kronor-for-hantering-av-uppskjuten-vard/</t>
  </si>
  <si>
    <t>Funds to county administrative boards</t>
  </si>
  <si>
    <t>Funds to enable supervision of Sweden's extension of COVID-19 restrictions.</t>
  </si>
  <si>
    <t>Furlough support scheme</t>
  </si>
  <si>
    <t>Reduction of employer costs by 50 %, the employee is paid 90 % and the government covers outstanding costs. Note: This is 1 part of 3 in a Swedish government SEK300bn rescue plan. Without further information, we have allocated the SEK300bn equally across the three policies.</t>
  </si>
  <si>
    <t>General measures for a green restart</t>
  </si>
  <si>
    <t>Funding for measures including support for solar cells, action against littering, and an initiative for nature-centred jobs among young people.</t>
  </si>
  <si>
    <t>Government loans to package tour operators</t>
  </si>
  <si>
    <t>Cheaper loans from the government to facilitate the paying of refunds on cancelled tours due to occur between 1 March 2020 and 31 January 2021, where the tour was booked prior to 31 October 2020.</t>
  </si>
  <si>
    <t>https://www.government.se/press-releases/2021/02/government-loan-to-package-tour-operators-for-refunds-to-travellers/ ; https://ec.europa.eu/competition/state_aid/cases1/20217/291810_2244846_57_2.pdf ; https://ec.europa.eu/competition/elojade/isef/case_details.cfm?proc_code=3_SA_59639</t>
  </si>
  <si>
    <t>Green job creation</t>
  </si>
  <si>
    <t>First promotion of green jobs across the country, focussing on remote and rural areas</t>
  </si>
  <si>
    <t>https://www.regeringen.se/pressmeddelanden/2020/04/grona-jobb-viktig-atgard-mot-arbetsloshet-under-coronakrisen/</t>
  </si>
  <si>
    <t>To support green job creation in rural areas and for people in long-term unemployment, the government is proposing SEK 180 mn in the 2021 budget and SEK 110 mn in the 2022 budget.</t>
  </si>
  <si>
    <t>https://www.regeringen.se/pressmeddelanden/2020/09/naturnara-jobb-i-hela-landet/</t>
  </si>
  <si>
    <t>Green research and innovation support</t>
  </si>
  <si>
    <t>Part of green package stimulus deal: funds to support research institute RISE to develop and modernise its biorefinery equipment, and to support startups and international investments as well as establishing a centre for resource efficient, toxin free and circular bioeconomy.</t>
  </si>
  <si>
    <t>Healthcare Support Funds</t>
  </si>
  <si>
    <t>SEK 7.1 billion to strengthen healthcare in the pandemic, including: SEK 2 billion extra for the regions to handle COVID care and postponed non-COVID care; SEK 1.7 billion extra for extended test and tracing; SEK 1.7 billion for vaccine-related spending. Part of SEK 45 billion Spring Amending Budget.</t>
  </si>
  <si>
    <t>https://corporate.nordea.com/article/56316/sweden-corona-watch-overview-of-measures-and-comments ; https://lakartidningen.se/aktuellt/nyheter/2021/04/fler-coronamiljarder-till-varden/ ; https://www.thelocal.se/20210406/billion-kronor-bid-to-boost-healthcare-in-wake-of-pandemic/ ; https://www.government.se/press-releases/2021/04/the-government-presents-the-2021-spring-fiscal-policy-bill/ ; https://www.government.se/497278/globalassets/government/dokument/finansdepartementet/pdf/varbudget-2021/proposals-spring-amending-budget-for-2021-and-extra-amending-budget-for-2021.pdf ; https://www.government.se/49823b/contentassets/038891bfe56042749b5563e91e404675/guidelines-for-economic-and-budget-policy.pdf</t>
  </si>
  <si>
    <t>Improved energy efficiency in buildings</t>
  </si>
  <si>
    <t>Funds to support retrofitting and energy efficiency improvements of homes, with SEK 900 mn allocated in the 2021 budget, SEK 2400 mn in the 2022 budget and SEK 1000 mn in the 2023 budget.</t>
  </si>
  <si>
    <t>https://www.regeringen.se/artiklar/2020/09/regeringen-tillfor-medel-till-stod-for-energieffektivisering-och-renovering-av-flerbostadshus/</t>
  </si>
  <si>
    <t>Improved network on railways</t>
  </si>
  <si>
    <t>Funding to improve wifi and network access on railways</t>
  </si>
  <si>
    <t>https://www.regeringen.se/pressmeddelanden/2020/11/uppdrag-battre-uppkoppling-pa-tag/</t>
  </si>
  <si>
    <t>Increase capacity for vocational and university programmes</t>
  </si>
  <si>
    <t>Support to universities and higher education institutions to meet increased demand for the autumn term</t>
  </si>
  <si>
    <t>https://www.regeringen.se/pressmeddelanden/2020/06/fler-utbildningsplatser-for-vuxna-i-host/</t>
  </si>
  <si>
    <t>Increased budget for scheme to support air ambulance transport companies</t>
  </si>
  <si>
    <t>The existing scheme covers fixed costs of beneficiaries of air ambulance transports through direct grants, from 1 Jan to 30 June 2021. This amendment to the existing scheme modifies it by increasing the budget from SEK 50 million to SEK 62 million, and extending the scheme until the 15th of August.</t>
  </si>
  <si>
    <t>https://ec.europa.eu/commission/presscorner/detail/en/mex_21_3087</t>
  </si>
  <si>
    <t>Increased funding for MSB</t>
  </si>
  <si>
    <t>SEK 70 million to the Swedish Civil Contingencies Agency (MSB) to improve national COVID-19-related communications (such as dispelling misinformation) and support vaccination efforts. SEK 19 million to the MSB to assist regions with testing and other COVID-19 control measures.</t>
  </si>
  <si>
    <t>https://www.regeringen.se/pressmeddelanden/2021/01/okat-anslag-med-89-miljoner-kronor-till-msb-for-insatser-under-coronapandemin/</t>
  </si>
  <si>
    <t>Increased funding to test and trace</t>
  </si>
  <si>
    <t>5.5 bn SEK to increase funding of PCR testing</t>
  </si>
  <si>
    <t>https://www.regeringen.se/pressmeddelanden/2021/01/ytterligare-55-miljarder-for-testning-av-covid-19-under-2021/</t>
  </si>
  <si>
    <t>Investing in green jobs for unemployed</t>
  </si>
  <si>
    <t>Investing in green jobs for long-term unemployed</t>
  </si>
  <si>
    <t>https://www.regeringen.se/pressmeddelanden/2020/05/arbetslosa-matchas-till-de-grona-naringarna/</t>
  </si>
  <si>
    <t>Investments in green spaces and natural parks</t>
  </si>
  <si>
    <t>Measures to support access to and the protection of the natural environment, such as a) increased funding to protect valuable nature, b) restoring peatlands, c) green jobs close to nature and forest conservation management, d) work against invasive species, e) funds to tourism agency Visit Sweden to support sustainable tourism, f) strengthened environmental monitoring, g) support to reindeer herding sector, h) strengthened marine environmental work, sustainable fishing and decontamination of water bodies</t>
  </si>
  <si>
    <t>https://www.regeringen.se/artiklar/2020/09/hostbudgetsatsningar-for-sveriges-natur/</t>
  </si>
  <si>
    <t>Job matching scheme</t>
  </si>
  <si>
    <t>Support to the government's job agency (Arbetsformedlingen) to increase participants in its 'matching programme', where unemployed workers are upskilled to match the needs of local industry and business</t>
  </si>
  <si>
    <t>https://www.regeringen.se/pressmeddelanden/2020/09/1-miljard-kronor-for-att-fler-arbetslosa-ska-fa-ta-del-av-matchningstjanster/</t>
  </si>
  <si>
    <t>Job support scheme for young people</t>
  </si>
  <si>
    <t>Support to municipalities to create summer jobs for young people, with a particular priority given to people who would otherwise face difficulties supporting themselves</t>
  </si>
  <si>
    <t>https://www.regeringen.se/pressmeddelanden/2020/07/280-miljoner-avsatts-for-sommarjobb-och-jobb-for-unga/</t>
  </si>
  <si>
    <t>Liquidity support made available for approximately 18000 businesses</t>
  </si>
  <si>
    <t>A SEK 39 bn fund of restructuring aid to help companies with a turnover greater than SEK 250 000 and a revenue loss between 22.5 and 75 % (excluding salaries) between March and April 2020.</t>
  </si>
  <si>
    <t>https://www.regeringen.se/pressmeddelanden/2020/04/foretag-far-stod-baserat-pa-omsattningstapp/</t>
  </si>
  <si>
    <t>Liquidity support to mink fur producers</t>
  </si>
  <si>
    <t>Mink mating was banned due to COVID concerns, direct grants to producers from this period to cover losses and mitigate liquidity shortages</t>
  </si>
  <si>
    <t>https://ec.europa.eu/commission/presscorner/detail/en/mex_21_3743 ; https://ec.europa.eu/competition-policy/system/files/2021-07/State_aid_decisions_TF_and_107_2b_107_3b_107_3c_1.pdf</t>
  </si>
  <si>
    <t>Loan guarantee extension</t>
  </si>
  <si>
    <t>Credit guarantee allowance increased from 450 to 500 bn SEK</t>
  </si>
  <si>
    <t>https://www.regeringen.se/pressmeddelanden/2020/07/regeringen-presenterar-stor-insats-for-att-starka-besoksnaringen/</t>
  </si>
  <si>
    <t>Maintaining public transport facing decreased travel</t>
  </si>
  <si>
    <t>Presented a temporary targeted contribution of SEK 3 billion to the regional public transit authorities. The measure is meant to mitigate the effects of reduced travel due to COVID-19.</t>
  </si>
  <si>
    <t>https://www.regeringen.se/pressmeddelanden/2020/06/tillfalligt-krisstod-till-kommuner-for-drift-av-regionala-flygplatser/</t>
  </si>
  <si>
    <t>Matching unemployed with vocational training for green jobs</t>
  </si>
  <si>
    <t>Matching newly unemployed with capacity demand in green sectors</t>
  </si>
  <si>
    <t>https://www.government.se/press-releases/2020/05/unemployed-people-matched-to-green-industries/</t>
  </si>
  <si>
    <t>Mortgage loan payment relief for households</t>
  </si>
  <si>
    <t>House loan borrowers exempt from repayment requirements</t>
  </si>
  <si>
    <t>https://www.regeringen.se/pressmeddelanden/2020/04/ytterligare-tillskott-till-kommuner-och-regioner/</t>
  </si>
  <si>
    <t>Municipal and regional grants and support scheme</t>
  </si>
  <si>
    <t>Provided additional grants to municipalities worth SEK 20 billion (the previous announced total was worth SEK 5 billion). Of the SEK 20 billion increase, 12.5 billion is a permanent, annually recurring increase. Municipalities are expected to use the funds to cover higher healthcare costs.</t>
  </si>
  <si>
    <t>https://www.government.se/press-releases/2020/04/further-additional-funding-to-municipalities-and-regions/</t>
  </si>
  <si>
    <t>Pandemic Act Financial Support</t>
  </si>
  <si>
    <t>In the event of forced closure under the new pandemic act, businesses will be entitled to reimbursement of 100% of their fixed costs and their employees' wages for the period of 1 month.</t>
  </si>
  <si>
    <t>https://home.kpmg/se/sv/home/nyheter-rapporter/2021/01/se-news-ekonomiskt-stod-till-foretag-som-drabbats-av-nedstangning-covid-19.html ; https://www.regeringen.se/pressmeddelanden/2021/01/kraftfullt-ekonomiskt-stod-till-foretag-som-drabbas-av-nedstangning/</t>
  </si>
  <si>
    <t>Preventionary sick leave to 'shielders'</t>
  </si>
  <si>
    <t>Extension of sick pay for people who, because of risk of exposure to COVID-19, are unable to go to work. Note: This is 1 part of 3 in a Swedish government SEK300bn rescue plan. Without further information, we have allocated the SEK300bn equally across the three policies.</t>
  </si>
  <si>
    <t>Public support of fixed costs during COVID-19</t>
  </si>
  <si>
    <t>Grants to cover up to between 70% and 90% of fixed costs which are no longer met due to decreased revenues. Open to all sectors other than the financial sector. Approved by the European Commission.</t>
  </si>
  <si>
    <t>https://ec.europa.eu/commission/presscorner/detail/en/ip_21_583 ; https://www.regeringen.se/pressmeddelanden/2021/01/kraftfullt-ekonomiskt-stod-till-foretag-som-drabbas-av-nedstangning/</t>
  </si>
  <si>
    <t>Rail infrastructure maintenance and expansion investment</t>
  </si>
  <si>
    <t>SEK 720 million for railway maintenance and SEK 300 million for road maintenance, with road maintenance focusing on improved connectivity.</t>
  </si>
  <si>
    <t>https://www.regeringen.se/pressmeddelanden/2020/05/storsatsning-pa-jarnvags--och-vagunderhall-i-hela-landet/</t>
  </si>
  <si>
    <t>Reinforcement of Rural Development Programme</t>
  </si>
  <si>
    <t>The RDP provides support to rural areas, aiming to restore, preserve and enhance ecosystems relating to agriculture and forestry. Also invests in local development, for example in broadband. Funding, in this case, is proposed for Visit Sweden to encourage tourism and for Business Sweden to reinforce regional export advice services.</t>
  </si>
  <si>
    <t>https://www.government.se/49823b/contentassets/038891bfe56042749b5563e91e404675/guidelines-for-economic-and-budget-policy.pdf ; https://www.government.se/497278/globalassets/government/dokument/finansdepartementet/pdf/varbudget-2021/proposals-spring-amending-budget-for-2021-and-extra-amending-budget-for-2021.pdf ; https://www.euro-access.eu/programm/rural_development_sweden#:~:text=This%20Rural%20Development%20Programme%20aims,the%20rural%20population%20of%20Sweden.</t>
  </si>
  <si>
    <t>Scheme to compensate companies for damages suffered</t>
  </si>
  <si>
    <t>Existing scheme to compensate companies for COVID-related damages is amended by increasing the budget by SEK 2.3 billion, as well as extending the period covered until April 2021</t>
  </si>
  <si>
    <t>https://ec.europa.eu/commission/presscorner/detail/en/mex_21_3923</t>
  </si>
  <si>
    <t>Scheme to support companies active in air ambulance services</t>
  </si>
  <si>
    <t>Direct grants to cover up to 70% of fixed costs incurred by air ambulance operations, to ensure the liquidity of air ambulance companies and their continued operation during and after the pandemic.</t>
  </si>
  <si>
    <t>https://ec.europa.eu/commission/presscorner/detail/en/mex_21_1042 ; https://ec.europa.eu/info/live-work-travel-eu/coronavirus-response/jobs-and-economy-during-coronavirus-pandemic/state-aid-cases/sweden_en</t>
  </si>
  <si>
    <t>Short-Term Layoffs Extension</t>
  </si>
  <si>
    <t>Extension of support for short-term layoffs until September 2021. State subsidised up to 75% of wages when workers work fewer hours due to pandemic (workers can work up to 80% fewer hours).</t>
  </si>
  <si>
    <t>https://www.regeringen.se/artiklar/2020/03/om-forslaget-korttidspermittering/ ; https://corporate.nordea.com/article/56316/sweden-corona-watch-overview-of-measures-and-comments</t>
  </si>
  <si>
    <t>Sports and culture funding</t>
  </si>
  <si>
    <t>Crisis support for culture and sports as well as for museums and performing arts institutions. Funding also for the continued distribution of print newspapers.</t>
  </si>
  <si>
    <t>Strengthening of the Central Student Aid Board (CSN)</t>
  </si>
  <si>
    <t>Funds to enable the CSN to meet its COVID-19-induced increased workload.</t>
  </si>
  <si>
    <t>Student Tax Allowance Abolished</t>
  </si>
  <si>
    <t>Extension of the temporary abolition of the Student Tax Allowance until 31 December 2021. No income assessment for those who study with study grants during the time period - to allow them to work (e.g., student nurses can work to assist healthcare professionals) without being taxed.</t>
  </si>
  <si>
    <t>https://www.regeringen.se/pressmeddelanden/2021/05/fribeloppet-for-studerande-slopas-till-och-med-31-december/</t>
  </si>
  <si>
    <t>Subsidising of rent rebates for commercial tenants</t>
  </si>
  <si>
    <t>Extension of existing scheme, to cover January-March 2021. Landlords who reduce the fixed rent for their commercial tenants for 1 January - 31 March 2020 will receive 50% of this reduction back as compensation from the government. Objective is to incentivise rent reductions for businesses particularly affected by COVID-19. Increase in the budget for this measure from SEK 5 billion to SEK 8 billion.</t>
  </si>
  <si>
    <t>https://www.government.se/press-releases/2021/01/government-proposes-new-period-of-state-aid-when-certain-commercial-tenants-receive-a-rent-rebate/ ; https://ec.europa.eu/competition/state_aid/cases1/20219/292770_2250457_15_2.pdf ; https://ec.europa.eu/competition/elojade/isef/case_details.cfm?proc_code=3_SA_61672 ; https://www.government.se/press-releases/2021/03/rental-support-notified-to-european-commission-for-approval/ ; https://ec.europa.eu/commission/presscorner/detail/en/mex_21_1602 ; https://ec.europa.eu/commission/presscorner/detail/en/mex_21_1602</t>
  </si>
  <si>
    <t>EC State Aid Temporary Framework - Article 107(1) of the Treaty on the Functioning of the European Union (TFEU); Article 107(3)(b) of the Treaty on the Functioning of the European Union (TFEU)</t>
  </si>
  <si>
    <t>Support for air traffic control services</t>
  </si>
  <si>
    <t>SEK 164 million for air traffic control services affected by the coronavirus outbreak. The support will take the from of loans with subsidised interest rates, from the Swedish National Transport Administration to small and medium sized companies active in air traffic management, to cover losses in 2020 and 2021.</t>
  </si>
  <si>
    <t>https://ec.europa.eu/commission/presscorner/detail/en/mex_21_1124 ; https://ec.europa.eu/competition/state_aid/cases1/202113/292638_2261494_88_2.pdf</t>
  </si>
  <si>
    <t>Support for children</t>
  </si>
  <si>
    <t>Support including: funding for extra teaching; funding for summer school to aid catch-up; funds to support the municipalities in creating summer jobs for young people; increased housing allowance for families with children.</t>
  </si>
  <si>
    <t>Support for increased university capacity</t>
  </si>
  <si>
    <t>https://www.regeringen.se/pressmeddelanden/2020/06/ytterligare-forstarkning-av-mojligheten-till-studier-vid-universitet-och-hogskolor-i-host/</t>
  </si>
  <si>
    <t>Support for non-profits facing particular pressure due to the pandemic</t>
  </si>
  <si>
    <t>Support non-profits working with vulnerable children, women, hbtq+ people, living under threat of domestic violence and oppression</t>
  </si>
  <si>
    <t>https://www.regeringen.se/artiklar/2020/05/socialstyrelsen-fordelar-100-miljoner-kronor-till-ideella-organisationer-for-att-mota-okad-utsatthet-med-anledning-av-coronaviruset/</t>
  </si>
  <si>
    <t>Support for public transport - general</t>
  </si>
  <si>
    <t>Funding to the regions to maintain public transport capacity during the pandemic.</t>
  </si>
  <si>
    <t>Support for public transport - green</t>
  </si>
  <si>
    <t>Reinforced environmental compensation for goods transport by rail.</t>
  </si>
  <si>
    <t>Support for rail freight transport</t>
  </si>
  <si>
    <t>Aims to improve the competitiveness of rail freight transport relative to road transport by providing environmental compensation to operators.</t>
  </si>
  <si>
    <t>https://www.regeringen.se/pressmeddelanden/2020/06/200-miljoner-kronor-till-godstransporter-pa-jarnvag/</t>
  </si>
  <si>
    <t>Swedish and Danish aid measure of EUR300 million to support the aviation company Scandinavian airlines System (SAS) in COVID-19. The aim of the measures is to provide SAS with the liquidity support it needs following the deterioration of its cash-flow due to the new travel restrictions and containment measures imposed by Denmark and Sweden in order to limit the new waves of the virus as of September 2020. The aid will take the from of loans €150 million granted by Sweden and €150 million granted by Denmark.</t>
  </si>
  <si>
    <t>Support for universities for future key jobs</t>
  </si>
  <si>
    <t>Decided on a further COVID-19 investment at the University of Agriculture. The government allocated an additional, recurring SEK 3.3 million for education shortages in 2020, and a one-time SEK 1.7 million one-off investment for lifelong learning.</t>
  </si>
  <si>
    <t>https://www.regeringen.se/pressmeddelanden/2020/06/regeringen-beslutar-om-ytterligare-en-coronasatsning-pa-lantbruksuniversitetet/</t>
  </si>
  <si>
    <t>Support for young people to find work</t>
  </si>
  <si>
    <t>Reduction of employers' social security contributions for young people in the summer months.</t>
  </si>
  <si>
    <t>Support organisers of events</t>
  </si>
  <si>
    <t>The scheme has the aim of compensating event organisers, in the from of direct grants, for the costs of organising events that are scheduled between 1 June and 31 December 2021, should they be cancelled or significantly restricted due to government measures in response to COVID-19.</t>
  </si>
  <si>
    <t>https://ec.europa.eu/commission/presscorner/detail/en/mex_21_3437</t>
  </si>
  <si>
    <t>Support to care and healthcare workers</t>
  </si>
  <si>
    <t>Funding to municipalities to offer crisis support, therapeutic and trauma support to professions negatively affected by the pandemic.</t>
  </si>
  <si>
    <t>https://www.regeringen.se/pressmeddelanden/2020/11/500-miljoner-for-krisstod-till-vard--och-omsorgspersonal/</t>
  </si>
  <si>
    <t>Support to climate change fund</t>
  </si>
  <si>
    <t>Additional support to government's climate programme (Klimatklivet), which finances emissions reduction solutions across the country whilst also promoting job opportunities</t>
  </si>
  <si>
    <t>Support to export and shipping companies</t>
  </si>
  <si>
    <t>ECA, The Export Credit committee's guarantee framework extended</t>
  </si>
  <si>
    <t>Support to government job center to respond to increased demand</t>
  </si>
  <si>
    <t>Support to Gov't employment agency (arbetsförmedlingen) to respond to increased demand, including regional and local services</t>
  </si>
  <si>
    <t>https://www.regeringen.se/artiklar/2020/03/regeringen-starker-forutsattningarna-att-mota-en-okande-arbetsloshet/</t>
  </si>
  <si>
    <t>Support to Gov't employment agency (arbetsförmedlingen) to increase measure to support long-term unemployment</t>
  </si>
  <si>
    <t>Support to households and SMEs</t>
  </si>
  <si>
    <t>Increased flexibility in employees' right to access healthcare through their employment contracts (sjukvard) and extended support for one-person companies and SMEs to apply for grants if they have suffered more than 40 % revenue due to the pandemic.</t>
  </si>
  <si>
    <t>https://www.regeringen.se/pressmeddelanden/2020/11/nya-krisatgarder-for-att-stotta-foretag-och-enskilda-genom-pandemin/</t>
  </si>
  <si>
    <t>Support to media and news outlets</t>
  </si>
  <si>
    <t>Support to national and regional media to cover loss of income from advertisement during the pandemic</t>
  </si>
  <si>
    <t>https://www.regeringen.se/pressmeddelanden/2020/08/coronakrisstod-pa-500-miljoner-till-nyhetsmedierna-klart-for-genomforande/</t>
  </si>
  <si>
    <t>Support to small business-owners</t>
  </si>
  <si>
    <t>Support to sole proprietors this year at a value of SEK 3.5 bn and with a proposed 1.5 bn for 2021. Applicants can receive support for up to 75 % of their normal income.</t>
  </si>
  <si>
    <t>https://www.regeringen.se/pressmeddelanden/2020/09/omsattningsbaserat-stod-till-enskilda-naringsidkare/</t>
  </si>
  <si>
    <t>Supporting a green local transition</t>
  </si>
  <si>
    <t>Measures to support a local green transition, such as a) extended funding of municipal programme for energy counselling, which impartially advises households, companies and organisations on clean energy options, b) funds allocated to the Swedish Geological Institute to mitigate risks of landslides and avalanches, c) funds to areas around Gota Alv river where landslides are an increasing threat.</t>
  </si>
  <si>
    <t>https://www.regeringen.se/artiklar/2020/09/insatser-for-lokal-gron-omstallning-i-hostbudgeten-for-2021/</t>
  </si>
  <si>
    <t>Supporting airport company Swedavia</t>
  </si>
  <si>
    <t>Capital support to Swedavia, manager of Swedish Airports</t>
  </si>
  <si>
    <t>https://www.government.se/press-releases/2020/06/the-government-proposes-a-capital-injection-of-sek-3-150-million-to-swedavia/ ; https://www.nasdaq.com/articles/swedish-govt-proposes-%24336-mln-capital-injection-into-airport-operator-swedavia-2020-06-15 ; https://airport-world.com/swedavia-boosted-by-cash-injection-from-swedish-government/</t>
  </si>
  <si>
    <t>Supporting ambulance aviation capacity</t>
  </si>
  <si>
    <t>SEK 75 mn to ambulance aviation, particularly for transport for corona infected people</t>
  </si>
  <si>
    <t>https://www.regeringen.se/pressmeddelanden/2020/06/75-miljoner-kronor-for-att-starka-ambulansflygen/</t>
  </si>
  <si>
    <t>Supporting connectivity and digitalisation in remote areas</t>
  </si>
  <si>
    <t>Expanding tele and internet networks as part of long-term connectivity strategy</t>
  </si>
  <si>
    <t>https://www.regeringen.se/pressmeddelanden/2020/05/regeringen-beslutar-om-200-miljoner-for-fortsatt-bredbandsutbyggnad-pa-landsbygden/</t>
  </si>
  <si>
    <t>Supporting industry green transition</t>
  </si>
  <si>
    <t>Part of green package stimulus deal: a) Investments in industrial green transition needs, including grants for innovation, emissions technologies (incl. CCUS), circular economy solutions and biofuels. b) Credit guarantees for green investments</t>
  </si>
  <si>
    <t>Supporting local aviation and airports</t>
  </si>
  <si>
    <t>Proposed that the government temporarily increase operational support to airports by SEK 100 million to mitigate the effects of the coronavirus. The Swedish Transport Administration will handle and pay the operating support to municipalities.</t>
  </si>
  <si>
    <t>Supporting the tourism and hospitality industries</t>
  </si>
  <si>
    <t>Amended the national regional fund program by allocating SEK 70 million for capacity-building initiatives in the hospitality industry. This represents the government's efforts to counter the economic effects of the COVID-19 outbreak. The government also extended the Swedish Agency for Economic and Regional Growth assignment to support the hospitality industry.</t>
  </si>
  <si>
    <t>Supporting uncovered fixed costs of companies</t>
  </si>
  <si>
    <t xml:space="preserve">An already existing Swedish scheme that supports uncovered fixed costs of companies affected by COVID-19 is prolonged and modified by: increasing the budget by SEK 8.3 billion, extending the eligibility period until September 2021, and modifying the definition of fixed/variable costs to determine uncovered fixed costs.
</t>
  </si>
  <si>
    <t>https://ec.europa.eu/commission/presscorner/detail/en/mex_21_3015</t>
  </si>
  <si>
    <t>Swedish Maritime Administration supplements</t>
  </si>
  <si>
    <t>SEK 300 million to ensure that the Swedish Maritime Administration can maintain tasks such as emergency preparedness in sea and air rescue. This is in the face of the Swedish Maritime Administration losing significant revenues after the sharp COVID-19 caused fall in ship traffic.</t>
  </si>
  <si>
    <t>https://www.regeringen.se/pressmeddelanden/2020/06/sjofartsverket-far-tillskott-for-att-mildra-coronaeffekter/</t>
  </si>
  <si>
    <t>Swedish Medical Products Agency funding boost</t>
  </si>
  <si>
    <t>SEK 24.6 million to boost the funding of the Swedish Medical Products Agency to secure access to medical products and devices.</t>
  </si>
  <si>
    <t>Tax and loan relief for SMEs</t>
  </si>
  <si>
    <t>Business tax relief, mortgage payment relief and loan guarantees for SMEs. Part of a large package of policies approved by the European Commission.</t>
  </si>
  <si>
    <t>https://www.svt.se/nyheter/ekonomi/15-nya-miljarder-i-coronastod ; https://ec.europa.eu/commission/presscorner/detail/en/IP_20_579</t>
  </si>
  <si>
    <t>Tax relief for self-produced clean energy</t>
  </si>
  <si>
    <t>Extended exemption from energy tax for own production of electricity, e.g. smaller solar plants or wind power.</t>
  </si>
  <si>
    <t>Temporary preventionary measures at restaurants and cafés</t>
  </si>
  <si>
    <t>Measures in restaurants and cafés aimed at minimising and preventing spread of the coronavirus</t>
  </si>
  <si>
    <t>https://www.regeringen.se/pressmeddelanden/2020/06/82-miljoner-for-tillsyn-av-tillfalliga-smittskyddsatgarder-pa-serveringsstallen/</t>
  </si>
  <si>
    <t>Turnover-based support for sole traders</t>
  </si>
  <si>
    <t>Extension of previous support based on lost turnover due to COVID-19, specifically pertaining to sole traders that lose at least 30% of their turnover in January and February 2021 (relative to 2019) and had a turnover exceeding SEK 180,000 in 2019. Can receive up to 90% compensation of the lost turnover.</t>
  </si>
  <si>
    <t>https://www.government.se/press-releases/2021/01/enhanced-turnover-based-support-for-sole-traders-and-turnover-based-support-for-trading-partnerships/</t>
  </si>
  <si>
    <t>Turnover-based support to sole traders and trading partnerships</t>
  </si>
  <si>
    <t>The turnover-based support targets sole traders and trading partnerships (including limited partnerships) affected by a major decline in turnover as a result of the ongoing pandemic.</t>
  </si>
  <si>
    <t>Turnover-based support to sole traders and trading partnerships introduced for the period March–June 2021 - Government.se</t>
  </si>
  <si>
    <t>Vaccination preparation support</t>
  </si>
  <si>
    <t>Funds allocated to regions to prepare for vaccination roll-out</t>
  </si>
  <si>
    <t>https://www.regeringen.se/pressmeddelanden/2020/12/300-miljoner-till-regionerna-for-vissa-vaccinationsforberedelser/</t>
  </si>
  <si>
    <t>Switzerland</t>
  </si>
  <si>
    <t>2021 Extended support for cultural sector</t>
  </si>
  <si>
    <t>Additional funding for financial assistance in the culture sector.</t>
  </si>
  <si>
    <t>CHF</t>
  </si>
  <si>
    <t>https://www.newsd.admin.ch/newsd/message/attachments/63043.pdf</t>
  </si>
  <si>
    <t>2021 COVID-19 Budgetary Components</t>
  </si>
  <si>
    <t>2021 Extended support for income</t>
  </si>
  <si>
    <t>Additional funding for measures to compensate for loss of earnings during the pandemic.</t>
  </si>
  <si>
    <t>2021 Extended support for Skyguide</t>
  </si>
  <si>
    <t>Funding towards recapitalization of Skyguide.</t>
  </si>
  <si>
    <t>2021 Extended support for transportation</t>
  </si>
  <si>
    <t>Additional funding for public transportation (regional passenger and rail freight traffic).</t>
  </si>
  <si>
    <t>Access to COVID-19 Tools Accelerator (ACT-A) initiative</t>
  </si>
  <si>
    <t>The Federal Council intends to join an international appeal and support the Access to COVID-19 Tools Accelerator (ACT-A) initiative with a sum of CHF 300 million to aid developing countries. More than one third of the CHF 300 million earmarked for ACT-A is to go to Geneva-based GAVI, whose goal is to improve access to vaccines in developing countries.</t>
  </si>
  <si>
    <t>https://www.admin.ch/gov/en/start/documentation/media-releases.msg-id-83300.html</t>
  </si>
  <si>
    <t>Adjusted funding for all companies</t>
  </si>
  <si>
    <t>The absolute maximum will be increased to 1 million for small and medium-sized companies and to 5 million for large ones (previously CHF 750,000) in order to better support large companies. For companies with an annual turnover of more than 5 million, the maximum limit can be raised to 30 percent of the annual turnover, but no more than 10 million if the company shows a decline in turnover of more than 70 percent ("hardship in case of hardship") or the owners contribute their own (40% of additional help).</t>
  </si>
  <si>
    <t>https://www.admin.ch/gov/de/start/dokumentation/medienmitteilungen.msg-id-82923.html</t>
  </si>
  <si>
    <t>Aid Supplies to Sri Lanka</t>
  </si>
  <si>
    <t>Swiss Humanitarian Aid dispatched medical supplies worth CHF 3.5 million to Colombo, including half a million antigen tests, 50 ventilators, 150 oxygen concentrators and testing materials.</t>
  </si>
  <si>
    <t>https://www.admin.ch/gov/en/start/documentation/media-releases.msg-id-83869.html</t>
  </si>
  <si>
    <t>Compensation for loss of earnings</t>
  </si>
  <si>
    <t>Parents are entitled to compensation if they must stop working due to school closings in order to look after children or if they must be quarantined. The self-employed will receive daily allowance of 80% of income (maximum CHF 196 per day) in this scenario.</t>
  </si>
  <si>
    <t>https://www.admin.ch/gov/de/start/dokumentation/medienmitteilungen/bundesrat.msg-id-78515.html</t>
  </si>
  <si>
    <t>COVID-19 certificate system</t>
  </si>
  <si>
    <t>Intensive work is currently under way on the COVID-19 certificate system, which will be gradually introduced in the cantons from 7 June.</t>
  </si>
  <si>
    <t>https://www.admin.ch/gov/en/start/documentation/media-releases.msg-id-83761.html</t>
  </si>
  <si>
    <t>Credit loan for COVID-19 vaccine</t>
  </si>
  <si>
    <t>The Federal Council will use funding to support the procurement of a COVID-19 vaccine between two companies: Moderna and AstraZeneca. This will provide 9.8 million vaccine doses combined.</t>
  </si>
  <si>
    <t>https://www.admin.ch/gov/de/start/dokumentation/medienmitteilungen.msg-id-81070.html</t>
  </si>
  <si>
    <t>Easement of social security payments</t>
  </si>
  <si>
    <t>Companies will be granted a temporary, interest-free payment deferral for social security contributions with the option of regular payments adjusted to the social security contribution if the total wage has significantly decreased.</t>
  </si>
  <si>
    <t>Electricity saving program funding</t>
  </si>
  <si>
    <t>Program and project requests for energy saving competitive tenders. This funding aims to support companies investing in energy-saving measures during COVID-19.</t>
  </si>
  <si>
    <t>https://www.admin.ch/gov/de/start/dokumentation/medienmitteilungen.msg-id-81033.html</t>
  </si>
  <si>
    <t>Extension of loss compensation</t>
  </si>
  <si>
    <t>The government extends entitlement of the self employed who can reopen businesses on April 27 or May 11, to May 16. The government will support these businesses until they can operate at full capacity again.</t>
  </si>
  <si>
    <t>https://www.admin.ch/gov/de/start/dokumentation/medienmitteilungen.msg-id-78856.html</t>
  </si>
  <si>
    <t>Extension of short time work compensation</t>
  </si>
  <si>
    <t>The maximum period for receiving short-time work compensation has been extended from twelve to eighteen months to support companies and their employees.</t>
  </si>
  <si>
    <t>https://www.admin.ch/gov/de/start/dokumentation/medienmitteilungen.msg-id-79716.html</t>
  </si>
  <si>
    <t>Extension of support for hardship cases in cantons (administrative regions)</t>
  </si>
  <si>
    <t>The federal government's share of these costs is 50 percent (i.e. 200 million) up to 400 million and then 80 percent (480 million). Funding will go towards hardship cases, so the total amount of federal and cantonal support is to be increased to 1 billion.</t>
  </si>
  <si>
    <t>https://www.admin.ch/gov/de/start/dokumentation/medienmitteilungen.msg-id-81212.html</t>
  </si>
  <si>
    <t>Extension of tax payment periods</t>
  </si>
  <si>
    <t>Companies can extend payment deadlines without having to pay the default interest. Interest rates for VAT, customs duties, special consumption, federal, and incentive taxes will be reduced to 0% until the end of 2020 in order to strengthen liquidity.</t>
  </si>
  <si>
    <t>Financial aid for affected firms</t>
  </si>
  <si>
    <t>The government will financially support businesses that have been affected by the pandemic.</t>
  </si>
  <si>
    <t>https://www.admin.ch/gov/de/start/dokumentation/medienmitteilungen.msg-id-78515.html</t>
  </si>
  <si>
    <t>Federal Council's First Support Package</t>
  </si>
  <si>
    <t>Financial equalization payments</t>
  </si>
  <si>
    <t>The financial equalization payments will decrease by 67 million francs year-on-year to CHF 5.2 billion for 2021.</t>
  </si>
  <si>
    <t>https://www.admin.ch/gov/de/start/dokumentation/medienmitteilungen.msg-id-81083.html</t>
  </si>
  <si>
    <t>Funding for photovoltaic systems</t>
  </si>
  <si>
    <t>Funding will expand Swiss electricity production from solar energy through one time payment for small and large photovoltaic systems, feed in tariffs, and investment contributions.</t>
  </si>
  <si>
    <t>https://www.admin.ch/gov/de/start/dokumentation/medienmitteilungen.msg-id-81111.html ; https://www.admin.ch/gov/de/start/dokumentation/medienmitteilungen.msg-id-81068.html</t>
  </si>
  <si>
    <t>Humanitarian aid to Venezuela and the region.</t>
  </si>
  <si>
    <t>Switzerland will commit over CHF 12 million to humanitarian aid in Venezuela and the region. This is part of a long-term commitment that increases every year and adds to the amount of over USD 38 million allocated over the past four years</t>
  </si>
  <si>
    <t>https://www.admin.ch/gov/en/start/documentation/media-releases.msg-id-84028.html</t>
  </si>
  <si>
    <t>Increased access to KAE (reduced-hours compensation plan)</t>
  </si>
  <si>
    <t>People with low incomes have a higher entitlement to KAE retroactively from December 1, 2020 and until March 31, 2021. People who earn an income of up to CHF 3,470 on a full-time basis and complete absence from work receive 100 percent KAE. With an income of between CHF 3,470 and CHF 4,340, all employees receive CHF 3,470, which corresponds to a KAE of 80 - 100%</t>
  </si>
  <si>
    <t>https://www.admin.ch/gov/de/start/dokumentation/medienmitteilungen.msg-id-82046.html</t>
  </si>
  <si>
    <t>Increased supplementary loans</t>
  </si>
  <si>
    <t>Parliament approved supplementary loans amounting to around 14 billion to deal with the corona pandemic. Together with the measures already decided in the 2021 estimate, the corona expenditure in 2021 will thus currently increase to a total of 21 billion.</t>
  </si>
  <si>
    <t>https://www.admin.ch/gov/de/start/dokumentation/medienmitteilungen.msg-id-82841.html</t>
  </si>
  <si>
    <t>Information Platform Funding (finance.swiss)</t>
  </si>
  <si>
    <t>The federal government will support the creation of finance.swiss. This platform is aimed at an international audience in order to identify competitive advantages of using Switzerland as a business location in global competition.</t>
  </si>
  <si>
    <t>https://www.admin.ch/gov/de/start/dokumentation/medienmitteilungen.msg-id-81483.html</t>
  </si>
  <si>
    <t>Innosuisse</t>
  </si>
  <si>
    <t>The Suisse Innovation Program intends to specifically stimulate science-based innovation projects by small and medium-sized companies. The flagship initiative will give impetus to systemic innovations that are central to current economic and social challenges in Switzerland.</t>
  </si>
  <si>
    <t>https://www.admin.ch/gov/de/start/dokumentation/medienmitteilungen.msg-id-81902.html</t>
  </si>
  <si>
    <t>Innovation in Switzerland Program</t>
  </si>
  <si>
    <t>This impulse program aims to support SMEs and companies with a maximum of 500 employees in 2021 and 2022. The company's own contribution can be limited to 30% (instead of 50%) of the project costs and the cash contribution can be waived in individual cases. If additional external consulting services for riskier radical innovation projects are required in the project, the own contribution can be limited to 20% of the project costs.</t>
  </si>
  <si>
    <t>https://www.admin.ch/gov/de/start/dokumentation/medienmitteilungen.msg-id-81087.html</t>
  </si>
  <si>
    <t>Loan guarantee program</t>
  </si>
  <si>
    <t>The federal government will increase both its ability and volume to guarantee loans.</t>
  </si>
  <si>
    <t>https://www.admin.ch/gov/de/start/dokumentation/medienmitteilungen.msg-id-78684.html</t>
  </si>
  <si>
    <t>The government will back loans for SMEs, particularly those affected by COVID-19.</t>
  </si>
  <si>
    <t>The government will ensure that SMEs receive bridging loans from banks, so qualifying companies can receive loan amounts of up to 10% of sales capped at CHF 20 million. Amounts of CHF 0.5 million will be paid out to banks immediately.</t>
  </si>
  <si>
    <t>Loans to team sports and individual clubs</t>
  </si>
  <si>
    <t>The federal government will provide interest-free loans amounting to up to a quarter of individual clubs' operating expenses for the 2018 - 2019 season. The clubs must provide collateral in the amount of 25 percent of the loan. The purpose of these loans is to ensure club participation in matches.</t>
  </si>
  <si>
    <t>https://www.admin.ch/gov/de/start/dokumentation/medienmitteilungen/bundesrat.msg-id-80970.html</t>
  </si>
  <si>
    <t>Market premiums for hydropower</t>
  </si>
  <si>
    <t>Operators and owners of large Swiss hydropower plants can apply for a market premium for the electricity they produce between 2018 and 2022, which they demonstrably had to sell on the market below the prime cost.</t>
  </si>
  <si>
    <t>https://www.admin.ch/gov/de/start/dokumentation/medienmitteilungen.msg-id-81004.html</t>
  </si>
  <si>
    <t>Media transition membership/foundation press</t>
  </si>
  <si>
    <t>Indirect press funding will support membership and foundation press.</t>
  </si>
  <si>
    <t>https://www.admin.ch/gov/de/start/dokumentation/medienmitteilungen.msg-id-81064.html</t>
  </si>
  <si>
    <t>Media transition regional/local press</t>
  </si>
  <si>
    <t>Indirect press funding will support regional and local press.</t>
  </si>
  <si>
    <t>Media transition subscriptions</t>
  </si>
  <si>
    <t>Subscription costs for the Keystone-SDA news agency will continue to be covered until funds are depleted. *Note - archetypes as K1 because the primary purpose is for better communication about COVID-19</t>
  </si>
  <si>
    <t>New measures to reduce administrative burden</t>
  </si>
  <si>
    <t>Registration deregulation for employers and public employment service will expedite recruitment process for industries such as healthcare, agriculture, and logistics. There will be no need to submit proof of work for unemployment insurance until a month after COVID-19 Ordinance 2. Eligible people will receive a maximum of 120 additional daily allowances.</t>
  </si>
  <si>
    <t>https://www.admin.ch/gov/de/start/dokumentation/medienmitteilungen.msg-id-78573.html</t>
  </si>
  <si>
    <t>Pandemic support to India</t>
  </si>
  <si>
    <t>Switzerland is supporting India in its fight against COVID-19. Swiss Humanitarian Aid has sent several hundred oxygen concentrators and 50 respirators, worth about CHF 3 million, to assist hospitals in India.</t>
  </si>
  <si>
    <t>https://www.admin.ch/gov/en/start/documentation/media-releases.msg-id-83414.html</t>
  </si>
  <si>
    <t>Partial unemployment compensation</t>
  </si>
  <si>
    <t>Unemployment will be partially covered by the government for the time being.</t>
  </si>
  <si>
    <t>Quicker insurance coverage</t>
  </si>
  <si>
    <t>Temporary increase in coverage rates and simplification of value creation requirements so exporters can obtain their Swiss Export Risk Insurance coverage quicker.</t>
  </si>
  <si>
    <t>https://www.wbf.admin.ch/wbf/de/home/dokumentation/nsb-news_list.msg-id-80044.html</t>
  </si>
  <si>
    <t>Railway company support through loans</t>
  </si>
  <si>
    <t>One year interest bearing loan limits will increase from CHF 200 million to CHF 550 million to support Swiss Federal Railways in bridging an acute bottleneck.</t>
  </si>
  <si>
    <t>https://www.efd.admin.ch/efd/de/home/dokumentation/nsb-news_list.msg-id-79696.html</t>
  </si>
  <si>
    <t>Railway expansion</t>
  </si>
  <si>
    <t>The projects are part of the “Future Development of Railway Infrastructure” (ZEB) program approved by Parliament. They will improve and expand the Freiburg train station and the Gotthard base line.</t>
  </si>
  <si>
    <t>https://www.admin.ch/gov/de/start/dokumentation/medienmitteilungen.msg-id-81304.html</t>
  </si>
  <si>
    <t>Regulation changes to short-term work</t>
  </si>
  <si>
    <t>Short time work allowances will be provided to fixed-term employees, loss of work includes those in apprenticeships, and employees no longer have to cut from overtime first because they can benefit from short time allowances.</t>
  </si>
  <si>
    <t>Supply of mRNA vaccine for the Swiss population in 2022</t>
  </si>
  <si>
    <t>The federal government has signed another contract with the biotech firm Moderna. This will ensure a sufficient supply of mRNA vaccine for the Swiss population in 2022. The new contract provides for the delivery of a total of 7 million doses in early 2022.</t>
  </si>
  <si>
    <t>https://www.admin.ch/gov/en/start/documentation/media-releases.msg-id-83416.html</t>
  </si>
  <si>
    <t>Support will go towards securing loans to Swiss airlines and aviation related businesses at national airports.</t>
  </si>
  <si>
    <t>https://www.admin.ch/gov/en/start/documentation/media-releases.msg-id-78944.html</t>
  </si>
  <si>
    <t>Support for cancelled events</t>
  </si>
  <si>
    <t>Costs incurred for events that have been cancelled due to headcount regulations or other reasons will be partially covered by the government.</t>
  </si>
  <si>
    <t>Support for canton hardship cases</t>
  </si>
  <si>
    <t>Cantonal hardship aid will be provided to companies, particularly those in the event industry's value chain, showmen, service providers in the travel industry and tourism Companies. The federal government will provide 50 percent of the canyons' expenses for these hardship cases.</t>
  </si>
  <si>
    <t>https://www.admin.ch/gov/de/start/dokumentation/medienmitteilungen/bundesrat.msg-id-80986.html</t>
  </si>
  <si>
    <t>Extension of maximum period for receiving short-term work compensation from 12 to 18 months. Companies can receive the government's support from September 1, 2020 to December 31, 2021.</t>
  </si>
  <si>
    <t>https://www.wbf.admin.ch/wbf/de/home/dokumentation/nsb-news_list.msg-id-79716.html</t>
  </si>
  <si>
    <t>Support for public transport companies</t>
  </si>
  <si>
    <t>Retain solvency of public transport and rail freight companies during pandemic induced slump. Support will include addressing regional passenger transport, local transport, rail freight transport, and railway infrastructure.</t>
  </si>
  <si>
    <t>https://www.admin.ch/gov/de/start/dokumentation/medienmitteilungen.msg-id-79707.html</t>
  </si>
  <si>
    <t>Support for self employed persons extension</t>
  </si>
  <si>
    <t>Affected self-employed persons will continue to be entitled to the coronavirus income replacement even though the support has expired for others. The group of beneficiaries has also expanded to include owners of AG or GmbH.</t>
  </si>
  <si>
    <t>https://www.admin.ch/gov/de/start/dokumentation/medienmitteilungen.msg-id-79685.html</t>
  </si>
  <si>
    <t>Support for sports clubs</t>
  </si>
  <si>
    <t>Professional and semi-professional clubs are now be able to receive à-fonds-perdu contributions in addition to loans. The clubs must meet strict requirements, namely sustained cuts in top wages and a waiver of dividends, the continuation of youth and women promotion at least at the previous level, and complete transparency about the use of the funds.</t>
  </si>
  <si>
    <t>Swiss Humanitarian Aid - Indonesia</t>
  </si>
  <si>
    <t>Swiss Humanitarian Aid sent 600 oxygen concentrators to Jakarta on Saturday, with a total value of nearly CHF 1 million.</t>
  </si>
  <si>
    <t>https://www.admin.ch/gov/en/start/documentation/media-releases.msg-id-84529.html</t>
  </si>
  <si>
    <t>Swiss Humanitarian Aid - Mongolia</t>
  </si>
  <si>
    <t>Swiss Humanitarian Aid sent 40 respirators and 45 oxygen concentrators to Ulaanbaatar with a total value of around CHF 850,000.</t>
  </si>
  <si>
    <t>https://www.admin.ch/gov/en/start/documentation/media-releases.msg-id-84416.html</t>
  </si>
  <si>
    <t>Swiss Humanitarian Aid - Thailand</t>
  </si>
  <si>
    <t>Swiss Humanitarian Aid dispatched 100 respirators and more than a million antigen tests to Bangkok.</t>
  </si>
  <si>
    <t>https://www.admin.ch/gov/en/start/documentation/media-releases.msg-id-84556.html</t>
  </si>
  <si>
    <t>Swiss Humanitarian Aid - Tunis</t>
  </si>
  <si>
    <t>Swiss Humanitarian Aid dispatched 15 respirators and 60 oxygen concentrators to Tunis this Friday, with a total value of nearly CHF 335,000.</t>
  </si>
  <si>
    <t>https://www.admin.ch/gov/en/start/documentation/media-releases.msg-id-84467.html</t>
  </si>
  <si>
    <t>Swiss Humanitarian Aid - Vietnam</t>
  </si>
  <si>
    <t>Swiss Humanitarian Aid is sending 30 ventilators, 500,000 antigen tests and 280,000 medical face masks to the country, which has been hit hard by the virus. The consignment includes 5 million francs' worth of relief supplies.</t>
  </si>
  <si>
    <t>https://www.admin.ch/gov/en/start/documentation/media-releases.msg-id-84675.html</t>
  </si>
  <si>
    <t>Unemployment Insurance Benefits</t>
  </si>
  <si>
    <t>Loosened regulation of unemployment insurance allowing for time frame extension for insured persons, the non-consideration of the accounting periods that experienced an over 85% decrease in short-term work between March 1, 2020 and August 31, 2020, short-time work compensation for vocational trainers responsible for training pupils, and procedure for short-time work. The changes will take effect on September 1, 2020.</t>
  </si>
  <si>
    <t>https://www.wbf.admin.ch/wbf/de/home/dokumentation/nsb-news_list.msg-id-80053.html</t>
  </si>
  <si>
    <t>Vaccine Rollout</t>
  </si>
  <si>
    <t xml:space="preserve">Switzerland passes four million doses of vaccine on to COVAX
</t>
  </si>
  <si>
    <t>https://www.admin.ch/gov/en/start/documentation/media-releases.msg-id-84254.html</t>
  </si>
  <si>
    <t>Taiwan</t>
  </si>
  <si>
    <t>1.1. Epidemic control cell phone monthly fee</t>
  </si>
  <si>
    <t>Monthly rental fee of 299 yuan per month for 3700 mobile phones used for epidemic control communications.</t>
  </si>
  <si>
    <t>TWD</t>
  </si>
  <si>
    <t>https://www.dgbas.gov.tw/public/Attachment/0421202554OM26LHO7.pdf ; https://www.dgbas.gov.tw/ct.asp?xItem=45308&amp;CtNode=6655&amp;mp=1</t>
  </si>
  <si>
    <t>First Supplementary Budget of the Central Government's Special Budget for Prevention and Relief of COVID-19</t>
  </si>
  <si>
    <t>1. National Communications Committee</t>
  </si>
  <si>
    <t>1.1. Epidemic control cell phone monthly fees and platform maintenance for 12 months</t>
  </si>
  <si>
    <t>Monthly rental fee of 299 yuan per month for 3360 mobile phones used for epidemic control communications for 12 months; epidemic prevention service platform maintenance costs are calculated at 1.48 million yuan per month for 12 months.</t>
  </si>
  <si>
    <t>https://www.dgbas.gov.tw/public/Attachment/162193424VTN8T5VB.pdf ; https://www.dgbas.gov.tw/ct.asp?xItem=47214&amp;CtNode=6722&amp;mp=1</t>
  </si>
  <si>
    <t>Third Supplementary Budget of the Central Government's Special Budget for Prevention and Relief of COVID-19</t>
  </si>
  <si>
    <t>1.1. Epidemic control cell phone monthly fees and platform maintenance for 6 months</t>
  </si>
  <si>
    <t>Monthly rental fee of 299 yuan per month for 3700 mobile phones used for epidemic control communications; epidemic prevention service platform maintenance costs are calculated at 1.48 million yuan per month.</t>
  </si>
  <si>
    <t>https://www.dgbas.gov.tw/public/Attachment/0721152031L3E5JF46.pdf ; https://www.dgbas.gov.tw/ct.asp?xItem=46041&amp;CtNode=6657&amp;mp=1</t>
  </si>
  <si>
    <t>Second Supplementary Budget of the Central Government's Special Budget for Prevention and Relief of COVID-19</t>
  </si>
  <si>
    <t>1.1.1. Indigenous Peoples Council: consumption subsidies</t>
  </si>
  <si>
    <t>Subsidies for consumption at indigenous-certified stores.</t>
  </si>
  <si>
    <t>https://www.dgbas.gov.tw/ct.asp?xItem=45167&amp;CtNode=6598&amp;mp=1 ; https://www.dgbas.gov.tw/public/Attachment/0226192147CA7EAUC2.pdf</t>
  </si>
  <si>
    <t>Special Budget of the Central Government for the Prevention, Treatment and Relief of COVID-19</t>
  </si>
  <si>
    <t>1. Director of the Executive Yuan</t>
  </si>
  <si>
    <t>1.1.2. Indigenous Peoples Council: business subsidies</t>
  </si>
  <si>
    <t>Subsidies for indigenous ethnic groups to participate in domestic and international trade fairs, economic and trade development.</t>
  </si>
  <si>
    <t>1.1.3. Indigenous Peoples Council: e-commerce</t>
  </si>
  <si>
    <t>Assisting aboriginal people with selling products on e-commerce platforms.</t>
  </si>
  <si>
    <t>1.2.1. Epidemic prevention notifications</t>
  </si>
  <si>
    <t>Coordinating with telecommunications companies to prepare various information according to the needs of epidemic prevention. Sending information to those who are isolated and quarantined at home. Sending notifications to quarantining and isolating people who have left their homes, and their management personnel; and sending notifications to specific targets such as foreign arrivals and those who have been to warning areas.</t>
  </si>
  <si>
    <t>https://www.dgbas.gov.tw/public/Attachment/162193424VTN8T5VB.pdf ; https://www.dgbas.gov.tw/ct.asp?xItem=47214&amp;CtNode=6722&amp;mp=2</t>
  </si>
  <si>
    <t>https://www.dgbas.gov.tw/public/Attachment/0721152031L3E5JF46.pdf ; https://www.dgbas.gov.tw/ct.asp?xItem=46041&amp;CtNode=6657&amp;mp=2</t>
  </si>
  <si>
    <t>1.2.1. Hakka Committee: exhibitions and marketing</t>
  </si>
  <si>
    <t>Hakka industry exhibitions and related marketing activities, towards revitalizing the Kezhuang industry and driving the tourism and industrial development of Kezhuang</t>
  </si>
  <si>
    <t>1.2.1. Text alert and information system</t>
  </si>
  <si>
    <t>Coordinating the preparation of various information in accordance with the needs of epidemic prevention; sending interactive care messages to self-isolation and quarantine patients; sending messages to self-isolation and quarantine patients and their managers who had left the quarantine premises; and sending informational messages to specific targets such as foreign arrivals and those who have visited high-risk sites, etc.</t>
  </si>
  <si>
    <t>https://www.dgbas.gov.tw/public/Attachment/0421202554OM26LHO7.pdf ; https://www.dgbas.gov.tw/ct.asp?xItem=45308&amp;CtNode=6655&amp;mp=2</t>
  </si>
  <si>
    <t>1.2.2. Hakka Committee: travel vouchers</t>
  </si>
  <si>
    <t>Issuance of electronic travel vouchers to subsidize domestic and foreign travellers to visit Hak Chong</t>
  </si>
  <si>
    <t>1.2.2. Mobile tracking system</t>
  </si>
  <si>
    <t>Locating cell phones held by home quarantine patients, and tracking the traces of cell phones of suspected infected patients.</t>
  </si>
  <si>
    <t>https://www.dgbas.gov.tw/public/Attachment/0421202554OM26LHO7.pdf ; https://www.dgbas.gov.tw/ct.asp?xItem=45308&amp;CtNode=6655&amp;mp=3</t>
  </si>
  <si>
    <t>1.2.2. Quarantine notifications and tracking</t>
  </si>
  <si>
    <t>Tracking epidemic prevention mobile phones held by home quarantining individuals as well as the private mobile phone numbers of suspected infected persons.</t>
  </si>
  <si>
    <t>https://www.dgbas.gov.tw/public/Attachment/162193424VTN8T5VB.pdf ; https://www.dgbas.gov.tw/ct.asp?xItem=47214&amp;CtNode=6722&amp;mp=3</t>
  </si>
  <si>
    <t>Preparing information, sending epidemic prevention notifications to those in self-isolation and quarantine, and tracking epidemic prevention mobile phones held by home quarantining individuals as well as the private mobile phone numbers of suspected infected persons.</t>
  </si>
  <si>
    <t>https://www.dgbas.gov.tw/public/Attachment/0721152031L3E5JF46.pdf ; https://www.dgbas.gov.tw/ct.asp?xItem=46041&amp;CtNode=6657&amp;mp=3</t>
  </si>
  <si>
    <t>1.3. Broadband communication for remote quarantine facilities</t>
  </si>
  <si>
    <t>Broadband data communication for 8 remote quarantine facilities for 180 days at a cost of 11,823 yuan per day.</t>
  </si>
  <si>
    <t>https://www.dgbas.gov.tw/public/Attachment/0421202554OM26LHO7.pdf ; https://www.dgbas.gov.tw/ct.asp?xItem=45308&amp;CtNode=6655&amp;mp=4</t>
  </si>
  <si>
    <t>1.3. Broadband for remote isolation and quarantine facilities</t>
  </si>
  <si>
    <t>Costs of providing broadband internet access at remote isolation and quarantine facilities ($11,823*181 days*8 locations).</t>
  </si>
  <si>
    <t>https://www.dgbas.gov.tw/public/Attachment/162193424VTN8T5VB.pdf ; https://www.dgbas.gov.tw/ct.asp?xItem=47214&amp;CtNode=6722&amp;mp=4</t>
  </si>
  <si>
    <t>1.3.1.1. National Communications Committee: mobile phone purchase</t>
  </si>
  <si>
    <t>Purchase of special mobile phones for epidemic control (including software installation) and monthly rent</t>
  </si>
  <si>
    <t>1.3.1.1. National Communications Committee: service platform</t>
  </si>
  <si>
    <t>Establishment of epidemic prevention service platform: monitoring database, mobile tracking</t>
  </si>
  <si>
    <t>1.3.2.1. National Communications Committee: SMS</t>
  </si>
  <si>
    <t>Coordinating with telecommunication companies to prepare data and send SMS according to the needs of epidemic prevention</t>
  </si>
  <si>
    <t>1.3.2.2. National Communications Committee: mobile tracking</t>
  </si>
  <si>
    <t>Locating the mobile phone numbers of quarantined persons at home and tracking the mobile phone numbers of incoming persons in infected areas.</t>
  </si>
  <si>
    <t>1.3.3. National Communications Committee: network reception</t>
  </si>
  <si>
    <t>Improvement of network reception in remote quarantine facilities, including broadband network installation and setup and data communication costs.</t>
  </si>
  <si>
    <t>1.4.1. TV subsidy for epidemic prevention broadcasting</t>
  </si>
  <si>
    <t>Subsidy for wireless and satellite TV channel operators to cover the direct labour cost of disseminating epidemic prevention information (24,000 yuan * 12 months * 218 channels).</t>
  </si>
  <si>
    <t>https://www.dgbas.gov.tw/public/Attachment/162193424VTN8T5VB.pdf ; https://www.dgbas.gov.tw/ct.asp?xItem=47214&amp;CtNode=6722&amp;mp=5</t>
  </si>
  <si>
    <t>New discretionary subsidy for wireless and satellite TV channel operators to cover the direct labour cost of disseminating epidemic prevention information (24,000 yuan * 17 months * 221 channels).</t>
  </si>
  <si>
    <t>https://www.dgbas.gov.tw/public/Attachment/0721152031L3E5JF46.pdf ; https://www.dgbas.gov.tw/ct.asp?xItem=46041&amp;CtNode=6657&amp;mp=5</t>
  </si>
  <si>
    <t>1.4.2. Radio subsidy for epidemic prevention broadcasting</t>
  </si>
  <si>
    <t>Subsidy for radio stations to assist in broadcasting epidemic prevention information (3,000 yuan * 12 months * 178 stations).</t>
  </si>
  <si>
    <t>https://www.dgbas.gov.tw/public/Attachment/162193424VTN8T5VB.pdf ; https://www.dgbas.gov.tw/ct.asp?xItem=47214&amp;CtNode=6722&amp;mp=6</t>
  </si>
  <si>
    <t>New discretionary subsidy for radio stations to assist in broadcasting epidemic prevention information (3,000 yuan * 17 months * 175 stations).</t>
  </si>
  <si>
    <t>https://www.dgbas.gov.tw/public/Attachment/0721152031L3E5JF46.pdf ; https://www.dgbas.gov.tw/ct.asp?xItem=46041&amp;CtNode=6657&amp;mp=6</t>
  </si>
  <si>
    <t>1.5. Epidemic prevention SMS system</t>
  </si>
  <si>
    <t>SMS system for epidemic prevention and control, including the cost of sending out SMS messages, temporary storage, and the cost of coordinating with relevant authorities for the purpose of epidemic prevention and control (based on an estimated 8 billion SMS messages at 0.1 yuan per message).</t>
  </si>
  <si>
    <t>https://www.dgbas.gov.tw/public/Attachment/162193424VTN8T5VB.pdf ; https://www.dgbas.gov.tw/ct.asp?xItem=47214&amp;CtNode=6722&amp;mp=7</t>
  </si>
  <si>
    <t>10.1. Digital lottery dealer subsidy</t>
  </si>
  <si>
    <t>Subsidy for digital lottery dealers affected by the epidemic to reduce their operating burden (based on 5,422 employees at 10,000 yuan per person per month for 3 months).</t>
  </si>
  <si>
    <t>https://www.dgbas.gov.tw/public/Attachment/0421202554OM26LHO7.pdf ; https://www.dgbas.gov.tw/ct.asp?xItem=45308&amp;CtNode=6655&amp;mp=93</t>
  </si>
  <si>
    <t>10. Ministry of Finance</t>
  </si>
  <si>
    <t>10.1. Emergency protective clothing and disinfectant procurement</t>
  </si>
  <si>
    <t>Procurement of protective clothing and disinfectant for emergency response (based on 20,000 pieces of protective clothing at 290 yuan per piece and 31,818 litres of Class IV amines at 132 yuan per litre).</t>
  </si>
  <si>
    <t>https://www.dgbas.gov.tw/public/Attachment/162193424VTN8T5VB.pdf ; https://www.dgbas.gov.tw/ct.asp?xItem=47214&amp;CtNode=6722&amp;mp=126</t>
  </si>
  <si>
    <t>10. Environmental Protection Agency</t>
  </si>
  <si>
    <t>10.2. Analog lottery dealer subsidy</t>
  </si>
  <si>
    <t>Subsidies for analog lottery dealers affected by the epidemic to reduce their operating burden (calculated on the basis of 37,288 persons at 3,000 yuan per person per month for 3 months).</t>
  </si>
  <si>
    <t>https://www.dgbas.gov.tw/public/Attachment/0421202554OM26LHO7.pdf ; https://www.dgbas.gov.tw/ct.asp?xItem=45308&amp;CtNode=6655&amp;mp=94</t>
  </si>
  <si>
    <t>10.2.1. Quarantine epidemic prevention waste disposal</t>
  </si>
  <si>
    <t>Cleaning up epidemic prevention waste at centralized quarantine sites, waste collection points and confirmed infected households' residences (based on a collection and transportation fee of 1,500 yuan per trip for 14,400 points, a transportation fee of 2,000 yuan per trip for 7,200 trips, a waste disposal fee of 60,000 yuan per tonne for 3,150 tonnes, and an outlying island shipping fee of 12,600 to 35,000 yuan per trip for 2 trips per month).</t>
  </si>
  <si>
    <t>https://www.dgbas.gov.tw/public/Attachment/162193424VTN8T5VB.pdf ; https://www.dgbas.gov.tw/ct.asp?xItem=47214&amp;CtNode=6722&amp;mp=127</t>
  </si>
  <si>
    <t>10.2.2. Local government home isolation, quarantine and resettlement site waste disposal</t>
  </si>
  <si>
    <t>Subsidies to local governments for the clean-up of waste from home isolation, quarantine and designated resettlement sites (based on a clean-up service fee of 400 yuan per person for 450,000 people).</t>
  </si>
  <si>
    <t>https://www.dgbas.gov.tw/public/Attachment/162193424VTN8T5VB.pdf ; https://www.dgbas.gov.tw/ct.asp?xItem=47214&amp;CtNode=6722&amp;mp=128</t>
  </si>
  <si>
    <t>10.3.1. Procurement of epidemic prevention (large-scale disinfection) materials</t>
  </si>
  <si>
    <t>Procurement of epidemic prevention materials such as masks, bleach, backpack sprayers, vehicle-mounted sprayers and gloves (based on 4 yuan per mask, 75,000 pieces; 16 yuan per litre of bleach, 150,000 litres; 5,000 to 20,000 yuan per backpack sprayer, 160 units; 23,000 to 80,000 yuan per vehicle-mounted sprayer, 80 units; and 300 yuan per box of gloves, 3,000 boxes).</t>
  </si>
  <si>
    <t>https://www.dgbas.gov.tw/public/Attachment/162193424VTN8T5VB.pdf ; https://www.dgbas.gov.tw/ct.asp?xItem=47214&amp;CtNode=6722&amp;mp=129</t>
  </si>
  <si>
    <t>10.3.2. Outdoor public disinfection operations</t>
  </si>
  <si>
    <t>Commissioning the diseases vector control industry to conduct outdoor public disinfection and spraying operations (based on 4,000 yuan per shift for 1,000 shifts).</t>
  </si>
  <si>
    <t>https://www.dgbas.gov.tw/public/Attachment/162193424VTN8T5VB.pdf ; https://www.dgbas.gov.tw/ct.asp?xItem=47214&amp;CtNode=6722&amp;mp=130</t>
  </si>
  <si>
    <t>10.4.1. Environmental disinfection waste disposal in areas with confirmed cases</t>
  </si>
  <si>
    <t>Grant provided to cleaning workers who perform environmental disinfection and epidemic prevention waste collection and transportation in areas where confirmed cases occur (based on an overtime rate of 200 yuan per hour for 75,000 hours).</t>
  </si>
  <si>
    <t>https://www.dgbas.gov.tw/public/Attachment/162193424VTN8T5VB.pdf ; https://www.dgbas.gov.tw/ct.asp?xItem=47214&amp;CtNode=6722&amp;mp=131</t>
  </si>
  <si>
    <t>10.4.2. Epidemic prevention waste removal and disinfection incentives</t>
  </si>
  <si>
    <t>Incentives for frontline environmental cleaners to engage in epidemic prevention waste removal and environmental disinfection.</t>
  </si>
  <si>
    <t>https://www.dgbas.gov.tw/public/Attachment/162193424VTN8T5VB.pdf ; https://www.dgbas.gov.tw/ct.asp?xItem=47214&amp;CtNode=6722&amp;mp=132</t>
  </si>
  <si>
    <t>11.1.1. Administration: Labour Relief Loan interest subsidy</t>
  </si>
  <si>
    <t>Administrative operating costs for processing the interest subsidy for labour relief loans.</t>
  </si>
  <si>
    <t>https://www.dgbas.gov.tw/public/Attachment/0421202554OM26LHO7.pdf ; https://www.dgbas.gov.tw/ct.asp?xItem=45308&amp;CtNode=6655&amp;mp=95</t>
  </si>
  <si>
    <t>11. Ministry of Labor</t>
  </si>
  <si>
    <t>11.1.2. First year of Labour Relief Loan interest subsidy</t>
  </si>
  <si>
    <t>First year of interest subsidy for the Labour Relief Loan, calculated at an annual interest rate of 1.845%, with a maximum loan amount of 100,000 yuan per person.</t>
  </si>
  <si>
    <t>https://www.dgbas.gov.tw/public/Attachment/0421202554OM26LHO7.pdf ; https://www.dgbas.gov.tw/ct.asp?xItem=45308&amp;CtNode=6655&amp;mp=96</t>
  </si>
  <si>
    <t>11.2.1. Administration: self-employed and uncertain workers subsidy</t>
  </si>
  <si>
    <t>Administrative and operational costs for the processing of subsidies for self-employed workers and workers without certain employers affected by the epidemic.</t>
  </si>
  <si>
    <t>https://www.dgbas.gov.tw/public/Attachment/0421202554OM26LHO7.pdf ; https://www.dgbas.gov.tw/ct.asp?xItem=45308&amp;CtNode=6655&amp;mp=97</t>
  </si>
  <si>
    <t>11.2.2. Self-employed and uncertain workers subsidy</t>
  </si>
  <si>
    <t>Subsidy of the living expenses of self-employed workers and workers with uncertain employers affected by the epidemic (calculated at 10,000 yuan per person per month for three months).</t>
  </si>
  <si>
    <t>https://www.dgbas.gov.tw/public/Attachment/0421202554OM26LHO7.pdf ; https://www.dgbas.gov.tw/ct.asp?xItem=45308&amp;CtNode=6655&amp;mp=98</t>
  </si>
  <si>
    <t>2. Self-isolation subsidy</t>
  </si>
  <si>
    <t>Additional subsidies for local governments to provide various services for self-isolating individuals 638,550 service packages, 1,000 yuan per piece).</t>
  </si>
  <si>
    <t>https://www.dgbas.gov.tw/public/Attachment/0721152031L3E5JF46.pdf ; https://www.dgbas.gov.tw/ct.asp?xItem=46041&amp;CtNode=6657&amp;mp=7</t>
  </si>
  <si>
    <t>2. Ministry of the Interior</t>
  </si>
  <si>
    <t>2.1. Home quarantine subsidy</t>
  </si>
  <si>
    <t>Subsidies to local governments for various service measures for home-based quarantine patients, based on 111,200 cases at $1,000 each.</t>
  </si>
  <si>
    <t>https://www.dgbas.gov.tw/public/Attachment/0421202554OM26LHO7.pdf ; https://www.dgbas.gov.tw/ct.asp?xItem=45308&amp;CtNode=6655&amp;mp=5</t>
  </si>
  <si>
    <t>2.1.1. Community vaccination list tracking</t>
  </si>
  <si>
    <t>Cooperating with the Epidemic Center in the tracking of community vaccination lists.</t>
  </si>
  <si>
    <t>https://www.dgbas.gov.tw/public/Attachment/162193424VTN8T5VB.pdf ; https://www.dgbas.gov.tw/ct.asp?xItem=47214&amp;CtNode=6722&amp;mp=8</t>
  </si>
  <si>
    <t>2.1.1. Tracking list</t>
  </si>
  <si>
    <t>Cooperating with the epidemic center to handle the community epidemic prevention tracking list</t>
  </si>
  <si>
    <t>2.1.2. Local government subsidy for home quarantine services</t>
  </si>
  <si>
    <t>Subsidizing local governments for various service measures for home quarantine patients (based on 28,834 cases at 600 yuan each).</t>
  </si>
  <si>
    <t>https://www.dgbas.gov.tw/public/Attachment/162193424VTN8T5VB.pdf ; https://www.dgbas.gov.tw/ct.asp?xItem=47214&amp;CtNode=6722&amp;mp=9</t>
  </si>
  <si>
    <t>2.1.2. Quarantine subsidies</t>
  </si>
  <si>
    <t>Subsidies to local governments for various services relating to the home quarantine system.</t>
  </si>
  <si>
    <t>2.2.1. Airport and port quarantine support</t>
  </si>
  <si>
    <t>Support for airport and port quarantine operations.</t>
  </si>
  <si>
    <t>https://www.dgbas.gov.tw/public/Attachment/0421202554OM26LHO7.pdf ; https://www.dgbas.gov.tw/ct.asp?xItem=45308&amp;CtNode=6655&amp;mp=6</t>
  </si>
  <si>
    <t>2.2.1. Quarantine site assistance</t>
  </si>
  <si>
    <t>Assisting in the duties of quarantine sites and handling quarantine prevention and quarantine operations.</t>
  </si>
  <si>
    <t>https://www.dgbas.gov.tw/public/Attachment/162193424VTN8T5VB.pdf ; https://www.dgbas.gov.tw/ct.asp?xItem=47214&amp;CtNode=6722&amp;mp=10</t>
  </si>
  <si>
    <t>2.2.1. Quarantine: airports and ports</t>
  </si>
  <si>
    <t>Supporting quarantine operations at airports and ports.</t>
  </si>
  <si>
    <t>2.2.2. Overtime payments for epidemic prevention personnel</t>
  </si>
  <si>
    <t>Overtime and incentive payments for overtime and essential service personnel required to perform epidemic prevention work.</t>
  </si>
  <si>
    <t>https://www.dgbas.gov.tw/public/Attachment/162193424VTN8T5VB.pdf ; https://www.dgbas.gov.tw/ct.asp?xItem=47214&amp;CtNode=6722&amp;mp=11</t>
  </si>
  <si>
    <t>2.2.2. Quarantine site</t>
  </si>
  <si>
    <t>Assistance with quarantine site duties.</t>
  </si>
  <si>
    <t>2.2.2. Quarantine site duties</t>
  </si>
  <si>
    <t>Assistance for quarantine site duties.</t>
  </si>
  <si>
    <t>https://www.dgbas.gov.tw/public/Attachment/0421202554OM26LHO7.pdf ; https://www.dgbas.gov.tw/ct.asp?xItem=45308&amp;CtNode=6655&amp;mp=7</t>
  </si>
  <si>
    <t>2.2.3. Contact tracing for confirmed patients</t>
  </si>
  <si>
    <t>Conducting contact history review for confirmed patients (5,000 yuan per case for 10,000 cases).</t>
  </si>
  <si>
    <t>https://www.dgbas.gov.tw/public/Attachment/162193424VTN8T5VB.pdf ; https://www.dgbas.gov.tw/ct.asp?xItem=47214&amp;CtNode=6722&amp;mp=12</t>
  </si>
  <si>
    <t>2.3. Overtime payments for epidemic prevention in port areas</t>
  </si>
  <si>
    <t>Overtime and incentive payments to perform epidemic prevention duties in port areas and to transport suspected or confirmed patients.</t>
  </si>
  <si>
    <t>https://www.dgbas.gov.tw/public/Attachment/162193424VTN8T5VB.pdf ; https://www.dgbas.gov.tw/ct.asp?xItem=47214&amp;CtNode=6722&amp;mp=13</t>
  </si>
  <si>
    <t>2.3. Travel analysis system</t>
  </si>
  <si>
    <t>Building a passenger reservation and itinerary analysis system.</t>
  </si>
  <si>
    <t>https://www.dgbas.gov.tw/public/Attachment/0421202554OM26LHO7.pdf ; https://www.dgbas.gov.tw/ct.asp?xItem=45308&amp;CtNode=6655&amp;mp=8</t>
  </si>
  <si>
    <t>2.3.1. Entry and exit inspection</t>
  </si>
  <si>
    <t>Implementation of the entry and exit inspection, management of the flow of people, and tracking work on the border line.</t>
  </si>
  <si>
    <t>2.3.2. Equipment purchase</t>
  </si>
  <si>
    <t>Purchase of epidemic analysis, statistics and storage equipment.</t>
  </si>
  <si>
    <t>2.4.1. Overtime payments for epidemic prevention at borders</t>
  </si>
  <si>
    <t>Overtime and bonus payments for performing border entry and exit inspections and immigration inspections, reception and repatriation work for epidemic prevention purposes.</t>
  </si>
  <si>
    <t>https://www.dgbas.gov.tw/public/Attachment/162193424VTN8T5VB.pdf ; https://www.dgbas.gov.tw/ct.asp?xItem=47214&amp;CtNode=6722&amp;mp=14</t>
  </si>
  <si>
    <t>2.4.2. Medical examinations for repatriation and deportation</t>
  </si>
  <si>
    <t>Medical examinations for epidemic prevention during repatriation and deportation of foreigners and migrants.</t>
  </si>
  <si>
    <t>https://www.dgbas.gov.tw/public/Attachment/162193424VTN8T5VB.pdf ; https://www.dgbas.gov.tw/ct.asp?xItem=47214&amp;CtNode=6722&amp;mp=15</t>
  </si>
  <si>
    <t>3.1. Materials in schools</t>
  </si>
  <si>
    <t>Providing high schools, lower secondary schools, kindergartens and experimental education institutions with masks, disinfectant alcohol, and other epidemic prevention materials.</t>
  </si>
  <si>
    <t>3. Ministry of Education</t>
  </si>
  <si>
    <t>3.1.1. Central educational network expansion</t>
  </si>
  <si>
    <t>Backbone network bandwidth and equipment expansion for the Taiwan Academic Network (TANet) Educational Network Center.</t>
  </si>
  <si>
    <t>https://www.dgbas.gov.tw/public/Attachment/0421202554OM26LHO7.pdf ; https://www.dgbas.gov.tw/ct.asp?xItem=45308&amp;CtNode=6655&amp;mp=9</t>
  </si>
  <si>
    <t>3.1.1. Epidemic prevention materials for schools</t>
  </si>
  <si>
    <t>Epidemic prevention materials such as masks and sanitizing alcohol for schools up to upper secondary level, kindergartens, experimental education institutions and national examination centers.</t>
  </si>
  <si>
    <t>https://www.dgbas.gov.tw/public/Attachment/162193424VTN8T5VB.pdf ; https://www.dgbas.gov.tw/ct.asp?xItem=47214&amp;CtNode=6722&amp;mp=16</t>
  </si>
  <si>
    <t>3.1.1. Sports industry subsidy: employee salaries</t>
  </si>
  <si>
    <t>Subsidies to cover employees' salaries in the sports gaming industry, sports media or information publishing industry, as well as sports brokers, management consultants, and administrative management industries (based on 40% of each employee's salary, estimated total of about 3,800 people, and a monthly ceiling of 20,000 yuan; calculated for 6 months).</t>
  </si>
  <si>
    <t>https://www.dgbas.gov.tw/public/Attachment/0721152031L3E5JF46.pdf ; https://www.dgbas.gov.tw/ct.asp?xItem=46041&amp;CtNode=6657&amp;mp=8</t>
  </si>
  <si>
    <t>3.1.2. Epidemic prevention materials subsidy for colleges and universities.</t>
  </si>
  <si>
    <t>Subsidizing colleges and universities to purchase masks, alcohol, and other epidemic prevention materials.</t>
  </si>
  <si>
    <t>https://www.dgbas.gov.tw/public/Attachment/162193424VTN8T5VB.pdf ; https://www.dgbas.gov.tw/ct.asp?xItem=47214&amp;CtNode=6722&amp;mp=17</t>
  </si>
  <si>
    <t>3.1.2. Regional educational network expansion</t>
  </si>
  <si>
    <t>Backbone network bandwidth and equipment expansion for the 13 Regional Network Centers of the Taiwan Academic Network (TANet).</t>
  </si>
  <si>
    <t>https://www.dgbas.gov.tw/public/Attachment/0421202554OM26LHO7.pdf ; https://www.dgbas.gov.tw/ct.asp?xItem=45308&amp;CtNode=6655&amp;mp=10</t>
  </si>
  <si>
    <t>3.1.2. Sports industry subsidy: working capital</t>
  </si>
  <si>
    <t>Subsidies to cover working capital in the sports gaming industry, sports media or information publishing industry, as well as sports brokers, management consultants, and administrative management industries (estimated total of about 3,800 people, with a subsidy of 10,000 yuan per person).</t>
  </si>
  <si>
    <t>https://www.dgbas.gov.tw/public/Attachment/0721152031L3E5JF46.pdf ; https://www.dgbas.gov.tw/ct.asp?xItem=46041&amp;CtNode=6657&amp;mp=9</t>
  </si>
  <si>
    <t>3.1.3. Main notes educational network expansion</t>
  </si>
  <si>
    <t>Fibre optic network equipment and module expansion for the 4 main nodes of the Taiwan Academic Network (TANet).</t>
  </si>
  <si>
    <t>https://www.dgbas.gov.tw/public/Attachment/0421202554OM26LHO7.pdf ; https://www.dgbas.gov.tw/ct.asp?xItem=45308&amp;CtNode=6655&amp;mp=11</t>
  </si>
  <si>
    <t>3.1.3.1. Expanding online learning services and content</t>
  </si>
  <si>
    <t>Expanding online learning services and e-learning content; purchasing servers, storage equipment, information security equipment, and cloud storage services.</t>
  </si>
  <si>
    <t>https://www.dgbas.gov.tw/public/Attachment/162193424VTN8T5VB.pdf ; https://www.dgbas.gov.tw/ct.asp?xItem=47214&amp;CtNode=6722&amp;mp=18</t>
  </si>
  <si>
    <t>3.1.3.2. Online learning network and devices subsidy for disadvantaged students</t>
  </si>
  <si>
    <t>Subsidy for the mobile network and devices needed by economically disadvantaged students to study at home without classes.</t>
  </si>
  <si>
    <t>https://www.dgbas.gov.tw/public/Attachment/162193424VTN8T5VB.pdf ; https://www.dgbas.gov.tw/ct.asp?xItem=47214&amp;CtNode=6722&amp;mp=19</t>
  </si>
  <si>
    <t>3.2. Materials in after-school and other programs</t>
  </si>
  <si>
    <t>Providing after-school care service centers and short-term tutoring classes for lower, middle and high school students with masks, disinfectant alcohol, and other anti-epidemic materials.</t>
  </si>
  <si>
    <t>3.2.1. Sports industry subsidy</t>
  </si>
  <si>
    <t>Subsidy for the salaries and operating costs of employees in the sports business (based on the estimated number of employees and practitioners employed by eligible businesses during the three-month period from May to July 2021, calculated at 40,000 yuan per person, and subsidized once).</t>
  </si>
  <si>
    <t>https://www.dgbas.gov.tw/public/Attachment/162193424VTN8T5VB.pdf ; https://www.dgbas.gov.tw/ct.asp?xItem=47214&amp;CtNode=6722&amp;mp=20</t>
  </si>
  <si>
    <t>3.2.1. Sports lottery dealer salary subsidy</t>
  </si>
  <si>
    <t>Subsidy of 3 months each, 10,000 yuan per month on average, for salaries and property rentals, to a number of sports lottery dealers estimated to be more than 1,600.</t>
  </si>
  <si>
    <t>https://www.dgbas.gov.tw/public/Attachment/0421202554OM26LHO7.pdf ; https://www.dgbas.gov.tw/ct.asp?xItem=45308&amp;CtNode=6655&amp;mp=12</t>
  </si>
  <si>
    <t>3.2.1. Study abroad service industry subsidy: administration</t>
  </si>
  <si>
    <t>Administrative work and review of the subsidy plan for the study abroad service industry.</t>
  </si>
  <si>
    <t>https://www.dgbas.gov.tw/public/Attachment/0721152031L3E5JF46.pdf ; https://www.dgbas.gov.tw/ct.asp?xItem=46041&amp;CtNode=6657&amp;mp=10</t>
  </si>
  <si>
    <t>3.2.2. Community college subsidy</t>
  </si>
  <si>
    <t>Funding for community college staff salaries, operating costs, and lecturer compensation subsidies: 54,000 yuan (based on the estimated number of eligible lecturers for the three-month period from May to July 2021, calculated at a maximum of 40,000 yuan per person; in addition, based on the number of community colleges, the amount of funding required for salary and rent of each venue is calculated at 500,000 yuan per college).</t>
  </si>
  <si>
    <t>https://www.dgbas.gov.tw/public/Attachment/162193424VTN8T5VB.pdf ; https://www.dgbas.gov.tw/ct.asp?xItem=47214&amp;CtNode=6722&amp;mp=21</t>
  </si>
  <si>
    <t>3.2.2. Sports business subsidy</t>
  </si>
  <si>
    <t>Subsidies for salaries of employees, rent of property and interest subsidies on loans for the sports business (3 months, $10,000 per month on average, estimated to be more than 63,000 businesses).</t>
  </si>
  <si>
    <t>https://www.dgbas.gov.tw/public/Attachment/0421202554OM26LHO7.pdf ; https://www.dgbas.gov.tw/ct.asp?xItem=45308&amp;CtNode=6655&amp;mp=13</t>
  </si>
  <si>
    <t>3.2.2. Study abroad service industry subsidy: employee salaries</t>
  </si>
  <si>
    <t>Subsidy to cover the salaries of employees in the study abroad service industry (estimate of about 1,125 employees eligible for subsidies, 20,000 RMB per month on average, calculated for 6 months).</t>
  </si>
  <si>
    <t>https://www.dgbas.gov.tw/public/Attachment/0721152031L3E5JF46.pdf ; https://www.dgbas.gov.tw/ct.asp?xItem=46041&amp;CtNode=6657&amp;mp=11</t>
  </si>
  <si>
    <t>3.2.3. Study abroad service industry subsidy</t>
  </si>
  <si>
    <t>Subsidizing the salaries and operating costs of employees in the study abroad service industry (calculated based on the estimated number of employees employed by eligible businesses during the three-month period from May to July 2021, subject to a ceiling of 40,000 yuan per person).</t>
  </si>
  <si>
    <t>https://www.dgbas.gov.tw/public/Attachment/162193424VTN8T5VB.pdf ; https://www.dgbas.gov.tw/ct.asp?xItem=47214&amp;CtNode=6722&amp;mp=22</t>
  </si>
  <si>
    <t>3.2.3. Study abroad service industry subsidy: working capital</t>
  </si>
  <si>
    <t>Subsidy for the working capital of the study abroad service industry (estimate of about 695 employees eligible for the subsidy, with 10,000 yuan per person per quarter, calculated for 2 quarters).</t>
  </si>
  <si>
    <t>https://www.dgbas.gov.tw/public/Attachment/0721152031L3E5JF46.pdf ; https://www.dgbas.gov.tw/ct.asp?xItem=46041&amp;CtNode=6657&amp;mp=12</t>
  </si>
  <si>
    <t>3.2.4.1. Children's short-term classes and after-school child care subsidy</t>
  </si>
  <si>
    <t>Subsidy for short-term children's tutorial classes and after-school child care centers, covering staff salaries and operating costs (based on the estimated number of employees employed by the eligible operators during the three-month period from May to July 2021, calculated at 40,000 yuan per person for one subsidy).</t>
  </si>
  <si>
    <t>https://www.dgbas.gov.tw/public/Attachment/162193424VTN8T5VB.pdf ; https://www.dgbas.gov.tw/ct.asp?xItem=47214&amp;CtNode=6722&amp;mp=23</t>
  </si>
  <si>
    <t>3.2.4.2. Private kindergarten subsidy</t>
  </si>
  <si>
    <t>Private kindergarten staff salary and operating cost subsidies (based on the estimated number of staff employed by eligible operators during the three-month period from May to July 2021, subject to a ceiling of 40,000 yuan per person).</t>
  </si>
  <si>
    <t>https://www.dgbas.gov.tw/public/Attachment/162193424VTN8T5VB.pdf ; https://www.dgbas.gov.tw/ct.asp?xItem=47214&amp;CtNode=6722&amp;mp=24</t>
  </si>
  <si>
    <t>3.2.5. Subsidy for young children and students with physical and mental disabilities</t>
  </si>
  <si>
    <t>Subsidy for local children from age 2 to elementary school and families of students with physical and mental disabilities in the first three years of middle school, high school, and five-year college (based on the estimated cost of 10,000 yuan per child and eligible student with physical and mental disabilities).</t>
  </si>
  <si>
    <t>https://www.dgbas.gov.tw/public/Attachment/162193424VTN8T5VB.pdf ; https://www.dgbas.gov.tw/ct.asp?xItem=47214&amp;CtNode=6722&amp;mp=25</t>
  </si>
  <si>
    <t>3.2.5.1. Subsidy for school kitchen workers</t>
  </si>
  <si>
    <t>Subsidy for the salaries of kitchen workers in upper secondary schools and below affected by the epidemic (based on a three-month period, with an estimated ceiling of 20,000 yuan per person per month for affected kitchen workers).</t>
  </si>
  <si>
    <t>https://www.dgbas.gov.tw/public/Attachment/162193424VTN8T5VB.pdf ; https://www.dgbas.gov.tw/ct.asp?xItem=47214&amp;CtNode=6722&amp;mp=26</t>
  </si>
  <si>
    <t>3.2.5.2. Reimbursement to catering businesses providing to schools</t>
  </si>
  <si>
    <t>Reimbursement of materials for prepared meals for catering businesses providing food to schools (based on a population of customers of 1,273,000 and a meal cost of approximately 60 yuan).</t>
  </si>
  <si>
    <t>https://www.dgbas.gov.tw/public/Attachment/162193424VTN8T5VB.pdf ; https://www.dgbas.gov.tw/ct.asp?xItem=47214&amp;CtNode=6722&amp;mp=27</t>
  </si>
  <si>
    <t>3.2.6. Subsidies for university students financially affected by the epidemic</t>
  </si>
  <si>
    <t>Providing subsidies to institutions of higher education for relief measures for students whose families are financially affected by the epidemic (based on an estimated 2,400 students and 10,000 yuan per student).</t>
  </si>
  <si>
    <t>https://www.dgbas.gov.tw/public/Attachment/162193424VTN8T5VB.pdf ; https://www.dgbas.gov.tw/ct.asp?xItem=47214&amp;CtNode=6722&amp;mp=28</t>
  </si>
  <si>
    <t>3.3. Community college and educational institution subsidy</t>
  </si>
  <si>
    <t>Subsidies to community colleges and other educational institutions and industries to reduce operational burdens and alleviate hardships (3 months per institution, maximum $2 million). Includes subsidies for staff salaries and property rentals, etc.</t>
  </si>
  <si>
    <t>https://www.dgbas.gov.tw/public/Attachment/0421202554OM26LHO7.pdf ; https://www.dgbas.gov.tw/ct.asp?xItem=45308&amp;CtNode=6655&amp;mp=14</t>
  </si>
  <si>
    <t>3.3. Materials in colleges and universities</t>
  </si>
  <si>
    <t>Purchasing masks, alcohol and other anti-epidemic materials for colleges and universities.</t>
  </si>
  <si>
    <t>4.0. Ventilator development</t>
  </si>
  <si>
    <t>Additional donation to ITRI for the development, production and testing of a functional prototype of an invasive acute care ventilator based on the released documents of the marketed ventilator.</t>
  </si>
  <si>
    <t>https://www.dgbas.gov.tw/public/Attachment/0421202554OM26LHO7.pdf ; https://www.dgbas.gov.tw/ct.asp?xItem=45308&amp;CtNode=6655&amp;mp=15</t>
  </si>
  <si>
    <t>4. Ministry of Economic Affairs</t>
  </si>
  <si>
    <t>4.1. Supplementary R&amp;D subsidy</t>
  </si>
  <si>
    <t>Supplementary subsidies to the R&amp;D of manufacturers affected by the epidemic, in order to encourage companies to retain R&amp;D personnel, to maintain the existing R&amp;D scale and other required funds (the subsidy cases have been increased from the original estimated 110 cases to 254 cases).</t>
  </si>
  <si>
    <t>https://www.dgbas.gov.tw/public/Attachment/0721152031L3E5JF46.pdf ; https://www.dgbas.gov.tw/ct.asp?xItem=46041&amp;CtNode=6657&amp;mp=13</t>
  </si>
  <si>
    <t>4. Ministry of the Economy</t>
  </si>
  <si>
    <t>4.1.1. Prevention and treatment: development of molecular screening system</t>
  </si>
  <si>
    <t>Donation to the Industrial Technology Research Institute for the development of rapid molecular screening systems and other necessary experiments.</t>
  </si>
  <si>
    <t>4.1.1. Subsidy administration: business service industry</t>
  </si>
  <si>
    <t>Administrative work and review of subsidy applications for subsides of salaries and working capital for the business service industry affected by the epidemic.</t>
  </si>
  <si>
    <t>https://www.dgbas.gov.tw/public/Attachment/0421202554OM26LHO7.pdf ; https://www.dgbas.gov.tw/ct.asp?xItem=45308&amp;CtNode=6655&amp;mp=16</t>
  </si>
  <si>
    <t>4.1.1. Virus mutation tracking</t>
  </si>
  <si>
    <t>Tracking virus mutations and evaluating product efficacy.</t>
  </si>
  <si>
    <t>https://www.dgbas.gov.tw/public/Attachment/162193424VTN8T5VB.pdf ; https://www.dgbas.gov.tw/ct.asp?xItem=47214&amp;CtNode=6722&amp;mp=29</t>
  </si>
  <si>
    <t>4.1.2. Business service industry salary subsidy</t>
  </si>
  <si>
    <t>Subsidizing the salaries of employees in the business service industry (based on 40% of the recurrent salaries of employees, with a monthly cap of 20,000 yuan and a subsidy of three months).</t>
  </si>
  <si>
    <t>https://www.dgbas.gov.tw/public/Attachment/0421202554OM26LHO7.pdf ; https://www.dgbas.gov.tw/ct.asp?xItem=45308&amp;CtNode=6655&amp;mp=17</t>
  </si>
  <si>
    <t>4.1.2. Virus testing development</t>
  </si>
  <si>
    <t>Development and clinical validation of saliva reagents and multiplex respiratory virus testing equipment.</t>
  </si>
  <si>
    <t>https://www.dgbas.gov.tw/public/Attachment/162193424VTN8T5VB.pdf ; https://www.dgbas.gov.tw/ct.asp?xItem=47214&amp;CtNode=6722&amp;mp=30</t>
  </si>
  <si>
    <t>4.1.2.1. Prevention and treatment: mask production: overtime pay</t>
  </si>
  <si>
    <t>Overtime pay for employees handling material scheduling and other tasks relating to the requisitioning of machinery and equipment to produce masks.</t>
  </si>
  <si>
    <t>4.1.2.2. Prevention and treatment: mask production: dispatching materials</t>
  </si>
  <si>
    <t>Handling the dispatch of epidemic materials to each mask factory; relevant commissions and offices for manpower, travel expenses and administrative work.</t>
  </si>
  <si>
    <t>4.1.2.3. Prevention and treatment: mask production: requisitions</t>
  </si>
  <si>
    <t>Requisitioning machinery and equipment to produce masks.</t>
  </si>
  <si>
    <t>4.1.3. Business service industry operating capital subsidy</t>
  </si>
  <si>
    <t>Subsidy for the operating capital of the commercial service industry (based on an estimated total of 337,000 eligible employees at 10,000 yuan each).</t>
  </si>
  <si>
    <t>https://www.dgbas.gov.tw/public/Attachment/0421202554OM26LHO7.pdf ; https://www.dgbas.gov.tw/ct.asp?xItem=45308&amp;CtNode=6655&amp;mp=18</t>
  </si>
  <si>
    <t>4.1.3. Nucleic acid testing project development</t>
  </si>
  <si>
    <t>Expansion of isothermal nucleic acid equipment testing projects and platform applications.</t>
  </si>
  <si>
    <t>https://www.dgbas.gov.tw/public/Attachment/162193424VTN8T5VB.pdf ; https://www.dgbas.gov.tw/ct.asp?xItem=47214&amp;CtNode=6722&amp;mp=31</t>
  </si>
  <si>
    <t>4.2. Supplementary R&amp;D counselling and smart R&amp;D subsidy</t>
  </si>
  <si>
    <t>Supplementary R&amp;D counselling for benchmarking companies affected by the epidemic, and subsidies to manufacturers' smart and localized R&amp;D (the number of subsidy cases has been increased from the original estimate of 20 cases to 123 cases).</t>
  </si>
  <si>
    <t>https://www.dgbas.gov.tw/public/Attachment/0721152031L3E5JF46.pdf ; https://www.dgbas.gov.tw/ct.asp?xItem=46041&amp;CtNode=6657&amp;mp=14</t>
  </si>
  <si>
    <t>4.2.1. Subsidy administration: manufacturing industry</t>
  </si>
  <si>
    <t>Administrative work and review of subsidy applications for subsides of salaries and working capital for the manufacturing industry affected by the epidemic.</t>
  </si>
  <si>
    <t>https://www.dgbas.gov.tw/public/Attachment/0421202554OM26LHO7.pdf ; https://www.dgbas.gov.tw/ct.asp?xItem=45308&amp;CtNode=6655&amp;mp=19</t>
  </si>
  <si>
    <t>4.2.1.1. Business service industry subsidy: administration</t>
  </si>
  <si>
    <t>Administrative work of the program and review of subsidy applications for the business service industry subsidy.</t>
  </si>
  <si>
    <t>https://www.dgbas.gov.tw/public/Attachment/162193424VTN8T5VB.pdf ; https://www.dgbas.gov.tw/ct.asp?xItem=47214&amp;CtNode=6722&amp;mp=32</t>
  </si>
  <si>
    <t>4.2.1.1. Rescue and revitalization: smart platform</t>
  </si>
  <si>
    <t>Building a smart platform for data collection, file creation and management, marketing, coaching and event promotion, etc.</t>
  </si>
  <si>
    <t>4.2.1.2. Business service industry subsidy: salaries and operating costs</t>
  </si>
  <si>
    <t>Subsidy for salaries and operating costs of employees in the business service industry (based on the estimated number of employees employed by eligible businesses during the three-month period from May to July 2021, calculated at 40,000 yuan per person, and subsidized once).</t>
  </si>
  <si>
    <t>https://www.dgbas.gov.tw/public/Attachment/162193424VTN8T5VB.pdf ; https://www.dgbas.gov.tw/ct.asp?xItem=47214&amp;CtNode=6722&amp;mp=33</t>
  </si>
  <si>
    <t>4.2.1.2. Rescue and revitalization: domestic demand industry subsidy</t>
  </si>
  <si>
    <t>Subsidy for domestic demand-oriented industries affected by the epidemic and stores participating in discount programs, etc.</t>
  </si>
  <si>
    <t>4.2.10.1. Rescue and revitalization: digital trade</t>
  </si>
  <si>
    <t>Strengthening digital trade and e-commerce functions, including keyword marketing, hiring professional companies to provide website optimization, audio-visual production and international e-commerce listing services.</t>
  </si>
  <si>
    <t>4.2.10.2. Rescue and revitalization: invitation to foreign buyers</t>
  </si>
  <si>
    <t>Expanding the invitation to foreign buyers to purchase in Taiwan.</t>
  </si>
  <si>
    <t>4.2.10.3. Rescue and revitalization: international publicity</t>
  </si>
  <si>
    <t>Strengthening the handling of international media outreach and publicity.</t>
  </si>
  <si>
    <t>4.2.10.4. Rescue and revitalization: exhibition pavilions</t>
  </si>
  <si>
    <t>Subsidies for the establishment of product theme pavilions at major international exhibitions by export manufacturers and public associations.</t>
  </si>
  <si>
    <t>4.2.11.1. Rescue and revitalization: business district selection</t>
  </si>
  <si>
    <t>Business district improvement: selection of business districts with international tourism energy for demonstration counselling, including integrated marketing, digital tool application, talent cultivation and environment preparation.</t>
  </si>
  <si>
    <t>B24</t>
  </si>
  <si>
    <t>4.2.11.2. Rescue and revitalization: thematic marketing</t>
  </si>
  <si>
    <t>Organizing thematic marketing activities, producing business videos, promoting special tours, promoting online celebrities, social marketing and cooperation with multiple platforms.</t>
  </si>
  <si>
    <t>4.2.11.3. Rescue and revitalization: public environment improvement</t>
  </si>
  <si>
    <t>Organizing public environment improvement and related promotional activities in shopping areas.</t>
  </si>
  <si>
    <t>4.2.12.1. Rescue and revitalization: loan subsidies</t>
  </si>
  <si>
    <t>Extension of original loan principal and interest reduction or exemption for enterprises, interest loss subsidy from financial institutions, and subsidy of managers' bank procedure fees.</t>
  </si>
  <si>
    <t>4.2.12.2. Rescue and revitalization: interest subsidies</t>
  </si>
  <si>
    <t>Interest subsidies and subsidies for managers' bank procedures for the financing of new working capital and revitalization of business transformation.</t>
  </si>
  <si>
    <t>4.2.12.3. Rescue and revitalization: SME credit guarantees</t>
  </si>
  <si>
    <t>Contribution to the SME Credit Guarantee Fund.</t>
  </si>
  <si>
    <t>4.2.12.4. Rescue and revitalization: corporate finance counselling</t>
  </si>
  <si>
    <t>Corporate finance consultation and counselling for corporate finance diagnosis.</t>
  </si>
  <si>
    <t>4.2.13. Rescue and revitalization: SME R&amp;D</t>
  </si>
  <si>
    <t>Subsidizing innovative research and development for SMEs affected by the epidemic to upgrade existing technologies and strengthen their competitive edge.</t>
  </si>
  <si>
    <t>4.2.2. Manufacturing industry salary subsidy</t>
  </si>
  <si>
    <t>Subsidizing the salaries of employees in the manufacturing industry (based on 40% of the recurrent salaries of employees, with a monthly cap of 20,000 yuan and a subsidy of three months).</t>
  </si>
  <si>
    <t>https://www.dgbas.gov.tw/public/Attachment/0421202554OM26LHO7.pdf ; https://www.dgbas.gov.tw/ct.asp?xItem=45308&amp;CtNode=6655&amp;mp=20</t>
  </si>
  <si>
    <t>4.2.2.1. MICE industry subsidy: administration</t>
  </si>
  <si>
    <t>Administrative work of the program and review of subsidy applications for the MICE (meetings, incentives, conferences, and exhibitions) industry subsidy.</t>
  </si>
  <si>
    <t>https://www.dgbas.gov.tw/public/Attachment/162193424VTN8T5VB.pdf ; https://www.dgbas.gov.tw/ct.asp?xItem=47214&amp;CtNode=6722&amp;mp=34</t>
  </si>
  <si>
    <t>4.2.2.1. Rescue and revitalization: administrative costs</t>
  </si>
  <si>
    <t>Handling the administrative tasks of the revitalization plan, reviewing subsidy applications and related work, personnel training and event promotion, etc.</t>
  </si>
  <si>
    <t>4.2.2.2. MICE industry subsidy: employee salaries</t>
  </si>
  <si>
    <t>Subsidy for the salaries of MICE industry employees (based on 40% of the recurrent salaries of employees, with a monthly cap of 20,000 yuan for 6 months).</t>
  </si>
  <si>
    <t>https://www.dgbas.gov.tw/public/Attachment/162193424VTN8T5VB.pdf ; https://www.dgbas.gov.tw/ct.asp?xItem=47214&amp;CtNode=6722&amp;mp=35</t>
  </si>
  <si>
    <t>4.2.2.2. Rescue and revitalization: marketing</t>
  </si>
  <si>
    <t>Organizing large-scale physical marketing activities, online marketing, food bag promotion and overseas media promotion, etc.</t>
  </si>
  <si>
    <t>4.2.2.3. MICE industry subsidy: operating capital</t>
  </si>
  <si>
    <t>Subsidy for operating funds for the MICE industry (limited to businesses which have not previously received operating subsidies, and calculated at 10,000 per business).</t>
  </si>
  <si>
    <t>https://www.dgbas.gov.tw/public/Attachment/162193424VTN8T5VB.pdf ; https://www.dgbas.gov.tw/ct.asp?xItem=47214&amp;CtNode=6722&amp;mp=36</t>
  </si>
  <si>
    <t>4.2.2.3. Rescue and revitalization: e-commerce subsidy</t>
  </si>
  <si>
    <t>Subsidizing catering companies to introduce delivery platforms and retail companies to introduce e-commerce platforms.</t>
  </si>
  <si>
    <t>4.2.2.4. Rescue and revitalization: catering and retail marketing</t>
  </si>
  <si>
    <t>Subsidies to retail and catering businesses to handle marketing activities.</t>
  </si>
  <si>
    <t>4.2.3. Manufacturing industry operating capital subsidy</t>
  </si>
  <si>
    <t>Subsidy for the operating capital of the commercial service industry (based on an estimated total of 333,000 eligible employees at 10,000 yuan each).</t>
  </si>
  <si>
    <t>https://www.dgbas.gov.tw/public/Attachment/0421202554OM26LHO7.pdf ; https://www.dgbas.gov.tw/ct.asp?xItem=45308&amp;CtNode=6655&amp;mp=21</t>
  </si>
  <si>
    <t>4.2.3. Rescue and revitalization: manufacturer R&amp;D</t>
  </si>
  <si>
    <t>Subsidies for R&amp;D of manufacturers affected by the epidemic, encouraging companies to retain R&amp;D personnel and to maintain the existing R&amp;D scale and other expenditures.</t>
  </si>
  <si>
    <t>4.2.3.1. Export insurance levies subsidy</t>
  </si>
  <si>
    <t>Subsidy for export insurance levy for domestic manufacturers (calculated on the basis of 4,670 credit reports at 3,000 yuan each).</t>
  </si>
  <si>
    <t>https://www.dgbas.gov.tw/public/Attachment/162193424VTN8T5VB.pdf ; https://www.dgbas.gov.tw/ct.asp?xItem=47214&amp;CtNode=6722&amp;mp=37</t>
  </si>
  <si>
    <t>4.2.3.2. Export insurance premiums subsidy</t>
  </si>
  <si>
    <t>Subsidy for export insurance premiums for domestic manufacturers (calculated on the basis of an underwriting amount of 50 billion yuan and a premium subsidy of 0.132%).</t>
  </si>
  <si>
    <t>https://www.dgbas.gov.tw/public/Attachment/162193424VTN8T5VB.pdf ; https://www.dgbas.gov.tw/ct.asp?xItem=47214&amp;CtNode=6722&amp;mp=38</t>
  </si>
  <si>
    <t>4.2.3.3. Export loan subsidy</t>
  </si>
  <si>
    <t>Subsidy for export loans to domestic manufacturers (based on a loan amount of 16.7 billion yuan and an interest subsidy of 0.3%).</t>
  </si>
  <si>
    <t>https://www.dgbas.gov.tw/public/Attachment/162193424VTN8T5VB.pdf ; https://www.dgbas.gov.tw/ct.asp?xItem=47214&amp;CtNode=6722&amp;mp=39</t>
  </si>
  <si>
    <t>4.2.4.1. Rescue and revitalization: market renovation review</t>
  </si>
  <si>
    <t>Review, promotion and management of local governments' various implementation plans for the renovation of public markets, support the execution of the plans, and entrust a professional team or recruit personnel to assist in the process.</t>
  </si>
  <si>
    <t>4.2.4.1. Retail market and night market renewal and reform implementation review</t>
  </si>
  <si>
    <t>Reviewing and approving the implementation plans of local governments for the renewal and reform of traditional markets and night markets, and supporting the implementation of business, commissioning professional teams or hiring personnel to assist in the review, promotion and management of the plans, etc.</t>
  </si>
  <si>
    <t>https://www.dgbas.gov.tw/public/Attachment/162193424VTN8T5VB.pdf ; https://www.dgbas.gov.tw/ct.asp?xItem=47214&amp;CtNode=6722&amp;mp=40</t>
  </si>
  <si>
    <t>4.2.4.2. Rescue and revitalization: market renovation</t>
  </si>
  <si>
    <t>Subsidies to local governments for the renovation and improvement of public retail markets and night market facilities.</t>
  </si>
  <si>
    <t>4.2.4.2. Retail market and night market health and safety subsidy to local governments</t>
  </si>
  <si>
    <t>Subsidizing local governments to upgrade health and safety facilities in publicly owned retail markets and night markets in the amount (based on an estimated grant of 5,000 yuan for each of the estimated 40 locations).</t>
  </si>
  <si>
    <t>https://www.dgbas.gov.tw/public/Attachment/162193424VTN8T5VB.pdf ; https://www.dgbas.gov.tw/ct.asp?xItem=47214&amp;CtNode=6722&amp;mp=41</t>
  </si>
  <si>
    <t>4.2.5. Rescue and revitalization: market promotion</t>
  </si>
  <si>
    <t>Handling marketing for traditional public retail markets and night markets, introducing digital transformation, film promotion and other promotion activities, etc.</t>
  </si>
  <si>
    <t>4.2.5.1. Extension of original interest subsidies for businesses</t>
  </si>
  <si>
    <t>Extension of subsidies for financing guarantees and interest subsidies for businesses affected by the epidemic, specifically for the original loan principal, financing interest, and bank handling fees (based on the loan amount, the interest subsidy was granted to Chunghwa Post for the 1-year fixed-reserve organic interest rate).</t>
  </si>
  <si>
    <t>https://www.dgbas.gov.tw/public/Attachment/162193424VTN8T5VB.pdf ; https://www.dgbas.gov.tw/ct.asp?xItem=47214&amp;CtNode=6722&amp;mp=42</t>
  </si>
  <si>
    <t>4.2.5.2. Working capital interest subsidy for new businesses affected by the epidemic</t>
  </si>
  <si>
    <t>Interest subsidy on the working capital required for the expansion of offices and bank handling fees for new businesses affected by the epidemic (the interest subsidy of up to 1% over the 2-year fixed reserve rate was granted to Chunghwa Post based on the loan amount).</t>
  </si>
  <si>
    <t>https://www.dgbas.gov.tw/public/Attachment/162193424VTN8T5VB.pdf ; https://www.dgbas.gov.tw/ct.asp?xItem=47214&amp;CtNode=6722&amp;mp=43</t>
  </si>
  <si>
    <t>4.2.5.3. Expansion of interest subsidy for the transformation and development of new businesses</t>
  </si>
  <si>
    <t>Expanding the interest subsidy on the financing required for the transformation and development of new businesses and the bank handling fees (based on the loan amount, the interest subsidy was granted to Chunghwa Post for the 2-year fixed-reserve organic interest rate).</t>
  </si>
  <si>
    <t>https://www.dgbas.gov.tw/public/Attachment/162193424VTN8T5VB.pdf ; https://www.dgbas.gov.tw/ct.asp?xItem=47214&amp;CtNode=6722&amp;mp=44</t>
  </si>
  <si>
    <t>4.2.5.4. Office of Industrial Finance expansion and financial consulting</t>
  </si>
  <si>
    <t>Expanding the Office of Industrial Finance and providing consulting services for financing diagnosis.</t>
  </si>
  <si>
    <t>https://www.dgbas.gov.tw/public/Attachment/162193424VTN8T5VB.pdf ; https://www.dgbas.gov.tw/ct.asp?xItem=47214&amp;CtNode=6722&amp;mp=45</t>
  </si>
  <si>
    <t>4.2.5.5. SME Credit Guarantee Fund contribution</t>
  </si>
  <si>
    <t>Contribution to the SME Credit Guarantee Fund for credit guarantees.</t>
  </si>
  <si>
    <t>https://www.dgbas.gov.tw/public/Attachment/162193424VTN8T5VB.pdf ; https://www.dgbas.gov.tw/ct.asp?xItem=47214&amp;CtNode=6722&amp;mp=46</t>
  </si>
  <si>
    <t>4.2.6.1. Rescue and revitalization: industry talent training</t>
  </si>
  <si>
    <t>Training of talents for industrial upgrading and transformation. Handling class planning, course offerings, related promotion and administrative matters, etc.</t>
  </si>
  <si>
    <t>4.2.6.2. Rescue and revitalization: training allowance</t>
  </si>
  <si>
    <t>Provision of training (salary) allowance for trainees for industrial upgrading and transformation.</t>
  </si>
  <si>
    <t>4.2.7.1. Rescue and revitalization: SME support</t>
  </si>
  <si>
    <t>Providing immediate support to small and medium-sized manufacturing industries affected by the epidemic though counselling. Managing the administrative operations of the program and reviewing grant applications, as well as conducting briefing sessions to encourage domestic industry participation, and to take stock of member companies' needs and match applications through industry associations.</t>
  </si>
  <si>
    <t>4.2.7.2. Rescue and revitalization: innovation and digitization</t>
  </si>
  <si>
    <t>Subsidizing manufacturers' production automation, digitization, intelligence, and assisting in the improvement of technical capabilities and other expenses.</t>
  </si>
  <si>
    <t>4.2.8.1. Rescue and revitalization: support for benchmark companies</t>
  </si>
  <si>
    <t>Provide research and development counselling for benchmark companies affected by the epidemic. Managing the administrative operations of the program and reviewing grant applications, as well as conducting briefing sessions to encourage domestic industry participation, and to take stock of member companies' needs and match applications through industry associations.</t>
  </si>
  <si>
    <t>4.2.8.2. Rescue and revitalization: R&amp;D subsidy</t>
  </si>
  <si>
    <t>Subsidies for domestic manufacturers' research and development, to develop intelligent production processes.</t>
  </si>
  <si>
    <t>4.2.9.1. Rescue and revitalization: publicity</t>
  </si>
  <si>
    <t>Strengthening international publicity for Taiwan's meetings, incentives, conferences and exhibitions (MICE) industry.</t>
  </si>
  <si>
    <t>4.2.9.2. Rescue and revitalization: discount for foreign buyers</t>
  </si>
  <si>
    <t>Extending discounts and other preferential services for foreign buyers to visit exhibitions in Taiwan.</t>
  </si>
  <si>
    <t>4.2.9.3. Rescue and revitalization: tourism and meetings</t>
  </si>
  <si>
    <t>Incentivizing sightseeing, tourism, and corporate meetings industries.</t>
  </si>
  <si>
    <t>4.2.9.4. Rescue and revitalization: travel agencies subsidy</t>
  </si>
  <si>
    <t>Subsidizing travel agencies, enterprises and legal entities inviting foreigners to Taiwan to participate in exhibition activities, corporate meetings, and sightseeing; incentivizing travel.</t>
  </si>
  <si>
    <t>4.3.1. Business service industry subsidy: employee wages</t>
  </si>
  <si>
    <t>Subsidy for employees' wages in the business service industry.</t>
  </si>
  <si>
    <t>https://www.dgbas.gov.tw/public/Attachment/0721152031L3E5JF46.pdf ; https://www.dgbas.gov.tw/ct.asp?xItem=46041&amp;CtNode=6657&amp;mp=15</t>
  </si>
  <si>
    <t>4.3.1. Subsidy administration: MICE industry</t>
  </si>
  <si>
    <t>Administrative work and review of subsidy applications for subsides of salaries and working capital for the MICE industry affected by the epidemic.</t>
  </si>
  <si>
    <t>https://www.dgbas.gov.tw/public/Attachment/0421202554OM26LHO7.pdf ; https://www.dgbas.gov.tw/ct.asp?xItem=45308&amp;CtNode=6655&amp;mp=22</t>
  </si>
  <si>
    <t>4.3.2. Business service industry subsidy: working capital</t>
  </si>
  <si>
    <t>Subsidy for working capital in the business service industry.</t>
  </si>
  <si>
    <t>https://www.dgbas.gov.tw/public/Attachment/0721152031L3E5JF46.pdf ; https://www.dgbas.gov.tw/ct.asp?xItem=46041&amp;CtNode=6657&amp;mp=16</t>
  </si>
  <si>
    <t>4.3.2. MICE industry salary subsidy</t>
  </si>
  <si>
    <t>Subsidizing the salaries of employees in the MICE industry (based on 40% of the recurrent salaries of employees, with a monthly cap of 20,000 yuan and a subsidy of three months).</t>
  </si>
  <si>
    <t>https://www.dgbas.gov.tw/public/Attachment/0421202554OM26LHO7.pdf ; https://www.dgbas.gov.tw/ct.asp?xItem=45308&amp;CtNode=6655&amp;mp=23</t>
  </si>
  <si>
    <t>4.3.3. MICE industry operating capital subsidy</t>
  </si>
  <si>
    <t>Subsidy for the operating capital of the commercial service industry (based on an estimated total of 3,550 eligible employees at 10,000 yuan each).</t>
  </si>
  <si>
    <t>https://www.dgbas.gov.tw/public/Attachment/0421202554OM26LHO7.pdf ; https://www.dgbas.gov.tw/ct.asp?xItem=45308&amp;CtNode=6655&amp;mp=24</t>
  </si>
  <si>
    <t>4.4.1. Export insurance credit subsidy</t>
  </si>
  <si>
    <t>Subsidy for domestic manufacturers' export insurance credit fees (calculated on the basis of 4,670 pieces of credit at 3,000 yuan each).</t>
  </si>
  <si>
    <t>https://www.dgbas.gov.tw/public/Attachment/0421202554OM26LHO7.pdf ; https://www.dgbas.gov.tw/ct.asp?xItem=45308&amp;CtNode=6655&amp;mp=25</t>
  </si>
  <si>
    <t>4.4.1.1. Continued technical service industry subsidy: administration</t>
  </si>
  <si>
    <t>Administrative tasks and review of subsidy applications for the manufacturing and related technical service industries subsidy project (continued from previous supplementary budget).</t>
  </si>
  <si>
    <t>https://www.dgbas.gov.tw/public/Attachment/0721152031L3E5JF46.pdf ; https://www.dgbas.gov.tw/ct.asp?xItem=46041&amp;CtNode=6657&amp;mp=17</t>
  </si>
  <si>
    <t>4.4.1.1. Expanded technical service industry subsidy: administration</t>
  </si>
  <si>
    <t>Administrative tasks and review of subsidy applications for the expansion of the manufacturing and related technical service industries subsidy project.</t>
  </si>
  <si>
    <t>https://www.dgbas.gov.tw/public/Attachment/0721152031L3E5JF46.pdf ; https://www.dgbas.gov.tw/ct.asp?xItem=46041&amp;CtNode=6657&amp;mp=20</t>
  </si>
  <si>
    <t>4.4.1.2. Continued technical service industry subsidy: employees' salaries</t>
  </si>
  <si>
    <t>Subsidy to cover the salaries of employees in the manufacturing and related technical services industries (continued from previous supplementary budget).</t>
  </si>
  <si>
    <t>https://www.dgbas.gov.tw/public/Attachment/0721152031L3E5JF46.pdf ; https://www.dgbas.gov.tw/ct.asp?xItem=46041&amp;CtNode=6657&amp;mp=18</t>
  </si>
  <si>
    <t>4.4.1.2. Expanded technical service industry subsidy: employees' salaries</t>
  </si>
  <si>
    <t>Expanded subsidy to cover the salaries of employees in the manufacturing and related technical services industries (calculated based on an average of 14,000 yuan to 15,000 yuan per person per month, for 6 months).</t>
  </si>
  <si>
    <t>https://www.dgbas.gov.tw/public/Attachment/0721152031L3E5JF46.pdf ; https://www.dgbas.gov.tw/ct.asp?xItem=46041&amp;CtNode=6657&amp;mp=21</t>
  </si>
  <si>
    <t>4.4.1.3. Continued technical service industry subsidy: working capital</t>
  </si>
  <si>
    <t>Subsidy for the working capital of the manufacturing and related technical services industries (continued from previous supplementary budget).</t>
  </si>
  <si>
    <t>https://www.dgbas.gov.tw/public/Attachment/0721152031L3E5JF46.pdf ; https://www.dgbas.gov.tw/ct.asp?xItem=46041&amp;CtNode=6657&amp;mp=19</t>
  </si>
  <si>
    <t>4.4.1.3. Expanded technical service industry subsidy: working capital</t>
  </si>
  <si>
    <t>Expanded subsidy for the working capital of the manufacturing and related technical services industries (calculated based on an estimate of about 222,000 eligible cases, at 10,000 yuan each).</t>
  </si>
  <si>
    <t>https://www.dgbas.gov.tw/public/Attachment/0721152031L3E5JF46.pdf ; https://www.dgbas.gov.tw/ct.asp?xItem=46041&amp;CtNode=6657&amp;mp=22</t>
  </si>
  <si>
    <t>4.4.2. Export insurance premium subsidy</t>
  </si>
  <si>
    <t>Subsidy for domestic manufacturers' export insurance premium fees (calculated based on a premium subsidy of 0.1 32% for an underwriting amount of 50 billion yuan).</t>
  </si>
  <si>
    <t>https://www.dgbas.gov.tw/public/Attachment/0421202554OM26LHO7.pdf ; https://www.dgbas.gov.tw/ct.asp?xItem=45308&amp;CtNode=6655&amp;mp=26</t>
  </si>
  <si>
    <t>4.4.3. Export loan interest subsidy</t>
  </si>
  <si>
    <t>Subsidy for domestic manufacturers' export loan interests (calculated on the basis of loan amount of 16.7 billion yuan and interest subsidy of 0.3%).</t>
  </si>
  <si>
    <t>https://www.dgbas.gov.tw/public/Attachment/0421202554OM26LHO7.pdf ; https://www.dgbas.gov.tw/ct.asp?xItem=45308&amp;CtNode=6655&amp;mp=27</t>
  </si>
  <si>
    <t>4.5. SME Credit Guarantee Fund expansion</t>
  </si>
  <si>
    <t>Expansion of the SME Credit Guarantee Fund for business loan financing for companies affected by the epidemic (increasing the total amount of capital from the original estimate of 300 billion yuan to 750 billion yuan, an increase of 450 billion yuan, based on a guaranteed multiple of 10).</t>
  </si>
  <si>
    <t>https://www.dgbas.gov.tw/public/Attachment/0721152031L3E5JF46.pdf ; https://www.dgbas.gov.tw/ct.asp?xItem=46041&amp;CtNode=6657&amp;mp=23</t>
  </si>
  <si>
    <t>4.5.1. Operating capital interest subsidy expansion</t>
  </si>
  <si>
    <t>Expansion of subsidies for interest and bank management fees (increased from 1% to 1.845% of the amount of the loan) for operating capital of enterprises affected by the pandemic.</t>
  </si>
  <si>
    <t>https://www.dgbas.gov.tw/public/Attachment/0421202554OM26LHO7.pdf ; https://www.dgbas.gov.tw/ct.asp?xItem=45308&amp;CtNode=6655&amp;mp=28</t>
  </si>
  <si>
    <t>4.5.2. Revitalization and transformation interest subsidy</t>
  </si>
  <si>
    <t>Subsidies for interest and bank management fees (subsidy of 0.845% of the amount of the loan) for revitalization and transformation of enterprises affected by the pandemic.</t>
  </si>
  <si>
    <t>https://www.dgbas.gov.tw/public/Attachment/0421202554OM26LHO7.pdf ; https://www.dgbas.gov.tw/ct.asp?xItem=45308&amp;CtNode=6655&amp;mp=29</t>
  </si>
  <si>
    <t>4.5.3. Contribution to the SME Credit Guarantee Fund</t>
  </si>
  <si>
    <t>Contribution to the SME Credit Guarantee Fund based on a guarantee ratio of 10 times and a guarantee amount of 200 billion yuan.</t>
  </si>
  <si>
    <t>https://www.dgbas.gov.tw/public/Attachment/0421202554OM26LHO7.pdf ; https://www.dgbas.gov.tw/ct.asp?xItem=45308&amp;CtNode=6655&amp;mp=30</t>
  </si>
  <si>
    <t>4.6.1. General consumer subsidy</t>
  </si>
  <si>
    <t>Subsidies for general consumers (estimated 22,585,000 people, 2,000 yuan per person, less leftover funds from previous supplementary budget of 11,097 billion for measures to stimulate domestic consumption and 1,8 billion for subsidizing the discount program for domestic demand for industries affected by the epidemic).</t>
  </si>
  <si>
    <t>https://www.dgbas.gov.tw/public/Attachment/0721152031L3E5JF46.pdf ; https://www.dgbas.gov.tw/ct.asp?xItem=46041&amp;CtNode=6657&amp;mp=24</t>
  </si>
  <si>
    <t>4.6.1. Mobile payment consumers subsidy</t>
  </si>
  <si>
    <t>Subsidy for consumers of mobile payment is (based on 5.76 million active users, with an average monthly rebate of 500 yuan per household for 3 months).</t>
  </si>
  <si>
    <t>https://www.dgbas.gov.tw/public/Attachment/0421202554OM26LHO7.pdf ; https://www.dgbas.gov.tw/ct.asp?xItem=45308&amp;CtNode=6655&amp;mp=31</t>
  </si>
  <si>
    <t>4.6.2. Senior citizen voucher subsidy</t>
  </si>
  <si>
    <t>Subsidy for the use of senior citizen card vouchers (based on an average monthly rebate of 250 yuan per household for 3 months, for 2.04 million active households).</t>
  </si>
  <si>
    <t>https://www.dgbas.gov.tw/public/Attachment/0421202554OM26LHO7.pdf ; https://www.dgbas.gov.tw/ct.asp?xItem=45308&amp;CtNode=6655&amp;mp=32</t>
  </si>
  <si>
    <t>4.6.2. Subsidy for low-income, disadvantaged etc. Consumers</t>
  </si>
  <si>
    <t>Subsidies for low-income, disadvantaged and similar groups of consumers (estimated 1.21 million people, 3,000 yuan per person).</t>
  </si>
  <si>
    <t>https://www.dgbas.gov.tw/public/Attachment/0721152031L3E5JF46.pdf ; https://www.dgbas.gov.tw/ct.asp?xItem=46041&amp;CtNode=6657&amp;mp=25</t>
  </si>
  <si>
    <t>4.6.3. Mobile payment store subsidy</t>
  </si>
  <si>
    <t>Subsidy for the handling fee of mobile payment stores (based on 3.46 million mobile payment credit card users, with an average monthly spending of 2,000 yuan per household and a 1.5% subsidy on the handling fee for 8 months).</t>
  </si>
  <si>
    <t>https://www.dgbas.gov.tw/public/Attachment/0421202554OM26LHO7.pdf ; https://www.dgbas.gov.tw/ct.asp?xItem=45308&amp;CtNode=6655&amp;mp=33</t>
  </si>
  <si>
    <t>4.6.3. Voucher printing.</t>
  </si>
  <si>
    <t>Printing and outsourcing of printing of physical voucher coupons used to stimulate consumption.</t>
  </si>
  <si>
    <t>https://www.dgbas.gov.tw/public/Attachment/0721152031L3E5JF46.pdf ; https://www.dgbas.gov.tw/ct.asp?xItem=46041&amp;CtNode=6657&amp;mp=26</t>
  </si>
  <si>
    <t>4.6.4. Domestic demand stimulation data and communication</t>
  </si>
  <si>
    <t>System construction, data consolidation and analysis, marketing and promotion activities, and media promotion related to stimulating domestic demand.</t>
  </si>
  <si>
    <t>https://www.dgbas.gov.tw/public/Attachment/0421202554OM26LHO7.pdf ; https://www.dgbas.gov.tw/ct.asp?xItem=45308&amp;CtNode=6655&amp;mp=34</t>
  </si>
  <si>
    <t>4.6.4. Voucher production machinery</t>
  </si>
  <si>
    <t>Manpower support operating expenses for the voucher coupon packaging plant, inspection, monitoring equipment, scanners, weighing machines, bill counters, air conditioners and stackers, etc.</t>
  </si>
  <si>
    <t>https://www.dgbas.gov.tw/public/Attachment/0721152031L3E5JF46.pdf ; https://www.dgbas.gov.tw/ct.asp?xItem=46041&amp;CtNode=6657&amp;mp=27</t>
  </si>
  <si>
    <t>4.6.5. Voucher delivery</t>
  </si>
  <si>
    <t>Fees for distribution of physical coupons by post, logistics and storage costs, etc.</t>
  </si>
  <si>
    <t>https://www.dgbas.gov.tw/public/Attachment/0721152031L3E5JF46.pdf ; https://www.dgbas.gov.tw/ct.asp?xItem=46041&amp;CtNode=6657&amp;mp=28</t>
  </si>
  <si>
    <t>4.6.6. Voucher system development</t>
  </si>
  <si>
    <t>Development of the voucher system, remittance and insurance fees.</t>
  </si>
  <si>
    <t>https://www.dgbas.gov.tw/public/Attachment/0721152031L3E5JF46.pdf ; https://www.dgbas.gov.tw/ct.asp?xItem=46041&amp;CtNode=6657&amp;mp=29</t>
  </si>
  <si>
    <t>4.6.7. Voucher administration and publicity</t>
  </si>
  <si>
    <t>Administrative tasks and publicity efforts for the measures (vouchers etc.) to promote consumption.</t>
  </si>
  <si>
    <t>https://www.dgbas.gov.tw/public/Attachment/0721152031L3E5JF46.pdf ; https://www.dgbas.gov.tw/ct.asp?xItem=46041&amp;CtNode=6657&amp;mp=30</t>
  </si>
  <si>
    <t>4.7. Economic relief and revitalization hotline</t>
  </si>
  <si>
    <t>Operating the "1988" relief and revitalization hotline and setting up a call center system with dedicated personnel to provide consultation and referral services.</t>
  </si>
  <si>
    <t>https://www.dgbas.gov.tw/public/Attachment/0421202554OM26LHO7.pdf ; https://www.dgbas.gov.tw/ct.asp?xItem=45308&amp;CtNode=6655&amp;mp=35</t>
  </si>
  <si>
    <t>4.7. Expanded industry electricity consumption subsidy</t>
  </si>
  <si>
    <t>Subsidising the business electricity consumption of industrial, commercial or institutional users affected by the epidemic (10% or 30% subsidy depending on the level of decline in business turnover; the number of subsidised users increased from 400,000 to 1.6 million).</t>
  </si>
  <si>
    <t>https://www.dgbas.gov.tw/public/Attachment/0721152031L3E5JF46.pdf ; https://www.dgbas.gov.tw/ct.asp?xItem=46041&amp;CtNode=6657&amp;mp=31</t>
  </si>
  <si>
    <t>4.8. Business water bill subsidy</t>
  </si>
  <si>
    <t>Subsidy for the business water bills of industrial, business or institutional customers affected by the epidemic (10% or 30% of the water bill depending on the degree of decline of the business' turnover).</t>
  </si>
  <si>
    <t>https://www.dgbas.gov.tw/public/Attachment/0421202554OM26LHO7.pdf ; https://www.dgbas.gov.tw/ct.asp?xItem=45308&amp;CtNode=6655&amp;mp=36</t>
  </si>
  <si>
    <t>4.8.1. Trade services salary and working capital subsidy: administration</t>
  </si>
  <si>
    <t>Administrative work and subsidy application review for employee salary and working capital for trade services companies affected by the outbreak.</t>
  </si>
  <si>
    <t>https://www.dgbas.gov.tw/public/Attachment/0721152031L3E5JF46.pdf ; https://www.dgbas.gov.tw/ct.asp?xItem=46041&amp;CtNode=6657&amp;mp=32</t>
  </si>
  <si>
    <t>4.8.2. Trade services salary subsidy</t>
  </si>
  <si>
    <t>Subsidy for the salaries of employees in the trade services sector (based on an average monthly subsidy of 15,000 yuan per person for six months).</t>
  </si>
  <si>
    <t>https://www.dgbas.gov.tw/public/Attachment/0721152031L3E5JF46.pdf ; https://www.dgbas.gov.tw/ct.asp?xItem=46041&amp;CtNode=6657&amp;mp=33</t>
  </si>
  <si>
    <t>4.8.3. Trade services working capital subsidy</t>
  </si>
  <si>
    <t>Subsidy for the working capital of the trade services industry (based on an estimated total of about 10,000 employees employed by eligible businesses at 10,000 yuan each).</t>
  </si>
  <si>
    <t>https://www.dgbas.gov.tw/public/Attachment/0721152031L3E5JF46.pdf ; https://www.dgbas.gov.tw/ct.asp?xItem=46041&amp;CtNode=6657&amp;mp=34</t>
  </si>
  <si>
    <t>4.9. Business electricity bill subsidy</t>
  </si>
  <si>
    <t>Subsidy for the business electricity bills of industrial, business or institutional customers affected by the epidemic (10% or 30% of the electricity bill depending on the degree of decline of the business' turnover).</t>
  </si>
  <si>
    <t>https://www.dgbas.gov.tw/public/Attachment/0421202554OM26LHO7.pdf ; https://www.dgbas.gov.tw/ct.asp?xItem=45308&amp;CtNode=6655&amp;mp=37</t>
  </si>
  <si>
    <t>4.9.1. MICE salary and working capital subsidy: administration</t>
  </si>
  <si>
    <t>Administrative work and subsidy application review for employee salary and working capital for Meetings, Incentives, Conventions and Exhibitions (MICE) companies affected by the outbreak.</t>
  </si>
  <si>
    <t>https://www.dgbas.gov.tw/public/Attachment/0721152031L3E5JF46.pdf ; https://www.dgbas.gov.tw/ct.asp?xItem=46041&amp;CtNode=6657&amp;mp=35</t>
  </si>
  <si>
    <t>4.9.2. MICE salary subsidy</t>
  </si>
  <si>
    <t>Subsidy for the salaries of employees in the MICE sector (based on an average monthly subsidy of 15,000 yuan per person for six months).</t>
  </si>
  <si>
    <t>https://www.dgbas.gov.tw/public/Attachment/0721152031L3E5JF46.pdf ; https://www.dgbas.gov.tw/ct.asp?xItem=46041&amp;CtNode=6657&amp;mp=36</t>
  </si>
  <si>
    <t>4.9.3. MICE working capital subsidy</t>
  </si>
  <si>
    <t>Subsidy for the working capital of the MICE industry (based on an estimated total of about 900 employees employed by eligible businesses at 10,000 yuan each).</t>
  </si>
  <si>
    <t>https://www.dgbas.gov.tw/public/Attachment/0721152031L3E5JF46.pdf ; https://www.dgbas.gov.tw/ct.asp?xItem=46041&amp;CtNode=6657&amp;mp=37</t>
  </si>
  <si>
    <t>5.0. Hotel Covid-19 prevention subsidy</t>
  </si>
  <si>
    <t>Additional subsidies to hotel operators in cities and counties directly under the jurisdiction of the Ministry of Foreign Affairs for the purpose of joining the epidemic-proof hotel program (based on the number of 20,000 occupants and a subsidy of 1,000 yuan per day for 14 days).</t>
  </si>
  <si>
    <t>https://www.dgbas.gov.tw/public/Attachment/0421202554OM26LHO7.pdf ; https://www.dgbas.gov.tw/ct.asp?xItem=45308&amp;CtNode=6655&amp;mp=38</t>
  </si>
  <si>
    <t>5. Ministry of Transportation</t>
  </si>
  <si>
    <t>5.0.1. Quarantine operations</t>
  </si>
  <si>
    <t>Cooperating with the quarantine operation of the Department of Disease Control, Ministry of Health and Welfare, and centralizing the transportation of the quarantine subjects back to Taiwan.</t>
  </si>
  <si>
    <t>5.0.2. Epidemic prevention supplies</t>
  </si>
  <si>
    <t>Subsidies for the purchase of epidemic prevention supplies.</t>
  </si>
  <si>
    <t>5.1.1. Car rental, tourism bus and taxi subsidy</t>
  </si>
  <si>
    <t>Financing of a loan interest subsidy for the small passenger car rental industry, tourism bus and taxi passenger transportation industry, etc.</t>
  </si>
  <si>
    <t>5.1.1. Epidemic prevention hotel subsidy</t>
  </si>
  <si>
    <t>Epidemic prevention hotel subsidy for hotel operators in cities and counties directly under the jurisdiction of the Ministry of Foreign Affairs.</t>
  </si>
  <si>
    <t>https://www.dgbas.gov.tw/public/Attachment/162193424VTN8T5VB.pdf ; https://www.dgbas.gov.tw/ct.asp?xItem=47214&amp;CtNode=6722&amp;mp=47</t>
  </si>
  <si>
    <t>5.1.1. Hotel subsidy</t>
  </si>
  <si>
    <t>Subsidies for hotels and guesthouses in cities and counties directly under the jurisdiction of the government (based on 13,620 residents and a subsidy of $1,200 per night for 1,5 nights).</t>
  </si>
  <si>
    <t>https://www.dgbas.gov.tw/public/Attachment/0721152031L3E5JF46.pdf ; https://www.dgbas.gov.tw/ct.asp?xItem=46041&amp;CtNode=6657&amp;mp=38</t>
  </si>
  <si>
    <t>5.1.1. Taxi, tour bus and minibus industry salary subsidy</t>
  </si>
  <si>
    <t>Subsidy for the salaries of drivers in the taxi and tour bus passenger transportation industry and the minibus rental industry (calculated based on 10,000 yuan per month for three months for those who are eligible).</t>
  </si>
  <si>
    <t>https://www.dgbas.gov.tw/public/Attachment/0421202554OM26LHO7.pdf ; https://www.dgbas.gov.tw/ct.asp?xItem=45308&amp;CtNode=6655&amp;mp=39</t>
  </si>
  <si>
    <t>5.1.2. Isolation and quarantine transportation subsidy</t>
  </si>
  <si>
    <t>Transportation subsidies for travel from the airport of individuals subject to home quarantine and home isolation (calculated as the difference between the total fare and the passenger's deductible based on the distance of the travel area).</t>
  </si>
  <si>
    <t>https://www.dgbas.gov.tw/public/Attachment/162193424VTN8T5VB.pdf ; https://www.dgbas.gov.tw/ct.asp?xItem=47214&amp;CtNode=6722&amp;mp=48</t>
  </si>
  <si>
    <t>Transport subsidy for home quarantine and home isolation from the airport (based on the passenger deductible determined by the distance of travel and the difference in the total fare for 6 months).</t>
  </si>
  <si>
    <t>https://www.dgbas.gov.tw/public/Attachment/0721152031L3E5JF46.pdf ; https://www.dgbas.gov.tw/ct.asp?xItem=46041&amp;CtNode=6657&amp;mp=39</t>
  </si>
  <si>
    <t>5.1.2. National highway transport industry operating subsidy</t>
  </si>
  <si>
    <t>Subsidy for the operating funds of the national highway passenger transportation industry (each vehicle will be subsidized from 10,000 yuan to 30,000 yuan per month for three months, depending on the degree of impact).</t>
  </si>
  <si>
    <t>https://www.dgbas.gov.tw/public/Attachment/0421202554OM26LHO7.pdf ; https://www.dgbas.gov.tw/ct.asp?xItem=45308&amp;CtNode=6655&amp;mp=40</t>
  </si>
  <si>
    <t>5.1.2. Professional training in transport industry</t>
  </si>
  <si>
    <t>Short-term professional function training for road transportation industry practitioners.</t>
  </si>
  <si>
    <t>5.1.3. Epidemic prevention vehicle subsidy</t>
  </si>
  <si>
    <t>Subsidy to the government of cities and counties directly under the Central Government for epidemic prevention vehicles (based on a ceiling of 1,750 yuan per vehicle per day).</t>
  </si>
  <si>
    <t>https://www.dgbas.gov.tw/public/Attachment/162193424VTN8T5VB.pdf ; https://www.dgbas.gov.tw/ct.asp?xItem=47214&amp;CtNode=6722&amp;mp=49</t>
  </si>
  <si>
    <t>5.1.3. Fuel cost subsidy for car lease industry</t>
  </si>
  <si>
    <t>Subsidies to the tourism bus passenger transport industry, small passenger cars and small truck rentals. For the business vehicles of the leasing industry, the automobile freight industry, the automobile route freight industry and the automobile container freight industry, amounting to 50% of the automobile fuel usage fee in 2020.</t>
  </si>
  <si>
    <t>5.1.4. License tax subsidy</t>
  </si>
  <si>
    <t>Subsidies to the operating vehicles of the tourism bus passenger transport industry and the small passenger car rental industry, amounting to 50% of the license tax in 2020.</t>
  </si>
  <si>
    <t>5.1.4. Transportation companies' epidemic prevention supplies subsidy</t>
  </si>
  <si>
    <t>Subsidizing transportation companies to purchase epidemic prevention supplies, including masks, gloves, and disinfection supplies necessary to enhance epidemic prevention.</t>
  </si>
  <si>
    <t>https://www.dgbas.gov.tw/public/Attachment/162193424VTN8T5VB.pdf ; https://www.dgbas.gov.tw/ct.asp?xItem=47214&amp;CtNode=6722&amp;mp=50</t>
  </si>
  <si>
    <t>5.1.5. Fuel cost subsidy for taxi industry</t>
  </si>
  <si>
    <t>Subsidy for the fuel needed for operating vehicles in the taxi passenger transport industry.</t>
  </si>
  <si>
    <t>5.1.6. Aviation and airport subsidy</t>
  </si>
  <si>
    <t>Subsidy for landing fees, land, property, aircraft repair sheds, maintenance hangar usage fees and royalties for aviation industry and airport operators.</t>
  </si>
  <si>
    <t>5.1.7. Maritime transport subsidy</t>
  </si>
  <si>
    <t>Subsidies for the operation of the SCT, cross-strait passenger routes, domestic maritime transportation, passenger and cargo transportation, and international cruise passenger services to reduce the burden of operation.</t>
  </si>
  <si>
    <t>5.1.8. Hotel subsidy</t>
  </si>
  <si>
    <t>Subsidies to hotels affected by the epidemic in all counties and cities.</t>
  </si>
  <si>
    <t>5.2.1. Aviation industry subsidy</t>
  </si>
  <si>
    <t>Subsidy for landing fees, land, buildings, maintenance hangars and royalties for the aviation industry and airport operators (average monthly subsidy of 675.5 million yuan and the extension of the subsidy for three months).</t>
  </si>
  <si>
    <t>https://www.dgbas.gov.tw/public/Attachment/0721152031L3E5JF46.pdf ; https://www.dgbas.gov.tw/ct.asp?xItem=46041&amp;CtNode=6657&amp;mp=40</t>
  </si>
  <si>
    <t>5.2.1. Railway station malls, shops, and parking lots rent subsidy</t>
  </si>
  <si>
    <t>Subsidy for the rent of shopping malls, stores and parking lots at Taiwan Railway stations (based on 27.5% of the monthly rent for 3 months).</t>
  </si>
  <si>
    <t>https://www.dgbas.gov.tw/public/Attachment/0421202554OM26LHO7.pdf ; https://www.dgbas.gov.tw/ct.asp?xItem=45308&amp;CtNode=6655&amp;mp=41</t>
  </si>
  <si>
    <t>5.2.1. Travel, accommodation, and amusement park subsidy</t>
  </si>
  <si>
    <t>Subsidies for domestic group travel, free travel accommodation, and amusement park admission.</t>
  </si>
  <si>
    <t>5.2.1.1. Group travel cancellation subsidy</t>
  </si>
  <si>
    <t>Subsidizing the travel industry for the cancellation of group travel business, etc. (calculated on the basis of cancellation of 15,399 tours at 10,000 yuan per tour).</t>
  </si>
  <si>
    <t>https://www.dgbas.gov.tw/public/Attachment/162193424VTN8T5VB.pdf ; https://www.dgbas.gov.tw/ct.asp?xItem=47214&amp;CtNode=6722&amp;mp=51</t>
  </si>
  <si>
    <t>5.2.1.2. Group tour sightseeing and entertainment cancellation subsidy</t>
  </si>
  <si>
    <t>Subsidizing the sightseeing and entertainment industry for the cancellation of group tour operations, etc. (based on 250,000 cancellations at 200 yuan per person).</t>
  </si>
  <si>
    <t>https://www.dgbas.gov.tw/public/Attachment/162193424VTN8T5VB.pdf ; https://www.dgbas.gov.tw/ct.asp?xItem=47214&amp;CtNode=6722&amp;mp=52</t>
  </si>
  <si>
    <t>5.2.10. Tourism industry investment subsidy</t>
  </si>
  <si>
    <t>Subsidies for investment in new facilities, equipment replacement, incentive for innovative services and digital enhancement for the tourism industry.</t>
  </si>
  <si>
    <t>5.2.11. Tourism digitization</t>
  </si>
  <si>
    <t>Promoting the smart transformation of tourism and subsidizing private organizations to digitally promote tourism activities, conduct digital value-added experiences, and build a tourism video database.</t>
  </si>
  <si>
    <t>5.2.2. Commercial port rent subsidy</t>
  </si>
  <si>
    <t>Land rental subsidy for tenants in the international commercial port area (5% to 20% rental subsidy depending on the level of decline in port throughput, extended for 6 months).</t>
  </si>
  <si>
    <t>https://www.dgbas.gov.tw/public/Attachment/0721152031L3E5JF46.pdf ; https://www.dgbas.gov.tw/ct.asp?xItem=46041&amp;CtNode=6657&amp;mp=41</t>
  </si>
  <si>
    <t>5.2.2. International commercial port area rent subsidy</t>
  </si>
  <si>
    <t>Subsidy for land rentals for tenants in the international commercial port area (based on half-yearly land rent, with a maximum subsidy of 20%).</t>
  </si>
  <si>
    <t>https://www.dgbas.gov.tw/public/Attachment/0421202554OM26LHO7.pdf ; https://www.dgbas.gov.tw/ct.asp?xItem=45308&amp;CtNode=6655&amp;mp=42</t>
  </si>
  <si>
    <t>5.2.2. Travel and hotel industry association subsidy</t>
  </si>
  <si>
    <t>Subsidies to travel trade associations and lodging associations for cross-county regional cooperation in tourism transformation, industry matching and marketing.</t>
  </si>
  <si>
    <t>5.2.2.1. Hotel industry salaries and operating costs subsidy</t>
  </si>
  <si>
    <t>Subsidy for employees' salaries and operating costs of the hotel industry (based on the estimated number of employees eligible for the subsidy for the three-month period from May to July 2021, calculated at 40,000 yuan per person and subsidized once).</t>
  </si>
  <si>
    <t>https://www.dgbas.gov.tw/public/Attachment/162193424VTN8T5VB.pdf ; https://www.dgbas.gov.tw/ct.asp?xItem=47214&amp;CtNode=6722&amp;mp=53</t>
  </si>
  <si>
    <t>5.2.2.2. Travel industry salaries and operating costs subsidy</t>
  </si>
  <si>
    <t>Subsidy for travel industry employees' salaries and operating costs (based on the estimated number of employees employed by the eligible industry for the three-month period from May to July 2021, calculated at 40,000 yuan per person and subsidized once).</t>
  </si>
  <si>
    <t>https://www.dgbas.gov.tw/public/Attachment/162193424VTN8T5VB.pdf ; https://www.dgbas.gov.tw/ct.asp?xItem=47214&amp;CtNode=6722&amp;mp=54</t>
  </si>
  <si>
    <t>5.2.2.3. Tourism recreation industry salaries and operating costs subsidy</t>
  </si>
  <si>
    <t>Subsidies for tourism recreation employees' salaries and operating costs (based on the estimated number of employees eligible for subsidies for the three-month period from May to July 2021, calculated at 40,000 yuan per person and subsidized once).</t>
  </si>
  <si>
    <t>https://www.dgbas.gov.tw/public/Attachment/162193424VTN8T5VB.pdf ; https://www.dgbas.gov.tw/ct.asp?xItem=47214&amp;CtNode=6722&amp;mp=55</t>
  </si>
  <si>
    <t>5.2.2.4. Tour guides salary subsidy</t>
  </si>
  <si>
    <t>Subsidies for the salaries of tour guides and tour leaders (based on 10,000 yuan per person per month for 3 months).</t>
  </si>
  <si>
    <t>https://www.dgbas.gov.tw/public/Attachment/162193424VTN8T5VB.pdf ; https://www.dgbas.gov.tw/ct.asp?xItem=47214&amp;CtNode=6722&amp;mp=56</t>
  </si>
  <si>
    <t>5.2.3. B&amp;B operating costs subsidy</t>
  </si>
  <si>
    <t>Subsidizing the operating costs of B&amp;Bs affected by the epidemic (based on a subsidy of 50,000 yuan per business per quarter, for one quarter).</t>
  </si>
  <si>
    <t>https://www.dgbas.gov.tw/public/Attachment/162193424VTN8T5VB.pdf ; https://www.dgbas.gov.tw/ct.asp?xItem=47214&amp;CtNode=6722&amp;mp=57</t>
  </si>
  <si>
    <t>5.2.3. Local government tourism subsidy</t>
  </si>
  <si>
    <t>Subsidies to local governments to plan activities with local characteristics according to seasons, local unique tourism elements, folk festivals, scenic spots.</t>
  </si>
  <si>
    <t>5.2.3.1. Travel industry employee salary</t>
  </si>
  <si>
    <t>Travel industry employee salary subsidy, etc (based on an average monthly subsidy of 15,000 yuan per person for six months).</t>
  </si>
  <si>
    <t>https://www.dgbas.gov.tw/public/Attachment/0721152031L3E5JF46.pdf ; https://www.dgbas.gov.tw/ct.asp?xItem=46041&amp;CtNode=6657&amp;mp=42</t>
  </si>
  <si>
    <t>5.2.3.2. Hotel and guesthouse salary subsidy</t>
  </si>
  <si>
    <t>Subsidy for the salaries, etc., of staff working in the hotel and guesthouse industry (calculated on the basis of an average of 15,000 yuan per person per month for six months).</t>
  </si>
  <si>
    <t>https://www.dgbas.gov.tw/public/Attachment/0721152031L3E5JF46.pdf ; https://www.dgbas.gov.tw/ct.asp?xItem=46041&amp;CtNode=6657&amp;mp=43</t>
  </si>
  <si>
    <t>5.2.3.3. Tour guide and tour leader salary subsidy</t>
  </si>
  <si>
    <t>Subsidy for the salary of tour guides and tour leaders (calculated based on 10,000 yuan per person per month, for 6 months).</t>
  </si>
  <si>
    <t>https://www.dgbas.gov.tw/public/Attachment/0721152031L3E5JF46.pdf ; https://www.dgbas.gov.tw/ct.asp?xItem=46041&amp;CtNode=6657&amp;mp=44</t>
  </si>
  <si>
    <t>5.2.4. Hot spring area subsidy</t>
  </si>
  <si>
    <t>Expenses required for comprehensive medical examinations in hot spring areas, subsidies for operators to improve hardware and software facilities, and brand image enhancement.</t>
  </si>
  <si>
    <t>5.2.4.1. Airport and airline kitchen service salary subsidy</t>
  </si>
  <si>
    <t>Subsidies for the salary of employees in the commercial service facility industry and the airline kitchen industry in Taoyuan, Taipei, Taichung, and Kaohsiung International Terminals (15,000 yuan per person per month, for 6 months).</t>
  </si>
  <si>
    <t>https://www.dgbas.gov.tw/public/Attachment/0721152031L3E5JF46.pdf ; https://www.dgbas.gov.tw/ct.asp?xItem=46041&amp;CtNode=6657&amp;mp=45</t>
  </si>
  <si>
    <t>5.2.4.1. Taxi and tourist bus subsidy: administration</t>
  </si>
  <si>
    <t>Administrative work and review of subsidy applications for subsidies covering the salaries of taxi drivers, tourist bus drivers, and other drivers affected by the epidemic,, and subsidies for operating costs of the tourist bus passenger transportation industry.</t>
  </si>
  <si>
    <t>https://www.dgbas.gov.tw/public/Attachment/162193424VTN8T5VB.pdf ; https://www.dgbas.gov.tw/ct.asp?xItem=47214&amp;CtNode=6722&amp;mp=58</t>
  </si>
  <si>
    <t>5.2.4.2. Airport public services subsidy</t>
  </si>
  <si>
    <t>Subsidies for public service facilities in Taoyuan, Taipei, Taichung and Kaohsiung International Terminal (based on an average monthly subsidy of 31.85 million yuan for six months).</t>
  </si>
  <si>
    <t>https://www.dgbas.gov.tw/public/Attachment/0721152031L3E5JF46.pdf ; https://www.dgbas.gov.tw/ct.asp?xItem=46041&amp;CtNode=6657&amp;mp=46</t>
  </si>
  <si>
    <t>5.2.4.2. Taxi and tourist bus salary subsidy</t>
  </si>
  <si>
    <t>Subsidy for taxi and tour bus passenger transportation and minibus rental drivers' salaries (calculated at 10,000 yuan per person per month for three months).</t>
  </si>
  <si>
    <t>https://www.dgbas.gov.tw/public/Attachment/162193424VTN8T5VB.pdf ; https://www.dgbas.gov.tw/ct.asp?xItem=47214&amp;CtNode=6722&amp;mp=59</t>
  </si>
  <si>
    <t>5.2.4.3. Airport station operators utilities subsidy</t>
  </si>
  <si>
    <t>Subsidy for the cost of utilities (water and electricity) for station operators stationed at international terminal buildings in Taoyuan, Taipei, Taichung and Kaohsiung (based on an average monthly subsidy of $18.24 million for three months).</t>
  </si>
  <si>
    <t>https://www.dgbas.gov.tw/public/Attachment/0721152031L3E5JF46.pdf ; https://www.dgbas.gov.tw/ct.asp?xItem=46041&amp;CtNode=6657&amp;mp=47</t>
  </si>
  <si>
    <t>5.2.4.3. Tour bus operating costs subsidy</t>
  </si>
  <si>
    <t>Subsidy covering the operating costs of the tour bus industry for three months (6,000 to 10,000 yuan per vehicle per month, depending on the level of impact of the epidemic on the business).</t>
  </si>
  <si>
    <t>https://www.dgbas.gov.tw/public/Attachment/162193424VTN8T5VB.pdf ; https://www.dgbas.gov.tw/ct.asp?xItem=47214&amp;CtNode=6722&amp;mp=60</t>
  </si>
  <si>
    <t>5.2.4.4. Airport commercial service subsidy</t>
  </si>
  <si>
    <t>Subsidy for the operating capital of the commercial service facilities at Taoyuan International Airport (based on a monthly subsidy of $60,000 to $15,000,000 per facility for 3 months).</t>
  </si>
  <si>
    <t>https://www.dgbas.gov.tw/public/Attachment/0721152031L3E5JF46.pdf ; https://www.dgbas.gov.tw/ct.asp?xItem=46041&amp;CtNode=6657&amp;mp=48</t>
  </si>
  <si>
    <t>5.2.5. Cruise ship port subsidy</t>
  </si>
  <si>
    <t>Subsidize international cruise terminal anchorage fees and provide incentives for international cruise ships to call Taiwan as a part-time homeport.</t>
  </si>
  <si>
    <t>5.2.5. Driver training institutions salary subsidy</t>
  </si>
  <si>
    <t>Subsidy for the salaries and operating costs of the employees of the motor vehicle driver training institutions (based on the estimated number of employees employed by the eligible operators during the three-month period from May to July 2021, calculated at 40,000 yuan per person, subsidized once).</t>
  </si>
  <si>
    <t>https://www.dgbas.gov.tw/public/Attachment/162193424VTN8T5VB.pdf ; https://www.dgbas.gov.tw/ct.asp?xItem=47214&amp;CtNode=6722&amp;mp=61</t>
  </si>
  <si>
    <t>5.2.6. Aviation and related industries: various fees and rent subsidies</t>
  </si>
  <si>
    <t>Subsidy for the cost of landing fees, land, buildings, aircraft maintenance hangars, maintenance hangar usage fees, and royalty subsidies for the aviation industry, air terminal ground handling industry, air kitchen industry, and airport operators (calculated on the basis of a monthly average of 794 million yuan and six months of subsidies).</t>
  </si>
  <si>
    <t>https://www.dgbas.gov.tw/public/Attachment/162193424VTN8T5VB.pdf ; https://www.dgbas.gov.tw/ct.asp?xItem=47214&amp;CtNode=6722&amp;mp=62</t>
  </si>
  <si>
    <t>5.2.6. Tourism marketing</t>
  </si>
  <si>
    <t>Strengthening marketing activity in foreign markets where the number of visitors to Taiwan has decreased due to the epidemic.</t>
  </si>
  <si>
    <t>5.2.7. Local government international tourism proposal incentive</t>
  </si>
  <si>
    <t>Providing incentives for local governments and tourism associations to propose international tourism products that deepen the quality of Taiwan tourism and combine the local tourism resources and characteristics of each region.</t>
  </si>
  <si>
    <t>5.2.7.1. Airport services salary subsidy</t>
  </si>
  <si>
    <t>Subsidy for the salaries of employees working in the ground handling, airline kitchen, and commercial service facilities of international airports in Taoyuan, Taipei, Taichung, and Kaohsiung (based on 40% of the salaries of employees, with a monthly cap of 20,000 yuan and a subsidy of 6 months).</t>
  </si>
  <si>
    <t>https://www.dgbas.gov.tw/public/Attachment/162193424VTN8T5VB.pdf ; https://www.dgbas.gov.tw/ct.asp?xItem=47214&amp;CtNode=6722&amp;mp=63</t>
  </si>
  <si>
    <t>5.2.7.2. Airport public service facilities subsidy</t>
  </si>
  <si>
    <t>Subsidy for the cost of public service facilities for commercial service providers in Taoyuan, Taipei, Taichung, and Kaohsiung International Airport (based on an average of 28.5 million yuan per month for six months).</t>
  </si>
  <si>
    <t>https://www.dgbas.gov.tw/public/Attachment/162193424VTN8T5VB.pdf ; https://www.dgbas.gov.tw/ct.asp?xItem=47214&amp;CtNode=6722&amp;mp=64</t>
  </si>
  <si>
    <t>5.2.7.3. Airport commercial service facilities operating costs subsidy</t>
  </si>
  <si>
    <t>Subsidy for the operating costs of commercial service facilities in Taoyuan, Taipei, Taichung and Kaohsiung International Airport (based on a monthly subsidy of 10,000 to 15 million yuan per business for six months).</t>
  </si>
  <si>
    <t>https://www.dgbas.gov.tw/public/Attachment/162193424VTN8T5VB.pdf ; https://www.dgbas.gov.tw/ct.asp?xItem=47214&amp;CtNode=6722&amp;mp=65</t>
  </si>
  <si>
    <t>5.2.8. International tourism subsidy</t>
  </si>
  <si>
    <t>Providing incentives for international arrivals, subsidize overseas charter flights and overseas tours for the airline and travel industries, and expand incentives for quality travel to Taiwan from global markets.</t>
  </si>
  <si>
    <t>5.2.8.1. Tour operators loan interest subsidy</t>
  </si>
  <si>
    <t>Interest subsidy for loans to tour operators (based on a loan amount of 4,730 million yuan and a 2-year term savings rate of 0.845% for the Chunghwa Post).</t>
  </si>
  <si>
    <t>https://www.dgbas.gov.tw/public/Attachment/162193424VTN8T5VB.pdf ; https://www.dgbas.gov.tw/ct.asp?xItem=47214&amp;CtNode=6722&amp;mp=66</t>
  </si>
  <si>
    <t>5.2.8.2. Aviation industry relief loan interest subsidy</t>
  </si>
  <si>
    <t>Interest subsidy for the relief loans for the aviation industry (based on a loan amount of 100.78 billion yuan and a one-year term savings rate of 0.81% for the Chunghwa Post).</t>
  </si>
  <si>
    <t>https://www.dgbas.gov.tw/public/Attachment/162193424VTN8T5VB.pdf ; https://www.dgbas.gov.tw/ct.asp?xItem=47214&amp;CtNode=6722&amp;mp=67</t>
  </si>
  <si>
    <t>5.2.9. Hotel industry subsidy and digitization</t>
  </si>
  <si>
    <t>Subsidies for the hotel industry to install tourism-friendly facilities, barrier-free rooms, and software and hardware rental for the hotel industry to join the "Taiwan Lodging Network" booking platform of the Tourism Bureau, Ministry of Transportation and Communications.</t>
  </si>
  <si>
    <t>5.3.1. Maritime transport relief loan interest subsidy</t>
  </si>
  <si>
    <t>Interest subsidy of the relief loans for maritime transport operators (based on a total loan amount of $30 billion and an interest rate of 0.81%).</t>
  </si>
  <si>
    <t>https://www.dgbas.gov.tw/public/Attachment/0421202554OM26LHO7.pdf ; https://www.dgbas.gov.tw/ct.asp?xItem=45308&amp;CtNode=6655&amp;mp=43</t>
  </si>
  <si>
    <t>5.3.2. Aviation relief loan interest subsidy</t>
  </si>
  <si>
    <t>Interest subsidy for the relief loans to the aviation industry (based on a total loan amount of 50 billion yuan and an interest rate of 0.81%).</t>
  </si>
  <si>
    <t>https://www.dgbas.gov.tw/public/Attachment/0421202554OM26LHO7.pdf ; https://www.dgbas.gov.tw/ct.asp?xItem=45308&amp;CtNode=6655&amp;mp=44</t>
  </si>
  <si>
    <t>5.4. Aviation and airport operator subsidy</t>
  </si>
  <si>
    <t>Expanding the funding for landing fees, land, buildings, maintenance hangars and royalty subsidies for aviation and airport operators (increase in the average annual subsidy rate from 25% to approximately 39%).</t>
  </si>
  <si>
    <t>https://www.dgbas.gov.tw/public/Attachment/0421202554OM26LHO7.pdf ; https://www.dgbas.gov.tw/ct.asp?xItem=45308&amp;CtNode=6655&amp;mp=45</t>
  </si>
  <si>
    <t>5.5.1. Tourism industry employee salary subsidy</t>
  </si>
  <si>
    <t>Subsidies for tourism industry employees' salaries (calculated at 10,000 yuan per person per month for three months).</t>
  </si>
  <si>
    <t>https://www.dgbas.gov.tw/public/Attachment/0421202554OM26LHO7.pdf ; https://www.dgbas.gov.tw/ct.asp?xItem=45308&amp;CtNode=6655&amp;mp=46</t>
  </si>
  <si>
    <t>5.5.2. One-time tourism industry operating capital subsidy</t>
  </si>
  <si>
    <t>Subsidy for one-time operating capital for the tourism industry (based on a subsidy of 50,000 to 300,000 yuan per business).</t>
  </si>
  <si>
    <t>https://www.dgbas.gov.tw/public/Attachment/0421202554OM26LHO7.pdf ; https://www.dgbas.gov.tw/ct.asp?xItem=45308&amp;CtNode=6655&amp;mp=47</t>
  </si>
  <si>
    <t>6.0.1. Fishing port maintenance 1</t>
  </si>
  <si>
    <t>Subsidies for disinfection, cleaning, and maintenance of the environment of Category I fishing ports.</t>
  </si>
  <si>
    <t>6. Agriculture Committee</t>
  </si>
  <si>
    <t>6.0.2. Fishing port maintenance 2</t>
  </si>
  <si>
    <t>Subsidies to local governments for disinfection, cleaning, and health and safety maintenance of Category II fishing ports.</t>
  </si>
  <si>
    <t>6.0.3. Wholesale market maintenance</t>
  </si>
  <si>
    <t>Subsidies for disinfection, cleaning, and health and safety maintenance of key wholesale markets and farmers' direct sales outlets.</t>
  </si>
  <si>
    <t>6.1.1. Agricultural Development Fund interest subsidy</t>
  </si>
  <si>
    <t>Subsidy to the Agricultural Development Fund for the difference in interest rates on loans for the agriculture, fishery and livestock industries and leisure agriculture (based on a loan amount of 3,731 million yuan and an interest rate of 2.68%). Assume even split between agriculture and fishing archetypes (0.1bn TWD total).</t>
  </si>
  <si>
    <t>https://www.dgbas.gov.tw/public/Attachment/0421202554OM26LHO7.pdf ; https://www.dgbas.gov.tw/ct.asp?xItem=45308&amp;CtNode=6655&amp;mp=48</t>
  </si>
  <si>
    <t>6.1.1. Health and safety measures in Category 1 fishing ports</t>
  </si>
  <si>
    <t>Covering the costs of disinfection, cleaning and health and safety maintenance for Category 1 fishing ports (2.6 million yuan per site).</t>
  </si>
  <si>
    <t>https://www.dgbas.gov.tw/public/Attachment/162193424VTN8T5VB.pdf ; https://www.dgbas.gov.tw/ct.asp?xItem=47214&amp;CtNode=6722&amp;mp=68</t>
  </si>
  <si>
    <t>6.1.1. Production and marketing subsidies</t>
  </si>
  <si>
    <t>Relief subsidies for production and marketing history operators.</t>
  </si>
  <si>
    <t>6.1.1. Subsistence allowance for farmers</t>
  </si>
  <si>
    <t>Subsistence allowance for farmers affected by the epidemic (based on a subsidy of 10,000 yuan per person).</t>
  </si>
  <si>
    <t>https://www.dgbas.gov.tw/public/Attachment/0721152031L3E5JF46.pdf ; https://www.dgbas.gov.tw/ct.asp?xItem=46041&amp;CtNode=6657&amp;mp=49</t>
  </si>
  <si>
    <t>6.1.2. Agriculture, fishery and livestock loan interest subsidy</t>
  </si>
  <si>
    <t>Subsidies for new and existing loans for agriculture, fishery and livestock industries and leisure agriculture (based on a loan amount of 67.3 billion yuan and an out-of-pocket interest rate of 1.04%). Assume funding evenly split between agriculture and fishing archetypes (total 0.7bn TWD).</t>
  </si>
  <si>
    <t>https://www.dgbas.gov.tw/public/Attachment/0421202554OM26LHO7.pdf ; https://www.dgbas.gov.tw/ct.asp?xItem=45308&amp;CtNode=6655&amp;mp=49</t>
  </si>
  <si>
    <t>6.1.2. Health and safety measures in Category 2 fishing ports</t>
  </si>
  <si>
    <t>Subsidies to local governments for the disinfection, cleaning and health and safety maintenance of Category 2 fishing ports (80,000 yuan per site).</t>
  </si>
  <si>
    <t>https://www.dgbas.gov.tw/public/Attachment/162193424VTN8T5VB.pdf ; https://www.dgbas.gov.tw/ct.asp?xItem=47214&amp;CtNode=6722&amp;mp=69</t>
  </si>
  <si>
    <t>6.1.2. Subsidy to the Agricultural Development Fund</t>
  </si>
  <si>
    <t>Subsidy to the Agricultural Development Fund to handle agricultural and fishery relief loans, interest difference subsidies.</t>
  </si>
  <si>
    <t>6.1.2. Subsistence allowance for regularly employed fishermen</t>
  </si>
  <si>
    <t>Subsistence allowance for fishermen working in the fishing industry affected by the epidemic (based on a subsidy of 10,000 yuan per person).</t>
  </si>
  <si>
    <t>https://www.dgbas.gov.tw/public/Attachment/0721152031L3E5JF46.pdf ; https://www.dgbas.gov.tw/ct.asp?xItem=46041&amp;CtNode=6657&amp;mp=50</t>
  </si>
  <si>
    <t>6.1.3. Fishermen's associations and fish markets health and safety subsidy</t>
  </si>
  <si>
    <t>Subsidies to fishermen's associations, fish markets, key wholesale markets and farmers' direct sales outlets to disinfect, clean and maintain health and safety standards (140,000 to 360,000 yuan per site).</t>
  </si>
  <si>
    <t>https://www.dgbas.gov.tw/public/Attachment/162193424VTN8T5VB.pdf ; https://www.dgbas.gov.tw/ct.asp?xItem=47214&amp;CtNode=6722&amp;mp=70</t>
  </si>
  <si>
    <t>6.1.3. Fishery and farm relief loan interest subsidies</t>
  </si>
  <si>
    <t>Full subsidies for interest on relief loans for the fisheries industry and recreational farms whose export sales are hindered.</t>
  </si>
  <si>
    <t>6.1.3. Subsistence allowance for insecurely employed or self-employed fishermen and similar workers</t>
  </si>
  <si>
    <t>Subsistence allowance for fishermen with uncertain employers or self-employed workers affected by the epidemic (calculated at $10,000 per person per month for three months).</t>
  </si>
  <si>
    <t>https://www.dgbas.gov.tw/public/Attachment/0721152031L3E5JF46.pdf ; https://www.dgbas.gov.tw/ct.asp?xItem=46041&amp;CtNode=6657&amp;mp=51</t>
  </si>
  <si>
    <t>6.1.4. Fishing crew quarantine operations</t>
  </si>
  <si>
    <t>Handling operations to allow the crew of the fishing vessels to enter the country for quarantine and other epidemic prevention related operations (calculated at 250,000 yuan per month for 12 months).</t>
  </si>
  <si>
    <t>https://www.dgbas.gov.tw/public/Attachment/162193424VTN8T5VB.pdf ; https://www.dgbas.gov.tw/ct.asp?xItem=47214&amp;CtNode=6722&amp;mp=71</t>
  </si>
  <si>
    <t>6.1.4. Subsistence allowance administration</t>
  </si>
  <si>
    <t>Administrative expenses for the distribution of subsistence allowances for farmers and fishermen affected by the epidemic (calculated at $25 per piece of allowance).</t>
  </si>
  <si>
    <t>https://www.dgbas.gov.tw/public/Attachment/0721152031L3E5JF46.pdf ; https://www.dgbas.gov.tw/ct.asp?xItem=46041&amp;CtNode=6657&amp;mp=52</t>
  </si>
  <si>
    <t>6.2.1. Agricultural e-commerce subsidy</t>
  </si>
  <si>
    <t>Subsidies to e-commerce platform operators for sales incentives, overseas marketing of fruits and vegetables, feedback on online shopping for agricultural products, and trial sales of agricultural products in emerging overseas markets.</t>
  </si>
  <si>
    <t>6.2.1. Flower industry employee salary subsidy</t>
  </si>
  <si>
    <t>Salary subsidy for employees in the flower (including seedlings) industry (calculated on the basis of 40% of the salary of the employees and 3 months of subsidy).</t>
  </si>
  <si>
    <t>https://www.dgbas.gov.tw/public/Attachment/0421202554OM26LHO7.pdf ; https://www.dgbas.gov.tw/ct.asp?xItem=45308&amp;CtNode=6655&amp;mp=50</t>
  </si>
  <si>
    <t>6.2.1. Supplementary interest subsidy through the Agricultural Development Fund</t>
  </si>
  <si>
    <t>Subsidy for the Agricultural Development Fund to meet the shortfall of $110,000 in interest subsidy for loans to agriculture, fishery and livestock industries and leisure agriculture (calculated on the basis of the difference in interest rate of 2.68% from the original provision of $100.5 billion to $14.5 billion). Assume funding evenly split between agriculture and fishing archetypes (0.11bn TWD total).</t>
  </si>
  <si>
    <t>https://www.dgbas.gov.tw/public/Attachment/0721152031L3E5JF46.pdf ; https://www.dgbas.gov.tw/ct.asp?xItem=46041&amp;CtNode=6657&amp;mp=53</t>
  </si>
  <si>
    <t>6.2.1.1. Subsidy to farmers affected by the epidemic</t>
  </si>
  <si>
    <t>Living allowance subsidy to farmers affected by the epidemic (based on a subsidy of 10,000 yuan per person).</t>
  </si>
  <si>
    <t>https://www.dgbas.gov.tw/public/Attachment/162193424VTN8T5VB.pdf ; https://www.dgbas.gov.tw/ct.asp?xItem=47214&amp;CtNode=6722&amp;mp=72</t>
  </si>
  <si>
    <t>6.2.1.2. Subsidy to industry-employed fishermen affected by the epidemic</t>
  </si>
  <si>
    <t>Living allowance subsidy for fishermen working in the fishing industry affected by the epidemic was (based on a subsidy of 10,000 yuan per person).</t>
  </si>
  <si>
    <t>https://www.dgbas.gov.tw/public/Attachment/162193424VTN8T5VB.pdf ; https://www.dgbas.gov.tw/ct.asp?xItem=47214&amp;CtNode=6722&amp;mp=73</t>
  </si>
  <si>
    <t>6.2.1.3. Subsidy to self-employed or insecurely employed fishermen affected by the epidemic</t>
  </si>
  <si>
    <t>Living allowance subsidy for self-employed or insecurely employed fishermen affected by the epidemic (calculated at 10,000 yuan per person per month for three months).</t>
  </si>
  <si>
    <t>https://www.dgbas.gov.tw/public/Attachment/162193424VTN8T5VB.pdf ; https://www.dgbas.gov.tw/ct.asp?xItem=47214&amp;CtNode=6722&amp;mp=74</t>
  </si>
  <si>
    <t>6.2.1.4. Living allowance subsidies for farmers and fishermen: administration</t>
  </si>
  <si>
    <t>Administrative costs for processing the living allowance subsidies for farmers and fishermen affected by the epidemic (calculated at 25 yuan per subsidy).</t>
  </si>
  <si>
    <t>https://www.dgbas.gov.tw/public/Attachment/162193424VTN8T5VB.pdf ; https://www.dgbas.gov.tw/ct.asp?xItem=47214&amp;CtNode=6722&amp;mp=75</t>
  </si>
  <si>
    <t>6.2.2. Agricultural Development Fund interest subsidy administration</t>
  </si>
  <si>
    <t>Administrative costs for processing the relief loans for the agriculture, fishery and livestock industries and leisure agriculture through the Agricultural Development Fund. Assume funding evenly split between agriculture and fishing archetypes (0.09bn TWD total).</t>
  </si>
  <si>
    <t>https://www.dgbas.gov.tw/public/Attachment/0721152031L3E5JF46.pdf ; https://www.dgbas.gov.tw/ct.asp?xItem=46041&amp;CtNode=6657&amp;mp=54</t>
  </si>
  <si>
    <t>6.2.2. Fisheries foreign crew salary subsidy</t>
  </si>
  <si>
    <t>Salary subsidy of foreign crew employed in the fisheries industry (based on a monthly subsidy of 1,900 yuan for 3 months).</t>
  </si>
  <si>
    <t>https://www.dgbas.gov.tw/public/Attachment/0421202554OM26LHO7.pdf ; https://www.dgbas.gov.tw/ct.asp?xItem=45308&amp;CtNode=6655&amp;mp=51</t>
  </si>
  <si>
    <t>6.2.2. Overseas channels and agricultural carnival online shopping subsidy</t>
  </si>
  <si>
    <t>Organizing overseas channel development activities and agricultural carnival online shopping activities.</t>
  </si>
  <si>
    <t>6.2.2.1. Contribution to the Agricultural Credit Guarantee Fund</t>
  </si>
  <si>
    <t>Contribution to the Agricultural Credit Guarantee Fund for guaranteeing the special fund.</t>
  </si>
  <si>
    <t>https://www.dgbas.gov.tw/public/Attachment/162193424VTN8T5VB.pdf ; https://www.dgbas.gov.tw/ct.asp?xItem=47214&amp;CtNode=6722&amp;mp=76</t>
  </si>
  <si>
    <t>6.2.2.2. Agricultural Development Fund loan interest subsidy</t>
  </si>
  <si>
    <t>Subsidy to the Agricultural Development Fund for subsidizing the difference in interest rates on loans for agriculture, fishery and livestock industries and leisure agriculture (based on a loan amount of $22.8 billion and an interest rate of 2.43%). Assume funding evenly split between agriculture and fishing archetypes (0.55bn TWD total).</t>
  </si>
  <si>
    <t>https://www.dgbas.gov.tw/public/Attachment/162193424VTN8T5VB.pdf ; https://www.dgbas.gov.tw/ct.asp?xItem=47214&amp;CtNode=6722&amp;mp=77</t>
  </si>
  <si>
    <t>6.2.2.3. Lenders interest subsidy for agriculture etc.</t>
  </si>
  <si>
    <t>Interest subsidy for the lenders of new and existing loans for agriculture, fishery and livestock industries and leisure agriculture (based on a loan amount of 56,750,000,000 yuan and an out-of-pocket interest rate of 1.04%).</t>
  </si>
  <si>
    <t>https://www.dgbas.gov.tw/public/Attachment/162193424VTN8T5VB.pdf ; https://www.dgbas.gov.tw/ct.asp?xItem=47214&amp;CtNode=6722&amp;mp=78</t>
  </si>
  <si>
    <t>6.2.2.4. Agriculture etc. loan processing: administration</t>
  </si>
  <si>
    <t>Administrative costs of processing loan applications for relief loans for agriculture, fishery and livestock industries and leisure agriculture.</t>
  </si>
  <si>
    <t>https://www.dgbas.gov.tw/public/Attachment/162193424VTN8T5VB.pdf ; https://www.dgbas.gov.tw/ct.asp?xItem=47214&amp;CtNode=6722&amp;mp=79</t>
  </si>
  <si>
    <t>6.2.3. Fishing port facilities and rent subsidy</t>
  </si>
  <si>
    <t>Subsidy for fishing port management facilities and property rent or royalties on state-owned land (based on the annual rent and royalties received and subsidized for 3 months).</t>
  </si>
  <si>
    <t>https://www.dgbas.gov.tw/public/Attachment/0421202554OM26LHO7.pdf ; https://www.dgbas.gov.tw/ct.asp?xItem=45308&amp;CtNode=6655&amp;mp=52</t>
  </si>
  <si>
    <t>6.2.3. Rice exporter subsidy</t>
  </si>
  <si>
    <t>Subsidizing rice exporters to develop overseas markets and export marketing promotion.</t>
  </si>
  <si>
    <t>6.2.3.1. Fisheries industry foreign crew salary subsidy</t>
  </si>
  <si>
    <t>Salary subsidy for foreign crew employed in the fisheries industry (1,900 yuan per person per month for 3 months).</t>
  </si>
  <si>
    <t>https://www.dgbas.gov.tw/public/Attachment/162193424VTN8T5VB.pdf ; https://www.dgbas.gov.tw/ct.asp?xItem=47214&amp;CtNode=6722&amp;mp=80</t>
  </si>
  <si>
    <t>6.2.3.2. Operating cost subsidy for recreational fishing boat industry</t>
  </si>
  <si>
    <t>Operating cost subsidy for recreational fishing vessel operators will cost (based on a monthly subsidy of 20,000 to 30,000 yuan per vessel for three months).</t>
  </si>
  <si>
    <t>https://www.dgbas.gov.tw/public/Attachment/162193424VTN8T5VB.pdf ; https://www.dgbas.gov.tw/ct.asp?xItem=47214&amp;CtNode=6722&amp;mp=81</t>
  </si>
  <si>
    <t>6.2.3.3. Fishing moratorium implementation</t>
  </si>
  <si>
    <t>Implementing the fishing moratorium incentive (based on a subsidy of 20,000 to 200,000 yuan per fishing vessel which does not fish).</t>
  </si>
  <si>
    <t>https://www.dgbas.gov.tw/public/Attachment/162193424VTN8T5VB.pdf ; https://www.dgbas.gov.tw/ct.asp?xItem=47214&amp;CtNode=6722&amp;mp=82</t>
  </si>
  <si>
    <t>6.2.3.4. Subsidy for operating costs of fishing port facilities, distribution centers, flower markets and agro-technology parks</t>
  </si>
  <si>
    <t>Subsidy for the operating costs of fishing port management facilities, fish distribution centers, wholesale flower markets and agro-technology park operators (calculated on the basis of rent, management fees, royalties or sewage charges for three to six months per year).</t>
  </si>
  <si>
    <t>https://www.dgbas.gov.tw/public/Attachment/162193424VTN8T5VB.pdf ; https://www.dgbas.gov.tw/ct.asp?xItem=47214&amp;CtNode=6722&amp;mp=83</t>
  </si>
  <si>
    <t>6.2.3.5. Leisure farm operating costs subsidy</t>
  </si>
  <si>
    <t>Operating cost subsidy for leisure farms (based on a monthly subsidy of 20,000 to 250,000 yuan per farm for three months)</t>
  </si>
  <si>
    <t>https://www.dgbas.gov.tw/public/Attachment/162193424VTN8T5VB.pdf ; https://www.dgbas.gov.tw/ct.asp?xItem=47214&amp;CtNode=6722&amp;mp=84</t>
  </si>
  <si>
    <t>6.2.3.6. Farmers' organizations' production materials subsidy</t>
  </si>
  <si>
    <t>Subsidies to farmers' organizations for agricultural production materials (based on a maximum subsidy of $200,000 per organization).</t>
  </si>
  <si>
    <t>https://www.dgbas.gov.tw/public/Attachment/162193424VTN8T5VB.pdf ; https://www.dgbas.gov.tw/ct.asp?xItem=47214&amp;CtNode=6722&amp;mp=85</t>
  </si>
  <si>
    <t>6.2.3.6. Fishery freezing and storage subsidy</t>
  </si>
  <si>
    <t>Subsidies to fishery organizations for the cost of freezing and storing fishery products (based on 1,600 tons of freezing and storage at 20 yuan per kilogram).</t>
  </si>
  <si>
    <t>https://www.dgbas.gov.tw/public/Attachment/162193424VTN8T5VB.pdf ; https://www.dgbas.gov.tw/ct.asp?xItem=47214&amp;CtNode=6722&amp;mp=86</t>
  </si>
  <si>
    <t>6.2.4. Farmers and Fishermen's Association operating capital subsidy</t>
  </si>
  <si>
    <t>Subsidy for the operating capital of the Farmers and Fishermen's Association (500,000 to 1,000,000 yuan per business). Assume funding evenly split between agriculture and fishing archetypes (0.14bn TWD total).</t>
  </si>
  <si>
    <t>https://www.dgbas.gov.tw/public/Attachment/0421202554OM26LHO7.pdf ; https://www.dgbas.gov.tw/ct.asp?xItem=45308&amp;CtNode=6655&amp;mp=53</t>
  </si>
  <si>
    <t>6.2.4. Fishing vessel crew member quarantine subsidy</t>
  </si>
  <si>
    <t>Subsidies to fishing vessel crew members for home quarantine ashore (based on 1,500 yuan per day, with a maximum subsidy of 21,000 yuan per person).</t>
  </si>
  <si>
    <t>https://www.dgbas.gov.tw/public/Attachment/162193424VTN8T5VB.pdf ; https://www.dgbas.gov.tw/ct.asp?xItem=47214&amp;CtNode=6722&amp;mp=87</t>
  </si>
  <si>
    <t>6.2.5. Agricultural cooperative subsidy</t>
  </si>
  <si>
    <t>Subsidies to agricultural cooperatives and other operating funds (200,000 to 300,000 per cooperative).</t>
  </si>
  <si>
    <t>https://www.dgbas.gov.tw/public/Attachment/0421202554OM26LHO7.pdf ; https://www.dgbas.gov.tw/ct.asp?xItem=45308&amp;CtNode=6655&amp;mp=54</t>
  </si>
  <si>
    <t>6.2.6. Agricultural technology park and Tainan Orchid Garden area subsidy</t>
  </si>
  <si>
    <t>Subsidy for the operating capital of the agricultural technology park and Tainan Orchid Garden area (based on the annual rental and management fees, from 3 months to 12 months).</t>
  </si>
  <si>
    <t>https://www.dgbas.gov.tw/public/Attachment/0421202554OM26LHO7.pdf ; https://www.dgbas.gov.tw/ct.asp?xItem=45308&amp;CtNode=6655&amp;mp=55</t>
  </si>
  <si>
    <t>6.2.7. Fishery production and freezer storage subsidy</t>
  </si>
  <si>
    <t>Subsidies for fishery production materials and freezing storage costs (based on 3 million units of materials at 6 yuan per unit and 1,600 tons of freezing storage at 20 yuan per kilogram).</t>
  </si>
  <si>
    <t>https://www.dgbas.gov.tw/public/Attachment/0421202554OM26LHO7.pdf ; https://www.dgbas.gov.tw/ct.asp?xItem=45308&amp;CtNode=6655&amp;mp=56</t>
  </si>
  <si>
    <t>6.2.8. Agricultural production materials subsidy</t>
  </si>
  <si>
    <t>Subsidies for agricultural production materials, etc. (based on 160,000 metric tons of fertilizer at 500 to 1,000 yuan per metric ton).</t>
  </si>
  <si>
    <t>https://www.dgbas.gov.tw/public/Attachment/0421202554OM26LHO7.pdf ; https://www.dgbas.gov.tw/ct.asp?xItem=45308&amp;CtNode=6655&amp;mp=57</t>
  </si>
  <si>
    <t>6.3. Fishing crew home quarantine subsidy</t>
  </si>
  <si>
    <t>Subsidy for epidemic-related expenses such as home quarantine for fishing vessel crew (calculated on the basis of 14 days at 1,500 yuan per day).</t>
  </si>
  <si>
    <t>https://www.dgbas.gov.tw/public/Attachment/0721152031L3E5JF46.pdf ; https://www.dgbas.gov.tw/ct.asp?xItem=46041&amp;CtNode=6657&amp;mp=55</t>
  </si>
  <si>
    <t>6.3.1. Fishery organization subsidies</t>
  </si>
  <si>
    <t>Subsidies for fishery organizations and local governments to assist in the planned production, thinning and delayed stocking of farmed fish species.</t>
  </si>
  <si>
    <t>6.3.1.1. Floral decoration of epidemic-related public spaces</t>
  </si>
  <si>
    <t>Subsidy for the promotion of floral decoration at transportation nodes, campuses, hospitals, pharmacies and other epidemic prevention-related locations (based on 30 locations at 2 million yuan each).</t>
  </si>
  <si>
    <t>https://www.dgbas.gov.tw/public/Attachment/0421202554OM26LHO7.pdf ; https://www.dgbas.gov.tw/ct.asp?xItem=45308&amp;CtNode=6655&amp;mp=58</t>
  </si>
  <si>
    <t>6.3.1.2. Floral decoration of educational and religious institutions</t>
  </si>
  <si>
    <t>Subsidy for the promotion of floral decoration at educational campuses and religious institutions (based on 100 locations at 200,000 yuan each).</t>
  </si>
  <si>
    <t>https://www.dgbas.gov.tw/public/Attachment/0421202554OM26LHO7.pdf ; https://www.dgbas.gov.tw/ct.asp?xItem=45308&amp;CtNode=6655&amp;mp=59</t>
  </si>
  <si>
    <t>6.3.1.3. Phalaenopsis, Chinese orchids, Mandarin orchids and Malabar chestnuts production subsidy</t>
  </si>
  <si>
    <t>Subsidy for the production of Phalaenopsis, Chinese orchids, Mandarin orchids and Malabar chestnuts (4 industries, 15 million yuan per industry).</t>
  </si>
  <si>
    <t>https://www.dgbas.gov.tw/public/Attachment/0421202554OM26LHO7.pdf ; https://www.dgbas.gov.tw/ct.asp?xItem=45308&amp;CtNode=6655&amp;mp=60</t>
  </si>
  <si>
    <t>6.3.2. Flower promotion and shipping subsidy</t>
  </si>
  <si>
    <t>Overseas promotion and shipping subsidies for flowers.</t>
  </si>
  <si>
    <t>https://www.dgbas.gov.tw/public/Attachment/0421202554OM26LHO7.pdf ; https://www.dgbas.gov.tw/ct.asp?xItem=45308&amp;CtNode=6655&amp;mp=61</t>
  </si>
  <si>
    <t>6.3.2. Livestock management</t>
  </si>
  <si>
    <t>Managing livestock production and marketing regulation, counselling program production and culling of breeding livestock.</t>
  </si>
  <si>
    <t>6.3.3.1. Fishery products marketing subsidy</t>
  </si>
  <si>
    <t>Domestic and international marketing of fishery products (based on 2,000 metric tons at 25 yuan per kilogram).</t>
  </si>
  <si>
    <t>https://www.dgbas.gov.tw/public/Attachment/0421202554OM26LHO7.pdf ; https://www.dgbas.gov.tw/ct.asp?xItem=45308&amp;CtNode=6655&amp;mp=62</t>
  </si>
  <si>
    <t>6.3.3.2. Online and television marketing of fishery products</t>
  </si>
  <si>
    <t>Strengthening marketing of fishery products by mass merchants, TV, e-commerce and other channels, as well as full rebate money for consumers' online purchases.</t>
  </si>
  <si>
    <t>https://www.dgbas.gov.tw/public/Attachment/0421202554OM26LHO7.pdf ; https://www.dgbas.gov.tw/ct.asp?xItem=45308&amp;CtNode=6655&amp;mp=63</t>
  </si>
  <si>
    <t>6.3.3.3. Ready-to-eat fishery product development</t>
  </si>
  <si>
    <t>Subsidy for the development, production and marketing of ready-to-eat fishery products (15 items, 2 million yuan per item).</t>
  </si>
  <si>
    <t>https://www.dgbas.gov.tw/public/Attachment/0421202554OM26LHO7.pdf ; https://www.dgbas.gov.tw/ct.asp?xItem=45308&amp;CtNode=6655&amp;mp=64</t>
  </si>
  <si>
    <t>6.3.4. Agricultural e-commerce</t>
  </si>
  <si>
    <t>Support for selling domestic agricultural products through e-commerce.</t>
  </si>
  <si>
    <t>https://www.dgbas.gov.tw/public/Attachment/0421202554OM26LHO7.pdf ; https://www.dgbas.gov.tw/ct.asp?xItem=45308&amp;CtNode=6655&amp;mp=65</t>
  </si>
  <si>
    <t>6.4. Fishing export disruption adjustment measures subsidy</t>
  </si>
  <si>
    <t>Additional subsidy required for processing adjustment measures for disruptions to the export sales of offshore fishing (calculated on the basis of an estimated subsidy of 81,000 tonnes of fishing products at about 5,000 yuan per tonne).</t>
  </si>
  <si>
    <t>https://www.dgbas.gov.tw/public/Attachment/0721152031L3E5JF46.pdf ; https://www.dgbas.gov.tw/ct.asp?xItem=46041&amp;CtNode=6657&amp;mp=56</t>
  </si>
  <si>
    <t>6.4.1. Fish farm processing etc. subsidy</t>
  </si>
  <si>
    <t>Subsidies for processing and inspection, freezing and storage, and marketing and exhibition activities for fish farmers and local governments.</t>
  </si>
  <si>
    <t>6.4.2. Animal husbandry excess</t>
  </si>
  <si>
    <t>Assisting the animal husbandry industry in handling excess amounts of livestock and poultry for chemicalization, slaughter, freezing, and sales promotion.</t>
  </si>
  <si>
    <t>6.5.1. Strengthening industrial counselling</t>
  </si>
  <si>
    <t>Management of traceable industrial structures to strengthen counselling measures.</t>
  </si>
  <si>
    <t>6.5.2. Organic and high-quality agricultural product subsidy</t>
  </si>
  <si>
    <t>Subsidizing farmers' organizations and related businesses to sell and refrigerate organic or high-quality agricultural products.</t>
  </si>
  <si>
    <t>6.5.3. Expanding bulk purchases of agricultural products</t>
  </si>
  <si>
    <t>Subsidies for farmers' organizations and related businesses to promote group purchasing and expand the acquisition of agricultural products for processing.</t>
  </si>
  <si>
    <t>6.5.4. Sales channel subsidy</t>
  </si>
  <si>
    <t>Subsidy to local governments for the development of diversified sales channels.</t>
  </si>
  <si>
    <t>7.1.1.1. Additional border quarantine and evacuation manpower</t>
  </si>
  <si>
    <t>Hiring additional border quarantine manpower, handling evacuation cases, etc.</t>
  </si>
  <si>
    <t>https://www.dgbas.gov.tw/public/Attachment/162193424VTN8T5VB.pdf ; https://www.dgbas.gov.tw/ct.asp?xItem=47214&amp;CtNode=6722&amp;mp=88</t>
  </si>
  <si>
    <t>7. Health and Welfare Ministry</t>
  </si>
  <si>
    <t>7.1.1.1. Border quarantine system</t>
  </si>
  <si>
    <t>Hiring additional border quarantine manpower, handling evacuation cases and system, preparing information on health education for inbound passengers.</t>
  </si>
  <si>
    <t>7.1.1.1. Case evacuation and medical manpower</t>
  </si>
  <si>
    <t>Supporting the evacuation of Covid-19 cases and mobilization of medical manpower.</t>
  </si>
  <si>
    <t>https://www.dgbas.gov.tw/public/Attachment/0421202554OM26LHO7.pdf ; https://www.dgbas.gov.tw/ct.asp?xItem=45308&amp;CtNode=6655&amp;mp=66</t>
  </si>
  <si>
    <t>7.1.1.1. Evacuation and healthcare manpower</t>
  </si>
  <si>
    <t>Handling evacuation cases and recruiting medical manpower support.</t>
  </si>
  <si>
    <t>https://www.dgbas.gov.tw/public/Attachment/0721152031L3E5JF46.pdf ; https://www.dgbas.gov.tw/ct.asp?xItem=46041&amp;CtNode=6657&amp;mp=57</t>
  </si>
  <si>
    <t>7. Ministry of Health and Welfare</t>
  </si>
  <si>
    <t>7.1.1.2. Activation of admission of patients with infectious diseases and isolation treatment in emergency hospitals</t>
  </si>
  <si>
    <t>Subsidy for the difference in medical expenses in order to activate the admission of patients with infectious diseases that affect the operations of emergency hospitals, and for the implementation of patient isolation treatment.</t>
  </si>
  <si>
    <t>https://www.dgbas.gov.tw/public/Attachment/162193424VTN8T5VB.pdf ; https://www.dgbas.gov.tw/ct.asp?xItem=47214&amp;CtNode=6722&amp;mp=89</t>
  </si>
  <si>
    <t>7.1.1.2. Centralized quarantine facilities maintenance and staff</t>
  </si>
  <si>
    <t>Cost of maintaining centralized quarantine facilities and allowances for mobilized staff (the allowances for mobilized medical and staff are calculated at $10,000 per day for doctors, $5,000 for nursing staff and $1,500 for other staff).</t>
  </si>
  <si>
    <t>https://www.dgbas.gov.tw/public/Attachment/0721152031L3E5JF46.pdf ; https://www.dgbas.gov.tw/ct.asp?xItem=46041&amp;CtNode=6657&amp;mp=58</t>
  </si>
  <si>
    <t>7.1.1.2. Emergency hospital subsidy</t>
  </si>
  <si>
    <t>Subsidizing emergency hospitals to initiate recruitment of healthcare and workforce salaries, allowances, and patient isolation treatment.</t>
  </si>
  <si>
    <t>7.1.1.2. Patient isolation and treatment</t>
  </si>
  <si>
    <t>Cost of Covid-19 patient isolation and treatment.</t>
  </si>
  <si>
    <t>https://www.dgbas.gov.tw/public/Attachment/0421202554OM26LHO7.pdf ; https://www.dgbas.gov.tw/ct.asp?xItem=45308&amp;CtNode=6655&amp;mp=67</t>
  </si>
  <si>
    <t>7.1.1.3. Centralized quarantine facilities and staff</t>
  </si>
  <si>
    <t>Maintaining and increasing the number of centralized quarantine facilities and the allowances for recruiting staff (the allowances for recruiting medical and staff are calculated at 10,000 yuan per person per day for doctors, 5,000 yuan for nursing staff, and 1,500 yuan for other staff).</t>
  </si>
  <si>
    <t>https://www.dgbas.gov.tw/public/Attachment/0421202554OM26LHO7.pdf ; https://www.dgbas.gov.tw/ct.asp?xItem=45308&amp;CtNode=6655&amp;mp=68</t>
  </si>
  <si>
    <t>7.1.1.3. Centralized quarantine facility maintenance and expansion</t>
  </si>
  <si>
    <t>Maintaining and increasing the number of centralized quarantine facilities, recruitment, and paying staff allowances (the cost of recruiting and medical and staff allowances was calculated at 10,000 yuan per person per day for doctors, 5,000 for nursing staff, and 1,500 for other staff).</t>
  </si>
  <si>
    <t>https://www.dgbas.gov.tw/public/Attachment/162193424VTN8T5VB.pdf ; https://www.dgbas.gov.tw/ct.asp?xItem=47214&amp;CtNode=6722&amp;mp=90</t>
  </si>
  <si>
    <t>7.1.1.3. Quarantine arrangements</t>
  </si>
  <si>
    <t>Setting up centralized quarantine sites, issuing quarantine compensation to those subject to quarantine, and quarantine site staff allowance.</t>
  </si>
  <si>
    <t>7.1.1.4. Infection control</t>
  </si>
  <si>
    <t>Conducting infection control-related audits, expert consultations, studies, and health education productions.</t>
  </si>
  <si>
    <t>7.1.2.1. Command center staff and operation</t>
  </si>
  <si>
    <t>Cost of overtime for the mobilization of staff and the operation of the Covid-19 command center.</t>
  </si>
  <si>
    <t>https://www.dgbas.gov.tw/public/Attachment/0421202554OM26LHO7.pdf ; https://www.dgbas.gov.tw/ct.asp?xItem=45308&amp;CtNode=6655&amp;mp=69</t>
  </si>
  <si>
    <t>7.1.2.1. Epidemic monitoring command centre</t>
  </si>
  <si>
    <t>Costs required for the operation of the epidemic monitoring command centre.</t>
  </si>
  <si>
    <t>https://www.dgbas.gov.tw/public/Attachment/0721152031L3E5JF46.pdf ; https://www.dgbas.gov.tw/ct.asp?xItem=46041&amp;CtNode=6657&amp;mp=59</t>
  </si>
  <si>
    <t>7.1.2.1. Epidemic prevention command center set-up</t>
  </si>
  <si>
    <t>Operations to set up the command center for the epidemic surveillance, inspection and prevention information system.</t>
  </si>
  <si>
    <t>https://www.dgbas.gov.tw/public/Attachment/162193424VTN8T5VB.pdf ; https://www.dgbas.gov.tw/ct.asp?xItem=47214&amp;CtNode=6722&amp;mp=91</t>
  </si>
  <si>
    <t>7.1.2.1. Epidemic surveillance mobilization</t>
  </si>
  <si>
    <t>Mobilization of manpower to work overtime, opening of command center operations to enhance epidemic surveillance and inspection capacity.</t>
  </si>
  <si>
    <t>7.1.2.2. Epidemic prevention hotline strengthening</t>
  </si>
  <si>
    <t>Strengthening the multi-channel health education promotion and epidemic prevention consultation hotline.</t>
  </si>
  <si>
    <t>https://www.dgbas.gov.tw/public/Attachment/0721152031L3E5JF46.pdf ; https://www.dgbas.gov.tw/ct.asp?xItem=46041&amp;CtNode=6657&amp;mp=60</t>
  </si>
  <si>
    <t>7.1.2.2. Local government epidemic prevention</t>
  </si>
  <si>
    <t>Subsidy to local governments' epidemic prevention and mobilization efforts.</t>
  </si>
  <si>
    <t>https://www.dgbas.gov.tw/public/Attachment/0421202554OM26LHO7.pdf ; https://www.dgbas.gov.tw/ct.asp?xItem=45308&amp;CtNode=6655&amp;mp=70</t>
  </si>
  <si>
    <t>7.1.2.2. Local government epidemic prevention subsidy</t>
  </si>
  <si>
    <t>Subsidizing local governments' mobilization for epidemic prevention and other expenses.</t>
  </si>
  <si>
    <t>https://www.dgbas.gov.tw/public/Attachment/162193424VTN8T5VB.pdf ; https://www.dgbas.gov.tw/ct.asp?xItem=47214&amp;CtNode=6722&amp;mp=92</t>
  </si>
  <si>
    <t>7.1.2.2. Local government subsidy</t>
  </si>
  <si>
    <t>Subsidizing local government mobilization for disease prevention.</t>
  </si>
  <si>
    <t>7.1.2.3. Purchases for testing system</t>
  </si>
  <si>
    <t>Purchasing test reagents, consumables, instruments and equipment, commissioning designated testing organizations, and transporting the test bodies.</t>
  </si>
  <si>
    <t>https://www.dgbas.gov.tw/public/Attachment/162193424VTN8T5VB.pdf ; https://www.dgbas.gov.tw/ct.asp?xItem=47214&amp;CtNode=6722&amp;mp=93</t>
  </si>
  <si>
    <t>7.1.2.3. Testing materials</t>
  </si>
  <si>
    <t>Purchase of testing reagents, consumables, instruments and equipment, commissioning of designated testing institutions and delivery of testing bodies.</t>
  </si>
  <si>
    <t>7.1.2.3. Testing materials purchase</t>
  </si>
  <si>
    <t>Purchasing Covid-19 test reagents, consumables, instruments and equipment, commissioning designated testing organizations, and transporting the test bodies.</t>
  </si>
  <si>
    <t>https://www.dgbas.gov.tw/public/Attachment/0421202554OM26LHO7.pdf ; https://www.dgbas.gov.tw/ct.asp?xItem=45308&amp;CtNode=6655&amp;mp=71</t>
  </si>
  <si>
    <t>7.1.2.4. Epidemic hotline strengthening</t>
  </si>
  <si>
    <t>https://www.dgbas.gov.tw/public/Attachment/162193424VTN8T5VB.pdf ; https://www.dgbas.gov.tw/ct.asp?xItem=47214&amp;CtNode=6722&amp;mp=94</t>
  </si>
  <si>
    <t>7.1.2.4. Health education and hotline</t>
  </si>
  <si>
    <t>Strengthening multi-channel health education and promotion and the epidemic prevention and consultation hotline.</t>
  </si>
  <si>
    <t>https://www.dgbas.gov.tw/public/Attachment/0421202554OM26LHO7.pdf ; https://www.dgbas.gov.tw/ct.asp?xItem=45308&amp;CtNode=6655&amp;mp=72</t>
  </si>
  <si>
    <t>7.1.2.5. Epidemic prevention case finding and information systems strengthening</t>
  </si>
  <si>
    <t>Expansion of the epidemic prevention case finding system, enhancement of the epidemic prevention information system and purchase of hardware and equipment.</t>
  </si>
  <si>
    <t>https://www.dgbas.gov.tw/public/Attachment/162193424VTN8T5VB.pdf ; https://www.dgbas.gov.tw/ct.asp?xItem=47214&amp;CtNode=6722&amp;mp=95</t>
  </si>
  <si>
    <t>7.1.2.5. Epidemic prevention information systems</t>
  </si>
  <si>
    <t>Construction of an epidemic prevention case finding system, improvement of epidemic prevention information system performance, development of health insurance information and medical service system, and purchase of hardware equipment.</t>
  </si>
  <si>
    <t>7.1.2.5. Tracking and anti-epidemic information system</t>
  </si>
  <si>
    <t>Expanding the epidemic prevention case finding system, improving the performance of the epidemic prevention information system, and purchase of hardware equipment.</t>
  </si>
  <si>
    <t>https://www.dgbas.gov.tw/public/Attachment/0421202554OM26LHO7.pdf ; https://www.dgbas.gov.tw/ct.asp?xItem=45308&amp;CtNode=6655&amp;mp=73</t>
  </si>
  <si>
    <t>7.1.2.6. Rapid antigen testing and saliva collection for monitoring</t>
  </si>
  <si>
    <t>Performing rapid antigen testing and subsidizing saliva collection in designated community monitoring clinics.</t>
  </si>
  <si>
    <t>https://www.dgbas.gov.tw/public/Attachment/162193424VTN8T5VB.pdf ; https://www.dgbas.gov.tw/ct.asp?xItem=47214&amp;CtNode=6722&amp;mp=96</t>
  </si>
  <si>
    <t>7.1.3.1. PPE acquisition</t>
  </si>
  <si>
    <t>Requisition, purchase, transportation, and storage of PPE (masks, protective clothing, isolation gowns and other anti-epidemic materials).</t>
  </si>
  <si>
    <t>https://www.dgbas.gov.tw/public/Attachment/0721152031L3E5JF46.pdf ; https://www.dgbas.gov.tw/ct.asp?xItem=46041&amp;CtNode=6657&amp;mp=61</t>
  </si>
  <si>
    <t>7.1.3.1. PPE provisions</t>
  </si>
  <si>
    <t>Requisitioning, procurement and delivery of various types of masks, protective clothing, isolation suits and other epidemic prevention materials.</t>
  </si>
  <si>
    <t>7.1.3.1. PPE purchase and transportation</t>
  </si>
  <si>
    <t>Acquiring, purchasing, and transporting various types of masks, protective clothing, and isolation clothing.</t>
  </si>
  <si>
    <t>https://www.dgbas.gov.tw/public/Attachment/0421202554OM26LHO7.pdf ; https://www.dgbas.gov.tw/ct.asp?xItem=45308&amp;CtNode=6655&amp;mp=74</t>
  </si>
  <si>
    <t>7.1.3.1. PPE purchase, transport and storage</t>
  </si>
  <si>
    <t>Acquiring, purchasing, transporting, and storing epidemic prevention materials such as masks, protective vests, isolation vests, respirators, and quarantine kiosks.</t>
  </si>
  <si>
    <t>https://www.dgbas.gov.tw/public/Attachment/162193424VTN8T5VB.pdf ; https://www.dgbas.gov.tw/ct.asp?xItem=47214&amp;CtNode=6722&amp;mp=97</t>
  </si>
  <si>
    <t>7.1.3.2. Antiviral drug purchase</t>
  </si>
  <si>
    <t>Purchase of antiviral drugs to fight Covid-19.</t>
  </si>
  <si>
    <t>https://www.dgbas.gov.tw/public/Attachment/162193424VTN8T5VB.pdf ; https://www.dgbas.gov.tw/ct.asp?xItem=47214&amp;CtNode=6722&amp;mp=98</t>
  </si>
  <si>
    <t>Purchase of antiviral drugs.</t>
  </si>
  <si>
    <t>https://www.dgbas.gov.tw/public/Attachment/0721152031L3E5JF46.pdf ; https://www.dgbas.gov.tw/ct.asp?xItem=46041&amp;CtNode=6657&amp;mp=62</t>
  </si>
  <si>
    <t>7.1.3.2. Epidemic prevention drugs</t>
  </si>
  <si>
    <t>Cost of procurement and delivery of epidemic prevention drugs.</t>
  </si>
  <si>
    <t>https://www.dgbas.gov.tw/public/Attachment/0421202554OM26LHO7.pdf ; https://www.dgbas.gov.tw/ct.asp?xItem=45308&amp;CtNode=6655&amp;mp=75</t>
  </si>
  <si>
    <t>7.1.3.2. PPE and pharmaceuticals inspection</t>
  </si>
  <si>
    <t>Consultation and inspection of epidemic prevention drugs and medical equipment and masks.</t>
  </si>
  <si>
    <t>7.1.3.3. Medical equipment</t>
  </si>
  <si>
    <t>Cost of acquiring and purchasing medical equipment for epidemic prevention.</t>
  </si>
  <si>
    <t>https://www.dgbas.gov.tw/public/Attachment/0421202554OM26LHO7.pdf ; https://www.dgbas.gov.tw/ct.asp?xItem=45308&amp;CtNode=6655&amp;mp=76</t>
  </si>
  <si>
    <t>7.1.4.1. Nucleic acid vaccine trials</t>
  </si>
  <si>
    <t>Conducting clinical trials of nucleic acid vaccines.</t>
  </si>
  <si>
    <t>https://www.dgbas.gov.tw/public/Attachment/162193424VTN8T5VB.pdf ; https://www.dgbas.gov.tw/ct.asp?xItem=47214&amp;CtNode=6722&amp;mp=99</t>
  </si>
  <si>
    <t>7.1.4.1. Vaccine development</t>
  </si>
  <si>
    <t>Vaccine research and development and clinical trial development.</t>
  </si>
  <si>
    <t>https://www.dgbas.gov.tw/public/Attachment/0421202554OM26LHO7.pdf ; https://www.dgbas.gov.tw/ct.asp?xItem=45308&amp;CtNode=6655&amp;mp=77</t>
  </si>
  <si>
    <t>Investment in peptide vaccine, recombinant virus vaccine, DNA vaccine and subunit vaccine development and clinical trials.</t>
  </si>
  <si>
    <t>7.1.4.1. Vaccine development subsidy</t>
  </si>
  <si>
    <t>Subsidies for vaccine research and development and clinical trials, etc.</t>
  </si>
  <si>
    <t>https://www.dgbas.gov.tw/public/Attachment/0721152031L3E5JF46.pdf ; https://www.dgbas.gov.tw/ct.asp?xItem=46041&amp;CtNode=6657&amp;mp=63</t>
  </si>
  <si>
    <t>7.1.4.2. Drug development</t>
  </si>
  <si>
    <t>Expansion of drug research and development for screening and related activity analysis.</t>
  </si>
  <si>
    <t>https://www.dgbas.gov.tw/public/Attachment/0421202554OM26LHO7.pdf ; https://www.dgbas.gov.tw/ct.asp?xItem=45308&amp;CtNode=6655&amp;mp=78</t>
  </si>
  <si>
    <t>7.1.4.2. Test development</t>
  </si>
  <si>
    <t>Investment in test reagent development and fast screening reagent development.</t>
  </si>
  <si>
    <t>7.1.4.2. Vaccine procurement</t>
  </si>
  <si>
    <t>Expenditure required for the procurement of vaccines.</t>
  </si>
  <si>
    <t>https://www.dgbas.gov.tw/public/Attachment/0721152031L3E5JF46.pdf ; https://www.dgbas.gov.tw/ct.asp?xItem=46041&amp;CtNode=6657&amp;mp=64</t>
  </si>
  <si>
    <t>7.1.4.2. Vaccine procurement and delivery</t>
  </si>
  <si>
    <t>Procurement and delivery of Covid-19 vaccines.</t>
  </si>
  <si>
    <t>https://www.dgbas.gov.tw/public/Attachment/162193424VTN8T5VB.pdf ; https://www.dgbas.gov.tw/ct.asp?xItem=47214&amp;CtNode=6722&amp;mp=100</t>
  </si>
  <si>
    <t>7.1.4.3. Antivirals development</t>
  </si>
  <si>
    <t>Development of antiviral drugs.</t>
  </si>
  <si>
    <t>7.1.4.3. Vaccine safety tests</t>
  </si>
  <si>
    <t>Conducting tests related to vaccine safety evaluation and adverse reaction monitoring.</t>
  </si>
  <si>
    <t>https://www.dgbas.gov.tw/public/Attachment/162193424VTN8T5VB.pdf ; https://www.dgbas.gov.tw/ct.asp?xItem=47214&amp;CtNode=6722&amp;mp=101</t>
  </si>
  <si>
    <t>7.1.4.4. Medicine compound trial and improvement</t>
  </si>
  <si>
    <t>Expenses for the clinical trial and pharmacological improvement of the Chinese (ROC) medicine compound "Taiwan Qing Guan No. 1".</t>
  </si>
  <si>
    <t>https://www.dgbas.gov.tw/public/Attachment/162193424VTN8T5VB.pdf ; https://www.dgbas.gov.tw/ct.asp?xItem=47214&amp;CtNode=6722&amp;mp=102</t>
  </si>
  <si>
    <t>7.1.5.1. Compensation for medical and other institutions</t>
  </si>
  <si>
    <t>Compensating public and private medical institutions and other related institutions, schools, organizations, and their personnel for their performance in cooperation with the prevention and treatment work.</t>
  </si>
  <si>
    <t>7.1.5.1. Medical institution epidemic prevention measures reward</t>
  </si>
  <si>
    <t>Reward or incentive for medical institutions to set up specialised wards, isolation wards and screening stations (with a monthly cap of $20,000 for each specialised ward and isolation ward, $200,000 for a screening station based on the number of cases, and $1.2 million for each emergency hospital).</t>
  </si>
  <si>
    <t>https://www.dgbas.gov.tw/public/Attachment/0721152031L3E5JF46.pdf ; https://www.dgbas.gov.tw/ct.asp?xItem=46041&amp;CtNode=6657&amp;mp=65</t>
  </si>
  <si>
    <t>7.1.5.1. Special ward, isolation ward, screening station and emergency hospital incentive funds</t>
  </si>
  <si>
    <t>Incentives for medical institutions to set up special wards, isolation wards and screening stations (20,000 yuan per month for special wards and isolation wards, 200,000 per month for screening stations and 1,200,000 per case for emergency hospitals).</t>
  </si>
  <si>
    <t>https://www.dgbas.gov.tw/public/Attachment/162193424VTN8T5VB.pdf ; https://www.dgbas.gov.tw/ct.asp?xItem=47214&amp;CtNode=6722&amp;mp=103</t>
  </si>
  <si>
    <t>7.1.5.1. Supporting private sector telemedicine</t>
  </si>
  <si>
    <t>Incentivising medical institutions to cooperate with the epidemic prevention program to carry out telemedicine operations (based on a ceiling of 500,000 yuan per family).</t>
  </si>
  <si>
    <t>https://www.dgbas.gov.tw/public/Attachment/0421202554OM26LHO7.pdf ; https://www.dgbas.gov.tw/ct.asp?xItem=45308&amp;CtNode=6655&amp;mp=79</t>
  </si>
  <si>
    <t>7.1.5.2. Medical staff epidemic prevention reward</t>
  </si>
  <si>
    <t>Reward or incentive for medical and related staff to conduct Covid-19 related examinations and care allowances ($10,000 per day per person for health care professionals, $10,000 per day per person for medical professionals, $10,000 per month per person for sensory control staff, $10,000 per month per person for other staff, and $700 per case for medical examinations).</t>
  </si>
  <si>
    <t>https://www.dgbas.gov.tw/public/Attachment/0721152031L3E5JF46.pdf ; https://www.dgbas.gov.tw/ct.asp?xItem=46041&amp;CtNode=6657&amp;mp=66</t>
  </si>
  <si>
    <t>7.1.5.2. Medical testing and care allowance funds</t>
  </si>
  <si>
    <t>Funds distributed to medical staff and related staff to perform testing and care allowances (10,000 yuan per person per day for specialized medical staff, 10,000 per person per day for related medical staff, 10,000 per person per month for sensory control staff, 10,000 per person per month for other staff, and 700 per case for sampling).</t>
  </si>
  <si>
    <t>https://www.dgbas.gov.tw/public/Attachment/162193424VTN8T5VB.pdf ; https://www.dgbas.gov.tw/ct.asp?xItem=47214&amp;CtNode=6722&amp;mp=104</t>
  </si>
  <si>
    <t>7.1.5.2. Quarantine compensation</t>
  </si>
  <si>
    <t>Compensation for home quarantine, quarantine and leave of absence for caregivers.</t>
  </si>
  <si>
    <t>7.1.5.2. Supporting private sector Covid-19 testing</t>
  </si>
  <si>
    <t>Incentivising medical institutions to set up testing laboratories and perform physical examinations are (based on a maximum of 5 million yuan per institution).</t>
  </si>
  <si>
    <t>https://www.dgbas.gov.tw/public/Attachment/0421202554OM26LHO7.pdf ; https://www.dgbas.gov.tw/ct.asp?xItem=45308&amp;CtNode=6655&amp;mp=80</t>
  </si>
  <si>
    <t>7.1.5.3. Local government quarantine subsidy</t>
  </si>
  <si>
    <t>Subsidies to local governments for home isolation, quarantine services, and operation of outbreak care centers.</t>
  </si>
  <si>
    <t>7.1.5.3. Medical institution epidemic prevention performance reward</t>
  </si>
  <si>
    <t>Reward to public and private medical institutions for their performance in cooperating with the implementation of epidemic prevention and treatment work ($1,500,000 to $20,000,000 for each medical institution and $50,000 per month for each clinic).</t>
  </si>
  <si>
    <t>https://www.dgbas.gov.tw/public/Attachment/0721152031L3E5JF46.pdf ; https://www.dgbas.gov.tw/ct.asp?xItem=46041&amp;CtNode=6657&amp;mp=67</t>
  </si>
  <si>
    <t>7.1.5.3. Reward for medical institutions' performance in Covid-19 prevention and treatment</t>
  </si>
  <si>
    <t>Rewarding public and private medical institutions for their performance in the Covid-19 prevention and treatment work (1,500,000 to 20,000,000 yuan for each medical institution and 50,000 per month for each clinic).</t>
  </si>
  <si>
    <t>https://www.dgbas.gov.tw/public/Attachment/162193424VTN8T5VB.pdf ; https://www.dgbas.gov.tw/ct.asp?xItem=47214&amp;CtNode=6722&amp;mp=105</t>
  </si>
  <si>
    <t>7.1.5.3. Supporting private sector special wards, isolation wards and testing stations</t>
  </si>
  <si>
    <t>Incentivising medical institutions to set up special wards, isolation wards and testing stations for epidemic prevention (funding for each special ward and isolation ward is capped at 30,000 yuan per month; each testing station is capped at 300,000 yuan per month, calculated for 3 months).</t>
  </si>
  <si>
    <t>https://www.dgbas.gov.tw/public/Attachment/0421202554OM26LHO7.pdf ; https://www.dgbas.gov.tw/ct.asp?xItem=45308&amp;CtNode=6655&amp;mp=81</t>
  </si>
  <si>
    <t>7.1.5.4. Isolation and quarantine compensation</t>
  </si>
  <si>
    <t>Compensation for home isolation, compensation for quarantinees and their family members on leave of absence for epidemic prevention (based on 1,000 yuan per person per day).</t>
  </si>
  <si>
    <t>https://www.dgbas.gov.tw/public/Attachment/0721152031L3E5JF46.pdf ; https://www.dgbas.gov.tw/ct.asp?xItem=46041&amp;CtNode=6657&amp;mp=68</t>
  </si>
  <si>
    <t>7.1.5.4. Staff support for Covid-19 testing</t>
  </si>
  <si>
    <t>Support for medical staff and related staff to perform testing and care allowances (10,000 yuan per person per day for medical staff, 10,000 yuan per person per month for infection control staff, 10,000 yuan per person per month for other staff, and 700 yuan per case for testing).</t>
  </si>
  <si>
    <t>https://www.dgbas.gov.tw/public/Attachment/0421202554OM26LHO7.pdf ; https://www.dgbas.gov.tw/ct.asp?xItem=45308&amp;CtNode=6655&amp;mp=82</t>
  </si>
  <si>
    <t>7.1.5.4. Subsidies to medical institutions and hospitals</t>
  </si>
  <si>
    <t>Subsidizing medical institutions due to the need for epidemic prevention or isolation hospitals due to the admission of patients resulting in operational losses.</t>
  </si>
  <si>
    <t>7.1.5.4. Subsidy for displaced medical institutions</t>
  </si>
  <si>
    <t>Subsidy for medical institutions and businesses that are displaced due to the closure of their clinics for epidemic prevention.</t>
  </si>
  <si>
    <t>https://www.dgbas.gov.tw/public/Attachment/162193424VTN8T5VB.pdf ; https://www.dgbas.gov.tw/ct.asp?xItem=47214&amp;CtNode=6722&amp;mp=106</t>
  </si>
  <si>
    <t>7.1.5.5. Reward for effective medical institutions and clinics</t>
  </si>
  <si>
    <t>Reward for public and private medical institutions that are effective in prevention and treatment work (each medical institution will be awarded 1 million to 10 million yuan; each clinic will be awarded a maximum of 30,000 yuan per month for three months).</t>
  </si>
  <si>
    <t>https://www.dgbas.gov.tw/public/Attachment/0421202554OM26LHO7.pdf ; https://www.dgbas.gov.tw/ct.asp?xItem=45308&amp;CtNode=6655&amp;mp=83</t>
  </si>
  <si>
    <t>7.1.5.6. Quarantine, self-isolation, and caretaker leave compensation</t>
  </si>
  <si>
    <t>Compensation for the quarantine, self-isolation, and leave of absence to care for family members in quarantine (calculated at 1,000 yuan per person per day).</t>
  </si>
  <si>
    <t>https://www.dgbas.gov.tw/public/Attachment/0421202554OM26LHO7.pdf ; https://www.dgbas.gov.tw/ct.asp?xItem=45308&amp;CtNode=6655&amp;mp=84</t>
  </si>
  <si>
    <t>7.1.6. Epidemic control and adaptation</t>
  </si>
  <si>
    <t>Handling relevant adaptation and control work in view of the changes in the epidemic situation.</t>
  </si>
  <si>
    <t>https://www.dgbas.gov.tw/public/Attachment/0721152031L3E5JF46.pdf ; https://www.dgbas.gov.tw/ct.asp?xItem=46041&amp;CtNode=6657&amp;mp=69</t>
  </si>
  <si>
    <t>7.1.6. Responsive epidemic prevention and control</t>
  </si>
  <si>
    <t>Handling related prevention and control work in response to changes in the epidemic situation.</t>
  </si>
  <si>
    <t>7.2. Social assistance expenditure</t>
  </si>
  <si>
    <t>Emergency relief for people whose families' livelihoods have been affected by the epidemic or isolation, or who have died and cannot afford to be buried.</t>
  </si>
  <si>
    <t>7.2.1. Emergency relief fund for households expansion</t>
  </si>
  <si>
    <t>Expansion of the emergency relief fund for people whose families' livelihoods were affected by the epidemic (the number of subsidies was increased from the original estimate of 2,600 to about 400,000).</t>
  </si>
  <si>
    <t>https://www.dgbas.gov.tw/public/Attachment/0721152031L3E5JF46.pdf ; https://www.dgbas.gov.tw/ct.asp?xItem=46041&amp;CtNode=6657&amp;mp=70</t>
  </si>
  <si>
    <t>7.2.1.1. Administration: caring for the disadvantaged</t>
  </si>
  <si>
    <t>Administrative costs for handling additional living allowance for the disadvantaged.</t>
  </si>
  <si>
    <t>https://www.dgbas.gov.tw/public/Attachment/0421202554OM26LHO7.pdf ; https://www.dgbas.gov.tw/ct.asp?xItem=45308&amp;CtNode=6655&amp;mp=85</t>
  </si>
  <si>
    <t>7.2.1.1. Public emergency relief fund: administration</t>
  </si>
  <si>
    <t>Administrative operation fee required to administer the public emergency relief fund.</t>
  </si>
  <si>
    <t>https://www.dgbas.gov.tw/public/Attachment/162193424VTN8T5VB.pdf ; https://www.dgbas.gov.tw/ct.asp?xItem=47214&amp;CtNode=6722&amp;mp=107</t>
  </si>
  <si>
    <t>7.2.1.2. Additional living allowance for the disadvantaged</t>
  </si>
  <si>
    <t>Additional living allowance for the disadvantaged (1,500 yuan per person per month for three months for the disadvantaged elderly, children, and the physically and mentally disabled).</t>
  </si>
  <si>
    <t>https://www.dgbas.gov.tw/public/Attachment/0421202554OM26LHO7.pdf ; https://www.dgbas.gov.tw/ct.asp?xItem=45308&amp;CtNode=6655&amp;mp=86</t>
  </si>
  <si>
    <t>7.2.1.2. Public emergency relief fund</t>
  </si>
  <si>
    <t>Public emergency relief fund (granted to approximately 475,000 people).</t>
  </si>
  <si>
    <t>https://www.dgbas.gov.tw/public/Attachment/162193424VTN8T5VB.pdf ; https://www.dgbas.gov.tw/ct.asp?xItem=47214&amp;CtNode=6722&amp;mp=108</t>
  </si>
  <si>
    <t>7.2.2.1. Additional living allowance for the disadvantaged: administration</t>
  </si>
  <si>
    <t>Administrative operation fee required to administer the additional living allowance for the care of the disadvantaged.</t>
  </si>
  <si>
    <t>https://www.dgbas.gov.tw/public/Attachment/162193424VTN8T5VB.pdf ; https://www.dgbas.gov.tw/ct.asp?xItem=47214&amp;CtNode=6722&amp;mp=109</t>
  </si>
  <si>
    <t>7.2.2.1. Administration: folk industry subsidy</t>
  </si>
  <si>
    <t>Administration operation fee for the operation subsidy of the folk product industries affected by the epidemic.</t>
  </si>
  <si>
    <t>https://www.dgbas.gov.tw/public/Attachment/0421202554OM26LHO7.pdf ; https://www.dgbas.gov.tw/ct.asp?xItem=45308&amp;CtNode=6655&amp;mp=87</t>
  </si>
  <si>
    <t>7.2.2.1. Care service providers subsidy</t>
  </si>
  <si>
    <t>Operating subsidies for residential institutions for the elderly and disabled, social welfare undertakings, and other care service providers (based on a ceiling of $300,000 per institution for residential institutions, $200,000 per unit for social welfare organisations and $511,300 per unit for rehabilitation institutions for a period of three months).</t>
  </si>
  <si>
    <t>https://www.dgbas.gov.tw/public/Attachment/0721152031L3E5JF46.pdf ; https://www.dgbas.gov.tw/ct.asp?xItem=46041&amp;CtNode=6657&amp;mp=71</t>
  </si>
  <si>
    <t>7.2.2.2. Additional living allowance for the disadvantaged</t>
  </si>
  <si>
    <t>Additional living allowance for the care of the disadvantaged (calculated on the basis of 1,500 yuan per person per month for the disadvantaged elderly, children, and the physically and mentally disabled for 3 months).</t>
  </si>
  <si>
    <t>https://www.dgbas.gov.tw/public/Attachment/162193424VTN8T5VB.pdf ; https://www.dgbas.gov.tw/ct.asp?xItem=47214&amp;CtNode=6722&amp;mp=110</t>
  </si>
  <si>
    <t>7.2.2.2. Interest and credit guarantee fee subsidy for care service providers</t>
  </si>
  <si>
    <t>Subsidising interest and credit guarantee fees for residential institutions and social welfare institutions (calculated based on a staff salary loan of $108,000 per person, the turnover loan is based on a ceiling of $5 million per residential institution or rehabilitation institution, and an average of $1.2 million per unit for social welfare institutions at an interest rate of 1.845% for one year; the credit guarantee fee is based on an interest rate of 0.1% for three years).</t>
  </si>
  <si>
    <t>https://www.dgbas.gov.tw/public/Attachment/0721152031L3E5JF46.pdf ; https://www.dgbas.gov.tw/ct.asp?xItem=46041&amp;CtNode=6657&amp;mp=72</t>
  </si>
  <si>
    <t>7.2.2.2. Operating subsidy for folk product industry</t>
  </si>
  <si>
    <t>Operating subsidy for the folk product industry affected by the epidemic (with a monthly cap of 10,000 yuan per business for three months).</t>
  </si>
  <si>
    <t>https://www.dgbas.gov.tw/public/Attachment/0421202554OM26LHO7.pdf ; https://www.dgbas.gov.tw/ct.asp?xItem=45308&amp;CtNode=6655&amp;mp=88</t>
  </si>
  <si>
    <t>7.2.3. Epidemic prevention subsidy to families with children aged 0-2</t>
  </si>
  <si>
    <t>Subsidizing the epidemic prevention needs of local families with children aged 0 to 2 years (based on 10,000 yuan per person).</t>
  </si>
  <si>
    <t>https://www.dgbas.gov.tw/public/Attachment/162193424VTN8T5VB.pdf ; https://www.dgbas.gov.tw/ct.asp?xItem=47214&amp;CtNode=6722&amp;mp=111</t>
  </si>
  <si>
    <t>7.2.4.1. Care service operating subsidy</t>
  </si>
  <si>
    <t>Operating subsidies for residential institutions, social welfare services and other care service providers is (based on a ceiling of 300,000 yuan per institution for residential institutions, an average of 200,000 per unit for social welfare organisations, and an average of 511,300 per rehabilitation institution for three months).</t>
  </si>
  <si>
    <t>https://www.dgbas.gov.tw/public/Attachment/162193424VTN8T5VB.pdf ; https://www.dgbas.gov.tw/ct.asp?xItem=47214&amp;CtNode=6722&amp;mp=112</t>
  </si>
  <si>
    <t>7.2.4.2. Care service provider interest and credit guarantee handling fees subsidy</t>
  </si>
  <si>
    <t>Subsidy for interest and credit guarantee handling fees for social welfare and other care service providers (a subsidy of 108,000 yuan per employee for payroll loans and a subsidy of 1.845% for turnover loans at a maximum of 500,000 yuan per provider for one year, and a subsidy of 0.1% for credit guarantee handling fees for three years).</t>
  </si>
  <si>
    <t>https://www.dgbas.gov.tw/public/Attachment/162193424VTN8T5VB.pdf ; https://www.dgbas.gov.tw/ct.asp?xItem=47214&amp;CtNode=6722&amp;mp=113</t>
  </si>
  <si>
    <t>7.2.4.3. Childcare center salary and operation subsidy</t>
  </si>
  <si>
    <t>Subsidy for staff salaries and operating costs of childcare centers (based on the  estimated number of employees eligible for subsidies in the three-month period from May to July 2021, at 40,000 yuan per person, subsidized once).</t>
  </si>
  <si>
    <t>https://www.dgbas.gov.tw/public/Attachment/162193424VTN8T5VB.pdf ; https://www.dgbas.gov.tw/ct.asp?xItem=47214&amp;CtNode=6722&amp;mp=114</t>
  </si>
  <si>
    <t>7.2.4.4. Home-based childcare workers income subsidy</t>
  </si>
  <si>
    <t>Subsidising the income of home-based childcare workers affected by the epidemic (based on a subsidy of 10,000 yuan per person for 3 months).</t>
  </si>
  <si>
    <t>https://www.dgbas.gov.tw/public/Attachment/162193424VTN8T5VB.pdf ; https://www.dgbas.gov.tw/ct.asp?xItem=47214&amp;CtNode=6722&amp;mp=115</t>
  </si>
  <si>
    <t>8.1. Arts and culture business subsidy</t>
  </si>
  <si>
    <t>Subsidizing the operating costs of arts and culture businesses, organizations and individuals; including subsidies for staff salaries, production costs for cancellation, postponement or refund of tickets for exhibition and screening events, venue rental, research and development, innovation, and talent training.</t>
  </si>
  <si>
    <t>8. Ministry of Culture</t>
  </si>
  <si>
    <t>8.1. Interest subsidy for the Labour Relief Loan</t>
  </si>
  <si>
    <t>Expanded interest subsidy for the Labour Relief Loan program (the loan quota has been increased from the original estimate of 500,000 to 1 million).</t>
  </si>
  <si>
    <t>https://www.dgbas.gov.tw/public/Attachment/0721152031L3E5JF46.pdf ; https://www.dgbas.gov.tw/ct.asp?xItem=46041&amp;CtNode=6657&amp;mp=73</t>
  </si>
  <si>
    <t>8. Ministry of Labour</t>
  </si>
  <si>
    <t>8.1.1. Administration: art and literature business subsidy</t>
  </si>
  <si>
    <t>Administrative work and reviewing subsidy applications relating to subsidies for employees' salaries and operating capital for businesses in art and literature which are facing difficulties.</t>
  </si>
  <si>
    <t>https://www.dgbas.gov.tw/public/Attachment/0421202554OM26LHO7.pdf ; https://www.dgbas.gov.tw/ct.asp?xItem=45308&amp;CtNode=6655&amp;mp=89</t>
  </si>
  <si>
    <t>8.1.1. Art and cultural business subsidy: administration</t>
  </si>
  <si>
    <t>Project administration and application review for salary and operating cost subsidies for art and cultural businesses and their employees.</t>
  </si>
  <si>
    <t>https://www.dgbas.gov.tw/public/Attachment/162193424VTN8T5VB.pdf ; https://www.dgbas.gov.tw/ct.asp?xItem=47214&amp;CtNode=6722&amp;mp=116</t>
  </si>
  <si>
    <t>8.1.2. Art and cultural business subsidy</t>
  </si>
  <si>
    <t>Subsidy for staff salaries and operating costs of arts and culture businesses (based on the estimated number of employees employed by eligible businesses during the three-month period from May to July 2021, calculated as a one-time subsidy at 40,000 yuan per person; for all types of arts and culture businesses, the subsidies were calculated at 300,000 yuan per case for the eight-month period from May to December 2021).</t>
  </si>
  <si>
    <t>https://www.dgbas.gov.tw/public/Attachment/162193424VTN8T5VB.pdf ; https://www.dgbas.gov.tw/ct.asp?xItem=47214&amp;CtNode=6722&amp;mp=117</t>
  </si>
  <si>
    <t>8.1.2. Arts and literature business salaries and operating funds subsidy</t>
  </si>
  <si>
    <t>Subsidies for the salaries and operating funds of employees of arts and cultural enterprises in difficulty whose turnover (or income as determined by the Ministry of Culture) has decreased by more than 50% or whose turnover (or income) has decreased by a certain percentage as announced by the Ministry of Culture. Includes subsidizing 40% of employees' salaries, with a monthly ceiling of 20,000 yuan per person for three months, for an estimated 25,300 beneficiaries; and subsidizing one-time operating funds.</t>
  </si>
  <si>
    <t>https://www.dgbas.gov.tw/public/Attachment/0421202554OM26LHO7.pdf ; https://www.dgbas.gov.tw/ct.asp?xItem=45308&amp;CtNode=6655&amp;mp=90</t>
  </si>
  <si>
    <t>8.2. Arts and culture business various subsidies</t>
  </si>
  <si>
    <t>Subsidy for various types of arts and culture businesses and individuals to mitigate operational conflicts; includes subsidies for the salaries of employees, working capital, research and development, innovation, talent cultivation, and technology enhancement programs.</t>
  </si>
  <si>
    <t>https://www.dgbas.gov.tw/public/Attachment/0421202554OM26LHO7.pdf ; https://www.dgbas.gov.tw/ct.asp?xItem=45308&amp;CtNode=6655&amp;mp=91</t>
  </si>
  <si>
    <t>8.2. Arts and culture loan subsidy</t>
  </si>
  <si>
    <t>Providing subsidies for the interest of the relief loan for arts and culture practitioners.</t>
  </si>
  <si>
    <t>8.2. Expansion of subsidy for the self-employed and insecurely employed</t>
  </si>
  <si>
    <t>Subsidising the living expenses of self-employed workers and workers with uncertain employers affected by the epidemic was (the number of subsidized workers increased from 1 million to 1,129,644 as originally estimated).</t>
  </si>
  <si>
    <t>https://www.dgbas.gov.tw/public/Attachment/0721152031L3E5JF46.pdf ; https://www.dgbas.gov.tw/ct.asp?xItem=46041&amp;CtNode=6657&amp;mp=74</t>
  </si>
  <si>
    <t>8.2.1. Art and cultural workers subsidy: administration</t>
  </si>
  <si>
    <t>Project administration and application review for salary and operating cost subsidies for art and cultural workers who lost business due to the epidemic.</t>
  </si>
  <si>
    <t>https://www.dgbas.gov.tw/public/Attachment/162193424VTN8T5VB.pdf ; https://www.dgbas.gov.tw/ct.asp?xItem=47214&amp;CtNode=6722&amp;mp=118</t>
  </si>
  <si>
    <t>8.2.2. Art and cultural workers subsidy</t>
  </si>
  <si>
    <t>Subsidy for the loss of business of arts and cultural workers who encountered operational difficulties due to the epidemic (based on an average of 30,000 yuan per case for the eight-month period from May to December 2021).</t>
  </si>
  <si>
    <t>https://www.dgbas.gov.tw/public/Attachment/162193424VTN8T5VB.pdf ; https://www.dgbas.gov.tw/ct.asp?xItem=47214&amp;CtNode=6722&amp;mp=119</t>
  </si>
  <si>
    <t>8.3. Arts and culture large-scale relief loan interest subsidy</t>
  </si>
  <si>
    <t>Interest subsidy for large-scale arts and cultural industry relief loans, delegated to the Cultural Content Promotion Institute of the Executive Yuan. The maximum loan amount is estimated to be 500 million yuan per business, and the interest rate is subsidized at a maximum of 1% per annum for one year.</t>
  </si>
  <si>
    <t>https://www.dgbas.gov.tw/public/Attachment/0421202554OM26LHO7.pdf ; https://www.dgbas.gov.tw/ct.asp?xItem=45308&amp;CtNode=6655&amp;mp=92</t>
  </si>
  <si>
    <t>8.3. Interest subsidy for the large scale arts and cultural industry relief loans</t>
  </si>
  <si>
    <t>Interest subsidy for the large scale arts and cultural industry relief loans, whose administration is entrusted to the Cultural Content Promotion Institute of the Executive Yuan (the maximum loan amount is estimated to be 500 million per business, and the interest rate is subsidized at a maximum of 1% per annum, for one year).</t>
  </si>
  <si>
    <t>https://www.dgbas.gov.tw/public/Attachment/162193424VTN8T5VB.pdf ; https://www.dgbas.gov.tw/ct.asp?xItem=47214&amp;CtNode=6722&amp;mp=120</t>
  </si>
  <si>
    <t>8.3.1. Venue, ticket and discount subsidies</t>
  </si>
  <si>
    <t>Subsidies for artistic and cultural venues and music performance spaces, advance tickets for arts and cultural performances, and discounts for people spending money on arts and culture at bookstores and movie theatres.</t>
  </si>
  <si>
    <t>8.3.2. Arts and culture coupon support</t>
  </si>
  <si>
    <t>Planning, printing, distribution and management of coupons, information systems and customer service.</t>
  </si>
  <si>
    <t>8.4. Arts and cultural industry revitalization program</t>
  </si>
  <si>
    <t>Activities to revitalize museums, local cultural centers, and communities; to revitalize cultural content industries, cultural and creative parks, and arts and crafts industries; to optimize bookstore environments, enhance reading promotion, and stimulate book purchases; and to encourage performing and visual arts industry exhibitions and productions, and organize revitalization activities.</t>
  </si>
  <si>
    <t>8.4. Subsidy to cover additional costs for the Ministry of Culture and affiliated cultural institutions</t>
  </si>
  <si>
    <t>Subsidizing the Ministry of Culture and its affiliated cultural institutions to cover additional costs incurred by the epidemic (estimated to be subsidized for 8 months and 50 cases).</t>
  </si>
  <si>
    <t>https://www.dgbas.gov.tw/public/Attachment/162193424VTN8T5VB.pdf ; https://www.dgbas.gov.tw/ct.asp?xItem=47214&amp;CtNode=6722&amp;mp=121</t>
  </si>
  <si>
    <t>9.1.1. Labour relief loan interest subsidy: administration</t>
  </si>
  <si>
    <t>Project administration and application review for labour relief loan interest subsidies.</t>
  </si>
  <si>
    <t>https://www.dgbas.gov.tw/public/Attachment/162193424VTN8T5VB.pdf ; https://www.dgbas.gov.tw/ct.asp?xItem=47214&amp;CtNode=6722&amp;mp=122</t>
  </si>
  <si>
    <t>9. Ministry of Labour</t>
  </si>
  <si>
    <t>9.1.1. Ship fuel supplement</t>
  </si>
  <si>
    <t>Supplementing the ship fuel required for patrolling, boarding and evacuation in key areas.</t>
  </si>
  <si>
    <t>9. Marine Committee</t>
  </si>
  <si>
    <t>9.1.2. Labour relief loan interest subsidy</t>
  </si>
  <si>
    <t>Interest subsidy for labour relief loans (calculated based on the annual interest rate of 1.845%, and the maximum loan per person as 100,000 yuan).</t>
  </si>
  <si>
    <t>https://www.dgbas.gov.tw/public/Attachment/162193424VTN8T5VB.pdf ; https://www.dgbas.gov.tw/ct.asp?xItem=47214&amp;CtNode=6722&amp;mp=123</t>
  </si>
  <si>
    <t>9.1.2. Ship maintenance</t>
  </si>
  <si>
    <t>Repair and maintenance of ships in order to improve maritime and inter-shore law enforcement and the prevention of epidemics in detention facilities.</t>
  </si>
  <si>
    <t>9.2.1. Isolation room renovation</t>
  </si>
  <si>
    <t>Renovation of rooms for quarantine on entry and isolation facilities.</t>
  </si>
  <si>
    <t>9.2.1. Living allowances for the self-employed and insecurely employed: administration</t>
  </si>
  <si>
    <t>Project administration and application review for living allowances for the self-employed and unemployed.</t>
  </si>
  <si>
    <t>https://www.dgbas.gov.tw/public/Attachment/162193424VTN8T5VB.pdf ; https://www.dgbas.gov.tw/ct.asp?xItem=47214&amp;CtNode=6722&amp;mp=124</t>
  </si>
  <si>
    <t>9.2.2. Isolation supplies and meals</t>
  </si>
  <si>
    <t>Issuance of supplies and meals to quarantine and isolation subjects.</t>
  </si>
  <si>
    <t>9.2.2. Living allowances for the self-employed and insecurely employed</t>
  </si>
  <si>
    <t>Subsidizing the living expenses of self-employed workers and insecurely employed workers affected by the epidemic (10,000 yuan for each person whose monthly insurance salary exceeds 24,000 yuan and 30,000 yuan for each person whose monthly insurance salary does not exceed 24,000 yuan).</t>
  </si>
  <si>
    <t>https://www.dgbas.gov.tw/public/Attachment/162193424VTN8T5VB.pdf ; https://www.dgbas.gov.tw/ct.asp?xItem=47214&amp;CtNode=6722&amp;mp=125</t>
  </si>
  <si>
    <t>Compensation for industries, enterprises, and medical institutions</t>
  </si>
  <si>
    <t>For industries, enterprises, medical care (medical) institutions, and related practitioners that suffer difficulties in operations due to the impact of COVID-19, the competent authorities of their respective industries may provide relief, subsidies, and revitalization measures and provide necessary assistance to their employees. The government shall also provide appropriate compensation to medical care institutions that suspend operations to cooperate with the disease prevention requirements of the Central Epidemic Command Center.</t>
  </si>
  <si>
    <t>https://law.moj.gov.tw/ENG/LawClass/LawAll.aspx?pcode=L0050039</t>
  </si>
  <si>
    <t>Special Act for Prevention, Relief and Revitalization Measures for COVID-19</t>
  </si>
  <si>
    <t>Article 9</t>
  </si>
  <si>
    <t>Corporate income tax deduction</t>
  </si>
  <si>
    <t>Deduction of 200% on corporate income tax for certain salary expenses of affected employees, including employees who apply for quarantine leave.</t>
  </si>
  <si>
    <t>Article 4</t>
  </si>
  <si>
    <t>Disease prevention compensation</t>
  </si>
  <si>
    <t>Individuals assigned by a competent health authority of any level to isolation or quarantine, and family members who take leave or cannot work due to caring for isolated or quarantined individuals, may apply for disease prevention compensation of NT$1,000 per person/per day.</t>
  </si>
  <si>
    <t>https://law.moj.gov.tw/ENG/LawClass/LawAll.aspx?pcode=L0050039 ; https://law.moj.gov.tw/ENG/LawClass/LawAll.aspx?pcode=L0050040</t>
  </si>
  <si>
    <t>Extension of income tax</t>
  </si>
  <si>
    <t>Extension of payment period and settlement of consolidated income tax for FY 2019 to June 30, 2020</t>
  </si>
  <si>
    <t>https://www.mof.gov.tw/singlehtml/384fb3077bb349ea973e7fc6f13b6974?cntId=5a62dfd8717a440793a29b739ec8968a</t>
  </si>
  <si>
    <t>Extension of income tax declaration and payment</t>
  </si>
  <si>
    <t>Extension of the 2019 consolidated and profit-making income tax settlement declaration and payment period to June 30, 2020.</t>
  </si>
  <si>
    <t>https://www.mof.gov.tw/singlehtml/384fb3077bb349ea973e7fc6f13b6974?cntId=d1e5e205f1e64bcb8b0850560527c97f</t>
  </si>
  <si>
    <t>Extension of tariff reduction</t>
  </si>
  <si>
    <t>Extension of tariff reduction on pharmaceutical alcohol raw materials for three months.</t>
  </si>
  <si>
    <t>https://www.mof.gov.tw/singlehtml/384fb3077bb349ea973e7fc6f13b6974?cntId=2f859f691756405eab0c684b33a193c3</t>
  </si>
  <si>
    <t>Income tax deadline change and associated measures</t>
  </si>
  <si>
    <t>The deadline for filing and paying the 2019 income tax has been extended to June 30, 2020, and people can get an early refund by filing their comprehensive income tax returns online before June 1. Various measures are taken to facilitate online tax filing.</t>
  </si>
  <si>
    <t>https://www.mof.gov.tw/singlehtml/384fb3077bb349ea973e7fc6f13b6974?cntId=8f29f411832e4114b58db0ed1c40d33b</t>
  </si>
  <si>
    <t>Income tax not applied to coronavirus compensation</t>
  </si>
  <si>
    <t>Income tax shall be waived for subsidies, support, allowances, incentives, or compensation provided by the government to individuals or entities affected by COVID-19.</t>
  </si>
  <si>
    <t>Article 9-1</t>
  </si>
  <si>
    <t>Labour Market Support</t>
  </si>
  <si>
    <t>Subsidies will go towards worker training programs, employee salaries, and immediate work salaries.</t>
  </si>
  <si>
    <t>https://www.mof.gov.tw/singlehtml/384fb3077bb349ea973e7fc6f13b6974?cntId=70c9d724de1e4040ac5b5ee76a14ceb3</t>
  </si>
  <si>
    <t>Possibility of revaluation for deferred taxes</t>
  </si>
  <si>
    <t>For deferred or instalment payment cases, taxpayers can still apply for revaluation if they are dissatisfied with the original taxable amount approved by the IRS.</t>
  </si>
  <si>
    <t>https://www.mof.gov.tw/singlehtml/384fb3077bb349ea973e7fc6f13b6974?cntId=cb7ba4904f644c2eadca3f969e244ebf</t>
  </si>
  <si>
    <t>Property and entertainment tax adjustment</t>
  </si>
  <si>
    <t>In accordance with Article 9 of the Special Act for Prevention, Relief and Revitalization Measures for COVID-19, business owners can apply to the local tax collection agency for modified taxes. If the epidemic affects the unused floors of a hotel, or results in the closure of a business or the reduction of business area, the owner may apply to the local tax inspector for a change in the tax rate to a non-residential non-business property tax. Entertainment tax for businesses whose income decreased as a result of the pandemic can also be reduced; local governments are authorised to adjust it based on the situation.</t>
  </si>
  <si>
    <t>https://www.mof.gov.tw/singlehtml/384fb3077bb349ea973e7fc6f13b6974?cntId=6ff94c2319e1436f8ef531772268633b</t>
  </si>
  <si>
    <t>Rent reduction and payment extension on state-owned non-public real estate</t>
  </si>
  <si>
    <t>For all state-owned non-public real estate, the rent, operating royalties and land rent payable in 2020 are actively reduced by 20%. Legal users of land may apply to defer the payment of rent for the current year until the end of December 2020, during which time default fees and interest will be waived.</t>
  </si>
  <si>
    <t>https://www.mof.gov.tw/singlehtml/384fb3077bb349ea973e7fc6f13b6974?cntId=20edaad0bca2432a9b5e8e98bf4de285</t>
  </si>
  <si>
    <t>Revitalizing the fivefold coupon scheme combined with "Taiwan Pay" extra discount campaign</t>
  </si>
  <si>
    <t>Increase in the size of the fivefold consumption voucher program, with a total of 560 million yuan (with additional bundled credit card offers, the amount exceeds 650 million yuan). Taiwan Pay is an exclusive payment tool that helps small and specialty merchants accelerate their digitalization and expand their business base and scale, and encourages people to use digital vouchers with high discounts.</t>
  </si>
  <si>
    <t>https://www.mof.gov.tw/covid19/singlehtml/fa73d6c3f7154050a27f8a23b3d80568?cntId=dd524e8217624ade848f32ac9fecb92a ; https://www.mof.gov.tw/singlehtml/384fb3077bb349ea973e7fc6f13b6974?cntId=517db71397224bc1a6fed4954f2e7640</t>
  </si>
  <si>
    <t>Subsidies for public lottery distributors</t>
  </si>
  <si>
    <t>Subsidies will combat income loss for public lottery distributors suffering operating difficulties. The subsidy is granted based on the decrease in commission income of distributors from March to May 2020 compared to the same period in 2019.</t>
  </si>
  <si>
    <t>https://www.mof.gov.tw/singlehtml/384fb3077bb349ea973e7fc6f13b6974?cntId=d7cb9926e0724ad899dbeedb514a47f7</t>
  </si>
  <si>
    <t>Support for businesses through tax extension</t>
  </si>
  <si>
    <t>Allowed non-financial businesses affected by the epidemic situation and unable to pay taxes within the stipulated payment period (i.e. before June 30, 2020), to apply to the tax collection agency for extension or payment in instalments within the stipulated tax payment period, regardless of the amount of tax payable.</t>
  </si>
  <si>
    <t>https://www.mof.gov.tw/singlehtml/384fb3077bb349ea973e7fc6f13b6974?cntId=6874732a4cff4a04b1e7f508b78eb861</t>
  </si>
  <si>
    <t>Support for corporate environment and employees</t>
  </si>
  <si>
    <t>Subsidies will go towards working environment improvement through installation of safety and health equipment, caregiver hourly wages up to NTD$200,000, deferral of labour insurance premium and pension payments, and training programs.</t>
  </si>
  <si>
    <t>https://www.hlb.global/taiwan-tax-and-financial-measures-associated-with-covid-19/</t>
  </si>
  <si>
    <t>Support to CABEI - Credit for the Financing of Public Sector Operations</t>
  </si>
  <si>
    <t>Contribution to the Central American Bank for Economic Integration (CABEI). Used to finance the rehabilitation and/or construction of shelters, clinics and hospitals, their equipment, as well as the purchase of medicines and supplies necessary for the prevention and treatment of COVID-19.</t>
  </si>
  <si>
    <t>https://www.bcie.org/novedades/noticias/articulo/el-bcie-y-la-republica-de-china-taiwan-suscriben-dos-contratos-de-prestamo-por-us1300-millones ; https://www.bcie.org/fileadmin/bcie/espanol/archivos/novedades/PPT_Propuesta_de_Programa_de_Emergencia_COVID-19_VF_ES.pdf</t>
  </si>
  <si>
    <t>CABEI Emergency Support and Preparedness Program for COVID-19 and Economic Reactivation</t>
  </si>
  <si>
    <t>Component 3</t>
  </si>
  <si>
    <t>Support to CABEI - Financial Sector Support Facility for Financing Micro, Small and Medium-Sized Enterprises (MSMEs) affected by the COVID-19 crisis.</t>
  </si>
  <si>
    <t>Contribution to the Central American Bank for Economic Integration (CABEI). Used to finance the working capital and investment needs of MSMEs in order to promote the restoration and generation of new jobs. MSMEs in the following sectors are eligible: agri-food chain production, renewable energy, energy efficiency, cleaner production, hospitality and tourism, construction, creative industries, media, commerce and service provision companies.</t>
  </si>
  <si>
    <t>Component 5</t>
  </si>
  <si>
    <t>Tax deduction system for businesses suffering losses in 2020</t>
  </si>
  <si>
    <t>System which allows businesses which suffered losses in 2020 to receive tax deductions on unallocated surplus from 2019 and 2018. Businesses which suffered losses in the first quarter of 2020 can use these losses to estimate their losses for the first half of the year, which can be submitted and will then be subject to review based on actual losses in the first half of the year.</t>
  </si>
  <si>
    <t>https://www.mof.gov.tw/singlehtml/384fb3077bb349ea973e7fc6f13b6974?cntId=43059a12616f4fcf81ba37c3ccacd851</t>
  </si>
  <si>
    <t>Tax payment deferral</t>
  </si>
  <si>
    <t>Businesses and individuals affected by COVID-19 can defer their taxes or pay through instalments</t>
  </si>
  <si>
    <t>https://www.mof.gov.tw/singlehtml/384fb3077bb349ea973e7fc6f13b6974?cntId=f8b26e0ee64c4ddb94a41f868d7623ce</t>
  </si>
  <si>
    <t>Tax payment regulations</t>
  </si>
  <si>
    <t>Special circumstances, such as quarantine or isolation, will relax deadlines and regulations if the return is filed for postponement.</t>
  </si>
  <si>
    <t>https://www.mof.gov.tw/singlehtml/384fb3077bb349ea973e7fc6f13b6974?cntId=546979c0ec2846a1b6b4aa3b4f7322b7</t>
  </si>
  <si>
    <t>In order to improve tax settlement, early tax refunds, lenient acceptance of taxpayers' postponement or payment in instalments of tax contributions, and other tax assistance measures are adopted. This is estimated to impact 2.94 million households.</t>
  </si>
  <si>
    <t>https://www.mof.gov.tw/singlehtml/384fb3077bb349ea973e7fc6f13b6974?cntId=f1279ced1f63490298340129304651b4</t>
  </si>
  <si>
    <t>Unemployment Benefits</t>
  </si>
  <si>
    <t>Unemployment benefits will cover 60% of the average monthly insurance salary and subsidies will support tuition for unemployed children (maximum of NTD$6,000 for high school and NTD$24,000 for university).</t>
  </si>
  <si>
    <t>Thailand</t>
  </si>
  <si>
    <t>Additional Relief Measures to Help People Affected by COVID-19</t>
  </si>
  <si>
    <t>Four additional relief measures. 1) Increase purchasing power of the Govt welfare cards; 2) 200 baht a month will be given to those who need special assistance through cash handouts; 3) half-half co-payment scheme for purchase of food, services and other products; 4) Ying Chai Ying Dai e-vouchers to purchase goods, food and services.</t>
  </si>
  <si>
    <t>THB</t>
  </si>
  <si>
    <t>https://thailand.prd.go.th/mobile_detail.php?cid=4&amp;nid=11362</t>
  </si>
  <si>
    <t>Andaman support - agriculture</t>
  </si>
  <si>
    <t>On November 16th, the Cabinet approved the allocation of 494 million baht towards 7 projects on the Andaman coast. The proposal focuses on five major areas: remedy, rehabilitation, and assistance for those affected by Covid-19; tourism; agriculture; development of quality of life; and infrastructure. We assume that the 0.494bn is equally dividend between these five areas. Part 3.</t>
  </si>
  <si>
    <t>https://thailand.prd.go.th/mobile_detail.php?cid=4&amp;nid=12002</t>
  </si>
  <si>
    <t>Andaman support - direct assistance</t>
  </si>
  <si>
    <t>On November 16th, the Cabinet approved the allocation of 494 million baht towards 7 projects on the Andaman coast. The proposal focuses on five major areas: remedy, rehabilitation, and assistance for those affected by Covid-19; tourism; agriculture; development of quality of life; and infrastructure. We assume that the 0.494bn is equally dividend between these five areas. Part 1.</t>
  </si>
  <si>
    <t>Andaman support - infrastructure</t>
  </si>
  <si>
    <t>On November 16th, the Cabinet approved the allocation of 494 million baht towards 7 projects on the Andaman coast. The proposal focuses on five major areas: remedy, rehabilitation, and assistance for those affected by Covid-19; tourism; agriculture; development of quality of life; and infrastructure. We assume that the 0.494bn is equally dividend between these five areas. Part 5.</t>
  </si>
  <si>
    <t>Andaman support - quality of life</t>
  </si>
  <si>
    <t>On November 16th, the Cabinet approved the allocation of 494 million baht towards 7 projects on the Andaman coast. The proposal focuses on five major areas: remedy, rehabilitation, and assistance for those affected by Covid-19; tourism; agriculture; development of quality of life; and infrastructure. We assume that the 0.494bn is equally dividend between these five areas. Part 4.</t>
  </si>
  <si>
    <t>Andaman support - tourism</t>
  </si>
  <si>
    <t>On November 16th, the Cabinet approved the allocation of 494 million baht towards 7 projects on the Andaman coast. The proposal focuses on five major areas: remedy, rehabilitation, and assistance for those affected by Covid-19; tourism; agriculture; development of quality of life; and infrastructure. We assume that the 0.494bn is equally dividend between these five areas. Part 2.</t>
  </si>
  <si>
    <t>Antigen test kit discounts (medical equipment)</t>
  </si>
  <si>
    <t>The Government Pharmaceutical Organization announced an initiative to sell 2 million antigen test kits (ATK) at a low price to expand access to testing. ATKs will be sold at eight GPO pharmacies in Bangkok for 40 baht per kit.</t>
  </si>
  <si>
    <t>https://thailand.prd.go.th/mobile_list.php?cid=2&amp;page=13</t>
  </si>
  <si>
    <t>The Government Pharmaceutical Organization has announced that it will sell 2 million antigen test kits (ATK) on its website so that people living outside Bangkok can access them. One box of ATKs, which has 20 kits, will cost 800 baht, with a delivery fee of 52 baht. Individuals can buy one box per person. Up to 300 boxes of ATK will be available online per day.</t>
  </si>
  <si>
    <t>https://thailand.prd.go.th/mobile_detail.php?cid=2&amp;nid=11924</t>
  </si>
  <si>
    <t>Cash Handout and Co-Payment Scheme</t>
  </si>
  <si>
    <t>The new phase of the cash handout scheme covers mainly self-employed persons, farmers, and state welfare card holders of about 31.1 million people. This policy will provide each beneficiary with 3,500 baht each month, from January to February 2021.</t>
  </si>
  <si>
    <t>https://thailand.prd.go.th/mobile_detail.php?cid=4&amp;nid=10677</t>
  </si>
  <si>
    <t>Compensation for health side effects of vaccine</t>
  </si>
  <si>
    <t>The National Health Security Office began compensating vaccine recipients who experienced side effects, with a maximum compensation of 400,000 baht. 100,000 baht is given to individuals who were hospitalized after receiving the vaccine. 240,000 baht is given to individuals who lost an organ or became disabled after receiving the vaccine. Up to 400,000 baht is given to individuals who developed permanent disabilities or died after receiving the vaccine. </t>
  </si>
  <si>
    <t>https://thailand.prd.go.th/mobile_list.php?cid=2&amp;page=15#</t>
  </si>
  <si>
    <t>Consumer Subsidy (extension)</t>
  </si>
  <si>
    <t>The Government will subsidize half the amount of each applicant up to 150 baht a day, capped at 3,000 baht per person.</t>
  </si>
  <si>
    <t>https://thailand.prd.go.th/mobile_detail.php?cid=4&amp;nid=10493</t>
  </si>
  <si>
    <t>COVID-19 Testing Period for Foreign Workers Extended</t>
  </si>
  <si>
    <t>The Cabinet on 8 June 2021 approved the COVID-19 testing period for foreign
workers from Cambodia, Lao PDR, and Myanmar from 16 June to 13 September 2021.</t>
  </si>
  <si>
    <t>https://thailand.prd.go.th/mobile_detail.php?cid=4&amp;nid=11407</t>
  </si>
  <si>
    <t>COVID-19 Vaccine</t>
  </si>
  <si>
    <t xml:space="preserve">The Cabinet on 5 January 2021 acknowledged a report that Thailand had urgently ordered 63 million doses of COVID-19 vaccine from foreign countries. 2.74 billion baht from the central fund of the 2021 national expenditure for the Ministry of Public Health will be used to acquire COVID-19 vaccine from AstraZeneca. 
</t>
  </si>
  <si>
    <t>https://thailand.prd.go.th/mobile_detail.php?cid=4&amp;nid=10603; https://thailand.prd.go.th/mobile_detail.php?cid=4&amp;nid=10765</t>
  </si>
  <si>
    <t>COVID-19 vaccine development</t>
  </si>
  <si>
    <t>On November 4th, the Cabinet approved the allocation of 3,625 million baht towards two vaccine development initiatives, ChulaCov19 and Baiya. 2,316.8 million baht will be used for phase 3 clinical testing and production of the ChulaCov19 vaccine. 1,309 million baht will be used to support the Baiya vaccine project.</t>
  </si>
  <si>
    <t>https://thailand.prd.go.th/mobile_detail.php?cid=4&amp;nid=11961</t>
  </si>
  <si>
    <t>Covid-19 Vaccine Procurement</t>
  </si>
  <si>
    <t>As of 1 February 2021, Thailand has ordered 61 million doses of vaccine from AstraZeneca and 2 million doses from Sinovac. The Director of the National Vaccine Institute emphasized that there will be sufficient vaccines and that they will be rolled out with priority given to the most vulnerable groups.</t>
  </si>
  <si>
    <t>https://thailand.prd.go.th/mobile_detail.php?cid=4&amp;nid=10742</t>
  </si>
  <si>
    <t>COVID-19 vaccine purchase</t>
  </si>
  <si>
    <t>On August 30th 2021, the Cabinet approved a budget of 4,745 million baht to buy 9,998,820 doses of the Covid-19 Pfizer vaccine.</t>
  </si>
  <si>
    <t>https://thailand.prd.go.th/mobile_detail.php?cid=4&amp;nid=11793</t>
  </si>
  <si>
    <t>Credit extended to help restaurant operators affected by new wave of covid</t>
  </si>
  <si>
    <t>The Cabinet has approved a measure to offer credit to food and beverage operators affected by the spread of the new wave of COVID-19 pandemic.</t>
  </si>
  <si>
    <t>https://thailand.prd.go.th/mobile_detail.php?cid=4&amp;nid=11535</t>
  </si>
  <si>
    <t>Credit extension scheme for independent workers</t>
  </si>
  <si>
    <t>In the credit extension scheme for independent workers, both the Government Savings Bank and the Bank for Agriculture and Agricultural Cooperatives had extended credit totalling 40 billion baht for these workers.</t>
  </si>
  <si>
    <t>https://thailand.prd.go.th/mobile_detail.php?cid=4&amp;nid=10805</t>
  </si>
  <si>
    <t>Credit Extension to Help Independent Workers and SMEs Related to Tourism</t>
  </si>
  <si>
    <t>A low-interest loan program for small and medium-sized enterprises (SMEs) related to tourism businesses. As for the loan program for SMEs related to tourism businesses, the Government
Savings Bank will extend credit of 10 billion baht for tourism businesses and supply chains.</t>
  </si>
  <si>
    <t>Digital Civil Registration Under the New Normal</t>
  </si>
  <si>
    <t>The Ministry of Interior has developed the verification of a person’s identity through the digital system and applications on mobile phones for the storing of digital ID.</t>
  </si>
  <si>
    <t>https://thailand.prd.go.th/mobile_detail.php?cid=4&amp;nid=10976</t>
  </si>
  <si>
    <t>Direct payment to impacted individuals</t>
  </si>
  <si>
    <t>THB 5,000 per person will be provided for three months to 14 million non-farmers outside the social security system and 10 million farmers.</t>
  </si>
  <si>
    <t>https://thailand.prd.go.th/mobile_detail.php?cid=4&amp;nid=9186</t>
  </si>
  <si>
    <t>Employment of New Graduates</t>
  </si>
  <si>
    <t>The Cabinet on 8 June 2021 approved a budget of 2.25 billion baht to employ 10,000 government employees in the short term.</t>
  </si>
  <si>
    <t>https://thailand.prd.go.th/mobile_detail.php?cid=4&amp;nid=11408</t>
  </si>
  <si>
    <t>EV investment incentives</t>
  </si>
  <si>
    <t>The Thailand Board of Investment will provide incentives covering all types of electrical vehicles, specifically passenger cars, buses, trucks, motorcycles, three-wheelers, and ships. Incentive programs include corporate tax income exemptions with a THB 5 billion minimum investment and R&amp;D investment.</t>
  </si>
  <si>
    <t>https://thailand.prd.go.th/mobile_detail.php?cid=4&amp;nid=10365</t>
  </si>
  <si>
    <t>Expansion of loans for SMEs</t>
  </si>
  <si>
    <t>Increase the amount of SMEs eligible for loan guarantees under the Portfolio Guarantee Scheme Phase 8 (PGS 8) soft loan plus. The guarantee period is eight years, with an annual rate of 1.75 percent.</t>
  </si>
  <si>
    <t>https://thailand.prd.go.th/mobile_detail.php?cid=4&amp;nid=10341</t>
  </si>
  <si>
    <t>Half and Half Scheme</t>
  </si>
  <si>
    <t>Co-payment of THB 3,000 for 10 million citizens subsidizing half the cost of purchases for food and general products (not including lottery tickets, alcohol, and tobacco). The subsidy is to be electronically transferred.</t>
  </si>
  <si>
    <t>https://thailand.prd.go.th/mobile_detail.php?cid=4&amp;nid=10226</t>
  </si>
  <si>
    <t>Health support</t>
  </si>
  <si>
    <t>Government will support investments in health related spending.</t>
  </si>
  <si>
    <t>Helping restaurants in COVID-19 Situation</t>
  </si>
  <si>
    <t xml:space="preserve">The Ministry of Commerce on 7 June 2021 launched a loan-matching program to enable restaurant operators to have easy access to financial sources. 
Under this program, over 120,000 restaurant operators across the country will be assisted to seek loans from five financial institutions, with a low interest rate and other special conditions, so that they will be able to continue their operations during this difficult time, without laying off their workers. 
</t>
  </si>
  <si>
    <t>Herbal remedy sales in local economies</t>
  </si>
  <si>
    <t>Funding seeks to develop the local economy from the sale of herbal plants in various communities. The responsible agency is the Department of Thai Traditional and Alternative Medicine, which will carry out the project in 10 provinces.</t>
  </si>
  <si>
    <t>https://thailand.prd.go.th/mobile_detail.php?cid=4&amp;nid=10436</t>
  </si>
  <si>
    <t>Immediate Assistance for Workers and Entrepreneurs Affected by COVID-19</t>
  </si>
  <si>
    <t>Employees under Section 33 of the Social Security Act will receive 2,000 baht each in compensation. They will also receive half of their daily wages, but not exceeding 7,500 baht. Their employers will receive 3,000 baht for each of their workers, but for not more than 200 persons.</t>
  </si>
  <si>
    <t>https://thailand.prd.go.th/mobile_detail.php?cid=4&amp;nid=11491</t>
  </si>
  <si>
    <t>Regulation No. 25; Section 33 of the Social Security Act</t>
  </si>
  <si>
    <t>Incentives for vaccine development</t>
  </si>
  <si>
    <t>The Board of Investment announced that they would allow companies with tax holidays to apply for additional tax incentives if they financially support vaccine research and development initiatives spearheaded by public institutions or government agencies. If the financial support equals at least 1% of total sales in the first three years, or at least 200 million baht, companies will receive an additional 1-3 years of corporate income tax exemption and an increase in their corporate income tax exemption ceiling equal to the amount of their contribution. If the contribution does not amount to 1% of sales, companies can still receive an addition to their corporate income tax exemption ceiling.</t>
  </si>
  <si>
    <t>https://thailand.prd.go.th/mobile_detail.php?cid=4&amp;nid=11807</t>
  </si>
  <si>
    <t>Loans and tax relief</t>
  </si>
  <si>
    <t>Individuals and businesses will receive support through soft loans and tax relief. An applicant can receive between THB 50,000 and THB 300,000. There is a 3% interest rate over the 5 years term.</t>
  </si>
  <si>
    <t>https://www.bangkokpost.com/thailand/general/1887200/ovec-set-to-train-100k-jobless</t>
  </si>
  <si>
    <t>Local economy stimulus - agriculture</t>
  </si>
  <si>
    <t>The Cabinet approved a proposal to stimulate the local economy as part of their loan decree for Covid-19 relief purposes. 2,909 million baht was allocated towards 1,766 projects in 10 provinces. These projects will help individuals cultivate their skills and improve infrastructure. These projects span four main target areas: (i) product, tourism, and service development; (ii) agricultural value creation and efficiency enhancement; (iii) labour skill promotion and development; and (iv) community infrastructure development. We assume that the total 2.909bn is spread evenly across the four initiatives.</t>
  </si>
  <si>
    <t>https://thailand.prd.go.th/mobile_detail.php?cid=4&amp;nid=11797</t>
  </si>
  <si>
    <t>Local economy stimulus - community infrastructure</t>
  </si>
  <si>
    <t>Local economy stimulus - labour skills</t>
  </si>
  <si>
    <t>Local economy stimulus - tourism</t>
  </si>
  <si>
    <t>Measures to Help Tackle People’s Debt Problem</t>
  </si>
  <si>
    <t>The Cabinet approved a proposal to reduce contributions to the Social Security Fund for six months for insured persons under Section 40 of the Social Security Act. The decision aims to ease the hardships of insured persons affected by the COVID-19 situation and to increase the people’s purchasing power.</t>
  </si>
  <si>
    <t>https://thailand.prd.go.th/mobile_detail.php?cid=4&amp;nid=11451</t>
  </si>
  <si>
    <t>Section 40</t>
  </si>
  <si>
    <t>Mo 33 Rao Rak Kan: COVID-19 Handout for Insured Persons</t>
  </si>
  <si>
    <t>The package aims to ease financial burden and encourage public spending. 4000 BAHT will be transferred to target groups to be used to buy essential goods</t>
  </si>
  <si>
    <t>https://thailand.prd.go.th/mobile_detail.php?cid=4&amp;nid=10808</t>
  </si>
  <si>
    <t>Section 33: We Love Each Other</t>
  </si>
  <si>
    <t>Nationwide Vaccination against COVID-19</t>
  </si>
  <si>
    <t>In Thailand’s mass vaccination program, the country will acquire 100 million doses to inoculate 70 percent of the population before the end of 2021.</t>
  </si>
  <si>
    <t>https://thailand.prd.go.th/mobile_detail.php?cid=4&amp;nid=11364</t>
  </si>
  <si>
    <t>One Tambon, One Product Program (OTOP)</t>
  </si>
  <si>
    <t>The target groups for this funding include OTOP operators in 76 provinces. Emphasis is placed on community tourism services, demonstrations of local wisdom, and the expansion of marketing channels to help communities sell their OTOP products and services.</t>
  </si>
  <si>
    <t>https://thailand.prd.go.th/mobile_detail.php?cid=4&amp;nid=10435</t>
  </si>
  <si>
    <t>Operating waiver fee for spa and massage services for healthcare</t>
  </si>
  <si>
    <t>A one-year operating fee waiver will be granted to spa businesses and massage services for health care. In addition, monthly contributions to the Social Security Fund by employees will be cut from 3 percent to 0.5 percent for a period of two months, from February to March 2021. Employers will continue to contribute 3 percent and the Government 2.75 percent to the Social Security Fund.</t>
  </si>
  <si>
    <t>https://thailand.prd.go.th/mobile_detail.php?cid=4&amp;nid=10713</t>
  </si>
  <si>
    <t>Price guarantee scheme for oil palm growers for 2021</t>
  </si>
  <si>
    <t>The Cabinet approved a price guarantee scheme for oil palm growers for 2021. It also approved an increase in budget allocation to support the management and development of productivity quality for rice farmers for the 2020/2021 production year. In the price guarantee scheme for oil palm growers, an initial fund of 4.6 billion baht, out of an amount of 8.8 billion baht approved by the National Oil Palm Policy Committee on 19 August 2020, will be used to carry out the scheme for the time being. The total fun is 8.8 billion baht</t>
  </si>
  <si>
    <t>https://thailand.prd.go.th/mobile_detail.php?cid=4&amp;nid=10785</t>
  </si>
  <si>
    <t>Projects Concerning the Handling of COVID-19 - biosafety mobile units</t>
  </si>
  <si>
    <t xml:space="preserve">129 million baht to buy 11 biosafety mobile units and 11 express analysis mobile units. These units will increase the efficiency of health personnel in COVID-19 active case finding and in delivering the results of COVID-19 testing. 
</t>
  </si>
  <si>
    <t>https://thailand.prd.go.th/mobile_detail.php?cid=4&amp;nid=11373</t>
  </si>
  <si>
    <t>Projects Concerning the Handling of COVID-19 - health</t>
  </si>
  <si>
    <t>10.6 billion baht for public health services under the Universal Health Coverage (UHC). The budget will be spent on COVID-19 screening and medical treatment for COVID-19 patients</t>
  </si>
  <si>
    <t>Projects Concerning the Handling of COVID-19 - Special Allowance</t>
  </si>
  <si>
    <t>1.58 billion baht will be set aside as a special allowance to be paid to frontline village health volunteers fighting COVID-19 for another three months, from July to September 2021.</t>
  </si>
  <si>
    <t>Purchase of Vaccines</t>
  </si>
  <si>
    <t xml:space="preserve">Thailand will purchase altogether 30 million doses of Pfizer vaccine, which will be delivered in the fourth quarter of 2021. 
</t>
  </si>
  <si>
    <t>https://thailand.prd.go.th/mobile_detail.php?cid=4&amp;nid=11758</t>
  </si>
  <si>
    <t>The Cabinet approved the purchase of 20 million doses of the Pfizer vaccine on 6 July. In addition, the US government has agreed to donate 1.5 million doses of the Pfizer vaccine to Thailand. The Cabinet also approved the purchase of another 10.9 million doses of the Sinovac Biotech vaccine at a cost of 6.1 billion baht.</t>
  </si>
  <si>
    <t>https://thailand.prd.go.th/mobile_detail.php?cid=4&amp;nid=11532</t>
  </si>
  <si>
    <t>Rao Chana Scheme</t>
  </si>
  <si>
    <t>The Cabinet has decided to include public transport and house rental costs in a new round of the handout scheme, known as "Rao Chana (We Win).” The
Government will provide a total of 7,000 baht per person for a period of two months, or 3,500 baht each month. The scheme covers about 31 million low-income people.</t>
  </si>
  <si>
    <t>https://thailand.prd.go.th/mobile_detail.php?cid=4&amp;nid=10723</t>
  </si>
  <si>
    <t>Reduction of Land and Building Tax</t>
  </si>
  <si>
    <t>Land and building taxes will be reduced by 90 percent for the 2021 tax year to ease people's expenses. The reduction will be applied to all types of land and buildings, such as those for residential, agricultural, and commercial purposes, as well as vacant land.</t>
  </si>
  <si>
    <t>Relief Measures for Workers and Entrepreneurs Affected by COVID-19 Restrictions</t>
  </si>
  <si>
    <t xml:space="preserve">The assistance will be provided for one month to the affected workers and entrepreneurs in nine sectors, namely construction; hotel and food services; arts, entertainment, and recreation; other services specified by the Social Security Office; wholesale and retail trade and auto repair; transportation and warehouses; management and supporting services; professional, science, and academic activities; and news, information, and communication. 
</t>
  </si>
  <si>
    <t>https://thailand.prd.go.th/mobile_detail.php?cid=4&amp;nid=11585</t>
  </si>
  <si>
    <t>Research into the use of Thai plant to fight COVID-19</t>
  </si>
  <si>
    <t>The Department of Thai Traditional and Alternative Medicine will continue to work with various agencies in research studies on the effectiveness of other Thai medicinal plants against COVID-19.</t>
  </si>
  <si>
    <t>https://thailand.prd.go.th/mobile_detail.php?cid=4&amp;nid=10815</t>
  </si>
  <si>
    <t>Revising “Ying Chai Ying Dai” E-Voucher Giveaway Scheme</t>
  </si>
  <si>
    <t>1. Extending the "Ying Chai Ying Dai” scheme, originally effective from now until 30 September 2021, to 30 November 2021; 2. Increasing the maximum spending from 5,000 baht to 10,000 baht per person a day; 3. Reducing the target number of people under the scheme from not more than four million to not more than 1.4 million people. The amount leads to the reduction of the scheme’s budget framework from 28 billion baht to 9.8 billion baht, or a cut of about 18.2 billion baht.</t>
  </si>
  <si>
    <t>https://thailand.prd.go.th/mobile_detail.php?cid=4&amp;nid=11633</t>
  </si>
  <si>
    <t>Social security contribution reduction</t>
  </si>
  <si>
    <t>Fees for water and electricity will be reduced in addition to social security contributions, which can receive a THB 10,000 loan.</t>
  </si>
  <si>
    <t>https://thailand.prd.go.th/mobile_detail.php?cid=4&amp;nid=9211</t>
  </si>
  <si>
    <t>Soft loans to SMEs</t>
  </si>
  <si>
    <t>Soft loans will go towards supporting SMEs. This is funded by the FY 2020 budget and reallocation of THB 1 trillion in additional borrowing.</t>
  </si>
  <si>
    <t>https://www.bot.or.th/English/PressandSpeeches/Press/2020/Pages/n2063.aspx</t>
  </si>
  <si>
    <t>Special Allowance for Frontline Health Volunteers</t>
  </si>
  <si>
    <t xml:space="preserve">500-baht special allowance is on top the 1,000-baht allowance they receive each month from the Government. There are about 1.05 million people who will benefit from this special allowance, comprising 1.04 million village health volunteers and 10,577 public health volunteers. 
</t>
  </si>
  <si>
    <t>https://thailand.prd.go.th/mobile_detail.php?cid=4&amp;nid=10947</t>
  </si>
  <si>
    <t>State Welfare Allowance Extension</t>
  </si>
  <si>
    <t>Extra THB 500 monthly allowance for 14 million citizens holding state welfare cards between October and December 2020.</t>
  </si>
  <si>
    <t>Subsidy for rubber planters</t>
  </si>
  <si>
    <t>This income subsidization scheme will guarantee the price of rubber at 60 baht a kilogram, that of latex at 57 baht a kilogram, and that of cup lumps at 23 baht a kilogram. Over 1.8 million rubber planters will benefit.</t>
  </si>
  <si>
    <t>https://thailand.prd.go.th/mobile_detail.php?cid=4&amp;nid=10339</t>
  </si>
  <si>
    <t>Subsidy for rubber planters (extension)</t>
  </si>
  <si>
    <t>The project aims to increase income for rubber growers and strengthen the rubber industry amidst the spread of COVID-19. The guaranteed price for rubber sheets of good quality is at 60 baht a kilogram, that of latex at 57 baht a kilogram, and that of cup lumps at 23 baht a kilogram.</t>
  </si>
  <si>
    <t>https://thailand.prd.go.th/mobile_detail.php?cid=4&amp;nid=10492</t>
  </si>
  <si>
    <t>Support for local tourism</t>
  </si>
  <si>
    <t>THB 22 billion will be provided in subsidies to tourists.</t>
  </si>
  <si>
    <t>https://thailand.prd.go.th/mobile_detail.php?cid=4&amp;nid=9727</t>
  </si>
  <si>
    <t>Tax exemption to support the operations of social enterprises</t>
  </si>
  <si>
    <t>The Cabinet has approved, in principle, a draft royal decree seeking to improve tax measures for social enterprises and the people who support them, or the Social Enterprise Promotion Fund. Individuals who support social enterprises will also benefit from the tax exemption, which will cover up to 100,000 baht per tax year, based on actual expenses as well as investments in social enterprises.</t>
  </si>
  <si>
    <t>https://thailand.prd.go.th/mobile_detail.php?cid=4&amp;nid=11340</t>
  </si>
  <si>
    <t>Thailand Delivers with Safety Campaign</t>
  </si>
  <si>
    <t>In factories, the Ministry of Industry has implemented measures to prevent and control the spread of COVID-19 in factories nationwide, based on Good Factory Practice set by the Department of Health.</t>
  </si>
  <si>
    <t>https://thailand.prd.go.th/mobile_detail.php?cid=4&amp;nid=11464</t>
  </si>
  <si>
    <t>Traditional Thai massage training program</t>
  </si>
  <si>
    <t>Funding will support generating employment through the promotion of traditional Thai massage. There will be support for training programs for 1,000 people.</t>
  </si>
  <si>
    <t>https://thailand.prd.go.th/mobile_detail.php?cid=4&amp;nid=10437</t>
  </si>
  <si>
    <t>Vaccination for foreigners</t>
  </si>
  <si>
    <t>All foreigners aged 75 and over, who are residing in Thailand and have yet to receive any COVID-19 vaccines, may register for vaccination by walk-in process at the Central Vaccination Center</t>
  </si>
  <si>
    <t>https://thailand.prd.go.th/mobile_detail.php?cid=4&amp;nid=11591</t>
  </si>
  <si>
    <t>VAT deductions for consumers</t>
  </si>
  <si>
    <t>On December 21st, the Cabinet approved a package of economic stimulus measures for 2022 to combat the effects of Covid-19. The package includes the Shop and Refund program, which allows individuals to deduct 30,000 baht if they buy goods at VAT-registered stores from January 1st to February 15th 2022. The fourth phase of the half-half co-payment scheme, in which the government subsidizes half of consumer spending at small stores, will occur between March and April 2022.</t>
  </si>
  <si>
    <t>https://thailand.prd.go.th/mobile_detail.php?cid=4&amp;nid=12097</t>
  </si>
  <si>
    <t>Trinidad and Tobago</t>
  </si>
  <si>
    <t>Agriculture stimulus</t>
  </si>
  <si>
    <t>The funding will support the rapid expansion in production and marketing of selected high-demand commodities with short production cycles such as vegetables, legumes, roots and tubers, grains, fruits and small live stock; adequate quality seeds will be secured; the use of alternative feedstock will be encouraged; and land issues will be addressed with a view to accelerating land tenure and access to idle state lands. The linkages along the food value and distribution chains will be strengthened by making locally produced foods more attractive within the country.
This will be accomplished by: (i) providing training and technical support to ensure that producers maintain international quality standards; (ii) emphasizing the link between local and agricultural production and the health of the population; (iii) guaranteeing state agricultural purchasing and distribution of local content to supplement state-funded initiatives such as the School Feeding Programme, public hospitals and the protective services; (iv) increasing the use of digital technology to foster agricultural marketing and distribution by increasing public education campaigns; and (v) influencing the food service industry to provide meals which cater to local tastes</t>
  </si>
  <si>
    <t>TTD</t>
  </si>
  <si>
    <t xml:space="preserve">https://agriculture.gov.tt/media-releases/agriculture-ministry-to-benefit-from-500m-stimulus-package-in-2020-21-budget/; http://planning.gov.tt/sites/default/files/Report%20of%20the%20 Roadmap%20to%20 Recovery%20Committee_1st_.pdf; https://www.finance.gov.tt/wp-content/uploads/2020/10/2020.10.05-Budget-Statement-2021-Final-Version-12.35-am.pdf </t>
  </si>
  <si>
    <t>2020 Supplementary Appropriation</t>
  </si>
  <si>
    <t>The Ministry of Agriculture, Land and Fisheries paid over $50 million to farmers and other suppliers who had supported the government's food distribution program.</t>
  </si>
  <si>
    <t>https://agriculture.gov.tt/media-releases/agriculture-ministry-pays-over-50m-to-farmers-and-suppliers/</t>
  </si>
  <si>
    <t>Cultural relief grant</t>
  </si>
  <si>
    <t>Administered by Ministry of Community Development, Culture and the Arts, the grant is a one-off payment of Five Thousand Dollars ($5,000) in financial assistance for artists and creatives who lost income as a result of the necessary measures implemented due COVID -19. Creatives and Artistes who are citizens of Trinidad and Tobago and who have not received any other COVID-19 relief grants are eligible to apply. The Cultural Relief Grant targets artistes and creatives who have been affected by cancelled exhibitions, classes, conferences, workshops and other cultural events between March and December, 2020. Creatives and Artistes must fall within the genres of Music, Visual Arts, Literary Arts, Dance, Theatre Arts, Film, Craft and Fine Art.
As of 22/12/2020, the Ministry had disbursed over $10 million in cultural relief grants to 2,152 artistes and creatives. The Government approved and allocated a maximum of $25 million in cultural relief grants for disbursement.</t>
  </si>
  <si>
    <t xml:space="preserve">http://www.news.gov.tt/content/applications-open-cultural-relief-grant#.YFN5xbT7Q1I ; http://www.tourism.gov.tt/Portals/0/Documents/Press%20Releases/Press_Release_CGD.pdf?ver=_Lzk45Le2j4_-A-XQ7cxGg%3d%3d </t>
  </si>
  <si>
    <t>Emergency food cards</t>
  </si>
  <si>
    <t>Cards for purchasing food, to be distributed through MPs.</t>
  </si>
  <si>
    <t>https://www.finance.gov.tt/2021/05/19/covid-19-salary-relief-grant-2021/; https://twitter.com/ImbertColm/status/1392255171066044420</t>
  </si>
  <si>
    <t>Enterprise development funding</t>
  </si>
  <si>
    <t>The Tobago House of Assembly (THA) Enterprise Development Facility will be supplemented with up to an additional $5 million.</t>
  </si>
  <si>
    <t xml:space="preserve">https://www.finance.gov.tt/2020/03/24/update-additional-support-measures-to-alleviate-the-effects-of-the-covid-19-pandemic/; https://www.finance.gov.tt/wp-content/uploads/2020/10/Review-of-the-Economy-2020.pdf </t>
  </si>
  <si>
    <t>Export tax relief</t>
  </si>
  <si>
    <t>Reduction in the tax rate of 5% for 'significant exporters of local goods' (about 500), for three years, at an estimated cost of TT$45.3 mn a year.</t>
  </si>
  <si>
    <t>https://www.finance.gov.tt/wp-content/uploads/2021/10/Budget-Statement-2022.pdf</t>
  </si>
  <si>
    <t>2022 Budget</t>
  </si>
  <si>
    <t>Food basket programme</t>
  </si>
  <si>
    <t>Funding for five more months of the Ministry of Agriculture's programme to distribute about 25,000 food baskets per month; this also acts as stimulus for farmers.</t>
  </si>
  <si>
    <t xml:space="preserve">https://www.finance.gov.tt/2021/06/10/supplementary-appropriation-and-budget-mid-year-review-statement-2021/ </t>
  </si>
  <si>
    <t>2021 Supplementary Appropriation</t>
  </si>
  <si>
    <t xml:space="preserve">Three month programme to distribute (through members of parliament) 25,000 food baskets per constituency.
</t>
  </si>
  <si>
    <t>https://www.finance.gov.tt/2021/05/19/covid-19-salary-relief-grant-2021/; https://trinidadexpress.com/newsextra/grant-food-baskets-for-people-impacted-by-covid-restrictions/article_229c7cc2-b1e0-11eb-80e0-a7fa316c6258.html; https://twitter.com/ImbertColm/status/1392255171066044420</t>
  </si>
  <si>
    <t>Food provision</t>
  </si>
  <si>
    <t>Provision of fresh food by the Ministry of Agriculture, Land, and Fisheries; budget to last through September 2020</t>
  </si>
  <si>
    <t>https://www.finance.gov.tt/covid-19-support-measures/</t>
  </si>
  <si>
    <t>Money to be given to churches to distribute food packages.</t>
  </si>
  <si>
    <t>https://twitter.com/ImbertColm/status/1392255171066044420</t>
  </si>
  <si>
    <t xml:space="preserve">A further $10 million per month for food support will be given to the Ministry of Rural Development and Local Government for distribution within the 14 municipal regions in Trinidad for the months of May, June and July at a cost of $30 million.
</t>
  </si>
  <si>
    <t xml:space="preserve">https://www.guardian.co.tt/business/churches-get-39m-for-poor-during-covid-lockdown-6.2.1106016.ad6898ab43; https://www.finance.gov.tt/covid-19-support-measures/; https://www.finance.gov.tt/wp-content/uploads/2020/10/2020.10.05-Budget-Statement-2021-Final-Version-12.35-am.pdf; https://trinidadexpress.com/news/local/cash-flows/article_afd7bad6-88ef-11ea-9a9a-233887b415b5.html </t>
  </si>
  <si>
    <t>Foreign exchange provision</t>
  </si>
  <si>
    <t>Increased allocation of foreign exchange through the Export-Import Bank of Trinidad and Tobago (EXIMBANK) to established importers of food, pharmaceuticals, personal protective equipment and other essential good. Totals USD 175 million.</t>
  </si>
  <si>
    <t>https://www.finance.gov.tt/2020/03/18/financial-and-economic-support-measures-to-be-put-in-place-by-the-ministry-of-finance-in-response-to-covid-19-pandemic/; https://www.finance.gov.tt/wp-content/uploads/2020/10/Review-of-the-Economy-2020.pdf; https://www.finance.gov.tt/wp-content/uploads/2020/10/2020.10.05-Budget-Statement-2021-Final-Version-12.35-am.pdf</t>
  </si>
  <si>
    <t>Free face mask distribution</t>
  </si>
  <si>
    <t>Masks distributed free of charge to the public. Measure targeted to support seamstresses, with a focus on small businesses. In sum, 359,000 cloth face masks were distributed free to the public.</t>
  </si>
  <si>
    <t xml:space="preserve">https://www.finance.gov.tt/2020/04/14/invitation-to-tender-face-masks/; https://www.finance.gov.tt/wp-content/uploads/2020/10/Review-of-the-Economy-2020.pdf; https://twitter.com/ImbertColm/status/1250044128634822656; https://www.finance.gov.tt/wp-content/uploads/2020/10/2020.10.05-Budget-Statement-2021-Final-Version-12.35-am.pdf </t>
  </si>
  <si>
    <t>Fuel support grant</t>
  </si>
  <si>
    <t>A one-time payment of a TTD2,000 Fuel Support Grant available for registered maxi-taxi and taxi operators, in order to allow reduced capacity public transport as T&amp;T enters phase 2 of reopening. The sum is required to facilitate the disbursement of a fuel relief grant to 5,000 registered and/or active maxi taxi owners and 15,000 registered and/or active taxi owners who have been adversely affected economically by the Covid-19 Pandemic.</t>
  </si>
  <si>
    <t>https://www.opm.gov.tt/prime-ministers-media-conference-saturday-16th-may-2020/; http://www.ttparliament.org/documents/2987.pdf</t>
  </si>
  <si>
    <t>Funding for religious organisations to distribute food</t>
  </si>
  <si>
    <t>Grants totalling $10 million per month for three months, May, June and July, given to religious bodies in proportion to the size of their congregations for them to distribute food to the poor and needy in accordance with their existing procedures and programmes. Used to fund 49,330 hampers for needy persons. from the Office of the Prime Minister.</t>
  </si>
  <si>
    <t>Health expenditure under the various Regional Health Authorities and designated quarantine
facilitate.</t>
  </si>
  <si>
    <t xml:space="preserve">https://www.finance.gov.tt/wp-content/uploads/2020/06/Supplementary-Appropriation-and-Mid-Year-Review-Statement-2020.pdf; http://www.ttparliament.org/documents/2987.pdf </t>
  </si>
  <si>
    <t>Income tax refunds</t>
  </si>
  <si>
    <t>Increase in the volume of Income Tax refunds.</t>
  </si>
  <si>
    <t xml:space="preserve">https://www.finance.gov.tt/2020/03/24/update-additional-support-measures-to-alleviate-the-effects-of-the-covid-19-pandemic/; https://www.finance.gov.tt/wp-content/uploads/2020/10/Review-of-the-Economy-2020.pdf; https://www.finance.gov.tt/wp-content/uploads/2020/10/2020.10.05-Budget-Statement-2021-Final-Version-12.35-am.pdf; https://www.finance.gov.tt/covid-19-support-measures/; http://www.ttparliament.org/documents/2987.pdf </t>
  </si>
  <si>
    <t>Liquidity support loan programme</t>
  </si>
  <si>
    <t>Government will provide $100 million to the Credit Union movement to allow them to provide loans to their members at favourable interest rates with a long repayment period beginning after the situation normalises.</t>
  </si>
  <si>
    <t>Personal tax allowance increase</t>
  </si>
  <si>
    <t>Fiscal stimulus to the economy by increasing the personal income tax exemption limit from $72,000 to $84,000 per year. All individuals earning $7,000 a month or less will now be exempt from income tax. This will put additional income of $3,000 per year into the pockets of over 250,000 individual taxpayers. Intended to stimulate the demand side of the economy, by stimulating economic activity, consumption, sales and growth by putting more money in the hands of consumers.</t>
  </si>
  <si>
    <t>https://www.finance.gov.tt/wp-content/uploads/2020/10/2020.10.05-Budget-Statement-2021-Final-Version-12.35-am.pdf;</t>
  </si>
  <si>
    <t>FY20/21 Budget</t>
  </si>
  <si>
    <t>PPE for police</t>
  </si>
  <si>
    <t>Personal protective equipment (PPE) for the Trinidad and Tobago Police Service (TTPS)</t>
  </si>
  <si>
    <t>Property tax valuation deferrals</t>
  </si>
  <si>
    <t>In November, the government extended the deadline for submitting property tax valuation returns to January 31, 2022.</t>
  </si>
  <si>
    <t>https://trinidadexpress.com/business/local/minister-no-suspension-of-property-tax-rollout/article_5dc9232c-7341-11ec-916d-afc7c6705ce6.html</t>
  </si>
  <si>
    <t>Regional health authority support</t>
  </si>
  <si>
    <t>To enable the Tobago Regional Health Authority to meet expenditure associated with the Covid-19 Pandemic. This includes the cost of:
i. training healthcare workers and educating the public - $4,271,000</t>
  </si>
  <si>
    <t>To enable the Tobago Regional Health Authority to meet expenditure associated with the Covid-19 Pandemic. This includes the cost of: 
ii. establishing primary care facilities to meet the healthcare needs of persons in quarantine or self-isolation and manage patients who test positive for the Covid 19 virus - $16,568,000;</t>
  </si>
  <si>
    <t>To enable the Tobago Regional Health Authority to meet expenditure associated with the Covid-19 Pandemic. This includes the cost of: 
iii. maintenance of a distinct Covid-19 Pandemic response service so as to avoid disruptions in the primary and secondary health care service - $5,900,000</t>
  </si>
  <si>
    <t>To enable the Tobago Regional Health Authority to meet expenditure associated with the Covid-19 Pandemic. This includes the cost of: 
iv. acquisition of personal protective equipment (PPE) and other equipment, as well as employment of additional staff - $23,261,000</t>
  </si>
  <si>
    <t>Relief grant to micro and small business</t>
  </si>
  <si>
    <t>MSEs that earn less than TT $1,000,000 in annual revenues, and have been negatively impacted by the global pandemic, can apply for financial help through the Entrepreneurial Relief Grant Programme. MSEs can access up to TT $20,000 in grant funding to help cover business-related expenses such as salaries, rent, stock and other working capital. As of 05/10/2020, 528 grants had been made from a maximum of 5,000.</t>
  </si>
  <si>
    <t xml:space="preserve">https://www.finance.gov.tt/wp-content/uploads/2020/10/2020.10.05-Budget-Statement-2021-Final-Version-12.35-am.pdf; https://www.finance.gov.tt/2020/07/29/entrepreneurial-relief-grant/ </t>
  </si>
  <si>
    <t>Salary relief and income support grants</t>
  </si>
  <si>
    <t>Support for those who suffer a loss of income/employment due to the May 2021 emergency measures; the SRG is for those with a NI number, the ISG is for those not in the NI system.</t>
  </si>
  <si>
    <t>https://www.finance.gov.tt/2021/05/19/covid-19-salary-relief-grant-2021/; https://trinidadexpress.com/news/local/colm-lays-out-30m-covid-pain-relief/article_24e5e892-b1f4-11eb-8f3c-07628de0bc88.html; https://twitter.com/ImbertColm/status/1392255171066044420</t>
  </si>
  <si>
    <t>Salary relief for job continuation</t>
  </si>
  <si>
    <t>The Ministry of Finance distributed Salary Relief Grants in 2021 and will continue to do so in 2022. As of January 6th 2022, the Ministry had distributed 18,024 grants at a total cost of $49.73 million.</t>
  </si>
  <si>
    <t>https://twitter.com/ImbertColm/status/1479447617515966466</t>
  </si>
  <si>
    <t>Salary relief grants</t>
  </si>
  <si>
    <t>Grant provided to persons who were terminated, suspended or had suffered loss of income as a result of the COVID-19 pandemic with $1,500 per month for three (3) months.</t>
  </si>
  <si>
    <t>Sanitisation</t>
  </si>
  <si>
    <t>Public sanitisation by the Ministry of Rural and Local Government.</t>
  </si>
  <si>
    <t>Security services additional expenses</t>
  </si>
  <si>
    <t>Additional expenditure faced by the Ministry of National Security due to Covid-19</t>
  </si>
  <si>
    <t>SME Grants</t>
  </si>
  <si>
    <t>Micro and Small Enterprises that have been negatively impacted by the COVID-19 pandemic can receive grants up to TT$20,000 through NEDCO, funded by the MoF.</t>
  </si>
  <si>
    <t>https://www.finance.gov.tt/2021/05/19/covid-19-salary-relief-grant-2021/; https://twitter.com/ImbertColm/status/1392255171066044420; https://nedcottfunding.com/; https://trinidadexpress.com/newsextra/grant-food-baskets-for-people-impacted-by-covid-restrictions/article_229c7cc2-b1e0-11eb-80e0-a7fa316c6258.html</t>
  </si>
  <si>
    <t>Social support measures</t>
  </si>
  <si>
    <t>Ministry of Social Development and Family Services programme. Included the following measures:
- Food Cards - additional support to existing beneficiaries of food support, persons who were retrenched, terminated or income reduced, as well as to households that receive meals from the School Feeding Programme but are not current beneficiaries of food support.
- Income Support - support to current beneficiaries of the Public Assistance and Disability Assistance Grant.
- Senior Citizens Pension - food support to persons who applied for Senior Citizens Pension but their applications not yet finalized.
-Disability Assistance Grant - food support to persons who applied for Disability Assistance Grant but their applications not yet finalized.
- Hampers - executed in collaboration with the Municipal Corporations, emergency hampers were provided to families in urgent need during the stay at home period. 
- Food Vouchers - food vouchers and market boxes of fresh produce, inclusive of two chickens, were provided to families, in collaboration with the Ministry of Agriculture, during the stay at home period</t>
  </si>
  <si>
    <t xml:space="preserve">https://www.social.gov.tt/wp-content/uploads/2020/09/Update-3-on-Implementation-of-Social-Support-Measures-for-COVID-19-March-26.pdf; https://www.finance.gov.tt/wp-content/uploads/2020/10/Review-of-the-Economy-2020.pdf; http://www.news.gov.tt/content/update-3-implementation-social-support-measures-covid; https://www.finance.gov.tt/covid-19-support-measures/ </t>
  </si>
  <si>
    <t>Support for the self-employed</t>
  </si>
  <si>
    <t>To be provided to the Ministry of Social Development and Family Services to assist self-employed citizens who lost income as a result of the pandemic.</t>
  </si>
  <si>
    <t>https://www.opm.gov.tt/prime-ministers-media-conference-saturday-21st-november-2020-2/</t>
  </si>
  <si>
    <t>Support to hospitality</t>
  </si>
  <si>
    <t>To assist employees of bars and restaurants who have either lost their jobs or suffered a reduction in income, due to the COVID-19 pandemic.</t>
  </si>
  <si>
    <t>$50 million as part of a grant facility for Tobago hoteliers to upgrade their premises.</t>
  </si>
  <si>
    <t>Tax relief for SMEs in technology and construction</t>
  </si>
  <si>
    <t>Reduction in the tax rate of 5% for SMEs whose core business is technology solutions, digitisation or construction (about 1000), for three years, at an estimated cost of TT$45.6 mn a year.</t>
  </si>
  <si>
    <t>Technology for students</t>
  </si>
  <si>
    <t>Computers for the thousands of students who did not have access to the internet or to computers to be able to take part in the 'new system of teaching'.</t>
  </si>
  <si>
    <t xml:space="preserve">https://www.finance.gov.tt/wp-content/uploads/2020/10/2020.10.05-Budget-Statement-2021-Final-Version-12.35-am.pdf; https://www.guardian.co.tt/news/50m-for-laptops-for-students-6.2.1229613.6ef47ef1d1 </t>
  </si>
  <si>
    <t>Tobago Hotel and Tourism Support</t>
  </si>
  <si>
    <t>Money for covid relief for hoteliers and tourist business on the island of Tobago, to be administered by the Tobago House of Assembly.</t>
  </si>
  <si>
    <t>To purchase vaccines sufficient to inoculate approximately 85% of the population.</t>
  </si>
  <si>
    <t>2022 Supplementary Appropriation</t>
  </si>
  <si>
    <t>VAT bonds</t>
  </si>
  <si>
    <t>Tradeable bonds to businesses owed VAT refunds, redeemable at commercial banks and maturing in several years. Given to 460 companies with up to $10 million in refunds per VAT cycle.</t>
  </si>
  <si>
    <t xml:space="preserve">https://www.finance.gov.tt/2020/03/24/update-additional-support-measures-to-alleviate-the-effects-of-the-covid-19-pandemic/; https://www.finance.gov.tt/wp-content/uploads/2020/10/Review-of-the-Economy-2020.pdf; https://www.finance.gov.tt/wp-content/uploads/2020/10/2020.10.05-Budget-Statement-2021-Final-Version-12.35-am.pdf; https://www.finance.gov.tt/covid-19-support-measures/ ; https://taxnews.ey.com/news/2020-1663-trinidad-and-tobago-issues-mid-year-budget-review-2020 </t>
  </si>
  <si>
    <t>Miscellaneous Provisions (Heritage and Stabilisation Fund, Government Savings Bonds and Value Added Tax) Act, 2020; Value Added Tax (Bond-Payment Refund) Regulations, 2020</t>
  </si>
  <si>
    <t>VAT refunds to SMEs</t>
  </si>
  <si>
    <t>5,010 small- and medium-enterprises with a per VAT cycle threshold of up to $500,000 received (in cash) accelerated VAT refunds.</t>
  </si>
  <si>
    <t xml:space="preserve">https://www.finance.gov.tt/2020/03/24/update-additional-support-measures-to-alleviate-the-effects-of-the-covid-19-pandemic/; https://www.finance.gov.tt/wp-content/uploads/2020/10/Review-of-the-Economy-2020.pdf; https://www.finance.gov.tt/wp-content/uploads/2020/10/2020.10.05-Budget-Statement-2021-Final-Version-12.35-am.pdf; https://www.finance.gov.tt/covid-19-support-measures/ </t>
  </si>
  <si>
    <t>Youth Training and Employment Partnership Programme</t>
  </si>
  <si>
    <t>The programme enables unemployed citizens of Commonwealth Member States, young people and all those who are at the verge of losing their employment to have free and unlimited access to over 4,000 courses and 400 specializations on Coursera as a means to develop skills which are required for re-entering the labour market. This intervention, being an immediate response to the COVID-19 crisis, will commence in January 2021 and will conclude in September 2021.</t>
  </si>
  <si>
    <t>Turkey</t>
  </si>
  <si>
    <t>Corporate tax returns deferrals</t>
  </si>
  <si>
    <t>As declared by the Tax Procedure Law Circular (17 April 2020) and No.127, the deadline for submission of the Corporate Tax returns for the 2019 fiscal period, which should be submitted until the end of 30 April 2020, and the payment terms of the taxes accrued on these declarations have been extended until the end of Monday, June 1, 2020.</t>
  </si>
  <si>
    <t>TRY</t>
  </si>
  <si>
    <t>https://www.gib.gov.tr/30-nisan-2020-gunu-sonuna-kadar-verilmesi-gereken-2019-hesap-donemine-ait-kurumlar-vergisi-0</t>
  </si>
  <si>
    <t>Direct payments to families</t>
  </si>
  <si>
    <t>Provides 1,000 lira in payments to each of 2.1 million families.</t>
  </si>
  <si>
    <t>https://taxnews.ey.com/news/2020-0605-turkey-introduces-economic-stability-shield-package-to-reduce-the-impact-of-covid-19?uAlertID=Sd%2FG8rua1oj6%2Fl58EZ2AiA%3D%3D ; https://www.aa.com.tr/en/economy/turkey-unveils-154b-relief-package-for-coronavirus/1770973 ; https://www.reuters.com/article/health-coronavirus-turkey-economy/turkeys-steps-to-support-economy-over-covid-19-reach-29-bln-minister-idUSL5N2CD08V ; https://www.dailysabah.com/business/economy/turkey-rolls-out100bstimulus-package-to-protect-economy-businesses-from-coronavirus-fallout</t>
  </si>
  <si>
    <t>Economic Stability Shield</t>
  </si>
  <si>
    <t>Discounted loans for exporters</t>
  </si>
  <si>
    <t>Increasing liquidity of exporters with rediscount loan arrangements, with a total limit of TL40 billion. Eligibility and regulation applies.</t>
  </si>
  <si>
    <t>https://www.tcmb.gov.tr/wps/wcm/connect/TR/TCMB+TR/Main+Menu/Duyurular/Basin/2020/DUY2020-21</t>
  </si>
  <si>
    <t>Emergency COVID-19 solution funding</t>
  </si>
  <si>
    <t>Funds of TRY220 million to support projects offering emergency solutions to minimize the spread of the virus.</t>
  </si>
  <si>
    <t>https://www.kosgeb.gov.tr/site/tr/genel/covid19detay/13/kalkinma-ajanslari-kovid19la-mucadelede-3-asamali-plan</t>
  </si>
  <si>
    <t>3-Stage Struggle and Resilience Programme</t>
  </si>
  <si>
    <t>Entertainment tax reduction</t>
  </si>
  <si>
    <t>Entertainment tax rates for domestic and foreign films has been reduced to 0% until 31/05/2021.</t>
  </si>
  <si>
    <t>https://www.gib.gov.tr/sites/default/files/fileadmin/mevzuatek/2464_ck3320not.pdf</t>
  </si>
  <si>
    <t>Expansion of support to businesses</t>
  </si>
  <si>
    <t>The steps of the Turkish government under the economic stimulus package (Economic Stability Shield) it announced in March to support the economy and cushion the fallout from the coronavirus pandemic have reached TL 280 billion, Treasury and Finance Minister Berat Albayrak said in August. One of the expansions is in the support of businesses, which rose to TL 137 billion (from 107.4 billion on 25/4/20) in support to 190,453 companies by 13/5/20 (latest figures unavailable), backed by the Credit Guarantee Fund</t>
  </si>
  <si>
    <t>https://www.dailysabah.com/business/economy/turkeys-economic-policy-response-to-covid-19-swift-comprehensive-says-world-bank ; https://www.dailysabah.com/business/economy/turkeys-steps-to-support-economy-amid-covid-19-pandemic-reach-344b-finance-minister-says ; https://www.dailysabah.com/business/economy/turkeys-steps-to-support-economy-amid-covid-19-pandemic-reach-344b-finance-minister-says ; https://www.aa.com.tr/tr/ekonomi/bakan-albayrak-verilen-destek-tutari-252-milyar-lirayi-asti/1847705</t>
  </si>
  <si>
    <t>Economic Stability Shield [expansion]</t>
  </si>
  <si>
    <t>Expansion of support to traders</t>
  </si>
  <si>
    <t>Expansion in support of traders/tradesmen, from TL 16.8 billion on 25/4/20 to TL 23 billion on 13/5/20.</t>
  </si>
  <si>
    <t>https://www.dailysabah.com/business/economy/turkeys-economic-policy-response-to-covid-19-swift-comprehensive-says-world-bank ; https://www.dailysabah.com/business/economy/turkeys-steps-to-support-economy-amid-covid-19-pandemic-reach-344b-finance-minister-says</t>
  </si>
  <si>
    <t>Extension of income/rent support programmes</t>
  </si>
  <si>
    <t>The application period has been extended for rent/income support provided to tradesmen and craftsmen until 31 March 2021.</t>
  </si>
  <si>
    <t>https://www.aa.com.tr/tr/ekonomi/ticaret-bakani-pekcan-esnaf-ve-sanatkarlara-saglanan-destekler-icin-basvuru-suresi-uzatildi/2122916</t>
  </si>
  <si>
    <t>Extension of short-work allowance scheme by one month</t>
  </si>
  <si>
    <t>Extension of short-work allowance scheme (which provides temporary assistance to workers whose employers suspend workplace activities) by one month</t>
  </si>
  <si>
    <t>https://www.resmigazete.gov.tr/eskiler/2020/06/20200630-4.pdf</t>
  </si>
  <si>
    <t>Extension of the short-time work allowance</t>
  </si>
  <si>
    <t>Government has called for an extension on short-time work allowance. For those who applied through June 30, 2020, the duration of the program has been extended again. Before, it ran through the end of October. Now, it runs through the end of December.</t>
  </si>
  <si>
    <t>https://www.resmigazete.gov.tr/eskiler/2020/10/20201027-1.pdf</t>
  </si>
  <si>
    <t>Extension of YEKDEM</t>
  </si>
  <si>
    <t>Expiration date for Turkey's long-running Renewable Energy Support Scheme (YEKDEM) for newly built renewal energy plants has been extended from January 1, 2021 to July 1, 2021. The policy provides feed-in-tariffs to plants for clean energy generation.</t>
  </si>
  <si>
    <t>https://www.aa.com.tr/en/energy/renewable/turkey-extends-renewable-energy-support-mechanism-date/30551 , https://www.resmigazete.gov.tr/eskiler/2020/09/20200918.pdf</t>
  </si>
  <si>
    <t>Extension on reduced VAT rates on goods and services</t>
  </si>
  <si>
    <t>All goods and services with reduced VAT rates until 31/12/2020 has now been extended to last until 31/05/2021.</t>
  </si>
  <si>
    <t>https://www.gib.gov.tr/22/12/2020-tarihli-ve-3318-sayili-cumhurbaskani-karari-resmi-gazetede-yayimlandi ; https://www.gib.gov.tr/sites/default/files/fileadmin/mevzuatek/mevzuatbilginotu/CKKDV_3318_abn.pdf ;</t>
  </si>
  <si>
    <t>Decree No. 2007/13033 &amp; President's Decree No. 2812</t>
  </si>
  <si>
    <t>Provisional Article 6</t>
  </si>
  <si>
    <t>Forbearance on loan arrears</t>
  </si>
  <si>
    <t>State owned bank, Halk Bank, has ordered to provide forbearance on arrears on low interest rate loans granted to small businessmen and craftsmen before December 31, 2020. Forbearance is conditional on not laying off employees. The policy also encourages refinancing or the restructuring of interest payments over the remaining instalments of the loan.</t>
  </si>
  <si>
    <t>https://www.resmigazete.gov.tr/eskiler/2021/02/20210204-10.pdf</t>
  </si>
  <si>
    <t>Free COVID-19 Treatment and Medicine</t>
  </si>
  <si>
    <t>Treatment and medicine for COVID-19 patients in public hospitals in Turkey has been made free of charge following a presidential decree. The decree says that all patients, even if they failed to pay state insurance, will be granted protective gear and testing, as well as free medicine in state hospitals and medical centres.</t>
  </si>
  <si>
    <t>https://www.middleeasteye.net/news/coronavirus-turkey-free-hospital-treatment-medicine</t>
  </si>
  <si>
    <t>Further direct payments to families</t>
  </si>
  <si>
    <t xml:space="preserve">Provides 1,000 lira in payments to each of 2.3 million families who had not qualified for the 18 March measures and to newly unemployed workers without qualifying for short-term working arrangements or before unemployment insurance was announced.
</t>
  </si>
  <si>
    <t>Grant support for tradesman</t>
  </si>
  <si>
    <t>Total of TRY5 billion of grant support will be provided to Turkish tradesmen over the next three months. These include businesses such as taxi, minibus and service vehicle managers, bazaar vendors, tailors, auto mechanics, hostels, dorms and kindergartens. The government will pay TRY1,000 for three months to nearly 1.24 million people, including 806,871 citizens and 432,657 shop owners who are directly affected by the lockdowns. Further, in metropolitan cities, shop owners will be given TRY 750 worth of rent support, while other cities will receive TRY500.</t>
  </si>
  <si>
    <t>https://www.dailysabah.com/business/economy/turkish-governments-support-to-help-ease-burden-on-tradespeople-curb-losses</t>
  </si>
  <si>
    <t>Incentives for Ford Otomotiv</t>
  </si>
  <si>
    <t>In support of new electric vehicle manufacturing and a battery assembly factory, Ford Otomotiv will benefit from value-added tax (VAT) and customs duty exemption, VAT refund, corporate tax deduction, social security employer and qualified personnel support, income tax withholding support, support for energy consumption expenditures and allocation of investment site. The investment is worth TRY20.5 billion and is to span over the course of 6 years.</t>
  </si>
  <si>
    <t xml:space="preserve">https://www.resmigazete.gov.tr/eskiler/2020/12/20201204-10.pdff; https://seenews.com/news/turkey-to-grant-incentives-to-ford-otomotiv-for-planned-investment-723425 ; https://www.dailysabah.com/business/automotive/turkey-to-deploy-incentive-for-ford-otosans-new-generation-vehicle-battery-production </t>
  </si>
  <si>
    <t>Income tax returns postponed</t>
  </si>
  <si>
    <t>Annual Income Tax returns for the calendar year 2019, which would have been required to be submitted by the end of March 31, 2020 have been extended. With the Tax Procedure Law Circular (17 March 2020) and No.125, and the payment terms of the taxes accrued on these returns have been extended until the end of Thursday, 30 April 2020.</t>
  </si>
  <si>
    <t>https://www.gib.gov.tr/31-mart-2020-gunu-sonuna-kadar-verilmesi-gereken-2019-takvim-yilina-ait-yillik-gelir-vergisi</t>
  </si>
  <si>
    <t>Increase in liquidity availability for small and medium-sized enterprises (SMEs)</t>
  </si>
  <si>
    <t>Increases the Credit Guarantee Fund limit and provides SMEs and companies with liquidity assistance and collateral deficit.</t>
  </si>
  <si>
    <t>https://taxnews.ey.com/news/2020-0605-turkey-introduces-economic-stability-shield-package-to-reduce-the-impact-of-covid-19?uAlertID=Sd%2FG8rua1oj6%2Fl58EZ2AiA%3D%3D ; https://www.aa.com.tr/en/economy/turkey-unveils-154b-relief-package-for-coronavirus/1770970 ; https://www.reuters.com/article/health-coronavirus-turkey-economy/turkeys-steps-to-support-economy-over-covid-19-reach-29-bln-minister-idUSL5N2CD08V ; https://www.dailysabah.com/business/economy/turkey-rolls-out100bstimulus-package-to-protect-economy-businesses-from-coronavirus-fallout</t>
  </si>
  <si>
    <t>Increase in the minimum retirement salary</t>
  </si>
  <si>
    <t>Increases the minimum retirement salary to TL1,500.</t>
  </si>
  <si>
    <t>https://taxnews.ey.com/news/2020-0605-turkey-introduces-economic-stability-shield-package-to-reduce-the-impact-of-covid-19?uAlertID=Sd%2FG8rua1oj6%2Fl58EZ2AiA%3D%3D ; https://www.aa.com.tr/en/economy/turkey-unveils-154b-relief-package-for-coronavirus/1770971 ; https://www.reuters.com/article/health-coronavirus-turkey-economy/turkeys-steps-to-support-economy-over-covid-19-reach-29-bln-minister-idUSL5N2CD08V ; https://www.dailysabah.com/business/economy/turkey-rolls-out100bstimulus-package-to-protect-economy-businesses-from-coronavirus-fallout</t>
  </si>
  <si>
    <t>Loan payment delays for struggling companies</t>
  </si>
  <si>
    <t>Delays the loan principal and interest payments for companies with cash flows that have deteriorated for at least three months. These companies can also seek additional financial support, if necessary.</t>
  </si>
  <si>
    <t>https://taxnews.ey.com/news/2020-0605-turkey-introduces-economic-stability-shield-package-to-reduce-the-impact-of-covid-19?uAlertID=Sd%2FG8rua1oj6%2Fl58EZ2AiA%3D%3D ; https://www.aa.com.tr/en/economy/turkey-unveils-154b-relief-package-for-coronavirus/1770968 ; https://www.reuters.com/article/health-coronavirus-turkey-economy/turkeys-steps-to-support-economy-over-covid-19-reach-29-bln-minister-idUSL5N2CD08V ; https://www.dailysabah.com/business/economy/turkey-rolls-out100bstimulus-package-to-protect-economy-businesses-from-coronavirus-fallout</t>
  </si>
  <si>
    <t>Loan support for SMEs</t>
  </si>
  <si>
    <t>Turkey's Union of Chambers and Commodity Exchanges (TOBB) announced it will provide financial support to small and medium-sized enterprises (SME) through banks. The support package will be between TL 50 billion ($7.7 billion) and TL 100 billion ($15.4 billion). OUERP commentary: we use the lower bound quote for prudence.</t>
  </si>
  <si>
    <t>https://www.dailysabah.com/business/economy/turkish-smes-to-benefit-from-new-loan-package-of-up-to-tl-100b</t>
  </si>
  <si>
    <t>Mortgage support</t>
  </si>
  <si>
    <t>Mortgage for houses whose value is below TRY500,000 will be increased from 80% to 90% and the minimum down payment will be reduced to 10%.</t>
  </si>
  <si>
    <t>https://www.invest.gov.tr/tr/news/news-from-turkey/sayfalar/president-erdogan-unveils-economic-stability-shield-program.aspx</t>
  </si>
  <si>
    <t>Oil sector share payments and filing deadlines extended</t>
  </si>
  <si>
    <t>Due to the critical role that national oil and natural gas production plays for Turkey's energy independence and employment creation, the share payments to State and filing deadlines were extended. License liabilities (drilling, etc.) were also postponed for 6 months.</t>
  </si>
  <si>
    <t>https://www.enerjigunlugu.net/madencilikte-destek-odemeleri-basladi-37672h.htm</t>
  </si>
  <si>
    <t>The lowest pension payment to be increased to TRY 1500.</t>
  </si>
  <si>
    <t>Postponement of accommodation tax</t>
  </si>
  <si>
    <t>According to Article 51 of the Law on Amendments to Certain Laws (25/03/2020) and numbered 7226, the effective due date of the accommodation tax, which was 1/4/2020, has been extended to 1/1/2021.</t>
  </si>
  <si>
    <t>https://www.gib.gov.tr/konaklama-vergisinin-uygulama-tarihi-1/1/2021e-ertelenmistir</t>
  </si>
  <si>
    <t>Postponement of collection of electricity and natural gas consumption fees</t>
  </si>
  <si>
    <t>Due to COVID-19 pandemic, Ministry of Energy and Natural resources will cover the financial costs resulting from the postponement (up to 1 year max) of accrued electricity and/or natural gas bills, excluding the principal amount.</t>
  </si>
  <si>
    <t xml:space="preserve">https://www.resmigazete.gov.tr/eskiler/2020/06/20200610-10.htm </t>
  </si>
  <si>
    <t>Postponement of farmer's debt without interest</t>
  </si>
  <si>
    <t>https://www.tarimorman.gov.tr/Haber/4578/Pandemi-Surecinde-Ciftci-Borclari-Faizsiz-Ertelendi</t>
  </si>
  <si>
    <t>Reduced import/tariff fees for products related to the COVID-19 vaccine</t>
  </si>
  <si>
    <t>New reduced import/tariff rules for reagents/diagnostics/products related to vaccines.</t>
  </si>
  <si>
    <t>https://www.resmigazete.gov.tr/eskiler/2020/12/20201231M3-24.htm</t>
  </si>
  <si>
    <t>Reduced VAT rate on domestic flights</t>
  </si>
  <si>
    <t>For domestic flights, VAT has been reduced from 18% to 1% for 3 months.</t>
  </si>
  <si>
    <t>Reduced VAT rate on education services</t>
  </si>
  <si>
    <t>Lowered VAT rate on the supply of education and training services, reduced from 8% to 1%, in the period from September 1, 2020, to June 30, 2021. The measure applies to services provided within the scope of the Law on Private Education Institutions No. 5580, Social Services Law No. 2828, and Decree Law No. 573 on Special Education.</t>
  </si>
  <si>
    <t>https://www.globalvatcompliance.com/turkey-cuts-vat-on-education-services/</t>
  </si>
  <si>
    <t>Presidential Decision No. 2913</t>
  </si>
  <si>
    <t>No. 2913</t>
  </si>
  <si>
    <t>Reductions in cost to employers of Short Work Allowance support</t>
  </si>
  <si>
    <t>Implements and expedites a Short Work Allowance to provide temporary assistance to workers whose employers suspend workplace activities. Reduces the cost of allowance payments for employers.</t>
  </si>
  <si>
    <t>https://taxnews.ey.com/news/2020-0605-turkey-introduces-economic-stability-shield-package-to-reduce-the-impact-of-covid-19?uAlertID=Sd%2FG8rua1oj6%2Fl58EZ2AiA%3D%3D ; https://www.aa.com.tr/en/economy/turkey-unveils-154b-relief-package-for-coronavirus/1770972 ; https://www.reuters.com/article/health-coronavirus-turkey-economy/turkeys-steps-to-support-economy-over-covid-19-reach-29-bln-minister-idUSL5N2CD08V ; https://www.dailysabah.com/business/economy/turkey-rolls-out100bstimulus-package-to-protect-economy-businesses-from-coronavirus-fallout</t>
  </si>
  <si>
    <t>Short-time work allowance</t>
  </si>
  <si>
    <t>The short-time work allowance is a means to provide employees with income support to be paid from the Unemployment Fund if and when the working hours in a workplace are decreased by one-third of the ordinary working hours or the operations of a workplace have been wholly or partially suspended for at least a 4-week period due to a general economic, sectoral or regional crisis or a force majeure event.</t>
  </si>
  <si>
    <t>https://www.cms-lawnow.com/ealerts/2020/03/turkeys-new-short-time-work-allowance</t>
  </si>
  <si>
    <t>Social Security Payment Extensions</t>
  </si>
  <si>
    <t>Turkey's Social Security Institution has announced that 6-month extensions are being provided for social security contribution payments due to COVID-19. As such, the extensions apply for taxpayers covered by the force majeure extensions and certain others as follows:
the deadline for contributions due by the end of April 2020 is extended to 2 November 2020;
the deadline for contributions due by the end of May 2020 is extended to 30 November 2020; and
the deadline for contributions due by the end of June 2020 is extended to 31 December 2020.</t>
  </si>
  <si>
    <t>https://www.orbitax.com/news/archive.php/Turkey-Provides-Social-Securit-41709</t>
  </si>
  <si>
    <t>Support payments for underground mine workers</t>
  </si>
  <si>
    <t>10,000 underground mine workers who meet the conditions as listed in the Presidential Decree (date 24/3/2020 -- No:2282) will receive a support payment of TRY 350 million each year. The support amount is calculated per employee. Its design motivates higher employment in the sector.</t>
  </si>
  <si>
    <t>https://www.resmigazete.gov.tr/eskiler/2020/03/20200325-2.pdf</t>
  </si>
  <si>
    <t>Tax delays for persons over age 65</t>
  </si>
  <si>
    <t>Taxpayers over age 65 are exempt from paying tax payments or filing statements until the partial curfew imposed upon them is lifted.</t>
  </si>
  <si>
    <t>https://www.paraanaliz.com/intelligence/turkish-parliament-enacts-improved-corona-relief-package/ ; https://www.reuters.com/article/health-coronavirus-turkey-economy/turkeys-steps-to-support-economy-over-covid-19-reach-29-bln-minister-idUSL5N2CD08V</t>
  </si>
  <si>
    <t>Tax postponements for hard-hit industries</t>
  </si>
  <si>
    <t>Postpones payment deadlines for concise tax withholding, VATs and insurance premiums for six months for businesses in industries including retail, logistics and transportation, and others.</t>
  </si>
  <si>
    <t>https://taxnews.ey.com/news/2020-0605-turkey-introduces-economic-stability-shield-package-to-reduce-the-impact-of-covid-19?uAlertID=Sd%2FG8rua1oj6%2Fl58EZ2AiA%3D%3D ; https://www.aa.com.tr/en/economy/turkey-unveils-154b-relief-package-for-coronavirus/1770966 ; https://www.reuters.com/article/health-coronavirus-turkey-economy/turkeys-steps-to-support-economy-over-covid-19-reach-29-bln-minister-idUSL5N2CD08V ; https://www.dailysabah.com/business/economy/turkey-rolls-out100bstimulus-package-to-protect-economy-businesses-from-coronavirus-fallout , https://www.invest.gov.tr/tr/news/news-from-turkey/sayfalar/president-erdogan-unveils-economic-stability-shield-program.aspx</t>
  </si>
  <si>
    <t>Third direct payments to families</t>
  </si>
  <si>
    <t>from 20 April, a third social aid programme of TRY1000 per household introduced for families in need ineligible for the previous two programmes. As of 12 May, 900.000 families obtained this aid.</t>
  </si>
  <si>
    <t>Transfer to the Ministry of Education Wakf</t>
  </si>
  <si>
    <t>TRY1.231098 billion transfer from the Government to the Ministry of Education Wakf (religious endowment/trust) to cover the expenses of said organisation in light of the COVID-19 pandemic.</t>
  </si>
  <si>
    <t>https://www.resmigazete.gov.tr/eskiler/2021/02/20210204-13.pdf</t>
  </si>
  <si>
    <t xml:space="preserve">Unaccounted spending, Economic Stability Shield 
</t>
  </si>
  <si>
    <t>Any spending not disaggregated for the package Economic Stability Shield</t>
  </si>
  <si>
    <t>https://www.aa.com.tr/en/economy/turkey-unveils-154b-relief-package-for-coronavirus/1770966 ; https://www.reuters.com/article/health-coronavirus-turkey-economy/turkeys-steps-to-support-economy-over-covid-19-reach-29-bln-minister-idUSL5N2CD08V ; https://www.dailysabah.com/business/economy/turkey-rolls-out100bstimulus-package-to-protect-economy-businesses-from-coronavirus-fallout</t>
  </si>
  <si>
    <t xml:space="preserve">Unaccounted spending, Economic Stability Shield [expansion]
</t>
  </si>
  <si>
    <t>Any spending not disaggregated for the package Economic Stability Shield. Figures are relatively uncertain given inconsistent reporting across publications.</t>
  </si>
  <si>
    <t>https://www.dailysabah.com/business/economy/turkeys-economic-policy-response-to-covid-19-swift-comprehensive-says-world-bank ; http://www.xinhuanet.com/english/2020-04/26/c_139007931.htm ; https://www.unescap.org/sites/default/d8files/2021-03/Turkey_COVID%20Country%20profile%20230321.pdf</t>
  </si>
  <si>
    <t>Underground mine financial support</t>
  </si>
  <si>
    <t xml:space="preserve">Support payment for 10,000 underground mine workers who meet the conditions as listed in the Presidential Decree (date 24/3/2020 -- No:2282) a support payment of 350 million TL will be disbursed each year. 
</t>
  </si>
  <si>
    <t>VAT rate reduction for COVID-19 vaccines</t>
  </si>
  <si>
    <t>The VAT rate for the import and delivery of COVID-19 vaccines has been reduced to 1% until 31/12/2021.</t>
  </si>
  <si>
    <t>VAT reduction for domestic air transportation</t>
  </si>
  <si>
    <t>Reduces the VAT for domestic air transportation from 18 percent to 1 percent for three months.</t>
  </si>
  <si>
    <t>https://taxnews.ey.com/news/2020-0605-turkey-introduces-economic-stability-shield-package-to-reduce-the-impact-of-covid-19?uAlertID=Sd%2FG8rua1oj6%2Fl58EZ2AiA%3D%3D ; https://www.aa.com.tr/en/economy/turkey-unveils-154b-relief-package-for-coronavirus/1770967 ; https://www.reuters.com/article/health-coronavirus-turkey-economy/turkeys-steps-to-support-economy-over-covid-19-reach-29-bln-minister-idUSL5N2CD08V ; https://www.dailysabah.com/business/economy/turkey-rolls-out100bstimulus-package-to-protect-economy-businesses-from-coronavirus-fallout</t>
  </si>
  <si>
    <t>UAE</t>
  </si>
  <si>
    <t>Coronavirus Economic Stimulus (Generic)</t>
  </si>
  <si>
    <t>The details of each initiative is unclear but seem to include a renewable six-month suspension of work permit fees and reduction of labour and other charges to cut the cost of doing business, support for small businesses and acceleration of major infrastructure projects. The value of the package has been recorded in summary without an attempt to ascribe spending to policy groupings.</t>
  </si>
  <si>
    <t>AED</t>
  </si>
  <si>
    <t>http://wam.ae/en/details/1395302832332</t>
  </si>
  <si>
    <t>Federal UAE Cabinet Package</t>
  </si>
  <si>
    <t>Credit Guarantee scheme for SMEs</t>
  </si>
  <si>
    <t>stimulate financing by local banks and enhance SMEs ability to navigate the current market environment.</t>
  </si>
  <si>
    <t>https://english.alarabiya.net/features/2020/03/25/Coronavirus-Gulf-countries-pledge-over-120-bln-stimulus-to-combat-fallout-</t>
  </si>
  <si>
    <t>Abu Dhabi Package</t>
  </si>
  <si>
    <t>Dubai's Fifth Stimulus Package (Commercial)</t>
  </si>
  <si>
    <t>(Grouping 1 - Commercial) Continuing to allow renewal of commercial licences without renewing lease contracts
Continuing the cancellation of the requirement of 25 percent down payment for accepting instalments of licensing fees and licence renewal every month and
Continuing the decision to reduce the land rent by 50 per cent for nurseries that are leasing land from Knowledge Fund Establishment.</t>
  </si>
  <si>
    <t>https://u.ae/en/information-and-services/justice-safety-and-the-law/handling-the-covid-19-outbreak/economic-support-to-minimise-the-impact-of-covid-19/economic-support-of-dubai-government</t>
  </si>
  <si>
    <t>Dubai Fifth Stimulus Package</t>
  </si>
  <si>
    <t>Dubai's Fifth Stimulus Package (summary)</t>
  </si>
  <si>
    <t>Dubai's Fifth Stimulus Package (summary): There have been 2 new initiatives in this package and the extension of a few measures from previous packages. The details of each initiative is unclear, however broad summaries are included sequentially below per policy grouping. The value of the package has been recorded in summary without an attempt to ascribe spending to policy groupings.</t>
  </si>
  <si>
    <t>Dubai's Fifth Stimulus Package (Tourism, Events &amp; Entertainment)</t>
  </si>
  <si>
    <t>Grouping 2 - Tourism, Events, Entertainment: Exempting commercial establishments and hotels that did not benefit from the reduction in previous packages from paying the market fees one time during 2021, issuing 50 per cent refunds to non-beach hotels and their restaurants on the hotel sales fee and the Tourism Dirham fee, continuing the decision to exempt establishments in the tourism, entertainment and events sector, from paying charges for postponement and cancellation of recreational and sports events and activities, including conferences and exhibitions and continuing the freeze on fees charged for selling tickets and issuing permits, and other government fees imposed on entertainment and business events</t>
  </si>
  <si>
    <t>Dubai's First Stimulus Package (commercial and business)</t>
  </si>
  <si>
    <t>Dubai's First Stimulus Package (grouping 1 - commercial and business): Includes a freeze on the 2.5% market fees levied on all facilities operating in Dubai; a refund of 20% on the custom fees imposed on imported products sold locally in Dubai markets; the cancellation of the AED 50,000 bank guarantee or cash required to undertake customs clearance activity while bank guarantee or cash paid by existing customs clearance companies will be refunded. Furthermore, fees imposed on submitting customs documents of companies will be reduced by 90%. With regards to measures for boosting external trade, the requirement for providing a banking instrument while submitting customs-related grievances has been cancelled. In addition, traditional wooden commercial vessels registered in the country will be exempted from mooring service fees for arrival and departure, as well as direct and indirect loading fees at Dubai Harbour and Hamriyah Port. Local commerce will benefit from the cancelation of the 25% down payment required for requesting instalment-based payment of government fees for obtaining and renewing licenses. The move seeks to reduce the financial burden on SMEs. In addition, commercial licenses can be renewed without mandatory renewal of lease contracts in a move aimed at stimulating business activity and easing government-related procedures. In addition, companies will be exempted from permits for new sales and offers.</t>
  </si>
  <si>
    <t>http://wam.ae/en/details/1395302830416; https://u.ae/en/information-and-services/justice-safety-and-the-law/handling-the-covid-19-outbreak/economic-support-to-minimise-the-impact-of-covid-19/economic-support-of-the-federal-government ; https://twitter.com/HamdanMohammed/status/1281970590648279043/photo/1</t>
  </si>
  <si>
    <t>Dubai First Stimulus Package</t>
  </si>
  <si>
    <t>Dubai's First Stimulus Package (cost of living + doing business)</t>
  </si>
  <si>
    <t>Dubai's First Stimulus Package (grouping 3 - cost of living): expatriate residents and the business community through 10% reduction in water and electricity bills including those charged in the residential, commercial and industrial sector, for a period of three months. The second initiative reduces deposit paid for water and electricity connections by 50%.</t>
  </si>
  <si>
    <t>Dubai's First Stimulus Package (summary)</t>
  </si>
  <si>
    <t xml:space="preserve">Dubai's First Stimulus Package (summary): 15 initiatives covering general commercial/business operations (9 initiatives), tourism (4 initiatives), and cost of living support (2 initiatives). The details of each initiative is unclear, however broad summaries are included sequentially below per policy grouping. The value of the package has been recorded in summary without an attempt to ascribe spending to policy groupings. 
</t>
  </si>
  <si>
    <t>Dubai's First Stimulus Package (tourism)</t>
  </si>
  <si>
    <t>Dubai's First Stimulus Package (Grouping 2 - tourism sector): includes the reduction of municipality fees imposed on sales at hotels from 7% to 3.5%. The second initiative exempts companies from fees charged for postponement and cancellation of tourism and sports events scheduled for the year 2020. The third initiative freezes fees for the rating of hotels. The fourth initiative freezes the fees charged for the sale of tickets, issuance of permits and other government fees related to entertainment and business events.</t>
  </si>
  <si>
    <t>Dubai's Fourth Stimulus Package (summary)</t>
  </si>
  <si>
    <t xml:space="preserve">Dubai's Fourth Stimulus Package (summary): There have been 3 new initiatives in this package and the extension of a few measures from previous packages. The details of each initiative is unclear, however broad summaries are included sequentially below per policy grouping. The value of the package has been recorded in summary without an attempt to ascribe spending to policy groupings. 
</t>
  </si>
  <si>
    <t>https://twitter.com/DXBMediaOffice/status/1346791367117303808</t>
  </si>
  <si>
    <t>Dubai Fourth Stimulus Package</t>
  </si>
  <si>
    <t>Dubai's Second Stimulus Package (summary)</t>
  </si>
  <si>
    <t>Dubai's Second Stimulus Package (summary): The details of each initiative within this package are unclear. The value of the package has been recorded in summary without an attempt to ascribe spending to policy groupings.</t>
  </si>
  <si>
    <t>Dubai Second Stimulus Package</t>
  </si>
  <si>
    <t>Dubai's Third Stimulus Package (Art)</t>
  </si>
  <si>
    <t>(Grouping 6 - Art) The temporary entry permits obtained by art exhibitions for artworks loaned from institution outside Dubai will be extended until the end of 2020. These include artworks that have entered Dubai in the fourth quarter of 2019 and have since remained in the emirate.</t>
  </si>
  <si>
    <t>https://www.mediaoffice.ae/en/news/2020/July/11-07/Dubai-launches-a-third-economic-package-worth-one-and-a-half-billion-dirhams</t>
  </si>
  <si>
    <t>Dubai Third Stimulus Package</t>
  </si>
  <si>
    <t>Dubai's Third Stimulus Package (Commercial)</t>
  </si>
  <si>
    <t>(Grouping 7 - Commercial) A freeze on the 2.5% market fee, cancellation of all fines charged for late payment of government service fees (such as accumulated fines charged for delays in renewing business licenses). Payment of penalties will not be required to renew commercial licenses during this period. 
Furthermore, commercial licenses can be renewed without the mandatory renewal of lease contracts. The 25% down payment requirement for paying government fees in instalments will also be cancelled. In addition, businesses are exempted from fees for sales and special offers.</t>
  </si>
  <si>
    <t>Dubai's Third Stimulus Package (Construction)</t>
  </si>
  <si>
    <t>(Grouping 4 - Construction) payment of financial dues to contractors will be expedited and all financial guarantees for construction activities related to commercial licences will be refunded. This will be replaced by another system that guarantees all the rights of the contracting parties.</t>
  </si>
  <si>
    <t>Dubai's Third Stimulus Package (Education)</t>
  </si>
  <si>
    <t>(Grouping 5 - Education) private schools will be exempted from commercial and educational license renewal fees until the end of the year.</t>
  </si>
  <si>
    <t>Dubai's Third Stimulus Package (healthcare)</t>
  </si>
  <si>
    <t>(Grouping 1 - Healthcare) government has taken steps to ensure its payments to private hospitals are expedited. Note: Spending assumed to have been split evenly between measures)</t>
  </si>
  <si>
    <t>Dubai's Third Stimulus Package (International Trade)</t>
  </si>
  <si>
    <t>(Grouping 3 - International Trade) Fines for some customs cases will be reduced by 80%, with the option to pay them in instalments, to help traders meet their financial obligations and boost business continuity. Exemptions for traditional commercial vessels registered locally in the UAE from docking fees at Dubai Port and Hamriya Port (include direct and indirect loading fees) will be extended.</t>
  </si>
  <si>
    <t>Dubai's Third Stimulus Package (Tourism, Events &amp; Entertainment)</t>
  </si>
  <si>
    <t>Grouping 2 - Tourism, Events, Entertainment: An initiative to refund hotel establishments and restaurants 50% of the 7% municipality fees charged on sales will be extended for the period from July to December 2020. In addition, the ‘Tourism Dirham Fee’ has been halved until the end of the year. The freeze on fees charged for hotel rating, ticket sales, issuing permits and other government fees related to entertainment and business events has been extended.</t>
  </si>
  <si>
    <t>Emirates Airlines support</t>
  </si>
  <si>
    <t>7.3bln AED was allocated to the Emirates Airlines to bridge the financial downfall that has occurred due to the pandemic.</t>
  </si>
  <si>
    <t>https://www.bloomberg.com/news/articles/2020-08-31/emirates-got-2-billion-of-virus-funding-from-dubai-since-march</t>
  </si>
  <si>
    <t>Financial markets support</t>
  </si>
  <si>
    <t>AED 1 billion was allocated to financial markets to establish a market maker fund, to enhance liquidity and sustain balance between supply and demand for stock.</t>
  </si>
  <si>
    <t>https://u.ae/en/information-and-services/justice-safety-and-the-law/handling-the-covid-19-outbreak/economic-support-to-minimise-the-impact-of-covid-19/economic-support-of-abu-dhabi-government</t>
  </si>
  <si>
    <t>National companies support</t>
  </si>
  <si>
    <t>Abu Dhabi Fund for Development (ADFD) has allocated 1 bln AED to support the national companies during the pandemic. The funds will be disbursed through concessionary loans to national companies.</t>
  </si>
  <si>
    <t>https://www.adfd.ae/english/NewsandEvents/News/NewsandEvents/Pages/NewsDetailsHome.aspx?Name=240</t>
  </si>
  <si>
    <t>Supply chain financing initiative</t>
  </si>
  <si>
    <t>This measure consists of AED 6 billion supply chain financing initiative to support a variety of sectors, as a key initiative of Abu Dhabi's government. The measure targets SMEs. The first phase of this initiative is in partnership with the National Health Insurance Company (Daman) and First Abu Dhabi Bank (FAB), aiming to provide liquidity to SMEs in the healthcare sector. It is financed with Ghadan 21’s SME credit guarantee scheme which has been fast tracked because of the pandemic.</t>
  </si>
  <si>
    <t>https://www.wam.ae/en/details/1395302902097</t>
  </si>
  <si>
    <t>Targeted Economic Support Scheme</t>
  </si>
  <si>
    <t>AED 100 billion Targeted Economic Support Scheme to contain the repercussions of the pandemic COVID-19 is established. The measure targets retail and corporate customers affected by the pandemic. Central Bank of UAE made available 50 bln AED to support credit through collateralized loans at zero cost to all banks operating in the UAE. Further, additional 50 bln AED is freed up from banks’ capital buffer. The measure aims to provide a liquidity influx and additional capitalisation. Total value is marked as 50 bln AED, as the freeing up of the capital buffers ought to be rendered as a regulatory rather then fiscal measure.</t>
  </si>
  <si>
    <t>https://www.centralbank.ae/sites/default/files/2020-03/CBUAE%20announces%20a%20comprehensive%20AED%20100%20billion%20Targeted%20Economic%20Support%20Scheme%20to%20contain%20the%20repercussions%20of%20the%20pandemic%20COVID-19.pdf</t>
  </si>
  <si>
    <t>Water and Electricity Subsidies</t>
  </si>
  <si>
    <t>to subsidise water and electricity for citizens, and commercial and industrial activities</t>
  </si>
  <si>
    <t>United Kingdom</t>
  </si>
  <si>
    <t>12-month business rates holiday for certain businesses in England</t>
  </si>
  <si>
    <t>Implements a business rate holiday for England-based businesses and businesses in the retail, hospitality and leisure sectors and nurseries.</t>
  </si>
  <si>
    <t>GBP</t>
  </si>
  <si>
    <t>https://www.legislation.gov.uk/ukpga/2020/7/contents/enacted/data.htm ; https://www.gov.uk/government/publications/guidance-to-employers-and-businesses-about-covid-19/covid-19-support-for-businesses#support-for-businesses-through-the-coronavirus-job-retention-scheme ; https://obr.uk/coronavirus-analysis/</t>
  </si>
  <si>
    <t>Coronavirus Act 2020</t>
  </si>
  <si>
    <t>19mln for domestic tourism campaigns</t>
  </si>
  <si>
    <t>19 mln GBP is earmarked to fund campaigns promoting tourism across the UK.</t>
  </si>
  <si>
    <t>https://www.gov.uk/government/news/new-plan-to-drive-rapid-recovery-of-scottish-tourism-sector</t>
  </si>
  <si>
    <t>Tourism Recovery Plan</t>
  </si>
  <si>
    <t>22mln for media innovation</t>
  </si>
  <si>
    <t>22.2mln GBP were allocated, as a part of the Innovation Strategy, to Welsh media industry. The measure forms a part of a broader strategic package that aims to build back better after the pandemic.</t>
  </si>
  <si>
    <t>https://www.gov.uk/government/news/boost-for-welsh-media-industry-with-222m-innovation-funding</t>
  </si>
  <si>
    <t>4G mobile coverage</t>
  </si>
  <si>
    <t>Over £500m to extend 4G mobile coverage to 95% of the UK</t>
  </si>
  <si>
    <t>https://www.gov.uk/government/news/budget-2020-what-you-need-to-know</t>
  </si>
  <si>
    <t>Budget 2020</t>
  </si>
  <si>
    <t>53mln GBP to fund R&amp;D for manufacturing industry</t>
  </si>
  <si>
    <t>53mln GBP were allocated to spur innovation in manufacturing industry aiming at the increases in economic and ecological efficiency.</t>
  </si>
  <si>
    <t>https://www.gov.uk/government/news/new-53-million-funding-for-uk-manufacturers-to-boost-competitiveness-through-digital-tech</t>
  </si>
  <si>
    <t>56mln for light rail recovery</t>
  </si>
  <si>
    <t>56mln GBP were allocated to support light rail transport in the recovery period.</t>
  </si>
  <si>
    <t>https://www.gov.uk/government/news/56-million-package-to-support-light-rail-through-recovery-period</t>
  </si>
  <si>
    <t>A £10 million voucher scheme to be launched by The National Lottery</t>
  </si>
  <si>
    <t>10 mln GBP voucher scheme will be launched by the National Lottery to encourage off-season vacationing between September 2021 and March 2022</t>
  </si>
  <si>
    <t>https://www.gov.uk/government/news/new-plan-to-drive-rapid-recovery-of-tourism-sectorr</t>
  </si>
  <si>
    <t>A66 Trans-Pennine upgrade</t>
  </si>
  <si>
    <t>£135m to accelerate progress on the A66 Trans-Pennine road upgrade</t>
  </si>
  <si>
    <t>https://www.gov.uk/government/news/budget-2021-what-you-need-to-know</t>
  </si>
  <si>
    <t>Acquisition project to support visual artists</t>
  </si>
  <si>
    <t>230.000 GBP to purchase artworks from artists affected by the pandemic</t>
  </si>
  <si>
    <t>https://www.gov.uk/government/news/over-40-contemporary-artists-supported-by-government-art-collection-response-to-covid-19-pandemic</t>
  </si>
  <si>
    <t>Additional funding for council to address the needs of rough sleepers</t>
  </si>
  <si>
    <t>Councils to receive 203 mln GBP for the Rough Sleeping Initiative to help people off the streets. The funding of the measure doubled year-to-year to reflect the increase of the severity of the issue due to the COVID-19 pandemic.</t>
  </si>
  <si>
    <t>https://www.gov.uk/government/news/councils-given-further-200-million-in-next-stage-of-successful-rough-sleeping-programme</t>
  </si>
  <si>
    <t>Additional funding for devolved administrations</t>
  </si>
  <si>
    <t>£1.2bn for the Scottish Government, £740m for the Welsh Government, £410 for the Northern Ireland Executive through the Barnett formula, and £1.4bn outside the formula in total</t>
  </si>
  <si>
    <t>£3.7bn for Scotland, Wales and Northern Ireland, in guaranteed funding (running total calculated elsewhere)</t>
  </si>
  <si>
    <t>https://www.gov.uk/government/news/scotland-wales-and-northern-ireland-receive-additional-coronavirus-funding-guarantee-from-uk-government</t>
  </si>
  <si>
    <t>Additional funding for educational infrastructure in 2020</t>
  </si>
  <si>
    <t>560mln GBP was allocated for 580 building projects at academies, sixth form colleges and voluntary aided schools in England to transform facilities and improve school buildings. The project aims to facilitate improvements in education and stimulate the recovery in the construction sector. The projects funded will be conducted with concern for the environmental impacts.</t>
  </si>
  <si>
    <t>https://www.gov.uk/government/news/hundreds-of-additional-school-improvement-projects-get-green-light</t>
  </si>
  <si>
    <t>Additional Restrictions Grant</t>
  </si>
  <si>
    <t>One-off funding through councils to support businesses</t>
  </si>
  <si>
    <t>https://www.gov.uk/guidance/check-if-youre-eligible-for-the-coronavirus-additional-restrictions-grant ; https://assets.publishing.service.gov.uk/government/uploads/system/uploads/attachment_data/file/938052/SR20_Web_Accessible.pdf</t>
  </si>
  <si>
    <t>Adult social care support</t>
  </si>
  <si>
    <t>142.5 million Infection Control Funding and 108.8 million for testing was allocated to increase the level of protection against covid in the adult social care facilities as well as home-treatment units.</t>
  </si>
  <si>
    <t>https://www.gov.uk/government/news/adult-social-care-given-over-250-million-extra-to-continue-coronavirus-covid-19-protections</t>
  </si>
  <si>
    <t>Advanced Propulsion Centre</t>
  </si>
  <si>
    <t>Automotive sector will receive £73.5m investment for advanced technologies to cut carbon emissions, such as through recyclable batteries and motors for EVs.</t>
  </si>
  <si>
    <t>https://www.gov.uk/government/news/735-million-to-boost-green-economic-recovery-in-automotive-sector</t>
  </si>
  <si>
    <t>Affordable homes funding</t>
  </si>
  <si>
    <t>£12.2bn to build more affordable homes</t>
  </si>
  <si>
    <t>Affordable Homes Programme</t>
  </si>
  <si>
    <t>£12bn for the Affordable Homes Programme as part of the government's long-term housing strategy</t>
  </si>
  <si>
    <t>https://www.gov.uk/government/publications/spending-review-2020-documents</t>
  </si>
  <si>
    <t>Spending Review 2020</t>
  </si>
  <si>
    <t>Affordable Housing grants</t>
  </si>
  <si>
    <t>4mln GBP is to be invested via grants targeting community groups that meet a range of costs incurred in trying to develop housing</t>
  </si>
  <si>
    <t>https://www.gov.uk/government/news/new-4-million-fund-launched-to-increase-community-led-affordable-housing</t>
  </si>
  <si>
    <t>Airbus bailout</t>
  </si>
  <si>
    <t>https://www.bankofengland.co.uk/markets/bank-of-england-market-operations-guide/results-and-usage-data</t>
  </si>
  <si>
    <t>Airline bailouts (EasyJet, Ryanair, BA, Wizz Air)</t>
  </si>
  <si>
    <t>https://www.bankofengland.co.uk/markets/bank-of-england-market-operations-guide/results-and-usage-data ; https://www.theguardian.com/world/2020/jun/04/airlines-and-carmakers-benefit-from-uk-covid-relief-scheme</t>
  </si>
  <si>
    <t>Annual Investment Allowance</t>
  </si>
  <si>
    <t>Extension of tax break to stimulate investment in UK manufacturing - businesses can continue to claim up to £1m in same-year tax relief for capital investments in plant and machinery assets. The extension of the temporary £1m cap was originally due to revert to £200k on 1 Jan, 2021</t>
  </si>
  <si>
    <t>https://www.gov.uk/government/news/government-extends-1-million-tax-break-to-stimulate-investment-in-uk-manufacturing</t>
  </si>
  <si>
    <t>Apprentice hiring incentive scheme extension</t>
  </si>
  <si>
    <t>Payments to apprenticeship hiring incentive extended to September and increased to £3000</t>
  </si>
  <si>
    <t>Apprenticeship recovery package plan</t>
  </si>
  <si>
    <t>£17.2m in funding for apprenticeship system</t>
  </si>
  <si>
    <t>https://www.economy-ni.gov.uk/news/dodds-announces-apprenticeship-recovery-package-plan</t>
  </si>
  <si>
    <t>Arts activities funding</t>
  </si>
  <si>
    <t>£90m to fund arts for secondary pupils per annum</t>
  </si>
  <si>
    <t>Biomass feedstocks programme</t>
  </si>
  <si>
    <t>£4m for a biomass feedstocks programme to identify ways to increase production of green energy crops</t>
  </si>
  <si>
    <t>Boost for the green road freight</t>
  </si>
  <si>
    <t>20 mln GBP were allocated to support the shift toward green road freight transport.</t>
  </si>
  <si>
    <t>https://www.gov.uk/government/news/road-freight-goes-green-with-20-million-funding-boost</t>
  </si>
  <si>
    <t>Boost to UK biomass production</t>
  </si>
  <si>
    <t>4mln GBP was allocated to fund initiatives aiming at increase in production and utilisation of biomass.</t>
  </si>
  <si>
    <t>https://www.gov.uk/government/news/4-million-funding-to-boost-uk-biomass-production</t>
  </si>
  <si>
    <t>Bounce Back Loans</t>
  </si>
  <si>
    <t>The total value of the Bounce Back Loans granted as of 20/07 is 47.36 billion, which includes the top ups worth 0.95bln. The total value of the measure previously accounted for is 17.3. Thus here the remaining value is noted.</t>
  </si>
  <si>
    <t>https://www.gov.uk/government/news/final-covid-loans-data-reveals-80-billion-of-government-support-through-the-pandemic#historyhttps://www.gov.uk/government/news/final-covid-loans-data-reveals-80-billion-of-government-support-through-the-pandemic#history</t>
  </si>
  <si>
    <t>Bounce back loans scheme</t>
  </si>
  <si>
    <t>Loans for SMEs from £2000 to £50000 that are 100% government backed, charged at 2.5% interest</t>
  </si>
  <si>
    <t>https://www.gov.uk/government/news/new-bounce-back-loans-to-launch-today</t>
  </si>
  <si>
    <t>Brownfield Fund</t>
  </si>
  <si>
    <t>£400m for localities to establish housing on brownfield land</t>
  </si>
  <si>
    <t>Brownfield housing</t>
  </si>
  <si>
    <t>£360m to deliver 26000 new homes on brownfield land</t>
  </si>
  <si>
    <t>https://www.gov.uk/government/news/1-3-billion-investment-to-deliver-homes-infrastructure-and-jobs</t>
  </si>
  <si>
    <t>Brownfield regeneration</t>
  </si>
  <si>
    <t>£100m further on top of the £400m Brownfield Fund announced at Budget 2020 for housing, regenerating estates, and releasing serviced plots on public sector land.</t>
  </si>
  <si>
    <t>Bus route funding</t>
  </si>
  <si>
    <t>£167m of new funding over three months to protect important bus routes, on top of existing £200m, and £30m reallocated to safeguard services.</t>
  </si>
  <si>
    <t>https://www.gov.uk/government/news/almost-400-million-to-keep-englands-buses-running</t>
  </si>
  <si>
    <t>Buses and trams safety and services fund</t>
  </si>
  <si>
    <t>£254m for buses and £29m for trams and light rail to increase frequency and capacity of public transport in the UK</t>
  </si>
  <si>
    <t>https://www.bbc.co.uk/news/uk-52784960</t>
  </si>
  <si>
    <t>Business cash grants</t>
  </si>
  <si>
    <t>Cash grants for businesses required to close in local lockdowns increased to £3000 max per month</t>
  </si>
  <si>
    <t>https://www.gov.uk/government/news/job-support-scheme-expanded-to-firms-required-to-close-due-to-covid-restrictions</t>
  </si>
  <si>
    <t>Additionally funding to support cash grants of up to £2100 per month for businesses in the hospitality, accommodation and leisure sector adversely impacted by Tier 3 restrictions.</t>
  </si>
  <si>
    <t>https://www.gov.uk/government/news/plan-for-jobs-chancellor-increases-financial-support-for-businesses-and-workers</t>
  </si>
  <si>
    <t>Plan for Jobs (October)</t>
  </si>
  <si>
    <t>Business rates multiplier freeze</t>
  </si>
  <si>
    <t>£575m in business rates relief through multiplier freeze</t>
  </si>
  <si>
    <t>Business Rates Relief Fund</t>
  </si>
  <si>
    <t>Business ratepayers adversely affected by COVID-19 will be supported with Business Rates relief fund of 1.5 bn. The fund will be allocated to local authorities based on the stock of properties in the area whose sectors have been affected by COVID-19.</t>
  </si>
  <si>
    <t>https://www.gov.uk/government/news/business-rates-relief-boosted-with-new-15-billion-pot</t>
  </si>
  <si>
    <t>Carbon capture</t>
  </si>
  <si>
    <t>Two carbon capture clusters created by the mid-2020s, with another two by 2030, increasing total invested to £1bn, helping to support 50k jobs.</t>
  </si>
  <si>
    <t>https://www.gov.uk/government/news/pm-outlines-his-ten-point-plan-for-a-green-industrial-revolution-for-250000-jobs</t>
  </si>
  <si>
    <t>Ten Point Plan for a Green Industrial Revolution</t>
  </si>
  <si>
    <t>Carbon Capture and Storage implementation</t>
  </si>
  <si>
    <t>Establishing CCS at two sites</t>
  </si>
  <si>
    <t>https://www.offshore-technology.com/news/uk-budget-2020-carbon-capture/; https://www.gov.uk/government/news/budget-2020-what-you-need-to-know</t>
  </si>
  <si>
    <t>Carbon dioxide monitors for schools</t>
  </si>
  <si>
    <t>25mln GBP was allocated to fund purchases of carbon dioxide monitors for schools, to measure the airflow. This is of particular interest, concerning the need for good ventilation to create school environment which helps to curtail danger of COVID spread.</t>
  </si>
  <si>
    <t>https://www.gov.uk/government/news/all-schools-to-receive-carbon-dioxide-monitors</t>
  </si>
  <si>
    <t>Cash grants for charities</t>
  </si>
  <si>
    <t>Provides cash grants directly to charities, allocated by government departments.</t>
  </si>
  <si>
    <t>https://www.bbc.com/news/business-52221402</t>
  </si>
  <si>
    <t>Aid for charities</t>
  </si>
  <si>
    <t>Cash grants for small, local charities</t>
  </si>
  <si>
    <t>Provides cash grants directly to small, local charities.</t>
  </si>
  <si>
    <t>Catch-up classes for pupils</t>
  </si>
  <si>
    <t>10 mln GBP was allocated to fund focused English and maths catch-up sessions for students as the quality of education was negatively affected by the pandemic.</t>
  </si>
  <si>
    <t>https://www.gov.uk/government/news/10-million-scheme-to-help-pupils-boost-core-skills</t>
  </si>
  <si>
    <t>CBILS (Coronavirus Business Interruption Loans)</t>
  </si>
  <si>
    <t>This measure has been noted several times to track the extensions. The total value is accounted on the rolling basis. As of 20/07/2021 the total value, that has not been previously noted is 26.39bln GBP.</t>
  </si>
  <si>
    <t>CBILS extension</t>
  </si>
  <si>
    <t>CBILS has provided loans worth £15.5bn to UK-based SMEs, and will continue to do so, providing loans of up to £5m with 80% government guarantee.</t>
  </si>
  <si>
    <t>https://www.gov.uk/government/publications/winter-economy-plan/winter-economy-plan</t>
  </si>
  <si>
    <t>Winter Economy Plan</t>
  </si>
  <si>
    <t>CBILS loan extension</t>
  </si>
  <si>
    <t>CBILS lenders can extend loan term by up to ten years.</t>
  </si>
  <si>
    <t>Celsa Steel emergency loan</t>
  </si>
  <si>
    <t>£30m to Celsa Steel to protect 800 jobs, with green strings attached</t>
  </si>
  <si>
    <t>https://www.gov.uk/government/news/government-agrees-support-package-to-uk-steel-company ; https://www.bbc.co.uk/news/uk-wales-53273241</t>
  </si>
  <si>
    <t>Charity and social enterprise support</t>
  </si>
  <si>
    <t>£150m of funding for charities and social enterprises, releasing £71m from dormant accounts and repurposing £79m for charities</t>
  </si>
  <si>
    <t>https://www.gov.uk/government/news/government-unlocks-150-million-from-dormant-accounts-for-coronavirus-response</t>
  </si>
  <si>
    <t>Citizens advice</t>
  </si>
  <si>
    <t>£15m to Citizens Advice and Citizens Advice Scotland</t>
  </si>
  <si>
    <t>https://www.gov.uk/government/news/up-to-15-million-to-support-the-citizens-advice-service-during-covid-19-pandemic</t>
  </si>
  <si>
    <t>City and Growth Deals</t>
  </si>
  <si>
    <t>Targeted urban development programs</t>
  </si>
  <si>
    <t>CLBILS extension</t>
  </si>
  <si>
    <t>CYBILS will continue to provide loans to large businesses, having already provided £3.8bn and will provide loans of up to £200m, with an 80% government guarantee.</t>
  </si>
  <si>
    <t>Clean heat networks fund</t>
  </si>
  <si>
    <t>£122m in 2021-2022 for creation of clean heat networks</t>
  </si>
  <si>
    <t>Coastal infrastructure fund</t>
  </si>
  <si>
    <t>£160m into modern ports and manufacturing, to support the expansion of offshore wind</t>
  </si>
  <si>
    <t>Community Ownership Fund</t>
  </si>
  <si>
    <t>£150m for a Community Ownership Fund to protect pubs, theatres, shops, and local sports clubs</t>
  </si>
  <si>
    <t>Consumer credit support</t>
  </si>
  <si>
    <t>Users of certain consumer credit products will receive further support if experiencing payment difficulties in the from of payment freezes and interest-free overdrafts</t>
  </si>
  <si>
    <t>https://www.fca.org.uk/news/press-releases/fca-confirms-further-support-consumer-credit-customers</t>
  </si>
  <si>
    <t>Coronavirus Business Interruption Loan Scheme for SMEs</t>
  </si>
  <si>
    <t>Creates a temporary Coronavirus Business Interruption Loan Scheme to support small- and medium-sized businesses with access to loans and asset finance for up to £5 million and up to six years. The government will cover the first 12 months of interest payments, and it will guarantee lenders with 80% of each loan.</t>
  </si>
  <si>
    <t>Coronavirus Job Retention Scheme</t>
  </si>
  <si>
    <t>Enables employers to claim 80 percent of furloughed employees' usual monthly wage costs, for up to £2500 per month, in addition to associated Employer National Insurance contributions and minimum automatic enrolment employer pension contributions at that wage.</t>
  </si>
  <si>
    <t>Coronavirus Job Support Scheme extension</t>
  </si>
  <si>
    <t>Extending Coronavirus Job Support Scheme (furlough) until September 2021</t>
  </si>
  <si>
    <t>Coronavirus Large Business Interruption Loans</t>
  </si>
  <si>
    <t>The measure has been noted as a stand alone without a value previously as it is accounted for on a rolling basis. As of the 20/07/2021 the total value of the CIBIL is 5.56bn GBP.</t>
  </si>
  <si>
    <t>https://www.gov.uk/government/news/final-covid-loans-data-reveals-80-billion-of-government-support-through-the-pandemic#history</t>
  </si>
  <si>
    <t>Court maintenance and repair</t>
  </si>
  <si>
    <t>$142m for court maintenance to repair around 100 courts across England</t>
  </si>
  <si>
    <t>https://www.gov.uk/government/news/rishis-plan-for-jobs-will-help-britain-bounce-back</t>
  </si>
  <si>
    <t>A Plan for Jobs</t>
  </si>
  <si>
    <t>COVID catch-up plan (Education)</t>
  </si>
  <si>
    <t>£1bn towards the Covid 'catch-up' package to directly tackle the impact of lost teaching time.</t>
  </si>
  <si>
    <t>https://www.gov.uk/government/news/billion-pound-covid-catch-up-plan-to-tackle-impact-of-lost-teaching-time</t>
  </si>
  <si>
    <t>COVID-19 enforcement and compliance</t>
  </si>
  <si>
    <t>Funding for enforcement and compliance measures, including COVID-19 marshals</t>
  </si>
  <si>
    <t>COVID-19 loan support</t>
  </si>
  <si>
    <t>£519m of funding to support the delivery of COVID-19 loans including financing interest-free periods</t>
  </si>
  <si>
    <t>COVID-19 vaccine manufacturing investment</t>
  </si>
  <si>
    <t>£100m for new state-of-the-art centre to scale up COVID-19 vaccine and gene therapy manufacturing, along with £4.7m for the Cell and Gene therapy Catapult to develop skills and expertise in the area</t>
  </si>
  <si>
    <t>https://www.gov.uk/government/news/over-100-million-cash-boost-to-manufacture-millions-of-doses-of-covid-19-vaccine</t>
  </si>
  <si>
    <t>Cultural projects</t>
  </si>
  <si>
    <t>£18.8m to transform local cultural projects in Hartlepool, Carlisle, Wakefield, and Yeovil</t>
  </si>
  <si>
    <t>Cultural Recovery Fund</t>
  </si>
  <si>
    <t>support for cultural organisations that were financially stable before Covid-19, but were at imminent risk of failure</t>
  </si>
  <si>
    <t>https://www.artscouncil.org.uk/funding/culture-recovery-fund-grants#section-1</t>
  </si>
  <si>
    <t>Culture Recovery Fund</t>
  </si>
  <si>
    <t>2bln GBP was allocated for the support of cultural institutions, artists, venues and sites. 1.5bln GBP has been already dispersed. The total value is lowered to exclude the previously accounted for extension of the scheme amounting to 300 mln GBP.</t>
  </si>
  <si>
    <t>https://www.gov.uk/government/news/third-round-of-culture-recovery-fund-to-secure-future-of-thousands-of-organisations</t>
  </si>
  <si>
    <t>£1.57bn rescue package for cultural and heritage organisations</t>
  </si>
  <si>
    <t>https://www.gov.uk/government/groups/culture-recovery-board</t>
  </si>
  <si>
    <t>Culture Recovery Fund extension</t>
  </si>
  <si>
    <t>An additional £300m to support theatres, museums and other cultural organisations in England through the Culture Recovery Fund</t>
  </si>
  <si>
    <t>Cycling and walking package</t>
  </si>
  <si>
    <t>£2bn package to be invested into bike lanes, wider pavements, safer junctions, to make cycling safer in England</t>
  </si>
  <si>
    <t>https://www.gov.uk/government/news/2-billion-package-to-create-new-era-for-cycling-and-walking</t>
  </si>
  <si>
    <t>Darwin Plus programme</t>
  </si>
  <si>
    <t>Programme tripled to £10m a year, protecting unique wildlife in the UK Overseas Territories</t>
  </si>
  <si>
    <t>Debt service support</t>
  </si>
  <si>
    <t>£37.8m made available to debt service providers so that debt advice can be provided through coronavirus crisis</t>
  </si>
  <si>
    <t>https://www.gov.uk/government/news/almost-38-million-support-package-for-debt-advice-providers-helping-people-affected-by-coronavirus</t>
  </si>
  <si>
    <t>Defence modernisation</t>
  </si>
  <si>
    <t>Funding to develop the next generation of naval vessels and £6.6bn of R&amp;D for military purposes</t>
  </si>
  <si>
    <t>Deferring VAT and Self-Assessment payments</t>
  </si>
  <si>
    <t>Defers Value Added Tax (VAT) payments for 3 months. Defers self-assessment tax payments until January 2021.</t>
  </si>
  <si>
    <t>https://www.legislation.gov.uk/ukpga/2020/7/contents/enacted/data.htm ; https://www.gov.uk/government/publications/guidance-to-employers-and-businesses-about-covid-19/covid-19-support-for-businesses#support-for-businesses-through-the-coronavirus-job-retention-scheme</t>
  </si>
  <si>
    <t>Demonstration project for green energy retrofits</t>
  </si>
  <si>
    <t>Demonstration project for retrofitting social housing with energy efficiency measures (e.g. double glazing and heat pumps)</t>
  </si>
  <si>
    <t>https://www.gov.uk/government/publications/energy-efficiency-improvement-rates-local-supply-chain-demonstration-projects/local-supply-chain-demonstration-projects-summaries</t>
  </si>
  <si>
    <t>Devolved administration support</t>
  </si>
  <si>
    <t>(Running total) £16bn upfront guarantee to devolved administrations. £8.2n to Scotland, £5bn to Wales, £2.8bn to NI, on top of Budget 2020 funding, A further £4.7bn in next financial year</t>
  </si>
  <si>
    <t>£800m of new funding for Scotland, Wales and Northern Ireland</t>
  </si>
  <si>
    <t>https://www.gov.uk/government/news/extra-800-million-to-support-scotland-wales-and-northern-ireland-through-covid-19-this-year</t>
  </si>
  <si>
    <t>Devolved administrations funding</t>
  </si>
  <si>
    <t>£1bn for Scotland, £0.6bn for Wales, £0.3bn for NI (running total calculated elsewhere)</t>
  </si>
  <si>
    <t>https://www.gov.uk/government/news/chancellor-provides-over-14-billion-for-our-nhs-and-vital-public-services</t>
  </si>
  <si>
    <t>Digital infrastructure programmes</t>
  </si>
  <si>
    <t>£260m for digital infrastructure including Shared Rural Network for 4G coverage, Local Full Fibre Networks, and 5G Diversification and Testbeds and Trials Programmes</t>
  </si>
  <si>
    <t>Digital Selling Capability Grant</t>
  </si>
  <si>
    <t>£1m Digital Selling Capability Grant for Northern Irish businesses to generate business online - a maximum grant of £20k is available to SMEs to support up to half of eligible costs.</t>
  </si>
  <si>
    <t>https://www.economy-ni.gov.uk/news/minister-announces-new-covid-19-response-schemes-by-invest-ni</t>
  </si>
  <si>
    <t>Direct air capture technology funding</t>
  </si>
  <si>
    <t>R&amp;D funding for direct air capture technology</t>
  </si>
  <si>
    <t>https://www.gov.uk/government/news/pm-a-new-deal-for-britain</t>
  </si>
  <si>
    <t>Discretionary fund for businesses</t>
  </si>
  <si>
    <t>Local authorities and devolved administrations can support other businesses not eligible for grants that might be affected by restrictions</t>
  </si>
  <si>
    <t>https://www.gov.uk/government/news/46-billion-in-new-lockdown-grants-to-support-businesses-and-protect-jobs</t>
  </si>
  <si>
    <t>Discretionary Housing Payments funding</t>
  </si>
  <si>
    <t>In Anticipation of growing demand, Discretionary Housing Payments fund was allocated 140 mln GBP to protect vulnerable renters.</t>
  </si>
  <si>
    <t>https://www.gov.uk/government/news/support-for-renters-continues-with-longer-notice-periods</t>
  </si>
  <si>
    <t>DWP funding to support labour market</t>
  </si>
  <si>
    <t>£1.1bn for delivering front-line labour market services, including doubling Jobcentre Plus work coaches £1.4bn next year</t>
  </si>
  <si>
    <t>Eat Out to Help Out</t>
  </si>
  <si>
    <t>Government subsidies 50% reduction in sit-down meals up to £10 per person</t>
  </si>
  <si>
    <t>(Running total) £1.4bn for schools to help children catch up on lost learning and supplement free school meals, £0.4bn dedicated for next financial year</t>
  </si>
  <si>
    <t>Efficiency investment</t>
  </si>
  <si>
    <t>£1bn into making new and existing homes and public buildings more efficient, and extending the GHG voucher scheme by a year. Part of the public sector decarbonisation scheme</t>
  </si>
  <si>
    <t>Electric vehicles charge points</t>
  </si>
  <si>
    <t>£1.3bn to accelerate rollout of charge points for EVs in homes, streets, and on motorways across England.</t>
  </si>
  <si>
    <t>Emissions cutting investment</t>
  </si>
  <si>
    <t>£350m to cut emissions in heavy industry, supporting decarbonisation in heavy industry, construction, space, and transport, focusing on new technologies</t>
  </si>
  <si>
    <t>https://www.gov.uk/government/news/pm-commits-350-million-to-fuel-green-recovery</t>
  </si>
  <si>
    <t>Employment Allowance increase for Employer NI Contributions</t>
  </si>
  <si>
    <t>The Employment Allowance for Employer National Insurance Contributions is increasing from £3,000 to £4,000. Over half a million businesses will benefit from this reduction to their costs of employment, with an average gain of £850 per year.</t>
  </si>
  <si>
    <t>Employment support schemes</t>
  </si>
  <si>
    <t>£1.6bn for employment support schemes including subsidies for apprenticeships, training, and work placements</t>
  </si>
  <si>
    <t>Energy supplier support</t>
  </si>
  <si>
    <t>£350m of support for energy suppliers that do not have an investment grade credit rating, capped at £1.6m per electricity supply group and £1.2m per gas shipper</t>
  </si>
  <si>
    <t>https://www.reuters.com/article/uk-britain-energy/ofgem-sets-out-support-scheme-for-some-energy-suppliers-idUKKBN239230</t>
  </si>
  <si>
    <t>Enhanced Time to Pay for Self-Assessment taxpayers</t>
  </si>
  <si>
    <t>Self-employed and other taxpayers have more time to pay taxes due in Jan 2021, with the option to secure plans to pay over an additional 12 months.</t>
  </si>
  <si>
    <t>Environment Agency investment</t>
  </si>
  <si>
    <t>£39m in Environment Agency's network of water supply and water navigation assets</t>
  </si>
  <si>
    <t>Equity Investment Fund</t>
  </si>
  <si>
    <t>£5m Northern Ireland Equity Investment Fund targeted at early stage SMEs to develop technologies and innovative businesses</t>
  </si>
  <si>
    <t>EV batteries development and production</t>
  </si>
  <si>
    <t>Nearly £500m to be spent in next four years for developing and mass-scale producing EV batteries, as part of commitment to provide up to £1bn into strong manufacturing bases</t>
  </si>
  <si>
    <t>EV charging network investment</t>
  </si>
  <si>
    <t>£500m to support rollout of super-fast EV charging network</t>
  </si>
  <si>
    <t>Eviction protections for commercial tenants</t>
  </si>
  <si>
    <t>Protects commercial tenants from eviction if they cannot pay their rents because of COVID-19. Tenants will still be liable for rent.</t>
  </si>
  <si>
    <t>Extension of BBLS</t>
  </si>
  <si>
    <t>Extension of finance to UK-based small businesses, with flexible repayments, and no interest for first 12 months. The scheme has already provided £38bn of finance.</t>
  </si>
  <si>
    <t>Extension of business liquidity support</t>
  </si>
  <si>
    <t>Prolongation and amendment of SA.56841, which provides financial support to impacted businesses. The amendment increases allowable grants on a per undertaking basis for primary production of agricultural products and for the fishery and aquaculture sector. Otherwise, it increases total allowable support per entity.</t>
  </si>
  <si>
    <t>https://ec.europa.eu/competition/state_aid/cases1/202204/SA_101221_E0B8487E-0100-C6AB-A432-CBC5FDDD57EC_27_1.pdf</t>
  </si>
  <si>
    <t>SA.101221</t>
  </si>
  <si>
    <t>Extension of Coronavirus Business Interruption Loan Scheme</t>
  </si>
  <si>
    <t>CBILS amended to further support small businesses</t>
  </si>
  <si>
    <t>https://www.fca.org.uk/news/statements/uk-coronavirus-business-interruption-loan-scheme-cbils-and-new-bounce-back-loan-scheme-bbl</t>
  </si>
  <si>
    <t>Extension of Recovery and Loan Scheme for business liquidity support</t>
  </si>
  <si>
    <t>COVID-19: Prolongation and amendment of the Recovery Loan Scheme under SA.56841, as already amended. New amendments include reducing guarantee coverage, setting guarantee limits per beneficiary, and constraining eligible beneficiaries to be those enterprises with a turnover not exceeding GBP 45 million.</t>
  </si>
  <si>
    <t>https://ec.europa.eu/competition/state_aid/cases1/202202/SA_101067_20AE2E7E-0000-C261-A41A-14788D3ABEAA_28_1.pdf</t>
  </si>
  <si>
    <t>SA.101067</t>
  </si>
  <si>
    <t>Extension of VAT reduction for hospitality and tourism</t>
  </si>
  <si>
    <t>Temporary reduced rate of 5% VAT on hospitality and tourism extended to end of March</t>
  </si>
  <si>
    <t>Extension to cut in Stamp Duty Land Tax</t>
  </si>
  <si>
    <t>England and Northern Ireland temporary cut in Stamp Duty extended until September</t>
  </si>
  <si>
    <t>Extra housing support for care leavers and homeless people</t>
  </si>
  <si>
    <t>10 mln GBP of additional housing support was made available. The measure was speed up by two years, to stimulate the recovery from the pandemic.</t>
  </si>
  <si>
    <t>https://www.gov.uk/government/news/care-leavers-and-homeless-people-could-receive-extra-housing-support</t>
  </si>
  <si>
    <t>Extra measures for extremely vulnerable</t>
  </si>
  <si>
    <t>£0.9 billion to cover extra measures such as food packages for extremely clinically vulnerable people who have been advised to shield themselves from the virus at home and do not have a local network of family and friends to drop off provisions</t>
  </si>
  <si>
    <t>FE Professional Development Grants</t>
  </si>
  <si>
    <t>9.5mln GBP was allocated to support the teaching staff's skill enhancement and curriculum development. This is a part of a broader measure outlined in the Skills for Jobs whitepaper worth total 65 mln GBP.</t>
  </si>
  <si>
    <t>https://www.gov.uk/government/news/more-support-for-further-education-teachers-to-develop</t>
  </si>
  <si>
    <t>Skills for Jobs White Paper</t>
  </si>
  <si>
    <t>Film and television production funding</t>
  </si>
  <si>
    <t>£500m to kickstart film and TV production struggling to secure insurance</t>
  </si>
  <si>
    <t>https://www.gov.uk/government/news/dowden-jump-start-for-uks-leading-creative-industries</t>
  </si>
  <si>
    <t>Film and TV Production Restart scheme</t>
  </si>
  <si>
    <t>Scheme extended in the UK to support theatres, museums and other cultural organisations in England through the Culture Recovery Fund.</t>
  </si>
  <si>
    <t>Film and TV Production Restart Scheme</t>
  </si>
  <si>
    <t>£500 million scheme to cover Covid-related insurance costs for films and TV production efforts.</t>
  </si>
  <si>
    <t xml:space="preserve">https://www.gov.uk/government/news/500-million-film-and-tv-production-restart-scheme-officially-opens-from-today ;;https://www.gov.uk/government/news/7-million-global-screen-fund-launched </t>
  </si>
  <si>
    <t>Financing for large businesses</t>
  </si>
  <si>
    <t>Establishes a Coronavirus Large Business Interruption Loan Scheme to provide up to £25 million of finance each to businesses with an annual turnover of £45 million. The government will guarantee individual loans up to 80 percent.</t>
  </si>
  <si>
    <t>https://www.gov.uk/guidance/apply-for-the-coronavirus-large-business-interruption-loan-scheme</t>
  </si>
  <si>
    <t>Flex-job apprenticeship programme</t>
  </si>
  <si>
    <t>£7m for a new 'flexi-job' apprenticeship programme in England that allows apprentices to work with a number of employers in one sector</t>
  </si>
  <si>
    <t>Floating offshore wind demonstrators competition</t>
  </si>
  <si>
    <t>£20m to fund a UK-wide competition to develop floating offshore wind demonstrators</t>
  </si>
  <si>
    <t>Flood and coastal investments</t>
  </si>
  <si>
    <t>£5.2bn over six years into flood defence and coastal protection (REPEAT OF PREVIOUS POLICY ANNOUNCED IN MARCH 2020)</t>
  </si>
  <si>
    <t>Flood defence investment</t>
  </si>
  <si>
    <t>£5.2bn over six years to protect 336k properties</t>
  </si>
  <si>
    <t>Flood recovery</t>
  </si>
  <si>
    <t>£200m to communities affected by flooding to recover faster</t>
  </si>
  <si>
    <t>Food and essential goods funding</t>
  </si>
  <si>
    <t>£63 to local authorities to assist those struggling to afford good and other essentials</t>
  </si>
  <si>
    <t>https://www.gov.uk/government/news/63-million-for-local-authorities-to-assist-those-struggling-to-afford-food-and-other-essentials</t>
  </si>
  <si>
    <t>Freight route protection</t>
  </si>
  <si>
    <t>£17m to protect freight routes between Great Britain and Northern Ireland</t>
  </si>
  <si>
    <t>https://www.gov.uk/government/news/17-million-government-package-to-protect-freight-routes-to-northern-ireland</t>
  </si>
  <si>
    <t>Frontline health service support</t>
  </si>
  <si>
    <t>(Running total) Other NHS and health and care services support, dedicated to front-line response to COVID-19</t>
  </si>
  <si>
    <t>Full paid parental leave for furloughed workers</t>
  </si>
  <si>
    <t>Parental leave for furloughed workers will be calculated on the basis of their usual earnings rather than their furloughed pay.</t>
  </si>
  <si>
    <t>https://www.gov.uk/government/news/furloughed-workers-to-receive-full-parental-leave-entitlement</t>
  </si>
  <si>
    <t>Funding for cross-public sector projects</t>
  </si>
  <si>
    <t>30 mln GBP was allocated to 160 projects in England, aiming to deliver 17000 new homes and 19000 new jobs. 20 mln GBP has been awarded as part of the Land Release Fund, which aims to enable the redevelopment of a large number of local authority brownfield sites for housing. 10 mln GBP has gone towards projects that support collaboration between local and central government and the wider public sector, aiming to achieve greater levels of efficiency and improve service delivery.</t>
  </si>
  <si>
    <t>https://www.gov.uk/government/news/public-estate-funding-aims-to-create-19000-jobs-and-17000-homes</t>
  </si>
  <si>
    <t>Funding for green auto R&amp;D</t>
  </si>
  <si>
    <t>91.7mln GBP funding was announced for green auto tech, including a car battery with a similar driving range to internal combustion engines</t>
  </si>
  <si>
    <t>https://www.gov.uk/government/news/91-million-funding-for-low-carbon-auto-tech-including-hydrogen-engines-and-ultra-fast-charging-batteries</t>
  </si>
  <si>
    <t>Funding for green technology initiatives</t>
  </si>
  <si>
    <t>166 mln GBP was allocated toward driving development of green technologies. Funding targets energy-intensive budgets and aims to stimulate the economy with 60000 new green jobs</t>
  </si>
  <si>
    <t>https://www.gov.uk/government/news/166-million-cash-injection-for-green-technology-and-60000-uk-jobs</t>
  </si>
  <si>
    <t>Funding for light rail and trams in the north and the Midlands</t>
  </si>
  <si>
    <t>Funding for local transport, including tram and light rail operators. Additional 33mn has been provided on top already allocated 160mn.</t>
  </si>
  <si>
    <t>https://www.gov.uk/government/news/further-33-million-covid-19-support-funding-announced-for-light-rail-and-trams-in-the-north-and-the-midlands</t>
  </si>
  <si>
    <t>Funding for R&amp;D and technological innovation</t>
  </si>
  <si>
    <t>50mln GBP was allocated toward R&amp;D and technological innovation including digital research, sensitive radio telescope network, carbon capture technologies, a state-of-the-art airborne research laboratory.</t>
  </si>
  <si>
    <t>https://www.gov.uk/government/news/50-million-infrastructure-upgrade-to-cement-uks-status-as-science-superpower</t>
  </si>
  <si>
    <t>Funding to improve air quality</t>
  </si>
  <si>
    <t>£300m additional funding to improve air quality</t>
  </si>
  <si>
    <t>Funding to introduce smart waste tracking</t>
  </si>
  <si>
    <t>£9.2m to track smart waste and tackle fly-tipping</t>
  </si>
  <si>
    <t>Funds for existing green energy technologies (includes Onshore wind, Solar and Hydropower)</t>
  </si>
  <si>
    <t>10mln GBP was allocated for the bidding of the existing green energy projects. The funding is allocated via the Contracts for Difference (round 4).</t>
  </si>
  <si>
    <t>https://www.gov.uk/government/news/biggest-ever-renewable-energy-support-scheme-backed-by-additional-265-million</t>
  </si>
  <si>
    <t>Funds for technologies supporting green electricity generation</t>
  </si>
  <si>
    <t>55mln GBP ws allocated to the supporting technologies for the green energy production. 24 million of that is ringfenced for floating offshore projects. This funding comes through the Contracts for Difference scheme (round 4).</t>
  </si>
  <si>
    <t>Furlough scheme extension</t>
  </si>
  <si>
    <t>Furlough scheme extended until end of April 2021, contributing 80% to wages</t>
  </si>
  <si>
    <t>https://www.gov.uk/government/news/chancellor-extends-furlough-and-loan-schemes</t>
  </si>
  <si>
    <t>Furlough scheme extended by five months to end of March 2021, covering 80% of salary for hours not worked.</t>
  </si>
  <si>
    <t>https://www.gov.uk/government/news/government-extends-furlough-to-march-and-increases-self-employed-support</t>
  </si>
  <si>
    <t>Continuation of furlough scheme of 80% of salary up to £2500 up to end of October, and new flexibility provisions from August</t>
  </si>
  <si>
    <t>https://www.gov.uk/government/news/chancellor-extends-furlough-scheme-until-october</t>
  </si>
  <si>
    <t>Further Education colleges upgrade</t>
  </si>
  <si>
    <t>£1.5bn to upgrade FE colleges</t>
  </si>
  <si>
    <t>Future Fund extension</t>
  </si>
  <si>
    <t>Future fund for innovative and fast-growing UK businesses extended. Over 700 loans worth £720m have been approved already</t>
  </si>
  <si>
    <t>Future Fund: Breakthrough</t>
  </si>
  <si>
    <t>£375m to invest in highly innovative companies, like those in life sciences, quantum computing, or clean tech, that are aiming to raise at least £20m of funding</t>
  </si>
  <si>
    <t>Getting Building Fund</t>
  </si>
  <si>
    <t>£900m for shovel-ready housing and infrastructure projects, reducing emissions</t>
  </si>
  <si>
    <t>Gigabit Broadband Voucher Scheme</t>
  </si>
  <si>
    <t>Gigabit Broadband Voucher Scheme is being relaunched with up to £210 million to support people in eligible rural areas with immediate financial help to connect to fast-speed internet.</t>
  </si>
  <si>
    <t>https://www.gov.uk/government/news/government-launches-new-5bn-project-gigabit</t>
  </si>
  <si>
    <t>Gigabit capable broadband</t>
  </si>
  <si>
    <t>£1.2bn to subsidise gigabit-capable broadband rollout as part of £5bn commitment to support rollout to hard-to-reach areas</t>
  </si>
  <si>
    <t>Gigabit-capable broadband</t>
  </si>
  <si>
    <t>£5bn to help gigabit-capable broadband reach the most difficult areas of the UK</t>
  </si>
  <si>
    <t>Global Centre for Rail Excellence</t>
  </si>
  <si>
    <t>Up to £30m for the Global Centre for Rail Excellence in Wales (low-carbon rail technology)</t>
  </si>
  <si>
    <t>Global Screen Fund</t>
  </si>
  <si>
    <t>7 mln GBP allocated toward independent filmmakers to spur the industry post-pandemic.</t>
  </si>
  <si>
    <t>https://www.gov.uk/government/news/7-million-global-screen-fund-launched</t>
  </si>
  <si>
    <t>Grants for retail, hospitality and leisure businesses</t>
  </si>
  <si>
    <t>Provides direct cash grants of up to £25,000 per property to businesses in the retail, hospitality and leisure sectors. Eligibility is limited to businesses with a rateable value of under £51,000.</t>
  </si>
  <si>
    <t>Green energy investments</t>
  </si>
  <si>
    <t>£160m for plans to upgrade ports and infrastructure to increase offshore wind capacity, creating 2000 construction jobs, and supporting up to 60000 jobs by 2030</t>
  </si>
  <si>
    <t>https://www.gov.uk/government/news/new-plans-to-make-uk-world-leader-in-green-energy</t>
  </si>
  <si>
    <t>Green gilt issuance, including guarantees</t>
  </si>
  <si>
    <t>£15bn to finance critical projects to tackle climate change and environmental challenges, fund important infrastructure investment, and create green jobs across the UK</t>
  </si>
  <si>
    <t>Green Heat Networks</t>
  </si>
  <si>
    <t>£270m funding for a new scheme to encourage new and existing heat networks to adopt low carbon heat sources</t>
  </si>
  <si>
    <t>𝜃11</t>
  </si>
  <si>
    <t>Green Homes Grant extension</t>
  </si>
  <si>
    <t>£320m more funding in 2021-2022 for Green Homes Grant voucher scheme</t>
  </si>
  <si>
    <t>Green Homes Grant Local Authority Delivery scheme</t>
  </si>
  <si>
    <t>£0.5bn for local authorities to support low-income households to improve the energy efficiency of their homes, helping to reduce fuel poverty and phase out high-carbon fossil fuel heating.</t>
  </si>
  <si>
    <t>https://www.gov.uk/government/publications/green-homes-grant-local-authority-delivery-scheme-entering-a-bid</t>
  </si>
  <si>
    <t>Green Homes Grant voucher scheme</t>
  </si>
  <si>
    <t>£1.5bn in vouchers for households to make green improvements like insulation</t>
  </si>
  <si>
    <t>Green maritime</t>
  </si>
  <si>
    <t>£20m for a competition to develop clean maritime technology, such as feasibility studies on key sites, including Orkney and Teesside</t>
  </si>
  <si>
    <t>Green Recovery Challenge Fund</t>
  </si>
  <si>
    <t>An additional £40m additional investment into the Green Recovery Challenge Fund, which aims to restore the natural environment and help make progress on both biodiversity loss and climate change</t>
  </si>
  <si>
    <t>https://www.gov.uk/government/news/new-national-parks-and-thousands-of-green-jobs-under-plans-to-build-back-greener</t>
  </si>
  <si>
    <t>Green Jobs in conservation projects</t>
  </si>
  <si>
    <t>Green Recovery Challenge Fund (round 2 financing for 2021)</t>
  </si>
  <si>
    <t>Additional 40 mln GBP was allocated to the green initiatives to support green recovery from the pandemic.</t>
  </si>
  <si>
    <t xml:space="preserve">https://www.gov.uk/government/news/multi-million-pound-boost-for-green-jobs-and-nature-recovery ;https://www.heritagefund.org.uk/funding/closed-programmes/application-guidance-green-recovery-challenge-fund-round-2 </t>
  </si>
  <si>
    <t>Green spaces</t>
  </si>
  <si>
    <t>£7m to improve public access to green space by taking forward the Coast to Coast National Trail and England Coast Path</t>
  </si>
  <si>
    <t>Green start-up funding</t>
  </si>
  <si>
    <t>£40m to boost green start-up sector, £20m from govt and £20m from CCLA</t>
  </si>
  <si>
    <t>https://www.businessgreen.com/news/4015557/clean-growth-fund-government-launches-gbp40m-green-start-funding-push</t>
  </si>
  <si>
    <t>Hardship Fund</t>
  </si>
  <si>
    <t>£500m hardship fund for local authorities to discount the council tax bills of working age local council tax support claimants by £150</t>
  </si>
  <si>
    <t>https://www.gov.uk/government/news/government-confirms-500-million-hardship-fund-will-provide-council-tax-relief-for-vulnerable-households</t>
  </si>
  <si>
    <t>Health Infrastructure Plan</t>
  </si>
  <si>
    <t>£100m in this year to make progress on 40 new hospital projects.</t>
  </si>
  <si>
    <t>Health service support</t>
  </si>
  <si>
    <t>£16.4bn for health services, including £8.9bn to support capacity and services in the NHS, £5bn for vaccine R&amp;D and manufacturing, and £2bn for Test and Trace programme.</t>
  </si>
  <si>
    <t>£6.6bn to support health services during COVID-19</t>
  </si>
  <si>
    <t>Healthcare charities support</t>
  </si>
  <si>
    <t>VAT collected on PPE given to healthcare charities and care workers</t>
  </si>
  <si>
    <t>https://www.gov.uk/government/news/government-to-give-vat-from-donated-ppe-to-healthcare-charities</t>
  </si>
  <si>
    <t>Help to Build</t>
  </si>
  <si>
    <t>150mln GBP allocated toward the Help to Build scheme aiming at making it easier and more affordable for people to build their own homes.</t>
  </si>
  <si>
    <t>https://www.gov.uk/government/news/over-150-million-funding-to-kickstart-self-building-revolution</t>
  </si>
  <si>
    <t>HMRC Time To Pay Scheme</t>
  </si>
  <si>
    <t>Businesses and self-employed individuals in financial distress that miss tax payments or may miss their next tax payment can seek support with tax affairs.</t>
  </si>
  <si>
    <t>£85m new funding, and £20m in refocused budgets, to keep rough sleepers safe and off the streets</t>
  </si>
  <si>
    <t>https://www.gov.uk/government/news/105-million-to-keep-rough-sleepers-safe-and-off-the-streets-during-coronavirus-pandemic</t>
  </si>
  <si>
    <t>Hospital maintenance and upgrades</t>
  </si>
  <si>
    <t>£1.5bn for hospital maintenance and upgrades</t>
  </si>
  <si>
    <t>Hospitality and tourism VAT reduction</t>
  </si>
  <si>
    <t>Rate of VAT cut from 20% to 5% on tourism and hospitality related activities</t>
  </si>
  <si>
    <t>Hydrogen demonstration hub</t>
  </si>
  <si>
    <t>£4.8m to support the development of a demonstration hydrogen hub</t>
  </si>
  <si>
    <t>Hydrogen funding</t>
  </si>
  <si>
    <t>Up to £500m for trialling homes using hydrogen for heating and cooking, starting a Hydrogen Neighbourhood in 2023, moving to a Hydrogen Village by 2025, and a Hydrogen Town before 2030. £250m of this will go to hydrogen production facilities.</t>
  </si>
  <si>
    <t>Hydrogen heating trials</t>
  </si>
  <si>
    <t>£81m to pioneer hydrogen heating trials</t>
  </si>
  <si>
    <t>Increase in NI contribution threshold</t>
  </si>
  <si>
    <t>NI threshold up to £9500 from £8632</t>
  </si>
  <si>
    <t>Increase of funding for support for individuals in self-isolation</t>
  </si>
  <si>
    <t>Additional funding of 12.9 mln per month for local authorities to support citizens in self-isolation. On top of this, £3.2 million per month has been allocated to a free medicines delivery service for people who are self-isolating and don't have access to help in collecting their prescription. Additionally, funding is increased by £20 million per month for local authorities, which covers the cost of discretionary support payments through the Test and Trace Support Payment scheme (TTSP) for people on lower incomes, or facing financial hardship, who cannot work from home.</t>
  </si>
  <si>
    <t>https://www.gov.uk/government/news/government-increases-support-for-those-self-isolating</t>
  </si>
  <si>
    <t>Increases in R&amp;D</t>
  </si>
  <si>
    <t>£15bn in 2021-22 for clinical research to support new drugs, treatments, and vaccines</t>
  </si>
  <si>
    <t>Infrastructure projects funding</t>
  </si>
  <si>
    <t>£1.26bn to deliver homes, infrastructure and jobs as part of a green recovery, including upgrades to local infrastructure, low-carbon homes, and sustainable construction in urban areas.</t>
  </si>
  <si>
    <t>Innovation support</t>
  </si>
  <si>
    <t>£40m to support Fast Start Competition which aims to fast-track coronavirus related innovations from startups</t>
  </si>
  <si>
    <t>https://www.gov.uk/government/news/40m-boost-for-cutting-edge-start-ups</t>
  </si>
  <si>
    <t>Investment in AI and quantum computing center</t>
  </si>
  <si>
    <t>172mln GBP was allocated over the 5 year time-span through UK Research and Innovation to a new artificial intelligence and quantum computing centre.</t>
  </si>
  <si>
    <t>https://www.gov.uk/government/news/new-210-million-centre-to-create-jobs-of-the-future-with-ai-and-quantum-computing</t>
  </si>
  <si>
    <t>Investment super-deduction</t>
  </si>
  <si>
    <t>£25bn to UK companies through deducting companies' tax bill by 25p for every pound invested in new equipment</t>
  </si>
  <si>
    <t>Employees who work a minimum of 33% of usual hours will have a third of every hour not worked covered by the government, anda third by the employer, where the government's contribution will be capped at £697.92 per month. This will be in effect from 1 November 2020</t>
  </si>
  <si>
    <t>Job Support Scheme expansion</t>
  </si>
  <si>
    <t>Job support scheme expanded to cover two thirds of salaries for businesses required to close premises due to coronavirus restrictions</t>
  </si>
  <si>
    <t>Job Support Scheme relief</t>
  </si>
  <si>
    <t>Reduces employer contribution for unworked hours to 5% and minimum hours requirement of 20%. Employers will continue to receive the £1000 Job Retention Bonus</t>
  </si>
  <si>
    <t>Justice system recovery support</t>
  </si>
  <si>
    <t>£500m (300m this year, 200m next year) to ensure safety in prisons and courts, and reduce Crown Court backlog</t>
  </si>
  <si>
    <t>Kickstart Scheme</t>
  </si>
  <si>
    <t>£2bn to create hundreds of thousands of new, fully subsidised jobs for young people aged 16-24.</t>
  </si>
  <si>
    <t>Lending facility to support liquidity among large firms</t>
  </si>
  <si>
    <t>Creates a new COVID-19 Corporate Financing Facility to assist the Bank of England in buying short-term debt from large companies. The Facility will assist corporations in financing short-term liabilities and will ease the supply of credit to firms.</t>
  </si>
  <si>
    <t>Levelling Up Fund</t>
  </si>
  <si>
    <t>£4bn to invest in local infrastructure in England, investing in high value projects up to £20m</t>
  </si>
  <si>
    <t>Levelling Up Fund enlargement</t>
  </si>
  <si>
    <t>Extra 800 mln is added on top of announced in the Spending Review 2020 4 bln. Levelling Up Fund aims at supporting development of local infrastructure.</t>
  </si>
  <si>
    <t>https://assets.publishing.service.gov.uk/government/uploads/system/uploads/attachment_data/file/966138/Levelling_Up_prospectus.pdf</t>
  </si>
  <si>
    <t>Library network expansion</t>
  </si>
  <si>
    <t>£13m to expand the British Library’s network of Business and Intellectual Property Centres to 21 cities and 18 surrounding local library networks across the UK, including London</t>
  </si>
  <si>
    <t>Loans for high-growth firms</t>
  </si>
  <si>
    <t>Establishes a Future Fund to provide loans to high-growth firms.</t>
  </si>
  <si>
    <t>https://www.gov.uk/government/news/billion-pound-support-package-for-innovative-firms-hit-by-coronavirus</t>
  </si>
  <si>
    <t>Establishes a Bounce Back Loan Scheme to assist small and medium-sized businesses impacted by COVID-19 in applying for loans of up to £50,000.The government will guarantee 100 percent of the loan and loans will be interest-free for the first 12 months.</t>
  </si>
  <si>
    <t>https://www.gov.uk/guidance/apply-for-a-coronavirus-bounce-back-loan ; https://obr.uk/coronavirus-analysis/</t>
  </si>
  <si>
    <t>Local authority funding</t>
  </si>
  <si>
    <t>£1.6bn for local authorities</t>
  </si>
  <si>
    <t>Local authority support</t>
  </si>
  <si>
    <t>(Running total) £5.4bn to help local authorities respond to COVID-19 in 2020-2021</t>
  </si>
  <si>
    <t>Local business grants</t>
  </si>
  <si>
    <t>£617m allocated to fund small businesses previously outside the scope of business grant fund schemes</t>
  </si>
  <si>
    <t>https://www.gov.uk/government/news/top-up-to-local-business-grant-funds-scheme</t>
  </si>
  <si>
    <t>Local government funding</t>
  </si>
  <si>
    <t>Additional funding for local governments in England worth over £2bn including more than £500m increase to support infection control in care homes</t>
  </si>
  <si>
    <t>Local Housing Allowance increase</t>
  </si>
  <si>
    <t>£1bn of additional support for private renters claiming UC or Housing Benefit</t>
  </si>
  <si>
    <t>https://www.gov.uk/government/publications/local-housing-allowance-lha-rates-applicable-from-april-2020-to-march-2021 ; https://assets.publishing.service.gov.uk/government/uploads/system/uploads/attachment_data/file/938052/SR20_Web_Accessible.pdf</t>
  </si>
  <si>
    <t>Local lockdown business grant</t>
  </si>
  <si>
    <t>Businesses in England required to shut due to local lockdown interventions can claim up to £1500 per property every three weeks.</t>
  </si>
  <si>
    <t>https://www.gov.uk/government/news/ministers-announce-new-grants-for-businesses-affected-by-local-lockdowns</t>
  </si>
  <si>
    <t>Local project grants</t>
  </si>
  <si>
    <t>£1bn for local projects to boost local economic recovery</t>
  </si>
  <si>
    <t>Local transport settlements</t>
  </si>
  <si>
    <t>£4.2bn for eight Mayoral authorities for local transport. The intent is to prioritise green 'ambitious plans', including initiatives like the Sheffield Supertram, the development of a modern, low-carbon metro network for West Yorkshire and tram-train pilots in Greater Manchester. Note to Observatory users: this policy will be re-classified if spending is ultimately not used to support for sustainable transport measures.</t>
  </si>
  <si>
    <t>https://www.gov.uk/government/news/budget-2020-what-you-need-to-know ; https://www.transport-network.co.uk/Budget-2020-Mayoral-authorities-win-big-in-transport/16509</t>
  </si>
  <si>
    <t>London Green Infrastructure Plan</t>
  </si>
  <si>
    <t>Package of infrastructure projects worth up to £1.5bn to help kickstart the capital's economic recovery from Covid-19. Money will be spent upgrading the gas network, preparing for higher proportions of hydrogen, improving water infrastructure, and readying electricity infrastructure for EVs.</t>
  </si>
  <si>
    <t>https://www.edie.net/news/6/London-unveils--1-5bn-green-infrastructure-package-to-kick-start-economy-post-lockdown/</t>
  </si>
  <si>
    <t>Long Stratton Bypass scheme</t>
  </si>
  <si>
    <t>26.2mln GBP were allocated for Long Stratton Bypass scheme. The measure aims to facilitate job creation and economic recovery in the region post-Covid.</t>
  </si>
  <si>
    <t>https://www.gov.uk/government/news/government-provides-262-million-for-long-stratton-bypass-scheme</t>
  </si>
  <si>
    <t>Long-duration energy storage prototypes competition</t>
  </si>
  <si>
    <t>£68m to fund a UK-wide competition to deliver first-of-a-kind long-duration energy storage prototypes to store excess low carbon energy</t>
  </si>
  <si>
    <t>Low carbon heating systems</t>
  </si>
  <si>
    <t>New £100m scheme to help households and small businesses invest in low carbon heating systems, and consulting on introducing a Green Gas Levy to increase biomethane production for the gas grid.</t>
  </si>
  <si>
    <t>Lyminster Bypass investment</t>
  </si>
  <si>
    <t>As a part of a general cluster of activities, aiming to build back better and boost transport links across the country, 11.8mln GBP was made available to fund Lyminster Bypass. This infrastructure investment aims to support plans for 1260 new homes and 700 jobs in the region.</t>
  </si>
  <si>
    <t>https://www.gov.uk/government/news/government-announces-118-million-for-new-lyminster-bypass</t>
  </si>
  <si>
    <t>Maintaining the flight route between London and Derry</t>
  </si>
  <si>
    <t>4.3mn boost to fund a flight route between City of Derry Airport and London Stansted to implement the plans for development of regional connectivity to improve economic performance after pandemic.</t>
  </si>
  <si>
    <t>https://www.gov.uk/government/news/vital-flight-route-between-london-and-derry-to-continue-as-government-agrees-43-million-funding-boost</t>
  </si>
  <si>
    <t>Mortgage guarantee scheme</t>
  </si>
  <si>
    <t>Guarantees will allow UK homebuyers to secure a mortgage up to £600,000 with a 5% deposit</t>
  </si>
  <si>
    <t>Motor finance and high-cost credit support</t>
  </si>
  <si>
    <t>3 month payment freeze for those facing difficulties meeting finance for car loans, 1 month payment freeze for those facing difficulties with high-cost short-term credit (including payday loans), various other smaller payment freezes</t>
  </si>
  <si>
    <t>https://www.fca.org.uk/news/press-releases/fca-confirms-support-motor-finance-and-high-cost-credit-customers</t>
  </si>
  <si>
    <t>I4</t>
  </si>
  <si>
    <t>Museum support</t>
  </si>
  <si>
    <t>£90m to support government-sponsored national museums</t>
  </si>
  <si>
    <t>National Home Building Fund</t>
  </si>
  <si>
    <t>£7.1bn for a National Home Building Fund as part of the government's long-term housing strategy</t>
  </si>
  <si>
    <t>National Living Wage increase</t>
  </si>
  <si>
    <t>National Living Wage up to £8.72/hour from £8.21/hour</t>
  </si>
  <si>
    <t>Nature for Climate Fund</t>
  </si>
  <si>
    <t>£640m to plant more than 40m trees and restore 35k hectares of peatland in England</t>
  </si>
  <si>
    <t>£90m for the Nature for Climate Fund for tree planting and peatland restoration</t>
  </si>
  <si>
    <t>Nature Recovery Network</t>
  </si>
  <si>
    <t>£25m to create the new network to protect nature</t>
  </si>
  <si>
    <t>Net zero aviation R&amp;D funding</t>
  </si>
  <si>
    <t>3mln GBP funds Zero Emission Flight Infrastructure (ZEFI) competition.</t>
  </si>
  <si>
    <t>https://www.gov.uk/government/news/jet-zero-council-keeps-up-momentum-with-3-million-government-funding-for-zero-emission-flight-infrastructure-as-uk-pioneers-first-ever-net-zero-carbo</t>
  </si>
  <si>
    <t>Net Zero Hydrogen Fund</t>
  </si>
  <si>
    <t>£240m to develop low-carbon hydrogen production capacity and support jobs</t>
  </si>
  <si>
    <t>Net Zero Innovation Portfolio</t>
  </si>
  <si>
    <t>£200m to stimulate private sector investment into green growth, accelerating near-to-market low-carbon energy innovations, and bolster emerging tech like direct air capture and low carbon hydrogen</t>
  </si>
  <si>
    <t>New Institutes of Technology</t>
  </si>
  <si>
    <t>£120m for up to eight new Institutes of Technology</t>
  </si>
  <si>
    <t>New maths schools</t>
  </si>
  <si>
    <t>£7m for eleven maths schools to provide high quality STEM education</t>
  </si>
  <si>
    <t>New road projects</t>
  </si>
  <si>
    <t>£27bn spent by 2025 to improve vital transport routes</t>
  </si>
  <si>
    <t>NHS diagnostics equipment</t>
  </si>
  <si>
    <t>£325m for NHS diagnostics equipment to improve clinical outcomes</t>
  </si>
  <si>
    <t>NHS operational capital investment</t>
  </si>
  <si>
    <t>Additional £683m for Dept of Health and Social Care to protect NHS operational capital</t>
  </si>
  <si>
    <t>NHS operational investment</t>
  </si>
  <si>
    <t>£4.2bn for NHS to allow hospitals to refurbish and maintain their infrastructure</t>
  </si>
  <si>
    <t>NHS support funding</t>
  </si>
  <si>
    <t>£6bn of new funding for 50m more GP surgery appointments, 50k more nurses, and hospital cap parking and support for people with learning disabilities and autism.</t>
  </si>
  <si>
    <t>NI student hardship fund</t>
  </si>
  <si>
    <t>£1.4m added to student hardship fund in Northern Ireland</t>
  </si>
  <si>
    <t>https://www.economy-ni.gov.uk/news/ps56million-available-alleviate-student-hardship-additional-ps14million-announced</t>
  </si>
  <si>
    <t>North Sea Transition Deal</t>
  </si>
  <si>
    <t>£27m in the Aberdeen Energy Transition Fund and £5m in the Global Underwater Hub in Scotland</t>
  </si>
  <si>
    <t>Nuclear energy R&amp;D</t>
  </si>
  <si>
    <t>£40m to kick start next-gen nuclear technology and unlock green jobs</t>
  </si>
  <si>
    <t>https://www.gov.uk/government/news/40-million-to-kick-start-next-gen-nuclear-technology</t>
  </si>
  <si>
    <t>Nuclear plants investment</t>
  </si>
  <si>
    <t>£535m to develop large and smaller-scale nuclear plants, and R&amp;D for new advanced modular reactors</t>
  </si>
  <si>
    <t>Offshore wind projects investment</t>
  </si>
  <si>
    <t>200mln was allocated to finance offshore windfarm projects. This funding comes through the Contracts for Difference scheme (round 4)</t>
  </si>
  <si>
    <t>Online training places</t>
  </si>
  <si>
    <t>£4.6m for 3000 free online training places for people whose employment has been disrupted by the pandemic.</t>
  </si>
  <si>
    <t>https://www.economy-ni.gov.uk/news/dodds-announces-3000-funded-online-training-places</t>
  </si>
  <si>
    <t>Pay as you grow</t>
  </si>
  <si>
    <t>Businesses that borrow under the BBLs can repay loan over a period of up to ten years. They can also temporarily move to interest-only payments for periods of up to six months on three occasions, and can pause repayments for up to six months once they have made six payments.</t>
  </si>
  <si>
    <t>PE and competitive sport funding</t>
  </si>
  <si>
    <t>£29m to boost PE and competitive sport in primary schools</t>
  </si>
  <si>
    <t>Plan to strengthen clinical research delivery</t>
  </si>
  <si>
    <t>64mln GBP was allocated toward the clinical R&amp;D to support further the health outcomes of the general population. Part of the research will be conducted concerning the vaccination and treatment for COVID-19.</t>
  </si>
  <si>
    <t>https://www.gov.uk/government/news/64-million-funding-to-back-uk-wide-plan-to-strengthen-clinical-research-delivery</t>
  </si>
  <si>
    <t>Plug-in Grant scheme extension</t>
  </si>
  <si>
    <t>£533mto extend Plug-in Grant schemes for ULEVs to 2023</t>
  </si>
  <si>
    <t>Pothole fixing</t>
  </si>
  <si>
    <t>£2.5bn for fixing potholes</t>
  </si>
  <si>
    <t>PPE procurement</t>
  </si>
  <si>
    <t>(Running total) £15.2bn for procurement of PPE so far, £2.1bn dedicated for next financial year</t>
  </si>
  <si>
    <t>Private investor-matched government loans for businesses</t>
  </si>
  <si>
    <t>Provides government loans to UK-based companies, subject to at least equal matched funding from private investors. The loans will be accessible to businesses unable to access the Coronavirus Business Interruption Loan Scheme and are of amounts £125,000 to £5 million.</t>
  </si>
  <si>
    <t>https://www.gov.uk/guidance/future-fund</t>
  </si>
  <si>
    <t>Project Gigabit</t>
  </si>
  <si>
    <t>5bln GBP is allocated to fund broadband expansion spurring heightened access to fast internet in rural areas.</t>
  </si>
  <si>
    <t>Pub rates discount</t>
  </si>
  <si>
    <t>New pubs discount to take £5000 off business rates bills of eligible pubs with rateable value below £100k</t>
  </si>
  <si>
    <t>Public buildings greening</t>
  </si>
  <si>
    <t>£1bn for public buildings insulation</t>
  </si>
  <si>
    <t>Public services connection to fast internet broadband</t>
  </si>
  <si>
    <t>110mln GBP is made available to connect public sector buildings - such as GP surgeries, libraries and schools to high-speed internet.</t>
  </si>
  <si>
    <t>Public services support for COVID-19 impact response</t>
  </si>
  <si>
    <t>£5.8 billion across other public services, including targeted support for essential public transport and funding for the Department of Work and Pensions, HMRC, Home Office, and Ministry of Justice to support responses to the impacts of COVID-19.</t>
  </si>
  <si>
    <t>Pubs grant</t>
  </si>
  <si>
    <t>£1000 grant for pubs that predominantly serve alcohol than food through the festive period in tiers 2 and 3.</t>
  </si>
  <si>
    <t>https://www.gov.uk/government/news/prime-minister-announces-1000-christmas-grant-for-wet-led-pubs</t>
  </si>
  <si>
    <t>R&amp;D funding for clean transport</t>
  </si>
  <si>
    <t>£81m of R&amp;D funding to launch a programme of investment in low and zero emission transport technologies</t>
  </si>
  <si>
    <t>R&amp;D research</t>
  </si>
  <si>
    <t>ASSUMING ONE YEAR OF SPENDING - R&amp;d spending to rise to £22bn per year by 2025, from current £11.4bn</t>
  </si>
  <si>
    <t>Recovery Loan Scheme</t>
  </si>
  <si>
    <t>UK-wide scheme to make available loans to help businesses of all sizes through recovery</t>
  </si>
  <si>
    <t>Recovery Premium</t>
  </si>
  <si>
    <t>£302m Recovery Premium for state primary and secondary schools to bolster summer provision</t>
  </si>
  <si>
    <t>https://www.gov.uk/government/news/new-education-recovery-package-for-children-and-young-people</t>
  </si>
  <si>
    <t>Education recovery package</t>
  </si>
  <si>
    <t>Regional city growth deals</t>
  </si>
  <si>
    <t>£162 for NI City and Growth Deals, £55m to Mid Wales Growth Deal, £25m for Argyll and Bute Growth Deal</t>
  </si>
  <si>
    <t>Regional funding boost</t>
  </si>
  <si>
    <t>£640m to Scotland, £360m to Wales, and £210m to NI</t>
  </si>
  <si>
    <t>Restart Grants</t>
  </si>
  <si>
    <t>£5bn for new Restart Grants - a one-off cash grant of up to £18000 for hospitality, accommodation, leisure, personal care, and gym businesses in England</t>
  </si>
  <si>
    <t>Restart program</t>
  </si>
  <si>
    <t>£2.9bn Restart programme, lasting three years, will help provide intensive and tailored support to over 1 million unemployed people to help them find work</t>
  </si>
  <si>
    <t>Road infrastructure upgrades</t>
  </si>
  <si>
    <t>200 mln GBP was allocated to fund infrastructure upgrades of road across the south west of England . This comes as an effort to build back better from the pandemic.</t>
  </si>
  <si>
    <t>https://www.gov.uk/government/news/highways-england-announces-200m-investment-to-improve-roads-across-the-south-west-of-england</t>
  </si>
  <si>
    <t>Road investment</t>
  </si>
  <si>
    <t>£100m for local roads networks</t>
  </si>
  <si>
    <t>Rugby Football League support</t>
  </si>
  <si>
    <t>£16m cash injection for Rugby Football League to safeguard the sport</t>
  </si>
  <si>
    <t>https://www.gov.uk/government/news/government-pledges-16-million-to-rescue-rugby-league</t>
  </si>
  <si>
    <t>School maintenance and rebuilding</t>
  </si>
  <si>
    <t>£1bn to rebuild schools in the worst condition, £760m for key maintenance work in schools and FE colleges</t>
  </si>
  <si>
    <t>Scottish energy sector fund</t>
  </si>
  <si>
    <t>£62m fund for transition of the energy sector, supporting oil, gas and other businesses, to grow and diversify towards net zero, including hydrogen projects and energy transition projects in Scotland</t>
  </si>
  <si>
    <t>https://www.gov.scot/news/gbp-62-million-fund-for-energy-sector/</t>
  </si>
  <si>
    <t>SEISS Grant Extension</t>
  </si>
  <si>
    <t>Government critical support for self-employed extended for those continuing to face reduced demand due to COVID-19</t>
  </si>
  <si>
    <t>Self employed income support scheme extension</t>
  </si>
  <si>
    <t>Eligible will received government grant up to £6570</t>
  </si>
  <si>
    <t>https://www.gov.uk/government/news/million-of-self-employed-to-benefit-from-second-stage-of-support-scheme</t>
  </si>
  <si>
    <t>Self-employed individuals who took maternity leave leading to a fall in earnings in 2018/2019 will be able to claim payment under support scheme</t>
  </si>
  <si>
    <t>https://www.gov.uk/government/news/self-employed-new-parents-can-claim-support-grant</t>
  </si>
  <si>
    <t>Self Employment Income Support scheme extension</t>
  </si>
  <si>
    <t>Self Employment Income Support scheme extended to September 2021</t>
  </si>
  <si>
    <t>Self-employed grant</t>
  </si>
  <si>
    <t>Profits covered by two forthcoming self-employed grants from 20% to 40%, totalling a potential further £3.1bn of support to the self-employed through November to January, with a further grant to follow covering February to April</t>
  </si>
  <si>
    <t>Self-employed income support scheme extension</t>
  </si>
  <si>
    <t>SEISS increased and extended, through a third grant covering November to January calculated at 80% of average trading profits, up to a maximum of £7500</t>
  </si>
  <si>
    <t>Self-employment Income Support Scheme</t>
  </si>
  <si>
    <t>Implements a Self-employment Income Support Scheme (SEISS) to enable self-employed individuals who have lost income due to COVID-19 to claim taxable grants worth 80 percent of their trading profits for a maximum of £2,500 per month for three months. The grants are available only to those with profits that do not exceed a specified cut off and can be extended if needed.</t>
  </si>
  <si>
    <t>Small business grant funding businesses receiving rate relief</t>
  </si>
  <si>
    <t>Provides direct cash grants of up to £10,000 to England-based businesses that pay little to no business rates because of small business rate relief (SBRR) or rural rate relief (RRR).</t>
  </si>
  <si>
    <t>Small business leadership program</t>
  </si>
  <si>
    <t>£20m for govt investment in small business trading, management, and productivity</t>
  </si>
  <si>
    <t>https://www.gov.uk/government/news/20-million-to-improve-small-business-leadership-and-problem-solving-skills-in-the-wake-of-coronavirus</t>
  </si>
  <si>
    <t>Small Business Support Grant Scheme extension</t>
  </si>
  <si>
    <t>Small businesses that occupy a rental property are now eligible to apply for the £10k SBSGS</t>
  </si>
  <si>
    <t>https://www.economy-ni.gov.uk/news/ps10000-small-business-grant-scheme-now-open-businesses-occupy-rental-property</t>
  </si>
  <si>
    <t>Social Housing Decarbonisation Fund</t>
  </si>
  <si>
    <t>62 ml to Social Housing Decarbonisation Fund was issued to improve the energy efficiency of households. The measure consists of funds enabling investments into solutions such as insulation and replacing gas boilers with low-carbon alternatives such as heat pumps.</t>
  </si>
  <si>
    <t>https://www.edie.net/news/11/Government-commits--560m-to-decarbonise-housing/</t>
  </si>
  <si>
    <t>Sport Survival Package</t>
  </si>
  <si>
    <t>£300m for major spectator sports, supporting clubs and governing bodies in England to support the returns of fans to stadia</t>
  </si>
  <si>
    <t>Sport Winter Survival Package</t>
  </si>
  <si>
    <t>£300m combined cash to protect immediate futures of major spectator sports</t>
  </si>
  <si>
    <t>https://www.gov.uk/government/news/government-announces-300-million-sport-winter-survival-package-to-help-spectator-sports-in-england</t>
  </si>
  <si>
    <t>Sports support</t>
  </si>
  <si>
    <t>£25m investment in UK grassroots sports</t>
  </si>
  <si>
    <t>SSP costs reclaim extension</t>
  </si>
  <si>
    <t>Small and medium-sized employers will continue to be able to reclaim up to two weeks of Statutory Sick Pay costs per employee from the Government</t>
  </si>
  <si>
    <t>Stamp Duty reduction</t>
  </si>
  <si>
    <t>Nil Rate Band of Residential SDLT from £125000 to £500000 until 31 March 2021</t>
  </si>
  <si>
    <t>Start-Up Loans expansion</t>
  </si>
  <si>
    <t>An additional £56.5m in 2021-2022 to support British entrepreneurship through the British Business Bank Start-up loans</t>
  </si>
  <si>
    <t>Start-ups support</t>
  </si>
  <si>
    <t>£28m package and up to 10k start-up loans to support entrepreneurs and businesses</t>
  </si>
  <si>
    <t>Statutory pay receiver support</t>
  </si>
  <si>
    <t>Individuals on paternity and maternity pay will be eligible for furlough scheme upon returning to work after the June 10 cut-off</t>
  </si>
  <si>
    <t>https://www.gov.uk/government/news/parents-returning-to-work-after-extended-leave-eligible-for-furlough</t>
  </si>
  <si>
    <t>Statutory payment protection for furloughed workers</t>
  </si>
  <si>
    <t>Furloughed workers will be entitled to full statutory pay in Northern Ireland</t>
  </si>
  <si>
    <t>https://www.economy-ni.gov.uk/news/ministers-announce-protection-family-related-statutory-payments-furloughed-workers</t>
  </si>
  <si>
    <t>Statutory Sick Pay relief package for small and medium-sized enterprises (SMEs)</t>
  </si>
  <si>
    <t>Enables SMEs to reclaim expenditures related to Statutory Sick Pay (SSP) for sickness absences associated with COVID-19, for up to 2 weeks per employee. Employers with fewer than 250 employees are eligible. Also extended to cover those who are ill or self-isolating due to COVID-19</t>
  </si>
  <si>
    <t>Structures and Buildings Allowance for Corporation Tax</t>
  </si>
  <si>
    <t>Increased from 2% to 3%, giving relief on an extra £100,000 next year if buying a building worth £10m</t>
  </si>
  <si>
    <t>Summer schools</t>
  </si>
  <si>
    <t>£200m made available to secondary schools to deliver face-to-face summer schools</t>
  </si>
  <si>
    <t>Summer Schools Program</t>
  </si>
  <si>
    <t>200mln pool of funds available for schools to foster high-quality tutoring and catch-up programs in the summer to offset the pandemic's backlash on education</t>
  </si>
  <si>
    <t>https://www.gov.uk/government/news/flagship-summer-schools-programme-opens-today-to-help-students-recover-lost-learning</t>
  </si>
  <si>
    <t>Super Deduction</t>
  </si>
  <si>
    <t>from 1 April 2021 until 31 March 2023, companies investing in qualifying new plant and machinery assets will be able to claim:
1) 130% super-deduction capital allowance on qualifying plant and machinery investments
2) 50% first-year allowance for qualifying special rate assets</t>
  </si>
  <si>
    <t>https://www.gov.uk/guidance/super-deduction</t>
  </si>
  <si>
    <t>Supplemental appropriations to local councils</t>
  </si>
  <si>
    <t>Provides supplemental funding to local councils to assist them in delivering frontline services and supporting residents.</t>
  </si>
  <si>
    <t>https://www.gov.uk/government/news/government-confirms-allocations-of-1-6-billion-funding-boost-for-councils</t>
  </si>
  <si>
    <t>Supplier Skills Programme</t>
  </si>
  <si>
    <t>Grants of between £500 and £18000, funded 50% by the SME, and 50% by the European Social Fund, available for SMEs in the West Midlands</t>
  </si>
  <si>
    <t>https://www.gov.uk/business-finance-support/the-supplier-skills-programme-ssp</t>
  </si>
  <si>
    <t>Support for disability charities</t>
  </si>
  <si>
    <t>Additional 2.4mn was allocated to be used by disability charities to offset the costs of operations during pandemic</t>
  </si>
  <si>
    <t>https://www.gov.uk/government/news/disability-charities-benefit-from-24-million-fund</t>
  </si>
  <si>
    <t>Support for fisheries</t>
  </si>
  <si>
    <t>£20m to support fisheries in the devolved administrations</t>
  </si>
  <si>
    <t>Support for fishing and aquaculture</t>
  </si>
  <si>
    <t>£10m fund for England's fishing businesses</t>
  </si>
  <si>
    <t>https://www.gov.uk/government/news/government-announces-financial-support-for-englands-fishing-businesses</t>
  </si>
  <si>
    <t>Support for infrastructure and regulatory changes to accommodate shift toward active transport</t>
  </si>
  <si>
    <t>Government increases cycling and walking budget announced at the Spending Review to 338 mln GBP, to accommodate and support the shift toward active travel that has occurred during the pandemic. As the base amount (257 mln GBP) has not been previously noted, 338mln GBP is tracked as a stand alone policy.</t>
  </si>
  <si>
    <t>https://www.gov.uk/government/news/338-million-package-to-further-fuel-active-travel-boom</t>
  </si>
  <si>
    <t>Support for the bus services</t>
  </si>
  <si>
    <t>226.5mln GBP in government funding was allocated to help ensure continued operations of vital services public transport services as COVID-19 restrictions are lifted</t>
  </si>
  <si>
    <t>https://www.gov.uk/government/news/226-million-package-to-support-vital-bus-services</t>
  </si>
  <si>
    <t>Support for the rural economy</t>
  </si>
  <si>
    <t>£1.1bn to support farmers, land managers, and the rural economy</t>
  </si>
  <si>
    <t>Support for Vaccines Manufacturing and Innovation Centre</t>
  </si>
  <si>
    <t>The Vaccines Manufacturing and Innovation Centre (VMIC) has been granted an additional 47.6 mn to support the expansion and acceleration of the programme.</t>
  </si>
  <si>
    <t>https://www.gov.uk/government/news/extra-476-million-for-vaccines-manufacturing-and-innovation-centre</t>
  </si>
  <si>
    <t>24mln GBP was allocated toward regional fund for children's social care, including funding to support unaccompanied minors. The aim of the program is to alleviate the harms occurring to build back better.</t>
  </si>
  <si>
    <t>https://www.gov.uk/government/news/new-recovery-fund-to-tackle-harms-facing-vulnerable-children</t>
  </si>
  <si>
    <t>Support for vulnerable children and young people</t>
  </si>
  <si>
    <t>Provides support to vulnerable children and young people, including support for programs related to adolescent exploitation prevention, domestic abuse support, children in care and mental health support.</t>
  </si>
  <si>
    <t>https://www.gov.uk/government/news/multi-million-support-for-vulnerable-children-during-covid-19</t>
  </si>
  <si>
    <t>Survivor support</t>
  </si>
  <si>
    <t>£76m to support survivors of domestic and sexual abuse, and vulnerable children and families</t>
  </si>
  <si>
    <t>https://www.gov.uk/government/news/emergency-funding-to-support-most-vulnerable-in-society-during-pandemic</t>
  </si>
  <si>
    <t>Sustainable Innovation Fund</t>
  </si>
  <si>
    <t>£200m in funding for innovative ideas and projects led by companies (R&amp;D funding) related to energy efficiency and other climate positive behaviours</t>
  </si>
  <si>
    <t>https://www.gov.uk/government/news/government-unveils-200-million-package-to-help-innovative-businesses-bounce-back</t>
  </si>
  <si>
    <t>T level education facility support</t>
  </si>
  <si>
    <t>50mln GBP is to be invested in colleges, schools and sixth forms delivering T levels across England from 2022 to improve and expand teaching spaces and facilities.</t>
  </si>
  <si>
    <t>https://www.gov.uk/government/news/50-million-to-deliver-world-class-facilities-for-t-level-students</t>
  </si>
  <si>
    <t>T levels delivery support</t>
  </si>
  <si>
    <t>£95m for providers to buy up-to-date facilities and equipment to support delivery of T-Levels</t>
  </si>
  <si>
    <t>Tackling domestic abuse</t>
  </si>
  <si>
    <t>£19m to tackle domestic abuse, including funding for a network of 'Respite Rooms' to support homeless women</t>
  </si>
  <si>
    <t>Tackling Paramilitary Programme</t>
  </si>
  <si>
    <t>£5m to extend the Tackling Paramilitary Programme in 2021-22</t>
  </si>
  <si>
    <t>Tackling rough sleeping</t>
  </si>
  <si>
    <t>£400m to tackle rough sleeping</t>
  </si>
  <si>
    <t>Tampon Tax scrapped</t>
  </si>
  <si>
    <t>5% VAT on tampons scrapped</t>
  </si>
  <si>
    <t>Targeted support for SMEs focusing on research and development</t>
  </si>
  <si>
    <t>Provides targeted support for SMEs focusing on research and development.</t>
  </si>
  <si>
    <t>Taxpayer Protection Taskforce</t>
  </si>
  <si>
    <t>£100m for a Taxpayer Protection Task Force to crack-down on COVID fraud on UK Govt support schemes</t>
  </si>
  <si>
    <t>Test and trace</t>
  </si>
  <si>
    <t>(Running total) £22bn for UK's Test and Trace program so far, £15bn dedicated for the next financial year</t>
  </si>
  <si>
    <t>Test and trace support payments extension</t>
  </si>
  <si>
    <t>Extension of £500 test and trace support payments in England until summer</t>
  </si>
  <si>
    <t>The mortgage guarantee scheme</t>
  </si>
  <si>
    <t>This mortgage guarantee scheme aims to support home-ownership. The funds capped at 3.9bln GBP increase the availability of 95% Loan-to-value mortgage products, enabling more households to access mortgages without the need for prohibitively large deposits. The measure is motivated by the loans shortage and increased premiums due to pandemic.</t>
  </si>
  <si>
    <t>https://assets.publishing.service.gov.uk/government/uploads/system/uploads/attachment_data/file/965665/210301_Budget_Supplementary_Doc_-_mortgage_guarantee_scheme.pdf</t>
  </si>
  <si>
    <t>Top-up grant for businesses</t>
  </si>
  <si>
    <t>Retail, hospitality and leisure businesses receive grants worth up to £9000 per property</t>
  </si>
  <si>
    <t>Capital grants of up to £200k to tourism offerings in Northern Ireland</t>
  </si>
  <si>
    <t>https://www.economy-ni.gov.uk/news/minister-launches-experience-development-programme-tourism-providers</t>
  </si>
  <si>
    <t>Towns Fund</t>
  </si>
  <si>
    <t>Over £1bn for 45 towns in England to support long-term economic and social regeneration as well as immediate recovery from COVID-19</t>
  </si>
  <si>
    <t>Traineeships funding</t>
  </si>
  <si>
    <t>£126m for 40,000 more traineeships in England, funding work placements and training for 16-24 year olds</t>
  </si>
  <si>
    <t>Transforming Cities Fund</t>
  </si>
  <si>
    <t>Major investment for local transport priorities in English cities</t>
  </si>
  <si>
    <t>Transport investment</t>
  </si>
  <si>
    <t>£58bn for road and rail across the country</t>
  </si>
  <si>
    <t>£1.7bn for local roads maintenance and upgrades</t>
  </si>
  <si>
    <t>Transport link protection</t>
  </si>
  <si>
    <t>Emergency fund of £10.5m to support lifeline transport links to Isle of Wight and Isle of Scilly</t>
  </si>
  <si>
    <t>https://www.gov.uk/government/news/emergency-fund-of-up-to-105-million-to-support-lifeline-transport-links-to-the-isle-of-wight-and-the-isles-of-scilly</t>
  </si>
  <si>
    <t>Transport network support</t>
  </si>
  <si>
    <t>(Running total) £12.8bn for country's transport network, including £8bn for rail</t>
  </si>
  <si>
    <t>(Running total) £12.8bn for country's transport network, including £4.8bn for buses, light rail, cycling, and TfL</t>
  </si>
  <si>
    <t>Tube support</t>
  </si>
  <si>
    <t>£1.6bn to keep tube running, granted to TfL</t>
  </si>
  <si>
    <t>https://www.gov.uk/government/news/government-grants-transport-for-london-funding-package</t>
  </si>
  <si>
    <t>Tutoring schemes</t>
  </si>
  <si>
    <t>£200m to fund a £83m expansion of the National Tutoring Programme, a £102m extension of the 16-19 Tuition Fund, and £18m to support early years language development</t>
  </si>
  <si>
    <t>UK aerospace green R&amp;D funding</t>
  </si>
  <si>
    <t>£200m public funding and £200m private sector funding to develop high-performance engines, etc. to reduce fuel consumption and green the aerospace sector.</t>
  </si>
  <si>
    <t>https://www.gov.uk/government/news/uk-aerospace-sector-to-benefit-from-400-million-funding-to-go-green</t>
  </si>
  <si>
    <t>UK Community Renewal Fund</t>
  </si>
  <si>
    <t>220 mln GBP fund targeting local communities to spur innovative projects and substitute for the EU funds. The measure aims to stimulate recovery from COVID-19 pandemic economic backlash.</t>
  </si>
  <si>
    <t>https://www.gov.uk/government/publications/uk-community-renewal-fund-prospectus/uk-community-renewal-fund-prospectus-2021-22#annex-a-glossary-of-terms</t>
  </si>
  <si>
    <t>UK Infrastructure Bank</t>
  </si>
  <si>
    <t>(50% of funding allocated to this archetype) Commencing on the 17th of June, UK Infrastructure Bank will begin the lending action. The goal of this measure is to help tackle climate change, particularly meeting our net zero emissions target by 2050;
and support regional and local economic growth through better connectedness, opportunities for new jobs and higher levels of productivity. The Bank will have 22 bln GBP of financial capacity to deliver on its objectives. This consists of 12 bln GBP of equity and debt capital and the ability to issue 10bln GBP of guarantees. It draws capital from the HM Treasury. The HM Treasury capital allocated to this initiative is 12 bln GBP ( 5bln GBP of equity, 7bln GBP of debt).</t>
  </si>
  <si>
    <t>https://assets.publishing.service.gov.uk/government/uploads/system/uploads/attachment_data/file/994535/UKIB_Policy_Design.pdf;https://www.gov.uk/government/news/uk-infrastructure-bank-opens-for-business</t>
  </si>
  <si>
    <t>Commencing on the 17th of June, UK Infrastructure Bank will begin the lending action. The goal of this measure is to help tackle climate change, particularly meeting our net zero emissions target by 2050;
and support regional and local economic growth through better connectedness, opportunities for new jobs and higher levels of productivity. The Bank will have 22 bln GBP of financial capacity to deliver on its objectives. This consists of 12 bln GBP of equity and debt capital and the ability to issue 10bln GBP of guarantees. It draws capital from the HM Treasury. The HM Treasury capital allocated to this initiative is 12 bln GBP ( 5bln GBP of equity, 7bln GBP of debt, 50% of funding allocated to this archetype)</t>
  </si>
  <si>
    <t>ULEV incentives</t>
  </si>
  <si>
    <t>£582m in grants for those buying zero or UL EVs to make them cheaper and incentives the transition</t>
  </si>
  <si>
    <t>Universal Credit temporary uplift</t>
  </si>
  <si>
    <t>Universal Credit rises temporarily by £20 per week per claimant</t>
  </si>
  <si>
    <t>https://www.disabilityrightsuk.org/news/2020/september/universal-credit-will-be-cut-%C2%A320-week-april-2021-0</t>
  </si>
  <si>
    <t>Universal Credit uplift extension</t>
  </si>
  <si>
    <t>Extension of £20 per week Universal Credit in Great Britain by six-months</t>
  </si>
  <si>
    <t>University research support</t>
  </si>
  <si>
    <t>£100m of public funding brought forward to help protect vital university research activities</t>
  </si>
  <si>
    <t>https://www.gov.uk/government/news/government-support-package-for-universities-and-students</t>
  </si>
  <si>
    <t>£280m in funding for research in UK universities</t>
  </si>
  <si>
    <t>https://www.gov.uk/government/publications/support-for-university-research-and-innovation-during-coronavirus-covid-19</t>
  </si>
  <si>
    <t>Government grants and long-term low interest loans will cover up to 80% of UK universities' income losses caused by an expected decline in international students</t>
  </si>
  <si>
    <t>Vaccine combination effectiveness testing</t>
  </si>
  <si>
    <t>£22m for a world-leading study to test the effectiveness of combinations of COVID-19 vaccines, and a study assessing the effectiveness of a third dose of vaccine</t>
  </si>
  <si>
    <t>Vaccine development and procurement</t>
  </si>
  <si>
    <t>(Running total) £6bn to support the development and procurement of a vaccine - total funds set aside</t>
  </si>
  <si>
    <t>Vaccine programme funding boost</t>
  </si>
  <si>
    <t>£84m in research grants for researchers working on coronavirus vaccine</t>
  </si>
  <si>
    <t>https://www.gov.uk/government/news/funding-and-manufacturing-boost-for-uk-vaccine-programme</t>
  </si>
  <si>
    <t>Vaccine rollout funding</t>
  </si>
  <si>
    <t>£1.65 billion cash injection for the COVID-19 vaccination rollout</t>
  </si>
  <si>
    <t>Vaccine testing capacity</t>
  </si>
  <si>
    <t>£28m to increase vaccine testing, such as for clinical trials and acquiring samples of new variants of COVID-19</t>
  </si>
  <si>
    <t>VAT cut for hospitality extension</t>
  </si>
  <si>
    <t>Cut in VAT to 5% for hospitality, accommodation and attractions extended until end of September, and a 12.5% rate for a further six months until 31 March 2022</t>
  </si>
  <si>
    <t>VAT deferral 'New Payment Scheme'</t>
  </si>
  <si>
    <t>Businesses who deferred VAT due in March to June 2020 can spread their payments over financial year 2021-2022. This delivered a cash injection of £30bn at the time.</t>
  </si>
  <si>
    <t>Veteran support</t>
  </si>
  <si>
    <t>£10m to support veterans with mental health needs across UK</t>
  </si>
  <si>
    <t>Vital rail services continuation fund</t>
  </si>
  <si>
    <t>£3.5 billion to ensure vital rail services continue to operate now and, in the future, for those who rely upon them for essential journeys</t>
  </si>
  <si>
    <t>Waiver of custom duties on medical imports</t>
  </si>
  <si>
    <t>Waives VATs and custom duties on medical equipment arriving from outside the EU until 31 July, 2020.</t>
  </si>
  <si>
    <t>https://www.gov.uk/government/news/chancellor-waives-duties-and-vat-on-vital-medical-imports</t>
  </si>
  <si>
    <t>Working Tax Credit claimants one-off payment</t>
  </si>
  <si>
    <t>A one-off payment of £500 to eligible Working Tax claimants across the UK</t>
  </si>
  <si>
    <t>Zero emissions buses (ZEBRA scheme)</t>
  </si>
  <si>
    <t>£120m for zero emission buses in 2021-2022, to deliver 800 buses</t>
  </si>
  <si>
    <t>United KIngdom</t>
  </si>
  <si>
    <t>Future Fund</t>
  </si>
  <si>
    <t>Future Fund has been noted two times as a stand alone (base measure and extension). As of the 20/07 the total value of the scheme exceeded the total value noted by 225mln GBP. Thus the remaining value is noted here.</t>
  </si>
  <si>
    <t>United States</t>
  </si>
  <si>
    <t>$600 stimulus checks</t>
  </si>
  <si>
    <t>https://www.congress.gov/bill/116th-congress/house-bill/138</t>
  </si>
  <si>
    <t>Coronavirus Response and Relief Supplemental Appropriations Act of 2021</t>
  </si>
  <si>
    <t>Abandoned hard rock mine reclamation</t>
  </si>
  <si>
    <t>Grants will be made available for the decommissioning, assessment, and reclamation of hard rock mines in order to protect surface structures and public health, and prevent environmental damage as a result of leakages or contamination.</t>
  </si>
  <si>
    <t>https://www.congress.gov/117/bills/hr3684/BILLS-117hr3684enr.pdf</t>
  </si>
  <si>
    <t>Infrastructure Investment and Jobs Act of 2021 (H.R. 3684)</t>
  </si>
  <si>
    <t>SEC 40704 (p1760)</t>
  </si>
  <si>
    <t>Abandoned mine reclamation fund</t>
  </si>
  <si>
    <t>Record funding provided to the Abandoned mine reclamation fund for States and Indian Tribes to rehabilitate land</t>
  </si>
  <si>
    <t>SEC 40701</t>
  </si>
  <si>
    <t>Active transportation infrastructure investment program</t>
  </si>
  <si>
    <t>Competitive grant program to invest in active transportation infrastructure for walking and cycling, and integrate them with public transportation services.</t>
  </si>
  <si>
    <t>SEC 11529 (p. 478)</t>
  </si>
  <si>
    <t>Additional Assistance for Snap Online Purchasing and Technology Improvements</t>
  </si>
  <si>
    <t>USD0.025 billion to make technological improvements to improve online purchasing in SNAP; to modernize electronic benefit transfer technology; to support mobile technologies; to provide technical assistance to educate retailers on the use of online platforms for SNAP.</t>
  </si>
  <si>
    <t>https://www.congress.gov/bill/117th-congress/house-bill/1319/text</t>
  </si>
  <si>
    <t>American Rescue Plan Act of 2021</t>
  </si>
  <si>
    <t>Title 1, Subtitle B, 1102</t>
  </si>
  <si>
    <t>Additional Enhanced Benefits under the Railroad Unemployment Insurance Act</t>
  </si>
  <si>
    <t>Extension of the scheme of paying USD1,200 in recovery benefit to unemployed railroad workers under Section 2 of the Railroad Unemployment Insurance Act (45 U.S.C. 352(a)(5)(A)). Making workers made redundant before 6th September 2021 eligible (previously 14th March 2021).</t>
  </si>
  <si>
    <t>Title 2, Subtitle J, 2901</t>
  </si>
  <si>
    <t>Additional funding for aging and disability services programs</t>
  </si>
  <si>
    <t>Amendment of Social Security Act (42 U.S.C 1397-1397 h). Additional funding amounting to 0,276 bn is provided. 0,088 bn for programs carrying out Subtitle B from SSA, being programs to support the elders in from of long-term care, adult protective services functions and grant programs, long-term care ombudsman program grants and training and administrative activities to monitor workings of these programs in 2021. 0,188 bn is allocated to the aforementioned programs in 2022. The aforementioned funds will be allocated in between programs, with part of the funds reserved for grant programs for elders.</t>
  </si>
  <si>
    <t>Title 9, Committee on Finance, Subtitle D, 9301</t>
  </si>
  <si>
    <t>Additional Funding for Nutrition Assistance Programs: Commonwealth of Northern Mariana</t>
  </si>
  <si>
    <t>USD0.03 billion to provide grants to the Commonwealth of Northern Mariana Islands for nutrition assistance.</t>
  </si>
  <si>
    <t>Title 1, Subtitle B, 1103, 2</t>
  </si>
  <si>
    <t>Additional Funding for Nutrition Assistance Programs: Puerto Rico &amp; American Samoa</t>
  </si>
  <si>
    <t>USD1 billion to provide grants to Puerto Rico and American Samoa for nutrition assistance.</t>
  </si>
  <si>
    <t>Additional funding for states to develop strategies to keep ill and injured workers in the workforce</t>
  </si>
  <si>
    <t>The U.S. Department of Labour today announced the award of five grants totalling more than $103 million to five state agencies to continue and expand pilot projects to help newly injured and ill workers remain in the workforce.</t>
  </si>
  <si>
    <t>https://www.dol.gov/newsroom/releases/odep/odep20210428</t>
  </si>
  <si>
    <t>Additional Funding for the Family Violence Prevention and Services Act</t>
  </si>
  <si>
    <t>USD200 million is allocated in additional funding for the Family Violence Prevention and Services Act. Of this, USD180 million is allocated to carry out sections 301 through 312 (more details in Section 2204), USD 18 million to carry out section 309, and USD2 million to carry out section 313 (of which, USD1 million shall be allocated to support Indian communities).</t>
  </si>
  <si>
    <t>Title 2, Subtitle C, 2204, (a.d.1/2/3)</t>
  </si>
  <si>
    <t>Additional funding for the Reemployment Services and Eligibility Assessments program</t>
  </si>
  <si>
    <t>The U.S. Department of Labour has awarded more than $146 million to workforce agencies in 48 states, Puerto Rico, the U.S. Virgin Islands and the District of Columbia to operate their Reemployment Services and Eligibility Assessments programs.</t>
  </si>
  <si>
    <t>https://www.dol.gov/newsroom/releases/eta/eta20210421</t>
  </si>
  <si>
    <t>Additional health care provider grants</t>
  </si>
  <si>
    <t>https://www.congress.gov/bill/116th-congress/house-bill/149</t>
  </si>
  <si>
    <t>Additional Incremental Authorisations</t>
  </si>
  <si>
    <t>Other authorisations not covered elsewhere.</t>
  </si>
  <si>
    <t>SEC 30017</t>
  </si>
  <si>
    <t>Additional Support for MedicAid Home and Community-Based Services During the COVID-19 Emergency</t>
  </si>
  <si>
    <t>Not including section 1905(b) of the Social Security Act (42 U.S.C. 1396d(b)) or section 1905(ff), in the case of a State that meets the HCBS program requirements under subsection (b), the Federal medical assistance percentage determined for the State under section 1905(b) of such Act (or, if applicable, under section 1905(ff)) and, if applicable, increased under subsection (y), (z), (aa), or (ii) of section 1905 of such Act (42 U.S.C. 1396d), section 1915(k) of such Act (42 U.S.C. 1396n(k)), or section 6008(a) of the Families First Coronavirus Response Act (Public Law 116–127), shall be increased by 10% with respect to expenditures of the State under the State Medicaid program for home and community-based services (as defined in paragraph (2)(B)) that are provided during the HCBS program improvement period (as defined in paragraph (2)(A)). In no case may the application of the previous sentence result in the Federal medical assistance percentage determined for a State being more than 95 percent with respect to such expenditures. Any payment made to Puerto Rico, the Virgin Islands, Guam, the Northern Mariana Islands, or American Samoa for expenditures on medical assistance that are subject to the Federal medical assistance percentage increase specified under the first sentence of this paragraph shall not be taken into account for purposes of applying payment limits under subsections (f) and (g) of section 1108 of the Social Security Act (42 U.S.C. 1308).</t>
  </si>
  <si>
    <t>Title 9, Committee on Finance, Subtitle J, 9817</t>
  </si>
  <si>
    <t>Administrative Costs (technical &amp; research) for Section 2201/2202</t>
  </si>
  <si>
    <t>USD35 million allocated for the costs of providing technical assistance and conducting research and for the administrative costs to carry out Section 2201 (this section) and Section 2202 of Subtitle C—Human Services And Community Supports.</t>
  </si>
  <si>
    <t>Title 2, Subtitle C, 2201, b</t>
  </si>
  <si>
    <t>Administrative Costs for Section 2204</t>
  </si>
  <si>
    <t>USD2.5 million is being allocated towards administrative costs that are a result of carrying out the "Grants To Support Culturally Specific Populations" and "Grants To Support Survivors Of Sexual Assault"</t>
  </si>
  <si>
    <t>Title 2, Subtitle C, 2204. e</t>
  </si>
  <si>
    <t>Administrative Costs for Section 2206</t>
  </si>
  <si>
    <t>USD73 million shall be used for the Corporation for National and Community Service for administrative expenses to carry out programs and activities funded by Section 2206.</t>
  </si>
  <si>
    <t>Title 2, Subtitle C, 2206, b6</t>
  </si>
  <si>
    <t>Administrative costs of carrying out the child tax credit</t>
  </si>
  <si>
    <t>16,2 mln for expenses for the Bureau of the Fiscal Services to carry out the child tax credit measure</t>
  </si>
  <si>
    <t>Title 9, Committee on Finance, Subtitle G, Part 2, 9611</t>
  </si>
  <si>
    <t>Administrative costs of recovery rebates to individuals</t>
  </si>
  <si>
    <t>15 mln for Bureau of the Fiscal Service and Treasury Inspector General for Tax Administration to carry out the recovery rebates to individuals as described in Subtitle G Part 1 (here 9601)</t>
  </si>
  <si>
    <t>Title 9, Committee on Finance, Subtitle G, Part 1, 9601</t>
  </si>
  <si>
    <t>Advanced drinking water technologies</t>
  </si>
  <si>
    <t>Funding for the development of advanced drinking water technologies, which could enhance the treatment, monitoring and safety of drinking water, or cybersecurity of infrastructure.</t>
  </si>
  <si>
    <t>SEC 50112 (p1921)</t>
  </si>
  <si>
    <t>Advanced energy manufacturing and recycling grant program</t>
  </si>
  <si>
    <t>Grants will be made available for advanced energy projects that will reduce greenhouse gas emissions in the generation process, provide domestic employment particularly to low-income workers, and have commercial applications that reduce the cost or carbon footprint of energy.</t>
  </si>
  <si>
    <t>SEC 40209 (p1447)</t>
  </si>
  <si>
    <t>Advanced reactor demonstration program</t>
  </si>
  <si>
    <t>Funding released for the Advanced Reactor Demonstration Program, which provides grants to entities developing feasible designs for advanced nuclear reactors in energy generation.</t>
  </si>
  <si>
    <t>SEC 41002 (p1851)</t>
  </si>
  <si>
    <t>Advances on emergency business loans</t>
  </si>
  <si>
    <t>Provides advances on emergency economic injury disaster loans (EIDL) made in response to COVID-19.</t>
  </si>
  <si>
    <t>https://www.congress.gov/bill/116th-congress/house-bill/266</t>
  </si>
  <si>
    <t>H.R. 266, Paycheck Protection Program and Health Care Enhancement Act</t>
  </si>
  <si>
    <t>Division A, Sec. 101</t>
  </si>
  <si>
    <t>Affordable connectivity program</t>
  </si>
  <si>
    <t>Program to provide subsidies and improved infrastructure to ensure internet connectivity is affordable for disadvantaged groups and areas.</t>
  </si>
  <si>
    <t>SEC 60502</t>
  </si>
  <si>
    <t>AFG and Safer Program Funding</t>
  </si>
  <si>
    <t>To be available until 30/09/2025, appropriated to the Federal Emergency Management Agency for fiscal year 2021: $100M to assist firefighter grants, and $200M for staffing for adequate fire and emergency response grants.</t>
  </si>
  <si>
    <t>Title 4, 4013</t>
  </si>
  <si>
    <t>𝜏4</t>
  </si>
  <si>
    <t>Aging Infrastructure account</t>
  </si>
  <si>
    <t>Major rehabilitation and replacement of water infrastructure including dams</t>
  </si>
  <si>
    <t>SEC 40901</t>
  </si>
  <si>
    <t>Airport grants</t>
  </si>
  <si>
    <t>https://www.congress.gov/bill/116th-congress/house-bill/157</t>
  </si>
  <si>
    <t>Airport infrastructure grants</t>
  </si>
  <si>
    <t>Additional funding for grants to construct and upgrade national airport infrastructure</t>
  </si>
  <si>
    <t>p. 2609</t>
  </si>
  <si>
    <t>Airport terminal program</t>
  </si>
  <si>
    <t>Competitive grants for the improvement of ageing airport terminal facilities.</t>
  </si>
  <si>
    <t>p. 2614</t>
  </si>
  <si>
    <t>All Stations Accessibility Program</t>
  </si>
  <si>
    <t>Funding to improve the accessibility of railway and bus stations to individuals with disabilities.</t>
  </si>
  <si>
    <t>p. 2667</t>
  </si>
  <si>
    <t>Amendments to State Energy Programs to promote net zero emissions goals</t>
  </si>
  <si>
    <t>Funding will be provided to state energy programs to increase energy efficiency, and reduce carbon emissions through the use of alternative fuels, and electrification of state vehicles, taxis and ridesharing services, mass transit, school transport, ferries and HGVs</t>
  </si>
  <si>
    <t>SEC 40109 (p1362)</t>
  </si>
  <si>
    <t>American Indian, Native Hawaiian and Alaska Native Education: Awards for Organisations Eligible for Grants</t>
  </si>
  <si>
    <t>In addition to amounts otherwise available, there is appropriated to the Department of Education for fiscal year 2021, out of any money in the Treasury not otherwise appropriated, $190,000,000, to remain available until expended, for awards, which shall be determined by the Secretary of Education not more than 180 calendar days after the date of enactment of this Act. Of this, $85,000,000 shall be for awards to entities eligible to receive grants under section 6205(a)(1) of the Elementary and Secondary Education Act of 1965 (20 U.S.C. 7515(a)(1)) for activities authorized under section 6205(a)(3) of the Elementary and Secondary Education Act of 1965 (20 U.S.C. 7515(a)(3)).</t>
  </si>
  <si>
    <t>Title 11, Committee on Indian Affairs, Sec.11006, 2</t>
  </si>
  <si>
    <t>American Indian, Native Hawaiian and Alaska Native Education: Awards for Organisations Eligible for Grants (2)</t>
  </si>
  <si>
    <t>In addition to amounts otherwise available, there is appropriated to the Department of Education for fiscal year 2021, out of any money in the Treasury not otherwise appropriated, $190,000,000, to remain available until expended, for awards, which shall be determined by the Secretary of Education not more than 180 calendar days after the date of enactment of this Act. Of this, $85,000,000 shall be for awards to entities eligible to receive grants under section 6304(a)(1) of the Elementary and Secondary Education Act of 1965 (20 U.S.C. 7544(a)(1)) for activities authorized under section 6304(a)(2–3) of the Elementary and Secondary Education Act of 1965 (20 U.S.C. 7544(a)(2–3)) and other related activities.</t>
  </si>
  <si>
    <t>Title 11, Committee on Indian Affairs, Sec.11006, 3</t>
  </si>
  <si>
    <t>American Indian, Native Hawaiian and Alaska Native Education: Awards for Tribal Education Agencies</t>
  </si>
  <si>
    <t>In addition to amounts otherwise available, there is appropriated to the Department of Education for fiscal year 2021, out of any money in the Treasury not otherwise appropriated, $190,000,000, to remain available until expended, for awards, which shall be determined by the Secretary of Education not more than 180 calendar days after the date of enactment of this Act. Of this, $20,000,000 shall be for awards for Tribal education agencies for activities authorized under section 6121(c) of the Elementary and Secondary Education Act of 1965 (20 U.S.C. 7441(c)).</t>
  </si>
  <si>
    <t>Title 11, Committee on Indian Affairs, Sec.11006, 1</t>
  </si>
  <si>
    <t>AmeriCorps State and National Funding</t>
  </si>
  <si>
    <t>USD 620 million will be used for AmeriCorps State and National. This includes increasing the living allowances of participants in national service programs, making funding adjustments to existing awards, and awarding new awards to entities, etc. This funding will aim to prioritise entities serving communities disproportionately impacted by COVID–19 and take into account the diversity of communities and participants served by such entities, including racial, ethnic, socioeconomic, linguistic, or geographic diversity.</t>
  </si>
  <si>
    <t>Title 2, Subtitle C, 2206, b1</t>
  </si>
  <si>
    <t>AmeriCorps Vista</t>
  </si>
  <si>
    <t>USD80 million shall be used for the purposes described in section 101 of the Domestic Volunteer Service Act of 1973 (42 U.S.C. 4951), including to increase the living allowances of volunteers, described in section 105(b) of the Domestic Volunteer Service Act of 1973 (42 U.S.C. 4955(b)).</t>
  </si>
  <si>
    <t>Title 2, Subtitle C, 2206, b4</t>
  </si>
  <si>
    <t>Amtrak daily long-distance service study</t>
  </si>
  <si>
    <t>Study to evaluate options for improving and increasing the frequency of intercity rail passenger services that are not operating on a daily basis</t>
  </si>
  <si>
    <t>SEC22214 (p. 745)</t>
  </si>
  <si>
    <t>Amtrak Funding</t>
  </si>
  <si>
    <t>https://www.congress.gov/bill/116th-congress/house-bill/158</t>
  </si>
  <si>
    <t>Appalachian Development Highway System</t>
  </si>
  <si>
    <t>Additional funding for the construction of the Appalachian Highway System program</t>
  </si>
  <si>
    <t>p. 2639</t>
  </si>
  <si>
    <t>Appalachian Regional Commission</t>
  </si>
  <si>
    <t>Funding for the Appalachian Regional Commission to provide projects that improve rural broadband access and develop plans for a regional energy hub.</t>
  </si>
  <si>
    <t>SEC 11506</t>
  </si>
  <si>
    <t>Appropriated for the Federal Citizen Services Fund</t>
  </si>
  <si>
    <t>To be available until 30/09/2024, appropriated to the General Services Administration for fiscal year 2021, for the purposes of the Federal Citizen Services Fund.</t>
  </si>
  <si>
    <t>Title 4, 4012</t>
  </si>
  <si>
    <t>Appropriation for the Technology Modernization Fund</t>
  </si>
  <si>
    <t>To be available 30/09/2025, appropriated to the General Services Administration for fiscal year 2021, for the purposes of the Technology Modernization Fund.</t>
  </si>
  <si>
    <t>Title 4, 4011</t>
  </si>
  <si>
    <t>Appropriation for the United States Digital Service</t>
  </si>
  <si>
    <t>To be available until 30/09/2024, appropriated for fiscal year 2021, for the Service.</t>
  </si>
  <si>
    <t>Title 4, 4010</t>
  </si>
  <si>
    <t>Aquatic ecosystem restoration and protection projects</t>
  </si>
  <si>
    <t>Funding for the design and construction of aquatic ecosystem restoration projects, including for endangered species recovery in the Colorado River Basin</t>
  </si>
  <si>
    <t>SEC 40901 (p1824)</t>
  </si>
  <si>
    <t>Aquatic ecosystems - corps of engineers</t>
  </si>
  <si>
    <t>Aquatic ecosystem restoration</t>
  </si>
  <si>
    <t>Asset concessions</t>
  </si>
  <si>
    <t>Program to provide expert assistance and grants for programs that enhance the capacity of public bodies to enter into public-private partnerships where the private actor could play a larger role, including through asset concessions.</t>
  </si>
  <si>
    <t>SEC 71001</t>
  </si>
  <si>
    <t>Assisting federal facilities with energy conservation technology grant program</t>
  </si>
  <si>
    <t>Grants will be made available to federal facilities to improve their energy-efficiency, conserve energy use and implement renewable energy technologies.</t>
  </si>
  <si>
    <t>SEC 40554 (p1719)</t>
  </si>
  <si>
    <t>Bankruptcy eligibility threshold increase</t>
  </si>
  <si>
    <t>Increases the eligibility thresholds for filing for bankruptcy under Chap. 11 to businesses with less than $7,500,000 in debt.</t>
  </si>
  <si>
    <t>https://www.congress.gov/bill/116th-congress/house-bill/748/text ; https://www.venable.com/-/media/files/publications/2020/cleancaresactalertrevised327208pm.pdf?la=en&amp;hash=075EA1C038969AD54F9779FAB1C82894CC3B6D102</t>
  </si>
  <si>
    <t>H.R. 748 (Sec. 1113)</t>
  </si>
  <si>
    <t>Battery and critical mineral recycling grants</t>
  </si>
  <si>
    <t>Grants will be made available for projects that explore new, viable ways of recycling and recovering materials and minerals within batteries, and designing batteries so that their components can easily be recovered and safely disposed of. Includes battery collection and retailer return programs.</t>
  </si>
  <si>
    <t>SEC 40207 (p1425)</t>
  </si>
  <si>
    <t>Battery manufacturing and recycling grants</t>
  </si>
  <si>
    <t>Grants for firms to create, expand and upgrade facilities for the manufacturing and recycling of advanced batteries, to support the domestic supply chain.</t>
  </si>
  <si>
    <t>SEC 40207 (p1419)</t>
  </si>
  <si>
    <t>Battery processing and manufacturing</t>
  </si>
  <si>
    <t>Grants of not more than $100m per firm will be provided to the battery materials and processing industry to ensure that North America has a viable battery supply chain. The grants will enable construction of manufacturing and processing facilities, and extraction and processing of required materials.</t>
  </si>
  <si>
    <t>SEC 40207 (p1412)</t>
  </si>
  <si>
    <t>Best practices for battery recycling and labelling guidelines</t>
  </si>
  <si>
    <t>Establishes a division within the EPA to promote battery recycling and authorises the EPA to award grants to increase battery recycling</t>
  </si>
  <si>
    <t>Sec. 70401</t>
  </si>
  <si>
    <t>Borrowing authority for the United States Postal Service</t>
  </si>
  <si>
    <t>Provides up to $10 billion in borrowing authority to the Postal Service if it determines that it cannot fund its operating expenses without borrowing money due to the COVID-19 crisis.</t>
  </si>
  <si>
    <t>https://www.congress.gov/bill/116th-congress/house-bill/748/text ; https://www.venable.com/-/media/files/publications/2020/cleancaresactalertrevised327208pm.pdf?la=en&amp;hash=075EA1C038969AD54F9779FAB1C82894CC3B6D141</t>
  </si>
  <si>
    <t>H.R. 748 (Sec. 6001)</t>
  </si>
  <si>
    <t>Bridge infrastructure funding</t>
  </si>
  <si>
    <t>Funding for projects that rehabilitate, extend the life of, renovate or upgrade existing bridge infrastructure.</t>
  </si>
  <si>
    <t>p. 2619</t>
  </si>
  <si>
    <t>Bridge investment program - SEC funding (from Highway Trust Fund)</t>
  </si>
  <si>
    <t>Program for the replacement, restoration or rehabilitation of road, rail and other bridges.</t>
  </si>
  <si>
    <t>SEC 11101</t>
  </si>
  <si>
    <t>Bridge investment program - Section J funding</t>
  </si>
  <si>
    <t>SEC 11118</t>
  </si>
  <si>
    <t>Broadband deployment locations map</t>
  </si>
  <si>
    <t>Mapping unserved but serviceable locations for broadband</t>
  </si>
  <si>
    <t>SEC60105</t>
  </si>
  <si>
    <t>Broadband grants and investment</t>
  </si>
  <si>
    <t>https://www.congress.gov/bill/116th-congress/house-bill/163</t>
  </si>
  <si>
    <t>Brownfields Activities</t>
  </si>
  <si>
    <t>Land revitalisation and clean up</t>
  </si>
  <si>
    <t>Bureau of Indian Affairs Road Maintenance Program</t>
  </si>
  <si>
    <t>Additional funding for the maintenance of roads on tribal land.</t>
  </si>
  <si>
    <t>SEC 14005</t>
  </si>
  <si>
    <t>Bureau of Indian Affairs: Federal Administrative Costs and Oversight</t>
  </si>
  <si>
    <t>$900,000,000 to remain available until expended, pursuant to the Snyder Act (25 U.S.C. 13). Of this, $7,500,000 shall be for related Federal administrative costs and oversight.</t>
  </si>
  <si>
    <t>Title 11, Committee on Indian Affairs, Sec.11002, a3</t>
  </si>
  <si>
    <t>Bureau of Indian Affairs: Potable Water</t>
  </si>
  <si>
    <t>In addition to amounts otherwise made available, there is appropriated for fiscal year 2021, out of any money in the Treasury not otherwise appropriated, $900,000,000 to remain available until expended, pursuant to the Snyder Act (25 U.S.C. 13). Of this, $20,000,000 shall be to provide and deliver potable water.</t>
  </si>
  <si>
    <t>Title 11, Committee on Indian Affairs, Sec.11002, a4</t>
  </si>
  <si>
    <t>Bureau of Indian Affairs: Tribal Government Services and More</t>
  </si>
  <si>
    <t xml:space="preserve">In addition to amounts otherwise made available, there is appropriated for fiscal year 2021, out of any money in the Treasury not otherwise appropriated, $900,000,000 to remain available until expended, pursuant to the Snyder Act (25 U.S.C. 13). Of this, $772,500,000 shall be for Tribal government services, public safety and justice, social services, child welfare assistance, and for other related expenses. 
</t>
  </si>
  <si>
    <t>Title 11, Committee on Indian Affairs, Sec.11002, a2</t>
  </si>
  <si>
    <t>Bureau of Indian Affairs: Tribal Housing Improvement</t>
  </si>
  <si>
    <t>In addition to amounts otherwise made available, there is appropriated for fiscal year 2021, out of any money in the Treasury not otherwise appropriated, $900,000,000 to remain available until expended, pursuant to the Snyder Act (25 U.S.C. 13). Of this, $100,000,000 shall be for Tribal housing improvement.</t>
  </si>
  <si>
    <t>Title 11, Committee on Indian Affairs, Sec.11002, a1</t>
  </si>
  <si>
    <t>Bureau of Indian Education</t>
  </si>
  <si>
    <t>In addition to amounts otherwise available, there is appropriated to the Bureau of Indian Education for fiscal year 2021, out of any money in the Treasury not otherwise appropriated, $850,000,000, to remain available until expended, to be allocated by the Director of the Bureau of Indian Education not more than 45 calendar days after the date of enactment of this Act, for programs or activities operated or funded by the Bureau of Indian Education, for Bureau-funded schools (as defined in section 1141(3) of the Education Amendments of 1978 (25 U.S.C. 2021(3)), and for Tribal Colleges or Universities (as defined in section 316(b)(3) of the Higher Education Act of 1965 (20 U.S.C. 1059c(b)(3))).</t>
  </si>
  <si>
    <t>Title 11, Committee on Indian Affairs, Sec.11005</t>
  </si>
  <si>
    <t>Bureau of Transportation Statistics</t>
  </si>
  <si>
    <t>Additional funding for transportation data collection and analysis.</t>
  </si>
  <si>
    <t>SEC 25004</t>
  </si>
  <si>
    <t>Bus facilities and low/no-emission grants</t>
  </si>
  <si>
    <t>Grants for research into, and deployment of, modernised bus facilities and low-emission buses.</t>
  </si>
  <si>
    <t>Bus facilities program</t>
  </si>
  <si>
    <t>Grants for improvements to bus transportation facilities and vehicles, including improved service provision and reduced environmental impact.</t>
  </si>
  <si>
    <t>Bus testing facilities</t>
  </si>
  <si>
    <t>Additional funding for testing of new bus models, including low-emission models.</t>
  </si>
  <si>
    <t>SEC 30008</t>
  </si>
  <si>
    <t>Capital Improvement and Maintenance</t>
  </si>
  <si>
    <t>Legacy road / trail remediation program and construction of temporary roads / trails for forest restoration and management.</t>
  </si>
  <si>
    <t>Capital Investment Grants</t>
  </si>
  <si>
    <t>For public transit / transportation</t>
  </si>
  <si>
    <t>Carbon capture large-scale pilot projects</t>
  </si>
  <si>
    <t>Funding released for several large-scale carbon capture pilot programs and demonstration projects, which aim to remove anthropogenic carbon dioxide either from the atmosphere or at the point of emission.</t>
  </si>
  <si>
    <t>SEC 41004 (p1854)</t>
  </si>
  <si>
    <t>Carbon capture technology program</t>
  </si>
  <si>
    <t>Funding for front-end engineering programs to develop carbon transport infrastructure to assist in deploying carbon capture technology.</t>
  </si>
  <si>
    <t>SEC 40303 (p1481)</t>
  </si>
  <si>
    <t>Carbon dioxide transportation infrastructure finance and innovation</t>
  </si>
  <si>
    <t>Loans will be made available to carbon transport infrastructure programs that: are large capacity, demonstrate demand for use in carbon capture efforts both from ambient air and anthropogenic sources, and do not have a negative impact on the environment.</t>
  </si>
  <si>
    <t>SEC 40304 (p1482)</t>
  </si>
  <si>
    <t>Carbon reduction program</t>
  </si>
  <si>
    <t>Grants and studies for port electrification, port efficiency improvements, and measures to reduce truck idling at port facilities with the goal of reducing emissions at ports</t>
  </si>
  <si>
    <t>SEC 11403 (p. 323)</t>
  </si>
  <si>
    <t>Carbon removal - regional direct air capture hubs</t>
  </si>
  <si>
    <t>Funding for the development of 4 regional direct air capture hubs, that have the ability to sequester and utilise large volumes of carbon dioxide from the atmosphere.</t>
  </si>
  <si>
    <t>SEC 40308 (p1521)</t>
  </si>
  <si>
    <t>Carbon storage validation and testing</t>
  </si>
  <si>
    <t>Funding for the large-scale commercial development of carbon capture and storage projects and associated transport infrastructure.</t>
  </si>
  <si>
    <t>SEC 40305 (p1515)</t>
  </si>
  <si>
    <t>Carbon utilisation program</t>
  </si>
  <si>
    <t>Grants will be made available to programs that develop industrial products using existing anthropogenic carbon oxides, or significantly reduce lifecycle carbon emissions relative to existing products.</t>
  </si>
  <si>
    <t>SEC 40302 (p1478)</t>
  </si>
  <si>
    <t>Career skills training</t>
  </si>
  <si>
    <t>Funding for education institutions that provide concurrent classroom and on-the-job training in the installation of energy-efficient building technologies.</t>
  </si>
  <si>
    <t>SEC 40513 (p1672)</t>
  </si>
  <si>
    <t>Central Utah Project</t>
  </si>
  <si>
    <t>Water related investments for the project including surface water storage and ground water storage. Some funds are allocated to mitigation, restoration and conservation projects.</t>
  </si>
  <si>
    <t>Child Abuse Prevention and Treatment Act - State Grant Program</t>
  </si>
  <si>
    <t>USD100 million has been allocated for carrying out the State Grant Program authorized under section 106 of the Child Abuse Prevention and Treatment Act (42 U.S.C. 5106a), which shall be allocated without regard to section 112(a)(2) of such Act (42 U.S.C. 5106h(a)(2)). More details are covered in Section 2205.</t>
  </si>
  <si>
    <t>Title 2, Subtitle C, 2205, 2</t>
  </si>
  <si>
    <t>Child Abuse Prevention and Treatment Act Program</t>
  </si>
  <si>
    <t>USD250 million is being allocated to carrying out the program authorized under Section 201 of the Child Abuse Prevention and Treatment Act (42 U.S.C. 5116), which shall be allocated without regard to section 204(4) of such Act (42 U.S.C. 5116d(4)). Further details are covered in Section 2205.</t>
  </si>
  <si>
    <t>Title 2, Subtitle C, 2205, 1</t>
  </si>
  <si>
    <t>Child Care And Development Block Grant Funding</t>
  </si>
  <si>
    <t>USD14.99 billion is allocated for the Child Care and Development Block Grant Funding Act of 1990 (42 U.S.C. 9858a). Funds to provide child care assistance to health care sector employees, emergency responders, sanitation workers, and other workers deemed essential during the response to COVID-19 by public officials, without regard to the income eligibility requirements of section 658P(4) of the Child Care and Development Block Grant Act (42 U.S.C. 9858 n(4)).</t>
  </si>
  <si>
    <t>Title 2, Subtitle C, 2201, a</t>
  </si>
  <si>
    <t>Child Care Assistance</t>
  </si>
  <si>
    <t>Increased Childcare grant funding from $2.917B in 2017-18, to $3.55B by amending the Social Security Act (42 U.S.C. 618(a)(3). This funding is appropriated yearly. Budgetary impact in 2021, therefore, of 0.433Bn USD.</t>
  </si>
  <si>
    <t>Title 9, Committee on Finance, Subtitle I, 9801</t>
  </si>
  <si>
    <t>Child care grants</t>
  </si>
  <si>
    <t>https://www.congress.gov/bill/116th-congress/house-bill/162</t>
  </si>
  <si>
    <t>Child Care Stabilisation Funding</t>
  </si>
  <si>
    <t>USD23.975 billion for grants under Section 2202 in accordance with the Child Care and Development Block Grant Act of 1990. Within this, the Secretary shall award each lead agency a Child Care Stabilization Grant. The grant shall be allotted in accordance with section 658O of the Child Care and Development Block Grant Act of 1990 (42 U.S.C. 9858 m). Stipulation of how to use the funds is covered in more detail under Section 2202.</t>
  </si>
  <si>
    <t>Title 2, Subtitle C, 2202, a</t>
  </si>
  <si>
    <t>Child tax credit improvements for 2021</t>
  </si>
  <si>
    <t>Amendment of Section 24 of the Internal Revenue Code of 1986. Credit amount is increased from 1000$ to 3000$ (3600$ when a child is under 6). This amount will be reduced by 50$ for each 1000$ above the thresholds of 150000$ in case of joint return or surviving spouse; 112500$ in case of head of household; 75000$ in any other case. Payments will be rolled out between July 1 and December 2021.</t>
  </si>
  <si>
    <t>Civil nuclear credit program</t>
  </si>
  <si>
    <t>Credit will be provided to operational nuclear reactors that are due to cease operation for economic reasons, to allow for an increased period of operation.</t>
  </si>
  <si>
    <t>SEC 40323 (p1563)</t>
  </si>
  <si>
    <t>Clean hydrogen research and development program</t>
  </si>
  <si>
    <t>Funding for research that demonstrates the commercialisation of clean hydrogen production and use in the transportation, utility, industrial, commercial and residential sectors. Specifically, production of hydrogen from carbon-capture, hydrogen-carrier fuels, renewable and nuclear energy etc.</t>
  </si>
  <si>
    <t>SEC 40313-4 (p1530)</t>
  </si>
  <si>
    <t>Clean hydrogen technology recycling program</t>
  </si>
  <si>
    <t>Funding for programs that demonstrate new ways to recycle clean hydrogen technologies, including through reuse or repurposing of components and measures to improve the longevity or efficiency of technologies.</t>
  </si>
  <si>
    <t>SEC 40314 (p1543)</t>
  </si>
  <si>
    <t>Clean school buses and ferries</t>
  </si>
  <si>
    <t>Establishes programs to award grants and contracts to replace existing school buses and ferries with clean/zero-emissions/electric school buses and ferries.</t>
  </si>
  <si>
    <t>Sec. 71101.</t>
  </si>
  <si>
    <t>Clean water infrastructure resiliency and sustainability program</t>
  </si>
  <si>
    <t>Funding for the creation of, or improvements to, clean water infrastructure to increase water conservation and efficient use, as well as enhance watershed and wastewater management to preserve natural environments. Includes the reclamation of wastewater and its use in renewable energy generation.</t>
  </si>
  <si>
    <t>SEC 50205 (p1943)</t>
  </si>
  <si>
    <t>Clean water state revolving funds</t>
  </si>
  <si>
    <t>Additional funding for states to implement clean water projects in accordance with water pollution control regulations.</t>
  </si>
  <si>
    <t>SEC 50210 (p1960</t>
  </si>
  <si>
    <t>Clean watersheds needs survey</t>
  </si>
  <si>
    <t>Water pollution controls initiative to determine where capital improvements are needed. Likely agriculture / agricultural beneficiaries and long-term resilience in a changing climate.</t>
  </si>
  <si>
    <t>SEC 50220</t>
  </si>
  <si>
    <t>Coal innovation centers</t>
  </si>
  <si>
    <t>The Department of Energy will award $122 million in funding for coal innovation centers, aimed at developing new coal-based products and methods of extraction</t>
  </si>
  <si>
    <t>https://www.energy.gov/articles/doe-announces-intent-provide-122m-establish-coal-products-innovation-centers</t>
  </si>
  <si>
    <t>Coastal storms - corps of engineers</t>
  </si>
  <si>
    <t>Coastal storm risk management, hurricane and storm damage reduction. Including storm risk reduction.</t>
  </si>
  <si>
    <t>Colorado River Basin Drought Contingency Plan</t>
  </si>
  <si>
    <t>Adaptation investments to reduce risk in the event of severe drought in the Colorado River Basin.</t>
  </si>
  <si>
    <t>Columbia Basin power management</t>
  </si>
  <si>
    <t>Transmission facilities to increase bilateral transfers of renewable generation between Canada and the US</t>
  </si>
  <si>
    <t>SEC 40113</t>
  </si>
  <si>
    <t>Commodity Credit Corporation Reimbursement of Net Realized Losses</t>
  </si>
  <si>
    <t>Reimburses the Commodity Credit Corporation for certain net realized losses.</t>
  </si>
  <si>
    <t>https://www.congress.gov/bill/116th-congress/house-bill/748/text ; https://www.venable.com/-/media/files/publications/2020/cleancaresactalertrevised327208pm.pdf?la=en&amp;hash=075EA1C038969AD54F9779FAB1C82894CC3B6D145</t>
  </si>
  <si>
    <t>H.R. 748 (Sec. 11002)</t>
  </si>
  <si>
    <t>Commodity Supplemental Food Program</t>
  </si>
  <si>
    <t>USD0.037 billion allocated in funding for commodity distribution and commodity supplemental food programs.</t>
  </si>
  <si>
    <t>Title 1, Subtitle B, 1104</t>
  </si>
  <si>
    <t>Community development block grants</t>
  </si>
  <si>
    <t>https://www.congress.gov/bill/116th-congress/house-bill/166</t>
  </si>
  <si>
    <t>Community lender support</t>
  </si>
  <si>
    <t>https://www.congress.gov/bill/116th-congress/house-bill/161</t>
  </si>
  <si>
    <t>Community Navigator Pilot Program</t>
  </si>
  <si>
    <t>Establishes a pilot program to fund delivery of free community navigator services to current or prospective (eligible) business owners, to improve access to assistance programs and resources made available by Federal, State, Tribal and local entities due to COVID-19. Available until 30/09/2022. Program sunsets 31/12/2025</t>
  </si>
  <si>
    <t>Title 5, 5004, (b)</t>
  </si>
  <si>
    <t>Small Business Administration administrator shall establish programs to promote community navigator services, a phone hotline to offer information on Federal programs, and conduct outreach and education. Funds available until 30/09/2022. Program sunsets 31/12/2025.</t>
  </si>
  <si>
    <t>Title 5, 5004, (c)</t>
  </si>
  <si>
    <t>Congestion relief program</t>
  </si>
  <si>
    <t>Grant program for innovative, metropolitan congestion relief projects to reduce transportation emissions and optimise highway capacity. These could include improving highway performance, incentive programs to shift highway users to off-peak times or pricing congestion.</t>
  </si>
  <si>
    <t>SEC 11404 (p. 334)</t>
  </si>
  <si>
    <t>Funding for efforts to reduce road congestion through improved infrastructure and demand-balancing methods.</t>
  </si>
  <si>
    <t>Connection to publicly owned treatment works</t>
  </si>
  <si>
    <t>Connecting homes to water treatment works</t>
  </si>
  <si>
    <t>SEC 50209</t>
  </si>
  <si>
    <t>Consolidated rail infrastructure and safety improvements grants</t>
  </si>
  <si>
    <t>Additional funding for existing grant programs to improve rail safety and consolidate rail infrastructure.</t>
  </si>
  <si>
    <t>SEC 22103</t>
  </si>
  <si>
    <t>Construction of ferry boats and ferry terminal facilities</t>
  </si>
  <si>
    <t>Additional funding for the construction of ferry boats and terminal facilities for the transportation of passengers and freight.</t>
  </si>
  <si>
    <t>SEC 11121</t>
  </si>
  <si>
    <t>Consumer recycling education and outreach grant program</t>
  </si>
  <si>
    <t>Grants to projects that improve public recycling programs through education and outreach.</t>
  </si>
  <si>
    <t>SEC 70402</t>
  </si>
  <si>
    <t>Coronavirus Relief Fund for states, Tribal governments and local governments</t>
  </si>
  <si>
    <t>Provides funding to states, Tribal governments and local governments, to respond to the COVID-19 health emergency. Funding amounts are determined based on population proportion.</t>
  </si>
  <si>
    <t>https://www.congress.gov/bill/116th-congress/house-bill/748/text ; https://www.venable.com/-/media/files/publications/2020/cleancaresactalertrevised327208pm.pdf?la=en&amp;hash=075EA1C038969AD54F9779FAB1C82894CC3B6D140</t>
  </si>
  <si>
    <t>H.R. 748 (Sec. 5001)</t>
  </si>
  <si>
    <t>Cost-effective codes implementation for efficiency and resilience</t>
  </si>
  <si>
    <t>Support for the updating of building codes to prioritise increased efficiency, which will allow for lower and more sustainable energy use.</t>
  </si>
  <si>
    <t>SEC 40511 (p1665)</t>
  </si>
  <si>
    <t>COVID-19 Capital Projects Fund</t>
  </si>
  <si>
    <t>In addition to amounts otherwise available, there is appropriated for fiscal year 2021, out of any money in the Treasury not otherwise appropriated, USD10,000,000,000, to remain available until expended, for making payments to States, territories, and Tribal governments to carry out critical capital projects directly enabling work, education, and health monitoring, including remote options, in response to the public health emergency with respect to the Coronavirus Disease (COVID–19)</t>
  </si>
  <si>
    <t>Title 9, Committee on Finance, Subtitle M, 9901, 604</t>
  </si>
  <si>
    <t>COVID-19 Child Nutrition Response Act</t>
  </si>
  <si>
    <t>Authorizes the United States Department of Agriculture to waive child nutrition program requirements and Child and Adult Care Food Program requirements to support child nutrition during the COVID-19 crisis.</t>
  </si>
  <si>
    <t>https://www.congress.gov/bill/116th-congress/house-bill/6201</t>
  </si>
  <si>
    <t>H.R. 6201 (Title II)</t>
  </si>
  <si>
    <t>COVID-19 Emergency Medical Supplies Enhancement</t>
  </si>
  <si>
    <t>USD10 billion is being made available to purchase, produce and distribute medical supplies and equipment related to combating the COVID-19 pandemic. This includes testing material and equipment, face masks and personal protective equipment and drugs, devices and biological products that are approved for use in treating or preventing COVID-19.</t>
  </si>
  <si>
    <t>Title 3, Subtitle A, 3101</t>
  </si>
  <si>
    <t>COVID-19 Local Fiscal Recovery Fund</t>
  </si>
  <si>
    <t>There is USD130,200,000,000 appropriated for fiscal year 2021, out of any money in the Treasury not otherwise appropriated to remain available through December 31, 2024, for making payments under this section to metropolitan cities, non entitlement units of local government, and counties to mitigate the fiscal effects stemming from the public health emergency with respect to the Coronavirus Disease (COVID–19).</t>
  </si>
  <si>
    <t>Title 9, Committee on Finance, Subtitle M, 9901, 603</t>
  </si>
  <si>
    <t>COVID-19 preparedness funding for Howard University</t>
  </si>
  <si>
    <t>USD0.035 billion for Howard University to prevent, prepare for, and respond to COVID-19.</t>
  </si>
  <si>
    <t>Title 2, Subtitle A, Part 1, 2008</t>
  </si>
  <si>
    <t>COVID-19 preparedness funding for the Kendall Demonstration Elementary School, the Model Secondary School for the Deaf, and Gallaudet University</t>
  </si>
  <si>
    <t>USD0.01925 billion for the Kendall Demonstration Elementary School, the Model Secondary School for the Deaf, and Gallaudet University to prevent, prepare for, and respond to COVID-19.</t>
  </si>
  <si>
    <t>Title 2, Subtitle A, Part 1, 2006</t>
  </si>
  <si>
    <t>COVID-19 Response Resources for the Preservation and Maintenance of Native American Languages</t>
  </si>
  <si>
    <t>In addition to amounts otherwise available, there is appropriated for fiscal year 2021, out of any money in the Treasury not otherwise appropriated, $20,000,000 to remain available until expended, to carry out section 803C(g) of this Act.”.</t>
  </si>
  <si>
    <t>Title 11, Committee on Indian Affairs, Sec.11004</t>
  </si>
  <si>
    <t>COVID-19 State Fiscal Recovery Fund: Funding Expenses</t>
  </si>
  <si>
    <t>USD50,000,000, to remain available until expended, for the costs of the Secretary for administration of the funds established under this title.</t>
  </si>
  <si>
    <t>Title 9, Committee on Finance, Subtitle M, 9901, 602, a2</t>
  </si>
  <si>
    <t>COVID-19 State Fiscal Recovery Fund: Territories</t>
  </si>
  <si>
    <t>There will be $219,800,000,000, to remain available through December 31, 2024, for making payments under this section to States, territories, and Tribal governments to mitigate the fiscal effects stemming from the public health emergency with respect to the Coronavirus Disease (COVID–19). Of this, $4,500,000,000 will be payment to Territories.</t>
  </si>
  <si>
    <t>Title 9, Committee on Finance, Subtitle M, 9901, 602, b1</t>
  </si>
  <si>
    <t>COVID-19 State Fiscal Recovery Fund: The 50 States</t>
  </si>
  <si>
    <t>There will be $219,800,000,000, to remain available through December 31, 2024, for making payments under this section to States, territories, and Tribal governments to mitigate the fiscal effects stemming from the public health emergency with respect to the Coronavirus Disease (COVID–19). Of this, $195,300,000,000 will be allocated to 50 States and the District of Columbia.</t>
  </si>
  <si>
    <t>Title 9, Committee on Finance, Subtitle M, 9901, 602, b3</t>
  </si>
  <si>
    <t>COVID-19 State Fiscal Recovery Fund: Tribal Governments</t>
  </si>
  <si>
    <t>There will be $219,800,000,000, to remain available through December 31, 2024, for making payments under this section to States, territories, and Tribal governments to mitigate the fiscal effects stemming from the public health emergency with respect to the Coronavirus Disease (COVID–19). Of this, $20,000,000,000 will be allocated to Tribal Governments.</t>
  </si>
  <si>
    <t>Title 9, Committee on Finance, Subtitle M, 9901, 602, b2</t>
  </si>
  <si>
    <t>COVID-19 testing cost coverage</t>
  </si>
  <si>
    <t>As more tests become available for COVID-19 a growing concern for some patients have been the costs. HR 6201 addresses some of this by providing $1.2 billion to cover testing costs. The bill also requires all commercial insurance to cover testing and diagnosis for COVID-19 with no cost-sharing to the patient. Appropriates $1 billion to the National Disaster Medical System allowing them to reimburse costs for testing uninsured individuals.</t>
  </si>
  <si>
    <t>https://www.congress.gov/bill/116th-congress/house-bill/6201; https://www.ncsl.org/documents/statefed/Corona_Virus_FYI_032020.pdf</t>
  </si>
  <si>
    <t>H.R. 6201</t>
  </si>
  <si>
    <t>COVID-19 Veteran Rapid Retraining Assistance Programme</t>
  </si>
  <si>
    <t>12 months of retraining assistance by way of funding educational courses, in high-demand occupations, for veterans, along with housing stipends for participating veterans.</t>
  </si>
  <si>
    <t>Title 8, 8006</t>
  </si>
  <si>
    <t>Critical infrastructure security and resiliency research</t>
  </si>
  <si>
    <t>Funding for research into methods to improve the resiliency of critical infrastructure.</t>
  </si>
  <si>
    <t>p. 2540</t>
  </si>
  <si>
    <t>Critical minerals mining and recycling research</t>
  </si>
  <si>
    <t>Support for research to advance critical mineral mining, recycling and reclamation technologies, including minimising reliance on minerals that are subject to supply disruption.</t>
  </si>
  <si>
    <t>SEC 40210 (p1455)</t>
  </si>
  <si>
    <t>Cyber response fund</t>
  </si>
  <si>
    <t>Creation of a fund to improve public bodies' abilities to respond to major cybersecurity incidents.</t>
  </si>
  <si>
    <t>SEC 70602</t>
  </si>
  <si>
    <t>Cybersecurity and Infrastructure Security Agency</t>
  </si>
  <si>
    <t>To be available until 30/09/2023, appropriated for fiscal year 2021, to the Agency, for cybersecurity risk mitigation.</t>
  </si>
  <si>
    <t>Title 4, 4009</t>
  </si>
  <si>
    <t>Data integration pilot program</t>
  </si>
  <si>
    <t>Funding for projects that integrate weather and roadway conditions, incidents and other data to improve the safety and resiliency of the transport system.</t>
  </si>
  <si>
    <t>SEC 13004</t>
  </si>
  <si>
    <t>Debt guarantee program</t>
  </si>
  <si>
    <t>Enables the Federal Deposit Insurance Program to create a debt guarantee program.</t>
  </si>
  <si>
    <t>https://www.congress.gov/bill/116th-congress/house-bill/748/text ; https://www.venable.com/-/media/files/publications/2020/cleancaresactalertrevised327208pm.pdf?la=en&amp;hash=075EA1C038969AD54F9779FAB1C82894CC3B6D129</t>
  </si>
  <si>
    <t>H.R. 748 (Division A, Title IV, Sec. 4001, 4002, 4008, 4026, 4027, 4028, 4029)</t>
  </si>
  <si>
    <t>Defense health program</t>
  </si>
  <si>
    <t>$82 million or the defense health program</t>
  </si>
  <si>
    <t>Deferral of payroll tax obligations</t>
  </si>
  <si>
    <t>A Presidential Memorandum on August 8 directed "the Secretary of the Treasury to use his authority to defer certain payroll tax obligations with respect to the American workers most in need" as a result of the COVID-19 pandemic. The IRS then issued on August 28 an advance version of Notice 2020-65, which provides guidance on this presidential memorandum, advising that it allows employers to defer the withholding and payment of the employee share of social security tax for employees with income below a certain threshold, which would have been due from September 1 - December 31 2020.</t>
  </si>
  <si>
    <t>https://www.whitehouse.gov/presidential-actions/memorandum-deferring-payroll-tax-obligations-light-ongoing-covid-19-disaster/ ; https://www.irs.gov/pub/irs-drop/n-20-65.pdf</t>
  </si>
  <si>
    <t>Delta regional authority</t>
  </si>
  <si>
    <t>Program to support the Mississippi Delta Region through workforce development and retraining.</t>
  </si>
  <si>
    <t>Denali commission</t>
  </si>
  <si>
    <t>Small-scale community infrastructure projects</t>
  </si>
  <si>
    <t>Department of State Operations</t>
  </si>
  <si>
    <t>In addition to amounts otherwise available, there is authorized and appropriated to the Secretary of State for fiscal year 2021, out of any money in the Treasury not otherwise appropriated, $204,000,000, to remain available until September 30, 2022, for necessary expenses of the Department of State to carry out the authorities, functions, duties, and responsibilities in the conduct of the foreign affairs of the United States, to prevent, prepare for, and respond to coronavirus domestically or internationally, which shall include maintaining Department of State operations.</t>
  </si>
  <si>
    <t>Title 10, Committee on Foreign Relations, Sec.10001</t>
  </si>
  <si>
    <t>Deployment of COVID-19 Vaccinations</t>
  </si>
  <si>
    <t>USD7.5 billion is being allocated to carry out activities to plan, prepare for, promote, distribute, administer, monitor, and track COVID–19 vaccines. This includes the deployment of mobile vaccination units, facility enhancements, communicating with the public, and so on.</t>
  </si>
  <si>
    <t>Title 2, Subtitle D, 2301, ab</t>
  </si>
  <si>
    <t>Deployment of technologies to enhance grid flexibility</t>
  </si>
  <si>
    <t>Funding will be provided to increase the flexibility of the electricity grid, to cope with increased demand fluctuations driven by the integration of small-scale renewable energy sources, energy storage facilities, electric vehicles and the electrification of other appliances, and protect supplies from extreme weather events. Includes provision of Smart Grid software.</t>
  </si>
  <si>
    <t>SEC 40107 (p1352</t>
  </si>
  <si>
    <t>Digital equity competitive grant program</t>
  </si>
  <si>
    <t>Grants for projects that will support digital equity, including the provision of equipment, digital skills training and public internet access centres.</t>
  </si>
  <si>
    <t>SEC 60305 (p2099)</t>
  </si>
  <si>
    <t>Direct air capture prize competitions</t>
  </si>
  <si>
    <t>Funding released for the previously announced precommercial and commercial prize competitions for direct air capture technologies.</t>
  </si>
  <si>
    <t>SEC 41005 (p1855)</t>
  </si>
  <si>
    <t>Direct Appropriations</t>
  </si>
  <si>
    <t>To be available until expended, the Inspector General of the Small Business Administration is appropriated funding for necessary expenses of their Office.</t>
  </si>
  <si>
    <t>Title 5, 5006, (b)</t>
  </si>
  <si>
    <t>To be available until expended, appropriated to the Administrator of the Small Business Administration: $0.84B for administrative purposes, and $0.46B to carry out the disaster loan program under section 7(b) of the Small Business Act of which $0.07B for the cost of direct loans authorized, and $0.39B for administrative expenses carrying out the program.</t>
  </si>
  <si>
    <t>Title 5, 5006, (a)</t>
  </si>
  <si>
    <t>Direct Loans to Farms and Rural Dwellings</t>
  </si>
  <si>
    <t>USD39 million is being allocated to the Secretary of Agriculture for direct loans for housing and buildings on farms and for loans for repairs or improvements of rural dwellings</t>
  </si>
  <si>
    <t>Title 3, Subtitle B, 3207</t>
  </si>
  <si>
    <t>Disaggregated Remaining Funding to the Institute of Museum and Library Services</t>
  </si>
  <si>
    <t>There is USD200 million in funding for the Institute of Museum and Library Services. Of this, the remaining (~11%) of such funds will go towards funding expenses to carry out the usual museum and library services.</t>
  </si>
  <si>
    <t>Title 2, Subtitle A, Part 2, 2023, 221(b)</t>
  </si>
  <si>
    <t>Disaggregated remaining funding to the Institute of Museum and Library Services</t>
  </si>
  <si>
    <t>There is USD 200 million in funding for the Secretary of Labour. This entry highlights the remaining funding that is not explicitly allocated.</t>
  </si>
  <si>
    <t>Title 2, Subtitle B, 2101, a</t>
  </si>
  <si>
    <t>Disaster Relief Fund</t>
  </si>
  <si>
    <t>To respond to a range of disasters</t>
  </si>
  <si>
    <t>Disaster relief funding for covid funeral expenses</t>
  </si>
  <si>
    <t>https://www.congress.gov/bill/116th-congress/house-bill/165</t>
  </si>
  <si>
    <t>Distance learning, telemedicine and broadband program</t>
  </si>
  <si>
    <t>Additional funding for distance learning and telemedicine provision, and the improvement of broadband internet services.</t>
  </si>
  <si>
    <t>p. 2450</t>
  </si>
  <si>
    <t>Drinking water state revolving loan funds</t>
  </si>
  <si>
    <t>For new water programs</t>
  </si>
  <si>
    <t>SEC 50102</t>
  </si>
  <si>
    <t>Drinking water state revolving loan funds - lead service line replacement</t>
  </si>
  <si>
    <t>For new water lead service line replacements</t>
  </si>
  <si>
    <t>Earth Mapping Resources Initiative</t>
  </si>
  <si>
    <t>Creation of a project to map the location and nature of mineral deposits across the US, which can be used in the domestic supply chain for clean energy technologies, including generation equipment and batteries.</t>
  </si>
  <si>
    <t>SEC 40201 (p1398)</t>
  </si>
  <si>
    <t>Economic Adjustment Assistance</t>
  </si>
  <si>
    <t>To be available until 30/09/2022, the Dept of Commerce is appropriated funding for economic adjustment assistance to prevent, prepare for, and respond to coronavirus. Up to 2% to be used for Federal costs of administering assistance using Federal personnel, and 25% shall be for assistance to States and communities suffering economic injury due to job and GDP losses in the travel, tourism, or outdoor recreation sectors.</t>
  </si>
  <si>
    <t>Title 6, 6001</t>
  </si>
  <si>
    <t>Economic injury disaster loan advances</t>
  </si>
  <si>
    <t>https://www.congress.gov/bill/116th-congress/house-bill/134</t>
  </si>
  <si>
    <t>Ecosystem restoration</t>
  </si>
  <si>
    <t>Funding for the creation and management of projects that restore ecological health on federal and some private land, including management of invasive species and pollutants, support for endangered species, and restoration of degraded habitats. Grants to this effect will be made available to states and tribes.</t>
  </si>
  <si>
    <t>SEC 40804 (p1793)</t>
  </si>
  <si>
    <t>Education grants for tribes and territories</t>
  </si>
  <si>
    <t>https://www.congress.gov/bill/116th-congress/house-bill/144</t>
  </si>
  <si>
    <t>Electric drive vehicle battery recycling and second-life applications</t>
  </si>
  <si>
    <t>Grants will be made available for research programs that aim to develop viable second-life uses for electric vehicle batteries, as well as ways in which they can be safely recycled or disposed of.</t>
  </si>
  <si>
    <t>SEC 40208 (p1435)</t>
  </si>
  <si>
    <t>Electric or low-emitting ferry pilot program</t>
  </si>
  <si>
    <t>Grants for the purchase of low or zero-emission ferries using innovative technology, to establish their effectiveness.</t>
  </si>
  <si>
    <t>SEC 71102</t>
  </si>
  <si>
    <t>Elementary and Secondary School Emergency Relief Fund: Homeless Children and Youth</t>
  </si>
  <si>
    <t>USD0.8 billion for the purposes of identifying homeless children and youth and providing them with wrap-around services in light of the challenges of COVID–19 and assistance to attend school.</t>
  </si>
  <si>
    <t>Title 2, Subtitle A, Part 1, 2001, b1</t>
  </si>
  <si>
    <t>Elementary and Secondary School Emergency Relief Fund: Local Educational Agencies</t>
  </si>
  <si>
    <t>USD121.975 billion allocated to make grants to each State educational agency, which will then be allocated to local educational agencies, to compensate for learning loss, inspect and repair schools, and implement reopening plans.</t>
  </si>
  <si>
    <t>Title 2, Subtitle A, Part 1, 2001, b2</t>
  </si>
  <si>
    <t>Emergency appropriations for agricultural programs</t>
  </si>
  <si>
    <t>Provides funding to support agricultural, dairy and livestock producers impacted by COVID-19.</t>
  </si>
  <si>
    <t>https://www.congress.gov/bill/116th-congress/house-bill/748/text ; https://www.venable.com/-/media/files/publications/2020/cleancaresactalertrevised327208pm.pdf?la=en&amp;hash=075EA1C038969AD54F9779FAB1C82894CC3B6D142</t>
  </si>
  <si>
    <t>H.R. 748 (Division B, Title I)</t>
  </si>
  <si>
    <t>Emergency appropriations for Child Nutrition Programs</t>
  </si>
  <si>
    <t>Provides funding for Child Nutrition Programs to respond to COVID-19.</t>
  </si>
  <si>
    <t>https://www.congress.gov/bill/116th-congress/house-bill/748/text ; https://www.venable.com/-/media/files/publications/2020/cleancaresactalertrevised327208pm.pdf?la=en&amp;hash=075EA1C038969AD54F9779FAB1C82894CC3B6D143</t>
  </si>
  <si>
    <t>Emergency appropriations for Community Development Fund</t>
  </si>
  <si>
    <t>Provides funding for Community Development Funds, to be distributed based on public health needs.</t>
  </si>
  <si>
    <t>https://www.congress.gov/bill/116th-congress/house-bill/748/text ; https://www.venable.com/-/media/files/publications/2020/cleancaresactalertrevised327208pm.pdf?la=en&amp;hash=075EA1C038969AD54F9779FAB1C82894CC3B6D153</t>
  </si>
  <si>
    <t>H.R. 748 (Division B, Title XII)</t>
  </si>
  <si>
    <t>Emergency appropriations for department of defense</t>
  </si>
  <si>
    <t>Provides funding for military personnel, working capital, health services and the office of the inspector general.</t>
  </si>
  <si>
    <t>https://www.congress.gov/bill/116th-congress/house-bill/748/text ; https://www.venable.com/-/media/files/publications/2020/cleancaresactalertrevised327208pm.pdf?la=en&amp;hash=075EA1C038969AD54F9779FAB1C82894CC3B6D146</t>
  </si>
  <si>
    <t>H.R. 748 (Division B, Title III)</t>
  </si>
  <si>
    <t>Emergency appropriations for Department of Health and Human Services</t>
  </si>
  <si>
    <t>Provides funding for the Public Health and Social Services Emergency Fund ($127 billion) to support healthcare providers, the national stockpile, vaccines, hospital preparedness, and other costs. Provides funding to the Centers for Disease Control and Prevention ($4.3 billion), National Institutes of Health, Centers for Medicare and Medicaid services and other agencies to respond to COVID-19.</t>
  </si>
  <si>
    <t>https://www.congress.gov/bill/116th-congress/house-bill/748/text ; https://www.venable.com/-/media/files/publications/2020/cleancaresactalertrevised327208pm.pdf?la=en&amp;hash=075EA1C038969AD54F9779FAB1C82894CC3B6D148</t>
  </si>
  <si>
    <t>H.R. 748 (Division B, Title VII)</t>
  </si>
  <si>
    <t>Emergency appropriations for Department of Homeland Security</t>
  </si>
  <si>
    <t>Provides funding for the Disaster Relief Fund and other coronavirus related initiatives</t>
  </si>
  <si>
    <t>https://www.congress.gov/bill/116th-congress/house-bill/748/text ; https://www.venable.com/-/media/files/publications/2020/cleancaresactalertrevised327208pm.pdf?la=en&amp;hash=075EA1C038969AD54F9779FAB1C82894CC3B6D147</t>
  </si>
  <si>
    <t>H.R. 748 (Division B, Title VI)</t>
  </si>
  <si>
    <t>Emergency appropriations for Department of Interior</t>
  </si>
  <si>
    <t>Provides funding for the Bureau of Indian Affairs, Bureau of Indian Education, Indian Health Service, Insular Affairs, Office of the Secretary, EPA, US Forest Service, Agency for Toxic Substances and Disease Registry, and various arts and culture agencies</t>
  </si>
  <si>
    <t>Emergency appropriations for Department of Labor and other agencies</t>
  </si>
  <si>
    <t>Provides $112 million to the Department of Labor, as well as funding for other agencies such as the Corporation for Public Broadcasting, Institute for Museum and Library Services, Railroad Retirement Board, and Social Security Administration (assuming support indirectly reaches social programs)</t>
  </si>
  <si>
    <t>https://www.congress.gov/bill/116th-congress/house-bill/748/text ; https://www.venable.com/-/media/files/publications/2020/cleancaresactalertrevised327208pm.pdf?la=en&amp;hash=075EA1C038969AD54F9779FAB1C82894CC3B6D149</t>
  </si>
  <si>
    <t>H.R. 748 (Division B, Title VIII)</t>
  </si>
  <si>
    <t>Emergency appropriations for Department of State</t>
  </si>
  <si>
    <t>Provides funding for the administration of foreign affairs</t>
  </si>
  <si>
    <t>H.R. 748 (Division B, Title XI)</t>
  </si>
  <si>
    <t>Emergency appropriations for Federal Aviation Administration</t>
  </si>
  <si>
    <t>Provides funding for grants-in-aid for airports that continue to employ 90 percent of staff.</t>
  </si>
  <si>
    <t>https://www.congress.gov/bill/116th-congress/house-bill/748/text ; https://www.venable.com/-/media/files/publications/2020/cleancaresactalertrevised327208pm.pdf?la=en&amp;hash=075EA1C038969AD54F9779FAB1C82894CC3B6D151</t>
  </si>
  <si>
    <t>H.R. 748 (Division A, Title IV, Sec. 4111-4120)</t>
  </si>
  <si>
    <t>Emergency appropriations for Federal Transit Administration</t>
  </si>
  <si>
    <t>Provides funding for "Transit Infrastructure Grants" to reimburse operating expenses to maintain service and to reimburse lost revenue due to COVID-19.</t>
  </si>
  <si>
    <t>https://www.congress.gov/bill/116th-congress/house-bill/748/text ; https://www.venable.com/-/media/files/publications/2020/cleancaresactalertrevised327208pm.pdf?la=en&amp;hash=075EA1C038969AD54F9779FAB1C82894CC3B6D152</t>
  </si>
  <si>
    <t>Emergency appropriations for Supplemental Nutrition Assistance Program</t>
  </si>
  <si>
    <t>Provides funding for the Supplemental Nutrition Assistance Program (SNAP) to respond to COVID-19.</t>
  </si>
  <si>
    <t>https://www.congress.gov/bill/116th-congress/house-bill/748/text ; https://www.venable.com/-/media/files/publications/2020/cleancaresactalertrevised327208pm.pdf?la=en&amp;hash=075EA1C038969AD54F9779FAB1C82894CC3B6D144</t>
  </si>
  <si>
    <t>Emergency appropriations for the Department of Education</t>
  </si>
  <si>
    <t>Provides additional funds to the Education Stabilization Fund and some specific universities and offices.</t>
  </si>
  <si>
    <t>Emergency appropriations for the Legislative Branch</t>
  </si>
  <si>
    <t>Provides funding for the Legislative Branch, including contingent expenses for the Senate and funding for the House of Representatives</t>
  </si>
  <si>
    <t>H.R. 748 (Division B, Title IX)</t>
  </si>
  <si>
    <t>Emergency appropriations for Transportation</t>
  </si>
  <si>
    <t>Provides funding for transportation and housing related expenditures, including $10 billion to the Federal Aviation Administration.</t>
  </si>
  <si>
    <t>Emergency appropriations for veterans health</t>
  </si>
  <si>
    <t>Provides funds for veterans healthcare and associated services, including general operating expenses, veterans benefits, medical facilities and care, IT and construction, and support to the office of the inspector general and armed forces retirement funding.</t>
  </si>
  <si>
    <t>https://www.congress.gov/bill/116th-congress/house-bill/748/text ; https://www.venable.com/-/media/files/publications/2020/cleancaresactalertrevised327208pm.pdf?la=en&amp;hash=075EA1C038969AD54F9779FAB1C82894CC3B6D150</t>
  </si>
  <si>
    <t>H.R. 748 (Division B, Title X)</t>
  </si>
  <si>
    <t>Emergency Assistance for Rural Housing</t>
  </si>
  <si>
    <t>USD100 million is being made available to provide grants to eligible rural households to help them afford housing despite temporary income losses.</t>
  </si>
  <si>
    <t>Title 3, Subtitle B, 3203</t>
  </si>
  <si>
    <t>Emergency assistance to families through home visiting programs</t>
  </si>
  <si>
    <t>Funds to serve families with home visits or virtual visits, paying for staffing and training costs associated with these, and the provision of emergency supplies to such families (including nappies, prepaid grocery cards, and hand soap).</t>
  </si>
  <si>
    <t>Title 9, Committee on Finance, Subtitle B, 9101</t>
  </si>
  <si>
    <t>Emergency Assistance to Non-Public Schools</t>
  </si>
  <si>
    <t>USD2.75 billion for making allocations to Governors under the Emergency Assistance to Non-Public Schools Program to provide services or assistance to non-public schools that enrol a significant percentage of low-income students and are most impacted by the qualifying emergency.</t>
  </si>
  <si>
    <t>Title 2, Subtitle A, Part 1, 2002</t>
  </si>
  <si>
    <t>Emergency Connectivity Fund</t>
  </si>
  <si>
    <t>Funds available to provide grants to schools and libraries for the purchase of IT equipment.</t>
  </si>
  <si>
    <t>Title 7, subtitle D, 7402</t>
  </si>
  <si>
    <t>Emergency Department of Veterans Affairs Employee Leave Fund</t>
  </si>
  <si>
    <t>Funds for the Department of Veterans Affairs to be used to fund paid leave for any employee that cannot work for COVID-19 related reasons, such as self-isolation, quarantine, and shielding.</t>
  </si>
  <si>
    <t>Title 8, 8008</t>
  </si>
  <si>
    <t>Emergency Economic Injury Disaster Loan (EIDL) grants for small businesses</t>
  </si>
  <si>
    <t>Funds loans for small businesses, non-profit organizations and other businesses with fewer than 500 employees through the Small Business Administration's EIDL program. Businesses can request loan advances of up to $10,000 without repayment.</t>
  </si>
  <si>
    <t>https://www.congress.gov/bill/116th-congress/house-bill/748/text ; https://www.venable.com/-/media/files/publications/2020/cleancaresactalertrevised327208pm.pdf?la=en&amp;hash=075EA1C038969AD54F9779FAB1C82894CC3B6D100</t>
  </si>
  <si>
    <t>H.R. 748 (Sec. 1110)</t>
  </si>
  <si>
    <t>Emergency FAA Employee Leave Fund</t>
  </si>
  <si>
    <t>Establishes in the Federal Aviation Administration the 'Emergency FAA Employee Leave Fund', to cover paid leave of administration employees due to COVID-19. To be available through 30/09/2022.</t>
  </si>
  <si>
    <t>Title 7, subtitle A, 7103</t>
  </si>
  <si>
    <t>Emergency Family and Medical Leave Expansion Act</t>
  </si>
  <si>
    <t>Employers must provide employees that have been employed for at least 30 days with up to ten additional weeks of paid expanded family and medical leave at two-thirds their regular pay rate if they need to care for a child whose school or regular care provider is closed for reasons related to COVID-19. Employers are able to receive a refund for the cost of the leave as a tax credit, with some restrictions.</t>
  </si>
  <si>
    <t>H.R. 6201 (Division C, G); also relevant are H.R. 748 (Sec. 3604, 3605, 3606, 3611)</t>
  </si>
  <si>
    <t>Emergency Federal Employee Leave Fund</t>
  </si>
  <si>
    <t>Addition to the Emergency Federal Employee Leave Fund, to be available until 09/2022, to reimburse agencies for use of paid leave due to the impacts of COVID (individuals under quarantine orders, or caring for those under isolation orders, or experiencing symptoms, or being vaccinated and so on), up to 600 hours per full-time employee.</t>
  </si>
  <si>
    <t>Title 4, 4001</t>
  </si>
  <si>
    <t>Emergency Food and Shelter Program Funding</t>
  </si>
  <si>
    <t>To be available until 30/09/2025, appropriated to the Emergency Management Agency for the fiscal year 2021 for the program.</t>
  </si>
  <si>
    <t>Title 4, 4007</t>
  </si>
  <si>
    <t>Emergency funding for health programs</t>
  </si>
  <si>
    <t>$6.2bn in funding allocated to Department of Health and Human Services (HHS) including: $3.4bn to Office of Secretary PHSSEF, $1.9bn to CDC, $836 million to NIAID and $61 million to the FDA for development and review of vaccines and other measures</t>
  </si>
  <si>
    <t>https://www.congress.gov/bill/116th-congress/house-bill/6074; https://www.kff.org/global-health-policy/issue-brief/the-u-s-response-to-coronavirus-summary-of-the-coronavirus-preparedness-and-response-supplemental-appropriations-act-2020/</t>
  </si>
  <si>
    <t>H.R. 6074, Coronavirus Preparedness and Response Supplemental Appropriations Act</t>
  </si>
  <si>
    <t>Emergency grants to venues</t>
  </si>
  <si>
    <t>https://www.congress.gov/bill/116th-congress/house-bill/135</t>
  </si>
  <si>
    <t>Emergency Housing Vouchers</t>
  </si>
  <si>
    <t>USD5 billion is being made available to fund emergency rental assistance vouchers for the homeless, those at risk of homelessness and those fleeing domestic violence, dating violence, sexual assault, stalking and human trafficking.</t>
  </si>
  <si>
    <t>Title 3, Subtitle B, 3202</t>
  </si>
  <si>
    <t>Emergency Management Performance Grant Funding</t>
  </si>
  <si>
    <t>To be available until 30/09/2025, appropriated to the Federal Emergency Management Agency for fiscal year 2021, for emergency management performance grants.</t>
  </si>
  <si>
    <t>Title 4, 4014</t>
  </si>
  <si>
    <t>Emergency relief and taxpayer protections for states, municipalities and businesses</t>
  </si>
  <si>
    <t>Provides loan guarantees and loans of up to $500 billion for eligible businesses, states and municipalities for losses directly related to COVID-19 and for up to 5 years. Specific loan amounts are listed for eligible passenger air carriers, cargo air carriers and other businesses, and limits on employee compensation for loan recipients are specified. (Amended after 429bn recessions in the response and relief act)</t>
  </si>
  <si>
    <t>https://www.congress.gov/bill/116th-congress/house-bill/748/text ; https://www.venable.com/-/media/files/publications/2020/cleancaresactalertrevised327208pm.pdf?la=en&amp;hash=075EA1C038969AD54F9779FAB1C82894CC3B6D127</t>
  </si>
  <si>
    <t>Emergency Rental Assistance</t>
  </si>
  <si>
    <t>USD21.55 billion is being made available to grants to States and local government to provide financial assistance to households to help them pay rent, rental arrears, utility and home energy costs and arrears. Within this USD21.55 billion, USD305 million has been reserved for payments to the; USD30 million has been reserved for administration costs of emergency rental assistance programs; USD3 million has been reserved for the administrative expenses of the Inspector General; and USD2.5 billion has been reserved for payments to high-need states and local governments.</t>
  </si>
  <si>
    <t>Title 3, Subtitle B, 3201</t>
  </si>
  <si>
    <t>Emergency Rural Development Grants for Rural Health Care</t>
  </si>
  <si>
    <t>USD500 million has been allocated to establishing an emergency pilot program for rural development to provide grants for vaccine distribution and increasing medical capacity.</t>
  </si>
  <si>
    <t>Title 1, Subtitle A, 1002</t>
  </si>
  <si>
    <t>Emergency TSA Employee Leave Fund</t>
  </si>
  <si>
    <t>Establishes in the Transportation Security Administration the 'Emergency TSA Employee Leave Fund', to cover paid leave of administration employees due to COVID-19. To be available through 30/09/2022.</t>
  </si>
  <si>
    <t>Title 7, subtitle A, 7104</t>
  </si>
  <si>
    <t>Emergency Unemployment Insurance Stabilization and Access Act of 2020</t>
  </si>
  <si>
    <t>Emergency grants for state unemployment trust funds, with additional funding for states that experience 10 percent increases in unemployment claims. Full federal financing for unemployment benefits is provided to states for a limited time.</t>
  </si>
  <si>
    <t>H.R. 6201 (Division D); also relevant is H.R. 748 (Sec. 3603)</t>
  </si>
  <si>
    <t>Emerging technology research pilot program</t>
  </si>
  <si>
    <t>Funding for emerging transportation technology research, including in materials manufacturing and autonomous vehicles.</t>
  </si>
  <si>
    <t>SEC 13005</t>
  </si>
  <si>
    <t>Employee retention tax credit for employers subject to closure due to COVID-19</t>
  </si>
  <si>
    <t>Provides a refundable payroll tax credit to employers for up to 50 percent of qualified wages per calendar quarter, for up to $10,000 in wages per quarter. All wages qualify for the credit for employers with 100 or fewer employees. Only those wages paid to employees who are not providing services for reasons related to COVID-19 qualify for the credit for employers with over 100 employees.</t>
  </si>
  <si>
    <t>https://www.congress.gov/bill/116th-congress/house-bill/748/text ; https://www.venable.com/-/media/files/publications/2020/cleancaresactalertrevised327208pm.pdf?la=en&amp;hash=075EA1C038969AD54F9779FAB1C82894CC3B6D108</t>
  </si>
  <si>
    <t>H.R. 748 (Sec. 2301)</t>
  </si>
  <si>
    <t>Employer payroll tax deferral</t>
  </si>
  <si>
    <t>Defers employer payroll tax due dates.</t>
  </si>
  <si>
    <t>https://www.congress.gov/bill/116th-congress/house-bill/748/text ; https://www.venable.com/-/media/files/publications/2020/cleancaresactalertrevised327208pm.pdf?la=en&amp;hash=075EA1C038969AD54F9779FAB1C82894CC3B6D109</t>
  </si>
  <si>
    <t>H.R. 748 (Sec. 2302)</t>
  </si>
  <si>
    <t>Enabling middle mile broadband infrastructure</t>
  </si>
  <si>
    <t>Funding for improvements in, and provision of, middle mile broadband infrastructure to reduce the cost of connecting rural or underserved areas to the backbone of the internet.</t>
  </si>
  <si>
    <t>SEC 60401 (p2132)</t>
  </si>
  <si>
    <t>Endangered species recovery and conservation programs in the Colorado River Basin</t>
  </si>
  <si>
    <t>Environmental protection and conservation</t>
  </si>
  <si>
    <t>Energy auditor training grant program</t>
  </si>
  <si>
    <t>Provision of competitive grants for the training of energy auditors for the purposes of inspecting residential and commercial buildings, including to determine energy efficiency levels.</t>
  </si>
  <si>
    <t>SEC 40503 (p1662)</t>
  </si>
  <si>
    <t>Energy efficiency and conservation block grant program</t>
  </si>
  <si>
    <t>Increased funding for block grant programs that improve energy efficiency, employ renewable energy technologies or zero-emission transportation infrastructure.</t>
  </si>
  <si>
    <t>SEC 40552 (p1712)</t>
  </si>
  <si>
    <t>Energy efficiency and renewable energy</t>
  </si>
  <si>
    <t>Extended product system rebates and energy efficient transformer rebates, for carrying out activities in section 634-636 &amp; 615(d) of the Energy Independence and Security Act of 2007, for carrying out activities in section 3004(b)(2-4) in the Energy Act of 2020, and for carrying out:
- The Wind Energy Technology Program
- The Wind Energy Technology Recycling Research, Development, and Demonstration Program</t>
  </si>
  <si>
    <t>p. 2487</t>
  </si>
  <si>
    <t>Energy efficiency revolving loan fund capitalization grant program</t>
  </si>
  <si>
    <t>Creation of a revolving loan fund for states which will fund improvements to the energy efficiency of commercial and residential buildings, including through retrofits, and grid infrastructure.</t>
  </si>
  <si>
    <t>SEC 40502 (p1646)</t>
  </si>
  <si>
    <t>Energy efficient materials pilot program</t>
  </si>
  <si>
    <t>Grants will be made available to non-profit organisations for the retrofitting of more energy-efficient material to their buildings.</t>
  </si>
  <si>
    <t>SEC 40542 (p1709)</t>
  </si>
  <si>
    <t>Energy improvement in rural or remote areas</t>
  </si>
  <si>
    <t>The Department of Energy will carry out activities to improve the resilience, safety and reliability of energy, and environmental protections from the negative effects of energy generation (including the reduction of greenhouse gas emissions)</t>
  </si>
  <si>
    <t>SEC 40103 (p1321)</t>
  </si>
  <si>
    <t>Energy Infrastructure Federal Financial Assistance Program</t>
  </si>
  <si>
    <t>Establishment of a program to, in cooperation with the electricity sector, to develop innovative approaches to increase the transmission, storage and distribution capabilities of the grid, and increase its resilience.</t>
  </si>
  <si>
    <t>SEC 40103 (p1319)</t>
  </si>
  <si>
    <t>Energy storage demonstration projects</t>
  </si>
  <si>
    <t>Energy storage and long-duration demonstration projects</t>
  </si>
  <si>
    <t>SEC 41001</t>
  </si>
  <si>
    <t>Energy-efficient building training and assessment centres</t>
  </si>
  <si>
    <t>Support for higher education institutions to develop building training and assessment centres where new and emerging energy-efficient techniques are prioritised.</t>
  </si>
  <si>
    <t>SEC 40512 (p1670)</t>
  </si>
  <si>
    <t>Enhanced aquifer use and recharge</t>
  </si>
  <si>
    <t>Groundwater (ground water) research to enhance aquifer use and recharge. Likely agriculture / agricultural beneficiaries and long-term resilience in a changing climate.</t>
  </si>
  <si>
    <t>SEC 50222</t>
  </si>
  <si>
    <t>Enhanced grid security</t>
  </si>
  <si>
    <t>Investment in security of the electricity grid with likely impact of supporting grid resilience in the face of climate change.</t>
  </si>
  <si>
    <t>SEC 40125</t>
  </si>
  <si>
    <t>Environmental justice grants</t>
  </si>
  <si>
    <t>Awards grants to states to improve the environment and public health of low-income and minority communities; $1 mill total, 5 grants of $200k each</t>
  </si>
  <si>
    <t>https://www.epa.gov/newsreleases/epa-releases-additional-funding-2020-environmental-justice-small-grants</t>
  </si>
  <si>
    <t>Environmental review improvement fund</t>
  </si>
  <si>
    <t>Improving environmental reviews and permitting</t>
  </si>
  <si>
    <t>Establishing a Grant Program for Exchange Modernization</t>
  </si>
  <si>
    <t>USD20 million is being made available to award grants to each American Health Benefits Exchange established under section 1311(b) of the Patient Protection and Affordable Care Act (42 U.S.C. 18031(b)) for purposes of enabling such Exchange to modernize or update any system, program, or technology utilized by such Exchange to ensure such Exchange is compliant with all applicable requirements. OUERP commentary: this entry uses funds already appropriated under section 2(a)(5) of the Railroad Unemployment Insurance Act.</t>
  </si>
  <si>
    <t>Title 2, Subtitle I, 2801</t>
  </si>
  <si>
    <t>Expansion of emergency business loan eligibility to agricultural enterprises</t>
  </si>
  <si>
    <t>Expands eligibility for emergency economic injury disaster loans and grants to include agricultural enterprises.</t>
  </si>
  <si>
    <t>Expansion of Medicare coverage, payment rates to hospitals and program funding protections</t>
  </si>
  <si>
    <t>Modifies health programs to increase access to over-the-counter medical products, post-acute care, drug fills and refills during emergency period. Increases payment rates for Medicare COVID-19 patients and covers COVID-19 vaccine without requiring payment of Medicare Part B deductible. Extends funding for specific Medicare, Medicaid and other health and public health programs.</t>
  </si>
  <si>
    <t>https://www.congress.gov/bill/116th-congress/house-bill/748/text ; https://www.venable.com/-/media/files/publications/2020/cleancaresactalertrevised327208pm.pdf?la=en&amp;hash=075EA1C038969AD54F9779FAB1C82894CC3B6D121</t>
  </si>
  <si>
    <t>H.R. 748 (Division A, Title III, Sec. 3702, 3709-20, 3801-3841)</t>
  </si>
  <si>
    <t>Extend and expand employee retention tax credit</t>
  </si>
  <si>
    <t>https://www.congress.gov/bill/116th-congress/house-bill/167</t>
  </si>
  <si>
    <t>Extend CARES Act Charitable provision</t>
  </si>
  <si>
    <t>https://www.congress.gov/bill/116th-congress/house-bill/170</t>
  </si>
  <si>
    <t>Extend CARES Act Employer-paid student loan exclusion through 2025</t>
  </si>
  <si>
    <t>https://www.congress.gov/bill/116th-congress/house-bill/171</t>
  </si>
  <si>
    <t>Extend families First Paid Leave Credits through March 2021</t>
  </si>
  <si>
    <t>https://www.congress.gov/bill/116th-congress/house-bill/172</t>
  </si>
  <si>
    <t>Extended Unemployment Benefits under the Railroad Unemployment Insurance Act</t>
  </si>
  <si>
    <t>Extension of the recovery benefit scheme for railroad workers under Section 2 of the Railroad Unemployment Insurance Act. Extension of the number of days of benefit employees can receive up to 330 days for employees with more than 10 years experience. In addition to funds already appropriated, USD2 million has been made available to cover the cost of additional extended unemployment benefits. OUERP commentary: this entry uses funds already appropriated under section 2112(c) of the CARES Act.</t>
  </si>
  <si>
    <t>Title 2, Subtitle J, 2902</t>
  </si>
  <si>
    <t>Extension and augmentation of unemployment benefits</t>
  </si>
  <si>
    <t>https://www.congress.gov/bill/116th-congress/house-bill/137</t>
  </si>
  <si>
    <t>Extension of 100% Federal Medical Assistance to Urban Indian Health Organisations and Native Hawaiian Health Care Systems</t>
  </si>
  <si>
    <t>Section 1905(b) of the Social Security Act (42 U.S.C. 1396d(b)) is amended by inserting after “(as defined in section 4 of the Indian Health Care Improvement Act)” the following: “; for the 8 fiscal year quarters beginning with the first fiscal year quarter beginning after the date of the enactment of the American Rescue Plan Act of 2021, the Federal medical assistance percentage shall also be 100% with respect to amounts expended as medical assistance for services which are received through an Urban Indian organization (as defined in paragraph (29) of section 4 of the Indian Health Care Improvement Act) that has a grant or contract with the Indian Health Service under title V of such Act; and, for such 8 fiscal year quarters, the Federal medical assistance percentage shall also be 100% with respect to amounts expended as medical assistance for services which are received through a Native Hawaiian Health Center (as defined in section 12(4) of the Native Hawaiian Health Care Improvement Act) or a qualified entity (as defined in section 6(b) of such Act) that has a grant or contract with the Papa Ola Lokahi under section 8 of such Act”</t>
  </si>
  <si>
    <t>Title 9, Committee on Finance, Subtitle J, 9815</t>
  </si>
  <si>
    <t>Extension of deadline for solar and wind tax credits</t>
  </si>
  <si>
    <t>U.S. Treasury extends deadline for solar investment tax credit (ITC) and wind production tax credit (PTC) in Notice 2020-41</t>
  </si>
  <si>
    <t>https://www.irs.gov/pub/irs-drop/n-20-41.pdf ; https://www.renewableenergyworld.com/2020/05/28/extension-granted-us-treasury-extends-safe-harbor-timeframe-for-renewable-tax-credits/#gref ; https://news.bloombergtax.com/daily-tax-report/u-s-treasury-extends-deadlines-for-renewable-energy-projects</t>
  </si>
  <si>
    <t>Extension of Emergency Unemployment Relief for Governmental Entities and Non-profit Organizations</t>
  </si>
  <si>
    <t>Extension of emergency unemployment relief to 6 September 2021.</t>
  </si>
  <si>
    <t>Title 9, Committee on Finance, Subtitle A, Part 1, 9012</t>
  </si>
  <si>
    <t>Extension of Federal Pandemic Unemployment Compensation</t>
  </si>
  <si>
    <t>Extension of such compensation to 6 September 2021.</t>
  </si>
  <si>
    <t>Title 9, Committee on Finance, Subtitle A, Part 1, 9013</t>
  </si>
  <si>
    <t>Extension of Federal Unemployment Funding</t>
  </si>
  <si>
    <t>Extension of the full Federal funding of the first week of unemployment for states, to 6 September 2021.</t>
  </si>
  <si>
    <t>Title 9, Committee on Finance, Subtitle A, Part 1, 9014</t>
  </si>
  <si>
    <t>Extension of Full Federal Funding of Extended Unemployment Compensation</t>
  </si>
  <si>
    <t>Extension until 6 September 2021.</t>
  </si>
  <si>
    <t>Title 9, Committee on Finance, Subtitle A, Part 2, 9022</t>
  </si>
  <si>
    <t>Extension of limitation on excess business losses of noncorporate taxpayers</t>
  </si>
  <si>
    <t>1 year extension, applying to taxable years after 31 December 2025, of certain tax deductions.</t>
  </si>
  <si>
    <t>Title 9, Committee on Finance, Subtitle A, Part 4, 9041</t>
  </si>
  <si>
    <t>Extension of loan periods and revision of requirements</t>
  </si>
  <si>
    <t>On Friday, June 5, the President signed into law the Paycheck Protection Flexibility Act, (H.R. 7010), a bill to allow new Paycheck Protection Program flexibility by extending the loan period and timeline for repayment. The bill also revises some requirements for loan forgiveness.</t>
  </si>
  <si>
    <t>https://www.congress.gov/bill/116th-congress/house-bill/7010</t>
  </si>
  <si>
    <t>Paycheck Protection Program Flexibility Act (H.R. 7010)</t>
  </si>
  <si>
    <t>Extension of new market tax credits</t>
  </si>
  <si>
    <t>In accordance with the authorities established on the emergency declaration of March 13, 2020 (the Robert T. Stafford Disaster Relief and Emergency Assistance Act - 42 U.S.C. 5121 et seq.), the IRS issued Notice 2020-49 on June 12, 2020, to extend the tax deadlines for new market tax credits</t>
  </si>
  <si>
    <t>https://www.irs.gov/newsroom/treasury-irs-provide-tax-relief-to-investors-and-businesses-affected-by-covid-19-in-new-markets-tax-credit-transactions</t>
  </si>
  <si>
    <t>IRS Notice 2020-49</t>
  </si>
  <si>
    <t>Extension of Pandemic Emergency Unemployment Compensation</t>
  </si>
  <si>
    <t>Extension until 6 September 2021 of COVID-19 related unemployment compensation.</t>
  </si>
  <si>
    <t>Title 9, Committee on Finance, Subtitle A, Part 1, 9016</t>
  </si>
  <si>
    <t>Extension of Pandemic Unemployment Assistance</t>
  </si>
  <si>
    <t>Extension of such assistance for an additional 29 weeks.</t>
  </si>
  <si>
    <t>Title 9, Committee on Finance, Subtitle A, Part 1, 9011</t>
  </si>
  <si>
    <t>Extension of student loan payment relief</t>
  </si>
  <si>
    <t>The CARES Act student loan payment relief is due to expire on September 30. The President issued an executive order via a Presidential Memorandum on August 8 to extend student loan payment relief until December 31, 2020.</t>
  </si>
  <si>
    <t>https://www.whitehouse.gov/presidential-actions/memorandum-continued-student-loan-payment-relief-covid-19-pandemic/</t>
  </si>
  <si>
    <t>Extension of Temporary Assistance for States with Advances</t>
  </si>
  <si>
    <t>Extension until 6 September 2021. No interest accrues on finances loaned to states to assist with unemployment provisions in this period.</t>
  </si>
  <si>
    <t>Title 9, Committee on Finance, Subtitle A, Part 2, 9021</t>
  </si>
  <si>
    <t>Extension of Temporary Financing of Short-Term Compensation Payments in States with Programs in Law</t>
  </si>
  <si>
    <t>Extension of temporary finance, until 6 September 2021, to states to assist with short-term compensation payments.</t>
  </si>
  <si>
    <t>Title 9, Committee on Finance, Subtitle A, Part 1, 9017</t>
  </si>
  <si>
    <t>Extension of Waiver of the 7-day Waiting Period for Benefits under the Railroad Unemployment Insurance Act</t>
  </si>
  <si>
    <t>Extension of the waiver of the 7-day waiting period for benefits under the Railroad Unemployment Insurance Act to the 6th September 2021.</t>
  </si>
  <si>
    <t>Title 2, Subtitle J, 2903</t>
  </si>
  <si>
    <t>Fair Housing Activities</t>
  </si>
  <si>
    <t>USD20 million is being made available for the Fair Housing Initiatives Program to ensure fair housing organisations have additional resources to address fair housing issues during the coronavirus pandemic.</t>
  </si>
  <si>
    <t>Title 3, Subtitle B, 3208</t>
  </si>
  <si>
    <t>Farm Loan Assistance for Socially Disadvantaged Farmers and Ranchers</t>
  </si>
  <si>
    <t>The Government promises to pay up to 120% of the outstanding indebtedness of socially disadvantaged farmers/ranchers on loans made or guaranteed by the Secretary of Agriculture.</t>
  </si>
  <si>
    <t>Title 1, Subtitle A, 1005</t>
  </si>
  <si>
    <t>Federal Aviation Administration Facilities and Equipment</t>
  </si>
  <si>
    <t>Improving and replacing aviation infrastructure including air traffic control towers</t>
  </si>
  <si>
    <t>Federal buildings fund</t>
  </si>
  <si>
    <t>Construction, acquisition and repairs of border stations and ports of entry.</t>
  </si>
  <si>
    <t>Federal Emergency Management Agency</t>
  </si>
  <si>
    <t>In support of the disaster relief and emergency assistance services provided by the agency</t>
  </si>
  <si>
    <t>Federal Emergency Management Agency Appropriation</t>
  </si>
  <si>
    <t>To be available until 30/09/2025, to carry out the purposes of the Disaster Relief Fund for costs associated with major disaster declarations.</t>
  </si>
  <si>
    <t>Title 4, 4005</t>
  </si>
  <si>
    <t>Federal lands access program</t>
  </si>
  <si>
    <t>Additional funding for projects that improve transportation infrastructure within or adjacent to Federal lands</t>
  </si>
  <si>
    <t>Federal lands transportation program</t>
  </si>
  <si>
    <t>Additional funding provided for the federal lands transportation program, including for the use of locally sourced plant-based materials.</t>
  </si>
  <si>
    <t>SEC 11112</t>
  </si>
  <si>
    <t>Federal Railroad Administration</t>
  </si>
  <si>
    <t>Grants for activities to monitor and improve railroad safety, and research and development programs.</t>
  </si>
  <si>
    <t>SEC 22102</t>
  </si>
  <si>
    <t>Federal Trade Commission Funding</t>
  </si>
  <si>
    <t>Funding for COVID-19 related work, such as monitoring COVID-19 related consumer complaints and consumer-related education.</t>
  </si>
  <si>
    <t>Title 7, subtitle D, 7404</t>
  </si>
  <si>
    <t>Federal Transit Administration Grants</t>
  </si>
  <si>
    <t>USD30.5 billion is being made available for grants to transit agencies to prevent, prepare for, and respond to coronavirus. This includes reimbursement for payroll of public transportation, operating costs to maintain service due to lost revenue, purchase of personal protective equipment and for capital investments.</t>
  </si>
  <si>
    <t>Title 3, Subtitle D, 3401</t>
  </si>
  <si>
    <t>Federal waivers for oil and gas extraction</t>
  </si>
  <si>
    <t>Federal waivers or reductions in royalty rates and rental payments for oil and gas extraction on federal lands and waters</t>
  </si>
  <si>
    <t>https://www.blm.gov/programs/energy-and-minerals/oil-and-gas/covid-royalty-rate-reduction-guidance ; https://www.politico.com/news/2020/05/21/trump-administration-cuts-royalty-payments-for-oil-companies-273548 ; https://www.wri.org/blog/2020/06/coronavirus-stimulus-packages-clean-energy</t>
  </si>
  <si>
    <t>Federal-Aid Highway Program Funding, less Carbon Reduction Fund and PROTECT part c</t>
  </si>
  <si>
    <t>A pool of funding is provided for the national highway performance (11105), surface transpiration block grant (11109), highway safety improvement (11111), congestion mitigation and air quality improvement (11115), and highway freight (11114) programs</t>
  </si>
  <si>
    <t>Federal-state partnership for intercity passenger rail grants</t>
  </si>
  <si>
    <t>Additional funding for joint projects to improve intercity passenger rail services.</t>
  </si>
  <si>
    <t>SEC 22106 &amp; SEC 22307</t>
  </si>
  <si>
    <t>Ferry services for rural communities</t>
  </si>
  <si>
    <t>Funding to provide ferry services to rural communities</t>
  </si>
  <si>
    <t>SEC 71103 (p. 2385)</t>
  </si>
  <si>
    <t>Fish and Wildlife Service Resource Management</t>
  </si>
  <si>
    <t>Additional funding for water-based habitat restoration activities in various locations.</t>
  </si>
  <si>
    <t>p. 2542</t>
  </si>
  <si>
    <t>Food and Nutritional Funding</t>
  </si>
  <si>
    <t>$250 million was appropriated for HHS programs for elderly Americans. State matching requirements do not apply to these funds. Funding included: $160 million for home-delivered nutrition services. $80 million for congregate nutrition services that provide food in group settings, such as adult day care centers and meal sites. $10 million for nutrition services for Native Americans. Provides funding to support children and families, including: $500 million in emergency funding for the Women’s Infants and Children program. $400 million for the Commodity Assistance Program for The Emergency Food Assistance. $100 million for the Secretary of Agriculture to provide grants to the Commonwealth of the Northern Mariana Islands, Puerto Rico, and American Samoa for nutrition assistance in response to a COVID-19 public health emergency</t>
  </si>
  <si>
    <t>Food Supply Chain and Agriculture Pandemic Response: Commodities and Loans</t>
  </si>
  <si>
    <t>Of a total USD4 billion that has been allocated to the Food Supply Chain and Agriculture Pandemic Response, USD3.6 billion has been allocated to finance the purchase of food and agricultural commodities and to provide loans and grants to agricultural businesses.</t>
  </si>
  <si>
    <t>Title 1, Subtitle A, 1001b</t>
  </si>
  <si>
    <t>Food Supply Chain and Agriculture Pandemic Response: Reducing Overtime Inspection Costs</t>
  </si>
  <si>
    <t>Of a total USD4 billion that has been allocated to the Food Supply Chain and Agriculture Pandemic Response, USD100 million has been allocated to reduce the amount of overtime inspection costs borne by federally-inspected small establishments and very small establishments engaged in meat, poultry, or egg products processing.</t>
  </si>
  <si>
    <t>Title 1, Subtitle A, 1001d</t>
  </si>
  <si>
    <t>Food Supply Chain and Agriculture Pandemic Response: Surveillance of Animal COVID-19 Infection</t>
  </si>
  <si>
    <t>Of a total USD4 billion that has been allocated to the Food Supply Chain and Agriculture Pandemic Response, USD300 million has been allocated to conduct monitoring and surveillance of susceptible animals for incidence of SARS–CoV–2.</t>
  </si>
  <si>
    <t>Title 1, Subtitle A, 1001c</t>
  </si>
  <si>
    <t>Foreclosure moratorium and forbearance expansions</t>
  </si>
  <si>
    <t>Prohibits foreclosures on federally-backed mortgage loans for a 60-day period and provides forbearance for borrowers of these loans who have experienced financial hardships related to COVID-19. Landlords assisted by the Department of Housing and Urban Development, Fannie Mae, Freddie Mac and other programs cannot initiate legal action to evict tenants or charge non-payment fees to tenants for 120 days.</t>
  </si>
  <si>
    <t>https://www.congress.gov/bill/116th-congress/house-bill/748/text ; https://www.venable.com/-/media/files/publications/2020/cleancaresactalertrevised327208pm.pdf?la=en&amp;hash=075EA1C038969AD54F9779FAB1C82894CC3B6D136</t>
  </si>
  <si>
    <t>Forest service legacy road and trail remediation program</t>
  </si>
  <si>
    <t>The Forest Service will restore aquatic passages for fish and other species, and safely decommission and return to nature abandoned or unauthorised roads and trails, in order to preserve the condition of natural habitats.</t>
  </si>
  <si>
    <t>SEC 40801 (p1763)</t>
  </si>
  <si>
    <t>Formula grants for rural areas</t>
  </si>
  <si>
    <t>Additional public transport grants for rural areas, including Indian reservations.</t>
  </si>
  <si>
    <t>SEC 30006</t>
  </si>
  <si>
    <t>Formula grants for the enhanced mobility of seniors and individuals with disabilities</t>
  </si>
  <si>
    <t>Grants to provide services and equipment that increase the mobility of seniors and disabled individuals.</t>
  </si>
  <si>
    <t>Support for seniors and individuals with disabilities</t>
  </si>
  <si>
    <t>Funding for Administration</t>
  </si>
  <si>
    <t>Funds for the Employment and Training Administration of the Department of Labour for the 2021 fiscal year for necessary expenses relating to the administration of unemployment compensation programmes.</t>
  </si>
  <si>
    <t>Title 9, Committee on Finance, Subtitle A, Part 3, 9031</t>
  </si>
  <si>
    <t>Funding for Behavioural Health Workforce Education and Training</t>
  </si>
  <si>
    <t>USD100 million is being made available for carrying out section 756 of the Public Health Service Act (42 U.S.C. 294e-1). This section concerns mental and behavioural health education and training grants.</t>
  </si>
  <si>
    <t>Title 2, Subtitle H, 2711</t>
  </si>
  <si>
    <t>Funding for Block Grants for Community Mental Health Services</t>
  </si>
  <si>
    <t>USD1.5 billion is being allocated for funding block grants for community mental health services (carrying out subpart I of part B of title XIX of the Public Health Service Act (42 U.S.C. 300x et seq.), subpart III of part B of title XIX of such Act (42 U.S.C. 300x–51 et seq.), and section 505(c) of such Act (42 U.S.C. 290aa–4(c)) with respect to mental health).</t>
  </si>
  <si>
    <t>Title 2, Subtitle H, 2701</t>
  </si>
  <si>
    <t>Funding for Block Grants for Prevention and Treatment of Substance Abuse</t>
  </si>
  <si>
    <t>USD1.5 billion is being made available for funding block grants for preventing and treating substance abuse (carrying out subpart II of part B of title XIX of the Public Health Service Act (42 U.S.C. 300x–21 et seq.), subpart III of part B of title XIX of such Act (42 U.S.C. 300x–51 et seq.), section 505(d) of such Act (42 U.S.C. 290aa–4(d)) with respect to substance abuse, and section 515(d) of such Act (42 U.S.C. 290bb–21(d))).</t>
  </si>
  <si>
    <t>Title 2, Subtitle H, 2702</t>
  </si>
  <si>
    <t>Funding for Claims and Appeals Processing</t>
  </si>
  <si>
    <t>Funding through to 2023 for veterans' claims and appeals</t>
  </si>
  <si>
    <t>Title 8, 8001</t>
  </si>
  <si>
    <t>Funding for Community Health Centres and Community Care</t>
  </si>
  <si>
    <t>USD7.6 billion is being allocated in funding for community health centres and community care. This includes measures such as planning, preparing, promoting, distributing, administering, and tracking COVID–19 vaccines, and to carry out other vaccine-related activities, etc.</t>
  </si>
  <si>
    <t>Title 2, Subtitle G, 2601</t>
  </si>
  <si>
    <t>Funding for Consumer Product Safety Fund</t>
  </si>
  <si>
    <t>Funds to increase screening and monitoring of the safety of products related to COVID-19.</t>
  </si>
  <si>
    <t>Title 7, subtitle D, 7401</t>
  </si>
  <si>
    <t>Funding for COVID-19 Testing, Contact Tracing and Mitigation Activities</t>
  </si>
  <si>
    <t>USD47.8 billion is being allocated to carry out activities to detect, diagnose, trace, and monitor SARS–CoV–2 and COVID–19 infections and related strategies to mitigate the spread of COVID–19.</t>
  </si>
  <si>
    <t>Title 2, Subtitle E, 2401</t>
  </si>
  <si>
    <t>Funding for Data Modernisation and Forecasting</t>
  </si>
  <si>
    <t>USD 500 million is being allocated for establishing, expanding, and maintaining efforts to modernize the US disease warning system to forecast and track hotspots for COVID–19, its variants, and emerging biological threats, including academic and workforce support for analytics and informatics infrastructure and data collection systems.</t>
  </si>
  <si>
    <t>Title 2, Subtitle E, 2404</t>
  </si>
  <si>
    <t>Funding for Department of Commerce Inspector General</t>
  </si>
  <si>
    <t>Extra funds for the Inspector General of the Department of Commerce for the 2021 fiscal year, to support the response to COVID-19.</t>
  </si>
  <si>
    <t>Title 7, subtitle D, 7403</t>
  </si>
  <si>
    <t>Funding for department of the treasury</t>
  </si>
  <si>
    <t>Provision of $1.82bn to Department of Treasury for various initiatives, such as IRS, defender services, election assistance, communications and working capital</t>
  </si>
  <si>
    <t>H.R. 748 (Division B, Title V)</t>
  </si>
  <si>
    <t>Funding for Education and Awareness Campaign</t>
  </si>
  <si>
    <t>USD20 million is being allocated in funding for education and awareness campaign encouraging healthy work conditions and use of mental health and substance use disorder services by healthcare professionals. This includes carrying out a national evidence-based education and awareness campaign directed at health care professionals and first responders (such as emergency medical service providers), and employers of such professionals and first responders.</t>
  </si>
  <si>
    <t>Title 2, Subtitle H, 2704</t>
  </si>
  <si>
    <t>Funding for Evaluating COVID-19 Solutions</t>
  </si>
  <si>
    <t>USD500 million is being allocated for the continued evaluation of the performance, safety, and effectiveness of vaccines, therapeutics, and diagnostics approved, cleared, licensed, or authorized for use for the treatment, prevention, or diagnosis of COVID–19 and more.</t>
  </si>
  <si>
    <t>Title 2, Subtitle D, 2304</t>
  </si>
  <si>
    <t>Funding for Expansion Grants for Certified Behavioural Health Clinics</t>
  </si>
  <si>
    <t>USD420 million is being made available for grants to communities and community organizations that meet the criteria for Certified Community Behavioural Health Clinics pursuant to section 223(a) of the Protecting Access to Medicare Act of 2014 (42 U.S.C. 1396a).</t>
  </si>
  <si>
    <t>Title 2, Subtitle H, 2713</t>
  </si>
  <si>
    <t>Funding for Family Planning</t>
  </si>
  <si>
    <t>USD50 million is being allocated in funding for family planning. This includes funding for the necessary expenses for making grants and contracts under section 1001 of the Public Health Service Act (42 U.S.C. 300).</t>
  </si>
  <si>
    <t>Title 2, Subtitle G, 2605</t>
  </si>
  <si>
    <t>Funding for Fraud Prevention, Equitable Access, and Timely Payment to Eligible Workers</t>
  </si>
  <si>
    <t>Funding to detect and prevent fraud, promote equitable access, and ensure the timely payment of benefits with respect to unemployment compensation programmes.</t>
  </si>
  <si>
    <t>Title 9, Committee on Finance, Subtitle A, Part 3, 9032</t>
  </si>
  <si>
    <t>Funding for Global Health</t>
  </si>
  <si>
    <t>USD 750 million is being allocated for efforts related to global health security, global disease detection and response, global health protection, global immunization, and global coordination on public health.</t>
  </si>
  <si>
    <t>Title 2, Subtitle E, 2403</t>
  </si>
  <si>
    <t>Funding for Grants for Health Care Providers to Promote Mental Health</t>
  </si>
  <si>
    <t>USD40 million is being made available for funding grants or contracts to entities providing health care (including health care providers associations and Federally qualified health centers) to establish, enhance, or expand evidence-informed programs or protocols to promote mental health among their providers, other personnel, and members</t>
  </si>
  <si>
    <t>Title 2, Subtitle H, 2705</t>
  </si>
  <si>
    <t>Funding for Healthcare Supply Chain</t>
  </si>
  <si>
    <t>USD6.05 billion is allocated to cover expenses with respect to research, development, manufacturing, production, and the purchase of vaccines, therapeutics, and ancillary medical products and supplies to prevent, prepare, or respond to healthcare emergencies.</t>
  </si>
  <si>
    <t>Title 2, Subtitle D, 2303</t>
  </si>
  <si>
    <t>Funding for LIHEAP</t>
  </si>
  <si>
    <t>USD4.5 billion has been made available in additional funding to provide payments under section 2602(b) of the Low-Income Home Energy Assistance Act of 1981. These payments are intended to assist low-income households that pay a high proportion of household income for home energy, primarily in meeting their immediate home energy needs.</t>
  </si>
  <si>
    <t>Title 2, Subtitle K, 2911</t>
  </si>
  <si>
    <t>Funding for Local Behavioural Health Needs</t>
  </si>
  <si>
    <t>USD 50 million is being made available to award grants to State, local, Tribal, and territorial governments, Tribal organizations, non-profit community-based entities, and primary care and behavioural health organizations to address increased community behavioural health needs worsened by the COVID–19 public health emergency. These grants shall be used for promoting care coordination among local entities; training the mental and behavioural health workforce, relevant stakeholders, and community members; expanding evidence-based integrated models of care; addressing surge capacity for mental and behavioural health needs; providing mental and behavioural health services to individuals with mental health needs (including co-occurring substance use disorders) as delivered by behavioural and mental health professionals utilizing telehealth services; and supporting, enhancing, or expanding mental and behavioural health preventive and crisis intervention services.</t>
  </si>
  <si>
    <t>Title 2, Subtitle H, 2707</t>
  </si>
  <si>
    <t>Funding for Local Substance Use Disorder Services</t>
  </si>
  <si>
    <t>USD30 million is being made available for funding grants to support States; local, Tribal, and territorial governments; Tribal organizations; non-profit community-based organizations; and primary and behavioural health organizations to support community-based overdose prevention programs, syringe services programs, and other harm reduction services. These grants shall be used for preventing and controlling the spread of infectious diseases and the consequences of such diseases for individuals with substance use disorder, distributing opioid overdose reversal medication to individuals at risk of overdose, connecting individuals at risk for, or with, a substance use disorder to overdose education, counselling, and health education, and encouraging such individuals to take steps to reduce the negative personal and public health impacts of substance use or misuse.</t>
  </si>
  <si>
    <t>Title 2, Subtitle H, 2706</t>
  </si>
  <si>
    <t>Funding for Medical Care and Health Needs</t>
  </si>
  <si>
    <t>Funding for medical care and health needs of veterans, through to September 2023.</t>
  </si>
  <si>
    <t>Title 8, 8002</t>
  </si>
  <si>
    <t>Funding for Medical Reserve Corps</t>
  </si>
  <si>
    <t>USD100 million is being allocated for carrying out Section 2813 of the Public Health Service Act (42 U.S.C. 300hh–15).</t>
  </si>
  <si>
    <t>Title 2, Subtitle F, 2502</t>
  </si>
  <si>
    <t>Funding for Mental Health and Substance Use Disorder Training</t>
  </si>
  <si>
    <t>USD80 million is allocated for funding mental health and substance use disorder training for healthcare professionals, paraprofessionals, and public safety officers. This includes awarding grants or contracts to health professions schools, academic health centers, State or local governments, Indian Tribes and Tribal organizations, or other appropriate public or private non-profit entities (or consortia of entities, including entities promoting multidisciplinary approaches), to plan, develop, operate, or participate in health professions and nursing training activities for health care students, residents, professionals, paraprofessionals, trainees, and public safety officers, and employers of such individuals, in evidence-informed strategies for reducing and addressing suicide, burnout, mental health conditions, and substance use disorders among health care professionals.</t>
  </si>
  <si>
    <t>Title 2, Subtitle H, 2703</t>
  </si>
  <si>
    <t>Funding for National Health Service Corps</t>
  </si>
  <si>
    <t>USD 800 million is being allocated in funding for National Health Service Corporations to carry out Sections 338A, 338B, and 338I of the Public Health Service Act (42 U.S.C. 254l, 254l–1, 254q–1) with respect to the health workforce. This is net of the Grants for Primary Health Services to States.</t>
  </si>
  <si>
    <t>Title 2, Subtitle G, 2602, a</t>
  </si>
  <si>
    <t>Funding for natural gas pipeline</t>
  </si>
  <si>
    <t>The U.S. Department of Energy is directing $33 million in funding for 10 projects as part of the Advanced Research Projects Agency-Energy (ARPA-E) Rapid Encapsulation of Pipelines Avoiding Intensive Replacement (REPAIR) program. REPAIR teams will develop natural gas transmission pipeline retrofitting technology to rehabilitate existing cast iron and bare steel pipes by creating new, robust pipes inside of old ones.</t>
  </si>
  <si>
    <t>https://www.energy.gov/articles/department-energy-announces-33-million-natural-gas-pipeline-retrofitting-projects</t>
  </si>
  <si>
    <t>Funding for Nurse Corps</t>
  </si>
  <si>
    <t>USD200 million is being allocated inn funding for Nurse Corps to carry out section 846 of the Public Health Service Act (42 U.S.C. 297n).</t>
  </si>
  <si>
    <t>Title 2, Subtitle G, 2603</t>
  </si>
  <si>
    <t>Funding for Office of Inspector General: Medicare</t>
  </si>
  <si>
    <t>There will be an amount of USD 5 million appropriated to the Inspector General of the Department of Health and Human Services for fiscal year 2021, to remain available until expended, for oversight of activities supported with funds appropriated to the Department of Health and Human Services to prevent, prepare for, and respond to coronavirus 2019 or COVID–19, domestically or internationally.</t>
  </si>
  <si>
    <t>Title 9, Committee on Finance, Subtitle L, 9833</t>
  </si>
  <si>
    <t>Funding for Paediatric Mental Health Care Access</t>
  </si>
  <si>
    <t>USD80 million is being made available for carrying out section 330M of the Public Health Service Act (42 U.S.C. 254c-19).</t>
  </si>
  <si>
    <t>Title 2, Subtitle H, 2712</t>
  </si>
  <si>
    <t>Funding for Pollution and Disparate Impacts of the COVID-19 Pandemic</t>
  </si>
  <si>
    <t>To be available until expended, appropriation to the Environmental Protection Agency for fiscal year 2021 to address health outcome disparities from pollution and the COVID-19 Pandemic, of which: $50M for activities that identify and address disproportionate harms and risks in minority and low-income populations (under the Clean Air Act, Safe Drinking Water Act, Comprehensive Environmental Response, Compensation, and Liability Act of 1980, and the Energy Policy Act of 2005), and $50M authorized under subsections (a) through (c) and section 105 of the Clean Air Act.</t>
  </si>
  <si>
    <t>Title 6, 6002</t>
  </si>
  <si>
    <t>Funding for Project Aware</t>
  </si>
  <si>
    <t>USD30 million is being made available for carrying out section 520A of the Public Health Service Act (42 U.S.C. 290bb–32) with respect to advancing wellness and resiliency in education.</t>
  </si>
  <si>
    <t>Title 2, Subtitle H, 2709</t>
  </si>
  <si>
    <t>Funding for Providers Relating to COVID-19</t>
  </si>
  <si>
    <t>In addition to amounts otherwise available, there is appropriated to the Secretary, for fiscal year 2021, out of any monies in the Treasury not otherwise appropriated, $8,500,000,000 for purposes of making payments to eligible health care providers for health care related expenses and lost revenues that are attributable to COVID–19. Amounts appropriated under the preceding sentence shall remain available until expended.</t>
  </si>
  <si>
    <t>Title 9, Committee on Finance, Subtitle N, 9911, 1150C</t>
  </si>
  <si>
    <t>Funding for Public Health Workforce</t>
  </si>
  <si>
    <t>USD7.66 billion is being allocated to establishing, expanding, and sustaining a public health workforce, including by making awards to State, local, and territorial public health departments. This includes funding for wages and benefits (related to the recruiting, hiring, and training of individuals), necessary PPE, and associated administrative costs.</t>
  </si>
  <si>
    <t>Title 2, Subtitle F, 2501</t>
  </si>
  <si>
    <t>Funding for SARS-COV-2 Genomic Sequencing and Surveillance</t>
  </si>
  <si>
    <t>USD1.75 billion is being allocated to strengthen and expand activities and workforce related to genomic sequencing, analytics, and disease surveillance.</t>
  </si>
  <si>
    <t>Title 2, Subtitle E, 2402</t>
  </si>
  <si>
    <t>Funding for State Homes</t>
  </si>
  <si>
    <t>Funding for state care facilities for veterans</t>
  </si>
  <si>
    <t>Title 8, 8004</t>
  </si>
  <si>
    <t>Funding for State Strike Teams for Resident and Employee Safety in Nursing Facilities</t>
  </si>
  <si>
    <t>There is USD$250,000,000, to remain available until expended, for purposes of allocating such amount among the States (including the District of Columbia and each territory of the United States) for such a State to establish and implement a strike team that will be deployed to a nursing facility in the State with diagnosed or suspected cases of COVID–19 among residents or staff for the purposes of assisting with clinical care, infection control, or staffing during the emergency period described in section 1135(g)(1)(B) and the 1-year period immediately following the end of such emergency period.</t>
  </si>
  <si>
    <t>Title 9, Committee on Finance, Subtitle J, 9818</t>
  </si>
  <si>
    <t>Funding for strike teams for resident and employee safety in skilled nursing facilities</t>
  </si>
  <si>
    <t>Amendment of Social Security Act (42 U.S.C. 1395i–3). Additional funding amounting to 0,25 bn available to the States (and district of Columbia) and Territories to establish and implement a strike team that will be deployed to a skilled nursing facility in the State with diagnosed or suspected cases of COVID–19 among residents or staff for the purposes of assisting with clinical care, infection control, or staffing.</t>
  </si>
  <si>
    <t>Title 9, Committee on Finance, Subtitle E, 9402</t>
  </si>
  <si>
    <t>Funding for Teaching Health Centres that operate Graduate Medical Education</t>
  </si>
  <si>
    <t>USD 330 million is being allocated for the program of payments to teaching health centers that operate graduate medical education under section 340H of the Public Health Service Act (42 U.S.C. 256h) and for teaching health center development grants authorized under section 749A of the Public Health Service Act (42 U.S.C. 293l–1).</t>
  </si>
  <si>
    <t>Title 2, Subtitle G, 2604</t>
  </si>
  <si>
    <t>Funding for the Department of Veterans Affairs Office of Inspector General</t>
  </si>
  <si>
    <t>Funds available for audits, investigations, and other projects and activities of the Department of Veterans Affairs</t>
  </si>
  <si>
    <t>Title 8, 8005</t>
  </si>
  <si>
    <t>Funding for the Government Accountability Office</t>
  </si>
  <si>
    <t>To be available until 30/09/2025 for the expenses of the Office preventing, preparing for, and responding to Coronavirus.</t>
  </si>
  <si>
    <t>Title 4, 4002</t>
  </si>
  <si>
    <t>Funding for the Individuals With Disabilities Education Act: Part B individuals</t>
  </si>
  <si>
    <t>USD2.58 billion for grants to States under part B of the Individuals with Disabilities Education Act.</t>
  </si>
  <si>
    <t>Title 2, Subtitle A, Part 1, 2014, a1</t>
  </si>
  <si>
    <t>Funding for the Individuals With Disabilities Education Act: Part C individuals</t>
  </si>
  <si>
    <t>USD0.25 billion for programs for infants and toddlers with disabilities under part C of the Individuals with Disabilities Education Act.</t>
  </si>
  <si>
    <t>Title 2, Subtitle A, Part 1, 2014, a3</t>
  </si>
  <si>
    <t>Funding for the Individuals With Disabilities Education Act: Pre-School Grants</t>
  </si>
  <si>
    <t>USD0.2 billion for preschool grants under section 619 of the Individuals with Disabilities Education Act.</t>
  </si>
  <si>
    <t>Title 2, Subtitle A, Part 1, 2014, a2</t>
  </si>
  <si>
    <t>Funding for the National Child Traumatic Stress Network</t>
  </si>
  <si>
    <t>USD10 million is being made available for carrying out section 582 of the Public Health Service Act (42 U.S.C. 290hh-1) with respect to addressing the problem of high-risk or medically underserved persons who experience violence related stress.</t>
  </si>
  <si>
    <t>Title 2, Subtitle H, 2708</t>
  </si>
  <si>
    <t>Funding for the USDA Office of Inspector General for Oversight of COVID–19-Related Programs</t>
  </si>
  <si>
    <t>USD0.0025 billion has been allocated for  audits, investigations, and other oversight activities of projects and activities carried out with funds made available to the Department of Agriculture related to the COVID–19 pandemic.</t>
  </si>
  <si>
    <t>Title 1, Subtitle A, 1004</t>
  </si>
  <si>
    <t>Funding for the White House</t>
  </si>
  <si>
    <t>To be available until 30/09/2021, for necessary expenses for the White House, to prevent, prepare for, and respond to coronavirus.</t>
  </si>
  <si>
    <t>Title 4, 4004</t>
  </si>
  <si>
    <t>Funding for Water Assistance Program</t>
  </si>
  <si>
    <t>USD 500 million has been made available for grants to States and Indian Tribes to assist low-income households, particularly those with the lowest incomes, that pay a high proportion of household income for drinking water and wastewater services, by providing funds to owners or operators of public water systems or treatment works to reduce arrearages of and rates charged to such households for such services.</t>
  </si>
  <si>
    <t>Funding for Youth Suicide Prevention</t>
  </si>
  <si>
    <t>USD20 million is being made available for carrying out sections 520E and 520E–2 of the Public Health Service Act (42 U.S.C. 290bb–36, 290bb–36b). These sections concern youth suicide early intervention and prevention strategies &amp; mental health and substance use disorder services on campus.</t>
  </si>
  <si>
    <t>Title 2, Subtitle H, 2710</t>
  </si>
  <si>
    <t>Funding to departments of commerce, justice and related agencies</t>
  </si>
  <si>
    <t>Provision of $1.595bn to Department of Commerce and $1.207bn to Department of Justice to assist with COVID</t>
  </si>
  <si>
    <t>H.R. 748 (Division B, Title II)</t>
  </si>
  <si>
    <t>Funding to State Library Administrative Agencies</t>
  </si>
  <si>
    <t>There is USD200 million in funding for the Institute of Museum and Library Services. Of this, not less than 89% of such funds will go to State Library Administrative Agencies.</t>
  </si>
  <si>
    <t>Funding to states for testing, tracing and COVID mitigation</t>
  </si>
  <si>
    <t>https://www.congress.gov/bill/116th-congress/house-bill/145</t>
  </si>
  <si>
    <t>Funding to support COVID-19 tests</t>
  </si>
  <si>
    <t>Provides supplemental appropriations to the Department of Health and Human Services to research and expand capacity for COVID-19 tests.</t>
  </si>
  <si>
    <t>Division B, Title I</t>
  </si>
  <si>
    <t>Funeral Assistance</t>
  </si>
  <si>
    <t xml:space="preserve">Funds appropriated under section 4005 may be used to carry out this section (4006). Pursuant to section 501(b) of the Robert T. Stafford Disaster Relief and Emergency Assistance Act (42 U.S.C. 5191(b)), and for any subsequent major disaster declaration that supersedes such emergency declaration, the President shall provide financial assistance to an individual or household to meet disaster-related funeral expenses under section 408(e)(1) of the Robert T. Stafford Disaster Relief and Emergency Assistance Act (42 U.S.C. 5174(e)(1)), for which the Federal cost share shall be 100 percent.
</t>
  </si>
  <si>
    <t>Title 4, 4006</t>
  </si>
  <si>
    <t>Future of Industry program and industrial research and assessment centres</t>
  </si>
  <si>
    <t>Funding for higher education-based industrial research institutions to promote increased assessment of industrial facilities, use of more energy-efficient technologies and clean energy, improve waste management, and train workers to implement and maintain such programs.</t>
  </si>
  <si>
    <t>SEC 40521 (p1677)</t>
  </si>
  <si>
    <t>Geographic environmental restoration programs</t>
  </si>
  <si>
    <t>Additional funding for various localised environmental and habitat restoration programs.</t>
  </si>
  <si>
    <t>p. 2558</t>
  </si>
  <si>
    <t>Global Response: Department of State</t>
  </si>
  <si>
    <t>$8,675,000,000, to remain available until September 30, 2022, for necessary expenses to carry out the provisions of section 531 of chapter 4 of part II of the Foreign Assistance Act of 1961 (22 U.S.C. 2346) as health programs to prevent, prepare for, and respond to coronavirus, which shall include recovery from the impacts of COVID-19. Of this, $3,750,000,000 to be made available to the Department of State to support programs for the prevention, treatment, and control of HIV/AIDS in order to prevent, prepare for, and respond to coronavirus, including to mitigate the impact on such programs from coronavirus and support recovery from the impacts of the coronavirus, of which not less than $3,500,000,000 shall be for a United States contribution to the Global Fund to Fight AIDS, Tuberculosis and Malaria.</t>
  </si>
  <si>
    <t>Title 10, Committee on Foreign Relations, Sec.10003, a2</t>
  </si>
  <si>
    <t>Global Response: Other</t>
  </si>
  <si>
    <t>There is $8,675,000,000, to remain available until September 30, 2022, for necessary expenses to carry out the provisions of section 531 of chapter 4 of part II of the Foreign Assistance Act of 1961 (22 U.S.C. 2346) as health programs to prevent, prepare for, and respond to coronavirus, which shall include recovery from the impacts of COVID-19. Of this, USD930,000,000 to be made available to prevent, prepare for, and respond to coronavirus, which shall include activities to address economic and stabilization requirements resulting from such virus.</t>
  </si>
  <si>
    <t>Title 10, Committee on Foreign Relations, Sec.10003, a4</t>
  </si>
  <si>
    <t>Global Response: United States Agency for International Development</t>
  </si>
  <si>
    <t>There is $8,675,000,000, to remain available until September 30, 2022, for necessary expenses to carry out the provisions of section 531 of chapter 4 of part II of the Foreign Assistance Act of 1961 (22 U.S.C. 2346) as health programs to prevent, prepare for, and respond to coronavirus, which shall include recovery from the impacts of COVID-19. Of this, USD 905,000,000 will be made available to the United States Agency for International Development for global health activities to prevent, prepare for, and respond to coronavirus, which shall include a contribution to a multilateral vaccine development partnership to support epidemic preparedness.</t>
  </si>
  <si>
    <t>Title 10, Committee on Foreign Relations, Sec.10003, a1</t>
  </si>
  <si>
    <t>Global Response: United States Agency for International Development (2)</t>
  </si>
  <si>
    <t>$8,675,000,000, to remain available until September 30, 2022, for the Foreign Assistance Act of 1961 (22 U.S.C. 2346) as health programs to prevent, prepare for, and respond to coronavirus, which shall include recovery from the impacts of COVID-19. Of this, $3,090,000,000 to be made available to the United States Agency for International Development to prevent, prepare for, and respond to coronavirus, which shall include support for international disaster relief, rehabilitation, and reconstruction, for health activities, and to meet emergency food security needs.</t>
  </si>
  <si>
    <t>Title 10, Committee on Foreign Relations, Sec.10003, a3</t>
  </si>
  <si>
    <t>Governor's Emergency education relief fund</t>
  </si>
  <si>
    <t>https://www.congress.gov/bill/116th-congress/house-bill/141</t>
  </si>
  <si>
    <t>Grants for broadband deployment</t>
  </si>
  <si>
    <t>Funding for a variety of project enabling the installation of broadband internet infrastructure in currently underserved areas.</t>
  </si>
  <si>
    <t>SEC 60102 (p1996)</t>
  </si>
  <si>
    <t>Grants for charging and fuelling infrastructure</t>
  </si>
  <si>
    <t>Grants to establish a publicly accessible EV charging, hydrogen fuelling, propane fuelling and natural gas fuelling infrastructure network</t>
  </si>
  <si>
    <t>SEC 11401 (p. 304, 25)</t>
  </si>
  <si>
    <t>Grants for energy efficiency improvements and renewable energy improvements at public school facilities</t>
  </si>
  <si>
    <t>Funding for schools, particularly those situated in deprived areas or primarily serving lower-income students, to improve energy efficiency during renovations, and install small-scale renewable energy generation equipment on-site if feasible.</t>
  </si>
  <si>
    <t>SEC 40541 (p1700)</t>
  </si>
  <si>
    <t>Grants for HBCUs, Minority serving institutions and tribal colleges</t>
  </si>
  <si>
    <t>https://www.congress.gov/bill/116th-congress/house-bill/142</t>
  </si>
  <si>
    <t>Grants for Primary Health Services to States</t>
  </si>
  <si>
    <t>Of the USD 800 million in total made available, USD100 million shall be made available for providing primary health services through grants to States under section 338I(a) of the Public Health Service Act (42 U.S.C. 254q–1(a)).</t>
  </si>
  <si>
    <t>Title 2, Subtitle G, 2602, b</t>
  </si>
  <si>
    <t>Grants for renewable fuel sector</t>
  </si>
  <si>
    <t>Up to $100 million in competitive grants for activities designed to expand the availability and sale of renewable fuels.</t>
  </si>
  <si>
    <t>https://www.usda.gov/media/press-releases/2020/05/04/usda-announces-100-million-american-biofuels-infrastructure</t>
  </si>
  <si>
    <t>Grants to Alaska to improve sanitation in rural and native villages</t>
  </si>
  <si>
    <t>Water sanitation initiative</t>
  </si>
  <si>
    <t>SEC 50212</t>
  </si>
  <si>
    <t>Grants to Amtrak - National network</t>
  </si>
  <si>
    <t>Grants to Amtrak for the improved operation of the Northeast corridor</t>
  </si>
  <si>
    <t>SEC 22101</t>
  </si>
  <si>
    <t>Grants to Amtrak - Northeast corridor</t>
  </si>
  <si>
    <t>Grants to Amtrak for the improved operation of the national passenger railroad network</t>
  </si>
  <si>
    <t>Grants to for-profit colleges to provide financial aid</t>
  </si>
  <si>
    <t>https://www.congress.gov/bill/116th-congress/house-bill/143</t>
  </si>
  <si>
    <t>Grants To Support Culturally Specific Populations</t>
  </si>
  <si>
    <t>USD49.5 million will be allocated in grants to support culturally specific populations. These funds will be directed towards either (i) support to culturally specific community-based organizations to provide culturally specific activities for survivors of sexual assault and domestic violence, to address emergent needs resulting from the COVID–19 public health emergency and other public health concerns; and (ii) support to culturally specific community-based organizations that provide culturally specific activities to promote strategic partnership development and collaboration in responding to the impact of COVID–19 and other public health concerns on survivors of sexual assault and domestic violence.</t>
  </si>
  <si>
    <t>Title 2, Subtitle C, 2204, c</t>
  </si>
  <si>
    <t>Grants To Support Survivors Of Sexual Assault</t>
  </si>
  <si>
    <t>USD 198 million is to be allocated in grants to support survivors of sexual assault. These funds will be directed towards assisting rape crisis centers in transitioning to virtual services and meeting the emergency needs of survivors.</t>
  </si>
  <si>
    <t>Title 2, Subtitle C, 2204. d</t>
  </si>
  <si>
    <t>Grants to the National Railroad Passenger Corporation</t>
  </si>
  <si>
    <t>To be available until 30/09/2024, for grants authorized under section 11101(a) of the FAST Act to prevent, prepare for, and respond to coronavirus. Includes funding to restore long distance rail services, and to replace capital payments from states and commuter rail passenger transportation providers, amongst other expenses. Aggregate $1.7B alongside National Network Appropriation.</t>
  </si>
  <si>
    <t>Title 7, subtitle A, 7101 (a)</t>
  </si>
  <si>
    <t>To be available until 30/09/2024, for grants authorized under section 11101(a) of the FAST Act to prevent, prepare for, and respond to coronavirus. Includes funding for state payments for state-supported routes, and for debt repayment or prepayment, alongside other expenses. Aggregate $1.7B with Northeast Corridor Appropriation.</t>
  </si>
  <si>
    <t>Title 7, subtitle A, 7101 (b)</t>
  </si>
  <si>
    <t>Grants to transport service providers like buses and ferries</t>
  </si>
  <si>
    <t>https://www.congress.gov/bill/116th-congress/house-bill/156</t>
  </si>
  <si>
    <t>Hazardous Substance Super Fund</t>
  </si>
  <si>
    <t>To respond to and clean up hazardous substance releases.</t>
  </si>
  <si>
    <t>Head Start Funding</t>
  </si>
  <si>
    <t>USD 1 billion is allocated to carry out the Head Start Act, including for Federal administrative expenses. After reserving funds for Federal administrative expenses, the Secretary shall allocate all remaining amounts to Head Start agencies for one-time grants dependent on a certain ratio.</t>
  </si>
  <si>
    <t>Title 2, Subtitle C, 2203</t>
  </si>
  <si>
    <t>Healthy streets program</t>
  </si>
  <si>
    <t>Grant program to expand urban tree cover and upgrade pavements in order to improve air quality, reduce urban heat and mitigate the effects of climate change on street infrastructure.</t>
  </si>
  <si>
    <t>SEC 11406 (p. 380)</t>
  </si>
  <si>
    <t>High visibility enforcement program</t>
  </si>
  <si>
    <t>Additional funding for highway safety enforcement activities.</t>
  </si>
  <si>
    <t>SEC 24104</t>
  </si>
  <si>
    <t>Higher Education Emergency Relief Fund</t>
  </si>
  <si>
    <t>USD39.58457 billion for making allocations to institutions of higher education, which shall use not less than 50 percent of such allocation to provide emergency financial aid grants to students.</t>
  </si>
  <si>
    <t>Title 2, Subtitle A, Part 1, 2003</t>
  </si>
  <si>
    <t>Higher education grants</t>
  </si>
  <si>
    <t>https://www.congress.gov/bill/116th-congress/house-bill/140</t>
  </si>
  <si>
    <t>Highway research and development programs</t>
  </si>
  <si>
    <t>Funding for highway research and development programs, including intelligent transportation projects and workforce training.</t>
  </si>
  <si>
    <t>Highway safety programs</t>
  </si>
  <si>
    <t>Funding for improvements to highway design, infrastructure and equipment to improve safety, including driver education.</t>
  </si>
  <si>
    <t>SEC 24102</t>
  </si>
  <si>
    <t>Highway safety research and development</t>
  </si>
  <si>
    <t>Funding for research which could improve designs, technology or equipment to increase highway and vehicle safety.</t>
  </si>
  <si>
    <t>SEC 24103</t>
  </si>
  <si>
    <t>Homeless assistance grants</t>
  </si>
  <si>
    <t>Provides funding for housing assistance and assistance for homeless individuals and families.</t>
  </si>
  <si>
    <t>https://www.congress.gov/bill/116th-congress/house-bill/748/text ; https://www.venable.com/-/media/files/publications/2020/cleancaresactalertrevised327208pm.pdf?la=en&amp;hash=075EA1C038969AD54F9779FAB1C82894CC3B6D154</t>
  </si>
  <si>
    <t>Homelessness Assistance and Supportive Services Program</t>
  </si>
  <si>
    <t>USD5 billion is being made available to for tenant-based rental assistance, the development and support of affordable housing, supportive services such as housing counselling and homeless prevention services, the acquisition and development of non-congregate shelter units to be converted to affordable housing, or used as emergency shelter, or remain as non-congregate shelter units.</t>
  </si>
  <si>
    <t>Title 3, Subtitle B, 3205</t>
  </si>
  <si>
    <t>Homeowner Assistance Fund</t>
  </si>
  <si>
    <t>USD9.961 billion is being made available to the Homeowner Assistance Fund to mitigate financial hardships associated with the coronavirus pandemic by providing funds to eligible entities for the purpose of preventing homeowner mortgage delinquencies, defaults, foreclosures, loss of utilities or home energy services, and displacements of homeowners experiencing financial hardship.</t>
  </si>
  <si>
    <t>Title 3, Subtitle B, 3206</t>
  </si>
  <si>
    <t>Household wastewater systems for individuals with low or moderate income</t>
  </si>
  <si>
    <t>Grant program to private non-profits for the installation of decentralised wastewater management systems for households with low or moderate income.</t>
  </si>
  <si>
    <t>SEC 50208 (p1952)</t>
  </si>
  <si>
    <t>Housing Assistance and Supportive Services Programs for Native Americans</t>
  </si>
  <si>
    <t>In addition to amounts otherwise available, there is appropriated to the Secretary of Housing and Urban Development (in this section referred to as the “Secretary”) for fiscal year 2021, out of any money in the Treasury not otherwise appropriated, $750,000,000, to remain available until September 30, 2025, to prevent, prepare for, and respond to coronavirus, for activities and assistance authorized under title I of the Native American Housing Assistance and Self-Determination Act of 1996 (NAHASDA) (25 U.S.C. 4111 et seq.), under title VIII of NAHASDA (25 U.S.C. 4221 et seq.), and under section 106(a)(1) of the Housing and Community Development Act of 1974 with respect to Indian tribes (42 U.S.C. 5306(a)(1)).</t>
  </si>
  <si>
    <t>Title 11, Committee on Indian Affairs, Sec.11003</t>
  </si>
  <si>
    <t>Housing Counselling</t>
  </si>
  <si>
    <t>USD100 million is being made available to the Neighbourhood Reinvestment Corporation for grants to approved housing counselling intermediaries. Of this at least 40% shall be provided to counselling organisations that target housing counselling services to minority and low-income populations facing housing instability or shall be provided to housing counselling services in neighbourhoods having high concentrations of minority and low-income populations.</t>
  </si>
  <si>
    <t>Title 3, Subtitle B, 3204</t>
  </si>
  <si>
    <t>Humanitarian Relief</t>
  </si>
  <si>
    <t>To be available until 30/09/2025, appropriated to the Emergency Management Agency for the fiscal year 2021 for the emergency food and shelter program to provide humanitarian relief to families and individuals encountered by the Dept of Homeland Security.</t>
  </si>
  <si>
    <t>Title 4, 4008</t>
  </si>
  <si>
    <t>Humanitarian Response</t>
  </si>
  <si>
    <t>In addition to amounts otherwise available, there is authorized and appropriated to the Secretary of State for fiscal year 2021, out of any money in the Treasury not otherwise appropriated, $500,000,000, to remain available until September 30, 2022, to carry out the provisions of section 2(a) and (b) of the Migration and Refugee Assistance Act of 1962 (22 U.S.C. 2601(a) and (b)) to prevent, prepare for, and respond to coronavirus.</t>
  </si>
  <si>
    <t>Title 10, Committee on Foreign Relations, Sec.10004</t>
  </si>
  <si>
    <t>Hydroelectric efficiency improvement incentives</t>
  </si>
  <si>
    <t>Subsidies aimed at allowing hydroelectric power stations to improve the efficiency of generation will be increased.</t>
  </si>
  <si>
    <t>SEC 40332 (p1573)</t>
  </si>
  <si>
    <t>Hydroelectric production incentives</t>
  </si>
  <si>
    <t>Subsidies for hydroelectric power stations will be increased to allow for increased energy generation.</t>
  </si>
  <si>
    <t>SEC 40331 (p1572)</t>
  </si>
  <si>
    <t>Hydrogen electrolysis research program</t>
  </si>
  <si>
    <t>Funding for research into methods that make electrolysis for the purposes of hydrogen production cheaper, more efficient and more durable.</t>
  </si>
  <si>
    <t>SEC 40314 (p1546)</t>
  </si>
  <si>
    <t>Hydropower projects</t>
  </si>
  <si>
    <t>Funding released for the construction and improvement of hydropower energy generation facilities.</t>
  </si>
  <si>
    <t>SEC 41006 (p1855)</t>
  </si>
  <si>
    <t>Improvements to WIC Benefits</t>
  </si>
  <si>
    <t>USD0.049 billion to increase the amount of a cash-value voucher under a qualified food package under the Special Supplemental Nutrition Program for Women, Infants, and Children to an amount that is less than or equal to USD 35.</t>
  </si>
  <si>
    <t>Title 1, Subtitle B, 1105</t>
  </si>
  <si>
    <t>Improving Vaccine Confidence Activities</t>
  </si>
  <si>
    <t>USD1 billion will be allocated through the Director of the Centers for Disease Control and Prevention to (i) to strengthen vaccine confidence in the United States, including its territories and possessions, (ii) provide further information and education with respect to vaccines licensed under section 351 of the Public Health Service Act (42 U.S.C. 262) or authorized under section 564 of the Federal Food, Drug, and Cosmetic Act (21 U.S.C. 360bbb–3), and (iii) improve rates of vaccination throughout the United States, including its territories and possessions, including through activities described in section 313 of the Public Health Service Act, as amended by section 311 of division BB of the Consolidated Appropriations Act, 2021 (Public Law 116–260).</t>
  </si>
  <si>
    <t>Title 2, Subtitle D, 2302</t>
  </si>
  <si>
    <t>Increase earned income and child tax credit by allowing taxpayers to use 2019 income</t>
  </si>
  <si>
    <t>https://www.congress.gov/bill/116th-congress/house-bill/169</t>
  </si>
  <si>
    <t>Increase physician pay schedule</t>
  </si>
  <si>
    <t>https://www.congress.gov/bill/116th-congress/house-bill/151</t>
  </si>
  <si>
    <t>Increased authorisation level for small business loan guarantee program</t>
  </si>
  <si>
    <t>Increases the authority for the Paycheck Protection Program, which enables the Small Business Administration to guarantee loans to small businesses during the COVID-19 pandemic.</t>
  </si>
  <si>
    <t>Increased charitable contribution tax deductions</t>
  </si>
  <si>
    <t>Allows some above-the-line charitable contribution tax deductions.</t>
  </si>
  <si>
    <t>https://www.congress.gov/bill/116th-congress/house-bill/748/text ; https://www.venable.com/-/media/files/publications/2020/cleancaresactalertrevised327208pm.pdf?la=en&amp;hash=075EA1C038969AD54F9779FAB1C82894CC3B6D106</t>
  </si>
  <si>
    <t>H.R. 748 (Division A, Title II, Sec. 2204, 2205)</t>
  </si>
  <si>
    <t>Indian Health Facilities</t>
  </si>
  <si>
    <t>Additional funding for the operation and improvement of health facilities in Tribal communities.</t>
  </si>
  <si>
    <t>p. 2597</t>
  </si>
  <si>
    <t>Indian Health Service: COVID-19 Vaccines</t>
  </si>
  <si>
    <t>$5,484,000,000 shall be for carrying out the Act of August 5, 1954 (42 U.S.C. 2001 et seq.) (commonly referred to as the Transfer Act), the Indian Self-Determination and Education Assistance Act (25 U.S.C. 5301 et seq.), the Indian Health Care Improvement Act (25 U.S.C. 1601 et seq.), and titles II and III of the Public Health Service Act (42 U.S.C. 201 et seq. and 241 et seq.). Of this, $600,000,000 shall be for necessary expenses to plan, prepare for, promote, distribute, administer, and track COVID–19 vaccines, for the purposes described in subparagraphs (F) and (G), and for other vaccine-related activities.</t>
  </si>
  <si>
    <t>Title 11, Committee on Indian Affairs, Sec.11001, a1E</t>
  </si>
  <si>
    <t>Indian Health Service: Expanding Public Health Workforce</t>
  </si>
  <si>
    <t>$5,484,000,000 shall be for carrying out the Act of August 5, 1954 (42 U.S.C. 2001 et seq.) (commonly referred to as the Transfer Act), the Indian Self-Determination and Education Assistance Act (25 U.S.C. 5301 et seq.), the Indian Health Care Improvement Act (25 U.S.C. 1601 et seq.), and titles II and III of the Public Health Service Act (42 U.S.C. 201 et seq. and 241 et seq.). Of this, $240,000,000 shall be for necessary expenses to establish, expand, and sustain a public health workforce to prevent, prepare for, and respond to COVID–19, other public health workforce-related activities, for the purposes described in subparagraphs (E) and (F), and for other related activities; and</t>
  </si>
  <si>
    <t>Title 11, Committee on Indian Affairs, Sec.11001, a1G</t>
  </si>
  <si>
    <t>Indian Health Service: Health Facilities Investment</t>
  </si>
  <si>
    <t>$600,000,000 shall be for the lease, purchase, construction, alteration, renovation, or equipping of health facilities to respond to COVID–19, and for maintenance and improvement projects necessary to respond to COVID–19 under section 7 of the Act of August 5, 1954 (42 U.S.C. 2004a), the Indian Self-Determination and Education Assistance Act (25 U.S.C. 5301 et seq.), the Indian Health Care Improvement Act (25 U.S.C. 1601 et seq.), and titles II and III of the Public Health Service Act (42 U.S.C. 202 et seq.) with respect to the Indian Health Service.</t>
  </si>
  <si>
    <t>Title 11, Committee on Indian Affairs, Sec.11001, a2</t>
  </si>
  <si>
    <t>Indian Health Service: IT, telehealth infrastructure, and the Indian Health Service electronic health records system</t>
  </si>
  <si>
    <t>$5,484,000,000 shall be for carrying out the Act of August 5, 1954 (42 U.S.C. 2001 et seq.) (commonly referred to as the Transfer Act), the Indian Self-Determination and Education Assistance Act (25 U.S.C. 5301 et seq.), the Indian Health Care Improvement Act (25 U.S.C. 1601 et seq.), and titles II and III of the Public Health Service Act (42 U.S.C. 201 et seq. and 241 et seq.). Of this, $140,000,000 shall be for information technology, telehealth infrastructure, and the Indian Health Service electronic health records system.</t>
  </si>
  <si>
    <t>Title 11, Committee on Indian Affairs, Sec.11001, a1C</t>
  </si>
  <si>
    <t>Indian Health Service: Lost Reimbursements</t>
  </si>
  <si>
    <t>$5,484,000,000 shall be for carrying out the Act of August 5, 1954 (42 U.S.C. 2001 et seq.) (commonly referred to as the Transfer Act), the Indian Self-Determination and Education Assistance Act (25 U.S.C. 5301 et seq.), the Indian Health Care Improvement Act (25 U.S.C. 1601 et seq.), and titles II and III of the Public Health Service Act (42 U.S.C. 201 et seq. and 241 et seq.). Of this, USD2,000,000,000 shall be for lost reimbursements, in accordance with section 207 of the Indian Health Care Improvement Act (25 U.S.C. 1621 f).</t>
  </si>
  <si>
    <t>Title 11, Committee on Indian Affairs, Sec.11001, a1A</t>
  </si>
  <si>
    <t>Indian Health Service: Potable Water Delivery</t>
  </si>
  <si>
    <t>$10,000,000 shall be for carrying out section 7 of the Act of August 5, 1954 (42 U.S.C. 2004a) for expenses relating to potable water delivery.</t>
  </si>
  <si>
    <t>Title 11, Committee on Indian Affairs, Sec.11001, a3</t>
  </si>
  <si>
    <t>Indian Health Service: Prevention and Treatment Services</t>
  </si>
  <si>
    <t>$5,484,000,000 shall be for carrying out the Act of August 5, 1954 (42 U.S.C. 2001 et seq.) (commonly referred to as the Transfer Act), the Indian Self-Determination and Education Assistance Act (25 U.S.C. 5301 et seq.), the Indian Health Care Improvement Act (25 U.S.C. 1601 et seq.), and titles II and III of the Public Health Service Act (42 U.S.C. 201 et seq. and 241 et seq.). Of this, $420,000,000 shall be for necessary expenses related to mental health and substance use prevention and treatment services, for the purposes described in subparagraph (C) and paragraph (2) as related to mental health and substance use prevention and treatment services, and for other related activities.</t>
  </si>
  <si>
    <t>Title 11, Committee on Indian Affairs, Sec.11001, a1H</t>
  </si>
  <si>
    <t>Indian Health Service: Provision of Additional Services, Purchased/Referred Care program, and other related activities</t>
  </si>
  <si>
    <t>$5,484,000,000 shall be for carrying out the Act of August 5, 1954 (42 U.S.C. 2001 et seq.) (commonly referred to as the Transfer Act), the Indian Self-Determination and Education Assistance Act (25 U.S.C. 5301 et seq.), the Indian Health Care Improvement Act (25 U.S.C. 1601 et seq.), and titles II and III of the Public Health Service Act (42 U.S.C. 201 et seq. and 241 et seq.). Of this, $500,000,000 shall be for the provision of additional health care services, services provided through the Purchased/Referred Care program, and other related activities.</t>
  </si>
  <si>
    <t>Title 11, Committee on Indian Affairs, Sec.11001, a1B</t>
  </si>
  <si>
    <t>Indian Health Service: Tracking COVID-19 Infections</t>
  </si>
  <si>
    <t>$5,484,000,000 shall be for carrying out the Act of August 5, 1954 (42 U.S.C. 2001 et seq.) (commonly referred to as the Transfer Act), the Indian Self-Determination and Education Assistance Act (25 U.S.C. 5301 et seq.), the Indian Health Care Improvement Act (25 U.S.C. 1601 et seq.), and titles II and III of the Public Health Service Act (42 U.S.C. 201 et seq. and 241 et seq.). Of this, $1,500,000,000 shall be for necessary expenses to detect, diagnose, trace, and monitor COVID–19 infections, activities necessary to mitigate the spread of COVID–19, supplies necessary for such activities, for the purposes described in subparagraphs (E) and (G), and for other related activities.</t>
  </si>
  <si>
    <t>Title 11, Committee on Indian Affairs, Sec.11001, a1F</t>
  </si>
  <si>
    <t>Indian Health Service: Urban Indian Health Program</t>
  </si>
  <si>
    <t>$5,484,000,000 shall be for carrying out the Act of August 5, 1954 (42 U.S.C. 2001 et seq.) (commonly referred to as the Transfer Act), the Indian Self-Determination and Education Assistance Act (25 U.S.C. 5301 et seq.), the Indian Health Care Improvement Act (25 U.S.C. 1601 et seq.), and titles II and III of the Public Health Service Act (42 U.S.C. 201 et seq. and 241 et seq.). Of this, $84,000,000 shall be for maintaining operations of the Urban Indian health program, which shall be in addition to other amounts made available under this subsection for Urban Indian organizations (as defined in section 4 of the Indian Health Care Improvement Act (25 U.S.C. 1603)).</t>
  </si>
  <si>
    <t>Title 11, Committee on Indian Affairs, Sec.11001, a1D</t>
  </si>
  <si>
    <t>Indian reservation drinking water program</t>
  </si>
  <si>
    <t>Drinking water in reservations.</t>
  </si>
  <si>
    <t>SEC 50111</t>
  </si>
  <si>
    <t>Indian water rights settlement completion fund</t>
  </si>
  <si>
    <t>To fund a related act</t>
  </si>
  <si>
    <t>SEC 70101</t>
  </si>
  <si>
    <t>Indiscriminate funding</t>
  </si>
  <si>
    <t>H.R. 748 of 27/03/2020 includes $2.2 trillion in funding; $1.4 is captured in granular detail above, and $0.8 trillion is not allocated to specific policy line items.</t>
  </si>
  <si>
    <t>H.R. 748</t>
  </si>
  <si>
    <t>The H.R. 6201, Families First Coronavirus Response Act includes $192bn in funding, of which $5.86 is accounted for in granular detail. The remaining $186.14 of funding is not clearly accounted for in policy documents</t>
  </si>
  <si>
    <t>The Paycheck Protection Program (H.R. 266) includes $484bn in funding. $472.1bn is accounted for in granular policy items, while the remaining $11.9bn is captured as indiscriminate funding</t>
  </si>
  <si>
    <t>Industrial emissions demonstration projects</t>
  </si>
  <si>
    <t>Additional funding for projects that demonstrate innovative methods of reducing carbon emissions in industrial processes, through use of new technologies, clean energy, or more energy-efficient processes.</t>
  </si>
  <si>
    <t>SEC 41008 (p1857)</t>
  </si>
  <si>
    <t>Inland floods - corps of engineers</t>
  </si>
  <si>
    <t>Inland flood risk management investments</t>
  </si>
  <si>
    <t>Inland waterways - corps of engineers</t>
  </si>
  <si>
    <t>Inland waterway construction, replacement, rehabilitation and expansion.</t>
  </si>
  <si>
    <t>Institute of Education Sciences</t>
  </si>
  <si>
    <t>USD0.1 billion for  the Institute of Education Sciences to carry out research related to addressing learning loss caused by COVID-19.</t>
  </si>
  <si>
    <t>Title 2, Subtitle A, Part 1, 2010</t>
  </si>
  <si>
    <t>Invasive plant elimination program</t>
  </si>
  <si>
    <t>Grant program to eliminate and prevent the introduction of invasive plants along roads, including through the revegetation of native species and pollinator plants.</t>
  </si>
  <si>
    <t>SEC 11522 (p. 455)</t>
  </si>
  <si>
    <t>Investments for Water</t>
  </si>
  <si>
    <t>Funds to be dispersed by the States in securing and maintaining clean water services</t>
  </si>
  <si>
    <t>Joint Chiefs landscape restoration partnership program</t>
  </si>
  <si>
    <t>Funding for the Forest and Natural Resource Conservation Services to undertake activities which restore damaged environments, to protect and nurture wildlife, reduce wildfire risk and preserve water quality.</t>
  </si>
  <si>
    <t>SEC 40808 (p1816)</t>
  </si>
  <si>
    <t>K-12 Education grants</t>
  </si>
  <si>
    <t>https://www.congress.gov/bill/116th-congress/house-bill/139</t>
  </si>
  <si>
    <t>Lead contamination in school drinking water</t>
  </si>
  <si>
    <t>Grants for educational agencies and public water systems to support lead testing of water as well as monitoring and reduction.</t>
  </si>
  <si>
    <t>SEC 50110</t>
  </si>
  <si>
    <t>Liquidity through tax deferrals</t>
  </si>
  <si>
    <t>Following President Donald J. Trump’s emergency declaration pursuant to the Stafford Act, the U.S. Treasury Department and Internal Revenue Service (IRS) issued guidance allowing all individual and other non-corporate tax filers to defer up to $1 million of federal income tax (including self-employment tax) payments due on April 15, 2020, until July 15, 2020, without penalties or interest. The guidance also allows corporate taxpayers a similar deferment of up to $10 million of federal income tax payments that would be due on April 15, 2020, until July 15, 2020, without penalties or interest. Today’s guidance will result in about $300 billion of additional liquidity in the economy in the near term.</t>
  </si>
  <si>
    <t>https://home.treasury.gov/news/press-releases/sm948</t>
  </si>
  <si>
    <t>Lithium-ion battery recycling competition</t>
  </si>
  <si>
    <t>A competition will be staged, to encourage the development of innovative new ways to recycle used lithium-ion batteries.</t>
  </si>
  <si>
    <t>SEC 40207 (p1423)</t>
  </si>
  <si>
    <t>Loan forgiveness for small businesses</t>
  </si>
  <si>
    <t>Small Business Administration loan borrowers are eligible for forgiveness on loans of an amount equivalent to the sum of rent, mortgage obligations, utilities and payroll costs for an 8-week period after the origination of the loan. Forgiven loans are considered cancelled. Employers who terminate employees and cut wages can forgive only a reduced amount.</t>
  </si>
  <si>
    <t>https://www.congress.gov/bill/116th-congress/house-bill/748/text ; https://www.venable.com/-/media/files/publications/2020/cleancaresactalertrevised327208pm.pdf?la=en&amp;hash=075EA1C038969AD54F9779FAB1C82894CC3B6D99</t>
  </si>
  <si>
    <t>H.R. 748 (Sec. 1106)</t>
  </si>
  <si>
    <t>Local and regional project assistance program</t>
  </si>
  <si>
    <t>Funding for capital infrastructure projects that will significantly improve local or regional transport infrastructure, including through improved economic potential, environmental sustainability or connectivity.</t>
  </si>
  <si>
    <t>SEC 21202</t>
  </si>
  <si>
    <t>Local Assistance and Tribal Consistency Fund</t>
  </si>
  <si>
    <t>$2,000,000,000 to remain available until September 30, 2023, for making payments to eligible revenue sharing counties and eligible Tribal governments.</t>
  </si>
  <si>
    <t>Title 9, Committee on Finance, Subtitle M, 9901, 605</t>
  </si>
  <si>
    <t>Low income home energy assistance</t>
  </si>
  <si>
    <t>Funding for financial assistance for low income households to cover energy costs.</t>
  </si>
  <si>
    <t>p. 2599</t>
  </si>
  <si>
    <t>Low or no emission grants</t>
  </si>
  <si>
    <t>For public transit - buses</t>
  </si>
  <si>
    <t>Maintaining and enhancing hydroelectricity incentives</t>
  </si>
  <si>
    <t>Subsidies for hydroelectric power stations to improve their infrastructure for increased efficiency and grid resiliency.</t>
  </si>
  <si>
    <t>SEC 40333 (p1574)</t>
  </si>
  <si>
    <t>Maintaining Essential Access to Lunch for Students Act</t>
  </si>
  <si>
    <t>Authorizes the United States Department of Agriculture to waive certain requirements for school lunch programs, including waivers that increase federal costs, to maintain access to lunch for students.</t>
  </si>
  <si>
    <t>H.R. 6201 (Division B, Title I)</t>
  </si>
  <si>
    <t>Mandatory Coverage of COVID-19 Vaccines and Administration Under CHIP: Enhanced Payments</t>
  </si>
  <si>
    <t>Regardless of the type of coverage elected by a State under subsection (a), the child health assistance provided for a targeted low-income child, and, in the case of a State that elects to provide pregnancy-related assistance pursuant to section 2112, the pregnancy-related assistance provided for a targeted low-income pregnant woman (as such terms are defined for purposes of such section), shall be enhanced. During the period described in section 1905(hh)(2), notwithstanding subsection (b), the enhanced FMAP for a State, with respect to payments under subsection (a) for expenditures under the State child health plan (or a waiver of such plan) for a vaccine described in section 1905(a)(4)(E) (and the administration of such a vaccine), shall be equal to 100%</t>
  </si>
  <si>
    <t>Title 9, Committee on Finance, Subtitle K, 9821</t>
  </si>
  <si>
    <t>Meals and Supplements Reimbursements for Individuals Who Have Not Attained the Age of 25</t>
  </si>
  <si>
    <t>The Secretary shall reimburse emergency shelters for meals and supplements served to individuals under the age of 25 who are receiving assistance, including non-residential assistance, from such emergency shelter.</t>
  </si>
  <si>
    <t>Title 1, Subtitle B, 1107</t>
  </si>
  <si>
    <t>Mental health funding</t>
  </si>
  <si>
    <t>https://www.congress.gov/bill/116th-congress/house-bill/148</t>
  </si>
  <si>
    <t>Metropolitan transportation planning</t>
  </si>
  <si>
    <t>Funding for metropolitan transportation planning projects, with an emphasis on reducing fuel consumption and air pollution whilst meeting the needs of residents and businesses.</t>
  </si>
  <si>
    <t>Midsize and large drinking water system infrastructure resilience and sustainability program</t>
  </si>
  <si>
    <t>Increase resilience of water systems to natural hazards, extreme weather, and cyber threats</t>
  </si>
  <si>
    <t>SEC 50107</t>
  </si>
  <si>
    <t>Mineral security projects</t>
  </si>
  <si>
    <t>National geological and geophysical data preservation, rare earth mineral security, critical mineral innovation/efficiency/alternatives, critical material supply chain research</t>
  </si>
  <si>
    <t>SEC 41003</t>
  </si>
  <si>
    <t>Mississippi River - corps of engineers</t>
  </si>
  <si>
    <t>Initiatives to support the Mississippi river and its tributaries, including with funds to address natural disaster impacts.</t>
  </si>
  <si>
    <t>Modifications to Paycheck Protection Program</t>
  </si>
  <si>
    <t>(1) Commitment Authority: Section 1102(b)(1) of the CARES Act is amended by striking $806,450,000,000 and inserting $813,700,000,000</t>
  </si>
  <si>
    <t>Title 5, Committee on Small Business and Entrepreneurship, 5001, subsection d</t>
  </si>
  <si>
    <t>To be available until expended, for carrying out the changes of section 5001, appropriation to the Administrator of the Small Business Administration for fiscal year 2021.</t>
  </si>
  <si>
    <t>Title 5, 5001, subsection d</t>
  </si>
  <si>
    <t>Modifications to the Employee Retirement Income Security Act</t>
  </si>
  <si>
    <t>Modifies the Act by expanding the Department of Labor's authority to postpone certain deadlines, adjusting funding rules for single-employer plans, and further modifying pension plan rules.</t>
  </si>
  <si>
    <t>https://www.congress.gov/bill/116th-congress/house-bill/748/text ; https://www.venable.com/-/media/files/publications/2020/cleancaresactalertrevised327208pm.pdf?la=en&amp;hash=075EA1C038969AD54F9779FAB1C82894CC3B6D118</t>
  </si>
  <si>
    <t>H.R. 748 (Division A, Title III, Sec. 3607-9)</t>
  </si>
  <si>
    <t>Motor carrier safety assistance program</t>
  </si>
  <si>
    <t>Additional funding for research and implementation programs that improve the safety of motor vehicles.</t>
  </si>
  <si>
    <t>SEC 23001</t>
  </si>
  <si>
    <t>Multi-benefit projects to improve watershed health</t>
  </si>
  <si>
    <t>Grants will be made available for projects that improve watershed health in eligible river basins, including through the restoration of native species, ecosystem improvements and mitigations for the impact of climate change on fish and other species.</t>
  </si>
  <si>
    <t>SEC 40907 (p1845)</t>
  </si>
  <si>
    <t>Multilateral Assistance</t>
  </si>
  <si>
    <t>In addition to amounts otherwise available, there is authorized and appropriated to the Secretary of State for fiscal year 2021, out of any money in the Treasury not otherwise appropriated, $580,000,000, to remain available until September 30, 2022, to carry out the provisions of section 301(a) of the Foreign Assistance Act of 1961 (22 U.S.C. 2221(a)) to prevent, prepare for, and respond to coronavirus, which shall include support for the priorities and objectives of the United Nations Global Humanitarian Response Plan COVID–19 through voluntary contributions to international organizations and programs administered by such organizations.</t>
  </si>
  <si>
    <t>Title 10, Committee on Foreign Relations, Sec.10005</t>
  </si>
  <si>
    <t>Multi-state freight corridor planning</t>
  </si>
  <si>
    <t>Funding for the planning of improvements to interstate freight corridors, including infrastructure improvements and increased coordination.</t>
  </si>
  <si>
    <t>SEC 21106</t>
  </si>
  <si>
    <t>National culvert removal, replacement, and restoration grant program</t>
  </si>
  <si>
    <t>Competitive grant program to improve culverts and weirs to facilitate anadromous fish passage</t>
  </si>
  <si>
    <t>SEC 21203 (p. 647)</t>
  </si>
  <si>
    <t>National electric vehicle formula program</t>
  </si>
  <si>
    <t>Funding to States to strategically deploy electric vehicle charging infrastructure and to establish an interconnected network to facilitate data collection, access, and reliability</t>
  </si>
  <si>
    <t>p. 2622</t>
  </si>
  <si>
    <t>National Endowment for Humanities: Other Grants and Administrative Expenses (60%)</t>
  </si>
  <si>
    <t>There is USD 135 million in funding for the National Endowment for the Humanities. Of this, 60% shall be for direct grants, and relevant administrative expenses, that support humanities organizations’ programming and general operating expenses to cover up to 100% of the costs of the programs which the grants support, to prevent, prepare for, respond to, and recover from the COVID-19 pandemic.</t>
  </si>
  <si>
    <t>Title 2, Subtitle A, Part 2, 2021, 2</t>
  </si>
  <si>
    <t>National Endowment for Humanities: State Humanities Councils, Grants and Administrative Expenses (40%)</t>
  </si>
  <si>
    <t>There is USD 135 million in funding for the National Endowment for the Humanities. Of this, 40% shall be for grants, relevant administrative expenses (to State humanities councils that support humanities organizations’ programming and general operating expenses) to cover up to 100% of the costs of the programs which the grants support, to prevent, prepare for, respond to, and recover from the COVID-19 pandemic.</t>
  </si>
  <si>
    <t>Title 2, Subtitle A, Part 2, 2022, 1</t>
  </si>
  <si>
    <t>National Endowment for the Arts: Other Grants and Administrative Expenses (60%)</t>
  </si>
  <si>
    <t>There is USD 135 million in funding for the National Endowment for the Arts. Of this, 60% shall be for direct grants, and relevant administrative expenses, that support organizations’ programming and general operating expenses to cover up to 100% of the costs of the programs which the grants support, to prevent, prepare for, respond to, and recover from the COVID-19 pandemic.</t>
  </si>
  <si>
    <t>National Endowment for the Arts: State Humanities Councils, Grants and Administrative Expenses (40%)</t>
  </si>
  <si>
    <t>There is USD 135 million in funding for the National Endowment for the Arts. Of this, 40% percent shall be for grants and relevant administrative expenses (to State arts agencies and regional arts organizations that support organizations’ programming and general operating expenses) to cover up to 100% of the costs of the programs which the grants support, to prevent, prepare for, respond to, and recover from the COVID-19 pandemic.</t>
  </si>
  <si>
    <t>Title 2, Subtitle A, Part 2, 2021, 1</t>
  </si>
  <si>
    <t>National Estuary Grant Program</t>
  </si>
  <si>
    <t>Protect and restore ecology of estuaries. Natural infrastructure support.</t>
  </si>
  <si>
    <t>National Flood Insurance Fund</t>
  </si>
  <si>
    <t>To respond to flood disasters</t>
  </si>
  <si>
    <t>National forest System Funding</t>
  </si>
  <si>
    <t>Additional funding for hazardous fuels management activities and burned area rehabilitation</t>
  </si>
  <si>
    <t>p. 2589</t>
  </si>
  <si>
    <t>National Highway Traffic Safety Administration Crash Data</t>
  </si>
  <si>
    <t>Funds to revise the crash data collection system and create a national database of pedestrian injuries and fatalities. Digital system.</t>
  </si>
  <si>
    <t>SEC 24108</t>
  </si>
  <si>
    <t>National infrastructure project assistance</t>
  </si>
  <si>
    <t>Grants to support large-scale national infrastructure projects. Including road, rail and waterway projects.</t>
  </si>
  <si>
    <t>SEC 21201</t>
  </si>
  <si>
    <t>National multimodal cooperative freight research program</t>
  </si>
  <si>
    <t>Research program to improve freight efficiency and resilience, adapt to future trends (including zero-emissions transportation), and transition the freight transportation workforce</t>
  </si>
  <si>
    <t>SEC21204 (p. 651)</t>
  </si>
  <si>
    <t>National Oceanic and Atmospheric Administration</t>
  </si>
  <si>
    <t>Additional funding for the NOAA, including for environmental restoration and preservation activities.</t>
  </si>
  <si>
    <t>p. 2460</t>
  </si>
  <si>
    <t>National Parks and Public Land Legacy Restoration Fund</t>
  </si>
  <si>
    <t>The Great American Outdoors Act (H.R. 1957) was signed into law on 4 August, 2020, establishing the National Parks and Public Land Legacy Restoration Fund. 50% of all revenues from oil, gas, coal, alternative and renewable energy development on federal lands over the next 5 years, up to the value of $1.9bn per year, will be deposited in the fund, meaning that a potential $9.5bn in funding is allocated to the fund for national park restoration.</t>
  </si>
  <si>
    <t>https://www.congress.gov/bill/116th-congress/senate-bill/3422</t>
  </si>
  <si>
    <t>H.R. 1957</t>
  </si>
  <si>
    <t>National priority safety program</t>
  </si>
  <si>
    <t>Funding for programs that reduce injuries and deaths on national highways including through driver and officer education.</t>
  </si>
  <si>
    <t>SEC 24105</t>
  </si>
  <si>
    <t>National Senior Services Corps</t>
  </si>
  <si>
    <t>USD30 million shall be used for the purposes described in section 200 of the Domestic Volunteer Service Act of 1973 (42 U.S.C. 5000).</t>
  </si>
  <si>
    <t>Title 2, Subtitle C, 2206, b5</t>
  </si>
  <si>
    <t>National Service Trust</t>
  </si>
  <si>
    <t>USD 148 million is allocated for the administration of the National Service Trust, and for payment to the Trust for the provision of educational awards pursuant to section 145(a)(1)(A) of the National and Community Service Act of 1990 (42 U.S.C. 12601(a)(1)(A)).</t>
  </si>
  <si>
    <t>Title 2, Subtitle C, 2206, c</t>
  </si>
  <si>
    <t>National Technical Assistance Center on Grand families and Kinship Families</t>
  </si>
  <si>
    <t>USD10 million is being made available to  establish, directly or through grants or contracts, a National Technical Assistance Center on Grand families and Kinship Families to provide training, technical assistance, and resources for organisations that serve grand families and kinship families to support the health and well-being of members of grand families and kinship families, including caregivers, children, and their parents. The Center shall focus primarily on serving grand families and kinship families in which the primary caregiver is an adult age 55 or older, or the child has one or more disabilities.</t>
  </si>
  <si>
    <t>Title 2, Subtitle L, 2922</t>
  </si>
  <si>
    <t>National Technical Institute for the Deaf</t>
  </si>
  <si>
    <t>USD0.01925 billion for the National Technical Institute for the Deaf to prevent, prepare for, and respond to COVID-19.</t>
  </si>
  <si>
    <t>Title 2, Subtitle A, Part 1, 2009</t>
  </si>
  <si>
    <t>Nationally significant federal lands and tribal projects program</t>
  </si>
  <si>
    <t>Funding for projects to improve tribal transformation infrastructure.</t>
  </si>
  <si>
    <t>SEC 11127</t>
  </si>
  <si>
    <t>Nationally significant freight and highway projects - Incremental appropriation'</t>
  </si>
  <si>
    <t>Funding for projects on land and marine highways that will improve efficiency and support significant freight corridors, including provisions to mitigate the environmental impact of such infrastructure</t>
  </si>
  <si>
    <t>Nationally significant freight and highway projects - Section J funding</t>
  </si>
  <si>
    <t>SEC 11110</t>
  </si>
  <si>
    <t>Natural gas distribution infrastructure safety and modernisation grant program</t>
  </si>
  <si>
    <t>Additional funding for competitive grant programs to increase the safety and reliability of natural gas infrastructure.</t>
  </si>
  <si>
    <t>p. 2676</t>
  </si>
  <si>
    <t>Northern Border Regional Commission</t>
  </si>
  <si>
    <t>Nutrition and agriculture programs</t>
  </si>
  <si>
    <t>https://www.congress.gov/bill/116th-congress/house-bill/159</t>
  </si>
  <si>
    <t>Occupational Safety and Health Administration (Enforcement Activities)</t>
  </si>
  <si>
    <t>There is USD 200 million in funding for the Secretary of Labour. Of this, not less than USD 100 million should be allocated for the Occupational Safety and Health Administration. Within this USD100 million, not less than USD5 million shall be allocated for enforcement activities related to COVID–19 at high risk workplaces including health care, meat and poultry processing facilities, agricultural workplaces and correctional facilities.</t>
  </si>
  <si>
    <t>Title 2, Subtitle B, 2101, b1</t>
  </si>
  <si>
    <t>Occupational Safety and Health Administration (Remainder)</t>
  </si>
  <si>
    <t>There is USD 200 million in funding for the Secretary of Labour. Of this, not less than USD 100 million should be allocated for the Occupational Safety and Health Administration. This entry highlights the remaining funding after disaggregation into allocations for the Susan Harwood Training Grants and Enforcement Activities.</t>
  </si>
  <si>
    <t>Occupational Safety and Health Administration (Susan Harwood Training Grants)</t>
  </si>
  <si>
    <t>There is USD 200 million in funding for the Secretary of Labour. Of this, not less than USD 100 million should be allocated for the Occupational Safety and Health Administration. Within this USD100 million, USD10 million will be allocated for Susan Harwood training grants.</t>
  </si>
  <si>
    <t>Office of Clean Energy Demonstrations</t>
  </si>
  <si>
    <t>Funding for a body to develop, evaluate and assist with innovative clean energy demonstration proposals.</t>
  </si>
  <si>
    <t>SEC 41201</t>
  </si>
  <si>
    <t>Office of Inspector General (2101)</t>
  </si>
  <si>
    <t>There is USD 200 million in funding for the Secretary of Labour. Of this, USD12.5 million shall be allocated to the Office of Inspector General.</t>
  </si>
  <si>
    <t>Title 2, Subtitle B, 2101, b2</t>
  </si>
  <si>
    <t>Office of Inspector General (2206)</t>
  </si>
  <si>
    <t>USD 9 million shall be used for the Office of Inspector General of the Corporation for National and Community Service for salaries and expenses necessary for oversight and audit of programs and activities funded by Section 2206.</t>
  </si>
  <si>
    <t>Title 2, Subtitle C, 2206, b7</t>
  </si>
  <si>
    <t>Office of Inspector General Funding for Title 2, Subtitle A, Part 1</t>
  </si>
  <si>
    <t>USD0.005 billion for the Office of Inspector General of the Department of Education, for salaries and expenses necessary for oversight, investigations, and audits of programs, grants, and projects funded under this part.</t>
  </si>
  <si>
    <t>Title 2, Subtitle A, Part 1, 2012</t>
  </si>
  <si>
    <t>Office of the National Cyber Director</t>
  </si>
  <si>
    <t>Cyber security advisory to the president</t>
  </si>
  <si>
    <t>Open research initiative</t>
  </si>
  <si>
    <t>Pilot program for supporting research institutions with innovative projects that have applications to transportation.</t>
  </si>
  <si>
    <t>SEC 25013</t>
  </si>
  <si>
    <t>Operational sustainability of small public water systems</t>
  </si>
  <si>
    <t>Identification and prevention of water loss, particularly through avoiding leaks and other infrastructure failures.</t>
  </si>
  <si>
    <t>SEC 50106</t>
  </si>
  <si>
    <t>Orphaned well site plugging, remediation, and restoration</t>
  </si>
  <si>
    <t>A program will be established to plug and remediate old oil wells on federal land, to prevent health and environmental risks, including the release of methane gas, and restore the natural environment that has been damaged by oil extraction. Grants will also be provided to states and tribes to this effect.</t>
  </si>
  <si>
    <t>SEC 40601 (p1724)</t>
  </si>
  <si>
    <t>Other health funding</t>
  </si>
  <si>
    <t>https://www.congress.gov/bill/116th-congress/house-bill/152</t>
  </si>
  <si>
    <t>Other natural waterway infrastructure - corps of engineers</t>
  </si>
  <si>
    <t>Funds for the civil corps of engineers to support water infrastructure and disaster response measures.</t>
  </si>
  <si>
    <t>Other small business relief and program expenses</t>
  </si>
  <si>
    <t>https://www.congress.gov/bill/116th-congress/house-bill/136</t>
  </si>
  <si>
    <t>Outlying Areas</t>
  </si>
  <si>
    <t>USD0.85 billion to allocate awards to the outlying areas on the basis of their respective needs.</t>
  </si>
  <si>
    <t>Title 2, Subtitle A, Part 1, 2005</t>
  </si>
  <si>
    <t>Pandemic emergency assistance</t>
  </si>
  <si>
    <t>Additional funds (1 bn USD) to be allocated to the federal bodies including States, territories (Puerto Rico, Virgin Islands, Guam, Samoa and Mariana Islands) and Indian Tribes. from the 1 bn, 2 mln is reserved toward administrative purposes. States (50 + district of Columbia) shall receive 92.5 % of the funding. Funds will be allocated with respect to: 1) population of children, 2) expenditure on basic and emergency assistance and non-recurrent short term benefits in 2019. The money (1 bn USD) is for non-recurrent short term benefits in cash or in other forms. The funds ought to be expend by the end of fiscal year 2022.</t>
  </si>
  <si>
    <t>Title 9, Committee on Finance, Subtitle C, 9201</t>
  </si>
  <si>
    <t>Pandemic Program Administration Funds</t>
  </si>
  <si>
    <t>USD0.0475 billion has been allocated for necessary administrative expenses associated with carrying out Title 1, Subtitle A.</t>
  </si>
  <si>
    <t>Title 1, Subtitle A, 1003</t>
  </si>
  <si>
    <t>Pandemic Response Accountability Committee Funding Availability</t>
  </si>
  <si>
    <t>Funding to the committee, available until 30/09/2025 to support the oversight of the Coronavirus response.</t>
  </si>
  <si>
    <t>Title 4, 4003</t>
  </si>
  <si>
    <t>Paycheck Protection Program</t>
  </si>
  <si>
    <t>Provides for Small Business Administration (SBA) loans to businesses that generally include non-profits and businesses with 500 or fewer employees. Loan recipients must certify that they will use funds to retain workers and maintain payroll. An additional $675 million is appropriated for SBA salaries and expenses.</t>
  </si>
  <si>
    <t>https://www.congress.gov/bill/116th-congress/house-bill/748/text ; https://www.venable.com/-/media/files/publications/2020/cleancaresactalertrevised327208pm.pdf?la=en&amp;hash=075EA1C038969AD54F9779FAB1C82894CC3B6D97</t>
  </si>
  <si>
    <t>H.R. 748 (Division A, Title I, Sec. 1102, 1107)</t>
  </si>
  <si>
    <t>Paycheck Protection Program second draw</t>
  </si>
  <si>
    <t>https://www.congress.gov/bill/116th-congress/house-bill/133</t>
  </si>
  <si>
    <t>Payroll Support Grants</t>
  </si>
  <si>
    <t>$15,000,000,000 available to eligible air carriers and air contractors to support the continuation of payments of employee wages.</t>
  </si>
  <si>
    <t>Title 7, subtitle C, 7301</t>
  </si>
  <si>
    <t>Payroll Support Program</t>
  </si>
  <si>
    <t>To be available until 30/09/2023, funds payroll support program to provide public contributions to supplement compensation of eligible employee groups under section 7201.</t>
  </si>
  <si>
    <t>Title 7, subtitle B, 7202</t>
  </si>
  <si>
    <t>Pilot program for alternative water source projects</t>
  </si>
  <si>
    <t>Treatment of water including wastewater and groundwater for drinking or other purpose.</t>
  </si>
  <si>
    <t>SEC 50203</t>
  </si>
  <si>
    <t>Pilot program on use of agricultural commodities in construction and consumer products</t>
  </si>
  <si>
    <t>Authorises the Department of Agriculture to carry out a pilot program to study the benefits of using materials derived from covered agricultural commodities in the production of construction products and consumer products</t>
  </si>
  <si>
    <t>Sec. 70501</t>
  </si>
  <si>
    <t>Planning programs</t>
  </si>
  <si>
    <t>Contributions towards the planning of state and local public transportation projects, including design and engineering.</t>
  </si>
  <si>
    <t>SEC 30004</t>
  </si>
  <si>
    <t>Pollinator-friendly practices on roadside and highway rights-of-way</t>
  </si>
  <si>
    <t>Grant program to plant natives and undertake activities that benefit pollinator plants along roads.</t>
  </si>
  <si>
    <t>SEC 11528 (p. 473)</t>
  </si>
  <si>
    <t>Pollution Prevention Act</t>
  </si>
  <si>
    <t>Pollution prevention including through permitting, technical assistance, etc</t>
  </si>
  <si>
    <t>Port Infrastructure Development Program</t>
  </si>
  <si>
    <t>Funding for the resilience of ports to natural weather events and other disruption to be increased, and the reduction of their greenhouse gas emissions.</t>
  </si>
  <si>
    <t>p. 2673</t>
  </si>
  <si>
    <t>Power marketing administration</t>
  </si>
  <si>
    <t>Purchase of power and transmission services for the Western Area</t>
  </si>
  <si>
    <t>Power marketing administration borrowing authority</t>
  </si>
  <si>
    <t>Additional loan amount to finance the construction of the Federal Columbia River Power System</t>
  </si>
  <si>
    <t>SEC 40110</t>
  </si>
  <si>
    <t>Preserving health benefits for workers (administrative costs)</t>
  </si>
  <si>
    <t>Premium assistance for The Consolidated Omnibus Budget Reconciliation Act Continuation Coverage. 1) Reduction of premiums payable; 2) Extension for the plan enrolment; 2) Extension for eligibility for additional coverage; 3) Extension of election period. In general, the changes are enacted via amendments of the Internal Revenue Code of 1986. 10 mln are allocated for administrative purposes for this measure.</t>
  </si>
  <si>
    <t>Title 9, Committee on Finance, Subtitle F, 9501</t>
  </si>
  <si>
    <t>Preventing outages and enhancing the resiliency of the electricity grid.</t>
  </si>
  <si>
    <t>Grants for projects to increase the resiliency of the electricity grid</t>
  </si>
  <si>
    <t>SEC 40101</t>
  </si>
  <si>
    <t>Prevention of collective bargaining conditions on bailouts</t>
  </si>
  <si>
    <t>Loans to airlines or eligible businesses cannot be conditioned on those businesses' implementation of measures to enter in to negotiations regarding pay or other conditions of employment.</t>
  </si>
  <si>
    <t>H.R. 748 (Division A, Title IV, Sec. 4003)</t>
  </si>
  <si>
    <t>Prioritisation process pilot program</t>
  </si>
  <si>
    <t>Pilot program for projects that prioritise metropolitan transportation infrastructure improvements in line with local requirements.</t>
  </si>
  <si>
    <t>SEC 11204</t>
  </si>
  <si>
    <t>Program Administration</t>
  </si>
  <si>
    <t>USD0.015 billion for the Program Administration within the Department of Education to prevent, prepare for, and respond to COVID-19.</t>
  </si>
  <si>
    <t>Title 2, Subtitle A, Part 1, 2011</t>
  </si>
  <si>
    <t>PROTECT program</t>
  </si>
  <si>
    <t>Competitive grant program to plan emergency transportation improvements and protect transportation assets from the threats posed by climate change.</t>
  </si>
  <si>
    <t>SEC 11405 (p. 340)</t>
  </si>
  <si>
    <t>Provide additional Emergency funding to agencies</t>
  </si>
  <si>
    <t>https://www.congress.gov/bill/116th-congress/house-bill/164</t>
  </si>
  <si>
    <t>Public Health provisions</t>
  </si>
  <si>
    <t>Provides $64 million to the Indian Health Service for items and services related to COVID-19. Allows the Department of Health and Human Services (HHS) to provide liability protection for certain emergency response products, including masks.</t>
  </si>
  <si>
    <t>Public transportation innovation</t>
  </si>
  <si>
    <t>Grants for the development of low or no-emission technologies.</t>
  </si>
  <si>
    <t>SEC 30007</t>
  </si>
  <si>
    <t>Pumped storage hydropower, wind and solar integration and system reliability initiative</t>
  </si>
  <si>
    <t>Funding for pumped storage power stations to develop technology to store excess renewable energy at times when grid demand is low.</t>
  </si>
  <si>
    <t>SEC 40334 (p1578)</t>
  </si>
  <si>
    <t>Railroad crossing elimination program</t>
  </si>
  <si>
    <t>Competitive grant program for railway crossing projects that improve mobility and safety</t>
  </si>
  <si>
    <t>SEC 22305 (p. 764)</t>
  </si>
  <si>
    <t>Railroad Retirement Board and Office of the Inspector General Funding</t>
  </si>
  <si>
    <t>USD27,975,000 to remain available for the Railroad Retirement Board, to prevent, prepare for, and respond to coronavirus. Of this USD6,800,000 shall be for additional hiring and overtime bonuses as needed to administer the Railroad Unemployment Insurance Act and USD21,175,00 shall be to supplement existing resources devoted to operations and improvements for the Information Technology Investment Initiatives of the Railroad Retirement Board.</t>
  </si>
  <si>
    <t>Title 2, Subtitle J, 2904, 1</t>
  </si>
  <si>
    <t>USD 500,000 to remain available for the Railroad Retirement Board Office of Inspector General for audit, investigatory and review activities.</t>
  </si>
  <si>
    <t>Title 2, Subtitle J, 2904, 2</t>
  </si>
  <si>
    <t>Railway-highway grade crossings</t>
  </si>
  <si>
    <t>Funding for projects that improve protective equipment at railway-highway grade crossings.</t>
  </si>
  <si>
    <t>SEC 11108</t>
  </si>
  <si>
    <t>Rare earth elements demonstration facility</t>
  </si>
  <si>
    <t>Establishment of a program to design and construct a facility demonstrating the feasibility of a rare earth mineral extraction and separation facility and refinery.</t>
  </si>
  <si>
    <t>SEC 40205 (p1405</t>
  </si>
  <si>
    <t>Reconnecting communities pilot program</t>
  </si>
  <si>
    <t>Funding for feasibility studies into the restoration of limited access highways, viaducts and other structures to improve connectivity in rural communities.</t>
  </si>
  <si>
    <t>SEC 111509</t>
  </si>
  <si>
    <t>Recovery rebates to individuals</t>
  </si>
  <si>
    <t>Amendment of Internal Revenue Code of 1986. In the case of an eligible individual, there shall be allowed as a credit against the tax imposed by subtitle A (income tax) for the first taxable year beginning in 2021 an amount equal to the 2021 rebate amount determined for such taxable year. Taxpayers will receive rebate amounting to 1400$ (2800$ in case of joint return) and additional $1,400 multiplied by the number of dependents on the taxpayer. Only non-resident aliens, dependants and estates/trusts are excluded, otherwise everyone is eligible. The maximum rebate is limited to 5000$ when taxpayer’s adjusted gross income is over 75000$ (double that in case of joint returns. The above is amended, if the taxpayer is a head of a household, then above 112500$ the max rebate is 7500$. The rebates will be made in 2021. The 1,4645 bn is for necessary expenses for the Internal Revenue Service for the administration of the advance payments, the provision of taxpayer assistance, and the furtherance of integrated, modernized, and secure Internal Revenue Service systems.</t>
  </si>
  <si>
    <t>Recovery tax rebates for individuals</t>
  </si>
  <si>
    <t>Provides $1200 tax rebate to non-dependent individuals, with an additional $500 per qualifying child. The rebate is reduced by $5 for each $100 of income above certain cutoffs.</t>
  </si>
  <si>
    <t>https://www.congress.gov/bill/116th-congress/house-bill/748/text ; https://www.venable.com/-/media/files/publications/2020/cleancaresactalertrevised327208pm.pdf?la=en&amp;hash=075EA1C038969AD54F9779FAB1C82894CC3B6D104</t>
  </si>
  <si>
    <t>H.R. 748 (Division A, Title II, Sec. 2201)</t>
  </si>
  <si>
    <t>Reducing lead in drinking water</t>
  </si>
  <si>
    <t>Water safety and purification investment</t>
  </si>
  <si>
    <t>SEC 50105</t>
  </si>
  <si>
    <t>Reduction of truck emissions at port facilities</t>
  </si>
  <si>
    <t>SEC 11402 (p. 324</t>
  </si>
  <si>
    <t>Reimbursement for health care providers</t>
  </si>
  <si>
    <t>Provides supplemental appropriations to the Department of Health and Human Services to reimburse health care providers for care expenses or lost revenues attributable to the COVID-19 pandemic</t>
  </si>
  <si>
    <t>Reinstate 100% Business Meals deduction for 2021 and 2022</t>
  </si>
  <si>
    <t>https://www.congress.gov/bill/116th-congress/house-bill/168</t>
  </si>
  <si>
    <t>Relief for Airports</t>
  </si>
  <si>
    <t>To be available until 30/09/2024, for assistance to sponsors of airports. Includes $6.492B for primary airports and some cargo airports for operating and debt service payments, $100M for non primary airports, and $608M for grants awarded in 2020 or 2021 of an airport development project, along with other expenses.</t>
  </si>
  <si>
    <t>Title 7, subtitle A, 7102</t>
  </si>
  <si>
    <t>Relief for Student Loan Borrowers with Total and Permanent Disabilities During the COVID-19 Emergency</t>
  </si>
  <si>
    <t>Loan relief for certain borrowers who have received student loan discharges due to total and permanent disability.</t>
  </si>
  <si>
    <t>https://www.ed.gov/news/press-releases/education-department-announces-relief-student-loan-borrowers-total-and-permanent-disabilities-during-covid-19-emergency</t>
  </si>
  <si>
    <t>Removal of tax on employer student loan repayment benefits</t>
  </si>
  <si>
    <t>Enables employers to provide employees with tax-free student loan repayment benefits.</t>
  </si>
  <si>
    <t>https://www.congress.gov/bill/116th-congress/house-bill/748/text ; https://www.venable.com/-/media/files/publications/2020/cleancaresactalertrevised327208pm.pdf?la=en&amp;hash=075EA1C038969AD54F9779FAB1C82894CC3B6D107</t>
  </si>
  <si>
    <t>H.R. 748 (Division A, Title II, Sec. 2206)</t>
  </si>
  <si>
    <t>Removal of telehealth restrictions</t>
  </si>
  <si>
    <t>Removal of restrictions on Medicare providers to allow them to provide telehealth services</t>
  </si>
  <si>
    <t>Additional funding for the creation and improvement of geothermal, wind and solar energy facilities.</t>
  </si>
  <si>
    <t>SEC 41007 (p1856)</t>
  </si>
  <si>
    <t>Rental assistance</t>
  </si>
  <si>
    <t>https://www.congress.gov/bill/116th-congress/house-bill/160</t>
  </si>
  <si>
    <t>Repeal the medicare sequester through March 2021</t>
  </si>
  <si>
    <t>https://www.congress.gov/bill/116th-congress/house-bill/150</t>
  </si>
  <si>
    <t>Research Funds</t>
  </si>
  <si>
    <t>Funds available for the National Institute of Standards and Technology to fund COVID-19 related research.</t>
  </si>
  <si>
    <t>Title 7, subtitle E, 7501</t>
  </si>
  <si>
    <t>Research Grants</t>
  </si>
  <si>
    <t>Grants for research, scholarships, fellowships, and apprenticeships for the National Science Foundation to fund COVID-19 related research.</t>
  </si>
  <si>
    <t>Title 7, subtitle E, 7502</t>
  </si>
  <si>
    <t>Restoration and enhancement grants</t>
  </si>
  <si>
    <t>Additional funding for existing grant programs for the targeted restoration of railroad infrastructure.</t>
  </si>
  <si>
    <t>SEC 22105</t>
  </si>
  <si>
    <t>Rivers and harbors - corps of engineers</t>
  </si>
  <si>
    <t>Rivers and harbors rehabilitation and construction initiatives.</t>
  </si>
  <si>
    <t>RRIF codification and reforms</t>
  </si>
  <si>
    <t>Funding for reforms to RRIF credit and loan programs for private railroad companies, and changes to railroad employee protection standards.</t>
  </si>
  <si>
    <t>SEC 21301</t>
  </si>
  <si>
    <t>Rural and municipal utility advanced cybersecurity grant and technical assistance program</t>
  </si>
  <si>
    <t>Provides grants and technical assistance to protect and respond to cybersecurity threats to electric utility systems, and to develop cybersecurity applications for the energy sector, and to mitigate against other security and resilience risks to energy networks</t>
  </si>
  <si>
    <t>SEC 40124</t>
  </si>
  <si>
    <t>Rural and tribal infrastructure advancement</t>
  </si>
  <si>
    <t>Provision of technical or planning assistance to rural or tribal infrastructure projects.</t>
  </si>
  <si>
    <t>SEC 21205</t>
  </si>
  <si>
    <t>Rural surface transportation grant program</t>
  </si>
  <si>
    <t>Grants to improve and expand transportation infrastructure in rural areas.</t>
  </si>
  <si>
    <t>SEC 11132</t>
  </si>
  <si>
    <t>Rural water projects</t>
  </si>
  <si>
    <t>Support for major investments in rural water infrastructure.</t>
  </si>
  <si>
    <t>Safe Drinking Water addressing emerging contaminants</t>
  </si>
  <si>
    <t>Maintain drinking water safety across the nation</t>
  </si>
  <si>
    <t>Safe routes to school</t>
  </si>
  <si>
    <t>Infrastructure investments and funding for awareness campaigns to encourage school students to cycle and walk to school</t>
  </si>
  <si>
    <t>SEC 11119 (p. 164)</t>
  </si>
  <si>
    <t>Safe streets and roads for all grant program</t>
  </si>
  <si>
    <t>Funding for projects that improve road safety and accessibility for vulnerable road users, such as pedestrians and cyclists.</t>
  </si>
  <si>
    <t>SEC 24112</t>
  </si>
  <si>
    <t>Safety of dams</t>
  </si>
  <si>
    <t>Funds for maintenance and upkeep of water dams.</t>
  </si>
  <si>
    <t>Save our Seas</t>
  </si>
  <si>
    <t>Grants under Save Our Seas 2.0 Act to reduce pollution in the oceans.</t>
  </si>
  <si>
    <t>Second round of payroll support for airline workers</t>
  </si>
  <si>
    <t>https://www.congress.gov/bill/116th-congress/house-bill/153</t>
  </si>
  <si>
    <t>Secure geologic storage of carbon dioxide</t>
  </si>
  <si>
    <t>Funding for the storage of carbon through geologic sequestration of carbon dioxide by injection through wells, and support for state programs to this effect.</t>
  </si>
  <si>
    <t>SEC 40306 (p1518)</t>
  </si>
  <si>
    <t>Sewer overflow and stormwater reuse municipal grants</t>
  </si>
  <si>
    <t>Initiatives to intercept, treat, and/or reuse water from sewer overflows or stormwater</t>
  </si>
  <si>
    <t>SEC 50204</t>
  </si>
  <si>
    <t>Shuttered Venue Operators</t>
  </si>
  <si>
    <t>To be available until expended, appropriations to carry out section 324 of title III of division N of Public Law 116-260 (Economic Aid to Hard-Hit Small Businesses, Non-profits, and Venues Act). Assistance for recipients of new PPP loans is reduced.</t>
  </si>
  <si>
    <t>Title 5, 5005</t>
  </si>
  <si>
    <t>Small and medium publicly owned treatment works circuit rider program</t>
  </si>
  <si>
    <t>Liquidity support to financially distressed wastewater and/or stormwater not for profits</t>
  </si>
  <si>
    <t>SEC 50206</t>
  </si>
  <si>
    <t>Solar energy technologies on current and former mine land</t>
  </si>
  <si>
    <t>Funding for programs that demonstrate the viability of clean energy generation, including wind and solar, using current or former mine land.</t>
  </si>
  <si>
    <t>SEC 40342 (p1596)</t>
  </si>
  <si>
    <t>Southeast Crescent Regional Commission</t>
  </si>
  <si>
    <t>Southwest Border Regional Commission</t>
  </si>
  <si>
    <t>State and local cybersecurity grant program</t>
  </si>
  <si>
    <t>Grants for projects that address cybersecurity threats or issues faced by state, local or Tribal governments</t>
  </si>
  <si>
    <t>SEC 70612</t>
  </si>
  <si>
    <t>State and private forestry</t>
  </si>
  <si>
    <t>Additional funding for fire mitigation for at-risk communities, State Fire Assistance and Volunteer Fire Assistance</t>
  </si>
  <si>
    <t>State Commissions</t>
  </si>
  <si>
    <t>USD20 million shall be used to make adjustments to existing awards and for the roll-out of new and additional awards. This includes awards to State Commissions on National and Community Service, under section 126(a) of the National and Community Service Act of 1990 (42 U.S.C. 12576(a)).</t>
  </si>
  <si>
    <t>Title 2, Subtitle C, 2206, b2</t>
  </si>
  <si>
    <t>State digital equity capacity grant program</t>
  </si>
  <si>
    <t>Grants for activities to support digital equity and increase digital inclusion, including identifying and mitigating barriers to digital access for individuals and communities.</t>
  </si>
  <si>
    <t>SEC 60304 (p2078)</t>
  </si>
  <si>
    <t>State highway funding (rescue funding)</t>
  </si>
  <si>
    <t>https://www.congress.gov/bill/116th-congress/house-bill/155</t>
  </si>
  <si>
    <t>State manufacturing leadership</t>
  </si>
  <si>
    <t>Funding for state programs to be used as models in the development of smart manufacturing technologies.</t>
  </si>
  <si>
    <t>SEC 40534 (p1697)</t>
  </si>
  <si>
    <t>State of good repair grants</t>
  </si>
  <si>
    <t>Competitive grant program to replace public transit trains</t>
  </si>
  <si>
    <t>SEC 30016 (p. 1272, 1279)</t>
  </si>
  <si>
    <t>Maintenance of highway, bridge and tunnel facilities.</t>
  </si>
  <si>
    <t>State Option to Provide Qualifying Community-Based Mobile Crisis Intervention Services</t>
  </si>
  <si>
    <t>Provision of qualifying community-based mobile crisis intervention services that meet the conditions specified in subsection (b) of this Title. There is appropriated USD15,000,000 to the Secretary for purposes of implementing, administering, and making planning grants to States as soon as practicable for purposes of developing a State plan amendment or section 1115, 1915(b), or 1915(c) waiver request (or an amendment to such a waiver) to provide qualifying community-based mobile crisis intervention services under this section, to remain available until expended.</t>
  </si>
  <si>
    <t>Title 9, Committee on Finance, Subtitle J, 9813</t>
  </si>
  <si>
    <t>State Small Business Credit Initiative</t>
  </si>
  <si>
    <t>USD10 billion is being made available to provide support to small businesses responding to and recovering from the economic effects of the COVID–19 pandemic, to ensure business enterprises owned and controlled by socially and economically disadvantaged individuals have access to credit and investments, and to provide technical assistance to help small businesses applying for various support programs. Of this USD1.5 billion is reserved for business enterprises owned and controlled by socially and economically disadvantaged individuals.</t>
  </si>
  <si>
    <t>Title 3, Subtitle C, 3301</t>
  </si>
  <si>
    <t>Stopping threats on pedestrians</t>
  </si>
  <si>
    <t>Funding for pilot programs that install facilities to protect pedestrians in high-traffic areas and prevent acts of terrorism against pedestrians.</t>
  </si>
  <si>
    <t>SEC 11502</t>
  </si>
  <si>
    <t>Stormwater infrastructure technology</t>
  </si>
  <si>
    <t>Establishment of centres, and provision of grants, for the development of technology to reduce the impact of stormwater on wastewater and drinking water systems.</t>
  </si>
  <si>
    <t>SEC 50217 (p1976)</t>
  </si>
  <si>
    <t>Strengthening mobility and revolutionizing transportation grant program</t>
  </si>
  <si>
    <t>Grant program for smart city and communication technology projects to improve transportation efficiency and safety.</t>
  </si>
  <si>
    <t>SEC 25005 (p.1080)</t>
  </si>
  <si>
    <t>Student Aid Administration</t>
  </si>
  <si>
    <t>USD0.09113 billion for Student Aid Administration within the Department of Education to prevent, prepare for, and respond to COVID-19.</t>
  </si>
  <si>
    <t>Title 2, Subtitle A, Part 1, 2007</t>
  </si>
  <si>
    <t>Student loan flexibility for students and higher education institutions</t>
  </si>
  <si>
    <t>Suspends federal student loan payments with no interest for a limited time. Students who are unable to complete a semester of higher education due to COVID-19 are offered loan extensions. Higher education institutions do not have to return grant or loan assistance from the federal government. Loan forgiveness requirements for teachers are eased.</t>
  </si>
  <si>
    <t>https://www.congress.gov/bill/116th-congress/house-bill/748/text ; https://www.venable.com/-/media/files/publications/2020/cleancaresactalertrevised327208pm.pdf?la=en&amp;hash=075EA1C038969AD54F9779FAB1C82894CC3B6D113</t>
  </si>
  <si>
    <t>H.R. 748 (Sec. 3501, 3502, 3506, 3507, 3508, 3509, 3513, 3517, 3518, 3519)</t>
  </si>
  <si>
    <t>Subsidies for small business loan payments</t>
  </si>
  <si>
    <t>The SBA will pay the principal, interest and fees on covered loans for six months. Covered loans include those made under the SBA Section 7(a) loan guarantee program before the enactment of this provision, but not those made as part of the Paycheck Protection Program.</t>
  </si>
  <si>
    <t>https://www.congress.gov/bill/116th-congress/house-bill/748/text ; https://www.venable.com/-/media/files/publications/2020/cleancaresactalertrevised327208pm.pdf?la=en&amp;hash=075EA1C038969AD54F9779FAB1C82894CC3B6D101</t>
  </si>
  <si>
    <t>H.R. 748 (Sec. 1112)</t>
  </si>
  <si>
    <t>Supplemental Funding</t>
  </si>
  <si>
    <t>3 weeks after the Enactment of this Act, the Secretary shall provide supplemental funding to any State, locality, or territory that received less of the amounts that were appropriated under title III of division M of Public Law 116–260 for vaccination grants to be issued by the Centers for Disease Control and Prevention than such State, locality, or territory would have received had such amounts been allocated using the alternative allocation.</t>
  </si>
  <si>
    <t>Title 2, Subtitle D, 2301, c</t>
  </si>
  <si>
    <t>Supplemental Nutrition Assistance Program benefit expansions and flexibility</t>
  </si>
  <si>
    <t>Temporarily suspends work requirements under the Supplemental Nutrition Assistance Program (SNAP) and provides for emergency SNAP benefits.</t>
  </si>
  <si>
    <t>H.R. 6201 (Title III)</t>
  </si>
  <si>
    <t>Supplemental Nutrition Assistance Program: Grants</t>
  </si>
  <si>
    <t>USD0.85125 billion for grants allocated to States based on the share of each State of households that participate in SNAP.</t>
  </si>
  <si>
    <t>Title 1, Subtitle B, 1101, b2a</t>
  </si>
  <si>
    <t>Supplemental Nutrition Assistance Program: Grants 2</t>
  </si>
  <si>
    <t>USD0.284 million for grants allocated to States based on the increase in the number of households that participate in SNAP in the last 12 months.</t>
  </si>
  <si>
    <t>Title 1, Subtitle B, 1101, b2b</t>
  </si>
  <si>
    <t>Supplemental Nutrition Assistance Program: Oversight of the Program</t>
  </si>
  <si>
    <t>USD0.015 billion is allocated for the necessary expenses of the Secretary of Agriculture for management and oversight of the program.</t>
  </si>
  <si>
    <t>Title 1, Subtitle B, 1101, b1</t>
  </si>
  <si>
    <t>Supplementary funds for unemployment benefits</t>
  </si>
  <si>
    <t>The President issued an executive order on August 8 to authorise FEMA to use up to USD 44 billion from the Disaster Relief Fund for unemployment benefits</t>
  </si>
  <si>
    <t>https://www.whitehouse.gov/presidential-actions/memorandum-authorizing-needs-assistance-program-major-disaster-declarations-related-coronavirus-disease-2019/</t>
  </si>
  <si>
    <t>Supply Chain Modernization Funding</t>
  </si>
  <si>
    <t>Funding to modernize the supply chain of the Committee on Veterans' Affairs</t>
  </si>
  <si>
    <t>Title 8, 8003</t>
  </si>
  <si>
    <t>Support for emergency grants to businesses</t>
  </si>
  <si>
    <t>Provides supplemental appropriations to the Small Business Administration for $10 billion for Emergency EIDL grants to businesses.</t>
  </si>
  <si>
    <t>Division B, Title II</t>
  </si>
  <si>
    <t>Support for loans to businesses</t>
  </si>
  <si>
    <t>Provides supplemental appropriations to the Small Business Administration for $50 billion for the Economic Injury Disaster Loan (EIDL) program.</t>
  </si>
  <si>
    <t>$20 million allocated to Small Business Administration (SBA) disaster loans</t>
  </si>
  <si>
    <t>Support for Restaurants</t>
  </si>
  <si>
    <t>Establishes a Restaurant Revitalization Fund, appropriate the funds for fiscal year 2021 to remain available until expended. The administrator of the Small Business Administration award grants to eligible entities in the order in which applications are received, with priority for small business concerns owned and controlled by women, veterans and socially &amp; economically disadvantaged small business concerns.</t>
  </si>
  <si>
    <t>Title 5, 5003</t>
  </si>
  <si>
    <t>Support for small business program salaries</t>
  </si>
  <si>
    <t>Provides supplemental appropriations to the Small Business Administration for salaries and expenses to administer programs related to COVID-19.</t>
  </si>
  <si>
    <t>Support for the Corporation for Public Broadcasting</t>
  </si>
  <si>
    <t>Fiscal stabilisation grants to public telecommunications entities, particularly small and rural stations threatened by declines in non-Federal revenues.</t>
  </si>
  <si>
    <t>Title 7, subtitle F, 7601</t>
  </si>
  <si>
    <t>Support to skilled nursing facilities in response to COVID-19</t>
  </si>
  <si>
    <t>Amendment of Social Security Act (42 U.S.C 1395y(g)). Additional funding amounting to 0.2 bn is provided for the purposes of skilled nursing facilities, infection control and vaccination uptake support relating to the prevention or mitigation of COVID–19.</t>
  </si>
  <si>
    <t>Title 9, Committee on Finance, Subtitle E, 9401</t>
  </si>
  <si>
    <t>Supporting Older Americans and their Families</t>
  </si>
  <si>
    <t>USD 750 million is being made available to carry out part C of Title III of the Older Americans Act of 1965. This aims to reduce hunger and food insecurity, promote socialization of older individuals, and to assist older individuals to gain access to nutrition and other disease prevention and health promotion services to delay the onset of adverse health conditions resulting from poor nutrition and sedentary behaviour. This is part of USD1.434 billion being made available to carry out the Older Americans Act of 1965.</t>
  </si>
  <si>
    <t>Title 2, Subtitle L, 2921, 1</t>
  </si>
  <si>
    <t>USD25 million is being made available to carry out title VI of the Older Americans Act of 1965. This aims to expand research into the older population and the ageing process to promote the use of innovative ideas and best practices in the treatment of the elderly. This is part of USD1.434 billion being made available to carry out the Older Americans Act of 1965.</t>
  </si>
  <si>
    <t>Title 2, Subtitle L, 2921, 2</t>
  </si>
  <si>
    <t>USD 460 million is being made available to carry out part B of title III of the Older Americans Act of 1965, including COVID-19 vaccination outreach and addressing the negative health effects of social isolation due to long-term stay-at-home recommendations for older individuals. This is part of USD1.434 billion being made available to carry out the Older Americans Act of 1965.</t>
  </si>
  <si>
    <t>Title 2, Subtitle L, 2921, 3</t>
  </si>
  <si>
    <t>USD 44 million is being made available to carry out part D of title III of the Older Americans Act of 1965. This concerns making grants to states to provide evidence-based disease prevention and health promotion services at senior centers and at other appropriate sites. This is part of USD1.434 billion being made available to carry out the Older Americans Act of 1965.</t>
  </si>
  <si>
    <t>Title 2, Subtitle L, 2921, 4</t>
  </si>
  <si>
    <t>USD 145 million is being made available to carry out part E of title III of the Older Americans Act of 1965. This concerns the National Family Caregiver Support Program, which supports family caregivers who provide care for older individuals, particularly those with Alzheimer's disease and related disorders. This is part of USD1.434 billion being made available to carry out the Older Americans Act of 1965.</t>
  </si>
  <si>
    <t>Title 2, Subtitle L, 2921, 5</t>
  </si>
  <si>
    <t>USD10 million is being made available to carry out the long-term care ombudsman program under title VII of the Older Americans Act of 1965. This is part of USD1.434 billion being made available to carry out the Older Americans Act of 1965.</t>
  </si>
  <si>
    <t>Title 2, Subtitle L, 2921, 6</t>
  </si>
  <si>
    <t>Suspension of certain aviation excise taxes</t>
  </si>
  <si>
    <t>Suspends certain aviation excise taxes.</t>
  </si>
  <si>
    <t>https://www.congress.gov/bill/116th-congress/house-bill/748/text ; https://www.venable.com/-/media/files/publications/2020/cleancaresactalertrevised327208pm.pdf?la=en&amp;hash=075EA1C038969AD54F9779FAB1C82894CC3B6D128</t>
  </si>
  <si>
    <t>Suspension of tax on portion of unemployment compensation</t>
  </si>
  <si>
    <t>No tax to be paid on income that is received as unemployment compensation, for those earning less than $150,000 a year, in 2020.</t>
  </si>
  <si>
    <t>Title 9, Committee on Finance, Subtitle A, Part 4, 9042</t>
  </si>
  <si>
    <t>Targeted EIDL Advance</t>
  </si>
  <si>
    <t>To be available until expended, appropriated to the Administrator of the Small Business Administration for fiscal year 2021, to make payments to covered entities that have not received their full entitlements under section 331 of the Economic Aid to Hard-Hit Small Businesses, Non-profits, and Venues Act (title III of division N of Public Law 116–260).</t>
  </si>
  <si>
    <t>Title 5, 5002, subsection (b)(2)(a)</t>
  </si>
  <si>
    <t>To be available until expended, appropriated to the Administrator of the Small Business Administration for fiscal year 2021, to make $5000 payments to covered entities suffering losses of &gt;50% and employing ≤10 employees, under section 1110(e) of the CARES Act.</t>
  </si>
  <si>
    <t>Title 5, 5002, subsection (b)(2)(B)</t>
  </si>
  <si>
    <t>Tax refunds for some employer net operating losses</t>
  </si>
  <si>
    <t>Modifies limits on use of operating losses to enable taxpayers to apply certain net operating losses against taxable income and receive tax refunds, with some limitations.</t>
  </si>
  <si>
    <t>https://www.congress.gov/bill/116th-congress/house-bill/748/text ; https://www.venable.com/-/media/files/publications/2020/cleancaresactalertrevised327208pm.pdf?la=en&amp;hash=075EA1C038969AD54F9779FAB1C82894CC3B6D110</t>
  </si>
  <si>
    <t>H.R. 748 (Division A, Title II, Sec. 2303)</t>
  </si>
  <si>
    <t>Taxpayer services</t>
  </si>
  <si>
    <t>$15 million is allocated to the carrying out of the Families First Coronavirus Act</t>
  </si>
  <si>
    <t>Temporary credit protections during COVID-19</t>
  </si>
  <si>
    <t>Amends the Fair Credit Reporting Act to provide temporary credit protections during COVID-19.</t>
  </si>
  <si>
    <t>https://www.congress.gov/bill/116th-congress/house-bill/748/text ; https://www.venable.com/-/media/files/publications/2020/cleancaresactalertrevised327208pm.pdf?la=en&amp;hash=075EA1C038969AD54F9779FAB1C82894CC3B6D135</t>
  </si>
  <si>
    <t>Temporary Increased in FMAP for Medical Assistance under State MedicAid Plans</t>
  </si>
  <si>
    <t>The State has agreed to allow a temporary increase in FMAP for medical assistance under state MedicAid plans. For each quarter occurring during the 8-quarter period beginning with the first calendar quarter during which a qualifying State (as defined in paragraph (3)) expends amounts for all individuals described in section 1902(a)(10)(A)(i)(VIII) under the State plan (or waiver of such plan), the Federal medical assistance percentage determined under subsection (b) for such State shall, after application of any increase, if applicable, under section 6008 of the Families First Coronavirus Response Act, be increased by 5%, except for any quarter (and each subsequent quarter) during such period during which the State ceases to provide medical assistance to any such individual under the State plan (or waiver of such plan).</t>
  </si>
  <si>
    <t>Title 9, Committee on Finance, Subtitle J, 9814</t>
  </si>
  <si>
    <t>Temporary relief for community banks</t>
  </si>
  <si>
    <t>Modifies the Community Bank Leverage Ratio and provides temporary grace periods to qualifying community banks that fall below the ratio. Broadens which types of credit unions may access the National Credit Union Central Liquidity Facility and loosens requirements for credit unions to obtain assistance.</t>
  </si>
  <si>
    <t>https://www.congress.gov/bill/116th-congress/house-bill/748/text ; https://www.venable.com/-/media/files/publications/2020/cleancaresactalertrevised327208pm.pdf?la=en&amp;hash=075EA1C038969AD54F9779FAB1C82894CC3B6D132</t>
  </si>
  <si>
    <t>Temporary relief from current expected credit losses</t>
  </si>
  <si>
    <t>Provides temporary relief to insured depository institutions for expected credit losses.</t>
  </si>
  <si>
    <t>https://www.congress.gov/bill/116th-congress/house-bill/748/text ; https://www.venable.com/-/media/files/publications/2020/cleancaresactalertrevised327208pm.pdf?la=en&amp;hash=075EA1C038969AD54F9779FAB1C82894CC3B6D134</t>
  </si>
  <si>
    <t>Territorial and Puerto Rico highway program</t>
  </si>
  <si>
    <t>Funds to support highway construction and maintenance in Puerto Rico and other territories.</t>
  </si>
  <si>
    <t>Transfer to states for unemployment benefits</t>
  </si>
  <si>
    <t>The emergency bill would provide as much as $1 billion for emergency transfers to states to pay for unemployment benefits. Each state would receive a proportional amount based on the share of federal unemployment insurance taxes paid by its employers</t>
  </si>
  <si>
    <t>Transit infrastructure grants (emergency relief)</t>
  </si>
  <si>
    <t>https://www.congress.gov/bill/116th-congress/house-bill/154</t>
  </si>
  <si>
    <t>Transmission facilitation program</t>
  </si>
  <si>
    <t>To facilitate the construction of transmission lines through capacity contracts and loans</t>
  </si>
  <si>
    <t>SEC 40106</t>
  </si>
  <si>
    <t>Transportation resilience and adaptation centres of excellence</t>
  </si>
  <si>
    <t>Grants to centres that will develop methods to improve resilience of transportation infrastructure to extreme weather and natural disasters.</t>
  </si>
  <si>
    <t>SEC 13009</t>
  </si>
  <si>
    <t>Tribal climate resilience</t>
  </si>
  <si>
    <t>Funding for tribal climate resilience, adaptation and relocation planning programs</t>
  </si>
  <si>
    <t>p. 2547</t>
  </si>
  <si>
    <t>Tribal construction</t>
  </si>
  <si>
    <t>Funding for the construction, improvement and maintenance of irrigation, power, dam and water safety systems.</t>
  </si>
  <si>
    <t>p. 2549</t>
  </si>
  <si>
    <t>Tribal high priority projects program.</t>
  </si>
  <si>
    <t>Additional funding for high-priority highway projects on tribal lands.</t>
  </si>
  <si>
    <t>SEC 11128</t>
  </si>
  <si>
    <t>Tribal Transportation Program</t>
  </si>
  <si>
    <t>Additional funding for the Tribal Transportation Program.</t>
  </si>
  <si>
    <t>U.S. Customs and Border Protection</t>
  </si>
  <si>
    <t>Funding of government customs and borders program</t>
  </si>
  <si>
    <t>Unemployment insurance expansions</t>
  </si>
  <si>
    <t>Extends unemployment benefit eligibility to unemployed individuals who are ineligible for regular unemployment compensation but who have been impacted by COVID-19. Provides a maximum of 39 weeks of unemployment compensation for covered individuals of an amount equivalent to the state's weekly benefit amount plus an additional $600 per week in “Federal Pandemic Unemployment Compensation.” Supports short-term compensation programs for states.</t>
  </si>
  <si>
    <t>https://www.congress.gov/bill/116th-congress/house-bill/748/text ; https://www.venable.com/-/media/files/publications/2020/cleancaresactalertrevised327208pm.pdf?la=en&amp;hash=075EA1C038969AD54F9779FAB1C82894CC3B6D103</t>
  </si>
  <si>
    <t>H.R. 748 (Division A, Title II, Sec. 2102, 2104, 2105, 2107, 2108, 2109, 2110, 3603)</t>
  </si>
  <si>
    <t>United States Agency for International Development Operations</t>
  </si>
  <si>
    <t>In addition to amounts otherwise available, there is authorized and appropriated to the Administrator of the United States Agency for International Development for fiscal year 2021, out of any money in the Treasury not otherwise appropriated, $41,000,000, to remain available until September 30, 2022, to carry out the provisions of section 667 of the Foreign Assistance Act of 1961 (22 U.S.C. 2427) for necessary expenses of the United States Agency for International Development to prevent, prepare for, and respond to coronavirus domestically or internationally, and for other operations and maintenance requirements related to coronavirus.</t>
  </si>
  <si>
    <t>Title 10, Committee on Foreign Relations, Sec.10002</t>
  </si>
  <si>
    <t>United States Fish and Wildlife Service</t>
  </si>
  <si>
    <t>To be available until expended, for wildlife inspections, interdictions, investigations, and related activities, and for efforts to address wildlife trafficking.</t>
  </si>
  <si>
    <t>Title 6, 6003, (a)(1)</t>
  </si>
  <si>
    <t>To be available until expended, for the care of captive species listed under the Endangered Species Act of 1973, for the care of rescued and confiscated wildlife, and for the care of Federal trust species in facilities experiencing lost revenues due to COVID–19.</t>
  </si>
  <si>
    <t>Title 6, 6003, (a)(2)</t>
  </si>
  <si>
    <t>To be available until expended, for research and extension activities to strengthen early detection, rapid response, and science-based management to address wildlife disease outbreaks before they become pandemics and strengthen capacity for wildlife health monitoring to enhance early detection of diseases that have capacity to jump the species barrier and pose a risk in the United States, including the development of a national wildlife disease database.</t>
  </si>
  <si>
    <t>Title 6, 6003, (a)(3)</t>
  </si>
  <si>
    <t>To be available until expended, for control of illegally taken fish and wildlife, under section 42(a) of title 18, United States Code, and the Lacey Act Amendments of 1981 (16 U.S.C. 3371–3378.</t>
  </si>
  <si>
    <t>Title 6, 6003, (b) Lacey Act Provisions</t>
  </si>
  <si>
    <t>University transportation centres program</t>
  </si>
  <si>
    <t>Funding for universities to establish specialist centres dedicated to transportation-related research.</t>
  </si>
  <si>
    <t>SEC 25017</t>
  </si>
  <si>
    <t>Urbanised area formula grants</t>
  </si>
  <si>
    <t>Grants to cover the operating costs of urban public transportation systems, primarily bus networks.</t>
  </si>
  <si>
    <t>USDA Assistance and Support for Socially Disadvantaged Farmers, Ranchers, Forest Land Owners and Operators, and Group: Agricultural Research (Native Groups)</t>
  </si>
  <si>
    <t>USD0.01 billion to support and supplement agricultural research, education, and extension, as well as scholarships and programs that provide internships and pathways to Federal employment at Alaska Native serving institutions and Native Hawaiian serving institutions.</t>
  </si>
  <si>
    <t>Title 1, Subtitle A, 1006, b4c</t>
  </si>
  <si>
    <t>USDA Assistance and Support for Socially Disadvantaged Farmers, Ranchers, Forest Land Owners and Operators, and Group: Agricultural Research (Territories of United States)</t>
  </si>
  <si>
    <t>USD0.01 billion to support and supplement agricultural research, education, and extension, as well as scholarships and programs that provide internships and pathways to Federal employment at the insular area institutions of higher education located in the territories of the United States</t>
  </si>
  <si>
    <t>Title 1, Subtitle A, 1006, b4e</t>
  </si>
  <si>
    <t>USDA Assistance and Support for Socially Disadvantaged Farmers, Ranchers, Forest Land Owners and Operators, and Groups: Agricultural Research (1994 Institutions)</t>
  </si>
  <si>
    <t>USD0.01 billion to support and supplement agricultural research, education, and extension, as well as scholarships and programs that provide internships and pathways to Federal employment at 1994 Institutions</t>
  </si>
  <si>
    <t>Title 1, Subtitle A, 1006, b4b</t>
  </si>
  <si>
    <t>USDA Assistance and Support for Socially Disadvantaged Farmers, Ranchers, Forest Land Owners and Operators, and Groups: Agricultural Research (Discriminated Groups)</t>
  </si>
  <si>
    <t>USD0.05 billion to provide financial assistance to socially disadvantaged farmers, ranchers, or forest landowners that are former farm loan borrowers that suffered related adverse actions or past discrimination or bias in Department of Agriculture programs.</t>
  </si>
  <si>
    <t>Title 1, Subtitle A, 1006, b5</t>
  </si>
  <si>
    <t>USDA Assistance and Support for Socially Disadvantaged Farmers, Ranchers, Forest Land Owners and Operators, and Groups: Agricultural Research (Hispanic Groups)</t>
  </si>
  <si>
    <t>USD0.01 billion to support and supplement agricultural research, education, and extension, as well as scholarships and programs that provide internships and pathways to Federal employment at Hispanic-serving institutions.</t>
  </si>
  <si>
    <t>Title 1, Subtitle A, 1006, b4d</t>
  </si>
  <si>
    <t>USDA Assistance and Support for Socially Disadvantaged Farmers, Ranchers, Forest Land Owners and Operators, and Groups: Agricultural Research (Universities or Colleges)</t>
  </si>
  <si>
    <t>USD0.01 billion to support and supplement agricultural research, education, and extension, as well as scholarships and programs that provide internships and pathways to Federal employment at colleges or universities eligible to receive funds under the Act of August 30, 1890 (commonly known as the “Second Morrill Act”)</t>
  </si>
  <si>
    <t>Title 1, Subtitle A, 1006, b4a</t>
  </si>
  <si>
    <t>USDA Assistance and Support for Socially Disadvantaged Farmers, Ranchers, Forest Land Owners and Operators, and Groups: Equity Commission</t>
  </si>
  <si>
    <t>USD0.005 billion to fund the activities of one or more equity commissions that will address racial equity issues within the Department of Agriculture and its programs.</t>
  </si>
  <si>
    <t>Title 1, Subtitle A, 1006, b3</t>
  </si>
  <si>
    <t>USDA Assistance and Support for Socially Disadvantaged Farmers, Ranchers, Forest Land Owners and Operators, and Groups: Grants and Loans</t>
  </si>
  <si>
    <t>USD0.05 billion allocated to provide grants and loans to improve land access for socially disadvantaged farmers, ranchers, or forest landowners.</t>
  </si>
  <si>
    <t>Title 1, Subtitle A, 1006, b2</t>
  </si>
  <si>
    <t>USDA Assistance and Support for Socially Disadvantaged Farmers, Ranchers, Forest Land Owners and Operators, and Groups: Outreach, Training, and more</t>
  </si>
  <si>
    <t>USD0.05 billion allocated to provide outreach, mediation, financial training, capacity building training, cooperative development training and support, and other technical assistance on issues concerning socially disadvantaged farmers, ranchers, or forest landowners, or other members of socially disadvantaged groups.</t>
  </si>
  <si>
    <t>Title 1, Subtitle A, 1006, b1</t>
  </si>
  <si>
    <t>USDA Pandemic Assistance for Producers</t>
  </si>
  <si>
    <t>New financial assistance to farmers, ranchers and producers who have been less able to access previous COVID-related assistance programs</t>
  </si>
  <si>
    <t>https://www.usda.gov/media/press-releases/2021/03/24/after-identifying-gaps-previous-aid-usda-announces-pandemic</t>
  </si>
  <si>
    <t>Use of the Commodity Credit Corporation for Commodities and Associated Expenses</t>
  </si>
  <si>
    <t>USD0.8 billion to  use the Commodity Credit Corporation to acquire and make available commodities under section 406(b) of the Food for Peace Act.</t>
  </si>
  <si>
    <t>Title 1, Subtitle A, 1007</t>
  </si>
  <si>
    <t>USGS Energy and Minerals Research Facility</t>
  </si>
  <si>
    <t>Establishment of an energy and minerals research facility, to support clean energy development and other initiatives involving the use of minerals in industry.</t>
  </si>
  <si>
    <t>SEC 40204 (p1403)</t>
  </si>
  <si>
    <t>Vaccine distribution through states and CDC</t>
  </si>
  <si>
    <t>https://www.congress.gov/bill/116th-congress/house-bill/147</t>
  </si>
  <si>
    <t>Vaccine Procurement</t>
  </si>
  <si>
    <t>https://www.congress.gov/bill/116th-congress/house-bill/146</t>
  </si>
  <si>
    <t>Vehicle safety research</t>
  </si>
  <si>
    <t>Additional funding for existing vehicle safety research programs.</t>
  </si>
  <si>
    <t>p. 2647</t>
  </si>
  <si>
    <t>Volunteer Generation Fund</t>
  </si>
  <si>
    <t>USD20 million shall be used for grants awarded by the Corporation for National and Community Service on a competitive basis (expenses authorized under section 501(a)(4)(F) of the National and Community Service Act of 1990 (42 U.S.C. 12681(a)(4)(F))).</t>
  </si>
  <si>
    <t>Title 2, Subtitle C, 2206, b3</t>
  </si>
  <si>
    <t>Wage and salary support for aviation workers</t>
  </si>
  <si>
    <t>Provides funding exclusively to pay for the wages, salaries and benefits of passenger air carriers ($25 billion), cargo air carriers ($4 billion) and contractors ($3 billion). Recipients abide by specific employee compensation limits and not conduct furloughs, reduce pay rates, buy back stock or pay dividends.</t>
  </si>
  <si>
    <t>https://www.congress.gov/bill/116th-congress/house-bill/748/text ; https://www.venable.com/-/media/files/publications/2020/cleancaresactalertrevised327208pm.pdf?la=en&amp;hash=075EA1C038969AD54F9779FAB1C82894CC3B6D139</t>
  </si>
  <si>
    <t>Waiver for early retirement fund withdrawal penalties</t>
  </si>
  <si>
    <t>Waives penalties for early retirement fund withdrawal for coronavirus-related reasons up to $100,000. Increases plan loan limits and temporarily waives minimum distribution rules for certain retirement plans.</t>
  </si>
  <si>
    <t>https://www.congress.gov/bill/116th-congress/house-bill/748/text ; https://www.venable.com/-/media/files/publications/2020/cleancaresactalertrevised327208pm.pdf?la=en&amp;hash=075EA1C038969AD54F9779FAB1C82894CC3B6D105</t>
  </si>
  <si>
    <t>H.R. 748 (Division A, Title II, Sec. 2202, 2203)</t>
  </si>
  <si>
    <t>Waiving of veterans' co-payments</t>
  </si>
  <si>
    <t>All co-payments and cost sharing of health costs until September 30 2021 will be covered by the Secretary of Veterans Affairs, relieving veterans of the cost.</t>
  </si>
  <si>
    <t>Title 8, 8007</t>
  </si>
  <si>
    <t>Wastewater efficiency grant pilot program</t>
  </si>
  <si>
    <t>Grants will be made available to publicly owned water treatment works for the deployment or improvement of sludge capture, methane capture and transfer, and other waste-to-energy systems.</t>
  </si>
  <si>
    <t>SEC 50202 (p1933)</t>
  </si>
  <si>
    <t>Water data sharing pilot program</t>
  </si>
  <si>
    <t>Digital program. Funds for a website or hub of data for exchanging date on water quality, technology, and more.</t>
  </si>
  <si>
    <t>SEC 50213</t>
  </si>
  <si>
    <t>Water desalination projects</t>
  </si>
  <si>
    <t>Additional funding for existing grant schemes supporting the establishment of water desalination plants.</t>
  </si>
  <si>
    <t>SEC 40901 (p1820)</t>
  </si>
  <si>
    <t>Water infrastructure and workforce investment</t>
  </si>
  <si>
    <t>Funding for programs which improve the quality of the wastewater workforce and increase retention of experienced and skilled workers.</t>
  </si>
  <si>
    <t>SEC 50211 (p1963)</t>
  </si>
  <si>
    <t>Water recycling and reuse projects</t>
  </si>
  <si>
    <t>Funding to support existing grant programs for the construction of water recycling and reuse infrastructure.</t>
  </si>
  <si>
    <t>SEC 40901 (p1819)</t>
  </si>
  <si>
    <t>Water storage, groundwater storage and conveyance projects</t>
  </si>
  <si>
    <t>Funding for feasibility studies into, or construction of, eligible new water storage, groundwater extraction and water conveyance infrastructure.</t>
  </si>
  <si>
    <t>SEC 40902 (p1825)</t>
  </si>
  <si>
    <t>Watershed and flood prevention programs</t>
  </si>
  <si>
    <t>Additional funding for flood prevention and watershed improvement measures</t>
  </si>
  <si>
    <t>p. 2448</t>
  </si>
  <si>
    <t>Watershed management projects</t>
  </si>
  <si>
    <t>Monitoring and management of watersheds, ultimately to boost sustainability. Potentially in agricultural and other areas.</t>
  </si>
  <si>
    <t>WaterSMART grants</t>
  </si>
  <si>
    <t>Additional funding for WaterSMART grants, including for projects which will improve the condition of natural water-based features.</t>
  </si>
  <si>
    <t>SEC 40901 (p1821)</t>
  </si>
  <si>
    <t>Weatherisation assistance program</t>
  </si>
  <si>
    <t>Increased funding for the weatherisation assistance program, which provides grants to low-income households for the installation of energy-efficient materials which reduce energy loss, leading to lower electricity consumption and utility bill costs.</t>
  </si>
  <si>
    <t>SEC 40551 (p1712)</t>
  </si>
  <si>
    <t>WIC Program Modernization</t>
  </si>
  <si>
    <t>USD0.039 billion allocated to carry out outreach, innovation, and program modernization efforts, including appropriate waivers and flexibility, to increase participation in and redemption of benefits under the WIC Program.</t>
  </si>
  <si>
    <t>Title 1, Subtitle B, 1106</t>
  </si>
  <si>
    <t>Wildfire risk reduction</t>
  </si>
  <si>
    <t>Increased funding for various federal agencies to mitigate and respond to wildfire threats, including improved firefighting equipment and monitoring, and land remediation to restore habitats in such a way that reduces wildfire risk. This is in line with the expectation that prevalence of wildfires will increase significantly.</t>
  </si>
  <si>
    <t>SEC 40803 (p1771)</t>
  </si>
  <si>
    <t>Wildland fire management</t>
  </si>
  <si>
    <t>Additional funding for various wildfire risk reduction programs not otherwise covered in this Act.</t>
  </si>
  <si>
    <t>p. 2552</t>
  </si>
  <si>
    <t>Wildlife crossing pilot program, Wildlife-vehicle collision reduction and habitat connectivity improvement</t>
  </si>
  <si>
    <t>Competitive grant program to reduce wildlife-vehicle collisions and study into methods to reduce collisions wildlife-motorist collisions &amp; a workforce training program to reduce wildlife-vehicle collisions and improve habitat connectivity.</t>
  </si>
  <si>
    <t>SEC 11123 (p. 173)</t>
  </si>
  <si>
    <t>Uruguay</t>
  </si>
  <si>
    <t>Access to a loan for sole proprietorships</t>
  </si>
  <si>
    <t>Announcement of access, from May 5, to a loan, for 12,000 pesos in May and 12,000 pesos in June, for sole proprietorships. The benefit will be granted in indexed units (UI), without interest rate and can be paid in 24 equal and consecutive instalments.</t>
  </si>
  <si>
    <t>UYU</t>
  </si>
  <si>
    <t>https://www.presidencia.gub.uy/comunicacion/comunicacionnoticias/medidas-gobierno-economia-emergencia-sanitaria-covid19#navegacion-contenido</t>
  </si>
  <si>
    <t>Access to credits and interest rate caps</t>
  </si>
  <si>
    <t>Greater access to credit with measures in force until September 2021: strong state guarantees, interest rate caps and reduction of commissions, increase in the ceiling of SIGA Emergencia.</t>
  </si>
  <si>
    <t>Access to payment facilities</t>
  </si>
  <si>
    <t>Access to payment facilities for all companies with debts before the BPS and the DGI and monotributistas.</t>
  </si>
  <si>
    <t>Allowance for partial unemployment</t>
  </si>
  <si>
    <t>Special allowance for partial unemployment until June 30, 2021.</t>
  </si>
  <si>
    <t>https://www.presidencia.gub.uy/comunicacion/comunicacionnoticias/medidas-gobierno-trabajo-emergencia-sanitaria-covid19#navegacion-contenido</t>
  </si>
  <si>
    <t>Assistance to most vulnerable groups</t>
  </si>
  <si>
    <t>Cash grants to people in vulnerable groups (extreme poverty) to be given by the "Social card" (Tarjeta Uruguay Social").</t>
  </si>
  <si>
    <t>https://medios.presidencia.gub.uy/legal/2020/resoluciones/06/mides_34.pdf</t>
  </si>
  <si>
    <t>Benefits to MSMEs</t>
  </si>
  <si>
    <t>Other benefits to MSMEs and sectors most affected: urban and interdepartmental ticket subsidy, extension until June 2022 of the subsidy for the lease of POS to monotributistas and small companies (literal E), suspension of the payment of canon for freeshops and granting of benefits of the Investment Law Enforcement Commission (Comap).</t>
  </si>
  <si>
    <t>Contribution of two months salaries</t>
  </si>
  <si>
    <t>Contribution of two months of salaries of public officials with liquid salaries higher than 80,000 pesos, to which a discount will be made, on a scale of 5, 10 and 20 %, according to the nominal amount received. Moreover, for those elected and appointed political positions - a 20% discount on their nominal salary will be applied</t>
  </si>
  <si>
    <t>Deferral of social security bank (BPS) loans</t>
  </si>
  <si>
    <t>Deferral of the May, June and July instalments of the Social Security Bank (BPS) loans for some 150,800 retirees and pensioners who receive less than 13,600. This is intended to be a relief for the elderly, as almost 60% of the liabilities are paying off loans.</t>
  </si>
  <si>
    <t>Development and preparation of COVID diagnostic toolkit</t>
  </si>
  <si>
    <t>Development and preparation of a COVID-19 diagnostic kit in the short term, with financing of up to 80% of the project, for a maximum amount of 6 million of Uruguayan pesos.</t>
  </si>
  <si>
    <t>https://www.presidencia.gub.uy/comunicacion/comunicacionnoticias/medidas-gobierno-social-emergencia-sanitaria-covid19#navegacion-contenido</t>
  </si>
  <si>
    <t>Directed Credit Program (National Development Agency)</t>
  </si>
  <si>
    <t>Consists of loans for working capital and favourable conditions for the refinancing of debts. The Groups currently assisted are: i) Working Capital - Post COVID-19; ii) Capital for investment - Post COVID-19; iii9 COVID-19 Tourism Sector and event rooms; iv) Reprofiling of the debt of MSMEs affected by COVID-19; v) Program to support investments with positive environmental impact - Green Financing; vi) Dairy Sector Competitiveness Program of the Salto - Paysandú - Río Negro region.</t>
  </si>
  <si>
    <t>https://home.kpmg/xx/en/home/insights/2020/04/uruguay-government-and-institution-measures-in-response-to-covid.html</t>
  </si>
  <si>
    <t>Exemption of wealth tax</t>
  </si>
  <si>
    <t>Exemption of the advance payment for the wealth tax during the first half of the year for the sectors most affected by the pandemic.</t>
  </si>
  <si>
    <t>Extension of benefits to activity sectors</t>
  </si>
  <si>
    <t>until May 31, 2021 the benefits to the activity sectors: Hotels, Restaurants, Gastronomy, Party Halls, Cultural Institutions and Travel Agencies. The discount applies to the entire fixed charge and power charge for customers with contracted power less than or equal to 40 kW and provides a proportional discount with respect to the consumption of the same month of 2019, prior to the effects of the pandemic, at the customers with power greater than 40 kW.</t>
  </si>
  <si>
    <t>Extension of the maturity of loans granted to non-financial sectors</t>
  </si>
  <si>
    <t>Authorization by the Central Bank of Uruguay (BCU) to financial intermediation institutions, financial services companies and credit administrators to extend the maturity of loans granted to the non-financial sector by 180 days.</t>
  </si>
  <si>
    <t>Financing of electricity consumption bills</t>
  </si>
  <si>
    <t>Financing of 70% of the value of electricity consumption bills corresponding to the period from April to November of this year, for hotels and restaurants registered with the Ministry of Tourism. Payments can be made in four instalments starting in December. Exemption from the payment of fixed charges and contracted power of the electrical service, between April and August, to kindergartens, cultural centers, gyms and small sports</t>
  </si>
  <si>
    <t>Food baskets</t>
  </si>
  <si>
    <t>Public officials with liquid salaries higher than 80,000 pesos, to which a discount will be made, on a scale of 5, 10 and 20 %, according to the nominal amount received. The amount of food baskets doubled as on 3 Mar 2021.</t>
  </si>
  <si>
    <t>Program aim to increase the amount given to population in extreme poverty through a "food card". First amount approved was in April 2020 for $277.6 million pesos uruguayos and then in May 2020 a second amount was approved for $697 thousand pesos uruguayos.</t>
  </si>
  <si>
    <t>https://medios.presidencia.gub.uy/legal/2020/resoluciones/04/mides_14.pdf</t>
  </si>
  <si>
    <t>Health Insurance</t>
  </si>
  <si>
    <t>Extraordinary extension of health coverage until December 31, 2021 to dependent and non-dependent workers who have ceased their activity. Applies to those who appear in the register as of February 2020 with a quota of up to 28,000 workers.</t>
  </si>
  <si>
    <t>Increase in credit guarantee fund</t>
  </si>
  <si>
    <t>Increase in the credit guarantee fund of the National Development Agency (ANDE) so that financial institutions have access to loans for an amount of up to 2,500 million dollars.</t>
  </si>
  <si>
    <t>Internet access benefit</t>
  </si>
  <si>
    <t>Extension of the Internet access benefit to 120,000 services of the Universal Hogares plan, free of charge.</t>
  </si>
  <si>
    <t>https://www.presidencia.gub.uy/comunicacion/comunicacionnoticias/medidas-gobierno-turismo-emergencia-sanitaria-covid19#navegacion-contenido</t>
  </si>
  <si>
    <t>Job grants to unemployed</t>
  </si>
  <si>
    <t>The MTSS and the OPP drafted a bill that awaits Parliament's approval and that will grant 15,000 jobs to the unemployed for 6 months. The measure will be carried out together with the departmental municipalities. (05/01/2021)</t>
  </si>
  <si>
    <t>Monetary aid for self-employed</t>
  </si>
  <si>
    <t>Monetary aid for the self-employed in the most affected sectors.</t>
  </si>
  <si>
    <t>No cost roaming service (Antel)</t>
  </si>
  <si>
    <t>Antel roaming service at no cost from Sunday March 22 for Uruguayans who are stranded abroad</t>
  </si>
  <si>
    <t>Payment facilities and exemptions for companies</t>
  </si>
  <si>
    <t>On 26 March 2021, Uruguay enacted Law No. 19,942 (the Law), which allows certain companies to pay only 50% of their employer social security pension contributions accrued from 1 January 2021 to 30 June 2021, in light of the COVID-19 pandemic.</t>
  </si>
  <si>
    <t>https://www.presidencia.gub.uy/comunicacion/comunicacionnoticias/medidas-gobierno-economia-emergencia-sanitaria-covid19#navegacion-contenido; https://www.ey.com/en_gl/tax-alerts/uruguay-allows-certain-companies-to-pay-only-50--of-their-employer-pension-contributions-in-light-of-the-covid-19-pandemic</t>
  </si>
  <si>
    <t>Law No. 19,942</t>
  </si>
  <si>
    <t>Payment of subsidy for workers</t>
  </si>
  <si>
    <t>Beginning of payment of the subsidy of 1.5 BPC per month, for a quarter, to 19,000 workers in the sectors most affected by the pandemic.</t>
  </si>
  <si>
    <t>https://www.gub.uy/presidencia/politicas-y-gestion/medidas-del-gobierno-para-atender-emergencia-sanitaria-coronavirus-covid-19-2</t>
  </si>
  <si>
    <t>Postponement of payment maturities</t>
  </si>
  <si>
    <t>Postponement of payment maturities of the General Tax Office and the Social Security Bank</t>
  </si>
  <si>
    <t>Postponement of the payment of the employer contributions</t>
  </si>
  <si>
    <t>Postponement of payments for monotributistas, sole proprietorships and personal companies with up to 10 employees (Industry and Commerce), in six equal and consecutive instalments from June . That corresponds to 60% of those payments, the remaining 40% will be fully subsidized by the State.</t>
  </si>
  <si>
    <t>Reduction in employment pensions</t>
  </si>
  <si>
    <t>50 % reduction in employer pension contributions between January 1 and June 30, 2021 for companies with up to 19 employees and annual income of up to 10 million indexed units.</t>
  </si>
  <si>
    <t>100 % reduction of employer pension contributions for those sectors of activity strongly affected by the pandemic. Contributions accrued between January 1 and June 30, 2021.</t>
  </si>
  <si>
    <t>Refund of VAT</t>
  </si>
  <si>
    <t>Continuation, until June 30, 2021, of the refund of 9 points of value added tax (VAT) to gastronomy. (04/20/2021)</t>
  </si>
  <si>
    <t>Shelters for homeless people</t>
  </si>
  <si>
    <t>Transfer of 1000 million pesos from the Ministry of Finance and Economy to Social Development for the extension of hours and the creation of new shelters for homeless people</t>
  </si>
  <si>
    <t>https://www.gub.uy/presidencia/comunicacion/noticias</t>
  </si>
  <si>
    <t>Sickness allowance</t>
  </si>
  <si>
    <t>Extension of sickness allowance to workers over 65 years of age to remain in isolation</t>
  </si>
  <si>
    <t>Sickness subsidy</t>
  </si>
  <si>
    <t>The Executive Branch decreed that, as of March 23, all workers who make use of the sickness subsidy for having maintained contact with a person with COVID-19 will have the right to receive the subsidy from the first day of the quarantine indicated by their health provider.</t>
  </si>
  <si>
    <t>Sickness subsidy mechanism</t>
  </si>
  <si>
    <t>Exhortation of people over 65 years of age to comply with preventive quarantine. For 17,000 dependent workers in private activity, over 65 years of age, in the Industry and Commerce, Construction, Rural and Domestic Service branches, sickness subsidy mechanisms will be generated and the exhortation to comply with the recommendation</t>
  </si>
  <si>
    <t>Soft loans through the National Development Agency (ANDE)</t>
  </si>
  <si>
    <t>Soft loans through the National Development Agency (ANDE) with fully or partially subsidized rates, depending on the amounts granted.</t>
  </si>
  <si>
    <t>Subsidy to workers in the artistic sector</t>
  </si>
  <si>
    <t>Subsidy of 6,800 pesos to workers in the artistic sector who do not have income from unemployment insurance, fees or contracts</t>
  </si>
  <si>
    <t xml:space="preserve">http://www.sela.org/media/3219730/covid-19-summary-of-the-main-measures-member-states-of-sela.pdf and https://medios.presidencia.gub.uy/legal/2020/leyes/04/mef_59.pdf
</t>
  </si>
  <si>
    <t>Decree 192/20</t>
  </si>
  <si>
    <t>Support for companies affected by pandemic</t>
  </si>
  <si>
    <t>Antel will grant benefits to more than 2,000 companies in sectors affected by the pandemic</t>
  </si>
  <si>
    <t>Tariff Subsidies</t>
  </si>
  <si>
    <t>UTE, OSE and Antel tariff subsidies for all affected sectors and micro, small and medium-sized enterprises (MSMEs).</t>
  </si>
  <si>
    <t>Tax deferral</t>
  </si>
  <si>
    <t>Deferral of payment to companies that contribute the minimum value added tax (VAT) (literal E) for February and March, which will be paid without interest in six equal, consecutive and monthly instalments.</t>
  </si>
  <si>
    <t>Resolution 550/2020</t>
  </si>
  <si>
    <t>Tax reduction and new payment opportunities and access to credit for monotax holders. Small businesses in literal E will pay based on their turnover and will also access new opportunities. Taxpayers of income tax from economic activities (IRAE) will not pay a minimum advance.</t>
  </si>
  <si>
    <t>Tax relief, easing of bank regulations and postponement of other obligations</t>
  </si>
  <si>
    <t>Deferral of minimum VAT applicable to small and micro enterprises (income below Ps. 113,612; deferral of annual income tax affidavit presentation for all taxpayers; a 60% deferral in the payment of workers’ social security tax collected by Banco de Previsión Social, etc.</t>
  </si>
  <si>
    <t>https://www.sec.gov/Archives/edgar/data/102385/000119312520139224/d913283dex99d.htm</t>
  </si>
  <si>
    <t>Wealth tax for IRAE taxpayers</t>
  </si>
  <si>
    <t>Reductions, between 50 % and 1 % , of the contribution to the wealth tax for IRAE taxpayers and the tax on the sale of agricultural assets (Imeba).</t>
  </si>
  <si>
    <t>Zero VAT rates and discount of VAT points</t>
  </si>
  <si>
    <t>Government implemented the zero VAT rate for hotels, discounts of 9 VAT points for gastronomic activities and car rentals, monthly discount of 8,000 pesos in employer contributions for new contracts or the reinstatement of employees, and access to credit guarantees through the National Guarantee System (SIGA), as measures to support the tourism sector.</t>
  </si>
  <si>
    <t>Venezuela</t>
  </si>
  <si>
    <t>100% Amor Mayor</t>
  </si>
  <si>
    <t>pensions for older adults, 400,000 Bolivars</t>
  </si>
  <si>
    <t>https://blog.patria.org.ve/actualizacion-programas-de-proteccion-mayo-2020/</t>
  </si>
  <si>
    <t>Becas de Educación Universitaria</t>
  </si>
  <si>
    <t>College Education Scholarships</t>
  </si>
  <si>
    <t>Bono 100% Escolaridad</t>
  </si>
  <si>
    <t>for households with a school-age boy or girl, Bs. 224,000.00 will be added. and in case of having more students at home Bs. 160,000.00 for each student.</t>
  </si>
  <si>
    <t>Bono Aquiles Nazoa (Cultores Populares)</t>
  </si>
  <si>
    <t>bonuses for workers</t>
  </si>
  <si>
    <t>Bono de Economía Familiar</t>
  </si>
  <si>
    <t>supporting those who, due to their family composition or particular situation, require economic assistance; an additional amount of Bs. 200,000.00 is provided from May</t>
  </si>
  <si>
    <t>Chamba Juvenil</t>
  </si>
  <si>
    <t>Promoting young Venezuelans between 15 and 35 years of age to train and join the professional field</t>
  </si>
  <si>
    <t>Decree No. 4166</t>
  </si>
  <si>
    <t>VAT and custom duties were exempted for imports and sales of face masks and other related goods by public entities.</t>
  </si>
  <si>
    <t>https://www.willkie.com/-/media/files/publications/2020/latam-articles/dempairereynaabogadoscovid19venezuelaupdatemarch26.pdf</t>
  </si>
  <si>
    <t>Decree No. 4168</t>
  </si>
  <si>
    <t>President ordered the Minister of Economy and Finance and the banking regulator (SUDEBAN) to provide financial relief for bank loans for debtors of Venezuelan state-owned and private banks for 180 days</t>
  </si>
  <si>
    <t>https://pandectasdigital.blogspot.com/2020/03/decreto-n-4168-por-medio-del-cual-se.html</t>
  </si>
  <si>
    <t>EIndiscriminate</t>
  </si>
  <si>
    <t>Health Heroes</t>
  </si>
  <si>
    <t>transfers of funds frozen by U.S. sanctions; payments of 100 USD to individual Venezuelans; facilitated by the parallel government of Juan Guaido</t>
  </si>
  <si>
    <t>https://share.america.gov/living-wage-for-health-care-workers-in-venezuela/</t>
  </si>
  <si>
    <t>Hogares de la Patria</t>
  </si>
  <si>
    <t>various cash transfers depending on family size</t>
  </si>
  <si>
    <t>Income Tax waiver</t>
  </si>
  <si>
    <t>Income tax exemption for residents whose income does not exceed the amount equivalent to 300% of the minimum wages as of December 31, 2019</t>
  </si>
  <si>
    <t>http://ley.tuabogado.com/leyes/decretos/decreto-4171-exoneracion-del-pago-del-impuesto-sobre-la-renta-a-personas-naturales-gaceta-6523-2020-texto#gsc.tab=0</t>
  </si>
  <si>
    <t>Increase in Minimum Wage</t>
  </si>
  <si>
    <t>The Venezuelan Labour Minister announced a raise in the minimum wage applicable to employees of the public and private sector.</t>
  </si>
  <si>
    <t>https://twitter.com/eduardopiate2/status/1254827345833230336?s=20</t>
  </si>
  <si>
    <t>Lactancia Materna</t>
  </si>
  <si>
    <t>programs to encourage breastfeeding and support breastfeeding mothers</t>
  </si>
  <si>
    <t>Madres y padres elaboradores de las Casas de Alimentación, los comedores Mamá Rosa y los Centros de Recuperación Nutricional</t>
  </si>
  <si>
    <t>(i) socio environmental management programs for the construction and operation of the shipping terminal and for road rehabilitation; and (ii) development and implementation of the disaster risk management plan</t>
  </si>
  <si>
    <t>Parto Humanizado</t>
  </si>
  <si>
    <t>financial support to help mothers pay for some maternity costs</t>
  </si>
  <si>
    <t>Pricing Control Measures</t>
  </si>
  <si>
    <t>Vice President of the Economics Area published a list of new price controls for 27 basic food items, fixing the price of eggs, some cuts of meat, and sausage.</t>
  </si>
  <si>
    <t>https://twitter.com/ViceVenezuela/status/1254556331132018688?s=20; https://www.reuters.com/article/us-venezuela-economy-idUSKBN22D41S</t>
  </si>
  <si>
    <t>Promotoras, formadoras y facilitadoras de Parto Humanizado</t>
  </si>
  <si>
    <t>for promoters, trainers and facilitators of Parto Humanizado</t>
  </si>
  <si>
    <t>Somos Venezuela</t>
  </si>
  <si>
    <t>support for community social workers</t>
  </si>
  <si>
    <t>Tax waiver</t>
  </si>
  <si>
    <t>Residents that had already filed and paid total or partial income tax for the fiscal year 2019 will receive tax credits in the equivalent amount of 2019, which may be applied in the subsequent years.</t>
  </si>
  <si>
    <t>Vietnam</t>
  </si>
  <si>
    <t>CIT deduction for COVID-19 donations</t>
  </si>
  <si>
    <t>Donations to address the COVID-19 pandemic will be deductible for corporate income tax purposes.</t>
  </si>
  <si>
    <t>VND</t>
  </si>
  <si>
    <t>https://www.vietnam-briefing.com/news/vietnams-support-policy-recover-economy-resolution-84.html/</t>
  </si>
  <si>
    <t>Resolution 84/NQ-CP</t>
  </si>
  <si>
    <t>CIT reduction by 30%</t>
  </si>
  <si>
    <t>Vietnam’s National Assembly on June 19 approved a 30 percent corporate income tax cut for the 2020 financial year. The reduction will apply to all businesses with revenue of less than US$8.8 million (VND 200 billion) for 2020. Of note, the most important factor is that the CIT reduction will apply to all businesses if their total revenue does not exceed the VND 200 billion (US$8.8 million) threshold in 2020. This means that most small and medium enterprises (SMEs) will be eligible for such tax break regardless of the number of employees and the actual financial loss due to the pandemic. This was signed off by the government on September 25, 2020.</t>
  </si>
  <si>
    <t>https://www.vietnam-briefing.com/news/vietnam-approves-corporate-income-tax-reduction-2020.html/; https://www.vietnam-briefing.com/news/vietnam-approves-corporate-income-tax-reduction-2020.html/</t>
  </si>
  <si>
    <t>Climate change investment</t>
  </si>
  <si>
    <t>Part 4/5 for capital infrastructure investment program: funding for investment in national-scale infrastructure projects including transport, digital and IT infrastructure, landslide and coastal erosion resilience, climate change prevention and disaster recovery. Assume funds (VND 113150bn) equally divided across each category.</t>
  </si>
  <si>
    <t>https://english.luatvietnam.vn/resolution-no-43-2022-qh15-dated-january-11-2022-of-the-national-assembly-on-fiscal-and-monetary-policies-supporting-socio-economic-recovery-and-dev-215952-Doc1.html</t>
  </si>
  <si>
    <t>Corporate income tax reduction</t>
  </si>
  <si>
    <t>A 30% reduction in the rate of corporate income tax for firms whose annual revenues do not exceed VND 200bnb</t>
  </si>
  <si>
    <t>https://english.luatvietnam.vn/resolution-no-406-nq-ubtvqh15-on-promulgation-of-solutions-to-support-enterprises-211321-Doc1.html</t>
  </si>
  <si>
    <t>Resolution No. 406/NQ-UBTVQH15</t>
  </si>
  <si>
    <t>Credit package of commercial banks</t>
  </si>
  <si>
    <t>https://web.archive.org/web/20201210093216/https://vietnam.un.org/sites/default/files/2020-10/UN%20Assessment%20on%20the%20Social%20and%20Ecnomic%20Impact%20of%20COVID-19%20in%20Viet%20Nam_merged.pdf</t>
  </si>
  <si>
    <t>Deferral of VAT, PIT and CIT for households and businesses</t>
  </si>
  <si>
    <t>The annual VAT and PIT payments due for 2020 for household businesses and individuals can be deferred until 31 December 2020.
Eligible companies can defer their 2019 final CIT payment for five months, and will also be able to defer their first two quarters CIT provisional payments in 2020 for five months from their existing due dates. 
Eligible taxpayers can defer VAT payments, so that the first two quarter payments can be deferred for five months (for quarterly payers), and March, April, May and June 2020 payments can also be deferred for five months for (monthly payers). Note that lodgements are still required to be performed on time, and the exemption excludes VAT for imports.
Taxpayers with direct land lease contracts from the State can defer 2020 annual land rental payments for five months, from 31 May 2020.</t>
  </si>
  <si>
    <t>http://news.chinhphu.vn/Home/Govt-delays-tax-payments-to-dampen-COVID19-impacts/20204/39611.vgp ; https://www.acclime.com/news/vietnamese-government-issued-decree-providing-tax-relief-to-businesses-due-to-covid-19/</t>
  </si>
  <si>
    <t>Decree 41/2020/ND-CP</t>
  </si>
  <si>
    <t>Digital and IT infrastructure</t>
  </si>
  <si>
    <t>Part 2/5 for capital infrastructure investment program: funding for investment in national-scale infrastructure projects including transport, digital and IT infrastructure, landslide and coastal erosion resilience, climate change prevention and disaster recovery. Assume funds (VND 113150bn) equally divided across each category.</t>
  </si>
  <si>
    <t>Disaster recovery preparedness</t>
  </si>
  <si>
    <t>Part 5/5 for capital infrastructure investment program: funding for investment in national-scale infrastructure projects including transport, digital and IT infrastructure, landslide and coastal erosion resilience, climate change prevention and disaster recovery. Assume funds (VND 113150bn) equally divided across each category.</t>
  </si>
  <si>
    <t>Electricity cost cuts for businesses during the pandemic</t>
  </si>
  <si>
    <t>Proposal by the Ho Chi Minh City People’s Committee to cut electricity prices by half during peak hours from March through May.</t>
  </si>
  <si>
    <t>https://e.vnexpress.net/news/business/industries/companies-request-cheaper-power-to-overcome-coronavirus-impacts-4077127.html</t>
  </si>
  <si>
    <t>Ho Chi Minh City People’s Committee</t>
  </si>
  <si>
    <t>Electricity price reduction</t>
  </si>
  <si>
    <t>10% electricity price reduction for all households and businesses, health facilities and quarantine cities</t>
  </si>
  <si>
    <t>Via a series of directives (Government's Resolution No. 41 / NQ-CP dated April 9, 2020 and the Ministry of Industry and Trade issued Document No. 2698 / BCT-DTĐL dated April 16, 2020), the Vietnamese government implemented a reduction in electricity prices and electricity bills for customers affected by COVID-19 translation and for treatment and isolation facilities for Covid-19 epidemic prevention and control.</t>
  </si>
  <si>
    <t>http://baochinhphu.vn/Doanh-nghiep/Thu-tuong-bieu-duong-EVN-giam-gia-dien-cho-khach-hang-bi-anh-huong-cua-dich-COVID19/395630.vgp ; https://www.evn.com.vn/userfile/User/tcdl/files/VB%202698%20cua%20Bo%20CT%20ve%20 giam%20 gia%20 diet.PDF</t>
  </si>
  <si>
    <t>Extension of exemption for social security payments by employers</t>
  </si>
  <si>
    <t>The Ministry of Labor, Invalids and Social Affairs (MOLISA) made an agreement with the proposal of the Vietnam Social Security (VSS) that employers facing difficulties due to the COVID-19 epidemic may continue to temporarily suspend contributions to the retirement and survivorship fund until the end of December 2020.</t>
  </si>
  <si>
    <t>https://vss.gov.vn/english/news/Pages/vietnam-social-security.aspx?itemID=9406&amp;CateID=198</t>
  </si>
  <si>
    <t>Fee exemption for water usage</t>
  </si>
  <si>
    <t>Fee exemption for the right to exploit water resources in 2020 for companies exploiting water resources for manufacturing and business activities.</t>
  </si>
  <si>
    <t>Financial incentives for supporting industries</t>
  </si>
  <si>
    <t>The Vietnamese government approved Resolution 115/NQ-CP (Resolution 115) on August 6, 2020, to promote supporting industries (such as textiles, electronics, mechanical engineering, etc.) in Vietnam. The approved resolution maps out a comprehensive approach to improve both administrative policies and enhance private sectors’ capabilities through training and financial incentives. Supporting industries that are listed in the prioritized list prescribed in the Law on Investment and Decree 111/2015/NĐ-CP are the focus of this resolution. To support the modernization of supporting industries, the government will provide financial incentives in forms of favourable interest rates and more short-term loan availability. The government will also grant interest rate difference compensation for medium and long-term loans for businesses in the listed prioritized industries. These industries will also be considered for loans financed by central, local budgets, official development aid (ODA), and other foreign concessional loans.</t>
  </si>
  <si>
    <t>https://www.vietnam-briefing.com/news/vietnam-approves-resolution-115-promoting-supporting-industries.html/</t>
  </si>
  <si>
    <t>Resolution 115/NQ-CP</t>
  </si>
  <si>
    <t>Fiscal package to support enterprises</t>
  </si>
  <si>
    <t>Affected enterprises in more than 30 manufacturing and service subsectors have tax deference and delayed payment of land use tax and rent</t>
  </si>
  <si>
    <t>Increase PIT deductions for individuals and dependents</t>
  </si>
  <si>
    <t>Vietnam’s National Assembly on June 2 approved new changes to personal income tax (PIT) increasing deductions for individuals and dependents in 2020. The government issued Resolution 954/2020/UBTVQH 14 (Resolution 954) which is effective July 1, 2020 however the increase is retroactive and thus effective from January 1, 2020.</t>
  </si>
  <si>
    <t>https://www.vietnam-briefing.com/news/vietnam-increases-personal-income-tax-deduction-2020.html/</t>
  </si>
  <si>
    <t>Resolution 954/2020/UBTVQH14</t>
  </si>
  <si>
    <t>Increased employment support</t>
  </si>
  <si>
    <t>Exceptional social security funding provided to the Ministry of Labour for COVID-19 related employment support</t>
  </si>
  <si>
    <t>https://ckns.mof.gov.vn/SitePages/home.aspx#ListReport</t>
  </si>
  <si>
    <t>State Budget 2021</t>
  </si>
  <si>
    <t>Increased healthcare funding</t>
  </si>
  <si>
    <t>Increased funding for the healthcare system, to improve physical infrastructure, hospital capacity, regional disease prevention strategies, domestic COVID vaccine production and procure supplies including COVID-19 medicines</t>
  </si>
  <si>
    <t>Increased social program support</t>
  </si>
  <si>
    <t>An increase in the limit of bonds issued to the Bank of Social Policy to fund employment settlements, primary and higher education institutions, construction or maintenance of social housing and investment in mountainous or ethnic minority areas.</t>
  </si>
  <si>
    <t>Internet infrastructure improvements</t>
  </si>
  <si>
    <t>Funding for improvements to telecommunications and internet infrastructure</t>
  </si>
  <si>
    <t>Landslide and coastal erosion prevention</t>
  </si>
  <si>
    <t>Part 3/5 for capital infrastructure investment program: funding for investment in national-scale infrastructure projects including transport, digital and IT infrastructure, landslide and coastal erosion resilience, climate change prevention and disaster recovery. Assume funds (VND 113150bn) equally divided across each category.</t>
  </si>
  <si>
    <t>Loan and interest rate support</t>
  </si>
  <si>
    <t>Interest rate support to reduce the cost of debt repayment for businesses and households, and for projects including construction and renovation of social housing</t>
  </si>
  <si>
    <t>New feed-in tariffs for solar projects</t>
  </si>
  <si>
    <t>Enacts new feed-in tariffs for solar projects in order to stimulate solar power development. The tariffs are VND 1,783/kWh or (around 7.69 cents) for floating solar power projects, VND 1,644/kWh or (around 7.09 cents) for ground-mounted solar power projects, and VND 1,943/kWh (around 8.38 cents) for rooftop solar power projects.</t>
  </si>
  <si>
    <t>http://news.chinhphu.vn/Home/Govt-announces-new-feedintariffs-for-solar-projects/20204/39583.vgp</t>
  </si>
  <si>
    <t>Personal income tax exemption</t>
  </si>
  <si>
    <t>Exemptions from income tax and VAT for individuals and households in areas where economic output was affected by COVID-19 in the third and fourth quarters of 2021. This excludes those working in the digital media industry.</t>
  </si>
  <si>
    <t>Resolution No. 406/NQ-UBTVQH16</t>
  </si>
  <si>
    <t>Preferential loan policy for social security</t>
  </si>
  <si>
    <t>Funding for the Bank of Social Policy to provide preferential loans, which will improve the provision of social security measures.</t>
  </si>
  <si>
    <t>Purchase of COVID-19 vaccines</t>
  </si>
  <si>
    <t>Funding for the import of additional COVID-19 vaccines</t>
  </si>
  <si>
    <t>Reduced interest rate loans for SMEs</t>
  </si>
  <si>
    <t>A 2 percent reduction of interest rates on loans distributed to eligible SMEs from the Small and Medium Enterprise Development Fund. The SME development fund was created in July 2019 by the government to support SMEs in lending and financing. Eligible SMEs can borrow directly from the fund at preferential interest rates.</t>
  </si>
  <si>
    <t>Reduced social insurance contribution requirements</t>
  </si>
  <si>
    <t>Vietnam’s government issued Decree 58/2020 ND-CP (Decree 58) for employers in specific industries that allow them to reduce their Social Insurance (SI) contribution for the occupational diseases and accident category. Decree 58 comes into effect on July 15.</t>
  </si>
  <si>
    <t>https://www.vietnam-briefing.com/news/vietnams-social-insurance-reduction-decree-58-occupational-diseases-accidents.html/</t>
  </si>
  <si>
    <t>Decree 58/2020/ND-CP</t>
  </si>
  <si>
    <t>Reduction in administration fees</t>
  </si>
  <si>
    <t>50% reduction in fees for document verification, 20-50% reduction of fees for forestry and cultivation, 20% reduction in fees for passport issuance and weapons management</t>
  </si>
  <si>
    <t>https://www.mof.gov.vn/webcenter/portal/tttc/r/o/thongcaobaochi/thongcaobaochi_chitiet?dDocName=MOFUCM178047&amp;_afrLoop=371093864523333#%40%3F_afrLoop%3D371093864523333%26dDocName%3DMOFUCM178047%26_adf.ctrl-state%3Dri2e49gpx_115</t>
  </si>
  <si>
    <t>Circular No. 54 / 2020 / TT-BTC, 5 6 /2020 / TT-BTC and 57 / TT-BTC</t>
  </si>
  <si>
    <t>Reduction in land rent fees</t>
  </si>
  <si>
    <t>A 15 percent reduction of rent for this year for land plots leased directly from the government. These will be applicable to renters making annual rent payments and those who were forced to suspend operations due to the pandemic.</t>
  </si>
  <si>
    <t>Reduction in licensing fees</t>
  </si>
  <si>
    <t>The Ministry of Finance cut business and administration/registration fees for businesses from 5 sectors: bank and credit, construction, tourism, securities and water resources</t>
  </si>
  <si>
    <t>https://www.vietnam-briefing.com/news/vietnam-cuts-license-fees-five-industries-reduce-covid-19-burden.html/</t>
  </si>
  <si>
    <t>Reduction in registration fees for domestically produced vehicles</t>
  </si>
  <si>
    <t>The government will reduce vehicle registration fees by 50 percent until the end of 2020 for vehicles manufactured or assembled in Vietnam.</t>
  </si>
  <si>
    <t>Rent support for workers</t>
  </si>
  <si>
    <t>Rent support for workers living in industrial parks, export processing zones and key economic areas</t>
  </si>
  <si>
    <t>Research and development funding</t>
  </si>
  <si>
    <t>Funding for various R&amp;D projects, including support for enterprises using innovative technology</t>
  </si>
  <si>
    <t>Social protection package</t>
  </si>
  <si>
    <t>Cash transfer for 3 months for poor households and former workers who have lost jobs but arenot eligible for social insurance</t>
  </si>
  <si>
    <t>Social security infrastructure improvements</t>
  </si>
  <si>
    <t>Investment in construction, renovation, and modernisation of social assistance, training and vocational training facilities and programs.</t>
  </si>
  <si>
    <t>Support for employees and businesses</t>
  </si>
  <si>
    <t>Provides VND 1.8 million (US $77.21) to employees who take paid leave or have their contracts suspended for one month or longer. The support will last for a maximum of three months. 
Provides VND 1 million a month to employees whose contracts have been terminated, have employment contracts but are ineligible for unemployment benefits, or become unemployed as a result of their "lack of contract signing." The payments will be made from April to June 2020.
Provides VND 500,000 (US $21.45) per month to revolutionary contributors who receive a monthly allowance and to social assistance beneficiaries. 
Provides lump sum payments of VND 250,000 per month to poor and near-poor households for three months.
Provides individual business households that have an annual taxable revenue of less than VND 100 million (US $4,282) and that have temporarily suspended operations from April 1 onward with VND 1 million per month. The payments will last for a maximum of 3 months, depending on how the pandemic evolves.
Provides zero-interest loans with no collateral to businesses that experience financial difficulties in order to pay for an additional half of a month's salary for employees.</t>
  </si>
  <si>
    <t>http://news.chinhphu.vn/Home/Govt-releases-package-to-support-coronavirushit-groups/20204/39635.vgp ; https://www.vietnam-briefing.com/news/covid-19-vietnam-issues-financial-assistance-employers-employees.html/ ; https://thuvienphapluat.vn/van-ban/lao-dong-tien-luong/Resolution-42-NQ-CP-2020-assistance-for-people-affected-by-Covid-19-pandemic-439660.aspx</t>
  </si>
  <si>
    <t>Resolution No. 42</t>
  </si>
  <si>
    <t>Support for solar industry</t>
  </si>
  <si>
    <t>This decision encourages the development of solar energy projects, by enabling corporate PPAs for rooftop solar projects, as well as instituting a feed-in-tariff</t>
  </si>
  <si>
    <t>https://thuvienphapluat.vn/van-ban/tai-nguyen-moi-truong/Quyet-dinh-13-2020-QD-TTg-co-che-khuyen-khich-phat-trien-dien-mat-troi-tai-Viet-Nam-439160.aspx ; https://en.evn.com.vn/d6/news/Decision-No-132020QD-TTg-of-the-Prime-Minister-officially-takes-effect-from-22-May-2020-rooftop-solar-power-is-expected-to-thrive-66-142-1853.aspx</t>
  </si>
  <si>
    <t>Decision No. 13/2020/QD-TTg</t>
  </si>
  <si>
    <t>Targeted VAT reductions</t>
  </si>
  <si>
    <t>Targeted VAT reductions for the transportation, tourism, hospitality, and arts industries.</t>
  </si>
  <si>
    <t>Resolution No. 406/NQ-UBTVQH17</t>
  </si>
  <si>
    <t>Transport infrastructure</t>
  </si>
  <si>
    <t>Part 1/5 for capital infrastructure investment program: funding for investment in national-scale infrastructure projects including transport, digital and IT infrastructure, landslide and coastal erosion resilience, climate change prevention and disaster recovery. Assume funds (VND 113150bn) equally divided across each category.</t>
  </si>
  <si>
    <t>VAT cut</t>
  </si>
  <si>
    <t>A VAX cut of 2% to stimulate the economy, applying to all sectors apart from telecommunications, financial services and certain industrial processes</t>
  </si>
  <si>
    <t>Resolution No. 43/2022/QH15</t>
  </si>
  <si>
    <t>Vietnam Red Cross funding</t>
  </si>
  <si>
    <t>Increased funding for the Vietnam Red Cross to increase the capacity of its healthcare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</si>
</sst>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0"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8"/>
      <color theme="0"/>
      <name val="Arial"/>
      <family val="2"/>
    </font>
    <font>
      <b/>
      <sz val="8"/>
      <color theme="1"/>
      <name val="Arial"/>
      <family val="2"/>
    </font>
    <font>
      <sz val="8"/>
      <color theme="1"/>
      <name val="Arial"/>
      <family val="2"/>
    </font>
    <font>
      <sz val="11"/>
      <color theme="1"/>
      <name val="Calibri"/>
      <family val="2"/>
    </font>
    <font>
      <b/>
      <sz val="9"/>
      <color indexed="81"/>
      <name val="Tahoma"/>
      <family val="2"/>
    </font>
    <font>
      <sz val="9"/>
      <color indexed="81"/>
      <name val="Tahoma"/>
      <family val="2"/>
    </font>
  </fonts>
  <fills count="3">
    <fill>
      <patternFill patternType="none"/>
    </fill>
    <fill>
      <patternFill patternType="gray125"/>
    </fill>
    <fill>
      <patternFill patternType="solid">
        <fgColor rgb="FF002060"/>
        <bgColor indexed="64"/>
      </patternFill>
    </fill>
  </fills>
  <borders count="1">
    <border>
      <left/>
      <right/>
      <top/>
      <bottom/>
      <diagonal/>
    </border>
  </borders>
  <cellStyleXfs count="3">
    <xf numFmtId="0" fontId="0" fillId="0" borderId="0"/>
    <xf numFmtId="0" fontId="3" fillId="0" borderId="0" applyNumberFormat="0" applyFill="0" applyBorder="0" applyAlignment="0" applyProtection="0"/>
    <xf numFmtId="0" fontId="1" fillId="0" borderId="0"/>
  </cellStyleXfs>
  <cellXfs count="16">
    <xf numFmtId="0" fontId="0" fillId="0" borderId="0" xfId="0"/>
    <xf numFmtId="0" fontId="4" fillId="2" borderId="0" xfId="0" applyFont="1" applyFill="1" applyAlignment="1">
      <alignment horizontal="left" vertical="center" wrapText="1"/>
    </xf>
    <xf numFmtId="0" fontId="6" fillId="0" borderId="0" xfId="0" applyFont="1" applyFill="1" applyAlignment="1">
      <alignment horizontal="left" vertical="center"/>
    </xf>
    <xf numFmtId="0" fontId="6" fillId="0" borderId="0" xfId="0" applyFont="1" applyFill="1" applyAlignment="1">
      <alignment horizontal="fill" vertical="center"/>
    </xf>
    <xf numFmtId="2" fontId="6" fillId="0" borderId="0" xfId="0" applyNumberFormat="1" applyFont="1" applyFill="1" applyAlignment="1">
      <alignment horizontal="right" vertical="center"/>
    </xf>
    <xf numFmtId="0" fontId="6" fillId="0" borderId="0" xfId="0" applyFont="1" applyFill="1" applyAlignment="1">
      <alignment horizontal="right" vertical="center"/>
    </xf>
    <xf numFmtId="14" fontId="6" fillId="0" borderId="0" xfId="0" applyNumberFormat="1" applyFont="1" applyFill="1"/>
    <xf numFmtId="0" fontId="6" fillId="0" borderId="0" xfId="0" applyFont="1" applyFill="1" applyAlignment="1">
      <alignment vertical="center" wrapText="1"/>
    </xf>
    <xf numFmtId="0" fontId="6" fillId="0" borderId="0" xfId="0" applyFont="1" applyFill="1" applyAlignment="1">
      <alignment vertical="center"/>
    </xf>
    <xf numFmtId="0" fontId="3" fillId="0" borderId="0" xfId="1" applyFill="1" applyAlignment="1">
      <alignment horizontal="fill" vertical="center"/>
    </xf>
    <xf numFmtId="0" fontId="6" fillId="0" borderId="0" xfId="0" applyFont="1" applyFill="1" applyAlignment="1">
      <alignment horizontal="fill" vertical="center" wrapText="1"/>
    </xf>
    <xf numFmtId="0" fontId="7" fillId="0" borderId="0" xfId="2" applyFont="1" applyFill="1"/>
    <xf numFmtId="0" fontId="0" fillId="0" borderId="0" xfId="0" applyFill="1"/>
    <xf numFmtId="164" fontId="0" fillId="0" borderId="0" xfId="0" applyNumberFormat="1" applyFill="1"/>
    <xf numFmtId="164" fontId="5" fillId="0" borderId="0" xfId="0" applyNumberFormat="1" applyFont="1" applyFill="1" applyAlignment="1">
      <alignment horizontal="right" vertical="center"/>
    </xf>
    <xf numFmtId="164" fontId="2" fillId="0" borderId="0" xfId="0" applyNumberFormat="1" applyFont="1" applyFill="1"/>
  </cellXfs>
  <cellStyles count="3">
    <cellStyle name="Hyperlink" xfId="1" builtinId="8"/>
    <cellStyle name="Normal" xfId="0" builtinId="0"/>
    <cellStyle name="Normal 3" xfId="2" xr:uid="{CE07DA75-08C8-4454-89EB-17ED17B12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oe-my.sharepoint.com/personal/s1985751_ed_ac_uk/Documents/OUERP/Adaptation/Submission%20-%20Nature/Revision%202/GRO_Analysis_26.9.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rchetypeScores"/>
      <sheetName val="Robustness"/>
      <sheetName val="LowConfidence"/>
      <sheetName val="ConfidenceSpending"/>
      <sheetName val="Negative"/>
      <sheetName val="Sheet1"/>
      <sheetName val="Sheet2"/>
      <sheetName val="Sheet3"/>
      <sheetName val="Dataset"/>
      <sheetName val="Correlations"/>
      <sheetName val="Calculations"/>
      <sheetName val="Calculations_HM"/>
      <sheetName val="Totals"/>
      <sheetName val="Totals_HM"/>
      <sheetName val="Totals_Comp"/>
      <sheetName val="Arch-Direct"/>
      <sheetName val="Arch-Direct-Rec"/>
      <sheetName val="Arch-Direct-Rec-HM"/>
      <sheetName val="Arch-Indirect"/>
      <sheetName val="Arch-Indirect-Rec"/>
      <sheetName val="Arch-Indirect-Rec-HM"/>
      <sheetName val="Arch-NEG-Rec"/>
      <sheetName val="Mitigation"/>
      <sheetName val="Trade-offs"/>
      <sheetName val="Co-benefits"/>
      <sheetName val="Table S4"/>
      <sheetName val="Fig2"/>
      <sheetName val="Fig2-HM"/>
      <sheetName val="Fig2-HM-Combined"/>
      <sheetName val="Fig2-final"/>
      <sheetName val="Regional Spending"/>
      <sheetName val="Qualifying scores"/>
      <sheetName val="GDP and Pop data"/>
      <sheetName val="Regions"/>
      <sheetName val="Economies"/>
      <sheetName val="V &amp; Exp"/>
      <sheetName val="Fig1b"/>
      <sheetName val="Fig4"/>
      <sheetName val="Fig4-log"/>
      <sheetName val="Heatmap"/>
      <sheetName val="Fig4-log-col"/>
      <sheetName val="Fig4-flip"/>
      <sheetName val="Sectors"/>
      <sheetName val="Sectors-v2 (2)"/>
      <sheetName val="Sectors-v2"/>
      <sheetName val="Table1"/>
      <sheetName val="Table1-v2"/>
      <sheetName val="ClimPos-Total"/>
      <sheetName val="ClimPos-Overall"/>
      <sheetName val="ClimPos-Rec"/>
    </sheetNames>
    <sheetDataSet>
      <sheetData sheetId="0"/>
      <sheetData sheetId="1">
        <row r="1">
          <cell r="E1" t="str">
            <v>FINAL REFERENCE</v>
          </cell>
          <cell r="F1" t="str">
            <v>Archetype name</v>
          </cell>
          <cell r="G1" t="str">
            <v>Sub archetype name</v>
          </cell>
          <cell r="H1" t="str">
            <v>Sector (2)</v>
          </cell>
          <cell r="I1" t="str">
            <v>Direct A&amp;R Score</v>
          </cell>
          <cell r="J1" t="str">
            <v>Justification / Literature Review</v>
          </cell>
          <cell r="K1" t="str">
            <v>Indirect A&amp;R Score</v>
          </cell>
          <cell r="L1" t="str">
            <v>Justification / Literature Review</v>
          </cell>
          <cell r="M1" t="str">
            <v>Clean archetype?</v>
          </cell>
          <cell r="N1" t="str">
            <v>Recovery?</v>
          </cell>
          <cell r="O1" t="str">
            <v>Short-Term GHG</v>
          </cell>
          <cell r="P1" t="str">
            <v>Long-term GHG</v>
          </cell>
          <cell r="Q1" t="str">
            <v>Net GHG</v>
          </cell>
          <cell r="R1" t="str">
            <v>Air Pollution</v>
          </cell>
          <cell r="S1" t="str">
            <v>Natural Capital</v>
          </cell>
          <cell r="T1" t="str">
            <v>Wealth Inequality</v>
          </cell>
          <cell r="U1" t="str">
            <v>Quality of Life</v>
          </cell>
          <cell r="V1" t="str">
            <v>Rural Livelihood</v>
          </cell>
          <cell r="W1" t="str">
            <v>Sector (1)</v>
          </cell>
        </row>
        <row r="2">
          <cell r="E2" t="str">
            <v>A1</v>
          </cell>
          <cell r="F2" t="str">
            <v>Liquidity support for subnational public entities</v>
          </cell>
          <cell r="G2" t="str">
            <v>Support for states/regions</v>
          </cell>
          <cell r="H2" t="str">
            <v>Core Government</v>
          </cell>
          <cell r="I2">
            <v>0</v>
          </cell>
          <cell r="J2" t="str">
            <v>These policies do not explicitly target efforts to adapt to current or expected climate effects, therefore they are scored as neutral (0) for direct climate change adaptation and resilience.</v>
          </cell>
          <cell r="K2">
            <v>1</v>
          </cell>
          <cell r="L2" t="str">
            <v>Allocating more resources to subnational public entities may strengthen adaptive capacity, as states, regions and localities play an active role in managing adaptation and resilience in many countries (Mimura et al., 2014; Westerhoff et al., 2011). Moreover, sub-national officials may have more information on the conditions in the regions in which they live and thus may be able to deliver more targeted public services that offer climate adaptation and resilience benefits. These policies are therefore expected to have a positive (1) impact on indirect climate change adaptation and resilience.</v>
          </cell>
          <cell r="M2">
            <v>0</v>
          </cell>
          <cell r="N2">
            <v>0</v>
          </cell>
          <cell r="O2">
            <v>-1</v>
          </cell>
          <cell r="P2">
            <v>0</v>
          </cell>
          <cell r="Q2">
            <v>-0.2</v>
          </cell>
          <cell r="R2">
            <v>0</v>
          </cell>
          <cell r="S2">
            <v>0</v>
          </cell>
          <cell r="T2">
            <v>0</v>
          </cell>
          <cell r="U2">
            <v>1</v>
          </cell>
          <cell r="V2">
            <v>0</v>
          </cell>
          <cell r="W2" t="str">
            <v>Untargeted</v>
          </cell>
        </row>
        <row r="3">
          <cell r="E3" t="str">
            <v>A2</v>
          </cell>
          <cell r="F3" t="str">
            <v>Liquidity support for subnational public entities</v>
          </cell>
          <cell r="G3" t="str">
            <v>Support for localities</v>
          </cell>
          <cell r="H3" t="str">
            <v>Core Government</v>
          </cell>
          <cell r="I3">
            <v>0</v>
          </cell>
          <cell r="J3" t="str">
            <v>These policies do not explicitly target efforts to adapt to current or expected climate effects, therefore they are scored as neutral (0) for direct climate change adaptation and resilience.</v>
          </cell>
          <cell r="K3">
            <v>1</v>
          </cell>
          <cell r="L3" t="str">
            <v>Allocating more resources to subnational public entities may strengthen adaptive capacity, as states, regions and localities play an active role in managing adaptation and resilience in many countries (Mimura et al., 2014; Westerhoff et al., 2011). Moreover, sub-national officials may have more information on the conditions in the regions in which they live and thus may be able to deliver more targeted public services that offer climate adaptation and resilience benefits. These policies are therefore expected to have a positive (1) impact on indirect climate change adaptation and resilience.</v>
          </cell>
          <cell r="M3">
            <v>0</v>
          </cell>
          <cell r="N3">
            <v>0</v>
          </cell>
          <cell r="O3">
            <v>-1</v>
          </cell>
          <cell r="P3">
            <v>0</v>
          </cell>
          <cell r="Q3">
            <v>-0.2</v>
          </cell>
          <cell r="R3">
            <v>0</v>
          </cell>
          <cell r="S3">
            <v>0</v>
          </cell>
          <cell r="T3">
            <v>0</v>
          </cell>
          <cell r="U3">
            <v>1</v>
          </cell>
          <cell r="V3">
            <v>0</v>
          </cell>
          <cell r="W3" t="str">
            <v>Untargeted</v>
          </cell>
        </row>
        <row r="4">
          <cell r="E4" t="str">
            <v>AIndiscriminate</v>
          </cell>
          <cell r="F4" t="str">
            <v>Liquidity support for subnational public entities</v>
          </cell>
          <cell r="G4" t="str">
            <v>AIndiscriminate</v>
          </cell>
          <cell r="H4" t="str">
            <v>Core Government</v>
          </cell>
          <cell r="I4">
            <v>0</v>
          </cell>
          <cell r="J4" t="str">
            <v>These policies do not explicitly target efforts to adapt to current or expected climate effects, therefore they are scored as neutral (0) for direct climate change adaptation and resilience.</v>
          </cell>
          <cell r="K4">
            <v>1</v>
          </cell>
          <cell r="L4" t="str">
            <v>Allocating more resources to subnational public entities may strengthen adaptive capacity, as states, regions and localities play an active role in managing adaptation and resilience in many countries (Mimura et al., 2014; Westerhoff et al., 2011). Moreover, sub-national officials may have more information on the conditions in the regions in which they live and thus may be able to deliver more targeted public services that offer climate adaptation and resilience benefits. These policies are therefore expected to have a positive (1) impact on indirect climate change adaptation and resilience.</v>
          </cell>
          <cell r="M4">
            <v>0</v>
          </cell>
          <cell r="N4">
            <v>0</v>
          </cell>
          <cell r="O4">
            <v>-1</v>
          </cell>
          <cell r="P4">
            <v>0</v>
          </cell>
          <cell r="Q4">
            <v>-0.2</v>
          </cell>
          <cell r="R4">
            <v>0</v>
          </cell>
          <cell r="S4">
            <v>0</v>
          </cell>
          <cell r="T4">
            <v>0</v>
          </cell>
          <cell r="U4">
            <v>1</v>
          </cell>
          <cell r="V4">
            <v>0</v>
          </cell>
          <cell r="W4" t="str">
            <v>Untargeted</v>
          </cell>
        </row>
        <row r="5">
          <cell r="E5" t="str">
            <v>B1</v>
          </cell>
          <cell r="F5" t="str">
            <v>Liquidity support for large businesses</v>
          </cell>
          <cell r="G5" t="str">
            <v>Support for agriculture (no climate conditions)</v>
          </cell>
          <cell r="H5" t="str">
            <v>Consumer Staples</v>
          </cell>
          <cell r="I5">
            <v>0</v>
          </cell>
          <cell r="J5" t="str">
            <v>These policies do not explicitly target efforts to adapt to current or expected climate effects, therefore they are scored as neutral (0) for direct climate change adaptation and resilience.</v>
          </cell>
          <cell r="K5">
            <v>0</v>
          </cell>
          <cell r="L5" t="str">
            <v>Liquidity support for agriculture without climate conditions is likely to enable businesses in this sector to continue their business-as-usual practices. In the long-run, business-as-usual modes of agriculture will be vulnerable to adverse climate change impacts, including destruction of assets and infrastructure, declining yields, disruption to trade, price instability, and loss of livelihoods, with the negative impacts disproportionately borne by smallholder food producers and farmers in lower- and middle- income countries (Dury et al., 2019; FAO et al., 2021). Policies targeted towards mitigating and adapting to climate change are allocated separately; these policies therefore capture business-as-usual practices. Long-term investments in business-as-usual agriculture may result in lock-in; however, these policies are focused on short-term liquidity support. We therefore expect little overall impact (0) of these policies on indirect climate change adaptation and resilience.</v>
          </cell>
          <cell r="M5">
            <v>0</v>
          </cell>
          <cell r="N5">
            <v>0</v>
          </cell>
          <cell r="O5">
            <v>-1</v>
          </cell>
          <cell r="P5">
            <v>0</v>
          </cell>
          <cell r="Q5">
            <v>-0.2</v>
          </cell>
          <cell r="R5">
            <v>0</v>
          </cell>
          <cell r="S5">
            <v>0</v>
          </cell>
          <cell r="T5">
            <v>0</v>
          </cell>
          <cell r="U5">
            <v>0</v>
          </cell>
          <cell r="V5">
            <v>1</v>
          </cell>
          <cell r="W5" t="str">
            <v>Consumer (including agriculture and tourism)</v>
          </cell>
        </row>
        <row r="6">
          <cell r="E6" t="str">
            <v>B2</v>
          </cell>
          <cell r="F6" t="str">
            <v>Liquidity support for large businesses</v>
          </cell>
          <cell r="G6" t="str">
            <v>Support for agriculture (climate conditions - mitigation)</v>
          </cell>
          <cell r="H6" t="str">
            <v>Consumer Staples</v>
          </cell>
          <cell r="I6">
            <v>0</v>
          </cell>
          <cell r="J6" t="str">
            <v>These policies do not explicitly target efforts to adapt to current or expected climate effects, therefore they are scored as neutral (0) for direct climate change adaptation and resilience.</v>
          </cell>
          <cell r="K6">
            <v>0</v>
          </cell>
          <cell r="L6" t="str">
            <v>Piñeiro et al. (2020) find that farmers have high adoption rates for programs that provide short-term economic benefits to encourage sustainable farming practices. Liquidity support for agriculture with climate mitigation conditions may include, for example, the provision of credit with requirements to invest in short-term interventions such as investing in renewable energy sources, increasing soil organic carbon or implementing precision agriculture. Some projects may have positive impacts on adaptation and resilience by strengthening ecosystems and food systems, while others may have neutral or negative impacts. On balance, these policies are therefore expected to have neutral (0) impacts on indirect climate change adaptation and resilience.</v>
          </cell>
          <cell r="M6">
            <v>1</v>
          </cell>
          <cell r="N6">
            <v>0</v>
          </cell>
          <cell r="O6">
            <v>-1</v>
          </cell>
          <cell r="P6">
            <v>1</v>
          </cell>
          <cell r="Q6" t="e">
            <v>#N/A</v>
          </cell>
          <cell r="R6" t="e">
            <v>#N/A</v>
          </cell>
          <cell r="S6" t="e">
            <v>#N/A</v>
          </cell>
          <cell r="T6" t="e">
            <v>#N/A</v>
          </cell>
          <cell r="U6" t="e">
            <v>#N/A</v>
          </cell>
          <cell r="V6" t="e">
            <v>#N/A</v>
          </cell>
          <cell r="W6" t="e">
            <v>#N/A</v>
          </cell>
        </row>
        <row r="7">
          <cell r="E7" t="str">
            <v>B3</v>
          </cell>
          <cell r="F7" t="str">
            <v>Liquidity support for large businesses</v>
          </cell>
          <cell r="G7" t="str">
            <v>Support for agriculture (climate conditions - A&amp;R)</v>
          </cell>
          <cell r="H7" t="str">
            <v>Consumer Staples</v>
          </cell>
          <cell r="I7">
            <v>1</v>
          </cell>
          <cell r="J7" t="str">
            <v>Piñeiro et al. (2020) find that farmers have high adoption rates for programs that provide short-term economic benefits to encourage sustainable farming practices. Liquidity support for agriculture with climate adaptation and resilience conditions may include, for example, the provision of credit with requirements to enhance biodiversity through diverse border crops or to improve water retention through landscaping interventions. These policies are expected to have a positive (1) impact on direct climate change adaptation and resilience.</v>
          </cell>
          <cell r="K7">
            <v>1</v>
          </cell>
          <cell r="L7" t="str">
            <v>Piñeiro et al. (2020) find that farmers have high adoption rates for programs that provide short-term economic benefits to encourage sustainable farming practices. Liquidity support for agriculture with climate adaptation and resilience conditions may include, for example, the provision of credit with requirements to enhance biodiversity through diverse border crops or to improve water retention through landscaping interventions. Enhancing the physical resilience of agricultural systems also has broader benefits, by strengthening ecosystems and food systems (Lipper et al., 2017). These policies are expected to have a positive (1) impact on indirect climate change adaptation and resilience.</v>
          </cell>
          <cell r="M7">
            <v>0</v>
          </cell>
          <cell r="N7">
            <v>0</v>
          </cell>
          <cell r="O7">
            <v>0</v>
          </cell>
          <cell r="P7">
            <v>0</v>
          </cell>
          <cell r="Q7" t="e">
            <v>#N/A</v>
          </cell>
          <cell r="R7" t="e">
            <v>#N/A</v>
          </cell>
          <cell r="S7" t="e">
            <v>#N/A</v>
          </cell>
          <cell r="T7" t="e">
            <v>#N/A</v>
          </cell>
          <cell r="U7" t="e">
            <v>#N/A</v>
          </cell>
          <cell r="V7" t="e">
            <v>#N/A</v>
          </cell>
          <cell r="W7" t="e">
            <v>#N/A</v>
          </cell>
        </row>
        <row r="8">
          <cell r="E8" t="str">
            <v>B4</v>
          </cell>
          <cell r="F8" t="str">
            <v>Liquidity support for large businesses</v>
          </cell>
          <cell r="G8" t="str">
            <v>Support for agriculture (climate conditions - unclassified/mixed)</v>
          </cell>
          <cell r="H8" t="str">
            <v>Consumer Staples</v>
          </cell>
          <cell r="I8">
            <v>0</v>
          </cell>
          <cell r="J8" t="str">
            <v>These policies do not explicitly target efforts to adapt to current or expected climate effects, therefore they are scored as neutral (0) for direct climate change adaptation and resilience.</v>
          </cell>
          <cell r="K8">
            <v>1</v>
          </cell>
          <cell r="L8" t="str">
            <v>Piñeiro et al. (2020) find that farmers have high adoption rates for programs that provide short-term economic benefits to encourage sustainable farming practices. Liquidity support for agriculture with climate change conditions (mixed or unspecified mitigation and/or adaptation and resilience) may include, for example, the provision of credit with requirements to invest in short-term interventions such as increasing soil organic carbon, implementing precision agriculture, or enhancing farm-level biodiversity. While some projects may be neutral on adaptation and resilience, other projects have positive impacts on adaptation and resilience by strengthening ecosystems and food systems. On balance, these policies are therefore expected to have positive (1) impacts on indirect climate change adaptation and resilience.</v>
          </cell>
          <cell r="M8">
            <v>1</v>
          </cell>
          <cell r="N8">
            <v>0</v>
          </cell>
          <cell r="O8">
            <v>0</v>
          </cell>
          <cell r="P8">
            <v>1</v>
          </cell>
          <cell r="Q8" t="e">
            <v>#N/A</v>
          </cell>
          <cell r="R8" t="e">
            <v>#N/A</v>
          </cell>
          <cell r="S8" t="e">
            <v>#N/A</v>
          </cell>
          <cell r="T8" t="e">
            <v>#N/A</v>
          </cell>
          <cell r="U8" t="e">
            <v>#N/A</v>
          </cell>
          <cell r="V8" t="e">
            <v>#N/A</v>
          </cell>
          <cell r="W8" t="e">
            <v>#N/A</v>
          </cell>
        </row>
        <row r="9">
          <cell r="E9" t="str">
            <v>B5</v>
          </cell>
          <cell r="F9" t="str">
            <v>Liquidity support for large businesses</v>
          </cell>
          <cell r="G9" t="str">
            <v>Support for fishing (no climate conditions)</v>
          </cell>
          <cell r="H9" t="str">
            <v>Consumer Staples</v>
          </cell>
          <cell r="I9">
            <v>0</v>
          </cell>
          <cell r="J9" t="str">
            <v>These policies do not explicitly target efforts to adapt to current or expected climate effects, therefore they are scored as neutral (0) for direct climate change adaptation and resilience.</v>
          </cell>
          <cell r="K9">
            <v>0</v>
          </cell>
          <cell r="L9" t="str">
            <v>General liquidity support to the fishing industry, such as capacity-enhancing or fuel subsidies, tends to have negative impacts on the sustainability of fish stocks (Schuhbauer et al., 2020). Moreover, liquidity support for fishing without climate conditions is likely to enable businesses in this sector to continue their business-as-usual practices. In the long-run, business-as-usual modes of fishing will be vulnerable to adverse climate impacts, including destruction of assets and infrastructure, displacement and migration (to less risky areas or to follow fish populations), losses along the production and distribution chains, and resultant detrimental livelihood impacts, all of which decreases the adaptive capacity of economies and communities dependent on fisheries (De Young et al., 2012). Policies targeted towards mitigating and adapting to climate change are allocated separately; these policies therefore capture business-as-usual practices. Long-term investments in business-as-usual fishing may result in lock-in; however, these policies are focused on short-term liquidity support. These policies are therefore expected to have little overall impact (0) on indirect climate change adaptation and resilience.</v>
          </cell>
          <cell r="M9">
            <v>0</v>
          </cell>
          <cell r="N9">
            <v>0</v>
          </cell>
          <cell r="O9">
            <v>-1</v>
          </cell>
          <cell r="P9">
            <v>0</v>
          </cell>
          <cell r="Q9">
            <v>0.60000000000000009</v>
          </cell>
          <cell r="R9">
            <v>0</v>
          </cell>
          <cell r="S9">
            <v>0</v>
          </cell>
          <cell r="T9">
            <v>0</v>
          </cell>
          <cell r="U9">
            <v>0</v>
          </cell>
          <cell r="V9">
            <v>1</v>
          </cell>
          <cell r="W9" t="str">
            <v>Consumer (including agriculture and tourism)</v>
          </cell>
        </row>
        <row r="10">
          <cell r="E10" t="str">
            <v>B6</v>
          </cell>
          <cell r="F10" t="str">
            <v>Liquidity support for large businesses</v>
          </cell>
          <cell r="G10" t="str">
            <v>Support for fishing (climate conditions - mitigation)</v>
          </cell>
          <cell r="H10" t="str">
            <v>Consumer Staples</v>
          </cell>
          <cell r="I10">
            <v>0</v>
          </cell>
          <cell r="J10" t="str">
            <v>These policies do not explicitly target efforts to adapt to current or expected climate effects, therefore they are scored as neutral (0) for direct climate change adaptation and resilience.</v>
          </cell>
          <cell r="K10">
            <v>0</v>
          </cell>
          <cell r="L10" t="str">
            <v xml:space="preserve">Liquidity support to the fishing industry with climate change mitigation conditions may include capacity-reduction subsidies (Parker et al., 2018; UNEP, 2001) or providing credit with requirements to switch to more sustainable harvesting equipment. Typically, fuel-intensive harvesting equipment tends to be the most ecologically damaging, whereas eco-friendly alternatives, such as passive and trap fisheries, tend to be less carbon-intensive (Seas at Risk, 2008). Moreover, investments in reducing fossil fuel usage by reducing capacity are expected to bolster overfished stocks, thus reducing the detrimental impacts of the fishery industry on marine ecosystems (Parker et al., 2018). While some policies may therefore strengthen ecosystems and thus coastal adaptive capacity, other policies may reduce adaptive capacity. These policies are therefore expected to have little overall impact (0) on indirect climate change adaptation and resilience.
</v>
          </cell>
          <cell r="M10">
            <v>1</v>
          </cell>
          <cell r="N10">
            <v>0</v>
          </cell>
          <cell r="O10">
            <v>-1</v>
          </cell>
          <cell r="P10">
            <v>1</v>
          </cell>
          <cell r="Q10" t="e">
            <v>#N/A</v>
          </cell>
          <cell r="R10" t="e">
            <v>#N/A</v>
          </cell>
          <cell r="S10" t="e">
            <v>#N/A</v>
          </cell>
          <cell r="T10" t="e">
            <v>#N/A</v>
          </cell>
          <cell r="U10" t="e">
            <v>#N/A</v>
          </cell>
          <cell r="V10" t="e">
            <v>#N/A</v>
          </cell>
          <cell r="W10" t="e">
            <v>#N/A</v>
          </cell>
        </row>
        <row r="11">
          <cell r="E11" t="str">
            <v>B7</v>
          </cell>
          <cell r="F11" t="str">
            <v>Liquidity support for large businesses</v>
          </cell>
          <cell r="G11" t="str">
            <v>Support for fishing (climate conditions - A&amp;R)</v>
          </cell>
          <cell r="H11" t="str">
            <v>Consumer Staples</v>
          </cell>
          <cell r="I11">
            <v>1</v>
          </cell>
          <cell r="J11" t="str">
            <v>Liquidity support to the fishing industry with climate change adaptation and resilience conditions may include capacity-reduction subsidies (UNEP, 2001) or providing credit with requirements to switch to more sustainable harvesting equipment. These policies are expected to have a positive (1) impact on direct climate change adaptation and resilience.</v>
          </cell>
          <cell r="K11">
            <v>1</v>
          </cell>
          <cell r="L11" t="str">
            <v>Liquidity support to the fishing industry with climate change adaptation and resilience conditions may include capacity-reduction subsidies (Parker et al., 2018; UNEP, 2001) or providing credit with requirements to switch to more sustainable harvesting equipment. These policies are expected to enhance the sustainability of the fishing industry and therefore have a positive (1) impact on indirect climate change adaptation and resilience.</v>
          </cell>
          <cell r="M11">
            <v>0</v>
          </cell>
          <cell r="N11">
            <v>0</v>
          </cell>
          <cell r="O11">
            <v>0</v>
          </cell>
          <cell r="P11">
            <v>0</v>
          </cell>
          <cell r="Q11" t="e">
            <v>#N/A</v>
          </cell>
          <cell r="R11" t="e">
            <v>#N/A</v>
          </cell>
          <cell r="S11" t="e">
            <v>#N/A</v>
          </cell>
          <cell r="T11" t="e">
            <v>#N/A</v>
          </cell>
          <cell r="U11" t="e">
            <v>#N/A</v>
          </cell>
          <cell r="V11" t="e">
            <v>#N/A</v>
          </cell>
          <cell r="W11" t="e">
            <v>#N/A</v>
          </cell>
        </row>
        <row r="12">
          <cell r="E12" t="str">
            <v>B8</v>
          </cell>
          <cell r="F12" t="str">
            <v>Liquidity support for large businesses</v>
          </cell>
          <cell r="G12" t="str">
            <v>Support for fishing (climate conditions - unclassified/mixed)</v>
          </cell>
          <cell r="H12" t="str">
            <v>Consumer Staples</v>
          </cell>
          <cell r="I12">
            <v>0</v>
          </cell>
          <cell r="J12" t="str">
            <v>These policies do not explicitly target efforts to adapt to current or expected climate effects, therefore they are scored as neutral (0) for direct climate change adaptation and resilience.</v>
          </cell>
          <cell r="K12">
            <v>1</v>
          </cell>
          <cell r="L12" t="str">
            <v>Liquidity support to the fishing industry with climate change conditions (mixed or unspecified mitigation and/or adaptation and resilience) may include, for example, capacity-reduction subsidies (Parker et al., 2018; UNEP, 2001) or providing credit with requirements to switch to more sustainable harvesting equipment. Typically, fuel-intensive harvesting equipment tends to be the most ecologically damaging, whereas more sustainable alternatives, such as passive and trap fisheries, tend to be less carbon-intensive (Seas at Risk, 2008). Moreover, investments in reducing fossil fuel usage by reducing capacity is expected to bolster overfished stocks, thus reducing the detrimental impacts of the fishery industry on marine ecosystems (Parker et al., 2018). These policies are therefore expected to have a positive (1) impact on indirect climate change adaptation and resilience.</v>
          </cell>
          <cell r="M12">
            <v>1</v>
          </cell>
          <cell r="N12">
            <v>0</v>
          </cell>
          <cell r="O12">
            <v>0</v>
          </cell>
          <cell r="P12">
            <v>1</v>
          </cell>
          <cell r="Q12" t="e">
            <v>#N/A</v>
          </cell>
          <cell r="R12" t="e">
            <v>#N/A</v>
          </cell>
          <cell r="S12" t="e">
            <v>#N/A</v>
          </cell>
          <cell r="T12" t="e">
            <v>#N/A</v>
          </cell>
          <cell r="U12" t="e">
            <v>#N/A</v>
          </cell>
          <cell r="V12" t="e">
            <v>#N/A</v>
          </cell>
          <cell r="W12" t="e">
            <v>#N/A</v>
          </cell>
        </row>
        <row r="13">
          <cell r="E13" t="str">
            <v>B9</v>
          </cell>
          <cell r="F13" t="str">
            <v>Liquidity support for large businesses</v>
          </cell>
          <cell r="G13" t="str">
            <v>Support for forestry (no climate conditions)</v>
          </cell>
          <cell r="H13" t="str">
            <v>Consumer Staples</v>
          </cell>
          <cell r="I13">
            <v>0</v>
          </cell>
          <cell r="J13" t="str">
            <v>These policies do not explicitly target efforts to adapt to current or expected climate effects, therefore they are scored as neutral (0) for direct climate change adaptation and resilience.</v>
          </cell>
          <cell r="K13">
            <v>0</v>
          </cell>
          <cell r="L13" t="str">
            <v>Liquidity support for forestry without climate conditions is likely to enable businesses in this sector to continue their business-as-usual practices. In the long-run, business-as-usual modes of forestry will be vulnerable to adverse climate change impacts (Schoene and Bernier, 2012; Keenan, 2015). Policies targeted towards mitigating and adapting to climate change are allocated separately; these policies therefore capture business-as-usual practices. Long-term investments in business-as-usual forestry may result in lock-in; however, these policies are focused on short-term liquidity support. We therefore expect little overall impact (0) of these policies on indirect climate change adaptation and resilience.</v>
          </cell>
          <cell r="M13">
            <v>0</v>
          </cell>
          <cell r="N13">
            <v>0</v>
          </cell>
          <cell r="O13">
            <v>-1</v>
          </cell>
          <cell r="P13">
            <v>0</v>
          </cell>
          <cell r="Q13" t="e">
            <v>#N/A</v>
          </cell>
          <cell r="R13" t="e">
            <v>#N/A</v>
          </cell>
          <cell r="S13" t="e">
            <v>#N/A</v>
          </cell>
          <cell r="T13" t="e">
            <v>#N/A</v>
          </cell>
          <cell r="U13" t="e">
            <v>#N/A</v>
          </cell>
          <cell r="V13" t="e">
            <v>#N/A</v>
          </cell>
          <cell r="W13" t="e">
            <v>#N/A</v>
          </cell>
        </row>
        <row r="14">
          <cell r="E14" t="str">
            <v>B10</v>
          </cell>
          <cell r="F14" t="str">
            <v>Liquidity support for large businesses</v>
          </cell>
          <cell r="G14" t="str">
            <v>Support for forestry (climate conditions - mitigation)</v>
          </cell>
          <cell r="H14" t="str">
            <v>Consumer Staples</v>
          </cell>
          <cell r="I14">
            <v>0</v>
          </cell>
          <cell r="J14" t="str">
            <v>These policies do not explicitly target efforts to adapt to current or expected climate effects, therefore they are scored as neutral (0) for direct climate change adaptation and resilience.</v>
          </cell>
          <cell r="K14">
            <v>0</v>
          </cell>
          <cell r="L14" t="str">
            <v>Liquidity support for forestry with climate mitigation conditions may include, for example, the provision of credit to forest owners with commitments to accelerate carbon sequestration. These policies are short-term in nature, therefore we expect little overall impact (0) on indirect climate change adaptation and resilience.</v>
          </cell>
          <cell r="M14">
            <v>1</v>
          </cell>
          <cell r="N14">
            <v>0</v>
          </cell>
          <cell r="O14">
            <v>1</v>
          </cell>
          <cell r="P14">
            <v>2</v>
          </cell>
          <cell r="Q14" t="e">
            <v>#N/A</v>
          </cell>
          <cell r="R14" t="e">
            <v>#N/A</v>
          </cell>
          <cell r="S14" t="e">
            <v>#N/A</v>
          </cell>
          <cell r="T14" t="e">
            <v>#N/A</v>
          </cell>
          <cell r="U14" t="e">
            <v>#N/A</v>
          </cell>
          <cell r="V14" t="e">
            <v>#N/A</v>
          </cell>
          <cell r="W14" t="e">
            <v>#N/A</v>
          </cell>
        </row>
        <row r="15">
          <cell r="E15" t="str">
            <v>B11</v>
          </cell>
          <cell r="F15" t="str">
            <v>Liquidity support for large businesses</v>
          </cell>
          <cell r="G15" t="str">
            <v>Support for forestry (climate conditions - A&amp;R)</v>
          </cell>
          <cell r="H15" t="str">
            <v>Consumer Staples</v>
          </cell>
          <cell r="I15">
            <v>1</v>
          </cell>
          <cell r="J15" t="str">
            <v>The forestry sector is expected to face adverse climate change impacts, including pest and disease outbreaks, changes in the incidence and intensity of extreme weather events, and changes in the viability of tree species in specific geographies (Schoene and Bernier, 2012; Keenan, 2015). Liquidity support for forestry with climate adaptation and resilience conditions may include, for example, the provision of credit to forest owners with requirements that they develop adaptation and resilience plans. These policies are therefore expected to have positive impacts on direct (1) climate change adaptation and resilience.</v>
          </cell>
          <cell r="K15">
            <v>1</v>
          </cell>
          <cell r="L15" t="str">
            <v>The forestry sector is expected to face adverse climate change impacts, including pest and disease outbreaks, changes in the incidence and intensity of extreme weather events, and changes in the viability of tree species in specific geographies (Schoene and Bernier, 2012; Keenan, 2015). Liquidity support for forestry with climate adaptation and resilience conditions may include, for example, the provision of credit to forest owners with requirements that they develop adaptation and resilience plans. These policies are therefore expected to have positive impacts on indirect (1) climate change adaptation and resilience.</v>
          </cell>
          <cell r="M15">
            <v>0</v>
          </cell>
          <cell r="N15">
            <v>0</v>
          </cell>
          <cell r="O15">
            <v>0</v>
          </cell>
          <cell r="P15">
            <v>1</v>
          </cell>
          <cell r="Q15" t="e">
            <v>#N/A</v>
          </cell>
          <cell r="R15" t="e">
            <v>#N/A</v>
          </cell>
          <cell r="S15" t="e">
            <v>#N/A</v>
          </cell>
          <cell r="T15" t="e">
            <v>#N/A</v>
          </cell>
          <cell r="U15" t="e">
            <v>#N/A</v>
          </cell>
          <cell r="V15" t="e">
            <v>#N/A</v>
          </cell>
          <cell r="W15" t="e">
            <v>#N/A</v>
          </cell>
        </row>
        <row r="16">
          <cell r="E16" t="str">
            <v>B12</v>
          </cell>
          <cell r="F16" t="str">
            <v>Liquidity support for large businesses</v>
          </cell>
          <cell r="G16" t="str">
            <v>Support for forestry (climate conditions - unclassified/mixed)</v>
          </cell>
          <cell r="H16" t="str">
            <v>Consumer Staples</v>
          </cell>
          <cell r="I16">
            <v>0</v>
          </cell>
          <cell r="J16" t="str">
            <v>These policies do not explicitly target efforts to adapt to current or expected climate effects, therefore they are scored as neutral (0) for direct climate change adaptation and resilience.</v>
          </cell>
          <cell r="K16">
            <v>0</v>
          </cell>
          <cell r="L16" t="str">
            <v xml:space="preserve">Liquidity support for forestry with climate change conditions (mixed or unspecified mitigation and/or adaptation and resilience)  may include, for example, the provision of credit to forest owners investing in 'sustainable forest management' practices. While some policies may have adaptation and resilience co-benefits, if adaptation is not an explicit goal of the program, there is a risk of long-term maladaptation due to the long lifespans of trees. However, these policies are oriented towards short-term liquidity support. We therefore expect little overall impact (0) on climate change adaptation and resilience. </v>
          </cell>
          <cell r="M16">
            <v>1</v>
          </cell>
          <cell r="N16">
            <v>0</v>
          </cell>
          <cell r="O16">
            <v>0</v>
          </cell>
          <cell r="P16">
            <v>1</v>
          </cell>
          <cell r="Q16" t="e">
            <v>#N/A</v>
          </cell>
          <cell r="R16" t="e">
            <v>#N/A</v>
          </cell>
          <cell r="S16" t="e">
            <v>#N/A</v>
          </cell>
          <cell r="T16" t="e">
            <v>#N/A</v>
          </cell>
          <cell r="U16" t="e">
            <v>#N/A</v>
          </cell>
          <cell r="V16" t="e">
            <v>#N/A</v>
          </cell>
          <cell r="W16" t="e">
            <v>#N/A</v>
          </cell>
        </row>
        <row r="17">
          <cell r="E17" t="str">
            <v>B13</v>
          </cell>
          <cell r="F17" t="str">
            <v>Liquidity support for large businesses</v>
          </cell>
          <cell r="G17" t="str">
            <v>Support for airlines and other transport (no climate conditions)</v>
          </cell>
          <cell r="H17" t="str">
            <v>Transportation</v>
          </cell>
          <cell r="I17">
            <v>0</v>
          </cell>
          <cell r="J17" t="str">
            <v>These policies do not explicitly target efforts to adapt to current or expected climate effects, therefore they are scored as neutral (0) for direct climate change adaptation and resilience.</v>
          </cell>
          <cell r="K17">
            <v>0</v>
          </cell>
          <cell r="L17" t="str">
            <v>Liquidity support for airlines and other transportation without climate conditions is likely to enable businesses in this sector to continue their business-as-usual practices. In the long run, business-as-usual airlines and other transportation is expected to face adverse climate impacts, including impacts on infrastructure through extreme temperatures and natural disasters, with likely impacts on the economy through disruption to services, operations and general mobility (Sims et al., 2014). Policies targeted towards mitigating and adapting to climate change are allocated separately; these policies therefore capture business-as-usual practices. Long-term investments in business-as-usual transportation may result in lock-in; however, these policies are focused on short-term liquidity support. These policies are therefore expected to have little overall impact (0) on indirect climate change adaptation and resilience.</v>
          </cell>
          <cell r="M17">
            <v>0</v>
          </cell>
          <cell r="N17">
            <v>0</v>
          </cell>
          <cell r="O17">
            <v>-2</v>
          </cell>
          <cell r="P17">
            <v>0</v>
          </cell>
          <cell r="Q17">
            <v>-0.4</v>
          </cell>
          <cell r="R17">
            <v>0</v>
          </cell>
          <cell r="S17">
            <v>0</v>
          </cell>
          <cell r="T17">
            <v>0</v>
          </cell>
          <cell r="U17">
            <v>0</v>
          </cell>
          <cell r="V17">
            <v>0</v>
          </cell>
          <cell r="W17" t="str">
            <v>Industrials - transportation</v>
          </cell>
        </row>
        <row r="18">
          <cell r="E18" t="str">
            <v>B14</v>
          </cell>
          <cell r="F18" t="str">
            <v>Liquidity support for large businesses</v>
          </cell>
          <cell r="G18" t="str">
            <v>Support for airlines and other transport (climate conditions - mitigation)</v>
          </cell>
          <cell r="H18" t="str">
            <v>Transportation</v>
          </cell>
          <cell r="I18">
            <v>0</v>
          </cell>
          <cell r="J18" t="str">
            <v>These policies do not explicitly target efforts to adapt to current or expected climate effects, therefore they are scored as neutral (0) for direct climate change adaptation and resilience.</v>
          </cell>
          <cell r="K18">
            <v>0</v>
          </cell>
          <cell r="L18" t="str">
            <v>Most short-term liquidity support policies with climate change mitigation conditions compel airlines and other transportation companies to reduce their greenhouse gas emissions by switching to less carbon-intensive fuel or undertaking alternative actions (Abate et al., 2020). These policies are therefore expected to have little overall impact (0) on indirect climate change adaptation and resilience.</v>
          </cell>
          <cell r="M18" t="e">
            <v>#N/A</v>
          </cell>
          <cell r="N18">
            <v>0</v>
          </cell>
          <cell r="O18">
            <v>-2</v>
          </cell>
          <cell r="P18">
            <v>1</v>
          </cell>
          <cell r="Q18">
            <v>0.4</v>
          </cell>
          <cell r="R18">
            <v>0</v>
          </cell>
          <cell r="S18">
            <v>0</v>
          </cell>
          <cell r="T18">
            <v>0</v>
          </cell>
          <cell r="U18">
            <v>0</v>
          </cell>
          <cell r="V18">
            <v>0</v>
          </cell>
          <cell r="W18" t="str">
            <v>Industrials - transportation</v>
          </cell>
        </row>
        <row r="19">
          <cell r="E19" t="str">
            <v>B15</v>
          </cell>
          <cell r="F19" t="str">
            <v>Liquidity support for large businesses</v>
          </cell>
          <cell r="G19" t="str">
            <v>Support for airlines and other transport (climate conditions - A&amp;R)</v>
          </cell>
          <cell r="H19" t="str">
            <v>Transportation</v>
          </cell>
          <cell r="I19">
            <v>1</v>
          </cell>
          <cell r="J19" t="str">
            <v>Liquidity support for airlines or other transport oriented towards adaptation and resilience may include conditions requiring the development of climate change risk assessment and adaptation plans or undertaking specific adaptation actions, such as reinforcing infrastructure (ICAO 2022a; ICAO 2022b). These policies are expected to have a positive (1) impact on direct climate change adaptation and resilience.</v>
          </cell>
          <cell r="K19">
            <v>1</v>
          </cell>
          <cell r="L19" t="str">
            <v>Climate change is expected to have adverse impacts on transportation, including impacts on infrastructure through extreme temperatures and natural disasters, with likely impacts on the economy through disruption to services, operations and general mobility (Sims et al., 2014). Liquidity support for the transportation sector oriented towards adaptation and resilience may include conditions requiring the development of climate change risk assessment and adaptation plans or undertaking specific adaptation actions (ICAO 2022a; ICAO 2022b). The implementation of these policies is therefore expected to have a positive (1) impact on indirect climate change adaptation and resilience.</v>
          </cell>
          <cell r="M19" t="e">
            <v>#N/A</v>
          </cell>
          <cell r="N19">
            <v>0</v>
          </cell>
          <cell r="O19">
            <v>-2</v>
          </cell>
          <cell r="P19">
            <v>0</v>
          </cell>
          <cell r="Q19" t="e">
            <v>#N/A</v>
          </cell>
          <cell r="R19" t="e">
            <v>#N/A</v>
          </cell>
          <cell r="S19" t="e">
            <v>#N/A</v>
          </cell>
          <cell r="T19" t="e">
            <v>#N/A</v>
          </cell>
          <cell r="U19" t="e">
            <v>#N/A</v>
          </cell>
          <cell r="V19" t="e">
            <v>#N/A</v>
          </cell>
          <cell r="W19" t="e">
            <v>#N/A</v>
          </cell>
        </row>
        <row r="20">
          <cell r="E20" t="str">
            <v>B16</v>
          </cell>
          <cell r="F20" t="str">
            <v>Liquidity support for large businesses</v>
          </cell>
          <cell r="G20" t="str">
            <v>Support for airlines and other transport (climate conditions - unclassified/mixed)</v>
          </cell>
          <cell r="H20" t="str">
            <v>Transportation</v>
          </cell>
          <cell r="I20">
            <v>0</v>
          </cell>
          <cell r="J20" t="str">
            <v>These policies do not explicitly target efforts to adapt to current or expected climate effects, therefore they are scored as neutral (0) for direct climate change adaptation and resilience.</v>
          </cell>
          <cell r="K20">
            <v>0</v>
          </cell>
          <cell r="L20" t="str">
            <v>Most short-term liquidity support policies with unspecified/mixed climate change conditions compel airlines and other transportation companies to reduce their greenhouse gas emissions by switching to less carbon-intensive fuel or undertaking alternative actions (Abate et al., 2020). These policies are therefore expected to have little overall impact (0) on indirect climate change adaptation and resilience.</v>
          </cell>
          <cell r="M20" t="e">
            <v>#N/A</v>
          </cell>
          <cell r="N20">
            <v>0</v>
          </cell>
          <cell r="O20">
            <v>-2</v>
          </cell>
          <cell r="P20">
            <v>1</v>
          </cell>
          <cell r="Q20" t="e">
            <v>#N/A</v>
          </cell>
          <cell r="R20" t="e">
            <v>#N/A</v>
          </cell>
          <cell r="S20" t="e">
            <v>#N/A</v>
          </cell>
          <cell r="T20" t="e">
            <v>#N/A</v>
          </cell>
          <cell r="U20" t="e">
            <v>#N/A</v>
          </cell>
          <cell r="V20" t="e">
            <v>#N/A</v>
          </cell>
          <cell r="W20" t="e">
            <v>#N/A</v>
          </cell>
        </row>
        <row r="21">
          <cell r="E21" t="str">
            <v>B17</v>
          </cell>
          <cell r="F21" t="str">
            <v>Liquidity support for large businesses</v>
          </cell>
          <cell r="G21" t="str">
            <v>Support for energy (no climate conditions)</v>
          </cell>
          <cell r="H21" t="str">
            <v>Energy</v>
          </cell>
          <cell r="I21">
            <v>0</v>
          </cell>
          <cell r="J21" t="str">
            <v>These policies do not explicitly target efforts to adapt to current or expected climate effects, therefore they are scored as neutral (0) for direct climate change adaptation and resilience.</v>
          </cell>
          <cell r="K21">
            <v>0</v>
          </cell>
          <cell r="L21" t="str">
            <v>Short-term liquidity support without climate conditions enables energy companies to continue acting in a business-as-usual manner. In the long-term, business-as-usual actions will reduce the adaptive capacity and resilience of energy companies since they will become more vulnerable to climate change (IEA &amp; OECD, 2015; OECD, 2018). However, since liquidity support policies are short-term, we expect them to have a neutral (0) long-term impact on indirect adaptation and resilience.</v>
          </cell>
          <cell r="M21" t="e">
            <v>#N/A</v>
          </cell>
          <cell r="N21">
            <v>0</v>
          </cell>
          <cell r="O21">
            <v>-2</v>
          </cell>
          <cell r="P21">
            <v>-1</v>
          </cell>
          <cell r="Q21">
            <v>-1.2000000000000002</v>
          </cell>
          <cell r="R21">
            <v>0</v>
          </cell>
          <cell r="S21">
            <v>0</v>
          </cell>
          <cell r="T21">
            <v>0</v>
          </cell>
          <cell r="U21">
            <v>0</v>
          </cell>
          <cell r="V21">
            <v>0</v>
          </cell>
          <cell r="W21" t="str">
            <v>Energy and water</v>
          </cell>
        </row>
        <row r="22">
          <cell r="E22" t="str">
            <v>B18</v>
          </cell>
          <cell r="F22" t="str">
            <v>Liquidity support for large businesses</v>
          </cell>
          <cell r="G22" t="str">
            <v>Support for energy (climate conditions - mitigation)</v>
          </cell>
          <cell r="H22" t="str">
            <v>Energy</v>
          </cell>
          <cell r="I22">
            <v>0</v>
          </cell>
          <cell r="J22" t="str">
            <v>These policies do not explicitly target efforts to adapt to current or expected climate effects, therefore they are scored as neutral (0) for direct climate change adaptation and resilience.</v>
          </cell>
          <cell r="K22">
            <v>0</v>
          </cell>
          <cell r="L22" t="str">
            <v>Liquidity support for the energy sector with conditions related to climate change mitigation may include extending liquidity to clean energy companies or requiring investment in energy transition (BNDES, 2020; National Development and Reform Commission, 2021). These policies may help to diversify energy systems and increase resilience to shocks, particularly related to fossil fuels; however, some policies may have neutral or negative impacts on adaptation and resilience (IEA, 2022; Pagliaro, 2019). These policies are therefore expected to have a neutral (0) impact on indirect climate change adaptation and resilience.</v>
          </cell>
          <cell r="M22" t="e">
            <v>#N/A</v>
          </cell>
          <cell r="N22">
            <v>0</v>
          </cell>
          <cell r="O22">
            <v>-2</v>
          </cell>
          <cell r="P22">
            <v>1</v>
          </cell>
          <cell r="Q22">
            <v>0.4</v>
          </cell>
          <cell r="R22">
            <v>0</v>
          </cell>
          <cell r="S22">
            <v>0</v>
          </cell>
          <cell r="T22">
            <v>0</v>
          </cell>
          <cell r="U22">
            <v>0</v>
          </cell>
          <cell r="V22">
            <v>0</v>
          </cell>
          <cell r="W22" t="str">
            <v>Energy and water</v>
          </cell>
        </row>
        <row r="23">
          <cell r="E23" t="str">
            <v>B19</v>
          </cell>
          <cell r="F23" t="str">
            <v>Liquidity support for large businesses</v>
          </cell>
          <cell r="G23" t="str">
            <v>Support for energy (climate conditions - A&amp;R)</v>
          </cell>
          <cell r="H23" t="str">
            <v>Energy</v>
          </cell>
          <cell r="I23">
            <v>1</v>
          </cell>
          <cell r="J23" t="str">
            <v>Climate change is expected to have detrimental impacts on the energy sector, particularly through increased incidence and strength of extreme weather events and rising sea levels, which threaten physical generation, transmission and distribution facilities (IEA &amp; OECD, 2015; OECD, 2018). Liquidity support for the energy sector with conditions related to climate change adaptation and resilience may include requiring the development of climate change risk assessment and adaptation plans or undertaking specific adaptation actions. Specific actions may include management and technical measures, such as vegetation management, load forecasting, and improved early warning systems, or technological and structural measures (IEA &amp; OECD, 2015). These policies are expected to have a positive (1) impact on direct climate change adaptation and resilience.</v>
          </cell>
          <cell r="K23">
            <v>1</v>
          </cell>
          <cell r="L23" t="str">
            <v>Climate change is expected to have detrimental impacts on the energy sector, particularly through increased incidence and strength of extreme weather events and rising sea levels, which threaten physical generation, transmission and distribution facilities (IEA &amp; OECD, 2015; OECD, 2018). Access to energy is a crucial determinant of development and of adaptive capacity (Maller and Strengers, 2011; Scott et al., 2015). Policies that enhance the resilience of the energy sector thus have a positive (1) indirect impact on adaptation and resilience by enhancing adaptive capacity of individuals and systems.</v>
          </cell>
          <cell r="M23" t="e">
            <v>#N/A</v>
          </cell>
          <cell r="N23">
            <v>0</v>
          </cell>
          <cell r="O23">
            <v>-2</v>
          </cell>
          <cell r="P23">
            <v>0</v>
          </cell>
          <cell r="Q23" t="e">
            <v>#N/A</v>
          </cell>
          <cell r="R23" t="e">
            <v>#N/A</v>
          </cell>
          <cell r="S23" t="e">
            <v>#N/A</v>
          </cell>
          <cell r="T23" t="e">
            <v>#N/A</v>
          </cell>
          <cell r="U23" t="e">
            <v>#N/A</v>
          </cell>
          <cell r="V23" t="e">
            <v>#N/A</v>
          </cell>
          <cell r="W23" t="e">
            <v>#N/A</v>
          </cell>
        </row>
        <row r="24">
          <cell r="E24" t="str">
            <v>B20</v>
          </cell>
          <cell r="F24" t="str">
            <v>Liquidity support for large businesses</v>
          </cell>
          <cell r="G24" t="str">
            <v>Support for energy (climate conditions - unclassified/mixed)</v>
          </cell>
          <cell r="H24" t="str">
            <v>Energy</v>
          </cell>
          <cell r="I24">
            <v>0</v>
          </cell>
          <cell r="J24" t="str">
            <v>These policies do not explicitly target efforts to adapt to current or expected climate effects, therefore they are scored as neutral (0) for direct climate change adaptation and resilience.</v>
          </cell>
          <cell r="K24">
            <v>0</v>
          </cell>
          <cell r="L24" t="str">
            <v>Liquidity support for the energy sector with unclassified/mixed climate conditions may include extending liquidity to clean energy companies or requiring investment in energy transition (BNDES, 2020; National Development and Reform Commission, 2021). These policies may help to diversify energy systems and increase resilience to shocks, particularly related to fossil fuels; however, some policies may have neutral or negative impacts on adaptation and resilience (IEA, 2022; Pagliaro, 2019). These policies are therefore expected to have a neutral (0) impact on indirect climate change adaptation and resilience.</v>
          </cell>
          <cell r="M24" t="e">
            <v>#N/A</v>
          </cell>
          <cell r="N24">
            <v>0</v>
          </cell>
          <cell r="O24">
            <v>-2</v>
          </cell>
          <cell r="P24">
            <v>1</v>
          </cell>
          <cell r="Q24" t="e">
            <v>#N/A</v>
          </cell>
          <cell r="R24" t="e">
            <v>#N/A</v>
          </cell>
          <cell r="S24" t="e">
            <v>#N/A</v>
          </cell>
          <cell r="T24" t="e">
            <v>#N/A</v>
          </cell>
          <cell r="U24" t="e">
            <v>#N/A</v>
          </cell>
          <cell r="V24" t="e">
            <v>#N/A</v>
          </cell>
          <cell r="W24" t="e">
            <v>#N/A</v>
          </cell>
        </row>
        <row r="25">
          <cell r="E25" t="str">
            <v>B21</v>
          </cell>
          <cell r="F25" t="str">
            <v>Liquidity support for large businesses</v>
          </cell>
          <cell r="G25" t="str">
            <v>Support for holiday and leisure (no climate conditions)</v>
          </cell>
          <cell r="H25" t="str">
            <v>Consumer Discretionary</v>
          </cell>
          <cell r="I25">
            <v>0</v>
          </cell>
          <cell r="J25" t="str">
            <v>These policies do not explicitly target efforts to adapt to current or expected climate effects, therefore they are scored as neutral (0) for direct climate change adaptation and resilience.</v>
          </cell>
          <cell r="K25">
            <v>0</v>
          </cell>
          <cell r="L25" t="str">
            <v>Without substantial investments in adaptation and resilience, climate change is expected to have adverse impacts on the holiday and leisure sector (Dogru et al., 2019). These policies provide short-term liquidity support to business-as-usual holiday and leisure businesses, with no climate change conditions. These policies are therefore expected to have a neutral (0) impact on indirect climate change adaptation and resilience.</v>
          </cell>
          <cell r="M25" t="e">
            <v>#N/A</v>
          </cell>
          <cell r="N25">
            <v>0</v>
          </cell>
          <cell r="O25">
            <v>-1</v>
          </cell>
          <cell r="P25">
            <v>0</v>
          </cell>
          <cell r="Q25">
            <v>-0.2</v>
          </cell>
          <cell r="R25">
            <v>0</v>
          </cell>
          <cell r="S25">
            <v>0</v>
          </cell>
          <cell r="T25">
            <v>0</v>
          </cell>
          <cell r="U25">
            <v>0</v>
          </cell>
          <cell r="V25">
            <v>0</v>
          </cell>
          <cell r="W25" t="str">
            <v>Consumer (including agriculture and tourism)</v>
          </cell>
        </row>
        <row r="26">
          <cell r="E26" t="str">
            <v>B22</v>
          </cell>
          <cell r="F26" t="str">
            <v>Liquidity support for large businesses</v>
          </cell>
          <cell r="G26" t="str">
            <v>Support for holiday and leisure (climate conditions - mitigation)</v>
          </cell>
          <cell r="H26" t="str">
            <v>Consumer Discretionary</v>
          </cell>
          <cell r="I26">
            <v>0</v>
          </cell>
          <cell r="J26" t="str">
            <v>These policies do not explicitly target efforts to adapt to current or expected climate effects, therefore they are scored as neutral (0) for direct climate change adaptation and resilience.</v>
          </cell>
          <cell r="K26">
            <v>0</v>
          </cell>
          <cell r="L26" t="str">
            <v>Liquidity support for the holiday and leisure sector with conditions related to climate change mitigation may include requirements for energy efficiency or encouraging new low-carbon investments. There is little evidence to suggest that these policies could have meaningful adaptation and resilience benefits. These policies are expected to have a neutral (0) impact on indirect climate change adaptation and resilience.</v>
          </cell>
          <cell r="M26" t="e">
            <v>#N/A</v>
          </cell>
          <cell r="N26">
            <v>0</v>
          </cell>
          <cell r="O26">
            <v>-1</v>
          </cell>
          <cell r="P26">
            <v>1</v>
          </cell>
          <cell r="Q26">
            <v>0.60000000000000009</v>
          </cell>
          <cell r="R26">
            <v>0</v>
          </cell>
          <cell r="S26">
            <v>0</v>
          </cell>
          <cell r="T26">
            <v>0</v>
          </cell>
          <cell r="U26">
            <v>0</v>
          </cell>
          <cell r="V26">
            <v>0</v>
          </cell>
          <cell r="W26" t="str">
            <v>Consumer (including agriculture and tourism)</v>
          </cell>
        </row>
        <row r="27">
          <cell r="E27" t="str">
            <v>B23</v>
          </cell>
          <cell r="F27" t="str">
            <v>Liquidity support for large businesses</v>
          </cell>
          <cell r="G27" t="str">
            <v>Support for holiday and leisure (climate conditions - A&amp;R)</v>
          </cell>
          <cell r="H27" t="str">
            <v>Consumer Discretionary</v>
          </cell>
          <cell r="I27">
            <v>1</v>
          </cell>
          <cell r="J27" t="str">
            <v>Without substantial investments in adaptation and resilience, climate change is expected to have direct, physical impacts on the holiday and leisure sector (Dogru et al., 2019). Liquidity support for the sector with conditions related to climate change adaptation and resilience may include requiring the development of climate change risk assessment and adaptation plans or undertaking specific adaptation actions, such as preventing beach erosion and setbacks of tourist infrastructure (Scott, D. et al., 2012). These policies are therefore expected to have positive (1) impacts on direct climate change adaptation and resilience.</v>
          </cell>
          <cell r="K27">
            <v>1</v>
          </cell>
          <cell r="L27" t="str">
            <v>Climate change will have adverse effects on the holiday and leisure sector, such as climatological changes that shift tourist geography, as well as adverse socioeconomic impacts on businesses and individuals working in the sector (Dogru et al., 2019; Scott, D. et al., 2012). Liquidity support for the sector with conditions related to climate change adaptation and resilience may include requiring the development of climate change risk assessment and adaptation plans or undertaking specific adaptation actions, such as investing in resilience-related green jobs (Scott, D. et al., 2012). These policies are therefore expected to have positive (1) impacts on indirect climate change adaptation and resilience.</v>
          </cell>
          <cell r="M27" t="e">
            <v>#N/A</v>
          </cell>
          <cell r="N27">
            <v>0</v>
          </cell>
          <cell r="O27">
            <v>-1</v>
          </cell>
          <cell r="P27">
            <v>1</v>
          </cell>
          <cell r="Q27" t="e">
            <v>#N/A</v>
          </cell>
          <cell r="R27" t="e">
            <v>#N/A</v>
          </cell>
          <cell r="S27" t="e">
            <v>#N/A</v>
          </cell>
          <cell r="T27" t="e">
            <v>#N/A</v>
          </cell>
          <cell r="U27" t="e">
            <v>#N/A</v>
          </cell>
          <cell r="V27" t="e">
            <v>#N/A</v>
          </cell>
          <cell r="W27" t="e">
            <v>#N/A</v>
          </cell>
        </row>
        <row r="28">
          <cell r="E28" t="str">
            <v>B24</v>
          </cell>
          <cell r="F28" t="str">
            <v>Liquidity support for large businesses</v>
          </cell>
          <cell r="G28" t="str">
            <v>Support for holiday and leisure (climate conditions - unclassified/mixed)</v>
          </cell>
          <cell r="H28" t="str">
            <v>Consumer Discretionary</v>
          </cell>
          <cell r="I28">
            <v>0</v>
          </cell>
          <cell r="J28" t="str">
            <v>These policies do not explicitly target efforts to adapt to current or expected climate effects, therefore they are scored as neutral (0) for direct climate change adaptation and resilience.</v>
          </cell>
          <cell r="K28">
            <v>0</v>
          </cell>
          <cell r="L28" t="str">
            <v>Liquidity support for the holiday and leisure sector with unclassified/mixed climate conditions may include requirements for energy efficiency or encouraging new low-carbon investments. There is little evidence to suggest that these policies could have meaningful adaptation and resilience benefits. Some unclassified/mixed policies may include adaptation and resilience benefits, but on balance, we expect that these policies with have neutral (0) impacts on indirect climate change adaptation and resilience.</v>
          </cell>
          <cell r="M28" t="e">
            <v>#N/A</v>
          </cell>
          <cell r="N28">
            <v>0</v>
          </cell>
          <cell r="O28">
            <v>-1</v>
          </cell>
          <cell r="P28">
            <v>0</v>
          </cell>
          <cell r="Q28" t="e">
            <v>#N/A</v>
          </cell>
          <cell r="R28" t="e">
            <v>#N/A</v>
          </cell>
          <cell r="S28" t="e">
            <v>#N/A</v>
          </cell>
          <cell r="T28" t="e">
            <v>#N/A</v>
          </cell>
          <cell r="U28" t="e">
            <v>#N/A</v>
          </cell>
          <cell r="V28" t="e">
            <v>#N/A</v>
          </cell>
          <cell r="W28" t="e">
            <v>#N/A</v>
          </cell>
        </row>
        <row r="29">
          <cell r="E29" t="str">
            <v>B25</v>
          </cell>
          <cell r="F29" t="str">
            <v>Liquidity support for large businesses</v>
          </cell>
          <cell r="G29" t="str">
            <v>Support for retail (no climate conditions)</v>
          </cell>
          <cell r="H29" t="str">
            <v>Consumer Discretionary</v>
          </cell>
          <cell r="I29">
            <v>0</v>
          </cell>
          <cell r="J29" t="str">
            <v>These policies do not explicitly target efforts to adapt to current or expected climate effects, therefore they are scored as neutral (0) for direct climate change adaptation and resilience.</v>
          </cell>
          <cell r="K29">
            <v>0</v>
          </cell>
          <cell r="L29" t="str">
            <v>There is little evidence to suggest that investment in short-term liquidity support for retail businesses with no climate conditions will have substantial indirect impacts for adaptation and resilience, particularly given that this support is intended to maintain business-as-usual trajectories. These policies are therefore expected to have a neutral (0) impact on indirect adaptation and resilience.</v>
          </cell>
          <cell r="M29" t="e">
            <v>#N/A</v>
          </cell>
          <cell r="N29">
            <v>0</v>
          </cell>
          <cell r="O29">
            <v>-1</v>
          </cell>
          <cell r="P29">
            <v>0</v>
          </cell>
          <cell r="Q29">
            <v>-0.2</v>
          </cell>
          <cell r="R29">
            <v>0</v>
          </cell>
          <cell r="S29">
            <v>0</v>
          </cell>
          <cell r="T29">
            <v>0</v>
          </cell>
          <cell r="U29">
            <v>0</v>
          </cell>
          <cell r="V29">
            <v>0</v>
          </cell>
          <cell r="W29" t="str">
            <v>Consumer (including agriculture and tourism)</v>
          </cell>
        </row>
        <row r="30">
          <cell r="E30" t="str">
            <v>B26</v>
          </cell>
          <cell r="F30" t="str">
            <v>Liquidity support for large businesses</v>
          </cell>
          <cell r="G30" t="str">
            <v>Support for retail (climate conditions - mitigation)</v>
          </cell>
          <cell r="H30" t="str">
            <v>Consumer Discretionary</v>
          </cell>
          <cell r="I30">
            <v>0</v>
          </cell>
          <cell r="J30" t="str">
            <v>These policies do not explicitly target efforts to adapt to current or expected climate effects, therefore they are scored as neutral (0) for direct climate change adaptation and resilience.</v>
          </cell>
          <cell r="K30">
            <v>0</v>
          </cell>
          <cell r="L30" t="str">
            <v>Liquidity support for the retail sector with conditions related to climate change mitigation may include requirements for energy efficiency or encouraging new low-carbon investments. There is little evidence to suggest that these policies could have meaningful adaptation and resilience benefits. These policies are expected to have a neutral (0) impact on indirect climate change adaptation and resilience.</v>
          </cell>
          <cell r="M30" t="e">
            <v>#N/A</v>
          </cell>
          <cell r="N30">
            <v>0</v>
          </cell>
          <cell r="O30">
            <v>-1</v>
          </cell>
          <cell r="P30">
            <v>1</v>
          </cell>
          <cell r="Q30">
            <v>0.60000000000000009</v>
          </cell>
          <cell r="R30">
            <v>0</v>
          </cell>
          <cell r="S30">
            <v>0</v>
          </cell>
          <cell r="T30">
            <v>0</v>
          </cell>
          <cell r="U30">
            <v>0</v>
          </cell>
          <cell r="V30">
            <v>0</v>
          </cell>
          <cell r="W30" t="str">
            <v>Consumer (including agriculture and tourism)</v>
          </cell>
        </row>
        <row r="31">
          <cell r="E31" t="str">
            <v>B27</v>
          </cell>
          <cell r="F31" t="str">
            <v>Liquidity support for large businesses</v>
          </cell>
          <cell r="G31" t="str">
            <v>Support for retail (climate conditions - A&amp;R)</v>
          </cell>
          <cell r="H31" t="str">
            <v>Consumer Discretionary</v>
          </cell>
          <cell r="I31">
            <v>1</v>
          </cell>
          <cell r="J31" t="str">
            <v>Without substantial investments in adaptation and resilience, climate change is expected to have adverse impacts on the retail sector, including disruption to physical infrastructure and supply chains, as well as shifting consumer purchasing behaviour (British Retail Consortium, 2020; Tran, 2022). Liquidity support for the retail sector with conditions related to climate change adaptation and resilience may include requiring the development of climate change risk assessment and adaptation plans or undertaking specific adaptation actions, such as enhancing building resilience. These policies are therefore expected to have positive (1) impacts on direct climate change adaptation and resilience.</v>
          </cell>
          <cell r="K31">
            <v>1</v>
          </cell>
          <cell r="L31" t="str">
            <v>Without substantial investments in adaptation and resilience, climate change is expected to have adverse impacts on the retail sector, including disruption to physical infrastructure and supply chains, as well as shifting consumer purchasing behaviour (British Retail Consortium, 2020; Tran, 2022). Liquidity support for the retail sector with conditions related to climate change adaptation and resilience may include requiring the development of climate change risk assessment and adaptation plans or undertaking specific adaptation actions, such as reducing supply chain vulnerability. These policies are therefore expected to have positive (1) impacts on indirect climate change adaptation and resilience.</v>
          </cell>
          <cell r="M31" t="e">
            <v>#N/A</v>
          </cell>
          <cell r="N31">
            <v>0</v>
          </cell>
          <cell r="O31">
            <v>-1</v>
          </cell>
          <cell r="P31">
            <v>0</v>
          </cell>
          <cell r="Q31" t="e">
            <v>#N/A</v>
          </cell>
          <cell r="R31" t="e">
            <v>#N/A</v>
          </cell>
          <cell r="S31" t="e">
            <v>#N/A</v>
          </cell>
          <cell r="T31" t="e">
            <v>#N/A</v>
          </cell>
          <cell r="U31" t="e">
            <v>#N/A</v>
          </cell>
          <cell r="V31" t="e">
            <v>#N/A</v>
          </cell>
          <cell r="W31" t="e">
            <v>#N/A</v>
          </cell>
        </row>
        <row r="32">
          <cell r="E32" t="str">
            <v>B28</v>
          </cell>
          <cell r="F32" t="str">
            <v>Liquidity support for large businesses</v>
          </cell>
          <cell r="G32" t="str">
            <v>Support for retail (climate conditions - unclassified/mixed)</v>
          </cell>
          <cell r="H32" t="str">
            <v>Consumer Discretionary</v>
          </cell>
          <cell r="I32">
            <v>0</v>
          </cell>
          <cell r="J32" t="str">
            <v>These policies do not explicitly target efforts to adapt to current or expected climate effects, therefore they are scored as neutral (0) for direct climate change adaptation and resilience.</v>
          </cell>
          <cell r="K32">
            <v>0</v>
          </cell>
          <cell r="L32" t="str">
            <v>Liquidity support for the retail sector with unclassified/mixed climate conditions may include requirements for energy efficiency or encouraging new low-carbon investments. There is little evidence to suggest that these policies could have meaningful adaptation and resilience benefits. Some unclassified/mixed policies may include adaptation and resilience benefits, but on balance, we expect that these policies with have neutral (0) impacts on indirect climate change adaptation and resilience.</v>
          </cell>
          <cell r="M32" t="e">
            <v>#N/A</v>
          </cell>
          <cell r="N32">
            <v>0</v>
          </cell>
          <cell r="O32">
            <v>-1</v>
          </cell>
          <cell r="P32">
            <v>1</v>
          </cell>
          <cell r="Q32" t="e">
            <v>#N/A</v>
          </cell>
          <cell r="R32" t="e">
            <v>#N/A</v>
          </cell>
          <cell r="S32" t="e">
            <v>#N/A</v>
          </cell>
          <cell r="T32" t="e">
            <v>#N/A</v>
          </cell>
          <cell r="U32" t="e">
            <v>#N/A</v>
          </cell>
          <cell r="V32" t="e">
            <v>#N/A</v>
          </cell>
          <cell r="W32" t="e">
            <v>#N/A</v>
          </cell>
        </row>
        <row r="33">
          <cell r="E33" t="str">
            <v>B29</v>
          </cell>
          <cell r="F33" t="str">
            <v>Liquidity support for large businesses</v>
          </cell>
          <cell r="G33" t="str">
            <v>Support for specified other industry (no climate conditions)</v>
          </cell>
          <cell r="H33" t="str">
            <v>Industrials</v>
          </cell>
          <cell r="I33">
            <v>0</v>
          </cell>
          <cell r="J33" t="str">
            <v>These policies do not explicitly target efforts to adapt to current or expected climate effects, therefore they are scored as neutral (0) for direct climate change adaptation and resilience.</v>
          </cell>
          <cell r="K33">
            <v>0</v>
          </cell>
          <cell r="L33" t="str">
            <v>There is little evidence to suggest that investment in short-term liquidity support for other industries with no climate conditions will have substantial indirect impacts for adaptation and resilience, particularly given that this support is intended to maintain business-as-usual trajectories. These policies are therefore expected to have a neutral (0) impact on indirect adaptation and resilience.</v>
          </cell>
          <cell r="M33" t="e">
            <v>#N/A</v>
          </cell>
          <cell r="N33">
            <v>0</v>
          </cell>
          <cell r="O33">
            <v>-1</v>
          </cell>
          <cell r="P33">
            <v>0</v>
          </cell>
          <cell r="Q33">
            <v>-0.2</v>
          </cell>
          <cell r="R33">
            <v>0</v>
          </cell>
          <cell r="S33">
            <v>0</v>
          </cell>
          <cell r="T33">
            <v>0</v>
          </cell>
          <cell r="U33">
            <v>0</v>
          </cell>
          <cell r="V33">
            <v>0</v>
          </cell>
          <cell r="W33" t="str">
            <v>Other sector</v>
          </cell>
        </row>
        <row r="34">
          <cell r="E34" t="str">
            <v>B30</v>
          </cell>
          <cell r="F34" t="str">
            <v>Liquidity support for large businesses</v>
          </cell>
          <cell r="G34" t="str">
            <v>Support for specified other industry (climate conditions - mitigation)</v>
          </cell>
          <cell r="H34" t="str">
            <v>Industrials</v>
          </cell>
          <cell r="I34">
            <v>0</v>
          </cell>
          <cell r="J34" t="str">
            <v>These policies do not explicitly target efforts to adapt to current or expected climate effects, therefore they are scored as neutral (0) for direct climate change adaptation and resilience.</v>
          </cell>
          <cell r="K34">
            <v>0</v>
          </cell>
          <cell r="L34" t="str">
            <v>Liquidity support for other industries with conditions related to climate change mitigation may include requirements for energy efficiency or encouraging new low-carbon investments. There is little evidence to suggest that these policies could have meaningful adaptation and resilience benefits. These policies are therefore expected to have a neutral (0) impact on indirect climate change adaptation and resilience.</v>
          </cell>
          <cell r="M34" t="e">
            <v>#N/A</v>
          </cell>
          <cell r="N34">
            <v>0</v>
          </cell>
          <cell r="O34">
            <v>-1</v>
          </cell>
          <cell r="P34">
            <v>1</v>
          </cell>
          <cell r="Q34">
            <v>0.60000000000000009</v>
          </cell>
          <cell r="R34">
            <v>0</v>
          </cell>
          <cell r="S34">
            <v>0</v>
          </cell>
          <cell r="T34">
            <v>0</v>
          </cell>
          <cell r="U34">
            <v>0</v>
          </cell>
          <cell r="V34">
            <v>0</v>
          </cell>
          <cell r="W34" t="str">
            <v>Other sector</v>
          </cell>
        </row>
        <row r="35">
          <cell r="E35" t="str">
            <v>B31</v>
          </cell>
          <cell r="F35" t="str">
            <v>Liquidity support for large businesses</v>
          </cell>
          <cell r="G35" t="str">
            <v>Support for specified other industry (climate conditions - A&amp;R)</v>
          </cell>
          <cell r="H35" t="str">
            <v>Industrials</v>
          </cell>
          <cell r="I35">
            <v>1</v>
          </cell>
          <cell r="J35" t="str">
            <v>Liquidity support for other industries with conditions related to climate change adaptation and resilience may include requiring the development of climate change risk assessment and adaptation plans or undertaking specific adaptation actions. These policies are therefore expected to have positive (1) impacts on direct climate change adaptation and resilience.</v>
          </cell>
          <cell r="K35">
            <v>1</v>
          </cell>
          <cell r="L35" t="str">
            <v>Liquidity support for other industries with conditions related to climate change adaptation and resilience may include requiring the development of climate change risk assessment and adaptation plans or undertaking specific adaptation actions. These policies are therefore expected to have positive (1) impacts on indirect climate change adaptation and resilience.</v>
          </cell>
          <cell r="M35" t="e">
            <v>#N/A</v>
          </cell>
          <cell r="N35">
            <v>0</v>
          </cell>
          <cell r="O35">
            <v>-1</v>
          </cell>
          <cell r="P35">
            <v>0</v>
          </cell>
          <cell r="Q35" t="e">
            <v>#N/A</v>
          </cell>
          <cell r="R35" t="e">
            <v>#N/A</v>
          </cell>
          <cell r="S35" t="e">
            <v>#N/A</v>
          </cell>
          <cell r="T35" t="e">
            <v>#N/A</v>
          </cell>
          <cell r="U35" t="e">
            <v>#N/A</v>
          </cell>
          <cell r="V35" t="e">
            <v>#N/A</v>
          </cell>
          <cell r="W35" t="e">
            <v>#N/A</v>
          </cell>
        </row>
        <row r="36">
          <cell r="E36" t="str">
            <v>B32</v>
          </cell>
          <cell r="F36" t="str">
            <v>Liquidity support for large businesses</v>
          </cell>
          <cell r="G36" t="str">
            <v>Support for specified other industry (climate conditions - unclassified/mixed)</v>
          </cell>
          <cell r="H36" t="str">
            <v>Industrials</v>
          </cell>
          <cell r="I36">
            <v>0</v>
          </cell>
          <cell r="J36" t="str">
            <v>These policies do not explicitly target efforts to adapt to current or expected climate effects, therefore they are scored as neutral (0) for direct climate change adaptation and resilience.</v>
          </cell>
          <cell r="K36">
            <v>0</v>
          </cell>
          <cell r="L36" t="str">
            <v>Liquidity support for other industries with unclassified/mixed climate conditions may include requirements for energy efficiency or encouraging new low-carbon investments. There is little evidence to suggest that these policies could have meaningful adaptation and resilience benefits. Some unclassified/mixed policies may include adaptation and resilience benefits, but on balance, we expect that these policies with have neutral (0) impacts on indirect climate change adaptation and resilience.</v>
          </cell>
          <cell r="M36" t="e">
            <v>#N/A</v>
          </cell>
          <cell r="N36">
            <v>0</v>
          </cell>
          <cell r="O36">
            <v>-1</v>
          </cell>
          <cell r="P36">
            <v>1</v>
          </cell>
          <cell r="Q36" t="e">
            <v>#N/A</v>
          </cell>
          <cell r="R36" t="e">
            <v>#N/A</v>
          </cell>
          <cell r="S36" t="e">
            <v>#N/A</v>
          </cell>
          <cell r="T36" t="e">
            <v>#N/A</v>
          </cell>
          <cell r="U36" t="e">
            <v>#N/A</v>
          </cell>
          <cell r="V36" t="e">
            <v>#N/A</v>
          </cell>
          <cell r="W36" t="e">
            <v>#N/A</v>
          </cell>
        </row>
        <row r="37">
          <cell r="E37" t="str">
            <v>B33</v>
          </cell>
          <cell r="F37" t="str">
            <v>Liquidity support for large businesses</v>
          </cell>
          <cell r="G37" t="str">
            <v>Support for unspecified industry</v>
          </cell>
          <cell r="H37" t="str">
            <v>Industrials</v>
          </cell>
          <cell r="I37">
            <v>0</v>
          </cell>
          <cell r="J37" t="str">
            <v>These policies do not explicitly target efforts to adapt to current or expected climate effects, therefore they are scored as neutral (0) for direct climate change adaptation and resilience.</v>
          </cell>
          <cell r="K37">
            <v>0</v>
          </cell>
          <cell r="L37" t="str">
            <v>There is little evidence to suggest that investment in short-term liquidity support for unspecified industries will have substantial direct impacts for adaptation and resilience, particularly given that this support is intended to maintain business-as-usual trajectories. These policies are therefore expected to have a neutral (0) impact on indirect adaptation and resilience</v>
          </cell>
          <cell r="M37" t="e">
            <v>#N/A</v>
          </cell>
          <cell r="N37">
            <v>0</v>
          </cell>
          <cell r="O37">
            <v>-1</v>
          </cell>
          <cell r="P37">
            <v>0</v>
          </cell>
          <cell r="Q37">
            <v>-0.2</v>
          </cell>
          <cell r="R37">
            <v>0</v>
          </cell>
          <cell r="S37">
            <v>0</v>
          </cell>
          <cell r="T37">
            <v>0</v>
          </cell>
          <cell r="U37">
            <v>0</v>
          </cell>
          <cell r="V37">
            <v>0</v>
          </cell>
          <cell r="W37" t="str">
            <v>Untargeted</v>
          </cell>
        </row>
        <row r="38">
          <cell r="E38" t="str">
            <v>BIndiscriminate</v>
          </cell>
          <cell r="F38" t="str">
            <v>Liquidity support for large businesses</v>
          </cell>
          <cell r="G38" t="str">
            <v>BIndiscriminate</v>
          </cell>
          <cell r="H38" t="str">
            <v>Industrials</v>
          </cell>
          <cell r="I38">
            <v>0</v>
          </cell>
          <cell r="J38" t="str">
            <v>These policies do not explicitly target efforts to adapt to current or expected climate effects, therefore they are scored as neutral (0) for direct climate change adaptation and resilience.</v>
          </cell>
          <cell r="K38">
            <v>0</v>
          </cell>
          <cell r="L38" t="str">
            <v>There is little evidence to suggest that investment in indiscriminate short-term liquidity support has substantial direct impacts for adaptation and resilience, particularly given that liquidity support is intended to maintain business-as-usual trajectories. These policies are therefore expected to have a neutral (0) impact on indirect adaptation and resilience</v>
          </cell>
          <cell r="M38">
            <v>0</v>
          </cell>
          <cell r="N38">
            <v>0</v>
          </cell>
          <cell r="O38">
            <v>-1</v>
          </cell>
          <cell r="P38">
            <v>0</v>
          </cell>
          <cell r="Q38">
            <v>-0.2</v>
          </cell>
          <cell r="R38">
            <v>0</v>
          </cell>
          <cell r="S38">
            <v>0</v>
          </cell>
          <cell r="T38">
            <v>0</v>
          </cell>
          <cell r="U38">
            <v>0</v>
          </cell>
          <cell r="V38">
            <v>0</v>
          </cell>
          <cell r="W38" t="str">
            <v>Untargeted</v>
          </cell>
        </row>
        <row r="39">
          <cell r="E39" t="str">
            <v>C1</v>
          </cell>
          <cell r="F39" t="str">
            <v>Liquidity support for start-ups and SMEs</v>
          </cell>
          <cell r="G39" t="str">
            <v>Support for agriculture (no climate conditions)</v>
          </cell>
          <cell r="H39" t="str">
            <v>Consumer Staples</v>
          </cell>
          <cell r="I39">
            <v>0</v>
          </cell>
          <cell r="J39" t="str">
            <v>These policies do not explicitly target efforts to adapt to current or expected climate effects, therefore they are scored as neutral (0) for direct climate change adaptation and resilience.</v>
          </cell>
          <cell r="K39">
            <v>0</v>
          </cell>
          <cell r="L39" t="str">
            <v>Liquidity support for agriculture without climate conditions is likely to enable businesses in this sector to continue their business-as-usual practices. In the long-run, business-as-usual modes of agriculture will be vulnerable to adverse climate change impacts, including destruction of assets and infrastructure, declining yields, disruption to trade, price instability, and loss of livelihoods, with the negative impacts disproportionately borne by smallholder food producers and farmers in lower- and middle- income countries (Dury et al., 2019; FAO et al., 2021). Policies targeted towards mitigating and adapting to climate change are allocated separately; these policies therefore capture business-as-usual practices. Long-term investments in business-as-usual agriculture may result in lock-in; however, these policies are focused on short-term liquidity support. We therefore expect little overall impact (0) of these policies on indirect climate change adaptation and resilience.</v>
          </cell>
          <cell r="M39">
            <v>0</v>
          </cell>
          <cell r="N39">
            <v>0</v>
          </cell>
          <cell r="O39">
            <v>-1</v>
          </cell>
          <cell r="P39">
            <v>0</v>
          </cell>
          <cell r="Q39">
            <v>-0.2</v>
          </cell>
          <cell r="R39">
            <v>0</v>
          </cell>
          <cell r="S39">
            <v>0</v>
          </cell>
          <cell r="T39">
            <v>0</v>
          </cell>
          <cell r="U39">
            <v>0</v>
          </cell>
          <cell r="V39">
            <v>1</v>
          </cell>
          <cell r="W39" t="str">
            <v>Consumer (including agriculture and tourism)</v>
          </cell>
        </row>
        <row r="40">
          <cell r="E40" t="str">
            <v>C2</v>
          </cell>
          <cell r="F40" t="str">
            <v>Liquidity support for start-ups and SMEs</v>
          </cell>
          <cell r="G40" t="str">
            <v>Support for agriculture (climate conditions - mitigation)</v>
          </cell>
          <cell r="H40" t="str">
            <v>Consumer Staples</v>
          </cell>
          <cell r="I40">
            <v>0</v>
          </cell>
          <cell r="J40" t="str">
            <v>These policies do not explicitly target efforts to adapt to current or expected climate effects, therefore they are scored as neutral (0) for direct climate change adaptation and resilience.</v>
          </cell>
          <cell r="K40">
            <v>0</v>
          </cell>
          <cell r="L40" t="str">
            <v>Piñeiro et al. (2020) find that farmers have high adoption rates for programs that provide short-term economic benefits to encourage sustainable farming practices. Liquidity support for agriculture with climate mitigation conditions may include, for example, the provision of credit with requirements to invest in short-term interventions such as investing in renewable energy sources, increasing soil organic carbon or implementing precision agriculture. Some projects may have positive impacts on adaptation and resilience by strengthening ecosystems and food systems, while others may have neutral or negative impacts. On balance, these policies are therefore expected to have neutral (0) impacts on indirect climate change adaptation and resilience.</v>
          </cell>
          <cell r="M40">
            <v>0</v>
          </cell>
          <cell r="N40">
            <v>0</v>
          </cell>
          <cell r="O40">
            <v>-1</v>
          </cell>
          <cell r="P40">
            <v>1</v>
          </cell>
          <cell r="Q40" t="e">
            <v>#N/A</v>
          </cell>
          <cell r="R40" t="e">
            <v>#N/A</v>
          </cell>
          <cell r="S40" t="e">
            <v>#N/A</v>
          </cell>
          <cell r="T40" t="e">
            <v>#N/A</v>
          </cell>
          <cell r="U40" t="e">
            <v>#N/A</v>
          </cell>
          <cell r="V40" t="e">
            <v>#N/A</v>
          </cell>
          <cell r="W40" t="e">
            <v>#N/A</v>
          </cell>
        </row>
        <row r="41">
          <cell r="E41" t="str">
            <v>C3</v>
          </cell>
          <cell r="F41" t="str">
            <v>Liquidity support for start-ups and SMEs</v>
          </cell>
          <cell r="G41" t="str">
            <v>Support for agriculture (climate conditions - A&amp;R)</v>
          </cell>
          <cell r="H41" t="str">
            <v>Consumer Staples</v>
          </cell>
          <cell r="I41">
            <v>1</v>
          </cell>
          <cell r="J41" t="str">
            <v>Piñeiro et al. (2020) find that farmers have high adoption rates for programs that provide short-term economic benefits to encourage sustainable farming practices. Liquidity support for agriculture with climate adaptation and resilience conditions may include, for example, the provision of credit with requirements to enhance biodiversity through diverse border crops or to improve water retention through landscaping interventions. These policies are expected to have a positive (1) impact on direct climate change adaptation and resilience.</v>
          </cell>
          <cell r="K41">
            <v>1</v>
          </cell>
          <cell r="L41" t="str">
            <v>Piñeiro et al. (2020) find that farmers have high adoption rates for programs that provide short-term economic benefits to encourage sustainable farming practices. Liquidity support for agriculture with climate adaptation and resilience conditions may include, for example, the provision of credit with requirements to enhance biodiversity through diverse border crops or to improve water retention through landscaping interventions. Enhancing the physical resilience of agricultural systems also has broader benefits, by strengthening ecosystems and food systems (Lipper et al., 2017). These policies are expected to have a positive (1) impact on direct climate change adaptation and resilience.</v>
          </cell>
          <cell r="M41">
            <v>0</v>
          </cell>
          <cell r="N41">
            <v>0</v>
          </cell>
          <cell r="O41">
            <v>0</v>
          </cell>
          <cell r="P41">
            <v>0</v>
          </cell>
          <cell r="Q41" t="e">
            <v>#N/A</v>
          </cell>
          <cell r="R41" t="e">
            <v>#N/A</v>
          </cell>
          <cell r="S41" t="e">
            <v>#N/A</v>
          </cell>
          <cell r="T41" t="e">
            <v>#N/A</v>
          </cell>
          <cell r="U41" t="e">
            <v>#N/A</v>
          </cell>
          <cell r="V41" t="e">
            <v>#N/A</v>
          </cell>
          <cell r="W41" t="e">
            <v>#N/A</v>
          </cell>
        </row>
        <row r="42">
          <cell r="E42" t="str">
            <v>C4</v>
          </cell>
          <cell r="F42" t="str">
            <v>Liquidity support for start-ups and SMEs</v>
          </cell>
          <cell r="G42" t="str">
            <v>Support for agriculture (climate conditions - unclassified/mixed)</v>
          </cell>
          <cell r="H42" t="str">
            <v>Consumer Staples</v>
          </cell>
          <cell r="I42">
            <v>0</v>
          </cell>
          <cell r="J42" t="str">
            <v>These policies do not explicitly target efforts to adapt to current or expected climate effects, therefore they are scored as neutral (0) for direct climate change adaptation and resilience.</v>
          </cell>
          <cell r="K42">
            <v>1</v>
          </cell>
          <cell r="L42" t="str">
            <v>Piñeiro et al. (2020) find that farmers have high adoption rates for programs that provide short-term economic benefits to encourage sustainable farming practices. Liquidity support for agriculture with climate change conditions (mixed or unspecified mitigation and/or adaptation and resilience) may include, for example, the provision of credit with requirements to invest in short-term interventions such as increasing soil organic carbon, implementing precision agriculture, or enhancing farm-level biodiversity. While some projects may be neutral on adaptation and resilience, other projects have positive impacts on adaptation and resilience by strengthening ecosystems and food systems. On balance, these policies are therefore expected to have positive (1) impacts on indirect climate change adaptation and resilience.</v>
          </cell>
          <cell r="M42">
            <v>0</v>
          </cell>
          <cell r="N42">
            <v>0</v>
          </cell>
          <cell r="O42">
            <v>0</v>
          </cell>
          <cell r="P42">
            <v>1</v>
          </cell>
          <cell r="Q42" t="e">
            <v>#N/A</v>
          </cell>
          <cell r="R42" t="e">
            <v>#N/A</v>
          </cell>
          <cell r="S42" t="e">
            <v>#N/A</v>
          </cell>
          <cell r="T42" t="e">
            <v>#N/A</v>
          </cell>
          <cell r="U42" t="e">
            <v>#N/A</v>
          </cell>
          <cell r="V42" t="e">
            <v>#N/A</v>
          </cell>
          <cell r="W42" t="e">
            <v>#N/A</v>
          </cell>
        </row>
        <row r="43">
          <cell r="E43" t="str">
            <v>C5</v>
          </cell>
          <cell r="F43" t="str">
            <v>Liquidity support for start-ups and SMEs</v>
          </cell>
          <cell r="G43" t="str">
            <v>Support for fishing (no climate conditions)</v>
          </cell>
          <cell r="H43" t="str">
            <v>Consumer Staples</v>
          </cell>
          <cell r="I43">
            <v>0</v>
          </cell>
          <cell r="J43" t="str">
            <v>These policies do not explicitly target efforts to adapt to current or expected climate effects, therefore they are scored as neutral (0) for direct climate change adaptation and resilience.</v>
          </cell>
          <cell r="K43">
            <v>0</v>
          </cell>
          <cell r="L43" t="str">
            <v>General liquidity support to the fishing industry, such as capacity-enhancing or fuel subsidies, tends to have negative impacts on the sustainability of fish stocks (Schuhbauer et al., 2020). Moreover, liquidity support for fishing without climate conditions is likely to enable businesses in this sector to continue their business-as-usual practices. In the long-run, business-as-usual modes of fishing will be vulnerable to adverse climate impacts, including destruction of assets and infrastructure, displacement and migration (to less risky areas or to follow fish populations), losses along the production and distribution chains, and resultant detrimental livelihood impacts, all of which decreases the adaptive capacity of economies and communities dependent on fisheries (De Young et al., 2012). Policies targeted towards mitigating and adapting to climate change are allocated separately; these policies therefore capture business-as-usual practices. Long-term investments in business-as-usual fishing may result in lock-in; however, these policies are focused on short-term liquidity support. These policies are therefore expected to have little overall impact (0) on indirect climate change adaptation and resilience.</v>
          </cell>
          <cell r="M43">
            <v>0</v>
          </cell>
          <cell r="N43">
            <v>0</v>
          </cell>
          <cell r="O43">
            <v>-1</v>
          </cell>
          <cell r="P43">
            <v>0</v>
          </cell>
          <cell r="Q43" t="e">
            <v>#N/A</v>
          </cell>
          <cell r="R43" t="e">
            <v>#N/A</v>
          </cell>
          <cell r="S43" t="e">
            <v>#N/A</v>
          </cell>
          <cell r="T43" t="e">
            <v>#N/A</v>
          </cell>
          <cell r="U43" t="e">
            <v>#N/A</v>
          </cell>
          <cell r="V43" t="e">
            <v>#N/A</v>
          </cell>
          <cell r="W43" t="e">
            <v>#N/A</v>
          </cell>
        </row>
        <row r="44">
          <cell r="E44" t="str">
            <v>C6</v>
          </cell>
          <cell r="F44" t="str">
            <v>Liquidity support for start-ups and SMEs</v>
          </cell>
          <cell r="G44" t="str">
            <v>Support for fishing (climate conditions - mitigation)</v>
          </cell>
          <cell r="H44" t="str">
            <v>Consumer Staples</v>
          </cell>
          <cell r="I44">
            <v>0</v>
          </cell>
          <cell r="J44" t="str">
            <v>These policies do not explicitly target efforts to adapt to current or expected climate effects, therefore they are scored as neutral (0) for direct climate change adaptation and resilience.</v>
          </cell>
          <cell r="K44">
            <v>0</v>
          </cell>
          <cell r="L44" t="str">
            <v>Liquidity support to the fishing industry with climate change mitigation conditions may include capacity-reduction subsidies (Parker et al., 2018; UNEP, 2001) or providing credit with requirements to switch to more sustainable harvesting equipment. Typically, fuel-intensive harvesting equipment tends to be the most ecologically damaging, whereas eco-friendly alternatives, such as passive and trap fisheries, tend to be less carbon-intensive (Seas at Risk, 2008). Moreover, investments in reducing fossil fuel usage by reducing capacity are expected to bolster overfished stocks, thus reducing the detrimental impacts of the fishery industry on marine ecosystems (Parker et al., 2018). While some policies may therefore strengthen ecosystems and thus coastal adaptive capacity, other policies may reduce adaptive capacity. These policies are therefore expected to have little overall impact (0) on indirect climate change adaptation and resilience.</v>
          </cell>
          <cell r="M44">
            <v>0</v>
          </cell>
          <cell r="N44">
            <v>0</v>
          </cell>
          <cell r="O44">
            <v>-1</v>
          </cell>
          <cell r="P44">
            <v>1</v>
          </cell>
          <cell r="Q44" t="e">
            <v>#N/A</v>
          </cell>
          <cell r="R44" t="e">
            <v>#N/A</v>
          </cell>
          <cell r="S44" t="e">
            <v>#N/A</v>
          </cell>
          <cell r="T44" t="e">
            <v>#N/A</v>
          </cell>
          <cell r="U44" t="e">
            <v>#N/A</v>
          </cell>
          <cell r="V44" t="e">
            <v>#N/A</v>
          </cell>
          <cell r="W44" t="e">
            <v>#N/A</v>
          </cell>
        </row>
        <row r="45">
          <cell r="E45" t="str">
            <v>C7</v>
          </cell>
          <cell r="F45" t="str">
            <v>Liquidity support for start-ups and SMEs</v>
          </cell>
          <cell r="G45" t="str">
            <v>Support for fishing (climate conditions - A&amp;R)</v>
          </cell>
          <cell r="H45" t="str">
            <v>Consumer Staples</v>
          </cell>
          <cell r="I45">
            <v>1</v>
          </cell>
          <cell r="J45" t="str">
            <v>Liquidity support to the fishing industry with climate change adaptation and resilience conditions may include capacity-reduction subsidies (UNEP, 2001) or providing credit with requirements to switch to more sustainable harvesting equipment. These policies are expected to have a positive (1) impact on direct climate change adaptation and resilience.</v>
          </cell>
          <cell r="K45">
            <v>1</v>
          </cell>
          <cell r="L45" t="str">
            <v>Liquidity support to the fishing industry with climate change adaptation and resilience conditions may include capacity-reduction subsidies (Parker et al., 2018; UNEP, 2001) or providing credit with requirements to switch to more sustainable harvesting equipment. These policies are expected to enhance the sustainability of the fishing industry and therefore have a positive (1) impact on indirect climate change adaptation and resilience.</v>
          </cell>
          <cell r="M45" t="e">
            <v>#N/A</v>
          </cell>
          <cell r="N45">
            <v>0</v>
          </cell>
          <cell r="O45">
            <v>0</v>
          </cell>
          <cell r="P45">
            <v>0</v>
          </cell>
          <cell r="Q45" t="e">
            <v>#N/A</v>
          </cell>
          <cell r="R45" t="e">
            <v>#N/A</v>
          </cell>
          <cell r="S45" t="e">
            <v>#N/A</v>
          </cell>
          <cell r="T45" t="e">
            <v>#N/A</v>
          </cell>
          <cell r="U45" t="e">
            <v>#N/A</v>
          </cell>
          <cell r="V45" t="e">
            <v>#N/A</v>
          </cell>
          <cell r="W45" t="e">
            <v>#N/A</v>
          </cell>
        </row>
        <row r="46">
          <cell r="E46" t="str">
            <v>C8</v>
          </cell>
          <cell r="F46" t="str">
            <v>Liquidity support for start-ups and SMEs</v>
          </cell>
          <cell r="G46" t="str">
            <v>Support for fishing (climate conditions - unclassified/mixed)</v>
          </cell>
          <cell r="H46" t="str">
            <v>Consumer Staples</v>
          </cell>
          <cell r="I46">
            <v>0</v>
          </cell>
          <cell r="J46" t="str">
            <v>These policies do not explicitly target efforts to adapt to current or expected climate effects, therefore they are scored as neutral (0) for direct climate change adaptation and resilience.</v>
          </cell>
          <cell r="K46">
            <v>1</v>
          </cell>
          <cell r="L46" t="str">
            <v>Liquidity support to the fishing industry with climate change conditions (mixed or unspecified mitigation and/or adaptation and resilience) may include, for example, capacity-reduction subsidies (Parker et al., 2018; UNEP, 2001) or providing credit with requirements to switch to more sustainable harvesting equipment. Typically, fuel-intensive harvesting equipment tends to be the most ecologically damaging, whereas more sustainable alternatives, such as passive and trap fisheries, tend to be less carbon-intensive (Seas at Risk, 2008). Moreover, investments in reducing fossil fuel usage by reducing capacity is expected to bolster overfished stocks, thus reducing the detrimental impacts of the fishery industry on marine ecosystems (Parker et al., 2018). These policies are therefore expected to have a positive (1) impact on indirect climate change adaptation and resilience.</v>
          </cell>
          <cell r="M46" t="e">
            <v>#N/A</v>
          </cell>
          <cell r="N46">
            <v>0</v>
          </cell>
          <cell r="O46">
            <v>0</v>
          </cell>
          <cell r="P46">
            <v>1</v>
          </cell>
          <cell r="Q46" t="e">
            <v>#N/A</v>
          </cell>
          <cell r="R46" t="e">
            <v>#N/A</v>
          </cell>
          <cell r="S46" t="e">
            <v>#N/A</v>
          </cell>
          <cell r="T46" t="e">
            <v>#N/A</v>
          </cell>
          <cell r="U46" t="e">
            <v>#N/A</v>
          </cell>
          <cell r="V46" t="e">
            <v>#N/A</v>
          </cell>
          <cell r="W46" t="e">
            <v>#N/A</v>
          </cell>
        </row>
        <row r="47">
          <cell r="E47" t="str">
            <v>C9</v>
          </cell>
          <cell r="F47" t="str">
            <v>Liquidity support for start-ups and SMEs</v>
          </cell>
          <cell r="G47" t="str">
            <v>Support for forestry (no climate conditions)</v>
          </cell>
          <cell r="H47" t="str">
            <v>Consumer Staples</v>
          </cell>
          <cell r="I47">
            <v>0</v>
          </cell>
          <cell r="J47" t="str">
            <v>These policies do not explicitly target efforts to adapt to current or expected climate effects, therefore they are scored as neutral (0) for direct climate change adaptation and resilience.</v>
          </cell>
          <cell r="K47">
            <v>1</v>
          </cell>
          <cell r="L47" t="str">
            <v>Liquidity support for forestry without climate conditions is likely to enable businesses in this sector to continue their business-as-usual practices. In the long-run, business-as-usual modes of forestry will be vulnerable to adverse climate change impacts (Schoene and Bernier, 2012; Keenan, 2015). Policies targeted towards mitigating and adapting to climate change are allocated separately; these policies therefore capture business-as-usual practices. Long-term investments in business-as-usual forestry may result in lock-in; however, these policies are focused on short-term liquidity support. We therefore expect little overall impact (0) of these policies on indirect climate change adaptation and resilience.</v>
          </cell>
          <cell r="M47" t="e">
            <v>#N/A</v>
          </cell>
          <cell r="N47">
            <v>0</v>
          </cell>
          <cell r="O47">
            <v>-1</v>
          </cell>
          <cell r="P47">
            <v>0</v>
          </cell>
          <cell r="Q47" t="e">
            <v>#N/A</v>
          </cell>
          <cell r="R47" t="e">
            <v>#N/A</v>
          </cell>
          <cell r="S47" t="e">
            <v>#N/A</v>
          </cell>
          <cell r="T47" t="e">
            <v>#N/A</v>
          </cell>
          <cell r="U47" t="e">
            <v>#N/A</v>
          </cell>
          <cell r="V47" t="e">
            <v>#N/A</v>
          </cell>
          <cell r="W47" t="e">
            <v>#N/A</v>
          </cell>
        </row>
        <row r="48">
          <cell r="E48" t="str">
            <v>C10</v>
          </cell>
          <cell r="F48" t="str">
            <v>Liquidity support for start-ups and SMEs</v>
          </cell>
          <cell r="G48" t="str">
            <v>Support for forestry (climate conditions - mitigation)</v>
          </cell>
          <cell r="H48" t="str">
            <v>Consumer Staples</v>
          </cell>
          <cell r="I48">
            <v>0</v>
          </cell>
          <cell r="J48" t="str">
            <v>These policies do not explicitly target efforts to adapt to current or expected climate effects, therefore they are scored as neutral (0) for direct climate change adaptation and resilience.</v>
          </cell>
          <cell r="K48">
            <v>0</v>
          </cell>
          <cell r="L48" t="str">
            <v>Liquidity support for forestry with climate mitigation conditions may include, for example, the provision of credit to forest owners with commitments to accelerate carbon sequestration. These policies are short-term in nature, therefore we expect little overall impact (0) on indirect climate change adaptation and resilience.</v>
          </cell>
          <cell r="M48" t="e">
            <v>#N/A</v>
          </cell>
          <cell r="N48">
            <v>0</v>
          </cell>
          <cell r="O48">
            <v>1</v>
          </cell>
          <cell r="P48">
            <v>2</v>
          </cell>
          <cell r="Q48" t="e">
            <v>#N/A</v>
          </cell>
          <cell r="R48" t="e">
            <v>#N/A</v>
          </cell>
          <cell r="S48" t="e">
            <v>#N/A</v>
          </cell>
          <cell r="T48" t="e">
            <v>#N/A</v>
          </cell>
          <cell r="U48" t="e">
            <v>#N/A</v>
          </cell>
          <cell r="V48" t="e">
            <v>#N/A</v>
          </cell>
          <cell r="W48" t="e">
            <v>#N/A</v>
          </cell>
        </row>
        <row r="49">
          <cell r="E49" t="str">
            <v>C11</v>
          </cell>
          <cell r="F49" t="str">
            <v>Liquidity support for start-ups and SMEs</v>
          </cell>
          <cell r="G49" t="str">
            <v>Support for forestry (climate conditions - A&amp;R)</v>
          </cell>
          <cell r="H49" t="str">
            <v>Consumer Staples</v>
          </cell>
          <cell r="I49">
            <v>1</v>
          </cell>
          <cell r="J49" t="str">
            <v>The forestry sector is expected to face adverse climate change impacts, including pest and disease outbreaks, changes in the incidence and intensity of extreme weather events, and changes in the viability of tree species in specific geographies (Schoene and Bernier, 2012; Keenan, 2015). Liquidity support for forestry with climate adaptation and resilience conditions may include, for example, the provision of credit to forest owners with requirements that they develop adaptation and resilience plans. These policies are therefore expected to have positive impacts on direct (1) climate change adaptation and resilience.</v>
          </cell>
          <cell r="K49">
            <v>1</v>
          </cell>
          <cell r="L49" t="str">
            <v>The forestry sector is expected to face adverse climate change impacts, including pest and disease outbreaks, changes in the incidence and intensity of extreme weather events, and changes in the viability of tree species in specific geographies (Schoene and Bernier, 2012; Keenan, 2015). Liquidity support for forestry with climate adaptation and resilience conditions may include, for example, the provision of credit to forest owners with requirements that they develop adaptation and resilience plans. These policies are therefore expected to have positive impacts on indirect (1) climate change adaptation and resilience.</v>
          </cell>
          <cell r="M49" t="e">
            <v>#N/A</v>
          </cell>
          <cell r="N49">
            <v>0</v>
          </cell>
          <cell r="O49">
            <v>0</v>
          </cell>
          <cell r="P49">
            <v>1</v>
          </cell>
          <cell r="Q49" t="e">
            <v>#N/A</v>
          </cell>
          <cell r="R49" t="e">
            <v>#N/A</v>
          </cell>
          <cell r="S49" t="e">
            <v>#N/A</v>
          </cell>
          <cell r="T49" t="e">
            <v>#N/A</v>
          </cell>
          <cell r="U49" t="e">
            <v>#N/A</v>
          </cell>
          <cell r="V49" t="e">
            <v>#N/A</v>
          </cell>
          <cell r="W49" t="e">
            <v>#N/A</v>
          </cell>
        </row>
        <row r="50">
          <cell r="E50" t="str">
            <v>C12</v>
          </cell>
          <cell r="F50" t="str">
            <v>Liquidity support for start-ups and SMEs</v>
          </cell>
          <cell r="G50" t="str">
            <v>Support for forestry (climate conditions - unclassified/mixed)</v>
          </cell>
          <cell r="H50" t="str">
            <v>Consumer Staples</v>
          </cell>
          <cell r="I50">
            <v>0</v>
          </cell>
          <cell r="J50" t="str">
            <v>These policies do not explicitly target efforts to adapt to current or expected climate effects, therefore they are scored as neutral (0) for direct climate change adaptation and resilience.</v>
          </cell>
          <cell r="K50">
            <v>0</v>
          </cell>
          <cell r="L50" t="str">
            <v xml:space="preserve">Liquidity support for forestry with climate change conditions (mixed or unspecified mitigation and/or adaptation and resilience)  may include, for example, the provision of credit to forest owners investing in 'sustainable forest management' practices. While some policies may have adaptation and resilience co-benefits, if adaptation is not an explicit goal of the program, there is a risk of long-term maladaptation due to the long lifespans of trees. However, these policies are oriented towards short-term liquidity support. We therefore expect little overall impact (0) on climate change adaptation and resilience. </v>
          </cell>
          <cell r="M50" t="e">
            <v>#N/A</v>
          </cell>
          <cell r="N50">
            <v>0</v>
          </cell>
          <cell r="O50">
            <v>0</v>
          </cell>
          <cell r="P50">
            <v>1</v>
          </cell>
          <cell r="Q50" t="e">
            <v>#N/A</v>
          </cell>
          <cell r="R50" t="e">
            <v>#N/A</v>
          </cell>
          <cell r="S50" t="e">
            <v>#N/A</v>
          </cell>
          <cell r="T50" t="e">
            <v>#N/A</v>
          </cell>
          <cell r="U50" t="e">
            <v>#N/A</v>
          </cell>
          <cell r="V50" t="e">
            <v>#N/A</v>
          </cell>
          <cell r="W50" t="e">
            <v>#N/A</v>
          </cell>
        </row>
        <row r="51">
          <cell r="E51" t="str">
            <v>C13</v>
          </cell>
          <cell r="F51" t="str">
            <v>Liquidity support for start-ups and SMEs</v>
          </cell>
          <cell r="G51" t="str">
            <v>Support for energy (no climate conditions)</v>
          </cell>
          <cell r="H51" t="str">
            <v>Energy</v>
          </cell>
          <cell r="I51">
            <v>0</v>
          </cell>
          <cell r="J51" t="str">
            <v>These policies do not explicitly target efforts to adapt to current or expected climate effects, therefore they are scored as neutral (0) for direct climate change adaptation and resilience.</v>
          </cell>
          <cell r="K51">
            <v>0</v>
          </cell>
          <cell r="L51" t="str">
            <v>Short-term liquidity support without green conditions enables energy companies to continue acting in a business-as-usual manner. In the long-term, business-as-usual actions will reduce the adaptive capacity and resilience of energy companies since they will become more vulnerable to climate change (IEA &amp; OECD, 2015; OECD, 2018). However, since liquidity support policies are short-term, we expect them to have a neutral (0) long-term impact on indirect adaptation and resilience.</v>
          </cell>
          <cell r="M51" t="e">
            <v>#N/A</v>
          </cell>
          <cell r="N51">
            <v>0</v>
          </cell>
          <cell r="O51">
            <v>-2</v>
          </cell>
          <cell r="P51">
            <v>0</v>
          </cell>
          <cell r="Q51">
            <v>-0.4</v>
          </cell>
          <cell r="R51">
            <v>0</v>
          </cell>
          <cell r="S51">
            <v>0</v>
          </cell>
          <cell r="T51">
            <v>0</v>
          </cell>
          <cell r="U51">
            <v>0</v>
          </cell>
          <cell r="V51">
            <v>0</v>
          </cell>
          <cell r="W51" t="str">
            <v>Energy and water</v>
          </cell>
        </row>
        <row r="52">
          <cell r="E52" t="str">
            <v>C14</v>
          </cell>
          <cell r="F52" t="str">
            <v>Liquidity support for start-ups and SMEs</v>
          </cell>
          <cell r="G52" t="str">
            <v>Support for energy (climate conditions - mitigation)</v>
          </cell>
          <cell r="H52" t="str">
            <v>Energy</v>
          </cell>
          <cell r="I52">
            <v>0</v>
          </cell>
          <cell r="J52" t="str">
            <v>These policies do not explicitly target efforts to adapt to current or expected climate effects, therefore they are scored as neutral (0) for direct climate change adaptation and resilience.</v>
          </cell>
          <cell r="K52">
            <v>0</v>
          </cell>
          <cell r="L52" t="str">
            <v>Liquidity support for the energy sector with conditions related to climate change mitigation may include extending liquidity to clean energy companies or requiring investment in energy transition (BNDES, 2020; National Development and Reform Commission, 2021). These policies may help to diversify energy systems and increase resilience to shocks, particularly related to fossil fuels; however, some policies may have neutral or negative impacts on adaptation and resilience (IEA, 2022; Pagliaro, 2019). These policies are therefore expected to have a neutral (0) impact on indirect climate change adaptation and resilience.</v>
          </cell>
          <cell r="M52" t="e">
            <v>#N/A</v>
          </cell>
          <cell r="N52">
            <v>0</v>
          </cell>
          <cell r="O52">
            <v>-2</v>
          </cell>
          <cell r="P52">
            <v>1</v>
          </cell>
          <cell r="Q52" t="e">
            <v>#N/A</v>
          </cell>
          <cell r="R52" t="e">
            <v>#N/A</v>
          </cell>
          <cell r="S52" t="e">
            <v>#N/A</v>
          </cell>
          <cell r="T52" t="e">
            <v>#N/A</v>
          </cell>
          <cell r="U52" t="e">
            <v>#N/A</v>
          </cell>
          <cell r="V52" t="e">
            <v>#N/A</v>
          </cell>
          <cell r="W52" t="e">
            <v>#N/A</v>
          </cell>
        </row>
        <row r="53">
          <cell r="E53" t="str">
            <v>C15</v>
          </cell>
          <cell r="F53" t="str">
            <v>Liquidity support for start-ups and SMEs</v>
          </cell>
          <cell r="G53" t="str">
            <v>Support for energy (climate conditions - A&amp;R)</v>
          </cell>
          <cell r="H53" t="str">
            <v>Energy</v>
          </cell>
          <cell r="I53">
            <v>1</v>
          </cell>
          <cell r="J53" t="str">
            <v>Climate change is expected to have detrimental impacts on the energy sector, particularly through increased incidence and strength of extreme weather events and rising sea levels, which threaten physical generation, transmission and distribution facilities (IEA &amp; OECD, 2015; OECD, 2018). Liquidity support for the energy sector with conditions related to climate change adaptation and resilience may include requiring the development of climate change risk assessment and adaptation plans or undertaking specific adaptation actions. Specific actions may include management and technical measures, such as vegetation management, load forecasting, and improved early warning systems, or technological and structural measures (IEA &amp; OECD, 2015). These policies are expected to have a positive (1) impact on direct climate change adaptation and resilience.</v>
          </cell>
          <cell r="K53">
            <v>1</v>
          </cell>
          <cell r="L53" t="str">
            <v>Climate change is expected to have detrimental impacts on the energy sector, particularly through increased incidence and strength of extreme weather events and rising sea levels, which threaten physical generation, transmission and distribution facilities (IEA &amp; OECD, 2015; OECD, 2018). Access to energy is a crucial determinant of development and of adaptive capacity (Maller and Strengers, 2011; Scott et al., 2015). Policies that enhance the resilience of the energy sector thus have a positive (1) indirect impact on adaptation and resilience by enhancing adaptive capacity of individuals and systems.</v>
          </cell>
          <cell r="M53" t="e">
            <v>#N/A</v>
          </cell>
          <cell r="N53">
            <v>0</v>
          </cell>
          <cell r="O53">
            <v>-2</v>
          </cell>
          <cell r="P53">
            <v>0</v>
          </cell>
          <cell r="Q53" t="e">
            <v>#N/A</v>
          </cell>
          <cell r="R53" t="e">
            <v>#N/A</v>
          </cell>
          <cell r="S53" t="e">
            <v>#N/A</v>
          </cell>
          <cell r="T53" t="e">
            <v>#N/A</v>
          </cell>
          <cell r="U53" t="e">
            <v>#N/A</v>
          </cell>
          <cell r="V53" t="e">
            <v>#N/A</v>
          </cell>
          <cell r="W53" t="e">
            <v>#N/A</v>
          </cell>
        </row>
        <row r="54">
          <cell r="E54" t="str">
            <v>C16</v>
          </cell>
          <cell r="F54" t="str">
            <v>Liquidity support for start-ups and SMEs</v>
          </cell>
          <cell r="G54" t="str">
            <v>Support for energy (climate conditions - unclassified/mixed)</v>
          </cell>
          <cell r="H54" t="str">
            <v>Energy</v>
          </cell>
          <cell r="I54">
            <v>0</v>
          </cell>
          <cell r="J54" t="str">
            <v>These policies do not explicitly target efforts to adapt to current or expected climate effects, therefore they are scored as neutral (0) for direct climate change adaptation and resilience.</v>
          </cell>
          <cell r="K54">
            <v>0</v>
          </cell>
          <cell r="L54" t="str">
            <v>Liquidity support for the energy sector with unclassified/mixed climate conditions may include extending liquidity to clean energy companies or requiring investment in energy transition (BNDES, 2020; National Development and Reform Commission, 2021). These policies may help to diversify energy systems and increase resilience to shocks, particularly related to fossil fuels; however, some policies may have neutral or negative impacts on adaptation and resilience (IEA, 2022; Pagliaro, 2019). These policies are therefore expected to have a neutral (0) impact on indirect climate change adaptation and resilience.</v>
          </cell>
          <cell r="M54" t="e">
            <v>#N/A</v>
          </cell>
          <cell r="N54">
            <v>0</v>
          </cell>
          <cell r="O54">
            <v>-2</v>
          </cell>
          <cell r="P54">
            <v>1</v>
          </cell>
          <cell r="Q54" t="e">
            <v>#N/A</v>
          </cell>
          <cell r="R54" t="e">
            <v>#N/A</v>
          </cell>
          <cell r="S54" t="e">
            <v>#N/A</v>
          </cell>
          <cell r="T54" t="e">
            <v>#N/A</v>
          </cell>
          <cell r="U54" t="e">
            <v>#N/A</v>
          </cell>
          <cell r="V54" t="e">
            <v>#N/A</v>
          </cell>
          <cell r="W54" t="e">
            <v>#N/A</v>
          </cell>
        </row>
        <row r="55">
          <cell r="E55" t="str">
            <v>C17</v>
          </cell>
          <cell r="F55" t="str">
            <v>Liquidity support for start-ups and SMEs</v>
          </cell>
          <cell r="G55" t="str">
            <v>Support for holiday and leisure (no climate conditions)</v>
          </cell>
          <cell r="H55" t="str">
            <v>Consumer Discretionary</v>
          </cell>
          <cell r="I55">
            <v>0</v>
          </cell>
          <cell r="J55" t="str">
            <v>These policies do not explicitly target efforts to adapt to current or expected climate effects, therefore they are scored as neutral (0) for direct climate change adaptation and resilience.</v>
          </cell>
          <cell r="K55">
            <v>0</v>
          </cell>
          <cell r="L55" t="str">
            <v>Without substantial investments in adaptation and resilience, climate change is expected to have adverse indirect impacts on the holiday and leisure sector (Dogru et al., 2019). These policies provide short-term liquidity support to business-as-usual holiday and leisure businesses, with no green conditions. These policies are therefore expected to have a neutral (0) impact on indirect climate change adaptation and resilience.</v>
          </cell>
          <cell r="M55" t="e">
            <v>#N/A</v>
          </cell>
          <cell r="N55">
            <v>0</v>
          </cell>
          <cell r="O55">
            <v>-1</v>
          </cell>
          <cell r="P55">
            <v>0</v>
          </cell>
          <cell r="Q55">
            <v>-0.2</v>
          </cell>
          <cell r="R55">
            <v>0</v>
          </cell>
          <cell r="S55">
            <v>0</v>
          </cell>
          <cell r="T55">
            <v>0</v>
          </cell>
          <cell r="U55">
            <v>0</v>
          </cell>
          <cell r="V55">
            <v>0</v>
          </cell>
          <cell r="W55" t="str">
            <v>Consumer (including agriculture and tourism)</v>
          </cell>
        </row>
        <row r="56">
          <cell r="E56" t="str">
            <v>C18</v>
          </cell>
          <cell r="F56" t="str">
            <v>Liquidity support for start-ups and SMEs</v>
          </cell>
          <cell r="G56" t="str">
            <v>Support for holiday and leisure (climate conditions - mitigation)</v>
          </cell>
          <cell r="H56" t="str">
            <v>Consumer Discretionary</v>
          </cell>
          <cell r="I56">
            <v>0</v>
          </cell>
          <cell r="J56" t="str">
            <v>These policies do not explicitly target efforts to adapt to current or expected climate effects, therefore they are scored as neutral (0) for direct climate change adaptation and resilience.</v>
          </cell>
          <cell r="K56">
            <v>0</v>
          </cell>
          <cell r="L56" t="str">
            <v>Liquidity support for the holiday and leisure sector with conditions related to climate change mitigation may include requirements for energy efficiency or encouraging new low-carbon investments. There is little evidence to suggest that these policies could have meaningful adaptation and resilience benefits. These policies are expected to have a neutral (0) impact on indirect climate change adaptation and resilience.</v>
          </cell>
          <cell r="M56" t="e">
            <v>#N/A</v>
          </cell>
          <cell r="N56">
            <v>0</v>
          </cell>
          <cell r="O56">
            <v>-1</v>
          </cell>
          <cell r="P56">
            <v>1</v>
          </cell>
          <cell r="Q56" t="e">
            <v>#N/A</v>
          </cell>
          <cell r="R56" t="e">
            <v>#N/A</v>
          </cell>
          <cell r="S56" t="e">
            <v>#N/A</v>
          </cell>
          <cell r="T56" t="e">
            <v>#N/A</v>
          </cell>
          <cell r="U56" t="e">
            <v>#N/A</v>
          </cell>
          <cell r="V56" t="e">
            <v>#N/A</v>
          </cell>
          <cell r="W56" t="e">
            <v>#N/A</v>
          </cell>
        </row>
        <row r="57">
          <cell r="E57" t="str">
            <v>C19</v>
          </cell>
          <cell r="F57" t="str">
            <v>Liquidity support for start-ups and SMEs</v>
          </cell>
          <cell r="G57" t="str">
            <v>Support for holiday and leisure (climate conditions - A&amp;R)</v>
          </cell>
          <cell r="H57" t="str">
            <v>Consumer Discretionary</v>
          </cell>
          <cell r="I57">
            <v>1</v>
          </cell>
          <cell r="J57" t="str">
            <v>Without substantial investments in adaptation and resilience, climate change is expected to have direct, physical impacts on the holiday and leisure sector (Dogru et al., 2019). Liquidity support for the sector with conditions related to climate change adaptation and resilience may include requiring the development of climate change risk assessment and adaptation plans or undertaking specific adaptation actions, such as preventing beach erosion and setbacks of tourist infrastructure (Scott, D. et al., 2012). These policies are therefore expected to have positive (1) impacts on direct climate change adaptation and resilience.</v>
          </cell>
          <cell r="K57">
            <v>1</v>
          </cell>
          <cell r="L57" t="str">
            <v>Climate change will have adverse effects on tourism, such as climatological changes that shift tourist geography, as well as adverse socioeconomic impacts on businesses and individuals working in the sector (Dogru et al., 2019; Scott, D. et al., 2012). Liquidity support for the sector with conditions related to climate change adaptation and resilience may include requiring the development of climate change risk assessment and adaptation plans or undertaking specific adaptation actions, such as investing in resilience-related green jobs (Scott, D. et al., 2012). These policies are therefore expected to have positive (1) impacts on indirect climate change adaptation and resilience.</v>
          </cell>
          <cell r="M57" t="e">
            <v>#N/A</v>
          </cell>
          <cell r="N57">
            <v>0</v>
          </cell>
          <cell r="O57">
            <v>-1</v>
          </cell>
          <cell r="P57">
            <v>1</v>
          </cell>
          <cell r="Q57" t="e">
            <v>#N/A</v>
          </cell>
          <cell r="R57" t="e">
            <v>#N/A</v>
          </cell>
          <cell r="S57" t="e">
            <v>#N/A</v>
          </cell>
          <cell r="T57" t="e">
            <v>#N/A</v>
          </cell>
          <cell r="U57" t="e">
            <v>#N/A</v>
          </cell>
          <cell r="V57" t="e">
            <v>#N/A</v>
          </cell>
          <cell r="W57" t="e">
            <v>#N/A</v>
          </cell>
        </row>
        <row r="58">
          <cell r="E58" t="str">
            <v>C20</v>
          </cell>
          <cell r="F58" t="str">
            <v>Liquidity support for start-ups and SMEs</v>
          </cell>
          <cell r="G58" t="str">
            <v>Support for holiday and leisure (climate conditions - unclassified/mixed)</v>
          </cell>
          <cell r="H58" t="str">
            <v>Consumer Discretionary</v>
          </cell>
          <cell r="I58">
            <v>0</v>
          </cell>
          <cell r="J58" t="str">
            <v>These policies do not explicitly target efforts to adapt to current or expected climate effects, therefore they are scored as neutral (0) for direct climate change adaptation and resilience.</v>
          </cell>
          <cell r="K58">
            <v>0</v>
          </cell>
          <cell r="L58" t="str">
            <v>Liquidity support for the holiday and leisure sector with unclassified/mixed climate conditions may include requirements for energy efficiency or encouraging new low-carbon investments. There is little evidence to suggest that these policies could have meaningful adaptation and resilience benefits. Some unclassified/mixed policies may include adaptation and resilience benefits, but on balance, we expect that these policies with have neutral (0) impacts on indirect climate change adaptation and resilience.</v>
          </cell>
          <cell r="M58" t="e">
            <v>#N/A</v>
          </cell>
          <cell r="N58">
            <v>0</v>
          </cell>
          <cell r="O58">
            <v>-1</v>
          </cell>
          <cell r="P58">
            <v>0</v>
          </cell>
          <cell r="Q58" t="e">
            <v>#N/A</v>
          </cell>
          <cell r="R58" t="e">
            <v>#N/A</v>
          </cell>
          <cell r="S58" t="e">
            <v>#N/A</v>
          </cell>
          <cell r="T58" t="e">
            <v>#N/A</v>
          </cell>
          <cell r="U58" t="e">
            <v>#N/A</v>
          </cell>
          <cell r="V58" t="e">
            <v>#N/A</v>
          </cell>
          <cell r="W58" t="e">
            <v>#N/A</v>
          </cell>
        </row>
        <row r="59">
          <cell r="E59" t="str">
            <v>C21</v>
          </cell>
          <cell r="F59" t="str">
            <v>Liquidity support for start-ups and SMEs</v>
          </cell>
          <cell r="G59" t="str">
            <v>Support for retail (no climate conditions)</v>
          </cell>
          <cell r="H59" t="str">
            <v>Consumer Discretionary</v>
          </cell>
          <cell r="I59">
            <v>0</v>
          </cell>
          <cell r="J59" t="str">
            <v>These policies do not explicitly target efforts to adapt to current or expected climate effects, therefore they are scored as neutral (0) for direct climate change adaptation and resilience.</v>
          </cell>
          <cell r="K59">
            <v>0</v>
          </cell>
          <cell r="L59" t="str">
            <v>There is little evidence to suggest that investment in short-term liquidity support for retail businesses with no green conditions will have substantial indirect impacts for adaptation and resilience, particularly given that this support is intended to maintain business-as-usual trajectories. These policies are therefore expected to have a neutral (0) impact on indirect adaptation and resilience.</v>
          </cell>
          <cell r="M59" t="e">
            <v>#N/A</v>
          </cell>
          <cell r="N59">
            <v>0</v>
          </cell>
          <cell r="O59">
            <v>-1</v>
          </cell>
          <cell r="P59">
            <v>0</v>
          </cell>
          <cell r="Q59">
            <v>-0.2</v>
          </cell>
          <cell r="R59">
            <v>0</v>
          </cell>
          <cell r="S59">
            <v>0</v>
          </cell>
          <cell r="T59">
            <v>0</v>
          </cell>
          <cell r="U59">
            <v>0</v>
          </cell>
          <cell r="V59">
            <v>0</v>
          </cell>
          <cell r="W59" t="str">
            <v>Consumer (including agriculture and tourism)</v>
          </cell>
        </row>
        <row r="60">
          <cell r="E60" t="str">
            <v>C22</v>
          </cell>
          <cell r="F60" t="str">
            <v>Liquidity support for start-ups and SMEs</v>
          </cell>
          <cell r="G60" t="str">
            <v>Support for retail (climate conditions - mitigation)</v>
          </cell>
          <cell r="H60" t="str">
            <v>Consumer Discretionary</v>
          </cell>
          <cell r="I60">
            <v>0</v>
          </cell>
          <cell r="J60" t="str">
            <v>Liquidity support for the retail sector with conditions related to climate change mitigation may include requirements for energy efficiency or encouraging new low-carbon investments. These policies do not explicitly target efforts to adapt to current or expected climate effects. Moreover, they are short-term investments and thus are not expected to instigate longer-term changes for climate change adaptation and resilience. These policies are therefore expected to have a neutral (0) impact on direct climate change adaptation and resilience.</v>
          </cell>
          <cell r="K60">
            <v>0</v>
          </cell>
          <cell r="L60" t="str">
            <v>Liquidity support for the retail sector with conditions related to climate change mitigation may include requirements for energy efficiency or encouraging new low-carbon investments. There is little evidence to suggest that these policies could have meaningful adaptation and resilience benefits. These policies are expected to have a neutral (0) impact on indirect climate change adaptation and resilience.</v>
          </cell>
          <cell r="M60" t="e">
            <v>#N/A</v>
          </cell>
          <cell r="N60">
            <v>0</v>
          </cell>
          <cell r="O60">
            <v>-1</v>
          </cell>
          <cell r="P60">
            <v>1</v>
          </cell>
          <cell r="Q60" t="e">
            <v>#N/A</v>
          </cell>
          <cell r="R60" t="e">
            <v>#N/A</v>
          </cell>
          <cell r="S60" t="e">
            <v>#N/A</v>
          </cell>
          <cell r="T60" t="e">
            <v>#N/A</v>
          </cell>
          <cell r="U60" t="e">
            <v>#N/A</v>
          </cell>
          <cell r="V60" t="e">
            <v>#N/A</v>
          </cell>
          <cell r="W60" t="e">
            <v>#N/A</v>
          </cell>
        </row>
        <row r="61">
          <cell r="E61" t="str">
            <v>C23</v>
          </cell>
          <cell r="F61" t="str">
            <v>Liquidity support for start-ups and SMEs</v>
          </cell>
          <cell r="G61" t="str">
            <v>Support for retail (climate conditions - A&amp;R)</v>
          </cell>
          <cell r="H61" t="str">
            <v>Consumer Discretionary</v>
          </cell>
          <cell r="I61">
            <v>1</v>
          </cell>
          <cell r="J61" t="str">
            <v>Without substantial investments in adaptation and resilience, climate change is expected to have adverse impacts on the retail sector, including disruption to physical infrastructure and supply chains, as well as shifting consumer purchasing behaviour (British Retail Consortium, 2020; Tran, 2022). Liquidity support for the retail sector with conditions related to climate change adaptation and resilience may include requiring the development of climate change risk assessment and adaptation plans or undertaking specific adaptation actions, such as enhancing building resilience. These policies are therefore expected to have positive (1) impacts on direct climate change adaptation and resilience.</v>
          </cell>
          <cell r="K61">
            <v>1</v>
          </cell>
          <cell r="L61" t="str">
            <v>Without substantial investments in adaptation and resilience, climate change is expected to have adverse impacts on the retail sector, including disruption to physical infrastructure and supply chains, as well as shifting consumer purchasing behaviour (British Retail Consortium, 2020; Tran, 2022). Liquidity support for the retail sector with conditions related to climate change adaptation and resilience may include requiring the development of climate change risk assessment and adaptation plans or undertaking specific adaptation actions, such as reducing supply chain vulnerability. These policies are therefore expected to have positive (1) impacts on indirect climate change adaptation and resilience.</v>
          </cell>
          <cell r="M61" t="e">
            <v>#N/A</v>
          </cell>
          <cell r="N61">
            <v>0</v>
          </cell>
          <cell r="O61">
            <v>-1</v>
          </cell>
          <cell r="P61">
            <v>0</v>
          </cell>
          <cell r="Q61" t="e">
            <v>#N/A</v>
          </cell>
          <cell r="R61" t="e">
            <v>#N/A</v>
          </cell>
          <cell r="S61" t="e">
            <v>#N/A</v>
          </cell>
          <cell r="T61" t="e">
            <v>#N/A</v>
          </cell>
          <cell r="U61" t="e">
            <v>#N/A</v>
          </cell>
          <cell r="V61" t="e">
            <v>#N/A</v>
          </cell>
          <cell r="W61" t="e">
            <v>#N/A</v>
          </cell>
        </row>
        <row r="62">
          <cell r="E62" t="str">
            <v>C24</v>
          </cell>
          <cell r="F62" t="str">
            <v>Liquidity support for start-ups and SMEs</v>
          </cell>
          <cell r="G62" t="str">
            <v>Support for retail (climate conditions - unclassified/mixed)</v>
          </cell>
          <cell r="H62" t="str">
            <v>Consumer Discretionary</v>
          </cell>
          <cell r="I62">
            <v>0</v>
          </cell>
          <cell r="J62" t="str">
            <v>These policies do not explicitly target efforts to adapt to current or expected climate effects, therefore they are scored as neutral (0) for direct climate change adaptation and resilience.</v>
          </cell>
          <cell r="K62">
            <v>0</v>
          </cell>
          <cell r="L62" t="str">
            <v>Liquidity support for the retail sector with unclassified/mixed climate conditions may include requirements for energy efficiency or encouraging new low-carbon investments. There is little evidence to suggest that these policies could have meaningful adaptation and resilience benefits. Some unclassified/mixed policies may include adaptation and resilience benefits, but on balance, we expect that these policies with have neutral (0) impacts on indirect climate change adaptation and resilience.</v>
          </cell>
          <cell r="M62" t="e">
            <v>#N/A</v>
          </cell>
          <cell r="N62">
            <v>0</v>
          </cell>
          <cell r="O62">
            <v>-1</v>
          </cell>
          <cell r="P62">
            <v>1</v>
          </cell>
          <cell r="Q62" t="e">
            <v>#N/A</v>
          </cell>
          <cell r="R62" t="e">
            <v>#N/A</v>
          </cell>
          <cell r="S62" t="e">
            <v>#N/A</v>
          </cell>
          <cell r="T62" t="e">
            <v>#N/A</v>
          </cell>
          <cell r="U62" t="e">
            <v>#N/A</v>
          </cell>
          <cell r="V62" t="e">
            <v>#N/A</v>
          </cell>
          <cell r="W62" t="e">
            <v>#N/A</v>
          </cell>
        </row>
        <row r="63">
          <cell r="E63" t="str">
            <v>C25</v>
          </cell>
          <cell r="F63" t="str">
            <v>Liquidity support for start-ups and SMEs</v>
          </cell>
          <cell r="G63" t="str">
            <v>Support for specified other industry (no climate conditions)</v>
          </cell>
          <cell r="H63" t="str">
            <v>Industrials</v>
          </cell>
          <cell r="I63">
            <v>0</v>
          </cell>
          <cell r="J63" t="str">
            <v>These policies do not explicitly target efforts to adapt to current or expected climate effects, therefore they are scored as neutral (0) for direct climate change adaptation and resilience.</v>
          </cell>
          <cell r="K63">
            <v>0</v>
          </cell>
          <cell r="L63" t="str">
            <v>There is little evidence to suggest that investment in short-term liquidity support for other industries with no green conditions will have substantial indirect impacts for adaptation and resilience, particularly given that this support is intended to maintain business-as-usual trajectories. These policies are therefore expected to have a neutral (0) impact on indirect adaptation and resilience.</v>
          </cell>
          <cell r="M63" t="e">
            <v>#N/A</v>
          </cell>
          <cell r="N63">
            <v>0</v>
          </cell>
          <cell r="O63">
            <v>-1</v>
          </cell>
          <cell r="P63">
            <v>0</v>
          </cell>
          <cell r="Q63">
            <v>-0.2</v>
          </cell>
          <cell r="R63">
            <v>0</v>
          </cell>
          <cell r="S63">
            <v>0</v>
          </cell>
          <cell r="T63">
            <v>0</v>
          </cell>
          <cell r="U63">
            <v>0</v>
          </cell>
          <cell r="V63">
            <v>0</v>
          </cell>
          <cell r="W63" t="str">
            <v>Other sector</v>
          </cell>
        </row>
        <row r="64">
          <cell r="E64" t="str">
            <v>C26</v>
          </cell>
          <cell r="F64" t="str">
            <v>Liquidity support for start-ups and SMEs</v>
          </cell>
          <cell r="G64" t="str">
            <v>Support for specified other industry (climate conditions - mitigation)</v>
          </cell>
          <cell r="H64" t="str">
            <v>Industrials</v>
          </cell>
          <cell r="I64">
            <v>0</v>
          </cell>
          <cell r="J64" t="str">
            <v>These policies do not explicitly target efforts to adapt to current or expected climate effects, therefore they are scored as neutral (0) for direct climate change adaptation and resilience.</v>
          </cell>
          <cell r="K64">
            <v>0</v>
          </cell>
          <cell r="L64" t="str">
            <v>Liquidity support for other industries with conditions related to climate change mitigation may include requirements for energy efficiency or encouraging new low-carbon investments. There is little evidence to suggest that these policies could have meaningful adaptation and resilience benefits. These policies are therefore expected to have a neutral (0) impact on indirect climate change adaptation and resilience.</v>
          </cell>
          <cell r="M64" t="e">
            <v>#N/A</v>
          </cell>
          <cell r="N64">
            <v>0</v>
          </cell>
          <cell r="O64">
            <v>-1</v>
          </cell>
          <cell r="P64">
            <v>1</v>
          </cell>
          <cell r="Q64" t="e">
            <v>#N/A</v>
          </cell>
          <cell r="R64" t="e">
            <v>#N/A</v>
          </cell>
          <cell r="S64" t="e">
            <v>#N/A</v>
          </cell>
          <cell r="T64" t="e">
            <v>#N/A</v>
          </cell>
          <cell r="U64" t="e">
            <v>#N/A</v>
          </cell>
          <cell r="V64" t="e">
            <v>#N/A</v>
          </cell>
          <cell r="W64" t="e">
            <v>#N/A</v>
          </cell>
        </row>
        <row r="65">
          <cell r="E65" t="str">
            <v>C27</v>
          </cell>
          <cell r="F65" t="str">
            <v>Liquidity support for start-ups and SMEs</v>
          </cell>
          <cell r="G65" t="str">
            <v>Support for specified other industry (climate conditions - A&amp;R)</v>
          </cell>
          <cell r="H65" t="str">
            <v>Industrials</v>
          </cell>
          <cell r="I65">
            <v>1</v>
          </cell>
          <cell r="J65" t="str">
            <v>Liquidity support for other industries with conditions related to climate change adaptation and resilience may include requiring the development of climate change risk assessment and adaptation plans or undertaking specific adaptation actions. These policies are therefore expected to have positive (1) impacts on direct climate change adaptation and resilience.</v>
          </cell>
          <cell r="K65">
            <v>1</v>
          </cell>
          <cell r="L65" t="str">
            <v>Liquidity support for other industries with conditions related to climate change adaptation and resilience may include requiring the development of climate change risk assessment and adaptation plans or undertaking specific adaptation actions. These policies are therefore expected to have positive (1) impacts on indirect climate change adaptation and resilience.</v>
          </cell>
          <cell r="M65" t="e">
            <v>#N/A</v>
          </cell>
          <cell r="N65">
            <v>0</v>
          </cell>
          <cell r="O65">
            <v>-1</v>
          </cell>
          <cell r="P65">
            <v>0</v>
          </cell>
          <cell r="Q65" t="e">
            <v>#N/A</v>
          </cell>
          <cell r="R65" t="e">
            <v>#N/A</v>
          </cell>
          <cell r="S65" t="e">
            <v>#N/A</v>
          </cell>
          <cell r="T65" t="e">
            <v>#N/A</v>
          </cell>
          <cell r="U65" t="e">
            <v>#N/A</v>
          </cell>
          <cell r="V65" t="e">
            <v>#N/A</v>
          </cell>
          <cell r="W65" t="e">
            <v>#N/A</v>
          </cell>
        </row>
        <row r="66">
          <cell r="E66" t="str">
            <v>C28</v>
          </cell>
          <cell r="F66" t="str">
            <v>Liquidity support for start-ups and SMEs</v>
          </cell>
          <cell r="G66" t="str">
            <v>Support for specified other industry (climate conditions - unspecified/mixed)</v>
          </cell>
          <cell r="H66" t="str">
            <v>Industrials</v>
          </cell>
          <cell r="I66">
            <v>0</v>
          </cell>
          <cell r="J66" t="str">
            <v>These policies do not explicitly target efforts to adapt to current or expected climate effects, therefore they are scored as neutral (0) for direct climate change adaptation and resilience.</v>
          </cell>
          <cell r="K66">
            <v>0</v>
          </cell>
          <cell r="L66" t="str">
            <v>Liquidity support for other industries with unclassified/mixed climate conditions may include requirements for energy efficiency or encouraging new low-carbon investments. There is little evidence to suggest that these policies could have meaningful adaptation and resilience benefits. Some unclassified/mixed policies may include adaptation and resilience benefits, but on balance, we expect that these policies with have neutral (0) impacts on indirect climate change adaptation and resilience.</v>
          </cell>
          <cell r="M66" t="e">
            <v>#N/A</v>
          </cell>
          <cell r="N66">
            <v>0</v>
          </cell>
          <cell r="O66">
            <v>-1</v>
          </cell>
          <cell r="P66">
            <v>1</v>
          </cell>
          <cell r="Q66" t="e">
            <v>#N/A</v>
          </cell>
          <cell r="R66" t="e">
            <v>#N/A</v>
          </cell>
          <cell r="S66" t="e">
            <v>#N/A</v>
          </cell>
          <cell r="T66" t="e">
            <v>#N/A</v>
          </cell>
          <cell r="U66" t="e">
            <v>#N/A</v>
          </cell>
          <cell r="V66" t="e">
            <v>#N/A</v>
          </cell>
          <cell r="W66" t="e">
            <v>#N/A</v>
          </cell>
        </row>
        <row r="67">
          <cell r="E67" t="str">
            <v>C29</v>
          </cell>
          <cell r="F67" t="str">
            <v>Liquidity support for start-ups and SMEs</v>
          </cell>
          <cell r="G67" t="str">
            <v>Support for unspecified industry</v>
          </cell>
          <cell r="H67" t="str">
            <v>Industrials</v>
          </cell>
          <cell r="I67">
            <v>0</v>
          </cell>
          <cell r="J67"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67">
            <v>0</v>
          </cell>
          <cell r="L67" t="str">
            <v>There is little evidence to suggest that investment in short-term liquidity support for unspecified industries will have substantial indirect impacts for adaptation and resilience, particularly given that this support is intended to be short-term and to maintain business-as-usual trajectories. These policies are therefore expected to have a neutral (0) impact on indirect adaptation and resilience.</v>
          </cell>
          <cell r="M67" t="e">
            <v>#N/A</v>
          </cell>
          <cell r="N67">
            <v>0</v>
          </cell>
          <cell r="O67">
            <v>-1</v>
          </cell>
          <cell r="P67">
            <v>0</v>
          </cell>
          <cell r="Q67">
            <v>-0.2</v>
          </cell>
          <cell r="R67">
            <v>0</v>
          </cell>
          <cell r="S67">
            <v>0</v>
          </cell>
          <cell r="T67">
            <v>0</v>
          </cell>
          <cell r="U67">
            <v>0</v>
          </cell>
          <cell r="V67">
            <v>0</v>
          </cell>
          <cell r="W67" t="str">
            <v>Untargeted</v>
          </cell>
        </row>
        <row r="68">
          <cell r="E68" t="str">
            <v>CIndiscriminate</v>
          </cell>
          <cell r="F68" t="str">
            <v>Liquidity support for start-ups and SMEs</v>
          </cell>
          <cell r="G68" t="str">
            <v>CIndiscriminate</v>
          </cell>
          <cell r="H68" t="str">
            <v>Industrials</v>
          </cell>
          <cell r="I68">
            <v>0</v>
          </cell>
          <cell r="J68"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68">
            <v>0</v>
          </cell>
          <cell r="L68" t="str">
            <v>There is little evidence to suggest that investment in indiscriminate short-term liquidity support has substantial indirect impacts for adaptation and resilience, particularly given that liquidity support is intended to be short-term and to maintain business-as-usual trajectories. These policies are therefore expected to have a neutral (0) impact on indirect adaptation and resilience.</v>
          </cell>
          <cell r="M68">
            <v>0</v>
          </cell>
          <cell r="N68">
            <v>0</v>
          </cell>
          <cell r="O68">
            <v>-1</v>
          </cell>
          <cell r="P68">
            <v>0</v>
          </cell>
          <cell r="Q68">
            <v>-0.2</v>
          </cell>
          <cell r="R68">
            <v>0</v>
          </cell>
          <cell r="S68">
            <v>0</v>
          </cell>
          <cell r="T68">
            <v>0</v>
          </cell>
          <cell r="U68">
            <v>0</v>
          </cell>
          <cell r="V68">
            <v>0</v>
          </cell>
          <cell r="W68" t="str">
            <v>Untargeted</v>
          </cell>
        </row>
        <row r="69">
          <cell r="E69" t="str">
            <v>D1</v>
          </cell>
          <cell r="F69" t="str">
            <v>Liquidity support for not for profit organisations</v>
          </cell>
          <cell r="G69" t="str">
            <v>Support for arts and culture</v>
          </cell>
          <cell r="H69" t="str">
            <v>Not for Profit</v>
          </cell>
          <cell r="I69">
            <v>0</v>
          </cell>
          <cell r="J69"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69">
            <v>0</v>
          </cell>
          <cell r="L69" t="str">
            <v>There is little evidence to suggest that general investment in liquidity support for arts and culture organisations has substantial impacts for climate change adaptation and resilience, particularly given that liquidity support is intended to be short-term and to maintain business-as-usual trajectories. These policies are therefore expected to have a neutral (0) impact on indirect adaptation and resilience.</v>
          </cell>
          <cell r="M69">
            <v>0</v>
          </cell>
          <cell r="N69">
            <v>0</v>
          </cell>
          <cell r="O69">
            <v>0</v>
          </cell>
          <cell r="P69">
            <v>0</v>
          </cell>
          <cell r="Q69">
            <v>0</v>
          </cell>
          <cell r="R69">
            <v>0</v>
          </cell>
          <cell r="S69">
            <v>0</v>
          </cell>
          <cell r="T69">
            <v>0</v>
          </cell>
          <cell r="U69">
            <v>1</v>
          </cell>
          <cell r="V69">
            <v>0</v>
          </cell>
          <cell r="W69" t="str">
            <v>Other sector</v>
          </cell>
        </row>
        <row r="70">
          <cell r="E70" t="str">
            <v>D2</v>
          </cell>
          <cell r="F70" t="str">
            <v>Liquidity support for not for profit organisations</v>
          </cell>
          <cell r="G70" t="str">
            <v>Support for social care and health care</v>
          </cell>
          <cell r="H70" t="str">
            <v>Not for Profit</v>
          </cell>
          <cell r="I70">
            <v>0</v>
          </cell>
          <cell r="J70"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70">
            <v>0</v>
          </cell>
          <cell r="L70" t="str">
            <v>There is little evidence to suggest that general investment in liquidity support for social care and health care organisations has substantial impacts for climate change adaptation and resilience, particularly given that liquidity support is intended to be short-term and to maintain business-as-usual trajectories. These policies are therefore expected to have a neutral (0) impact on indirect adaptation and resilience.</v>
          </cell>
          <cell r="M70">
            <v>0</v>
          </cell>
          <cell r="N70">
            <v>0</v>
          </cell>
          <cell r="O70">
            <v>0</v>
          </cell>
          <cell r="P70">
            <v>0</v>
          </cell>
          <cell r="Q70">
            <v>0</v>
          </cell>
          <cell r="R70">
            <v>0</v>
          </cell>
          <cell r="S70">
            <v>0</v>
          </cell>
          <cell r="T70">
            <v>1</v>
          </cell>
          <cell r="U70">
            <v>1</v>
          </cell>
          <cell r="V70">
            <v>0</v>
          </cell>
          <cell r="W70" t="str">
            <v>Health care</v>
          </cell>
        </row>
        <row r="71">
          <cell r="E71" t="str">
            <v>D3</v>
          </cell>
          <cell r="F71" t="str">
            <v>Liquidity support for not for profit organisations</v>
          </cell>
          <cell r="G71" t="str">
            <v>Support for education and research institutions</v>
          </cell>
          <cell r="H71" t="str">
            <v>Not for Profit</v>
          </cell>
          <cell r="I71">
            <v>0</v>
          </cell>
          <cell r="J71"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71">
            <v>0</v>
          </cell>
          <cell r="L71" t="str">
            <v>There is little evidence to suggest that general investment in liquidity support for education and research institutions has substantial impacts for climate change adaptation and resilience, particularly given that liquidity support is intended to be short-term and to maintain business-as-usual trajectories. These policies are therefore expected to have a neutral (0) impact on indirect adaptation and resilience.</v>
          </cell>
          <cell r="M71">
            <v>0</v>
          </cell>
          <cell r="N71">
            <v>0</v>
          </cell>
          <cell r="O71">
            <v>0</v>
          </cell>
          <cell r="P71">
            <v>0</v>
          </cell>
          <cell r="Q71">
            <v>0</v>
          </cell>
          <cell r="R71">
            <v>0</v>
          </cell>
          <cell r="S71">
            <v>0</v>
          </cell>
          <cell r="T71">
            <v>1</v>
          </cell>
          <cell r="U71">
            <v>1</v>
          </cell>
          <cell r="V71">
            <v>0</v>
          </cell>
          <cell r="W71" t="str">
            <v>Education and training</v>
          </cell>
        </row>
        <row r="72">
          <cell r="E72" t="str">
            <v>D4</v>
          </cell>
          <cell r="F72" t="str">
            <v>Liquidity support for not for profit organisations</v>
          </cell>
          <cell r="G72" t="str">
            <v>General non-profit support</v>
          </cell>
          <cell r="H72" t="str">
            <v>Not for Profit</v>
          </cell>
          <cell r="I72">
            <v>0</v>
          </cell>
          <cell r="J72"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72">
            <v>0</v>
          </cell>
          <cell r="L72" t="str">
            <v>There is little evidence to suggest that general investment in liquidity support for non-profit organisations has substantial impacts for climate change adaptation and resilience, particularly given that liquidity support is intended to be short-term and to maintain business-as-usual trajectories. These policies are therefore expected to have a neutral (0) impact on indirect adaptation and resilience.</v>
          </cell>
          <cell r="M72">
            <v>0</v>
          </cell>
          <cell r="N72">
            <v>0</v>
          </cell>
          <cell r="O72">
            <v>0</v>
          </cell>
          <cell r="P72">
            <v>0</v>
          </cell>
          <cell r="Q72">
            <v>0</v>
          </cell>
          <cell r="R72">
            <v>0</v>
          </cell>
          <cell r="S72">
            <v>0</v>
          </cell>
          <cell r="T72">
            <v>1</v>
          </cell>
          <cell r="U72">
            <v>1</v>
          </cell>
          <cell r="V72">
            <v>0</v>
          </cell>
          <cell r="W72" t="str">
            <v>Other sector</v>
          </cell>
        </row>
        <row r="73">
          <cell r="E73" t="str">
            <v>D5</v>
          </cell>
          <cell r="F73" t="str">
            <v>Liquidity support for not for profit organisations</v>
          </cell>
          <cell r="G73" t="str">
            <v>Support for animal services</v>
          </cell>
          <cell r="H73" t="str">
            <v>Not for Profit</v>
          </cell>
          <cell r="I73">
            <v>0</v>
          </cell>
          <cell r="J73"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73">
            <v>1</v>
          </cell>
          <cell r="L73" t="str">
            <v>Liquidity support for animal services may include the continuation of services such as preservation of wildlife, zoo and domesticated animals, as well as prevention of zoonotic diseases. These services are crucial to ensuring climate adaptation and resilience, particularly given the projected expansion of zoonotic disease with climate change (Rupasinghe et al., 2022). These policies are therefore expected to have a positive (1) impact on indirect adaptation and resilience.</v>
          </cell>
          <cell r="M73">
            <v>0</v>
          </cell>
          <cell r="N73">
            <v>0</v>
          </cell>
          <cell r="O73">
            <v>0</v>
          </cell>
          <cell r="P73">
            <v>0</v>
          </cell>
          <cell r="Q73">
            <v>0</v>
          </cell>
          <cell r="R73">
            <v>0</v>
          </cell>
          <cell r="S73">
            <v>0</v>
          </cell>
          <cell r="T73">
            <v>0</v>
          </cell>
          <cell r="U73">
            <v>1</v>
          </cell>
          <cell r="V73">
            <v>0</v>
          </cell>
          <cell r="W73" t="str">
            <v>Other sector</v>
          </cell>
        </row>
        <row r="74">
          <cell r="E74" t="str">
            <v>DIndiscriminate</v>
          </cell>
          <cell r="F74" t="str">
            <v>Liquidity support for not for profit organisations</v>
          </cell>
          <cell r="G74" t="str">
            <v>DIndiscriminate</v>
          </cell>
          <cell r="H74" t="str">
            <v>Not for Profit</v>
          </cell>
          <cell r="I74">
            <v>0</v>
          </cell>
          <cell r="J74"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74">
            <v>0</v>
          </cell>
          <cell r="L74" t="str">
            <v>There is little evidence to suggest that general investment in liquidity support for non-profit organisations has substantial impacts for climate change adaptation and resilience, particularly given that liquidity support is intended to be short-term and to maintain business-as-usual trajectories. These policies are therefore expected to have a neutral (0) impact on indirect adaptation and resilience.</v>
          </cell>
          <cell r="M74">
            <v>0</v>
          </cell>
          <cell r="N74">
            <v>0</v>
          </cell>
          <cell r="O74">
            <v>0</v>
          </cell>
          <cell r="P74">
            <v>0</v>
          </cell>
          <cell r="Q74">
            <v>0</v>
          </cell>
          <cell r="R74">
            <v>0</v>
          </cell>
          <cell r="S74">
            <v>0</v>
          </cell>
          <cell r="T74">
            <v>1</v>
          </cell>
          <cell r="U74">
            <v>1</v>
          </cell>
          <cell r="V74">
            <v>0</v>
          </cell>
          <cell r="W74" t="str">
            <v>Untargeted</v>
          </cell>
        </row>
        <row r="75">
          <cell r="E75" t="str">
            <v>E1</v>
          </cell>
          <cell r="F75" t="str">
            <v>Temporary waiver of interest payments for businesses</v>
          </cell>
          <cell r="G75" t="str">
            <v>Commercial rent interest relief</v>
          </cell>
          <cell r="H75" t="str">
            <v>Other</v>
          </cell>
          <cell r="I75">
            <v>0</v>
          </cell>
          <cell r="J75"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75">
            <v>0</v>
          </cell>
          <cell r="L75" t="str">
            <v>There is little evidence to suggest that temporary investment in commercial rent interest relief has substantial impacts for these organisations with respect to climate change adaptation and resilience, particularly given the short-term nature of these investments. These policies are therefore expected to have a neutral (0) impact on indirect adaptation and resilience.</v>
          </cell>
          <cell r="M75">
            <v>0</v>
          </cell>
          <cell r="N75">
            <v>0</v>
          </cell>
          <cell r="O75">
            <v>-1</v>
          </cell>
          <cell r="P75">
            <v>0</v>
          </cell>
          <cell r="Q75">
            <v>-0.2</v>
          </cell>
          <cell r="R75">
            <v>0</v>
          </cell>
          <cell r="S75">
            <v>0</v>
          </cell>
          <cell r="T75">
            <v>0</v>
          </cell>
          <cell r="U75">
            <v>0</v>
          </cell>
          <cell r="V75">
            <v>0</v>
          </cell>
          <cell r="W75" t="str">
            <v>Other sector</v>
          </cell>
        </row>
        <row r="76">
          <cell r="E76" t="str">
            <v>E2</v>
          </cell>
          <cell r="F76" t="str">
            <v>Temporary waiver of interest payments for businesses</v>
          </cell>
          <cell r="G76" t="str">
            <v>Automotive interest relief</v>
          </cell>
          <cell r="H76" t="str">
            <v>Other</v>
          </cell>
          <cell r="I76">
            <v>0</v>
          </cell>
          <cell r="J76"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76">
            <v>0</v>
          </cell>
          <cell r="L76" t="str">
            <v>There is little evidence to suggest that temporary investment in automotive interest relief has substantial impacts for these organisations with respect to climate change adaptation and resilience, particularly given the short-term nature of these investments. These policies are therefore expected to have a neutral (0) impact on indirect adaptation and resilience.</v>
          </cell>
          <cell r="M76">
            <v>0</v>
          </cell>
          <cell r="N76">
            <v>0</v>
          </cell>
          <cell r="O76">
            <v>-1</v>
          </cell>
          <cell r="P76">
            <v>0</v>
          </cell>
          <cell r="Q76">
            <v>-0.2</v>
          </cell>
          <cell r="R76">
            <v>0</v>
          </cell>
          <cell r="S76">
            <v>0</v>
          </cell>
          <cell r="T76">
            <v>0</v>
          </cell>
          <cell r="U76">
            <v>0</v>
          </cell>
          <cell r="V76">
            <v>0</v>
          </cell>
          <cell r="W76" t="str">
            <v>Industrials - transportation</v>
          </cell>
        </row>
        <row r="77">
          <cell r="E77" t="str">
            <v>E3</v>
          </cell>
          <cell r="F77" t="str">
            <v>Temporary waiver of interest payments for businesses</v>
          </cell>
          <cell r="G77" t="str">
            <v>Utility payment interest relief (i.e. electricity, gas, water)</v>
          </cell>
          <cell r="H77" t="str">
            <v>Other</v>
          </cell>
          <cell r="I77">
            <v>0</v>
          </cell>
          <cell r="J77"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77">
            <v>0</v>
          </cell>
          <cell r="L77" t="str">
            <v>There is little evidence to suggest that temporary investment in utility payment interest relief has substantial impacts for these organisations with respect to climate change adaptation and resilience, particularly given the short-term nature of these investments. These policies are therefore expected to have a neutral (0) impact on indirect adaptation and resilience.</v>
          </cell>
          <cell r="M77">
            <v>0</v>
          </cell>
          <cell r="N77">
            <v>0</v>
          </cell>
          <cell r="O77">
            <v>-1</v>
          </cell>
          <cell r="P77">
            <v>0</v>
          </cell>
          <cell r="Q77">
            <v>-0.2</v>
          </cell>
          <cell r="R77">
            <v>0</v>
          </cell>
          <cell r="S77">
            <v>0</v>
          </cell>
          <cell r="T77">
            <v>0</v>
          </cell>
          <cell r="U77">
            <v>0</v>
          </cell>
          <cell r="V77">
            <v>0</v>
          </cell>
          <cell r="W77" t="str">
            <v>Energy and water</v>
          </cell>
        </row>
        <row r="78">
          <cell r="E78" t="str">
            <v>E4</v>
          </cell>
          <cell r="F78" t="str">
            <v>Temporary waiver of interest payments for businesses</v>
          </cell>
          <cell r="G78" t="str">
            <v>Microcredit interest relief</v>
          </cell>
          <cell r="H78" t="str">
            <v>Other</v>
          </cell>
          <cell r="I78">
            <v>0</v>
          </cell>
          <cell r="J78"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78">
            <v>0</v>
          </cell>
          <cell r="L78" t="str">
            <v>There is little evidence to suggest that temporary investment in microcredit interest relief has substantial impacts for these organisations with respect to climate change adaptation and resilience, particularly given the short-term nature of these investments. These policies are therefore expected to have a neutral (0) impact on indirect adaptation and resilience.</v>
          </cell>
          <cell r="M78">
            <v>0</v>
          </cell>
          <cell r="N78">
            <v>0</v>
          </cell>
          <cell r="O78">
            <v>-1</v>
          </cell>
          <cell r="P78">
            <v>0</v>
          </cell>
          <cell r="Q78">
            <v>-0.2</v>
          </cell>
          <cell r="R78">
            <v>0</v>
          </cell>
          <cell r="S78">
            <v>0</v>
          </cell>
          <cell r="T78">
            <v>0</v>
          </cell>
          <cell r="U78">
            <v>0</v>
          </cell>
          <cell r="V78">
            <v>0</v>
          </cell>
          <cell r="W78" t="str">
            <v>Untargeted</v>
          </cell>
        </row>
        <row r="79">
          <cell r="E79" t="str">
            <v>E5</v>
          </cell>
          <cell r="F79" t="str">
            <v>Temporary waiver of interest payments for businesses</v>
          </cell>
          <cell r="G79" t="str">
            <v>Rural investment interest relief</v>
          </cell>
          <cell r="H79" t="str">
            <v>Other</v>
          </cell>
          <cell r="I79">
            <v>0</v>
          </cell>
          <cell r="J79"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79">
            <v>0</v>
          </cell>
          <cell r="L79" t="str">
            <v>There is little evidence to suggest that temporary investment in rural interest relief has substantial impacts for these organisations with respect to climate change adaptation and resilience, particularly given the short-term nature of these investments. These policies are therefore expected to have a neutral (0) impact on indirect adaptation and resilience.</v>
          </cell>
          <cell r="M79">
            <v>0</v>
          </cell>
          <cell r="N79">
            <v>0</v>
          </cell>
          <cell r="O79">
            <v>-1</v>
          </cell>
          <cell r="P79">
            <v>0</v>
          </cell>
          <cell r="Q79">
            <v>-0.2</v>
          </cell>
          <cell r="R79">
            <v>0</v>
          </cell>
          <cell r="S79">
            <v>0</v>
          </cell>
          <cell r="T79">
            <v>0</v>
          </cell>
          <cell r="U79">
            <v>0</v>
          </cell>
          <cell r="V79">
            <v>1</v>
          </cell>
          <cell r="W79" t="str">
            <v>Untargeted</v>
          </cell>
        </row>
        <row r="80">
          <cell r="E80" t="str">
            <v>E6</v>
          </cell>
          <cell r="F80" t="str">
            <v>Temporary waiver of interest payments for businesses</v>
          </cell>
          <cell r="G80" t="str">
            <v>General and other</v>
          </cell>
          <cell r="H80" t="str">
            <v>Other</v>
          </cell>
          <cell r="I80">
            <v>0</v>
          </cell>
          <cell r="J80"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80">
            <v>0</v>
          </cell>
          <cell r="L80" t="str">
            <v>There is little evidence to suggest that temporary waivers of interest payments have substantial impacts for organisations with respect to climate change adaptation and resilience, particularly given the short-term nature of these investments. These policies are therefore expected to have a neutral (0) impact on indirect adaptation and resilience.</v>
          </cell>
          <cell r="M80">
            <v>0</v>
          </cell>
          <cell r="N80">
            <v>0</v>
          </cell>
          <cell r="O80">
            <v>-1</v>
          </cell>
          <cell r="P80">
            <v>0</v>
          </cell>
          <cell r="Q80">
            <v>-0.2</v>
          </cell>
          <cell r="R80">
            <v>0</v>
          </cell>
          <cell r="S80">
            <v>0</v>
          </cell>
          <cell r="T80">
            <v>0</v>
          </cell>
          <cell r="U80">
            <v>0</v>
          </cell>
          <cell r="V80">
            <v>0</v>
          </cell>
          <cell r="W80" t="str">
            <v>Untargeted</v>
          </cell>
        </row>
        <row r="81">
          <cell r="E81" t="str">
            <v>EIndiscriminate</v>
          </cell>
          <cell r="F81" t="str">
            <v>Temporary waiver of interest payments for businesses</v>
          </cell>
          <cell r="G81" t="str">
            <v>Indiscriminate</v>
          </cell>
          <cell r="H81" t="str">
            <v>Other</v>
          </cell>
          <cell r="I81">
            <v>0</v>
          </cell>
          <cell r="J81"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81">
            <v>0</v>
          </cell>
          <cell r="L81" t="str">
            <v>There is little evidence to suggest that temporary waivers of interest payments have substantial impacts for organisations with respect to climate change adaptation and resilience, particularly given the short-term nature of these investments. These policies are therefore expected to have a neutral (0) impact on indirect adaptation and resilience.</v>
          </cell>
          <cell r="M81">
            <v>0</v>
          </cell>
          <cell r="N81">
            <v>0</v>
          </cell>
          <cell r="O81">
            <v>-1</v>
          </cell>
          <cell r="P81">
            <v>0</v>
          </cell>
          <cell r="Q81">
            <v>-0.2</v>
          </cell>
          <cell r="R81">
            <v>0</v>
          </cell>
          <cell r="S81">
            <v>0</v>
          </cell>
          <cell r="T81">
            <v>0</v>
          </cell>
          <cell r="U81">
            <v>0</v>
          </cell>
          <cell r="V81">
            <v>0</v>
          </cell>
          <cell r="W81" t="str">
            <v>Untargeted</v>
          </cell>
        </row>
        <row r="82">
          <cell r="E82" t="str">
            <v>F1</v>
          </cell>
          <cell r="F82" t="str">
            <v>Direct provision of basic needs</v>
          </cell>
          <cell r="G82" t="str">
            <v>Provision of nutrition</v>
          </cell>
          <cell r="H82" t="str">
            <v>Consumer Staples</v>
          </cell>
          <cell r="I82">
            <v>0</v>
          </cell>
          <cell r="J82" t="str">
            <v>These policies encompass the direct provision of basic needs related to the COVID-19 pandemic and do not account for spending on climate-related disasters, which is captured separately. These policies are therefore expected to have a neutral (0) impact on direct climate change adaptation and resilience.</v>
          </cell>
          <cell r="K82">
            <v>0</v>
          </cell>
          <cell r="L82" t="str">
            <v>These policies encompass the direct provision of basic needs related to the COVID-19 pandemic and do not account for spending on climate-related disasters, which is captured separately. These policies are therefore expected to have a neutral (0) impact on indirect climate change adaptation and resilience.</v>
          </cell>
          <cell r="M82">
            <v>0</v>
          </cell>
          <cell r="N82">
            <v>0</v>
          </cell>
          <cell r="O82">
            <v>0</v>
          </cell>
          <cell r="P82">
            <v>0</v>
          </cell>
          <cell r="Q82">
            <v>0</v>
          </cell>
          <cell r="R82">
            <v>0</v>
          </cell>
          <cell r="S82">
            <v>0</v>
          </cell>
          <cell r="T82">
            <v>0</v>
          </cell>
          <cell r="U82">
            <v>1</v>
          </cell>
          <cell r="V82">
            <v>1</v>
          </cell>
          <cell r="W82" t="str">
            <v>Consumer (including agriculture and tourism)</v>
          </cell>
        </row>
        <row r="83">
          <cell r="E83" t="str">
            <v>F2</v>
          </cell>
          <cell r="F83" t="str">
            <v>Direct provision of basic needs</v>
          </cell>
          <cell r="G83" t="str">
            <v>Provision of short-term shelter</v>
          </cell>
          <cell r="H83" t="str">
            <v>Consumer Staples</v>
          </cell>
          <cell r="I83">
            <v>0</v>
          </cell>
          <cell r="J83" t="str">
            <v>These policies encompass the direct provision of basic needs related to the COVID-19 pandemic and do not account for spending on climate-related disasters, which is captured separately. These policies are therefore expected to have a neutral (0) impact on direct climate change adaptation and resilience.</v>
          </cell>
          <cell r="K83">
            <v>0</v>
          </cell>
          <cell r="L83" t="str">
            <v>These policies encompass the direct provision of basic needs related to the COVID-19 pandemic and do not account for spending on climate-related disasters, which is captured separately. These policies are therefore expected to have a neutral (0) impact on indirect climate change adaptation and resilience.</v>
          </cell>
          <cell r="M83">
            <v>0</v>
          </cell>
          <cell r="N83">
            <v>0</v>
          </cell>
          <cell r="O83">
            <v>0</v>
          </cell>
          <cell r="P83">
            <v>0</v>
          </cell>
          <cell r="Q83">
            <v>0</v>
          </cell>
          <cell r="R83">
            <v>0</v>
          </cell>
          <cell r="S83">
            <v>0</v>
          </cell>
          <cell r="T83">
            <v>0</v>
          </cell>
          <cell r="U83">
            <v>1</v>
          </cell>
          <cell r="V83">
            <v>1</v>
          </cell>
          <cell r="W83" t="str">
            <v>Other sector</v>
          </cell>
        </row>
        <row r="84">
          <cell r="E84" t="str">
            <v>F3</v>
          </cell>
          <cell r="F84" t="str">
            <v>Direct provision of basic needs</v>
          </cell>
          <cell r="G84" t="str">
            <v>Provision of social services</v>
          </cell>
          <cell r="H84" t="str">
            <v>Consumer Staples</v>
          </cell>
          <cell r="I84">
            <v>0</v>
          </cell>
          <cell r="J84" t="str">
            <v>These policies encompass the direct provision of basic needs related to the COVID-19 pandemic and do not account for spending on climate-related disasters, which is captured separately. These policies are therefore expected to have a neutral (0) impact on direct climate change adaptation and resilience.</v>
          </cell>
          <cell r="K84">
            <v>0</v>
          </cell>
          <cell r="L84" t="str">
            <v>These policies encompass the direct provision of basic needs related to the COVID-19 pandemic and do not account for spending on climate-related disasters, which is captured separately. These policies are therefore expected to have a neutral (0) impact on indirect climate change adaptation and resilience.</v>
          </cell>
          <cell r="M84">
            <v>0</v>
          </cell>
          <cell r="N84">
            <v>0</v>
          </cell>
          <cell r="O84">
            <v>0</v>
          </cell>
          <cell r="P84">
            <v>0</v>
          </cell>
          <cell r="Q84">
            <v>0</v>
          </cell>
          <cell r="R84">
            <v>0</v>
          </cell>
          <cell r="S84">
            <v>0</v>
          </cell>
          <cell r="T84">
            <v>0</v>
          </cell>
          <cell r="U84">
            <v>1</v>
          </cell>
          <cell r="V84">
            <v>1</v>
          </cell>
          <cell r="W84" t="str">
            <v>Other sector</v>
          </cell>
        </row>
        <row r="85">
          <cell r="E85" t="str">
            <v>F4</v>
          </cell>
          <cell r="F85" t="str">
            <v>Direct provision of basic needs</v>
          </cell>
          <cell r="G85" t="str">
            <v>Provision of utility access (including electricity and water)</v>
          </cell>
          <cell r="H85" t="str">
            <v>Utilities</v>
          </cell>
          <cell r="I85">
            <v>0</v>
          </cell>
          <cell r="J85" t="str">
            <v>These policies encompass the direct provision of basic needs related to the COVID-19 pandemic and do not account for spending on climate-related disasters, which is captured separately. These policies are therefore expected to have a neutral (0) impact on direct climate change adaptation and resilience.</v>
          </cell>
          <cell r="K85">
            <v>0</v>
          </cell>
          <cell r="L85" t="str">
            <v>These policies encompass the direct provision of basic needs related to the COVID-19 pandemic and do not account for spending on climate-related disasters, which is captured separately. These policies are therefore expected to have a neutral (0) impact on indirect climate change adaptation and resilience.</v>
          </cell>
          <cell r="M85">
            <v>0</v>
          </cell>
          <cell r="N85">
            <v>0</v>
          </cell>
          <cell r="O85">
            <v>0</v>
          </cell>
          <cell r="P85">
            <v>0</v>
          </cell>
          <cell r="Q85">
            <v>0</v>
          </cell>
          <cell r="R85">
            <v>0</v>
          </cell>
          <cell r="S85">
            <v>0</v>
          </cell>
          <cell r="T85">
            <v>0</v>
          </cell>
          <cell r="U85">
            <v>1</v>
          </cell>
          <cell r="V85">
            <v>1</v>
          </cell>
          <cell r="W85" t="str">
            <v>Energy and water</v>
          </cell>
        </row>
        <row r="86">
          <cell r="E86" t="str">
            <v>F5</v>
          </cell>
          <cell r="F86" t="str">
            <v>Direct provision of basic needs</v>
          </cell>
          <cell r="G86" t="str">
            <v>General and other support</v>
          </cell>
          <cell r="H86" t="str">
            <v>Consumer Staples</v>
          </cell>
          <cell r="I86">
            <v>0</v>
          </cell>
          <cell r="J86" t="str">
            <v>These policies encompass the direct provision of basic needs related to the COVID-19 pandemic and do not account for spending on climate-related disasters, which is captured separately. These policies are therefore expected to have a neutral (0) impact on direct climate change adaptation and resilience.</v>
          </cell>
          <cell r="K86">
            <v>0</v>
          </cell>
          <cell r="L86" t="str">
            <v>These policies encompass the direct provision of basic needs related to the COVID-19 pandemic and do not account for spending on climate-related disasters, which is captured separately. These policies are therefore expected to have a neutral (0) impact on indirect climate change adaptation and resilience.</v>
          </cell>
          <cell r="M86">
            <v>0</v>
          </cell>
          <cell r="N86">
            <v>0</v>
          </cell>
          <cell r="O86">
            <v>0</v>
          </cell>
          <cell r="P86">
            <v>0</v>
          </cell>
          <cell r="Q86">
            <v>0</v>
          </cell>
          <cell r="R86">
            <v>0</v>
          </cell>
          <cell r="S86">
            <v>0</v>
          </cell>
          <cell r="T86">
            <v>0</v>
          </cell>
          <cell r="U86">
            <v>1</v>
          </cell>
          <cell r="V86">
            <v>1</v>
          </cell>
          <cell r="W86" t="str">
            <v>Untargeted</v>
          </cell>
        </row>
        <row r="87">
          <cell r="E87" t="str">
            <v>FIndiscriminate</v>
          </cell>
          <cell r="F87" t="str">
            <v>Direct provision of basic needs</v>
          </cell>
          <cell r="G87" t="str">
            <v>Indiscriminate</v>
          </cell>
          <cell r="H87" t="str">
            <v>Consumer Staples</v>
          </cell>
          <cell r="I87">
            <v>0</v>
          </cell>
          <cell r="J87" t="str">
            <v>These policies encompass the direct provision of basic needs related to the COVID-19 pandemic and do not account for spending on climate-related disasters, which is captured separately. These policies are therefore expected to have a neutral (0) impact on direct climate change adaptation and resilience.</v>
          </cell>
          <cell r="K87">
            <v>0</v>
          </cell>
          <cell r="L87" t="str">
            <v>These policies encompass the direct provision of basic needs related to the COVID-19 pandemic and do not account for spending on climate-related disasters, which is captured separately. These policies are therefore expected to have a neutral (0) impact on indirect climate change adaptation and resilience.</v>
          </cell>
          <cell r="M87">
            <v>0</v>
          </cell>
          <cell r="N87">
            <v>0</v>
          </cell>
          <cell r="O87">
            <v>0</v>
          </cell>
          <cell r="P87">
            <v>0</v>
          </cell>
          <cell r="Q87">
            <v>0</v>
          </cell>
          <cell r="R87">
            <v>0</v>
          </cell>
          <cell r="S87">
            <v>0</v>
          </cell>
          <cell r="T87">
            <v>0</v>
          </cell>
          <cell r="U87">
            <v>1</v>
          </cell>
          <cell r="V87">
            <v>1</v>
          </cell>
          <cell r="W87" t="str">
            <v>Untargeted</v>
          </cell>
        </row>
        <row r="88">
          <cell r="E88" t="str">
            <v>G1</v>
          </cell>
          <cell r="F88" t="str">
            <v>Targeted welfare cash transfers</v>
          </cell>
          <cell r="G88" t="str">
            <v>Payments targeted to families</v>
          </cell>
          <cell r="H88" t="str">
            <v>Consumer Staples</v>
          </cell>
          <cell r="I88">
            <v>0</v>
          </cell>
          <cell r="J88" t="str">
            <v>These policies encompass targeted welfare cash transfers related to the COVID-19 pandemic and do not account for spending on climate-related disasters, which is captured separately. These policies are therefore expected to have a neutral (0) impact on direct climate change adaptation and resilience.</v>
          </cell>
          <cell r="K88">
            <v>0</v>
          </cell>
          <cell r="L88" t="str">
            <v>These policies encompass targeted welfare cash transfers related to the COVID-19 pandemic and do not account for spending on climate-related disasters, which is captured separately. These policies are therefore expected to have a neutral (0) impact on indirect climate change adaptation and resilience.</v>
          </cell>
          <cell r="M88">
            <v>0</v>
          </cell>
          <cell r="N88">
            <v>0</v>
          </cell>
          <cell r="O88">
            <v>-1</v>
          </cell>
          <cell r="P88">
            <v>0</v>
          </cell>
          <cell r="Q88">
            <v>-0.2</v>
          </cell>
          <cell r="R88">
            <v>0</v>
          </cell>
          <cell r="S88">
            <v>0</v>
          </cell>
          <cell r="T88">
            <v>0</v>
          </cell>
          <cell r="U88">
            <v>1</v>
          </cell>
          <cell r="V88">
            <v>0</v>
          </cell>
          <cell r="W88" t="str">
            <v>Untargeted</v>
          </cell>
        </row>
        <row r="89">
          <cell r="E89" t="str">
            <v>G2</v>
          </cell>
          <cell r="F89" t="str">
            <v>Targeted welfare cash transfers</v>
          </cell>
          <cell r="G89" t="str">
            <v>Payments targeted to low income individuals</v>
          </cell>
          <cell r="H89" t="str">
            <v>Consumer Staples</v>
          </cell>
          <cell r="I89">
            <v>0</v>
          </cell>
          <cell r="J89" t="str">
            <v>These policies encompass targeted welfare cash transfers related to the COVID-19 pandemic and do not account for spending on climate-related disasters, which is captured separately. These policies are therefore expected to have a neutral (0) impact on direct climate change adaptation and resilience.</v>
          </cell>
          <cell r="K89">
            <v>0</v>
          </cell>
          <cell r="L89" t="str">
            <v>These policies encompass targeted welfare cash transfers related to the COVID-19 pandemic and do not account for spending on climate-related disasters, which is captured separately. These policies are therefore expected to have a neutral (0) impact on indirect climate change adaptation and resilience.</v>
          </cell>
          <cell r="M89">
            <v>0</v>
          </cell>
          <cell r="N89">
            <v>0</v>
          </cell>
          <cell r="O89">
            <v>-1</v>
          </cell>
          <cell r="P89">
            <v>0</v>
          </cell>
          <cell r="Q89">
            <v>-0.2</v>
          </cell>
          <cell r="R89">
            <v>0</v>
          </cell>
          <cell r="S89">
            <v>0</v>
          </cell>
          <cell r="T89">
            <v>1</v>
          </cell>
          <cell r="U89">
            <v>1</v>
          </cell>
          <cell r="V89">
            <v>0</v>
          </cell>
          <cell r="W89" t="str">
            <v>Untargeted</v>
          </cell>
        </row>
        <row r="90">
          <cell r="E90" t="str">
            <v>G3</v>
          </cell>
          <cell r="F90" t="str">
            <v>Targeted welfare cash transfers</v>
          </cell>
          <cell r="G90" t="str">
            <v>Payments targeted to individuals (other)</v>
          </cell>
          <cell r="H90" t="str">
            <v>Consumer Staples</v>
          </cell>
          <cell r="I90">
            <v>0</v>
          </cell>
          <cell r="J90" t="str">
            <v>These policies encompass targeted welfare cash transfers related to the COVID-19 pandemic and do not account for spending on climate-related disasters, which is captured separately. These policies are therefore expected to have a neutral (0) impact on direct climate change adaptation and resilience.</v>
          </cell>
          <cell r="K90">
            <v>0</v>
          </cell>
          <cell r="L90" t="str">
            <v>These policies encompass targeted welfare cash transfers related to the COVID-19 pandemic and do not account for spending on climate-related disasters, which is captured separately. These policies are therefore expected to have a neutral (0) impact on indirect climate change adaptation and resilience.</v>
          </cell>
          <cell r="M90">
            <v>0</v>
          </cell>
          <cell r="N90">
            <v>0</v>
          </cell>
          <cell r="O90">
            <v>-1</v>
          </cell>
          <cell r="P90">
            <v>0</v>
          </cell>
          <cell r="Q90">
            <v>-0.2</v>
          </cell>
          <cell r="R90">
            <v>0</v>
          </cell>
          <cell r="S90">
            <v>0</v>
          </cell>
          <cell r="T90">
            <v>0</v>
          </cell>
          <cell r="U90">
            <v>1</v>
          </cell>
          <cell r="V90">
            <v>0</v>
          </cell>
          <cell r="W90" t="str">
            <v>Untargeted</v>
          </cell>
        </row>
        <row r="91">
          <cell r="E91" t="str">
            <v>G4</v>
          </cell>
          <cell r="F91" t="str">
            <v>Targeted welfare cash transfers</v>
          </cell>
          <cell r="G91" t="str">
            <v>Indirect payments through social programs</v>
          </cell>
          <cell r="H91" t="str">
            <v>Consumer Staples</v>
          </cell>
          <cell r="I91">
            <v>0</v>
          </cell>
          <cell r="J91" t="str">
            <v>These policies encompass targeted welfare cash transfers related to the COVID-19 pandemic and do not account for spending on climate-related disasters, which is captured separately. These policies are therefore expected to have a neutral (0) impact on direct climate change adaptation and resilience.</v>
          </cell>
          <cell r="K91">
            <v>0</v>
          </cell>
          <cell r="L91" t="str">
            <v>These policies encompass targeted welfare cash transfers related to the COVID-19 pandemic and do not account for spending on climate-related disasters, which is captured separately. These policies are therefore expected to have a neutral (0) impact on indirect climate change adaptation and resilience.</v>
          </cell>
          <cell r="M91">
            <v>0</v>
          </cell>
          <cell r="N91">
            <v>0</v>
          </cell>
          <cell r="O91">
            <v>-1</v>
          </cell>
          <cell r="P91">
            <v>0</v>
          </cell>
          <cell r="Q91">
            <v>-0.2</v>
          </cell>
          <cell r="R91">
            <v>0</v>
          </cell>
          <cell r="S91">
            <v>0</v>
          </cell>
          <cell r="T91">
            <v>0</v>
          </cell>
          <cell r="U91">
            <v>1</v>
          </cell>
          <cell r="V91">
            <v>0</v>
          </cell>
          <cell r="W91" t="str">
            <v>Untargeted</v>
          </cell>
        </row>
        <row r="92">
          <cell r="E92" t="str">
            <v>GIndiscriminate</v>
          </cell>
          <cell r="F92" t="str">
            <v>Targeted welfare cash transfers</v>
          </cell>
          <cell r="G92" t="str">
            <v>Indiscriminate</v>
          </cell>
          <cell r="H92" t="str">
            <v>Consumer Staples</v>
          </cell>
          <cell r="I92">
            <v>0</v>
          </cell>
          <cell r="J92" t="str">
            <v>These policies encompass targeted welfare cash transfers related to the COVID-19 pandemic and do not account for spending on climate-related disasters, which is captured separately. These policies are therefore expected to have a neutral (0) impact on direct climate change adaptation and resilience.</v>
          </cell>
          <cell r="K92">
            <v>0</v>
          </cell>
          <cell r="L92" t="str">
            <v>These policies encompass targeted welfare cash transfers related to the COVID-19 pandemic and do not account for spending on climate-related disasters, which is captured separately. These policies are therefore expected to have a neutral (0) impact on indirect climate change adaptation and resilience.</v>
          </cell>
          <cell r="M92">
            <v>0</v>
          </cell>
          <cell r="N92">
            <v>0</v>
          </cell>
          <cell r="O92">
            <v>-1</v>
          </cell>
          <cell r="P92">
            <v>0</v>
          </cell>
          <cell r="Q92">
            <v>-0.2</v>
          </cell>
          <cell r="R92">
            <v>0</v>
          </cell>
          <cell r="S92">
            <v>0</v>
          </cell>
          <cell r="T92">
            <v>0</v>
          </cell>
          <cell r="U92">
            <v>1</v>
          </cell>
          <cell r="V92">
            <v>0</v>
          </cell>
          <cell r="W92" t="str">
            <v>Untargeted</v>
          </cell>
        </row>
        <row r="93">
          <cell r="E93" t="str">
            <v>H1</v>
          </cell>
          <cell r="F93" t="str">
            <v>Job continuation support</v>
          </cell>
          <cell r="G93" t="str">
            <v>Job continuation subsidies</v>
          </cell>
          <cell r="H93" t="str">
            <v>Other</v>
          </cell>
          <cell r="I93">
            <v>0</v>
          </cell>
          <cell r="J93"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93">
            <v>0</v>
          </cell>
          <cell r="L93" t="str">
            <v>While employment is a crucial component of adaptive capacity, investment in job continuation support is a temporary measure intended to maintain existing employment and economic activity. These policies are therefore expected to have a neutral (0) impact on indirect climate change adaptation and resilience.</v>
          </cell>
          <cell r="M93">
            <v>0</v>
          </cell>
          <cell r="N93">
            <v>0</v>
          </cell>
          <cell r="O93">
            <v>-1</v>
          </cell>
          <cell r="P93">
            <v>0</v>
          </cell>
          <cell r="Q93">
            <v>-0.2</v>
          </cell>
          <cell r="R93">
            <v>0</v>
          </cell>
          <cell r="S93">
            <v>0</v>
          </cell>
          <cell r="T93">
            <v>1</v>
          </cell>
          <cell r="U93">
            <v>1</v>
          </cell>
          <cell r="V93">
            <v>0</v>
          </cell>
          <cell r="W93" t="str">
            <v>Untargeted</v>
          </cell>
        </row>
        <row r="94">
          <cell r="E94" t="str">
            <v>H2</v>
          </cell>
          <cell r="F94" t="str">
            <v>Job continuation support</v>
          </cell>
          <cell r="G94" t="str">
            <v>Job continuation incentives</v>
          </cell>
          <cell r="H94" t="str">
            <v>Other</v>
          </cell>
          <cell r="I94">
            <v>0</v>
          </cell>
          <cell r="J94"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94">
            <v>0</v>
          </cell>
          <cell r="L94" t="str">
            <v>While employment is a crucial component of adaptive capacity, investment in job continuation support is a temporary measure intended to maintain existing employment and economic activity. These policies are therefore expected to have a neutral (0) impact on indirect climate change adaptation and resilience.</v>
          </cell>
          <cell r="M94">
            <v>0</v>
          </cell>
          <cell r="N94">
            <v>0</v>
          </cell>
          <cell r="O94">
            <v>-1</v>
          </cell>
          <cell r="P94">
            <v>0</v>
          </cell>
          <cell r="Q94">
            <v>-0.2</v>
          </cell>
          <cell r="R94">
            <v>0</v>
          </cell>
          <cell r="S94">
            <v>0</v>
          </cell>
          <cell r="T94">
            <v>1</v>
          </cell>
          <cell r="U94">
            <v>1</v>
          </cell>
          <cell r="V94">
            <v>0</v>
          </cell>
          <cell r="W94" t="str">
            <v>Untargeted</v>
          </cell>
        </row>
        <row r="95">
          <cell r="E95" t="str">
            <v>HIndiscriminate</v>
          </cell>
          <cell r="F95" t="str">
            <v>Job continuation support</v>
          </cell>
          <cell r="G95" t="str">
            <v>Indiscriminate</v>
          </cell>
          <cell r="H95" t="str">
            <v>Other</v>
          </cell>
          <cell r="I95">
            <v>0</v>
          </cell>
          <cell r="J95"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95">
            <v>0</v>
          </cell>
          <cell r="L95" t="str">
            <v>While employment is a crucial component of adaptive capacity, investment in job continuation support is a temporary measure intended to maintain existing employment and economic activity. These policies are therefore expected to have a neutral (0) impact on indirect climate change adaptation and resilience.</v>
          </cell>
          <cell r="M95">
            <v>0</v>
          </cell>
          <cell r="N95">
            <v>0</v>
          </cell>
          <cell r="O95">
            <v>-1</v>
          </cell>
          <cell r="P95">
            <v>0</v>
          </cell>
          <cell r="Q95">
            <v>-0.2</v>
          </cell>
          <cell r="R95">
            <v>0</v>
          </cell>
          <cell r="S95">
            <v>0</v>
          </cell>
          <cell r="T95">
            <v>1</v>
          </cell>
          <cell r="U95">
            <v>1</v>
          </cell>
          <cell r="V95">
            <v>0</v>
          </cell>
          <cell r="W95" t="str">
            <v>Untargeted</v>
          </cell>
        </row>
        <row r="96">
          <cell r="E96" t="str">
            <v>I1</v>
          </cell>
          <cell r="F96" t="str">
            <v>Temporary waiver of interest payments for individuals</v>
          </cell>
          <cell r="G96" t="str">
            <v>Mortgage interest and rental relief</v>
          </cell>
          <cell r="H96" t="str">
            <v>Other</v>
          </cell>
          <cell r="I96">
            <v>0</v>
          </cell>
          <cell r="J96"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96">
            <v>0</v>
          </cell>
          <cell r="L96" t="str">
            <v>There is little evidence to suggest that temporary waivers of interest payments for individuals have any impacts on climate change adaptation and resilience, due to their short-term nature. These policies are therefore expected to have a neutral (0) impact on indirect climate change adaptation and resilience.</v>
          </cell>
          <cell r="M96">
            <v>0</v>
          </cell>
          <cell r="N96">
            <v>0</v>
          </cell>
          <cell r="O96">
            <v>-1</v>
          </cell>
          <cell r="P96">
            <v>0</v>
          </cell>
          <cell r="Q96">
            <v>-0.2</v>
          </cell>
          <cell r="R96">
            <v>0</v>
          </cell>
          <cell r="S96">
            <v>0</v>
          </cell>
          <cell r="T96">
            <v>0</v>
          </cell>
          <cell r="U96">
            <v>0</v>
          </cell>
          <cell r="V96">
            <v>0</v>
          </cell>
          <cell r="W96" t="str">
            <v>Other sector</v>
          </cell>
        </row>
        <row r="97">
          <cell r="E97" t="str">
            <v>I2</v>
          </cell>
          <cell r="F97" t="str">
            <v>Temporary waiver of interest payments for individuals</v>
          </cell>
          <cell r="G97" t="str">
            <v>Student debt interest relief</v>
          </cell>
          <cell r="H97" t="str">
            <v>Other</v>
          </cell>
          <cell r="I97">
            <v>0</v>
          </cell>
          <cell r="J97"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97">
            <v>0</v>
          </cell>
          <cell r="L97" t="str">
            <v>There is little evidence to suggest that temporary waivers of interest payments for individuals have any impacts on climate change adaptation and resilience, due to their short-term nature. These policies are therefore expected to have a neutral (0) impact on indirect climate change adaptation and resilience.</v>
          </cell>
          <cell r="M97">
            <v>0</v>
          </cell>
          <cell r="N97">
            <v>0</v>
          </cell>
          <cell r="O97">
            <v>-1</v>
          </cell>
          <cell r="P97">
            <v>0</v>
          </cell>
          <cell r="Q97">
            <v>-0.2</v>
          </cell>
          <cell r="R97">
            <v>0</v>
          </cell>
          <cell r="S97">
            <v>0</v>
          </cell>
          <cell r="T97">
            <v>0</v>
          </cell>
          <cell r="U97">
            <v>0</v>
          </cell>
          <cell r="V97">
            <v>0</v>
          </cell>
          <cell r="W97" t="str">
            <v>Education and training</v>
          </cell>
        </row>
        <row r="98">
          <cell r="E98" t="str">
            <v>I3</v>
          </cell>
          <cell r="F98" t="str">
            <v>Temporary waiver of interest payments for individuals</v>
          </cell>
          <cell r="G98" t="str">
            <v>General and other relief</v>
          </cell>
          <cell r="H98" t="str">
            <v>Other</v>
          </cell>
          <cell r="I98">
            <v>0</v>
          </cell>
          <cell r="J98"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98">
            <v>0</v>
          </cell>
          <cell r="L98" t="str">
            <v>There is little evidence to suggest that temporary waivers of interest payments for individuals have any impacts on climate change adaptation and resilience, due to their short-term nature. These policies are therefore expected to have a neutral (0) impact on indirect climate change adaptation and resilience.</v>
          </cell>
          <cell r="M98">
            <v>0</v>
          </cell>
          <cell r="N98">
            <v>0</v>
          </cell>
          <cell r="O98">
            <v>-1</v>
          </cell>
          <cell r="P98">
            <v>0</v>
          </cell>
          <cell r="Q98">
            <v>-0.2</v>
          </cell>
          <cell r="R98">
            <v>0</v>
          </cell>
          <cell r="S98">
            <v>0</v>
          </cell>
          <cell r="T98">
            <v>0</v>
          </cell>
          <cell r="U98">
            <v>0</v>
          </cell>
          <cell r="V98">
            <v>0</v>
          </cell>
          <cell r="W98" t="str">
            <v>Untargeted</v>
          </cell>
        </row>
        <row r="99">
          <cell r="E99" t="str">
            <v>I4</v>
          </cell>
          <cell r="F99" t="str">
            <v>Temporary waiver of interest payments for individuals</v>
          </cell>
          <cell r="G99" t="str">
            <v>Automotive interest relief</v>
          </cell>
          <cell r="H99" t="str">
            <v>Other</v>
          </cell>
          <cell r="I99">
            <v>0</v>
          </cell>
          <cell r="J99"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99">
            <v>0</v>
          </cell>
          <cell r="L99" t="str">
            <v>There is little evidence to suggest that temporary waivers of interest payments for individuals have any impacts on climate change adaptation and resilience, due to their short-term nature. These policies are therefore expected to have a neutral (0) impact on indirect climate change adaptation and resilience.</v>
          </cell>
          <cell r="M99">
            <v>0</v>
          </cell>
          <cell r="N99">
            <v>0</v>
          </cell>
          <cell r="O99">
            <v>-1</v>
          </cell>
          <cell r="P99">
            <v>0</v>
          </cell>
          <cell r="Q99">
            <v>-0.2</v>
          </cell>
          <cell r="R99">
            <v>0</v>
          </cell>
          <cell r="S99">
            <v>0</v>
          </cell>
          <cell r="T99">
            <v>0</v>
          </cell>
          <cell r="U99">
            <v>0</v>
          </cell>
          <cell r="V99">
            <v>0</v>
          </cell>
          <cell r="W99" t="str">
            <v>Industrials - transportation</v>
          </cell>
        </row>
        <row r="100">
          <cell r="E100" t="str">
            <v>IIndiscriminate</v>
          </cell>
          <cell r="F100" t="str">
            <v>Temporary waiver of interest payments for individuals</v>
          </cell>
          <cell r="G100" t="str">
            <v>Indiscriminate</v>
          </cell>
          <cell r="H100" t="str">
            <v>Other</v>
          </cell>
          <cell r="I100">
            <v>0</v>
          </cell>
          <cell r="J100" t="str">
            <v>These policies do not explicitly target efforts to adapt to current or expected climate effects, therefore they are scored as neutral (0) for direct climate change adaptation and resilience. Moreover, they are targeted towards short-term relief and are not expected to have lasting impacts for adaptation and resilience.</v>
          </cell>
          <cell r="K100">
            <v>0</v>
          </cell>
          <cell r="L100" t="str">
            <v>There is little evidence to suggest that temporary waivers of interest payments for individuals have any impacts on climate change adaptation and resilience, due to their short-term nature. These policies are therefore expected to have a neutral (0) impact on indirect climate change adaptation and resilience.</v>
          </cell>
          <cell r="M100">
            <v>0</v>
          </cell>
          <cell r="N100">
            <v>0</v>
          </cell>
          <cell r="O100">
            <v>-1</v>
          </cell>
          <cell r="P100">
            <v>0</v>
          </cell>
          <cell r="Q100">
            <v>-0.2</v>
          </cell>
          <cell r="R100">
            <v>0</v>
          </cell>
          <cell r="S100">
            <v>0</v>
          </cell>
          <cell r="T100">
            <v>0</v>
          </cell>
          <cell r="U100">
            <v>0</v>
          </cell>
          <cell r="V100">
            <v>0</v>
          </cell>
          <cell r="W100" t="str">
            <v>Untargeted</v>
          </cell>
        </row>
        <row r="101">
          <cell r="E101" t="str">
            <v>J1</v>
          </cell>
          <cell r="F101" t="str">
            <v>Healthcare services support</v>
          </cell>
          <cell r="G101" t="str">
            <v>General medical equipment/services spending (including PPE)</v>
          </cell>
          <cell r="H101" t="str">
            <v>Health Care</v>
          </cell>
          <cell r="I101">
            <v>0</v>
          </cell>
          <cell r="J101" t="str">
            <v>While healthcare services support is crucial for ensuring the physical resilience of facilities to climate change, these policies are focused on short-term investments related to COVID-19. Investments in healthcare services for future emergencies, such as climate-related disasters, are captured separately. These policies are therefore expected to have a neutral (0) impact on direct climate change adaptation and resilience.</v>
          </cell>
          <cell r="K101">
            <v>0</v>
          </cell>
          <cell r="L101" t="str">
            <v>While healthcare services support is crucial to indirect climate change adaptation and resilience, these policies are focused on short-term investments related to COVID-19. Investments in healthcare services for future emergencies, such as climate-related disasters, are captured separately. These policies are therefore expected to have a neutral (0) impact on indirect climate change adaptation and resilience.</v>
          </cell>
          <cell r="M101">
            <v>0</v>
          </cell>
          <cell r="N101">
            <v>0</v>
          </cell>
          <cell r="O101">
            <v>-1</v>
          </cell>
          <cell r="P101">
            <v>0</v>
          </cell>
          <cell r="Q101">
            <v>-0.2</v>
          </cell>
          <cell r="R101">
            <v>0</v>
          </cell>
          <cell r="S101">
            <v>0</v>
          </cell>
          <cell r="T101">
            <v>0</v>
          </cell>
          <cell r="U101">
            <v>1</v>
          </cell>
          <cell r="V101">
            <v>1</v>
          </cell>
          <cell r="W101" t="str">
            <v>Health care</v>
          </cell>
        </row>
        <row r="102">
          <cell r="E102" t="str">
            <v>J2</v>
          </cell>
          <cell r="F102" t="str">
            <v>Healthcare services support</v>
          </cell>
          <cell r="G102" t="str">
            <v>Mental health support</v>
          </cell>
          <cell r="H102" t="str">
            <v>Health Care</v>
          </cell>
          <cell r="I102">
            <v>0</v>
          </cell>
          <cell r="J102" t="str">
            <v>While healthcare services support is crucial for ensuring the physical resilience of facilities to climate change, these policies are focused on short-term investments related to COVID-19. Investments in healthcare services for future emergencies, such as climate-related disasters, are captured separately. These policies are therefore expected to have a neutral (0) impact on direct climate change adaptation and resilience.</v>
          </cell>
          <cell r="K102">
            <v>0</v>
          </cell>
          <cell r="L102" t="str">
            <v>While healthcare services support is crucial to indirect climate change adaptation and resilience, these policies are focused on short-term investments related to COVID-19. Investments in healthcare services for future emergencies, such as climate-related disasters, are captured separately. These policies are therefore expected to have a neutral (0) impact on indirect climate change adaptation and resilience.</v>
          </cell>
          <cell r="M102">
            <v>0</v>
          </cell>
          <cell r="N102">
            <v>0</v>
          </cell>
          <cell r="O102">
            <v>0</v>
          </cell>
          <cell r="P102">
            <v>0</v>
          </cell>
          <cell r="Q102">
            <v>0</v>
          </cell>
          <cell r="R102">
            <v>0</v>
          </cell>
          <cell r="S102">
            <v>0</v>
          </cell>
          <cell r="T102">
            <v>0</v>
          </cell>
          <cell r="U102">
            <v>1</v>
          </cell>
          <cell r="V102">
            <v>1</v>
          </cell>
          <cell r="W102" t="str">
            <v>Health care</v>
          </cell>
        </row>
        <row r="103">
          <cell r="E103" t="str">
            <v>J3</v>
          </cell>
          <cell r="F103" t="str">
            <v>Healthcare services support</v>
          </cell>
          <cell r="G103" t="str">
            <v>Aged care support</v>
          </cell>
          <cell r="H103" t="str">
            <v>Health Care</v>
          </cell>
          <cell r="I103">
            <v>0</v>
          </cell>
          <cell r="J103" t="str">
            <v>While healthcare services support is crucial for ensuring the physical resilience of facilities to climate change, these policies are focused on short-term investments related to COVID-19. Investments in healthcare services for future emergencies, such as climate-related disasters, are captured separately. These policies are therefore expected to have a neutral (0) impact on direct climate change adaptation and resilience.</v>
          </cell>
          <cell r="K103">
            <v>0</v>
          </cell>
          <cell r="L103" t="str">
            <v>While healthcare services support is crucial to indirect climate change adaptation and resilience, these policies are focused on short-term investments related to COVID-19. Investments in healthcare services for future emergencies, such as climate-related disasters, are captured separately. These policies are therefore expected to have a neutral (0) impact on indirect climate change adaptation and resilience.</v>
          </cell>
          <cell r="M103">
            <v>0</v>
          </cell>
          <cell r="N103">
            <v>0</v>
          </cell>
          <cell r="O103">
            <v>0</v>
          </cell>
          <cell r="P103">
            <v>0</v>
          </cell>
          <cell r="Q103">
            <v>0</v>
          </cell>
          <cell r="R103">
            <v>0</v>
          </cell>
          <cell r="S103">
            <v>0</v>
          </cell>
          <cell r="T103">
            <v>0</v>
          </cell>
          <cell r="U103">
            <v>1</v>
          </cell>
          <cell r="V103">
            <v>1</v>
          </cell>
          <cell r="W103" t="str">
            <v>Health care</v>
          </cell>
        </row>
        <row r="104">
          <cell r="E104" t="str">
            <v>J4</v>
          </cell>
          <cell r="F104" t="str">
            <v>Healthcare services support</v>
          </cell>
          <cell r="G104" t="str">
            <v>General medical personnel support</v>
          </cell>
          <cell r="H104" t="str">
            <v>Health Care</v>
          </cell>
          <cell r="I104">
            <v>0</v>
          </cell>
          <cell r="J104" t="str">
            <v>While healthcare services support is crucial for ensuring the physical resilience of facilities to climate change, these policies are focused on short-term investments related to COVID-19. Investments in healthcare services for future emergencies, such as climate-related disasters, are captured separately. These policies are therefore expected to have a neutral (0) impact on direct climate change adaptation and resilience.</v>
          </cell>
          <cell r="K104">
            <v>0</v>
          </cell>
          <cell r="L104" t="str">
            <v>While healthcare services support is crucial to indirect climate change adaptation and resilience, these policies are focused on short-term investments related to COVID-19. Investments in healthcare services for future emergencies, such as climate-related disasters, are captured separately. These policies are therefore expected to have a neutral (0) impact on indirect climate change adaptation and resilience.</v>
          </cell>
          <cell r="M104">
            <v>0</v>
          </cell>
          <cell r="N104">
            <v>0</v>
          </cell>
          <cell r="O104">
            <v>0</v>
          </cell>
          <cell r="P104">
            <v>0</v>
          </cell>
          <cell r="Q104">
            <v>0</v>
          </cell>
          <cell r="R104">
            <v>0</v>
          </cell>
          <cell r="S104">
            <v>0</v>
          </cell>
          <cell r="T104">
            <v>0</v>
          </cell>
          <cell r="U104">
            <v>1</v>
          </cell>
          <cell r="V104">
            <v>1</v>
          </cell>
          <cell r="W104" t="str">
            <v>Health care</v>
          </cell>
        </row>
        <row r="105">
          <cell r="E105" t="str">
            <v>J5</v>
          </cell>
          <cell r="F105" t="str">
            <v>Healthcare services support</v>
          </cell>
          <cell r="G105" t="str">
            <v>Vaccine and COVID-19 research, manufacturing, and application spending</v>
          </cell>
          <cell r="H105" t="str">
            <v>Health Care</v>
          </cell>
          <cell r="I105">
            <v>0</v>
          </cell>
          <cell r="J105" t="str">
            <v>While healthcare services support is crucial for ensuring the physical resilience of facilities to climate change, these policies are focused on short-term investments related to COVID-19. Investments in healthcare services for future emergencies, such as climate-related disasters, are captured separately. These policies are therefore expected to have a neutral (0) impact on direct climate change adaptation and resilience.</v>
          </cell>
          <cell r="K105">
            <v>0</v>
          </cell>
          <cell r="L105" t="str">
            <v>While healthcare services support is crucial to indirect climate change adaptation and resilience, these policies are focused on short-term investments related to COVID-19. Investments in healthcare services for future emergencies, such as climate-related disasters, are captured separately. These policies are therefore expected to have a neutral (0) impact on indirect climate change adaptation and resilience.</v>
          </cell>
          <cell r="M105">
            <v>0</v>
          </cell>
          <cell r="N105">
            <v>0</v>
          </cell>
          <cell r="O105">
            <v>-1</v>
          </cell>
          <cell r="P105">
            <v>0</v>
          </cell>
          <cell r="Q105">
            <v>-0.2</v>
          </cell>
          <cell r="R105">
            <v>0</v>
          </cell>
          <cell r="S105">
            <v>0</v>
          </cell>
          <cell r="T105">
            <v>0</v>
          </cell>
          <cell r="U105">
            <v>1</v>
          </cell>
          <cell r="V105">
            <v>1</v>
          </cell>
          <cell r="W105" t="str">
            <v>Health care</v>
          </cell>
        </row>
        <row r="106">
          <cell r="E106" t="str">
            <v>JIndiscriminate</v>
          </cell>
          <cell r="F106" t="str">
            <v>Healthcare services support</v>
          </cell>
          <cell r="G106" t="str">
            <v>Indiscriminate</v>
          </cell>
          <cell r="H106" t="str">
            <v>Health Care</v>
          </cell>
          <cell r="I106">
            <v>0</v>
          </cell>
          <cell r="J106" t="str">
            <v>While healthcare services support is crucial for ensuring the physical resilience of facilities to climate change, these policies are focused on short-term investments related to COVID-19. Investments in healthcare services for future emergencies, such as climate-related disasters, are captured separately. These policies are therefore expected to have a neutral (0) impact on direct climate change adaptation and resilience.</v>
          </cell>
          <cell r="K106">
            <v>0</v>
          </cell>
          <cell r="L106" t="str">
            <v>While healthcare services support is crucial to indirect climate change adaptation and resilience, these policies are focused on short-term investments related to COVID-19. Investments in healthcare services for future emergencies, such as climate-related disasters, are captured separately. These policies are therefore expected to have a neutral (0) impact on indirect climate change adaptation and resilience.</v>
          </cell>
          <cell r="M106">
            <v>0</v>
          </cell>
          <cell r="N106">
            <v>0</v>
          </cell>
          <cell r="O106">
            <v>-1</v>
          </cell>
          <cell r="P106">
            <v>0</v>
          </cell>
          <cell r="Q106">
            <v>-0.2</v>
          </cell>
          <cell r="R106">
            <v>0</v>
          </cell>
          <cell r="S106">
            <v>0</v>
          </cell>
          <cell r="T106">
            <v>0</v>
          </cell>
          <cell r="U106">
            <v>1</v>
          </cell>
          <cell r="V106">
            <v>1</v>
          </cell>
          <cell r="W106" t="str">
            <v>Health care</v>
          </cell>
        </row>
        <row r="107">
          <cell r="E107" t="str">
            <v>K1</v>
          </cell>
          <cell r="F107" t="str">
            <v>Emergency services (disaster management) support</v>
          </cell>
          <cell r="G107" t="str">
            <v>Administrative support for emergency response</v>
          </cell>
          <cell r="H107" t="str">
            <v>Core Government</v>
          </cell>
          <cell r="I107">
            <v>0</v>
          </cell>
          <cell r="J107" t="str">
            <v>While investment in emergency services and disaster management is crucial for ensuring physical resilience to climate change, these policies are focused on short-term investments related to COVID-19. Investments in future emergency services and disaster management support are captured separately. These policies are therefore expected to have a neutral (0) impact on direct climate change adaptation and resilience.</v>
          </cell>
          <cell r="K107">
            <v>0</v>
          </cell>
          <cell r="L107" t="str">
            <v>While investment in emergency services and disaster management is crucial for ensuring the resilience of communities and economies to climate change, these policies are focused on short-term investments related to COVID-19. Investments in future emergency services and disaster management support are captured separately. These policies are therefore expected to have a neutral (0) impact on indirect climate change adaptation and resilience.</v>
          </cell>
          <cell r="M107">
            <v>0</v>
          </cell>
          <cell r="N107">
            <v>0</v>
          </cell>
          <cell r="O107">
            <v>0</v>
          </cell>
          <cell r="P107">
            <v>0</v>
          </cell>
          <cell r="Q107">
            <v>0</v>
          </cell>
          <cell r="R107">
            <v>0</v>
          </cell>
          <cell r="S107">
            <v>0</v>
          </cell>
          <cell r="T107">
            <v>0</v>
          </cell>
          <cell r="U107">
            <v>1</v>
          </cell>
          <cell r="V107">
            <v>0</v>
          </cell>
          <cell r="W107" t="str">
            <v>Other sector</v>
          </cell>
        </row>
        <row r="108">
          <cell r="E108" t="str">
            <v>K2</v>
          </cell>
          <cell r="F108" t="str">
            <v>Emergency services (disaster management) support</v>
          </cell>
          <cell r="G108" t="str">
            <v>Procurement of emergency response equipment</v>
          </cell>
          <cell r="H108" t="str">
            <v>Core Government</v>
          </cell>
          <cell r="I108">
            <v>0</v>
          </cell>
          <cell r="J108" t="str">
            <v>While investment in emergency services and disaster management is crucial for ensuring physical resilience to climate change, these policies are focused on short-term investments related to COVID-19. Investments in future emergency services and disaster management support are captured separately. These policies are therefore expected to have a neutral (0) impact on direct climate change adaptation and resilience.</v>
          </cell>
          <cell r="K108">
            <v>0</v>
          </cell>
          <cell r="L108" t="str">
            <v>While investment in emergency services and disaster management is crucial for ensuring the resilience of communities and economies to climate change, these policies are focused on short-term investments related to COVID-19. Investments in future emergency services and disaster management support are captured separately. These policies are therefore expected to have a neutral (0) impact on indirect climate change adaptation and resilience.</v>
          </cell>
          <cell r="M108">
            <v>0</v>
          </cell>
          <cell r="N108">
            <v>0</v>
          </cell>
          <cell r="O108">
            <v>-1</v>
          </cell>
          <cell r="P108">
            <v>0</v>
          </cell>
          <cell r="Q108">
            <v>-0.2</v>
          </cell>
          <cell r="R108">
            <v>0</v>
          </cell>
          <cell r="S108">
            <v>0</v>
          </cell>
          <cell r="T108">
            <v>0</v>
          </cell>
          <cell r="U108">
            <v>1</v>
          </cell>
          <cell r="V108">
            <v>0</v>
          </cell>
          <cell r="W108" t="str">
            <v>Industrials - other</v>
          </cell>
        </row>
        <row r="109">
          <cell r="E109" t="str">
            <v>KIndiscriminate</v>
          </cell>
          <cell r="F109" t="str">
            <v>Emergency services (disaster management) support</v>
          </cell>
          <cell r="G109" t="str">
            <v>Indiscriminate</v>
          </cell>
          <cell r="H109" t="str">
            <v>Core Government</v>
          </cell>
          <cell r="I109">
            <v>0</v>
          </cell>
          <cell r="J109" t="str">
            <v>While investment in emergency services and disaster management is crucial for ensuring physical resilience to climate change, these policies are focused on short-term investments related to COVID-19. Investments in future emergency services and disaster management support are captured separately. These policies are therefore expected to have a neutral (0) impact on direct climate change adaptation and resilience.</v>
          </cell>
          <cell r="K109">
            <v>0</v>
          </cell>
          <cell r="L109" t="str">
            <v>While investment in emergency services and disaster management is crucial for ensuring the resilience of communities and economies to climate change, these policies are focused on short-term investments related to COVID-19. Investments in future emergency services and disaster management support are captured separately. These policies are therefore expected to have a neutral (0) impact on indirect climate change adaptation and resilience.</v>
          </cell>
          <cell r="M109">
            <v>0</v>
          </cell>
          <cell r="N109">
            <v>0</v>
          </cell>
          <cell r="O109">
            <v>-1</v>
          </cell>
          <cell r="P109">
            <v>0</v>
          </cell>
          <cell r="Q109">
            <v>-0.2</v>
          </cell>
          <cell r="R109">
            <v>0</v>
          </cell>
          <cell r="S109">
            <v>0</v>
          </cell>
          <cell r="T109">
            <v>0</v>
          </cell>
          <cell r="U109">
            <v>1</v>
          </cell>
          <cell r="V109">
            <v>0</v>
          </cell>
          <cell r="W109" t="str">
            <v>Other sector</v>
          </cell>
        </row>
        <row r="110">
          <cell r="E110" t="str">
            <v>L1</v>
          </cell>
          <cell r="F110" t="str">
            <v>Income tax cuts</v>
          </cell>
          <cell r="G110" t="str">
            <v>Reduction in marginal rates (including increases in tax-free thresholds)</v>
          </cell>
          <cell r="H110" t="str">
            <v>Other</v>
          </cell>
          <cell r="I110">
            <v>0</v>
          </cell>
          <cell r="J110" t="str">
            <v>These policies do not explicitly target efforts to adapt to current or expected climate effects, therefore they are scored as neutral (0) for direct climate change adaptation and resilience.</v>
          </cell>
          <cell r="K110">
            <v>0</v>
          </cell>
          <cell r="L110" t="str">
            <v>There is little evidence to suggest that general income tax cuts, including reductions in marginal rates, have any indirect impacts for climate change adaptation and resilience. These policies are therefore expected to have a neutral (0) impact on indirect adaptation and resilience.</v>
          </cell>
          <cell r="M110">
            <v>0</v>
          </cell>
          <cell r="N110">
            <v>0</v>
          </cell>
          <cell r="O110">
            <v>-1</v>
          </cell>
          <cell r="P110">
            <v>0</v>
          </cell>
          <cell r="Q110">
            <v>-0.2</v>
          </cell>
          <cell r="R110">
            <v>0</v>
          </cell>
          <cell r="S110">
            <v>0</v>
          </cell>
          <cell r="T110">
            <v>0</v>
          </cell>
          <cell r="U110">
            <v>0</v>
          </cell>
          <cell r="V110">
            <v>0</v>
          </cell>
          <cell r="W110" t="str">
            <v>Untargeted</v>
          </cell>
        </row>
        <row r="111">
          <cell r="E111" t="str">
            <v>L2</v>
          </cell>
          <cell r="F111" t="str">
            <v>Income tax cuts</v>
          </cell>
          <cell r="G111" t="str">
            <v>Expanded deductions</v>
          </cell>
          <cell r="H111" t="str">
            <v>Other</v>
          </cell>
          <cell r="I111">
            <v>0</v>
          </cell>
          <cell r="J111" t="str">
            <v>These policies do not explicitly target efforts to adapt to current or expected climate effects, therefore they are scored as neutral (0) for direct climate change adaptation and resilience.</v>
          </cell>
          <cell r="K111">
            <v>0</v>
          </cell>
          <cell r="L111" t="str">
            <v>There is little evidence to suggest that general income tax cuts, including expanded deductions, have any indirect impacts for climate change adaptation and resilience. These policies are therefore expected to have a neutral (0) impact on indirect adaptation and resilience.</v>
          </cell>
          <cell r="M111">
            <v>0</v>
          </cell>
          <cell r="N111">
            <v>0</v>
          </cell>
          <cell r="O111">
            <v>-1</v>
          </cell>
          <cell r="P111">
            <v>0</v>
          </cell>
          <cell r="Q111">
            <v>-0.2</v>
          </cell>
          <cell r="R111">
            <v>0</v>
          </cell>
          <cell r="S111">
            <v>0</v>
          </cell>
          <cell r="T111">
            <v>0</v>
          </cell>
          <cell r="U111">
            <v>0</v>
          </cell>
          <cell r="V111">
            <v>0</v>
          </cell>
          <cell r="W111" t="str">
            <v>Untargeted</v>
          </cell>
        </row>
        <row r="112">
          <cell r="E112" t="str">
            <v>L3</v>
          </cell>
          <cell r="F112" t="str">
            <v>Income tax cuts</v>
          </cell>
          <cell r="G112" t="str">
            <v>New tax exemptions</v>
          </cell>
          <cell r="H112" t="str">
            <v>Other</v>
          </cell>
          <cell r="I112">
            <v>0</v>
          </cell>
          <cell r="J112" t="str">
            <v>These policies do not explicitly target efforts to adapt to current or expected climate effects, therefore they are scored as neutral (0) for direct climate change adaptation and resilience.</v>
          </cell>
          <cell r="K112">
            <v>0</v>
          </cell>
          <cell r="L112" t="str">
            <v>There is little evidence to suggest that general income tax cuts, including new tax exemptions, have any indirect impacts for climate change adaptation and resilience. These policies are therefore expected to have a neutral (0) impact on indirect adaptation and resilience.</v>
          </cell>
          <cell r="M112">
            <v>0</v>
          </cell>
          <cell r="N112">
            <v>0</v>
          </cell>
          <cell r="O112">
            <v>-1</v>
          </cell>
          <cell r="P112">
            <v>0</v>
          </cell>
          <cell r="Q112">
            <v>-0.2</v>
          </cell>
          <cell r="R112">
            <v>0</v>
          </cell>
          <cell r="S112">
            <v>0</v>
          </cell>
          <cell r="T112">
            <v>0</v>
          </cell>
          <cell r="U112">
            <v>0</v>
          </cell>
          <cell r="V112">
            <v>0</v>
          </cell>
          <cell r="W112" t="str">
            <v>Untargeted</v>
          </cell>
        </row>
        <row r="113">
          <cell r="E113" t="str">
            <v>L4</v>
          </cell>
          <cell r="F113" t="str">
            <v>Income tax cuts</v>
          </cell>
          <cell r="G113" t="str">
            <v>Permitted delays in payment</v>
          </cell>
          <cell r="H113" t="str">
            <v>Other</v>
          </cell>
          <cell r="I113">
            <v>0</v>
          </cell>
          <cell r="J113" t="str">
            <v>These policies do not explicitly target efforts to adapt to current or expected climate effects, therefore they are scored as neutral (0) for direct climate change adaptation and resilience.</v>
          </cell>
          <cell r="K113">
            <v>0</v>
          </cell>
          <cell r="L113" t="str">
            <v>There is little evidence to suggest that general income tax cuts, including permitted delays in payment, have any indirect impacts for climate change adaptation and resilience. These policies are therefore expected to have a neutral (0) impact on indirect adaptation and resilience.</v>
          </cell>
          <cell r="M113">
            <v>0</v>
          </cell>
          <cell r="N113">
            <v>0</v>
          </cell>
          <cell r="O113">
            <v>-1</v>
          </cell>
          <cell r="P113">
            <v>0</v>
          </cell>
          <cell r="Q113">
            <v>-0.2</v>
          </cell>
          <cell r="R113">
            <v>0</v>
          </cell>
          <cell r="S113">
            <v>0</v>
          </cell>
          <cell r="T113">
            <v>0</v>
          </cell>
          <cell r="U113">
            <v>0</v>
          </cell>
          <cell r="V113">
            <v>0</v>
          </cell>
          <cell r="W113" t="str">
            <v>Untargeted</v>
          </cell>
        </row>
        <row r="114">
          <cell r="E114" t="str">
            <v>LIndiscriminate</v>
          </cell>
          <cell r="F114" t="str">
            <v>Income tax cuts</v>
          </cell>
          <cell r="G114" t="str">
            <v>Indiscriminate</v>
          </cell>
          <cell r="H114" t="str">
            <v>Other</v>
          </cell>
          <cell r="I114">
            <v>0</v>
          </cell>
          <cell r="J114" t="str">
            <v>These policies do not explicitly target efforts to adapt to current or expected climate effects, therefore they are scored as neutral (0) for direct climate change adaptation and resilience.</v>
          </cell>
          <cell r="K114">
            <v>0</v>
          </cell>
          <cell r="L114" t="str">
            <v>There is little evidence to suggest that indiscriminate income tax cuts have any indirect impacts for climate change adaptation and resilience. These policies are therefore expected to have a neutral (0) impact on indirect adaptation and resilience.</v>
          </cell>
          <cell r="M114">
            <v>0</v>
          </cell>
          <cell r="N114">
            <v>0</v>
          </cell>
          <cell r="O114">
            <v>-1</v>
          </cell>
          <cell r="P114">
            <v>0</v>
          </cell>
          <cell r="Q114">
            <v>-0.2</v>
          </cell>
          <cell r="R114">
            <v>0</v>
          </cell>
          <cell r="S114">
            <v>0</v>
          </cell>
          <cell r="T114">
            <v>0</v>
          </cell>
          <cell r="U114">
            <v>0</v>
          </cell>
          <cell r="V114">
            <v>0</v>
          </cell>
          <cell r="W114" t="str">
            <v>Untargeted</v>
          </cell>
        </row>
        <row r="115">
          <cell r="E115" t="str">
            <v>M1</v>
          </cell>
          <cell r="F115" t="str">
            <v>VAT and other goods and services tax cuts</v>
          </cell>
          <cell r="G115" t="str">
            <v>VAT reductions</v>
          </cell>
          <cell r="H115" t="str">
            <v>Other</v>
          </cell>
          <cell r="I115">
            <v>0</v>
          </cell>
          <cell r="J115" t="str">
            <v>These policies do not explicitly target efforts to adapt to current or expected climate effects, therefore they are scored as neutral (0) for direct climate change adaptation and resilience.</v>
          </cell>
          <cell r="K115">
            <v>0</v>
          </cell>
          <cell r="L115" t="str">
            <v>There is little evidence to suggest that VAT and other goods and services tax cuts have any indirect impacts for climate change adaptation and resilience. These policies are therefore expected to have a neutral (0) impact on indirect adaptation and resilience.</v>
          </cell>
          <cell r="M115">
            <v>0</v>
          </cell>
          <cell r="N115">
            <v>0</v>
          </cell>
          <cell r="O115">
            <v>-1</v>
          </cell>
          <cell r="P115">
            <v>0</v>
          </cell>
          <cell r="Q115">
            <v>-0.2</v>
          </cell>
          <cell r="R115">
            <v>0</v>
          </cell>
          <cell r="S115">
            <v>0</v>
          </cell>
          <cell r="T115">
            <v>0</v>
          </cell>
          <cell r="U115">
            <v>0</v>
          </cell>
          <cell r="V115">
            <v>0</v>
          </cell>
          <cell r="W115" t="str">
            <v>Untargeted</v>
          </cell>
        </row>
        <row r="116">
          <cell r="E116" t="str">
            <v>M2</v>
          </cell>
          <cell r="F116" t="str">
            <v>VAT and other goods and services tax cuts</v>
          </cell>
          <cell r="G116" t="str">
            <v>VAT deferrals</v>
          </cell>
          <cell r="H116" t="str">
            <v>Other</v>
          </cell>
          <cell r="I116">
            <v>0</v>
          </cell>
          <cell r="J116" t="str">
            <v>These policies do not explicitly target efforts to adapt to current or expected climate effects, therefore they are scored as neutral (0) for direct climate change adaptation and resilience.</v>
          </cell>
          <cell r="K116">
            <v>0</v>
          </cell>
          <cell r="L116" t="str">
            <v>There is little evidence to suggest that VAT and other goods and services tax cuts have any indirect impacts for climate change adaptation and resilience. These policies are therefore expected to have a neutral (0) impact on indirect adaptation and resilience.</v>
          </cell>
          <cell r="M116">
            <v>0</v>
          </cell>
          <cell r="N116">
            <v>0</v>
          </cell>
          <cell r="O116">
            <v>-1</v>
          </cell>
          <cell r="P116">
            <v>0</v>
          </cell>
          <cell r="Q116">
            <v>-0.2</v>
          </cell>
          <cell r="R116">
            <v>0</v>
          </cell>
          <cell r="S116">
            <v>0</v>
          </cell>
          <cell r="T116">
            <v>0</v>
          </cell>
          <cell r="U116">
            <v>0</v>
          </cell>
          <cell r="V116">
            <v>0</v>
          </cell>
          <cell r="W116" t="str">
            <v>Untargeted</v>
          </cell>
        </row>
        <row r="117">
          <cell r="E117" t="str">
            <v>M3</v>
          </cell>
          <cell r="F117" t="str">
            <v>VAT and other goods and services tax cuts</v>
          </cell>
          <cell r="G117" t="str">
            <v>Non-discretionary payment relief</v>
          </cell>
          <cell r="H117" t="str">
            <v>Other</v>
          </cell>
          <cell r="I117">
            <v>0</v>
          </cell>
          <cell r="J117" t="str">
            <v>These policies do not explicitly target efforts to adapt to current or expected climate effects, therefore they are scored as neutral (0) for direct climate change adaptation and resilience.</v>
          </cell>
          <cell r="K117">
            <v>0</v>
          </cell>
          <cell r="L117" t="str">
            <v>There is little evidence to suggest that VAT and other goods and services tax cuts have any indirect impacts for climate change adaptation and resilience. These policies are therefore expected to have a neutral (0) impact on indirect adaptation and resilience.</v>
          </cell>
          <cell r="M117">
            <v>0</v>
          </cell>
          <cell r="N117">
            <v>0</v>
          </cell>
          <cell r="O117">
            <v>-1</v>
          </cell>
          <cell r="P117">
            <v>0</v>
          </cell>
          <cell r="Q117">
            <v>-0.2</v>
          </cell>
          <cell r="R117">
            <v>0</v>
          </cell>
          <cell r="S117">
            <v>0</v>
          </cell>
          <cell r="T117">
            <v>0</v>
          </cell>
          <cell r="U117">
            <v>0</v>
          </cell>
          <cell r="V117">
            <v>0</v>
          </cell>
          <cell r="W117" t="str">
            <v>Untargeted</v>
          </cell>
        </row>
        <row r="118">
          <cell r="E118" t="str">
            <v>M4</v>
          </cell>
          <cell r="F118" t="str">
            <v>VAT and other goods and services tax cuts</v>
          </cell>
          <cell r="G118" t="str">
            <v>Reduced taxes for emergency medical imports</v>
          </cell>
          <cell r="H118" t="str">
            <v>Other</v>
          </cell>
          <cell r="I118">
            <v>0</v>
          </cell>
          <cell r="J118" t="str">
            <v>These policies do not explicitly target efforts to adapt to current or expected climate effects, therefore they are scored as neutral (0) for direct climate change adaptation and resilience.</v>
          </cell>
          <cell r="K118">
            <v>0</v>
          </cell>
          <cell r="L118" t="str">
            <v>There is little evidence to suggest that VAT and other goods and services tax cuts have any indirect impacts for climate change adaptation and resilience. These policies are therefore expected to have a neutral (0) impact on indirect adaptation and resilience.</v>
          </cell>
          <cell r="M118">
            <v>0</v>
          </cell>
          <cell r="N118">
            <v>0</v>
          </cell>
          <cell r="O118">
            <v>-1</v>
          </cell>
          <cell r="P118">
            <v>0</v>
          </cell>
          <cell r="Q118">
            <v>-0.2</v>
          </cell>
          <cell r="R118">
            <v>0</v>
          </cell>
          <cell r="S118">
            <v>0</v>
          </cell>
          <cell r="T118">
            <v>0</v>
          </cell>
          <cell r="U118">
            <v>1</v>
          </cell>
          <cell r="V118">
            <v>0</v>
          </cell>
          <cell r="W118" t="str">
            <v>Untargeted</v>
          </cell>
        </row>
        <row r="119">
          <cell r="E119" t="str">
            <v>MIndiscriminate</v>
          </cell>
          <cell r="F119" t="str">
            <v>VAT and other goods and services tax cuts</v>
          </cell>
          <cell r="G119" t="str">
            <v>Indiscriminate</v>
          </cell>
          <cell r="H119" t="str">
            <v>Other</v>
          </cell>
          <cell r="I119">
            <v>0</v>
          </cell>
          <cell r="J119" t="str">
            <v>These policies do not explicitly target efforts to adapt to current or expected climate effects, therefore they are scored as neutral (0) for direct climate change adaptation and resilience.</v>
          </cell>
          <cell r="K119">
            <v>0</v>
          </cell>
          <cell r="L119" t="str">
            <v>There is little evidence to suggest that VAT and other goods and services tax cuts have any indirect impacts for climate change adaptation and resilience. These policies are therefore expected to have a neutral (0) impact on indirect adaptation and resilience.</v>
          </cell>
          <cell r="M119">
            <v>0</v>
          </cell>
          <cell r="N119">
            <v>0</v>
          </cell>
          <cell r="O119">
            <v>-1</v>
          </cell>
          <cell r="P119">
            <v>0</v>
          </cell>
          <cell r="Q119">
            <v>-0.2</v>
          </cell>
          <cell r="R119">
            <v>0</v>
          </cell>
          <cell r="S119">
            <v>0</v>
          </cell>
          <cell r="T119">
            <v>0</v>
          </cell>
          <cell r="U119">
            <v>0</v>
          </cell>
          <cell r="V119">
            <v>0</v>
          </cell>
          <cell r="W119" t="str">
            <v>Untargeted</v>
          </cell>
        </row>
        <row r="120">
          <cell r="E120" t="str">
            <v>N1</v>
          </cell>
          <cell r="F120" t="str">
            <v>Business tax cuts</v>
          </cell>
          <cell r="G120" t="str">
            <v>Reduction in rates</v>
          </cell>
          <cell r="H120" t="str">
            <v>Other</v>
          </cell>
          <cell r="I120">
            <v>0</v>
          </cell>
          <cell r="J120" t="str">
            <v>These policies do not explicitly target efforts to adapt to current or expected climate effects, therefore they are scored as neutral (0) for direct climate change adaptation and resilience.</v>
          </cell>
          <cell r="K120">
            <v>0</v>
          </cell>
          <cell r="L120" t="str">
            <v>There is little evidence to suggest that general business tax cuts, including reductions in rates, have any indirect impacts for climate change adaptation and resilience. These policies are therefore expected to have a neutral (0) impact on indirect adaptation and resilience.</v>
          </cell>
          <cell r="M120">
            <v>0</v>
          </cell>
          <cell r="N120">
            <v>0</v>
          </cell>
          <cell r="O120">
            <v>-1</v>
          </cell>
          <cell r="P120">
            <v>0</v>
          </cell>
          <cell r="Q120">
            <v>-0.2</v>
          </cell>
          <cell r="R120">
            <v>0</v>
          </cell>
          <cell r="S120">
            <v>0</v>
          </cell>
          <cell r="T120">
            <v>-1</v>
          </cell>
          <cell r="U120">
            <v>0</v>
          </cell>
          <cell r="V120">
            <v>0</v>
          </cell>
          <cell r="W120" t="str">
            <v>Untargeted</v>
          </cell>
        </row>
        <row r="121">
          <cell r="E121" t="str">
            <v>N2</v>
          </cell>
          <cell r="F121" t="str">
            <v>Business tax cuts</v>
          </cell>
          <cell r="G121" t="str">
            <v>Expanded deductions</v>
          </cell>
          <cell r="H121" t="str">
            <v>Other</v>
          </cell>
          <cell r="I121">
            <v>0</v>
          </cell>
          <cell r="J121" t="str">
            <v>These policies do not explicitly target efforts to adapt to current or expected climate effects, therefore they are scored as neutral (0) for direct climate change adaptation and resilience.</v>
          </cell>
          <cell r="K121">
            <v>0</v>
          </cell>
          <cell r="L121" t="str">
            <v>There is little evidence to suggest that general business tax cuts, including expanded deductions, have any indirect impacts for climate change adaptation and resilience. These policies are therefore expected to have a neutral (0) impact on indirect adaptation and resilience.</v>
          </cell>
          <cell r="M121">
            <v>0</v>
          </cell>
          <cell r="N121">
            <v>0</v>
          </cell>
          <cell r="O121">
            <v>-1</v>
          </cell>
          <cell r="P121">
            <v>0</v>
          </cell>
          <cell r="Q121">
            <v>-0.2</v>
          </cell>
          <cell r="R121">
            <v>0</v>
          </cell>
          <cell r="S121">
            <v>0</v>
          </cell>
          <cell r="T121">
            <v>-1</v>
          </cell>
          <cell r="U121">
            <v>0</v>
          </cell>
          <cell r="V121">
            <v>0</v>
          </cell>
          <cell r="W121" t="str">
            <v>Untargeted</v>
          </cell>
        </row>
        <row r="122">
          <cell r="E122" t="str">
            <v>N3</v>
          </cell>
          <cell r="F122" t="str">
            <v>Business tax cuts</v>
          </cell>
          <cell r="G122" t="str">
            <v>New tax exemptions for climate investments (mitigation)</v>
          </cell>
          <cell r="H122" t="str">
            <v>Other</v>
          </cell>
          <cell r="I122">
            <v>0</v>
          </cell>
          <cell r="J122" t="str">
            <v>These policies do not explicitly target efforts to adapt to current or expected climate effects, therefore they are scored as neutral (0) for direct climate change adaptation and resilience.</v>
          </cell>
          <cell r="K122">
            <v>0</v>
          </cell>
          <cell r="L122" t="str">
            <v>Tax exemptions for mitigation-oriented climate investments may include, for example, tax deductions or deferral of tax obligations for investment in building energy efficiency or renewable energy technology (Bertone et al., 2018; Dongyan, 2009).  These policies are expected to result in neutral (0) impacts for indirect climate change adaptation and resilience.</v>
          </cell>
          <cell r="M122">
            <v>1</v>
          </cell>
          <cell r="N122">
            <v>0</v>
          </cell>
          <cell r="O122">
            <v>0</v>
          </cell>
          <cell r="P122">
            <v>1</v>
          </cell>
          <cell r="Q122">
            <v>0.8</v>
          </cell>
          <cell r="R122">
            <v>1</v>
          </cell>
          <cell r="S122">
            <v>0</v>
          </cell>
          <cell r="T122">
            <v>-1</v>
          </cell>
          <cell r="U122">
            <v>0</v>
          </cell>
          <cell r="V122">
            <v>0</v>
          </cell>
          <cell r="W122" t="str">
            <v>Untargeted</v>
          </cell>
        </row>
        <row r="123">
          <cell r="E123" t="str">
            <v>N4</v>
          </cell>
          <cell r="F123" t="str">
            <v>Business tax cuts</v>
          </cell>
          <cell r="G123" t="str">
            <v>New tax exemptions for climate investments (A&amp;R)</v>
          </cell>
          <cell r="H123" t="str">
            <v>Other</v>
          </cell>
          <cell r="I123">
            <v>1</v>
          </cell>
          <cell r="J123" t="str">
            <v>Tax exemptions for adaptation and resilience oriented climate investments may include, for example, tax deductions or deferral of tax obligations for investment in building energy efficiency (Bertone et al., 2018; Dongyan, 2009), or granting tax exemptions for investment in disaster resilience (Mavrodieva, A.V. et al., 2019). These policies are expected to spur business investments in physical resilience initiatives, resulting in positive (1) impacts for direct climate change adaptation and resilience.</v>
          </cell>
          <cell r="K123">
            <v>1</v>
          </cell>
          <cell r="L123" t="str">
            <v>Tax exemptions for adaptation and resilience oriented investments may include, for example, tax deductions or deferral of tax obligations for investment in building energy efficiency (Bertone et al., 2018; Dongyan, 2009), or granting tax exemptions for investment in disaster resilience (Mavrodieva, A.V. et al., 2019). In addition to increasing direct adaption and resilience, these investments are also expected to have positive indirect climate change adaptation impacts, boosting economic opportunities and enhancing the adaptive capacity of recipient communities (IEA, 2020). These policies are therefore expected to result in positive (1) impacts for indirect climate change adaptation and resilience.</v>
          </cell>
          <cell r="M123">
            <v>0</v>
          </cell>
          <cell r="N123">
            <v>0</v>
          </cell>
          <cell r="O123">
            <v>0</v>
          </cell>
          <cell r="P123">
            <v>1</v>
          </cell>
          <cell r="Q123" t="e">
            <v>#N/A</v>
          </cell>
          <cell r="R123" t="e">
            <v>#N/A</v>
          </cell>
          <cell r="S123" t="e">
            <v>#N/A</v>
          </cell>
          <cell r="T123" t="e">
            <v>#N/A</v>
          </cell>
          <cell r="U123" t="e">
            <v>#N/A</v>
          </cell>
          <cell r="V123" t="e">
            <v>#N/A</v>
          </cell>
          <cell r="W123" t="e">
            <v>#N/A</v>
          </cell>
        </row>
        <row r="124">
          <cell r="E124" t="str">
            <v>N5</v>
          </cell>
          <cell r="F124" t="str">
            <v>Business tax cuts</v>
          </cell>
          <cell r="G124" t="str">
            <v>New tax exemptions for climate investments (unclassified/mixed)</v>
          </cell>
          <cell r="H124" t="str">
            <v>Other</v>
          </cell>
          <cell r="I124">
            <v>0</v>
          </cell>
          <cell r="J124" t="str">
            <v>These policies do not explicitly target efforts to adapt to current or expected climate effects, therefore they are scored as neutral (0) for direct climate change adaptation and resilience.</v>
          </cell>
          <cell r="K124">
            <v>0</v>
          </cell>
          <cell r="L124" t="str">
            <v>Tax exemptions for unclassified/mixed climate investments may include, for example, tax deductions or deferral of tax obligations for investment in building energy efficiency or renewable energy technology (Bertone et al., 2018; Dongyan, 2009), or granting tax exemptions for investment in disaster resilience (Mavrodieva, A.V. et al., 2019). Some of these policies may have positive adaptation and resilience impacts, while others may be neutral. These policies are therefore expected to result in neutral (0) impacts for indirect climate change adaptation and resilience.</v>
          </cell>
          <cell r="M124" t="e">
            <v>#N/A</v>
          </cell>
          <cell r="N124">
            <v>0</v>
          </cell>
          <cell r="O124">
            <v>0</v>
          </cell>
          <cell r="P124">
            <v>1</v>
          </cell>
          <cell r="Q124" t="e">
            <v>#N/A</v>
          </cell>
          <cell r="R124" t="e">
            <v>#N/A</v>
          </cell>
          <cell r="S124" t="e">
            <v>#N/A</v>
          </cell>
          <cell r="T124" t="e">
            <v>#N/A</v>
          </cell>
          <cell r="U124" t="e">
            <v>#N/A</v>
          </cell>
          <cell r="V124" t="e">
            <v>#N/A</v>
          </cell>
          <cell r="W124" t="e">
            <v>#N/A</v>
          </cell>
        </row>
        <row r="125">
          <cell r="E125" t="str">
            <v>N6</v>
          </cell>
          <cell r="F125" t="str">
            <v>Business tax cuts</v>
          </cell>
          <cell r="G125" t="str">
            <v>New tax exemptions for general and other investments</v>
          </cell>
          <cell r="H125" t="str">
            <v>Other</v>
          </cell>
          <cell r="I125">
            <v>0</v>
          </cell>
          <cell r="J125" t="str">
            <v>These policies do not explicitly target efforts to adapt to current or expected climate effects, therefore they are scored as neutral (0) for direct climate change adaptation and resilience.</v>
          </cell>
          <cell r="K125">
            <v>0</v>
          </cell>
          <cell r="L125" t="str">
            <v>There is little evidence to suggest that general business tax cuts have any indirect impacts for climate change adaptation and resilience. These policies are therefore expected to have a neutral (0) impact on indirect climate change adaptation and resilience.</v>
          </cell>
          <cell r="M125" t="e">
            <v>#N/A</v>
          </cell>
          <cell r="N125">
            <v>0</v>
          </cell>
          <cell r="O125">
            <v>-1</v>
          </cell>
          <cell r="P125">
            <v>0</v>
          </cell>
          <cell r="Q125">
            <v>-0.2</v>
          </cell>
          <cell r="R125">
            <v>0</v>
          </cell>
          <cell r="S125">
            <v>0</v>
          </cell>
          <cell r="T125">
            <v>-1</v>
          </cell>
          <cell r="U125">
            <v>0</v>
          </cell>
          <cell r="V125">
            <v>0</v>
          </cell>
          <cell r="W125" t="str">
            <v>Untargeted</v>
          </cell>
        </row>
        <row r="126">
          <cell r="E126" t="str">
            <v>NIndiscriminate</v>
          </cell>
          <cell r="F126" t="str">
            <v>Business tax cuts</v>
          </cell>
          <cell r="G126" t="str">
            <v>Indiscriminate</v>
          </cell>
          <cell r="H126" t="str">
            <v>Other</v>
          </cell>
          <cell r="I126">
            <v>0</v>
          </cell>
          <cell r="J126" t="str">
            <v>These policies do not explicitly target efforts to adapt to current or expected climate effects, therefore they are scored as neutral (0) for direct climate change adaptation and resilience.</v>
          </cell>
          <cell r="K126">
            <v>0</v>
          </cell>
          <cell r="L126" t="str">
            <v>There is little evidence to suggest that indiscriminate business tax cuts have any indirect impacts for climate change adaptation and resilience. These policies are therefore expected to have a neutral (0) impact on indirect climate change adaptation and resilience.</v>
          </cell>
          <cell r="M126">
            <v>0</v>
          </cell>
          <cell r="N126">
            <v>0</v>
          </cell>
          <cell r="O126">
            <v>-1</v>
          </cell>
          <cell r="P126">
            <v>0</v>
          </cell>
          <cell r="Q126">
            <v>-0.2</v>
          </cell>
          <cell r="R126">
            <v>0</v>
          </cell>
          <cell r="S126">
            <v>0</v>
          </cell>
          <cell r="T126">
            <v>-1</v>
          </cell>
          <cell r="U126">
            <v>0</v>
          </cell>
          <cell r="V126">
            <v>0</v>
          </cell>
          <cell r="W126" t="str">
            <v>Untargeted</v>
          </cell>
        </row>
        <row r="127">
          <cell r="E127" t="str">
            <v>O1</v>
          </cell>
          <cell r="F127" t="str">
            <v>Business tax deferrals</v>
          </cell>
          <cell r="G127" t="str">
            <v>Tax deferrals for dirty industries</v>
          </cell>
          <cell r="H127" t="str">
            <v>Other</v>
          </cell>
          <cell r="I127">
            <v>0</v>
          </cell>
          <cell r="J127" t="str">
            <v>These policies do not explicitly target efforts to adapt to current or expected climate effects, therefore they are scored as neutral (0) for direct climate change adaptation and resilience.</v>
          </cell>
          <cell r="K127">
            <v>0</v>
          </cell>
          <cell r="L127" t="str">
            <v>While tax deferrals for dirty industries are expected to result in short-term increases in GHG emissions, the long-term impacts of these policies on GHG emissions and thus on climate change are expected to be minimal. These policies are therefore expected to have a neutral (0) impact on indirect climate change adaptation and resilience.</v>
          </cell>
          <cell r="M127">
            <v>0</v>
          </cell>
          <cell r="N127">
            <v>0</v>
          </cell>
          <cell r="O127">
            <v>-2</v>
          </cell>
          <cell r="P127">
            <v>0</v>
          </cell>
          <cell r="Q127">
            <v>-0.4</v>
          </cell>
          <cell r="R127">
            <v>0</v>
          </cell>
          <cell r="S127">
            <v>0</v>
          </cell>
          <cell r="T127">
            <v>0</v>
          </cell>
          <cell r="U127">
            <v>0</v>
          </cell>
          <cell r="V127">
            <v>0</v>
          </cell>
          <cell r="W127" t="str">
            <v>Untargeted</v>
          </cell>
        </row>
        <row r="128">
          <cell r="E128" t="str">
            <v>O2</v>
          </cell>
          <cell r="F128" t="str">
            <v>Business tax deferrals</v>
          </cell>
          <cell r="G128" t="str">
            <v>Tax deferrals for other industries</v>
          </cell>
          <cell r="H128" t="str">
            <v>Other</v>
          </cell>
          <cell r="I128">
            <v>0</v>
          </cell>
          <cell r="J128" t="str">
            <v>These policies do not explicitly target efforts to adapt to current or expected climate effects, therefore they are scored as neutral (0) for direct climate change adaptation and resilience.</v>
          </cell>
          <cell r="K128">
            <v>0</v>
          </cell>
          <cell r="L128" t="str">
            <v>There is little evidence to suggest that tax deferrals for other (not dirty) industries have any impacts for climate change adaptation and resilience, particularly given the short-term nature of these investments. These policies are therefore expected to have a neutral (0) impact on indirect climate change adaptation and resilience.</v>
          </cell>
          <cell r="M128">
            <v>0</v>
          </cell>
          <cell r="N128">
            <v>0</v>
          </cell>
          <cell r="O128">
            <v>-1</v>
          </cell>
          <cell r="P128">
            <v>0</v>
          </cell>
          <cell r="Q128">
            <v>-0.2</v>
          </cell>
          <cell r="R128">
            <v>0</v>
          </cell>
          <cell r="S128">
            <v>0</v>
          </cell>
          <cell r="T128">
            <v>0</v>
          </cell>
          <cell r="U128">
            <v>0</v>
          </cell>
          <cell r="V128">
            <v>0</v>
          </cell>
          <cell r="W128" t="str">
            <v>Untargeted</v>
          </cell>
        </row>
        <row r="129">
          <cell r="E129" t="str">
            <v>OIndiscriminate</v>
          </cell>
          <cell r="F129" t="str">
            <v>Business tax deferrals</v>
          </cell>
          <cell r="G129" t="str">
            <v>Indiscriminate</v>
          </cell>
          <cell r="H129" t="str">
            <v>Other</v>
          </cell>
          <cell r="I129">
            <v>0</v>
          </cell>
          <cell r="J129" t="str">
            <v>These policies do not explicitly target efforts to adapt to current or expected climate effects, therefore they are scored as neutral (0) for direct climate change adaptation and resilience.</v>
          </cell>
          <cell r="K129">
            <v>0</v>
          </cell>
          <cell r="L129" t="str">
            <v>There is little evidence to suggest that general business tax deferrals have any impacts for climate change adaptation and resilience, particularly given the short-term nature of these investments. These policies are therefore expected to have a neutral (0) impact on indirect climate change adaptation and resilience.</v>
          </cell>
          <cell r="M129">
            <v>0</v>
          </cell>
          <cell r="N129">
            <v>0</v>
          </cell>
          <cell r="O129">
            <v>-1</v>
          </cell>
          <cell r="P129">
            <v>0</v>
          </cell>
          <cell r="Q129">
            <v>-0.2</v>
          </cell>
          <cell r="R129">
            <v>0</v>
          </cell>
          <cell r="S129">
            <v>0</v>
          </cell>
          <cell r="T129">
            <v>0</v>
          </cell>
          <cell r="U129">
            <v>0</v>
          </cell>
          <cell r="V129">
            <v>0</v>
          </cell>
          <cell r="W129" t="str">
            <v>Untargeted</v>
          </cell>
        </row>
        <row r="130">
          <cell r="E130" t="str">
            <v>P1</v>
          </cell>
          <cell r="F130" t="str">
            <v>Reduced prices for centrally-controlled products and services</v>
          </cell>
          <cell r="G130" t="str">
            <v>Public service payments</v>
          </cell>
          <cell r="H130" t="str">
            <v>Core Government</v>
          </cell>
          <cell r="I130">
            <v>0</v>
          </cell>
          <cell r="J130" t="str">
            <v>These policies do not explicitly target efforts to adapt to current or expected climate effects, therefore they are scored as neutral (0) for direct climate change adaptation and resilience. Moreover, they are short-term investments and thus are not expected to have lasting impacts for adaptation and resilience.</v>
          </cell>
          <cell r="K130">
            <v>0</v>
          </cell>
          <cell r="L130" t="str">
            <v>There is little evidence to suggest that public service payments have any impacts for climate change adaptation and resilience, particularly given the short-term nature of these investments. These policies are therefore expected to have a neutral (0) impact on indirect climate change adaptation and resilience.</v>
          </cell>
          <cell r="M130">
            <v>0</v>
          </cell>
          <cell r="N130">
            <v>0</v>
          </cell>
          <cell r="O130">
            <v>0</v>
          </cell>
          <cell r="P130">
            <v>0</v>
          </cell>
          <cell r="Q130">
            <v>0</v>
          </cell>
          <cell r="R130">
            <v>0</v>
          </cell>
          <cell r="S130">
            <v>0</v>
          </cell>
          <cell r="T130">
            <v>0</v>
          </cell>
          <cell r="U130">
            <v>1</v>
          </cell>
          <cell r="V130">
            <v>0</v>
          </cell>
          <cell r="W130" t="str">
            <v>Untargeted</v>
          </cell>
        </row>
        <row r="131">
          <cell r="E131" t="str">
            <v>P2</v>
          </cell>
          <cell r="F131" t="str">
            <v>Reduced prices for centrally-controlled products and services</v>
          </cell>
          <cell r="G131" t="str">
            <v>Fuel prices (oil and gas)</v>
          </cell>
          <cell r="H131" t="str">
            <v>Core Government</v>
          </cell>
          <cell r="I131">
            <v>0</v>
          </cell>
          <cell r="J131" t="str">
            <v>These policies do not explicitly target efforts to adapt to current or expected climate effects, therefore they are scored as neutral (0) for direct climate change adaptation and resilience. Moreover, they are short-term investments and thus are not expected to have lasting impacts for adaptation and resilience.</v>
          </cell>
          <cell r="K131">
            <v>0</v>
          </cell>
          <cell r="L131" t="str">
            <v>While reduced fuel prices are expected to result in short-term increases in GHG emissions, the long-term impacts of these policies on GHG emissions and thus on climate change are expected to be minimal. Moreover, while energy access is a crucial component of adaptive capacity (Mimura et al., 2014), these policies (which improve energy access and affordability) are short-term, thus limiting the benefits for adaptive capacity. These policies are therefore expected to have a neutral (0) impact on indirect climate change adaptation and resilience.</v>
          </cell>
          <cell r="M131">
            <v>0</v>
          </cell>
          <cell r="N131">
            <v>0</v>
          </cell>
          <cell r="O131">
            <v>-2</v>
          </cell>
          <cell r="P131">
            <v>0</v>
          </cell>
          <cell r="Q131">
            <v>-0.4</v>
          </cell>
          <cell r="R131">
            <v>0</v>
          </cell>
          <cell r="S131">
            <v>0</v>
          </cell>
          <cell r="T131">
            <v>0</v>
          </cell>
          <cell r="U131">
            <v>1</v>
          </cell>
          <cell r="V131">
            <v>0</v>
          </cell>
          <cell r="W131" t="str">
            <v>Energy and water</v>
          </cell>
        </row>
        <row r="132">
          <cell r="E132" t="str">
            <v>P3</v>
          </cell>
          <cell r="F132" t="str">
            <v>Reduced prices for centrally-controlled products and services</v>
          </cell>
          <cell r="G132" t="str">
            <v>Utility prices (electricity and water)</v>
          </cell>
          <cell r="H132" t="str">
            <v>Utilities</v>
          </cell>
          <cell r="I132">
            <v>0</v>
          </cell>
          <cell r="J132" t="str">
            <v>These policies do not explicitly target efforts to adapt to current or expected climate effects, therefore they are scored as neutral (0) for direct climate change adaptation and resilience. Moreover, they are short-term investments and thus are not expected to have lasting impacts for adaptation and resilience.</v>
          </cell>
          <cell r="K132">
            <v>0</v>
          </cell>
          <cell r="L132" t="str">
            <v>While access to local utilities, such as electricity and water, are crucial to the functioning and adaptive capacity of individuals and communities (Mimura et al., 2014), these investments are short-term in nature. These policies are therefore expected to have a neutral (0) impact on indirect climate change adaptation and resilience.</v>
          </cell>
          <cell r="M132">
            <v>0</v>
          </cell>
          <cell r="N132">
            <v>0</v>
          </cell>
          <cell r="O132">
            <v>0</v>
          </cell>
          <cell r="P132">
            <v>0</v>
          </cell>
          <cell r="Q132">
            <v>0</v>
          </cell>
          <cell r="R132">
            <v>0</v>
          </cell>
          <cell r="S132">
            <v>0</v>
          </cell>
          <cell r="T132">
            <v>0</v>
          </cell>
          <cell r="U132">
            <v>1</v>
          </cell>
          <cell r="V132">
            <v>0</v>
          </cell>
          <cell r="W132" t="str">
            <v>Energy and water</v>
          </cell>
        </row>
        <row r="133">
          <cell r="E133" t="str">
            <v>PIndiscriminate</v>
          </cell>
          <cell r="F133" t="str">
            <v>Reduced prices for centrally-controlled products and services</v>
          </cell>
          <cell r="G133" t="str">
            <v>Indiscriminate</v>
          </cell>
          <cell r="H133" t="str">
            <v>Core Government</v>
          </cell>
          <cell r="I133">
            <v>0</v>
          </cell>
          <cell r="J133" t="str">
            <v>These policies do not explicitly target efforts to adapt to current or expected climate effects, therefore they are scored as neutral (0) for direct climate change adaptation and resilience.</v>
          </cell>
          <cell r="K133">
            <v>0</v>
          </cell>
          <cell r="L133" t="str">
            <v>There is little evidence to suggest that general investment in reduced prices for centrally-controlled products and services have any indirect impacts for climate change adaptation and resilience. These policies are therefore expected to have a neutral (0) impact on indirect adaptation and resilience.</v>
          </cell>
          <cell r="M133">
            <v>0</v>
          </cell>
          <cell r="N133">
            <v>0</v>
          </cell>
          <cell r="O133">
            <v>0</v>
          </cell>
          <cell r="P133">
            <v>0</v>
          </cell>
          <cell r="Q133">
            <v>0</v>
          </cell>
          <cell r="R133">
            <v>0</v>
          </cell>
          <cell r="S133">
            <v>0</v>
          </cell>
          <cell r="T133">
            <v>0</v>
          </cell>
          <cell r="U133">
            <v>1</v>
          </cell>
          <cell r="V133">
            <v>0</v>
          </cell>
          <cell r="W133" t="str">
            <v>Untargeted</v>
          </cell>
        </row>
        <row r="134">
          <cell r="E134" t="str">
            <v>Q1</v>
          </cell>
          <cell r="F134" t="str">
            <v>Other tax cuts and deferrals</v>
          </cell>
          <cell r="G134" t="str">
            <v>Other tax cuts and deferrals</v>
          </cell>
          <cell r="H134" t="str">
            <v>Other</v>
          </cell>
          <cell r="I134">
            <v>0</v>
          </cell>
          <cell r="J134" t="str">
            <v>These policies do not explicitly target efforts to adapt to current or expected climate effects, therefore they are scored as neutral (0) for direct climate change adaptation and resilience.</v>
          </cell>
          <cell r="K134">
            <v>0</v>
          </cell>
          <cell r="L134" t="str">
            <v>There is little evidence to suggest that general tax cuts and deferrals have any indirect impacts for climate change adaptation and resilience. These policies are therefore expected to have a neutral (0) impact on indirect adaptation and resilience.</v>
          </cell>
          <cell r="M134">
            <v>0</v>
          </cell>
          <cell r="N134">
            <v>0</v>
          </cell>
          <cell r="O134">
            <v>-1</v>
          </cell>
          <cell r="P134">
            <v>0</v>
          </cell>
          <cell r="Q134">
            <v>-0.2</v>
          </cell>
          <cell r="R134">
            <v>0</v>
          </cell>
          <cell r="S134">
            <v>0</v>
          </cell>
          <cell r="T134">
            <v>0</v>
          </cell>
          <cell r="U134">
            <v>0</v>
          </cell>
          <cell r="V134">
            <v>0</v>
          </cell>
          <cell r="W134" t="str">
            <v>Untargeted</v>
          </cell>
        </row>
        <row r="135">
          <cell r="E135" t="str">
            <v>QIndiscriminate</v>
          </cell>
          <cell r="F135" t="str">
            <v>Other tax cuts and deferrals</v>
          </cell>
          <cell r="G135" t="str">
            <v>Indiscriminate</v>
          </cell>
          <cell r="H135" t="str">
            <v>Other</v>
          </cell>
          <cell r="I135">
            <v>0</v>
          </cell>
          <cell r="J135" t="str">
            <v>These policies do not explicitly target efforts to adapt to current or expected climate effects, therefore they are scored as neutral (0) for direct climate change adaptation and resilience.</v>
          </cell>
          <cell r="K135">
            <v>0</v>
          </cell>
          <cell r="L135" t="str">
            <v>There is little evidence to suggest that general tax cuts and deferrals have any indirect impacts for climate change adaptation and resilience. These policies are therefore expected to have a neutral (0) impact on indirect adaptation and resilience.</v>
          </cell>
          <cell r="M135">
            <v>0</v>
          </cell>
          <cell r="N135">
            <v>0</v>
          </cell>
          <cell r="O135">
            <v>-1</v>
          </cell>
          <cell r="P135">
            <v>0</v>
          </cell>
          <cell r="Q135">
            <v>-0.2</v>
          </cell>
          <cell r="R135">
            <v>0</v>
          </cell>
          <cell r="S135">
            <v>0</v>
          </cell>
          <cell r="T135">
            <v>0</v>
          </cell>
          <cell r="U135">
            <v>0</v>
          </cell>
          <cell r="V135">
            <v>0</v>
          </cell>
          <cell r="W135" t="str">
            <v>Untargeted</v>
          </cell>
        </row>
        <row r="136">
          <cell r="E136" t="str">
            <v>R1</v>
          </cell>
          <cell r="F136" t="str">
            <v>Targeted recovery cash transfers</v>
          </cell>
          <cell r="G136" t="str">
            <v>Payments targeted to families</v>
          </cell>
          <cell r="H136" t="str">
            <v>Consumer Staples</v>
          </cell>
          <cell r="I136">
            <v>0</v>
          </cell>
          <cell r="J136" t="str">
            <v xml:space="preserve">These policies do not explicitly target efforts to adapt to current or expected climate effects, therefore they are scored as neutral (0) for direct climate change adaptation and resilience. Moreover, they are short-term investments and thus are not expected to have lasting impacts for adaptation and resilience. </v>
          </cell>
          <cell r="K136">
            <v>0</v>
          </cell>
          <cell r="L136" t="str">
            <v>While targeted short-term recovery payments will be crucial in the face of a climate-related emergency, these climate-specific programs are accounted for separately. There is little evidence to suggest that targeted short-term recovery payments for non-climate related disasters have any impacts on climate change adaptation and resilience. These policies are therefore expected to have a neutral (0) impact on indirect climate change adaptation and resilience.</v>
          </cell>
          <cell r="M136">
            <v>0</v>
          </cell>
          <cell r="N136">
            <v>1</v>
          </cell>
          <cell r="O136">
            <v>-1</v>
          </cell>
          <cell r="P136">
            <v>0</v>
          </cell>
          <cell r="Q136">
            <v>-0.2</v>
          </cell>
          <cell r="R136">
            <v>0</v>
          </cell>
          <cell r="S136">
            <v>0</v>
          </cell>
          <cell r="T136">
            <v>0</v>
          </cell>
          <cell r="U136">
            <v>0</v>
          </cell>
          <cell r="V136">
            <v>0</v>
          </cell>
          <cell r="W136" t="str">
            <v>Untargeted</v>
          </cell>
        </row>
        <row r="137">
          <cell r="E137" t="str">
            <v>R2</v>
          </cell>
          <cell r="F137" t="str">
            <v>Targeted recovery cash transfers</v>
          </cell>
          <cell r="G137" t="str">
            <v>Payments targeted to low income individuals</v>
          </cell>
          <cell r="H137" t="str">
            <v>Consumer Staples</v>
          </cell>
          <cell r="I137">
            <v>0</v>
          </cell>
          <cell r="J137" t="str">
            <v>These policies do not explicitly target efforts to adapt to current or expected climate effects, therefore they are scored as neutral (0) for direct climate change adaptation and resilience. Moreover, they are short-term investments and thus are not expected to have lasting impacts for adaptation and resilience.</v>
          </cell>
          <cell r="K137">
            <v>0</v>
          </cell>
          <cell r="L137" t="str">
            <v>While targeted short-term recovery payments will be crucial in the face of a climate-related emergency, these climate-specific programs are accounted for separately. There is little evidence to suggest that targeted short-term recovery payments for non-climate related disasters have any impacts on climate change adaptation and resilience. These policies are therefore expected to have a neutral (0) impact on indirect climate change adaptation and resilience.</v>
          </cell>
          <cell r="M137">
            <v>0</v>
          </cell>
          <cell r="N137">
            <v>1</v>
          </cell>
          <cell r="O137">
            <v>-1</v>
          </cell>
          <cell r="P137">
            <v>0</v>
          </cell>
          <cell r="Q137">
            <v>-0.2</v>
          </cell>
          <cell r="R137">
            <v>0</v>
          </cell>
          <cell r="S137">
            <v>0</v>
          </cell>
          <cell r="T137">
            <v>1</v>
          </cell>
          <cell r="U137">
            <v>0</v>
          </cell>
          <cell r="V137">
            <v>0</v>
          </cell>
          <cell r="W137" t="str">
            <v>Untargeted</v>
          </cell>
        </row>
        <row r="138">
          <cell r="E138" t="str">
            <v>R3</v>
          </cell>
          <cell r="F138" t="str">
            <v>Targeted recovery cash transfers</v>
          </cell>
          <cell r="G138" t="str">
            <v>Payments targeted to individuals (other)</v>
          </cell>
          <cell r="H138" t="str">
            <v>Consumer Staples</v>
          </cell>
          <cell r="I138">
            <v>0</v>
          </cell>
          <cell r="J138" t="str">
            <v>These policies do not explicitly target efforts to adapt to current or expected climate effects, therefore they are scored as neutral (0) for direct climate change adaptation and resilience. Moreover, they are short-term investments and thus are not expected to have lasting impacts for adaptation and resilience.</v>
          </cell>
          <cell r="K138">
            <v>0</v>
          </cell>
          <cell r="L138" t="str">
            <v>While targeted short-term recovery payments will be crucial in the face of a climate-related emergency, these climate-specific programs are accounted for separately. There is little evidence to suggest that targeted short-term recovery payments for non-climate related disasters have any impacts on climate change adaptation and resilience. These policies are therefore expected to have a neutral (0) impact on indirect climate change adaptation and resilience.</v>
          </cell>
          <cell r="M138">
            <v>0</v>
          </cell>
          <cell r="N138">
            <v>1</v>
          </cell>
          <cell r="O138">
            <v>-1</v>
          </cell>
          <cell r="P138">
            <v>0</v>
          </cell>
          <cell r="Q138">
            <v>-0.2</v>
          </cell>
          <cell r="R138">
            <v>0</v>
          </cell>
          <cell r="S138">
            <v>0</v>
          </cell>
          <cell r="T138">
            <v>0</v>
          </cell>
          <cell r="U138">
            <v>0</v>
          </cell>
          <cell r="V138">
            <v>0</v>
          </cell>
          <cell r="W138" t="str">
            <v>Untargeted</v>
          </cell>
        </row>
        <row r="139">
          <cell r="E139" t="str">
            <v>R4</v>
          </cell>
          <cell r="F139" t="str">
            <v>Targeted recovery cash transfers</v>
          </cell>
          <cell r="G139" t="str">
            <v>Indirect payments through social programs</v>
          </cell>
          <cell r="H139" t="str">
            <v>Consumer Staples</v>
          </cell>
          <cell r="I139">
            <v>0</v>
          </cell>
          <cell r="J139" t="str">
            <v>These policies do not explicitly target efforts to adapt to current or expected climate effects, therefore they are scored as neutral (0) for direct climate change adaptation and resilience. Moreover, they are short-term investments and thus are not expected to have lasting impacts for adaptation and resilience.</v>
          </cell>
          <cell r="K139">
            <v>0</v>
          </cell>
          <cell r="L139" t="str">
            <v>While targeted short-term recovery payments will be crucial in the face of a climate-related emergency, these climate-specific programs are accounted for separately. There is little evidence to suggest that targeted short-term recovery payments for non-climate related disasters have any impacts on climate change adaptation and resilience. These policies are therefore expected to have a neutral (0) impact on indirect climate change adaptation and resilience.</v>
          </cell>
          <cell r="M139">
            <v>0</v>
          </cell>
          <cell r="N139">
            <v>1</v>
          </cell>
          <cell r="O139">
            <v>-1</v>
          </cell>
          <cell r="P139">
            <v>0</v>
          </cell>
          <cell r="Q139">
            <v>-0.2</v>
          </cell>
          <cell r="R139">
            <v>0</v>
          </cell>
          <cell r="S139">
            <v>0</v>
          </cell>
          <cell r="T139">
            <v>0</v>
          </cell>
          <cell r="U139">
            <v>0</v>
          </cell>
          <cell r="V139">
            <v>0</v>
          </cell>
          <cell r="W139" t="str">
            <v>Untargeted</v>
          </cell>
        </row>
        <row r="140">
          <cell r="E140" t="str">
            <v>RIndiscriminate</v>
          </cell>
          <cell r="F140" t="str">
            <v>Targeted recovery cash transfers</v>
          </cell>
          <cell r="G140" t="str">
            <v>Indiscriminate</v>
          </cell>
          <cell r="H140" t="str">
            <v>Consumer Staples</v>
          </cell>
          <cell r="I140">
            <v>0</v>
          </cell>
          <cell r="J140" t="str">
            <v>These policies do not explicitly target efforts to adapt to current or expected climate effects, therefore they are scored as neutral (0) for direct climate change adaptation and resilience. Moreover, they are short-term investments and thus are not expected to have lasting impacts for adaptation and resilience.</v>
          </cell>
          <cell r="K140">
            <v>0</v>
          </cell>
          <cell r="L140" t="str">
            <v>While targeted short-term recovery payments will be crucial in the face of a climate-related emergency, these climate-specific programs are accounted for separately. There is little evidence to suggest that targeted short-term recovery payments for non-climate related disasters have any impacts on climate change adaptation and resilience. These policies are therefore expected to have a neutral (0) impact on indirect climate change adaptation and resilience.</v>
          </cell>
          <cell r="M140">
            <v>0</v>
          </cell>
          <cell r="N140">
            <v>1</v>
          </cell>
          <cell r="O140">
            <v>-1</v>
          </cell>
          <cell r="P140">
            <v>0</v>
          </cell>
          <cell r="Q140">
            <v>-0.2</v>
          </cell>
          <cell r="R140">
            <v>0</v>
          </cell>
          <cell r="S140">
            <v>0</v>
          </cell>
          <cell r="T140">
            <v>0</v>
          </cell>
          <cell r="U140">
            <v>0</v>
          </cell>
          <cell r="V140">
            <v>0</v>
          </cell>
          <cell r="W140" t="str">
            <v>Untargeted</v>
          </cell>
        </row>
        <row r="141">
          <cell r="E141" t="str">
            <v>S1</v>
          </cell>
          <cell r="F141" t="str">
            <v>Tourism and leisure industry incentives</v>
          </cell>
          <cell r="G141" t="str">
            <v>Incentives for tourism (no climate conditions)</v>
          </cell>
          <cell r="H141" t="str">
            <v>Consumer Discretionary</v>
          </cell>
          <cell r="I141">
            <v>0</v>
          </cell>
          <cell r="J141" t="str">
            <v>These policies do not explicitly target efforts to adapt to current or expected climate effects, therefore they are scored as neutral (0) for direct climate change adaptation and resilience.</v>
          </cell>
          <cell r="K141">
            <v>0</v>
          </cell>
          <cell r="L141" t="str">
            <v>Incentives for tourism without climate conditions may include infrastructural projects, which could promote lock-in of non-resilient infrastructure in the long-run. Other tourism incentives focus on boosting demand for tourism, such as through subsidising travel. On balance, these policies are therefore expected to have a neutral (0) impact on indirect climate change adaptation and resilience.</v>
          </cell>
          <cell r="M141">
            <v>0</v>
          </cell>
          <cell r="N141">
            <v>1</v>
          </cell>
          <cell r="O141">
            <v>-2</v>
          </cell>
          <cell r="P141">
            <v>-1</v>
          </cell>
          <cell r="Q141">
            <v>-1.2000000000000002</v>
          </cell>
          <cell r="R141">
            <v>-1</v>
          </cell>
          <cell r="S141">
            <v>-1</v>
          </cell>
          <cell r="T141">
            <v>0</v>
          </cell>
          <cell r="U141">
            <v>1</v>
          </cell>
          <cell r="V141">
            <v>0</v>
          </cell>
          <cell r="W141" t="str">
            <v>Consumer (including agriculture and tourism)</v>
          </cell>
        </row>
        <row r="142">
          <cell r="E142" t="str">
            <v>S2</v>
          </cell>
          <cell r="F142" t="str">
            <v>Tourism and leisure industry incentives</v>
          </cell>
          <cell r="G142" t="str">
            <v>Incentives for tourism (climate conditions - mitigation)</v>
          </cell>
          <cell r="H142" t="str">
            <v>Consumer Discretionary</v>
          </cell>
          <cell r="I142">
            <v>0</v>
          </cell>
          <cell r="J142" t="str">
            <v>These policies do not explicitly target efforts to adapt to current or expected climate effects, therefore they are scored as neutral (0) for direct climate change adaptation and resilience.</v>
          </cell>
          <cell r="K142">
            <v>0</v>
          </cell>
          <cell r="L142" t="str">
            <v>Incentives for tourism with mitigation-oriented climate conditions may include subsidisation of renewable energy technology and electric transport, or incentives to increase energy efficiency (Gössling and Lund-Durlacher, 2021). Some policies may have positive adaptation and resilience impacts - for example, increasing thermal insulation for energy efficiency - while others will not. On balance, these mitigation-oriented policies are therefore expected to have a neutral (0) impact on indirect climate change adaptation and resilience.</v>
          </cell>
          <cell r="M142">
            <v>1</v>
          </cell>
          <cell r="N142">
            <v>1</v>
          </cell>
          <cell r="O142">
            <v>-1</v>
          </cell>
          <cell r="P142">
            <v>1</v>
          </cell>
          <cell r="Q142">
            <v>0.8</v>
          </cell>
          <cell r="R142">
            <v>0</v>
          </cell>
          <cell r="S142">
            <v>1</v>
          </cell>
          <cell r="T142">
            <v>0</v>
          </cell>
          <cell r="U142">
            <v>0</v>
          </cell>
          <cell r="V142">
            <v>0</v>
          </cell>
          <cell r="W142" t="str">
            <v>Consumer (including agriculture and tourism)</v>
          </cell>
        </row>
        <row r="143">
          <cell r="E143" t="str">
            <v>S3</v>
          </cell>
          <cell r="F143" t="str">
            <v>Tourism and leisure industry incentives</v>
          </cell>
          <cell r="G143" t="str">
            <v>Incentives for tourism (climate conditions - A&amp;R)</v>
          </cell>
          <cell r="H143" t="str">
            <v>Consumer Discretionary</v>
          </cell>
          <cell r="I143">
            <v>1</v>
          </cell>
          <cell r="J143" t="str">
            <v>Climate change will have direct, physical impacts on various dimensions of the tourism sector, including adverse outcomes for ecosystems, food and water inputs, and transport, accommodation and other infrastructure (Dogru et al., 2019). Tourism incentives that aim to directly increase adaptation and resilience, such as preventing beach erosion and setbacks of tourist infrastructure, are expected to have positive (1) impacts on direct climate change adaptation and resilience.</v>
          </cell>
          <cell r="K143">
            <v>1</v>
          </cell>
          <cell r="L143" t="str">
            <v>Climate change will have adverse effects on tourism, such as climatological changes that shift tourist geography, as well as adverse socioeconomic impacts on businesses and individuals working in the sector (Dogru et al., 2019; Scott, D. et al., 2012). Adaptation and resilience oriented tourism incentives are expected to enhance the broader resilience of the sector and thus these policies are expected to have a positive (1) impact on indirect climate change adaptation and resilience.</v>
          </cell>
          <cell r="M143">
            <v>0</v>
          </cell>
          <cell r="N143">
            <v>1</v>
          </cell>
          <cell r="O143">
            <v>-1</v>
          </cell>
          <cell r="P143">
            <v>0</v>
          </cell>
          <cell r="Q143" t="e">
            <v>#N/A</v>
          </cell>
          <cell r="R143" t="e">
            <v>#N/A</v>
          </cell>
          <cell r="S143" t="e">
            <v>#N/A</v>
          </cell>
          <cell r="T143" t="e">
            <v>#N/A</v>
          </cell>
          <cell r="U143" t="e">
            <v>#N/A</v>
          </cell>
          <cell r="V143" t="e">
            <v>#N/A</v>
          </cell>
          <cell r="W143" t="e">
            <v>#N/A</v>
          </cell>
        </row>
        <row r="144">
          <cell r="E144" t="str">
            <v>S4</v>
          </cell>
          <cell r="F144" t="str">
            <v>Tourism and leisure industry incentives</v>
          </cell>
          <cell r="G144" t="str">
            <v>Incentives for tourism (climate conditions - unclassified/mixed)</v>
          </cell>
          <cell r="H144" t="str">
            <v>Consumer Discretionary</v>
          </cell>
          <cell r="I144">
            <v>0</v>
          </cell>
          <cell r="J144" t="str">
            <v>These policies do not explicitly target efforts to adapt to current or expected climate effects, therefore they are scored as neutral (0) for direct climate change adaptation and resilience. Moreover, they are short-term investments and thus are not expected to have lasting impacts for adaptation and resilience.</v>
          </cell>
          <cell r="K144">
            <v>0</v>
          </cell>
          <cell r="L144" t="str">
            <v>Incentives for tourism with unclassified/mixed climate conditions may include subsidisation of renewable energy technology and electric transport,  incentives to increase energy efficiency, or incentives to enhance the adaptation and resilience of tourist destinations (Gössling and Lund-Durlacher, 2021). Some policies may have positive adaptation and resilience impacts - for example, increasing thermal insulation for energy efficiency - while others will not. On balance, these policies are therefore expected to have a neutral (0) impact on indirect climate change adaptation and resilience.</v>
          </cell>
          <cell r="M144">
            <v>0</v>
          </cell>
          <cell r="N144">
            <v>1</v>
          </cell>
          <cell r="O144">
            <v>-1</v>
          </cell>
          <cell r="P144">
            <v>1</v>
          </cell>
          <cell r="Q144" t="e">
            <v>#N/A</v>
          </cell>
          <cell r="R144" t="e">
            <v>#N/A</v>
          </cell>
          <cell r="S144" t="e">
            <v>#N/A</v>
          </cell>
          <cell r="T144" t="e">
            <v>#N/A</v>
          </cell>
          <cell r="U144" t="e">
            <v>#N/A</v>
          </cell>
          <cell r="V144" t="e">
            <v>#N/A</v>
          </cell>
          <cell r="W144" t="e">
            <v>#N/A</v>
          </cell>
        </row>
        <row r="145">
          <cell r="E145" t="str">
            <v>S5</v>
          </cell>
          <cell r="F145" t="str">
            <v>Tourism and leisure industry incentives</v>
          </cell>
          <cell r="G145" t="str">
            <v>Incentives for hospitality services</v>
          </cell>
          <cell r="H145" t="str">
            <v>Consumer Discretionary</v>
          </cell>
          <cell r="I145">
            <v>0</v>
          </cell>
          <cell r="J145" t="str">
            <v>These policies do not explicitly target efforts to adapt to current or expected climate effects, therefore they are scored as neutral (0) for direct climate change adaptation and resilience.</v>
          </cell>
          <cell r="K145">
            <v>0</v>
          </cell>
          <cell r="L145" t="str">
            <v>Without substantial investments in adaptation and resilience, climate change is expected to have adverse indirect effects on hospitality, such as supply chain disruption and adverse socioeconomic impacts on businesses and individuals working in the sector (Dogru et al., 2019; Scott, D. et al., 2012). Policies targeted towards improving the resilience of the hospitality sector to climate change are allocated separately; this sub-archetype therefore captures business-as-usual hospitality. Although business-as-usual hospitality is vulnerable to adverse climate impacts, additional investment in general hospitality will not explicitly worsen adaptation outcomes; rather, it will perpetuate the (non-resilient) business-as-usual trajectory. These policies are therefore expected to have a neutral (0) impact on indirect climate change adaptation and resilience.</v>
          </cell>
          <cell r="M145">
            <v>0</v>
          </cell>
          <cell r="N145">
            <v>1</v>
          </cell>
          <cell r="O145">
            <v>-2</v>
          </cell>
          <cell r="P145">
            <v>-1</v>
          </cell>
          <cell r="Q145">
            <v>-1.2000000000000002</v>
          </cell>
          <cell r="R145">
            <v>0</v>
          </cell>
          <cell r="S145">
            <v>0</v>
          </cell>
          <cell r="T145">
            <v>0</v>
          </cell>
          <cell r="U145">
            <v>1</v>
          </cell>
          <cell r="V145">
            <v>0</v>
          </cell>
          <cell r="W145" t="str">
            <v>Consumer (including agriculture and tourism)</v>
          </cell>
        </row>
        <row r="146">
          <cell r="E146" t="str">
            <v>S6</v>
          </cell>
          <cell r="F146" t="str">
            <v>Tourism and leisure industry incentives</v>
          </cell>
          <cell r="G146" t="str">
            <v>Incentives for arts and cultural activities</v>
          </cell>
          <cell r="H146" t="str">
            <v>Not for Profit</v>
          </cell>
          <cell r="I146">
            <v>0</v>
          </cell>
          <cell r="J146" t="str">
            <v>These policies do not explicitly target efforts to adapt to current or expected climate effects, therefore they are scored as neutral (0) for direct climate change adaptation and resilience.</v>
          </cell>
          <cell r="K146">
            <v>0</v>
          </cell>
          <cell r="L146" t="str">
            <v>There is little evidence to suggest that general investment in incentivising arts and cultural activities will have any climate change adaptation and resilience impacts. These policies are therefore expected to have a neutral (0) impact on indirect climate change adaptation and resilience.</v>
          </cell>
          <cell r="M146" t="e">
            <v>#N/A</v>
          </cell>
          <cell r="N146">
            <v>1</v>
          </cell>
          <cell r="O146">
            <v>0</v>
          </cell>
          <cell r="P146">
            <v>0</v>
          </cell>
          <cell r="Q146">
            <v>0</v>
          </cell>
          <cell r="R146">
            <v>0</v>
          </cell>
          <cell r="S146">
            <v>0</v>
          </cell>
          <cell r="T146">
            <v>0</v>
          </cell>
          <cell r="U146">
            <v>1</v>
          </cell>
          <cell r="V146">
            <v>0</v>
          </cell>
          <cell r="W146" t="str">
            <v>Consumer (including agriculture and tourism)</v>
          </cell>
        </row>
        <row r="147">
          <cell r="E147" t="str">
            <v>S7</v>
          </cell>
          <cell r="F147" t="str">
            <v>Tourism and leisure industry incentives</v>
          </cell>
          <cell r="G147" t="str">
            <v>Measures to promote leisure participation</v>
          </cell>
          <cell r="H147" t="str">
            <v>Consumer Discretionary</v>
          </cell>
          <cell r="I147">
            <v>0</v>
          </cell>
          <cell r="J147" t="str">
            <v>These policies do not explicitly target efforts to adapt to current or expected climate effects, therefore they are scored as neutral (0) for direct climate change adaptation and resilience.</v>
          </cell>
          <cell r="K147">
            <v>0</v>
          </cell>
          <cell r="L147" t="str">
            <v>There is little evidence to suggest that general investment in promoting leisure participation will have any climate change adaptation and resilience impacts. These policies are therefore expected to have a neutral (0) impact on indirect climate change adaptation and resilience.</v>
          </cell>
          <cell r="M147" t="e">
            <v>#N/A</v>
          </cell>
          <cell r="N147">
            <v>1</v>
          </cell>
          <cell r="O147">
            <v>-1</v>
          </cell>
          <cell r="P147">
            <v>0</v>
          </cell>
          <cell r="Q147">
            <v>-0.2</v>
          </cell>
          <cell r="R147">
            <v>0</v>
          </cell>
          <cell r="S147">
            <v>0</v>
          </cell>
          <cell r="T147">
            <v>0</v>
          </cell>
          <cell r="U147">
            <v>1</v>
          </cell>
          <cell r="V147">
            <v>0</v>
          </cell>
          <cell r="W147" t="str">
            <v>Consumer (including agriculture and tourism)</v>
          </cell>
        </row>
        <row r="148">
          <cell r="E148" t="str">
            <v>SIndiscriminate</v>
          </cell>
          <cell r="F148" t="str">
            <v>Tourism and leisure industry incentives</v>
          </cell>
          <cell r="G148" t="str">
            <v>Indiscriminate</v>
          </cell>
          <cell r="H148" t="str">
            <v>Consumer Discretionary</v>
          </cell>
          <cell r="I148">
            <v>0</v>
          </cell>
          <cell r="J148" t="str">
            <v>These policies do not explicitly target efforts to adapt to current or expected climate effects, therefore they are scored as neutral (0) for direct climate change adaptation and resilience.</v>
          </cell>
          <cell r="K148">
            <v>0</v>
          </cell>
          <cell r="L148" t="str">
            <v>There is little evidence to suggest that indiscriminate investment in the tourism and leisure industry will have any climate change adaptation and resilience impacts. These policies are therefore expected to have a neutral (0) impact on indirect climate change adaptation and resilience.</v>
          </cell>
          <cell r="M148">
            <v>0</v>
          </cell>
          <cell r="N148">
            <v>1</v>
          </cell>
          <cell r="O148">
            <v>0</v>
          </cell>
          <cell r="P148">
            <v>0</v>
          </cell>
          <cell r="Q148">
            <v>0</v>
          </cell>
          <cell r="R148">
            <v>0</v>
          </cell>
          <cell r="S148">
            <v>0</v>
          </cell>
          <cell r="T148">
            <v>0</v>
          </cell>
          <cell r="U148">
            <v>1</v>
          </cell>
          <cell r="V148">
            <v>0</v>
          </cell>
          <cell r="W148" t="str">
            <v>Consumer (including agriculture and tourism)</v>
          </cell>
        </row>
        <row r="149">
          <cell r="E149" t="str">
            <v>T1</v>
          </cell>
          <cell r="F149" t="str">
            <v>Electric vehicle incentives</v>
          </cell>
          <cell r="G149" t="str">
            <v>EV transfer programs</v>
          </cell>
          <cell r="H149" t="str">
            <v>Transportation</v>
          </cell>
          <cell r="I149">
            <v>0</v>
          </cell>
          <cell r="J149" t="str">
            <v>Electric vehicles have mixed effects for resilience. EVs can contribute to the resilience of the electricity grid by absorbing renewable energy and provided a power source during outages (Hussain &amp; Musilek, 2022); however, lack of access to electricity during an outage can also prevent the use of EVs for evacuation purposes (Adderly et al., 2018). These policies are therefore expected to have a neutral (0) impact for both direct and indirect climate change adaptation and resilience.</v>
          </cell>
          <cell r="K149">
            <v>0</v>
          </cell>
          <cell r="L149" t="str">
            <v>Electric vehicles have mixed effects for resilience. EVs can contribute to the resilience of the electricity grid by absorbing renewable energy and provided a power source during outages (Hussain &amp; Musilek, 2022); however, lack of access to electricity during an outage can also prevent the use of EVs for evacuation purposes (Adderly et al., 2018). These policies are therefore expected to have a neutral (0) impact for both direct and indirect climate change adaptation and resilience.</v>
          </cell>
          <cell r="M149">
            <v>1</v>
          </cell>
          <cell r="N149">
            <v>1</v>
          </cell>
          <cell r="O149">
            <v>-1</v>
          </cell>
          <cell r="P149">
            <v>1</v>
          </cell>
          <cell r="Q149">
            <v>0.60000000000000009</v>
          </cell>
          <cell r="R149">
            <v>1</v>
          </cell>
          <cell r="S149">
            <v>-1</v>
          </cell>
          <cell r="T149">
            <v>-1</v>
          </cell>
          <cell r="U149">
            <v>1</v>
          </cell>
          <cell r="V149">
            <v>0</v>
          </cell>
          <cell r="W149" t="str">
            <v>Industrials - transportation</v>
          </cell>
        </row>
        <row r="150">
          <cell r="E150" t="str">
            <v>T2</v>
          </cell>
          <cell r="F150" t="str">
            <v>Electric vehicle incentives</v>
          </cell>
          <cell r="G150" t="str">
            <v>EV subsidies</v>
          </cell>
          <cell r="H150" t="str">
            <v>Transportation</v>
          </cell>
          <cell r="I150">
            <v>0</v>
          </cell>
          <cell r="J150" t="str">
            <v>Electric vehicles have mixed effects for resilience. EVs can contribute to the resilience of the electricity grid by absorbing renewable energy and provided a power source during outages (Hussain &amp; Musilek, 2022); however, lack of access to electricity during an outage can also prevent the use of EVs for evacuation purposes (Adderly et al., 2018). These policies are therefore expected to have a neutral (0) impact for both direct and indirect climate change adaptation and resilience.</v>
          </cell>
          <cell r="K150">
            <v>0</v>
          </cell>
          <cell r="L150" t="str">
            <v>Electric vehicles have mixed effects for resilience. EVs can contribute to the resilience of the electricity grid by absorbing renewable energy and provided a power source during outages (Hussain &amp; Musilek, 2022); however, lack of access to electricity during an outage can also prevent the use of EVs for evacuation purposes (Adderly et al., 2018). These policies are therefore expected to have a neutral (0) impact for both direct and indirect climate change adaptation and resilience.</v>
          </cell>
          <cell r="M150">
            <v>1</v>
          </cell>
          <cell r="N150">
            <v>1</v>
          </cell>
          <cell r="O150">
            <v>-1</v>
          </cell>
          <cell r="P150">
            <v>1</v>
          </cell>
          <cell r="Q150">
            <v>0.60000000000000009</v>
          </cell>
          <cell r="R150">
            <v>1</v>
          </cell>
          <cell r="S150">
            <v>-1</v>
          </cell>
          <cell r="T150">
            <v>-1</v>
          </cell>
          <cell r="U150">
            <v>1</v>
          </cell>
          <cell r="V150">
            <v>0</v>
          </cell>
          <cell r="W150" t="str">
            <v>Industrials - transportation</v>
          </cell>
        </row>
        <row r="151">
          <cell r="E151" t="str">
            <v>TIndiscriminate</v>
          </cell>
          <cell r="F151" t="str">
            <v>Electric vehicle incentives</v>
          </cell>
          <cell r="G151" t="str">
            <v>Indiscriminate</v>
          </cell>
          <cell r="H151" t="str">
            <v>Transportation</v>
          </cell>
          <cell r="I151">
            <v>0</v>
          </cell>
          <cell r="J151" t="str">
            <v>Electric vehicles have mixed effects for resilience. EVs can contribute to the resilience of the electricity grid by absorbing renewable energy and provided a power source during outages (Hussain &amp; Musilek, 2022); however, lack of access to electricity during an outage can also prevent the use of EVs for evacuation purposes (Adderly et al., 2018). These policies are therefore expected to have a neutral (0) impact for both direct and indirect climate change adaptation and resilience.</v>
          </cell>
          <cell r="K151">
            <v>0</v>
          </cell>
          <cell r="L151" t="str">
            <v>Electric vehicles have mixed effects for resilience. EVs can contribute to the resilience of the electricity grid by absorbing renewable energy and provided a power source during outages (Hussain &amp; Musilek, 2022); however, lack of access to electricity during an outage can also prevent the use of EVs for evacuation purposes (Adderly et al., 2018). These policies are therefore expected to have a neutral (0) impact for both direct and indirect climate change adaptation and resilience.</v>
          </cell>
          <cell r="M151">
            <v>1</v>
          </cell>
          <cell r="N151">
            <v>1</v>
          </cell>
          <cell r="O151">
            <v>-1</v>
          </cell>
          <cell r="P151">
            <v>1</v>
          </cell>
          <cell r="Q151">
            <v>0.60000000000000009</v>
          </cell>
          <cell r="R151">
            <v>1</v>
          </cell>
          <cell r="S151">
            <v>-1</v>
          </cell>
          <cell r="T151">
            <v>-1</v>
          </cell>
          <cell r="U151">
            <v>1</v>
          </cell>
          <cell r="V151">
            <v>0</v>
          </cell>
          <cell r="W151" t="str">
            <v>Industrials - transportation</v>
          </cell>
        </row>
        <row r="152">
          <cell r="E152" t="str">
            <v>U1</v>
          </cell>
          <cell r="F152" t="str">
            <v>Electronic appliance and efficiency incentives</v>
          </cell>
          <cell r="G152" t="str">
            <v>Electronic appliance specific ‘cash for clunkers’ programs</v>
          </cell>
          <cell r="H152" t="str">
            <v>Consumer Discretionary</v>
          </cell>
          <cell r="I152">
            <v>0</v>
          </cell>
          <cell r="J152" t="str">
            <v>These policies do not explicitly target efforts to adapt to current or expected climate effects, therefore they are scored as neutral (0) for direct climate change adaptation and resilience.</v>
          </cell>
          <cell r="K152">
            <v>0</v>
          </cell>
          <cell r="L152" t="str">
            <v>There is little evidence to suggest that electronic appliance and efficiency incentives have any impacts for climate change adaptation and resilience. These policies are therefore expected to have a neutral (0) impact on indirect climate change adaptation and resilience.</v>
          </cell>
          <cell r="M152">
            <v>1</v>
          </cell>
          <cell r="N152">
            <v>1</v>
          </cell>
          <cell r="O152">
            <v>-1</v>
          </cell>
          <cell r="P152">
            <v>1</v>
          </cell>
          <cell r="Q152">
            <v>0.60000000000000009</v>
          </cell>
          <cell r="R152">
            <v>0</v>
          </cell>
          <cell r="S152">
            <v>0</v>
          </cell>
          <cell r="T152">
            <v>0</v>
          </cell>
          <cell r="U152">
            <v>0</v>
          </cell>
          <cell r="V152">
            <v>0</v>
          </cell>
          <cell r="W152" t="str">
            <v>Consumer (including agriculture and tourism)</v>
          </cell>
        </row>
        <row r="153">
          <cell r="E153" t="str">
            <v>U2</v>
          </cell>
          <cell r="F153" t="str">
            <v>Electronic appliance and efficiency incentives</v>
          </cell>
          <cell r="G153" t="str">
            <v>Electronic appliance subsidies</v>
          </cell>
          <cell r="H153" t="str">
            <v>Consumer Discretionary</v>
          </cell>
          <cell r="I153">
            <v>0</v>
          </cell>
          <cell r="J153" t="str">
            <v>These policies do not explicitly target efforts to adapt to current or expected climate effects, therefore they are scored as neutral (0) for direct climate change adaptation and resilience.</v>
          </cell>
          <cell r="K153">
            <v>0</v>
          </cell>
          <cell r="L153" t="str">
            <v>There is little evidence to suggest that electronic appliance and efficiency incentives have any impacts for climate change adaptation and resilience. These policies are therefore expected to have a neutral (0) impact on indirect climate change adaptation and resilience.</v>
          </cell>
          <cell r="M153">
            <v>1</v>
          </cell>
          <cell r="N153">
            <v>1</v>
          </cell>
          <cell r="O153">
            <v>-1</v>
          </cell>
          <cell r="P153">
            <v>1</v>
          </cell>
          <cell r="Q153">
            <v>0.60000000000000009</v>
          </cell>
          <cell r="R153">
            <v>0</v>
          </cell>
          <cell r="S153">
            <v>0</v>
          </cell>
          <cell r="T153">
            <v>0</v>
          </cell>
          <cell r="U153">
            <v>0</v>
          </cell>
          <cell r="V153">
            <v>0</v>
          </cell>
          <cell r="W153" t="str">
            <v>Consumer (including agriculture and tourism)</v>
          </cell>
        </row>
        <row r="154">
          <cell r="E154" t="str">
            <v>UIndiscriminate</v>
          </cell>
          <cell r="F154" t="str">
            <v>Electronic appliance and efficiency incentives</v>
          </cell>
          <cell r="G154" t="str">
            <v>Indiscriminate</v>
          </cell>
          <cell r="H154" t="str">
            <v>Consumer Discretionary</v>
          </cell>
          <cell r="I154">
            <v>0</v>
          </cell>
          <cell r="J154" t="str">
            <v>These policies do not explicitly target efforts to adapt to current or expected climate effects, therefore they are scored as neutral (0) for direct climate change adaptation and resilience.</v>
          </cell>
          <cell r="K154">
            <v>0</v>
          </cell>
          <cell r="L154" t="str">
            <v>There is little evidence to suggest that electronic appliance and efficiency incentives have any impacts for climate change adaptation and resilience. These policies are therefore expected to have a neutral (0) impact on indirect climate change adaptation and resilience.</v>
          </cell>
          <cell r="M154">
            <v>1</v>
          </cell>
          <cell r="N154">
            <v>1</v>
          </cell>
          <cell r="O154">
            <v>-1</v>
          </cell>
          <cell r="P154">
            <v>1</v>
          </cell>
          <cell r="Q154">
            <v>0.60000000000000009</v>
          </cell>
          <cell r="R154">
            <v>0</v>
          </cell>
          <cell r="S154">
            <v>0</v>
          </cell>
          <cell r="T154">
            <v>0</v>
          </cell>
          <cell r="U154">
            <v>0</v>
          </cell>
          <cell r="V154">
            <v>0</v>
          </cell>
          <cell r="W154" t="str">
            <v>Consumer (including agriculture and tourism)</v>
          </cell>
        </row>
        <row r="155">
          <cell r="E155" t="str">
            <v>V1</v>
          </cell>
          <cell r="F155" t="str">
            <v>Green market creation</v>
          </cell>
          <cell r="G155" t="str">
            <v>Increased clean energy market participation</v>
          </cell>
          <cell r="H155" t="str">
            <v>Energy</v>
          </cell>
          <cell r="I155">
            <v>0</v>
          </cell>
          <cell r="J155" t="str">
            <v>There is little evidence to suggest that investment in increasing clean energy market participation has any direct impacts for climate change adaptation and resilience. These policies are therefore expected to have a neutral (0) impact on direct climate change adaptation and resilience.</v>
          </cell>
          <cell r="K155">
            <v>0</v>
          </cell>
          <cell r="L155" t="str">
            <v>There is little evidence to suggest that investment in increasing clean energy market participation has any impacts for climate change adaptation and resilience. These policies are therefore expected to have a neutral (0) impact on indirect climate change adaptation and resilience.</v>
          </cell>
          <cell r="M155">
            <v>1</v>
          </cell>
          <cell r="N155">
            <v>1</v>
          </cell>
          <cell r="O155">
            <v>0</v>
          </cell>
          <cell r="P155">
            <v>2</v>
          </cell>
          <cell r="Q155">
            <v>1.6</v>
          </cell>
          <cell r="R155">
            <v>1</v>
          </cell>
          <cell r="S155">
            <v>0</v>
          </cell>
          <cell r="T155">
            <v>0</v>
          </cell>
          <cell r="U155">
            <v>0</v>
          </cell>
          <cell r="V155">
            <v>0</v>
          </cell>
          <cell r="W155" t="str">
            <v>Energy and water</v>
          </cell>
        </row>
        <row r="156">
          <cell r="E156" t="str">
            <v>V2</v>
          </cell>
          <cell r="F156" t="str">
            <v>Green market creation</v>
          </cell>
          <cell r="G156" t="str">
            <v>Modernisation and transition investments</v>
          </cell>
          <cell r="H156" t="str">
            <v>Energy</v>
          </cell>
          <cell r="I156">
            <v>0</v>
          </cell>
          <cell r="J156" t="str">
            <v>There is little evidence to suggest that investment in modernisation and transition has any direct impacts for climate change adaptation and resilience. These policies are therefore expected to have a neutral (0) impact on direct climate change adaptation and resilience.</v>
          </cell>
          <cell r="K156">
            <v>0</v>
          </cell>
          <cell r="L156" t="str">
            <v>There is little evidence to suggest that investment in modernisation and transition investments has any impacts for climate change adaptation and resilience. These policies are therefore expected to have a neutral (0) impact on indirect climate change adaptation and resilience.</v>
          </cell>
          <cell r="M156">
            <v>1</v>
          </cell>
          <cell r="N156">
            <v>1</v>
          </cell>
          <cell r="O156">
            <v>0</v>
          </cell>
          <cell r="P156">
            <v>2</v>
          </cell>
          <cell r="Q156">
            <v>1.6</v>
          </cell>
          <cell r="R156">
            <v>1</v>
          </cell>
          <cell r="S156">
            <v>0</v>
          </cell>
          <cell r="T156">
            <v>0</v>
          </cell>
          <cell r="U156">
            <v>0</v>
          </cell>
          <cell r="V156">
            <v>0</v>
          </cell>
          <cell r="W156" t="str">
            <v>Other sector</v>
          </cell>
        </row>
        <row r="157">
          <cell r="E157" t="str">
            <v>V3</v>
          </cell>
          <cell r="F157" t="str">
            <v>Green market creation</v>
          </cell>
          <cell r="G157" t="str">
            <v>Capacity investments</v>
          </cell>
          <cell r="H157" t="str">
            <v>Other</v>
          </cell>
          <cell r="I157">
            <v>0</v>
          </cell>
          <cell r="J157" t="str">
            <v>There is little evidence to suggest that green market capacity investments have any direct impacts for climate change adaptation and resilience. These policies are therefore expected to have a neutral (0) impact on direct climate change adaptation and resilience.</v>
          </cell>
          <cell r="K157">
            <v>0</v>
          </cell>
          <cell r="L157" t="str">
            <v>There is little evidence to suggest that green market capacity investments have any specific impacts for climate change adaptation and resilience. These policies are therefore expected to have a neutral (0) impact on indirect climate change adaptation and resilience.</v>
          </cell>
          <cell r="M157">
            <v>1</v>
          </cell>
          <cell r="N157">
            <v>1</v>
          </cell>
          <cell r="O157">
            <v>0</v>
          </cell>
          <cell r="P157">
            <v>2</v>
          </cell>
          <cell r="Q157">
            <v>1.6</v>
          </cell>
          <cell r="R157">
            <v>1</v>
          </cell>
          <cell r="S157">
            <v>0</v>
          </cell>
          <cell r="T157">
            <v>0</v>
          </cell>
          <cell r="U157">
            <v>0</v>
          </cell>
          <cell r="V157">
            <v>0</v>
          </cell>
          <cell r="W157" t="str">
            <v>Other sector</v>
          </cell>
        </row>
        <row r="158">
          <cell r="E158" t="str">
            <v>V4</v>
          </cell>
          <cell r="F158" t="str">
            <v>Green market creation</v>
          </cell>
          <cell r="G158" t="str">
            <v>Payments and other incentives for ecosystem services</v>
          </cell>
          <cell r="H158" t="str">
            <v>Other</v>
          </cell>
          <cell r="I158">
            <v>1</v>
          </cell>
          <cell r="J158" t="str">
            <v>Payments for ecosystem services (PES) contributes to direct adaptation and resilience by strengthening the physical resilience of ecosystems to adverse climate impacts. For example, regulatory ecosystem services, such as water and erosion regulation, can enhance the resilience of ecosystems to climate shocks, thus improving (1) direct or physical climate change adaptation and resilience outcomes (van de Sand, 2012).</v>
          </cell>
          <cell r="K158">
            <v>1</v>
          </cell>
          <cell r="L158" t="str">
            <v>PES contributes to indirect adaptation and resilience by strengthening ecosystem services that contribute to the adaptive capacity of communities, such as the provision of food and income. For example, provisioning ecosystem services such as the provision of food and fodder can strengthen community resilience by providing a source of sustenance and income, which helps to increase communities' ability to withstand climate-induced shocks (van de Sand, 2012). These policies are therefore expected to have positive (1) impacts on indirect adaptation and resilience.</v>
          </cell>
          <cell r="M158">
            <v>1</v>
          </cell>
          <cell r="N158">
            <v>1</v>
          </cell>
          <cell r="O158">
            <v>0</v>
          </cell>
          <cell r="P158">
            <v>2</v>
          </cell>
          <cell r="Q158">
            <v>1.6</v>
          </cell>
          <cell r="R158">
            <v>1</v>
          </cell>
          <cell r="S158">
            <v>1</v>
          </cell>
          <cell r="T158">
            <v>0</v>
          </cell>
          <cell r="U158">
            <v>0</v>
          </cell>
          <cell r="V158">
            <v>0</v>
          </cell>
          <cell r="W158" t="str">
            <v>Materials (including forestry and nature)</v>
          </cell>
        </row>
        <row r="159">
          <cell r="E159" t="str">
            <v>VIndiscriminate</v>
          </cell>
          <cell r="F159" t="str">
            <v>Green market creation</v>
          </cell>
          <cell r="G159" t="str">
            <v>Indiscriminate</v>
          </cell>
          <cell r="H159" t="str">
            <v>Other</v>
          </cell>
          <cell r="I159">
            <v>0</v>
          </cell>
          <cell r="J159" t="str">
            <v>There is little evidence to suggest that general green market creation investments have any direct impacts for climate change adaptation and resilience. These policies are therefore expected to have a neutral (0) impact on direct climate change adaptation and resilience.</v>
          </cell>
          <cell r="K159">
            <v>0</v>
          </cell>
          <cell r="L159" t="str">
            <v>There is little evidence to suggest that general green market creation investments have any specific impacts for climate change adaptation and resilience. These policies are therefore expected to have a neutral (0) impact on indirect climate change adaptation and resilience.</v>
          </cell>
          <cell r="M159">
            <v>1</v>
          </cell>
          <cell r="N159">
            <v>1</v>
          </cell>
          <cell r="O159">
            <v>0</v>
          </cell>
          <cell r="P159">
            <v>2</v>
          </cell>
          <cell r="Q159">
            <v>1.6</v>
          </cell>
          <cell r="R159">
            <v>1</v>
          </cell>
          <cell r="S159">
            <v>0</v>
          </cell>
          <cell r="T159">
            <v>0</v>
          </cell>
          <cell r="U159">
            <v>0</v>
          </cell>
          <cell r="V159">
            <v>0</v>
          </cell>
          <cell r="W159" t="str">
            <v>Other sector</v>
          </cell>
        </row>
        <row r="160">
          <cell r="E160" t="str">
            <v>W1</v>
          </cell>
          <cell r="F160" t="str">
            <v>Other incentive measures</v>
          </cell>
          <cell r="G160" t="str">
            <v>Other incentive measures</v>
          </cell>
          <cell r="H160" t="str">
            <v>Other</v>
          </cell>
          <cell r="I160">
            <v>0</v>
          </cell>
          <cell r="J160" t="str">
            <v>These policies do not explicitly target efforts to adapt to current or expected climate effects, therefore they are scored as neutral (0) for direct climate change adaptation and resilience.</v>
          </cell>
          <cell r="K160">
            <v>0</v>
          </cell>
          <cell r="L160" t="str">
            <v>There is little evidence to suggest that general incentive measures have any specific impacts for climate change adaptation and resilience. These policies are therefore expected to have a neutral (0) impact on indirect climate change adaptation and resilience.</v>
          </cell>
          <cell r="M160">
            <v>0</v>
          </cell>
          <cell r="N160">
            <v>1</v>
          </cell>
          <cell r="O160">
            <v>0</v>
          </cell>
          <cell r="P160">
            <v>0</v>
          </cell>
          <cell r="Q160">
            <v>0</v>
          </cell>
          <cell r="R160">
            <v>0</v>
          </cell>
          <cell r="S160">
            <v>0</v>
          </cell>
          <cell r="T160">
            <v>0</v>
          </cell>
          <cell r="U160">
            <v>0</v>
          </cell>
          <cell r="V160">
            <v>0</v>
          </cell>
          <cell r="W160" t="str">
            <v>Other sector</v>
          </cell>
        </row>
        <row r="161">
          <cell r="E161" t="str">
            <v>WIndiscriminate</v>
          </cell>
          <cell r="F161" t="str">
            <v>Other incentive measures</v>
          </cell>
          <cell r="G161" t="str">
            <v>Indiscriminate</v>
          </cell>
          <cell r="H161" t="str">
            <v>Other</v>
          </cell>
          <cell r="I161">
            <v>0</v>
          </cell>
          <cell r="J161" t="str">
            <v>These policies do not explicitly target efforts to adapt to current or expected climate effects, therefore they are scored as neutral (0) for direct climate change adaptation and resilience.</v>
          </cell>
          <cell r="K161">
            <v>0</v>
          </cell>
          <cell r="L161" t="str">
            <v>There is little evidence to suggest that general incentive measures have any specific impacts for climate change adaptation and resilience. These policies are therefore expected to have a neutral (0) impact on indirect climate change adaptation and resilience.</v>
          </cell>
          <cell r="M161">
            <v>0</v>
          </cell>
          <cell r="N161">
            <v>1</v>
          </cell>
          <cell r="O161">
            <v>0</v>
          </cell>
          <cell r="P161">
            <v>0</v>
          </cell>
          <cell r="Q161">
            <v>0</v>
          </cell>
          <cell r="R161">
            <v>0</v>
          </cell>
          <cell r="S161">
            <v>0</v>
          </cell>
          <cell r="T161">
            <v>0</v>
          </cell>
          <cell r="U161">
            <v>0</v>
          </cell>
          <cell r="V161">
            <v>0</v>
          </cell>
          <cell r="W161" t="str">
            <v>Other sector</v>
          </cell>
        </row>
        <row r="162">
          <cell r="E162" t="str">
            <v>X1</v>
          </cell>
          <cell r="F162" t="str">
            <v>Worker retraining and job creation</v>
          </cell>
          <cell r="G162" t="str">
            <v>Green worker retraining and job creation (mitigation)</v>
          </cell>
          <cell r="H162" t="str">
            <v>Education/training</v>
          </cell>
          <cell r="I162">
            <v>0</v>
          </cell>
          <cell r="J162" t="str">
            <v>These policies do not explicitly target efforts to adapt to current or expected climate effects, therefore they are scored as neutral (0) for direct climate change adaptation and resilience.</v>
          </cell>
          <cell r="K162">
            <v>0</v>
          </cell>
          <cell r="L162" t="str">
            <v>There is little evidence to suggest that mitigation-oriented job training has any additional indirect impacts on climate change adaptation and resilience. These policies are therefore expected to have little net impact (0) on indirect climate change adaptation and resilience.</v>
          </cell>
          <cell r="M162">
            <v>1</v>
          </cell>
          <cell r="N162">
            <v>1</v>
          </cell>
          <cell r="O162">
            <v>0</v>
          </cell>
          <cell r="P162">
            <v>2</v>
          </cell>
          <cell r="Q162">
            <v>1.6</v>
          </cell>
          <cell r="R162">
            <v>1</v>
          </cell>
          <cell r="S162">
            <v>0</v>
          </cell>
          <cell r="T162">
            <v>1</v>
          </cell>
          <cell r="U162">
            <v>1</v>
          </cell>
          <cell r="V162">
            <v>0</v>
          </cell>
          <cell r="W162" t="str">
            <v>Education and training</v>
          </cell>
        </row>
        <row r="163">
          <cell r="E163" t="str">
            <v>X2</v>
          </cell>
          <cell r="F163" t="str">
            <v>Worker retraining and job creation</v>
          </cell>
          <cell r="G163" t="str">
            <v>Green worker retraining and job creation (A&amp;R)</v>
          </cell>
          <cell r="H163" t="str">
            <v>Education/training</v>
          </cell>
          <cell r="I163">
            <v>1</v>
          </cell>
          <cell r="J163" t="str">
            <v>These policies explicitly target worker retraining and job training in the adaptation sector. Training workers on climate change adaptation builds resilience of vulnerable sectors and communities, particularly those employed in the informal and traditional rural sectors (UNESCO, 2021; Global Center on Adaptation, 2021). These policies are therefore expected to have a positive (1) impact on direct climate change adaptation and resilience.</v>
          </cell>
          <cell r="K163">
            <v>1</v>
          </cell>
          <cell r="L163" t="str">
            <v>Investment in green jobs (training and new employment) in the adaptation sector not only enhances the resilience of vulnerable sectors and communities (UNESCO, 2021; Global Center on Adaptation, 2021), but also increases adaptive capacity by creating jobs and income opportunities (Mimura et al., 2014). As such, investment in green jobs in the adaptation and resilience sector is expected to have a positive (1) impact on indirect climate change adaptation and resilience.</v>
          </cell>
          <cell r="M163">
            <v>1</v>
          </cell>
          <cell r="N163">
            <v>1</v>
          </cell>
          <cell r="O163">
            <v>0</v>
          </cell>
          <cell r="P163">
            <v>0</v>
          </cell>
          <cell r="Q163">
            <v>0.8</v>
          </cell>
          <cell r="R163">
            <v>1</v>
          </cell>
          <cell r="S163">
            <v>1</v>
          </cell>
          <cell r="T163">
            <v>0</v>
          </cell>
          <cell r="U163">
            <v>0</v>
          </cell>
          <cell r="V163">
            <v>0</v>
          </cell>
          <cell r="W163" t="str">
            <v>Education and training</v>
          </cell>
        </row>
        <row r="164">
          <cell r="E164" t="str">
            <v>X3</v>
          </cell>
          <cell r="F164" t="str">
            <v>Worker retraining and job creation</v>
          </cell>
          <cell r="G164" t="str">
            <v>Green worker retraining and job creation (unclassified/mixed)</v>
          </cell>
          <cell r="H164" t="str">
            <v>Education/training</v>
          </cell>
          <cell r="I164">
            <v>1</v>
          </cell>
          <cell r="J164" t="str">
            <v>These policies target worker retraining and job training in the adaptation sector, alongside the mitigation sector. Training workers on climate change adaptation builds resilience of vulnerable sectors and communities, particularly those employed in the informal and traditional rural sectors (UNESCO, 2021; Global Center on Adaptation, 2021). These policies are therefore expected to have a positive (1) impact on direct climate change adaptation and resilience.</v>
          </cell>
          <cell r="K164">
            <v>1</v>
          </cell>
          <cell r="L164" t="str">
            <v>Investment in green jobs (training and new employment) in general increases livelihood opportunities and thus adaptive capacity, i.e. the ability of individuals or households to be resilient in the face of a climate change induced shock (Colting-Pulumbarit et al., 2018; Mimura et al., 2014). As such, investment in general green jobs is expected to have a positive (1) impact on indirect adaptation and resilience.</v>
          </cell>
          <cell r="M164">
            <v>1</v>
          </cell>
          <cell r="N164">
            <v>1</v>
          </cell>
          <cell r="O164">
            <v>0</v>
          </cell>
          <cell r="P164">
            <v>1</v>
          </cell>
          <cell r="Q164">
            <v>0.8</v>
          </cell>
          <cell r="R164">
            <v>1</v>
          </cell>
          <cell r="S164">
            <v>0</v>
          </cell>
          <cell r="T164">
            <v>0</v>
          </cell>
          <cell r="U164">
            <v>0</v>
          </cell>
          <cell r="V164">
            <v>0</v>
          </cell>
          <cell r="W164" t="str">
            <v>Education and training</v>
          </cell>
        </row>
        <row r="165">
          <cell r="E165" t="str">
            <v>X4</v>
          </cell>
          <cell r="F165" t="str">
            <v>Worker retraining and job creation</v>
          </cell>
          <cell r="G165" t="str">
            <v>General and other worker retraining and job creation</v>
          </cell>
          <cell r="H165" t="str">
            <v>Education/training</v>
          </cell>
          <cell r="I165">
            <v>0</v>
          </cell>
          <cell r="J165" t="str">
            <v>These policies do not explicitly target efforts to adapt to current or expected climate effects, therefore they are scored as neutral (0) for direct climate change adaptation and resilience.</v>
          </cell>
          <cell r="K165">
            <v>0</v>
          </cell>
          <cell r="L165" t="str">
            <v>There is little evidence to suggest that general income tax cuts, including expanded deductions, have any indirect impacts for climate change adaptation and resilience. These policies are therefore expected to have a neutral (0) impact on indirect adaptation and resilience.</v>
          </cell>
          <cell r="M165">
            <v>0</v>
          </cell>
          <cell r="N165">
            <v>1</v>
          </cell>
          <cell r="O165">
            <v>0</v>
          </cell>
          <cell r="P165">
            <v>0</v>
          </cell>
          <cell r="Q165">
            <v>0</v>
          </cell>
          <cell r="R165">
            <v>0</v>
          </cell>
          <cell r="S165">
            <v>0</v>
          </cell>
          <cell r="T165">
            <v>1</v>
          </cell>
          <cell r="U165">
            <v>1</v>
          </cell>
          <cell r="V165">
            <v>0</v>
          </cell>
          <cell r="W165" t="str">
            <v>Education and training</v>
          </cell>
        </row>
        <row r="166">
          <cell r="E166" t="str">
            <v>XIndiscriminate</v>
          </cell>
          <cell r="F166" t="str">
            <v>Worker retraining and job creation</v>
          </cell>
          <cell r="G166" t="str">
            <v>Indiscriminate</v>
          </cell>
          <cell r="H166" t="str">
            <v>Education/training</v>
          </cell>
          <cell r="I166">
            <v>0</v>
          </cell>
          <cell r="J166" t="str">
            <v>These policies do not explicitly target efforts to adapt to current or expected climate effects, therefore they are scored as neutral (0) for direct climate change adaptation and resilience.</v>
          </cell>
          <cell r="K166">
            <v>0</v>
          </cell>
          <cell r="L166" t="str">
            <v>There is little evidence to suggest that general incentive measures have any indirect impacts for climate change adaptation and resilience. These policies are therefore expected to have a neutral (0) impact on indirect climate change adaptation and resilience.</v>
          </cell>
          <cell r="M166">
            <v>0</v>
          </cell>
          <cell r="N166">
            <v>1</v>
          </cell>
          <cell r="O166">
            <v>0</v>
          </cell>
          <cell r="P166">
            <v>0</v>
          </cell>
          <cell r="Q166">
            <v>0</v>
          </cell>
          <cell r="R166">
            <v>0</v>
          </cell>
          <cell r="S166">
            <v>0</v>
          </cell>
          <cell r="T166">
            <v>1</v>
          </cell>
          <cell r="U166">
            <v>1</v>
          </cell>
          <cell r="V166">
            <v>0</v>
          </cell>
          <cell r="W166" t="str">
            <v>Education and training</v>
          </cell>
        </row>
        <row r="167">
          <cell r="E167" t="str">
            <v>Y1</v>
          </cell>
          <cell r="F167" t="str">
            <v>Education investment</v>
          </cell>
          <cell r="G167" t="str">
            <v>Education capital and equipment</v>
          </cell>
          <cell r="H167" t="str">
            <v>Education/training</v>
          </cell>
          <cell r="I167">
            <v>0</v>
          </cell>
          <cell r="J167" t="str">
            <v>These policies do not explicitly target efforts to adapt to current or expected climate effects, therefore they are scored as neutral (0) for direct climate change adaptation and resilience.</v>
          </cell>
          <cell r="K167">
            <v>1</v>
          </cell>
          <cell r="L167" t="str">
            <v>Education, even that which is not climate-specific, has been found to increase adaptive capacity. Wamsler et al. (2012) determine that education increased the adaptive capacity of rural communities in El Salvador and Brazil by enhancing their understanding of risk, access to information, ability to utilize information and development of coping strategies. Similarly, Muttarak, Raya &amp; Lutz (2014) conclude that education increases adaptive capacity by improving cognition, problem-solving, knowledge and risk perception. These policies cover non-infrastructural capital and equipment projects and thus are not expected to have any adverse lock-in effects. These policies are therefore expected to have a positive (1) impact on indirect climate change adaptation and resilience.</v>
          </cell>
          <cell r="M167">
            <v>0</v>
          </cell>
          <cell r="N167">
            <v>1</v>
          </cell>
          <cell r="O167">
            <v>-1</v>
          </cell>
          <cell r="P167">
            <v>0</v>
          </cell>
          <cell r="Q167">
            <v>-0.2</v>
          </cell>
          <cell r="R167">
            <v>0</v>
          </cell>
          <cell r="S167">
            <v>0</v>
          </cell>
          <cell r="T167">
            <v>1</v>
          </cell>
          <cell r="U167">
            <v>1</v>
          </cell>
          <cell r="V167">
            <v>1</v>
          </cell>
          <cell r="W167" t="str">
            <v>Education and training</v>
          </cell>
        </row>
        <row r="168">
          <cell r="E168" t="str">
            <v>Y2</v>
          </cell>
          <cell r="F168" t="str">
            <v>Education investment</v>
          </cell>
          <cell r="G168" t="str">
            <v>Scholarship funding</v>
          </cell>
          <cell r="H168" t="str">
            <v>Education/training</v>
          </cell>
          <cell r="I168">
            <v>0</v>
          </cell>
          <cell r="J168" t="str">
            <v>These policies do not explicitly target efforts to adapt to current or expected climate effects, therefore they are scored as neutral (0) for direct climate change adaptation and resilience.</v>
          </cell>
          <cell r="K168">
            <v>1</v>
          </cell>
          <cell r="L168" t="str">
            <v>Education, even that which is not climate-specific, has been found to increase adaptive capacity. Wamsler et al. (2012) determine that education increased the adaptive capacity of rural communities in El Salvador and Brazil by enhancing their understanding of risk, access to information, ability to utilize information and development of coping strategies. Similarly, Muttarak, Raya and Lutz (2014) conclude that education increases adaptive capacity by improving cognition, problem-solving, knowledge and risk perception. Therefore, providing scholarships to enable education is expected to have a positive (1) indirect effect on adaptation and resilience.</v>
          </cell>
          <cell r="M168">
            <v>0</v>
          </cell>
          <cell r="N168">
            <v>1</v>
          </cell>
          <cell r="O168">
            <v>0</v>
          </cell>
          <cell r="P168">
            <v>0</v>
          </cell>
          <cell r="Q168">
            <v>0</v>
          </cell>
          <cell r="R168">
            <v>0</v>
          </cell>
          <cell r="S168">
            <v>0</v>
          </cell>
          <cell r="T168">
            <v>1</v>
          </cell>
          <cell r="U168">
            <v>1</v>
          </cell>
          <cell r="V168">
            <v>1</v>
          </cell>
          <cell r="W168" t="str">
            <v>Education and training</v>
          </cell>
        </row>
        <row r="169">
          <cell r="E169" t="str">
            <v>Y3</v>
          </cell>
          <cell r="F169" t="str">
            <v>Education investment</v>
          </cell>
          <cell r="G169" t="str">
            <v>Staff funding</v>
          </cell>
          <cell r="H169" t="str">
            <v>Education/training</v>
          </cell>
          <cell r="I169">
            <v>0</v>
          </cell>
          <cell r="J169" t="str">
            <v>These policies do not explicitly target efforts to adapt to current or expected climate effects, therefore they are scored as neutral (0) for direct climate change adaptation and resilience.</v>
          </cell>
          <cell r="K169">
            <v>1</v>
          </cell>
          <cell r="L169" t="str">
            <v>Education, even that which is not climate-specific, has been found to increase adaptive capacity. Wamsler et al. (2012) determine that education increased the adaptive capacity of rural communities in El Salvador and Brazil by enhancing their understanding of risk, access to information, ability to utilize information and development of coping strategies. Similarly, Muttarak, Raya and Lutz (2014) conclude that education increases adaptive capacity by improving cognition, problem-solving, knowledge and risk perception. Therefore, providing funding for educational staff should have a positive (1) indirect effect on adaptation and resilience.</v>
          </cell>
          <cell r="M169">
            <v>0</v>
          </cell>
          <cell r="N169">
            <v>1</v>
          </cell>
          <cell r="O169">
            <v>0</v>
          </cell>
          <cell r="P169">
            <v>0</v>
          </cell>
          <cell r="Q169">
            <v>0</v>
          </cell>
          <cell r="R169">
            <v>0</v>
          </cell>
          <cell r="S169">
            <v>0</v>
          </cell>
          <cell r="T169">
            <v>1</v>
          </cell>
          <cell r="U169">
            <v>1</v>
          </cell>
          <cell r="V169">
            <v>1</v>
          </cell>
          <cell r="W169" t="str">
            <v>Education and training</v>
          </cell>
        </row>
        <row r="170">
          <cell r="E170" t="str">
            <v>Y4</v>
          </cell>
          <cell r="F170" t="str">
            <v>Education investment</v>
          </cell>
          <cell r="G170" t="str">
            <v>Education physical infrastructure (not A&amp;R specific)</v>
          </cell>
          <cell r="H170" t="str">
            <v>Education/training</v>
          </cell>
          <cell r="I170">
            <v>0</v>
          </cell>
          <cell r="J170" t="str">
            <v>These policies do not explicitly target efforts to adapt to current or expected climate effects, therefore they are scored as neutral (0) for direct climate change adaptation and resilience.</v>
          </cell>
          <cell r="K170">
            <v>0</v>
          </cell>
          <cell r="L170" t="str">
            <v>Education increases peoples' adaptive capacity by providing knowledge and skills needed for making informed decisions related to climate change risk and resilience (Anderson, 2012). Moreover, formal education, which requires the presence of physical educational infrastructure, has been shown to enhance adaptive capacity (Wamsler et al., 2012). However, investment in physical infrastructure without consideration of resilience may have adverse impacts by locking in non-resilient infrastructure. Thus, physical education infrastructure is expected to have a neutral (0) impact on indirect climate change adaptation and resilience.</v>
          </cell>
          <cell r="M170">
            <v>0</v>
          </cell>
          <cell r="N170">
            <v>1</v>
          </cell>
          <cell r="O170">
            <v>-2</v>
          </cell>
          <cell r="P170">
            <v>0</v>
          </cell>
          <cell r="Q170">
            <v>-0.4</v>
          </cell>
          <cell r="R170">
            <v>0</v>
          </cell>
          <cell r="S170">
            <v>0</v>
          </cell>
          <cell r="T170">
            <v>0</v>
          </cell>
          <cell r="U170">
            <v>0</v>
          </cell>
          <cell r="V170">
            <v>0</v>
          </cell>
          <cell r="W170" t="str">
            <v>Education and training</v>
          </cell>
        </row>
        <row r="171">
          <cell r="E171" t="str">
            <v>Y5</v>
          </cell>
          <cell r="F171" t="str">
            <v>Education investment</v>
          </cell>
          <cell r="G171" t="str">
            <v>Education physical infrastructure (A&amp;R specific)</v>
          </cell>
          <cell r="I171">
            <v>0</v>
          </cell>
          <cell r="K171">
            <v>1</v>
          </cell>
          <cell r="M171">
            <v>1</v>
          </cell>
          <cell r="N171">
            <v>1</v>
          </cell>
          <cell r="O171">
            <v>-2</v>
          </cell>
          <cell r="P171">
            <v>1</v>
          </cell>
          <cell r="Q171" t="e">
            <v>#N/A</v>
          </cell>
          <cell r="R171" t="e">
            <v>#N/A</v>
          </cell>
          <cell r="S171" t="e">
            <v>#N/A</v>
          </cell>
          <cell r="T171" t="e">
            <v>#N/A</v>
          </cell>
          <cell r="U171" t="e">
            <v>#N/A</v>
          </cell>
          <cell r="V171" t="e">
            <v>#N/A</v>
          </cell>
          <cell r="W171" t="e">
            <v>#N/A</v>
          </cell>
        </row>
        <row r="172">
          <cell r="E172" t="str">
            <v>Y6</v>
          </cell>
          <cell r="F172" t="str">
            <v>Education investment</v>
          </cell>
          <cell r="G172" t="str">
            <v>Funding to support understanding of climate change mitigation, adaptation, and/or resilience</v>
          </cell>
          <cell r="H172" t="str">
            <v>Education/training</v>
          </cell>
          <cell r="I172">
            <v>1</v>
          </cell>
          <cell r="J172" t="str">
            <v>Educational programs to support understanding of climate change mitigation, adaptation and resilience are crucial to improving peoples' adaptive capacity by providing knowledge and skills needed for making informed decisions related to climate change (Anderson, 2012; Wamsler et al., 2012). These policies, which are explicitly oriented towards adaptation and resilience, are therefore expected to have a positive (1) impact on direct climate change adaptation and resilience.</v>
          </cell>
          <cell r="K172">
            <v>1</v>
          </cell>
          <cell r="L172" t="str">
            <v>Educational programs to support understanding of climate change mitigation, adaptation and resilience are crucial to improving peoples' adaptive capacity by providing knowledge and skills needed for making informed decisions related to climate change (Anderson, 2012; Wamsler et al., 2012). These policies are thus expected to have a positive, indirect impact (1) on climate change adaptation and resilience.</v>
          </cell>
          <cell r="M172" t="e">
            <v>#N/A</v>
          </cell>
          <cell r="N172">
            <v>1</v>
          </cell>
          <cell r="O172">
            <v>0</v>
          </cell>
          <cell r="P172">
            <v>1</v>
          </cell>
          <cell r="Q172">
            <v>0.8</v>
          </cell>
          <cell r="R172">
            <v>0</v>
          </cell>
          <cell r="S172">
            <v>0</v>
          </cell>
          <cell r="T172">
            <v>0</v>
          </cell>
          <cell r="U172">
            <v>0</v>
          </cell>
          <cell r="V172">
            <v>0</v>
          </cell>
          <cell r="W172" t="str">
            <v>Education and training</v>
          </cell>
        </row>
        <row r="173">
          <cell r="E173" t="str">
            <v>YIndiscriminate</v>
          </cell>
          <cell r="F173" t="str">
            <v>Education investment</v>
          </cell>
          <cell r="G173" t="str">
            <v>Indiscriminate</v>
          </cell>
          <cell r="H173" t="str">
            <v>Education/training</v>
          </cell>
          <cell r="I173">
            <v>0</v>
          </cell>
          <cell r="J173" t="str">
            <v>These policies do not explicitly target efforts to adapt to current or expected climate effects, therefore they are scored as neutral (0) for direct climate change adaptation and resilience.</v>
          </cell>
          <cell r="K173">
            <v>1</v>
          </cell>
          <cell r="L173" t="str">
            <v>Education, even that which is not climate-specific, has been found to increase adaptive capacity. Wamsler et al. (2012) determine that education increased the adaptive capacity of rural communities in El Salvador and Brazil by enhancing their understanding of risk, access to information, ability to utilize information and development of coping strategies. Similarly, Muttarak, Raya and Lutz (2014) conclude that education increases adaptive capacity by improving cognition, problem-solving, knowledge and risk perception. Therefore, indiscriminate educational investment is expected to have a positive (1) indirect effect on adaptation and resilience.</v>
          </cell>
          <cell r="M173">
            <v>0</v>
          </cell>
          <cell r="N173">
            <v>1</v>
          </cell>
          <cell r="O173">
            <v>0</v>
          </cell>
          <cell r="P173">
            <v>0</v>
          </cell>
          <cell r="Q173">
            <v>0</v>
          </cell>
          <cell r="R173">
            <v>0</v>
          </cell>
          <cell r="S173">
            <v>0</v>
          </cell>
          <cell r="T173">
            <v>1</v>
          </cell>
          <cell r="U173">
            <v>1</v>
          </cell>
          <cell r="V173">
            <v>1</v>
          </cell>
          <cell r="W173" t="str">
            <v>Education and training</v>
          </cell>
        </row>
        <row r="174">
          <cell r="E174" t="str">
            <v>Z1</v>
          </cell>
          <cell r="F174" t="str">
            <v>Healthcare investment</v>
          </cell>
          <cell r="G174" t="str">
            <v>General medical investment</v>
          </cell>
          <cell r="H174" t="str">
            <v>Health Care</v>
          </cell>
          <cell r="I174">
            <v>0</v>
          </cell>
          <cell r="J174" t="str">
            <v>These policies do not explicitly target efforts to adapt to current or expected climate effects, therefore they are scored as neutral (0) for direct climate change adaptation and resilience.</v>
          </cell>
          <cell r="K174">
            <v>1</v>
          </cell>
          <cell r="L174" t="str">
            <v>Strong healthcare systems are crucial to ensuring the ability of populations to adapt and be resilient in the face of climate change (Smith, K.R. et al., 2014). General medical investment (as opposed to short-term, COVID-19 specific healthcare investments) is thus expected to enhance future adaptive capacity. These policies are therefore expected to result in positive (1) impacts on indirect climate change adaptation and resilience.</v>
          </cell>
          <cell r="M174">
            <v>0</v>
          </cell>
          <cell r="N174">
            <v>1</v>
          </cell>
          <cell r="O174">
            <v>-1</v>
          </cell>
          <cell r="P174">
            <v>0</v>
          </cell>
          <cell r="Q174">
            <v>-0.2</v>
          </cell>
          <cell r="R174">
            <v>0</v>
          </cell>
          <cell r="S174">
            <v>0</v>
          </cell>
          <cell r="T174">
            <v>1</v>
          </cell>
          <cell r="U174">
            <v>1</v>
          </cell>
          <cell r="V174">
            <v>1</v>
          </cell>
          <cell r="W174" t="str">
            <v>Health care</v>
          </cell>
        </row>
        <row r="175">
          <cell r="E175" t="str">
            <v>Z2</v>
          </cell>
          <cell r="F175" t="str">
            <v>Healthcare investment</v>
          </cell>
          <cell r="G175" t="str">
            <v>Mental health investment</v>
          </cell>
          <cell r="H175" t="str">
            <v>Health Care</v>
          </cell>
          <cell r="I175">
            <v>0</v>
          </cell>
          <cell r="J175" t="str">
            <v>These policies do not explicitly target efforts to adapt to current or expected climate effects, therefore they are scored as neutral (0) for direct climate change adaptation and resilience.</v>
          </cell>
          <cell r="K175">
            <v>1</v>
          </cell>
          <cell r="L175" t="str">
            <v>Climate change results in adverse impacts on mental health; thus, ensuring adequate access to mental healthcare services will be crucial to ensure resilience in the wake of future climate-related disasters (Smith, K.R. et al., 2014). These policies are therefore expected to have a positive (1) impact on indirect climate change adaptation and resilience.</v>
          </cell>
          <cell r="M175">
            <v>0</v>
          </cell>
          <cell r="N175">
            <v>1</v>
          </cell>
          <cell r="O175">
            <v>-1</v>
          </cell>
          <cell r="P175">
            <v>0</v>
          </cell>
          <cell r="Q175">
            <v>-0.2</v>
          </cell>
          <cell r="R175">
            <v>0</v>
          </cell>
          <cell r="S175">
            <v>0</v>
          </cell>
          <cell r="T175">
            <v>1</v>
          </cell>
          <cell r="U175">
            <v>1</v>
          </cell>
          <cell r="V175">
            <v>1</v>
          </cell>
          <cell r="W175" t="str">
            <v>Health care</v>
          </cell>
        </row>
        <row r="176">
          <cell r="E176" t="str">
            <v>Z3</v>
          </cell>
          <cell r="F176" t="str">
            <v>Healthcare investment</v>
          </cell>
          <cell r="G176" t="str">
            <v>Aged care investment</v>
          </cell>
          <cell r="H176" t="str">
            <v>Health Care</v>
          </cell>
          <cell r="I176">
            <v>0</v>
          </cell>
          <cell r="J176" t="str">
            <v>These policies do not explicitly target efforts to adapt to current or expected climate effects, therefore they are scored as neutral (0) for direct climate change adaptation and resilience.</v>
          </cell>
          <cell r="K176">
            <v>1</v>
          </cell>
          <cell r="L176" t="str">
            <v>Elderly people are expected to be disproportionately adversely impacted by climate change; thus, investment in aged care services is crucial for reducing the impact of climate-related disasters on this vulnerable population (Smith, K.R. et al., 2014). These policies are therefore expected to have a positive (1) impact on indirect climate change adaptation and resilience.</v>
          </cell>
          <cell r="M176">
            <v>0</v>
          </cell>
          <cell r="N176">
            <v>1</v>
          </cell>
          <cell r="O176">
            <v>-1</v>
          </cell>
          <cell r="P176">
            <v>0</v>
          </cell>
          <cell r="Q176">
            <v>-0.2</v>
          </cell>
          <cell r="R176">
            <v>0</v>
          </cell>
          <cell r="S176">
            <v>0</v>
          </cell>
          <cell r="T176">
            <v>1</v>
          </cell>
          <cell r="U176">
            <v>1</v>
          </cell>
          <cell r="V176">
            <v>1</v>
          </cell>
          <cell r="W176" t="str">
            <v>Health care</v>
          </cell>
        </row>
        <row r="177">
          <cell r="E177" t="str">
            <v>Z4</v>
          </cell>
          <cell r="F177" t="str">
            <v>Healthcare investment</v>
          </cell>
          <cell r="G177" t="str">
            <v>Healthcare capital investment</v>
          </cell>
          <cell r="H177" t="str">
            <v>Health Care</v>
          </cell>
          <cell r="I177">
            <v>0</v>
          </cell>
          <cell r="J177" t="str">
            <v>These policies do not explicitly target efforts to adapt to current or expected climate effects, therefore they are scored as neutral (0) for direct climate change adaptation and resilience.</v>
          </cell>
          <cell r="K177">
            <v>1</v>
          </cell>
          <cell r="L177" t="str">
            <v>Strong healthcare systems are crucial to ensuring the ability of populations to adapt and be resilient in the face of climate change (Smith, K.R. et al., 2014). Longer-term healthcare capital investments (as opposed to short-term, COVID-19 specific healthcare investments) are thus expected to enhance future adaptive capacity. These policies cover non-infrastructural capital and equipment projects and thus are not expected to have any adverse lock-in effects. These policies are therefore expected to result in positive (1) impacts on indirect climate change adaptation and resilience.</v>
          </cell>
          <cell r="M177">
            <v>0</v>
          </cell>
          <cell r="N177">
            <v>1</v>
          </cell>
          <cell r="O177">
            <v>-1</v>
          </cell>
          <cell r="P177">
            <v>0</v>
          </cell>
          <cell r="Q177">
            <v>-0.2</v>
          </cell>
          <cell r="R177">
            <v>0</v>
          </cell>
          <cell r="S177">
            <v>0</v>
          </cell>
          <cell r="T177">
            <v>1</v>
          </cell>
          <cell r="U177">
            <v>1</v>
          </cell>
          <cell r="V177">
            <v>1</v>
          </cell>
          <cell r="W177" t="str">
            <v>Health care</v>
          </cell>
        </row>
        <row r="178">
          <cell r="E178" t="str">
            <v>Z5</v>
          </cell>
          <cell r="F178" t="str">
            <v>Healthcare investment</v>
          </cell>
          <cell r="G178" t="str">
            <v>Physical healthcare infrastructure investment</v>
          </cell>
          <cell r="H178" t="str">
            <v>Health Care</v>
          </cell>
          <cell r="I178">
            <v>0</v>
          </cell>
          <cell r="J178" t="str">
            <v>These policies do not explicitly target efforts to adapt to current or expected climate effects, therefore they are scored as neutral (0) for direct climate change adaptation and resilience.</v>
          </cell>
          <cell r="K178">
            <v>0</v>
          </cell>
          <cell r="L178" t="str">
            <v>The availability of good quality physical healthcare infrastructure is crucial to ensuring the ability of populations to adapt and be resilient in the face of climate change (Smith, K.R. et al., 2014). However, these capital investments do not account for resilience and thus may result in lock-in of non-resilient infrastructure. On balance, these policies are therefore expected to result in neutral (0) impacts on indirect climate change adaptation and resilience.</v>
          </cell>
          <cell r="M178">
            <v>0</v>
          </cell>
          <cell r="N178">
            <v>1</v>
          </cell>
          <cell r="O178">
            <v>-2</v>
          </cell>
          <cell r="P178">
            <v>0</v>
          </cell>
          <cell r="Q178">
            <v>-0.4</v>
          </cell>
          <cell r="R178">
            <v>0</v>
          </cell>
          <cell r="S178">
            <v>0</v>
          </cell>
          <cell r="T178">
            <v>0</v>
          </cell>
          <cell r="U178">
            <v>0</v>
          </cell>
          <cell r="V178">
            <v>0</v>
          </cell>
          <cell r="W178" t="str">
            <v>Health care</v>
          </cell>
        </row>
        <row r="179">
          <cell r="E179" t="str">
            <v>ZIndiscriminate</v>
          </cell>
          <cell r="F179" t="str">
            <v>Healthcare investment</v>
          </cell>
          <cell r="G179" t="str">
            <v>Indiscriminate</v>
          </cell>
          <cell r="H179" t="str">
            <v>Health Care</v>
          </cell>
          <cell r="I179">
            <v>0</v>
          </cell>
          <cell r="J179" t="str">
            <v>These policies do not explicitly target efforts to adapt to current or expected climate effects, therefore they are scored as neutral (0) for direct climate change adaptation and resilience.</v>
          </cell>
          <cell r="K179">
            <v>1</v>
          </cell>
          <cell r="L179" t="str">
            <v>There is little evidence to suggest that general healthcare investment has any specific impacts on climate change adaptation and resilience. These policies are therefore expected to have a neutral (0) impact on indirect climate climate adaptation and resilience.</v>
          </cell>
          <cell r="M179">
            <v>0</v>
          </cell>
          <cell r="N179">
            <v>1</v>
          </cell>
          <cell r="O179">
            <v>-1</v>
          </cell>
          <cell r="P179">
            <v>0</v>
          </cell>
          <cell r="Q179">
            <v>-0.2</v>
          </cell>
          <cell r="R179">
            <v>0</v>
          </cell>
          <cell r="S179">
            <v>0</v>
          </cell>
          <cell r="T179">
            <v>1</v>
          </cell>
          <cell r="U179">
            <v>1</v>
          </cell>
          <cell r="V179">
            <v>1</v>
          </cell>
          <cell r="W179" t="str">
            <v>Health care</v>
          </cell>
        </row>
        <row r="180">
          <cell r="E180" t="str">
            <v>𝛼1</v>
          </cell>
          <cell r="F180" t="str">
            <v>Social and cultural investment (non-infrastructure)</v>
          </cell>
          <cell r="G180" t="str">
            <v>Support for arts and culture</v>
          </cell>
          <cell r="H180" t="str">
            <v>Not for Profit</v>
          </cell>
          <cell r="I180">
            <v>0</v>
          </cell>
          <cell r="J180" t="str">
            <v>These policies do not explicitly target efforts to adapt to current or expected climate effects, therefore they are scored as neutral (0) for direct climate change adaptation and resilience.</v>
          </cell>
          <cell r="K180">
            <v>0</v>
          </cell>
          <cell r="L180" t="str">
            <v>There is little evidence to suggest that social and cultural investment has any specific impacts for climate change adaptation and resilience. This policy is therefore expected to have a neutral (0) impact on indirect climate change adaptation and resilience.</v>
          </cell>
          <cell r="M180">
            <v>0</v>
          </cell>
          <cell r="N180">
            <v>1</v>
          </cell>
          <cell r="O180">
            <v>0</v>
          </cell>
          <cell r="P180">
            <v>0</v>
          </cell>
          <cell r="Q180">
            <v>0</v>
          </cell>
          <cell r="R180">
            <v>0</v>
          </cell>
          <cell r="S180">
            <v>0</v>
          </cell>
          <cell r="T180">
            <v>0</v>
          </cell>
          <cell r="U180">
            <v>1</v>
          </cell>
          <cell r="V180">
            <v>0</v>
          </cell>
          <cell r="W180" t="str">
            <v>Other sector</v>
          </cell>
        </row>
        <row r="181">
          <cell r="E181" t="str">
            <v>𝛼2</v>
          </cell>
          <cell r="F181" t="str">
            <v>Social and cultural investment (non-infrastructure)</v>
          </cell>
          <cell r="G181" t="str">
            <v>Support for social care</v>
          </cell>
          <cell r="H181" t="str">
            <v>Not for Profit</v>
          </cell>
          <cell r="I181">
            <v>0</v>
          </cell>
          <cell r="J181" t="str">
            <v>These policies do not explicitly target efforts to adapt to current or expected climate effects, therefore they are scored as neutral (0) for direct climate change adaptation and resilience.</v>
          </cell>
          <cell r="K181">
            <v>1</v>
          </cell>
          <cell r="L181" t="str">
            <v>Climate change is expected to have adverse impacts on healthcare and other social care oriented industries (UK Health Security Agency and National Health Service, 2021). These services are crucial to adaptive capacity (Smith, K.R. et al., 2014). Investment in strengthening social care services is thus expected to have a positive (1) impact on indirect adaptation and resilience.</v>
          </cell>
          <cell r="M181">
            <v>0</v>
          </cell>
          <cell r="N181">
            <v>1</v>
          </cell>
          <cell r="O181">
            <v>0</v>
          </cell>
          <cell r="P181">
            <v>0</v>
          </cell>
          <cell r="Q181">
            <v>0</v>
          </cell>
          <cell r="R181">
            <v>0</v>
          </cell>
          <cell r="S181">
            <v>0</v>
          </cell>
          <cell r="T181">
            <v>0</v>
          </cell>
          <cell r="U181">
            <v>1</v>
          </cell>
          <cell r="V181">
            <v>0</v>
          </cell>
          <cell r="W181" t="str">
            <v>Other sector</v>
          </cell>
        </row>
        <row r="182">
          <cell r="E182" t="str">
            <v>𝛼3</v>
          </cell>
          <cell r="F182" t="str">
            <v>Social and cultural investment (non-infrastructure)</v>
          </cell>
          <cell r="G182" t="str">
            <v>General and other non-profit investment</v>
          </cell>
          <cell r="H182" t="str">
            <v>Not for Profit</v>
          </cell>
          <cell r="I182">
            <v>0</v>
          </cell>
          <cell r="J182" t="str">
            <v>These policies do not explicitly target efforts to adapt to current or expected climate effects, therefore they are scored as neutral (0) for direct climate change adaptation and resilience.</v>
          </cell>
          <cell r="K182">
            <v>0</v>
          </cell>
          <cell r="L182" t="str">
            <v>There is little evidence to suggest that general and non-profit investment has any indirect impacts for climate change adaptation and resilience. This policy is therefore expected to have a neutral (0) impact on indirect climate change adaptation and resilience.</v>
          </cell>
          <cell r="M182">
            <v>0</v>
          </cell>
          <cell r="N182">
            <v>1</v>
          </cell>
          <cell r="O182">
            <v>0</v>
          </cell>
          <cell r="P182">
            <v>0</v>
          </cell>
          <cell r="Q182">
            <v>0</v>
          </cell>
          <cell r="R182">
            <v>0</v>
          </cell>
          <cell r="S182">
            <v>0</v>
          </cell>
          <cell r="T182">
            <v>0</v>
          </cell>
          <cell r="U182">
            <v>1</v>
          </cell>
          <cell r="V182">
            <v>0</v>
          </cell>
          <cell r="W182" t="str">
            <v>Other sector</v>
          </cell>
        </row>
        <row r="183">
          <cell r="E183" t="str">
            <v>𝛼Indiscriminate</v>
          </cell>
          <cell r="F183" t="str">
            <v>Social and cultural investment (non-infrastructure)</v>
          </cell>
          <cell r="G183" t="str">
            <v>Indiscriminate</v>
          </cell>
          <cell r="H183" t="str">
            <v>Not for Profit</v>
          </cell>
          <cell r="I183">
            <v>0</v>
          </cell>
          <cell r="J183" t="str">
            <v>These policies do not explicitly target efforts to adapt to current or expected climate effects, therefore they are scored as neutral (0) for direct climate change adaptation and resilience.</v>
          </cell>
          <cell r="K183">
            <v>0</v>
          </cell>
          <cell r="L183" t="str">
            <v>There is little evidence to suggest that indiscriminate social and cultural investment has any indirect impacts for climate change adaptation and resilience. This policy is therefore expected to have a neutral (0) impact on indirect climate change adaptation and resilience.</v>
          </cell>
          <cell r="M183">
            <v>0</v>
          </cell>
          <cell r="N183">
            <v>1</v>
          </cell>
          <cell r="O183">
            <v>0</v>
          </cell>
          <cell r="P183">
            <v>0</v>
          </cell>
          <cell r="Q183">
            <v>0</v>
          </cell>
          <cell r="R183">
            <v>0</v>
          </cell>
          <cell r="S183">
            <v>0</v>
          </cell>
          <cell r="T183">
            <v>0</v>
          </cell>
          <cell r="U183">
            <v>1</v>
          </cell>
          <cell r="V183">
            <v>0</v>
          </cell>
          <cell r="W183" t="str">
            <v>Consumer (including agriculture and tourism)</v>
          </cell>
        </row>
        <row r="184">
          <cell r="E184" t="str">
            <v>𝛽1</v>
          </cell>
          <cell r="F184" t="str">
            <v>Communications infrastructure investment</v>
          </cell>
          <cell r="G184" t="str">
            <v>Broadband investment</v>
          </cell>
          <cell r="H184" t="str">
            <v>Communication Services</v>
          </cell>
          <cell r="I184">
            <v>0</v>
          </cell>
          <cell r="J184" t="str">
            <v>These policies do not explicitly target efforts to adapt to current or expected climate effects, therefore they are scored as neutral (0) for direct climate change adaptation and resilience.</v>
          </cell>
          <cell r="K184">
            <v>1</v>
          </cell>
          <cell r="L184" t="str">
            <v>Investment in remote working infrastructure is expected to induce long-lasting behavioural change in individuals and organisations (Lund, Susan et al., 2021; Mark et al., 2022). Remote working options may enable greater flexibility and adaptation in the face of disruptions caused by climate change, such as future natural disasters (Davies, 2021; Roberts et al., 2017). Broadband investment is essential to enable remote working capabilities, as well as to emergency response (Davies, 2021; Fantacci et al., 2010; Heesen et al., 2013). These policies are therefore expected to have a positive (1) impact on indirect climate change adaptation and resilience.</v>
          </cell>
          <cell r="M184">
            <v>0</v>
          </cell>
          <cell r="N184">
            <v>1</v>
          </cell>
          <cell r="O184">
            <v>-2</v>
          </cell>
          <cell r="P184">
            <v>0</v>
          </cell>
          <cell r="Q184">
            <v>-0.4</v>
          </cell>
          <cell r="R184">
            <v>-1</v>
          </cell>
          <cell r="S184">
            <v>0</v>
          </cell>
          <cell r="T184">
            <v>0</v>
          </cell>
          <cell r="U184">
            <v>1</v>
          </cell>
          <cell r="V184">
            <v>1</v>
          </cell>
          <cell r="W184" t="str">
            <v>Other sector</v>
          </cell>
        </row>
        <row r="185">
          <cell r="E185" t="str">
            <v>𝛽2</v>
          </cell>
          <cell r="F185" t="str">
            <v>Communications infrastructure investment</v>
          </cell>
          <cell r="G185" t="str">
            <v>Remote working infrastructure investment</v>
          </cell>
          <cell r="H185" t="str">
            <v>Communication Services</v>
          </cell>
          <cell r="I185">
            <v>0</v>
          </cell>
          <cell r="J185" t="str">
            <v>These policies do not explicitly target efforts to adapt to current or expected climate effects, therefore they are scored as neutral (0) for direct climate change adaptation and resilience.</v>
          </cell>
          <cell r="K185">
            <v>1</v>
          </cell>
          <cell r="L185" t="str">
            <v>Investment in remote working infrastructure is expected to induce long-lasting behavioural change in individuals and organisations (Lund, Susan et al., 2021; Mark et al., 2022). Remote working options may enable greater flexibility and adaptation in the face of disruptions caused by climate change, such as future natural disasters (Davies, 2021; Roberts et al., 2017). These policies are therefore expected to have a positive (1) impact on indirect climate change adaptation and resilience.</v>
          </cell>
          <cell r="M185">
            <v>0</v>
          </cell>
          <cell r="N185">
            <v>1</v>
          </cell>
          <cell r="O185">
            <v>-1</v>
          </cell>
          <cell r="P185">
            <v>0</v>
          </cell>
          <cell r="Q185">
            <v>-0.2</v>
          </cell>
          <cell r="R185">
            <v>-1</v>
          </cell>
          <cell r="S185">
            <v>0</v>
          </cell>
          <cell r="T185">
            <v>0</v>
          </cell>
          <cell r="U185">
            <v>1</v>
          </cell>
          <cell r="V185">
            <v>1</v>
          </cell>
          <cell r="W185" t="str">
            <v>Other sector</v>
          </cell>
        </row>
        <row r="186">
          <cell r="E186" t="str">
            <v>𝛽3</v>
          </cell>
          <cell r="F186" t="str">
            <v>Communications infrastructure investment</v>
          </cell>
          <cell r="G186" t="str">
            <v>Civil cybersecurity programmes</v>
          </cell>
          <cell r="H186" t="str">
            <v>Communication Services</v>
          </cell>
          <cell r="I186">
            <v>0</v>
          </cell>
          <cell r="J186" t="str">
            <v>These policies do not explicitly target efforts to adapt to current or expected climate effects, therefore they are scored as neutral (0) for direct climate change adaptation and resilience.</v>
          </cell>
          <cell r="K186">
            <v>0</v>
          </cell>
          <cell r="L186" t="str">
            <v>There is little evidence to suggest that civil cybersecurity programmes have any indirect impacts for climate change adaptation and resilience. These policies are therefore expected to have a neutral (0) impact on indirect climate change adaptation and resilience.</v>
          </cell>
          <cell r="M186">
            <v>0</v>
          </cell>
          <cell r="N186">
            <v>1</v>
          </cell>
          <cell r="O186">
            <v>0</v>
          </cell>
          <cell r="P186">
            <v>0</v>
          </cell>
          <cell r="Q186">
            <v>0</v>
          </cell>
          <cell r="R186">
            <v>0</v>
          </cell>
          <cell r="S186">
            <v>0</v>
          </cell>
          <cell r="T186">
            <v>0</v>
          </cell>
          <cell r="U186">
            <v>1</v>
          </cell>
          <cell r="V186">
            <v>1</v>
          </cell>
          <cell r="W186" t="str">
            <v>Other sector</v>
          </cell>
        </row>
        <row r="187">
          <cell r="E187" t="str">
            <v>𝛽4</v>
          </cell>
          <cell r="F187" t="str">
            <v>Communications infrastructure investment</v>
          </cell>
          <cell r="G187" t="str">
            <v>Implementation of digital programmes</v>
          </cell>
          <cell r="H187" t="str">
            <v>Communication Services</v>
          </cell>
          <cell r="I187">
            <v>0</v>
          </cell>
          <cell r="J187" t="str">
            <v>These policies do not explicitly target efforts to adapt to current or expected climate effects, therefore they are scored as neutral (0) for direct climate change adaptation and resilience.</v>
          </cell>
          <cell r="K187">
            <v>0</v>
          </cell>
          <cell r="L187" t="str">
            <v>There is little evidence to suggest that implementation of digital programmes has any indirect impacts for climate change adaptation and resilience. This policy is therefore expected to have a neutral (0) impact on indirect climate change adaptation and resilience.</v>
          </cell>
          <cell r="M187">
            <v>0</v>
          </cell>
          <cell r="N187">
            <v>1</v>
          </cell>
          <cell r="O187">
            <v>0</v>
          </cell>
          <cell r="P187">
            <v>0</v>
          </cell>
          <cell r="Q187">
            <v>0</v>
          </cell>
          <cell r="R187">
            <v>0</v>
          </cell>
          <cell r="S187">
            <v>0</v>
          </cell>
          <cell r="T187">
            <v>0</v>
          </cell>
          <cell r="U187">
            <v>1</v>
          </cell>
          <cell r="V187">
            <v>1</v>
          </cell>
          <cell r="W187" t="str">
            <v>Other sector</v>
          </cell>
        </row>
        <row r="188">
          <cell r="E188" t="str">
            <v>𝛽5</v>
          </cell>
          <cell r="F188" t="str">
            <v>Communications infrastructure investment</v>
          </cell>
          <cell r="G188" t="str">
            <v>New resilient infrastructure or improve resilience of existing communications infrastructure</v>
          </cell>
          <cell r="H188" t="str">
            <v>Communication Services</v>
          </cell>
          <cell r="I188">
            <v>1</v>
          </cell>
          <cell r="J188" t="str">
            <v>Climate change is expected to have adverse direct impacts on physical communications infrastructure, in particular through the increased prevalence of heatwaves and flooding (Fu et al., 2016). Improvements to enhance the physical resilience of communications infrastructure may include upgrades to physical structures and networks, such as enhanced diversity of systems, improved spatial and environmental planning, and the introduction of additional network nodes for at-risk regions that do not have diversified network coverage (Fu et al., 2016; Sansavini, 2017). These policies are expected to have a positive (1) direct impact on adaptation and resilience.</v>
          </cell>
          <cell r="K188">
            <v>1</v>
          </cell>
          <cell r="L188" t="str">
            <v>Enhanced and resilient communications infrastructure has been shown to improve the ability of economies and communities to adapt to climate change (Fu et al., 2016). Efforts to improve the resilience of communications infrastructure are thus expected to positively (1) impact indirect adaptation and resilience.</v>
          </cell>
          <cell r="M188">
            <v>1</v>
          </cell>
          <cell r="N188">
            <v>1</v>
          </cell>
          <cell r="O188">
            <v>0</v>
          </cell>
          <cell r="P188">
            <v>0</v>
          </cell>
          <cell r="Q188">
            <v>0</v>
          </cell>
          <cell r="R188">
            <v>0</v>
          </cell>
          <cell r="S188">
            <v>0</v>
          </cell>
          <cell r="T188">
            <v>0</v>
          </cell>
          <cell r="U188">
            <v>0</v>
          </cell>
          <cell r="V188">
            <v>0</v>
          </cell>
          <cell r="W188" t="str">
            <v>Other sector</v>
          </cell>
        </row>
        <row r="189">
          <cell r="E189" t="str">
            <v>𝛽Indiscriminate</v>
          </cell>
          <cell r="F189" t="str">
            <v>Communications infrastructure investment</v>
          </cell>
          <cell r="G189" t="str">
            <v>Indiscriminate</v>
          </cell>
          <cell r="H189" t="str">
            <v>Communication Services</v>
          </cell>
          <cell r="I189">
            <v>0</v>
          </cell>
          <cell r="J189" t="str">
            <v>These policies do not explicitly target efforts to adapt to current or expected climate effects, therefore they are scored as neutral (0) for direct climate change adaptation and resilience.</v>
          </cell>
          <cell r="K189">
            <v>0</v>
          </cell>
          <cell r="L189" t="str">
            <v>There is little evidence to suggest that indiscriminate communications infrastructure investment has any indirect impacts for climate change adaptation and resilience. These policies are therefore expected to have a neutral (0) impact on indirect climate change adaptation and resilience.</v>
          </cell>
          <cell r="M189">
            <v>0</v>
          </cell>
          <cell r="N189">
            <v>1</v>
          </cell>
          <cell r="O189">
            <v>-2</v>
          </cell>
          <cell r="P189">
            <v>0</v>
          </cell>
          <cell r="Q189">
            <v>-0.4</v>
          </cell>
          <cell r="R189">
            <v>-1</v>
          </cell>
          <cell r="S189">
            <v>0</v>
          </cell>
          <cell r="T189">
            <v>0</v>
          </cell>
          <cell r="U189">
            <v>1</v>
          </cell>
          <cell r="V189">
            <v>1</v>
          </cell>
          <cell r="W189" t="str">
            <v>Other sector</v>
          </cell>
        </row>
        <row r="190">
          <cell r="E190" t="str">
            <v>𝛾1</v>
          </cell>
          <cell r="F190" t="str">
            <v>Traditional transport infrastructure investment</v>
          </cell>
          <cell r="G190" t="str">
            <v>Road construction</v>
          </cell>
          <cell r="H190" t="str">
            <v>Transportation</v>
          </cell>
          <cell r="I190">
            <v>0</v>
          </cell>
          <cell r="J190" t="str">
            <v>These policies do not explicitly target efforts to adapt to current or expected climate effects, therefore they are scored as neutral (0) for direct climate change adaptation and resilience.</v>
          </cell>
          <cell r="K190">
            <v>-1</v>
          </cell>
          <cell r="L190" t="str">
            <v>Climate change is expected to have adverse impacts on transport infrastructure, particularly through extreme temperatures and natural disasters such as floods (Sims et al., 2014). Investment in traditional transport infrastructure, without regard to climate adaptation and resilience, may promote lock-in of non-resilient infrastructure. These policies are therefore expected to have a negative (-1) impact on indirect climate change adaptation and resilience.</v>
          </cell>
          <cell r="M190">
            <v>0</v>
          </cell>
          <cell r="N190">
            <v>1</v>
          </cell>
          <cell r="O190">
            <v>-2</v>
          </cell>
          <cell r="P190">
            <v>0</v>
          </cell>
          <cell r="Q190">
            <v>-0.4</v>
          </cell>
          <cell r="R190">
            <v>-1</v>
          </cell>
          <cell r="S190">
            <v>-1</v>
          </cell>
          <cell r="T190">
            <v>0</v>
          </cell>
          <cell r="U190">
            <v>0</v>
          </cell>
          <cell r="V190">
            <v>1</v>
          </cell>
          <cell r="W190" t="str">
            <v>Industrials - transportation</v>
          </cell>
        </row>
        <row r="191">
          <cell r="E191" t="str">
            <v>𝛾2</v>
          </cell>
          <cell r="F191" t="str">
            <v>Traditional transport infrastructure investment</v>
          </cell>
          <cell r="G191" t="str">
            <v>ICE engine automobile support</v>
          </cell>
          <cell r="H191" t="str">
            <v>Transportation</v>
          </cell>
          <cell r="I191">
            <v>0</v>
          </cell>
          <cell r="J191" t="str">
            <v>These policies do not explicitly target efforts to adapt to current or expected climate effects, therefore they are scored as neutral (0) for direct climate change adaptation and resilience.</v>
          </cell>
          <cell r="K191">
            <v>0</v>
          </cell>
          <cell r="L191" t="str">
            <v>There is little evidence to suggest that ICE engine automobile support has any indirect impacts for climate change adaptation and resilience. These policies are therefore expected to have a neutral (0) impact on indirect climate change adaptation and resilience.</v>
          </cell>
          <cell r="M191">
            <v>0</v>
          </cell>
          <cell r="N191">
            <v>1</v>
          </cell>
          <cell r="O191">
            <v>-2</v>
          </cell>
          <cell r="P191">
            <v>-2</v>
          </cell>
          <cell r="Q191">
            <v>-2</v>
          </cell>
          <cell r="R191">
            <v>-1</v>
          </cell>
          <cell r="S191">
            <v>-1</v>
          </cell>
          <cell r="T191">
            <v>0</v>
          </cell>
          <cell r="U191">
            <v>0</v>
          </cell>
          <cell r="V191">
            <v>1</v>
          </cell>
          <cell r="W191" t="str">
            <v>Industrials - transportation</v>
          </cell>
        </row>
        <row r="192">
          <cell r="E192" t="str">
            <v>𝛾3</v>
          </cell>
          <cell r="F192" t="str">
            <v>Traditional transport infrastructure investment</v>
          </cell>
          <cell r="G192" t="str">
            <v>Aviation infrastructure</v>
          </cell>
          <cell r="H192" t="str">
            <v>Transportation</v>
          </cell>
          <cell r="I192">
            <v>0</v>
          </cell>
          <cell r="J192" t="str">
            <v>These policies do not explicitly target efforts to adapt to current or expected climate effects, therefore they are scored as neutral (0) for direct climate change adaptation and resilience.</v>
          </cell>
          <cell r="K192">
            <v>-1</v>
          </cell>
          <cell r="L192" t="str">
            <v>Climate change is expected to have adverse impacts on transport infrastructure, particularly through extreme temperatures and natural disasters such as floods (Sims et al., 2014). Investment in traditional transport infrastructure, without regard to climate adaptation and resilience, may promote lock-in of non-resilient infrastructure. These policies are therefore expected to have a negative (-1) impact on indirect climate change adaptation and resilience.</v>
          </cell>
          <cell r="M192">
            <v>0</v>
          </cell>
          <cell r="N192">
            <v>1</v>
          </cell>
          <cell r="O192">
            <v>-2</v>
          </cell>
          <cell r="P192">
            <v>-2</v>
          </cell>
          <cell r="Q192">
            <v>-2</v>
          </cell>
          <cell r="R192">
            <v>-1</v>
          </cell>
          <cell r="S192">
            <v>-1</v>
          </cell>
          <cell r="T192">
            <v>0</v>
          </cell>
          <cell r="U192">
            <v>0</v>
          </cell>
          <cell r="V192">
            <v>1</v>
          </cell>
          <cell r="W192" t="str">
            <v>Industrials - transportation</v>
          </cell>
        </row>
        <row r="193">
          <cell r="E193" t="str">
            <v>𝛾4</v>
          </cell>
          <cell r="F193" t="str">
            <v>Traditional transport infrastructure investment</v>
          </cell>
          <cell r="G193" t="str">
            <v>Port and ship construction</v>
          </cell>
          <cell r="H193" t="str">
            <v>Transportation</v>
          </cell>
          <cell r="I193">
            <v>0</v>
          </cell>
          <cell r="J193" t="str">
            <v>These policies do not explicitly target efforts to adapt to current or expected climate effects, therefore they are scored as neutral (0) for direct climate change adaptation and resilience.</v>
          </cell>
          <cell r="K193">
            <v>-1</v>
          </cell>
          <cell r="L193" t="str">
            <v>Climate change is expected to have adverse impacts on transport infrastructure, particularly through extreme temperatures and natural disasters such as floods (Sims et al., 2014). Investment in traditional transport infrastructure, without regard to climate adaptation and resilience, may promote lock-in of non-resilient infrastructure. These policies are therefore expected to have a negative (-1) impact on indirect climate change adaptation and resilience.</v>
          </cell>
          <cell r="M193">
            <v>0</v>
          </cell>
          <cell r="N193">
            <v>1</v>
          </cell>
          <cell r="O193">
            <v>-2</v>
          </cell>
          <cell r="P193">
            <v>-1</v>
          </cell>
          <cell r="Q193">
            <v>-1.2000000000000002</v>
          </cell>
          <cell r="R193">
            <v>-1</v>
          </cell>
          <cell r="S193">
            <v>-1</v>
          </cell>
          <cell r="T193">
            <v>0</v>
          </cell>
          <cell r="U193">
            <v>0</v>
          </cell>
          <cell r="V193">
            <v>1</v>
          </cell>
          <cell r="W193" t="str">
            <v>Industrials - transportation</v>
          </cell>
        </row>
        <row r="194">
          <cell r="E194" t="str">
            <v>𝛾5</v>
          </cell>
          <cell r="F194" t="str">
            <v>Traditional transport infrastructure investment</v>
          </cell>
          <cell r="G194" t="str">
            <v>Rail construction and capacity</v>
          </cell>
          <cell r="H194" t="str">
            <v>Transportation</v>
          </cell>
          <cell r="I194">
            <v>0</v>
          </cell>
          <cell r="J194" t="str">
            <v>These policies do not explicitly target efforts to adapt to current or expected climate effects, therefore they are scored as neutral (0) for direct climate change adaptation and resilience.</v>
          </cell>
          <cell r="K194">
            <v>-1</v>
          </cell>
          <cell r="L194" t="str">
            <v>Climate change is expected to have adverse impacts on transport infrastructure, particularly through extreme temperatures and natural disasters such as floods (Sims et al., 2014). Investment in traditional transport infrastructure, without regard to climate adaptation and resilience, may promote lock-in of non-resilient infrastructure. These policies are therefore expected to have a negative (-1) impact on indirect climate change adaptation and resilience.</v>
          </cell>
          <cell r="M194">
            <v>0</v>
          </cell>
          <cell r="N194">
            <v>1</v>
          </cell>
          <cell r="O194">
            <v>-2</v>
          </cell>
          <cell r="P194">
            <v>1</v>
          </cell>
          <cell r="Q194">
            <v>0.4</v>
          </cell>
          <cell r="R194">
            <v>-1</v>
          </cell>
          <cell r="S194">
            <v>-1</v>
          </cell>
          <cell r="T194">
            <v>0</v>
          </cell>
          <cell r="U194">
            <v>0</v>
          </cell>
          <cell r="V194">
            <v>1</v>
          </cell>
          <cell r="W194" t="str">
            <v>Industrials - transportation</v>
          </cell>
        </row>
        <row r="195">
          <cell r="E195" t="str">
            <v>𝛾Indiscriminate</v>
          </cell>
          <cell r="F195" t="str">
            <v>Traditional transport infrastructure investment</v>
          </cell>
          <cell r="G195" t="str">
            <v>Indiscriminate</v>
          </cell>
          <cell r="H195" t="str">
            <v>Transportation</v>
          </cell>
          <cell r="I195">
            <v>0</v>
          </cell>
          <cell r="J195" t="str">
            <v>These policies do not explicitly target efforts to adapt to current or expected climate effects, therefore they are scored as neutral (0) for direct climate change adaptation and resilience.</v>
          </cell>
          <cell r="K195">
            <v>-1</v>
          </cell>
          <cell r="L195" t="str">
            <v>Climate change is expected to have adverse impacts on transport infrastructure, particularly through extreme temperatures and natural disasters such as floods (Sims et al., 2014). Investment in traditional transport infrastructure, without regard to climate adaptation and resilience, may promote lock-in of non-resilient infrastructure. These policies are therefore expected to have a negative (-1) impact on indirect climate change adaptation and resilience.</v>
          </cell>
          <cell r="M195">
            <v>0</v>
          </cell>
          <cell r="N195">
            <v>1</v>
          </cell>
          <cell r="O195">
            <v>-2</v>
          </cell>
          <cell r="P195">
            <v>-1</v>
          </cell>
          <cell r="Q195">
            <v>-1.2000000000000002</v>
          </cell>
          <cell r="R195">
            <v>-1</v>
          </cell>
          <cell r="S195">
            <v>-1</v>
          </cell>
          <cell r="T195">
            <v>0</v>
          </cell>
          <cell r="U195">
            <v>0</v>
          </cell>
          <cell r="V195">
            <v>1</v>
          </cell>
          <cell r="W195" t="str">
            <v>Industrials - transportation</v>
          </cell>
        </row>
        <row r="196">
          <cell r="E196" t="str">
            <v>𝛿1</v>
          </cell>
          <cell r="F196" t="str">
            <v>Clean transport infrastructure investment</v>
          </cell>
          <cell r="G196" t="str">
            <v>New public transport systems or line expansions</v>
          </cell>
          <cell r="H196" t="str">
            <v>Transportation</v>
          </cell>
          <cell r="I196">
            <v>0</v>
          </cell>
          <cell r="J196" t="str">
            <v>These policies do not explicitly target efforts to adapt to current or expected climate effects, therefore they are scored as neutral (0) for direct climate change adaptation and resilience.</v>
          </cell>
          <cell r="K196">
            <v>-1</v>
          </cell>
          <cell r="L196" t="str">
            <v>Climate change is expected to have adverse impacts on transport infrastructure, particularly through extreme temperatures and natural disasters such as floods (Sims et al., 2014). Investment in clean transport infrastructure, without regard to climate adaptation and resilience, may promote lock-in of non-resilient infrastructure. These policies are therefore expected to have a negative (-1) impact on indirect climate change adaptation and resilience.</v>
          </cell>
          <cell r="M196">
            <v>1</v>
          </cell>
          <cell r="N196">
            <v>1</v>
          </cell>
          <cell r="O196">
            <v>-2</v>
          </cell>
          <cell r="P196">
            <v>2</v>
          </cell>
          <cell r="Q196">
            <v>1.2000000000000002</v>
          </cell>
          <cell r="R196">
            <v>1</v>
          </cell>
          <cell r="S196">
            <v>-1</v>
          </cell>
          <cell r="T196">
            <v>0</v>
          </cell>
          <cell r="U196">
            <v>1</v>
          </cell>
          <cell r="V196">
            <v>1</v>
          </cell>
          <cell r="W196" t="str">
            <v>Industrials - transportation</v>
          </cell>
        </row>
        <row r="197">
          <cell r="E197" t="str">
            <v>𝛿2</v>
          </cell>
          <cell r="F197" t="str">
            <v>Clean transport infrastructure investment</v>
          </cell>
          <cell r="G197" t="str">
            <v>Existing public transport capacity expansions</v>
          </cell>
          <cell r="H197" t="str">
            <v>Transportation</v>
          </cell>
          <cell r="I197">
            <v>0</v>
          </cell>
          <cell r="J197" t="str">
            <v>These policies do not explicitly target efforts to adapt to current or expected climate effects, therefore they are scored as neutral (0) for direct climate change adaptation and resilience.</v>
          </cell>
          <cell r="K197">
            <v>-1</v>
          </cell>
          <cell r="L197" t="str">
            <v>Climate change is expected to have adverse impacts on transport infrastructure, particularly through extreme temperatures and natural disasters such as floods (Sims et al., 2014). Investment in clean transport infrastructure, without regard to climate adaptation and resilience, may promote lock-in of non-resilient infrastructure. These policies are therefore expected to have a negative (-1) impact on indirect climate change adaptation and resilience.</v>
          </cell>
          <cell r="M197">
            <v>1</v>
          </cell>
          <cell r="N197">
            <v>1</v>
          </cell>
          <cell r="O197">
            <v>-2</v>
          </cell>
          <cell r="P197">
            <v>2</v>
          </cell>
          <cell r="Q197">
            <v>1.2000000000000002</v>
          </cell>
          <cell r="R197">
            <v>1</v>
          </cell>
          <cell r="S197">
            <v>0</v>
          </cell>
          <cell r="T197">
            <v>0</v>
          </cell>
          <cell r="U197">
            <v>1</v>
          </cell>
          <cell r="V197">
            <v>1</v>
          </cell>
          <cell r="W197" t="str">
            <v>Industrials - transportation</v>
          </cell>
        </row>
        <row r="198">
          <cell r="E198" t="str">
            <v>𝛿3</v>
          </cell>
          <cell r="F198" t="str">
            <v>Clean transport infrastructure investment</v>
          </cell>
          <cell r="G198" t="str">
            <v>EV charging infrastructure</v>
          </cell>
          <cell r="H198" t="str">
            <v>Transportation</v>
          </cell>
          <cell r="I198">
            <v>0</v>
          </cell>
          <cell r="J198" t="str">
            <v>These policies do not explicitly target efforts to adapt to current or expected climate effects, therefore they are scored as neutral (0) for direct climate change adaptation and resilience.</v>
          </cell>
          <cell r="K198">
            <v>-1</v>
          </cell>
          <cell r="L198" t="str">
            <v>Electric vehicles and associated charging infrastructure have mixed effects for resilience. EVs can contribute to the resilience of the electricity grid by absorbing renewable energy and provided a power source during outages (Hussain &amp; Musilek, 2022); however, lack of access to electricity during an outage can also prevent the use of EVs for evacuation purposes (Adderly et al., 2018). Moreover, if EV infrastructure is implemented without explicit regard to resilience, it may promote lock-in of non-resilient infrastructure. On balance, these policies are therefore expected to have a negative (-1) impact on indirect climate change adaptation and resilience.</v>
          </cell>
          <cell r="M198">
            <v>1</v>
          </cell>
          <cell r="N198">
            <v>1</v>
          </cell>
          <cell r="O198">
            <v>-2</v>
          </cell>
          <cell r="P198">
            <v>2</v>
          </cell>
          <cell r="Q198">
            <v>1.2000000000000002</v>
          </cell>
          <cell r="R198">
            <v>1</v>
          </cell>
          <cell r="S198">
            <v>0</v>
          </cell>
          <cell r="T198">
            <v>0</v>
          </cell>
          <cell r="U198">
            <v>1</v>
          </cell>
          <cell r="V198">
            <v>1</v>
          </cell>
          <cell r="W198" t="str">
            <v>Industrials - transportation</v>
          </cell>
        </row>
        <row r="199">
          <cell r="E199" t="str">
            <v>𝛿4</v>
          </cell>
          <cell r="F199" t="str">
            <v>Clean transport infrastructure investment</v>
          </cell>
          <cell r="G199" t="str">
            <v>Public transport digitalisation efforts</v>
          </cell>
          <cell r="H199" t="str">
            <v>Transportation</v>
          </cell>
          <cell r="I199">
            <v>0</v>
          </cell>
          <cell r="J199" t="str">
            <v>These policies do not explicitly target efforts to adapt to current or expected climate effects, therefore they are scored as neutral (0) for direct climate change adaptation and resilience.</v>
          </cell>
          <cell r="K199">
            <v>0</v>
          </cell>
          <cell r="L199" t="str">
            <v>There is little evidence to suggest that public transport digitalisation efforts have any indirect impacts for climate change adaptation and resilience. These policies are therefore expected to have a neutral (0) impact on indirect climate change adaptation and resilience.</v>
          </cell>
          <cell r="M199">
            <v>1</v>
          </cell>
          <cell r="N199">
            <v>1</v>
          </cell>
          <cell r="O199">
            <v>0</v>
          </cell>
          <cell r="P199">
            <v>2</v>
          </cell>
          <cell r="Q199">
            <v>1.6</v>
          </cell>
          <cell r="R199">
            <v>1</v>
          </cell>
          <cell r="S199">
            <v>0</v>
          </cell>
          <cell r="T199">
            <v>0</v>
          </cell>
          <cell r="U199">
            <v>1</v>
          </cell>
          <cell r="V199">
            <v>1</v>
          </cell>
          <cell r="W199" t="str">
            <v>Other sector</v>
          </cell>
        </row>
        <row r="200">
          <cell r="E200" t="str">
            <v>𝛿5</v>
          </cell>
          <cell r="F200" t="str">
            <v>Clean transport infrastructure investment</v>
          </cell>
          <cell r="G200" t="str">
            <v>Cycling and walking infrastructure</v>
          </cell>
          <cell r="H200" t="str">
            <v>Transportation</v>
          </cell>
          <cell r="I200">
            <v>0</v>
          </cell>
          <cell r="J200" t="str">
            <v>These policies do not explicitly target efforts to adapt to current or expected climate effects, therefore they are scored as neutral (0) for direct climate change adaptation and resilience.</v>
          </cell>
          <cell r="K200">
            <v>0</v>
          </cell>
          <cell r="L200" t="str">
            <v>Climate change is expected to have adverse impacts on transport infrastructure, particularly through extreme temperatures and natural disasters such as floods (Sims et al., 2014). Investment in clean transport infrastructure, without regard to climate adaptation and resilience, may promote lock-in of non-resilient infrastructure. These policies are therefore expected to have a negative (-1) impact on indirect climate change adaptation and resilience.</v>
          </cell>
          <cell r="M200">
            <v>1</v>
          </cell>
          <cell r="N200">
            <v>1</v>
          </cell>
          <cell r="O200">
            <v>-2</v>
          </cell>
          <cell r="P200">
            <v>2</v>
          </cell>
          <cell r="Q200">
            <v>1.2000000000000002</v>
          </cell>
          <cell r="R200">
            <v>1</v>
          </cell>
          <cell r="S200">
            <v>0</v>
          </cell>
          <cell r="T200">
            <v>0</v>
          </cell>
          <cell r="U200">
            <v>1</v>
          </cell>
          <cell r="V200">
            <v>1</v>
          </cell>
          <cell r="W200" t="str">
            <v>Industrials - other</v>
          </cell>
        </row>
        <row r="201">
          <cell r="E201" t="str">
            <v>𝛿6</v>
          </cell>
          <cell r="F201" t="str">
            <v>Clean transport infrastructure investment</v>
          </cell>
          <cell r="G201" t="str">
            <v>Improve efficiency in dirty transport</v>
          </cell>
          <cell r="H201" t="str">
            <v>Transportation</v>
          </cell>
          <cell r="I201">
            <v>0</v>
          </cell>
          <cell r="J201" t="str">
            <v>These policies do not explicitly target efforts to adapt to current or expected climate effects, therefore they are scored as neutral (0) for direct climate change adaptation and resilience.</v>
          </cell>
          <cell r="K201">
            <v>0</v>
          </cell>
          <cell r="L201" t="str">
            <v>Climate change is expected to have adverse impacts on transport infrastructure, particularly through extreme temperatures and natural disasters such as floods (Sims et al., 2014). Investment in improving the efficiency of dirty transport, without regard to climate adaptation and resilience, will not necessarily lock in additional non-resilient infrastructure; however, it also will not enhance the resilience of existing infrastructure. These policies are therefore expected to have a neutral (0) impact on indirect climate change adaptation and resilience.</v>
          </cell>
          <cell r="M201">
            <v>1</v>
          </cell>
          <cell r="N201">
            <v>1</v>
          </cell>
          <cell r="O201">
            <v>-2</v>
          </cell>
          <cell r="P201">
            <v>2</v>
          </cell>
          <cell r="Q201">
            <v>1.2000000000000002</v>
          </cell>
          <cell r="R201">
            <v>1</v>
          </cell>
          <cell r="S201">
            <v>0</v>
          </cell>
          <cell r="T201">
            <v>0</v>
          </cell>
          <cell r="U201">
            <v>1</v>
          </cell>
          <cell r="V201">
            <v>1</v>
          </cell>
          <cell r="W201" t="str">
            <v>Industrials - transportation</v>
          </cell>
        </row>
        <row r="202">
          <cell r="E202" t="str">
            <v>𝛿7</v>
          </cell>
          <cell r="F202" t="str">
            <v>Clean transport infrastructure investment</v>
          </cell>
          <cell r="G202" t="str">
            <v>New resilient infrastructure or improve resilience of existing transportation infrastructure and networks</v>
          </cell>
          <cell r="H202" t="str">
            <v>Transportation</v>
          </cell>
          <cell r="I202">
            <v>1</v>
          </cell>
          <cell r="J202" t="str">
            <v>Physical transportation infrastructure is expected to be adversely and directly impacted by climate change, particularly as a result of temperature change, changes in precipitation, extreme weather events, and flooding (Markolf et al., 2019). Efforts to increase the physical resilience of transportation infrastructure to climate change are varied, including: switching paving materials; conducting more frequent maintenance; upgrading drainage systems; increasing shading; elevation, relocation and fortification of roads, tunnels, and bridges; and adding additional infrastructure such as levees and seawalls (Markolf et al., 2019). These policies are expected to have a positive (1) direct impact on adaptation and resilience.</v>
          </cell>
          <cell r="K202">
            <v>1</v>
          </cell>
          <cell r="L202" t="str">
            <v>Transportation infrastructure is a key determinant of adaptive capacity, i.e. the ability of individuals and systems to adapt and respond to climate change impacts (Keskitalo et al., 2011; Mimura et al., 2014; United Nations Environment Program, 2021). Transportation infrastructure is expected to be highly adversely impacted by climate change, particularly as a result of temperature change, changes in precipitation, extreme weather events, and flooding (Markolf et al., 2019). Policies that increase the resilience of existing transportation infrastructure, and thus improve adaptive capacity, are thus expected to have a positive (1) indirect impact on adaptation and resilience.</v>
          </cell>
          <cell r="M202">
            <v>1</v>
          </cell>
          <cell r="N202">
            <v>1</v>
          </cell>
          <cell r="O202">
            <v>-1</v>
          </cell>
          <cell r="P202">
            <v>0</v>
          </cell>
          <cell r="Q202">
            <v>-0.2</v>
          </cell>
          <cell r="R202">
            <v>0</v>
          </cell>
          <cell r="S202">
            <v>0</v>
          </cell>
          <cell r="T202">
            <v>0</v>
          </cell>
          <cell r="U202">
            <v>0</v>
          </cell>
          <cell r="V202">
            <v>0</v>
          </cell>
          <cell r="W202" t="str">
            <v>Industrials - transportation</v>
          </cell>
        </row>
        <row r="203">
          <cell r="E203" t="str">
            <v>𝛿Indiscriminate</v>
          </cell>
          <cell r="F203" t="str">
            <v>Clean transport infrastructure investment</v>
          </cell>
          <cell r="G203" t="str">
            <v>Indiscriminate</v>
          </cell>
          <cell r="H203" t="str">
            <v>Transportation</v>
          </cell>
          <cell r="I203">
            <v>0</v>
          </cell>
          <cell r="J203" t="str">
            <v>These policies do not explicitly target efforts to adapt to current or expected climate effects, therefore they are scored as neutral (0) for direct climate change adaptation and resilience.</v>
          </cell>
          <cell r="K203">
            <v>-1</v>
          </cell>
          <cell r="L203" t="str">
            <v>Climate change is expected to have adverse impacts on transport infrastructure, particularly through extreme temperatures and natural disasters such as floods (Sims et al., 2014). Indiscriminate investment in clean transport infrastructure, without regard to climate adaptation and resilience, may promote lock-in of non-resilient infrastructure. These policies are therefore expected to have a negative (-1) impact on indirect climate change adaptation and resilience.</v>
          </cell>
          <cell r="M203">
            <v>1</v>
          </cell>
          <cell r="N203">
            <v>1</v>
          </cell>
          <cell r="O203">
            <v>-2</v>
          </cell>
          <cell r="P203">
            <v>2</v>
          </cell>
          <cell r="Q203">
            <v>1.2000000000000002</v>
          </cell>
          <cell r="R203">
            <v>1</v>
          </cell>
          <cell r="S203">
            <v>0</v>
          </cell>
          <cell r="T203">
            <v>0</v>
          </cell>
          <cell r="U203">
            <v>1</v>
          </cell>
          <cell r="V203">
            <v>1</v>
          </cell>
          <cell r="W203" t="str">
            <v>Industrials - transportation</v>
          </cell>
        </row>
        <row r="204">
          <cell r="E204" t="str">
            <v>𝜀1</v>
          </cell>
          <cell r="F204" t="str">
            <v>Traditional energy infrastructure investment</v>
          </cell>
          <cell r="G204" t="str">
            <v>New or refurbished power plants</v>
          </cell>
          <cell r="H204" t="str">
            <v>Energy</v>
          </cell>
          <cell r="I204">
            <v>0</v>
          </cell>
          <cell r="J204" t="str">
            <v>These policies do not explicitly target efforts to adapt to current or expected climate effects, therefore they are scored as neutral (0) for direct climate change adaptation and resilience.</v>
          </cell>
          <cell r="K204">
            <v>-1</v>
          </cell>
          <cell r="L204" t="str">
            <v>Investment in new or refurbished traditional energy infrastructure has complex impacts on indirect adaptation and resilience. Access to energy is a crucial determinant of development and of adaptive capacity, thus investment in energy generation has positive impacts for indirect adaptation (Maller &amp; Strengers, 2011; Scott et al., 2015). However, this sub-archetype captures investment in new or refurbished traditional energy infrastructure without consideration for climate change resilience (resilient investments are allocated separately); therefore, the positive impacts of additional generation capacity are outweighed by their vulnerability to future climate impacts and the potential for lock-in of non-resilient infrastructure (IEA, 2021; Urban &amp; Mitchell, 2011). The construction of new or refurbished power plants also provides jobs (a positive for adaptive capacity); however, these jobs are not in a sustainable sector (Evans &amp; Phelan, 2016; Pai et al., 2020). On balance, these policies are thus expected to have a negative (-1) impact on indirect adaptation and resilience.</v>
          </cell>
          <cell r="M204">
            <v>0</v>
          </cell>
          <cell r="N204">
            <v>1</v>
          </cell>
          <cell r="O204">
            <v>-2</v>
          </cell>
          <cell r="P204">
            <v>-2</v>
          </cell>
          <cell r="Q204">
            <v>-2</v>
          </cell>
          <cell r="R204">
            <v>-1</v>
          </cell>
          <cell r="S204">
            <v>-1</v>
          </cell>
          <cell r="T204">
            <v>0</v>
          </cell>
          <cell r="U204">
            <v>-1</v>
          </cell>
          <cell r="V204">
            <v>-1</v>
          </cell>
          <cell r="W204" t="str">
            <v>Energy and water</v>
          </cell>
        </row>
        <row r="205">
          <cell r="E205" t="str">
            <v>𝜀2</v>
          </cell>
          <cell r="F205" t="str">
            <v>Traditional energy infrastructure investment</v>
          </cell>
          <cell r="G205" t="str">
            <v>New or refurbished refineries</v>
          </cell>
          <cell r="H205" t="str">
            <v>Energy</v>
          </cell>
          <cell r="I205">
            <v>0</v>
          </cell>
          <cell r="J205" t="str">
            <v>These policies do not explicitly target efforts to adapt to current or expected climate effects, therefore they are scored as neutral (0) for direct climate change adaptation and resilience.</v>
          </cell>
          <cell r="K205">
            <v>-1</v>
          </cell>
          <cell r="L205" t="str">
            <v>Investment in new or refurbished traditional energy infrastructure has complex impacts on indirect adaptation and resilience. Access to energy is a crucial determinant of development and of adaptive capacity, thus investment in energy generation has positive impacts for indirect adaptation (Maller &amp; Strengers, 2011; Scott et al., 2015). However, this sub-archetype captures investment in new or refurbished traditional energy infrastructure without consideration for climate change resilience (resilient investments are allocated separately); therefore, the positive impacts of additional generation capacity are outweighed by their vulnerability to future climate impacts and the potential for lock-in of non-resilient infrastructure (IEA, 2021; Urban &amp; Mitchell, 2011). The construction of new or refurbished power plants also provides jobs (a positive for adaptive capacity); however, these jobs are not in a sustainable sector (Evans &amp; Phelan, 2016; Pai et al., 2020). On balance, these policies are thus expected to have a negative (-1) impact on indirect adaptation and resilience.</v>
          </cell>
          <cell r="M205">
            <v>0</v>
          </cell>
          <cell r="N205">
            <v>1</v>
          </cell>
          <cell r="O205">
            <v>-2</v>
          </cell>
          <cell r="P205">
            <v>-2</v>
          </cell>
          <cell r="Q205">
            <v>-2</v>
          </cell>
          <cell r="R205">
            <v>-1</v>
          </cell>
          <cell r="S205">
            <v>-1</v>
          </cell>
          <cell r="T205">
            <v>0</v>
          </cell>
          <cell r="U205">
            <v>-1</v>
          </cell>
          <cell r="V205">
            <v>-1</v>
          </cell>
          <cell r="W205" t="str">
            <v>Energy and water</v>
          </cell>
        </row>
        <row r="206">
          <cell r="E206" t="str">
            <v>𝜀3</v>
          </cell>
          <cell r="F206" t="str">
            <v>Traditional energy infrastructure investment</v>
          </cell>
          <cell r="G206" t="str">
            <v>New or refurbished coal mines and oil/gas fields</v>
          </cell>
          <cell r="H206" t="str">
            <v>Energy</v>
          </cell>
          <cell r="I206">
            <v>0</v>
          </cell>
          <cell r="J206" t="str">
            <v>These policies do not explicitly target efforts to adapt to current or expected climate effects, therefore they are scored as neutral (0) for direct climate change adaptation and resilience.</v>
          </cell>
          <cell r="K206">
            <v>-1</v>
          </cell>
          <cell r="L206" t="str">
            <v>Investment in new or refurbished traditional energy infrastructure has complex impacts on indirect adaptation and resilience. Access to energy is a crucial determinant of development and of adaptive capacity, thus investment in energy generation has positive impacts for indirect adaptation (Maller and Strengers, 2011; Scott et al., 2015). However, this sub-archetype captures investment in new or refurbished traditional energy infrastructure without consideration for climate change resilience (resilient investments are allocated separately); therefore, the positive impacts of additional generation capacity are outweighed by their vulnerability to future climate impacts and the potential for lock-in of non-resilient infrastructure (ICMM, 2019; IEA, 2021; Urban &amp; Mitchell, 2011). The construction of new or refurbished power plants also provides jobs (a positive for adaptive capacity); however, these jobs are not in a sustainable sector (Evans &amp; Phelan, 2016; Pai et al., 2020). On balance, these policies are thus expected to have a negative (-1) impact on indirect adaptation and resilience.</v>
          </cell>
          <cell r="M206">
            <v>0</v>
          </cell>
          <cell r="N206">
            <v>1</v>
          </cell>
          <cell r="O206">
            <v>-2</v>
          </cell>
          <cell r="P206">
            <v>-2</v>
          </cell>
          <cell r="Q206">
            <v>-2</v>
          </cell>
          <cell r="R206">
            <v>-1</v>
          </cell>
          <cell r="S206">
            <v>-1</v>
          </cell>
          <cell r="T206">
            <v>0</v>
          </cell>
          <cell r="U206">
            <v>-1</v>
          </cell>
          <cell r="V206">
            <v>-1</v>
          </cell>
          <cell r="W206" t="str">
            <v>Energy and water</v>
          </cell>
        </row>
        <row r="207">
          <cell r="E207" t="str">
            <v>𝜀4</v>
          </cell>
          <cell r="F207" t="str">
            <v>Traditional energy infrastructure investment</v>
          </cell>
          <cell r="G207" t="str">
            <v>New or refurbished infrastructure for transport and transmission of fossil energy inputs/outputs</v>
          </cell>
          <cell r="H207" t="str">
            <v>Energy</v>
          </cell>
          <cell r="I207">
            <v>0</v>
          </cell>
          <cell r="J207" t="str">
            <v>These policies do not explicitly target efforts to adapt to current or expected climate effects, therefore they are scored as neutral (0) for direct climate change adaptation and resilience.</v>
          </cell>
          <cell r="K207">
            <v>-1</v>
          </cell>
          <cell r="L207" t="str">
            <v>Investment in new or refurbished traditional energy infrastructure has complex impacts on indirect adaptation and resilience. Access to energy is a crucial determinant of development and of adaptive capacity, thus investment in energy generation has positive impacts for indirect adaptation (Maller and Strengers, 2011; Scott et al., 2015). However, this sub-archetype captures investment in new or refurbished traditional energy infrastructure without consideration for climate change resilience (resilient investments are allocated separately); therefore, the positive impacts of additional generation capacity are outweighed by their vulnerability to future climate impacts and the potential for lock-in of non-resilient infrastructure (Urban &amp; Mitchell, 2011; IEA, 2021). The construction of new or refurbished power plants also provides jobs (a positive for adaptive capacity); however, these jobs are not in a sustainable sector (Evans &amp; Phelan, 2016; Pai et al., 2020). On balance, these policies are thus expected to have a negative (-1) impact on indirect adaptation and resilience.</v>
          </cell>
          <cell r="M207">
            <v>0</v>
          </cell>
          <cell r="N207">
            <v>1</v>
          </cell>
          <cell r="O207">
            <v>-2</v>
          </cell>
          <cell r="P207">
            <v>-2</v>
          </cell>
          <cell r="Q207">
            <v>-2</v>
          </cell>
          <cell r="R207">
            <v>-1</v>
          </cell>
          <cell r="S207">
            <v>-1</v>
          </cell>
          <cell r="T207">
            <v>0</v>
          </cell>
          <cell r="U207">
            <v>-1</v>
          </cell>
          <cell r="V207">
            <v>-1</v>
          </cell>
          <cell r="W207" t="str">
            <v>Energy and water</v>
          </cell>
        </row>
        <row r="208">
          <cell r="E208" t="str">
            <v>𝜀5</v>
          </cell>
          <cell r="F208" t="str">
            <v>Traditional energy infrastructure investment</v>
          </cell>
          <cell r="G208" t="str">
            <v>New resilient infrastructure or improve resilience of existing energy infrastructure (traditional energy types)</v>
          </cell>
          <cell r="H208" t="str">
            <v>Energy</v>
          </cell>
          <cell r="I208">
            <v>1</v>
          </cell>
          <cell r="J208" t="str">
            <v>Climate change is expected to have detrimental impacts on traditional energy infrastructure, particularly through increased incidence and strength of extreme weather events and rising sea levels, which threaten physical generation, transmission and distribution facilities (IEA &amp; OECD, 2015; OECD, 2018). Measures to improve the resilience of traditional energy infrastructure range from management and technical solutions, to technological and structural measures. Management and technical measures can include vegetation management, underground transmission and distribution networks, load forecasting, and improved early warning systems (IEA &amp; OECD, 2015). Technological and structural measures can include fortifying flood-prone and offshore infrastructure, relocating infrastructure away from high-risk zones, and the implementation of smart grids and micro grids to better manage generation and distribution (IEA &amp; OECD, 2015). Policies that address these measures are expected to have a positive (1) direct impact on adaptation and resilience.</v>
          </cell>
          <cell r="K208">
            <v>1</v>
          </cell>
          <cell r="L208" t="str">
            <v>Climate change is expected to have detrimental impacts on traditional energy infrastructure, particularly through increased incidence and strength of extreme weather events and rising sea levels, which threaten physical generation, transmission and distribution facilities (IEA &amp; OECD, 2015; OECD, 2018). Access to energy is a crucial determinant of development and of adaptive capacity (Maller and Strengers, 2011; Scott et al., 2015). Energy can include locally-available sources, such as biomass, as well as more infrastructural solutions, such as electricity grids (Scott et al., 2015). In the long-term, GHG impacts from traditional energy facilities may instigate further climate change, thus worsening indirect adaptation outcomes; however, the bulk of GHG emissions from traditional energy will likely be from business-as-usual usage of existing or new facilities, rather than from the extended use of existing facilities due to resilience initiatives. Policies that enhance the resilience of energy infrastructure thus have a positive (1) indirect impact on adaptation and resilience by enhancing adaptive capacity of individuals and systems.</v>
          </cell>
          <cell r="M208">
            <v>0</v>
          </cell>
          <cell r="N208">
            <v>1</v>
          </cell>
          <cell r="O208">
            <v>-1</v>
          </cell>
          <cell r="P208">
            <v>-1</v>
          </cell>
          <cell r="Q208">
            <v>-1</v>
          </cell>
          <cell r="R208">
            <v>-1</v>
          </cell>
          <cell r="S208">
            <v>-1</v>
          </cell>
          <cell r="T208">
            <v>0</v>
          </cell>
          <cell r="U208">
            <v>0</v>
          </cell>
          <cell r="V208">
            <v>0</v>
          </cell>
          <cell r="W208" t="str">
            <v>Energy and water</v>
          </cell>
        </row>
        <row r="209">
          <cell r="E209" t="str">
            <v>𝜀Indiscriminate</v>
          </cell>
          <cell r="F209" t="str">
            <v>Traditional energy infrastructure investment</v>
          </cell>
          <cell r="G209" t="str">
            <v>Indiscriminate</v>
          </cell>
          <cell r="H209" t="str">
            <v>Energy</v>
          </cell>
          <cell r="I209">
            <v>0</v>
          </cell>
          <cell r="J209" t="str">
            <v>These policies do not explicitly target efforts to adapt to current or expected climate effects, therefore they are scored as neutral (0) for direct climate change adaptation and resilience.</v>
          </cell>
          <cell r="K209">
            <v>-1</v>
          </cell>
          <cell r="L209" t="str">
            <v>Investment in new or refurbished traditional energy infrastructure has complex impacts on indirect adaptation and resilience. Access to energy is a crucial determinant of development and of adaptive capacity, thus investment in energy generation has positive impacts for indirect adaptation (Maller and Strengers, 2011; Scott et al., 2015). However, this sub-archetype captures indiscriminate investment in traditional energy infrastructure without consideration for climate change resilience (resilient investments are allocated separately); therefore, the positive impacts of additional generation capacity are outweighed by their vulnerability to future climate impacts and the potential for lock-in of non-resilient infrastructure (Urban &amp; Mitchell, 2011; IEA, 2021). The construction of new or refurbished power plants also provides jobs (a positive for adaptive capacity); however, these jobs are not in a sustainable sector (Evans &amp; Phelan, 2016; Pai et al., 2020). On balance, these policies are thus expected to have a negative (-1) impact on indirect adaptation and resilience.</v>
          </cell>
          <cell r="M209">
            <v>0</v>
          </cell>
          <cell r="N209">
            <v>1</v>
          </cell>
          <cell r="O209">
            <v>-2</v>
          </cell>
          <cell r="P209">
            <v>-2</v>
          </cell>
          <cell r="Q209">
            <v>-2</v>
          </cell>
          <cell r="R209">
            <v>-1</v>
          </cell>
          <cell r="S209">
            <v>-1</v>
          </cell>
          <cell r="T209">
            <v>0</v>
          </cell>
          <cell r="U209">
            <v>-1</v>
          </cell>
          <cell r="V209">
            <v>-1</v>
          </cell>
          <cell r="W209" t="str">
            <v>Energy and water</v>
          </cell>
        </row>
        <row r="210">
          <cell r="E210" t="str">
            <v>𝜂1</v>
          </cell>
          <cell r="F210" t="str">
            <v>Clean energy infrastructure investment</v>
          </cell>
          <cell r="G210" t="str">
            <v>New or refurbished renewable energy generation facilities</v>
          </cell>
          <cell r="H210" t="str">
            <v>Energy</v>
          </cell>
          <cell r="I210">
            <v>0</v>
          </cell>
          <cell r="J210" t="str">
            <v>These policies do not explicitly target efforts to adapt to current or expected climate effects, therefore they are scored as neutral (0) for direct climate change adaptation and resilience.</v>
          </cell>
          <cell r="K210">
            <v>0</v>
          </cell>
          <cell r="L210" t="str">
            <v>Investment in renewable energy infrastructure without regard to resilience may promote lock-in of non-resilient infrastructure, particularly given that renewable energy infrastructure is highly vulnerable to climate change (IEA &amp; OECD, 2015; OECD, 2018). However, the integration of renewable energy into energy systems helps to diversify energy generation and increases overall economic resilience to shocks (IEA, 2022; Pagliaro, 2019). Additionally, clean energy infrastructure provides sustainable jobs and enhances access to energy, thus increasing adaptive capacity (Colting-Pulumbarit et al., 2018; Maller &amp; Strengers, 2011; Mimura et al., 2014; Scott et al., 2015). On balance, these policies are thus expected to have a neutral (0) impact on indirect climate change adaptation and resilience.</v>
          </cell>
          <cell r="M210">
            <v>1</v>
          </cell>
          <cell r="N210">
            <v>1</v>
          </cell>
          <cell r="O210">
            <v>-2</v>
          </cell>
          <cell r="P210">
            <v>2</v>
          </cell>
          <cell r="Q210">
            <v>1.2000000000000002</v>
          </cell>
          <cell r="R210">
            <v>1</v>
          </cell>
          <cell r="S210">
            <v>0</v>
          </cell>
          <cell r="T210">
            <v>0</v>
          </cell>
          <cell r="U210">
            <v>1</v>
          </cell>
          <cell r="V210">
            <v>0</v>
          </cell>
          <cell r="W210" t="str">
            <v>Energy and water</v>
          </cell>
        </row>
        <row r="211">
          <cell r="E211" t="str">
            <v>𝜂2</v>
          </cell>
          <cell r="F211" t="str">
            <v>Clean energy infrastructure investment</v>
          </cell>
          <cell r="G211" t="str">
            <v>New or refurbished nuclear energy generation facilities</v>
          </cell>
          <cell r="H211" t="str">
            <v>Energy</v>
          </cell>
          <cell r="I211">
            <v>0</v>
          </cell>
          <cell r="J211" t="str">
            <v>These policies do not explicitly target efforts to adapt to current or expected climate effects, therefore they are scored as neutral (0) for direct climate change adaptation and resilience.</v>
          </cell>
          <cell r="K211">
            <v>0</v>
          </cell>
          <cell r="L211" t="str">
            <v>Investment in nuclear energy infrastructure without regard to resilience may promote lock-in of non-resilient infrastructure, particularly given that nuclear energy infrastructure is vulnerable to climate change (IEA, 2022). However, the integration of nuclear energy into energy systems may help to diversify energy generation and increases overall economic resilience to shocks (Gilbert &amp; Bazilian, 2020; IEA, 2022; Pagliaro, 2019). Additionally, clean energy infrastructure provides sustainable jobs and enhances access to energy, thus increasing adaptive capacity (Colting-Pulumbarit et al., 2018; Maller &amp; Strengers, 2011; Mimura et al., 2014; Scott et al., 2015). On balance, these policies are thus expected to have a neutral (0) impact on indirect climate change adaptation and resilience.</v>
          </cell>
          <cell r="M211">
            <v>1</v>
          </cell>
          <cell r="N211">
            <v>1</v>
          </cell>
          <cell r="O211">
            <v>-2</v>
          </cell>
          <cell r="P211">
            <v>2</v>
          </cell>
          <cell r="Q211">
            <v>1.2000000000000002</v>
          </cell>
          <cell r="R211">
            <v>1</v>
          </cell>
          <cell r="S211">
            <v>-1</v>
          </cell>
          <cell r="T211">
            <v>0</v>
          </cell>
          <cell r="U211">
            <v>1</v>
          </cell>
          <cell r="V211">
            <v>0</v>
          </cell>
          <cell r="W211" t="str">
            <v>Energy and water</v>
          </cell>
        </row>
        <row r="212">
          <cell r="E212" t="str">
            <v>𝜂3</v>
          </cell>
          <cell r="F212" t="str">
            <v>Clean energy infrastructure investment</v>
          </cell>
          <cell r="G212" t="str">
            <v>New biofuel and other renewable fuel infrastructure</v>
          </cell>
          <cell r="H212" t="str">
            <v>Energy</v>
          </cell>
          <cell r="I212">
            <v>0</v>
          </cell>
          <cell r="J212" t="str">
            <v>These policies do not explicitly target efforts to adapt to current or expected climate effects, therefore they are scored as neutral (0) for direct climate change adaptation and resilience.</v>
          </cell>
          <cell r="K212">
            <v>0</v>
          </cell>
          <cell r="L212" t="str">
            <v>The integration of biofuels and other renewable fuel infrastructure into energy systems may help to diversify energy generation and increase overall economic resilience to shocks, particularly because of its versatility as an energy source (IEA, 2022). Additionally, clean energy infrastructure provides sustainable jobs and enhances access to energy, thus increasing adaptive capacity (Colting-Pulumbarit et al., 2018; Maller &amp; Strengers, 2011; Mimura et al., 2014; Scott et al., 2015). However, investment in biofuels and other renewable fuel infrastructure without regard to resilience may promote lock-in of non-resilient infrastructure and worsen agricultural resilience by displacing sustainable food production (IEA, 2022; Mu et al., 2011). On balance, these policies are thus expected to have a neutral (0) impact on indirect climate change adaptation and resilience.</v>
          </cell>
          <cell r="M212">
            <v>1</v>
          </cell>
          <cell r="N212">
            <v>1</v>
          </cell>
          <cell r="O212">
            <v>-2</v>
          </cell>
          <cell r="P212">
            <v>2</v>
          </cell>
          <cell r="Q212">
            <v>1.2000000000000002</v>
          </cell>
          <cell r="R212">
            <v>1</v>
          </cell>
          <cell r="S212">
            <v>0</v>
          </cell>
          <cell r="T212">
            <v>0</v>
          </cell>
          <cell r="U212">
            <v>1</v>
          </cell>
          <cell r="V212">
            <v>0</v>
          </cell>
          <cell r="W212" t="str">
            <v>Energy and water</v>
          </cell>
        </row>
        <row r="213">
          <cell r="E213" t="str">
            <v>𝜂4</v>
          </cell>
          <cell r="F213" t="str">
            <v>Clean energy infrastructure investment</v>
          </cell>
          <cell r="G213" t="str">
            <v>Upgraded (or new) transmission infrastructure</v>
          </cell>
          <cell r="H213" t="str">
            <v>Energy</v>
          </cell>
          <cell r="I213">
            <v>0</v>
          </cell>
          <cell r="J213" t="str">
            <v>These policies do not explicitly target efforts to adapt to current or expected climate effects, therefore they are scored as neutral (0) for direct climate change adaptation and resilience.</v>
          </cell>
          <cell r="K213">
            <v>0</v>
          </cell>
          <cell r="L213" t="str">
            <v>Investment in clean transmission infrastructure without regard to resilience may promote lock-in of non-resilient infrastructure, particularly given that energy infrastructure is highly vulnerable to climate change (IEA &amp; OECD, 2015; OECD, 2018). However, upgraded or new transmission infrastructure helps to enhance access to energy, thus increasing adaptive capacity (Colting-Pulumbarit et al., 2018; Maller &amp; Strengers, 2011; Mimura et al., 2014; Scott et al., 2015). On balance, these policies are thus expected to have a neutral (0) impact on indirect climate change adaptation and resilience.</v>
          </cell>
          <cell r="M213">
            <v>1</v>
          </cell>
          <cell r="N213">
            <v>1</v>
          </cell>
          <cell r="O213">
            <v>-2</v>
          </cell>
          <cell r="P213">
            <v>2</v>
          </cell>
          <cell r="Q213">
            <v>1.2000000000000002</v>
          </cell>
          <cell r="R213">
            <v>1</v>
          </cell>
          <cell r="S213">
            <v>0</v>
          </cell>
          <cell r="T213">
            <v>0</v>
          </cell>
          <cell r="U213">
            <v>1</v>
          </cell>
          <cell r="V213">
            <v>0</v>
          </cell>
          <cell r="W213" t="str">
            <v>Industrials - other</v>
          </cell>
        </row>
        <row r="214">
          <cell r="E214" t="str">
            <v>𝜂5</v>
          </cell>
          <cell r="F214" t="str">
            <v>Clean energy infrastructure investment</v>
          </cell>
          <cell r="G214" t="str">
            <v>Upgraded (or new) distribution infrastructure including smart grids</v>
          </cell>
          <cell r="H214" t="str">
            <v>Energy</v>
          </cell>
          <cell r="I214">
            <v>0</v>
          </cell>
          <cell r="J214" t="str">
            <v>These policies do not explicitly target efforts to adapt to current or expected climate effects, therefore they are scored as neutral (0) for direct climate change adaptation and resilience.</v>
          </cell>
          <cell r="K214">
            <v>0</v>
          </cell>
          <cell r="L214" t="str">
            <v>Investment in distribution infrastructure without regard to resilience may promote lock-in of non-resilient infrastructure, particularly given the vulnerability of this infrastructure to climate change impacts, such as the increased incidence and strength of extreme weather events and rising sea levels, although distribution innovations such as smart grids help to offset some of these challenges (IEA &amp; OECD, 2015; OECD, 2018). However, upgraded or new transmission infrastructure helps to enhance access to energy, thus increasing adaptive capacity (Colting-Pulumbarit et al., 2018; Maller &amp; Strengers, 2011; Mimura et al., 2014; Scott et al., 2015). On balance, these policies are thus expected to have a neutral (0) impact on indirect climate change adaptation and resilience.</v>
          </cell>
          <cell r="M214">
            <v>1</v>
          </cell>
          <cell r="N214">
            <v>1</v>
          </cell>
          <cell r="O214">
            <v>-2</v>
          </cell>
          <cell r="P214">
            <v>2</v>
          </cell>
          <cell r="Q214">
            <v>1.2000000000000002</v>
          </cell>
          <cell r="R214">
            <v>1</v>
          </cell>
          <cell r="S214">
            <v>0</v>
          </cell>
          <cell r="T214">
            <v>0</v>
          </cell>
          <cell r="U214">
            <v>1</v>
          </cell>
          <cell r="V214">
            <v>0</v>
          </cell>
          <cell r="W214" t="str">
            <v>Industrials - other</v>
          </cell>
        </row>
        <row r="215">
          <cell r="E215" t="str">
            <v>𝜂6</v>
          </cell>
          <cell r="F215" t="str">
            <v>Clean energy infrastructure investment</v>
          </cell>
          <cell r="G215" t="str">
            <v>Hydrogen infrastructure</v>
          </cell>
          <cell r="H215" t="str">
            <v>Energy</v>
          </cell>
          <cell r="I215">
            <v>0</v>
          </cell>
          <cell r="J215" t="str">
            <v>These policies do not explicitly target efforts to adapt to current or expected climate effects, therefore they are scored as neutral (0) for direct climate change adaptation and resilience.</v>
          </cell>
          <cell r="K215">
            <v>0</v>
          </cell>
          <cell r="L215" t="str">
            <v>Investment in hydrogen infrastructure without regard to resilience may promote lock-in of non-resilient infrastructure, particularly given that hydrogen infrastructure - like all energy infrastructure - is vulnerable to climate change (IEA &amp; OECD, 2015; OECD, 2018). However, hydrogen infrastructure helps to enhance access to energy, thus increasing adaptive capacity, as well as increasing energy system resilience by diversifying energy sources (Colting-Pulumbarit et al., 2018; Kiriyama &amp; Kajikawa, 2014; Maller &amp; Strengers, 2011; Mimura et al., 2014; Scott et al., 2015). On balance, these policies are thus expected to have a neutral (0) impact on indirect climate change adaptation and resilience.</v>
          </cell>
          <cell r="M215">
            <v>1</v>
          </cell>
          <cell r="N215">
            <v>1</v>
          </cell>
          <cell r="O215">
            <v>-2</v>
          </cell>
          <cell r="P215">
            <v>2</v>
          </cell>
          <cell r="Q215">
            <v>1.2000000000000002</v>
          </cell>
          <cell r="R215">
            <v>1</v>
          </cell>
          <cell r="S215">
            <v>0</v>
          </cell>
          <cell r="T215">
            <v>0</v>
          </cell>
          <cell r="U215">
            <v>1</v>
          </cell>
          <cell r="V215">
            <v>0</v>
          </cell>
          <cell r="W215" t="str">
            <v>Energy and water</v>
          </cell>
        </row>
        <row r="216">
          <cell r="E216" t="str">
            <v>𝜂7</v>
          </cell>
          <cell r="F216" t="str">
            <v>Clean energy infrastructure investment</v>
          </cell>
          <cell r="G216" t="str">
            <v>Battery and storage infrastructure</v>
          </cell>
          <cell r="H216" t="str">
            <v>Energy</v>
          </cell>
          <cell r="I216">
            <v>0</v>
          </cell>
          <cell r="J216" t="str">
            <v>These policies do not explicitly target efforts to adapt to current or expected climate effects, therefore they are scored as neutral (0) for direct climate change adaptation and resilience.</v>
          </cell>
          <cell r="K216">
            <v>0</v>
          </cell>
          <cell r="L216" t="str">
            <v>Investment in hydrogen infrastructure without regard to resilience may promote lock-in of non-resilient infrastructure, particularly given that battery and storage infrastructure - like all energy infrastructure - is vulnerable to climate change (IEA &amp; OECD, 2015; OECD, 2018). However, battery and storage infrastructure, particularly when combined with distributed energy systems, potentially increases the resilience of distribution grids to natural disasters (Galvan et al., 2020). On balance, these policies are thus expected to have a neutral (0) impact on indirect climate change adaptation and resilience.</v>
          </cell>
          <cell r="M216">
            <v>1</v>
          </cell>
          <cell r="N216">
            <v>1</v>
          </cell>
          <cell r="O216">
            <v>-2</v>
          </cell>
          <cell r="P216">
            <v>2</v>
          </cell>
          <cell r="Q216">
            <v>1.2000000000000002</v>
          </cell>
          <cell r="R216">
            <v>1</v>
          </cell>
          <cell r="S216">
            <v>0</v>
          </cell>
          <cell r="T216">
            <v>0</v>
          </cell>
          <cell r="U216">
            <v>1</v>
          </cell>
          <cell r="V216">
            <v>0</v>
          </cell>
          <cell r="W216" t="str">
            <v>Energy and water</v>
          </cell>
        </row>
        <row r="217">
          <cell r="E217" t="str">
            <v>𝜂8</v>
          </cell>
          <cell r="F217" t="str">
            <v>Clean energy infrastructure investment</v>
          </cell>
          <cell r="G217" t="str">
            <v>Carbon capture and storage/utilisation</v>
          </cell>
          <cell r="H217" t="str">
            <v>Energy</v>
          </cell>
          <cell r="I217">
            <v>0</v>
          </cell>
          <cell r="J217" t="str">
            <v>These policies do not explicitly target efforts to adapt to current or expected climate effects, therefore they are scored as neutral (0) for direct climate change adaptation and resilience.</v>
          </cell>
          <cell r="K217">
            <v>0</v>
          </cell>
          <cell r="L217" t="str">
            <v>There is little evidence to suggest that investment in carbon capture and storage/utilisation has any specific impacts for indirect climate change adaptation and resilience. These policies are therefore expected to have a neutral (0) impact on indirect climate change adaptation and resilience.</v>
          </cell>
          <cell r="M217">
            <v>1</v>
          </cell>
          <cell r="N217">
            <v>1</v>
          </cell>
          <cell r="O217">
            <v>-2</v>
          </cell>
          <cell r="P217">
            <v>2</v>
          </cell>
          <cell r="Q217">
            <v>1.2000000000000002</v>
          </cell>
          <cell r="R217">
            <v>1</v>
          </cell>
          <cell r="S217">
            <v>0</v>
          </cell>
          <cell r="T217">
            <v>0</v>
          </cell>
          <cell r="U217">
            <v>1</v>
          </cell>
          <cell r="V217">
            <v>0</v>
          </cell>
          <cell r="W217" t="str">
            <v>Energy and water</v>
          </cell>
        </row>
        <row r="218">
          <cell r="E218" t="str">
            <v>𝜂9</v>
          </cell>
          <cell r="F218" t="str">
            <v>Clean energy infrastructure investment</v>
          </cell>
          <cell r="G218" t="str">
            <v>Other initiatives to clean existing dirty energy assets</v>
          </cell>
          <cell r="H218" t="str">
            <v>Energy</v>
          </cell>
          <cell r="I218">
            <v>0</v>
          </cell>
          <cell r="J218" t="str">
            <v>These policies do not explicitly target efforts to adapt to current or expected climate effects, therefore they are scored as neutral (0) for direct climate change adaptation and resilience.</v>
          </cell>
          <cell r="K218">
            <v>0</v>
          </cell>
          <cell r="L218" t="str">
            <v>There is little evidence to suggest that investment in other initiatives to clean existing dirty energy assets has any specific impacts for indirect climate change adaptation and resilience. These policies are therefore expected to have a neutral (0) impact on indirect climate change adaptation and resilience.</v>
          </cell>
          <cell r="M218">
            <v>1</v>
          </cell>
          <cell r="N218">
            <v>1</v>
          </cell>
          <cell r="O218">
            <v>-2</v>
          </cell>
          <cell r="P218">
            <v>2</v>
          </cell>
          <cell r="Q218">
            <v>1.2000000000000002</v>
          </cell>
          <cell r="R218">
            <v>1</v>
          </cell>
          <cell r="S218">
            <v>0</v>
          </cell>
          <cell r="T218">
            <v>0</v>
          </cell>
          <cell r="U218">
            <v>1</v>
          </cell>
          <cell r="V218">
            <v>0</v>
          </cell>
          <cell r="W218" t="str">
            <v>Energy and water</v>
          </cell>
        </row>
        <row r="219">
          <cell r="E219" t="str">
            <v>𝜂10</v>
          </cell>
          <cell r="F219" t="str">
            <v>Clean energy infrastructure investment</v>
          </cell>
          <cell r="G219" t="str">
            <v>New resilient infrastructure or improve resilience of existing energy infrastructure (clean energy types)</v>
          </cell>
          <cell r="H219" t="str">
            <v>Energy</v>
          </cell>
          <cell r="I219">
            <v>1</v>
          </cell>
          <cell r="J219" t="str">
            <v>Climate change is expected to have detrimental impacts on clean energy infrastructure, particularly through increased incidence and strength of extreme weather events and rising sea levels, which threaten physical facilities, as well as through changes in water availability, which impacts hydropower, as well as thermal power plants' cooling facilities (IEA &amp; OECD, 2015; OECD, 2018). Measures to improve the resilience of traditional energy infrastructure range from management and technical solutions, to technological and structural measures. Management and technical measures can include load forecasting and improved early warning systems (IEA &amp; OECD, 2015). Technological and structural measures can include designing wind turbines for higher wind speeds, fortifying flood-prone and offshore infrastructure, relocating infrastructure away from high-risk zones, and the implementation of smart grids and micro grids to better manage generation and distribution (IEA &amp; OECD, 2015). Policies that address these measures are expected to have a positive (1) direct impact on adaptation and resilience.</v>
          </cell>
          <cell r="K219">
            <v>1</v>
          </cell>
          <cell r="L219" t="str">
            <v>Climate change is expected to have detrimental impacts on clean energy infrastructure, particularly through increased incidence and strength of extreme weather events and rising sea levels, which threaten physical facilities, as well as through changes in water availability, which impacts hydropower, as well as thermal power plants' cooling facilities (IEA &amp; OECD, 2015; OECD, 2018). Access to energy is a crucial determinant of development and of adaptive capacity (Maller &amp; Strengers, 2011; Scott et al., 2015). Energy can include locally-available sources, such as biomass, as well as more infrastructural solutions, such as electricity grids (Scott et al., 2015). Policies that enhance the resilience of energy infrastructure thus have a positive (1) indirect impact on adaptation and resilience by enhancing adaptive capacity of individuals and systems.</v>
          </cell>
          <cell r="M219">
            <v>1</v>
          </cell>
          <cell r="N219">
            <v>1</v>
          </cell>
          <cell r="O219">
            <v>-1</v>
          </cell>
          <cell r="P219">
            <v>1</v>
          </cell>
          <cell r="Q219">
            <v>0.60000000000000009</v>
          </cell>
          <cell r="R219">
            <v>1</v>
          </cell>
          <cell r="S219">
            <v>0</v>
          </cell>
          <cell r="T219">
            <v>0</v>
          </cell>
          <cell r="U219">
            <v>0</v>
          </cell>
          <cell r="V219">
            <v>0</v>
          </cell>
          <cell r="W219" t="str">
            <v>Energy and water</v>
          </cell>
        </row>
        <row r="220">
          <cell r="E220" t="str">
            <v>𝜂Indiscriminate</v>
          </cell>
          <cell r="F220" t="str">
            <v>Clean energy infrastructure investment</v>
          </cell>
          <cell r="G220" t="str">
            <v>Indiscriminate</v>
          </cell>
          <cell r="H220" t="str">
            <v>Energy</v>
          </cell>
          <cell r="I220">
            <v>0</v>
          </cell>
          <cell r="J220" t="str">
            <v>These policies do not explicitly target efforts to adapt to current or expected climate effects, therefore they are scored as neutral (0) for direct climate change adaptation and resilience.</v>
          </cell>
          <cell r="K220">
            <v>0</v>
          </cell>
          <cell r="L220" t="str">
            <v>There is little evidence to suggest that indiscriminate spending on clean energy infrastructure has any specific impacts for climate change adaptation and resilience. These policies are therefore expected to have a neutral (0) impact on indirect climate change adaptation and resilience.</v>
          </cell>
          <cell r="M220">
            <v>1</v>
          </cell>
          <cell r="N220">
            <v>1</v>
          </cell>
          <cell r="O220">
            <v>-2</v>
          </cell>
          <cell r="P220">
            <v>2</v>
          </cell>
          <cell r="Q220">
            <v>1.2000000000000002</v>
          </cell>
          <cell r="R220">
            <v>1</v>
          </cell>
          <cell r="S220">
            <v>0</v>
          </cell>
          <cell r="T220">
            <v>0</v>
          </cell>
          <cell r="U220">
            <v>1</v>
          </cell>
          <cell r="V220">
            <v>0</v>
          </cell>
          <cell r="W220" t="str">
            <v>Energy and water</v>
          </cell>
        </row>
        <row r="221">
          <cell r="E221" t="str">
            <v>𝜃1</v>
          </cell>
          <cell r="F221" t="str">
            <v>Local (project-based) infrastructure investment</v>
          </cell>
          <cell r="G221" t="str">
            <v>Urban development programs (no climate conditions)</v>
          </cell>
          <cell r="H221" t="str">
            <v>Industrials</v>
          </cell>
          <cell r="I221">
            <v>0</v>
          </cell>
          <cell r="J221" t="str">
            <v>These policies do not explicitly target efforts to adapt to current or expected climate effects, therefore they are scored as neutral (0) for direct climate change adaptation and resilience.</v>
          </cell>
          <cell r="K221">
            <v>-1</v>
          </cell>
          <cell r="L221" t="str">
            <v>Climate change is expected to have adverse impacts on urban infrastructure, in particular due to an increase in the incidence and intensity of extreme weather events, heavy precipitation, hotter temperatures, flooding, landslides, and - in coastal areas - sea-level rise and storm surges (IBRD &amp; World Bank, 2011; Revi, A. et al., 2014). Investment in urban development infrastructure, without regard to climate adaptation and resilience, may promote lock-in of non-resilient infrastructure. These policies are therefore expected to have a negative (-1) impact on indirect climate change adaptation and resilience.</v>
          </cell>
          <cell r="M221">
            <v>0</v>
          </cell>
          <cell r="N221">
            <v>1</v>
          </cell>
          <cell r="O221">
            <v>-2</v>
          </cell>
          <cell r="P221">
            <v>0</v>
          </cell>
          <cell r="Q221">
            <v>-0.4</v>
          </cell>
          <cell r="R221">
            <v>0</v>
          </cell>
          <cell r="S221">
            <v>0</v>
          </cell>
          <cell r="T221">
            <v>0</v>
          </cell>
          <cell r="U221">
            <v>0</v>
          </cell>
          <cell r="V221">
            <v>0</v>
          </cell>
          <cell r="W221" t="str">
            <v>Industrials - other</v>
          </cell>
        </row>
        <row r="222">
          <cell r="E222" t="str">
            <v>𝜃2</v>
          </cell>
          <cell r="F222" t="str">
            <v>Local (project-based) infrastructure investment</v>
          </cell>
          <cell r="G222" t="str">
            <v>Urban development programs (climate conditions - mitigation)</v>
          </cell>
          <cell r="H222" t="str">
            <v>Industrials</v>
          </cell>
          <cell r="I222">
            <v>0</v>
          </cell>
          <cell r="J222" t="str">
            <v>These policies do not explicitly target efforts to adapt to current or expected climate effects, therefore they are scored as neutral (0) for direct climate change adaptation and resilience.</v>
          </cell>
          <cell r="K222">
            <v>0</v>
          </cell>
          <cell r="M222">
            <v>0</v>
          </cell>
          <cell r="N222">
            <v>1</v>
          </cell>
          <cell r="O222">
            <v>-2</v>
          </cell>
          <cell r="P222">
            <v>1</v>
          </cell>
          <cell r="Q222" t="e">
            <v>#N/A</v>
          </cell>
          <cell r="R222" t="e">
            <v>#N/A</v>
          </cell>
          <cell r="S222" t="e">
            <v>#N/A</v>
          </cell>
          <cell r="T222" t="e">
            <v>#N/A</v>
          </cell>
          <cell r="U222" t="e">
            <v>#N/A</v>
          </cell>
          <cell r="V222" t="e">
            <v>#N/A</v>
          </cell>
          <cell r="W222" t="e">
            <v>#N/A</v>
          </cell>
        </row>
        <row r="223">
          <cell r="E223" t="str">
            <v>𝜃3</v>
          </cell>
          <cell r="F223" t="str">
            <v>Local (project-based) infrastructure investment</v>
          </cell>
          <cell r="G223" t="str">
            <v>Urban development programs (climate conditions - A&amp;R)</v>
          </cell>
          <cell r="H223" t="str">
            <v>Industrials</v>
          </cell>
          <cell r="I223">
            <v>1</v>
          </cell>
          <cell r="K223">
            <v>1</v>
          </cell>
          <cell r="M223">
            <v>1</v>
          </cell>
          <cell r="N223">
            <v>1</v>
          </cell>
          <cell r="O223">
            <v>-2</v>
          </cell>
          <cell r="P223">
            <v>0</v>
          </cell>
          <cell r="Q223" t="e">
            <v>#N/A</v>
          </cell>
          <cell r="R223" t="e">
            <v>#N/A</v>
          </cell>
          <cell r="S223" t="e">
            <v>#N/A</v>
          </cell>
          <cell r="T223" t="e">
            <v>#N/A</v>
          </cell>
          <cell r="U223" t="e">
            <v>#N/A</v>
          </cell>
          <cell r="V223" t="e">
            <v>#N/A</v>
          </cell>
          <cell r="W223" t="e">
            <v>#N/A</v>
          </cell>
        </row>
        <row r="224">
          <cell r="E224" t="str">
            <v>𝜃4</v>
          </cell>
          <cell r="F224" t="str">
            <v>Local (project-based) infrastructure investment</v>
          </cell>
          <cell r="G224" t="str">
            <v>Urban development programs (climate conditions - unclassified/mixed)</v>
          </cell>
          <cell r="H224" t="str">
            <v>Industrials</v>
          </cell>
          <cell r="I224">
            <v>0</v>
          </cell>
          <cell r="K224">
            <v>1</v>
          </cell>
          <cell r="M224">
            <v>0</v>
          </cell>
          <cell r="N224">
            <v>1</v>
          </cell>
          <cell r="O224">
            <v>-2</v>
          </cell>
          <cell r="P224">
            <v>1</v>
          </cell>
          <cell r="Q224" t="e">
            <v>#N/A</v>
          </cell>
          <cell r="R224" t="e">
            <v>#N/A</v>
          </cell>
          <cell r="S224" t="e">
            <v>#N/A</v>
          </cell>
          <cell r="T224" t="e">
            <v>#N/A</v>
          </cell>
          <cell r="U224" t="e">
            <v>#N/A</v>
          </cell>
          <cell r="V224" t="e">
            <v>#N/A</v>
          </cell>
          <cell r="W224" t="e">
            <v>#N/A</v>
          </cell>
        </row>
        <row r="225">
          <cell r="E225" t="str">
            <v>𝜃5</v>
          </cell>
          <cell r="F225" t="str">
            <v>Local (project-based) infrastructure investment</v>
          </cell>
          <cell r="G225" t="str">
            <v>Rural development programs (no climate conditions)</v>
          </cell>
          <cell r="H225" t="str">
            <v>Industrials</v>
          </cell>
          <cell r="I225">
            <v>0</v>
          </cell>
          <cell r="J225" t="str">
            <v>These policies do not explicitly target efforts to adapt to current or expected climate effects, therefore they are scored as neutral (0) for direct climate change adaptation and resilience.</v>
          </cell>
          <cell r="K225">
            <v>0</v>
          </cell>
          <cell r="M225">
            <v>1</v>
          </cell>
          <cell r="N225">
            <v>1</v>
          </cell>
          <cell r="O225">
            <v>-1</v>
          </cell>
          <cell r="P225">
            <v>0</v>
          </cell>
          <cell r="Q225" t="e">
            <v>#N/A</v>
          </cell>
          <cell r="R225" t="e">
            <v>#N/A</v>
          </cell>
          <cell r="S225" t="e">
            <v>#N/A</v>
          </cell>
          <cell r="T225" t="e">
            <v>#N/A</v>
          </cell>
          <cell r="U225" t="e">
            <v>#N/A</v>
          </cell>
          <cell r="V225" t="e">
            <v>#N/A</v>
          </cell>
          <cell r="W225" t="e">
            <v>#N/A</v>
          </cell>
        </row>
        <row r="226">
          <cell r="E226" t="str">
            <v>𝜃6</v>
          </cell>
          <cell r="F226" t="str">
            <v>Local (project-based) infrastructure investment</v>
          </cell>
          <cell r="G226" t="str">
            <v>Rural development programs (climate conditions - mitigation)</v>
          </cell>
          <cell r="H226" t="str">
            <v>Industrials</v>
          </cell>
          <cell r="I226">
            <v>0</v>
          </cell>
          <cell r="J226" t="str">
            <v>These policies do not explicitly target efforts to adapt to current or expected climate effects, therefore they are scored as neutral (0) for direct climate change adaptation and resilience.</v>
          </cell>
          <cell r="K226">
            <v>0</v>
          </cell>
          <cell r="M226">
            <v>0</v>
          </cell>
          <cell r="N226">
            <v>1</v>
          </cell>
          <cell r="O226">
            <v>-1</v>
          </cell>
          <cell r="P226">
            <v>1</v>
          </cell>
          <cell r="Q226" t="e">
            <v>#N/A</v>
          </cell>
          <cell r="R226" t="e">
            <v>#N/A</v>
          </cell>
          <cell r="S226" t="e">
            <v>#N/A</v>
          </cell>
          <cell r="T226" t="e">
            <v>#N/A</v>
          </cell>
          <cell r="U226" t="e">
            <v>#N/A</v>
          </cell>
          <cell r="V226" t="e">
            <v>#N/A</v>
          </cell>
          <cell r="W226" t="e">
            <v>#N/A</v>
          </cell>
        </row>
        <row r="227">
          <cell r="E227" t="str">
            <v>𝜃7</v>
          </cell>
          <cell r="F227" t="str">
            <v>Local (project-based) infrastructure investment</v>
          </cell>
          <cell r="G227" t="str">
            <v>Rural development programs (climate conditions - A&amp;R)</v>
          </cell>
          <cell r="H227" t="str">
            <v>Industrials</v>
          </cell>
          <cell r="I227">
            <v>1</v>
          </cell>
          <cell r="K227">
            <v>1</v>
          </cell>
          <cell r="M227">
            <v>1</v>
          </cell>
          <cell r="N227">
            <v>1</v>
          </cell>
          <cell r="O227">
            <v>-1</v>
          </cell>
          <cell r="P227">
            <v>0</v>
          </cell>
          <cell r="Q227" t="e">
            <v>#N/A</v>
          </cell>
          <cell r="R227" t="e">
            <v>#N/A</v>
          </cell>
          <cell r="S227" t="e">
            <v>#N/A</v>
          </cell>
          <cell r="T227" t="e">
            <v>#N/A</v>
          </cell>
          <cell r="U227" t="e">
            <v>#N/A</v>
          </cell>
          <cell r="V227" t="e">
            <v>#N/A</v>
          </cell>
          <cell r="W227" t="e">
            <v>#N/A</v>
          </cell>
        </row>
        <row r="228">
          <cell r="E228" t="str">
            <v>𝜃8</v>
          </cell>
          <cell r="F228" t="str">
            <v>Local (project-based) infrastructure investment</v>
          </cell>
          <cell r="G228" t="str">
            <v>Rural development programs (climate conditions - unclassified/mixed)</v>
          </cell>
          <cell r="H228" t="str">
            <v>Industrials</v>
          </cell>
          <cell r="I228">
            <v>0</v>
          </cell>
          <cell r="K228">
            <v>1</v>
          </cell>
          <cell r="M228" t="e">
            <v>#N/A</v>
          </cell>
          <cell r="N228">
            <v>1</v>
          </cell>
          <cell r="O228">
            <v>-1</v>
          </cell>
          <cell r="P228">
            <v>1</v>
          </cell>
          <cell r="Q228" t="e">
            <v>#N/A</v>
          </cell>
          <cell r="R228" t="e">
            <v>#N/A</v>
          </cell>
          <cell r="S228" t="e">
            <v>#N/A</v>
          </cell>
          <cell r="T228" t="e">
            <v>#N/A</v>
          </cell>
          <cell r="U228" t="e">
            <v>#N/A</v>
          </cell>
          <cell r="V228" t="e">
            <v>#N/A</v>
          </cell>
          <cell r="W228" t="e">
            <v>#N/A</v>
          </cell>
        </row>
        <row r="229">
          <cell r="E229" t="str">
            <v>𝜃9</v>
          </cell>
          <cell r="F229" t="str">
            <v>Local (project-based) infrastructure investment</v>
          </cell>
          <cell r="G229" t="str">
            <v>General new housing investment</v>
          </cell>
          <cell r="H229" t="str">
            <v>Industrials</v>
          </cell>
          <cell r="I229">
            <v>0</v>
          </cell>
          <cell r="J229" t="str">
            <v>These policies do not explicitly target efforts to adapt to current or expected climate effects, therefore they are scored as neutral (0) for direct climate change adaptation and resilience.</v>
          </cell>
          <cell r="K229">
            <v>-1</v>
          </cell>
          <cell r="L229" t="str">
            <v>Climate change is expected to have adverse direct impacts on buildings, including new housing, in particular due to increased prevalence of extreme weather events, greater incidence of flooding, wildfires and high winds, as well as strains on thermal comfort from extreme and rising temperatures (Chalmers, 2014). General investment in new housing, without regard to climate adaptation and resilience, may promote lock-in of non-resilient infrastructure. These policies are therefore expected to have a negative (-1) impact on indirect climate change adaptation and resilience.</v>
          </cell>
          <cell r="M229" t="e">
            <v>#N/A</v>
          </cell>
          <cell r="N229">
            <v>1</v>
          </cell>
          <cell r="O229">
            <v>-2</v>
          </cell>
          <cell r="P229">
            <v>0</v>
          </cell>
          <cell r="Q229">
            <v>-0.4</v>
          </cell>
          <cell r="R229">
            <v>0</v>
          </cell>
          <cell r="S229">
            <v>0</v>
          </cell>
          <cell r="T229">
            <v>1</v>
          </cell>
          <cell r="U229">
            <v>0</v>
          </cell>
          <cell r="V229">
            <v>0</v>
          </cell>
          <cell r="W229" t="str">
            <v>Industrials - other</v>
          </cell>
        </row>
        <row r="230">
          <cell r="E230" t="str">
            <v>𝜃10</v>
          </cell>
          <cell r="F230" t="str">
            <v>Local (project-based) infrastructure investment</v>
          </cell>
          <cell r="G230" t="str">
            <v>Sustainable new housing investment (not A&amp;R specific)</v>
          </cell>
          <cell r="H230" t="str">
            <v>Industrials</v>
          </cell>
          <cell r="I230">
            <v>0</v>
          </cell>
          <cell r="J230" t="str">
            <v>These policies do not explicitly target efforts to adapt to current or expected climate effects, therefore they are scored as neutral (0) for direct climate change adaptation and resilience.</v>
          </cell>
          <cell r="K230">
            <v>0</v>
          </cell>
          <cell r="M230" t="e">
            <v>#N/A</v>
          </cell>
          <cell r="N230">
            <v>1</v>
          </cell>
          <cell r="O230">
            <v>-2</v>
          </cell>
          <cell r="P230">
            <v>1</v>
          </cell>
          <cell r="Q230">
            <v>0.4</v>
          </cell>
          <cell r="R230">
            <v>1</v>
          </cell>
          <cell r="S230">
            <v>0</v>
          </cell>
          <cell r="T230">
            <v>1</v>
          </cell>
          <cell r="U230">
            <v>0</v>
          </cell>
          <cell r="V230">
            <v>0</v>
          </cell>
          <cell r="W230" t="str">
            <v>Industrials - other</v>
          </cell>
        </row>
        <row r="231">
          <cell r="E231" t="str">
            <v>𝜃11</v>
          </cell>
          <cell r="F231" t="str">
            <v>Local (project-based) infrastructure investment</v>
          </cell>
          <cell r="G231" t="str">
            <v>Sustainable new housing investment (A&amp;R specific)</v>
          </cell>
          <cell r="I231">
            <v>1</v>
          </cell>
          <cell r="J231" t="str">
            <v>Climate change is expected to have adverse direct impacts on buildings, including new housing, in particular due to increased prevalence of extreme weather events, greater incidence of flooding, wildfires and high winds, as well as strains on thermal comfort from extreme and rising temperatures (Chalmers, 2014). Clean and/or resilient new housing investment will increase the physical resilience of ecosystems and housing. These policies are therefore expected to have a positive (1) impact on direct climate change adaptation and resilience.</v>
          </cell>
          <cell r="K231">
            <v>1</v>
          </cell>
          <cell r="L231" t="str">
            <v>Climate change is expected to have adverse direct impacts on buildings, including new housing, in particular due to increased prevalence of extreme weather events, greater incidence of flooding, wildfires and high winds, as well as strains on thermal comfort from extreme and rising temperatures (Chalmers, 2014). Clean and/or resilient new housing investment will increase the resilience of housing and thus enhance adaptive capacity while reducing vulnerability to climate impacts (Maller &amp; Strengers, 2011). These policies are therefore expected to have a positive (1) impact on indirect climate change adaptation and resilience.</v>
          </cell>
          <cell r="M231" t="e">
            <v>#N/A</v>
          </cell>
          <cell r="N231">
            <v>1</v>
          </cell>
          <cell r="O231">
            <v>-2</v>
          </cell>
          <cell r="P231">
            <v>1</v>
          </cell>
          <cell r="Q231" t="e">
            <v>#N/A</v>
          </cell>
          <cell r="R231" t="e">
            <v>#N/A</v>
          </cell>
          <cell r="S231" t="e">
            <v>#N/A</v>
          </cell>
          <cell r="T231" t="e">
            <v>#N/A</v>
          </cell>
          <cell r="U231" t="e">
            <v>#N/A</v>
          </cell>
          <cell r="V231" t="e">
            <v>#N/A</v>
          </cell>
          <cell r="W231" t="e">
            <v>#N/A</v>
          </cell>
        </row>
        <row r="232">
          <cell r="E232" t="str">
            <v>𝜃12</v>
          </cell>
          <cell r="F232" t="str">
            <v>Local (project-based) infrastructure investment</v>
          </cell>
          <cell r="G232" t="str">
            <v>General investment in new public buildings</v>
          </cell>
          <cell r="H232" t="str">
            <v>Industrials</v>
          </cell>
          <cell r="I232">
            <v>0</v>
          </cell>
          <cell r="J232" t="str">
            <v>These policies do not explicitly target efforts to adapt to current or expected climate effects, therefore they are scored as neutral (0) for direct climate change adaptation and resilience.</v>
          </cell>
          <cell r="K232">
            <v>0</v>
          </cell>
          <cell r="L232" t="str">
            <v xml:space="preserve">Climate change is expected to have adverse direct impacts on public buildings, in particular due to increased prevalence of extreme weather events, greater incidence of flooding, wildfires and high winds, as well as strains on thermal comfort from extreme and rising temperatures (Chalmers, 2014). Public buildings, such as educational facilities and government buildings, are essential to the functioning of communities and economies, and thus to their adaptive capacity (Berger et al., 2014; Wamsler et al., 2012). However, general investment in public buildings, without regard to climate adaptation and resilience, may promote lock-in of non-resilient infrastructure. On balance, these policies are therefore expected to have a neutral (0) impact on indirect climate change adaptation and resilience. </v>
          </cell>
          <cell r="M232" t="e">
            <v>#N/A</v>
          </cell>
          <cell r="N232">
            <v>1</v>
          </cell>
          <cell r="O232">
            <v>-2</v>
          </cell>
          <cell r="P232">
            <v>0</v>
          </cell>
          <cell r="Q232">
            <v>-0.4</v>
          </cell>
          <cell r="R232">
            <v>0</v>
          </cell>
          <cell r="S232">
            <v>0</v>
          </cell>
          <cell r="T232">
            <v>0</v>
          </cell>
          <cell r="U232">
            <v>0</v>
          </cell>
          <cell r="V232">
            <v>0</v>
          </cell>
          <cell r="W232" t="str">
            <v>Industrials - other</v>
          </cell>
        </row>
        <row r="233">
          <cell r="E233" t="str">
            <v>𝜃13</v>
          </cell>
          <cell r="F233" t="str">
            <v>Local (project-based) infrastructure investment</v>
          </cell>
          <cell r="G233" t="str">
            <v>Sustainable new public buildings investment (not A&amp;R specific)</v>
          </cell>
          <cell r="H233" t="str">
            <v>Industrials</v>
          </cell>
          <cell r="I233">
            <v>0</v>
          </cell>
          <cell r="J233" t="str">
            <v>These policies do not explicitly target efforts to adapt to current or expected climate effects, therefore they are scored as neutral (0) for direct climate change adaptation and resilience.</v>
          </cell>
          <cell r="K233">
            <v>0</v>
          </cell>
          <cell r="M233" t="e">
            <v>#N/A</v>
          </cell>
          <cell r="N233">
            <v>1</v>
          </cell>
          <cell r="O233">
            <v>-2</v>
          </cell>
          <cell r="P233">
            <v>1</v>
          </cell>
          <cell r="Q233">
            <v>0.4</v>
          </cell>
          <cell r="R233">
            <v>1</v>
          </cell>
          <cell r="S233">
            <v>1</v>
          </cell>
          <cell r="T233">
            <v>0</v>
          </cell>
          <cell r="U233">
            <v>0</v>
          </cell>
          <cell r="V233">
            <v>0</v>
          </cell>
          <cell r="W233" t="str">
            <v>Industrials - other</v>
          </cell>
        </row>
        <row r="234">
          <cell r="E234" t="str">
            <v>𝜃14</v>
          </cell>
          <cell r="F234" t="str">
            <v>Local (project-based) infrastructure investment</v>
          </cell>
          <cell r="G234" t="str">
            <v>Sustainable new public buildings investment (A&amp;R specific)</v>
          </cell>
          <cell r="I234">
            <v>1</v>
          </cell>
          <cell r="J234" t="str">
            <v>Climate change is expected to have adverse direct impacts on public buildings, in particular due to increased prevalence of extreme weather events, greater incidence of flooding, wildfires and high winds, as well as strains on thermal comfort from extreme and rising temperatures (Chalmers, 2014). Investments in creating clean and resilient public buildings (and, by association, investments in clean or green measures, which often have synergies with resilience) are expected to positively impact the direct adaptation and resilience of public buildings (1). Measures may include replacement or enhancement of heating, ventilation and cooling (HVAC) equipment, enhancements to the building envelope (e.g. insulation, sealing windows), enhancing the efficiency of hot water usage (e.g. heat traps, aerators) and lighting (e.g. daylighting, replacing lightbulbs and fixtures), introducing shading measures (e.g. shading devices, green roofs and other vegetation), and using more resilient materials (Chalmers, 2014; IEA, 2020).</v>
          </cell>
          <cell r="K234">
            <v>1</v>
          </cell>
          <cell r="L234" t="str">
            <v>Public buildings, such as educational facilities and government buildings, are essential to the functioning of communities and economies, and thus to their adaptive capacity (Berger et al., 2014; Wamsler et al., 2012). Policies that create new resilient and clean public buildings (or policies that improve the clean or green nature of buildings, such as through energy-efficiency measures, which often have synergies with resilience) are thus expected to positively (1) enhance indirect adaptation and resilience.</v>
          </cell>
          <cell r="M234" t="e">
            <v>#N/A</v>
          </cell>
          <cell r="N234">
            <v>1</v>
          </cell>
          <cell r="O234">
            <v>-2</v>
          </cell>
          <cell r="P234">
            <v>1</v>
          </cell>
          <cell r="Q234" t="e">
            <v>#N/A</v>
          </cell>
          <cell r="R234" t="e">
            <v>#N/A</v>
          </cell>
          <cell r="S234" t="e">
            <v>#N/A</v>
          </cell>
          <cell r="T234" t="e">
            <v>#N/A</v>
          </cell>
          <cell r="U234" t="e">
            <v>#N/A</v>
          </cell>
          <cell r="V234" t="e">
            <v>#N/A</v>
          </cell>
          <cell r="W234" t="e">
            <v>#N/A</v>
          </cell>
        </row>
        <row r="235">
          <cell r="E235" t="str">
            <v>𝜃15</v>
          </cell>
          <cell r="F235" t="str">
            <v>Local (project-based) infrastructure investment</v>
          </cell>
          <cell r="G235" t="str">
            <v>Investment in local utilities - no climate conditions (water, wastewater, sanitation, electricity)</v>
          </cell>
          <cell r="H235" t="str">
            <v>Utilities</v>
          </cell>
          <cell r="I235">
            <v>0</v>
          </cell>
          <cell r="J235" t="str">
            <v>These policies do not explicitly target efforts to adapt to current or expected climate effects, therefore they are scored as neutral (0) for direct climate change adaptation and resilience.</v>
          </cell>
          <cell r="K235">
            <v>0</v>
          </cell>
          <cell r="L235" t="str">
            <v>Climate change is expected to have adverse impacts on local utilities, with disruptions expected to water and energy supply, as well as sanitation systems. In particular, extreme weather events and flooding are projected to damage physical infrastructure and impact water quality, while changes in temperature and precipitation will place additional pressure on water resources (IPCC, 2022; OECD, 2013, 2018). The services that are provided by local utilities (water supply, waste and sanitation, energy provision) are crucial to the functioning and adaptive capacity of individuals, communities, and systems (Mimura et al., 2014). However, investment in local utilities without consideration of resilience may promote lock-in of non-resilient infrastructure. On balance, these policies are thus expected to have a neutral (0) impact on indirect climate change adaptation and resilience.</v>
          </cell>
          <cell r="M235" t="e">
            <v>#N/A</v>
          </cell>
          <cell r="N235">
            <v>1</v>
          </cell>
          <cell r="O235">
            <v>-2</v>
          </cell>
          <cell r="P235">
            <v>0</v>
          </cell>
          <cell r="Q235">
            <v>-0.4</v>
          </cell>
          <cell r="R235">
            <v>0</v>
          </cell>
          <cell r="S235">
            <v>0</v>
          </cell>
          <cell r="T235">
            <v>0</v>
          </cell>
          <cell r="U235">
            <v>0</v>
          </cell>
          <cell r="V235">
            <v>0</v>
          </cell>
          <cell r="W235" t="str">
            <v>Energy and water</v>
          </cell>
        </row>
        <row r="236">
          <cell r="E236" t="str">
            <v>𝜃16</v>
          </cell>
          <cell r="F236" t="str">
            <v>Local (project-based) infrastructure investment</v>
          </cell>
          <cell r="G236" t="str">
            <v>Investment in local utilities - no climate conditions (waste management, recycling, other)</v>
          </cell>
          <cell r="H236" t="str">
            <v>Utilities</v>
          </cell>
          <cell r="I236">
            <v>0</v>
          </cell>
          <cell r="J236" t="str">
            <v>These policies do not explicitly target efforts to adapt to current or expected climate effects, therefore they are scored as neutral (0) for direct climate change adaptation and resilience.</v>
          </cell>
          <cell r="K236">
            <v>-1</v>
          </cell>
          <cell r="M236" t="e">
            <v>#N/A</v>
          </cell>
          <cell r="N236">
            <v>1</v>
          </cell>
          <cell r="O236">
            <v>-2</v>
          </cell>
          <cell r="P236">
            <v>1</v>
          </cell>
          <cell r="Q236">
            <v>0.4</v>
          </cell>
          <cell r="R236">
            <v>0</v>
          </cell>
          <cell r="S236">
            <v>1</v>
          </cell>
          <cell r="T236">
            <v>0</v>
          </cell>
          <cell r="U236">
            <v>0</v>
          </cell>
          <cell r="V236">
            <v>0</v>
          </cell>
          <cell r="W236" t="str">
            <v>Energy and water</v>
          </cell>
        </row>
        <row r="237">
          <cell r="E237" t="str">
            <v>𝜃17</v>
          </cell>
          <cell r="F237" t="str">
            <v>Local (project-based) infrastructure investment</v>
          </cell>
          <cell r="G237" t="str">
            <v>Investment in local utilities - climate conditions (mitigation)</v>
          </cell>
          <cell r="H237" t="str">
            <v>Utilities</v>
          </cell>
          <cell r="I237">
            <v>0</v>
          </cell>
          <cell r="J237" t="str">
            <v>These policies do not explicitly target efforts to adapt to current or expected climate effects, therefore they are scored as neutral (0) for direct climate change adaptation and resilience.</v>
          </cell>
          <cell r="K237">
            <v>-1</v>
          </cell>
          <cell r="M237" t="e">
            <v>#N/A</v>
          </cell>
          <cell r="N237">
            <v>1</v>
          </cell>
          <cell r="O237">
            <v>-1</v>
          </cell>
          <cell r="P237">
            <v>1</v>
          </cell>
          <cell r="Q237" t="e">
            <v>#N/A</v>
          </cell>
          <cell r="R237" t="e">
            <v>#N/A</v>
          </cell>
          <cell r="S237" t="e">
            <v>#N/A</v>
          </cell>
          <cell r="T237" t="e">
            <v>#N/A</v>
          </cell>
          <cell r="U237" t="e">
            <v>#N/A</v>
          </cell>
          <cell r="V237" t="e">
            <v>#N/A</v>
          </cell>
          <cell r="W237" t="e">
            <v>#N/A</v>
          </cell>
        </row>
        <row r="238">
          <cell r="E238" t="str">
            <v>𝜃18</v>
          </cell>
          <cell r="F238" t="str">
            <v>Local (project-based) infrastructure investment</v>
          </cell>
          <cell r="G238" t="str">
            <v>Investment in local utilities - climate conditions (A&amp;R)</v>
          </cell>
          <cell r="H238" t="str">
            <v>Utilities</v>
          </cell>
          <cell r="I238">
            <v>1</v>
          </cell>
          <cell r="J238" t="str">
            <v>Climate change is expected to have adverse direct impacts on local utilities, with disruptions expected to water and energy supply, as well as sanitation systems (OECD, 2013, 2018). In particular, extreme weather events and flooding are projected to damage physical infrastructure and impact water quality, while changes in temperature and precipitation will place additional pressure on water resources (OECD, 2013, 2018). Measures to enhance the resilience of local utilities may include management initiatives, such as load forecasting, vegetation management, promotion of behavioural change, and disaster mitigation planning (OECD, 2018). Structural measures may include retrofitting, reinforcing or relocating existing infrastructure, implementing smart grid technology, improving energy efficiency, using more resilient materials, and constructing additional infrastructure - both traditional hard infrastructure, as well as natural infrastructure, such as wetland or watershed restoration (Huang, G. et al., 2017; OECD, 2018). Policies that focus on 'clean' or 'green' investments in local utilities, such as smart grid technology or the use of natural infrastructure, typically also enhance resilience. These policies are therefore expected to have a positive (1) direct impact on adaptation and resilience.</v>
          </cell>
          <cell r="K238">
            <v>1</v>
          </cell>
          <cell r="L238" t="str">
            <v>Climate change is expected to have adverse impacts on local utilities, with disruptions expected to water and energy supply, as well as sanitation systems. In particular, extreme weather events and flooding are projected to damage physical infrastructure and impact water quality, while changes in temperature and precipitation will place additional pressure on water resources (OECD, 2013, 2018). The services that are provided by local utilities (water supply, waste and sanitation, energy provision) are crucial to the functioning and adaptive capacity of individuals, communities, and systems (Mimura et al., 2014). As such, investing in resilient local utilities indirectly enhances adaptation and resilience of communities and economies more generally. Moreover, the adverse physical impacts of climate change on local utilities have cascading effects for local communities and economies. For example, in many sectors of the economy, disruptions and economic losses during or after an extreme weather event are primarily caused by disruptions to basic services such as energy supply, rather than due to direct physical damages from the weather event (OECD, 2018). Therefore, policies that enhance the resilience of local utilities are expected to have a positive indirect (1) impact on adaptation and resilience. Policies that focus on 'clean' or 'green' investments in local utilities, such as smart grid technology or the use of natural infrastructure, typically also enhance resilience.</v>
          </cell>
          <cell r="M238" t="e">
            <v>#N/A</v>
          </cell>
          <cell r="N238">
            <v>1</v>
          </cell>
          <cell r="O238">
            <v>-1</v>
          </cell>
          <cell r="P238">
            <v>0</v>
          </cell>
          <cell r="Q238" t="e">
            <v>#N/A</v>
          </cell>
          <cell r="R238" t="e">
            <v>#N/A</v>
          </cell>
          <cell r="S238" t="e">
            <v>#N/A</v>
          </cell>
          <cell r="T238" t="e">
            <v>#N/A</v>
          </cell>
          <cell r="U238" t="e">
            <v>#N/A</v>
          </cell>
          <cell r="V238" t="e">
            <v>#N/A</v>
          </cell>
          <cell r="W238" t="e">
            <v>#N/A</v>
          </cell>
        </row>
        <row r="239">
          <cell r="E239" t="str">
            <v>𝜃19</v>
          </cell>
          <cell r="F239" t="str">
            <v>Local (project-based) infrastructure investment</v>
          </cell>
          <cell r="G239" t="str">
            <v>Investment in local utilities - climate conditions (unclassified/mixed)</v>
          </cell>
          <cell r="I239">
            <v>0</v>
          </cell>
          <cell r="K239">
            <v>1</v>
          </cell>
          <cell r="M239" t="e">
            <v>#N/A</v>
          </cell>
          <cell r="N239">
            <v>1</v>
          </cell>
          <cell r="O239">
            <v>-1</v>
          </cell>
          <cell r="P239">
            <v>1</v>
          </cell>
          <cell r="Q239" t="e">
            <v>#N/A</v>
          </cell>
          <cell r="R239" t="e">
            <v>#N/A</v>
          </cell>
          <cell r="S239" t="e">
            <v>#N/A</v>
          </cell>
          <cell r="T239" t="e">
            <v>#N/A</v>
          </cell>
          <cell r="U239" t="e">
            <v>#N/A</v>
          </cell>
          <cell r="V239" t="e">
            <v>#N/A</v>
          </cell>
          <cell r="W239" t="e">
            <v>#N/A</v>
          </cell>
        </row>
        <row r="240">
          <cell r="E240" t="str">
            <v>𝜃Indiscriminate</v>
          </cell>
          <cell r="F240" t="str">
            <v>Local (project-based) infrastructure investment</v>
          </cell>
          <cell r="G240" t="str">
            <v>Indiscriminate</v>
          </cell>
          <cell r="H240" t="str">
            <v>Industrials</v>
          </cell>
          <cell r="I240">
            <v>0</v>
          </cell>
          <cell r="J240" t="str">
            <v>These policies do not explicitly target efforts to adapt to current or expected climate effects, therefore they are scored as neutral (0) for direct climate change adaptation and resilience.</v>
          </cell>
          <cell r="K240">
            <v>-1</v>
          </cell>
          <cell r="L240" t="str">
            <v>Climate change is expected to have adverse impacts on infrastructure generally, including local infrastructure (IPCC, 2022; OECD, 2013, 2018). Indiscriminate investment in local infrastructure, without regard to climate adaptation and resilience, may promote lock-in of non-resilient infrastructure. These policies are therefore expected to have a negative (-1) impact on indirect climate change adaptation and resilience.</v>
          </cell>
          <cell r="M240">
            <v>0</v>
          </cell>
          <cell r="N240">
            <v>1</v>
          </cell>
          <cell r="O240">
            <v>-2</v>
          </cell>
          <cell r="P240">
            <v>0</v>
          </cell>
          <cell r="Q240">
            <v>-0.4</v>
          </cell>
          <cell r="R240">
            <v>0</v>
          </cell>
          <cell r="S240">
            <v>0</v>
          </cell>
          <cell r="T240">
            <v>0</v>
          </cell>
          <cell r="U240">
            <v>0</v>
          </cell>
          <cell r="V240">
            <v>0</v>
          </cell>
          <cell r="W240" t="str">
            <v>Industrials - other</v>
          </cell>
        </row>
        <row r="241">
          <cell r="E241" t="str">
            <v>𝜆1</v>
          </cell>
          <cell r="F241" t="str">
            <v>Buildings upgrades and energy efficiency infrastructure investment</v>
          </cell>
          <cell r="G241" t="str">
            <v>Green retrofitting programs (including daylighting, electricity and electrification, insulation)</v>
          </cell>
          <cell r="H241" t="str">
            <v>Industrials</v>
          </cell>
          <cell r="I241">
            <v>1</v>
          </cell>
          <cell r="J241" t="str">
            <v>Climate change is expected to have adverse direct impacts on buildings, in particular due to increased prevalence of extreme weather events, greater incidence of flooding, wildfires and high winds, as well as strains on thermal comfort from extreme and rising temperatures (Chalmers, 2014). Green retrofitting investments include thermal measures, such as replacement or enhancement of heating, ventilation and cooling (HVAC) equipment, enhancements to the building envelope (e.g. insulation, sealing windows), enhancement of the efficiency of hot water usage (e.g. heat traps, aerators) and lighting (e.g. daylighting, replacing lightbulbs and fixtures), and introducing shading measures (e.g. shading devices, green roofs and other vegetation) (Chalmers, 2014; IEA, 2020). These green retrofitting measures will help to enhance the adaptation and resilience of buildings to the adverse impacts of climate change, and are thus expected to have a positive (1) impact on direct climate change adaptation and resilience.</v>
          </cell>
          <cell r="K241">
            <v>1</v>
          </cell>
          <cell r="L241" t="str">
            <v>Extreme heat from climate change has adverse health impacts, resulting in increased heat stress and heat-related morbidity (Maller &amp; Strengers, 2011). Green retrofitting of buildings mitigates heat stress through enhanced thermal comfort (Castiglia Feitosa &amp; Wilkinson, 2018). These policies are therefore expected to have a positive (1) impact on indirect climate change adaptation and resilience.</v>
          </cell>
          <cell r="M241">
            <v>1</v>
          </cell>
          <cell r="N241">
            <v>1</v>
          </cell>
          <cell r="O241">
            <v>-2</v>
          </cell>
          <cell r="P241">
            <v>2</v>
          </cell>
          <cell r="Q241">
            <v>1.2000000000000002</v>
          </cell>
          <cell r="R241">
            <v>0</v>
          </cell>
          <cell r="S241">
            <v>0</v>
          </cell>
          <cell r="T241">
            <v>1</v>
          </cell>
          <cell r="U241">
            <v>0</v>
          </cell>
          <cell r="V241">
            <v>0</v>
          </cell>
          <cell r="W241" t="str">
            <v>Industrials - other</v>
          </cell>
        </row>
        <row r="242">
          <cell r="E242" t="str">
            <v>𝜆2</v>
          </cell>
          <cell r="F242" t="str">
            <v>Buildings upgrades and energy efficiency infrastructure investment</v>
          </cell>
          <cell r="G242" t="str">
            <v>Rooftop solar support</v>
          </cell>
          <cell r="H242" t="str">
            <v>Industrials</v>
          </cell>
          <cell r="I242">
            <v>0</v>
          </cell>
          <cell r="J242" t="str">
            <v>These policies do not explicitly target efforts to adapt to current or expected climate effects, therefore they are scored as neutral (0) for direct climate change adaptation and resilience.</v>
          </cell>
          <cell r="K242">
            <v>0</v>
          </cell>
          <cell r="L242" t="str">
            <v>Distributed energy generation systems, including localised solar installations (such as rooftop solar panels), can positively impact climate change adaptation and resilience by diversifying energy generation and distribution (IEA, 2022). However, solar installations are also highly vulnerable to climate impacts (IEA, 2022) and policies in this archetype do not explicitly refer to promoting the resilience of these assets. These policies are thus expected to have a neutral (0) impact on indirect climate change adaptation and resilience.</v>
          </cell>
          <cell r="M242">
            <v>1</v>
          </cell>
          <cell r="N242">
            <v>1</v>
          </cell>
          <cell r="O242">
            <v>-2</v>
          </cell>
          <cell r="P242">
            <v>2</v>
          </cell>
          <cell r="Q242">
            <v>1.2000000000000002</v>
          </cell>
          <cell r="R242">
            <v>0</v>
          </cell>
          <cell r="S242">
            <v>0</v>
          </cell>
          <cell r="T242">
            <v>1</v>
          </cell>
          <cell r="U242">
            <v>0</v>
          </cell>
          <cell r="V242">
            <v>0</v>
          </cell>
          <cell r="W242" t="str">
            <v>Industrials - other</v>
          </cell>
        </row>
        <row r="243">
          <cell r="E243" t="str">
            <v>𝜆3</v>
          </cell>
          <cell r="F243" t="str">
            <v>Buildings upgrades and energy efficiency infrastructure investment</v>
          </cell>
          <cell r="G243" t="str">
            <v>Other building upgrade support</v>
          </cell>
          <cell r="H243" t="str">
            <v>Industrials</v>
          </cell>
          <cell r="I243">
            <v>0</v>
          </cell>
          <cell r="J243" t="str">
            <v>These policies do not explicitly target efforts to adapt to current or expected climate effects, therefore they are scored as neutral (0) for direct climate change adaptation and resilience.</v>
          </cell>
          <cell r="K243">
            <v>0</v>
          </cell>
          <cell r="L243" t="str">
            <v>There is little evidence to suggest that general building upgrade support has any specific impacts on climate change adaptation and resilience. These policies are therefore expected to have a neutral (0) impact on indirect climate change adaptation and resilience.</v>
          </cell>
          <cell r="M243">
            <v>0</v>
          </cell>
          <cell r="N243">
            <v>1</v>
          </cell>
          <cell r="O243">
            <v>-2</v>
          </cell>
          <cell r="P243">
            <v>0</v>
          </cell>
          <cell r="Q243">
            <v>-0.4</v>
          </cell>
          <cell r="R243">
            <v>0</v>
          </cell>
          <cell r="S243">
            <v>0</v>
          </cell>
          <cell r="T243">
            <v>1</v>
          </cell>
          <cell r="U243">
            <v>0</v>
          </cell>
          <cell r="V243">
            <v>0</v>
          </cell>
          <cell r="W243" t="str">
            <v>Industrials - other</v>
          </cell>
        </row>
        <row r="244">
          <cell r="E244" t="str">
            <v>𝜆Indiscriminate</v>
          </cell>
          <cell r="F244" t="str">
            <v>Buildings upgrades and energy efficiency infrastructure investment</v>
          </cell>
          <cell r="G244" t="str">
            <v>Indiscriminate</v>
          </cell>
          <cell r="H244" t="str">
            <v>Industrials</v>
          </cell>
          <cell r="I244">
            <v>0</v>
          </cell>
          <cell r="J244" t="str">
            <v>These policies do not explicitly target efforts to adapt to current or expected climate effects, therefore they are scored as neutral (0) for direct climate change adaptation and resilience.</v>
          </cell>
          <cell r="K244">
            <v>0</v>
          </cell>
          <cell r="L244" t="str">
            <v>There is little evidence to suggest that indiscriminate building upgrade and energy efficiency support has any specific impacts on climate change adaptation and resilience. These policies are therefore expected to have a neutral (0) impact on indirect climate change adaptation and resilience.</v>
          </cell>
          <cell r="M244">
            <v>1</v>
          </cell>
          <cell r="N244">
            <v>1</v>
          </cell>
          <cell r="O244">
            <v>-2</v>
          </cell>
          <cell r="P244">
            <v>2</v>
          </cell>
          <cell r="Q244">
            <v>1.2000000000000002</v>
          </cell>
          <cell r="R244">
            <v>0</v>
          </cell>
          <cell r="S244">
            <v>0</v>
          </cell>
          <cell r="T244">
            <v>1</v>
          </cell>
          <cell r="U244">
            <v>0</v>
          </cell>
          <cell r="V244">
            <v>0</v>
          </cell>
          <cell r="W244" t="str">
            <v>Industrials - other</v>
          </cell>
        </row>
        <row r="245">
          <cell r="E245" t="str">
            <v>𝜇1</v>
          </cell>
          <cell r="F245" t="str">
            <v>Natural infrastructure and green spaces investment</v>
          </cell>
          <cell r="G245" t="str">
            <v>Public parks and green spaces investment</v>
          </cell>
          <cell r="H245" t="str">
            <v>Other</v>
          </cell>
          <cell r="I245">
            <v>0</v>
          </cell>
          <cell r="J245" t="str">
            <v>Public parks and green spaces, particularly in urban areas, can reduce the adverse physical impacts of climate change, for example by reducing flooding from storm water (Ahiablame et al., 2012; Alexander et al., 2019; Seddon et al., 2020). These policies are therefore expected to have a positive (1) impact on direct climate change adaptation and resilience.</v>
          </cell>
          <cell r="K245">
            <v>1</v>
          </cell>
          <cell r="L245" t="str">
            <v>Extreme heat from climate change has adverse health impacts, including increased heat stress and heat-related morbidity (Mathey et al., 2011). Public parks and green spaces, particularly in urban areas, can reduce heat stress and morbidity by mitigating urban heat island effects (Braubach et al., 2017; Mathey et al., 2011; Seddon et al., 2020). These policies are therefore expected to have a positive (1) impact on indirect climate change adaptation and resilience.</v>
          </cell>
          <cell r="M245">
            <v>1</v>
          </cell>
          <cell r="N245">
            <v>1</v>
          </cell>
          <cell r="O245">
            <v>1</v>
          </cell>
          <cell r="P245">
            <v>1</v>
          </cell>
          <cell r="Q245">
            <v>1</v>
          </cell>
          <cell r="R245">
            <v>1</v>
          </cell>
          <cell r="S245">
            <v>1</v>
          </cell>
          <cell r="T245">
            <v>0</v>
          </cell>
          <cell r="U245">
            <v>1</v>
          </cell>
          <cell r="V245">
            <v>0</v>
          </cell>
          <cell r="W245" t="str">
            <v>Materials (including forestry and nature)</v>
          </cell>
        </row>
        <row r="246">
          <cell r="E246" t="str">
            <v>𝜇2</v>
          </cell>
          <cell r="F246" t="str">
            <v>Natural infrastructure and green spaces investment</v>
          </cell>
          <cell r="G246" t="str">
            <v>Environmental re(building) initiatives including afforestation, reforestation, and environmental rehabilitation</v>
          </cell>
          <cell r="H246" t="str">
            <v>Other</v>
          </cell>
          <cell r="I246">
            <v>1</v>
          </cell>
          <cell r="J246" t="str">
            <v>Environmental (re)building initiatives, including afforestation, reforestation, and environmental rehabilitation, can enhance the physical resilience of ecosystems and urban spaces (Seddon et al., 2020). In particular, these initiatives help to protect natural and human capital from erosion, flooding, and drought (Seddon et al., 2020). These policies are therefore expected to have a positive (1) impact on direct climate change adaptation and resilience.</v>
          </cell>
          <cell r="K246">
            <v>1</v>
          </cell>
          <cell r="L246" t="str">
            <v>Environmental (re)building initiatives, including afforestation, reforestation, and environmental rehabilitation, can increase socio-economic resilience and enable local community adaptation to the adverse impacts of climate change (Kim et al., 2021; Rahman et al., 2018; Seddon et al., 2020). In particular, these projects can provide a buffer for communities against climate shocks by enhancing and diversifying ecosystem services and protecting natural resources (Seddon et al., 2020). These policies are therefore expected to have a positive (1) impact on indirect climate change adaptation and resilience.</v>
          </cell>
          <cell r="M246">
            <v>1</v>
          </cell>
          <cell r="N246">
            <v>1</v>
          </cell>
          <cell r="O246">
            <v>1</v>
          </cell>
          <cell r="P246">
            <v>2</v>
          </cell>
          <cell r="Q246">
            <v>1.8</v>
          </cell>
          <cell r="R246">
            <v>1</v>
          </cell>
          <cell r="S246">
            <v>1</v>
          </cell>
          <cell r="T246">
            <v>0</v>
          </cell>
          <cell r="U246">
            <v>1</v>
          </cell>
          <cell r="V246">
            <v>0</v>
          </cell>
          <cell r="W246" t="str">
            <v>Materials (including forestry and nature)</v>
          </cell>
        </row>
        <row r="247">
          <cell r="E247" t="str">
            <v>𝜇3</v>
          </cell>
          <cell r="F247" t="str">
            <v>Natural infrastructure and green spaces investment</v>
          </cell>
          <cell r="G247" t="str">
            <v>Environmental protection initiatives including conservation and natural infrastructure resilience</v>
          </cell>
          <cell r="H247" t="str">
            <v>Other</v>
          </cell>
          <cell r="I247">
            <v>1</v>
          </cell>
          <cell r="J247" t="str">
            <v>Environmental protection initiatives, including conservation and natural infrastructure resilience, can enhance the physical resilience of ecosystems (Seddon et al., 2020). In particular, these initiatives help to protect natural resources from erosion, flooding, and drought (Seddon et al., 2020). These policies are therefore expected to have a positive (1) impact on direct climate change adaptation and resilience.</v>
          </cell>
          <cell r="K247">
            <v>1</v>
          </cell>
          <cell r="L247" t="str">
            <v>Environmental protection initiatives, including conservation and natural infrastructure resilience, can increase socio-economic resilience and enable adaptation of local or adjacent communities to the adverse impacts of climate change (Kim et al., 2021; Seddon et al., 2020). In particular, these projects can provide a buffer for communities against climate shocks by enhancing and diversifying ecosystem services and protecting natural resources (Seddon et al., 2020). These policies are therefore expected to have a positive (1) impact on indirect climate change adaptation and resilience.</v>
          </cell>
          <cell r="M247">
            <v>1</v>
          </cell>
          <cell r="N247">
            <v>1</v>
          </cell>
          <cell r="O247">
            <v>1</v>
          </cell>
          <cell r="P247">
            <v>2</v>
          </cell>
          <cell r="Q247">
            <v>1.8</v>
          </cell>
          <cell r="R247">
            <v>1</v>
          </cell>
          <cell r="S247">
            <v>1</v>
          </cell>
          <cell r="T247">
            <v>0</v>
          </cell>
          <cell r="U247">
            <v>1</v>
          </cell>
          <cell r="V247">
            <v>0</v>
          </cell>
          <cell r="W247" t="str">
            <v>Materials (including forestry and nature)</v>
          </cell>
        </row>
        <row r="248">
          <cell r="E248" t="str">
            <v>𝜇Indiscriminate</v>
          </cell>
          <cell r="F248" t="str">
            <v>Natural infrastructure and green spaces investment</v>
          </cell>
          <cell r="G248" t="str">
            <v>Indiscriminate</v>
          </cell>
          <cell r="H248" t="str">
            <v>Other</v>
          </cell>
          <cell r="I248">
            <v>1</v>
          </cell>
          <cell r="J248" t="str">
            <v xml:space="preserve">General investment in natural infrastructure and green spaces is expected to have positive (1) impacts for direct climate change adaptation and resilience, by enhancing the physical resilience of natural and human capital to adverse climate impacts (Foster et al., 2011; Seddon et al., 2020). </v>
          </cell>
          <cell r="K248">
            <v>1</v>
          </cell>
          <cell r="L248" t="str">
            <v>General investment in natural infrastructure and green spaces is expected to have positive (1) impacts for indirect climate change adaptation and resilience, by enhancing socio-economic resilience and adaptation of local or adjacent communities (Foster et al., 2011; Seddon et al., 2020).</v>
          </cell>
          <cell r="M248">
            <v>1</v>
          </cell>
          <cell r="N248">
            <v>1</v>
          </cell>
          <cell r="O248">
            <v>1</v>
          </cell>
          <cell r="P248">
            <v>2</v>
          </cell>
          <cell r="Q248">
            <v>1.8</v>
          </cell>
          <cell r="R248">
            <v>1</v>
          </cell>
          <cell r="S248">
            <v>1</v>
          </cell>
          <cell r="T248">
            <v>0</v>
          </cell>
          <cell r="U248">
            <v>1</v>
          </cell>
          <cell r="V248">
            <v>0</v>
          </cell>
          <cell r="W248" t="str">
            <v>Materials (including forestry and nature)</v>
          </cell>
        </row>
        <row r="249">
          <cell r="E249" t="str">
            <v>ω1</v>
          </cell>
          <cell r="F249" t="str">
            <v>Agriculture, forestry and fisheries</v>
          </cell>
          <cell r="G249" t="str">
            <v>General agricultural investment</v>
          </cell>
          <cell r="H249" t="str">
            <v>Consumer Staples</v>
          </cell>
          <cell r="I249">
            <v>0</v>
          </cell>
          <cell r="J249" t="str">
            <v>These policies do not explicitly target efforts to adapt to current or expected climate effects, therefore they are scored as neutral (0) for direct climate change adaptation and resilience.</v>
          </cell>
          <cell r="K249">
            <v>0</v>
          </cell>
          <cell r="L249" t="str">
            <v>Unless there are substantial investments in adaptation and resilience, climate change is expected to have adverse impacts on the agricultural sector, including destruction of assets and infrastructure, declining yields from changing temperatures and precipitation, disruption to trade, price instability, and loss of livelihoods, with the negative impacts disproportionately borne by smallholder food producers and farmers in lower- and middle- income countries (Dury et al., 2019). Policies targeted towards improving the resilience of the agricultural sector to climate change are allocated separately; this sub-archetype therefore captures business-as-usual modes of agriculture that are vulnerable to adverse climate impacts. Some policies may emphasise infrastructure and thus potentially result in lock-in of non-resilient infrastructure in the long-term, while other policies will have neutral impacts. On balance, these policies are therefore expected to have a neutral (0) impact on indirect climate change adaptation and resilience.</v>
          </cell>
          <cell r="M249">
            <v>0</v>
          </cell>
          <cell r="N249">
            <v>1</v>
          </cell>
          <cell r="O249">
            <v>-1</v>
          </cell>
          <cell r="P249">
            <v>0</v>
          </cell>
          <cell r="Q249">
            <v>0</v>
          </cell>
          <cell r="R249">
            <v>0</v>
          </cell>
          <cell r="S249">
            <v>-1</v>
          </cell>
          <cell r="T249">
            <v>0</v>
          </cell>
          <cell r="U249">
            <v>0</v>
          </cell>
          <cell r="V249">
            <v>0</v>
          </cell>
          <cell r="W249" t="str">
            <v>Consumer (including agriculture and tourism)</v>
          </cell>
        </row>
        <row r="250">
          <cell r="E250" t="str">
            <v>ω2</v>
          </cell>
          <cell r="F250" t="str">
            <v>Agriculture, forestry and fisheries</v>
          </cell>
          <cell r="G250" t="str">
            <v>Investment in agriculture (climate conditions - mitigation)</v>
          </cell>
          <cell r="H250" t="str">
            <v>Consumer Staples</v>
          </cell>
          <cell r="I250">
            <v>0</v>
          </cell>
          <cell r="J250" t="str">
            <v>These policies do not explicitly target efforts to adapt to current or expected climate effects, therefore they are scored as neutral (0) for direct climate change adaptation and resilience.</v>
          </cell>
          <cell r="K250">
            <v>0</v>
          </cell>
          <cell r="L250" t="str">
            <v>Investment in climate change mitigation in the agriculture sector may include investment in renewable energy technology or sustainable farming practices, such as increasing soil organic carbon or implementing precision agriculture. While some of these policies may have positive impacts on adaptation and resilience, others may have neutral or negative impacts. On balance, these policies are therefore expected to have a neutral (0) impact on climate change adaptation and resilience.</v>
          </cell>
          <cell r="M250">
            <v>1</v>
          </cell>
          <cell r="N250">
            <v>1</v>
          </cell>
          <cell r="O250">
            <v>-1</v>
          </cell>
          <cell r="P250">
            <v>1</v>
          </cell>
          <cell r="Q250">
            <v>1.8</v>
          </cell>
          <cell r="R250">
            <v>1</v>
          </cell>
          <cell r="S250">
            <v>1</v>
          </cell>
          <cell r="T250">
            <v>0</v>
          </cell>
          <cell r="U250">
            <v>0</v>
          </cell>
          <cell r="V250">
            <v>0</v>
          </cell>
          <cell r="W250" t="str">
            <v>Consumer (including agriculture and tourism)</v>
          </cell>
        </row>
        <row r="251">
          <cell r="E251" t="str">
            <v>ω3</v>
          </cell>
          <cell r="F251" t="str">
            <v>Agriculture, forestry and fisheries</v>
          </cell>
          <cell r="G251" t="str">
            <v>Investment in agriculture (climate conditions - A&amp;R)</v>
          </cell>
          <cell r="H251" t="str">
            <v>Consumer Staples</v>
          </cell>
          <cell r="I251">
            <v>1</v>
          </cell>
          <cell r="J251" t="str">
            <v>Clean and/or resilient agricultural practices directly enhance the physical resilience of agricultural systems to adverse climate change impacts. Practices such as crop diversification, inter-cropping, integrated livestock and cropping systems, and soil management result in positive ecological outcomes, such as improved soil health (including better water retention and reduced soil erosion) and increased biodiversity, which enhances the direct physical resilience of agricultural systems to adverse climate impacts (El Chami et al., 2020). Clean and/or resilient agricultural practices are thus given a positive (1) score for direct A&amp;R.</v>
          </cell>
          <cell r="K251">
            <v>1</v>
          </cell>
          <cell r="L251" t="str">
            <v>Clean and/or resilient agricultural practices have a positive indirect impact on climate change adaptation and resilience. Practices such as adaptive cropping and agroecology improve the physical resilience of agricultural systems, which indirectly enhances the adaptive capacity of agricultural workers by protecting their livelihoods from adverse climate impacts, as well as providing more diversified sources of income (Colting-Pulumbarit et al., 2018). Moreover, organic farming has been shown to enhance farmers’ human and social capital, thus increasing their adaptive capacity, by entrenching them in strong social networks and organisations (Colting-Pulumbarit et al. 2018). Clean and/or resilient agricultural practices are thus given a positive (1) score for indirect A&amp;R.</v>
          </cell>
          <cell r="M251">
            <v>0</v>
          </cell>
          <cell r="N251">
            <v>1</v>
          </cell>
          <cell r="O251">
            <v>0</v>
          </cell>
          <cell r="P251">
            <v>0</v>
          </cell>
          <cell r="Q251" t="e">
            <v>#N/A</v>
          </cell>
          <cell r="R251" t="e">
            <v>#N/A</v>
          </cell>
          <cell r="S251" t="e">
            <v>#N/A</v>
          </cell>
          <cell r="T251" t="e">
            <v>#N/A</v>
          </cell>
          <cell r="U251" t="e">
            <v>#N/A</v>
          </cell>
          <cell r="V251" t="e">
            <v>#N/A</v>
          </cell>
          <cell r="W251" t="e">
            <v>#N/A</v>
          </cell>
        </row>
        <row r="252">
          <cell r="E252" t="str">
            <v>ω4</v>
          </cell>
          <cell r="F252" t="str">
            <v>Agriculture, forestry and fisheries</v>
          </cell>
          <cell r="G252" t="str">
            <v>Investment in agriculture (climate conditions - unclassified/mixed)</v>
          </cell>
          <cell r="H252" t="str">
            <v>Consumer Staples</v>
          </cell>
          <cell r="I252">
            <v>0</v>
          </cell>
          <cell r="K252">
            <v>1</v>
          </cell>
          <cell r="M252">
            <v>1</v>
          </cell>
          <cell r="N252">
            <v>1</v>
          </cell>
          <cell r="O252">
            <v>0</v>
          </cell>
          <cell r="P252">
            <v>1</v>
          </cell>
          <cell r="Q252" t="e">
            <v>#N/A</v>
          </cell>
          <cell r="R252" t="e">
            <v>#N/A</v>
          </cell>
          <cell r="S252" t="e">
            <v>#N/A</v>
          </cell>
          <cell r="T252" t="e">
            <v>#N/A</v>
          </cell>
          <cell r="U252" t="e">
            <v>#N/A</v>
          </cell>
          <cell r="V252" t="e">
            <v>#N/A</v>
          </cell>
          <cell r="W252" t="e">
            <v>#N/A</v>
          </cell>
        </row>
        <row r="253">
          <cell r="E253" t="str">
            <v>ω5</v>
          </cell>
          <cell r="F253" t="str">
            <v>Agriculture, forestry and fisheries</v>
          </cell>
          <cell r="G253" t="str">
            <v>General fisheries investment</v>
          </cell>
          <cell r="H253" t="str">
            <v>Consumer Staples</v>
          </cell>
          <cell r="I253">
            <v>0</v>
          </cell>
          <cell r="J253" t="str">
            <v>These policies do not explicitly target efforts to adapt to current or expected climate effects, therefore they are scored as neutral (0) for direct climate change adaptation and resilience.</v>
          </cell>
          <cell r="K253">
            <v>0</v>
          </cell>
          <cell r="L253" t="str">
            <v>Unless there are substantial investments in adaptation and resilience, climate change is expected to have adverse impacts on the fisheries and aquaculture sector, including destruction of assets and infrastructure, displacement and migration (to less risky areas or to follow fish populations), losses along the production and distribution chains, and resultant detrimental livelihood impacts, all of which decreases the adaptive capacity of economies and communities dependent on fisheries (De Young et al., 2012). Policies targeted towards improving the resilience of the fishery sector to climate change are allocated separately; this sub-archetype therefore captures business-as-usual practices, which are vulnerable to adverse climate impacts, thus resulting in a negative (-1) score for direct adaptation and resilience.</v>
          </cell>
          <cell r="M253">
            <v>1</v>
          </cell>
          <cell r="N253">
            <v>1</v>
          </cell>
          <cell r="O253">
            <v>-1</v>
          </cell>
          <cell r="P253">
            <v>0</v>
          </cell>
          <cell r="Q253">
            <v>-1</v>
          </cell>
          <cell r="R253">
            <v>0</v>
          </cell>
          <cell r="S253">
            <v>-1</v>
          </cell>
          <cell r="T253">
            <v>0</v>
          </cell>
          <cell r="U253">
            <v>0</v>
          </cell>
          <cell r="V253">
            <v>0</v>
          </cell>
          <cell r="W253" t="str">
            <v>Consumer (including agriculture and tourism)</v>
          </cell>
        </row>
        <row r="254">
          <cell r="E254" t="str">
            <v>ω6</v>
          </cell>
          <cell r="F254" t="str">
            <v>Agriculture, forestry and fisheries</v>
          </cell>
          <cell r="G254" t="str">
            <v>Investment in fishing (climate conditions - mitigation)</v>
          </cell>
          <cell r="H254" t="str">
            <v>Consumer Staples</v>
          </cell>
          <cell r="I254">
            <v>0</v>
          </cell>
          <cell r="J254" t="str">
            <v>These policies do not explicitly target efforts to adapt to current or expected climate effects, therefore they are scored as neutral (0) for direct climate change adaptation and resilience.</v>
          </cell>
          <cell r="K254">
            <v>0</v>
          </cell>
          <cell r="M254" t="e">
            <v>#N/A</v>
          </cell>
          <cell r="N254">
            <v>1</v>
          </cell>
          <cell r="O254">
            <v>-1</v>
          </cell>
          <cell r="P254">
            <v>1</v>
          </cell>
          <cell r="Q254">
            <v>1</v>
          </cell>
          <cell r="R254">
            <v>1</v>
          </cell>
          <cell r="S254">
            <v>1</v>
          </cell>
          <cell r="T254">
            <v>0</v>
          </cell>
          <cell r="U254">
            <v>0</v>
          </cell>
          <cell r="V254">
            <v>0</v>
          </cell>
          <cell r="W254" t="str">
            <v>Consumer (including agriculture and tourism)</v>
          </cell>
        </row>
        <row r="255">
          <cell r="E255" t="str">
            <v>ω7</v>
          </cell>
          <cell r="F255" t="str">
            <v>Agriculture, forestry and fisheries</v>
          </cell>
          <cell r="G255" t="str">
            <v>Investment in fishing (climate conditions - A&amp;R)</v>
          </cell>
          <cell r="H255" t="str">
            <v>Consumer Staples</v>
          </cell>
          <cell r="I255">
            <v>1</v>
          </cell>
          <cell r="J255" t="str">
            <v>Enhancing the resilience and adaptive capacity of the fisheries and aquaculture industry requires increasing the biodiversity of fish stocks, reducing overfishing and other strains on fish populations, as well as embracing adaptive management strategies (De Young et al., 2012). Clean and/or resilient fishery and aquaculture practices that promote these objectives include responsible and sustainable management of wild fisheries and aquaculture facilities, the replacement of conventional harvesting infrastructure (such as dredging, bottom-trawling, and beam-trawling equipment) with more sustainable alternatives (such as passive fisheries, trap fisheries, and gillnets), introduction of polyculture methods, rehabilitation of degraded habitats, and better integration of aquaculture with natural habitats (for example, mangrove habitats) (Primavera, 2006; Seas at Risk, 2008). Policies that support clean and/or resilient fisheries thus have a positive, direct impact (1) on adaptation and resilience.</v>
          </cell>
          <cell r="K255">
            <v>1</v>
          </cell>
          <cell r="L255" t="str">
            <v>Clean and/or resilient fishery and aquaculture practices include the responsible and sustainable management of fish populations, the use of sustainable harvesting equipment (such as passive fisheries, trap fisheries, and gillnets, in lieu of dredging, bottom-trawling, and beam-trawling equipment), the restoration of degraded habitats, introduction of polyculture methods, rehabilitation of degraded habitats, and better integration of aquaculture with natural habitats (Primavera, 2006; Seas at Risk, 2008). These practices preserve fishery livelihoods by ensuring the resilience of fish populations. Additional, more indirect, resilience measures include the promotion of integrated and collective monitoring and information systems, embracing collaboration, as well as implementing community-based adaptation measures, all of which also indirectly enhance the resilience of the sector (Primavera, 2006). These clean and/or resilient fishery policies are expected to have a positive (1) effect on indirect climate change adaptation and resilience.</v>
          </cell>
          <cell r="M255" t="e">
            <v>#N/A</v>
          </cell>
          <cell r="N255">
            <v>1</v>
          </cell>
          <cell r="O255">
            <v>0</v>
          </cell>
          <cell r="P255">
            <v>0</v>
          </cell>
          <cell r="Q255" t="e">
            <v>#N/A</v>
          </cell>
          <cell r="R255" t="e">
            <v>#N/A</v>
          </cell>
          <cell r="S255" t="e">
            <v>#N/A</v>
          </cell>
          <cell r="T255" t="e">
            <v>#N/A</v>
          </cell>
          <cell r="U255" t="e">
            <v>#N/A</v>
          </cell>
          <cell r="V255" t="e">
            <v>#N/A</v>
          </cell>
          <cell r="W255" t="e">
            <v>#N/A</v>
          </cell>
        </row>
        <row r="256">
          <cell r="E256" t="str">
            <v>ω8</v>
          </cell>
          <cell r="F256" t="str">
            <v>Agriculture, forestry and fisheries</v>
          </cell>
          <cell r="G256" t="str">
            <v>Investment in fishing (climate conditions - unclassified/mixed)</v>
          </cell>
          <cell r="H256" t="str">
            <v>Consumer Staples</v>
          </cell>
          <cell r="I256">
            <v>0</v>
          </cell>
          <cell r="K256">
            <v>1</v>
          </cell>
          <cell r="M256" t="e">
            <v>#N/A</v>
          </cell>
          <cell r="N256">
            <v>1</v>
          </cell>
          <cell r="O256">
            <v>0</v>
          </cell>
          <cell r="P256">
            <v>1</v>
          </cell>
          <cell r="Q256" t="e">
            <v>#N/A</v>
          </cell>
          <cell r="R256" t="e">
            <v>#N/A</v>
          </cell>
          <cell r="S256" t="e">
            <v>#N/A</v>
          </cell>
          <cell r="T256" t="e">
            <v>#N/A</v>
          </cell>
          <cell r="U256" t="e">
            <v>#N/A</v>
          </cell>
          <cell r="V256" t="e">
            <v>#N/A</v>
          </cell>
          <cell r="W256" t="e">
            <v>#N/A</v>
          </cell>
        </row>
        <row r="257">
          <cell r="E257" t="str">
            <v>ω9</v>
          </cell>
          <cell r="F257" t="str">
            <v>Agriculture, forestry and fisheries</v>
          </cell>
          <cell r="G257" t="str">
            <v>General forestry investment</v>
          </cell>
          <cell r="H257" t="str">
            <v>Consumer Staples</v>
          </cell>
          <cell r="I257">
            <v>0</v>
          </cell>
          <cell r="J257" t="str">
            <v>These policies do not explicitly target efforts to adapt to current or expected climate effects, therefore they are scored as neutral (0) for direct climate change adaptation and resilience.</v>
          </cell>
          <cell r="K257">
            <v>0</v>
          </cell>
          <cell r="M257" t="e">
            <v>#N/A</v>
          </cell>
          <cell r="N257">
            <v>1</v>
          </cell>
          <cell r="O257">
            <v>-1</v>
          </cell>
          <cell r="P257">
            <v>0</v>
          </cell>
          <cell r="Q257" t="e">
            <v>#N/A</v>
          </cell>
          <cell r="R257" t="e">
            <v>#N/A</v>
          </cell>
          <cell r="S257" t="e">
            <v>#N/A</v>
          </cell>
          <cell r="T257" t="e">
            <v>#N/A</v>
          </cell>
          <cell r="U257" t="e">
            <v>#N/A</v>
          </cell>
          <cell r="V257" t="e">
            <v>#N/A</v>
          </cell>
          <cell r="W257" t="e">
            <v>#N/A</v>
          </cell>
        </row>
        <row r="258">
          <cell r="E258" t="str">
            <v>ω10</v>
          </cell>
          <cell r="F258" t="str">
            <v>Agriculture, forestry and fisheries</v>
          </cell>
          <cell r="G258" t="str">
            <v>Investment in forestry (climate conditions - mitigation)</v>
          </cell>
          <cell r="H258" t="str">
            <v>Consumer Staples</v>
          </cell>
          <cell r="I258">
            <v>0</v>
          </cell>
          <cell r="J258" t="str">
            <v>These policies do not explicitly target efforts to adapt to current or expected climate effects, therefore they are scored as neutral (0) for direct climate change adaptation and resilience.</v>
          </cell>
          <cell r="K258">
            <v>0</v>
          </cell>
          <cell r="M258" t="e">
            <v>#N/A</v>
          </cell>
          <cell r="N258">
            <v>1</v>
          </cell>
          <cell r="O258">
            <v>1</v>
          </cell>
          <cell r="P258">
            <v>2</v>
          </cell>
          <cell r="Q258" t="e">
            <v>#N/A</v>
          </cell>
          <cell r="R258" t="e">
            <v>#N/A</v>
          </cell>
          <cell r="S258" t="e">
            <v>#N/A</v>
          </cell>
          <cell r="T258" t="e">
            <v>#N/A</v>
          </cell>
          <cell r="U258" t="e">
            <v>#N/A</v>
          </cell>
          <cell r="V258" t="e">
            <v>#N/A</v>
          </cell>
          <cell r="W258" t="e">
            <v>#N/A</v>
          </cell>
        </row>
        <row r="259">
          <cell r="E259" t="str">
            <v>ω11</v>
          </cell>
          <cell r="F259" t="str">
            <v>Agriculture, forestry and fisheries</v>
          </cell>
          <cell r="G259" t="str">
            <v>Investment in forestry (climate conditions - A&amp;R)</v>
          </cell>
          <cell r="H259" t="str">
            <v>Consumer Staples</v>
          </cell>
          <cell r="I259">
            <v>1</v>
          </cell>
          <cell r="K259">
            <v>1</v>
          </cell>
          <cell r="M259" t="e">
            <v>#N/A</v>
          </cell>
          <cell r="N259">
            <v>1</v>
          </cell>
          <cell r="O259">
            <v>0</v>
          </cell>
          <cell r="P259">
            <v>1</v>
          </cell>
          <cell r="Q259" t="e">
            <v>#N/A</v>
          </cell>
          <cell r="R259" t="e">
            <v>#N/A</v>
          </cell>
          <cell r="S259" t="e">
            <v>#N/A</v>
          </cell>
          <cell r="T259" t="e">
            <v>#N/A</v>
          </cell>
          <cell r="U259" t="e">
            <v>#N/A</v>
          </cell>
          <cell r="V259" t="e">
            <v>#N/A</v>
          </cell>
          <cell r="W259" t="e">
            <v>#N/A</v>
          </cell>
        </row>
        <row r="260">
          <cell r="E260" t="str">
            <v>ω12</v>
          </cell>
          <cell r="F260" t="str">
            <v>Agriculture, forestry and fisheries</v>
          </cell>
          <cell r="G260" t="str">
            <v>Investment in forestry (climate conditions - unclassified/mixed)</v>
          </cell>
          <cell r="H260" t="str">
            <v>Consumer Staples</v>
          </cell>
          <cell r="I260">
            <v>0</v>
          </cell>
          <cell r="K260">
            <v>0</v>
          </cell>
          <cell r="M260" t="e">
            <v>#N/A</v>
          </cell>
          <cell r="N260">
            <v>1</v>
          </cell>
          <cell r="O260">
            <v>0</v>
          </cell>
          <cell r="P260">
            <v>1</v>
          </cell>
          <cell r="Q260" t="e">
            <v>#N/A</v>
          </cell>
          <cell r="R260" t="e">
            <v>#N/A</v>
          </cell>
          <cell r="S260" t="e">
            <v>#N/A</v>
          </cell>
          <cell r="T260" t="e">
            <v>#N/A</v>
          </cell>
          <cell r="U260" t="e">
            <v>#N/A</v>
          </cell>
          <cell r="V260" t="e">
            <v>#N/A</v>
          </cell>
          <cell r="W260" t="e">
            <v>#N/A</v>
          </cell>
        </row>
        <row r="261">
          <cell r="E261" t="str">
            <v>ω13</v>
          </cell>
          <cell r="F261" t="str">
            <v>Agriculture, forestry and fisheries</v>
          </cell>
          <cell r="G261" t="str">
            <v>General investment in sustainable land management</v>
          </cell>
          <cell r="H261" t="str">
            <v>Consumer Staples</v>
          </cell>
          <cell r="I261">
            <v>1</v>
          </cell>
          <cell r="J261" t="str">
            <v>While sustainable land management has many overlaps with agricultural production, non-agricultural examples include planting vegetation in desert or dryland areas for carbon sequestration in vegetation and soil (Bai et al., 2021; Yang et al., 2014). Sustainable land management increases the resilience of ecological systems to climate change, for example by enhancing soil health and moisture retention and by increasing biodiversity (Branca et al., 2013; Cowie et al., 2011). These policies are therefore expected to result in a positive (1) impact on direct climate change adaptation and resilience.</v>
          </cell>
          <cell r="K261">
            <v>1</v>
          </cell>
          <cell r="L261" t="str">
            <v>While sustainable land management has many overlaps with agricultural production, non-agricultural examples include planting vegetation in desert or dryland areas for carbon sequestration in vegetation and soil (Bai et al., 2021; Yang et al., 2014). Sustainable land management increases the resilience of ecological systems to climate change, for example by enhancing soil health and moisture retention and by increasing biodiversity (Branca et al., 2013; Cowie et al., 2011). The enhanced ecological resilience of sustainably managed land has positive outcomes for neighbouring communities, including more resilient livelihoods and food security (Branca et al., 2013; Cowie et al., 2011). These policies are therefore expected to result in a positive (1) impact on indirect climate change adaptation and resilience.</v>
          </cell>
          <cell r="M261" t="e">
            <v>#N/A</v>
          </cell>
          <cell r="N261">
            <v>1</v>
          </cell>
          <cell r="O261">
            <v>0</v>
          </cell>
          <cell r="P261">
            <v>1</v>
          </cell>
          <cell r="Q261">
            <v>0.8</v>
          </cell>
          <cell r="R261">
            <v>0</v>
          </cell>
          <cell r="S261">
            <v>1</v>
          </cell>
          <cell r="T261">
            <v>0</v>
          </cell>
          <cell r="U261">
            <v>0</v>
          </cell>
          <cell r="V261">
            <v>0</v>
          </cell>
          <cell r="W261" t="str">
            <v>Materials (including forestry and nature)</v>
          </cell>
        </row>
        <row r="262">
          <cell r="E262" t="str">
            <v>ωIndiscriminate</v>
          </cell>
          <cell r="F262" t="str">
            <v>Agriculture, forestry and fisheries</v>
          </cell>
          <cell r="G262" t="str">
            <v>Indiscriminate</v>
          </cell>
          <cell r="H262" t="str">
            <v>Consumer Staples</v>
          </cell>
          <cell r="I262">
            <v>0</v>
          </cell>
          <cell r="J262" t="str">
            <v>These policies do not explicitly target efforts to adapt to current or expected climate effects, therefore they are scored as neutral (0) for direct climate change adaptation and resilience.</v>
          </cell>
          <cell r="K262">
            <v>0</v>
          </cell>
          <cell r="L262" t="str">
            <v>Unless there are substantial investments in adaptation and resilience, climate change is expected to have adverse impacts on the agriculture and fisheries sectors, including destruction of assets, disruption to trade, price instability, and loss of livelihoods, with the negative impacts disproportionately borne by smallholder food producers in lower- and middle- income countries (Dury et al., 2019). Policies targeted towards improving the resilience of the agriculture and fisheries sectors to climate change are allocated separately; this sub-archetype therefore captures business-as-usual agricultural and fisheries practices, which are vulnerable to adverse climate impacts, thus resulting in a negative (-1) score for indirect adaptation and resilience.</v>
          </cell>
          <cell r="M262">
            <v>0</v>
          </cell>
          <cell r="N262">
            <v>1</v>
          </cell>
          <cell r="O262">
            <v>0</v>
          </cell>
          <cell r="P262">
            <v>0</v>
          </cell>
          <cell r="Q262">
            <v>0</v>
          </cell>
          <cell r="R262">
            <v>0</v>
          </cell>
          <cell r="S262">
            <v>-1</v>
          </cell>
          <cell r="T262">
            <v>0</v>
          </cell>
          <cell r="U262">
            <v>0</v>
          </cell>
          <cell r="V262">
            <v>0</v>
          </cell>
          <cell r="W262" t="str">
            <v>Consumer (including agriculture and tourism)</v>
          </cell>
        </row>
        <row r="263">
          <cell r="E263" t="str">
            <v>𝜋1</v>
          </cell>
          <cell r="F263" t="str">
            <v>Other large-scale infrastructure investments</v>
          </cell>
          <cell r="G263" t="str">
            <v>Large-scale urban infrastructure (no climate conditions)</v>
          </cell>
          <cell r="H263" t="str">
            <v>Industrials</v>
          </cell>
          <cell r="I263">
            <v>0</v>
          </cell>
          <cell r="J263" t="str">
            <v>These policies do not explicitly target efforts to adapt to current or expected climate effects, therefore they are scored as neutral (0) for direct climate change adaptation and resilience.</v>
          </cell>
          <cell r="K263">
            <v>-1</v>
          </cell>
          <cell r="L263" t="str">
            <v>Climate change is expected to have adverse impacts on urban areas, in particular due to an increase in the incidence and intensity of extreme weather events, heavy precipitation, hotter temperatures, flooding, landslides, and - in coastal areas - sea-level rise and storm surges (IBRD &amp; World Bank, 2011; Revi, A. et al., 2014). These climate impacts are expected to result in adverse human health and mortality outcomes, particularly from natural disasters and extreme heat, as well as placing additional strain on water resources, and disrupting economic activity (IBRD &amp; World Bank, 2011). This archetype encompasses investment into large-scale urban infrastructure, without explicit reference to adaptation and resilience, which may promote lock in of non-resilient infrastructure. These policies are therefore expected to have a negative (-1) impact on indirect climate change adaptation and resilience.</v>
          </cell>
          <cell r="M263">
            <v>0</v>
          </cell>
          <cell r="N263">
            <v>1</v>
          </cell>
          <cell r="O263">
            <v>-2</v>
          </cell>
          <cell r="P263">
            <v>0</v>
          </cell>
          <cell r="Q263">
            <v>-0.4</v>
          </cell>
          <cell r="R263">
            <v>-1</v>
          </cell>
          <cell r="S263">
            <v>-1</v>
          </cell>
          <cell r="T263">
            <v>0</v>
          </cell>
          <cell r="U263">
            <v>0</v>
          </cell>
          <cell r="V263">
            <v>0</v>
          </cell>
          <cell r="W263" t="str">
            <v>Industrials - other</v>
          </cell>
        </row>
        <row r="264">
          <cell r="E264" t="str">
            <v>𝜋2</v>
          </cell>
          <cell r="F264" t="str">
            <v>Other large-scale infrastructure investments</v>
          </cell>
          <cell r="G264" t="str">
            <v>Large-scale urban infrastructure (climate conditions - mitigation)</v>
          </cell>
          <cell r="I264">
            <v>0</v>
          </cell>
          <cell r="J264" t="str">
            <v>These policies do not explicitly target efforts to adapt to current or expected climate effects, therefore they are scored as neutral (0) for direct climate change adaptation and resilience.</v>
          </cell>
          <cell r="K264">
            <v>0</v>
          </cell>
          <cell r="M264">
            <v>1</v>
          </cell>
          <cell r="N264">
            <v>1</v>
          </cell>
          <cell r="O264">
            <v>-2</v>
          </cell>
          <cell r="P264">
            <v>1</v>
          </cell>
          <cell r="Q264" t="e">
            <v>#N/A</v>
          </cell>
          <cell r="R264" t="e">
            <v>#N/A</v>
          </cell>
          <cell r="S264" t="e">
            <v>#N/A</v>
          </cell>
          <cell r="T264" t="e">
            <v>#N/A</v>
          </cell>
          <cell r="U264" t="e">
            <v>#N/A</v>
          </cell>
          <cell r="V264" t="e">
            <v>#N/A</v>
          </cell>
          <cell r="W264" t="e">
            <v>#N/A</v>
          </cell>
        </row>
        <row r="265">
          <cell r="E265" t="str">
            <v>𝜋3</v>
          </cell>
          <cell r="F265" t="str">
            <v>Other large-scale infrastructure investments</v>
          </cell>
          <cell r="G265" t="str">
            <v>Large-scale urban infrastructure (climate conditions - A&amp;R)</v>
          </cell>
          <cell r="H265" t="str">
            <v>Industrials</v>
          </cell>
          <cell r="I265">
            <v>1</v>
          </cell>
          <cell r="J265" t="str">
            <v>Climate change is expected to have adverse impacts on urban areas, in particular due to an increase in the incidence and intensity of extreme weather events, heavy precipitation, hotter temperatures, flooding, landslides, and - in coastal areas - sea-level rise and storm surges (IBRD &amp; World Bank, 2011; Revi et al., 2014). These climate impacts are expected to cause damage and loss to physical assets and infrastructure, increase the incidence of heat-related illness and mortality, place additional strain on water resources, and disrupt economic activity, amongst other outcomes (Helmrich &amp; Chester, 2022; IBRD &amp; World Bank, 2011). Large-scale infrastructure projects to enhance the resilience of cities to climate change may include new construction, such as building seawalls or levees, or improving the resilience of existing infrastructure, such as increasing capacity for storm and surface water drainage systems (Kirshen et al., 2015; Revi, A. et al., 2014). These policies are expected to have a direct, positive (1) impact on adaptation and resilience of urban areas.</v>
          </cell>
          <cell r="K265">
            <v>1</v>
          </cell>
          <cell r="L265" t="str">
            <v>Infrastructure investments, such as seawalls and levees, are critical for increasing the resilience and adaptive capacity of individuals, communities and economic systems to climate and weather related events (Herrero, A.C. et al., 2018; Mimura et al., 2014). Moreover, investments in large-scale infrastructure for climate resilience can bolster the economic performance of cities by increasing their competitiveness and attractiveness for investors and the private sector, thus enhancing their socioeconomic resilience (IBRD &amp; World Bank, 2011). These policies are therefore expected to have an indirect, positive (1) impact on climate change adaptation and resilience.</v>
          </cell>
          <cell r="M265">
            <v>0</v>
          </cell>
          <cell r="N265">
            <v>1</v>
          </cell>
          <cell r="O265">
            <v>-2</v>
          </cell>
          <cell r="P265">
            <v>0</v>
          </cell>
          <cell r="Q265">
            <v>-0.4</v>
          </cell>
          <cell r="R265">
            <v>-1</v>
          </cell>
          <cell r="S265">
            <v>0</v>
          </cell>
          <cell r="T265">
            <v>0</v>
          </cell>
          <cell r="U265">
            <v>0</v>
          </cell>
          <cell r="V265">
            <v>0</v>
          </cell>
          <cell r="W265" t="str">
            <v>Industrials - other</v>
          </cell>
        </row>
        <row r="266">
          <cell r="E266" t="str">
            <v>𝜋4</v>
          </cell>
          <cell r="F266" t="str">
            <v>Other large-scale infrastructure investments</v>
          </cell>
          <cell r="G266" t="str">
            <v>Large-scale urban infrastructure (climate conditions - unclassified/mixed)</v>
          </cell>
          <cell r="I266">
            <v>0</v>
          </cell>
          <cell r="K266">
            <v>1</v>
          </cell>
          <cell r="M266">
            <v>1</v>
          </cell>
          <cell r="N266">
            <v>1</v>
          </cell>
          <cell r="O266">
            <v>-2</v>
          </cell>
          <cell r="P266">
            <v>1</v>
          </cell>
          <cell r="Q266" t="e">
            <v>#N/A</v>
          </cell>
          <cell r="R266" t="e">
            <v>#N/A</v>
          </cell>
          <cell r="S266" t="e">
            <v>#N/A</v>
          </cell>
          <cell r="T266" t="e">
            <v>#N/A</v>
          </cell>
          <cell r="U266" t="e">
            <v>#N/A</v>
          </cell>
          <cell r="V266" t="e">
            <v>#N/A</v>
          </cell>
          <cell r="W266" t="e">
            <v>#N/A</v>
          </cell>
        </row>
        <row r="267">
          <cell r="E267" t="str">
            <v>𝜋5</v>
          </cell>
          <cell r="F267" t="str">
            <v>Other large-scale infrastructure investments</v>
          </cell>
          <cell r="G267" t="str">
            <v>Large-scale regional infrastructure (no climate conditions)</v>
          </cell>
          <cell r="H267" t="str">
            <v>Industrials</v>
          </cell>
          <cell r="I267">
            <v>0</v>
          </cell>
          <cell r="J267" t="str">
            <v>These policies do not explicitly target efforts to adapt to current or expected climate effects, therefore they are scored as neutral (0) for direct climate change adaptation and resilience.</v>
          </cell>
          <cell r="K267">
            <v>-1</v>
          </cell>
          <cell r="L267" t="str">
            <v>Climate change is expected to have adverse impacts on regional communities and economies, in particular due to increased incidence and intensity of extreme weather events, flooding, extreme temperatures, and - in coastal areas - sea level rise and storm surges (Dasgupta, P. et al., 2014). These impacts will be felt particularly through stresses on water resources, food supply, and agriculture, as well as through damage to physical assets and infrastructure (Dasgupta, P. et al., 2014). This archetype encompasses investment into large-scale urban infrastructure, without explicit reference to adaptation and resilience, which may promote lock in of non-resilient infrastructure. These policies are therefore expected to have a negative (-1) impact on indirect climate change adaptation and resilience.</v>
          </cell>
          <cell r="M267">
            <v>0</v>
          </cell>
          <cell r="N267">
            <v>1</v>
          </cell>
          <cell r="O267">
            <v>-2</v>
          </cell>
          <cell r="P267">
            <v>0</v>
          </cell>
          <cell r="Q267">
            <v>-0.4</v>
          </cell>
          <cell r="R267">
            <v>-1</v>
          </cell>
          <cell r="S267">
            <v>-1</v>
          </cell>
          <cell r="T267">
            <v>0</v>
          </cell>
          <cell r="U267">
            <v>0</v>
          </cell>
          <cell r="V267">
            <v>0</v>
          </cell>
          <cell r="W267" t="str">
            <v>Industrials - other</v>
          </cell>
        </row>
        <row r="268">
          <cell r="E268" t="str">
            <v>𝜋6</v>
          </cell>
          <cell r="F268" t="str">
            <v>Other large-scale infrastructure investments</v>
          </cell>
          <cell r="G268" t="str">
            <v>Large-scale regional infrastructure (climate conditions - mitigation)</v>
          </cell>
          <cell r="I268">
            <v>0</v>
          </cell>
          <cell r="J268" t="str">
            <v>These policies do not explicitly target efforts to adapt to current or expected climate effects, therefore they are scored as neutral (0) for direct climate change adaptation and resilience.</v>
          </cell>
          <cell r="K268">
            <v>0</v>
          </cell>
          <cell r="M268" t="e">
            <v>#N/A</v>
          </cell>
          <cell r="N268">
            <v>1</v>
          </cell>
          <cell r="O268">
            <v>-2</v>
          </cell>
          <cell r="P268">
            <v>1</v>
          </cell>
          <cell r="Q268" t="e">
            <v>#N/A</v>
          </cell>
          <cell r="R268" t="e">
            <v>#N/A</v>
          </cell>
          <cell r="S268" t="e">
            <v>#N/A</v>
          </cell>
          <cell r="T268" t="e">
            <v>#N/A</v>
          </cell>
          <cell r="U268" t="e">
            <v>#N/A</v>
          </cell>
          <cell r="V268" t="e">
            <v>#N/A</v>
          </cell>
          <cell r="W268" t="e">
            <v>#N/A</v>
          </cell>
        </row>
        <row r="269">
          <cell r="E269" t="str">
            <v>𝜋7</v>
          </cell>
          <cell r="F269" t="str">
            <v>Other large-scale infrastructure investments</v>
          </cell>
          <cell r="G269" t="str">
            <v>Large-scale regional infrastructure (climate conditions - A&amp;R)</v>
          </cell>
          <cell r="H269" t="str">
            <v>Industrials</v>
          </cell>
          <cell r="I269">
            <v>1</v>
          </cell>
          <cell r="J269" t="str">
            <v>Climate change is expected to have adverse impacts on regional communities and economies, in particular due to increased incidence and intensity of extreme weather events, flooding, extreme temperatures, and - in coastal areas - sea level rise and storm surges (Dasgupta, P. et al., 2014). These impacts will be felt particularly through stresses on water resources, food supply, and agriculture, as well as through damage to physical assets and infrastructure (Dasgupta, P. et al., 2014). Large-scale infrastructure projects to enhance the resilience of regional areas to climate change may include constructing resilient energy, agricultural and transport infrastructure, building drainage and flood management infrastructure, such as dams, levees, and canals, as well as the implementation of embankments and other protective engineering structures (Chirisa &amp; Nel, 2022; Mimura et al., 2014). These policies are expected to have a direct, positive (1) impact on adaptation and resilience of regional areas.</v>
          </cell>
          <cell r="K269">
            <v>1</v>
          </cell>
          <cell r="L269" t="str">
            <v>Climate change is expected to have adverse impacts on regional communities and economies, in particular due to increased incidence and intensity of extreme weather events, flooding, extreme temperatures, and - in coastal areas - sea level rise and storm surges (Dasgupta, P. et al., 2014). Resilient regional infrastructure investments, such as building resilient energy, agricultural and transport infrastructure and constructing seawalls and levees, are critical for increasing the resilience and adaptive capacity of individuals, communities and economic systems to climate and weather related events, particularly in rural areas that have historically received less infrastructural investment than urban centres (Chirisa &amp; Nel, 2022; Dasgupta, P. et al., 2014; Herrero, A.C. et al., 2018; Mimura et al., 2014). These policies are therefore expected to have an indirect, positive (1) impact on climate change adaptation and resilience.</v>
          </cell>
          <cell r="M269" t="e">
            <v>#N/A</v>
          </cell>
          <cell r="N269">
            <v>1</v>
          </cell>
          <cell r="O269">
            <v>-2</v>
          </cell>
          <cell r="P269">
            <v>0</v>
          </cell>
          <cell r="Q269">
            <v>-0.4</v>
          </cell>
          <cell r="R269">
            <v>-1</v>
          </cell>
          <cell r="S269">
            <v>-1</v>
          </cell>
          <cell r="T269">
            <v>0</v>
          </cell>
          <cell r="U269">
            <v>0</v>
          </cell>
          <cell r="V269">
            <v>0</v>
          </cell>
          <cell r="W269" t="str">
            <v>Industrials - other</v>
          </cell>
        </row>
        <row r="270">
          <cell r="E270" t="str">
            <v>𝜋8</v>
          </cell>
          <cell r="F270" t="str">
            <v>Other large-scale infrastructure investments</v>
          </cell>
          <cell r="G270" t="str">
            <v>Large-scale regional infrastructure (climate conditions - unclassified/mixed)</v>
          </cell>
          <cell r="I270">
            <v>0</v>
          </cell>
          <cell r="K270">
            <v>1</v>
          </cell>
          <cell r="M270" t="e">
            <v>#N/A</v>
          </cell>
          <cell r="N270">
            <v>1</v>
          </cell>
          <cell r="O270">
            <v>-2</v>
          </cell>
          <cell r="P270">
            <v>1</v>
          </cell>
          <cell r="Q270" t="e">
            <v>#N/A</v>
          </cell>
          <cell r="R270" t="e">
            <v>#N/A</v>
          </cell>
          <cell r="S270" t="e">
            <v>#N/A</v>
          </cell>
          <cell r="T270" t="e">
            <v>#N/A</v>
          </cell>
          <cell r="U270" t="e">
            <v>#N/A</v>
          </cell>
          <cell r="V270" t="e">
            <v>#N/A</v>
          </cell>
          <cell r="W270" t="e">
            <v>#N/A</v>
          </cell>
        </row>
        <row r="271">
          <cell r="E271" t="str">
            <v>𝜋9</v>
          </cell>
          <cell r="F271" t="str">
            <v>Other large-scale infrastructure investments</v>
          </cell>
          <cell r="G271" t="str">
            <v>Large-scale space infrastructure</v>
          </cell>
          <cell r="H271" t="str">
            <v>Industrials</v>
          </cell>
          <cell r="I271">
            <v>0</v>
          </cell>
          <cell r="J271" t="str">
            <v>These policies do not explicitly target efforts to adapt to current or expected climate effects, therefore they are scored as neutral (0) for direct climate change adaptation and resilience.</v>
          </cell>
          <cell r="K271">
            <v>0</v>
          </cell>
          <cell r="L271" t="str">
            <v>There is little evidence to suggest that investment in large-scale space infrastructure will have any specific impacts for climate change adaptation and resilience. These policies are therefore expected to have a neutral (0) impact on indirect climate change adaptation and resilience.</v>
          </cell>
          <cell r="M271" t="e">
            <v>#N/A</v>
          </cell>
          <cell r="N271">
            <v>1</v>
          </cell>
          <cell r="O271">
            <v>-2</v>
          </cell>
          <cell r="P271">
            <v>-1</v>
          </cell>
          <cell r="Q271">
            <v>-1.2000000000000002</v>
          </cell>
          <cell r="R271">
            <v>-1</v>
          </cell>
          <cell r="S271">
            <v>-1</v>
          </cell>
          <cell r="T271">
            <v>0</v>
          </cell>
          <cell r="U271">
            <v>0</v>
          </cell>
          <cell r="V271">
            <v>0</v>
          </cell>
          <cell r="W271" t="str">
            <v>Industrials - other</v>
          </cell>
        </row>
        <row r="272">
          <cell r="E272" t="str">
            <v>𝜋Indiscriminate</v>
          </cell>
          <cell r="F272" t="str">
            <v>Other large-scale infrastructure investments</v>
          </cell>
          <cell r="G272" t="str">
            <v>Indiscriminate</v>
          </cell>
          <cell r="H272" t="str">
            <v>Industrials</v>
          </cell>
          <cell r="I272">
            <v>0</v>
          </cell>
          <cell r="J272" t="str">
            <v>These policies do not explicitly target efforts to adapt to current or expected climate effects, therefore they are scored as neutral (0) for direct climate change adaptation and resilience.</v>
          </cell>
          <cell r="K272">
            <v>-1</v>
          </cell>
          <cell r="L272" t="str">
            <v>Climate change is expected to have adverse impacts on infrastructure generally, including large-scale infrastructure (IPCC, 2022; OECD, 2013, 2018). Indiscriminate investment in large-scale infrastructure, without regard to climate adaptation and resilience, may promote lock-in of non-resilient infrastructure. These policies are therefore expected to have a negative (-1) impact on indirect climate change adaptation and resilience.</v>
          </cell>
          <cell r="M272">
            <v>0</v>
          </cell>
          <cell r="N272">
            <v>1</v>
          </cell>
          <cell r="O272">
            <v>-2</v>
          </cell>
          <cell r="P272">
            <v>0</v>
          </cell>
          <cell r="Q272">
            <v>-0.4</v>
          </cell>
          <cell r="R272">
            <v>-1</v>
          </cell>
          <cell r="S272">
            <v>-1</v>
          </cell>
          <cell r="T272">
            <v>0</v>
          </cell>
          <cell r="U272">
            <v>0</v>
          </cell>
          <cell r="V272">
            <v>0</v>
          </cell>
          <cell r="W272" t="str">
            <v>Other sector</v>
          </cell>
        </row>
        <row r="273">
          <cell r="E273" t="str">
            <v>𝜎1</v>
          </cell>
          <cell r="F273" t="str">
            <v>Armed forces investment</v>
          </cell>
          <cell r="G273" t="str">
            <v>Arsenal funding</v>
          </cell>
          <cell r="H273" t="str">
            <v>Military</v>
          </cell>
          <cell r="I273">
            <v>0</v>
          </cell>
          <cell r="J273" t="str">
            <v>These policies do not explicitly target efforts to adapt to current or expected climate effects, therefore they are scored as neutral (0) for direct climate change adaptation and resilience.</v>
          </cell>
          <cell r="K273">
            <v>0</v>
          </cell>
          <cell r="L273" t="str">
            <v>There is little evidence to suggest that armed forces investment will have any specific impacts for climate change adaptation and resilience. These policies are therefore expected to have a neutral (0) impact on indirect climate change adaptation and resilience.</v>
          </cell>
          <cell r="M273">
            <v>0</v>
          </cell>
          <cell r="N273">
            <v>1</v>
          </cell>
          <cell r="O273">
            <v>-2</v>
          </cell>
          <cell r="P273">
            <v>-2</v>
          </cell>
          <cell r="Q273">
            <v>-2</v>
          </cell>
          <cell r="R273">
            <v>-1</v>
          </cell>
          <cell r="S273">
            <v>-1</v>
          </cell>
          <cell r="T273">
            <v>-1</v>
          </cell>
          <cell r="U273">
            <v>0</v>
          </cell>
          <cell r="V273">
            <v>0</v>
          </cell>
          <cell r="W273" t="str">
            <v>Other sector</v>
          </cell>
        </row>
        <row r="274">
          <cell r="E274" t="str">
            <v>𝜎2</v>
          </cell>
          <cell r="F274" t="str">
            <v>Armed forces investment</v>
          </cell>
          <cell r="G274" t="str">
            <v>Administration funding</v>
          </cell>
          <cell r="H274" t="str">
            <v>Military</v>
          </cell>
          <cell r="I274">
            <v>0</v>
          </cell>
          <cell r="J274" t="str">
            <v>These policies do not explicitly target efforts to adapt to current or expected climate effects, therefore they are scored as neutral (0) for direct climate change adaptation and resilience.</v>
          </cell>
          <cell r="K274">
            <v>0</v>
          </cell>
          <cell r="L274" t="str">
            <v>There is little evidence to suggest that armed forces investment will have any specific impacts for climate change adaptation and resilience. These policies are therefore expected to have a neutral (0) impact on indirect climate change adaptation and resilience.</v>
          </cell>
          <cell r="M274">
            <v>0</v>
          </cell>
          <cell r="N274">
            <v>1</v>
          </cell>
          <cell r="O274">
            <v>-1</v>
          </cell>
          <cell r="P274">
            <v>-2</v>
          </cell>
          <cell r="Q274">
            <v>-1.8</v>
          </cell>
          <cell r="R274">
            <v>-1</v>
          </cell>
          <cell r="S274">
            <v>-1</v>
          </cell>
          <cell r="T274">
            <v>-1</v>
          </cell>
          <cell r="U274">
            <v>0</v>
          </cell>
          <cell r="V274">
            <v>0</v>
          </cell>
          <cell r="W274" t="str">
            <v>Other sector</v>
          </cell>
        </row>
        <row r="275">
          <cell r="E275" t="str">
            <v>𝜎Indiscriminate</v>
          </cell>
          <cell r="F275" t="str">
            <v>Armed forces investment</v>
          </cell>
          <cell r="G275" t="str">
            <v>Indiscriminate</v>
          </cell>
          <cell r="H275" t="str">
            <v>Military</v>
          </cell>
          <cell r="I275">
            <v>0</v>
          </cell>
          <cell r="J275" t="str">
            <v>These policies do not explicitly target efforts to adapt to current or expected climate effects, therefore they are scored as neutral (0) for direct climate change adaptation and resilience.</v>
          </cell>
          <cell r="K275">
            <v>0</v>
          </cell>
          <cell r="L275" t="str">
            <v>There is little evidence to suggest that armed forces investment will have any specific impacts for climate change adaptation and resilience. These policies are therefore expected to have a neutral (0) impact on indirect climate change adaptation and resilience.</v>
          </cell>
          <cell r="M275">
            <v>0</v>
          </cell>
          <cell r="N275">
            <v>1</v>
          </cell>
          <cell r="O275">
            <v>-2</v>
          </cell>
          <cell r="P275">
            <v>-2</v>
          </cell>
          <cell r="Q275">
            <v>-2</v>
          </cell>
          <cell r="R275">
            <v>-1</v>
          </cell>
          <cell r="S275">
            <v>-1</v>
          </cell>
          <cell r="T275">
            <v>-1</v>
          </cell>
          <cell r="U275">
            <v>0</v>
          </cell>
          <cell r="V275">
            <v>0</v>
          </cell>
          <cell r="W275" t="str">
            <v>Other sector</v>
          </cell>
        </row>
        <row r="276">
          <cell r="E276" t="str">
            <v>𝜏1</v>
          </cell>
          <cell r="F276" t="str">
            <v>Disaster preparedness</v>
          </cell>
          <cell r="G276" t="str">
            <v>Future epidemic reaction capabilities</v>
          </cell>
          <cell r="H276" t="str">
            <v>Core Government</v>
          </cell>
          <cell r="I276">
            <v>0</v>
          </cell>
          <cell r="J276" t="str">
            <v>These policies do not explicitly target efforts to adapt to current or expected climate effects, therefore they are scored as neutral (0) for direct climate change adaptation and resilience.</v>
          </cell>
          <cell r="K276">
            <v>1</v>
          </cell>
          <cell r="L276" t="str">
            <v>Climate change is expected to increase the emergence of zoonotic disease epidemics, with adverse impacts for human and animal health (IPCC, 2022). Investment in future epidemic reaction capabilities will enhance the ability of local, national, and global communities to be resilient in the face of future epidemics. These policies are therefore expected to positively (1) impact indirect climate change adaptation and resilience.</v>
          </cell>
          <cell r="M276">
            <v>0</v>
          </cell>
          <cell r="N276">
            <v>1</v>
          </cell>
          <cell r="O276">
            <v>-1</v>
          </cell>
          <cell r="P276">
            <v>0</v>
          </cell>
          <cell r="Q276">
            <v>-0.2</v>
          </cell>
          <cell r="R276">
            <v>0</v>
          </cell>
          <cell r="S276">
            <v>0</v>
          </cell>
          <cell r="T276">
            <v>1</v>
          </cell>
          <cell r="U276">
            <v>1</v>
          </cell>
          <cell r="V276">
            <v>1</v>
          </cell>
          <cell r="W276" t="str">
            <v>Untargeted</v>
          </cell>
        </row>
        <row r="277">
          <cell r="E277" t="str">
            <v>𝜏2</v>
          </cell>
          <cell r="F277" t="str">
            <v>Disaster preparedness</v>
          </cell>
          <cell r="G277" t="str">
            <v>Investment in risk assessment and early warning systems</v>
          </cell>
          <cell r="H277" t="str">
            <v>Core Government</v>
          </cell>
          <cell r="I277">
            <v>1</v>
          </cell>
          <cell r="J277" t="str">
            <v>Two crucial components of climate change disaster preparedness are risk assessments and early warning systems. Climate change risk assessment entails formally evaluating the likelihood of climate-related hazards and their expected impacts on communities and economies, as well as identifying avenues for addressing these risks (Adger et al., 2018). Early warning systems entail the integrated use of meteorological, hydrological, or other risk detection systems alongside communications platforms, to ensure the timely and effective dissemination of information about hazardous climate-related events, to enable individuals and communities to take proactive actions to reduce their risk (Basher, 2006). In many contexts, these policies will primarily involve administrative investments and the use of existing communications and computational infrastructure (e.g. sending mass SMS alerts; preparing national and municipal climate risk plans). In some contexts, particularly in lower-income countries and rural areas, more robust measures may be required to strengthen underlying communications and computing infrastructure (Cuevas, 2012; GERES, 2015; Senaratna et al., 2014). These policies are thus expected to have a positive (1) impact on direct climate change adaptation and resilience.</v>
          </cell>
          <cell r="K277">
            <v>1</v>
          </cell>
          <cell r="L277" t="str">
            <v>Two crucial components of climate change disaster preparedness are risk assessments and early warning systems. Climate change risk assessment entails formally evaluating the likelihood of climate-related hazards and their expected impacts on communities and economies, as well as identifying avenues for addressing these risks (Adger et al., 2018). Early warning systems entail the integrated use of meteorological, hydrological, or other risk detection systems alongside communications platforms, to ensure the timely and effective dissemination of information about hazardous climate-related events, to enable individuals and communities to take proactive actions to reduce their risk (Basher, 2006). In many contexts, these policies will primarily involve administrative investments and the use of existing communications and computational infrastructure (e.g. sending mass SMS alerts; preparing national and municipal climate risk plans). In some contexts, particularly in lower-income countries and rural areas, more robust measures may be required to strengthen underlying communications and computing infrastructure (Cuevas, 2012; GERES, 2015; Senaratna et al., 2014). Both risk assessment and early warning systems provide individuals and communities with the information required to then take action to reduce their physical socioeconomic vulnerability. These policies are thus expected to have a positive (1) impact on indirect climate change adaptation and resilience.</v>
          </cell>
          <cell r="M277">
            <v>1</v>
          </cell>
          <cell r="N277">
            <v>1</v>
          </cell>
          <cell r="O277">
            <v>0</v>
          </cell>
          <cell r="P277">
            <v>0</v>
          </cell>
          <cell r="Q277">
            <v>0</v>
          </cell>
          <cell r="R277">
            <v>0</v>
          </cell>
          <cell r="S277">
            <v>0</v>
          </cell>
          <cell r="T277">
            <v>0</v>
          </cell>
          <cell r="U277">
            <v>0</v>
          </cell>
          <cell r="V277">
            <v>0</v>
          </cell>
          <cell r="W277" t="str">
            <v>Untargeted</v>
          </cell>
        </row>
        <row r="278">
          <cell r="E278" t="str">
            <v>𝜏3</v>
          </cell>
          <cell r="F278" t="str">
            <v>Disaster preparedness</v>
          </cell>
          <cell r="G278" t="str">
            <v>Procurement of emergency response equipment</v>
          </cell>
          <cell r="H278" t="str">
            <v>Core Government</v>
          </cell>
          <cell r="I278">
            <v>1</v>
          </cell>
          <cell r="J278" t="str">
            <v>Having timely access to sufficient quality and quantity of emergency response equipment and materials is crucial to ensuring the effectiveness of disaster response, including response to climate-related disasters (Hale &amp; Moberg, 2005; Huang et al., 2011). Equipment and materials for emergency response may include medical equipment, PPE, water storage and treatment equipment, emergency response and excavation vehicles, construction equipment, power and lighting equipment, and basic food, water, and shelter materials (Chen et al., 2011; Okeagu et al., 2021; World Health Organization, 2009). These policies are expected to have a positive (1) impact on direct climate change adaptation and resilience.</v>
          </cell>
          <cell r="K278">
            <v>1</v>
          </cell>
          <cell r="L278" t="str">
            <v>Having timely access to sufficient quality and quantity of emergency response equipment and materials is crucial to ensuring the effectiveness of disaster response (Hale &amp; Moberg, 2005; Huang et al., 2011). Equipment and materials for emergency response may include medical equipment, PPE, water storage and treatment equipment, emergency response and excavation vehicles, construction equipment, power and lighting equipment, and basic food, water, and shelter materials (Chen et al., 2011; Okeagu et al., 2021; World Health Organization, 2009). Effective emergency response mechanisms also increase climate resilience more broadly (Keim, 2008). These policies are therefore expected to have a positive (1) impact on indirect climate change adaptation and resilience.</v>
          </cell>
          <cell r="M278">
            <v>1</v>
          </cell>
          <cell r="N278">
            <v>1</v>
          </cell>
          <cell r="O278">
            <v>-1</v>
          </cell>
          <cell r="P278">
            <v>0</v>
          </cell>
          <cell r="Q278">
            <v>-0.2</v>
          </cell>
          <cell r="R278">
            <v>0</v>
          </cell>
          <cell r="S278">
            <v>0</v>
          </cell>
          <cell r="T278">
            <v>0</v>
          </cell>
          <cell r="U278">
            <v>0</v>
          </cell>
          <cell r="V278">
            <v>0</v>
          </cell>
          <cell r="W278" t="str">
            <v>Untargeted</v>
          </cell>
        </row>
        <row r="279">
          <cell r="E279" t="str">
            <v>𝜏4</v>
          </cell>
          <cell r="F279" t="str">
            <v>Disaster preparedness</v>
          </cell>
          <cell r="G279" t="str">
            <v>Investment in emergency response systems</v>
          </cell>
          <cell r="H279" t="str">
            <v>Core Government</v>
          </cell>
          <cell r="I279">
            <v>1</v>
          </cell>
          <cell r="J279" t="str">
            <v>Emergency response systems encompass the personnel, information technology, and social communication systems involved in the coordination and distribution of information and resources to respond to a climate, health, or other emergency event (Shen &amp; Shaw, 2004; Uhr et al., 2008). When implemented effectively, emergency response systems enhance the resilience of communities and economies by ensuring the necessary materials and equipment are in place to prepare for and respond to an emergency event, thus reducing loss of lives and property (Bissell et al., 2004; Huang et al., 2011). The pathway of impact is indirect (1), rather than direct (0), as the emergency management system does not itself enhance physical resilience; rather, it enables the provision of materials and equipment which, themselves, enhance physical resilience.</v>
          </cell>
          <cell r="K279">
            <v>1</v>
          </cell>
          <cell r="L279" t="str">
            <v>Emergency response systems encompass the personnel, information technology, and social communication systems involved in the coordination and distribution of information and resources to respond to a climate, health, or other emergency event (Shen &amp; Shaw, 2004; Uhr et al., 2008). When implemented effectively, emergency response systems enhance the resilience of communities and economies by ensuring the necessary materials and equipment are in place to prepare for and respond to an emergency event, thus reducing loss of lives and property (Bissell et al., 2004; Huang et al., 2011). These policies are therefore expected to have a positive (1) impact on indirect climate change adaptation and resilience.</v>
          </cell>
          <cell r="M279">
            <v>1</v>
          </cell>
          <cell r="N279">
            <v>1</v>
          </cell>
          <cell r="O279">
            <v>0</v>
          </cell>
          <cell r="P279">
            <v>0</v>
          </cell>
          <cell r="Q279">
            <v>0</v>
          </cell>
          <cell r="R279">
            <v>0</v>
          </cell>
          <cell r="S279">
            <v>0</v>
          </cell>
          <cell r="T279">
            <v>0</v>
          </cell>
          <cell r="U279">
            <v>0</v>
          </cell>
          <cell r="V279">
            <v>0</v>
          </cell>
          <cell r="W279" t="str">
            <v>Untargeted</v>
          </cell>
        </row>
        <row r="280">
          <cell r="E280" t="str">
            <v>𝜏5</v>
          </cell>
          <cell r="F280" t="str">
            <v>Disaster preparedness</v>
          </cell>
          <cell r="G280" t="str">
            <v>Other direct climate change adaptation and resilience measures</v>
          </cell>
          <cell r="H280" t="str">
            <v>Other</v>
          </cell>
          <cell r="I280">
            <v>1</v>
          </cell>
          <cell r="J280" t="str">
            <v>Other direct climate change adaptation and resilience measures may include those directed at natural resources, such as localised anti-flood measures (Driessen et al., 2018), or directed at human/man-made resources, such as improving the resilience of retail or mining facilities (Ling &amp; Chiang, 2018; Meinel &amp; Schüle, 2018). These policies focus explicitly on enhancing climate change adaptation and resilience, and thus they are expected to have a positive (1) impact on direct climate change adaptation and resilience.</v>
          </cell>
          <cell r="K280">
            <v>1</v>
          </cell>
          <cell r="L280" t="str">
            <v>While these policies primarily have a positive direct impact on climate change adaptation and resilience, most direct measures will also have positive indirect outcomes, because explicit adaptation actions also have broader resilience benefits. For example, explicit efforts to adapt physical infrastructure to expected climate impacts also indirectly protects (or even creates) livelihoods, reduces vulnerability and increases resilience (Smit &amp; Pilifosova, 2003). These direct adaptation and resilience projects are thus also expected to have a positive (1) impact on indirect climate change adaptation and resilience.</v>
          </cell>
          <cell r="M280">
            <v>1</v>
          </cell>
          <cell r="N280">
            <v>1</v>
          </cell>
          <cell r="O280">
            <v>-1</v>
          </cell>
          <cell r="P280">
            <v>0</v>
          </cell>
          <cell r="Q280">
            <v>-0.2</v>
          </cell>
          <cell r="R280">
            <v>0</v>
          </cell>
          <cell r="S280">
            <v>0</v>
          </cell>
          <cell r="T280">
            <v>0</v>
          </cell>
          <cell r="U280">
            <v>0</v>
          </cell>
          <cell r="V280">
            <v>0</v>
          </cell>
          <cell r="W280" t="str">
            <v>Untargeted</v>
          </cell>
        </row>
        <row r="281">
          <cell r="E281" t="str">
            <v>𝜏6</v>
          </cell>
          <cell r="F281" t="str">
            <v>Disaster preparedness</v>
          </cell>
          <cell r="G281" t="str">
            <v>Other indirect climate change adaptation and resilience measures</v>
          </cell>
          <cell r="H281" t="str">
            <v>Other</v>
          </cell>
          <cell r="I281">
            <v>0</v>
          </cell>
          <cell r="J281" t="str">
            <v>Indirect climate change adaptation and resilience measures encompass efforts that increase resilience or reduce vulnerability to climate effects, whether or not this outcome was intended to directly address climate risks. By contrast, direct adaptation and resilience measures indicate explicit efforts to adapt to actual or expected climate effects. Explicit adaptation efforts will already have been captured under other (direct-positive) archetypes. This archetype captures other indirect measures that do not have an explicit adaptation or resilience intention. Thus, policies in this archetype, by definition, cannot also be positive for direct adaptation and resilience. These policies are therefore expected to have a neutral (0) impact on direct climate change adaptation and resilience.</v>
          </cell>
          <cell r="K281">
            <v>1</v>
          </cell>
          <cell r="L281" t="str">
            <v>Other indirect (economic, political) climate change adaptation and resilience measures may include, for example, supply chain resilience initiatives, increasing social and political inclusion, enhancing managerial capacity, or providing access to institutions and information (Smit &amp; Wandel, 2006). These measures build social, economic and political resilience, as well as enhancing communities' adaptive capacity and resilience to climate effects. These policies are thus expected to have a positive (1) impact on indirect climate change adaptation and resilience.</v>
          </cell>
          <cell r="M281">
            <v>1</v>
          </cell>
          <cell r="N281">
            <v>1</v>
          </cell>
          <cell r="O281">
            <v>0</v>
          </cell>
          <cell r="P281">
            <v>0</v>
          </cell>
          <cell r="Q281">
            <v>0</v>
          </cell>
          <cell r="R281">
            <v>0</v>
          </cell>
          <cell r="S281">
            <v>0</v>
          </cell>
          <cell r="T281">
            <v>0</v>
          </cell>
          <cell r="U281">
            <v>0</v>
          </cell>
          <cell r="V281">
            <v>0</v>
          </cell>
          <cell r="W281" t="str">
            <v>Untargeted</v>
          </cell>
        </row>
        <row r="282">
          <cell r="E282" t="str">
            <v>𝜏Indiscriminate</v>
          </cell>
          <cell r="F282" t="str">
            <v>Disaster preparedness</v>
          </cell>
          <cell r="G282" t="str">
            <v>Indiscriminate</v>
          </cell>
          <cell r="H282" t="str">
            <v>Other</v>
          </cell>
          <cell r="I282">
            <v>0</v>
          </cell>
          <cell r="J282" t="str">
            <v>These policies do not explicitly target efforts to adapt to current or expected climate effects, therefore they are scored as neutral (0) for direct climate change adaptation and resilience.</v>
          </cell>
          <cell r="K282">
            <v>1</v>
          </cell>
          <cell r="L282" t="str">
            <v>Indiscriminate spending on disaster preparedness, even that which is not explicitly targeted at preparedness for climate effects, will nonetheless have positive impacts on indirect climate change adaptation and resilience by building socioeconomic and other forms of resilience and thus enhancing adaptive capacity (Smit &amp; Pilifosova, 2003). These policies are therefore expected to have a positive (1) impact on indirect climate change adaptation and resilience.</v>
          </cell>
          <cell r="M282">
            <v>1</v>
          </cell>
          <cell r="N282">
            <v>1</v>
          </cell>
          <cell r="O282">
            <v>-1</v>
          </cell>
          <cell r="P282">
            <v>0</v>
          </cell>
          <cell r="Q282">
            <v>-0.2</v>
          </cell>
          <cell r="R282">
            <v>0</v>
          </cell>
          <cell r="S282">
            <v>0</v>
          </cell>
          <cell r="T282">
            <v>1</v>
          </cell>
          <cell r="U282">
            <v>1</v>
          </cell>
          <cell r="V282">
            <v>1</v>
          </cell>
          <cell r="W282" t="str">
            <v>Untargeted</v>
          </cell>
        </row>
        <row r="283">
          <cell r="E283" t="str">
            <v>𝜑1</v>
          </cell>
          <cell r="F283" t="str">
            <v>General research and development investment</v>
          </cell>
          <cell r="G283" t="str">
            <v>Health and science programmes</v>
          </cell>
          <cell r="H283" t="str">
            <v>Health Care</v>
          </cell>
          <cell r="I283">
            <v>0</v>
          </cell>
          <cell r="J283" t="str">
            <v>These policies do not explicitly target efforts to adapt to current or expected climate effects, therefore they are scored as neutral (0) for direct climate change adaptation and resilience.</v>
          </cell>
          <cell r="K283">
            <v>1</v>
          </cell>
          <cell r="L283" t="str">
            <v>Although general health and science research and development is not explicitly directed towards climate change adaptation and resilience, strong healthcare systems are crucial to ensuring the ability of populations to adapt and be resilient in the face of climate change (Smith, K.R. et al., 2014). Thus, research and development in the health and science sector is expected to have positive (1) impacts for indirect climate change adaptation and resilience.</v>
          </cell>
          <cell r="M283">
            <v>0</v>
          </cell>
          <cell r="N283">
            <v>1</v>
          </cell>
          <cell r="O283">
            <v>0</v>
          </cell>
          <cell r="P283">
            <v>1</v>
          </cell>
          <cell r="Q283">
            <v>0.8</v>
          </cell>
          <cell r="R283">
            <v>0</v>
          </cell>
          <cell r="S283">
            <v>0</v>
          </cell>
          <cell r="T283">
            <v>-1</v>
          </cell>
          <cell r="U283">
            <v>1</v>
          </cell>
          <cell r="V283">
            <v>0</v>
          </cell>
          <cell r="W283" t="str">
            <v>Health care</v>
          </cell>
        </row>
        <row r="284">
          <cell r="E284" t="str">
            <v>𝜑2</v>
          </cell>
          <cell r="F284" t="str">
            <v>General research and development investment</v>
          </cell>
          <cell r="G284" t="str">
            <v>Digitisation and AI programmes</v>
          </cell>
          <cell r="H284" t="str">
            <v>Communication Services</v>
          </cell>
          <cell r="I284">
            <v>0</v>
          </cell>
          <cell r="J284" t="str">
            <v>These policies do not explicitly target efforts to adapt to current or expected climate effects, therefore they are scored as neutral (0) for direct climate change adaptation and resilience.</v>
          </cell>
          <cell r="K284">
            <v>0</v>
          </cell>
          <cell r="L284" t="str">
            <v>There is little evidence to suggest that general research and development into digitisation and AI has any specific climate change adaptation and resilience outcomes. These policies are therefore expected to have a neutral (0) impact on indirect climate change adaptation and resilience.</v>
          </cell>
          <cell r="M284">
            <v>0</v>
          </cell>
          <cell r="N284">
            <v>1</v>
          </cell>
          <cell r="O284">
            <v>0</v>
          </cell>
          <cell r="P284">
            <v>1</v>
          </cell>
          <cell r="Q284">
            <v>0.8</v>
          </cell>
          <cell r="R284">
            <v>0</v>
          </cell>
          <cell r="S284">
            <v>0</v>
          </cell>
          <cell r="T284">
            <v>-1</v>
          </cell>
          <cell r="U284">
            <v>1</v>
          </cell>
          <cell r="V284">
            <v>0</v>
          </cell>
          <cell r="W284" t="str">
            <v>Other sector</v>
          </cell>
        </row>
        <row r="285">
          <cell r="E285" t="str">
            <v>𝜑3</v>
          </cell>
          <cell r="F285" t="str">
            <v>General research and development investment</v>
          </cell>
          <cell r="G285" t="str">
            <v>Space programmes</v>
          </cell>
          <cell r="H285" t="str">
            <v>Industrials</v>
          </cell>
          <cell r="I285">
            <v>0</v>
          </cell>
          <cell r="J285" t="str">
            <v>These policies do not explicitly target efforts to adapt to current or expected climate effects, therefore they are scored as neutral (0) for direct climate change adaptation and resilience.</v>
          </cell>
          <cell r="K285">
            <v>0</v>
          </cell>
          <cell r="L285" t="str">
            <v>There is little evidence to suggest that general research and development into space programmes has any specific climate change adaptation and resilience outcomes. These policies are therefore expected to have a neutral (0) impact on indirect climate change adaptation and resilience.</v>
          </cell>
          <cell r="M285">
            <v>0</v>
          </cell>
          <cell r="N285">
            <v>1</v>
          </cell>
          <cell r="O285">
            <v>0</v>
          </cell>
          <cell r="P285">
            <v>-1</v>
          </cell>
          <cell r="Q285">
            <v>-0.8</v>
          </cell>
          <cell r="R285">
            <v>0</v>
          </cell>
          <cell r="S285">
            <v>0</v>
          </cell>
          <cell r="T285">
            <v>-1</v>
          </cell>
          <cell r="U285">
            <v>1</v>
          </cell>
          <cell r="V285">
            <v>0</v>
          </cell>
          <cell r="W285" t="str">
            <v>Other sector</v>
          </cell>
        </row>
        <row r="286">
          <cell r="E286" t="str">
            <v>𝜑4</v>
          </cell>
          <cell r="F286" t="str">
            <v>General research and development investment</v>
          </cell>
          <cell r="G286" t="str">
            <v>General and other programmes</v>
          </cell>
          <cell r="H286" t="str">
            <v>Other</v>
          </cell>
          <cell r="I286">
            <v>0</v>
          </cell>
          <cell r="J286" t="str">
            <v>These policies do not explicitly target efforts to adapt to current or expected climate effects, therefore they are scored as neutral (0) for direct climate change adaptation and resilience.</v>
          </cell>
          <cell r="K286">
            <v>0</v>
          </cell>
          <cell r="L286" t="str">
            <v>There is little evidence to suggest that general research and development has any specific climate change adaptation and resilience outcomes. These policies are therefore expected to have a neutral (0) impact on indirect climate change adaptation and resilience.</v>
          </cell>
          <cell r="M286">
            <v>0</v>
          </cell>
          <cell r="N286">
            <v>1</v>
          </cell>
          <cell r="O286">
            <v>0</v>
          </cell>
          <cell r="P286">
            <v>0</v>
          </cell>
          <cell r="Q286">
            <v>0</v>
          </cell>
          <cell r="R286">
            <v>0</v>
          </cell>
          <cell r="S286">
            <v>0</v>
          </cell>
          <cell r="T286">
            <v>-1</v>
          </cell>
          <cell r="U286">
            <v>1</v>
          </cell>
          <cell r="V286">
            <v>0</v>
          </cell>
          <cell r="W286" t="str">
            <v>Other sector</v>
          </cell>
        </row>
        <row r="287">
          <cell r="E287" t="str">
            <v>𝜑Indiscriminate</v>
          </cell>
          <cell r="F287" t="str">
            <v>General research and development investment</v>
          </cell>
          <cell r="G287" t="str">
            <v>Indiscriminate</v>
          </cell>
          <cell r="H287" t="str">
            <v>Other</v>
          </cell>
          <cell r="I287">
            <v>0</v>
          </cell>
          <cell r="J287" t="str">
            <v>These policies do not explicitly target efforts to adapt to current or expected climate effects, therefore they are scored as neutral (0) for direct climate change adaptation and resilience.</v>
          </cell>
          <cell r="K287">
            <v>0</v>
          </cell>
          <cell r="L287" t="str">
            <v>There is little evidence to suggest that indiscriminate general research and development has any specific climate change adaptation and resilience outcomes. These policies are therefore expected to have a neutral (0) impact on indirect climate change adaptation and resilience.</v>
          </cell>
          <cell r="M287">
            <v>0</v>
          </cell>
          <cell r="N287">
            <v>1</v>
          </cell>
          <cell r="O287">
            <v>0</v>
          </cell>
          <cell r="P287">
            <v>0</v>
          </cell>
          <cell r="Q287">
            <v>0</v>
          </cell>
          <cell r="R287">
            <v>0</v>
          </cell>
          <cell r="S287">
            <v>0</v>
          </cell>
          <cell r="T287">
            <v>-1</v>
          </cell>
          <cell r="U287">
            <v>1</v>
          </cell>
          <cell r="V287">
            <v>0</v>
          </cell>
          <cell r="W287" t="str">
            <v>Untargeted</v>
          </cell>
        </row>
        <row r="288">
          <cell r="E288" t="str">
            <v>𝜓1</v>
          </cell>
          <cell r="F288" t="str">
            <v>Clean research and development investment</v>
          </cell>
          <cell r="G288" t="str">
            <v>Energy sector R&amp;D programmes</v>
          </cell>
          <cell r="H288" t="str">
            <v>Energy</v>
          </cell>
          <cell r="I288">
            <v>0</v>
          </cell>
          <cell r="J288" t="str">
            <v>These policies do not explicitly target efforts to adapt to current or expected climate effects, therefore they are scored as neutral (0) for direct climate change adaptation and resilience.</v>
          </cell>
          <cell r="K288">
            <v>0</v>
          </cell>
          <cell r="L288" t="str">
            <v>There is little evidence to suggest that clean research and development in the energy sector has any specific climate change adaptation and resilience outcomes. These policies are therefore expected to have a neutral (0) impact on indirect climate change adaptation and resilience.</v>
          </cell>
          <cell r="M288">
            <v>1</v>
          </cell>
          <cell r="N288">
            <v>1</v>
          </cell>
          <cell r="O288">
            <v>0</v>
          </cell>
          <cell r="P288">
            <v>2</v>
          </cell>
          <cell r="Q288">
            <v>1.6</v>
          </cell>
          <cell r="R288">
            <v>1</v>
          </cell>
          <cell r="S288">
            <v>0</v>
          </cell>
          <cell r="T288">
            <v>0</v>
          </cell>
          <cell r="U288">
            <v>1</v>
          </cell>
          <cell r="V288">
            <v>0</v>
          </cell>
          <cell r="W288" t="str">
            <v>Energy and water</v>
          </cell>
        </row>
        <row r="289">
          <cell r="E289" t="str">
            <v>𝜓2</v>
          </cell>
          <cell r="F289" t="str">
            <v>Clean research and development investment</v>
          </cell>
          <cell r="G289" t="str">
            <v>Agriculture R&amp;D programmes</v>
          </cell>
          <cell r="H289" t="str">
            <v>Consumer Staples</v>
          </cell>
          <cell r="I289">
            <v>0</v>
          </cell>
          <cell r="J289" t="str">
            <v>These policies do not explicitly target efforts to adapt to current or expected climate effects, therefore they are scored as neutral (0) for direct climate change adaptation and resilience.</v>
          </cell>
          <cell r="K289">
            <v>1</v>
          </cell>
          <cell r="L289" t="str">
            <v>Clean research and development in the agriculture sector includes a range of measures across climate change mitigation and adaptation and resilience priorities. Many (albeit not all) clean agricultural practices that aim to reduce greenhouse gas emissions, such as soil carbon management and regenerative agriculture, also have positive adaptation and resilience outcomes (El Chami et al., 2020). These policies are therefore expected, overall, to have a positive (1) impact on indirect climate change adaptation and resilience.</v>
          </cell>
          <cell r="M289">
            <v>1</v>
          </cell>
          <cell r="N289">
            <v>1</v>
          </cell>
          <cell r="O289">
            <v>0</v>
          </cell>
          <cell r="P289">
            <v>2</v>
          </cell>
          <cell r="Q289">
            <v>1.6</v>
          </cell>
          <cell r="R289">
            <v>1</v>
          </cell>
          <cell r="S289">
            <v>1</v>
          </cell>
          <cell r="T289">
            <v>0</v>
          </cell>
          <cell r="U289">
            <v>1</v>
          </cell>
          <cell r="V289">
            <v>1</v>
          </cell>
          <cell r="W289" t="str">
            <v>Consumer (including agriculture and tourism)</v>
          </cell>
        </row>
        <row r="290">
          <cell r="E290" t="str">
            <v>𝜓3</v>
          </cell>
          <cell r="F290" t="str">
            <v>Clean research and development investment</v>
          </cell>
          <cell r="G290" t="str">
            <v>Industrial R&amp;D programmes</v>
          </cell>
          <cell r="H290" t="str">
            <v>Industrials</v>
          </cell>
          <cell r="I290">
            <v>0</v>
          </cell>
          <cell r="J290" t="str">
            <v>These policies do not explicitly target efforts to adapt to current or expected climate effects, therefore they are scored as neutral (0) for direct climate change adaptation and resilience.</v>
          </cell>
          <cell r="K290">
            <v>0</v>
          </cell>
          <cell r="L290" t="str">
            <v>There is little evidence to suggest that clean research and development in the industrial sector has any specific climate change adaptation and resilience outcomes. These policies are therefore expected to have a neutral (0) impact on indirect climate change adaptation and resilience.</v>
          </cell>
          <cell r="M290">
            <v>1</v>
          </cell>
          <cell r="N290">
            <v>1</v>
          </cell>
          <cell r="O290">
            <v>0</v>
          </cell>
          <cell r="P290">
            <v>2</v>
          </cell>
          <cell r="Q290">
            <v>1.6</v>
          </cell>
          <cell r="R290">
            <v>1</v>
          </cell>
          <cell r="S290">
            <v>0</v>
          </cell>
          <cell r="T290">
            <v>0</v>
          </cell>
          <cell r="U290">
            <v>1</v>
          </cell>
          <cell r="V290">
            <v>0</v>
          </cell>
          <cell r="W290" t="str">
            <v>Industrials - other</v>
          </cell>
        </row>
        <row r="291">
          <cell r="E291" t="str">
            <v>𝜓4</v>
          </cell>
          <cell r="F291" t="str">
            <v>Clean research and development investment</v>
          </cell>
          <cell r="G291" t="str">
            <v>Other sectoral R&amp;D programmes</v>
          </cell>
          <cell r="H291" t="str">
            <v>Other</v>
          </cell>
          <cell r="I291">
            <v>0</v>
          </cell>
          <cell r="J291" t="str">
            <v>These policies do not explicitly target efforts to adapt to current or expected climate effects, therefore they are scored as neutral (0) for direct climate change adaptation and resilience.</v>
          </cell>
          <cell r="K291">
            <v>0</v>
          </cell>
          <cell r="L291" t="str">
            <v>There is little evidence to suggest that clean research and development in other sectors has any specific climate change adaptation and resilience outcomes. These policies are therefore expected to have a neutral (0) impact on indirect climate change adaptation and resilience.</v>
          </cell>
          <cell r="M291">
            <v>1</v>
          </cell>
          <cell r="N291">
            <v>1</v>
          </cell>
          <cell r="O291">
            <v>0</v>
          </cell>
          <cell r="P291">
            <v>2</v>
          </cell>
          <cell r="Q291">
            <v>1.6</v>
          </cell>
          <cell r="R291">
            <v>1</v>
          </cell>
          <cell r="S291">
            <v>0</v>
          </cell>
          <cell r="T291">
            <v>0</v>
          </cell>
          <cell r="U291">
            <v>1</v>
          </cell>
          <cell r="V291">
            <v>0</v>
          </cell>
          <cell r="W291" t="str">
            <v>Other sector</v>
          </cell>
        </row>
        <row r="292">
          <cell r="E292" t="str">
            <v>𝜓5</v>
          </cell>
          <cell r="F292" t="str">
            <v>Clean research and development investment</v>
          </cell>
          <cell r="G292" t="str">
            <v>Other climate resilience R&amp;D programmes</v>
          </cell>
          <cell r="H292" t="str">
            <v>Other</v>
          </cell>
          <cell r="I292">
            <v>1</v>
          </cell>
          <cell r="J292" t="str">
            <v>R&amp;D programmes that focus on climate resilience can include both direct and indirect resilience measures, such as the development of drought-resilient crops and water-saving technologies, as well as innovation in political and governance regimes to enhance democratic processes, which indirect enhances climate resilience (European Commission, n.d.; Smit &amp; Wandel, 2006; UK Climate Resilience Programme, 2023). In the long-term, these policies are thus expected to have a positive (1) impact on both direct and indirect climate change adaptation and resilience.</v>
          </cell>
          <cell r="K292">
            <v>1</v>
          </cell>
          <cell r="L292" t="str">
            <v>R&amp;D programmes that focus on climate resilience can include both direct and indirect resilience measures, such as the development of drought-resilient crops and water-saving technologies, as well as innovation in political and governance regimes to enhance democratic processes, which indirect enhances climate resilience (European Commission, n.d.; Smit &amp; Wandel, 2006; UK Climate Resilience Programme, 2023). In the long-term, these policies are thus expected to have a positive (1) impact on both direct and indirect climate change adaptation and resilience.</v>
          </cell>
          <cell r="M292">
            <v>1</v>
          </cell>
          <cell r="N292">
            <v>1</v>
          </cell>
          <cell r="O292">
            <v>0</v>
          </cell>
          <cell r="P292">
            <v>1</v>
          </cell>
          <cell r="Q292">
            <v>0.8</v>
          </cell>
          <cell r="R292">
            <v>0</v>
          </cell>
          <cell r="S292">
            <v>0</v>
          </cell>
          <cell r="T292">
            <v>0</v>
          </cell>
          <cell r="U292">
            <v>0</v>
          </cell>
          <cell r="V292">
            <v>0</v>
          </cell>
          <cell r="W292" t="str">
            <v>Untargeted</v>
          </cell>
        </row>
        <row r="293">
          <cell r="E293" t="str">
            <v>𝜓Indiscriminate</v>
          </cell>
          <cell r="F293" t="str">
            <v>Clean research and development investment</v>
          </cell>
          <cell r="G293" t="str">
            <v>Indiscriminate</v>
          </cell>
          <cell r="H293" t="str">
            <v>Other</v>
          </cell>
          <cell r="I293">
            <v>0</v>
          </cell>
          <cell r="J293" t="str">
            <v>These policies do not explicitly target efforts to adapt to current or expected climate effects, therefore they are scored as neutral (0) for direct climate change adaptation and resilience.</v>
          </cell>
          <cell r="K293">
            <v>0</v>
          </cell>
          <cell r="L293" t="str">
            <v>There is little evidence to suggest that indiscriminate clean research and development has any specific climate change adaptation and resilience outcomes. These policies are therefore expected to have a neutral (0) impact on indirect climate change adaptation and resilience.</v>
          </cell>
          <cell r="M293">
            <v>1</v>
          </cell>
          <cell r="N293">
            <v>1</v>
          </cell>
          <cell r="O293">
            <v>0</v>
          </cell>
          <cell r="P293">
            <v>2</v>
          </cell>
          <cell r="Q293">
            <v>1.6</v>
          </cell>
          <cell r="R293">
            <v>1</v>
          </cell>
          <cell r="S293">
            <v>0</v>
          </cell>
          <cell r="T293">
            <v>0</v>
          </cell>
          <cell r="U293">
            <v>1</v>
          </cell>
          <cell r="V293">
            <v>0</v>
          </cell>
          <cell r="W293" t="str">
            <v>Untargeted</v>
          </cell>
        </row>
        <row r="294">
          <cell r="E294" t="str">
            <v>IndiscriminateIndiscriminate</v>
          </cell>
          <cell r="F294" t="str">
            <v>Indiscriminate</v>
          </cell>
          <cell r="G294" t="str">
            <v>Indiscriminate</v>
          </cell>
          <cell r="H294" t="str">
            <v>Other</v>
          </cell>
          <cell r="I294">
            <v>0</v>
          </cell>
          <cell r="J294" t="str">
            <v>These policies do not explicitly target efforts to adapt to current or expected climate effects, therefore they are scored as neutral (0) for direct climate change adaptation and resilience.</v>
          </cell>
          <cell r="K294">
            <v>0</v>
          </cell>
          <cell r="L294" t="str">
            <v>There is little evidence to suggest that general, indiscriminate spending will have specific impacts for climate change adaptation and resilience. These policies are therefore expected to have a neutral (0) impact on indirect climate change adaptation and resilience.</v>
          </cell>
          <cell r="M294">
            <v>0</v>
          </cell>
          <cell r="N294">
            <v>0</v>
          </cell>
          <cell r="O294">
            <v>0</v>
          </cell>
          <cell r="P294">
            <v>0</v>
          </cell>
          <cell r="Q294">
            <v>0</v>
          </cell>
          <cell r="R294">
            <v>0</v>
          </cell>
          <cell r="S294">
            <v>0</v>
          </cell>
          <cell r="T294">
            <v>0</v>
          </cell>
          <cell r="U294">
            <v>0</v>
          </cell>
          <cell r="V294">
            <v>0</v>
          </cell>
          <cell r="W294" t="str">
            <v>Untargeted</v>
          </cell>
        </row>
      </sheetData>
      <sheetData sheetId="2">
        <row r="1">
          <cell r="A1" t="str">
            <v>Policy Reference</v>
          </cell>
        </row>
      </sheetData>
      <sheetData sheetId="3"/>
      <sheetData sheetId="4"/>
      <sheetData sheetId="5"/>
      <sheetData sheetId="6"/>
      <sheetData sheetId="7"/>
      <sheetData sheetId="8"/>
      <sheetData sheetId="9"/>
      <sheetData sheetId="10"/>
      <sheetData sheetId="11">
        <row r="1">
          <cell r="A1" t="str">
            <v>All figures in USD bn unless otherwise stated</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A1" t="str">
            <v>Country</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bundesfinanzministerium.de/Content/EN/Standardartikel/Topics/Priority-Issues/Corona/comprehensive-pandemic-crisis-support.html" TargetMode="External"/><Relationship Id="rId3182"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4233" Type="http://schemas.openxmlformats.org/officeDocument/2006/relationships/hyperlink" Target="https://www.congress.gov/117/bills/hr3684/BILLS-117hr3684enr.pdf" TargetMode="External"/><Relationship Id="rId3999" Type="http://schemas.openxmlformats.org/officeDocument/2006/relationships/hyperlink" Target="https://www.gov.uk/government/news/new-education-recovery-package-for-children-and-young-people" TargetMode="External"/><Relationship Id="rId4300" Type="http://schemas.openxmlformats.org/officeDocument/2006/relationships/hyperlink" Target="https://www.congress.gov/117/bills/hr3684/BILLS-117hr3684enr.pdf" TargetMode="External"/><Relationship Id="rId170" Type="http://schemas.openxmlformats.org/officeDocument/2006/relationships/hyperlink" Target="https://www.argentina.gob.ar/noticias/santiago-del-estero-recibio-equipamiento-hospitalario-por-mas-de-43-millones-de-pesos" TargetMode="External"/><Relationship Id="rId987" Type="http://schemas.openxmlformats.org/officeDocument/2006/relationships/hyperlink" Target="http://szs.mof.gov.cn/zt/mlqd_8464/2013yljfcs/202003/t20200316_3483272.htm" TargetMode="External"/><Relationship Id="rId2668" Type="http://schemas.openxmlformats.org/officeDocument/2006/relationships/hyperlink" Target="https://legalinfo.mn/law/details/15586" TargetMode="External"/><Relationship Id="rId3719" Type="http://schemas.openxmlformats.org/officeDocument/2006/relationships/hyperlink" Target="https://corporate.nordea.com/article/56316/sweden-corona-watch-overview-of-measures-and-comments%20;" TargetMode="External"/><Relationship Id="rId4090" Type="http://schemas.openxmlformats.org/officeDocument/2006/relationships/hyperlink" Target="https://www.gov.uk/government/news/chancellor-provides-over-14-billion-for-our-nhs-and-vital-public-services" TargetMode="External"/><Relationship Id="rId1684" Type="http://schemas.openxmlformats.org/officeDocument/2006/relationships/hyperlink" Target="https://ec.europa.eu/info/live-work-travel-eu/coronavirus-response/jobs-and-economy-during-coronavirus-pandemic/state-aid-cases/austria_en" TargetMode="External"/><Relationship Id="rId2735" Type="http://schemas.openxmlformats.org/officeDocument/2006/relationships/hyperlink" Target="https://ec.europa.eu/competition/state_aid/cases1/202027/286850_2169978_66_2.pdf" TargetMode="External"/><Relationship Id="rId707" Type="http://schemas.openxmlformats.org/officeDocument/2006/relationships/hyperlink" Target="https://simpleflying.com/why-brazil-increased-its-airline-bailout/" TargetMode="External"/><Relationship Id="rId1337" Type="http://schemas.openxmlformats.org/officeDocument/2006/relationships/hyperlink" Target="https://www.afdb.org/en/documents/drc-budget-support-programme-response-covid-19-crisis-pabrc-project-appraisal-report" TargetMode="External"/><Relationship Id="rId1751" Type="http://schemas.openxmlformats.org/officeDocument/2006/relationships/hyperlink" Target="https://www.gouvernement.fr/4eme-programme-d-investissements-d-avenir-20-milliards-d-euros-pour-l-innovation-dont-plus-de-la" TargetMode="External"/><Relationship Id="rId2802" Type="http://schemas.openxmlformats.org/officeDocument/2006/relationships/hyperlink" Target="https://www.budgetoffice.gov.ng/index.php/mdas-approved-2022-budget-details?task=document.viewdoc&amp;id=960" TargetMode="External"/><Relationship Id="rId43" Type="http://schemas.openxmlformats.org/officeDocument/2006/relationships/hyperlink" Target="https://www.argentina.gob.ar/noticias/el-plan-de-vacunacion-mas-grande-de-la-historia-en-un-mes-se-vacuno-mas-de-7600000-personas" TargetMode="External"/><Relationship Id="rId1404" Type="http://schemas.openxmlformats.org/officeDocument/2006/relationships/hyperlink" Target="https://www.skm.dk/aktuelt/presse-nyheder/pressemeddelelser/betalingsfrister-forlaenges-mere-end-100-mia-kr-i-ekstra-likviditet-til-virksomhederne/" TargetMode="External"/><Relationship Id="rId3576" Type="http://schemas.openxmlformats.org/officeDocument/2006/relationships/hyperlink" Target="https://www.lamoncloa.gob.es/lang/en/gobierno/councilministers/paginas/2020/20200901council.aspx" TargetMode="External"/><Relationship Id="rId4627" Type="http://schemas.openxmlformats.org/officeDocument/2006/relationships/hyperlink" Target="https://www.energy.gov/articles/department-energy-announces-33-million-natural-gas-pipeline-retrofitting-projects" TargetMode="External"/><Relationship Id="rId497" Type="http://schemas.openxmlformats.org/officeDocument/2006/relationships/hyperlink" Target="https://news.belgium.be/fr/covid-19-allocation-de-ressources-supplementaires-liefh-et-unia" TargetMode="External"/><Relationship Id="rId2178" Type="http://schemas.openxmlformats.org/officeDocument/2006/relationships/hyperlink" Target="https://www.gov.ie/en/press-release/619c6-targeted-agricultural-modernisation-scheme-tams-further-flexibilities-and-online-availability-of-farm-safety-training-announced/" TargetMode="External"/><Relationship Id="rId3229" Type="http://schemas.openxmlformats.org/officeDocument/2006/relationships/hyperlink" Target="https://www.gov.pl/web/premier/kolejne-rzadowe-pieniadze-dla-firm--45-mld-zl-na-wsparcie-polskich-przedsiebiorcow" TargetMode="External"/><Relationship Id="rId3990" Type="http://schemas.openxmlformats.org/officeDocument/2006/relationships/hyperlink" Target="https://www.gov.uk/government/news/extra-476-million-for-vaccines-manufacturing-and-innovation-centre" TargetMode="External"/><Relationship Id="rId1194" Type="http://schemas.openxmlformats.org/officeDocument/2006/relationships/hyperlink" Target="https://santenews.info/wp-content/uploads/2020/06/Programme...-Complet-04-06-2020-%C3%A0-14h51.pdf" TargetMode="External"/><Relationship Id="rId2592" Type="http://schemas.openxmlformats.org/officeDocument/2006/relationships/hyperlink" Target="https://www.ppef.hacienda.gob.mx/" TargetMode="External"/><Relationship Id="rId3643" Type="http://schemas.openxmlformats.org/officeDocument/2006/relationships/hyperlink" Target="https://www.lamoncloa.gob.es/serviciosdeprensa/notasprensa/transportes/Documents/2020/15062020_PlanAutomocion2.pdf" TargetMode="External"/><Relationship Id="rId217" Type="http://schemas.openxmlformats.org/officeDocument/2006/relationships/hyperlink" Target="https://www.pm.gov.au/media/morrison-government-commits-record-9b-social-security-safety-net" TargetMode="External"/><Relationship Id="rId564" Type="http://schemas.openxmlformats.org/officeDocument/2006/relationships/hyperlink" Target="https://www.gov.br/saude/pt-br/assuntos/noticias/saude-autoriza-255-leitos-de-uti-covid-19-em-goias" TargetMode="External"/><Relationship Id="rId2245" Type="http://schemas.openxmlformats.org/officeDocument/2006/relationships/hyperlink" Target="https://www.gov.ie/en/press-release/dc11f-minister-harris-announces-58-million-in-funding-for-community-education/" TargetMode="External"/><Relationship Id="rId3710" Type="http://schemas.openxmlformats.org/officeDocument/2006/relationships/hyperlink" Target="https://www.regeringen.se/artiklar/2020/03/satsningar-inom-utbildningsomradet/" TargetMode="External"/><Relationship Id="rId631" Type="http://schemas.openxmlformats.org/officeDocument/2006/relationships/hyperlink" Target="https://www.gov.br/saude/pt-br/assuntos/noticias/ministerio-da-saude-prorroga-298-leitos-de-uti-em-minas-gerais" TargetMode="External"/><Relationship Id="rId1261" Type="http://schemas.openxmlformats.org/officeDocument/2006/relationships/hyperlink" Target="https://santenews.info/wp-content/uploads/2020/06/Programme...-Complet-04-06-2020-%C3%A0-14h51.pdf" TargetMode="External"/><Relationship Id="rId2312" Type="http://schemas.openxmlformats.org/officeDocument/2006/relationships/hyperlink" Target="https://www.gov.ie/en/press-release/97e147-minister-humphreys-announces-major-expansion-of-business-supports-fo/" TargetMode="External"/><Relationship Id="rId4484" Type="http://schemas.openxmlformats.org/officeDocument/2006/relationships/hyperlink" Target="https://www.congress.gov/bill/117th-congress/house-bill/1319/text" TargetMode="External"/><Relationship Id="rId3086" Type="http://schemas.openxmlformats.org/officeDocument/2006/relationships/hyperlink" Target="https://www.gob.pe/institucion/minsa/noticias/341315-mas-de-800-mil-pruebas-antigenicas-fueron-distribuidas-a-nivel-nacional-para-descartar-la-covid-19" TargetMode="External"/><Relationship Id="rId4137" Type="http://schemas.openxmlformats.org/officeDocument/2006/relationships/hyperlink" Target="https://www.congress.gov/117/bills/hr3684/BILLS-117hr3684enr.pdf" TargetMode="External"/><Relationship Id="rId4551" Type="http://schemas.openxmlformats.org/officeDocument/2006/relationships/hyperlink" Target="https://www.congress.gov/bill/117th-congress/house-bill/1319/text" TargetMode="External"/><Relationship Id="rId3153" Type="http://schemas.openxmlformats.org/officeDocument/2006/relationships/hyperlink" Target="https://www.gob.pe/institucion/munilima/noticias/314612-lima-te-cuida-campana-de-descarte-de-covid-19-llegara-a-20-mercados-del-cercado" TargetMode="External"/><Relationship Id="rId4204" Type="http://schemas.openxmlformats.org/officeDocument/2006/relationships/hyperlink" Target="https://www.congress.gov/117/bills/hr3684/BILLS-117hr3684enr.pdf" TargetMode="External"/><Relationship Id="rId141" Type="http://schemas.openxmlformats.org/officeDocument/2006/relationships/hyperlink" Target="https://www.argentina.gob.ar/noticias/relanzamiento-del-procrear-2020" TargetMode="External"/><Relationship Id="rId3220" Type="http://schemas.openxmlformats.org/officeDocument/2006/relationships/hyperlink" Target="https://ec.europa.eu/competition/state_aid/cases1/202123/293108_2281471_24_2.pdf" TargetMode="External"/><Relationship Id="rId7" Type="http://schemas.openxmlformats.org/officeDocument/2006/relationships/hyperlink" Target="https://www.argentina.gob.ar/noticias/se-aprobaron-nuevas-adjudicaciones-por-mas-de-600-millones-de-pesos" TargetMode="External"/><Relationship Id="rId2986" Type="http://schemas.openxmlformats.org/officeDocument/2006/relationships/hyperlink" Target="https://www.presidencia.gob.pa/Noticias/Gabinete-aprueba-recursos-para-fortalecer-apoyos-del-Plan-Panama-Solidario-a-la-poblacion-afectada-por-la-pandemia-" TargetMode="External"/><Relationship Id="rId958" Type="http://schemas.openxmlformats.org/officeDocument/2006/relationships/hyperlink" Target="http://www.china.org.cn/china/2021-02/16/content_77219760.htm" TargetMode="External"/><Relationship Id="rId1588" Type="http://schemas.openxmlformats.org/officeDocument/2006/relationships/hyperlink" Target="https://enterprise.press/wp-content/uploads/2021/04/FinMin-draft-budget-21-2022.pdf" TargetMode="External"/><Relationship Id="rId2639" Type="http://schemas.openxmlformats.org/officeDocument/2006/relationships/hyperlink" Target="https://montsame.mn/en/read/246561" TargetMode="External"/><Relationship Id="rId1655" Type="http://schemas.openxmlformats.org/officeDocument/2006/relationships/hyperlink" Target="https://mem.gob.do/sala-informativa/noticias/punta-catalina-recibe-otro-barco-con-60-mil-toneladas-de-carbon-opera-a-plena-capacidad/" TargetMode="External"/><Relationship Id="rId2706" Type="http://schemas.openxmlformats.org/officeDocument/2006/relationships/hyperlink" Target="https://www.rijksoverheid.nl/ministeries/ministerie-van-financien/nieuws/2020/10/05/voorstel-bik-dat-bedrijven-stimuleert-te-blijven-investeren-in-crisis-naar-tweede-kamer" TargetMode="External"/><Relationship Id="rId4061" Type="http://schemas.openxmlformats.org/officeDocument/2006/relationships/hyperlink" Target="https://www.gov.uk/government/news/plan-for-jobs-chancellor-increases-financial-support-for-businesses-and-workers" TargetMode="External"/><Relationship Id="rId1308" Type="http://schemas.openxmlformats.org/officeDocument/2006/relationships/hyperlink" Target="https://santenews.info/wp-content/uploads/2020/06/Programme...-Complet-04-06-2020-%C3%A0-14h51.pdf" TargetMode="External"/><Relationship Id="rId1722" Type="http://schemas.openxmlformats.org/officeDocument/2006/relationships/hyperlink" Target="https://valtioneuvosto.fi/en/-/10616/hallitus-paatti-vuoden-2020-kolmannesta-lisatalousarvioesityksesta" TargetMode="External"/><Relationship Id="rId14" Type="http://schemas.openxmlformats.org/officeDocument/2006/relationships/hyperlink" Target="https://www.argentina.gob.ar/noticias/desarrollo-productivo-destina-250m-para-la-industria-satelital-y-aeroespacial" TargetMode="External"/><Relationship Id="rId3894" Type="http://schemas.openxmlformats.org/officeDocument/2006/relationships/hyperlink" Target="https://www.resmigazete.gov.tr/eskiler/2020/06/20200610-10.htm" TargetMode="External"/><Relationship Id="rId2496" Type="http://schemas.openxmlformats.org/officeDocument/2006/relationships/hyperlink" Target="https://www.mof.go.jp/english/budget/budget/fy2020/05.pdf" TargetMode="External"/><Relationship Id="rId3547" Type="http://schemas.openxmlformats.org/officeDocument/2006/relationships/hyperlink" Target="https://english.moef.go.kr/pc/selectTbPressCenterDtl.do?boardCd=N0001&amp;seq=5024" TargetMode="External"/><Relationship Id="rId3961" Type="http://schemas.openxmlformats.org/officeDocument/2006/relationships/hyperlink" Target="https://www.gov.uk/government/news/final-covid-loans-data-reveals-80-billion-of-government-support-through-the-pandemic" TargetMode="External"/><Relationship Id="rId468" Type="http://schemas.openxmlformats.org/officeDocument/2006/relationships/hyperlink" Target="https://ec.europa.eu/info/business-economy-euro/recovery-coronavirus/recovery-and-resilience-facility_en" TargetMode="External"/><Relationship Id="rId882" Type="http://schemas.openxmlformats.org/officeDocument/2006/relationships/hyperlink" Target="https://prensa.presidencia.cl/comunicado.aspx?id=173201" TargetMode="External"/><Relationship Id="rId1098" Type="http://schemas.openxmlformats.org/officeDocument/2006/relationships/hyperlink" Target="https://www.vlada.cz/en/media-centrum/aktualne/government-approves-proposal-to-extend-the-payment-of-care-allowance-during-the-state-of-emergency-the-self-employed-will-also-receive-money-180504/" TargetMode="External"/><Relationship Id="rId2149" Type="http://schemas.openxmlformats.org/officeDocument/2006/relationships/hyperlink" Target="https://www.gov.ie/en/press-release/9d608-update-on-payments-awarded-for-covid-19-pandemic-unemployment-payment-and-enhanced-illness-benefit-9june-2021/" TargetMode="External"/><Relationship Id="rId2563" Type="http://schemas.openxmlformats.org/officeDocument/2006/relationships/hyperlink" Target="https://budgetmof.govmu.org/Documents/2021_22budgetspeech_english.pdf" TargetMode="External"/><Relationship Id="rId3614" Type="http://schemas.openxmlformats.org/officeDocument/2006/relationships/hyperlink" Target="https://prensa.mites.gob.es/WebPrensa/noticias/laboral/detalle/3903" TargetMode="External"/><Relationship Id="rId535" Type="http://schemas.openxmlformats.org/officeDocument/2006/relationships/hyperlink" Target="https://www.gov.br/economia/pt-br/assuntos/noticias/2020/outubro/programa-de-retomada-fiscal-da-pgfn-consolida-acoes-para-facilitar-a-renegociacao-de-dividas" TargetMode="External"/><Relationship Id="rId1165" Type="http://schemas.openxmlformats.org/officeDocument/2006/relationships/hyperlink" Target="https://santenews.info/wp-content/uploads/2020/06/Programme...-Complet-04-06-2020-%C3%A0-14h51.pdf" TargetMode="External"/><Relationship Id="rId2216" Type="http://schemas.openxmlformats.org/officeDocument/2006/relationships/hyperlink" Target="https://www.gov.ie/en/press-release/53995-minister-hackett-opens-the-organic-farming-scheme/" TargetMode="External"/><Relationship Id="rId2630" Type="http://schemas.openxmlformats.org/officeDocument/2006/relationships/hyperlink" Target="https://montsame.mn/en/read/253591" TargetMode="External"/><Relationship Id="rId602" Type="http://schemas.openxmlformats.org/officeDocument/2006/relationships/hyperlink" Target="https://www.gov.br/saude/pt-br/assuntos/noticias/parana-tem-mais-39-leitos-de-suporte-ventilatorio-pulmonar-autorizados" TargetMode="External"/><Relationship Id="rId1232" Type="http://schemas.openxmlformats.org/officeDocument/2006/relationships/hyperlink" Target="https://santenews.info/wp-content/uploads/2020/06/Programme...-Complet-04-06-2020-%C3%A0-14h51.pdf" TargetMode="External"/><Relationship Id="rId4388" Type="http://schemas.openxmlformats.org/officeDocument/2006/relationships/hyperlink" Target="https://www.congress.gov/bill/117th-congress/house-bill/1319/text" TargetMode="External"/><Relationship Id="rId3057" Type="http://schemas.openxmlformats.org/officeDocument/2006/relationships/hyperlink" Target="https://www.gob.pe/institucion/mtc/noticias/348107-mtc-mas-de-s-11-800-millones-para-proyectos-de-transportes-y-comunicaciones-en-cusco" TargetMode="External"/><Relationship Id="rId4108" Type="http://schemas.openxmlformats.org/officeDocument/2006/relationships/hyperlink" Target="https://www.gov.uk/government/news/budget-2020-what-you-need-to-know" TargetMode="External"/><Relationship Id="rId4455" Type="http://schemas.openxmlformats.org/officeDocument/2006/relationships/hyperlink" Target="https://www.congress.gov/bill/117th-congress/house-bill/1319/text" TargetMode="External"/><Relationship Id="rId3471" Type="http://schemas.openxmlformats.org/officeDocument/2006/relationships/hyperlink" Target="https://www.gov.za/documents/building-society-works-presidential-employment-stimulus-south-african-economic" TargetMode="External"/><Relationship Id="rId4522" Type="http://schemas.openxmlformats.org/officeDocument/2006/relationships/hyperlink" Target="https://www.congress.gov/bill/117th-congress/house-bill/1319/text" TargetMode="External"/><Relationship Id="rId392" Type="http://schemas.openxmlformats.org/officeDocument/2006/relationships/hyperlink" Target="https://ec.europa.eu/info/business-economy-euro/recovery-coronavirus/recovery-and-resilience-facility_en" TargetMode="External"/><Relationship Id="rId2073" Type="http://schemas.openxmlformats.org/officeDocument/2006/relationships/hyperlink" Target="https://www.gov.ie/en/press-release/48b48-the-july-jobs-stimulus/" TargetMode="External"/><Relationship Id="rId3124" Type="http://schemas.openxmlformats.org/officeDocument/2006/relationships/hyperlink" Target="https://www.gob.pe/institucion/pronatel/noticias/324847-mtc-promovera-inversiones-por-s-1580-millones-para-conectar-por-primera-vez-a-mas-de-1-millon-de-peruanos-con-internet-movil" TargetMode="External"/><Relationship Id="rId2140" Type="http://schemas.openxmlformats.org/officeDocument/2006/relationships/hyperlink" Target="https://www.gov.ie/en/press-release/db728-minister-english-announces-5m-in-grants-to-retail-sector-through-covid-19-online-retail-scheme-administered-by-enterprise-ireland/" TargetMode="External"/><Relationship Id="rId112" Type="http://schemas.openxmlformats.org/officeDocument/2006/relationships/hyperlink" Target="https://www.argentina.gob.ar/noticias/jefatura/el-presidente-anuncio-obras-y-suscribio-acuerdos-en-tierra-del-fuego" TargetMode="External"/><Relationship Id="rId2957" Type="http://schemas.openxmlformats.org/officeDocument/2006/relationships/hyperlink" Target="https://www.thenews.com.pk/print/637142-rs18b-tax-relief-for-affected-sectors" TargetMode="External"/><Relationship Id="rId929" Type="http://schemas.openxmlformats.org/officeDocument/2006/relationships/hyperlink" Target="http://www.china.org.cn/china/2021-04/01/content_77367409.htm" TargetMode="External"/><Relationship Id="rId1559" Type="http://schemas.openxmlformats.org/officeDocument/2006/relationships/hyperlink" Target="https://www.micm.gob.do/noticias/glp-gasolina-y-gasoil-regular-se-mantienen-sin-variacion" TargetMode="External"/><Relationship Id="rId1973" Type="http://schemas.openxmlformats.org/officeDocument/2006/relationships/hyperlink" Target="https://presidencia.gob.hn/index.php/sala-de-prensa/9323-unfpa-dona-equipo-de-proteccion-para-personal-de-salud" TargetMode="External"/><Relationship Id="rId4032" Type="http://schemas.openxmlformats.org/officeDocument/2006/relationships/hyperlink" Target="https://www.gov.uk/government/publications/spending-review-2020-documents" TargetMode="External"/><Relationship Id="rId1626" Type="http://schemas.openxmlformats.org/officeDocument/2006/relationships/hyperlink" Target="https://budget.gouv.cd/wp-content/uploads/budget2021/plf2021/lf2021_vol2_depenses.pdf" TargetMode="External"/><Relationship Id="rId3798" Type="http://schemas.openxmlformats.org/officeDocument/2006/relationships/hyperlink" Target="https://www.admin.ch/gov/de/start/dokumentation/medienmitteilungen.msg-id-81064.html" TargetMode="External"/><Relationship Id="rId4849" Type="http://schemas.openxmlformats.org/officeDocument/2006/relationships/hyperlink" Target="https://jis.gov.jm/media/2020/04/CARE-Brochure-Ministry-of-Finance-2020.pdf" TargetMode="External"/><Relationship Id="rId3865" Type="http://schemas.openxmlformats.org/officeDocument/2006/relationships/hyperlink" Target="https://thailand.prd.go.th/mobile_list.php?cid=2&amp;page=13" TargetMode="External"/><Relationship Id="rId786" Type="http://schemas.openxmlformats.org/officeDocument/2006/relationships/hyperlink" Target="https://www.budget.gc.ca/2021/report-rapport/p1-en.html" TargetMode="External"/><Relationship Id="rId2467" Type="http://schemas.openxmlformats.org/officeDocument/2006/relationships/hyperlink" Target="https://jis.gov.jm/govt-announces-60-billion-social-and-economic-recovery-programme/" TargetMode="External"/><Relationship Id="rId3518" Type="http://schemas.openxmlformats.org/officeDocument/2006/relationships/hyperlink" Target="http://www.treasury.gov.za/documents/national%20budget/2020S/review/FullSBR.pdf" TargetMode="External"/><Relationship Id="rId439" Type="http://schemas.openxmlformats.org/officeDocument/2006/relationships/hyperlink" Target="https://ec.europa.eu/info/business-economy-euro/recovery-coronavirus/recovery-and-resilience-facility_en" TargetMode="External"/><Relationship Id="rId1069" Type="http://schemas.openxmlformats.org/officeDocument/2006/relationships/hyperlink" Target="https://www.minhacienda.gov.co/webcenter/ShowProperty?nodeId=/ConexionContent/WCC_CLUSTER-127220" TargetMode="External"/><Relationship Id="rId1483" Type="http://schemas.openxmlformats.org/officeDocument/2006/relationships/hyperlink" Target="https://prodominicana.gob.do/Documentos/PD%20PNFERD%20W.pdf" TargetMode="External"/><Relationship Id="rId2881" Type="http://schemas.openxmlformats.org/officeDocument/2006/relationships/hyperlink" Target="https://www.regjeringen.no/en/aktuelt/additional-financial-measures-to-mitigate-the-economic-effects-of-the-coronavirus-crisis/id2696548/" TargetMode="External"/><Relationship Id="rId3932" Type="http://schemas.openxmlformats.org/officeDocument/2006/relationships/hyperlink" Target="https://www.gov.uk/government/publications/winter-economy-plan/winter-economy-plan" TargetMode="External"/><Relationship Id="rId506" Type="http://schemas.openxmlformats.org/officeDocument/2006/relationships/hyperlink" Target="https://gouvernement.wallonie.be/files/CP%20-%20Gouvernement%20de%20Wallonie%20-%2025.02.2021.pdf" TargetMode="External"/><Relationship Id="rId853" Type="http://schemas.openxmlformats.org/officeDocument/2006/relationships/hyperlink" Target="https://www.canada.ca/en/department-finance/economic-response-plan.html" TargetMode="External"/><Relationship Id="rId1136" Type="http://schemas.openxmlformats.org/officeDocument/2006/relationships/hyperlink" Target="https://santenews.info/wp-content/uploads/2020/06/Programme...-Complet-04-06-2020-%C3%A0-14h51.pdf" TargetMode="External"/><Relationship Id="rId2534" Type="http://schemas.openxmlformats.org/officeDocument/2006/relationships/hyperlink" Target="https://www.health.go.ke/president-uhuru-announce-31-new-cases-of-covid-19-unveils-an-8-economic-stimulus-programme-to-stimulate-growth-nairobi-saturday-may-23-2020/" TargetMode="External"/><Relationship Id="rId920" Type="http://schemas.openxmlformats.org/officeDocument/2006/relationships/hyperlink" Target="https://www.bcentral.cl/en/content/-/details/banco-central-de-chile-anuncia-nuevas-medidas" TargetMode="External"/><Relationship Id="rId1550" Type="http://schemas.openxmlformats.org/officeDocument/2006/relationships/hyperlink" Target="https://www.micm.gob.do/noticias/gobierno-mantiene-precio-del-glp-gasolina-y-gasoil-tendran-variaciones" TargetMode="External"/><Relationship Id="rId2601" Type="http://schemas.openxmlformats.org/officeDocument/2006/relationships/hyperlink" Target="https://www.ft.com/content/989be646-90ef-43a0-b17a-7ab191e6bec9" TargetMode="External"/><Relationship Id="rId1203" Type="http://schemas.openxmlformats.org/officeDocument/2006/relationships/hyperlink" Target="https://santenews.info/wp-content/uploads/2020/06/Programme...-Complet-04-06-2020-%C3%A0-14h51.pdf" TargetMode="External"/><Relationship Id="rId4359" Type="http://schemas.openxmlformats.org/officeDocument/2006/relationships/hyperlink" Target="https://www.congress.gov/117/bills/hr3684/BILLS-117hr3684enr.pdf" TargetMode="External"/><Relationship Id="rId4773" Type="http://schemas.openxmlformats.org/officeDocument/2006/relationships/hyperlink" Target="https://mfinante.gov.ro/presa-comunicate-de-presa/-/asset_publisher/vMeOfqIFpa30/content/ministerul-finan-c8-9belor-continu-c4-83-protejarea-veniturilor-popula-c8-9biei-c8-99i-sprijinirea-companiilor-afectate-de-covid-19-c8-99i-a-angaja-c8-9bilor-acestora?_com_liferay_asset_publisher_web_portlet_AssetPublisherPortlet_INSTANCE_vMeOfqIFpa30_assetEntryId=1020202&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4%26_com_liferay_asset_publisher_web_portlet_AssetPublisherPortlet_INSTANCE_vMeOfqIFpa30_delta%3D30%26p_r_p_resetCur%3Dfalse%26_com_liferay_asset_publisher_web_portlet_AssetPublisherPortlet_INSTANCE_vMeOfqIFpa30_assetEntryId%3D1020202" TargetMode="External"/><Relationship Id="rId3375" Type="http://schemas.openxmlformats.org/officeDocument/2006/relationships/hyperlink" Target="https://www.gov.vc/images/pdf_documents/Ministerial_Statements_COVID-19_Recovery_And_Stimulus_Package.pdf" TargetMode="External"/><Relationship Id="rId4426" Type="http://schemas.openxmlformats.org/officeDocument/2006/relationships/hyperlink" Target="https://www.congress.gov/bill/117th-congress/house-bill/1319/text" TargetMode="External"/><Relationship Id="rId4840" Type="http://schemas.openxmlformats.org/officeDocument/2006/relationships/hyperlink" Target="https://www.gov.ie/en/press-release/58f78-858-million-in-budget-2022-to-support-the-transition-to-a-climate-neutral-circular-and-connected-economy-and-society/" TargetMode="External"/><Relationship Id="rId296" Type="http://schemas.openxmlformats.org/officeDocument/2006/relationships/hyperlink" Target="https://www.bahamas.gov.bs/wps/wcm/connect/2ecf933c-2fd1-49b3-9f1c-1ac0212598b7/2020FSR_FINAL_DEC17+%28Revised%29.pdf?MOD=AJPERES" TargetMode="External"/><Relationship Id="rId2391" Type="http://schemas.openxmlformats.org/officeDocument/2006/relationships/hyperlink" Target="https://www.gov.il/he/departments/news/press_30032020_b" TargetMode="External"/><Relationship Id="rId3028" Type="http://schemas.openxmlformats.org/officeDocument/2006/relationships/hyperlink" Target="https://www.mef.gob.pe/contenidos/presu_publ/documentac/guia_orient_ciudadano_2022_281221.pdf" TargetMode="External"/><Relationship Id="rId3442" Type="http://schemas.openxmlformats.org/officeDocument/2006/relationships/hyperlink" Target="https://www.gov.za/sites/default/files/gcis_document/202103/44381gon290.pdf" TargetMode="External"/><Relationship Id="rId363" Type="http://schemas.openxmlformats.org/officeDocument/2006/relationships/hyperlink" Target="https://ec.europa.eu/competition/elojade/isef/case_details.cfm?proc_code=3_SA_100480" TargetMode="External"/><Relationship Id="rId2044" Type="http://schemas.openxmlformats.org/officeDocument/2006/relationships/hyperlink" Target="http://irangov.ir/detail/350514" TargetMode="External"/><Relationship Id="rId430" Type="http://schemas.openxmlformats.org/officeDocument/2006/relationships/hyperlink" Target="https://ec.europa.eu/info/business-economy-euro/recovery-coronavirus/recovery-and-resilience-facility_en" TargetMode="External"/><Relationship Id="rId1060" Type="http://schemas.openxmlformats.org/officeDocument/2006/relationships/hyperlink" Target="https://www.funcionpublica.gov.co/eva/gestornormativo/norma.php?i=113668" TargetMode="External"/><Relationship Id="rId2111" Type="http://schemas.openxmlformats.org/officeDocument/2006/relationships/hyperlink" Target="https://www.gov.ie/en/press-release/d0db1-our-rural-future-minister-humphreys-announces-over-42-million-in-funding-for-schools-sports-clubs-playgrounds-and-community-organisations/" TargetMode="External"/><Relationship Id="rId1877" Type="http://schemas.openxmlformats.org/officeDocument/2006/relationships/hyperlink" Target="https://gra.gov.gh/guidelines-for-the-implementation-of-tax-inecentives-covid-19/" TargetMode="External"/><Relationship Id="rId2928" Type="http://schemas.openxmlformats.org/officeDocument/2006/relationships/hyperlink" Target="http://www.finance.gov.pk/press_releases.html" TargetMode="External"/><Relationship Id="rId4283" Type="http://schemas.openxmlformats.org/officeDocument/2006/relationships/hyperlink" Target="https://www.congress.gov/117/bills/hr3684/BILLS-117hr3684enr.pdf" TargetMode="External"/><Relationship Id="rId1944" Type="http://schemas.openxmlformats.org/officeDocument/2006/relationships/hyperlink" Target="http://documents1.worldbank.org/curated/en/474951589207571664/pdf/Haiti-Caribbean-Regional-Air-Transport-Connectivity-Project.pdf" TargetMode="External"/><Relationship Id="rId4350" Type="http://schemas.openxmlformats.org/officeDocument/2006/relationships/hyperlink" Target="https://www.congress.gov/117/bills/hr3684/BILLS-117hr3684enr.pdf" TargetMode="External"/><Relationship Id="rId4003" Type="http://schemas.openxmlformats.org/officeDocument/2006/relationships/hyperlink" Target="https://www.gov.uk/government/news/chancellor-extends-furlough-and-loan-schemes" TargetMode="External"/><Relationship Id="rId3769" Type="http://schemas.openxmlformats.org/officeDocument/2006/relationships/hyperlink" Target="https://www.newsd.admin.ch/newsd/message/attachments/63043.pdf" TargetMode="External"/><Relationship Id="rId2785" Type="http://schemas.openxmlformats.org/officeDocument/2006/relationships/hyperlink" Target="https://www.cabri-sbo.org/uploads/files/Covid19BudgetDocuments/Nigeria-Emergency-Economic-Stimulus-Bill-24-March-2020.pdf" TargetMode="External"/><Relationship Id="rId3836" Type="http://schemas.openxmlformats.org/officeDocument/2006/relationships/hyperlink" Target="https://thailand.prd.go.th/mobile_detail.php?cid=4&amp;nid=11362" TargetMode="External"/><Relationship Id="rId757" Type="http://schemas.openxmlformats.org/officeDocument/2006/relationships/hyperlink" Target="https://budget.gc.ca/efu-meb/2021/report-rapport/EFU-MEB-2021-EN.pdf" TargetMode="External"/><Relationship Id="rId1387" Type="http://schemas.openxmlformats.org/officeDocument/2006/relationships/hyperlink" Target="https://ec.europa.eu/commission/presscorner/detail/en/MEX_20_1349" TargetMode="External"/><Relationship Id="rId2438" Type="http://schemas.openxmlformats.org/officeDocument/2006/relationships/hyperlink" Target="https://www.gazzettaufficiale.it/eli/id/2020/11/09/20G00170/sg" TargetMode="External"/><Relationship Id="rId2852" Type="http://schemas.openxmlformats.org/officeDocument/2006/relationships/hyperlink" Target="https://www.regjeringen.no/no/aktuelt/456-millioner-til-flyktninger-og-nyankomne-innvandrere/id2704502/" TargetMode="External"/><Relationship Id="rId3903" Type="http://schemas.openxmlformats.org/officeDocument/2006/relationships/hyperlink" Target="https://www.invest.gov.tr/tr/news/news-from-turkey/sayfalar/president-erdogan-unveils-economic-stability-shield-program.aspx" TargetMode="External"/><Relationship Id="rId93" Type="http://schemas.openxmlformats.org/officeDocument/2006/relationships/hyperlink" Target="https://www.argentina.gob.ar/noticias/avanza-la-produccion-de-insumos-clave-para-la-prevencion-de-covid-19-en-rafaela" TargetMode="External"/><Relationship Id="rId824" Type="http://schemas.openxmlformats.org/officeDocument/2006/relationships/hyperlink" Target="https://www.canada.ca/en/environment-climate-change/news/2020/12/a-healthy-environment-and-a-healthy-economy.html" TargetMode="External"/><Relationship Id="rId1454" Type="http://schemas.openxmlformats.org/officeDocument/2006/relationships/hyperlink" Target="https://www.iadb.org/projects/document/EZSHARE-1136432297-118?project=DR-L1145" TargetMode="External"/><Relationship Id="rId2505" Type="http://schemas.openxmlformats.org/officeDocument/2006/relationships/hyperlink" Target="https://www.mof.go.jp/english/budget/budget/fy2020/05.pdf" TargetMode="External"/><Relationship Id="rId1107" Type="http://schemas.openxmlformats.org/officeDocument/2006/relationships/hyperlink" Target="https://zoom-eco.net/a-la-une/rdc-les-11-mesures-economiques-de-soutien-a-loffre-de-produits-de-premiere-necessite/" TargetMode="External"/><Relationship Id="rId1521" Type="http://schemas.openxmlformats.org/officeDocument/2006/relationships/hyperlink" Target="https://presidencia.gob.do/noticias/presidente-se-reune-con-funcionarios-sector-agropecuario-pasa-balance-disponibilidad" TargetMode="External"/><Relationship Id="rId4677" Type="http://schemas.openxmlformats.org/officeDocument/2006/relationships/hyperlink" Target="https://home.kpmg/xx/en/home/insights/2020/04/uruguay-government-and-institution-measures-in-response-to-covid.html" TargetMode="External"/><Relationship Id="rId3279" Type="http://schemas.openxmlformats.org/officeDocument/2006/relationships/hyperlink" Target="https://www.gov.pl/web/tarczaantykryzysowa/program-inwestycji-publicznych" TargetMode="External"/><Relationship Id="rId3693" Type="http://schemas.openxmlformats.org/officeDocument/2006/relationships/hyperlink" Target="http://health.gov.sr/media/1363/final-national-covid-19-preparedness-and-response-plan.pdf" TargetMode="External"/><Relationship Id="rId2295" Type="http://schemas.openxmlformats.org/officeDocument/2006/relationships/hyperlink" Target="https://www.gov.ie/en/press-release/fd864-10-million-outdoor-recreation-infrastructure-scheme-will-support-tourism-and-community-wellbeing-in-post-covid-recovery-minister-ring/" TargetMode="External"/><Relationship Id="rId3346" Type="http://schemas.openxmlformats.org/officeDocument/2006/relationships/hyperlink" Target="https://viconsortium.com/caribbean-coronavirus/caribbean-st-kitts-with-no-cases-of-coronavirus-closes-borders-announces-multi-million-dollar-stimulus-package-" TargetMode="External"/><Relationship Id="rId4744" Type="http://schemas.openxmlformats.org/officeDocument/2006/relationships/hyperlink" Target="https://www.gob.mx/presidencia/prensa/presidente-anuncia-acciones-en-respaldo-al-pueblo-de-zacatecas?idiom=es" TargetMode="External"/><Relationship Id="rId267" Type="http://schemas.openxmlformats.org/officeDocument/2006/relationships/hyperlink" Target="https://www.pm.gov.au/media/11-billion-support-more-mental-health-medicare-and-domestic-violence-services-0" TargetMode="External"/><Relationship Id="rId3760" Type="http://schemas.openxmlformats.org/officeDocument/2006/relationships/hyperlink" Target="https://www.regeringen.se/pressmeddelanden/2020/09/30-milj-kronor-for-starkt-kompetens-inom-den-kommunalt-finansierade-halso--och-sjukvarden/" TargetMode="External"/><Relationship Id="rId4811" Type="http://schemas.openxmlformats.org/officeDocument/2006/relationships/hyperlink" Target="https://web.archive.org/web/20220325052004/https:/www.lamoncloa.gob.es/temas/fondos-recuperacion/Documents/160621-Plan_Recuperacion_Transformacion_Resiliencia.pdf" TargetMode="External"/><Relationship Id="rId681" Type="http://schemas.openxmlformats.org/officeDocument/2006/relationships/hyperlink" Target="https://www.gov.br/saude/pt-br/assuntos/noticias/saude-avanca-na-compra-de-mais-100-milhoes-de-doses-da-pfizer" TargetMode="External"/><Relationship Id="rId2362" Type="http://schemas.openxmlformats.org/officeDocument/2006/relationships/hyperlink" Target="https://www.gov.il/he/departments/news/sa110820-1" TargetMode="External"/><Relationship Id="rId3413" Type="http://schemas.openxmlformats.org/officeDocument/2006/relationships/hyperlink" Target="https://web.archive.org/web/20200409043503/https:/hrdf.org.sa/News/4402" TargetMode="External"/><Relationship Id="rId334" Type="http://schemas.openxmlformats.org/officeDocument/2006/relationships/hyperlink" Target="https://www.barbadosparliament.com/uploads/bill_resolution/4876100c82122319f719c42fae4b23df.pdf" TargetMode="External"/><Relationship Id="rId2015" Type="http://schemas.openxmlformats.org/officeDocument/2006/relationships/hyperlink" Target="https://pib.gov.in/PressReleasePage.aspx?PRID=1673998" TargetMode="External"/><Relationship Id="rId401" Type="http://schemas.openxmlformats.org/officeDocument/2006/relationships/hyperlink" Target="https://ec.europa.eu/info/sites/default/files/belgium-recovery-resilience-factsheet_en.pdf" TargetMode="External"/><Relationship Id="rId1031" Type="http://schemas.openxmlformats.org/officeDocument/2006/relationships/hyperlink" Target="https://www.mincit.gov.co/prensa/noticias/industria/mincomercio-respalda-recuperacion-economica-tolima" TargetMode="External"/><Relationship Id="rId4187" Type="http://schemas.openxmlformats.org/officeDocument/2006/relationships/hyperlink" Target="https://www.congress.gov/117/bills/hr3684/BILLS-117hr3684enr.pdf" TargetMode="External"/><Relationship Id="rId4254" Type="http://schemas.openxmlformats.org/officeDocument/2006/relationships/hyperlink" Target="https://www.congress.gov/117/bills/hr3684/BILLS-117hr3684enr.pdf" TargetMode="External"/><Relationship Id="rId1848" Type="http://schemas.openxmlformats.org/officeDocument/2006/relationships/hyperlink" Target="http://documents1.worldbank.org/curated/en/818661614100923623/pdf/Project-Information-Document-Ghana-Productive-Safety-Net-Project-2-P175588.pdf" TargetMode="External"/><Relationship Id="rId3270" Type="http://schemas.openxmlformats.org/officeDocument/2006/relationships/hyperlink" Target="https://ec.europa.eu/competition/state_aid/cases1/202017/285396_2151002_48_2.pdf" TargetMode="External"/><Relationship Id="rId4321" Type="http://schemas.openxmlformats.org/officeDocument/2006/relationships/hyperlink" Target="https://www.congress.gov/117/bills/hr3684/BILLS-117hr3684enr.pdf" TargetMode="External"/><Relationship Id="rId191" Type="http://schemas.openxmlformats.org/officeDocument/2006/relationships/hyperlink" Target="https://budget.gov.au/2021-22/content/bp2/download/bp2_2021-22.pdf" TargetMode="External"/><Relationship Id="rId1915" Type="http://schemas.openxmlformats.org/officeDocument/2006/relationships/hyperlink" Target="https://www.mofep.gov.gh/sites/default/files/news/2021-Mid-Year-Review-Statement_v2.pdf" TargetMode="External"/><Relationship Id="rId2689" Type="http://schemas.openxmlformats.org/officeDocument/2006/relationships/hyperlink" Target="https://www.nationaalgroeifonds.nl/projecten-ronde-1/health-ri" TargetMode="External"/><Relationship Id="rId2756" Type="http://schemas.openxmlformats.org/officeDocument/2006/relationships/hyperlink" Target="https://www.rijksoverheid.nl/actueel/nieuws/2021/06/11/verlenging-subsidieregeling-coronabanen-in-de-zorg" TargetMode="External"/><Relationship Id="rId3807" Type="http://schemas.openxmlformats.org/officeDocument/2006/relationships/hyperlink" Target="https://www.admin.ch/gov/de/start/dokumentation/medienmitteilungen.msg-id-78515.html" TargetMode="External"/><Relationship Id="rId728" Type="http://schemas.openxmlformats.org/officeDocument/2006/relationships/hyperlink" Target="https://www.gov.br/economia/pt-br/assuntos/noticias/2020/marco/ministerio-da-economia-anuncia-medidas-para-diminuir-o-impacto-do-coronavirus-no-pais" TargetMode="External"/><Relationship Id="rId1358" Type="http://schemas.openxmlformats.org/officeDocument/2006/relationships/hyperlink" Target="https://www.regeringen.dk/nyheder/2021/ny-aftale-indtaegter-fra-ekstra-corona-arbejde-skal-ikke-laengere-modregnes-i-pension/" TargetMode="External"/><Relationship Id="rId1772" Type="http://schemas.openxmlformats.org/officeDocument/2006/relationships/hyperlink" Target="https://www.gouvernement.fr/partage/12289-relancer-la-construction-durable-de-logements-dans-les-territoires" TargetMode="External"/><Relationship Id="rId2409" Type="http://schemas.openxmlformats.org/officeDocument/2006/relationships/hyperlink" Target="https://www.bloomberg.com/news/articles/2021-12-30/italy-approves-36-billion-budget-to-cut-taxes-boost-growth" TargetMode="External"/><Relationship Id="rId64" Type="http://schemas.openxmlformats.org/officeDocument/2006/relationships/hyperlink" Target="https://www.argentina.gob.ar/noticias/kulfas-y-ziliotto-anunciaron-financiamiento-por-400-mm-para-pymes-de-la-pampa" TargetMode="External"/><Relationship Id="rId1425" Type="http://schemas.openxmlformats.org/officeDocument/2006/relationships/hyperlink" Target="https://www.worldbank.org/en/news/press-release/2020/06/30/world-bank-provides-additional-financing-of-us164-million-for-agricultural-livelihoods-food-security-and-climate-resilience-in-dominica" TargetMode="External"/><Relationship Id="rId2823" Type="http://schemas.openxmlformats.org/officeDocument/2006/relationships/hyperlink" Target="https://www.regjeringen.no/no/aktuelt/ny-side8/id2704624/" TargetMode="External"/><Relationship Id="rId2199" Type="http://schemas.openxmlformats.org/officeDocument/2006/relationships/hyperlink" Target="https://www.gov.ie/en/press-release/c055c-tanaiste-opens-third-call-under-175m-seed-and-venture-capital-scheme/" TargetMode="External"/><Relationship Id="rId3597" Type="http://schemas.openxmlformats.org/officeDocument/2006/relationships/hyperlink" Target="https://www.boe.es/diario_boe/txt.php?id=BOE-A-2021-1130" TargetMode="External"/><Relationship Id="rId4648" Type="http://schemas.openxmlformats.org/officeDocument/2006/relationships/hyperlink" Target="https://www.presidencia.gub.uy/comunicacion/comunicacionnoticias/medidas-gobierno-economia-emergencia-sanitaria-covid19" TargetMode="External"/><Relationship Id="rId3664" Type="http://schemas.openxmlformats.org/officeDocument/2006/relationships/hyperlink" Target="https://www.boe.es/buscar/act.php?id=BOE-A-2020-3824" TargetMode="External"/><Relationship Id="rId4715"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585" Type="http://schemas.openxmlformats.org/officeDocument/2006/relationships/hyperlink" Target="https://www.gov.br/saude/pt-br/assuntos/noticias/dsei-yanomami-saude-destina-r-8-3-milhoes-para-compra-de-medicamentos-equipamentos-e-insumos" TargetMode="External"/><Relationship Id="rId2266" Type="http://schemas.openxmlformats.org/officeDocument/2006/relationships/hyperlink" Target="https://www.gov.ie/en/press-release/05a8e-update-on-payments-awarded-for-covid-19-pandemic-unemployment-payment-and-enhanced-illness-benefit/" TargetMode="External"/><Relationship Id="rId2680" Type="http://schemas.openxmlformats.org/officeDocument/2006/relationships/hyperlink" Target="https://www.finances.gov.ma/Fr/Pages/detail-actualite.aspx?fiche=5077" TargetMode="External"/><Relationship Id="rId3317" Type="http://schemas.openxmlformats.org/officeDocument/2006/relationships/hyperlink" Target="https://twitter.com/RDBrwanda/status/1375761535683981313" TargetMode="External"/><Relationship Id="rId3731" Type="http://schemas.openxmlformats.org/officeDocument/2006/relationships/hyperlink" Target="https://www.government.se/articles/2021/02/about-the-covid-19-virus-extensions-of-national-restrictions/" TargetMode="External"/><Relationship Id="rId238" Type="http://schemas.openxmlformats.org/officeDocument/2006/relationships/hyperlink" Target="https://www.pm.gov.au/media/australia-secures-further-50-million-doses-covid-19-vaccine" TargetMode="External"/><Relationship Id="rId652" Type="http://schemas.openxmlformats.org/officeDocument/2006/relationships/hyperlink" Target="https://www.gov.br/saude/pt-br/assuntos/noticias/saude-destina-mais-de-r-29-milhoes-para-continuidade-da-retomada-segura-de-atendimentos-odontologicos" TargetMode="External"/><Relationship Id="rId1282" Type="http://schemas.openxmlformats.org/officeDocument/2006/relationships/hyperlink" Target="https://santenews.info/wp-content/uploads/2020/06/Programme...-Complet-04-06-2020-%C3%A0-14h51.pdf" TargetMode="External"/><Relationship Id="rId2333" Type="http://schemas.openxmlformats.org/officeDocument/2006/relationships/hyperlink" Target="https://www.gov.ie/en/press-release/5bd9d-budget-2022-121-million-skills-package-essential-for-new-world-of-work-ministers-harris-and-collins/" TargetMode="External"/><Relationship Id="rId305" Type="http://schemas.openxmlformats.org/officeDocument/2006/relationships/hyperlink" Target="https://www.bahamas.gov.bs/wps/wcm/connect/2ecf933c-2fd1-49b3-9f1c-1ac0212598b7/2020FSR_FINAL_DEC17+%28Revised%29.pdf?MOD=AJPERES" TargetMode="External"/><Relationship Id="rId2400" Type="http://schemas.openxmlformats.org/officeDocument/2006/relationships/hyperlink" Target="https://www.gov.il/he/departments/news/sa230320-2" TargetMode="External"/><Relationship Id="rId1002" Type="http://schemas.openxmlformats.org/officeDocument/2006/relationships/hyperlink" Target="https://www.minhacienda.gov.co/webcenter/ShowProperty?nodeId=%2FConexionContent%2FWCC_CLUSTER-161464%2F%2FidcPrimaryFile&amp;revision=latestreleased" TargetMode="External"/><Relationship Id="rId4158" Type="http://schemas.openxmlformats.org/officeDocument/2006/relationships/hyperlink" Target="https://www.congress.gov/117/bills/hr3684/BILLS-117hr3684enr.pdf" TargetMode="External"/><Relationship Id="rId3174" Type="http://schemas.openxmlformats.org/officeDocument/2006/relationships/hyperlink" Target="https://www.gob.pe/institucion/mef/noticias/111874-se-fracciona-el-pago-de-recibos-vencidos-de-luz-gas-natural-y-telecomunicaciones-de-los-hogares-sin-cobros-de-intereses-cargos-por-morosidad-ni-cortes-de-servicio" TargetMode="External"/><Relationship Id="rId4572" Type="http://schemas.openxmlformats.org/officeDocument/2006/relationships/hyperlink" Target="https://www.congress.gov/bill/117th-congress/house-bill/1319/text" TargetMode="External"/><Relationship Id="rId1819" Type="http://schemas.openxmlformats.org/officeDocument/2006/relationships/hyperlink" Target="https://www.bundesfinanzministerium.de/Content/DE/Standardartikel/Themen/Schlaglichter/Konjunkturpaket/2020-06-03-eckpunktepapier.pdf?__blob=publicationFile&amp;v=9" TargetMode="External"/><Relationship Id="rId4225" Type="http://schemas.openxmlformats.org/officeDocument/2006/relationships/hyperlink" Target="https://www.congress.gov/117/bills/hr3684/BILLS-117hr3684enr.pdf" TargetMode="External"/><Relationship Id="rId2190" Type="http://schemas.openxmlformats.org/officeDocument/2006/relationships/hyperlink" Target="https://www.gov.ie/pdf/?file=https://assets.gov.ie/128716/e7d34436-6e0a-4bb0-a7b1-230165357529.pdf" TargetMode="External"/><Relationship Id="rId3241" Type="http://schemas.openxmlformats.org/officeDocument/2006/relationships/hyperlink" Target="https://ec.europa.eu/competition/state_aid/cases1/202045/288925_2202749_46_2.pdf" TargetMode="External"/><Relationship Id="rId162" Type="http://schemas.openxmlformats.org/officeDocument/2006/relationships/hyperlink" Target="https://taxnews.ey.com/news/2020-0676-argentina-announces-emergency-measures-to-address-economic-impact-of-covid-19-pandemic?uAlertID=Sd%2FG8rua1oj6%2Fl58EZ2AiA%3D%3D" TargetMode="External"/><Relationship Id="rId979" Type="http://schemas.openxmlformats.org/officeDocument/2006/relationships/hyperlink" Target="http://www.chinatax.gov.cn/chinatax/n810341/n810825/c101434/c5149715/content.html" TargetMode="External"/><Relationship Id="rId4082" Type="http://schemas.openxmlformats.org/officeDocument/2006/relationships/hyperlink" Target="https://www.gov.uk/government/news/government-unlocks-150-million-form-dormant-accounts-for-coronavirus-response" TargetMode="External"/><Relationship Id="rId1676" Type="http://schemas.openxmlformats.org/officeDocument/2006/relationships/hyperlink" Target="https://agricultura.gob.do/noticia/presidente-inagura-primera-terminal-portuaria-agroalimentaria-del-pais/" TargetMode="External"/><Relationship Id="rId2727" Type="http://schemas.openxmlformats.org/officeDocument/2006/relationships/hyperlink" Target="https://www.rijksoverheid.nl/actueel/nieuws/2021/04/22/kabinet-stelt-ruim-%E2%82%AC600-miljoen-extra-beschikbaar-voor-jeugdzorg" TargetMode="External"/><Relationship Id="rId1329" Type="http://schemas.openxmlformats.org/officeDocument/2006/relationships/hyperlink" Target="https://santenews.info/wp-content/uploads/2020/06/Programme...-Complet-04-06-2020-%C3%A0-14h51.pdf" TargetMode="External"/><Relationship Id="rId1743" Type="http://schemas.openxmlformats.org/officeDocument/2006/relationships/hyperlink" Target="https://vm.fi/documents/10623/17688741/Hallituksen+v%C3%A4litt%C3%B6m%C3%A4t+taloudelliset+toimenpiteet+koronaviruksen+johdosta.pptx/44720ddf-7796-a728-3982-f96cc200a371" TargetMode="External"/><Relationship Id="rId35" Type="http://schemas.openxmlformats.org/officeDocument/2006/relationships/hyperlink" Target="https://www.argentina.gob.ar/noticias/desarrollo-productivo-y-la-provincia-de-buenos-aires-anunciaron-creditos-por-400-millones" TargetMode="External"/><Relationship Id="rId1810" Type="http://schemas.openxmlformats.org/officeDocument/2006/relationships/hyperlink" Target="https://www.bbc.co.uk/news/world-europe-52527517" TargetMode="External"/><Relationship Id="rId3568" Type="http://schemas.openxmlformats.org/officeDocument/2006/relationships/hyperlink" Target="https://www.flightglobal.com/airlines/south-korean-carriers-take-further-measures-to-cope-with-coronavirus/137806.article" TargetMode="External"/><Relationship Id="rId3982" Type="http://schemas.openxmlformats.org/officeDocument/2006/relationships/hyperlink" Target="https://www.gov.uk/government/news/councils-given-further-200-million-in-next-stage-of-successful-rough-sleeping-programme" TargetMode="External"/><Relationship Id="rId4619" Type="http://schemas.openxmlformats.org/officeDocument/2006/relationships/hyperlink" Target="https://www.congress.gov/bill/117th-congress/house-bill/1319/text" TargetMode="External"/><Relationship Id="rId489" Type="http://schemas.openxmlformats.org/officeDocument/2006/relationships/hyperlink" Target="https://ec.europa.eu/info/business-economy-euro/recovery-coronavirus/recovery-and-resilience-facility_en" TargetMode="External"/><Relationship Id="rId2584" Type="http://schemas.openxmlformats.org/officeDocument/2006/relationships/hyperlink" Target="http://www.govmu.org/English/News/Pages/Budget-2020-2021-Some-Rs-10-billion-earmarked-to-support-SMEs.aspx" TargetMode="External"/><Relationship Id="rId3635" Type="http://schemas.openxmlformats.org/officeDocument/2006/relationships/hyperlink" Target="https://www.lamoncloa.gob.es/lang/en/presidente/news/Paginas/2020/20200618tourism-plan.aspx" TargetMode="External"/><Relationship Id="rId556" Type="http://schemas.openxmlformats.org/officeDocument/2006/relationships/hyperlink" Target="https://www.gov.br/saude/pt-br/assuntos/noticias/saude-autoriza-84-leitos-de-uti-covid-19-para-mato-grosso" TargetMode="External"/><Relationship Id="rId1186" Type="http://schemas.openxmlformats.org/officeDocument/2006/relationships/hyperlink" Target="https://santenews.info/wp-content/uploads/2020/06/Programme...-Complet-04-06-2020-%C3%A0-14h51.pdf" TargetMode="External"/><Relationship Id="rId2237" Type="http://schemas.openxmlformats.org/officeDocument/2006/relationships/hyperlink" Target="https://www.gov.ie/en/press-release/9f186-update-on-payments-awarded-for-covid-19-pandemic-unemployment-payment-and-enhanced-illness-benefit/" TargetMode="External"/><Relationship Id="rId209" Type="http://schemas.openxmlformats.org/officeDocument/2006/relationships/hyperlink" Target="https://budget.gov.au/2021-22/content/bp2/download/bp2_2021-22.pdf" TargetMode="External"/><Relationship Id="rId970" Type="http://schemas.openxmlformats.org/officeDocument/2006/relationships/hyperlink" Target="https://www.energyvoice.com/otherenergy/246746/china-increases-renewable-subsidies-7-5-to-13-billion/" TargetMode="External"/><Relationship Id="rId1253" Type="http://schemas.openxmlformats.org/officeDocument/2006/relationships/hyperlink" Target="https://santenews.info/wp-content/uploads/2020/06/Programme...-Complet-04-06-2020-%C3%A0-14h51.pdf" TargetMode="External"/><Relationship Id="rId2651" Type="http://schemas.openxmlformats.org/officeDocument/2006/relationships/hyperlink" Target="https://legalinfo.mn/law/details/15586" TargetMode="External"/><Relationship Id="rId3702" Type="http://schemas.openxmlformats.org/officeDocument/2006/relationships/hyperlink" Target="https://www.regeringen.se/artiklar/2020/09/industrins-grona-omstallning-i-hostbudgeten/" TargetMode="External"/><Relationship Id="rId623" Type="http://schemas.openxmlformats.org/officeDocument/2006/relationships/hyperlink" Target="https://www.gov.br/saude/pt-br/assuntos/noticias/ministerio-da-saude-prorroga-10-leitos-de-uti-no-amazonas" TargetMode="External"/><Relationship Id="rId2304" Type="http://schemas.openxmlformats.org/officeDocument/2006/relationships/hyperlink" Target="https://www.gov.ie/en/press-release/210cf8-government-outlines-further-measures-to-support-businesses-impacted-/" TargetMode="External"/><Relationship Id="rId1320" Type="http://schemas.openxmlformats.org/officeDocument/2006/relationships/hyperlink" Target="https://santenews.info/wp-content/uploads/2020/06/Programme...-Complet-04-06-2020-%C3%A0-14h51.pdf" TargetMode="External"/><Relationship Id="rId4476" Type="http://schemas.openxmlformats.org/officeDocument/2006/relationships/hyperlink" Target="https://www.congress.gov/bill/117th-congress/house-bill/1319/text" TargetMode="External"/><Relationship Id="rId3078" Type="http://schemas.openxmlformats.org/officeDocument/2006/relationships/hyperlink" Target="https://www.gob.pe/institucion/cenares/noticias/342995-ministerio-de-salud-entrego-mas-de-15-5-millones-de-equipos-de-proteccion-personal-a-establecimientos-de-salud" TargetMode="External"/><Relationship Id="rId3492" Type="http://schemas.openxmlformats.org/officeDocument/2006/relationships/hyperlink" Target="https://www.gov.za/documents/building-society-works-presidential-employment-stimulus-south-african-economic" TargetMode="External"/><Relationship Id="rId4129" Type="http://schemas.openxmlformats.org/officeDocument/2006/relationships/hyperlink" Target="https://www.gov.uk/government/news/budget-2020-what-you-need-to-know" TargetMode="External"/><Relationship Id="rId4543" Type="http://schemas.openxmlformats.org/officeDocument/2006/relationships/hyperlink" Target="https://www.congress.gov/bill/117th-congress/house-bill/1319/text" TargetMode="External"/><Relationship Id="rId2094" Type="http://schemas.openxmlformats.org/officeDocument/2006/relationships/hyperlink" Target="https://www.gov.ie/en/press-release/06eaa-our-rural-future-ministers-humphreys-and-obrien-announce-148013-for-27-local-projects-in-kildare-under-the-community-enhancement-programme/" TargetMode="External"/><Relationship Id="rId3145" Type="http://schemas.openxmlformats.org/officeDocument/2006/relationships/hyperlink" Target="https://www.gob.pe/institucion/regionlima/noticias/318118-lanzamiento-del-procompite-regional-2020-con-un-presupuesto-de-12-millones-de-soles" TargetMode="External"/><Relationship Id="rId4610" Type="http://schemas.openxmlformats.org/officeDocument/2006/relationships/hyperlink" Target="https://www.congress.gov/bill/117th-congress/house-bill/1319/text" TargetMode="External"/><Relationship Id="rId480" Type="http://schemas.openxmlformats.org/officeDocument/2006/relationships/hyperlink" Target="https://ec.europa.eu/info/business-economy-euro/recovery-coronavirus/recovery-and-resilience-facility_en" TargetMode="External"/><Relationship Id="rId2161" Type="http://schemas.openxmlformats.org/officeDocument/2006/relationships/hyperlink" Target="https://www.gov.ie/en/press-release/df30e-ministers-humphreys-and-obrien-announce-45-million-to-improve-community-facilities/" TargetMode="External"/><Relationship Id="rId3212" Type="http://schemas.openxmlformats.org/officeDocument/2006/relationships/hyperlink" Target="https://ec.europa.eu/competition/state_aid/cases1/202131/294222_2302908_56_2.pdf" TargetMode="External"/><Relationship Id="rId133" Type="http://schemas.openxmlformats.org/officeDocument/2006/relationships/hyperlink" Target="https://www.argentina.gob.ar/noticias/ministro-de-salud-y-gobernador-de-san-luis-suscribieron-convenios-y-recorrieron" TargetMode="External"/><Relationship Id="rId200" Type="http://schemas.openxmlformats.org/officeDocument/2006/relationships/hyperlink" Target="https://budget.gov.au/2021-22/content/bp2/download/bp2_2021-22.pdf" TargetMode="External"/><Relationship Id="rId2978" Type="http://schemas.openxmlformats.org/officeDocument/2006/relationships/hyperlink" Target="https://www.gacetaoficial.gob.pa/pdfTemp/29178_B/GacetaNo_29178b_20201217.pdf" TargetMode="External"/><Relationship Id="rId1994" Type="http://schemas.openxmlformats.org/officeDocument/2006/relationships/hyperlink" Target="https://pib.gov.in/PressReleasePage.aspx?PRID=1765273" TargetMode="External"/><Relationship Id="rId1647" Type="http://schemas.openxmlformats.org/officeDocument/2006/relationships/hyperlink" Target="https://budget.gouv.cd/wp-content/uploads/budget2021/plf2021/lf2021_vol2_depenses.pdf" TargetMode="External"/><Relationship Id="rId4053" Type="http://schemas.openxmlformats.org/officeDocument/2006/relationships/hyperlink" Target="https://www.gov.uk/government/news/pm-outlines-his-ten-point-plan-for-a-green-industrial-revolution-for-250000-jobs" TargetMode="External"/><Relationship Id="rId1714" Type="http://schemas.openxmlformats.org/officeDocument/2006/relationships/hyperlink" Target="https://www.bcie.org/en/news-and-media/news/article/bcie-habilita-us415-millones-para-la-reactivacion-economica-de-mipymes-en-el-salvador" TargetMode="External"/><Relationship Id="rId4120" Type="http://schemas.openxmlformats.org/officeDocument/2006/relationships/hyperlink" Target="https://www.gov.uk/government/news/budget-2020-what-you-need-to-know" TargetMode="External"/><Relationship Id="rId2488" Type="http://schemas.openxmlformats.org/officeDocument/2006/relationships/hyperlink" Target="https://www.mof.go.jp/english/budget/budget/fy2020/05.pdf" TargetMode="External"/><Relationship Id="rId3886" Type="http://schemas.openxmlformats.org/officeDocument/2006/relationships/hyperlink" Target="https://www.resmigazete.gov.tr/eskiler/2021/02/20210204-10.pdf" TargetMode="External"/><Relationship Id="rId3539" Type="http://schemas.openxmlformats.org/officeDocument/2006/relationships/hyperlink" Target="https://english.moef.go.kr/pc/selectTbPressCenterDtl.do?boardCd=N0001&amp;seq=5024" TargetMode="External"/><Relationship Id="rId3953" Type="http://schemas.openxmlformats.org/officeDocument/2006/relationships/hyperlink" Target="https://www.gov.uk/government/news/government-launches-new-5bn-project-gigabit" TargetMode="External"/><Relationship Id="rId874" Type="http://schemas.openxmlformats.org/officeDocument/2006/relationships/hyperlink" Target="https://www.gob.cl/noticias/ministerio-de-las-culturas-entregara-1100-millones-para-la-reactivacion-del-sector-audiovisual/" TargetMode="External"/><Relationship Id="rId2555" Type="http://schemas.openxmlformats.org/officeDocument/2006/relationships/hyperlink" Target="https://budgetmof.govmu.org/Documents/2021_22budgetspeech_english.pdf" TargetMode="External"/><Relationship Id="rId3606" Type="http://schemas.openxmlformats.org/officeDocument/2006/relationships/hyperlink" Target="http://prensa.mites.gob.es/WebPrensa/noticias/ministro/detalle/3910" TargetMode="External"/><Relationship Id="rId527" Type="http://schemas.openxmlformats.org/officeDocument/2006/relationships/hyperlink" Target="http://www.gacetaoficialdebolivia.gob.bo/normas/buscar/4272" TargetMode="External"/><Relationship Id="rId941" Type="http://schemas.openxmlformats.org/officeDocument/2006/relationships/hyperlink" Target="http://download.china.cn/en/pdf/report2021.pdf" TargetMode="External"/><Relationship Id="rId1157" Type="http://schemas.openxmlformats.org/officeDocument/2006/relationships/hyperlink" Target="https://santenews.info/wp-content/uploads/2020/06/Programme...-Complet-04-06-2020-%C3%A0-14h51.pdf" TargetMode="External"/><Relationship Id="rId1571" Type="http://schemas.openxmlformats.org/officeDocument/2006/relationships/hyperlink" Target="https://www.inclusion.gob.ec/la-nueva-politica-social-del-gobierno-nacional-duplica-la-entrega-de-bonos-y-busca-la-inclusion-digital/" TargetMode="External"/><Relationship Id="rId2208" Type="http://schemas.openxmlformats.org/officeDocument/2006/relationships/hyperlink" Target="https://www.gov.ie/en/press-release/73dac-minister-martin-launches-new-50m-suite-of-measures-to-support-the-live-performance-sector/" TargetMode="External"/><Relationship Id="rId2622" Type="http://schemas.openxmlformats.org/officeDocument/2006/relationships/hyperlink" Target="http://parliament.mn/laws?Sort=CreatedOnDescending" TargetMode="External"/><Relationship Id="rId1224" Type="http://schemas.openxmlformats.org/officeDocument/2006/relationships/hyperlink" Target="https://santenews.info/wp-content/uploads/2020/06/Programme...-Complet-04-06-2020-%C3%A0-14h51.pdf" TargetMode="External"/><Relationship Id="rId4794" Type="http://schemas.openxmlformats.org/officeDocument/2006/relationships/hyperlink" Target="http://en.kremlin.ru/events/president/news/65418" TargetMode="External"/><Relationship Id="rId3396" Type="http://schemas.openxmlformats.org/officeDocument/2006/relationships/hyperlink" Target="https://www.gov.vc/images/pdf_documents/Govt-SVG-receives-cheque-form-UK-SVG-Friendship-Trust.pdf" TargetMode="External"/><Relationship Id="rId4447" Type="http://schemas.openxmlformats.org/officeDocument/2006/relationships/hyperlink" Target="https://www.congress.gov/bill/117th-congress/house-bill/1319/text" TargetMode="External"/><Relationship Id="rId3049" Type="http://schemas.openxmlformats.org/officeDocument/2006/relationships/hyperlink" Target="https://www.gob.pe/institucion/cenares/noticias/502629-arequipa-ministerio-de-salud-envia-mas-de-un-millon-de-epp-s-y-demas-suministros-medicos" TargetMode="External"/><Relationship Id="rId3463" Type="http://schemas.openxmlformats.org/officeDocument/2006/relationships/hyperlink" Target="https://www.gov.za/documents/building-society-works-presidential-employment-stimulus-south-african-economic" TargetMode="External"/><Relationship Id="rId4861" Type="http://schemas.openxmlformats.org/officeDocument/2006/relationships/printerSettings" Target="../printerSettings/printerSettings1.bin"/><Relationship Id="rId384" Type="http://schemas.openxmlformats.org/officeDocument/2006/relationships/hyperlink" Target="https://ec.europa.eu/info/business-economy-euro/recovery-coronavirus/recovery-and-resilience-facility_en" TargetMode="External"/><Relationship Id="rId2065" Type="http://schemas.openxmlformats.org/officeDocument/2006/relationships/hyperlink" Target="https://www.gov.ie/en/press-release/48b48-the-july-jobs-stimulus/" TargetMode="External"/><Relationship Id="rId3116" Type="http://schemas.openxmlformats.org/officeDocument/2006/relationships/hyperlink" Target="https://www.gob.pe/institucion/mtc/noticias/324835-inversion-de-mas-de-s-8250-millones-esta-comprometida-en-proyectos-de-transportes-e-internet-para-la-libertad" TargetMode="External"/><Relationship Id="rId4514" Type="http://schemas.openxmlformats.org/officeDocument/2006/relationships/hyperlink" Target="https://www.congress.gov/bill/117th-congress/house-bill/1319/text" TargetMode="External"/><Relationship Id="rId1081" Type="http://schemas.openxmlformats.org/officeDocument/2006/relationships/hyperlink" Target="https://www.gacetaoficial.gob.cu/sites/default/files/goc-2020-ex40_0.pdf" TargetMode="External"/><Relationship Id="rId3530" Type="http://schemas.openxmlformats.org/officeDocument/2006/relationships/hyperlink" Target="https://english.moef.go.kr/pc/selectTbPressCenterDtl.do?boardCd=N0001&amp;seq=5136" TargetMode="External"/><Relationship Id="rId451" Type="http://schemas.openxmlformats.org/officeDocument/2006/relationships/hyperlink" Target="https://ec.europa.eu/info/business-economy-euro/recovery-coronavirus/recovery-and-resilience-facility_en" TargetMode="External"/><Relationship Id="rId2132" Type="http://schemas.openxmlformats.org/officeDocument/2006/relationships/hyperlink" Target="https://www.gov.ie/en/publication/1feaf-pathways-to-work-2021/" TargetMode="External"/><Relationship Id="rId104" Type="http://schemas.openxmlformats.org/officeDocument/2006/relationships/hyperlink" Target="https://www.argentina.gob.ar/noticias/jefatura/el-presidente-anuncio-obras-y-suscribio-acuerdos-en-tierra-del-fuego" TargetMode="External"/><Relationship Id="rId1898" Type="http://schemas.openxmlformats.org/officeDocument/2006/relationships/hyperlink" Target="https://www.mofep.gov.gh/sites/default/files/news/MoF-Statement-to-Parliament_20200330.pdf" TargetMode="External"/><Relationship Id="rId2949" Type="http://schemas.openxmlformats.org/officeDocument/2006/relationships/hyperlink" Target="http://www.finance.gov.pk/pr_apr_jun_2020.html" TargetMode="External"/><Relationship Id="rId4371" Type="http://schemas.openxmlformats.org/officeDocument/2006/relationships/hyperlink" Target="https://www.congress.gov/117/bills/hr3684/BILLS-117hr3684enr.pdf" TargetMode="External"/><Relationship Id="rId1965" Type="http://schemas.openxmlformats.org/officeDocument/2006/relationships/hyperlink" Target="https://presidencia.gob.hn/index.php/gob/el-presidente/9491-gobierno-comprara-2-8-millones-de-dosis-de-vacunas-con-financiamiento-del-bcie" TargetMode="External"/><Relationship Id="rId4024" Type="http://schemas.openxmlformats.org/officeDocument/2006/relationships/hyperlink" Target="https://www.gov.uk/government/publications/spending-review-2020-documents" TargetMode="External"/><Relationship Id="rId1618" Type="http://schemas.openxmlformats.org/officeDocument/2006/relationships/hyperlink" Target="https://budget.gouv.cd/wp-content/uploads/budget2021/plf2021/lf2021_vol2_depenses.pdf" TargetMode="External"/><Relationship Id="rId3040" Type="http://schemas.openxmlformats.org/officeDocument/2006/relationships/hyperlink" Target="https://www.gob.pe/institucion/mincetur/noticias/548270-mincetur-fondo-de-32-millones-de-soles-permitira-impulsar-la-reactivacion-de-los-guias-de-turismo" TargetMode="External"/><Relationship Id="rId3857" Type="http://schemas.openxmlformats.org/officeDocument/2006/relationships/hyperlink" Target="https://thailand.prd.go.th/mobile_detail.php?cid=4&amp;nid=10226" TargetMode="External"/><Relationship Id="rId778" Type="http://schemas.openxmlformats.org/officeDocument/2006/relationships/hyperlink" Target="https://www.canada.ca/en/transport-canada/news/2021/08/government-of-canada-supporting-the-calgary-international-airport-with-new-funding.html" TargetMode="External"/><Relationship Id="rId2459" Type="http://schemas.openxmlformats.org/officeDocument/2006/relationships/hyperlink" Target="https://jis.gov.jm/govt-announces-60-billion-social-and-economic-recovery-programme/" TargetMode="External"/><Relationship Id="rId2873" Type="http://schemas.openxmlformats.org/officeDocument/2006/relationships/hyperlink" Target="https://www.regjeringen.no/no/aktuelt/utvidet-stotte-til-landbruk-og-landbruksbaserte-naringer/id2698066/" TargetMode="External"/><Relationship Id="rId3924" Type="http://schemas.openxmlformats.org/officeDocument/2006/relationships/hyperlink" Target="http://wam.ae/en/details/1395302830416" TargetMode="External"/><Relationship Id="rId845" Type="http://schemas.openxmlformats.org/officeDocument/2006/relationships/hyperlink" Target="https://news.ontario.ca/en/release/58162/canada-and-ontario-invest-in-modern-accessible-public-transit-infrastructure-for-thunder-bay-residen" TargetMode="External"/><Relationship Id="rId1475" Type="http://schemas.openxmlformats.org/officeDocument/2006/relationships/hyperlink" Target="https://prodominicana.gob.do/Documentos/PD%20PNFERD%20W.pdf" TargetMode="External"/><Relationship Id="rId2526" Type="http://schemas.openxmlformats.org/officeDocument/2006/relationships/hyperlink" Target="https://astanatimes.com/2020/12/kazakhstans-economy-of-simple-things-program-to-boost-domestic-production/" TargetMode="External"/><Relationship Id="rId1128" Type="http://schemas.openxmlformats.org/officeDocument/2006/relationships/hyperlink" Target="https://santenews.info/wp-content/uploads/2020/06/Programme...-Complet-04-06-2020-%C3%A0-14h51.pdf" TargetMode="External"/><Relationship Id="rId1542" Type="http://schemas.openxmlformats.org/officeDocument/2006/relationships/hyperlink" Target="https://presidencia.gob.do/noticias/presidente-encabeza-lanzamiento-del-plan-bono-estudio-contigo-para-estudiantes" TargetMode="External"/><Relationship Id="rId2940" Type="http://schemas.openxmlformats.org/officeDocument/2006/relationships/hyperlink" Target="http://www.finance.gov.pk/pr_jul_sep_2020.html" TargetMode="External"/><Relationship Id="rId4698" Type="http://schemas.openxmlformats.org/officeDocument/2006/relationships/hyperlink" Target="https://www.vietnam-briefing.com/news/vietnams-support-policy-recover-economy-resolution-84.html/" TargetMode="External"/><Relationship Id="rId912" Type="http://schemas.openxmlformats.org/officeDocument/2006/relationships/hyperlink" Target="https://prensa.presidencia.cl/comunicado.aspx?id=152515" TargetMode="External"/><Relationship Id="rId4765" Type="http://schemas.openxmlformats.org/officeDocument/2006/relationships/hyperlink" Target="https://mfinante.gov.ro/presa-comunicate-de-presa/-/asset_publisher/vMeOfqIFpa30/content/cre-c8-99te-finan-c8-9barea-guvernamental-c4-83-a-mediului-de-afaceri-prin-imm-invest-c8-99i-subprogramul-agro-imm-invest?_com_liferay_asset_publisher_web_portlet_AssetPublisherPortlet_INSTANCE_vMeOfqIFpa30_assetEntryId=5464659&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0%26p_r_p_resetCur%3Dfalse%26_com_liferay_asset_publisher_web_portlet_AssetPublisherPortlet_INSTANCE_vMeOfqIFpa30_assetEntryId%3D5464659" TargetMode="External"/><Relationship Id="rId288" Type="http://schemas.openxmlformats.org/officeDocument/2006/relationships/hyperlink" Target="https://bahamasbudget.gov.bs/media/filer_public/45/4c/454c1e8a-4305-44c6-a3ea-ac0e037e810e/accelerated_bahamas_recovery_plan_final_digital.pdf" TargetMode="External"/><Relationship Id="rId3367" Type="http://schemas.openxmlformats.org/officeDocument/2006/relationships/hyperlink" Target="https://www.gov.gd/grenada-government-provide-1-million-support-st-vincent-and-grenadines" TargetMode="External"/><Relationship Id="rId3781" Type="http://schemas.openxmlformats.org/officeDocument/2006/relationships/hyperlink" Target="https://www.admin.ch/gov/en/start/documentation/media-releases.msg-id-83761.html" TargetMode="External"/><Relationship Id="rId4418" Type="http://schemas.openxmlformats.org/officeDocument/2006/relationships/hyperlink" Target="https://www.congress.gov/bill/117th-congress/house-bill/1319/text" TargetMode="External"/><Relationship Id="rId4832" Type="http://schemas.openxmlformats.org/officeDocument/2006/relationships/hyperlink" Target="https://www.boletinoficial.gob.ar/detalleAviso/primera/233459/20200811" TargetMode="External"/><Relationship Id="rId2383" Type="http://schemas.openxmlformats.org/officeDocument/2006/relationships/hyperlink" Target="https://www.gov.il/he/departments/news/news-23-04-2020-3" TargetMode="External"/><Relationship Id="rId3434" Type="http://schemas.openxmlformats.org/officeDocument/2006/relationships/hyperlink" Target="https://www.lta.gov.sg/content/ltagov/en/industry_innovations/industry_matters/LTA's%20Measures%20for%20COVID-19/COVID-19_driver_relief_fund.html/" TargetMode="External"/><Relationship Id="rId355" Type="http://schemas.openxmlformats.org/officeDocument/2006/relationships/hyperlink" Target="https://assets.kpmg/content/dam/kpmg/xx/pdf/2020/04/fa20-151.pdf" TargetMode="External"/><Relationship Id="rId2036" Type="http://schemas.openxmlformats.org/officeDocument/2006/relationships/hyperlink" Target="https://www.thejakartapost.com/news/2020/06/04/indonesia-unveils-bigger-stimulus-worth-47-6-billion-to-fight-coronavirus-impacts.html" TargetMode="External"/><Relationship Id="rId2450" Type="http://schemas.openxmlformats.org/officeDocument/2006/relationships/hyperlink" Target="https://ec.europa.eu/commission/presscorner/detail/en/ip_21_4422" TargetMode="External"/><Relationship Id="rId3501" Type="http://schemas.openxmlformats.org/officeDocument/2006/relationships/hyperlink" Target="https://www.gov.za/documents/building-society-works-presidential-employment-stimulus-south-african-economic" TargetMode="External"/><Relationship Id="rId422" Type="http://schemas.openxmlformats.org/officeDocument/2006/relationships/hyperlink" Target="https://ec.europa.eu/info/business-economy-euro/recovery-coronavirus/recovery-and-resilience-facility_en" TargetMode="External"/><Relationship Id="rId1052" Type="http://schemas.openxmlformats.org/officeDocument/2006/relationships/hyperlink" Target="https://www.funcionpublica.gov.co/eva/gestornormativo/norma.php?i=127341" TargetMode="External"/><Relationship Id="rId2103" Type="http://schemas.openxmlformats.org/officeDocument/2006/relationships/hyperlink" Target="https://www.gov.ie/en/press-release/34582-minister-brophy-announces-a-further-1m-funding-for-covax/" TargetMode="External"/><Relationship Id="rId4275" Type="http://schemas.openxmlformats.org/officeDocument/2006/relationships/hyperlink" Target="https://www.congress.gov/117/bills/hr3684/BILLS-117hr3684enr.pdf" TargetMode="External"/><Relationship Id="rId1869" Type="http://schemas.openxmlformats.org/officeDocument/2006/relationships/hyperlink" Target="https://www.mofep.gov.gh/sites/default/files/news/care-program.pdf" TargetMode="External"/><Relationship Id="rId3291" Type="http://schemas.openxmlformats.org/officeDocument/2006/relationships/hyperlink" Target="https://www.portugal.gov.pt/pt/gc22/comunicacao/noticia?i=governo-apresenta-medidas-economicas-para-o-segundo-trimestre-de-2020" TargetMode="External"/><Relationship Id="rId1936" Type="http://schemas.openxmlformats.org/officeDocument/2006/relationships/hyperlink" Target="http://documents1.worldbank.org/curated/en/405261603346801806/pdf/Disclosable-Version-of-the-ISR-Providing-an-Education-of-Quality-in-Haiti-PEQH-P155191-Sequence-No-08.pdf" TargetMode="External"/><Relationship Id="rId4342" Type="http://schemas.openxmlformats.org/officeDocument/2006/relationships/hyperlink" Target="https://www.congress.gov/117/bills/hr3684/BILLS-117hr3684enr.pdf" TargetMode="External"/><Relationship Id="rId3011" Type="http://schemas.openxmlformats.org/officeDocument/2006/relationships/hyperlink" Target="https://www.presidencia.gob.pa/Noticias/Gobierno-pone-en-marcha-el-plan-Panama-Solidario" TargetMode="External"/><Relationship Id="rId2777" Type="http://schemas.openxmlformats.org/officeDocument/2006/relationships/hyperlink" Target="https://www.budgetoffice.gov.ng/index.php/nigeria-economic-sustainability-plan?task=document.viewdoc&amp;id=819" TargetMode="External"/><Relationship Id="rId749" Type="http://schemas.openxmlformats.org/officeDocument/2006/relationships/hyperlink" Target="https://www.imf.org/en/News/Articles/2020/04/13/pr20151-imf-executive-board-approves-immediate-debt-relief-for-25-countries" TargetMode="External"/><Relationship Id="rId1379" Type="http://schemas.openxmlformats.org/officeDocument/2006/relationships/hyperlink" Target="https://ec.europa.eu/commission/presscorner/detail/en/mex_20_1861" TargetMode="External"/><Relationship Id="rId3828" Type="http://schemas.openxmlformats.org/officeDocument/2006/relationships/hyperlink" Target="https://thailand.prd.go.th/mobile_detail.php?cid=4&amp;nid=11464" TargetMode="External"/><Relationship Id="rId1793" Type="http://schemas.openxmlformats.org/officeDocument/2006/relationships/hyperlink" Target="https://www.politico.eu/article/france-plans-new-e20b-stimulus-package-ahead-of-second-lockdown/" TargetMode="External"/><Relationship Id="rId2844" Type="http://schemas.openxmlformats.org/officeDocument/2006/relationships/hyperlink" Target="https://www.regjeringen.no/no/aktuelt/nye-tiltak-for-okt-aktivitet-i-norsk-maritim-naring-og-gronn-skipsfart/id2704510/" TargetMode="External"/><Relationship Id="rId85" Type="http://schemas.openxmlformats.org/officeDocument/2006/relationships/hyperlink" Target="https://www.argentina.gob.ar/noticias/financiaran-creditos-para-agricultores-familiares-con-tasa-subsidiada-y-garantias-del-fogar" TargetMode="External"/><Relationship Id="rId816" Type="http://schemas.openxmlformats.org/officeDocument/2006/relationships/hyperlink" Target="https://www.infrastructure.gc.ca/CIB-BIC/index-eng.html" TargetMode="External"/><Relationship Id="rId1446" Type="http://schemas.openxmlformats.org/officeDocument/2006/relationships/hyperlink" Target="https://www.senadord.gob.do/el-senado-aprueba-resolucion-que-reconoce-ilio-capocci-por-su-sacrificio-y-generosidad-con-el-pueblo-dominicano/" TargetMode="External"/><Relationship Id="rId1860" Type="http://schemas.openxmlformats.org/officeDocument/2006/relationships/hyperlink" Target="https://www.mofep.gov.gh/sites/default/files/news/care-program.pdf" TargetMode="External"/><Relationship Id="rId2911" Type="http://schemas.openxmlformats.org/officeDocument/2006/relationships/hyperlink" Target="https://www.regjeringen.no/no/aktuelt/regjeringen-foreslar-flere-tiltak-for-a-trygge-arbeidsplassene/id2694341/" TargetMode="External"/><Relationship Id="rId1513" Type="http://schemas.openxmlformats.org/officeDocument/2006/relationships/hyperlink" Target="https://presidencia.gob.do/noticias/presidente-abinader-garantiza-gobierno-hara-todos-los-sacrificios-para-salvar-ano-escolar" TargetMode="External"/><Relationship Id="rId4669" Type="http://schemas.openxmlformats.org/officeDocument/2006/relationships/hyperlink" Target="https://www.presidencia.gub.uy/comunicacion/comunicacionnoticias/medidas-gobierno-economia-emergencia-sanitaria-covid19" TargetMode="External"/><Relationship Id="rId3685" Type="http://schemas.openxmlformats.org/officeDocument/2006/relationships/hyperlink" Target="http://www.gov.sr/media/1756/herstelplan-2020-2022-versie-10-mei-2021.pdf" TargetMode="External"/><Relationship Id="rId4736" Type="http://schemas.openxmlformats.org/officeDocument/2006/relationships/hyperlink" Target="https://www.mofep.gov.gh/sites/default/files/news/2022-Budget-Statement.pdf" TargetMode="External"/><Relationship Id="rId2287" Type="http://schemas.openxmlformats.org/officeDocument/2006/relationships/hyperlink" Target="https://www.gov.ie/en/press-release/cd1cf-government-announces-substantial-supports-for-the-re-opening-of-childcare-minister-zappone-announces-funding-package-of-75m-for-reopening-early-learning-and-childcare-services/" TargetMode="External"/><Relationship Id="rId3338" Type="http://schemas.openxmlformats.org/officeDocument/2006/relationships/hyperlink" Target="https://www.sknis.gov.kn/2021/07/08/opening-statement-by-prime-minister-dr-the-hon-timothy-harris-at-the-press-conference-on-thursday-july-08-2021-at-nema-headquarters/" TargetMode="External"/><Relationship Id="rId3752" Type="http://schemas.openxmlformats.org/officeDocument/2006/relationships/hyperlink" Target="https://www.regeringen.se/pressmeddelanden/2020/06/tillfalligt-krisstod-till-kommuner-for-drift-av-regionala-flygplatser/" TargetMode="External"/><Relationship Id="rId259" Type="http://schemas.openxmlformats.org/officeDocument/2006/relationships/hyperlink" Target="https://www.pm.gov.au/media/supporting-australian-workers-and-business" TargetMode="External"/><Relationship Id="rId673" Type="http://schemas.openxmlformats.org/officeDocument/2006/relationships/hyperlink" Target="https://www.gov.br/saude/pt-br/assuntos/noticias/distrito-federal-tem-mais-28-leitos-de-suporte-ventilatorio-pulmonar-autorizados" TargetMode="External"/><Relationship Id="rId2354" Type="http://schemas.openxmlformats.org/officeDocument/2006/relationships/hyperlink" Target="https://m.knesset.gov.il/EN/News/PressReleases/Pages/press16321c.aspx" TargetMode="External"/><Relationship Id="rId3405" Type="http://schemas.openxmlformats.org/officeDocument/2006/relationships/hyperlink" Target="https://www.mep.gov.sa/ar/Media-Centre/News/take-additional-measures-to-address-the-economic-and-economic-impacts-of-the-emerging-Corona-Virus-pandemic" TargetMode="External"/><Relationship Id="rId4803" Type="http://schemas.openxmlformats.org/officeDocument/2006/relationships/hyperlink" Target="https://web.archive.org/web/20200520081247/http:/prensa.mitramiss.gob.es/WebPrensa/noticias/seguridadsocial/detalle/3783" TargetMode="External"/><Relationship Id="rId326" Type="http://schemas.openxmlformats.org/officeDocument/2006/relationships/hyperlink" Target="https://barbadostoday.bb/2021/03/09/govt-estimates-109-million-in-anti-virus-spending/" TargetMode="External"/><Relationship Id="rId1370" Type="http://schemas.openxmlformats.org/officeDocument/2006/relationships/hyperlink" Target="https://ec.europa.eu/commission/presscorner/detail/en/MEX_20_2252" TargetMode="External"/><Relationship Id="rId2007" Type="http://schemas.openxmlformats.org/officeDocument/2006/relationships/hyperlink" Target="https://pib.gov.in/PressReleasePage.aspx?PRID=1730963" TargetMode="External"/><Relationship Id="rId740" Type="http://schemas.openxmlformats.org/officeDocument/2006/relationships/hyperlink" Target="https://www.finances.gov.bf/forum/detail-actualites?tx_news_pi1%5Baction%5D=detail&amp;tx_news_pi1%5Bcontroller%5D=News&amp;tx_news_pi1%5Bnews%5D=214&amp;cHash=b41ca1da34b5293d4feb484e85fb1fe6" TargetMode="External"/><Relationship Id="rId1023" Type="http://schemas.openxmlformats.org/officeDocument/2006/relationships/hyperlink" Target="https://www.mincit.gov.co/prensa/noticias/turismo/aprobado-proyecto-de-ley-de-turismo-en-el-congreso" TargetMode="External"/><Relationship Id="rId2421" Type="http://schemas.openxmlformats.org/officeDocument/2006/relationships/hyperlink" Target="https://ec.europa.eu/commission/presscorner/detail/en/ip_21_811" TargetMode="External"/><Relationship Id="rId4179" Type="http://schemas.openxmlformats.org/officeDocument/2006/relationships/hyperlink" Target="https://www.congress.gov/117/bills/hr3684/BILLS-117hr3684enr.pdf" TargetMode="External"/><Relationship Id="rId4593" Type="http://schemas.openxmlformats.org/officeDocument/2006/relationships/hyperlink" Target="https://www.congress.gov/bill/117th-congress/house-bill/1319/text" TargetMode="External"/><Relationship Id="rId3195" Type="http://schemas.openxmlformats.org/officeDocument/2006/relationships/hyperlink" Target="http://www.sgv.ph/wp-content/uploads/2020/05/PH-Stimulus-Package_SGV-Edition-1.pdf" TargetMode="External"/><Relationship Id="rId4246" Type="http://schemas.openxmlformats.org/officeDocument/2006/relationships/hyperlink" Target="https://www.congress.gov/117/bills/hr3684/BILLS-117hr3684enr.pdf" TargetMode="External"/><Relationship Id="rId4660" Type="http://schemas.openxmlformats.org/officeDocument/2006/relationships/hyperlink" Target="https://www.presidencia.gub.uy/comunicacion/comunicacionnoticias/medidas-gobierno-economia-emergencia-sanitaria-covid19" TargetMode="External"/><Relationship Id="rId3262" Type="http://schemas.openxmlformats.org/officeDocument/2006/relationships/hyperlink" Target="https://ec.europa.eu/competition/state_aid/cases1/202017/285396_2151002_48_2.pdf" TargetMode="External"/><Relationship Id="rId4313" Type="http://schemas.openxmlformats.org/officeDocument/2006/relationships/hyperlink" Target="https://www.congress.gov/117/bills/hr3684/BILLS-117hr3684enr.pdf" TargetMode="External"/><Relationship Id="rId183" Type="http://schemas.openxmlformats.org/officeDocument/2006/relationships/hyperlink" Target="https://www.argentina.gob.ar/noticias/arroyo-y-capitanich-firmaron-la-implementacion-del-potenciar-trabajo-en-chaco" TargetMode="External"/><Relationship Id="rId1907" Type="http://schemas.openxmlformats.org/officeDocument/2006/relationships/hyperlink" Target="https://www.mofep.gov.gh/sites/default/files/news/2021-Mid-Year-Review-Statement_v2.pdf" TargetMode="External"/><Relationship Id="rId250" Type="http://schemas.openxmlformats.org/officeDocument/2006/relationships/hyperlink" Target="https://minister.awe.gov.au/ley/media-releases/1-billion-waste-and-recycling-plan-transform-waste-industry" TargetMode="External"/><Relationship Id="rId1697" Type="http://schemas.openxmlformats.org/officeDocument/2006/relationships/hyperlink" Target="https://www.vlada.cz/en/media-centrum/aktualne/the-government-will-propose-extraordinary-increase-in-pensions-by-czk-300--and-has-extended-the-antivirus-a-programme-by-a-month-188906/" TargetMode="External"/><Relationship Id="rId2748" Type="http://schemas.openxmlformats.org/officeDocument/2006/relationships/hyperlink" Target="https://www.rijksoverheid.nl/ministeries/ministerie-van-financien/nieuws/2021/01/21/forse-uitbreiding-steun--en-herstelpakket" TargetMode="External"/><Relationship Id="rId1764" Type="http://schemas.openxmlformats.org/officeDocument/2006/relationships/hyperlink" Target="https://www.gouvernement.fr/partage/12302-plan-avenir-montagnes" TargetMode="External"/><Relationship Id="rId2815" Type="http://schemas.openxmlformats.org/officeDocument/2006/relationships/hyperlink" Target="https://www.regjeringen.no/no/aktuelt/en-milliard-kroner-til-kompensasjonsordningen-for-idrett-og-frivillighet--ordningen-forlenges-ut-aret/id2727287/" TargetMode="External"/><Relationship Id="rId4170" Type="http://schemas.openxmlformats.org/officeDocument/2006/relationships/hyperlink" Target="https://www.congress.gov/117/bills/hr3684/BILLS-117hr3684enr.pdf" TargetMode="External"/><Relationship Id="rId56" Type="http://schemas.openxmlformats.org/officeDocument/2006/relationships/hyperlink" Target="https://www.argentina.gob.ar/noticias/la-argentina-obtuvo-financiamiento-del-banco-mundial-por-us-330-millones-para-mejoras-en" TargetMode="External"/><Relationship Id="rId1417" Type="http://schemas.openxmlformats.org/officeDocument/2006/relationships/hyperlink" Target="https://ec.europa.eu/commission/presscorner/detail/en/ip_20_576" TargetMode="External"/><Relationship Id="rId1831" Type="http://schemas.openxmlformats.org/officeDocument/2006/relationships/hyperlink" Target="https://www.presidency.gov.gh/index.php/briefing-room/news-style-2/2000-dr-bawumia-proposes-modified-taxation-regime-for-informal-sector" TargetMode="External"/><Relationship Id="rId3589" Type="http://schemas.openxmlformats.org/officeDocument/2006/relationships/hyperlink" Target="https://www.boe.es/diario_boe/txt.php?id=BOE-A-2021-3946" TargetMode="External"/><Relationship Id="rId577" Type="http://schemas.openxmlformats.org/officeDocument/2006/relationships/hyperlink" Target="https://www.gov.br/saude/pt-br/assuntos/noticias/saude-autoriza-197-leitos-de-uti-covid-19-no-rio-grande-do-sul" TargetMode="External"/><Relationship Id="rId2258" Type="http://schemas.openxmlformats.org/officeDocument/2006/relationships/hyperlink" Target="https://www.gov.ie/en/press-release/e4955-ministers-harris-and-collins-launch-50-million-once-off-covid-19-payment-scheme/" TargetMode="External"/><Relationship Id="rId3656" Type="http://schemas.openxmlformats.org/officeDocument/2006/relationships/hyperlink" Target="https://www.citizensadvice.org.es/faq/coronavirus-50-additional-alleviating-measures-31-3-2020/" TargetMode="External"/><Relationship Id="rId4707"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991" Type="http://schemas.openxmlformats.org/officeDocument/2006/relationships/hyperlink" Target="http://xzzf.mof.gov.cn/zcfbyjd/202002/t20200228_3476042.htm" TargetMode="External"/><Relationship Id="rId2672" Type="http://schemas.openxmlformats.org/officeDocument/2006/relationships/hyperlink" Target="https://legalinfo.mn/law/details/15586" TargetMode="External"/><Relationship Id="rId3309" Type="http://schemas.openxmlformats.org/officeDocument/2006/relationships/hyperlink" Target="http://government.ru/en/news/39611/" TargetMode="External"/><Relationship Id="rId3723" Type="http://schemas.openxmlformats.org/officeDocument/2006/relationships/hyperlink" Target="https://ec.europa.eu/commission/presscorner/detail/en/mex_21_3437" TargetMode="External"/><Relationship Id="rId644" Type="http://schemas.openxmlformats.org/officeDocument/2006/relationships/hyperlink" Target="https://www.gov.br/saude/pt-br/assuntos/noticias/saude-autoriza-mais-14-leitos-de-uti-covid-19-para-o-maranhao" TargetMode="External"/><Relationship Id="rId1274" Type="http://schemas.openxmlformats.org/officeDocument/2006/relationships/hyperlink" Target="https://santenews.info/wp-content/uploads/2020/06/Programme...-Complet-04-06-2020-%C3%A0-14h51.pdf" TargetMode="External"/><Relationship Id="rId2325" Type="http://schemas.openxmlformats.org/officeDocument/2006/relationships/hyperlink" Target="https://www.gov.ie/en/press-release/ce6ee-update-on-payments-awarded-for-covid-19-pandemic-unemployment-payment-and-enhanced-illness-benefit/" TargetMode="External"/><Relationship Id="rId711" Type="http://schemas.openxmlformats.org/officeDocument/2006/relationships/hyperlink" Target="https://www.bndes.gov.br/wps/portal/site/home/imprensa/noticias/conteudo/bndes-aprova-financiamento-a-implantacao-de-parque-eolico-no-rio-grande-do-norte/!ut/p/z1/zVTBjpswFPyWPXB0_BZDQnpDuyRpQxq13TQLl8gYA26DTYwD27-vSXOoVk1W1Xal-mL56b2Z8ZgBp_gRp5J2oqRGKEn39pyk4108XUYLbw0x-A8ehPdk4m0mESwDF29PDXBhhYDTy_PeDPBXnOKUSdOYCieZzHm7E7I1whzZSYEDlaq5A6JuNJctdUAqI5igrQNMScOPuXLgNIhoo1VHUSEklbaj5tIoRJEd3VNpKKMK5Rw1VB-OHHG1F0whqZAWCpWaWgiUDwVt-CCqYSLHyRimGWM5Q8GtS5A3JlMUeBlFxCekANf3Cc_OJlxxKb3u0Xbg-x1hfh-7EMb-DGafPs6j0H3esH5PIggXd7HvRcvb-ZScG66QJFbk5LJIgred4D3eWANq-_Jf_tKDxUsMa_eVDC_A-28LP3lTeM97JfyHa0EbPkGbZFev7lalhaWmQkIWCj_-8-BYGvHtcEhDm-ohnk_mTPJfxNq6VO5V9uvHFsqMBNYOzQuuuR4dtS1XxjTtOwcc6Pt-dBIwKlU3yrStNFZdY4EG_a0w_PIt_oRfqdaa8RwWN_WmDsgP9P1z0D8UVVnvVhHxz9u-i4uV8ZPw5uYn_0fGBQ!!/dz/d5/L2dBISEvZ0FBIS9nQSEh/" TargetMode="External"/><Relationship Id="rId1341" Type="http://schemas.openxmlformats.org/officeDocument/2006/relationships/hyperlink" Target="https://www.regeringen.dk/nyheder/2021/delaftale-om-coronavinterpakke-skal-styrke-sygehusvaesenet/" TargetMode="External"/><Relationship Id="rId4497" Type="http://schemas.openxmlformats.org/officeDocument/2006/relationships/hyperlink" Target="https://www.congress.gov/bill/117th-congress/house-bill/1319/text" TargetMode="External"/><Relationship Id="rId3099" Type="http://schemas.openxmlformats.org/officeDocument/2006/relationships/hyperlink" Target="https://www.gob.pe/institucion/regionpasco/noticias/326471-medio-millon-de-soles-para-proyectos-productivos-en-24-comunidades-de-la-provincia-d-a-c" TargetMode="External"/><Relationship Id="rId4564" Type="http://schemas.openxmlformats.org/officeDocument/2006/relationships/hyperlink" Target="https://www.congress.gov/bill/117th-congress/house-bill/1319/text" TargetMode="External"/><Relationship Id="rId3166" Type="http://schemas.openxmlformats.org/officeDocument/2006/relationships/hyperlink" Target="https://www.gob.pe/institucion/mtpe/noticias/154683-mtpe-autoriza-transferir-a-essalud-mas-de-s-10-millones-para-financiar-subsidio-a-trabajadores-con-la-covid-19" TargetMode="External"/><Relationship Id="rId3580" Type="http://schemas.openxmlformats.org/officeDocument/2006/relationships/hyperlink" Target="https://www.boe.es/boe/dias/2021/07/22/pdfs/BOE-B-2021-33749.pdf" TargetMode="External"/><Relationship Id="rId4217" Type="http://schemas.openxmlformats.org/officeDocument/2006/relationships/hyperlink" Target="https://www.congress.gov/117/bills/hr3684/BILLS-117hr3684enr.pdf" TargetMode="External"/><Relationship Id="rId2182" Type="http://schemas.openxmlformats.org/officeDocument/2006/relationships/hyperlink" Target="https://www.gov.ie/pdf/?file=https://assets.gov.ie/128716/e7d34436-6e0a-4bb0-a7b1-230165357529.pdf" TargetMode="External"/><Relationship Id="rId3233" Type="http://schemas.openxmlformats.org/officeDocument/2006/relationships/hyperlink" Target="https://ec.europa.eu/commission/presscorner/detail/en/ip_21_1090" TargetMode="External"/><Relationship Id="rId4631" Type="http://schemas.openxmlformats.org/officeDocument/2006/relationships/hyperlink" Target="https://www.irs.gov/newsroom/treasury-irs-provide-tax-relief-to-investors-and-businesses-affected-by-covid-19-in-new-markets-tax-credit-transactions" TargetMode="External"/><Relationship Id="rId154" Type="http://schemas.openxmlformats.org/officeDocument/2006/relationships/hyperlink" Target="https://www.argentina.gob.ar/economia/medidas-economicas-COVID19/medidas" TargetMode="External"/><Relationship Id="rId2999" Type="http://schemas.openxmlformats.org/officeDocument/2006/relationships/hyperlink" Target="https://www.mef.gob.pa/wp-content/uploads/2020/07/Plan_Economico_2020.pdf" TargetMode="External"/><Relationship Id="rId3300" Type="http://schemas.openxmlformats.org/officeDocument/2006/relationships/hyperlink" Target="http://mfe.gov.ro/poad-mfe-a-semnat-un-contract-de-1-miliard-lei-pentru-distribuirea-ajutoarelor-alimentare-persoanelor-defavorizate/" TargetMode="External"/><Relationship Id="rId221" Type="http://schemas.openxmlformats.org/officeDocument/2006/relationships/hyperlink" Target="https://www.minister.industry.gov.au/ministers/taylor/media-releases/investing-reliable-affordable-energy-and-reducing-emissions-secure-australias-recovery" TargetMode="External"/><Relationship Id="rId1668" Type="http://schemas.openxmlformats.org/officeDocument/2006/relationships/hyperlink" Target="https://agricultura.gob.do/noticia/agricultura-invierte-25-millones-de-pesos-para-impulsar-proyecto-caprino-lechero-caprache-en-hatillo-de-azua/" TargetMode="External"/><Relationship Id="rId2719" Type="http://schemas.openxmlformats.org/officeDocument/2006/relationships/hyperlink" Target="https://www.rijksoverheid.nl/ministeries/ministerie-van-economische-zaken-en-klimaat/nieuws/2020/08/28/kabinet-verlengt-coronasteun-banen-en-economie-tot-en-met-2021" TargetMode="External"/><Relationship Id="rId4074" Type="http://schemas.openxmlformats.org/officeDocument/2006/relationships/hyperlink" Target="https://www.gov.uk/government/news/40-million-to-kick-start-next-gen-nuclear-technology" TargetMode="External"/><Relationship Id="rId3090" Type="http://schemas.openxmlformats.org/officeDocument/2006/relationships/hyperlink" Target="https://www.gob.pe/institucion/mtc/noticias/340894-mtc-lanza-medidas-para-que-3-2-millones-de-peruanos-accedan-a-internet" TargetMode="External"/><Relationship Id="rId4141" Type="http://schemas.openxmlformats.org/officeDocument/2006/relationships/hyperlink" Target="https://www.congress.gov/117/bills/hr3684/BILLS-117hr3684enr.pdf" TargetMode="External"/><Relationship Id="rId1735" Type="http://schemas.openxmlformats.org/officeDocument/2006/relationships/hyperlink" Target="https://tem.fi/-/hallitukselta-mittava-paketti-yritysten-tueksi-finnveran-kautta-10-miljardin-euron-lisarahoitus-yrityksille" TargetMode="External"/><Relationship Id="rId27" Type="http://schemas.openxmlformats.org/officeDocument/2006/relationships/hyperlink" Target="https://www.argentina.gob.ar/coronavirus/medidas-gobierno" TargetMode="External"/><Relationship Id="rId1802" Type="http://schemas.openxmlformats.org/officeDocument/2006/relationships/hyperlink" Target="https://minefi.hosting.augure.com/Augure_Minefi/r/ContenuEnLigne/Download?id=94C9F4D9-0CB4-4D85-9026-7801E5E7F1E7&amp;filename=2196%20DP%20-%20Plan%20de%20soutien%20%C3%A0%20l%27a%C3%A9ronautique.pdf" TargetMode="External"/><Relationship Id="rId3974" Type="http://schemas.openxmlformats.org/officeDocument/2006/relationships/hyperlink" Target="https://www.gov.uk/government/news/new-plan-to-drive-rapid-recovery-of-tourism-sector" TargetMode="External"/><Relationship Id="rId895" Type="http://schemas.openxmlformats.org/officeDocument/2006/relationships/hyperlink" Target="https://prensa.presidencia.cl/comunicado.aspx?id=171368" TargetMode="External"/><Relationship Id="rId2576" Type="http://schemas.openxmlformats.org/officeDocument/2006/relationships/hyperlink" Target="https://www.mra.mu/index.php/eservices1/financial-assistance/financial-assistance-to-smes-for-payment-of-salary-compensation-2021" TargetMode="External"/><Relationship Id="rId2990" Type="http://schemas.openxmlformats.org/officeDocument/2006/relationships/hyperlink" Target="https://www.presidencia.gob.pa/Noticias/Gobierno-pone-en-marcha-construccion-de-carreteras-escuela-y-restauracion-de-sitios-historicos-en-Colon" TargetMode="External"/><Relationship Id="rId3627" Type="http://schemas.openxmlformats.org/officeDocument/2006/relationships/hyperlink" Target="https://www.lamoncloa.gob.es/lang/en/gobierno/councilministers/Paginas/2020/20201020council.aspx" TargetMode="External"/><Relationship Id="rId548" Type="http://schemas.openxmlformats.org/officeDocument/2006/relationships/hyperlink" Target="https://www.gov.br/saude/pt-br/assuntos/noticias/minas-gerais-tem-mais-28-leitos-de-uti-covid-19-autorizados" TargetMode="External"/><Relationship Id="rId962" Type="http://schemas.openxmlformats.org/officeDocument/2006/relationships/hyperlink" Target="http://www.china.org.cn/china/2021-01/28/content_77163678.htm" TargetMode="External"/><Relationship Id="rId1178" Type="http://schemas.openxmlformats.org/officeDocument/2006/relationships/hyperlink" Target="https://santenews.info/wp-content/uploads/2020/06/Programme...-Complet-04-06-2020-%C3%A0-14h51.pdf" TargetMode="External"/><Relationship Id="rId1592" Type="http://schemas.openxmlformats.org/officeDocument/2006/relationships/hyperlink" Target="https://enterprise.press/wp-content/uploads/2021/04/FinMin-draft-budget-21-2022.pdf" TargetMode="External"/><Relationship Id="rId2229" Type="http://schemas.openxmlformats.org/officeDocument/2006/relationships/hyperlink" Target="https://www.gov.ie/en/press-release/94496-government-160m-boost-to-covid-19-business-grants/" TargetMode="External"/><Relationship Id="rId2643" Type="http://schemas.openxmlformats.org/officeDocument/2006/relationships/hyperlink" Target="https://legalinfo.mn/law/details/15586" TargetMode="External"/><Relationship Id="rId615" Type="http://schemas.openxmlformats.org/officeDocument/2006/relationships/hyperlink" Target="https://www.gov.br/saude/pt-br/assuntos/noticias/amazonas-tem-mais-30-leitos-de-uti-covid-19-autorizados" TargetMode="External"/><Relationship Id="rId1245" Type="http://schemas.openxmlformats.org/officeDocument/2006/relationships/hyperlink" Target="https://santenews.info/wp-content/uploads/2020/06/Programme...-Complet-04-06-2020-%C3%A0-14h51.pdf" TargetMode="External"/><Relationship Id="rId1312" Type="http://schemas.openxmlformats.org/officeDocument/2006/relationships/hyperlink" Target="https://santenews.info/wp-content/uploads/2020/06/Programme...-Complet-04-06-2020-%C3%A0-14h51.pdf" TargetMode="External"/><Relationship Id="rId2710" Type="http://schemas.openxmlformats.org/officeDocument/2006/relationships/hyperlink" Target="https://www.rvo.nl/subsidie-en-financieringswijzer/garantie-ondernemingsfinanciering-go/go-corona-go-c" TargetMode="External"/><Relationship Id="rId4468" Type="http://schemas.openxmlformats.org/officeDocument/2006/relationships/hyperlink" Target="https://www.congress.gov/bill/117th-congress/house-bill/1319/text" TargetMode="External"/><Relationship Id="rId2086" Type="http://schemas.openxmlformats.org/officeDocument/2006/relationships/hyperlink" Target="https://www.gov.ie/en/press-release/4a8fe-our-rural-future-ministers-humphreys-and-obrien-announce-136524-for-68-local-projects-in-laois-under-the-community-enhancement-programme/" TargetMode="External"/><Relationship Id="rId3484" Type="http://schemas.openxmlformats.org/officeDocument/2006/relationships/hyperlink" Target="https://www.gov.za/documents/building-society-works-presidential-employment-stimulus-south-african-economic" TargetMode="External"/><Relationship Id="rId4535" Type="http://schemas.openxmlformats.org/officeDocument/2006/relationships/hyperlink" Target="https://www.congress.gov/bill/117th-congress/house-bill/1319/text" TargetMode="External"/><Relationship Id="rId3137" Type="http://schemas.openxmlformats.org/officeDocument/2006/relationships/hyperlink" Target="https://www.gob.pe/institucion/ana/noticias/320176-midagri-invierte-mas-de-1-millon-y-medio-en-mantenimiento-de-canales-de-riego-en-chincha" TargetMode="External"/><Relationship Id="rId3551" Type="http://schemas.openxmlformats.org/officeDocument/2006/relationships/hyperlink" Target="https://english.moef.go.kr/pc/selectTbPressCenterDtl.do?boardCd=N0001&amp;seq=5014" TargetMode="External"/><Relationship Id="rId4602" Type="http://schemas.openxmlformats.org/officeDocument/2006/relationships/hyperlink" Target="https://www.congress.gov/bill/117th-congress/house-bill/1319/text" TargetMode="External"/><Relationship Id="rId472" Type="http://schemas.openxmlformats.org/officeDocument/2006/relationships/hyperlink" Target="https://ec.europa.eu/info/business-economy-euro/recovery-coronavirus/recovery-and-resilience-facility_en" TargetMode="External"/><Relationship Id="rId2153" Type="http://schemas.openxmlformats.org/officeDocument/2006/relationships/hyperlink" Target="https://www.gov.ie/en/press-release/71c5a-update-on-payments-awarded-for-covid-19-pandemic-unemployment-payment-and-enhanced-illness-benefit-25-may-2021/" TargetMode="External"/><Relationship Id="rId3204" Type="http://schemas.openxmlformats.org/officeDocument/2006/relationships/hyperlink" Target="https://www.imf.org/en/Topics/imf-and-covid19/Policy-Responses-to-COVID-19" TargetMode="External"/><Relationship Id="rId125" Type="http://schemas.openxmlformats.org/officeDocument/2006/relationships/hyperlink" Target="https://www.argentina.gob.ar/noticias/se-entregaran-mas-de-5400-boyeros-solares-para-productores-rurales-de-19-provincias" TargetMode="External"/><Relationship Id="rId2220" Type="http://schemas.openxmlformats.org/officeDocument/2006/relationships/hyperlink" Target="https://www.gov.ie/en/press-release/0a3d1-minister-donohoe-calls-on-businesses-impacted-by-covid-to-check-eligibility-for-business-income-support-schemes/" TargetMode="External"/><Relationship Id="rId4392" Type="http://schemas.openxmlformats.org/officeDocument/2006/relationships/hyperlink" Target="https://www.congress.gov/bill/117th-congress/house-bill/1319/text" TargetMode="External"/><Relationship Id="rId1986" Type="http://schemas.openxmlformats.org/officeDocument/2006/relationships/hyperlink" Target="http://www.estrategiaycomunicaciones.gob.hn/opsoms-ha-invertido-mas-de-3000-millones-de-lempiras-en-ayuda-contra-covid-19-y-dengue-en-honduras" TargetMode="External"/><Relationship Id="rId4045" Type="http://schemas.openxmlformats.org/officeDocument/2006/relationships/hyperlink" Target="https://www.gov.uk/government/news/government-announces-300-million-sport-winter-survival-package-to-help-spectator-sports-in-england" TargetMode="External"/><Relationship Id="rId1639" Type="http://schemas.openxmlformats.org/officeDocument/2006/relationships/hyperlink" Target="https://budget.gouv.cd/wp-content/uploads/budget2021/plf2021/lf2021_vol2_depenses.pdf" TargetMode="External"/><Relationship Id="rId3061" Type="http://schemas.openxmlformats.org/officeDocument/2006/relationships/hyperlink" Target="https://www.gob.pe/institucion/midagri/noticias/348066-destinan-s-65-millones-para-reactivacion-de-actividades-en-el-agro-como-nucleos-ejecutores-y-mercados-itinerantes" TargetMode="External"/><Relationship Id="rId1706" Type="http://schemas.openxmlformats.org/officeDocument/2006/relationships/hyperlink" Target="https://www.vlada.cz/en/media-centrum/aktualne/the-government-approves-bonuses-for-healthcare-and-social-services-workers--new-programmes-to-help-entrepreneurs--187214/" TargetMode="External"/><Relationship Id="rId4112" Type="http://schemas.openxmlformats.org/officeDocument/2006/relationships/hyperlink" Target="https://www.gov.uk/government/news/budget-2020-what-you-need-to-know" TargetMode="External"/><Relationship Id="rId3878" Type="http://schemas.openxmlformats.org/officeDocument/2006/relationships/hyperlink" Target="https://thailand.prd.go.th/mobile_detail.php?cid=4&amp;nid=12002" TargetMode="External"/><Relationship Id="rId799" Type="http://schemas.openxmlformats.org/officeDocument/2006/relationships/hyperlink" Target="https://www.budget.gc.ca/2021/report-rapport/p2-en.html" TargetMode="External"/><Relationship Id="rId2894" Type="http://schemas.openxmlformats.org/officeDocument/2006/relationships/hyperlink" Target="https://www.regjeringen.no/no/aktuelt/nye-tiltak-for-a-dempe-de-okonomiske-virkningene-av-koronavirusutbruddet/id2695404/" TargetMode="External"/><Relationship Id="rId866" Type="http://schemas.openxmlformats.org/officeDocument/2006/relationships/hyperlink" Target="https://www.climatechangenews.com/2020/04/20/coronavirus-governments-bail-airlines-oil-gas/" TargetMode="External"/><Relationship Id="rId1496" Type="http://schemas.openxmlformats.org/officeDocument/2006/relationships/hyperlink" Target="https://prodominicana.gob.do/Documentos/PD%20PNFERD%20W.pdf" TargetMode="External"/><Relationship Id="rId2547" Type="http://schemas.openxmlformats.org/officeDocument/2006/relationships/hyperlink" Target="https://www.gov.kg/ky/post/s/respublikanskiy-shtab-resheniem-pravitelstva-vydelyaetsya-122-milliona-somov-dlya-podderzhki-sotsialno-uyazvimykh-sloev-naseleniya" TargetMode="External"/><Relationship Id="rId3945" Type="http://schemas.openxmlformats.org/officeDocument/2006/relationships/hyperlink" Target="https://www.gov.uk/government/news/biggest-ever-renewable-energy-support-scheme-backed-by-additional-265-million" TargetMode="External"/><Relationship Id="rId519" Type="http://schemas.openxmlformats.org/officeDocument/2006/relationships/hyperlink" Target="https://repositorio.economiayfinanzas.gob.bo/documentos/comunicacion/Bitacora-7-especial.pdf" TargetMode="External"/><Relationship Id="rId1149" Type="http://schemas.openxmlformats.org/officeDocument/2006/relationships/hyperlink" Target="https://santenews.info/wp-content/uploads/2020/06/Programme...-Complet-04-06-2020-%C3%A0-14h51.pdf" TargetMode="External"/><Relationship Id="rId2961" Type="http://schemas.openxmlformats.org/officeDocument/2006/relationships/hyperlink" Target="http://www.finance.gov.pk/budget/budget_speech_english_2020_21.pdf" TargetMode="External"/><Relationship Id="rId933" Type="http://schemas.openxmlformats.org/officeDocument/2006/relationships/hyperlink" Target="http://english.www.gov.cn/news/topnews/202103/18/content_WS6052a8b5c6d0719374afb00a.html" TargetMode="External"/><Relationship Id="rId1563" Type="http://schemas.openxmlformats.org/officeDocument/2006/relationships/hyperlink" Target="https://www.senadord.gob.do/el-senado-aprueba-en-segunda-lectura-el-proyecto-que-modifica-el-presupuesto-del-estado-para-2021/" TargetMode="External"/><Relationship Id="rId2614" Type="http://schemas.openxmlformats.org/officeDocument/2006/relationships/hyperlink" Target="https://www.ppef.hacienda.gob.mx/" TargetMode="External"/><Relationship Id="rId1216" Type="http://schemas.openxmlformats.org/officeDocument/2006/relationships/hyperlink" Target="https://santenews.info/wp-content/uploads/2020/06/Programme...-Complet-04-06-2020-%C3%A0-14h51.pdf" TargetMode="External"/><Relationship Id="rId1630" Type="http://schemas.openxmlformats.org/officeDocument/2006/relationships/hyperlink" Target="https://budget.gouv.cd/wp-content/uploads/budget2021/plf2021/lf2021_vol2_depenses.pdf" TargetMode="External"/><Relationship Id="rId4786" Type="http://schemas.openxmlformats.org/officeDocument/2006/relationships/hyperlink" Target="https://www.portugal.gov.pt/pt/gc22/comunicacao/noticia?i=pagamentos-ao-setor-florestal-em-setembro-somam-mais-de-40-milhoes-de-euros" TargetMode="External"/><Relationship Id="rId3388" Type="http://schemas.openxmlformats.org/officeDocument/2006/relationships/hyperlink" Target="http://pmoffice.gov.vc/pmoffice/images/PDF/speech/Prime_Minister_Gonsalves_Address_to_the_Nation_on_25.3.20_Rising_Stronger_from_the_Ashes_of_Covid-19.pdf" TargetMode="External"/><Relationship Id="rId4439" Type="http://schemas.openxmlformats.org/officeDocument/2006/relationships/hyperlink" Target="https://www.congress.gov/bill/117th-congress/house-bill/1319/text" TargetMode="External"/><Relationship Id="rId4853" Type="http://schemas.openxmlformats.org/officeDocument/2006/relationships/hyperlink" Target="https://cnnphilippines.com/news/2020/6/4/House-approves-stimulus-package-third-reading.html" TargetMode="External"/><Relationship Id="rId3455" Type="http://schemas.openxmlformats.org/officeDocument/2006/relationships/hyperlink" Target="http://www.treasury.gov.za/documents/National%20Budget/2021/review/FullBR.pdf" TargetMode="External"/><Relationship Id="rId4506" Type="http://schemas.openxmlformats.org/officeDocument/2006/relationships/hyperlink" Target="https://www.congress.gov/bill/117th-congress/house-bill/1319/text" TargetMode="External"/><Relationship Id="rId376" Type="http://schemas.openxmlformats.org/officeDocument/2006/relationships/hyperlink" Target="https://ec.europa.eu/competition/state_aid/cases1/202126/294988_2288517_80_2.pdf" TargetMode="External"/><Relationship Id="rId790" Type="http://schemas.openxmlformats.org/officeDocument/2006/relationships/hyperlink" Target="https://www.budget.gc.ca/2021/report-rapport/p1-en.html" TargetMode="External"/><Relationship Id="rId2057" Type="http://schemas.openxmlformats.org/officeDocument/2006/relationships/hyperlink" Target="https://www.gov.ie/en/publication/12ca62-the-innovate-together-fund/" TargetMode="External"/><Relationship Id="rId2471" Type="http://schemas.openxmlformats.org/officeDocument/2006/relationships/hyperlink" Target="https://jis.gov.jm/ministry-launches-welfare-programme-for-public-health-workers/" TargetMode="External"/><Relationship Id="rId3108" Type="http://schemas.openxmlformats.org/officeDocument/2006/relationships/hyperlink" Target="https://www.gob.pe/institucion/concytec/noticias/324912-concytec-financiara-14-concursos-el-primer-trimestre-del-ano-2021" TargetMode="External"/><Relationship Id="rId3522" Type="http://schemas.openxmlformats.org/officeDocument/2006/relationships/hyperlink" Target="https://www.daff.gov.za/docs/media/Media%20Statement%20on%20Agriculture%2006%20April%202020%20on%20agricultural%20interventions%20during%20COVID19%20and%20beyond.pdf" TargetMode="External"/><Relationship Id="rId443" Type="http://schemas.openxmlformats.org/officeDocument/2006/relationships/hyperlink" Target="https://ec.europa.eu/info/business-economy-euro/recovery-coronavirus/recovery-and-resilience-facility_en" TargetMode="External"/><Relationship Id="rId1073" Type="http://schemas.openxmlformats.org/officeDocument/2006/relationships/hyperlink" Target="https://www.presidencia.go.cr/comunicados/2021/05/entregada-intervencion-vial-de-21-8-km-entre-playa-naranjo-y-paquera/" TargetMode="External"/><Relationship Id="rId2124" Type="http://schemas.openxmlformats.org/officeDocument/2006/relationships/hyperlink" Target="https://www.gov.ie/en/press-release/9c4e6-minister-of-state-naughton-announces-23m-in-covid19-funding-for-irish-airports/" TargetMode="External"/><Relationship Id="rId303" Type="http://schemas.openxmlformats.org/officeDocument/2006/relationships/hyperlink" Target="https://www.bahamas.gov.bs/wps/wcm/connect/2ecf933c-2fd1-49b3-9f1c-1ac0212598b7/2020FSR_FINAL_DEC17+%28Revised%29.pdf?MOD=AJPERES" TargetMode="External"/><Relationship Id="rId1140" Type="http://schemas.openxmlformats.org/officeDocument/2006/relationships/hyperlink" Target="https://santenews.info/wp-content/uploads/2020/06/Programme...-Complet-04-06-2020-%C3%A0-14h51.pdf" TargetMode="External"/><Relationship Id="rId4089" Type="http://schemas.openxmlformats.org/officeDocument/2006/relationships/hyperlink" Target="https://www.gov.uk/government/news/chancellor-provides-over-14-billion-for-our-nhs-and-vital-public-services" TargetMode="External"/><Relationship Id="rId4296" Type="http://schemas.openxmlformats.org/officeDocument/2006/relationships/hyperlink" Target="https://www.congress.gov/117/bills/hr3684/BILLS-117hr3684enr.pdf" TargetMode="External"/><Relationship Id="rId510" Type="http://schemas.openxmlformats.org/officeDocument/2006/relationships/hyperlink" Target="https://legalworld.wolterskluwer.be/nl/nieuws/socialeye/covid-19-met-coronatijdskrediet-kunnen-ondernemingen-in-moeilijkheden-arbeidsprestaties-verminderen-in-ruil-voor-een-uitkering" TargetMode="External"/><Relationship Id="rId1000" Type="http://schemas.openxmlformats.org/officeDocument/2006/relationships/hyperlink" Target="https://www.minhacienda.gov.co/webcenter/ShowProperty?nodeId=%2FConexionContent%2FWCC_CLUSTER-165612%2F%2FidcPrimaryFile&amp;revision=latestreleased" TargetMode="External"/><Relationship Id="rId1957" Type="http://schemas.openxmlformats.org/officeDocument/2006/relationships/hyperlink" Target="https://publications.iadb.org/es/el-impacto-del-covid-19-en-las-economias-de-la-region-centroamerica" TargetMode="External"/><Relationship Id="rId4156" Type="http://schemas.openxmlformats.org/officeDocument/2006/relationships/hyperlink" Target="https://www.congress.gov/117/bills/hr3684/BILLS-117hr3684enr.pdf" TargetMode="External"/><Relationship Id="rId4363" Type="http://schemas.openxmlformats.org/officeDocument/2006/relationships/hyperlink" Target="https://www.congress.gov/117/bills/hr3684/BILLS-117hr3684enr.pdf" TargetMode="External"/><Relationship Id="rId4570" Type="http://schemas.openxmlformats.org/officeDocument/2006/relationships/hyperlink" Target="https://www.congress.gov/bill/117th-congress/house-bill/1319/text" TargetMode="External"/><Relationship Id="rId1817" Type="http://schemas.openxmlformats.org/officeDocument/2006/relationships/hyperlink" Target="https://www.bundesfinanzministerium.de/Content/DE/Standardartikel/Themen/Schlaglichter/Konjunkturpaket/2020-06-03-eckpunktepapier.pdf?__blob=publicationFile&amp;v=9" TargetMode="External"/><Relationship Id="rId3172" Type="http://schemas.openxmlformats.org/officeDocument/2006/relationships/hyperlink" Target="https://www.gob.pe/institucion/mef/noticias/126662-el-gobierno-autoriza-subsidio-de-s-760-para-hogares-pobres-y-pobres-extremos-en-el-ambito-rural" TargetMode="External"/><Relationship Id="rId4016" Type="http://schemas.openxmlformats.org/officeDocument/2006/relationships/hyperlink" Target="https://www.gov.uk/government/publications/spending-review-2020-documents" TargetMode="External"/><Relationship Id="rId4223" Type="http://schemas.openxmlformats.org/officeDocument/2006/relationships/hyperlink" Target="https://www.congress.gov/117/bills/hr3684/BILLS-117hr3684enr.pdf" TargetMode="External"/><Relationship Id="rId4430" Type="http://schemas.openxmlformats.org/officeDocument/2006/relationships/hyperlink" Target="https://www.congress.gov/bill/117th-congress/house-bill/1319/text" TargetMode="External"/><Relationship Id="rId3032" Type="http://schemas.openxmlformats.org/officeDocument/2006/relationships/hyperlink" Target="https://www.gob.pe/institucion/produce/noticias/528884-ministro-quispe-produce-destinara-mas-de-s-345-millones-para-inversiones-en-el-2022" TargetMode="External"/><Relationship Id="rId160" Type="http://schemas.openxmlformats.org/officeDocument/2006/relationships/hyperlink" Target="https://www.boletinoficial.gob.ar/detalleAviso/primera/227246/20200329" TargetMode="External"/><Relationship Id="rId3989" Type="http://schemas.openxmlformats.org/officeDocument/2006/relationships/hyperlink" Target="https://www.gov.uk/government/news/business-rates-relief-boosted-with-new-15-billion-pot" TargetMode="External"/><Relationship Id="rId2798" Type="http://schemas.openxmlformats.org/officeDocument/2006/relationships/hyperlink" Target="https://www.budgetoffice.gov.ng/index.php/mdas-approved-2022-budget-details?task=document.viewdoc&amp;id=960" TargetMode="External"/><Relationship Id="rId3849" Type="http://schemas.openxmlformats.org/officeDocument/2006/relationships/hyperlink" Target="https://thailand.prd.go.th/mobile_detail.php?cid=4&amp;nid=10713" TargetMode="External"/><Relationship Id="rId977" Type="http://schemas.openxmlformats.org/officeDocument/2006/relationships/hyperlink" Target="https://www.caixinglobal.com/2020-05-25/china-announces-14-billion-for-intercity-high-speed-rail-projects-101558745.html" TargetMode="External"/><Relationship Id="rId2658" Type="http://schemas.openxmlformats.org/officeDocument/2006/relationships/hyperlink" Target="https://legalinfo.mn/law/details/15586" TargetMode="External"/><Relationship Id="rId2865" Type="http://schemas.openxmlformats.org/officeDocument/2006/relationships/hyperlink" Target="https://www.regjeringen.no/no/aktuelt/det-blir-full-kompensasjon-for-moms-til-idrettsanlegg/id2702010/" TargetMode="External"/><Relationship Id="rId3709" Type="http://schemas.openxmlformats.org/officeDocument/2006/relationships/hyperlink" Target="https://www.regeringen.se/artiklar/2020/03/satsningar-inom-utbildningsomradet/" TargetMode="External"/><Relationship Id="rId3916" Type="http://schemas.openxmlformats.org/officeDocument/2006/relationships/hyperlink" Target="https://twitter.com/DXBMediaOffice/status/1346791367117303808" TargetMode="External"/><Relationship Id="rId4080" Type="http://schemas.openxmlformats.org/officeDocument/2006/relationships/hyperlink" Target="https://www.gov.uk/government/news/billion-pound-covid-catch-up-plan-to-tackle-impact-of-lost-teaching-time" TargetMode="External"/><Relationship Id="rId837" Type="http://schemas.openxmlformats.org/officeDocument/2006/relationships/hyperlink" Target="https://www.canada.ca/en/department-finance/economic-response-plan.html" TargetMode="External"/><Relationship Id="rId1467" Type="http://schemas.openxmlformats.org/officeDocument/2006/relationships/hyperlink" Target="https://presidencia.gob.do/noticias/gobierno-acaba-los-indignantes-repartos-de-cajas-navidenas-los-pobres-con-la-tarjeta-bono" TargetMode="External"/><Relationship Id="rId1674" Type="http://schemas.openxmlformats.org/officeDocument/2006/relationships/hyperlink" Target="https://agricultura.gob.do/noticia/gobierno-garantiza-abundancia-de-productos-agropecuarios-en-navidad-y-fin-de-ano/" TargetMode="External"/><Relationship Id="rId1881" Type="http://schemas.openxmlformats.org/officeDocument/2006/relationships/hyperlink" Target="https://www.mofep.gov.gh/sites/default/files/budget-statements/2020-Mid-Year-Budget-Statement_v3.pdf" TargetMode="External"/><Relationship Id="rId2518" Type="http://schemas.openxmlformats.org/officeDocument/2006/relationships/hyperlink" Target="https://www.kantei.go.jp/jp/singi/novel_coronavirus/th_siryou/kinkyutaiou3_corona.pdf" TargetMode="External"/><Relationship Id="rId2725" Type="http://schemas.openxmlformats.org/officeDocument/2006/relationships/hyperlink" Target="https://ec.europa.eu/competition/state_aid/cases1/202022/286276_2160588_55_2.pdf" TargetMode="External"/><Relationship Id="rId2932" Type="http://schemas.openxmlformats.org/officeDocument/2006/relationships/hyperlink" Target="http://www.finance.gov.pk/press_releases.html" TargetMode="External"/><Relationship Id="rId904" Type="http://schemas.openxmlformats.org/officeDocument/2006/relationships/hyperlink" Target="http://www.sii.cl/noticias/2020/061120noti01aav.htm" TargetMode="External"/><Relationship Id="rId1327" Type="http://schemas.openxmlformats.org/officeDocument/2006/relationships/hyperlink" Target="https://santenews.info/wp-content/uploads/2020/06/Programme...-Complet-04-06-2020-%C3%A0-14h51.pdf" TargetMode="External"/><Relationship Id="rId1534" Type="http://schemas.openxmlformats.org/officeDocument/2006/relationships/hyperlink" Target="https://mujer.gob.do/index.php/noticias/item/562-en-esta-casa-somos-equipo-la-nueva-campana-del-mmujer-que-destacara-las-buenas-practicas-de-la-convivencia-en-el-hogar-durante-cuarentena" TargetMode="External"/><Relationship Id="rId1741" Type="http://schemas.openxmlformats.org/officeDocument/2006/relationships/hyperlink" Target="https://stm.fi/-/sote-uudistuksen-valtionavustusten-hakuaikoja-jatketaan-kuukaudella" TargetMode="External"/><Relationship Id="rId33" Type="http://schemas.openxmlformats.org/officeDocument/2006/relationships/hyperlink" Target="https://www.argentina.gob.ar/noticias/el-mincyt-lleva-destinados-mas-de-90-millones-de-pesos-instituciones-de-ciencia-y" TargetMode="External"/><Relationship Id="rId1601" Type="http://schemas.openxmlformats.org/officeDocument/2006/relationships/hyperlink" Target="https://www.moss.gov.eg/ar-eg/Pages/news-details.aspx?nid=1974" TargetMode="External"/><Relationship Id="rId3499" Type="http://schemas.openxmlformats.org/officeDocument/2006/relationships/hyperlink" Target="https://www.gov.za/documents/building-society-works-presidential-employment-stimulus-south-african-economic" TargetMode="External"/><Relationship Id="rId4757" Type="http://schemas.openxmlformats.org/officeDocument/2006/relationships/hyperlink" Target="http://government.ru/en/news/43670/" TargetMode="External"/><Relationship Id="rId3359" Type="http://schemas.openxmlformats.org/officeDocument/2006/relationships/hyperlink" Target="https://www.gov.vc/images/pdf_documents/WHATS_TRENDING_IN_SVG.pdf" TargetMode="External"/><Relationship Id="rId3566" Type="http://schemas.openxmlformats.org/officeDocument/2006/relationships/hyperlink" Target="https://english.moef.go.kr/popup/20200608_policyFocus/popup.html" TargetMode="External"/><Relationship Id="rId487" Type="http://schemas.openxmlformats.org/officeDocument/2006/relationships/hyperlink" Target="https://ec.europa.eu/info/business-economy-euro/recovery-coronavirus/recovery-and-resilience-facility_en" TargetMode="External"/><Relationship Id="rId694" Type="http://schemas.openxmlformats.org/officeDocument/2006/relationships/hyperlink" Target="https://www.gov.br/saude/pt-br/assuntos/noticias/parana-tem-mais-57-leitos-de-uti-covid-19-autorizados" TargetMode="External"/><Relationship Id="rId2168" Type="http://schemas.openxmlformats.org/officeDocument/2006/relationships/hyperlink" Target="https://www.gov.ie/en/press-release/4500b-our-rural-future-minister-humphreys-announces-14-million-fund-to-support-outdoor-adventure-activities/" TargetMode="External"/><Relationship Id="rId2375" Type="http://schemas.openxmlformats.org/officeDocument/2006/relationships/hyperlink" Target="https://www.gov.il/he/departments/news/economy-news-310520" TargetMode="External"/><Relationship Id="rId3219" Type="http://schemas.openxmlformats.org/officeDocument/2006/relationships/hyperlink" Target="https://ec.europa.eu/competition/elojade/isef/case_details.cfm?proc_code=3_SA_62752" TargetMode="External"/><Relationship Id="rId3773" Type="http://schemas.openxmlformats.org/officeDocument/2006/relationships/hyperlink" Target="https://www.newsd.admin.ch/newsd/message/attachments/63043.pdf" TargetMode="External"/><Relationship Id="rId3980" Type="http://schemas.openxmlformats.org/officeDocument/2006/relationships/hyperlink" Target="https://www.gov.uk/government/news/over-40-contemporary-artists-supported-by-government-art-collection-response-to-covid-19-pandemic" TargetMode="External"/><Relationship Id="rId4617" Type="http://schemas.openxmlformats.org/officeDocument/2006/relationships/hyperlink" Target="https://www.congress.gov/bill/117th-congress/house-bill/1319/text" TargetMode="External"/><Relationship Id="rId4824" Type="http://schemas.openxmlformats.org/officeDocument/2006/relationships/hyperlink" Target="https://santenews.info/wp-content/uploads/2020/06/Programme...-Complet-04-06-2020-%C3%A0-14h51.pdf" TargetMode="External"/><Relationship Id="rId347" Type="http://schemas.openxmlformats.org/officeDocument/2006/relationships/hyperlink" Target="https://www.barbadosparliament.com/uploads/bill_resolution/4876100c82122319f719c42fae4b23df.pdf" TargetMode="External"/><Relationship Id="rId1184" Type="http://schemas.openxmlformats.org/officeDocument/2006/relationships/hyperlink" Target="https://santenews.info/wp-content/uploads/2020/06/Programme...-Complet-04-06-2020-%C3%A0-14h51.pdf" TargetMode="External"/><Relationship Id="rId2028" Type="http://schemas.openxmlformats.org/officeDocument/2006/relationships/hyperlink" Target="https://en.antaranews.com/news/168663/govt-highlights-increased-2021-pen-budget-to-reach-rp69943-trillion" TargetMode="External"/><Relationship Id="rId2582" Type="http://schemas.openxmlformats.org/officeDocument/2006/relationships/hyperlink" Target="http://www.govmu.org/English/News/Pages/Supplementary-Appropriation-(2019-2020)-Bill-Additional-provision-of-Rs-33.7-billion.aspx" TargetMode="External"/><Relationship Id="rId3426" Type="http://schemas.openxmlformats.org/officeDocument/2006/relationships/hyperlink" Target="https://www.mof.gov.sg/singaporebudget/ministerial-statements/ministerial-statement-26-jul-2021" TargetMode="External"/><Relationship Id="rId3633" Type="http://schemas.openxmlformats.org/officeDocument/2006/relationships/hyperlink" Target="https://www.lamoncloa.gob.es/lang/en/presidente/news/Paginas/2020/20200618tourism-plan.aspx" TargetMode="External"/><Relationship Id="rId3840" Type="http://schemas.openxmlformats.org/officeDocument/2006/relationships/hyperlink" Target="https://thailand.prd.go.th/mobile_detail.php?cid=4&amp;nid=10815" TargetMode="External"/><Relationship Id="rId554" Type="http://schemas.openxmlformats.org/officeDocument/2006/relationships/hyperlink" Target="https://www.gov.br/saude/pt-br/assuntos/noticias/santa-catarina-tem-mais-20-leitos-de-uti-covid-19-autorizados" TargetMode="External"/><Relationship Id="rId761" Type="http://schemas.openxmlformats.org/officeDocument/2006/relationships/hyperlink" Target="https://budget.gc.ca/efu-meb/2021/report-rapport/EFU-MEB-2021-EN.pdf" TargetMode="External"/><Relationship Id="rId1391" Type="http://schemas.openxmlformats.org/officeDocument/2006/relationships/hyperlink" Target="https://kum.dk/nyheder-og-presse/pressemeddelelser/nyheder/kommuner-faar-refusion-for-aflyst-boerneteater/1/1/" TargetMode="External"/><Relationship Id="rId2235" Type="http://schemas.openxmlformats.org/officeDocument/2006/relationships/hyperlink" Target="https://www.gov.ie/en/press-release/5685f-government-extends-support-measures-for-licensed-bus-services/" TargetMode="External"/><Relationship Id="rId2442" Type="http://schemas.openxmlformats.org/officeDocument/2006/relationships/hyperlink" Target="https://www.gazzettaufficiale.it/eli/id/2020/11/09/20G00170/sg" TargetMode="External"/><Relationship Id="rId3700" Type="http://schemas.openxmlformats.org/officeDocument/2006/relationships/hyperlink" Target="https://www.regeringen.se/artiklar/2020/09/industrins-grona-omstallning-i-hostbudgeten/" TargetMode="External"/><Relationship Id="rId207" Type="http://schemas.openxmlformats.org/officeDocument/2006/relationships/hyperlink" Target="https://budget.gov.au/2021-22/content/bp2/download/bp2_2021-22.pdf" TargetMode="External"/><Relationship Id="rId414" Type="http://schemas.openxmlformats.org/officeDocument/2006/relationships/hyperlink" Target="https://ec.europa.eu/info/business-economy-euro/recovery-coronavirus/recovery-and-resilience-facility_en" TargetMode="External"/><Relationship Id="rId621" Type="http://schemas.openxmlformats.org/officeDocument/2006/relationships/hyperlink" Target="https://www.gov.br/saude/pt-br/assuntos/noticias/ministerio-da-saude-prorroga-sete-leitos-de-uti-em-alagoas" TargetMode="External"/><Relationship Id="rId1044" Type="http://schemas.openxmlformats.org/officeDocument/2006/relationships/hyperlink" Target="https://idm.presidencia.gov.co/prensa/Paginas/Con-el-nuevo-Compromiso-por-el-Futuro-de-Colombia-el-pais-esta-haciendo-las-grandes-apuestas-Duque-200820.aspx" TargetMode="External"/><Relationship Id="rId1251" Type="http://schemas.openxmlformats.org/officeDocument/2006/relationships/hyperlink" Target="https://santenews.info/wp-content/uploads/2020/06/Programme...-Complet-04-06-2020-%C3%A0-14h51.pdf" TargetMode="External"/><Relationship Id="rId2302" Type="http://schemas.openxmlformats.org/officeDocument/2006/relationships/hyperlink" Target="https://www.gov.ie/en/press-release/210cf8-government-outlines-further-measures-to-support-businesses-impacted-/" TargetMode="External"/><Relationship Id="rId1111" Type="http://schemas.openxmlformats.org/officeDocument/2006/relationships/hyperlink" Target="https://docs.wfp.org/api/documents/WFP-0000115611/download/?iframe" TargetMode="External"/><Relationship Id="rId4267" Type="http://schemas.openxmlformats.org/officeDocument/2006/relationships/hyperlink" Target="https://www.congress.gov/117/bills/hr3684/BILLS-117hr3684enr.pdf" TargetMode="External"/><Relationship Id="rId4474" Type="http://schemas.openxmlformats.org/officeDocument/2006/relationships/hyperlink" Target="https://www.congress.gov/bill/117th-congress/house-bill/1319/text" TargetMode="External"/><Relationship Id="rId4681" Type="http://schemas.openxmlformats.org/officeDocument/2006/relationships/hyperlink" Target="https://blog.patria.org.ve/actualizacion-programas-de-proteccion-mayo-2020/" TargetMode="External"/><Relationship Id="rId3076" Type="http://schemas.openxmlformats.org/officeDocument/2006/relationships/hyperlink" Target="https://www.gob.pe/institucion/minsa/noticias/343349-aprueban-transferencia-por-mas-de-200-millones-a-favor-del-ministerio-de-salud" TargetMode="External"/><Relationship Id="rId3283" Type="http://schemas.openxmlformats.org/officeDocument/2006/relationships/hyperlink" Target="https://www.flightglobal.com/airlines/european-commission-approves-12-billion-bailout-for-tap/138771.article" TargetMode="External"/><Relationship Id="rId3490" Type="http://schemas.openxmlformats.org/officeDocument/2006/relationships/hyperlink" Target="https://www.gov.za/documents/building-society-works-presidential-employment-stimulus-south-african-economic" TargetMode="External"/><Relationship Id="rId4127" Type="http://schemas.openxmlformats.org/officeDocument/2006/relationships/hyperlink" Target="https://www.gov.uk/government/news/budget-2020-what-you-need-to-know" TargetMode="External"/><Relationship Id="rId4334" Type="http://schemas.openxmlformats.org/officeDocument/2006/relationships/hyperlink" Target="https://www.congress.gov/117/bills/hr3684/BILLS-117hr3684enr.pdf" TargetMode="External"/><Relationship Id="rId4541" Type="http://schemas.openxmlformats.org/officeDocument/2006/relationships/hyperlink" Target="https://www.congress.gov/bill/117th-congress/house-bill/1319/text" TargetMode="External"/><Relationship Id="rId1928" Type="http://schemas.openxmlformats.org/officeDocument/2006/relationships/hyperlink" Target="http://www.guyana.org/2020_budget.html" TargetMode="External"/><Relationship Id="rId2092" Type="http://schemas.openxmlformats.org/officeDocument/2006/relationships/hyperlink" Target="https://www.gov.ie/en/press-release/1f946-our-rural-future-ministers-humphreys-and-obrien-announce-145542-for-47-local-projects-in-louth-under-the-community-enhancement-programme/" TargetMode="External"/><Relationship Id="rId3143" Type="http://schemas.openxmlformats.org/officeDocument/2006/relationships/hyperlink" Target="https://www.gob.pe/institucion/minsa/noticias/318767-gobierno-transfirio-mas-de-400-millones-de-soles-para-bonificacion-extraordinaria-a-personal-de-salud-y-administrativo-durante-la-pandemia" TargetMode="External"/><Relationship Id="rId3350" Type="http://schemas.openxmlformats.org/officeDocument/2006/relationships/hyperlink" Target="https://www.gov.vc/images/pdf_documents/WHATS_TRENDING_IN_SVG.pdf" TargetMode="External"/><Relationship Id="rId271" Type="http://schemas.openxmlformats.org/officeDocument/2006/relationships/hyperlink" Target="https://ministers.dese.gov.au/tehan/child-care-support-continues-aid-covid-recovery" TargetMode="External"/><Relationship Id="rId3003" Type="http://schemas.openxmlformats.org/officeDocument/2006/relationships/hyperlink" Target="https://www.mef.gob.pa/wp-content/uploads/2020/07/Plan_Economico_2020.pdf" TargetMode="External"/><Relationship Id="rId4401" Type="http://schemas.openxmlformats.org/officeDocument/2006/relationships/hyperlink" Target="https://www.congress.gov/bill/117th-congress/house-bill/1319/text" TargetMode="External"/><Relationship Id="rId131" Type="http://schemas.openxmlformats.org/officeDocument/2006/relationships/hyperlink" Target="https://www.argentina.gob.ar/noticias/ministro-de-salud-y-gobernador-de-san-luis-suscribieron-convenios-y-recorrieron" TargetMode="External"/><Relationship Id="rId3210" Type="http://schemas.openxmlformats.org/officeDocument/2006/relationships/hyperlink" Target="https://ec.europa.eu/competition/state_aid/cases1/202133/296116_2308092_14_2.pdf" TargetMode="External"/><Relationship Id="rId2769" Type="http://schemas.openxmlformats.org/officeDocument/2006/relationships/hyperlink" Target="https://www.rijksoverheid.nl/actueel/nieuws/2020/09/15/belastingplan-2021-beter-eerlijker-en-duurzamer-uit-de-crisis" TargetMode="External"/><Relationship Id="rId2976" Type="http://schemas.openxmlformats.org/officeDocument/2006/relationships/hyperlink" Target="https://www.presidencia.gob.pa/Noticias/Gobierno-Nacional-crea-regimen-especial-fiscal-para-micro-pequenas-medianas-empresas-empresarios-y-emprendedores" TargetMode="External"/><Relationship Id="rId948" Type="http://schemas.openxmlformats.org/officeDocument/2006/relationships/hyperlink" Target="http://download.china.cn/en/pdf/report2021.pdf" TargetMode="External"/><Relationship Id="rId1578" Type="http://schemas.openxmlformats.org/officeDocument/2006/relationships/hyperlink" Target="https://www.presidencia.gob.ec/wp-content/uploads/downloads/2020/05/2020.05.24-INFORME-A-LA-NACION.pdf" TargetMode="External"/><Relationship Id="rId1785" Type="http://schemas.openxmlformats.org/officeDocument/2006/relationships/hyperlink" Target="https://ec.europa.eu/competition/elojade/isef/case_details.cfm?proc_code=3_SA_59435" TargetMode="External"/><Relationship Id="rId1992" Type="http://schemas.openxmlformats.org/officeDocument/2006/relationships/hyperlink" Target="https://presidencia.gob.hn/index.php/gob/el-presidente/9430-89-000-productores-mejoraran-sus-siembras-gracias-al-bono-de-solidaridad-productivaa" TargetMode="External"/><Relationship Id="rId2629" Type="http://schemas.openxmlformats.org/officeDocument/2006/relationships/hyperlink" Target="https://montsame.mn/en/read/253591" TargetMode="External"/><Relationship Id="rId2836" Type="http://schemas.openxmlformats.org/officeDocument/2006/relationships/hyperlink" Target="https://www.regjeringen.no/no/aktuelt/styrket-satsing-pa-hydrogen-i-norge/id2704499/" TargetMode="External"/><Relationship Id="rId4191" Type="http://schemas.openxmlformats.org/officeDocument/2006/relationships/hyperlink" Target="https://www.congress.gov/117/bills/hr3684/BILLS-117hr3684enr.pdf" TargetMode="External"/><Relationship Id="rId77" Type="http://schemas.openxmlformats.org/officeDocument/2006/relationships/hyperlink" Target="https://www.argentina.gob.ar/noticias/el-gobierno-nacional-prorroga-hasta-el-31-de-mayo-los-vencimientos-de-las-prestaciones-por" TargetMode="External"/><Relationship Id="rId808" Type="http://schemas.openxmlformats.org/officeDocument/2006/relationships/hyperlink" Target="https://www.budget.gc.ca/2021/report-rapport/p3-en.html" TargetMode="External"/><Relationship Id="rId1438" Type="http://schemas.openxmlformats.org/officeDocument/2006/relationships/hyperlink" Target="http://agricultura.gob.do/noticia/ministro-de-agricultura-trata-camara-de-diputados-aprobacion-prestamo-inocuidad/" TargetMode="External"/><Relationship Id="rId1645" Type="http://schemas.openxmlformats.org/officeDocument/2006/relationships/hyperlink" Target="https://budget.gouv.cd/wp-content/uploads/budget2021/plf2021/lf2021_vol2_depenses.pdf" TargetMode="External"/><Relationship Id="rId4051" Type="http://schemas.openxmlformats.org/officeDocument/2006/relationships/hyperlink" Target="https://www.gov.uk/government/news/pm-outlines-his-ten-point-plan-for-a-green-industrial-revolution-for-250000-jobs" TargetMode="External"/><Relationship Id="rId1852" Type="http://schemas.openxmlformats.org/officeDocument/2006/relationships/hyperlink" Target="http://documents1.worldbank.org/curated/en/818661614100923623/pdf/Project-Information-Document-Ghana-Productive-Safety-Net-Project-2-P175588.pdf" TargetMode="External"/><Relationship Id="rId2903" Type="http://schemas.openxmlformats.org/officeDocument/2006/relationships/hyperlink" Target="https://www.regjeringen.no/no/aktuelt/nye-tiltak-for-a-dempe-de-okonomiske-virkningene-av-koronavirusutbruddet/id2695404/" TargetMode="External"/><Relationship Id="rId1505" Type="http://schemas.openxmlformats.org/officeDocument/2006/relationships/hyperlink" Target="https://prodominicana.gob.do/Documentos/PD%20PNFERD%20W.pdf" TargetMode="External"/><Relationship Id="rId1712" Type="http://schemas.openxmlformats.org/officeDocument/2006/relationships/hyperlink" Target="https://www.presidencia.gob.sv/empresas-publicas-programan-su-propio-aporte-para-dinamizar-la-economia-en-el-proceso-de-recuperacion/" TargetMode="External"/><Relationship Id="rId3677" Type="http://schemas.openxmlformats.org/officeDocument/2006/relationships/hyperlink" Target="http://www.gov.sr/media/1756/herstelplan-2020-2022-versie-10-mei-2021.pdf" TargetMode="External"/><Relationship Id="rId3884" Type="http://schemas.openxmlformats.org/officeDocument/2006/relationships/hyperlink" Target="https://agriculture.gov.tt/media-releases/agriculture-ministry-pays-over-50m-to-farmers-and-suppliers/" TargetMode="External"/><Relationship Id="rId4728" Type="http://schemas.openxmlformats.org/officeDocument/2006/relationships/hyperlink" Target="https://www.gob.mx/presidencia/prensa/presidente-anuncia-recursos-directos-y-plan-integral-por-conclusion-de-presa-el-zapotillo?idiom=es" TargetMode="External"/><Relationship Id="rId598" Type="http://schemas.openxmlformats.org/officeDocument/2006/relationships/hyperlink" Target="https://www.gov.br/saude/pt-br/assuntos/noticias/goias-tem-mais-13-leitos-de-suporte-ventilatorio-pulmonar-autorizados" TargetMode="External"/><Relationship Id="rId2279" Type="http://schemas.openxmlformats.org/officeDocument/2006/relationships/hyperlink" Target="https://www.gov.ie/en/press-release/5266e-update-on-payments-awarded-for-covid-19-pandemic-unemployment-payment-and-enhanced-illness-benefit/" TargetMode="External"/><Relationship Id="rId2486" Type="http://schemas.openxmlformats.org/officeDocument/2006/relationships/hyperlink" Target="https://www.mof.go.jp/english/budget/budget/fy2020/05.pdf" TargetMode="External"/><Relationship Id="rId2693" Type="http://schemas.openxmlformats.org/officeDocument/2006/relationships/hyperlink" Target="https://www.nationaalgroeifonds.nl/projecten-ronde-1/groenvermogennl" TargetMode="External"/><Relationship Id="rId3537" Type="http://schemas.openxmlformats.org/officeDocument/2006/relationships/hyperlink" Target="https://english.moef.go.kr/pc/selectTbPressCenterDtl.do?boardCd=N0001&amp;seq=5024" TargetMode="External"/><Relationship Id="rId3744" Type="http://schemas.openxmlformats.org/officeDocument/2006/relationships/hyperlink" Target="https://www.regeringen.se/pressmeddelanden/2020/11/nya-krisatgarder-for-att-stotta-foretag-och-enskilda-genom-pandemin/" TargetMode="External"/><Relationship Id="rId3951" Type="http://schemas.openxmlformats.org/officeDocument/2006/relationships/hyperlink" Target="https://www.gov.uk/government/news/biggest-ever-renewable-energy-support-scheme-backed-by-additional-265-million" TargetMode="External"/><Relationship Id="rId458" Type="http://schemas.openxmlformats.org/officeDocument/2006/relationships/hyperlink" Target="https://ec.europa.eu/info/business-economy-euro/recovery-coronavirus/recovery-and-resilience-facility_en" TargetMode="External"/><Relationship Id="rId665" Type="http://schemas.openxmlformats.org/officeDocument/2006/relationships/hyperlink" Target="https://www.gov.br/saude/pt-br/assuntos/noticias/saude-autoriza-30-leitos-de-uti-covid-19-em-santa-catarina" TargetMode="External"/><Relationship Id="rId872" Type="http://schemas.openxmlformats.org/officeDocument/2006/relationships/hyperlink" Target="https://www.gob.cl/noticias/presidente-pinera-promulga-leyes-que-entregan-bonos-y-beneficios-tributarios-a-micro-pequenas-y-medianas-empresas/" TargetMode="External"/><Relationship Id="rId1088" Type="http://schemas.openxmlformats.org/officeDocument/2006/relationships/hyperlink" Target="http://eagri.cz/public/web/mze/tiskovy-servis/tiskove-zpravy/x2020_ministerstvo-zemedelstvi-podpori.html" TargetMode="External"/><Relationship Id="rId1295" Type="http://schemas.openxmlformats.org/officeDocument/2006/relationships/hyperlink" Target="https://santenews.info/wp-content/uploads/2020/06/Programme...-Complet-04-06-2020-%C3%A0-14h51.pdf" TargetMode="External"/><Relationship Id="rId2139" Type="http://schemas.openxmlformats.org/officeDocument/2006/relationships/hyperlink" Target="https://www.gov.ie/en/press-release/b936e-update-on-payments-awarded-for-covid-19-pandemic-unemployment-payment-and-enhanced-illness-benefit-06-july-2021/" TargetMode="External"/><Relationship Id="rId2346" Type="http://schemas.openxmlformats.org/officeDocument/2006/relationships/hyperlink" Target="https://www.gov.ie/en/press-release/f83ff-minister-ogorman-announces-suite-of-new-measures-to-support-the-early-learning-and-childcare-sector-in-latest-wave-of-covid-19/" TargetMode="External"/><Relationship Id="rId2553" Type="http://schemas.openxmlformats.org/officeDocument/2006/relationships/hyperlink" Target="https://budgetmof.govmu.org/Documents/2021_22budgetspeech_english.pdf" TargetMode="External"/><Relationship Id="rId2760" Type="http://schemas.openxmlformats.org/officeDocument/2006/relationships/hyperlink" Target="https://ec.europa.eu/competition/state_aid/cases1/202127/295098_2293842_45_2.pdf" TargetMode="External"/><Relationship Id="rId3604" Type="http://schemas.openxmlformats.org/officeDocument/2006/relationships/hyperlink" Target="https://www.boe.es/diario_boe/txt.php?id=BOE-A-2020-16823" TargetMode="External"/><Relationship Id="rId3811" Type="http://schemas.openxmlformats.org/officeDocument/2006/relationships/hyperlink" Target="https://www.mof.gov.tw/singlehtml/384fb3077bb349ea973e7fc6f13b6974?cntId=20edaad0bca2432a9b5e8e98bf4de285" TargetMode="External"/><Relationship Id="rId318" Type="http://schemas.openxmlformats.org/officeDocument/2006/relationships/hyperlink" Target="http://socialprotection.gov.bd/wp-content/uploads/2021/07/2021-07-13-Tk-3200cr-stimulus-for-the-poor-announced-_-Stimulus-Packages-for-Low-Income-People.pdf" TargetMode="External"/><Relationship Id="rId525" Type="http://schemas.openxmlformats.org/officeDocument/2006/relationships/hyperlink" Target="https://www.boliviasegura.gob.bo/index.php/2021/05/03/ops-dona-equipos-por-mas-de-us-300-000-para-fortalecer-la-lucha-contra-el-covid-19/" TargetMode="External"/><Relationship Id="rId732" Type="http://schemas.openxmlformats.org/officeDocument/2006/relationships/hyperlink" Target="https://www.gov.br/saude/pt-br/assuntos/noticias/ministerio-da-saude-prorrogou-habilitacao-de-mais-de-6-mil-leitos-de-uti" TargetMode="External"/><Relationship Id="rId1155" Type="http://schemas.openxmlformats.org/officeDocument/2006/relationships/hyperlink" Target="https://santenews.info/wp-content/uploads/2020/06/Programme...-Complet-04-06-2020-%C3%A0-14h51.pdf" TargetMode="External"/><Relationship Id="rId1362" Type="http://schemas.openxmlformats.org/officeDocument/2006/relationships/hyperlink" Target="https://www.regeringen.dk/nyheder/2021/nye-indsatser-skal-styrke-faglighed-og-trivsel/" TargetMode="External"/><Relationship Id="rId2206" Type="http://schemas.openxmlformats.org/officeDocument/2006/relationships/hyperlink" Target="https://www.gov.ie/en/press-release/73dac-minister-martin-launches-new-50m-suite-of-measures-to-support-the-live-performance-sector/" TargetMode="External"/><Relationship Id="rId2413" Type="http://schemas.openxmlformats.org/officeDocument/2006/relationships/hyperlink" Target="https://ec.europa.eu/commission/presscorner/detail/en/ip_21_4422" TargetMode="External"/><Relationship Id="rId2620" Type="http://schemas.openxmlformats.org/officeDocument/2006/relationships/hyperlink" Target="https://www.ppef.hacienda.gob.mx/" TargetMode="External"/><Relationship Id="rId1015" Type="http://schemas.openxmlformats.org/officeDocument/2006/relationships/hyperlink" Target="https://www.minhacienda.gov.co/webcenter/ShowProperty?nodeId=%2FConexionContent%2FWCC_CLUSTER-154572%2F%2FidcPrimaryFile&amp;revision=latestreleased" TargetMode="External"/><Relationship Id="rId1222" Type="http://schemas.openxmlformats.org/officeDocument/2006/relationships/hyperlink" Target="https://santenews.info/wp-content/uploads/2020/06/Programme...-Complet-04-06-2020-%C3%A0-14h51.pdf" TargetMode="External"/><Relationship Id="rId4378" Type="http://schemas.openxmlformats.org/officeDocument/2006/relationships/hyperlink" Target="https://www.dol.gov/newsroom/releases/odep/odep20210428" TargetMode="External"/><Relationship Id="rId4585" Type="http://schemas.openxmlformats.org/officeDocument/2006/relationships/hyperlink" Target="https://www.congress.gov/bill/117th-congress/house-bill/1319/text" TargetMode="External"/><Relationship Id="rId3187"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3394" Type="http://schemas.openxmlformats.org/officeDocument/2006/relationships/hyperlink" Target="http://pmoffice.gov.vc/pmoffice/images/PDF/speech/Prime_Minister_Gonsalves_Address_to_the_Nation_on_25.3.20_Rising_Stronger_from_the_Ashes_of_Covid-19.pdf" TargetMode="External"/><Relationship Id="rId4238" Type="http://schemas.openxmlformats.org/officeDocument/2006/relationships/hyperlink" Target="https://www.congress.gov/117/bills/hr3684/BILLS-117hr3684enr.pdf" TargetMode="External"/><Relationship Id="rId4792" Type="http://schemas.openxmlformats.org/officeDocument/2006/relationships/hyperlink" Target="https://www.portugal.gov.pt/pt/gc22/comunicacao/noticia?i=governo-anuncia-apoio-de-15-milhoes-de-euros-para-renovacao-do-parque-de-tratores-agricolas" TargetMode="External"/><Relationship Id="rId3047" Type="http://schemas.openxmlformats.org/officeDocument/2006/relationships/hyperlink" Target="https://www.gob.pe/institucion/minsa/noticias/507238-el-peru-firmo-contratos-de-adquisicion-por-98-8-millones-de-dosis-de-la-vacuna-contra-la-covid-19" TargetMode="External"/><Relationship Id="rId4445" Type="http://schemas.openxmlformats.org/officeDocument/2006/relationships/hyperlink" Target="https://www.congress.gov/bill/117th-congress/house-bill/1319/text" TargetMode="External"/><Relationship Id="rId4652" Type="http://schemas.openxmlformats.org/officeDocument/2006/relationships/hyperlink" Target="https://www.presidencia.gub.uy/comunicacion/comunicacionnoticias/medidas-gobierno-trabajo-emergencia-sanitaria-covid19" TargetMode="External"/><Relationship Id="rId175" Type="http://schemas.openxmlformats.org/officeDocument/2006/relationships/hyperlink" Target="https://www.argentina.gob.ar/noticias/el-ministerio-del-interior-financiara-obras-hidricas-en-tucuman-por-300-millones" TargetMode="External"/><Relationship Id="rId3254" Type="http://schemas.openxmlformats.org/officeDocument/2006/relationships/hyperlink" Target="https://www.gov.pl/web/klimat/infrastruktura-ladowania-elektrycznych-samochodow" TargetMode="External"/><Relationship Id="rId3461" Type="http://schemas.openxmlformats.org/officeDocument/2006/relationships/hyperlink" Target="https://www.gov.za/speeches/social-development-launches-employment-stimulus-relief-fund-early-childhood-development" TargetMode="External"/><Relationship Id="rId4305" Type="http://schemas.openxmlformats.org/officeDocument/2006/relationships/hyperlink" Target="https://www.congress.gov/117/bills/hr3684/BILLS-117hr3684enr.pdf" TargetMode="External"/><Relationship Id="rId4512" Type="http://schemas.openxmlformats.org/officeDocument/2006/relationships/hyperlink" Target="https://www.congress.gov/bill/117th-congress/house-bill/1319/text" TargetMode="External"/><Relationship Id="rId382" Type="http://schemas.openxmlformats.org/officeDocument/2006/relationships/hyperlink" Target="https://ec.europa.eu/info/business-economy-euro/recovery-coronavirus/recovery-and-resilience-facility_en" TargetMode="External"/><Relationship Id="rId2063" Type="http://schemas.openxmlformats.org/officeDocument/2006/relationships/hyperlink" Target="https://www.gov.ie/en/press-release/48b48-the-july-jobs-stimulus/" TargetMode="External"/><Relationship Id="rId2270" Type="http://schemas.openxmlformats.org/officeDocument/2006/relationships/hyperlink" Target="https://www.gov.ie/en/press-release/55be4-minister-humphreys-opens-applications-for-enterprise-support-grant/" TargetMode="External"/><Relationship Id="rId3114" Type="http://schemas.openxmlformats.org/officeDocument/2006/relationships/hyperlink" Target="https://www.gob.pe/institucion/mtc/noticias/324835-inversion-de-mas-de-s-8250-millones-esta-comprometida-en-proyectos-de-transportes-e-internet-para-la-libertad" TargetMode="External"/><Relationship Id="rId3321" Type="http://schemas.openxmlformats.org/officeDocument/2006/relationships/hyperlink" Target="https://www.sknis.gov.kn/2021/12/14/st-kitts-and-nevis-government-extending-several-stimulus-measures-into-the-new-year/" TargetMode="External"/><Relationship Id="rId242" Type="http://schemas.openxmlformats.org/officeDocument/2006/relationships/hyperlink" Target="https://budget.gov.au/2020-21/content/bp2/download/bp2_complete.pdf" TargetMode="External"/><Relationship Id="rId2130" Type="http://schemas.openxmlformats.org/officeDocument/2006/relationships/hyperlink" Target="https://www.gov.ie/en/publication/1feaf-pathways-to-work-2021/" TargetMode="External"/><Relationship Id="rId102" Type="http://schemas.openxmlformats.org/officeDocument/2006/relationships/hyperlink" Target="https://www.argentina.gob.ar/noticias/cafiero-y-gonzalez-garcia-anunciaron-suplemento-cientifico-sanitario-e-inversiones-para-0" TargetMode="External"/><Relationship Id="rId1689" Type="http://schemas.openxmlformats.org/officeDocument/2006/relationships/hyperlink" Target="https://www.bmf.gv.at/en/press/press-releases/2021/November-2021_1/Reactivation_extension_corona_aids.html" TargetMode="External"/><Relationship Id="rId4095" Type="http://schemas.openxmlformats.org/officeDocument/2006/relationships/hyperlink" Target="https://www.gov.uk/government/news/government-confirms-500-million-hardship-fund-will-provide-council-tax-relief-for-vulnerable-households" TargetMode="External"/><Relationship Id="rId1896" Type="http://schemas.openxmlformats.org/officeDocument/2006/relationships/hyperlink" Target="https://www.mofep.gov.gh/sites/default/files/news/MoF-Statement-to-Parliament_20200330.pdf" TargetMode="External"/><Relationship Id="rId2947" Type="http://schemas.openxmlformats.org/officeDocument/2006/relationships/hyperlink" Target="https://www.thethirdpole.net/2020/05/04/pakistans-green-stimulus-to-combat-covid-19-protect-nature/" TargetMode="External"/><Relationship Id="rId4162" Type="http://schemas.openxmlformats.org/officeDocument/2006/relationships/hyperlink" Target="https://www.congress.gov/117/bills/hr3684/BILLS-117hr3684enr.pdf" TargetMode="External"/><Relationship Id="rId919" Type="http://schemas.openxmlformats.org/officeDocument/2006/relationships/hyperlink" Target="https://www.chileatiende.gob.cl/fichas/39484-bono-de-invierno" TargetMode="External"/><Relationship Id="rId1549" Type="http://schemas.openxmlformats.org/officeDocument/2006/relationships/hyperlink" Target="https://agricultura.gob.do/noticia/fiebre-porcina-africana-esta-controlada-porcicultores-reciben-a-tiempo-pagos-del-gobierno-por-395-millones-de-pesos/" TargetMode="External"/><Relationship Id="rId1756" Type="http://schemas.openxmlformats.org/officeDocument/2006/relationships/hyperlink" Target="https://ec.europa.eu/competition/elojade/isef/case_details.cfm?proc_code=3_SA_62999" TargetMode="External"/><Relationship Id="rId1963" Type="http://schemas.openxmlformats.org/officeDocument/2006/relationships/hyperlink" Target="https://presidencia.gob.hn/index.php/sala-de-prensa/9498-por-medio-de-honduras-se-levanta-gobierno-ayuda-a-pescadores-de-la-mosquitia-con-2-7-millones-de-lempiras-en-equipo" TargetMode="External"/><Relationship Id="rId2807" Type="http://schemas.openxmlformats.org/officeDocument/2006/relationships/hyperlink" Target="https://www.budgetoffice.gov.ng/index.php/mdas-approved-2022-budget-details?task=document.viewdoc&amp;id=960" TargetMode="External"/><Relationship Id="rId4022" Type="http://schemas.openxmlformats.org/officeDocument/2006/relationships/hyperlink" Target="https://www.gov.uk/government/publications/spending-review-2020-documents" TargetMode="External"/><Relationship Id="rId48" Type="http://schemas.openxmlformats.org/officeDocument/2006/relationships/hyperlink" Target="https://www.argentina.gob.ar/noticias/el-gobierno-impulsa-la-transformacion-digital-de-las-pymes-innovadoras-con-mas-asistencia-y" TargetMode="External"/><Relationship Id="rId1409" Type="http://schemas.openxmlformats.org/officeDocument/2006/relationships/hyperlink" Target="https://fm.dk/nyheder/nyhedsarkiv/2020/maj/regeringen-vil-bygge-verdens-to-foerste-energioeer-med-ny-klimaplan/" TargetMode="External"/><Relationship Id="rId1616" Type="http://schemas.openxmlformats.org/officeDocument/2006/relationships/hyperlink" Target="https://budget.gouv.cd/wp-content/uploads/budget2021/plf2021/lf2021_vol2_depenses.pdf" TargetMode="External"/><Relationship Id="rId1823" Type="http://schemas.openxmlformats.org/officeDocument/2006/relationships/hyperlink" Target="https://www.tax-news.com/news/COVID19_Germany_Allowing_Businesses_To_Defer_Taxes____97596.html" TargetMode="External"/><Relationship Id="rId3788" Type="http://schemas.openxmlformats.org/officeDocument/2006/relationships/hyperlink" Target="https://www.admin.ch/gov/de/start/dokumentation/medienmitteilungen.msg-id-81902.html" TargetMode="External"/><Relationship Id="rId3995" Type="http://schemas.openxmlformats.org/officeDocument/2006/relationships/hyperlink" Target="https://assets.publishing.service.gov.uk/government/uploads/system/uploads/attachment_data/file/966138/Levelling_Up_prospectus.pdf" TargetMode="External"/><Relationship Id="rId4839" Type="http://schemas.openxmlformats.org/officeDocument/2006/relationships/hyperlink" Target="https://www.derbrutkasten.com/hilfspaket-startup-rettungsschirm-coronakrise/" TargetMode="External"/><Relationship Id="rId2597" Type="http://schemas.openxmlformats.org/officeDocument/2006/relationships/hyperlink" Target="https://www.gob.mx/shcp/prensa/comunicado-no-079-gobierno-de-mexico-firma-acuerdo-para-la-reactivacion-economica-con-el-consejo-coordinador-empresarial" TargetMode="External"/><Relationship Id="rId3648" Type="http://schemas.openxmlformats.org/officeDocument/2006/relationships/hyperlink" Target="https://www.eib.org/en/press/all/2020-129-eib-provides-icf-with-loan-of-up-eur-250-million-to-help-small-businesses-cope-with-covid-19-crisis" TargetMode="External"/><Relationship Id="rId3855" Type="http://schemas.openxmlformats.org/officeDocument/2006/relationships/hyperlink" Target="https://thailand.prd.go.th/mobile_detail.php?cid=4&amp;nid=10341" TargetMode="External"/><Relationship Id="rId569" Type="http://schemas.openxmlformats.org/officeDocument/2006/relationships/hyperlink" Target="https://www.gov.br/saude/pt-br/assuntos/noticias/saude-autoriza-7-leitos-de-uti-covid-19-no-para" TargetMode="External"/><Relationship Id="rId776" Type="http://schemas.openxmlformats.org/officeDocument/2006/relationships/hyperlink" Target="https://www.canada.ca/en/economic-development-southern-ontario/news/2021/08/feddev-ontario-extends-funding-for-digital-main-street-initiative-and-recovery-activation-program.html" TargetMode="External"/><Relationship Id="rId983" Type="http://schemas.openxmlformats.org/officeDocument/2006/relationships/hyperlink" Target="http://www.mof.gov.cn/zhengwuxinxi/caizhengxinwen/202004/t20200409_3495221.htm" TargetMode="External"/><Relationship Id="rId1199" Type="http://schemas.openxmlformats.org/officeDocument/2006/relationships/hyperlink" Target="https://santenews.info/wp-content/uploads/2020/06/Programme...-Complet-04-06-2020-%C3%A0-14h51.pdf" TargetMode="External"/><Relationship Id="rId2457" Type="http://schemas.openxmlformats.org/officeDocument/2006/relationships/hyperlink" Target="https://jis.gov.jm/govt-announces-60-billion-social-and-economic-recovery-programme/" TargetMode="External"/><Relationship Id="rId2664" Type="http://schemas.openxmlformats.org/officeDocument/2006/relationships/hyperlink" Target="https://legalinfo.mn/law/details/15586" TargetMode="External"/><Relationship Id="rId3508" Type="http://schemas.openxmlformats.org/officeDocument/2006/relationships/hyperlink" Target="https://www.gov.za/documents/building-society-works-presidential-employment-stimulus-south-african-economic" TargetMode="External"/><Relationship Id="rId429" Type="http://schemas.openxmlformats.org/officeDocument/2006/relationships/hyperlink" Target="https://ec.europa.eu/info/business-economy-euro/recovery-coronavirus/recovery-and-resilience-facility_en" TargetMode="External"/><Relationship Id="rId636" Type="http://schemas.openxmlformats.org/officeDocument/2006/relationships/hyperlink" Target="https://www.gov.br/saude/pt-br/assuntos/noticias/saude-autoriza-mais-8-leitos-de-uti-covid-19-para-o-rio-grande-do-sul" TargetMode="External"/><Relationship Id="rId1059" Type="http://schemas.openxmlformats.org/officeDocument/2006/relationships/hyperlink" Target="https://dapre.presidencia.gov.co/normativa/normativa/DECRETO%20552%20DEL%2015%20DE%20ABRIL%20DE%202020.pdf" TargetMode="External"/><Relationship Id="rId1266" Type="http://schemas.openxmlformats.org/officeDocument/2006/relationships/hyperlink" Target="https://santenews.info/wp-content/uploads/2020/06/Programme...-Complet-04-06-2020-%C3%A0-14h51.pdf" TargetMode="External"/><Relationship Id="rId1473" Type="http://schemas.openxmlformats.org/officeDocument/2006/relationships/hyperlink" Target="https://prodominicana.gob.do/Documentos/PD%20PNFERD%20W.pdf" TargetMode="External"/><Relationship Id="rId2317" Type="http://schemas.openxmlformats.org/officeDocument/2006/relationships/hyperlink" Target="https://www.gov.ie/en/news/72ecf5-government-agrees-next-phase-of-irelands-covid-19-response/" TargetMode="External"/><Relationship Id="rId2871" Type="http://schemas.openxmlformats.org/officeDocument/2006/relationships/hyperlink" Target="https://www.regjeringen.no/no/aktuelt/flere-skal-fa-eie-egen-bolig/id2698150/" TargetMode="External"/><Relationship Id="rId3715" Type="http://schemas.openxmlformats.org/officeDocument/2006/relationships/hyperlink" Target="https://www.regeringen.se/pressmeddelanden/2021/05/fribeloppet-for-studerande-slopas-till-och-med-31-december/" TargetMode="External"/><Relationship Id="rId3922" Type="http://schemas.openxmlformats.org/officeDocument/2006/relationships/hyperlink" Target="https://www.mediaoffice.ae/en/news/2020/July/11-07/Dubai-launches-a-third-economic-package-worth-one-and-a-half-billion-dirhams" TargetMode="External"/><Relationship Id="rId843" Type="http://schemas.openxmlformats.org/officeDocument/2006/relationships/hyperlink" Target="https://news.ontario.ca/en/release/58201/canada-and-ontario-invest-in-modern-public-transit-infrastructure-for-residents-of-quinte-west" TargetMode="External"/><Relationship Id="rId1126" Type="http://schemas.openxmlformats.org/officeDocument/2006/relationships/hyperlink" Target="https://santenews.info/wp-content/uploads/2020/06/Programme...-Complet-04-06-2020-%C3%A0-14h51.pdf" TargetMode="External"/><Relationship Id="rId1680" Type="http://schemas.openxmlformats.org/officeDocument/2006/relationships/hyperlink" Target="https://mem.gob.do/sala-informativa/noticias/gobierno-aspira-el-25-energia-sea-renovable-en-el-ano-2025/" TargetMode="External"/><Relationship Id="rId2524" Type="http://schemas.openxmlformats.org/officeDocument/2006/relationships/hyperlink" Target="https://primeminister.kz/en/news/realizaciya-dorozhnoy-karty-zanyatosti-ohvatit-7-tys-proektov-mtszn-rk-234737" TargetMode="External"/><Relationship Id="rId2731" Type="http://schemas.openxmlformats.org/officeDocument/2006/relationships/hyperlink" Target="https://www.rijksoverheid.nl/ministeries/ministerie-van-financien/nieuws/2021/01/21/forse-uitbreiding-steun--en-herstelpakket" TargetMode="External"/><Relationship Id="rId703" Type="http://schemas.openxmlformats.org/officeDocument/2006/relationships/hyperlink" Target="https://www.gov.br/economia/pt-br/assuntos/noticias/2020/outubro/reducao-do-iof-incidente-sobre-operacoes-de-credito-e-prorrogada-por-mais-por-mais-90-dias" TargetMode="External"/><Relationship Id="rId910" Type="http://schemas.openxmlformats.org/officeDocument/2006/relationships/hyperlink" Target="https://prensa.presidencia.cl/comunicado.aspx?id=152515" TargetMode="External"/><Relationship Id="rId1333" Type="http://schemas.openxmlformats.org/officeDocument/2006/relationships/hyperlink" Target="https://santenews.info/wp-content/uploads/2020/06/Programme...-Complet-04-06-2020-%C3%A0-14h51.pdf" TargetMode="External"/><Relationship Id="rId1540" Type="http://schemas.openxmlformats.org/officeDocument/2006/relationships/hyperlink" Target="https://www.micm.gob.do/noticias/industria-y-comercio-paga-12-millones-mas-en-prestaciones-a-excolaboradores" TargetMode="External"/><Relationship Id="rId4489" Type="http://schemas.openxmlformats.org/officeDocument/2006/relationships/hyperlink" Target="https://www.congress.gov/bill/117th-congress/house-bill/1319/text" TargetMode="External"/><Relationship Id="rId4696" Type="http://schemas.openxmlformats.org/officeDocument/2006/relationships/hyperlink" Target="https://www.vietnam-briefing.com/news/vietnam-approves-corporate-income-tax-reduction-2020.html/" TargetMode="External"/><Relationship Id="rId1400" Type="http://schemas.openxmlformats.org/officeDocument/2006/relationships/hyperlink" Target="https://ec.europa.eu/commission/presscorner/detail/en/MEX_20_987" TargetMode="External"/><Relationship Id="rId3298" Type="http://schemas.openxmlformats.org/officeDocument/2006/relationships/hyperlink" Target="http://mmuncii.ro/j33/index.php/ro/comunicare/comunicate-de-presa/5974-cp-hg-majorare-standarde-cost-serv-soc" TargetMode="External"/><Relationship Id="rId4349" Type="http://schemas.openxmlformats.org/officeDocument/2006/relationships/hyperlink" Target="https://www.congress.gov/117/bills/hr3684/BILLS-117hr3684enr.pdf" TargetMode="External"/><Relationship Id="rId4556" Type="http://schemas.openxmlformats.org/officeDocument/2006/relationships/hyperlink" Target="https://www.congress.gov/bill/117th-congress/house-bill/1319/text" TargetMode="External"/><Relationship Id="rId4763" Type="http://schemas.openxmlformats.org/officeDocument/2006/relationships/hyperlink" Target="http://government.ru/en/news/41920/" TargetMode="External"/><Relationship Id="rId3158" Type="http://schemas.openxmlformats.org/officeDocument/2006/relationships/hyperlink" Target="https://www.gob.pe/institucion/mef/noticias/307720-mef-destina-s-233-millones-para-pagar-el-bono-electricidad-de-recibos-de-marzo-a-mayo-de-hogares-vulnerables" TargetMode="External"/><Relationship Id="rId3365" Type="http://schemas.openxmlformats.org/officeDocument/2006/relationships/hyperlink" Target="https://www.worldbank.org/en/news/press-release/2021/06/24/world-bank-approves-us-50-million-to-support-volcanic-emergency-response-and-recovery-in-saint-vincent-and-the-grenadine" TargetMode="External"/><Relationship Id="rId3572" Type="http://schemas.openxmlformats.org/officeDocument/2006/relationships/hyperlink" Target="https://ec.europa.eu/commission/presscorner/detail/en/ip_21_6891" TargetMode="External"/><Relationship Id="rId4209" Type="http://schemas.openxmlformats.org/officeDocument/2006/relationships/hyperlink" Target="https://www.congress.gov/117/bills/hr3684/BILLS-117hr3684enr.pdf" TargetMode="External"/><Relationship Id="rId4416" Type="http://schemas.openxmlformats.org/officeDocument/2006/relationships/hyperlink" Target="https://www.congress.gov/bill/117th-congress/house-bill/1319/text" TargetMode="External"/><Relationship Id="rId4623" Type="http://schemas.openxmlformats.org/officeDocument/2006/relationships/hyperlink" Target="https://www.congress.gov/bill/117th-congress/house-bill/1319/text" TargetMode="External"/><Relationship Id="rId4830" Type="http://schemas.openxmlformats.org/officeDocument/2006/relationships/hyperlink" Target="https://www.gov.ie/en/press-release/5cb96-dafm-pays-almost-173-billion-to-farmers-between-september-to-december-2020/" TargetMode="External"/><Relationship Id="rId286" Type="http://schemas.openxmlformats.org/officeDocument/2006/relationships/hyperlink" Target="https://bahamasbudget.gov.bs/media/filer_public/45/4c/454c1e8a-4305-44c6-a3ea-ac0e037e810e/accelerated_bahamas_recovery_plan_final_digital.pdf" TargetMode="External"/><Relationship Id="rId493" Type="http://schemas.openxmlformats.org/officeDocument/2006/relationships/hyperlink" Target="https://ec.europa.eu/info/business-economy-euro/recovery-coronavirus/recovery-and-resilience-facility_en" TargetMode="External"/><Relationship Id="rId2174" Type="http://schemas.openxmlformats.org/officeDocument/2006/relationships/hyperlink" Target="https://www.gov.ie/en/press-release/779fc-minister-humphreys-announces-transitional-leader-programme-now-open-for-applications/" TargetMode="External"/><Relationship Id="rId2381" Type="http://schemas.openxmlformats.org/officeDocument/2006/relationships/hyperlink" Target="https://www.gov.il/he/departments/news/news-23-04-2020-3" TargetMode="External"/><Relationship Id="rId3018" Type="http://schemas.openxmlformats.org/officeDocument/2006/relationships/hyperlink" Target="https://www.hacienda.gov.py/web-presupuesto/archivo.php?a=98989ba1aca5aba6aa669aa6ada09b66a0a59da6a9a49c64a798a9989eac98b0649aa6ada09b64699965a79b9d98037&amp;x=d7d7076&amp;y=adad04c" TargetMode="External"/><Relationship Id="rId3225" Type="http://schemas.openxmlformats.org/officeDocument/2006/relationships/hyperlink" Target="https://next.gazeta.pl/next/7,151003,26912860,mateusz-morawiecki-zdecydowal-7-miliardow-zlotych-dlugow-przedsiebiorcow.html" TargetMode="External"/><Relationship Id="rId3432" Type="http://schemas.openxmlformats.org/officeDocument/2006/relationships/hyperlink" Target="https://www.lta.gov.sg/content/ltagov/en/industry_innovations/industry_matters/LTA's%20Measures%20for%20COVID-19/COVID-19_driver_relief_fund.html" TargetMode="External"/><Relationship Id="rId146" Type="http://schemas.openxmlformats.org/officeDocument/2006/relationships/hyperlink" Target="https://www.argentina.gob.ar/noticias/lanzamos-el-programa-potenciar-trabajo-para-promover-la-inclusion-socioproductiva" TargetMode="External"/><Relationship Id="rId353" Type="http://schemas.openxmlformats.org/officeDocument/2006/relationships/hyperlink" Target="https://gisbarbados.gov.bb/blog/200-million-covid-19-recovery-fund-for-tourism/" TargetMode="External"/><Relationship Id="rId560" Type="http://schemas.openxmlformats.org/officeDocument/2006/relationships/hyperlink" Target="https://www.gov.br/saude/pt-br/assuntos/noticias/saude-autoriza-10-leitos-de-uti-covid-19-na-bahia" TargetMode="External"/><Relationship Id="rId1190" Type="http://schemas.openxmlformats.org/officeDocument/2006/relationships/hyperlink" Target="https://santenews.info/wp-content/uploads/2020/06/Programme...-Complet-04-06-2020-%C3%A0-14h51.pdf" TargetMode="External"/><Relationship Id="rId2034" Type="http://schemas.openxmlformats.org/officeDocument/2006/relationships/hyperlink" Target="https://www.thejakartapost.com/news/2020/06/04/indonesia-unveils-bigger-stimulus-worth-47-6-billion-to-fight-coronavirus-impacts.html" TargetMode="External"/><Relationship Id="rId2241" Type="http://schemas.openxmlformats.org/officeDocument/2006/relationships/hyperlink" Target="https://www.gov.ie/en/press-release/133aa-minster-hackett-announces-payment-of-295-million-to-forest-owners/" TargetMode="External"/><Relationship Id="rId213" Type="http://schemas.openxmlformats.org/officeDocument/2006/relationships/hyperlink" Target="https://budget.gov.au/2021-22/content/bp2/download/bp2_2021-22.pdf" TargetMode="External"/><Relationship Id="rId420" Type="http://schemas.openxmlformats.org/officeDocument/2006/relationships/hyperlink" Target="https://ec.europa.eu/info/business-economy-euro/recovery-coronavirus/recovery-and-resilience-facility_en" TargetMode="External"/><Relationship Id="rId1050" Type="http://schemas.openxmlformats.org/officeDocument/2006/relationships/hyperlink" Target="https://www.funcionpublica.gov.co/eva/gestornormativo/norma.php?i=127482" TargetMode="External"/><Relationship Id="rId2101" Type="http://schemas.openxmlformats.org/officeDocument/2006/relationships/hyperlink" Target="https://www.gov.ie/en/press-release/ba59b-minister-ogorman-approves-800000-in-funding-to-youth-services-under-a-new-ubu-resilience-and-effectiveness-initiative/" TargetMode="External"/><Relationship Id="rId4066" Type="http://schemas.openxmlformats.org/officeDocument/2006/relationships/hyperlink" Target="https://www.economy-ni.gov.uk/news/dodds-announces-3000-funded-online-training-places" TargetMode="External"/><Relationship Id="rId1867" Type="http://schemas.openxmlformats.org/officeDocument/2006/relationships/hyperlink" Target="https://www.mofep.gov.gh/sites/default/files/news/care-program.pdf" TargetMode="External"/><Relationship Id="rId2918" Type="http://schemas.openxmlformats.org/officeDocument/2006/relationships/hyperlink" Target="https://www.regjeringen.no/no/aktuelt/regjeringens-strakstiltak-for-a-dempe-de-okonomiske-virkningene-av-koronaviruset/id2693442/" TargetMode="External"/><Relationship Id="rId4273" Type="http://schemas.openxmlformats.org/officeDocument/2006/relationships/hyperlink" Target="https://www.congress.gov/117/bills/hr3684/BILLS-117hr3684enr.pdf" TargetMode="External"/><Relationship Id="rId4480" Type="http://schemas.openxmlformats.org/officeDocument/2006/relationships/hyperlink" Target="https://www.congress.gov/bill/117th-congress/house-bill/1319/text" TargetMode="External"/><Relationship Id="rId1727" Type="http://schemas.openxmlformats.org/officeDocument/2006/relationships/hyperlink" Target="https://tem.fi/artikkeli/-/asset_publisher/hallitus-tukee-yrityksia-koronavirustilanteessa-uusi-rahoitusohjelma-keskisuurille-yrityksille" TargetMode="External"/><Relationship Id="rId1934" Type="http://schemas.openxmlformats.org/officeDocument/2006/relationships/hyperlink" Target="https://fts.unocha.org/flows/227617?destination=/appeals/920/flows%3Fpage%3D1" TargetMode="External"/><Relationship Id="rId3082" Type="http://schemas.openxmlformats.org/officeDocument/2006/relationships/hyperlink" Target="https://www.gob.pe/institucion/midagri/noticias/341446-midagri-fondo-agroperu-destina-s-30-millones-para-financiar-creditos-directos-a-organizaciones-de-camelidos" TargetMode="External"/><Relationship Id="rId4133" Type="http://schemas.openxmlformats.org/officeDocument/2006/relationships/hyperlink" Target="https://www.gov.uk/government/news/budget-2020-what-you-need-to-know" TargetMode="External"/><Relationship Id="rId4340" Type="http://schemas.openxmlformats.org/officeDocument/2006/relationships/hyperlink" Target="https://www.congress.gov/117/bills/hr3684/BILLS-117hr3684enr.pdf" TargetMode="External"/><Relationship Id="rId19" Type="http://schemas.openxmlformats.org/officeDocument/2006/relationships/hyperlink" Target="https://www.argentina.gob.ar/noticias/se-destinaran-50000000-para-reforzar-la-red-de-observacion-marina-de-largo-plazo-roma" TargetMode="External"/><Relationship Id="rId3899" Type="http://schemas.openxmlformats.org/officeDocument/2006/relationships/hyperlink" Target="https://www.dailysabah.com/business/economy/turkish-smes-to-benefit-from-new-loan-package-of-up-to-tl-100b" TargetMode="External"/><Relationship Id="rId4200" Type="http://schemas.openxmlformats.org/officeDocument/2006/relationships/hyperlink" Target="https://www.congress.gov/117/bills/hr3684/BILLS-117hr3684enr.pdf" TargetMode="External"/><Relationship Id="rId3759" Type="http://schemas.openxmlformats.org/officeDocument/2006/relationships/hyperlink" Target="https://www.regeringen.se/pressmeddelanden/2020/10/beslut-om-fordelningen-av-krisstodet-pa-15-miljarder-till-kulturen-2020/" TargetMode="External"/><Relationship Id="rId3966" Type="http://schemas.openxmlformats.org/officeDocument/2006/relationships/hyperlink" Target="https://www.gov.uk/government/news/10-million-scheme-to-help-pupils-boost-core-skills" TargetMode="External"/><Relationship Id="rId3" Type="http://schemas.openxmlformats.org/officeDocument/2006/relationships/hyperlink" Target="https://www.pressoffice.gov.bz/cabinet-brief-23/" TargetMode="External"/><Relationship Id="rId887" Type="http://schemas.openxmlformats.org/officeDocument/2006/relationships/hyperlink" Target="https://prensa.presidencia.cl/comunicado.aspx?id=173201" TargetMode="External"/><Relationship Id="rId2568" Type="http://schemas.openxmlformats.org/officeDocument/2006/relationships/hyperlink" Target="https://budgetmof.govmu.org/Documents/2021_22budgetspeech_english.pdf" TargetMode="External"/><Relationship Id="rId2775" Type="http://schemas.openxmlformats.org/officeDocument/2006/relationships/hyperlink" Target="https://www.government.nl/latest/news/2020/03/19/coronavirus-dutch-government-adopts-package-of-new-measures-designed-to-save-jobs-and-the-economy" TargetMode="External"/><Relationship Id="rId2982" Type="http://schemas.openxmlformats.org/officeDocument/2006/relationships/hyperlink" Target="https://www.presidencia.gob.pa/Noticias/Panama-Solidario-y-su-impacto-en-el-agro-y-la-agroindustria-" TargetMode="External"/><Relationship Id="rId3619" Type="http://schemas.openxmlformats.org/officeDocument/2006/relationships/hyperlink" Target="https://ec.europa.eu/info/sites/info/files/economy-finance/2021_dbp_es_es.pdf" TargetMode="External"/><Relationship Id="rId3826" Type="http://schemas.openxmlformats.org/officeDocument/2006/relationships/hyperlink" Target="https://thailand.prd.go.th/mobile_detail.php?cid=4&amp;nid=11532" TargetMode="External"/><Relationship Id="rId747" Type="http://schemas.openxmlformats.org/officeDocument/2006/relationships/hyperlink" Target="https://www.finances.gov.bf/fileadmin/user_upload/storage/Mecanisme_FRE_COVID_19_VF.pdf" TargetMode="External"/><Relationship Id="rId954" Type="http://schemas.openxmlformats.org/officeDocument/2006/relationships/hyperlink" Target="https://www.ndrc.gov.cn/xxgk/zcfb/tz/202103/t20210312_1269410.html" TargetMode="External"/><Relationship Id="rId1377" Type="http://schemas.openxmlformats.org/officeDocument/2006/relationships/hyperlink" Target="https://ec.europa.eu/commission/presscorner/detail/en/mex_20_2018" TargetMode="External"/><Relationship Id="rId1584" Type="http://schemas.openxmlformats.org/officeDocument/2006/relationships/hyperlink" Target="https://www.worldbank.org/en/news/press-release/2020/04/02/ecuador-recibira-us20-millones-del-banco-mundial-para-fortalecer-su-respuesta-sanitaria-frente-a-la-emergencia-por-el-covid-19" TargetMode="External"/><Relationship Id="rId1791" Type="http://schemas.openxmlformats.org/officeDocument/2006/relationships/hyperlink" Target="https://www.gouvernement.fr/570-millions-d-euros-pour-generaliser-la-fibre-optique" TargetMode="External"/><Relationship Id="rId2428" Type="http://schemas.openxmlformats.org/officeDocument/2006/relationships/hyperlink" Target="https://ec.europa.eu/commission/presscorner/detail/en/ip_21_186" TargetMode="External"/><Relationship Id="rId2635" Type="http://schemas.openxmlformats.org/officeDocument/2006/relationships/hyperlink" Target="https://documents1.worldbank.org/curated/en/965811613358324176/pdf/Mongolia-COVID-19-Emergency-Response-and-Health-System-Preparedness-Project-Additional-Financing.pdf" TargetMode="External"/><Relationship Id="rId2842" Type="http://schemas.openxmlformats.org/officeDocument/2006/relationships/hyperlink" Target="https://www.regjeringen.no/no/aktuelt/185-nye-milliarder-kroner-til-kultur-idrett-og-frivillighet-bidrar-til-mer-aktivitet/id2704396/" TargetMode="External"/><Relationship Id="rId83" Type="http://schemas.openxmlformats.org/officeDocument/2006/relationships/hyperlink" Target="https://www.argentina.gob.ar/noticias/el-gobierno-nacional-lanzo-el-programa-de-planificacion-y-ordenamiento-territorial" TargetMode="External"/><Relationship Id="rId607" Type="http://schemas.openxmlformats.org/officeDocument/2006/relationships/hyperlink" Target="https://www.gov.br/saude/pt-br/assuntos/noticias/estado-de-sao-paulo-tem-mais-166-leitos-de-suporte-ventilatorio-pulmonar-autorizados" TargetMode="External"/><Relationship Id="rId814" Type="http://schemas.openxmlformats.org/officeDocument/2006/relationships/hyperlink" Target="https://www.infrastructure.gc.ca/CIB-BIC/index-eng.html" TargetMode="External"/><Relationship Id="rId1237" Type="http://schemas.openxmlformats.org/officeDocument/2006/relationships/hyperlink" Target="https://santenews.info/wp-content/uploads/2020/06/Programme...-Complet-04-06-2020-%C3%A0-14h51.pdf" TargetMode="External"/><Relationship Id="rId1444" Type="http://schemas.openxmlformats.org/officeDocument/2006/relationships/hyperlink" Target="http://agricultura.gob.do/noticia/inician-programa-de-reforestacion-con-plantas-meliferas-en-la-region-este/" TargetMode="External"/><Relationship Id="rId1651" Type="http://schemas.openxmlformats.org/officeDocument/2006/relationships/hyperlink" Target="https://budget.gouv.cd/wp-content/uploads/budget2021/plf2021/lf2021_vol2_depenses.pdf" TargetMode="External"/><Relationship Id="rId2702" Type="http://schemas.openxmlformats.org/officeDocument/2006/relationships/hyperlink" Target="https://www.rijksoverheid.nl/actueel/nieuws/2021/02/03/herverzekering-leverancierskredieten-verlengd" TargetMode="External"/><Relationship Id="rId1304" Type="http://schemas.openxmlformats.org/officeDocument/2006/relationships/hyperlink" Target="https://santenews.info/wp-content/uploads/2020/06/Programme...-Complet-04-06-2020-%C3%A0-14h51.pdf" TargetMode="External"/><Relationship Id="rId1511" Type="http://schemas.openxmlformats.org/officeDocument/2006/relationships/hyperlink" Target="https://presidencia.gob.do/noticias/gobierno-firma-acuerdo-con-empresa-britanica-astrazeneca-para-adquirir-10-millones-de" TargetMode="External"/><Relationship Id="rId4667" Type="http://schemas.openxmlformats.org/officeDocument/2006/relationships/hyperlink" Target="https://www.presidencia.gub.uy/comunicacion/comunicacionnoticias/medidas-gobierno-social-emergencia-sanitaria-covid19" TargetMode="External"/><Relationship Id="rId3269" Type="http://schemas.openxmlformats.org/officeDocument/2006/relationships/hyperlink" Target="https://ec.europa.eu/competition/state_aid/cases1/202017/285396_2151002_48_2.pdf" TargetMode="External"/><Relationship Id="rId3476" Type="http://schemas.openxmlformats.org/officeDocument/2006/relationships/hyperlink" Target="https://www.gov.za/documents/building-society-works-presidential-employment-stimulus-south-african-economic" TargetMode="External"/><Relationship Id="rId3683" Type="http://schemas.openxmlformats.org/officeDocument/2006/relationships/hyperlink" Target="http://www.gov.sr/media/1756/herstelplan-2020-2022-versie-10-mei-2021.pdf" TargetMode="External"/><Relationship Id="rId4527" Type="http://schemas.openxmlformats.org/officeDocument/2006/relationships/hyperlink" Target="https://www.congress.gov/bill/117th-congress/house-bill/1319/text" TargetMode="External"/><Relationship Id="rId10" Type="http://schemas.openxmlformats.org/officeDocument/2006/relationships/hyperlink" Target="https://www.argentina.gob.ar/noticias/10000-millones-para-financiar-la-compra-y-construccion-de-buques-en-el-pais" TargetMode="External"/><Relationship Id="rId397" Type="http://schemas.openxmlformats.org/officeDocument/2006/relationships/hyperlink" Target="https://ec.europa.eu/info/business-economy-euro/recovery-coronavirus/recovery-and-resilience-facility_en" TargetMode="External"/><Relationship Id="rId2078" Type="http://schemas.openxmlformats.org/officeDocument/2006/relationships/hyperlink" Target="https://www.gov.ie/en/press-release/ba57f-our-rural-future-ministers-humphreys-announces-132584-for-75-local-projects-in-monaghan-under-the-community-enhancement-programme/" TargetMode="External"/><Relationship Id="rId2285" Type="http://schemas.openxmlformats.org/officeDocument/2006/relationships/hyperlink" Target="https://www.gov.ie/en/press-release/69360-creed-announces-50-million-in-supports-for-beef-farmers-impacted-by-economic-effects-of-covid-19-pandemic/" TargetMode="External"/><Relationship Id="rId2492" Type="http://schemas.openxmlformats.org/officeDocument/2006/relationships/hyperlink" Target="https://www.mof.go.jp/english/budget/budget/fy2020/05.pdf" TargetMode="External"/><Relationship Id="rId3129" Type="http://schemas.openxmlformats.org/officeDocument/2006/relationships/hyperlink" Target="https://www.gob.pe/institucion/mtc/noticias/323467-mas-de-200-mil-cusquenos-en-zonas-rurales-seran-beneficiados-con-internet-de-alta-velocidad" TargetMode="External"/><Relationship Id="rId3336" Type="http://schemas.openxmlformats.org/officeDocument/2006/relationships/hyperlink" Target="https://www.sknis.gov.kn/2021/07/08/opening-statement-by-prime-minister-dr-the-hon-timothy-harris-at-the-press-conference-on-thursday-july-08-2021-at-nema-headquarters/" TargetMode="External"/><Relationship Id="rId3890" Type="http://schemas.openxmlformats.org/officeDocument/2006/relationships/hyperlink" Target="https://www.gib.gov.tr/sites/default/files/fileadmin/mevzuatek/2464_ck3320not.pdf" TargetMode="External"/><Relationship Id="rId4734" Type="http://schemas.openxmlformats.org/officeDocument/2006/relationships/hyperlink" Target="https://www.mofep.gov.gh/sites/default/files/news/2022-Budget-Statement.pdf" TargetMode="External"/><Relationship Id="rId257" Type="http://schemas.openxmlformats.org/officeDocument/2006/relationships/hyperlink" Target="https://www.pm.gov.au/media/supporting-australian-workers-and-business" TargetMode="External"/><Relationship Id="rId464" Type="http://schemas.openxmlformats.org/officeDocument/2006/relationships/hyperlink" Target="https://ec.europa.eu/info/business-economy-euro/recovery-coronavirus/recovery-and-resilience-facility_en" TargetMode="External"/><Relationship Id="rId1094" Type="http://schemas.openxmlformats.org/officeDocument/2006/relationships/hyperlink" Target="https://www.vlada.cz/en/media-centrum/aktualne/measures-adopted-by-the-czech-government-against-coronavirus-180545/" TargetMode="External"/><Relationship Id="rId2145" Type="http://schemas.openxmlformats.org/officeDocument/2006/relationships/hyperlink" Target="https://www.gov.ie/en/press-release/f7aef-minister-martin-approves-over-300k-in-funding-for-local-and-regional-museums/" TargetMode="External"/><Relationship Id="rId3543" Type="http://schemas.openxmlformats.org/officeDocument/2006/relationships/hyperlink" Target="https://english.moef.go.kr/pc/selectTbPressCenterDtl.do?boardCd=N0001&amp;seq=5024" TargetMode="External"/><Relationship Id="rId3750" Type="http://schemas.openxmlformats.org/officeDocument/2006/relationships/hyperlink" Target="https://www.regeringen.se/pressmeddelanden/2020/05/regeringen-beslutar-om-200-miljoner-for-fortsatt-bredbandsutbyggnad-pa-landsbygden/" TargetMode="External"/><Relationship Id="rId4801" Type="http://schemas.openxmlformats.org/officeDocument/2006/relationships/hyperlink" Target="https://web.archive.org/web/20200423163438/http:/prensa.mitramiss.gob.es/WebPrensa/noticias/ministro/detalle/3775" TargetMode="External"/><Relationship Id="rId117" Type="http://schemas.openxmlformats.org/officeDocument/2006/relationships/hyperlink" Target="https://www.argentina.gob.ar/noticias/cafiero-firmo-acuerdo-para-implementar-puntos-digitales-en-distintas-provincias" TargetMode="External"/><Relationship Id="rId671" Type="http://schemas.openxmlformats.org/officeDocument/2006/relationships/hyperlink" Target="https://www.gov.br/saude/pt-br/assuntos/noticias/ceara-tem-mais-46-leitos-de-suporte-ventilatorio-pulmonar-autorizados" TargetMode="External"/><Relationship Id="rId2352" Type="http://schemas.openxmlformats.org/officeDocument/2006/relationships/hyperlink" Target="https://m.knesset.gov.il/EN/News/PressReleases/Pages/press16321c.aspx" TargetMode="External"/><Relationship Id="rId3403" Type="http://schemas.openxmlformats.org/officeDocument/2006/relationships/hyperlink" Target="https://www.spa.gov.sa/viewfullstory.php?lang=en&amp;newsid=2149505" TargetMode="External"/><Relationship Id="rId3610" Type="http://schemas.openxmlformats.org/officeDocument/2006/relationships/hyperlink" Target="http://prensa.mites.gob.es/WebPrensa/noticias/ministro/detalle/3907" TargetMode="External"/><Relationship Id="rId324" Type="http://schemas.openxmlformats.org/officeDocument/2006/relationships/hyperlink" Target="https://www.barbadosparliament.com/uploads/bill_resolution/5e4f3bb7503ac645fe16867347fb33af.pdf" TargetMode="External"/><Relationship Id="rId531" Type="http://schemas.openxmlformats.org/officeDocument/2006/relationships/hyperlink" Target="https://projects.worldbank.org/en/projects-operations/project-detail/P173984" TargetMode="External"/><Relationship Id="rId1161" Type="http://schemas.openxmlformats.org/officeDocument/2006/relationships/hyperlink" Target="https://santenews.info/wp-content/uploads/2020/06/Programme...-Complet-04-06-2020-%C3%A0-14h51.pdf" TargetMode="External"/><Relationship Id="rId2005" Type="http://schemas.openxmlformats.org/officeDocument/2006/relationships/hyperlink" Target="https://pib.gov.in/PressReleasePage.aspx?PRID=1736882" TargetMode="External"/><Relationship Id="rId2212" Type="http://schemas.openxmlformats.org/officeDocument/2006/relationships/hyperlink" Target="https://www.gov.ie/en/press-release/9a006-update-on-payments-awarded-for-covid-19-pandemic-unemployment-payment-and-enhanced-illness-benefit/" TargetMode="External"/><Relationship Id="rId1021" Type="http://schemas.openxmlformats.org/officeDocument/2006/relationships/hyperlink" Target="https://www.mincit.gov.co/prensa/noticias/turismo/aprobado-proyecto-de-ley-de-turismo-en-el-congreso" TargetMode="External"/><Relationship Id="rId1978" Type="http://schemas.openxmlformats.org/officeDocument/2006/relationships/hyperlink" Target="https://www.elespectadorhn.com/sec-nacion/single.php?id=17775" TargetMode="External"/><Relationship Id="rId4177" Type="http://schemas.openxmlformats.org/officeDocument/2006/relationships/hyperlink" Target="https://www.congress.gov/117/bills/hr3684/BILLS-117hr3684enr.pdf" TargetMode="External"/><Relationship Id="rId4384" Type="http://schemas.openxmlformats.org/officeDocument/2006/relationships/hyperlink" Target="https://www.congress.gov/bill/117th-congress/house-bill/1319/text" TargetMode="External"/><Relationship Id="rId4591" Type="http://schemas.openxmlformats.org/officeDocument/2006/relationships/hyperlink" Target="https://www.congress.gov/bill/117th-congress/house-bill/1319/text" TargetMode="External"/><Relationship Id="rId3193" Type="http://schemas.openxmlformats.org/officeDocument/2006/relationships/hyperlink" Target="http://www.sgv.ph/wp-content/uploads/2020/05/PH-Stimulus-Package_SGV-Edition-1.pdf" TargetMode="External"/><Relationship Id="rId4037" Type="http://schemas.openxmlformats.org/officeDocument/2006/relationships/hyperlink" Target="https://www.gov.uk/government/publications/spending-review-2020-documents" TargetMode="External"/><Relationship Id="rId4244" Type="http://schemas.openxmlformats.org/officeDocument/2006/relationships/hyperlink" Target="https://www.congress.gov/117/bills/hr3684/BILLS-117hr3684enr.pdf" TargetMode="External"/><Relationship Id="rId4451" Type="http://schemas.openxmlformats.org/officeDocument/2006/relationships/hyperlink" Target="https://www.congress.gov/bill/117th-congress/house-bill/1319/text" TargetMode="External"/><Relationship Id="rId1838" Type="http://schemas.openxmlformats.org/officeDocument/2006/relationships/hyperlink" Target="https://documents1.worldbank.org/curated/en/403401623636115257/pdf/Ghana-COVID-19-Emergency-Preparedness-and-Response-Project.pdf" TargetMode="External"/><Relationship Id="rId3053" Type="http://schemas.openxmlformats.org/officeDocument/2006/relationships/hyperlink" Target="https://www.gob.pe/institucion/sis/noticias/350276-mas-de-s-930-millones-transfirio-el-sis-a-establecimientos-de-salud-a-nivel-nacional-para-garantizar-cobertura-de-asegurados" TargetMode="External"/><Relationship Id="rId3260" Type="http://schemas.openxmlformats.org/officeDocument/2006/relationships/hyperlink" Target="https://ec.europa.eu/competition/state_aid/cases1/202020/285957_2156211_22_2.pdf" TargetMode="External"/><Relationship Id="rId4104" Type="http://schemas.openxmlformats.org/officeDocument/2006/relationships/hyperlink" Target="https://www.gov.uk/government/news/budget-2020-what-you-need-to-know" TargetMode="External"/><Relationship Id="rId4311" Type="http://schemas.openxmlformats.org/officeDocument/2006/relationships/hyperlink" Target="https://www.congress.gov/117/bills/hr3684/BILLS-117hr3684enr.pdf" TargetMode="External"/><Relationship Id="rId181" Type="http://schemas.openxmlformats.org/officeDocument/2006/relationships/hyperlink" Target="https://www.argentina.gob.ar/noticias/el-gobierno-amplia-la-conectividad-en-santa-cruz-con-obras-por-mas-de-5-mil-millones-de" TargetMode="External"/><Relationship Id="rId1905" Type="http://schemas.openxmlformats.org/officeDocument/2006/relationships/hyperlink" Target="https://www.mofep.gov.gh/sites/default/files/news/2021-Mid-Year-Review-Statement_v2.pdf" TargetMode="External"/><Relationship Id="rId3120" Type="http://schemas.openxmlformats.org/officeDocument/2006/relationships/hyperlink" Target="https://www.gob.pe/institucion/minsa/noticias/324725-minsa-entrega-pulsioximetros-y-equipos-de-proteccion-personal-a-30-comites-comunitarios-de-lima-centro" TargetMode="External"/><Relationship Id="rId998" Type="http://schemas.openxmlformats.org/officeDocument/2006/relationships/hyperlink" Target="https://www.minhacienda.gov.co/webcenter/ShowProperty?nodeId=%2FConexionContent%2FWCC_CLUSTER-167089%2F%2FidcPrimaryFile&amp;revision=latestreleased" TargetMode="External"/><Relationship Id="rId2679" Type="http://schemas.openxmlformats.org/officeDocument/2006/relationships/hyperlink" Target="https://www.finances.gov.ma/fr/Pages/detail-actualite.aspx?fiche=5085" TargetMode="External"/><Relationship Id="rId2886" Type="http://schemas.openxmlformats.org/officeDocument/2006/relationships/hyperlink" Target="https://www.regjeringen.no/no/aktuelt/nye-okonomiske-tiltak-for-a-dempe-de-okonomiske-virkningene-av-koronavirusutbruddet/id2696548/" TargetMode="External"/><Relationship Id="rId3937" Type="http://schemas.openxmlformats.org/officeDocument/2006/relationships/hyperlink" Target="https://www.gov.uk/government/publications/winter-economy-plan/winter-economy-plan" TargetMode="External"/><Relationship Id="rId858" Type="http://schemas.openxmlformats.org/officeDocument/2006/relationships/hyperlink" Target="https://www.canada.ca/en/department-finance/news/2020/10/government-announces-new-targeted-support-to-help-businesses-through-pandemic.html" TargetMode="External"/><Relationship Id="rId1488" Type="http://schemas.openxmlformats.org/officeDocument/2006/relationships/hyperlink" Target="https://prodominicana.gob.do/Documentos/PD%20PNFERD%20W.pdf" TargetMode="External"/><Relationship Id="rId1695" Type="http://schemas.openxmlformats.org/officeDocument/2006/relationships/hyperlink" Target="https://www.vlada.cz/en/media-centrum/aktualne/government-worked-on-the-2022-state-budget--approved-the-next-steps-in-the-dispute-with-poland-over-mining-in-the-turow-mine--189056/" TargetMode="External"/><Relationship Id="rId2539" Type="http://schemas.openxmlformats.org/officeDocument/2006/relationships/hyperlink" Target="https://www.worldbank.org/en/news/press-release/2020/07/30/kyrgyz-republic-to-mitigate-pandemic-caused-economic-shocks-for-businesses-vulnerable-people-and-communities-with-world-bank-support" TargetMode="External"/><Relationship Id="rId2746" Type="http://schemas.openxmlformats.org/officeDocument/2006/relationships/hyperlink" Target="https://www.rijksoverheid.nl/ministeries/ministerie-van-financien/nieuws/2021/01/21/forse-uitbreiding-steun--en-herstelpakket" TargetMode="External"/><Relationship Id="rId2953" Type="http://schemas.openxmlformats.org/officeDocument/2006/relationships/hyperlink" Target="http://www.finance.gov.pk/pr_jan_mar_2020.html" TargetMode="External"/><Relationship Id="rId718" Type="http://schemas.openxmlformats.org/officeDocument/2006/relationships/hyperlink" Target="https://www.gov.br/economia/pt-br/centrais-de-conteudo/publicacoes/publicacoes-em-outros-idiomas/covid-19/brazil2019s-policy-responses-to-covid-19" TargetMode="External"/><Relationship Id="rId925" Type="http://schemas.openxmlformats.org/officeDocument/2006/relationships/hyperlink" Target="https://home.kpmg/xx/en/home/insights/2020/04/chile-tax-developments-in-response-to-covid-19.html" TargetMode="External"/><Relationship Id="rId1348" Type="http://schemas.openxmlformats.org/officeDocument/2006/relationships/hyperlink" Target="https://www.regeringen.dk/nyheder/2021/fem-genstartspuljer-til-kulturen-er-paa-trapperne/" TargetMode="External"/><Relationship Id="rId1555" Type="http://schemas.openxmlformats.org/officeDocument/2006/relationships/hyperlink" Target="https://www.hacienda.gob.do/gobierno-y-jica-acuerdan-fortalecer-politica-publica-y-gestion-fiscal-ante-pandemia/" TargetMode="External"/><Relationship Id="rId1762" Type="http://schemas.openxmlformats.org/officeDocument/2006/relationships/hyperlink" Target="https://www.gouvernement.fr/partage/12302-plan-avenir-montagnes" TargetMode="External"/><Relationship Id="rId2606" Type="http://schemas.openxmlformats.org/officeDocument/2006/relationships/hyperlink" Target="https://plumaslibres.com.mx/2020/03/18/anuncia-amlo-que-adelantan-4-meses-de-pago-a-pension-de-adultos-mayores-por-coronavirus/" TargetMode="External"/><Relationship Id="rId1208" Type="http://schemas.openxmlformats.org/officeDocument/2006/relationships/hyperlink" Target="https://santenews.info/wp-content/uploads/2020/06/Programme...-Complet-04-06-2020-%C3%A0-14h51.pdf" TargetMode="External"/><Relationship Id="rId1415" Type="http://schemas.openxmlformats.org/officeDocument/2006/relationships/hyperlink" Target="https://en.kromannreumert.com/News/2020/05/COVID-19-Additional-aid-to-entrepreneurs-and-growth-businesses" TargetMode="External"/><Relationship Id="rId2813" Type="http://schemas.openxmlformats.org/officeDocument/2006/relationships/hyperlink" Target="https://www.regjeringen.no/en/aktuelt/support_education/id2788190/" TargetMode="External"/><Relationship Id="rId54" Type="http://schemas.openxmlformats.org/officeDocument/2006/relationships/hyperlink" Target="https://www.argentina.gob.ar/noticias/el-gabinete-economico-definio-un-nuevo-regimen-de-fomento-las-grandes-inversiones-que" TargetMode="External"/><Relationship Id="rId1622" Type="http://schemas.openxmlformats.org/officeDocument/2006/relationships/hyperlink" Target="https://budget.gouv.cd/wp-content/uploads/budget2021/plf2021/lf2021_vol2_depenses.pdf" TargetMode="External"/><Relationship Id="rId4778" Type="http://schemas.openxmlformats.org/officeDocument/2006/relationships/hyperlink" Target="https://www.portugal.gov.pt/pt/gc22/comunicacao/noticia?i=22-milhoes-de-euros-transferidos-para-concretizar-programas-impulso-jovens-steam-e-impulso-adultos" TargetMode="External"/><Relationship Id="rId2189" Type="http://schemas.openxmlformats.org/officeDocument/2006/relationships/hyperlink" Target="https://www.gov.ie/pdf/?file=https://assets.gov.ie/128716/e7d34436-6e0a-4bb0-a7b1-230165357529.pdf" TargetMode="External"/><Relationship Id="rId3587" Type="http://schemas.openxmlformats.org/officeDocument/2006/relationships/hyperlink" Target="https://ec.europa.eu/commission/presscorner/detail/en/ip_21_1351" TargetMode="External"/><Relationship Id="rId3794" Type="http://schemas.openxmlformats.org/officeDocument/2006/relationships/hyperlink" Target="https://www.admin.ch/gov/de/start/dokumentation/medienmitteilungen.msg-id-81083.html" TargetMode="External"/><Relationship Id="rId4638" Type="http://schemas.openxmlformats.org/officeDocument/2006/relationships/hyperlink" Target="https://www.ey.com/en_gl/tax-alerts/uruguay-allows-certain-companies-to-pay-only-50--of-their-employer-pension-contributions-in-light-of-the-covid-19-pandemic" TargetMode="External"/><Relationship Id="rId4845" Type="http://schemas.openxmlformats.org/officeDocument/2006/relationships/hyperlink" Target="https://jis.gov.jm/media/2020/04/CARE-Brochure-Ministry-of-Finance-2020.pdf" TargetMode="External"/><Relationship Id="rId2396" Type="http://schemas.openxmlformats.org/officeDocument/2006/relationships/hyperlink" Target="https://www.gov.il/he/departments/news/press_30032020_b" TargetMode="External"/><Relationship Id="rId3447" Type="http://schemas.openxmlformats.org/officeDocument/2006/relationships/hyperlink" Target="http://www.treasury.gov.za/documents/National%20Budget/2021/review/FullBR.pdf" TargetMode="External"/><Relationship Id="rId3654" Type="http://schemas.openxmlformats.org/officeDocument/2006/relationships/hyperlink" Target="http://prensa.mitramiss.gob.es/WebPrensa/noticias/laboral/detalle/3780" TargetMode="External"/><Relationship Id="rId3861" Type="http://schemas.openxmlformats.org/officeDocument/2006/relationships/hyperlink" Target="https://thailand.prd.go.th/mobile_detail.php?cid=4&amp;nid=9211" TargetMode="External"/><Relationship Id="rId4705"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368" Type="http://schemas.openxmlformats.org/officeDocument/2006/relationships/hyperlink" Target="https://ec.europa.eu/competition/elojade/isef/case_details.cfm?proc_code=3_SA_63950" TargetMode="External"/><Relationship Id="rId575" Type="http://schemas.openxmlformats.org/officeDocument/2006/relationships/hyperlink" Target="https://www.gov.br/saude/pt-br/assuntos/noticias/saude-autoriza-62-leitos-de-uti-covid-19-no-rio-grande-do-norte" TargetMode="External"/><Relationship Id="rId782" Type="http://schemas.openxmlformats.org/officeDocument/2006/relationships/hyperlink" Target="https://www.budget.gc.ca/2021/report-rapport/p1-en.html" TargetMode="External"/><Relationship Id="rId2049" Type="http://schemas.openxmlformats.org/officeDocument/2006/relationships/hyperlink" Target="https://www.sotaliraq.com/2021/04/03/%d8%a5%d8%b7%d9%84%d8%a7%d9%82-%d8%b1%d9%88%d8%a7%d8%aa%d8%a8-%d8%a7%d9%84%d8%a5%d8%b9%d8%a7%d9%86%d8%a9-%d8%a7%d9%84%d8%a5%d8%ac%d8%aa%d9%85%d8%a7%d8%b9%d9%8a%d8%a9-%d9%84%d8%b4%d9%87%d8%b1-%d9%86/" TargetMode="External"/><Relationship Id="rId2256" Type="http://schemas.openxmlformats.org/officeDocument/2006/relationships/hyperlink" Target="https://www.gov.ie/en/press-release/97266-update-on-payments-awarded-for-covid-19-pandemic-unemployment-payment-and-enhanced-illness-benefit/" TargetMode="External"/><Relationship Id="rId2463" Type="http://schemas.openxmlformats.org/officeDocument/2006/relationships/hyperlink" Target="https://jis.gov.jm/govt-announces-60-billion-social-and-economic-recovery-programme/" TargetMode="External"/><Relationship Id="rId2670" Type="http://schemas.openxmlformats.org/officeDocument/2006/relationships/hyperlink" Target="https://legalinfo.mn/law/details/15586" TargetMode="External"/><Relationship Id="rId3307" Type="http://schemas.openxmlformats.org/officeDocument/2006/relationships/hyperlink" Target="https://www.unescap.org/sites/default/files/Russian%20Federation_COVID%20Policy%20Responses.pdf" TargetMode="External"/><Relationship Id="rId3514" Type="http://schemas.openxmlformats.org/officeDocument/2006/relationships/hyperlink" Target="http://www.dsbd.gov.za/wp-content/uploads/2020/05/DEPARTMENT-OF-SMALL-BUSINESS-DEVELOPMENT-ANNOUNCES-SECOND-WAVE-OF-SUPPORT-FOR-ENTERPRISES-BASED-IN-TOWNSHIPS-AND-VILLAGES.pdf" TargetMode="External"/><Relationship Id="rId3721" Type="http://schemas.openxmlformats.org/officeDocument/2006/relationships/hyperlink" Target="https://ec.europa.eu/commission/presscorner/detail/en/mex_21_1602" TargetMode="External"/><Relationship Id="rId228" Type="http://schemas.openxmlformats.org/officeDocument/2006/relationships/hyperlink" Target="https://www.minister.industry.gov.au/ministers/taylor/media-releases/investing-reliable-affordable-energy-and-reducing-emissions-secure-australias-recovery" TargetMode="External"/><Relationship Id="rId435" Type="http://schemas.openxmlformats.org/officeDocument/2006/relationships/hyperlink" Target="https://ec.europa.eu/info/business-economy-euro/recovery-coronavirus/recovery-and-resilience-facility_en" TargetMode="External"/><Relationship Id="rId642" Type="http://schemas.openxmlformats.org/officeDocument/2006/relationships/hyperlink" Target="https://www.gov.br/saude/pt-br/assuntos/noticias/saude-autoriza-mais-176-leitos-de-uti-covid-19-para-bahia" TargetMode="External"/><Relationship Id="rId1065" Type="http://schemas.openxmlformats.org/officeDocument/2006/relationships/hyperlink" Target="https://www.bnamericas.com/en/news/covid-19-colombia-launches-us3bn-credit-guarantee-program" TargetMode="External"/><Relationship Id="rId1272" Type="http://schemas.openxmlformats.org/officeDocument/2006/relationships/hyperlink" Target="https://santenews.info/wp-content/uploads/2020/06/Programme...-Complet-04-06-2020-%C3%A0-14h51.pdf" TargetMode="External"/><Relationship Id="rId2116" Type="http://schemas.openxmlformats.org/officeDocument/2006/relationships/hyperlink" Target="https://www.gov.ie/en/press-release/0c088-the-minister-for-tourism-culture-arts-gaeltacht-sport-and-media-catherine-martin-td-announces-over-05-million-in-funding-for-the-promotion-of-irish-arts-globally/" TargetMode="External"/><Relationship Id="rId2323" Type="http://schemas.openxmlformats.org/officeDocument/2006/relationships/hyperlink" Target="https://www.gov.ie/en/press-release/97db1-update-on-payments-awarded-for-covid-19-pandemic-unemployment-payment-and-enhanced-illness-benefit-7th-september-2021/" TargetMode="External"/><Relationship Id="rId2530" Type="http://schemas.openxmlformats.org/officeDocument/2006/relationships/hyperlink" Target="https://www.health.go.ke/president-uhuru-announce-31-new-cases-of-covid-19-unveils-an-8-economic-stimulus-programme-to-stimulate-growth-nairobi-saturday-may-23-2020/" TargetMode="External"/><Relationship Id="rId502" Type="http://schemas.openxmlformats.org/officeDocument/2006/relationships/hyperlink" Target="https://news.belgium.be/fr/covid-19-exoneration-des-cotisations-sociales-sur-les-heures-supplementaires-dans-les-secteurs" TargetMode="External"/><Relationship Id="rId1132" Type="http://schemas.openxmlformats.org/officeDocument/2006/relationships/hyperlink" Target="https://santenews.info/wp-content/uploads/2020/06/Programme...-Complet-04-06-2020-%C3%A0-14h51.pdf" TargetMode="External"/><Relationship Id="rId4288" Type="http://schemas.openxmlformats.org/officeDocument/2006/relationships/hyperlink" Target="https://www.congress.gov/117/bills/hr3684/BILLS-117hr3684enr.pdf" TargetMode="External"/><Relationship Id="rId4495" Type="http://schemas.openxmlformats.org/officeDocument/2006/relationships/hyperlink" Target="https://www.congress.gov/bill/117th-congress/house-bill/1319/text" TargetMode="External"/><Relationship Id="rId3097" Type="http://schemas.openxmlformats.org/officeDocument/2006/relationships/hyperlink" Target="https://www.gob.pe/institucion/minsa/noticias/339920-minsa-distribuyo-mas-de-247-toneladas-de-suministros-medicos-a-nivel-nacional-en-lo-que-va-de-enero" TargetMode="External"/><Relationship Id="rId4148" Type="http://schemas.openxmlformats.org/officeDocument/2006/relationships/hyperlink" Target="https://www.congress.gov/117/bills/hr3684/BILLS-117hr3684enr.pdf" TargetMode="External"/><Relationship Id="rId4355" Type="http://schemas.openxmlformats.org/officeDocument/2006/relationships/hyperlink" Target="https://www.congress.gov/117/bills/hr3684/BILLS-117hr3684enr.pdf" TargetMode="External"/><Relationship Id="rId1949" Type="http://schemas.openxmlformats.org/officeDocument/2006/relationships/hyperlink" Target="http://documents1.worldbank.org/curated/en/788631585950911531/pdf/Haiti-COVID-19-Strategic-Preparedness-and-Response-Project.pdf" TargetMode="External"/><Relationship Id="rId3164" Type="http://schemas.openxmlformats.org/officeDocument/2006/relationships/hyperlink" Target="https://www.gob.pe/institucion/mtpe/noticias/187282-mtpe-trabaja-peru-contribuira-con-la-generacion-de-mas-de-220-mil-empleos-temporales-para-reactivar-economia" TargetMode="External"/><Relationship Id="rId4008" Type="http://schemas.openxmlformats.org/officeDocument/2006/relationships/hyperlink" Target="https://www.gov.uk/government/publications/spending-review-2020-documents" TargetMode="External"/><Relationship Id="rId4562" Type="http://schemas.openxmlformats.org/officeDocument/2006/relationships/hyperlink" Target="https://www.congress.gov/bill/117th-congress/house-bill/1319/text" TargetMode="External"/><Relationship Id="rId292" Type="http://schemas.openxmlformats.org/officeDocument/2006/relationships/hyperlink" Target="https://bahamasbudget.gov.bs/media/filer_public/55/f7/55f7cc16-18cf-4056-bc9e-a4be1d02d5e3/combined_fy2020_21_snapshot-6monthfiscalreport_final_compressedsm.pdf" TargetMode="External"/><Relationship Id="rId1809" Type="http://schemas.openxmlformats.org/officeDocument/2006/relationships/hyperlink" Target="https://www.gouvernement.fr/sites/default/files/document/document/2020/05/dossier_de_presse_-_comite_interministeriel_du_tourisme_-_14.05.2020.pdf" TargetMode="External"/><Relationship Id="rId3371" Type="http://schemas.openxmlformats.org/officeDocument/2006/relationships/hyperlink" Target="https://www.gov.vc/images/pdf_documents/Ministerial_Statements_COVID-19_Recovery_And_Stimulus_Package.pdf" TargetMode="External"/><Relationship Id="rId4215" Type="http://schemas.openxmlformats.org/officeDocument/2006/relationships/hyperlink" Target="https://www.congress.gov/117/bills/hr3684/BILLS-117hr3684enr.pdf" TargetMode="External"/><Relationship Id="rId4422" Type="http://schemas.openxmlformats.org/officeDocument/2006/relationships/hyperlink" Target="https://www.congress.gov/bill/117th-congress/house-bill/1319/text" TargetMode="External"/><Relationship Id="rId2180" Type="http://schemas.openxmlformats.org/officeDocument/2006/relationships/hyperlink" Target="https://www.gov.ie/en/press-release/cc3e8-update-on-payments-awarded-for-covid-19-pandemic-unemployment-payment-and-enhanced-illness-benefit/" TargetMode="External"/><Relationship Id="rId3024" Type="http://schemas.openxmlformats.org/officeDocument/2006/relationships/hyperlink" Target="https://www.mef.gob.pe/contenidos/presu_publ/documentac/guia_orient_ciudadano_2022_281221.pdf" TargetMode="External"/><Relationship Id="rId3231" Type="http://schemas.openxmlformats.org/officeDocument/2006/relationships/hyperlink" Target="https://ec.europa.eu/commission/presscorner/detail/en/ip_21_1090" TargetMode="External"/><Relationship Id="rId152" Type="http://schemas.openxmlformats.org/officeDocument/2006/relationships/hyperlink" Target="https://www.argentina.gob.ar/jefatura/innovacion-publica/oficina-nacional-de-contrataciones-onc/acordar" TargetMode="External"/><Relationship Id="rId2040" Type="http://schemas.openxmlformats.org/officeDocument/2006/relationships/hyperlink" Target="http://irangov.ir/detail/350514" TargetMode="External"/><Relationship Id="rId2997" Type="http://schemas.openxmlformats.org/officeDocument/2006/relationships/hyperlink" Target="https://www.presidencia.gob.pa/Noticias/Gabinete-aprueba-medidas-economicas-laborales-y-sociales-para-atender-la-pandemia-" TargetMode="External"/><Relationship Id="rId969" Type="http://schemas.openxmlformats.org/officeDocument/2006/relationships/hyperlink" Target="https://finance.sina.com.cn/money/bank/bank_hydt/2020-07-15/doc-iivhvpwx5599537.shtml" TargetMode="External"/><Relationship Id="rId1599" Type="http://schemas.openxmlformats.org/officeDocument/2006/relationships/hyperlink" Target="https://www.moss.gov.eg/ar-eg/Pages/news-details.aspx?nid=2003" TargetMode="External"/><Relationship Id="rId1459" Type="http://schemas.openxmlformats.org/officeDocument/2006/relationships/hyperlink" Target="https://presidencia.gob.do/noticias/gobierno-presenta-programa-familias-acompanadas-para-afectados-por-covid-20" TargetMode="External"/><Relationship Id="rId2857" Type="http://schemas.openxmlformats.org/officeDocument/2006/relationships/hyperlink" Target="https://www.regjeringen.no/no/aktuelt/ny-kompensasjonsordning-for-forhandsgodkjente-tiltaksarrangorer/id2704153/" TargetMode="External"/><Relationship Id="rId3908" Type="http://schemas.openxmlformats.org/officeDocument/2006/relationships/hyperlink" Target="https://www.centralbank.ae/sites/default/files/2020-03/CBUAE%20announces%20a%20comprehensive%20AED%20100%20billion%20Targeted%20Economic%20Support%20Scheme%20to%20contain%20the%20repercussions%20of%20the%20pandemic%20COVID-19.pdf" TargetMode="External"/><Relationship Id="rId4072" Type="http://schemas.openxmlformats.org/officeDocument/2006/relationships/hyperlink" Target="https://www.artscouncil.org.uk/funding/culture-recovery-fund-grants" TargetMode="External"/><Relationship Id="rId98" Type="http://schemas.openxmlformats.org/officeDocument/2006/relationships/hyperlink" Target="https://www.argentina.gob.ar/noticias/basterra-y-bordet-firmaron-un-acuerdo-por-mas-de-200-millones-de-pesos-para-entre-rios" TargetMode="External"/><Relationship Id="rId829" Type="http://schemas.openxmlformats.org/officeDocument/2006/relationships/hyperlink" Target="https://www.budget.gc.ca/fes-eea/2020/report-rapport/anx3-en.html" TargetMode="External"/><Relationship Id="rId1666" Type="http://schemas.openxmlformats.org/officeDocument/2006/relationships/hyperlink" Target="https://www.micm.gob.do/noticias/glp-mantiene-su-precio-gobierno-asume-rd650-millones" TargetMode="External"/><Relationship Id="rId1873" Type="http://schemas.openxmlformats.org/officeDocument/2006/relationships/hyperlink" Target="https://www.mofep.gov.gh/sites/default/files/news/care-program.pdf" TargetMode="External"/><Relationship Id="rId2717" Type="http://schemas.openxmlformats.org/officeDocument/2006/relationships/hyperlink" Target="https://ec.europa.eu/competition/state_aid/cases1/202027/286655_2168636_54_2.pdf" TargetMode="External"/><Relationship Id="rId2924" Type="http://schemas.openxmlformats.org/officeDocument/2006/relationships/hyperlink" Target="http://www.finance.gov.pk/press_releases.html" TargetMode="External"/><Relationship Id="rId1319" Type="http://schemas.openxmlformats.org/officeDocument/2006/relationships/hyperlink" Target="https://santenews.info/wp-content/uploads/2020/06/Programme...-Complet-04-06-2020-%C3%A0-14h51.pdf" TargetMode="External"/><Relationship Id="rId1526" Type="http://schemas.openxmlformats.org/officeDocument/2006/relationships/hyperlink" Target="https://publications.iadb.org/es/el-impacto-del-covid-19-en-las-economias-de-la-region-centroamerica" TargetMode="External"/><Relationship Id="rId1733" Type="http://schemas.openxmlformats.org/officeDocument/2006/relationships/hyperlink" Target="https://stm.fi/-/sosiaali-ja-terveysministeriossa-aukesi-uusia-valtionavustushakuja" TargetMode="External"/><Relationship Id="rId1940" Type="http://schemas.openxmlformats.org/officeDocument/2006/relationships/hyperlink" Target="http://documents1.worldbank.org/curated/en/869821591722690777/pdf/Appraisal-Program-Information-Document-PID-Haiti-COVID-19-Response-and-Resilience-Development-Policy-Operation-P171474.pdf" TargetMode="External"/><Relationship Id="rId25" Type="http://schemas.openxmlformats.org/officeDocument/2006/relationships/hyperlink" Target="https://www.argentina.gob.ar/coronavirus/medidas-gobierno" TargetMode="External"/><Relationship Id="rId1800" Type="http://schemas.openxmlformats.org/officeDocument/2006/relationships/hyperlink" Target="https://minefi.hosting.augure.com/Augure_Minefi/r/ContenuEnLigne/Download?id=94C9F4D9-0CB4-4D85-9026-7801E5E7F1E7&amp;filename=2196%20DP%20-%20Plan%20de%20soutien%20%C3%A0%20l%27a%C3%A9ronautique.pdf" TargetMode="External"/><Relationship Id="rId3698" Type="http://schemas.openxmlformats.org/officeDocument/2006/relationships/hyperlink" Target="https://www.regeringen.se/artiklar/2020/03/satsningar-inom-utbildningsomradet/" TargetMode="External"/><Relationship Id="rId4749" Type="http://schemas.openxmlformats.org/officeDocument/2006/relationships/hyperlink" Target="https://www.gob.mx/presidencia/prensa/presidente-anuncia-inversion-de-10-mil-mdp-para-modernizar-la-principal-avenida-de-cancun?idiom=es" TargetMode="External"/><Relationship Id="rId3558" Type="http://schemas.openxmlformats.org/officeDocument/2006/relationships/hyperlink" Target="https://english.moef.go.kr/popup/20200608_policyFocus/popup.html" TargetMode="External"/><Relationship Id="rId3765" Type="http://schemas.openxmlformats.org/officeDocument/2006/relationships/hyperlink" Target="https://www.riksbank.se/en-gb/monetary-policy/monetary-policy-instruments/loans-to-the-banks-for-onward-lending-to-companies/" TargetMode="External"/><Relationship Id="rId3972" Type="http://schemas.openxmlformats.org/officeDocument/2006/relationships/hyperlink" Target="https://www.gov.uk/government/news/50-million-infrastructure-upgrade-to-cement-uks-status-as-science-superpower" TargetMode="External"/><Relationship Id="rId4609" Type="http://schemas.openxmlformats.org/officeDocument/2006/relationships/hyperlink" Target="https://www.congress.gov/bill/117th-congress/house-bill/1319/text" TargetMode="External"/><Relationship Id="rId4816" Type="http://schemas.openxmlformats.org/officeDocument/2006/relationships/hyperlink" Target="https://web.archive.org/web/20220325052004/https:/www.lamoncloa.gob.es/temas/fondos-recuperacion/Documents/160621-Plan_Recuperacion_Transformacion_Resiliencia.pdf" TargetMode="External"/><Relationship Id="rId479" Type="http://schemas.openxmlformats.org/officeDocument/2006/relationships/hyperlink" Target="https://ec.europa.eu/info/business-economy-euro/recovery-coronavirus/recovery-and-resilience-facility_en" TargetMode="External"/><Relationship Id="rId686" Type="http://schemas.openxmlformats.org/officeDocument/2006/relationships/hyperlink" Target="https://www.gov.br/saude/pt-br/assuntos/noticias/espirito-santo-tem-mais-63-leitos-de-uti-covid-19-autorizados" TargetMode="External"/><Relationship Id="rId893" Type="http://schemas.openxmlformats.org/officeDocument/2006/relationships/hyperlink" Target="https://prensa.presidencia.cl/comunicado.aspx?id=172785" TargetMode="External"/><Relationship Id="rId2367" Type="http://schemas.openxmlformats.org/officeDocument/2006/relationships/hyperlink" Target="https://www.gov.il/he/departments/news/sa110620-1" TargetMode="External"/><Relationship Id="rId2574" Type="http://schemas.openxmlformats.org/officeDocument/2006/relationships/hyperlink" Target="https://budgetmof.govmu.org/Documents/2021_22budgetspeech_english.pdf" TargetMode="External"/><Relationship Id="rId2781" Type="http://schemas.openxmlformats.org/officeDocument/2006/relationships/hyperlink" Target="https://www.cabri-sbo.org/uploads/files/Covid19BudgetDocuments/Nigeria-Emergency-Economic-Stimulus-Bill-24-March-2020.pdf" TargetMode="External"/><Relationship Id="rId3418" Type="http://schemas.openxmlformats.org/officeDocument/2006/relationships/hyperlink" Target="https://budget.sec.gouv.sn/documents/public_download/60c38fb5-2334-4fe3-8c2e-42810a2a028a/telechargement" TargetMode="External"/><Relationship Id="rId3625" Type="http://schemas.openxmlformats.org/officeDocument/2006/relationships/hyperlink" Target="https://www.eib.org/en/press/all/2020-291-the-eib-joins-forces-with-ico-and-psa-finance-to-support-spanish-smes-and-mid-caps-affected-by-the-covid-19-crisis" TargetMode="External"/><Relationship Id="rId339" Type="http://schemas.openxmlformats.org/officeDocument/2006/relationships/hyperlink" Target="https://www.barbadosparliament.com/uploads/bill_resolution/4876100c82122319f719c42fae4b23df.pdf" TargetMode="External"/><Relationship Id="rId546" Type="http://schemas.openxmlformats.org/officeDocument/2006/relationships/hyperlink" Target="https://www.gov.br/saude/pt-br/assuntos/noticias/espirito-santo-tem-mais-48-leitos-de-uti-covid-19-autorizados" TargetMode="External"/><Relationship Id="rId753" Type="http://schemas.openxmlformats.org/officeDocument/2006/relationships/hyperlink" Target="https://budget.gc.ca/efu-meb/2021/report-rapport/EFU-MEB-2021-EN.pdf" TargetMode="External"/><Relationship Id="rId1176" Type="http://schemas.openxmlformats.org/officeDocument/2006/relationships/hyperlink" Target="https://santenews.info/wp-content/uploads/2020/06/Programme...-Complet-04-06-2020-%C3%A0-14h51.pdf" TargetMode="External"/><Relationship Id="rId1383" Type="http://schemas.openxmlformats.org/officeDocument/2006/relationships/hyperlink" Target="https://fm.dk/nyheder/nyhedsarkiv/2020/august/regeringen-vil-sikre-en-groen-retfaerdig-og-ansvarlig-genopretning-af-dansk-oekonomi/" TargetMode="External"/><Relationship Id="rId2227" Type="http://schemas.openxmlformats.org/officeDocument/2006/relationships/hyperlink" Target="https://www.gov.ie/en/press-release/94496-government-160m-boost-to-covid-19-business-grants/" TargetMode="External"/><Relationship Id="rId2434" Type="http://schemas.openxmlformats.org/officeDocument/2006/relationships/hyperlink" Target="https://www.gazzettaufficiale.it/eli/id/2020/11/23/20G00175/sg" TargetMode="External"/><Relationship Id="rId3832" Type="http://schemas.openxmlformats.org/officeDocument/2006/relationships/hyperlink" Target="https://thailand.prd.go.th/mobile_detail.php?cid=4&amp;nid=11373" TargetMode="External"/><Relationship Id="rId406" Type="http://schemas.openxmlformats.org/officeDocument/2006/relationships/hyperlink" Target="https://ec.europa.eu/info/business-economy-euro/recovery-coronavirus/recovery-and-resilience-facility_en" TargetMode="External"/><Relationship Id="rId960" Type="http://schemas.openxmlformats.org/officeDocument/2006/relationships/hyperlink" Target="http://www.china.org.cn/china/2021-02/10/content_77207076.htm" TargetMode="External"/><Relationship Id="rId1036" Type="http://schemas.openxmlformats.org/officeDocument/2006/relationships/hyperlink" Target="https://www.mintrabajo.gov.co/web/guest/prensa/comunicados/2020/octubre/mas-de-540-mil-trabajadores-cesantes-recibiran-auxilio-economico-a-traves-de-las-cajas-de-compensacion" TargetMode="External"/><Relationship Id="rId1243" Type="http://schemas.openxmlformats.org/officeDocument/2006/relationships/hyperlink" Target="https://santenews.info/wp-content/uploads/2020/06/Programme...-Complet-04-06-2020-%C3%A0-14h51.pdf" TargetMode="External"/><Relationship Id="rId1590" Type="http://schemas.openxmlformats.org/officeDocument/2006/relationships/hyperlink" Target="https://enterprise.press/wp-content/uploads/2021/04/FinMin-draft-budget-21-2022.pdf" TargetMode="External"/><Relationship Id="rId2641" Type="http://schemas.openxmlformats.org/officeDocument/2006/relationships/hyperlink" Target="https://legalinfo.mn/law/details/15586" TargetMode="External"/><Relationship Id="rId4399" Type="http://schemas.openxmlformats.org/officeDocument/2006/relationships/hyperlink" Target="https://www.congress.gov/bill/117th-congress/house-bill/1319/text" TargetMode="External"/><Relationship Id="rId613" Type="http://schemas.openxmlformats.org/officeDocument/2006/relationships/hyperlink" Target="https://www.gov.br/saude/pt-br/assuntos/noticias/minas-gerais-tem-mais-34-leitos-de-uti-covid-19-autorizados" TargetMode="External"/><Relationship Id="rId820" Type="http://schemas.openxmlformats.org/officeDocument/2006/relationships/hyperlink" Target="https://www.canada.ca/en/environment-climate-change/news/2020/12/a-healthy-environment-and-a-healthy-economy.html" TargetMode="External"/><Relationship Id="rId1450" Type="http://schemas.openxmlformats.org/officeDocument/2006/relationships/hyperlink" Target="https://www.iadb.org/projects/document/EZSHARE-1136432297-118?project=DR-L1141" TargetMode="External"/><Relationship Id="rId2501" Type="http://schemas.openxmlformats.org/officeDocument/2006/relationships/hyperlink" Target="https://www.mof.go.jp/english/budget/budget/fy2020/05.pdf" TargetMode="External"/><Relationship Id="rId1103" Type="http://schemas.openxmlformats.org/officeDocument/2006/relationships/hyperlink" Target="https://zoom-eco.net/a-la-une/rdc-les-11-mesures-economiques-de-soutien-a-loffre-de-produits-de-premiere-necessite/" TargetMode="External"/><Relationship Id="rId1310" Type="http://schemas.openxmlformats.org/officeDocument/2006/relationships/hyperlink" Target="https://santenews.info/wp-content/uploads/2020/06/Programme...-Complet-04-06-2020-%C3%A0-14h51.pdf" TargetMode="External"/><Relationship Id="rId4259" Type="http://schemas.openxmlformats.org/officeDocument/2006/relationships/hyperlink" Target="https://www.congress.gov/117/bills/hr3684/BILLS-117hr3684enr.pdf" TargetMode="External"/><Relationship Id="rId4466" Type="http://schemas.openxmlformats.org/officeDocument/2006/relationships/hyperlink" Target="https://www.congress.gov/bill/117th-congress/house-bill/1319/text" TargetMode="External"/><Relationship Id="rId4673" Type="http://schemas.openxmlformats.org/officeDocument/2006/relationships/hyperlink" Target="https://www.dgi.gub.uy/wdgi/afiledownload?2,4,381,O,S,0,35651%3BS%3B1%3B126," TargetMode="External"/><Relationship Id="rId3068" Type="http://schemas.openxmlformats.org/officeDocument/2006/relationships/hyperlink" Target="https://www.gob.pe/institucion/proinversion/noticias/344924-ministerio-de-vivienda-presenta-50-proyectos-de-obras-por-impuestos-por-mas-de-s-1-450-millones" TargetMode="External"/><Relationship Id="rId3275" Type="http://schemas.openxmlformats.org/officeDocument/2006/relationships/hyperlink" Target="https://ec.europa.eu/commission/presscorner/detail/en/IP_20_635" TargetMode="External"/><Relationship Id="rId3482" Type="http://schemas.openxmlformats.org/officeDocument/2006/relationships/hyperlink" Target="https://www.gov.za/documents/building-society-works-presidential-employment-stimulus-south-african-economic" TargetMode="External"/><Relationship Id="rId4119" Type="http://schemas.openxmlformats.org/officeDocument/2006/relationships/hyperlink" Target="https://www.gov.uk/government/news/budget-2020-what-you-need-to-know" TargetMode="External"/><Relationship Id="rId4326" Type="http://schemas.openxmlformats.org/officeDocument/2006/relationships/hyperlink" Target="https://www.congress.gov/117/bills/hr3684/BILLS-117hr3684enr.pdf" TargetMode="External"/><Relationship Id="rId4533" Type="http://schemas.openxmlformats.org/officeDocument/2006/relationships/hyperlink" Target="https://www.congress.gov/bill/117th-congress/house-bill/1319/text" TargetMode="External"/><Relationship Id="rId4740" Type="http://schemas.openxmlformats.org/officeDocument/2006/relationships/hyperlink" Target="https://www.mofep.gov.gh/sites/default/files/news/2022-Budget-Statement.pdf" TargetMode="External"/><Relationship Id="rId196" Type="http://schemas.openxmlformats.org/officeDocument/2006/relationships/hyperlink" Target="https://budget.gov.au/2021-22/content/bp2/download/bp2_2021-22.pdf" TargetMode="External"/><Relationship Id="rId2084" Type="http://schemas.openxmlformats.org/officeDocument/2006/relationships/hyperlink" Target="https://www.gov.ie/en/press-release/bbe75-our-rural-future-ministers-humphreys-and-obrien-announce-135773-for-175-local-projects-in-westmeath-under-the-community-enhancement-programme/" TargetMode="External"/><Relationship Id="rId2291" Type="http://schemas.openxmlformats.org/officeDocument/2006/relationships/hyperlink" Target="https://enterprise.gov.ie/Djei/en/News-And-Events/Department-News/2020/June/090062020.html" TargetMode="External"/><Relationship Id="rId3135" Type="http://schemas.openxmlformats.org/officeDocument/2006/relationships/hyperlink" Target="https://www.gob.pe/institucion/minsa/noticias/320225-ministerio-de-salud-a-traves-de-cenares-apoya-a-tumbes-para-afrontar-la-covid-19" TargetMode="External"/><Relationship Id="rId3342" Type="http://schemas.openxmlformats.org/officeDocument/2006/relationships/hyperlink" Target="https://www.sknis.gov.kn/2021/07/08/opening-statement-by-prime-minister-dr-the-hon-timothy-harris-at-the-press-conference-on-thursday-july-08-2021-at-nema-headquarters/" TargetMode="External"/><Relationship Id="rId4600" Type="http://schemas.openxmlformats.org/officeDocument/2006/relationships/hyperlink" Target="https://www.congress.gov/bill/117th-congress/house-bill/1319/text" TargetMode="External"/><Relationship Id="rId263" Type="http://schemas.openxmlformats.org/officeDocument/2006/relationships/hyperlink" Target="https://www.pm.gov.au/media/economic-stimulus-package" TargetMode="External"/><Relationship Id="rId470" Type="http://schemas.openxmlformats.org/officeDocument/2006/relationships/hyperlink" Target="https://ec.europa.eu/info/business-economy-euro/recovery-coronavirus/recovery-and-resilience-facility_en" TargetMode="External"/><Relationship Id="rId2151" Type="http://schemas.openxmlformats.org/officeDocument/2006/relationships/hyperlink" Target="https://www.gov.ie/en/press-release/360df-minister-ogorman-announces-roll-out-of-summer-of-play-initiative-with-6m-in-funding-for-outdoor-play/" TargetMode="External"/><Relationship Id="rId3202" Type="http://schemas.openxmlformats.org/officeDocument/2006/relationships/hyperlink" Target="https://cnnphilippines.com/news/2020/4/8/COVID-19-response-money-trail.html?fbclid=IwAR1MsKP8r_tC_gMh2j4JWa7EtnUXxDRj8SBJblYhhF6ygT23Lh07Rn2y9Gs" TargetMode="External"/><Relationship Id="rId123" Type="http://schemas.openxmlformats.org/officeDocument/2006/relationships/hyperlink" Target="https://www.argentina.gob.ar/noticias/el-ministerio-de-desarrollo-territorial-y-habitat-otorga-financiamiento-para-la-produccion" TargetMode="External"/><Relationship Id="rId330" Type="http://schemas.openxmlformats.org/officeDocument/2006/relationships/hyperlink" Target="https://www.barbadosparliament.com/uploads/bill_resolution/4876100c82122319f719c42fae4b23df.pdf" TargetMode="External"/><Relationship Id="rId2011" Type="http://schemas.openxmlformats.org/officeDocument/2006/relationships/hyperlink" Target="https://pib.gov.in/PressReleasePage.aspx?PRID=1722750" TargetMode="External"/><Relationship Id="rId2968" Type="http://schemas.openxmlformats.org/officeDocument/2006/relationships/hyperlink" Target="https://www.presidencia.gob.pa/Noticias/Panama-recibe-4-unidades-moviles-para-atencion-de-emergencias-y-la-lucha-contra-el-COVID19-por-parte-de-Estados-Unidos" TargetMode="External"/><Relationship Id="rId4183" Type="http://schemas.openxmlformats.org/officeDocument/2006/relationships/hyperlink" Target="https://www.congress.gov/117/bills/hr3684/BILLS-117hr3684enr.pdf" TargetMode="External"/><Relationship Id="rId1777" Type="http://schemas.openxmlformats.org/officeDocument/2006/relationships/hyperlink" Target="https://ec.europa.eu/competition/elojade/isef/case_details.cfm?proc_code=3_SA_62625" TargetMode="External"/><Relationship Id="rId1984" Type="http://schemas.openxmlformats.org/officeDocument/2006/relationships/hyperlink" Target="http://www.consejosecretariosdeestado.gob.hn/content/prorrogar-hasta-el-31-de-diciembre-del-2021-la-intervenci%C3%B3n-de-inversi%C3%B3n-estrat%C3%A9gica-de" TargetMode="External"/><Relationship Id="rId2828" Type="http://schemas.openxmlformats.org/officeDocument/2006/relationships/hyperlink" Target="https://www.regjeringen.no/no/aktuelt/kunnskap-og-kompetanse-skal-fa-flere-tilbake-i-arbeid/id2704490/" TargetMode="External"/><Relationship Id="rId4390" Type="http://schemas.openxmlformats.org/officeDocument/2006/relationships/hyperlink" Target="https://www.congress.gov/bill/117th-congress/house-bill/1319/text" TargetMode="External"/><Relationship Id="rId69" Type="http://schemas.openxmlformats.org/officeDocument/2006/relationships/hyperlink" Target="https://www.argentina.gob.ar/noticias/mas-programas-para-impulsar-el-trabajo-y-la-produccion-en-entre-rios" TargetMode="External"/><Relationship Id="rId1637" Type="http://schemas.openxmlformats.org/officeDocument/2006/relationships/hyperlink" Target="https://budget.gouv.cd/wp-content/uploads/budget2021/plf2021/lf2021_vol2_depenses.pdf" TargetMode="External"/><Relationship Id="rId1844" Type="http://schemas.openxmlformats.org/officeDocument/2006/relationships/hyperlink" Target="https://www.mofep.gov.gh/sites/default/files/news/2021-Budget-Highlights.pdf" TargetMode="External"/><Relationship Id="rId4043" Type="http://schemas.openxmlformats.org/officeDocument/2006/relationships/hyperlink" Target="https://www.gov.uk/government/publications/spending-review-2020-documents" TargetMode="External"/><Relationship Id="rId4250" Type="http://schemas.openxmlformats.org/officeDocument/2006/relationships/hyperlink" Target="https://www.congress.gov/117/bills/hr3684/BILLS-117hr3684enr.pdf" TargetMode="External"/><Relationship Id="rId1704" Type="http://schemas.openxmlformats.org/officeDocument/2006/relationships/hyperlink" Target="https://www.vlada.cz/en/media-centrum/aktualne/the-government-approves-bonuses-for-healthcare-and-social-services-workers--new-programmes-to-help-entrepreneurs--187214/" TargetMode="External"/><Relationship Id="rId4110" Type="http://schemas.openxmlformats.org/officeDocument/2006/relationships/hyperlink" Target="https://www.gov.uk/government/news/budget-2020-what-you-need-to-know" TargetMode="External"/><Relationship Id="rId1911" Type="http://schemas.openxmlformats.org/officeDocument/2006/relationships/hyperlink" Target="https://www.mofep.gov.gh/sites/default/files/news/2021-Mid-Year-Review-Statement_v2.pdf" TargetMode="External"/><Relationship Id="rId3669" Type="http://schemas.openxmlformats.org/officeDocument/2006/relationships/hyperlink" Target="https://www.lamoncloa.gob.es/lang/en/gobierno/councilministers/Paginas/2020/20200324council.aspx" TargetMode="External"/><Relationship Id="rId797" Type="http://schemas.openxmlformats.org/officeDocument/2006/relationships/hyperlink" Target="https://www.budget.gc.ca/2021/report-rapport/p2-en.html" TargetMode="External"/><Relationship Id="rId2478" Type="http://schemas.openxmlformats.org/officeDocument/2006/relationships/hyperlink" Target="https://www.mof.go.jp/english/budget/budget/fy2020/05.pdf" TargetMode="External"/><Relationship Id="rId3876" Type="http://schemas.openxmlformats.org/officeDocument/2006/relationships/hyperlink" Target="https://thailand.prd.go.th/mobile_detail.php?cid=4&amp;nid=12002" TargetMode="External"/><Relationship Id="rId1287" Type="http://schemas.openxmlformats.org/officeDocument/2006/relationships/hyperlink" Target="https://santenews.info/wp-content/uploads/2020/06/Programme...-Complet-04-06-2020-%C3%A0-14h51.pdf" TargetMode="External"/><Relationship Id="rId2685" Type="http://schemas.openxmlformats.org/officeDocument/2006/relationships/hyperlink" Target="https://www.finances.gov.ma/Ar/Pages/%D9%85%D8%B3%D8%AA%D8%AC%D8%AF%D8%A9.aspx?fiche=5025" TargetMode="External"/><Relationship Id="rId2892" Type="http://schemas.openxmlformats.org/officeDocument/2006/relationships/hyperlink" Target="https://www.regjeringen.no/no/aktuelt/regjeringens-strakstiltak-for-a-dempe-de-okonomiske-virkningene-av-koronaviruset/id2693442/" TargetMode="External"/><Relationship Id="rId3529" Type="http://schemas.openxmlformats.org/officeDocument/2006/relationships/hyperlink" Target="https://english.moef.go.kr/pc/selectTbPressCenterDtl.do?boardCd=N0001&amp;seq=5136" TargetMode="External"/><Relationship Id="rId3736" Type="http://schemas.openxmlformats.org/officeDocument/2006/relationships/hyperlink" Target="https://www.regeringen.se/pressmeddelanden/2021/01/ytterligare-en-extra-andringsbudget-for-2021-har-lamnats-till-riksdagen/" TargetMode="External"/><Relationship Id="rId3943" Type="http://schemas.openxmlformats.org/officeDocument/2006/relationships/hyperlink" Target="https://www.gov.uk/government/news/new-4-million-fund-launched-to-increase-community-led-affordable-housing" TargetMode="External"/><Relationship Id="rId657" Type="http://schemas.openxmlformats.org/officeDocument/2006/relationships/hyperlink" Target="https://www.gov.br/saude/pt-br/assuntos/noticias/saude-autoriza-30-leitos-de-uti-covid-19-para-mato-grosso-do-sul" TargetMode="External"/><Relationship Id="rId864" Type="http://schemas.openxmlformats.org/officeDocument/2006/relationships/hyperlink" Target="https://news.ontario.ca/opo/en/2020/05/ontario-extends-electricity-rate-relief-during-covid-19.html" TargetMode="External"/><Relationship Id="rId1494" Type="http://schemas.openxmlformats.org/officeDocument/2006/relationships/hyperlink" Target="https://prodominicana.gob.do/Documentos/PD%20PNFERD%20W.pdf" TargetMode="External"/><Relationship Id="rId2338" Type="http://schemas.openxmlformats.org/officeDocument/2006/relationships/hyperlink" Target="https://www.gov.ie/en/press-release/99d33-minister-obrien-announces-an-additional-1-million-extension-to-the-community-services-programme-support-fund/" TargetMode="External"/><Relationship Id="rId2545" Type="http://schemas.openxmlformats.org/officeDocument/2006/relationships/hyperlink" Target="http://en.kabar.kg/news/kyrgyz-national-bank-to-allocate-kgs-5.2-billion-to-support-countrys-economy/" TargetMode="External"/><Relationship Id="rId2752" Type="http://schemas.openxmlformats.org/officeDocument/2006/relationships/hyperlink" Target="https://ec.europa.eu/competition/state_aid/cases1/202017/285725_2151158_105_2.pdf" TargetMode="External"/><Relationship Id="rId3803" Type="http://schemas.openxmlformats.org/officeDocument/2006/relationships/hyperlink" Target="https://www.admin.ch/gov/de/start/dokumentation/medienmitteilungen.msg-id-79707.html" TargetMode="External"/><Relationship Id="rId517" Type="http://schemas.openxmlformats.org/officeDocument/2006/relationships/hyperlink" Target="https://www.pressoffice.gov.bz/government-of-belize-announces-the-msme-support-program/" TargetMode="External"/><Relationship Id="rId724" Type="http://schemas.openxmlformats.org/officeDocument/2006/relationships/hyperlink" Target="https://www.gov.br/economia/pt-br/assuntos/noticias/2020/marco/linha-de-credito-vai-apoiar-micro-e-pequenas-empresas-durante-pandemia-do-coronavirus" TargetMode="External"/><Relationship Id="rId931" Type="http://schemas.openxmlformats.org/officeDocument/2006/relationships/hyperlink" Target="http://english.www.gov.cn/statecouncil/ministries/202103/24/content_WS605a8fd4c6d0719374afb49b.html" TargetMode="External"/><Relationship Id="rId1147" Type="http://schemas.openxmlformats.org/officeDocument/2006/relationships/hyperlink" Target="https://santenews.info/wp-content/uploads/2020/06/Programme...-Complet-04-06-2020-%C3%A0-14h51.pdf" TargetMode="External"/><Relationship Id="rId1354" Type="http://schemas.openxmlformats.org/officeDocument/2006/relationships/hyperlink" Target="https://www.regeringen.dk/nyheder/2021/aftale-om-corona-hjaelp-til-kulturen/" TargetMode="External"/><Relationship Id="rId1561" Type="http://schemas.openxmlformats.org/officeDocument/2006/relationships/hyperlink" Target="https://www.micm.gob.do/noticias/gobierno-destina-313-millones-para-evitar-alzas-de-combustibles" TargetMode="External"/><Relationship Id="rId2405" Type="http://schemas.openxmlformats.org/officeDocument/2006/relationships/hyperlink" Target="https://www.gov.il/he/departments/news/press_22122021" TargetMode="External"/><Relationship Id="rId2612" Type="http://schemas.openxmlformats.org/officeDocument/2006/relationships/hyperlink" Target="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TargetMode="External"/><Relationship Id="rId60" Type="http://schemas.openxmlformats.org/officeDocument/2006/relationships/hyperlink" Target="http://argentina.gob.ar/noticias/inversion-de-60-millones-en-rio-negro" TargetMode="External"/><Relationship Id="rId1007" Type="http://schemas.openxmlformats.org/officeDocument/2006/relationships/hyperlink" Target="https://www.mincit.gov.co/prensa/noticias/turismo/proyectos-turisticos-especiales-reforzaran-turismo" TargetMode="External"/><Relationship Id="rId1214" Type="http://schemas.openxmlformats.org/officeDocument/2006/relationships/hyperlink" Target="https://santenews.info/wp-content/uploads/2020/06/Programme...-Complet-04-06-2020-%C3%A0-14h51.pdf" TargetMode="External"/><Relationship Id="rId1421" Type="http://schemas.openxmlformats.org/officeDocument/2006/relationships/hyperlink" Target="https://ec.europa.eu/commission/presscorner/detail/en/mex_20_1557" TargetMode="External"/><Relationship Id="rId4577" Type="http://schemas.openxmlformats.org/officeDocument/2006/relationships/hyperlink" Target="https://www.congress.gov/bill/117th-congress/house-bill/1319/text" TargetMode="External"/><Relationship Id="rId4784" Type="http://schemas.openxmlformats.org/officeDocument/2006/relationships/hyperlink" Target="https://www.portugal.gov.pt/pt/gc22/comunicacao/noticia?i=780-mil-familias-abrangidas-pela-tarifa-social-de-internet" TargetMode="External"/><Relationship Id="rId3179"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3386" Type="http://schemas.openxmlformats.org/officeDocument/2006/relationships/hyperlink" Target="http://pmoffice.gov.vc/pmoffice/images/PDF/speech/Prime_Minister_Gonsalves_Address_to_the_Nation_on_25.3.20_Rising_Stronger_from_the_Ashes_of_Covid-19.pdf" TargetMode="External"/><Relationship Id="rId3593" Type="http://schemas.openxmlformats.org/officeDocument/2006/relationships/hyperlink" Target="https://www.lamoncloa.gob.es/lang/en/presidente/news/Paginas/2021/20210127digital-plans.aspx" TargetMode="External"/><Relationship Id="rId4437" Type="http://schemas.openxmlformats.org/officeDocument/2006/relationships/hyperlink" Target="https://www.congress.gov/bill/117th-congress/house-bill/1319/text" TargetMode="External"/><Relationship Id="rId4644" Type="http://schemas.openxmlformats.org/officeDocument/2006/relationships/hyperlink" Target="https://www.presidencia.gub.uy/comunicacion/comunicacionnoticias/medidas-gobierno-economia-emergencia-sanitaria-covid19" TargetMode="External"/><Relationship Id="rId2195" Type="http://schemas.openxmlformats.org/officeDocument/2006/relationships/hyperlink" Target="https://www.gov.ie/en/press-release/58a2c-minister-harris-announces-52-million-to-support-science-foundation-ireland-discover-programme/" TargetMode="External"/><Relationship Id="rId3039" Type="http://schemas.openxmlformats.org/officeDocument/2006/relationships/hyperlink" Target="https://www.gob.pe/institucion/minsa/noticias/552140-gobierno-transfiere-al-minsa-mas-de-s-92-millones-para-fortalecer-la-lucha-contra-la-covid-19" TargetMode="External"/><Relationship Id="rId3246" Type="http://schemas.openxmlformats.org/officeDocument/2006/relationships/hyperlink" Target="https://www.gov.pl/web/koronawirus/mf-wprowadza-kolejne-przepisy-w-celu-przeciwdzialaniu-skutkom-covid-19" TargetMode="External"/><Relationship Id="rId3453" Type="http://schemas.openxmlformats.org/officeDocument/2006/relationships/hyperlink" Target="http://www.treasury.gov.za/documents/national%20budget/2021/speech/speech.pdf" TargetMode="External"/><Relationship Id="rId4851" Type="http://schemas.openxmlformats.org/officeDocument/2006/relationships/hyperlink" Target="https://jis.gov.jm/media/2020/04/CARE-Brochure-Ministry-of-Finance-2020.pdf" TargetMode="External"/><Relationship Id="rId167" Type="http://schemas.openxmlformats.org/officeDocument/2006/relationships/hyperlink" Target="https://www.reuters.com/article/us-health-coronavirus-argentina-idUSKBN214474" TargetMode="External"/><Relationship Id="rId374" Type="http://schemas.openxmlformats.org/officeDocument/2006/relationships/hyperlink" Target="https://news.belgium.be/fr/covid-19-compensation-pour-la-sncb-et-infrabel-pour-les-deuxieme-et-troisieme-trimestres-de-2021" TargetMode="External"/><Relationship Id="rId581" Type="http://schemas.openxmlformats.org/officeDocument/2006/relationships/hyperlink" Target="https://www.gov.br/saude/pt-br/assuntos/noticias/manaus-recebe-reforco-de-108-medicos-para-reforcar-atendimento-a-populacao-1" TargetMode="External"/><Relationship Id="rId2055" Type="http://schemas.openxmlformats.org/officeDocument/2006/relationships/hyperlink" Target="https://www.sotaliraq.com/2020/10/05/%d9%88%d8%b2%d9%8a%d8%b1-%d8%b5%d8%ad%d8%a9-%d8%a7%d9%82%d9%84%d9%8a%d9%85-%d9%83%d9%88%d8%b1%d8%af%d8%b3%d8%aa%d8%a7%d9%86-48-%d9%85%d9%84%d9%8a%d8%a7%d8%b1-%d8%af%d9%8a%d9%86%d8%a7%d8%b1-%d8%b5/" TargetMode="External"/><Relationship Id="rId2262" Type="http://schemas.openxmlformats.org/officeDocument/2006/relationships/hyperlink" Target="https://www.gov.ie/en/press-release/49134-update-on-payments-awarded-for-covid-19-pandemic-unemployment-payment-and-enhanced-illness-benefit/" TargetMode="External"/><Relationship Id="rId3106" Type="http://schemas.openxmlformats.org/officeDocument/2006/relationships/hyperlink" Target="https://www.gob.pe/institucion/produce/noticias/325539-produce-mas-de-2-millones-de-mype-podran-recibir-cofinanciamiento-para-planes-de-negocios-hasta-por-s-1-millon" TargetMode="External"/><Relationship Id="rId3660" Type="http://schemas.openxmlformats.org/officeDocument/2006/relationships/hyperlink" Target="https://www.boe.es/buscar/doc.php?id=BOE-A-2020-4208" TargetMode="External"/><Relationship Id="rId4504" Type="http://schemas.openxmlformats.org/officeDocument/2006/relationships/hyperlink" Target="https://www.congress.gov/bill/117th-congress/house-bill/1319/text" TargetMode="External"/><Relationship Id="rId4711"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234" Type="http://schemas.openxmlformats.org/officeDocument/2006/relationships/hyperlink" Target="https://www.pm.gov.au/media/melbourne-airport-rail-create-jobs-years-come" TargetMode="External"/><Relationship Id="rId3313" Type="http://schemas.openxmlformats.org/officeDocument/2006/relationships/hyperlink" Target="https://www.reuters.com/article/us-health-coronavirus-russia-fund/russia-earmarks-18-billion-to-tackle-coronavirus-crisis-idUSKBN21J5VX" TargetMode="External"/><Relationship Id="rId3520" Type="http://schemas.openxmlformats.org/officeDocument/2006/relationships/hyperlink" Target="http://www.treasury.gov.za/documents/national%20budget/2020S/review/FullSBR.pdf" TargetMode="External"/><Relationship Id="rId441" Type="http://schemas.openxmlformats.org/officeDocument/2006/relationships/hyperlink" Target="https://ec.europa.eu/info/business-economy-euro/recovery-coronavirus/recovery-and-resilience-facility_en" TargetMode="External"/><Relationship Id="rId1071" Type="http://schemas.openxmlformats.org/officeDocument/2006/relationships/hyperlink" Target="https://dapre.presidencia.gov.co/normativa/normativa/DECRETO%20438%20DEL%2019%20DE%20MARZO%20DE%202020.pdf" TargetMode="External"/><Relationship Id="rId2122" Type="http://schemas.openxmlformats.org/officeDocument/2006/relationships/hyperlink" Target="https://www.gov.ie/en/press-release/5d80a-safe-on-site-return-to-thirdin-september-will-be-funded-by-105-million-minister-harris-announces/" TargetMode="External"/><Relationship Id="rId301" Type="http://schemas.openxmlformats.org/officeDocument/2006/relationships/hyperlink" Target="https://www.bahamas.gov.bs/wps/wcm/connect/2ecf933c-2fd1-49b3-9f1c-1ac0212598b7/2020FSR_FINAL_DEC17+%28Revised%29.pdf?MOD=AJPERES" TargetMode="External"/><Relationship Id="rId1888" Type="http://schemas.openxmlformats.org/officeDocument/2006/relationships/hyperlink" Target="http://documents1.worldbank.org/curated/en/895671585952003880/pdf/Ghana-COVID-19-Emergency-Preparedness-and-Response-Project.pdf" TargetMode="External"/><Relationship Id="rId2939" Type="http://schemas.openxmlformats.org/officeDocument/2006/relationships/hyperlink" Target="http://www.finance.gov.pk/press_releases.html" TargetMode="External"/><Relationship Id="rId4087" Type="http://schemas.openxmlformats.org/officeDocument/2006/relationships/hyperlink" Target="https://www.gov.uk/government/news/government-pledges-16-million-to-rescue-rugby-league" TargetMode="External"/><Relationship Id="rId4294" Type="http://schemas.openxmlformats.org/officeDocument/2006/relationships/hyperlink" Target="https://www.congress.gov/117/bills/hr3684/BILLS-117hr3684enr.pdf" TargetMode="External"/><Relationship Id="rId1748" Type="http://schemas.openxmlformats.org/officeDocument/2006/relationships/hyperlink" Target="https://vm.fi/documents/10623/17688741/Hallituksen+v%C3%A4litt%C3%B6m%C3%A4t+taloudelliset+toimenpiteet+koronaviruksen+johdosta.pptx/44720ddf-7796-a728-3982-f96cc200a371" TargetMode="External"/><Relationship Id="rId4154" Type="http://schemas.openxmlformats.org/officeDocument/2006/relationships/hyperlink" Target="https://www.congress.gov/117/bills/hr3684/BILLS-117hr3684enr.pdf" TargetMode="External"/><Relationship Id="rId4361" Type="http://schemas.openxmlformats.org/officeDocument/2006/relationships/hyperlink" Target="https://www.congress.gov/117/bills/hr3684/BILLS-117hr3684enr.pdf" TargetMode="External"/><Relationship Id="rId1955" Type="http://schemas.openxmlformats.org/officeDocument/2006/relationships/hyperlink" Target="https://publications.iadb.org/es/el-impacto-del-covid-19-en-las-economias-de-la-region-centroamerica" TargetMode="External"/><Relationship Id="rId3170" Type="http://schemas.openxmlformats.org/officeDocument/2006/relationships/hyperlink" Target="https://www.gob.pe/institucion/mef/noticias/142595-poder-ejecutivo-dispuso-medida-temporal-que-suspende-o-reduce-los-pagos-por-impuesto-a-la-renta-de-tercera-categoria-para-este-ano" TargetMode="External"/><Relationship Id="rId4014" Type="http://schemas.openxmlformats.org/officeDocument/2006/relationships/hyperlink" Target="https://www.gov.uk/government/publications/spending-review-2020-documents" TargetMode="External"/><Relationship Id="rId4221" Type="http://schemas.openxmlformats.org/officeDocument/2006/relationships/hyperlink" Target="https://www.congress.gov/117/bills/hr3684/BILLS-117hr3684enr.pdf" TargetMode="External"/><Relationship Id="rId1608" Type="http://schemas.openxmlformats.org/officeDocument/2006/relationships/hyperlink" Target="http://www.fra.gov.eg/content/efsa_en/efsa_news_en/efsa_862_en.htm" TargetMode="External"/><Relationship Id="rId1815" Type="http://schemas.openxmlformats.org/officeDocument/2006/relationships/hyperlink" Target="https://www.bmwi.de/Redaktion/DE/Pressemitteilungen/2020/11/20201113-mehr-hilfe-fuer-soloselbstaendige-und-die-kultur-und-veranstaltungsbranche.html" TargetMode="External"/><Relationship Id="rId3030" Type="http://schemas.openxmlformats.org/officeDocument/2006/relationships/hyperlink" Target="https://www.mef.gob.pe/contenidos/presu_publ/documentac/guia_orient_ciudadano_2022_281221.pdf" TargetMode="External"/><Relationship Id="rId3987" Type="http://schemas.openxmlformats.org/officeDocument/2006/relationships/hyperlink" Target="https://assets.publishing.service.gov.uk/government/uploads/system/uploads/attachment_data/file/965665/210301_Budget_Supplementary_Doc_-_mortgage_guarantee_scheme.pdf" TargetMode="External"/><Relationship Id="rId2589" Type="http://schemas.openxmlformats.org/officeDocument/2006/relationships/hyperlink" Target="http://www.govmu.org/English/News/Pages/MRIC-launches-special-call-for-proposals-for-fast-track-innovative-projects-to-counter-impacts-of-Covid-19.aspx" TargetMode="External"/><Relationship Id="rId2796" Type="http://schemas.openxmlformats.org/officeDocument/2006/relationships/hyperlink" Target="https://www.budgetoffice.gov.ng/index.php/mdas-approved-2022-budget-details?task=document.viewdoc&amp;id=960" TargetMode="External"/><Relationship Id="rId3847" Type="http://schemas.openxmlformats.org/officeDocument/2006/relationships/hyperlink" Target="https://thailand.prd.go.th/mobile_detail.php?cid=4&amp;nid=10723" TargetMode="External"/><Relationship Id="rId768" Type="http://schemas.openxmlformats.org/officeDocument/2006/relationships/hyperlink" Target="https://budget.gc.ca/efu-meb/2021/report-rapport/EFU-MEB-2021-EN.pdf" TargetMode="External"/><Relationship Id="rId975" Type="http://schemas.openxmlformats.org/officeDocument/2006/relationships/hyperlink" Target="http://www.pbc.gov.cn/goutongjiaoliu/113456/113469/4032179/index.html" TargetMode="External"/><Relationship Id="rId1398" Type="http://schemas.openxmlformats.org/officeDocument/2006/relationships/hyperlink" Target="https://www.skm.dk/aktuelt/presse-nyheder/pressemeddelelser/haandsraekning-til-almennyttige-og-velgoerende-foreninger/" TargetMode="External"/><Relationship Id="rId2449" Type="http://schemas.openxmlformats.org/officeDocument/2006/relationships/hyperlink" Target="https://ec.europa.eu/commission/presscorner/detail/en/ip_21_4065" TargetMode="External"/><Relationship Id="rId2656" Type="http://schemas.openxmlformats.org/officeDocument/2006/relationships/hyperlink" Target="https://legalinfo.mn/law/details/15586" TargetMode="External"/><Relationship Id="rId2863" Type="http://schemas.openxmlformats.org/officeDocument/2006/relationships/hyperlink" Target="https://www.regjeringen.no/no/aktuelt/ekstra-loyvingar-til-skogbruket-og-reindrifta/id2701680/" TargetMode="External"/><Relationship Id="rId3707" Type="http://schemas.openxmlformats.org/officeDocument/2006/relationships/hyperlink" Target="https://www.regeringen.se/artiklar/2020/09/industrins-grona-omstallning-i-hostbudgeten/" TargetMode="External"/><Relationship Id="rId3914" Type="http://schemas.openxmlformats.org/officeDocument/2006/relationships/hyperlink" Target="https://u.ae/en/information-and-services/justice-safety-and-the-law/handling-the-covid-19-outbreak/economic-support-to-minimise-the-impact-of-covid-19/economic-support-of-dubai-government" TargetMode="External"/><Relationship Id="rId628" Type="http://schemas.openxmlformats.org/officeDocument/2006/relationships/hyperlink" Target="https://www.gov.br/saude/pt-br/assuntos/noticias/ministerio-da-saude-prorroga-45-leitos-de-uti-em-mato-grosso" TargetMode="External"/><Relationship Id="rId835" Type="http://schemas.openxmlformats.org/officeDocument/2006/relationships/hyperlink" Target="https://www.canada.ca/en/department-finance/economic-response-plan.html" TargetMode="External"/><Relationship Id="rId1258" Type="http://schemas.openxmlformats.org/officeDocument/2006/relationships/hyperlink" Target="https://santenews.info/wp-content/uploads/2020/06/Programme...-Complet-04-06-2020-%C3%A0-14h51.pdf" TargetMode="External"/><Relationship Id="rId1465" Type="http://schemas.openxmlformats.org/officeDocument/2006/relationships/hyperlink" Target="https://presidencia.gob.do/noticias/gobierno-firma-acuerdo-con-pfizer-y-biontech-para-adquisicion-de-79-millones-de-dosis-de" TargetMode="External"/><Relationship Id="rId1672" Type="http://schemas.openxmlformats.org/officeDocument/2006/relationships/hyperlink" Target="https://www.micm.gob.do/noticias/gobierno-asume-rd421-9-millones-y-mantiene-precio-de-la-gasolina-premium-gas-natural-y-gasoil-optimo" TargetMode="External"/><Relationship Id="rId2309" Type="http://schemas.openxmlformats.org/officeDocument/2006/relationships/hyperlink" Target="https://www.gov.ie/en/press-release/97e147-minister-humphreys-announces-major-expansion-of-business-supports-fo/" TargetMode="External"/><Relationship Id="rId2516" Type="http://schemas.openxmlformats.org/officeDocument/2006/relationships/hyperlink" Target="https://www5.cao.go.jp/keizai1/keizaitaisaku/2020/20200420_economic_measures.pdf" TargetMode="External"/><Relationship Id="rId2723" Type="http://schemas.openxmlformats.org/officeDocument/2006/relationships/hyperlink" Target="https://www.rijksoverheid.nl/actueel/nieuws/2021/06/15/loketten-aanvraag-zorgbonus-2021-open" TargetMode="External"/><Relationship Id="rId1118" Type="http://schemas.openxmlformats.org/officeDocument/2006/relationships/hyperlink" Target="https://santenews.info/wp-content/uploads/2020/06/Programme...-Complet-04-06-2020-%C3%A0-14h51.pdf" TargetMode="External"/><Relationship Id="rId1325" Type="http://schemas.openxmlformats.org/officeDocument/2006/relationships/hyperlink" Target="https://santenews.info/wp-content/uploads/2020/06/Programme...-Complet-04-06-2020-%C3%A0-14h51.pdf" TargetMode="External"/><Relationship Id="rId1532" Type="http://schemas.openxmlformats.org/officeDocument/2006/relationships/hyperlink" Target="https://cepalstat-prod.cepal.org/forms/covid-countrysheet/index.html?country=DOM" TargetMode="External"/><Relationship Id="rId2930" Type="http://schemas.openxmlformats.org/officeDocument/2006/relationships/hyperlink" Target="http://www.finance.gov.pk/press_releases.html" TargetMode="External"/><Relationship Id="rId4688" Type="http://schemas.openxmlformats.org/officeDocument/2006/relationships/hyperlink" Target="https://blog.patria.org.ve/actualizacion-programas-de-proteccion-mayo-2020/" TargetMode="External"/><Relationship Id="rId902" Type="http://schemas.openxmlformats.org/officeDocument/2006/relationships/hyperlink" Target="https://www.sii.cl/noticias/2020/071220noti01aav.htm" TargetMode="External"/><Relationship Id="rId3497" Type="http://schemas.openxmlformats.org/officeDocument/2006/relationships/hyperlink" Target="https://www.gov.za/documents/building-society-works-presidential-employment-stimulus-south-african-economic" TargetMode="External"/><Relationship Id="rId31" Type="http://schemas.openxmlformats.org/officeDocument/2006/relationships/hyperlink" Target="https://www.argentina.gob.ar/noticias/nacion-invierte-2200-millones-de-pesos-para-fortalecer-la-promocion-y-la-gestion-de-la" TargetMode="External"/><Relationship Id="rId2099" Type="http://schemas.openxmlformats.org/officeDocument/2006/relationships/hyperlink" Target="https://www.gov.ie/en/press-release/72a97-ministers-humphreys-and-obrien-announce-211525-for-15-local-projects-in-the-dublin-city-council-area-under-the-community-enhancement-programme/" TargetMode="External"/><Relationship Id="rId4548" Type="http://schemas.openxmlformats.org/officeDocument/2006/relationships/hyperlink" Target="https://www.congress.gov/bill/117th-congress/house-bill/1319/text" TargetMode="External"/><Relationship Id="rId4755" Type="http://schemas.openxmlformats.org/officeDocument/2006/relationships/hyperlink" Target="https://www.reuters.com/article/us-health-coronavirus-germany-culture-idUSKCN2D710P" TargetMode="External"/><Relationship Id="rId278" Type="http://schemas.openxmlformats.org/officeDocument/2006/relationships/hyperlink" Target="https://www.bmf.gv.at/presse/pressemeldungen/2020/juni/kreditmoratorium-verlaengert.html" TargetMode="External"/><Relationship Id="rId3357" Type="http://schemas.openxmlformats.org/officeDocument/2006/relationships/hyperlink" Target="https://www.gov.vc/images/pdf_documents/EC-1.1-Million-allocated-by-the-Government-of-Spain.pdf" TargetMode="External"/><Relationship Id="rId3564" Type="http://schemas.openxmlformats.org/officeDocument/2006/relationships/hyperlink" Target="https://english.moef.go.kr/popup/20200608_policyFocus/popup.html" TargetMode="External"/><Relationship Id="rId3771" Type="http://schemas.openxmlformats.org/officeDocument/2006/relationships/hyperlink" Target="https://www.newsd.admin.ch/newsd/message/attachments/63043.pdf" TargetMode="External"/><Relationship Id="rId4408" Type="http://schemas.openxmlformats.org/officeDocument/2006/relationships/hyperlink" Target="https://www.congress.gov/bill/117th-congress/house-bill/1319/text" TargetMode="External"/><Relationship Id="rId4615" Type="http://schemas.openxmlformats.org/officeDocument/2006/relationships/hyperlink" Target="https://www.congress.gov/bill/117th-congress/house-bill/1319/text" TargetMode="External"/><Relationship Id="rId4822" Type="http://schemas.openxmlformats.org/officeDocument/2006/relationships/hyperlink" Target="https://santenews.info/wp-content/uploads/2020/06/Programme...-Complet-04-06-2020-%C3%A0-14h51.pdf" TargetMode="External"/><Relationship Id="rId485" Type="http://schemas.openxmlformats.org/officeDocument/2006/relationships/hyperlink" Target="https://ec.europa.eu/info/business-economy-euro/recovery-coronavirus/recovery-and-resilience-facility_en" TargetMode="External"/><Relationship Id="rId692" Type="http://schemas.openxmlformats.org/officeDocument/2006/relationships/hyperlink" Target="https://www.gov.br/saude/pt-br/assuntos/noticias/mato-grosso-tem-mais-43-leitos-de-uti-covid-19-autorizados" TargetMode="External"/><Relationship Id="rId2166" Type="http://schemas.openxmlformats.org/officeDocument/2006/relationships/hyperlink" Target="https://www.gov.ie/en/press-release/467c2-update-on-payments-awarded-for-covid-19-pandemic-unemployment-payment-and-enhanced-illness-benefit-27-april-2021/" TargetMode="External"/><Relationship Id="rId2373" Type="http://schemas.openxmlformats.org/officeDocument/2006/relationships/hyperlink" Target="https://www.gov.il/he/departments/news/economy-news-310520" TargetMode="External"/><Relationship Id="rId2580" Type="http://schemas.openxmlformats.org/officeDocument/2006/relationships/hyperlink" Target="http://www.govmu.org/English/News/Pages/Supplementary-Appropriation-(2019-2020)-Bill-Additional-provision-of-Rs-33.7-billion.aspx" TargetMode="External"/><Relationship Id="rId3217" Type="http://schemas.openxmlformats.org/officeDocument/2006/relationships/hyperlink" Target="https://ec.europa.eu/competition/state_aid/cases1/202126/294062_2289593_76_2.pdf" TargetMode="External"/><Relationship Id="rId3424" Type="http://schemas.openxmlformats.org/officeDocument/2006/relationships/hyperlink" Target="https://www.iras.gov.sg/irashome/News-and-Events/Newsroom/Media-Releases-and-Speeches/Media-Releases/2021/$2-2-billion-to-be-disbursed-from-30-June-under-the-Jobs-Support-Scheme/" TargetMode="External"/><Relationship Id="rId3631" Type="http://schemas.openxmlformats.org/officeDocument/2006/relationships/hyperlink" Target="https://www.lamoncloa.gob.es/consejodeministros/referencias/Paginas/2020/refc20200703.aspx" TargetMode="External"/><Relationship Id="rId138" Type="http://schemas.openxmlformats.org/officeDocument/2006/relationships/hyperlink" Target="https://www.argentina.gob.ar/noticias/jefatura/el-gobierno-nacional-lanzo-el-programa-federal-de-salud-digital-impulsa" TargetMode="External"/><Relationship Id="rId345" Type="http://schemas.openxmlformats.org/officeDocument/2006/relationships/hyperlink" Target="https://www.barbadosparliament.com/uploads/bill_resolution/4876100c82122319f719c42fae4b23df.pdf" TargetMode="External"/><Relationship Id="rId552" Type="http://schemas.openxmlformats.org/officeDocument/2006/relationships/hyperlink" Target="https://www.gov.br/saude/pt-br/assuntos/noticias/rio-de-janeiro-tem-mais-85-leitos-de-uti-covid-19-autorizados" TargetMode="External"/><Relationship Id="rId1182" Type="http://schemas.openxmlformats.org/officeDocument/2006/relationships/hyperlink" Target="https://santenews.info/wp-content/uploads/2020/06/Programme...-Complet-04-06-2020-%C3%A0-14h51.pdf" TargetMode="External"/><Relationship Id="rId2026" Type="http://schemas.openxmlformats.org/officeDocument/2006/relationships/hyperlink" Target="https://www.reuters.com/article/us-health-coronavirus-india-stimulus/india-outlines-22-6-billion-economic-stimulus-to-help-poor-hit-by-lockdown-idUSKBN21D0YK" TargetMode="External"/><Relationship Id="rId2233" Type="http://schemas.openxmlformats.org/officeDocument/2006/relationships/hyperlink" Target="https://www.gov.ie/en/press-release/fb939-minister-rabbitte-announces-first-tranche-of-20m-strengthening-disability-services-fund/" TargetMode="External"/><Relationship Id="rId2440" Type="http://schemas.openxmlformats.org/officeDocument/2006/relationships/hyperlink" Target="https://www.gazzettaufficiale.it/eli/id/2020/11/09/20G00170/sg" TargetMode="External"/><Relationship Id="rId205" Type="http://schemas.openxmlformats.org/officeDocument/2006/relationships/hyperlink" Target="https://budget.gov.au/2021-22/content/bp2/download/bp2_2021-22.pdf" TargetMode="External"/><Relationship Id="rId412" Type="http://schemas.openxmlformats.org/officeDocument/2006/relationships/hyperlink" Target="https://ec.europa.eu/info/business-economy-euro/recovery-coronavirus/recovery-and-resilience-facility_en" TargetMode="External"/><Relationship Id="rId1042" Type="http://schemas.openxmlformats.org/officeDocument/2006/relationships/hyperlink" Target="https://idm.presidencia.gov.co/prensa/Paginas/Con-el-nuevo-Compromiso-por-el-Futuro-de-Colombia-el-pais-esta-haciendo-las-grandes-apuestas-Duque-200820.aspx" TargetMode="External"/><Relationship Id="rId2300" Type="http://schemas.openxmlformats.org/officeDocument/2006/relationships/hyperlink" Target="https://www.gov.ie/en/press-release/a6f34d-update-on-payments-awarded-for-covid-19-pandemic-unemployment-paymen/" TargetMode="External"/><Relationship Id="rId4198" Type="http://schemas.openxmlformats.org/officeDocument/2006/relationships/hyperlink" Target="https://www.congress.gov/117/bills/hr3684/BILLS-117hr3684enr.pdf" TargetMode="External"/><Relationship Id="rId1999" Type="http://schemas.openxmlformats.org/officeDocument/2006/relationships/hyperlink" Target="https://pib.gov.in/PressReleasePage.aspx?PRID=1658900" TargetMode="External"/><Relationship Id="rId4058" Type="http://schemas.openxmlformats.org/officeDocument/2006/relationships/hyperlink" Target="https://www.gov.uk/business-finance-support/the-supplier-skills-programme-ssp" TargetMode="External"/><Relationship Id="rId4265" Type="http://schemas.openxmlformats.org/officeDocument/2006/relationships/hyperlink" Target="https://www.congress.gov/117/bills/hr3684/BILLS-117hr3684enr.pdf" TargetMode="External"/><Relationship Id="rId4472" Type="http://schemas.openxmlformats.org/officeDocument/2006/relationships/hyperlink" Target="https://www.congress.gov/bill/117th-congress/house-bill/1319/text" TargetMode="External"/><Relationship Id="rId1859" Type="http://schemas.openxmlformats.org/officeDocument/2006/relationships/hyperlink" Target="https://www.mofep.gov.gh/sites/default/files/news/care-program.pdf" TargetMode="External"/><Relationship Id="rId3074" Type="http://schemas.openxmlformats.org/officeDocument/2006/relationships/hyperlink" Target="https://www.gob.pe/institucion/minem/noticias/343595-mas-de-1-millon-de-hogares-recibiran-descuento-de-s-18-en-compra-de-balon-de-gas" TargetMode="External"/><Relationship Id="rId4125" Type="http://schemas.openxmlformats.org/officeDocument/2006/relationships/hyperlink" Target="https://www.gov.uk/government/news/budget-2020-what-you-need-to-know" TargetMode="External"/><Relationship Id="rId1719" Type="http://schemas.openxmlformats.org/officeDocument/2006/relationships/hyperlink" Target="https://valtioneuvosto.fi/en/-/10616/hallitus-paatti-vuoden-2020-neljannesta-lisatalousarvioesityksesta" TargetMode="External"/><Relationship Id="rId1926" Type="http://schemas.openxmlformats.org/officeDocument/2006/relationships/hyperlink" Target="http://www.guyana.org/2020_budget.html" TargetMode="External"/><Relationship Id="rId3281" Type="http://schemas.openxmlformats.org/officeDocument/2006/relationships/hyperlink" Target="https://info.portaldasfinancas.gov.pt/pt/informacao_fiscal/legislacao/Despachos_SEAF/Documents/Despacho_SEAF_104_2020.pdf" TargetMode="External"/><Relationship Id="rId4332" Type="http://schemas.openxmlformats.org/officeDocument/2006/relationships/hyperlink" Target="https://www.congress.gov/117/bills/hr3684/BILLS-117hr3684enr.pdf" TargetMode="External"/><Relationship Id="rId2090" Type="http://schemas.openxmlformats.org/officeDocument/2006/relationships/hyperlink" Target="https://www.gov.ie/en/press-release/e895a-our-rural-future-ministers-humphreys-and-obrien-announce-142409-for-121-local-projects-in-kerry-under-the-community-enhancement-programme/" TargetMode="External"/><Relationship Id="rId3141" Type="http://schemas.openxmlformats.org/officeDocument/2006/relationships/hyperlink" Target="https://www.gob.pe/institucion/mtc/noticias/319390-autorizan-transferencia-de-s-16-422-507-a-atu-para-financiar-la-continuidad-del-servicio-del-metropolitano" TargetMode="External"/><Relationship Id="rId3001" Type="http://schemas.openxmlformats.org/officeDocument/2006/relationships/hyperlink" Target="https://www.mef.gob.pa/wp-content/uploads/2020/07/Plan_Economico_2020.pdf" TargetMode="External"/><Relationship Id="rId3958" Type="http://schemas.openxmlformats.org/officeDocument/2006/relationships/hyperlink" Target="https://www.gov.uk/government/news/road-freight-goes-green-with-20-million-funding-boost" TargetMode="External"/><Relationship Id="rId879" Type="http://schemas.openxmlformats.org/officeDocument/2006/relationships/hyperlink" Target="https://prensa.presidencia.cl/comunicado.aspx?id=173201" TargetMode="External"/><Relationship Id="rId2767" Type="http://schemas.openxmlformats.org/officeDocument/2006/relationships/hyperlink" Target="https://www.rijksoverheid.nl/ministeries/ministerie-van-financien/nieuws/2020/09/29/ondernemers-krijgen-langer-tijd-om-belastingschuld-door-corona-af-te-lossen" TargetMode="External"/><Relationship Id="rId739" Type="http://schemas.openxmlformats.org/officeDocument/2006/relationships/hyperlink" Target="https://www.finances.gov.bf/forum/detail-actualites?tx_news_pi1%5Baction%5D=detail&amp;tx_news_pi1%5Bcontroller%5D=News&amp;tx_news_pi1%5Bnews%5D=214&amp;cHash=b41ca1da34b5293d4feb484e85fb1fe6" TargetMode="External"/><Relationship Id="rId1369" Type="http://schemas.openxmlformats.org/officeDocument/2006/relationships/hyperlink" Target="https://ec.europa.eu/commission/presscorner/detail/en/mex_20_2374" TargetMode="External"/><Relationship Id="rId1576" Type="http://schemas.openxmlformats.org/officeDocument/2006/relationships/hyperlink" Target="https://perma.cc/7CRK-BQEL" TargetMode="External"/><Relationship Id="rId2974" Type="http://schemas.openxmlformats.org/officeDocument/2006/relationships/hyperlink" Target="https://www.presidencia.gob.pa/Noticias/Gobierno-cancela-en-10-meses-vigencias-expiradas-a-medicos-y-tecnicos-de-la-salud-" TargetMode="External"/><Relationship Id="rId3818" Type="http://schemas.openxmlformats.org/officeDocument/2006/relationships/hyperlink" Target="https://law.moj.gov.tw/ENG/LawClass/LawAll.aspx?pcode=L0050039" TargetMode="External"/><Relationship Id="rId946" Type="http://schemas.openxmlformats.org/officeDocument/2006/relationships/hyperlink" Target="http://download.china.cn/en/pdf/report2021.pdf" TargetMode="External"/><Relationship Id="rId1229" Type="http://schemas.openxmlformats.org/officeDocument/2006/relationships/hyperlink" Target="https://santenews.info/wp-content/uploads/2020/06/Programme...-Complet-04-06-2020-%C3%A0-14h51.pdf" TargetMode="External"/><Relationship Id="rId1783" Type="http://schemas.openxmlformats.org/officeDocument/2006/relationships/hyperlink" Target="https://www.gouvernement.fr/sites/default/files/contenu/piece-jointe/2021/03/dossier_de_presse_-_segur_de_la_sante_relance_de_linvestissement_-_09.03.2021.pdf" TargetMode="External"/><Relationship Id="rId1990" Type="http://schemas.openxmlformats.org/officeDocument/2006/relationships/hyperlink" Target="https://www.cnbs.gob.hn/blog/2020/07/13/gobierno-anuncia-programa-fuerza-honduras-por-750-millones-de-lempiras-en-apoyo-a-municipios-y-sistema-de-salud/" TargetMode="External"/><Relationship Id="rId2627" Type="http://schemas.openxmlformats.org/officeDocument/2006/relationships/hyperlink" Target="https://montsame.mn/en/read/253591" TargetMode="External"/><Relationship Id="rId2834" Type="http://schemas.openxmlformats.org/officeDocument/2006/relationships/hyperlink" Target="https://www.regjeringen.no/no/aktuelt/ny-side5/id2704503/" TargetMode="External"/><Relationship Id="rId75" Type="http://schemas.openxmlformats.org/officeDocument/2006/relationships/hyperlink" Target="https://www.argentina.gob.ar/noticias/agricultura-destinara-134-millones-de-pesos-para-proyectos-de-la-agricultura-familiar" TargetMode="External"/><Relationship Id="rId806" Type="http://schemas.openxmlformats.org/officeDocument/2006/relationships/hyperlink" Target="https://www.budget.gc.ca/2021/report-rapport/p3-en.html" TargetMode="External"/><Relationship Id="rId1436" Type="http://schemas.openxmlformats.org/officeDocument/2006/relationships/hyperlink" Target="http://mitur.gob.do/inicio-hoy-reapertura-de-hoteles/" TargetMode="External"/><Relationship Id="rId1643" Type="http://schemas.openxmlformats.org/officeDocument/2006/relationships/hyperlink" Target="https://budget.gouv.cd/wp-content/uploads/budget2021/plf2021/lf2021_vol2_depenses.pdf" TargetMode="External"/><Relationship Id="rId1850" Type="http://schemas.openxmlformats.org/officeDocument/2006/relationships/hyperlink" Target="http://documents1.worldbank.org/curated/en/818661614100923623/pdf/Project-Information-Document-Ghana-Productive-Safety-Net-Project-2-P175588.pdf" TargetMode="External"/><Relationship Id="rId2901" Type="http://schemas.openxmlformats.org/officeDocument/2006/relationships/hyperlink" Target="https://www.regjeringen.no/no/aktuelt/nye-tiltak-for-a-dempe-de-okonomiske-virkningene-av-koronavirusutbruddet/id2695404/" TargetMode="External"/><Relationship Id="rId4799" Type="http://schemas.openxmlformats.org/officeDocument/2006/relationships/hyperlink" Target="https://eur-lex.europa.eu/legal-content/EN/TXT/PDF/?uri=CELEX:52021SC0146&amp;from=EN%20;https://www.portugal.gov.pt/download-ficheiros/ficheiro.aspx?v=%3d%3dBQAAAB%2bLCAAAAAAABAAzNDQzNgYA62SpeQUAAAA%3d" TargetMode="External"/><Relationship Id="rId1503" Type="http://schemas.openxmlformats.org/officeDocument/2006/relationships/hyperlink" Target="https://prodominicana.gob.do/Documentos/PD%20PNFERD%20W.pdf" TargetMode="External"/><Relationship Id="rId1710" Type="http://schemas.openxmlformats.org/officeDocument/2006/relationships/hyperlink" Target="https://agricultura.gob.do/noticia/agricultura-y-el-banco-agricola-pagan-rd39-7-millones-a-porcicultores-de-sanchez-ramirez/" TargetMode="External"/><Relationship Id="rId4659" Type="http://schemas.openxmlformats.org/officeDocument/2006/relationships/hyperlink" Target="https://www.presidencia.gub.uy/comunicacion/comunicacionnoticias/medidas-gobierno-turismo-emergencia-sanitaria-covid19" TargetMode="External"/><Relationship Id="rId3468" Type="http://schemas.openxmlformats.org/officeDocument/2006/relationships/hyperlink" Target="https://www.gov.za/documents/building-society-works-presidential-employment-stimulus-south-african-economic" TargetMode="External"/><Relationship Id="rId3675" Type="http://schemas.openxmlformats.org/officeDocument/2006/relationships/hyperlink" Target="http://www.gov.sr/media/1756/herstelplan-2020-2022-versie-10-mei-2021.pdf" TargetMode="External"/><Relationship Id="rId3882" Type="http://schemas.openxmlformats.org/officeDocument/2006/relationships/hyperlink" Target="https://twitter.com/ImbertColm/status/1392255171066044420" TargetMode="External"/><Relationship Id="rId4519" Type="http://schemas.openxmlformats.org/officeDocument/2006/relationships/hyperlink" Target="https://www.congress.gov/bill/117th-congress/house-bill/1319/text" TargetMode="External"/><Relationship Id="rId4726" Type="http://schemas.openxmlformats.org/officeDocument/2006/relationships/hyperlink" Target="https://www.gov.vc/index.php/media-center/2287-svg-and-the-republic-of-indonesia-signs-grant-agreement-for-the-purchase-of-school-bus" TargetMode="External"/><Relationship Id="rId389" Type="http://schemas.openxmlformats.org/officeDocument/2006/relationships/hyperlink" Target="https://ec.europa.eu/info/business-economy-euro/recovery-coronavirus/recovery-and-resilience-facility_en" TargetMode="External"/><Relationship Id="rId596" Type="http://schemas.openxmlformats.org/officeDocument/2006/relationships/hyperlink" Target="https://www.gov.br/saude/pt-br/assuntos/noticias/distrito-federal-tem-mais-100-leitos-de-suporte-ventilatorio-pulmonar-autorizados-1" TargetMode="External"/><Relationship Id="rId2277" Type="http://schemas.openxmlformats.org/officeDocument/2006/relationships/hyperlink" Target="https://www.gov.ie/en/press-release/a3d4a-minister-for-health-announces-extension-to-the-covid-19-temporary-assistance-payment-scheme/" TargetMode="External"/><Relationship Id="rId2484" Type="http://schemas.openxmlformats.org/officeDocument/2006/relationships/hyperlink" Target="https://www.mof.go.jp/english/budget/budget/fy2020/05.pdf" TargetMode="External"/><Relationship Id="rId2691" Type="http://schemas.openxmlformats.org/officeDocument/2006/relationships/hyperlink" Target="https://www.nationaalgroeifonds.nl/projecten-ronde-1/groenvermogennl" TargetMode="External"/><Relationship Id="rId3328" Type="http://schemas.openxmlformats.org/officeDocument/2006/relationships/hyperlink" Target="https://www.sknis.gov.kn/2021/09/28/more-than-18-million-spent-to-date-to-contain-the-spread-of-covid-19-and-safeguard-the-nations-health-system/" TargetMode="External"/><Relationship Id="rId3535" Type="http://schemas.openxmlformats.org/officeDocument/2006/relationships/hyperlink" Target="https://english.moef.go.kr/pc/selectTbPressCenterDtl.do?boardCd=N0001&amp;seq=5046" TargetMode="External"/><Relationship Id="rId3742" Type="http://schemas.openxmlformats.org/officeDocument/2006/relationships/hyperlink" Target="https://www.regeringen.se/pressmeddelanden/2021/01/regeringen-satsar-50-miljoner-kronor-pa-forskning-om-langtidscovid/" TargetMode="External"/><Relationship Id="rId249" Type="http://schemas.openxmlformats.org/officeDocument/2006/relationships/hyperlink" Target="https://www.smartraveller.gov.au/COVID-19/COVID-19-overseas-financial-assistance-FAQs" TargetMode="External"/><Relationship Id="rId456" Type="http://schemas.openxmlformats.org/officeDocument/2006/relationships/hyperlink" Target="https://ec.europa.eu/info/business-economy-euro/recovery-coronavirus/recovery-and-resilience-facility_en" TargetMode="External"/><Relationship Id="rId663" Type="http://schemas.openxmlformats.org/officeDocument/2006/relationships/hyperlink" Target="https://www.gov.br/saude/pt-br/assuntos/noticias/saude-autoriza-55-leitos-de-uti-covid-19-no-piaui" TargetMode="External"/><Relationship Id="rId870" Type="http://schemas.openxmlformats.org/officeDocument/2006/relationships/hyperlink" Target="http://www.sii.cl/noticias/2020/080920noti01er.htm" TargetMode="External"/><Relationship Id="rId1086" Type="http://schemas.openxmlformats.org/officeDocument/2006/relationships/hyperlink" Target="https://www.mfp.gob.cu/inicio/noticia.php?&amp;id=753" TargetMode="External"/><Relationship Id="rId1293" Type="http://schemas.openxmlformats.org/officeDocument/2006/relationships/hyperlink" Target="https://santenews.info/wp-content/uploads/2020/06/Programme...-Complet-04-06-2020-%C3%A0-14h51.pdf" TargetMode="External"/><Relationship Id="rId2137" Type="http://schemas.openxmlformats.org/officeDocument/2006/relationships/hyperlink" Target="https://www.gov.ie/en/press-release/21005-our-rural-future-minister-humphreys-to-provide-almost-one-million-euro-in-covid-funding-under-social-enterprise-regeneration-programme/" TargetMode="External"/><Relationship Id="rId2344" Type="http://schemas.openxmlformats.org/officeDocument/2006/relationships/hyperlink" Target="https://www.gov.ie/en/press-release/b066e-minister-harris-announces-9m-fund-to-support-antigen-tests-for-students/" TargetMode="External"/><Relationship Id="rId2551" Type="http://schemas.openxmlformats.org/officeDocument/2006/relationships/hyperlink" Target="https://www.bloomberg.com/news/articles/2021-05-31/malaysia-unveils-9-7-billion-aid-package-ahead-of-full-lockdown-kpcnj1aj" TargetMode="External"/><Relationship Id="rId109" Type="http://schemas.openxmlformats.org/officeDocument/2006/relationships/hyperlink" Target="https://www.argentina.gob.ar/noticias/jefatura/el-presidente-anuncio-obras-y-suscribio-acuerdos-en-tierra-del-fuego" TargetMode="External"/><Relationship Id="rId316" Type="http://schemas.openxmlformats.org/officeDocument/2006/relationships/hyperlink" Target="https://moind.gov.bd/sites/default/files/files/moind.portal.gov.bd/notices/d3c8f59b_0cef_4638_8240_ff3e9d780f99/Letter%20to%20Finance%20Division%20on%2030%20April%202020.pdf" TargetMode="External"/><Relationship Id="rId523" Type="http://schemas.openxmlformats.org/officeDocument/2006/relationships/hyperlink" Target="https://www.economiayfinanzas.gob.bo/con-el-nuevo-plazo-para-el-pago-del-bono-contra-el-hambre-20409-personas-mas-cobraron-este-beneficio-el-448-corresponden-al-area-rural.html" TargetMode="External"/><Relationship Id="rId1153" Type="http://schemas.openxmlformats.org/officeDocument/2006/relationships/hyperlink" Target="https://santenews.info/wp-content/uploads/2020/06/Programme...-Complet-04-06-2020-%C3%A0-14h51.pdf" TargetMode="External"/><Relationship Id="rId2204" Type="http://schemas.openxmlformats.org/officeDocument/2006/relationships/hyperlink" Target="https://www.gov.ie/en/press-release/71994-ministers-humphreys-and-mcconalogue-announce-70-million-leader-funding-for-rural-communities-and-enterprises/" TargetMode="External"/><Relationship Id="rId3602" Type="http://schemas.openxmlformats.org/officeDocument/2006/relationships/hyperlink" Target="https://www.boe.es/diario_boe/txt.php?id=BOE-A-2020-16823" TargetMode="External"/><Relationship Id="rId730" Type="http://schemas.openxmlformats.org/officeDocument/2006/relationships/hyperlink" Target="https://tesourotransparente.gov.br/visualizacao/painel-de-monitoramentos-dos-gastos-com-covid-19" TargetMode="External"/><Relationship Id="rId1013" Type="http://schemas.openxmlformats.org/officeDocument/2006/relationships/hyperlink" Target="https://www.minhacienda.gov.co/webcenter/ShowProperty?nodeId=%2FConexionContent%2FWCC_CLUSTER-155048%2F%2FidcPrimaryFile&amp;revision=latestreleased" TargetMode="External"/><Relationship Id="rId1360" Type="http://schemas.openxmlformats.org/officeDocument/2006/relationships/hyperlink" Target="https://www.regeringen.dk/nyheder/2021/mere-stoette-til-lokalsamfund-og-ildsjaele/" TargetMode="External"/><Relationship Id="rId2411" Type="http://schemas.openxmlformats.org/officeDocument/2006/relationships/hyperlink" Target="https://ec.europa.eu/commission/presscorner/detail/en/ip_21_5881" TargetMode="External"/><Relationship Id="rId4169" Type="http://schemas.openxmlformats.org/officeDocument/2006/relationships/hyperlink" Target="https://www.congress.gov/117/bills/hr3684/BILLS-117hr3684enr.pdf" TargetMode="External"/><Relationship Id="rId1220" Type="http://schemas.openxmlformats.org/officeDocument/2006/relationships/hyperlink" Target="https://santenews.info/wp-content/uploads/2020/06/Programme...-Complet-04-06-2020-%C3%A0-14h51.pdf" TargetMode="External"/><Relationship Id="rId4376" Type="http://schemas.openxmlformats.org/officeDocument/2006/relationships/hyperlink" Target="https://www.congress.gov/117/bills/hr3684/BILLS-117hr3684enr.pdf" TargetMode="External"/><Relationship Id="rId4583" Type="http://schemas.openxmlformats.org/officeDocument/2006/relationships/hyperlink" Target="https://www.congress.gov/bill/117th-congress/house-bill/1319/text" TargetMode="External"/><Relationship Id="rId4790" Type="http://schemas.openxmlformats.org/officeDocument/2006/relationships/hyperlink" Target="https://www.portugal.gov.pt/pt/gc22/comunicacao/noticia?i=dotacao-orcamental-do-programa-vitis-aumenta-para-57-milhoes-de-euros" TargetMode="External"/><Relationship Id="rId3185"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3392" Type="http://schemas.openxmlformats.org/officeDocument/2006/relationships/hyperlink" Target="http://pmoffice.gov.vc/pmoffice/images/PDF/speech/Prime_Minister_Gonsalves_Address_to_the_Nation_on_25.3.20_Rising_Stronger_from_the_Ashes_of_Covid-19.pdf" TargetMode="External"/><Relationship Id="rId4029" Type="http://schemas.openxmlformats.org/officeDocument/2006/relationships/hyperlink" Target="https://www.gov.uk/government/publications/spending-review-2020-documents" TargetMode="External"/><Relationship Id="rId4236" Type="http://schemas.openxmlformats.org/officeDocument/2006/relationships/hyperlink" Target="https://www.congress.gov/117/bills/hr3684/BILLS-117hr3684enr.pdf" TargetMode="External"/><Relationship Id="rId4443" Type="http://schemas.openxmlformats.org/officeDocument/2006/relationships/hyperlink" Target="https://www.congress.gov/bill/117th-congress/house-bill/1319/text" TargetMode="External"/><Relationship Id="rId4650" Type="http://schemas.openxmlformats.org/officeDocument/2006/relationships/hyperlink" Target="https://www.presidencia.gub.uy/comunicacion/comunicacionnoticias/medidas-gobierno-economia-emergencia-sanitaria-covid19" TargetMode="External"/><Relationship Id="rId3045" Type="http://schemas.openxmlformats.org/officeDocument/2006/relationships/hyperlink" Target="https://www.gob.pe/institucion/mincetur/noticias/297441-mypes-del-sector-turismo-podran-acceder-en-los-proximos-dias-a-los-recursos-del-fae-turismo" TargetMode="External"/><Relationship Id="rId3252" Type="http://schemas.openxmlformats.org/officeDocument/2006/relationships/hyperlink" Target="https://www.gov.pl/web/klimat/wsparcie-produkcji-pojazdow-elektrycznych-w-zakresie-rozwoju-produkcji-podzespolow-komponentow-uslug-towarzyszacych-oraz-infrastruktury-ladowania-do-pojazdow-elektrycznych-i-wodorowych" TargetMode="External"/><Relationship Id="rId4303" Type="http://schemas.openxmlformats.org/officeDocument/2006/relationships/hyperlink" Target="https://www.congress.gov/117/bills/hr3684/BILLS-117hr3684enr.pdf" TargetMode="External"/><Relationship Id="rId4510" Type="http://schemas.openxmlformats.org/officeDocument/2006/relationships/hyperlink" Target="https://www.congress.gov/bill/117th-congress/house-bill/1319/text" TargetMode="External"/><Relationship Id="rId173" Type="http://schemas.openxmlformats.org/officeDocument/2006/relationships/hyperlink" Target="https://www.boletinoficial.gob.ar/detalleAviso/primera/232014/20200714" TargetMode="External"/><Relationship Id="rId380" Type="http://schemas.openxmlformats.org/officeDocument/2006/relationships/hyperlink" Target="https://ec.europa.eu/info/business-economy-euro/recovery-coronavirus/recovery-and-resilience-facility_en" TargetMode="External"/><Relationship Id="rId2061" Type="http://schemas.openxmlformats.org/officeDocument/2006/relationships/hyperlink" Target="https://www.gov.ie/en/press-release/48b48-the-july-jobs-stimulus/" TargetMode="External"/><Relationship Id="rId3112" Type="http://schemas.openxmlformats.org/officeDocument/2006/relationships/hyperlink" Target="https://www.gob.pe/institucion/mtc/noticias/324835-inversion-de-mas-de-s-8250-millones-esta-comprometida-en-proyectos-de-transportes-e-internet-para-la-libertad" TargetMode="External"/><Relationship Id="rId240" Type="http://schemas.openxmlformats.org/officeDocument/2006/relationships/hyperlink" Target="https://www.pm.gov.au/media/pandemic-leave-disaster-payment-south-australia" TargetMode="External"/><Relationship Id="rId100" Type="http://schemas.openxmlformats.org/officeDocument/2006/relationships/hyperlink" Target="https://www.argentina.gob.ar/noticias/se-amplia-programa-repro-ii-empresas-de-actividades-criticas-y-del-sector-salud" TargetMode="External"/><Relationship Id="rId2878" Type="http://schemas.openxmlformats.org/officeDocument/2006/relationships/hyperlink" Target="https://www.regjeringen.no/no/aktuelt/norges-storste-bredbandssatsing/id2696984/" TargetMode="External"/><Relationship Id="rId3929" Type="http://schemas.openxmlformats.org/officeDocument/2006/relationships/hyperlink" Target="https://www.gov.uk/government/news/uk-aerospace-sector-to-benefit-from-400-million-funding-to-go-green" TargetMode="External"/><Relationship Id="rId4093" Type="http://schemas.openxmlformats.org/officeDocument/2006/relationships/hyperlink" Target="https://www.gov.uk/government/news/chancellor-provides-over-14-billion-for-our-nhs-and-vital-public-services" TargetMode="External"/><Relationship Id="rId1687" Type="http://schemas.openxmlformats.org/officeDocument/2006/relationships/hyperlink" Target="https://www.bmf.gv.at/en/press/press-releases/2021/November-2021_1/Reactivation_extension_corona_aids.html" TargetMode="External"/><Relationship Id="rId1894" Type="http://schemas.openxmlformats.org/officeDocument/2006/relationships/hyperlink" Target="http://documents1.worldbank.org/curated/en/895671585952003880/pdf/Ghana-COVID-19-Emergency-Preparedness-and-Response-Project.pdf" TargetMode="External"/><Relationship Id="rId2738" Type="http://schemas.openxmlformats.org/officeDocument/2006/relationships/hyperlink" Target="https://www.rijksoverheid.nl/ministeries/ministerie-van-financien/nieuws/2021/01/21/forse-uitbreiding-steun--en-herstelpakket" TargetMode="External"/><Relationship Id="rId2945" Type="http://schemas.openxmlformats.org/officeDocument/2006/relationships/hyperlink" Target="http://www.finance.gov.pk/pr_apr_jun_2020.html" TargetMode="External"/><Relationship Id="rId917" Type="http://schemas.openxmlformats.org/officeDocument/2006/relationships/hyperlink" Target="https://www.mop.cl/Prensa/Paginas/DetalleDestacadas-portadillanoticias.aspx?item=3080" TargetMode="External"/><Relationship Id="rId1547" Type="http://schemas.openxmlformats.org/officeDocument/2006/relationships/hyperlink" Target="https://www.micm.gob.do/noticias/precios-de-todos-los-combustibles-se-mantendran-sin-variacion" TargetMode="External"/><Relationship Id="rId1754" Type="http://schemas.openxmlformats.org/officeDocument/2006/relationships/hyperlink" Target="https://www.gouvernement.fr/4eme-programme-d-investissements-d-avenir-20-milliards-d-euros-pour-l-innovation-dont-plus-de-la" TargetMode="External"/><Relationship Id="rId1961" Type="http://schemas.openxmlformats.org/officeDocument/2006/relationships/hyperlink" Target="https://presidencia.gob.hn/index.php/gob/el-presidente/primera-dama/9539-familias-de-choloma-reciben-formacion-y-conforman-microempresas-del-rubro-alimenticioo" TargetMode="External"/><Relationship Id="rId2805" Type="http://schemas.openxmlformats.org/officeDocument/2006/relationships/hyperlink" Target="https://www.budgetoffice.gov.ng/index.php/mdas-approved-2022-budget-details?task=document.viewdoc&amp;id=960" TargetMode="External"/><Relationship Id="rId4160" Type="http://schemas.openxmlformats.org/officeDocument/2006/relationships/hyperlink" Target="https://www.congress.gov/117/bills/hr3684/BILLS-117hr3684enr.pdf" TargetMode="External"/><Relationship Id="rId46" Type="http://schemas.openxmlformats.org/officeDocument/2006/relationships/hyperlink" Target="https://www.argentina.gob.ar/noticias/salud-invierte-3700-millones-de-pesos-para-garantizar-el-suministro-de-medicamentos" TargetMode="External"/><Relationship Id="rId1407" Type="http://schemas.openxmlformats.org/officeDocument/2006/relationships/hyperlink" Target="https://bm.dk/nyheder-presse/pressemeddelelser/2020/05/trepartsaftale-over-fem-mia-kr-skal-holde-haanden-under-laerlinge-elever-og-virksomheder/" TargetMode="External"/><Relationship Id="rId1614" Type="http://schemas.openxmlformats.org/officeDocument/2006/relationships/hyperlink" Target="https://budget.gouv.cd/wp-content/uploads/budget2021/plf2021/lf2021_vol2_depenses.pdf" TargetMode="External"/><Relationship Id="rId1821" Type="http://schemas.openxmlformats.org/officeDocument/2006/relationships/hyperlink" Target="https://www.tuigroup.com/en-en/media/press-releases/2020/2020-03-27-tui-ag-german-federal-government-approves-kfw-bridge-loan" TargetMode="External"/><Relationship Id="rId4020" Type="http://schemas.openxmlformats.org/officeDocument/2006/relationships/hyperlink" Target="https://www.gov.uk/government/publications/spending-review-2020-documents" TargetMode="External"/><Relationship Id="rId3579" Type="http://schemas.openxmlformats.org/officeDocument/2006/relationships/hyperlink" Target="https://www.lamoncloa.gob.es/lang/en/gobierno/councilministers/paginas/2020/20200901council.aspx" TargetMode="External"/><Relationship Id="rId3786" Type="http://schemas.openxmlformats.org/officeDocument/2006/relationships/hyperlink" Target="https://www.admin.ch/gov/de/start/dokumentation/medienmitteilungen.msg-id-82841.html" TargetMode="External"/><Relationship Id="rId2388" Type="http://schemas.openxmlformats.org/officeDocument/2006/relationships/hyperlink" Target="https://www.gov.il/he/departments/news/press_30032020_b" TargetMode="External"/><Relationship Id="rId2595" Type="http://schemas.openxmlformats.org/officeDocument/2006/relationships/hyperlink" Target="https://www.gob.mx/presidencia/prensa/en-sonora-presidente-anuncia-plan-integral-de-atencion-a-cananea" TargetMode="External"/><Relationship Id="rId3439" Type="http://schemas.openxmlformats.org/officeDocument/2006/relationships/hyperlink" Target="https://www.sanews.gov.za/south-africa/2022-mtef-address-social-grant-shortfalls" TargetMode="External"/><Relationship Id="rId3993" Type="http://schemas.openxmlformats.org/officeDocument/2006/relationships/hyperlink" Target="https://www.gov.uk/government/news/budget-2021-what-you-need-to-know" TargetMode="External"/><Relationship Id="rId4837" Type="http://schemas.openxmlformats.org/officeDocument/2006/relationships/hyperlink" Target="https://jis.gov.jm/agriculture-and-fisheries-minister-endorses-redi-ii-project/" TargetMode="External"/><Relationship Id="rId567" Type="http://schemas.openxmlformats.org/officeDocument/2006/relationships/hyperlink" Target="https://www.gov.br/saude/pt-br/assuntos/noticias/saude-autoriza-28-leitos-de-uti-covid-19-no-mato-grosso-do-sul" TargetMode="External"/><Relationship Id="rId1197" Type="http://schemas.openxmlformats.org/officeDocument/2006/relationships/hyperlink" Target="https://santenews.info/wp-content/uploads/2020/06/Programme...-Complet-04-06-2020-%C3%A0-14h51.pdf" TargetMode="External"/><Relationship Id="rId2248" Type="http://schemas.openxmlformats.org/officeDocument/2006/relationships/hyperlink" Target="https://www.gov.ie/en/press-release/6d0f8-arrangements-in-place-to-pay-pandemic-unemployment-payment-to-people-who-lose-their-job-between-now-and-the-new-year/" TargetMode="External"/><Relationship Id="rId3646" Type="http://schemas.openxmlformats.org/officeDocument/2006/relationships/hyperlink" Target="https://www.lamoncloa.gob.es/consejodeministros/referencias/Paginas/2020/refc20200609.aspx" TargetMode="External"/><Relationship Id="rId3853" Type="http://schemas.openxmlformats.org/officeDocument/2006/relationships/hyperlink" Target="https://thailand.prd.go.th/mobile_detail.php?cid=4&amp;nid=10435" TargetMode="External"/><Relationship Id="rId774" Type="http://schemas.openxmlformats.org/officeDocument/2006/relationships/hyperlink" Target="https://www.canada.ca/en/office-infrastructure/news/2021/08/canada-and-ontario-invest-more-than-16-million-in-municipal-infrastructure-to-respond-to-the-impacts-of-covid-19.html" TargetMode="External"/><Relationship Id="rId981" Type="http://schemas.openxmlformats.org/officeDocument/2006/relationships/hyperlink" Target="http://www.mof.gov.cn/zhengwuxinxi/xinwenlianbo/hubeicaizhengxinxilianbo/202004/t20200417_3500066.htm" TargetMode="External"/><Relationship Id="rId1057" Type="http://schemas.openxmlformats.org/officeDocument/2006/relationships/hyperlink" Target="https://www.mintrabajo.gov.co/prensa/comunicados/2020/abril/mas-recursos-destinara-el-gobierno-para-beneficiar-a-personas-que-han-quedado-sin-empleo" TargetMode="External"/><Relationship Id="rId2455" Type="http://schemas.openxmlformats.org/officeDocument/2006/relationships/hyperlink" Target="https://jis.gov.jm/3b-for-msme-covid-19-recovery-programme/" TargetMode="External"/><Relationship Id="rId2662" Type="http://schemas.openxmlformats.org/officeDocument/2006/relationships/hyperlink" Target="https://legalinfo.mn/law/details/15586" TargetMode="External"/><Relationship Id="rId3506" Type="http://schemas.openxmlformats.org/officeDocument/2006/relationships/hyperlink" Target="https://www.gov.za/documents/building-society-works-presidential-employment-stimulus-south-african-economic" TargetMode="External"/><Relationship Id="rId3713" Type="http://schemas.openxmlformats.org/officeDocument/2006/relationships/hyperlink" Target="https://www.regeringen.se/artiklar/2020/09/regeringen-tillfor-medel-till-stod-for-energieffektivisering-och-renovering-av-flerbostadshus/" TargetMode="External"/><Relationship Id="rId3920" Type="http://schemas.openxmlformats.org/officeDocument/2006/relationships/hyperlink" Target="https://www.mediaoffice.ae/en/news/2020/July/11-07/Dubai-launches-a-third-economic-package-worth-one-and-a-half-billion-dirhams" TargetMode="External"/><Relationship Id="rId427" Type="http://schemas.openxmlformats.org/officeDocument/2006/relationships/hyperlink" Target="https://ec.europa.eu/info/business-economy-euro/recovery-coronavirus/recovery-and-resilience-facility_en" TargetMode="External"/><Relationship Id="rId634" Type="http://schemas.openxmlformats.org/officeDocument/2006/relationships/hyperlink" Target="https://www.gov.br/saude/pt-br/assuntos/noticias/ministerio-da-saude-autoriza-mais-79-leitos-de-uti-covid-19-na-bahia" TargetMode="External"/><Relationship Id="rId841" Type="http://schemas.openxmlformats.org/officeDocument/2006/relationships/hyperlink" Target="https://www.canada.ca/en/department-finance/economic-response-plan.html" TargetMode="External"/><Relationship Id="rId1264" Type="http://schemas.openxmlformats.org/officeDocument/2006/relationships/hyperlink" Target="https://santenews.info/wp-content/uploads/2020/06/Programme...-Complet-04-06-2020-%C3%A0-14h51.pdf" TargetMode="External"/><Relationship Id="rId1471" Type="http://schemas.openxmlformats.org/officeDocument/2006/relationships/hyperlink" Target="https://prodominicana.gob.do/Documentos/PD%20PNFERD%20W.pdf" TargetMode="External"/><Relationship Id="rId2108" Type="http://schemas.openxmlformats.org/officeDocument/2006/relationships/hyperlink" Target="https://www.gov.ie/en/press-release/f5c2a-update-on-payments-awarded-for-covid-19-pandemic-unemployment-payment-and-enhanced-illness-benefit/" TargetMode="External"/><Relationship Id="rId2315" Type="http://schemas.openxmlformats.org/officeDocument/2006/relationships/hyperlink" Target="https://www.citizensinformation.ie/en/social_welfare/social_welfare_payments/unemployed_people/covid19_pandemic_unemployment_payment.html" TargetMode="External"/><Relationship Id="rId2522" Type="http://schemas.openxmlformats.org/officeDocument/2006/relationships/hyperlink" Target="https://www.nippon.com/en/news/yjj2020021301228/japan-unveils-emergency-measures-to-fight-coronavirus.html" TargetMode="External"/><Relationship Id="rId701" Type="http://schemas.openxmlformats.org/officeDocument/2006/relationships/hyperlink" Target="https://www.gov.br/saude/pt-br/assuntos/noticias/sao-paulo-tem-mais-323-leitos-de-uti-covid-19-autorizados" TargetMode="External"/><Relationship Id="rId1124" Type="http://schemas.openxmlformats.org/officeDocument/2006/relationships/hyperlink" Target="https://santenews.info/wp-content/uploads/2020/06/Programme...-Complet-04-06-2020-%C3%A0-14h51.pdf" TargetMode="External"/><Relationship Id="rId1331" Type="http://schemas.openxmlformats.org/officeDocument/2006/relationships/hyperlink" Target="https://santenews.info/wp-content/uploads/2020/06/Programme...-Complet-04-06-2020-%C3%A0-14h51.pdf" TargetMode="External"/><Relationship Id="rId4487" Type="http://schemas.openxmlformats.org/officeDocument/2006/relationships/hyperlink" Target="https://www.congress.gov/bill/117th-congress/house-bill/1319/text" TargetMode="External"/><Relationship Id="rId4694" Type="http://schemas.openxmlformats.org/officeDocument/2006/relationships/hyperlink" Target="https://web.archive.org/web/20201210093216/https:/vietnam.un.org/sites/default/files/2020-10/UN%20Assessment%20on%20the%20Social%20and%20Ecnomic%20Impact%20of%20COVID-19%20in%20Viet%20Nam_merged.pdf" TargetMode="External"/><Relationship Id="rId3089" Type="http://schemas.openxmlformats.org/officeDocument/2006/relationships/hyperlink" Target="https://www.gob.pe/institucion/minsa/noticias/341035-minsa-entrego-mas-de-30-mil-pruebas-antigenicas-e-implemento-103-establecimientos-en-lima-provincias" TargetMode="External"/><Relationship Id="rId3296" Type="http://schemas.openxmlformats.org/officeDocument/2006/relationships/hyperlink" Target="https://info.portaldasfinancas.gov.pt/pt/informacao_fiscal/legislacao/Despachos_SEAF/Documents/Despacho_SEAF_122_2020_XXII.pdf" TargetMode="External"/><Relationship Id="rId4347" Type="http://schemas.openxmlformats.org/officeDocument/2006/relationships/hyperlink" Target="https://www.congress.gov/117/bills/hr3684/BILLS-117hr3684enr.pdf" TargetMode="External"/><Relationship Id="rId4554" Type="http://schemas.openxmlformats.org/officeDocument/2006/relationships/hyperlink" Target="https://www.congress.gov/bill/117th-congress/house-bill/1319/text" TargetMode="External"/><Relationship Id="rId4761" Type="http://schemas.openxmlformats.org/officeDocument/2006/relationships/hyperlink" Target="http://government.ru/en/news/43378/" TargetMode="External"/><Relationship Id="rId3156" Type="http://schemas.openxmlformats.org/officeDocument/2006/relationships/hyperlink" Target="https://www.gob.pe/institucion/concytec/noticias/313506-estos-proyectos-covid-19-recibiran-financiamiento-para-su-expansion-y-escalamiento" TargetMode="External"/><Relationship Id="rId3363" Type="http://schemas.openxmlformats.org/officeDocument/2006/relationships/hyperlink" Target="https://www.gov.vc/images/pdf_documents/WHATS_TRENDING_IN_SVG.pdf" TargetMode="External"/><Relationship Id="rId4207" Type="http://schemas.openxmlformats.org/officeDocument/2006/relationships/hyperlink" Target="https://www.congress.gov/117/bills/hr3684/BILLS-117hr3684enr.pdf" TargetMode="External"/><Relationship Id="rId4414" Type="http://schemas.openxmlformats.org/officeDocument/2006/relationships/hyperlink" Target="https://www.congress.gov/bill/117th-congress/house-bill/1319/text" TargetMode="External"/><Relationship Id="rId284" Type="http://schemas.openxmlformats.org/officeDocument/2006/relationships/hyperlink" Target="https://bahamasbudget.gov.bs/media/filer_public/45/4c/454c1e8a-4305-44c6-a3ea-ac0e037e810e/accelerated_bahamas_recovery_plan_final_digital.pdf" TargetMode="External"/><Relationship Id="rId491" Type="http://schemas.openxmlformats.org/officeDocument/2006/relationships/hyperlink" Target="https://ec.europa.eu/info/business-economy-euro/recovery-coronavirus/recovery-and-resilience-facility_en" TargetMode="External"/><Relationship Id="rId2172" Type="http://schemas.openxmlformats.org/officeDocument/2006/relationships/hyperlink" Target="https://www.gov.ie/en/press-release/126f0-minister-of-state-naughton-announces-11m-in-capital-funding-for-regional-airports/" TargetMode="External"/><Relationship Id="rId3016" Type="http://schemas.openxmlformats.org/officeDocument/2006/relationships/hyperlink" Target="https://www.hacienda.gov.py/web-presupuesto/archivo.php?a=98989ba1aca5aba6aa669aa6ada09b66a0a59da6a9a49c64a798a9989eac98b0649aa6ada09b64699965a79b9d98037&amp;x=d7d7076&amp;y=adad04c" TargetMode="External"/><Relationship Id="rId3223" Type="http://schemas.openxmlformats.org/officeDocument/2006/relationships/hyperlink" Target="https://www.bankier.pl/wiadomosc/Polska-Grupa-Gornicza-otrzymala-od-PFR-miliard-zlotych-pozyczki-plynnosciowej-8089414.html" TargetMode="External"/><Relationship Id="rId3570" Type="http://schemas.openxmlformats.org/officeDocument/2006/relationships/hyperlink" Target="https://english.moef.go.kr/pc/selectTbPressCenterDtl.do?boardCd=N0001&amp;seq=4859" TargetMode="External"/><Relationship Id="rId4621" Type="http://schemas.openxmlformats.org/officeDocument/2006/relationships/hyperlink" Target="https://www.congress.gov/bill/117th-congress/house-bill/1319/text" TargetMode="External"/><Relationship Id="rId144" Type="http://schemas.openxmlformats.org/officeDocument/2006/relationships/hyperlink" Target="https://www.argentina.gob.ar/noticias/guzman-y-de-pedro-firmaron-con-el-gobernador-de-mendoza-un-nuevo-acuerdo-del-fondo" TargetMode="External"/><Relationship Id="rId3430" Type="http://schemas.openxmlformats.org/officeDocument/2006/relationships/hyperlink" Target="https://www.iras.gov.sg/irashome/News-and-Events/Newsroom/Media-Releases-and-Speeches/Media-Releases/2021/Over-$3-billion-to-be-disbursed-from-30-Mar-under-the-Jobs-Support-Scheme/" TargetMode="External"/><Relationship Id="rId351" Type="http://schemas.openxmlformats.org/officeDocument/2006/relationships/hyperlink" Target="https://gisbarbados.gov.bb/blog/barbados-optional-savings-scheme-boss/" TargetMode="External"/><Relationship Id="rId2032" Type="http://schemas.openxmlformats.org/officeDocument/2006/relationships/hyperlink" Target="https://www.thejakartapost.com/news/2020/06/04/indonesia-unveils-bigger-stimulus-worth-47-6-billion-to-fight-coronavirus-impacts.html" TargetMode="External"/><Relationship Id="rId2989" Type="http://schemas.openxmlformats.org/officeDocument/2006/relationships/hyperlink" Target="https://www.presidencia.gob.pa/Noticias/Gobierno-pone-en-marcha-construccion-de-carreteras-escuela-y-restauracion-de-sitios-historicos-en-Colon" TargetMode="External"/><Relationship Id="rId211" Type="http://schemas.openxmlformats.org/officeDocument/2006/relationships/hyperlink" Target="https://budget.gov.au/2021-22/content/bp2/download/bp2_2021-22.pdf" TargetMode="External"/><Relationship Id="rId1798" Type="http://schemas.openxmlformats.org/officeDocument/2006/relationships/hyperlink" Target="https://www.gouvernement.fr/partage/11822-de-nouvelles-mesures-contre-la-bascule-dans-la-pauvrete" TargetMode="External"/><Relationship Id="rId2849" Type="http://schemas.openxmlformats.org/officeDocument/2006/relationships/hyperlink" Target="https://www.regjeringen.no/no/aktuelt/kunnskap-og-kompetanse-skal-fa-flere-tilbake-i-arbeid/id2704490/" TargetMode="External"/><Relationship Id="rId1658" Type="http://schemas.openxmlformats.org/officeDocument/2006/relationships/hyperlink" Target="https://www.micm.gob.do/noticias/crisis-internacional-de-precios-del-petroleo-provoca-alzas-de-combustibles" TargetMode="External"/><Relationship Id="rId1865" Type="http://schemas.openxmlformats.org/officeDocument/2006/relationships/hyperlink" Target="https://www.mofep.gov.gh/sites/default/files/news/care-program.pdf" TargetMode="External"/><Relationship Id="rId2709" Type="http://schemas.openxmlformats.org/officeDocument/2006/relationships/hyperlink" Target="https://ec.europa.eu/competition/state_aid/cases1/202126/294803_2290029_29_2.pdf" TargetMode="External"/><Relationship Id="rId4064" Type="http://schemas.openxmlformats.org/officeDocument/2006/relationships/hyperlink" Target="https://www.gov.uk/government/news/job-support-scheme-expanded-to-firms-required-to-close-due-to-covid-restrictions" TargetMode="External"/><Relationship Id="rId4271" Type="http://schemas.openxmlformats.org/officeDocument/2006/relationships/hyperlink" Target="https://www.congress.gov/117/bills/hr3684/BILLS-117hr3684enr.pdf" TargetMode="External"/><Relationship Id="rId1518" Type="http://schemas.openxmlformats.org/officeDocument/2006/relationships/hyperlink" Target="https://presidencia.gob.do/noticias/danilo-medina-extiende-acciones-sociales-por-covid-19-hasta-16-agosto-confia-elecciones-se" TargetMode="External"/><Relationship Id="rId2916" Type="http://schemas.openxmlformats.org/officeDocument/2006/relationships/hyperlink" Target="https://www.regjeringen.no/no/aktuelt/utsatt-betaling-av-forskuddsskatt/id2693446/" TargetMode="External"/><Relationship Id="rId3080" Type="http://schemas.openxmlformats.org/officeDocument/2006/relationships/hyperlink" Target="https://www.gob.pe/institucion/pcm/noticias/342365-novayasalbanco-el-bono-600-empezara-a-pagarse-el-17-de-febrero-a-los-hogares-de-los-programas-sociales" TargetMode="External"/><Relationship Id="rId4131" Type="http://schemas.openxmlformats.org/officeDocument/2006/relationships/hyperlink" Target="https://www.gov.uk/government/news/budget-2020-what-you-need-to-know" TargetMode="External"/><Relationship Id="rId1725" Type="http://schemas.openxmlformats.org/officeDocument/2006/relationships/hyperlink" Target="https://valtioneuvosto.fi/en/-/10616/hallitus-paatti-vuoden-2020-kolmannesta-lisatalousarvioesityksesta" TargetMode="External"/><Relationship Id="rId1932" Type="http://schemas.openxmlformats.org/officeDocument/2006/relationships/hyperlink" Target="http://www.guyana.org/2020_budget.html" TargetMode="External"/><Relationship Id="rId17" Type="http://schemas.openxmlformats.org/officeDocument/2006/relationships/hyperlink" Target="https://www.argentina.gob.ar/noticias/desarrollo-productivo-destinara-500-millones-para-asistir-empresas-recuperadas" TargetMode="External"/><Relationship Id="rId3897" Type="http://schemas.openxmlformats.org/officeDocument/2006/relationships/hyperlink" Target="https://www.orbitax.com/news/archive.php/Turkey-Provides-Social-Securit-41709" TargetMode="External"/><Relationship Id="rId2499" Type="http://schemas.openxmlformats.org/officeDocument/2006/relationships/hyperlink" Target="https://www.mof.go.jp/english/budget/budget/fy2020/05.pdf" TargetMode="External"/><Relationship Id="rId3757" Type="http://schemas.openxmlformats.org/officeDocument/2006/relationships/hyperlink" Target="https://www.regeringen.se/pressmeddelanden/2020/05/arbetslosa-matchas-till-de-grona-naringarna/" TargetMode="External"/><Relationship Id="rId3964" Type="http://schemas.openxmlformats.org/officeDocument/2006/relationships/hyperlink" Target="https://www.gov.uk/government/news/final-covid-loans-data-reveals-80-billion-of-government-support-through-the-pandemic" TargetMode="External"/><Relationship Id="rId4808" Type="http://schemas.openxmlformats.org/officeDocument/2006/relationships/hyperlink" Target="https://web.archive.org/web/20210801003640/https:/prensa.mites.gob.es/WebPrensa/noticias/ministro/detalle/3877" TargetMode="External"/><Relationship Id="rId1" Type="http://schemas.openxmlformats.org/officeDocument/2006/relationships/hyperlink" Target="https://www.facebook.com/OPMAntiguaBarbuda/" TargetMode="External"/><Relationship Id="rId678" Type="http://schemas.openxmlformats.org/officeDocument/2006/relationships/hyperlink" Target="https://www.gov.br/saude/pt-br/assuntos/noticias/paraiba-tem-mais-tres-leitos-de-suporte-ventilatorio-pulmonar-autorizados" TargetMode="External"/><Relationship Id="rId885" Type="http://schemas.openxmlformats.org/officeDocument/2006/relationships/hyperlink" Target="https://prensa.presidencia.cl/comunicado.aspx?id=173201" TargetMode="External"/><Relationship Id="rId2359" Type="http://schemas.openxmlformats.org/officeDocument/2006/relationships/hyperlink" Target="https://www.gov.il/he/departments/news/press_04102020" TargetMode="External"/><Relationship Id="rId2566" Type="http://schemas.openxmlformats.org/officeDocument/2006/relationships/hyperlink" Target="https://budgetmof.govmu.org/Documents/2021_22budgetspeech_english.pdf" TargetMode="External"/><Relationship Id="rId2773" Type="http://schemas.openxmlformats.org/officeDocument/2006/relationships/hyperlink" Target="https://www.rijksoverheid.nl/actueel/nieuws/2020/09/15/belastingplan-2021-beter-eerlijker-en-duurzamer-uit-de-crisis" TargetMode="External"/><Relationship Id="rId2980" Type="http://schemas.openxmlformats.org/officeDocument/2006/relationships/hyperlink" Target="https://www.presidencia.gob.pa/Noticias/Gabinete-aprueba-credito-adicional-a-favor-del-BDA-para-reforzar-programa-Agro-Solidario-de-apoyo-a-productores-" TargetMode="External"/><Relationship Id="rId3617" Type="http://schemas.openxmlformats.org/officeDocument/2006/relationships/hyperlink" Target="https://www.lamoncloa.gob.es/lang/en/gobierno/councilministers/Paginas/2020/20201027council.aspx" TargetMode="External"/><Relationship Id="rId3824" Type="http://schemas.openxmlformats.org/officeDocument/2006/relationships/hyperlink" Target="https://thailand.prd.go.th/mobile_detail.php?cid=4&amp;nid=11585" TargetMode="External"/><Relationship Id="rId538" Type="http://schemas.openxmlformats.org/officeDocument/2006/relationships/hyperlink" Target="https://www.gov.br/economia/pt-br/assuntos/noticias/2020/setembro/camex-amplia-prazo-de-reducao-de-tarifas-para-importacao-de-produtos-contra-o-coronavirus" TargetMode="External"/><Relationship Id="rId745" Type="http://schemas.openxmlformats.org/officeDocument/2006/relationships/hyperlink" Target="https://www.finances.gov.bf/fileadmin/user_upload/storage/Mecanisme_FRE_COVID_19_VF.pdf" TargetMode="External"/><Relationship Id="rId952" Type="http://schemas.openxmlformats.org/officeDocument/2006/relationships/hyperlink" Target="http://english.www.gov.cn/news/videos/202103/24/content_WS605a8de5c6d0719374afb493.html" TargetMode="External"/><Relationship Id="rId1168" Type="http://schemas.openxmlformats.org/officeDocument/2006/relationships/hyperlink" Target="https://santenews.info/wp-content/uploads/2020/06/Programme...-Complet-04-06-2020-%C3%A0-14h51.pdf" TargetMode="External"/><Relationship Id="rId1375" Type="http://schemas.openxmlformats.org/officeDocument/2006/relationships/hyperlink" Target="https://ec.europa.eu/commission/presscorner/detail/en/mex_20_2130" TargetMode="External"/><Relationship Id="rId1582" Type="http://schemas.openxmlformats.org/officeDocument/2006/relationships/hyperlink" Target="https://www.caf.com/es/actualidad/noticias/2020/04/caf-dona-usd-400000-para-enfrentar-al-coronavirus-en-ecuador/" TargetMode="External"/><Relationship Id="rId2219" Type="http://schemas.openxmlformats.org/officeDocument/2006/relationships/hyperlink" Target="https://www.gov.ie/en/press-release/57730-ministers-humphreys-mcgrath-and-obrien-announce-10-million-in-covid-stability-funding-for-community-and-voluntary-groups/" TargetMode="External"/><Relationship Id="rId2426" Type="http://schemas.openxmlformats.org/officeDocument/2006/relationships/hyperlink" Target="https://www.mef.gov.it/en/focus/The-2021-Budget-Law-00001/" TargetMode="External"/><Relationship Id="rId2633" Type="http://schemas.openxmlformats.org/officeDocument/2006/relationships/hyperlink" Target="https://documents1.worldbank.org/curated/en/965811613358324176/pdf/Mongolia-COVID-19-Emergency-Response-and-Health-System-Preparedness-Project-Additional-Financing.pdf" TargetMode="External"/><Relationship Id="rId81" Type="http://schemas.openxmlformats.org/officeDocument/2006/relationships/hyperlink" Target="https://www.argentina.gob.ar/noticias/sigue-el-sosten-economico-para-prestadoras-y-prestadores-de-servicios-turisticos" TargetMode="External"/><Relationship Id="rId605" Type="http://schemas.openxmlformats.org/officeDocument/2006/relationships/hyperlink" Target="https://www.gov.br/saude/pt-br/assuntos/noticias/estado-do-rio-de-janeiro-tem-mais-17-leitos-de-uti-covid-19-autorizados" TargetMode="External"/><Relationship Id="rId812" Type="http://schemas.openxmlformats.org/officeDocument/2006/relationships/hyperlink" Target="https://www.budget.gc.ca/2021/report-rapport/p4-en.html" TargetMode="External"/><Relationship Id="rId1028" Type="http://schemas.openxmlformats.org/officeDocument/2006/relationships/hyperlink" Target="https://www.mincit.gov.co/prensa/noticias/industria/reactivacion-micronegocios-en-oriente-antioqueno" TargetMode="External"/><Relationship Id="rId1235" Type="http://schemas.openxmlformats.org/officeDocument/2006/relationships/hyperlink" Target="https://santenews.info/wp-content/uploads/2020/06/Programme...-Complet-04-06-2020-%C3%A0-14h51.pdf" TargetMode="External"/><Relationship Id="rId1442" Type="http://schemas.openxmlformats.org/officeDocument/2006/relationships/hyperlink" Target="https://presidencia.gob.do/noticias/gobierno-decreta-plan-de-austeridad-y-racionamiento-del-gasto-publico" TargetMode="External"/><Relationship Id="rId2840" Type="http://schemas.openxmlformats.org/officeDocument/2006/relationships/hyperlink" Target="https://www.regjeringen.no/no/aktuelt/185-nye-milliarder-kroner-til-kultur-idrett-og-frivillighet-bidrar-til-mer-aktivitet/id2704396/" TargetMode="External"/><Relationship Id="rId4598" Type="http://schemas.openxmlformats.org/officeDocument/2006/relationships/hyperlink" Target="https://www.congress.gov/bill/117th-congress/house-bill/1319/text" TargetMode="External"/><Relationship Id="rId1302" Type="http://schemas.openxmlformats.org/officeDocument/2006/relationships/hyperlink" Target="https://santenews.info/wp-content/uploads/2020/06/Programme...-Complet-04-06-2020-%C3%A0-14h51.pdf" TargetMode="External"/><Relationship Id="rId2700" Type="http://schemas.openxmlformats.org/officeDocument/2006/relationships/hyperlink" Target="https://www.rijksoverheid.nl/binaries/rijksoverheid/documenten/kamerstukken/2022/03/21/antwoorden-op-de-feitelijke-vragen-indiening-proposities-nationaal-groeifonds/antwoorden-op-de-feitelijke-vragen-indiening-proposities-nationaal-groeifonds.pdf" TargetMode="External"/><Relationship Id="rId4458" Type="http://schemas.openxmlformats.org/officeDocument/2006/relationships/hyperlink" Target="https://www.congress.gov/bill/117th-congress/house-bill/1319/text" TargetMode="External"/><Relationship Id="rId3267" Type="http://schemas.openxmlformats.org/officeDocument/2006/relationships/hyperlink" Target="https://ec.europa.eu/competition/state_aid/cases1/202017/285396_2151002_48_2.pdf" TargetMode="External"/><Relationship Id="rId4665" Type="http://schemas.openxmlformats.org/officeDocument/2006/relationships/hyperlink" Target="https://medios.presidencia.gub.uy/legal/2020/resoluciones/04/mides_14.pdf" TargetMode="External"/><Relationship Id="rId188" Type="http://schemas.openxmlformats.org/officeDocument/2006/relationships/hyperlink" Target="https://www.arts.gov.au/covid-19-update" TargetMode="External"/><Relationship Id="rId395" Type="http://schemas.openxmlformats.org/officeDocument/2006/relationships/hyperlink" Target="https://ec.europa.eu/info/business-economy-euro/recovery-coronavirus/recovery-and-resilience-facility_en" TargetMode="External"/><Relationship Id="rId2076" Type="http://schemas.openxmlformats.org/officeDocument/2006/relationships/hyperlink" Target="https://www.gov.ie/en/press-release/d9383-government-announces-special-payment-for-laid-off-workers-made-redundant-after-pandemic/" TargetMode="External"/><Relationship Id="rId3474" Type="http://schemas.openxmlformats.org/officeDocument/2006/relationships/hyperlink" Target="https://www.gov.za/documents/building-society-works-presidential-employment-stimulus-south-african-economic" TargetMode="External"/><Relationship Id="rId3681" Type="http://schemas.openxmlformats.org/officeDocument/2006/relationships/hyperlink" Target="http://www.gov.sr/media/1756/herstelplan-2020-2022-versie-10-mei-2021.pdf" TargetMode="External"/><Relationship Id="rId4318" Type="http://schemas.openxmlformats.org/officeDocument/2006/relationships/hyperlink" Target="https://www.congress.gov/117/bills/hr3684/BILLS-117hr3684enr.pdf" TargetMode="External"/><Relationship Id="rId4525" Type="http://schemas.openxmlformats.org/officeDocument/2006/relationships/hyperlink" Target="https://www.congress.gov/bill/117th-congress/house-bill/1319/text" TargetMode="External"/><Relationship Id="rId4732" Type="http://schemas.openxmlformats.org/officeDocument/2006/relationships/hyperlink" Target="https://www.gob.mx/presidencia/prensa/inversion-federal-de-2-mil-100-mdp-para-caminos-de-concreto-en-la-montana-de-guerrero-anuncia-presidente?idiom=es" TargetMode="External"/><Relationship Id="rId2283" Type="http://schemas.openxmlformats.org/officeDocument/2006/relationships/hyperlink" Target="https://www.gov.ie/en/press-release/1da81-ministers-announce-covid-19-funding-support-for-the-sport-sector/" TargetMode="External"/><Relationship Id="rId2490" Type="http://schemas.openxmlformats.org/officeDocument/2006/relationships/hyperlink" Target="https://www.mof.go.jp/english/budget/budget/fy2020/05.pdf" TargetMode="External"/><Relationship Id="rId3127" Type="http://schemas.openxmlformats.org/officeDocument/2006/relationships/hyperlink" Target="https://www.gob.pe/institucion/minsa/noticias/323836-plan-de-intervencion-del-minsa-para-comunidades-indigenas-permitio-contratacion-de-equipos-de-respuesta-rapida" TargetMode="External"/><Relationship Id="rId3334" Type="http://schemas.openxmlformats.org/officeDocument/2006/relationships/hyperlink" Target="https://www.sknis.gov.kn/2021/07/08/opening-statement-by-prime-minister-dr-the-hon-timothy-harris-at-the-press-conference-on-thursday-july-08-2021-at-nema-headquarters/" TargetMode="External"/><Relationship Id="rId3541" Type="http://schemas.openxmlformats.org/officeDocument/2006/relationships/hyperlink" Target="https://english.moef.go.kr/pc/selectTbPressCenterDtl.do?boardCd=N0001&amp;seq=5024" TargetMode="External"/><Relationship Id="rId255" Type="http://schemas.openxmlformats.org/officeDocument/2006/relationships/hyperlink" Target="https://www.pm.gov.au/media/supporting-australian-workers-and-business" TargetMode="External"/><Relationship Id="rId462" Type="http://schemas.openxmlformats.org/officeDocument/2006/relationships/hyperlink" Target="https://ec.europa.eu/info/business-economy-euro/recovery-coronavirus/recovery-and-resilience-facility_en" TargetMode="External"/><Relationship Id="rId1092" Type="http://schemas.openxmlformats.org/officeDocument/2006/relationships/hyperlink" Target="https://home.kpmg/us/en/home/insights/2020/07/tnf-czech-republic-rent-relief-program-covid-19.html" TargetMode="External"/><Relationship Id="rId2143" Type="http://schemas.openxmlformats.org/officeDocument/2006/relationships/hyperlink" Target="https://www.gov.ie/en/press-release/48785-update-on-payments-awarded-for-covid-19-pandemic-unemployment-payment-and-enhanced-illness-benefit-22-june-2021/" TargetMode="External"/><Relationship Id="rId2350" Type="http://schemas.openxmlformats.org/officeDocument/2006/relationships/hyperlink" Target="https://www.boi.org.il/en/NewsAndPublications/PressReleases/Pages/22-9-20.aspx" TargetMode="External"/><Relationship Id="rId3401" Type="http://schemas.openxmlformats.org/officeDocument/2006/relationships/hyperlink" Target="https://www.spa.gov.sa/viewstory.php?lang=ar&amp;newsid=2182709" TargetMode="External"/><Relationship Id="rId115" Type="http://schemas.openxmlformats.org/officeDocument/2006/relationships/hyperlink" Target="https://www.argentina.gob.ar/noticias/el-gobierno-entrego-moviles-policiales-y-equipamiento-en-seguridad-en-almirante-brown" TargetMode="External"/><Relationship Id="rId322" Type="http://schemas.openxmlformats.org/officeDocument/2006/relationships/hyperlink" Target="http://socialprotection.gov.bd/wp-content/uploads/2021/07/2021-07-13-Tk-3200cr-stimulus-for-the-poor-announced-_-Stimulus-Packages-for-Low-Income-People.pdf" TargetMode="External"/><Relationship Id="rId2003" Type="http://schemas.openxmlformats.org/officeDocument/2006/relationships/hyperlink" Target="https://pib.gov.in/PressReleasePage.aspx?PRID=1736731" TargetMode="External"/><Relationship Id="rId2210" Type="http://schemas.openxmlformats.org/officeDocument/2006/relationships/hyperlink" Target="https://www.gov.ie/en/press-release/73dac-minister-martin-launches-new-50m-suite-of-measures-to-support-the-live-performance-sector/" TargetMode="External"/><Relationship Id="rId4175" Type="http://schemas.openxmlformats.org/officeDocument/2006/relationships/hyperlink" Target="https://www.congress.gov/117/bills/hr3684/BILLS-117hr3684enr.pdf" TargetMode="External"/><Relationship Id="rId4382" Type="http://schemas.openxmlformats.org/officeDocument/2006/relationships/hyperlink" Target="https://www.congress.gov/bill/117th-congress/house-bill/1319/text" TargetMode="External"/><Relationship Id="rId1769" Type="http://schemas.openxmlformats.org/officeDocument/2006/relationships/hyperlink" Target="https://ec.europa.eu/competition/elojade/isef/case_details.cfm?proc_code=3_SA_63595" TargetMode="External"/><Relationship Id="rId1976" Type="http://schemas.openxmlformats.org/officeDocument/2006/relationships/hyperlink" Target="http://www.estrategiaycomunicaciones.gob.hn/716-familias-mejoran-sus-condiciones-de-vida-gracias-honduras-se-levanta-en-colonia-villa-olimpica" TargetMode="External"/><Relationship Id="rId3191" Type="http://schemas.openxmlformats.org/officeDocument/2006/relationships/hyperlink" Target="https://cnnphilippines.com/news/2020/4/8/COVID-19-response-money-trail.html?fbclid=IwAR1MsKP8r_tC_gMh2j4JWa7EtnUXxDRj8SBJblYhhF6ygT23Lh07Rn2y9Gs" TargetMode="External"/><Relationship Id="rId4035" Type="http://schemas.openxmlformats.org/officeDocument/2006/relationships/hyperlink" Target="https://www.gov.uk/government/publications/spending-review-2020-documents" TargetMode="External"/><Relationship Id="rId4242" Type="http://schemas.openxmlformats.org/officeDocument/2006/relationships/hyperlink" Target="https://www.congress.gov/117/bills/hr3684/BILLS-117hr3684enr.pdf" TargetMode="External"/><Relationship Id="rId1629" Type="http://schemas.openxmlformats.org/officeDocument/2006/relationships/hyperlink" Target="https://budget.gouv.cd/wp-content/uploads/budget2021/plf2021/lf2021_vol2_depenses.pdf" TargetMode="External"/><Relationship Id="rId1836" Type="http://schemas.openxmlformats.org/officeDocument/2006/relationships/hyperlink" Target="https://documents1.worldbank.org/curated/en/403401623636115257/pdf/Ghana-COVID-19-Emergency-Preparedness-and-Response-Project.pdf" TargetMode="External"/><Relationship Id="rId1903" Type="http://schemas.openxmlformats.org/officeDocument/2006/relationships/hyperlink" Target="https://www.mofep.gov.gh/sites/default/files/news/2021-Mid-Year-Review-Statement_v2.pdf" TargetMode="External"/><Relationship Id="rId3051" Type="http://schemas.openxmlformats.org/officeDocument/2006/relationships/hyperlink" Target="https://www.gob.pe/institucion/produce/noticias/500599-produce-y-cofide-lanzan-el-primer-fondo-de-capital-para-emprendimientos-innovadores-por-s-70-millones" TargetMode="External"/><Relationship Id="rId4102" Type="http://schemas.openxmlformats.org/officeDocument/2006/relationships/hyperlink" Target="https://www.gov.uk/government/news/budget-2020-what-you-need-to-know" TargetMode="External"/><Relationship Id="rId3868" Type="http://schemas.openxmlformats.org/officeDocument/2006/relationships/hyperlink" Target="https://thailand.prd.go.th/mobile_detail.php?cid=4&amp;nid=11797" TargetMode="External"/><Relationship Id="rId789" Type="http://schemas.openxmlformats.org/officeDocument/2006/relationships/hyperlink" Target="https://www.budget.gc.ca/2021/report-rapport/p1-en.html" TargetMode="External"/><Relationship Id="rId996" Type="http://schemas.openxmlformats.org/officeDocument/2006/relationships/hyperlink" Target="http://english.www.gov.cn/news/pressbriefings/202009/29/content_WS5f728fdfc6d0f7257693cdb6.html" TargetMode="External"/><Relationship Id="rId2677" Type="http://schemas.openxmlformats.org/officeDocument/2006/relationships/hyperlink" Target="https://www.finances.gov.ma/Publication/db/2021/lf2021.pdf" TargetMode="External"/><Relationship Id="rId2884" Type="http://schemas.openxmlformats.org/officeDocument/2006/relationships/hyperlink" Target="https://www.regjeringen.no/en/aktuelt/additional-financial-measures-to-mitigate-the-economic-effects-of-the-coronavirus-crisis/id2696548/" TargetMode="External"/><Relationship Id="rId3728" Type="http://schemas.openxmlformats.org/officeDocument/2006/relationships/hyperlink" Target="https://www.government.se/articles/2021/02/about-the-covid-19-virus-extensions-of-national-restrictions/" TargetMode="External"/><Relationship Id="rId649" Type="http://schemas.openxmlformats.org/officeDocument/2006/relationships/hyperlink" Target="https://www.gov.br/saude/pt-br/assuntos/noticias/saude-autoriza-mais-30-leitos-de-uti-covid-19-para-o-rio-grande-do-norte" TargetMode="External"/><Relationship Id="rId856" Type="http://schemas.openxmlformats.org/officeDocument/2006/relationships/hyperlink" Target="https://www.canada.ca/en/department-finance/news/2020/10/government-announces-new-targeted-support-to-help-businesses-through-pandemic.html" TargetMode="External"/><Relationship Id="rId1279" Type="http://schemas.openxmlformats.org/officeDocument/2006/relationships/hyperlink" Target="https://santenews.info/wp-content/uploads/2020/06/Programme...-Complet-04-06-2020-%C3%A0-14h51.pdf" TargetMode="External"/><Relationship Id="rId1486" Type="http://schemas.openxmlformats.org/officeDocument/2006/relationships/hyperlink" Target="https://prodominicana.gob.do/Documentos/PD%20PNFERD%20W.pdf" TargetMode="External"/><Relationship Id="rId2537" Type="http://schemas.openxmlformats.org/officeDocument/2006/relationships/hyperlink" Target="https://allafrica.com/stories/202201110034.html" TargetMode="External"/><Relationship Id="rId3935" Type="http://schemas.openxmlformats.org/officeDocument/2006/relationships/hyperlink" Target="https://www.gov.uk/government/publications/winter-economy-plan/winter-economy-plan" TargetMode="External"/><Relationship Id="rId509" Type="http://schemas.openxmlformats.org/officeDocument/2006/relationships/hyperlink" Target="https://news.belgium.be/fr/plan-boost-2021-investissements-ferroviaires-supplementaires" TargetMode="External"/><Relationship Id="rId1139" Type="http://schemas.openxmlformats.org/officeDocument/2006/relationships/hyperlink" Target="https://santenews.info/wp-content/uploads/2020/06/Programme...-Complet-04-06-2020-%C3%A0-14h51.pdf" TargetMode="External"/><Relationship Id="rId1346" Type="http://schemas.openxmlformats.org/officeDocument/2006/relationships/hyperlink" Target="https://www.regeringen.dk/nyheder/2021/regeringen-indgaar-bred-aftale-om-sommer-og-erhvervspakke/" TargetMode="External"/><Relationship Id="rId1693" Type="http://schemas.openxmlformats.org/officeDocument/2006/relationships/hyperlink" Target="https://www.vlada.cz/en/media-centrum/aktualne/non-state-cultural-heritage-sites-will-also-receive-financial-support-during-the-epidemic--pupils-in-other-regions-will-put-away-their-masks-and-respi-189246/" TargetMode="External"/><Relationship Id="rId2744" Type="http://schemas.openxmlformats.org/officeDocument/2006/relationships/hyperlink" Target="https://www.rijksoverheid.nl/actueel/nieuws/2021/03/12/kabinet-breidt-coronasteun-ondernemers-verder-uit" TargetMode="External"/><Relationship Id="rId2951" Type="http://schemas.openxmlformats.org/officeDocument/2006/relationships/hyperlink" Target="http://www.finance.gov.pk/pr_apr_jun_2020.html" TargetMode="External"/><Relationship Id="rId716" Type="http://schemas.openxmlformats.org/officeDocument/2006/relationships/hyperlink" Target="https://www.latinfinance.com/daily-briefs/2020/4/21/caixa-sebrae-open-credit-line-for-small-businesses" TargetMode="External"/><Relationship Id="rId923" Type="http://schemas.openxmlformats.org/officeDocument/2006/relationships/hyperlink" Target="https://prensa.presidencia.cl/comunicado.aspx?id=148690" TargetMode="External"/><Relationship Id="rId1553" Type="http://schemas.openxmlformats.org/officeDocument/2006/relationships/hyperlink" Target="https://presidencia.gob.do/noticias/gobierno-invierte-mas-de-rd490-millones-en-equipamiento-para-centros-de-salud" TargetMode="External"/><Relationship Id="rId1760" Type="http://schemas.openxmlformats.org/officeDocument/2006/relationships/hyperlink" Target="https://www.gouvernement.fr/partage/12302-plan-avenir-montagnes" TargetMode="External"/><Relationship Id="rId2604" Type="http://schemas.openxmlformats.org/officeDocument/2006/relationships/hyperlink" Target="https://www.gob.mx/issste/prensa/redisena-el-issste-programa-de-prestamos-personales-2020-para-ayudar-a-reactivar-la-economia-en-el-pais?idiom=es" TargetMode="External"/><Relationship Id="rId2811" Type="http://schemas.openxmlformats.org/officeDocument/2006/relationships/hyperlink" Target="https://www.regjeringen.no/en/aktuelt/nok-825-million-for-mandatory-border-testing/id2830710/" TargetMode="External"/><Relationship Id="rId52" Type="http://schemas.openxmlformats.org/officeDocument/2006/relationships/hyperlink" Target="https://www.argentina.gob.ar/noticias/el-gobierno-nacional-oficializo-el-programa-reconstruir-para-finalizar-55-mil-viviendas" TargetMode="External"/><Relationship Id="rId1206" Type="http://schemas.openxmlformats.org/officeDocument/2006/relationships/hyperlink" Target="https://santenews.info/wp-content/uploads/2020/06/Programme...-Complet-04-06-2020-%C3%A0-14h51.pdf" TargetMode="External"/><Relationship Id="rId1413" Type="http://schemas.openxmlformats.org/officeDocument/2006/relationships/hyperlink" Target="https://en.kromannreumert.com/News/2020/05/COVID-19-Additional-aid-to-entrepreneurs-and-growth-businesses" TargetMode="External"/><Relationship Id="rId1620" Type="http://schemas.openxmlformats.org/officeDocument/2006/relationships/hyperlink" Target="https://budget.gouv.cd/wp-content/uploads/budget2021/plf2021/lf2021_vol2_depenses.pdf" TargetMode="External"/><Relationship Id="rId4569" Type="http://schemas.openxmlformats.org/officeDocument/2006/relationships/hyperlink" Target="https://www.congress.gov/bill/117th-congress/house-bill/1319/text" TargetMode="External"/><Relationship Id="rId4776" Type="http://schemas.openxmlformats.org/officeDocument/2006/relationships/hyperlink" Target="https://www.portugal.gov.pt/pt/gc22/comunicacao/comunicado?i=governo-devolve-90-milhoes-de-euros-de-receita-de-iva-dos-combustiveis-aos-contribuintes" TargetMode="External"/><Relationship Id="rId3378" Type="http://schemas.openxmlformats.org/officeDocument/2006/relationships/hyperlink" Target="https://www.gov.vc/images/pdf_documents/Ministerial_Statements_COVID-19_Recovery_And_Stimulus_Package.pdf" TargetMode="External"/><Relationship Id="rId3585" Type="http://schemas.openxmlformats.org/officeDocument/2006/relationships/hyperlink" Target="https://ec.europa.eu/commission/presscorner/detail/en/ip_21_1351" TargetMode="External"/><Relationship Id="rId3792" Type="http://schemas.openxmlformats.org/officeDocument/2006/relationships/hyperlink" Target="https://www.admin.ch/gov/de/start/dokumentation/medienmitteilungen.msg-id-81212.html" TargetMode="External"/><Relationship Id="rId4429" Type="http://schemas.openxmlformats.org/officeDocument/2006/relationships/hyperlink" Target="https://www.congress.gov/bill/117th-congress/house-bill/1319/text" TargetMode="External"/><Relationship Id="rId4636" Type="http://schemas.openxmlformats.org/officeDocument/2006/relationships/hyperlink" Target="https://www.gub.uy/presidencia/comunicacion/noticias" TargetMode="External"/><Relationship Id="rId4843" Type="http://schemas.openxmlformats.org/officeDocument/2006/relationships/hyperlink" Target="https://pib.gov.in/PressReleasePage.aspx?PRID=1623601" TargetMode="External"/><Relationship Id="rId299" Type="http://schemas.openxmlformats.org/officeDocument/2006/relationships/hyperlink" Target="https://bahamasbudget.gov.bs/media/filer_public/55/f7/55f7cc16-18cf-4056-bc9e-a4be1d02d5e3/combined_fy2020_21_snapshot-6monthfiscalreport_final_compressedsm.pdf" TargetMode="External"/><Relationship Id="rId2187" Type="http://schemas.openxmlformats.org/officeDocument/2006/relationships/hyperlink" Target="https://www.gov.ie/pdf/?file=https://assets.gov.ie/128716/e7d34436-6e0a-4bb0-a7b1-230165357529.pdf" TargetMode="External"/><Relationship Id="rId2394" Type="http://schemas.openxmlformats.org/officeDocument/2006/relationships/hyperlink" Target="https://www.gov.il/he/departments/news/press_30032020_b" TargetMode="External"/><Relationship Id="rId3238" Type="http://schemas.openxmlformats.org/officeDocument/2006/relationships/hyperlink" Target="https://www.cire.pl/item,207135,1,0,0,0,0,0,nfosigw-zwieksza-budzet-mojego-pradu-.html" TargetMode="External"/><Relationship Id="rId3445" Type="http://schemas.openxmlformats.org/officeDocument/2006/relationships/hyperlink" Target="http://www.treasury.gov.za/documents/National%20Budget/2021/review/FullBR.pdf" TargetMode="External"/><Relationship Id="rId3652" Type="http://schemas.openxmlformats.org/officeDocument/2006/relationships/hyperlink" Target="https://www.businesstravelnewseurope.com/Air-Travel/Iberia-and-Vueling-agree-1bn-Spanish-government-loan" TargetMode="External"/><Relationship Id="rId4703" Type="http://schemas.openxmlformats.org/officeDocument/2006/relationships/hyperlink" Target="https://english.luatvietnam.vn/resolution-no-406-nq-ubtvqh15-on-promulgation-of-solutions-to-support-enterprises-211321-Doc1.html" TargetMode="External"/><Relationship Id="rId159" Type="http://schemas.openxmlformats.org/officeDocument/2006/relationships/hyperlink" Target="https://www.argentina.gob.ar/coronavirus/medidas-gobierno" TargetMode="External"/><Relationship Id="rId366" Type="http://schemas.openxmlformats.org/officeDocument/2006/relationships/hyperlink" Target="https://www.wallonie.be/fr/actualites/covid-19-prolongation-de-la-mesure-daide-sur-la-facture-denergie" TargetMode="External"/><Relationship Id="rId573" Type="http://schemas.openxmlformats.org/officeDocument/2006/relationships/hyperlink" Target="https://www.gov.br/saude/pt-br/assuntos/noticias/saude-autoriza-214-leitos-de-uti-covid-19-no-parana" TargetMode="External"/><Relationship Id="rId780" Type="http://schemas.openxmlformats.org/officeDocument/2006/relationships/hyperlink" Target="https://budget.gc.ca/efu-meb/2021/report-rapport/EFU-MEB-2021-EN.pdf" TargetMode="External"/><Relationship Id="rId2047" Type="http://schemas.openxmlformats.org/officeDocument/2006/relationships/hyperlink" Target="https://www.iraq-businessnews.com/2021/05/10/cabinet-allocates-funding-for-water-projects/" TargetMode="External"/><Relationship Id="rId2254" Type="http://schemas.openxmlformats.org/officeDocument/2006/relationships/hyperlink" Target="https://www.gov.ie/en/press-release/c5b95-390-million-christmas-bonus-to-be-paid-into-peoples-bank-accounts-from-today/" TargetMode="External"/><Relationship Id="rId2461" Type="http://schemas.openxmlformats.org/officeDocument/2006/relationships/hyperlink" Target="https://jis.gov.jm/govt-announces-60-billion-social-and-economic-recovery-programme/" TargetMode="External"/><Relationship Id="rId3305" Type="http://schemas.openxmlformats.org/officeDocument/2006/relationships/hyperlink" Target="https://www.unescap.org/sites/default/files/Russian%20Federation_COVID%20Policy%20Responses.pdf" TargetMode="External"/><Relationship Id="rId3512" Type="http://schemas.openxmlformats.org/officeDocument/2006/relationships/hyperlink" Target="http://www.treasury.gov.za/documents/national%20budget/2020S/review/FullSBR.pdf" TargetMode="External"/><Relationship Id="rId226" Type="http://schemas.openxmlformats.org/officeDocument/2006/relationships/hyperlink" Target="https://www.minister.industry.gov.au/ministers/taylor/media-releases/investing-reliable-affordable-energy-and-reducing-emissions-secure-australias-recovery" TargetMode="External"/><Relationship Id="rId433" Type="http://schemas.openxmlformats.org/officeDocument/2006/relationships/hyperlink" Target="https://ec.europa.eu/info/business-economy-euro/recovery-coronavirus/recovery-and-resilience-facility_en" TargetMode="External"/><Relationship Id="rId1063" Type="http://schemas.openxmlformats.org/officeDocument/2006/relationships/hyperlink" Target="https://dapre.presidencia.gov.co/normativa/normativa/DECRETO%20530%20DEL%208%20DE%20ABRIL%20DE%202020.pdf" TargetMode="External"/><Relationship Id="rId1270" Type="http://schemas.openxmlformats.org/officeDocument/2006/relationships/hyperlink" Target="https://santenews.info/wp-content/uploads/2020/06/Programme...-Complet-04-06-2020-%C3%A0-14h51.pdf" TargetMode="External"/><Relationship Id="rId2114" Type="http://schemas.openxmlformats.org/officeDocument/2006/relationships/hyperlink" Target="https://www.gov.ie/en/press-release/0a6bb-minister-troy-and-minister-english-announce-10-million-regional-enterprise-transition-scheme/" TargetMode="External"/><Relationship Id="rId640" Type="http://schemas.openxmlformats.org/officeDocument/2006/relationships/hyperlink" Target="https://www.gov.br/saude/pt-br/assuntos/noticias/saude-autoriza-mais-23-leitos-de-uti-covid-19-para-alagoas" TargetMode="External"/><Relationship Id="rId2321" Type="http://schemas.openxmlformats.org/officeDocument/2006/relationships/hyperlink" Target="https://www.gov.ie/en/press-release/63bf5-update-on-payments-awarded-for-covid-19-pandemic-unemployment-payment-and-enhanced-illness-benefit-21-september-2021/" TargetMode="External"/><Relationship Id="rId4079" Type="http://schemas.openxmlformats.org/officeDocument/2006/relationships/hyperlink" Target="https://www.gov.uk/government/news/735-million-to-boost-green-economic-recovery-in-automotive-sector" TargetMode="External"/><Relationship Id="rId4286" Type="http://schemas.openxmlformats.org/officeDocument/2006/relationships/hyperlink" Target="https://www.congress.gov/117/bills/hr3684/BILLS-117hr3684enr.pdf" TargetMode="External"/><Relationship Id="rId500" Type="http://schemas.openxmlformats.org/officeDocument/2006/relationships/hyperlink" Target="https://www.wallonie.be/fr/actualites/22-millions-eu-pour-aider-les-clubs-sportifs-wallons" TargetMode="External"/><Relationship Id="rId1130" Type="http://schemas.openxmlformats.org/officeDocument/2006/relationships/hyperlink" Target="https://santenews.info/wp-content/uploads/2020/06/Programme...-Complet-04-06-2020-%C3%A0-14h51.pdf" TargetMode="External"/><Relationship Id="rId4493" Type="http://schemas.openxmlformats.org/officeDocument/2006/relationships/hyperlink" Target="https://www.congress.gov/bill/117th-congress/house-bill/1319/text" TargetMode="External"/><Relationship Id="rId1947" Type="http://schemas.openxmlformats.org/officeDocument/2006/relationships/hyperlink" Target="http://www.mef.gouv.ht/upload/doc/rapport-decaissements-covid19-15-avril-2020.pdf" TargetMode="External"/><Relationship Id="rId3095" Type="http://schemas.openxmlformats.org/officeDocument/2006/relationships/hyperlink" Target="https://www.gob.pe/institucion/minsa/noticias/340128-apurimac-empezo-a-distribuir-las-15-mil-pruebas-antigenicas-enviadas-por-el-minsa-para-la-deteccion-de-la-covid-19" TargetMode="External"/><Relationship Id="rId4146" Type="http://schemas.openxmlformats.org/officeDocument/2006/relationships/hyperlink" Target="https://www.congress.gov/117/bills/hr3684/BILLS-117hr3684enr.pdf" TargetMode="External"/><Relationship Id="rId4353" Type="http://schemas.openxmlformats.org/officeDocument/2006/relationships/hyperlink" Target="https://www.congress.gov/117/bills/hr3684/BILLS-117hr3684enr.pdf" TargetMode="External"/><Relationship Id="rId4560" Type="http://schemas.openxmlformats.org/officeDocument/2006/relationships/hyperlink" Target="https://www.congress.gov/bill/117th-congress/house-bill/1319/text" TargetMode="External"/><Relationship Id="rId1807" Type="http://schemas.openxmlformats.org/officeDocument/2006/relationships/hyperlink" Target="https://minefi.hosting.augure.com/Augure_Minefi/r/ContenuEnLigne/Download?id=76066430-5033-4426-80CE-2B33E9F535E4&amp;filename=PLFR3.pdf" TargetMode="External"/><Relationship Id="rId3162" Type="http://schemas.openxmlformats.org/officeDocument/2006/relationships/hyperlink" Target="https://www.gob.pe/institucion/produce/noticias/188415-produce-se-instalara-50-mercados-temporales-para-generar-condiciones-optimas-para-abastecimiento-de-productos-de-primera-necesidad" TargetMode="External"/><Relationship Id="rId4006" Type="http://schemas.openxmlformats.org/officeDocument/2006/relationships/hyperlink" Target="https://www.gov.uk/government/publications/spending-review-2020-documents" TargetMode="External"/><Relationship Id="rId4213" Type="http://schemas.openxmlformats.org/officeDocument/2006/relationships/hyperlink" Target="https://www.congress.gov/117/bills/hr3684/BILLS-117hr3684enr.pdf" TargetMode="External"/><Relationship Id="rId4420" Type="http://schemas.openxmlformats.org/officeDocument/2006/relationships/hyperlink" Target="https://www.congress.gov/bill/117th-congress/house-bill/1319/text" TargetMode="External"/><Relationship Id="rId290" Type="http://schemas.openxmlformats.org/officeDocument/2006/relationships/hyperlink" Target="https://bahamasbudget.gov.bs/media/filer_public/55/f7/55f7cc16-18cf-4056-bc9e-a4be1d02d5e3/combined_fy2020_21_snapshot-6monthfiscalreport_final_compressedsm.pdf" TargetMode="External"/><Relationship Id="rId3022" Type="http://schemas.openxmlformats.org/officeDocument/2006/relationships/hyperlink" Target="https://www.hacienda.gov.py/web-presupuesto/archivo.php?a=fbfbfek510k9kfkakec9fdka11k4fec9k4k9k1kakdk8ffc7kbfbkdfbk210fb14c7fdka11k4fec7cbc8kbfek1fb09a&amp;x=7c7c01b&amp;y=e0e007f" TargetMode="External"/><Relationship Id="rId150" Type="http://schemas.openxmlformats.org/officeDocument/2006/relationships/hyperlink" Target="https://www.boletinoficial.gob.ar/detalleAviso/primera/229872/20200528" TargetMode="External"/><Relationship Id="rId3979" Type="http://schemas.openxmlformats.org/officeDocument/2006/relationships/hyperlink" Target="https://www.gov.uk/government/news/care-leavers-and-homeless-people-could-receive-extra-housing-support" TargetMode="External"/><Relationship Id="rId2788" Type="http://schemas.openxmlformats.org/officeDocument/2006/relationships/hyperlink" Target="https://www.cabri-sbo.org/uploads/files/Covid19BudgetDocuments/Nigeria-Emergency-Economic-Stimulus-Bill-24-March-2020.pdf" TargetMode="External"/><Relationship Id="rId2995" Type="http://schemas.openxmlformats.org/officeDocument/2006/relationships/hyperlink" Target="https://www.panamadigital.gob.pa/Noticia/presidente-cortizo-cohen-instruye-al-mides-a-proceder-con-el-tercer-pago-de-los-ptmc-a-mas-de-30-mil-beneficiarios-en-areas-de-dificil-acceso" TargetMode="External"/><Relationship Id="rId3839" Type="http://schemas.openxmlformats.org/officeDocument/2006/relationships/hyperlink" Target="https://thailand.prd.go.th/mobile_detail.php?cid=4&amp;nid=10947" TargetMode="External"/><Relationship Id="rId967" Type="http://schemas.openxmlformats.org/officeDocument/2006/relationships/hyperlink" Target="http://english.www.gov.cn/news/pressbriefings/202011/30/content_WS5fc4ef4ec6d0f72576940ea5.html" TargetMode="External"/><Relationship Id="rId1597" Type="http://schemas.openxmlformats.org/officeDocument/2006/relationships/hyperlink" Target="https://www.petroleum.gov.eg/ar-eg/media-center/news/news-pages/Pages/mop_13012021_02.aspx" TargetMode="External"/><Relationship Id="rId2648" Type="http://schemas.openxmlformats.org/officeDocument/2006/relationships/hyperlink" Target="https://legalinfo.mn/law/details/15586" TargetMode="External"/><Relationship Id="rId2855" Type="http://schemas.openxmlformats.org/officeDocument/2006/relationships/hyperlink" Target="https://www.regjeringen.no/no/aktuelt/365-millioner-kroner-i-finansiering-til-satellittbase-pa-andoya/id2704501/" TargetMode="External"/><Relationship Id="rId3906" Type="http://schemas.openxmlformats.org/officeDocument/2006/relationships/hyperlink" Target="https://www.gib.gov.tr/31-mart-2020-gunu-sonuna-kadar-verilmesi-gereken-2019-takvim-yilina-ait-yillik-gelir-vergisi" TargetMode="External"/><Relationship Id="rId96" Type="http://schemas.openxmlformats.org/officeDocument/2006/relationships/hyperlink" Target="https://www.argentina.gob.ar/noticias/el-lunes-comenzaran-nuevos-cursos-gratuitos-de-formacion-profesional" TargetMode="External"/><Relationship Id="rId827" Type="http://schemas.openxmlformats.org/officeDocument/2006/relationships/hyperlink" Target="https://www.budget.gc.ca/fes-eea/2020/report-rapport/anx3-en.html" TargetMode="External"/><Relationship Id="rId1457" Type="http://schemas.openxmlformats.org/officeDocument/2006/relationships/hyperlink" Target="https://presidencia.gob.do/noticias/presidente-abinader-inicia-la-entrega-de-mas-de-medio-millon-de-tabletas-para-estudiantes" TargetMode="External"/><Relationship Id="rId1664" Type="http://schemas.openxmlformats.org/officeDocument/2006/relationships/hyperlink" Target="https://www.micm.gob.do/noticias/gobierno-asume-rd552-millones-y-mantiene-precio-de-todos-los-combustibles" TargetMode="External"/><Relationship Id="rId1871" Type="http://schemas.openxmlformats.org/officeDocument/2006/relationships/hyperlink" Target="https://www.mofep.gov.gh/sites/default/files/news/care-program.pdf" TargetMode="External"/><Relationship Id="rId2508" Type="http://schemas.openxmlformats.org/officeDocument/2006/relationships/hyperlink" Target="https://www.mof.go.jp/english/budget/budget/fy2020/05.pdf" TargetMode="External"/><Relationship Id="rId2715" Type="http://schemas.openxmlformats.org/officeDocument/2006/relationships/hyperlink" Target="https://ec.europa.eu/competition/state_aid/cases1/202046/288940_2205846_64_2.pdf" TargetMode="External"/><Relationship Id="rId2922" Type="http://schemas.openxmlformats.org/officeDocument/2006/relationships/hyperlink" Target="http://www.finance.gov.pk/press_releases.html" TargetMode="External"/><Relationship Id="rId4070" Type="http://schemas.openxmlformats.org/officeDocument/2006/relationships/hyperlink" Target="https://www.bankofengland.co.uk/markets/bank-of-england-market-operations-guide/results-and-usage-data" TargetMode="External"/><Relationship Id="rId1317" Type="http://schemas.openxmlformats.org/officeDocument/2006/relationships/hyperlink" Target="https://santenews.info/wp-content/uploads/2020/06/Programme...-Complet-04-06-2020-%C3%A0-14h51.pdf" TargetMode="External"/><Relationship Id="rId1524" Type="http://schemas.openxmlformats.org/officeDocument/2006/relationships/hyperlink" Target="https://www.coe.gob.do/index.php/noticias/item/345-discurso-vicepresidenta-margarita-cedeno-6-5-2020" TargetMode="External"/><Relationship Id="rId1731" Type="http://schemas.openxmlformats.org/officeDocument/2006/relationships/hyperlink" Target="https://stm.fi/-/sosiaali-ja-terveysministeriossa-aukesi-uusia-valtionavustushakuja" TargetMode="External"/><Relationship Id="rId23" Type="http://schemas.openxmlformats.org/officeDocument/2006/relationships/hyperlink" Target="https://www.argentina.gob.ar/noticias/nuevos-financiamientos-para-el-diseno-de-vacunas-argentinas-contra-la-covid-19-0" TargetMode="External"/><Relationship Id="rId3489" Type="http://schemas.openxmlformats.org/officeDocument/2006/relationships/hyperlink" Target="https://www.gov.za/documents/building-society-works-presidential-employment-stimulus-south-african-economic" TargetMode="External"/><Relationship Id="rId3696" Type="http://schemas.openxmlformats.org/officeDocument/2006/relationships/hyperlink" Target="https://www.ey.com/en_gl/tax-alerts/suriname-announces-tax-measures-to-mitigate-impact-of-covid-19" TargetMode="External"/><Relationship Id="rId4747" Type="http://schemas.openxmlformats.org/officeDocument/2006/relationships/hyperlink" Target="http://parliament.mn/n/dwaon" TargetMode="External"/><Relationship Id="rId2298" Type="http://schemas.openxmlformats.org/officeDocument/2006/relationships/hyperlink" Target="https://www.gov.ie/en/press-release/a49552-update-on-payments-awarded-for-covid-19-pandemic-unemployment-paymen/" TargetMode="External"/><Relationship Id="rId3349" Type="http://schemas.openxmlformats.org/officeDocument/2006/relationships/hyperlink" Target="https://www.gov.vc/images/pdf_documents/WHATS_TRENDING_IN_SVG.pdf" TargetMode="External"/><Relationship Id="rId3556" Type="http://schemas.openxmlformats.org/officeDocument/2006/relationships/hyperlink" Target="https://www.climatechangenews.com/2020/05/06/south-korean-government-backs-2-billion-bailout-coal-company-despite-green-finance-pledge/" TargetMode="External"/><Relationship Id="rId477" Type="http://schemas.openxmlformats.org/officeDocument/2006/relationships/hyperlink" Target="https://ec.europa.eu/info/business-economy-euro/recovery-coronavirus/recovery-and-resilience-facility_en" TargetMode="External"/><Relationship Id="rId684" Type="http://schemas.openxmlformats.org/officeDocument/2006/relationships/hyperlink" Target="https://www.gov.br/saude/pt-br/assuntos/noticias/bahia-tem-mais-94-leitos-de-uti-covid-19-autorizados" TargetMode="External"/><Relationship Id="rId2158" Type="http://schemas.openxmlformats.org/officeDocument/2006/relationships/hyperlink" Target="https://www.gov.ie/en/press-release/afdee-our-rural-future-minister-humphreys-announces-11-million-in-funding-for-works-on-the-islands/" TargetMode="External"/><Relationship Id="rId2365" Type="http://schemas.openxmlformats.org/officeDocument/2006/relationships/hyperlink" Target="https://www.gov.il/he/departments/news/press_23062020" TargetMode="External"/><Relationship Id="rId3209" Type="http://schemas.openxmlformats.org/officeDocument/2006/relationships/hyperlink" Target="https://ec.europa.eu/competition/state_aid/cases1/202039/287812_2191234_87_2.pdf" TargetMode="External"/><Relationship Id="rId3763" Type="http://schemas.openxmlformats.org/officeDocument/2006/relationships/hyperlink" Target="https://www.regeringen.se/artiklar/2020/05/socialstyrelsen-fordelar-100-miljoner-kronor-till-ideella-organisationer-for-att-mota-okad-utsatthet-med-anledning-av-coronaviruset/" TargetMode="External"/><Relationship Id="rId3970" Type="http://schemas.openxmlformats.org/officeDocument/2006/relationships/hyperlink" Target="https://www.gov.uk/government/news/adult-social-care-given-over-250-million-extra-to-continue-coronavirus-covid-19-protections" TargetMode="External"/><Relationship Id="rId4607" Type="http://schemas.openxmlformats.org/officeDocument/2006/relationships/hyperlink" Target="https://www.congress.gov/bill/117th-congress/house-bill/1319/text" TargetMode="External"/><Relationship Id="rId4814" Type="http://schemas.openxmlformats.org/officeDocument/2006/relationships/hyperlink" Target="https://web.archive.org/web/20220325052004/https:/www.lamoncloa.gob.es/temas/fondos-recuperacion/Documents/160621-Plan_Recuperacion_Transformacion_Resiliencia.pdf" TargetMode="External"/><Relationship Id="rId337" Type="http://schemas.openxmlformats.org/officeDocument/2006/relationships/hyperlink" Target="https://www.barbadosparliament.com/uploads/bill_resolution/4876100c82122319f719c42fae4b23df.pdf" TargetMode="External"/><Relationship Id="rId891" Type="http://schemas.openxmlformats.org/officeDocument/2006/relationships/hyperlink" Target="https://prensa.presidencia.cl/comunicado.aspx?id=172848" TargetMode="External"/><Relationship Id="rId2018" Type="http://schemas.openxmlformats.org/officeDocument/2006/relationships/hyperlink" Target="https://coal.nic.in/sites/upload_files/coal/files/curentnotices/PIB-Coal-20052020.pdf" TargetMode="External"/><Relationship Id="rId2572" Type="http://schemas.openxmlformats.org/officeDocument/2006/relationships/hyperlink" Target="https://budgetmof.govmu.org/Documents/2021_22budgetspeech_english.pdf" TargetMode="External"/><Relationship Id="rId3416" Type="http://schemas.openxmlformats.org/officeDocument/2006/relationships/hyperlink" Target="https://budget.sec.gouv.sn/documents/public_download/60c38fb5-2334-4fe3-8c2e-42810a2a028a/telechargement" TargetMode="External"/><Relationship Id="rId3623" Type="http://schemas.openxmlformats.org/officeDocument/2006/relationships/hyperlink" Target="https://ec.europa.eu/info/sites/info/files/economy-finance/2021_dbp_es_es.pdf" TargetMode="External"/><Relationship Id="rId3830" Type="http://schemas.openxmlformats.org/officeDocument/2006/relationships/hyperlink" Target="https://thailand.prd.go.th/mobile_detail.php?cid=4&amp;nid=11408" TargetMode="External"/><Relationship Id="rId544" Type="http://schemas.openxmlformats.org/officeDocument/2006/relationships/hyperlink" Target="https://www.gov.br/saude/pt-br/assuntos/noticias/ceara-tem-mais-44-leitos-de-uti-covid-19-autorizados" TargetMode="External"/><Relationship Id="rId751" Type="http://schemas.openxmlformats.org/officeDocument/2006/relationships/hyperlink" Target="https://budget.gc.ca/efu-meb/2021/report-rapport/EFU-MEB-2021-EN.pdf" TargetMode="External"/><Relationship Id="rId1174" Type="http://schemas.openxmlformats.org/officeDocument/2006/relationships/hyperlink" Target="https://santenews.info/wp-content/uploads/2020/06/Programme...-Complet-04-06-2020-%C3%A0-14h51.pdf" TargetMode="External"/><Relationship Id="rId1381" Type="http://schemas.openxmlformats.org/officeDocument/2006/relationships/hyperlink" Target="https://fm.dk/nyheder/nyhedsarkiv/2020/august/regeringen-vil-sikre-en-groen-retfaerdig-og-ansvarlig-genopretning-af-dansk-oekonomi/" TargetMode="External"/><Relationship Id="rId2225" Type="http://schemas.openxmlformats.org/officeDocument/2006/relationships/hyperlink" Target="https://www.gov.ie/en/press-release/4a4ea-ministers-harris-and-collins-announce-new-skills-programmes-to-support-hospitality-and-tourism-sector-prepare-for-reopening/" TargetMode="External"/><Relationship Id="rId2432" Type="http://schemas.openxmlformats.org/officeDocument/2006/relationships/hyperlink" Target="https://www.gazzettaufficiale.it/eli/id/2020/11/23/20G00175/sg" TargetMode="External"/><Relationship Id="rId404" Type="http://schemas.openxmlformats.org/officeDocument/2006/relationships/hyperlink" Target="https://ec.europa.eu/info/business-economy-euro/recovery-coronavirus/recovery-and-resilience-facility_en" TargetMode="External"/><Relationship Id="rId611" Type="http://schemas.openxmlformats.org/officeDocument/2006/relationships/hyperlink" Target="https://www.gov.br/saude/pt-br/assuntos/noticias/ceara-tem-mais-64-leitos-de-uti-covid-19-autorizados" TargetMode="External"/><Relationship Id="rId1034" Type="http://schemas.openxmlformats.org/officeDocument/2006/relationships/hyperlink" Target="https://www.mintrabajo.gov.co/web/guest/prensa/comunicados/2020/noviembre/a-1-millon-de-servidores-publicos-se-les-adelanto-la-navidad-con-el-pago-anticipado-de-la-prima" TargetMode="External"/><Relationship Id="rId1241" Type="http://schemas.openxmlformats.org/officeDocument/2006/relationships/hyperlink" Target="https://santenews.info/wp-content/uploads/2020/06/Programme...-Complet-04-06-2020-%C3%A0-14h51.pdf" TargetMode="External"/><Relationship Id="rId4397" Type="http://schemas.openxmlformats.org/officeDocument/2006/relationships/hyperlink" Target="https://www.congress.gov/bill/117th-congress/house-bill/1319/text" TargetMode="External"/><Relationship Id="rId1101" Type="http://schemas.openxmlformats.org/officeDocument/2006/relationships/hyperlink" Target="https://www.mpsv.cz/web/cz/-/nektere-socialni-sluzby-se-otevrou-rychleji-mpsv-reaguje-na-aktualni-epidemiologicky-vyvoj" TargetMode="External"/><Relationship Id="rId4257" Type="http://schemas.openxmlformats.org/officeDocument/2006/relationships/hyperlink" Target="https://www.congress.gov/117/bills/hr3684/BILLS-117hr3684enr.pdf" TargetMode="External"/><Relationship Id="rId4464" Type="http://schemas.openxmlformats.org/officeDocument/2006/relationships/hyperlink" Target="https://www.congress.gov/bill/117th-congress/house-bill/1319/text" TargetMode="External"/><Relationship Id="rId4671" Type="http://schemas.openxmlformats.org/officeDocument/2006/relationships/hyperlink" Target="https://www.presidencia.gub.uy/comunicacion/comunicacionnoticias/medidas-gobierno-economia-emergencia-sanitaria-covid19" TargetMode="External"/><Relationship Id="rId3066" Type="http://schemas.openxmlformats.org/officeDocument/2006/relationships/hyperlink" Target="https://www.gob.pe/institucion/minem/noticias/345190-gobierno-invierte-mas-de-s-215-millones-en-etapa-inicial-del-plan-de-cierre-de-brechas" TargetMode="External"/><Relationship Id="rId3273" Type="http://schemas.openxmlformats.org/officeDocument/2006/relationships/hyperlink" Target="https://ec.europa.eu/competition/state_aid/cases1/202017/285396_2151002_48_2.pdf" TargetMode="External"/><Relationship Id="rId3480" Type="http://schemas.openxmlformats.org/officeDocument/2006/relationships/hyperlink" Target="https://www.gov.za/documents/building-society-works-presidential-employment-stimulus-south-african-economic" TargetMode="External"/><Relationship Id="rId4117" Type="http://schemas.openxmlformats.org/officeDocument/2006/relationships/hyperlink" Target="https://www.gov.uk/government/news/budget-2020-what-you-need-to-know" TargetMode="External"/><Relationship Id="rId4324" Type="http://schemas.openxmlformats.org/officeDocument/2006/relationships/hyperlink" Target="https://www.congress.gov/117/bills/hr3684/BILLS-117hr3684enr.pdf" TargetMode="External"/><Relationship Id="rId4531" Type="http://schemas.openxmlformats.org/officeDocument/2006/relationships/hyperlink" Target="https://www.congress.gov/bill/117th-congress/house-bill/1319/text" TargetMode="External"/><Relationship Id="rId194" Type="http://schemas.openxmlformats.org/officeDocument/2006/relationships/hyperlink" Target="https://budget.gov.au/2021-22/content/bp2/download/bp2_2021-22.pdf" TargetMode="External"/><Relationship Id="rId1918" Type="http://schemas.openxmlformats.org/officeDocument/2006/relationships/hyperlink" Target="https://www.nowgrenada.com/2021/08/ec20-for-internet-service-under-new-stimulus-package/" TargetMode="External"/><Relationship Id="rId2082" Type="http://schemas.openxmlformats.org/officeDocument/2006/relationships/hyperlink" Target="https://www.gov.ie/en/press-release/e8cad-our-rural-future-ministers-humphreys-and-obrien-announce-134206-for-81-local-projects-in-carlow-under-the-community-enhancement-programme/" TargetMode="External"/><Relationship Id="rId3133" Type="http://schemas.openxmlformats.org/officeDocument/2006/relationships/hyperlink" Target="https://www.gob.pe/institucion/onp/noticias/324001-el-lunes-11-se-inicia-pago-de-bono-de-s-930-a-pensionistas-del-d-l-n-19990" TargetMode="External"/><Relationship Id="rId261" Type="http://schemas.openxmlformats.org/officeDocument/2006/relationships/hyperlink" Target="https://www.pm.gov.au/media/supporting-australian-workers-and-business" TargetMode="External"/><Relationship Id="rId3340" Type="http://schemas.openxmlformats.org/officeDocument/2006/relationships/hyperlink" Target="https://www.sknis.gov.kn/2021/07/08/opening-statement-by-prime-minister-dr-the-hon-timothy-harris-at-the-press-conference-on-thursday-july-08-2021-at-nema-headquarters/" TargetMode="External"/><Relationship Id="rId2899" Type="http://schemas.openxmlformats.org/officeDocument/2006/relationships/hyperlink" Target="https://www.regjeringen.no/no/aktuelt/nye-okonomiske-tiltak-for-a-dempe-de-okonomiske-virkningene-av-koronavirusutbruddet/id2696548/" TargetMode="External"/><Relationship Id="rId3200" Type="http://schemas.openxmlformats.org/officeDocument/2006/relationships/hyperlink" Target="https://cnnphilippines.com/news/2020/4/8/COVID-19-response-money-trail.html?fbclid=IwAR1MsKP8r_tC_gMh2j4JWa7EtnUXxDRj8SBJblYhhF6ygT23Lh07Rn2y9Gs" TargetMode="External"/><Relationship Id="rId121" Type="http://schemas.openxmlformats.org/officeDocument/2006/relationships/hyperlink" Target="https://www.argentina.gob.ar/noticias/nuevos-cursos-tutorados-de-formacion-en-turismo" TargetMode="External"/><Relationship Id="rId2759" Type="http://schemas.openxmlformats.org/officeDocument/2006/relationships/hyperlink" Target="https://ec.europa.eu/competition/state_aid/cases1/20217/292438_2246590_65_2.pdf" TargetMode="External"/><Relationship Id="rId2966" Type="http://schemas.openxmlformats.org/officeDocument/2006/relationships/hyperlink" Target="https://www.presidencia.gob.pa/Noticias/Gabinete-aprueba-medidas-para-reactivacion-del-turismo" TargetMode="External"/><Relationship Id="rId938" Type="http://schemas.openxmlformats.org/officeDocument/2006/relationships/hyperlink" Target="http://download.china.cn/en/pdf/report2021.pdf" TargetMode="External"/><Relationship Id="rId1568" Type="http://schemas.openxmlformats.org/officeDocument/2006/relationships/hyperlink" Target="https://www.inclusion.gob.ec/la-nueva-politica-social-del-gobierno-nacional-duplica-la-entrega-de-bonos-y-busca-la-inclusion-digital/" TargetMode="External"/><Relationship Id="rId1775" Type="http://schemas.openxmlformats.org/officeDocument/2006/relationships/hyperlink" Target="https://www.gouvernement.fr/partage/12289-relancer-la-construction-durable-de-logements-dans-les-territoires" TargetMode="External"/><Relationship Id="rId2619" Type="http://schemas.openxmlformats.org/officeDocument/2006/relationships/hyperlink" Target="https://www.ppef.hacienda.gob.mx/" TargetMode="External"/><Relationship Id="rId2826" Type="http://schemas.openxmlformats.org/officeDocument/2006/relationships/hyperlink" Target="https://www.regjeringen.no/no/aktuelt/tiltak-for-okt-aktivitet-i-bygge--og-anleggsbransjen/id2704416/" TargetMode="External"/><Relationship Id="rId4181" Type="http://schemas.openxmlformats.org/officeDocument/2006/relationships/hyperlink" Target="https://www.congress.gov/117/bills/hr3684/BILLS-117hr3684enr.pdf" TargetMode="External"/><Relationship Id="rId67" Type="http://schemas.openxmlformats.org/officeDocument/2006/relationships/hyperlink" Target="https://www.argentina.gob.ar/noticias/desarrollo-social-envio-asistencia-la-patagonia" TargetMode="External"/><Relationship Id="rId1428" Type="http://schemas.openxmlformats.org/officeDocument/2006/relationships/hyperlink" Target="https://agricultura.gob.do/noticia/agricultura-prepara-tareas-tierra-para-siembra/" TargetMode="External"/><Relationship Id="rId1635" Type="http://schemas.openxmlformats.org/officeDocument/2006/relationships/hyperlink" Target="https://budget.gouv.cd/wp-content/uploads/budget2021/plf2021/lf2021_vol2_depenses.pdf" TargetMode="External"/><Relationship Id="rId1982" Type="http://schemas.openxmlformats.org/officeDocument/2006/relationships/hyperlink" Target="http://www.estrategiaycomunicaciones.gob.hn/gobierno-inyecta-2625-millones-de-lempiras-agrocredito-50-para-financiar-tasa-del-5-productores" TargetMode="External"/><Relationship Id="rId4041" Type="http://schemas.openxmlformats.org/officeDocument/2006/relationships/hyperlink" Target="https://www.gov.uk/government/publications/spending-review-2020-documents" TargetMode="External"/><Relationship Id="rId1842" Type="http://schemas.openxmlformats.org/officeDocument/2006/relationships/hyperlink" Target="https://www.mofep.gov.gh/sites/default/files/news/2021-Budget-Highlights.pdf" TargetMode="External"/><Relationship Id="rId1702" Type="http://schemas.openxmlformats.org/officeDocument/2006/relationships/hyperlink" Target="https://www.vlada.cz/en/media-centrum/aktualne/from-tomorrow--self-payers-may-stay-at-spas--on-monday--restaurants-open-outdoor-seating-and-cultural-life-resumes--government-approved-188379/" TargetMode="External"/><Relationship Id="rId4858" Type="http://schemas.openxmlformats.org/officeDocument/2006/relationships/hyperlink" Target="https://www.bundesfinanzministerium.de/Content/DE/Standardartikel/Themen/Schlaglichter/Konjunkturpaket/2020-06-03-eckpunktepapier.pdf?__blob=publicationFile&amp;v=9" TargetMode="External"/><Relationship Id="rId3667" Type="http://schemas.openxmlformats.org/officeDocument/2006/relationships/hyperlink" Target="https://www.boe.es/diario_boe/txt.php?id=BOE-A-2020-3824" TargetMode="External"/><Relationship Id="rId3874" Type="http://schemas.openxmlformats.org/officeDocument/2006/relationships/hyperlink" Target="https://thailand.prd.go.th/mobile_detail.php?cid=4&amp;nid=12002" TargetMode="External"/><Relationship Id="rId4718"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588" Type="http://schemas.openxmlformats.org/officeDocument/2006/relationships/hyperlink" Target="https://www.gov.br/saude/pt-br/assuntos/noticias/estado-de-sao-paulo-tem-mais-106-leitos-de-uti-covid-19-autorizados" TargetMode="External"/><Relationship Id="rId795" Type="http://schemas.openxmlformats.org/officeDocument/2006/relationships/hyperlink" Target="https://www.budget.gc.ca/2021/report-rapport/p2-en.html" TargetMode="External"/><Relationship Id="rId2269" Type="http://schemas.openxmlformats.org/officeDocument/2006/relationships/hyperlink" Target="https://www.gov.ie/en/press-release/854f4-update-on-payments-awarded-for-covid-19-pandemic-unemployment-payment-and-enhanced-illness-benefit/" TargetMode="External"/><Relationship Id="rId2476" Type="http://schemas.openxmlformats.org/officeDocument/2006/relationships/hyperlink" Target="https://mof.gov.jm/mof-media/media-centre/press/2634-general-consumption-tax-gct-rate-reduces-from-16-5-to-15-effective-april-1-2020.html" TargetMode="External"/><Relationship Id="rId2683" Type="http://schemas.openxmlformats.org/officeDocument/2006/relationships/hyperlink" Target="https://www.finances.gov.ma/Ar/Pages/%D9%85%D8%B3%D8%AA%D8%AC%D8%AF%D8%A9.aspx?fiche=5053" TargetMode="External"/><Relationship Id="rId2890" Type="http://schemas.openxmlformats.org/officeDocument/2006/relationships/hyperlink" Target="https://www.regjeringen.no/no/aktuelt/nye-okonomiske-tiltak-for-a-dempe-de-okonomiske-virkningene-av-koronavirusutbruddet/id2696548/" TargetMode="External"/><Relationship Id="rId3527" Type="http://schemas.openxmlformats.org/officeDocument/2006/relationships/hyperlink" Target="https://english.moef.go.kr/pc/selectTbPressCenterDtl.do?boardCd=N0001&amp;seq=5165" TargetMode="External"/><Relationship Id="rId3734" Type="http://schemas.openxmlformats.org/officeDocument/2006/relationships/hyperlink" Target="https://www.regeringen.se/pressmeddelanden/2021/01/ytterligare-en-extra-andringsbudget-for-2021-har-lamnats-till-riksdagen/" TargetMode="External"/><Relationship Id="rId3941" Type="http://schemas.openxmlformats.org/officeDocument/2006/relationships/hyperlink" Target="https://www.economy-ni.gov.uk/news/minister-announces-new-covid-19-response-schemes-by-invest-ni" TargetMode="External"/><Relationship Id="rId448" Type="http://schemas.openxmlformats.org/officeDocument/2006/relationships/hyperlink" Target="https://ec.europa.eu/info/business-economy-euro/recovery-coronavirus/recovery-and-resilience-facility_en" TargetMode="External"/><Relationship Id="rId655" Type="http://schemas.openxmlformats.org/officeDocument/2006/relationships/hyperlink" Target="https://www.gov.br/saude/pt-br/assuntos/noticias/saude-repassa-mais-de-r-416-milhoes-para-reforcar-a-atencao-primaria" TargetMode="External"/><Relationship Id="rId862" Type="http://schemas.openxmlformats.org/officeDocument/2006/relationships/hyperlink" Target="https://pm.gc.ca/en/news/news-releases/2020/03/27/prime-minister-announces-support-small-businesses-facing-impacts" TargetMode="External"/><Relationship Id="rId1078" Type="http://schemas.openxmlformats.org/officeDocument/2006/relationships/hyperlink" Target="https://www.gacetaoficial.gob.cu/sites/default/files/goc-2020.ex2_.pdf" TargetMode="External"/><Relationship Id="rId1285" Type="http://schemas.openxmlformats.org/officeDocument/2006/relationships/hyperlink" Target="https://santenews.info/wp-content/uploads/2020/06/Programme...-Complet-04-06-2020-%C3%A0-14h51.pdf" TargetMode="External"/><Relationship Id="rId1492" Type="http://schemas.openxmlformats.org/officeDocument/2006/relationships/hyperlink" Target="https://prodominicana.gob.do/Documentos/PD%20PNFERD%20W.pdf" TargetMode="External"/><Relationship Id="rId2129" Type="http://schemas.openxmlformats.org/officeDocument/2006/relationships/hyperlink" Target="https://www.gov.ie/en/publication/1feaf-pathways-to-work-2021/" TargetMode="External"/><Relationship Id="rId2336" Type="http://schemas.openxmlformats.org/officeDocument/2006/relationships/hyperlink" Target="https://www.gov.ie/en/press-release/f4a94-update-on-payments-awarded-for-covid-19-pandemic-unemployment-payment-and-enhanced-illness-benefit-4th-november-2021/" TargetMode="External"/><Relationship Id="rId2543" Type="http://schemas.openxmlformats.org/officeDocument/2006/relationships/hyperlink" Target="http://www.minfin.kg/novosti/novosti/gorodu-bishkek-budet-vydeleno-besprotsentnoy-byudz" TargetMode="External"/><Relationship Id="rId2750" Type="http://schemas.openxmlformats.org/officeDocument/2006/relationships/hyperlink" Target="https://ec.europa.eu/competition/state_aid/cases1/20217/292180_2246110_62_2.pdf" TargetMode="External"/><Relationship Id="rId3801" Type="http://schemas.openxmlformats.org/officeDocument/2006/relationships/hyperlink" Target="https://www.admin.ch/gov/de/start/dokumentation/medienmitteilungen/bundesrat.msg-id-80986.html" TargetMode="External"/><Relationship Id="rId308" Type="http://schemas.openxmlformats.org/officeDocument/2006/relationships/hyperlink" Target="https://www.google.com/url?sa=t&amp;rct=j&amp;q=&amp;esrc=s&amp;source=web&amp;cd=&amp;ved=2ahUKEwjIuMLR3MPvAhVPlosKHVRoBaAQFjABegQIBBAD&amp;url=https%3A%2F%2Fwww.imf.org%2F~%2Fmedia%2FFiles%2FPublications%2FCR%2F2020%2FEnglish%2F1BHSEA2020001.ashx&amp;usg=AOvVaw1FV52b2rNCvTZuehVqJHlZ" TargetMode="External"/><Relationship Id="rId515" Type="http://schemas.openxmlformats.org/officeDocument/2006/relationships/hyperlink" Target="https://www.pressoffice.gov.bz/cabinet-brief-34/" TargetMode="External"/><Relationship Id="rId722" Type="http://schemas.openxmlformats.org/officeDocument/2006/relationships/hyperlink" Target="https://www.gov.br/economia/pt-br/centrais-de-conteudo/publicacoes/publicacoes-em-outros-idiomas/covid-19/government-announces-cooperation-measures-for-states-and-municipalities-to-combat-the-pandemic" TargetMode="External"/><Relationship Id="rId1145" Type="http://schemas.openxmlformats.org/officeDocument/2006/relationships/hyperlink" Target="https://santenews.info/wp-content/uploads/2020/06/Programme...-Complet-04-06-2020-%C3%A0-14h51.pdf" TargetMode="External"/><Relationship Id="rId1352" Type="http://schemas.openxmlformats.org/officeDocument/2006/relationships/hyperlink" Target="https://www.regeringen.dk/nyheder/2021/genaabning-og-udbetaling-af-feriepenge-styrker-dansk-oekonomi/" TargetMode="External"/><Relationship Id="rId2403" Type="http://schemas.openxmlformats.org/officeDocument/2006/relationships/hyperlink" Target="https://www.timesofisrael.com/israels-first-shipment-of-pfizer-covid-pills-set-to-arrive/" TargetMode="External"/><Relationship Id="rId1005" Type="http://schemas.openxmlformats.org/officeDocument/2006/relationships/hyperlink" Target="https://www.minhacienda.gov.co/webcenter/ShowProperty?nodeId=%2FConexionContent%2FWCC_CLUSTER-158941%2F%2FidcPrimaryFile&amp;revision=latestreleased" TargetMode="External"/><Relationship Id="rId1212" Type="http://schemas.openxmlformats.org/officeDocument/2006/relationships/hyperlink" Target="https://santenews.info/wp-content/uploads/2020/06/Programme...-Complet-04-06-2020-%C3%A0-14h51.pdf" TargetMode="External"/><Relationship Id="rId2610" Type="http://schemas.openxmlformats.org/officeDocument/2006/relationships/hyperlink" Target="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TargetMode="External"/><Relationship Id="rId4368" Type="http://schemas.openxmlformats.org/officeDocument/2006/relationships/hyperlink" Target="https://www.congress.gov/117/bills/hr3684/BILLS-117hr3684enr.pdf" TargetMode="External"/><Relationship Id="rId4575" Type="http://schemas.openxmlformats.org/officeDocument/2006/relationships/hyperlink" Target="https://www.congress.gov/bill/117th-congress/house-bill/1319/text" TargetMode="External"/><Relationship Id="rId3177" Type="http://schemas.openxmlformats.org/officeDocument/2006/relationships/hyperlink" Target="https://www.gob.pe/institucion/pcm/noticias/512637-ejecutivo-entregara-apoyo-economico-yanapay-peru-para-atender-a-peruanos-mas-afectados-por-la-pandemia" TargetMode="External"/><Relationship Id="rId4228" Type="http://schemas.openxmlformats.org/officeDocument/2006/relationships/hyperlink" Target="https://www.congress.gov/117/bills/hr3684/BILLS-117hr3684enr.pdf" TargetMode="External"/><Relationship Id="rId4782" Type="http://schemas.openxmlformats.org/officeDocument/2006/relationships/hyperlink" Target="https://www.portugal.gov.pt/pt/gc22/comunicacao/noticia?i=150-milhoes-de-euros-para-beneficiacao-de-1600-quilometros-da-rede-hidrografica-e-de-linhas-de-agua" TargetMode="External"/><Relationship Id="rId3037" Type="http://schemas.openxmlformats.org/officeDocument/2006/relationships/hyperlink" Target="https://www.gob.pe/institucion/mtpe/noticias/564178-aprueban-transferencia-de-mas-de-s-3-millones-a-trabaja-peru-para-financiar-40-obras-en-ayacucho-ica-y-san-martin" TargetMode="External"/><Relationship Id="rId3384" Type="http://schemas.openxmlformats.org/officeDocument/2006/relationships/hyperlink" Target="http://pmoffice.gov.vc/pmoffice/images/PDF/speech/Prime_Minister_Gonsalves_Address_to_the_Nation_on_25.3.20_Rising_Stronger_from_the_Ashes_of_Covid-19.pdf" TargetMode="External"/><Relationship Id="rId3591" Type="http://schemas.openxmlformats.org/officeDocument/2006/relationships/hyperlink" Target="https://www.lamoncloa.gob.es/lang/en/gobierno/news/Paginas/2021/20210304xacobeo.aspx" TargetMode="External"/><Relationship Id="rId4435" Type="http://schemas.openxmlformats.org/officeDocument/2006/relationships/hyperlink" Target="https://www.congress.gov/bill/117th-congress/house-bill/1319/text" TargetMode="External"/><Relationship Id="rId4642" Type="http://schemas.openxmlformats.org/officeDocument/2006/relationships/hyperlink" Target="https://www.presidencia.gub.uy/comunicacion/comunicacionnoticias/medidas-gobierno-economia-emergencia-sanitaria-covid19" TargetMode="External"/><Relationship Id="rId2193" Type="http://schemas.openxmlformats.org/officeDocument/2006/relationships/hyperlink" Target="https://www.gov.ie/en/press-release/2b993-minister-humphreys-launches-hot-school-meals-programme-2021-record-35000-students-to-benefit/" TargetMode="External"/><Relationship Id="rId3244" Type="http://schemas.openxmlformats.org/officeDocument/2006/relationships/hyperlink" Target="https://ec.europa.eu/commission/presscorner/detail/en/ip_20_1963" TargetMode="External"/><Relationship Id="rId3451" Type="http://schemas.openxmlformats.org/officeDocument/2006/relationships/hyperlink" Target="http://www.treasury.gov.za/documents/national%20budget/2021/speech/speech.pdf" TargetMode="External"/><Relationship Id="rId4502" Type="http://schemas.openxmlformats.org/officeDocument/2006/relationships/hyperlink" Target="https://www.congress.gov/bill/117th-congress/house-bill/1319/text" TargetMode="External"/><Relationship Id="rId165" Type="http://schemas.openxmlformats.org/officeDocument/2006/relationships/hyperlink" Target="https://en.mercopress.com/2020/03/19/coronavirus-argentina-unveils-stimulus-package-ample-support-from-the-political-system-to-the-strategy" TargetMode="External"/><Relationship Id="rId372" Type="http://schemas.openxmlformats.org/officeDocument/2006/relationships/hyperlink" Target="https://ec.europa.eu/competition/state_aid/cases1/202128/294612_2296859_53_2.pdf" TargetMode="External"/><Relationship Id="rId2053" Type="http://schemas.openxmlformats.org/officeDocument/2006/relationships/hyperlink" Target="https://www.iraq-businessnews.com/2021/02/18/iraqi-cabinet-approves-new-alternative-energy-power-plants/" TargetMode="External"/><Relationship Id="rId2260" Type="http://schemas.openxmlformats.org/officeDocument/2006/relationships/hyperlink" Target="https://www.gov.ie/en/press-release/62807-update-on-payments-awarded-for-covid-19-pandemic-unemployment-payment-and-enhanced-illness-benefit/" TargetMode="External"/><Relationship Id="rId3104" Type="http://schemas.openxmlformats.org/officeDocument/2006/relationships/hyperlink" Target="https://www.gob.pe/institucion/vivienda/noticias/325718-ministerio-de-vivienda-destinara-s-427-millones-a-empresas-de-agua-para-garantizar-abastecimiento-y-continuidad-de-proyectos" TargetMode="External"/><Relationship Id="rId3311" Type="http://schemas.openxmlformats.org/officeDocument/2006/relationships/hyperlink" Target="https://www.reuters.com/article/us-health-coronavirus-russia-economy/putin-offers-extra-200-billion-roubles-to-russian-regions-amid-coronavirus-idUSKCN21X1XY?feedType=RSS&amp;feedName=worldNews&amp;rpc=69" TargetMode="External"/><Relationship Id="rId232" Type="http://schemas.openxmlformats.org/officeDocument/2006/relationships/hyperlink" Target="https://www.pm.gov.au/media/homebuilder-success-sees-programme-extended" TargetMode="External"/><Relationship Id="rId2120" Type="http://schemas.openxmlformats.org/officeDocument/2006/relationships/hyperlink" Target="https://www.gov.ie/en/press-release/5d80a-safe-on-site-return-to-thirdin-september-will-be-funded-by-105-million-minister-harris-announces/" TargetMode="External"/><Relationship Id="rId1679" Type="http://schemas.openxmlformats.org/officeDocument/2006/relationships/hyperlink" Target="https://www.mitur.gob.do/noticias/turismo-invierte-148-millones-de-pesos-en-cabrera-y-rio-san-juan/" TargetMode="External"/><Relationship Id="rId4085" Type="http://schemas.openxmlformats.org/officeDocument/2006/relationships/hyperlink" Target="https://www.gov.uk/government/news/new-bounce-back-loans-to-launch-today" TargetMode="External"/><Relationship Id="rId4292" Type="http://schemas.openxmlformats.org/officeDocument/2006/relationships/hyperlink" Target="https://www.congress.gov/117/bills/hr3684/BILLS-117hr3684enr.pdf" TargetMode="External"/><Relationship Id="rId1886" Type="http://schemas.openxmlformats.org/officeDocument/2006/relationships/hyperlink" Target="https://presidency.gov.gh/index.php/briefing-room/news-style-2/1587-president-akufo-addo-launches-gh-1-billion-cap-business-support-scheme" TargetMode="External"/><Relationship Id="rId2937" Type="http://schemas.openxmlformats.org/officeDocument/2006/relationships/hyperlink" Target="http://www.finance.gov.pk/press_releases.html" TargetMode="External"/><Relationship Id="rId4152" Type="http://schemas.openxmlformats.org/officeDocument/2006/relationships/hyperlink" Target="https://www.congress.gov/117/bills/hr3684/BILLS-117hr3684enr.pdf" TargetMode="External"/><Relationship Id="rId909" Type="http://schemas.openxmlformats.org/officeDocument/2006/relationships/hyperlink" Target="https://prensa.presidencia.cl/comunicado.aspx?id=153015" TargetMode="External"/><Relationship Id="rId1539" Type="http://schemas.openxmlformats.org/officeDocument/2006/relationships/hyperlink" Target="https://mujer.gob.do/index.php/noticias/item/558-nuestros-servicios-de-atencion-a-mujeres-victimas-de-violencia-se-mantienen-de-manera-permanente-durante-el-distanciamiento-social-por-coronavirus" TargetMode="External"/><Relationship Id="rId1746" Type="http://schemas.openxmlformats.org/officeDocument/2006/relationships/hyperlink" Target="https://vm.fi/documents/10623/17688741/Hallituksen+v%C3%A4litt%C3%B6m%C3%A4t+taloudelliset+toimenpiteet+koronaviruksen+johdosta.pptx/44720ddf-7796-a728-3982-f96cc200a371" TargetMode="External"/><Relationship Id="rId1953" Type="http://schemas.openxmlformats.org/officeDocument/2006/relationships/hyperlink" Target="https://publications.iadb.org/es/el-impacto-del-covid-19-en-las-economias-de-la-region-centroamerica" TargetMode="External"/><Relationship Id="rId38" Type="http://schemas.openxmlformats.org/officeDocument/2006/relationships/hyperlink" Target="https://www.argentina.gob.ar/noticias/desarrollo-productivo-anuncio-un-programa-para-crear-1000-empleos-nuevos-en-entre-rios-y" TargetMode="External"/><Relationship Id="rId1606" Type="http://schemas.openxmlformats.org/officeDocument/2006/relationships/hyperlink" Target="https://www.egypttoday.com/Article/3/82883/Egypt-takes-economic-measures-related-to-pensions-agricultural-taxes" TargetMode="External"/><Relationship Id="rId1813" Type="http://schemas.openxmlformats.org/officeDocument/2006/relationships/hyperlink" Target="https://www.economie.gouv.fr/files/files/directions_services/plan-de-relance/annexe-fiche-mesures.pdf" TargetMode="External"/><Relationship Id="rId4012" Type="http://schemas.openxmlformats.org/officeDocument/2006/relationships/hyperlink" Target="https://www.gov.uk/government/publications/spending-review-2020-documents" TargetMode="External"/><Relationship Id="rId3778" Type="http://schemas.openxmlformats.org/officeDocument/2006/relationships/hyperlink" Target="https://www.admin.ch/gov/en/start/documentation/media-releases.msg-id-84254.html" TargetMode="External"/><Relationship Id="rId3985" Type="http://schemas.openxmlformats.org/officeDocument/2006/relationships/hyperlink" Target="https://www.gov.uk/government/news/over-150-million-funding-to-kickstart-self-building-revolution" TargetMode="External"/><Relationship Id="rId4829" Type="http://schemas.openxmlformats.org/officeDocument/2006/relationships/hyperlink" Target="http://pmoffice.gov.vc/pmoffice/images/PDF/speech/Prime_Minister_Gonsalves_Address_to_the_Nation_on_25.3.20_Rising_Stronger_from_the_Ashes_of_Covid-19.pdf" TargetMode="External"/><Relationship Id="rId699" Type="http://schemas.openxmlformats.org/officeDocument/2006/relationships/hyperlink" Target="https://www.gov.br/saude/pt-br/assuntos/noticias/santa-catarina-tem-mais-15-leitos-de-uti-covid-19-autorizados" TargetMode="External"/><Relationship Id="rId2587" Type="http://schemas.openxmlformats.org/officeDocument/2006/relationships/hyperlink" Target="http://www.govmu.org/English/News/Pages/Covid-19-Government-extends-financial-assistance-schemes-.aspx" TargetMode="External"/><Relationship Id="rId2794" Type="http://schemas.openxmlformats.org/officeDocument/2006/relationships/hyperlink" Target="https://www.budgetoffice.gov.ng/index.php/mdas-approved-2022-budget-details?task=document.viewdoc&amp;id=960" TargetMode="External"/><Relationship Id="rId3638" Type="http://schemas.openxmlformats.org/officeDocument/2006/relationships/hyperlink" Target="https://www.lamoncloa.gob.es/lang/en/presidente/news/Paginas/2020/20200618tourism-plan.aspx" TargetMode="External"/><Relationship Id="rId3845" Type="http://schemas.openxmlformats.org/officeDocument/2006/relationships/hyperlink" Target="https://thailand.prd.go.th/mobile_detail.php?cid=4&amp;nid=10765" TargetMode="External"/><Relationship Id="rId559" Type="http://schemas.openxmlformats.org/officeDocument/2006/relationships/hyperlink" Target="https://www.gov.br/saude/pt-br/assuntos/noticias/saude-autoriza-226-leitos-de-uti-covid-19-para-alagoas" TargetMode="External"/><Relationship Id="rId766" Type="http://schemas.openxmlformats.org/officeDocument/2006/relationships/hyperlink" Target="https://budget.gc.ca/efu-meb/2021/report-rapport/EFU-MEB-2021-EN.pdf" TargetMode="External"/><Relationship Id="rId1189" Type="http://schemas.openxmlformats.org/officeDocument/2006/relationships/hyperlink" Target="https://santenews.info/wp-content/uploads/2020/06/Programme...-Complet-04-06-2020-%C3%A0-14h51.pdf" TargetMode="External"/><Relationship Id="rId1396" Type="http://schemas.openxmlformats.org/officeDocument/2006/relationships/hyperlink" Target="https://sim.dk/nyheder/nyhedsarkiv/2020/jun/gratis-faerger-skal-saette-gang-i-sommerens-oe-turisme/" TargetMode="External"/><Relationship Id="rId2447" Type="http://schemas.openxmlformats.org/officeDocument/2006/relationships/hyperlink" Target="https://www.gazzettaufficiale.it/eli/id/2020/11/09/20G00170/sg" TargetMode="External"/><Relationship Id="rId419" Type="http://schemas.openxmlformats.org/officeDocument/2006/relationships/hyperlink" Target="https://ec.europa.eu/info/business-economy-euro/recovery-coronavirus/recovery-and-resilience-facility_en" TargetMode="External"/><Relationship Id="rId626" Type="http://schemas.openxmlformats.org/officeDocument/2006/relationships/hyperlink" Target="https://www.gov.br/saude/pt-br/assuntos/noticias/ministerio-da-saude-prorroga-27-leitos-de-uti-no-tocantins" TargetMode="External"/><Relationship Id="rId973" Type="http://schemas.openxmlformats.org/officeDocument/2006/relationships/hyperlink" Target="http://www.gov.cn/premier/2020-06/17/content_5520025.htm" TargetMode="External"/><Relationship Id="rId1049" Type="http://schemas.openxmlformats.org/officeDocument/2006/relationships/hyperlink" Target="https://www.mintrabajo.gov.co/web/guest/prensa/comunicados/2020/junio/auxilio-economico-recibiran-desempleados-que-se-encuentran-en-lista-de-espera-para-acceder-al-mecanismo-de-proteccion-al-cesante" TargetMode="External"/><Relationship Id="rId1256" Type="http://schemas.openxmlformats.org/officeDocument/2006/relationships/hyperlink" Target="https://santenews.info/wp-content/uploads/2020/06/Programme...-Complet-04-06-2020-%C3%A0-14h51.pdf" TargetMode="External"/><Relationship Id="rId2307" Type="http://schemas.openxmlformats.org/officeDocument/2006/relationships/hyperlink" Target="https://www.gov.ie/en/press-release/a3d4a-minister-for-health-announces-extension-to-the-covid-19-temporary-assistance-payment-scheme/" TargetMode="External"/><Relationship Id="rId2654" Type="http://schemas.openxmlformats.org/officeDocument/2006/relationships/hyperlink" Target="https://legalinfo.mn/law/details/15586" TargetMode="External"/><Relationship Id="rId2861" Type="http://schemas.openxmlformats.org/officeDocument/2006/relationships/hyperlink" Target="https://www.regjeringen.no/no/aktuelt/20-millioner-til-fagskole-for-utdanning-av-brann--og-redningspersonell/id2704563/" TargetMode="External"/><Relationship Id="rId3705" Type="http://schemas.openxmlformats.org/officeDocument/2006/relationships/hyperlink" Target="https://www.regeringen.se/artiklar/2020/09/insatser-for-lokal-gron-omstallning-i-hostbudgeten-for-2021/" TargetMode="External"/><Relationship Id="rId3912" Type="http://schemas.openxmlformats.org/officeDocument/2006/relationships/hyperlink" Target="https://www.adfd.ae/english/NewsandEvents/News/NewsandEvents/Pages/NewsDetailsHome.aspx?Name=240" TargetMode="External"/><Relationship Id="rId833" Type="http://schemas.openxmlformats.org/officeDocument/2006/relationships/hyperlink" Target="https://www.oecd.org/coronavirus/country-policy-tracker/" TargetMode="External"/><Relationship Id="rId1116" Type="http://schemas.openxmlformats.org/officeDocument/2006/relationships/hyperlink" Target="https://santenews.info/wp-content/uploads/2020/06/Programme...-Complet-04-06-2020-%C3%A0-14h51.pdf" TargetMode="External"/><Relationship Id="rId1463" Type="http://schemas.openxmlformats.org/officeDocument/2006/relationships/hyperlink" Target="https://presidencia.gob.do/noticias/gobierno-pone-en-marcha-el-plan-para-reactivacion-de-las-mipymes" TargetMode="External"/><Relationship Id="rId1670" Type="http://schemas.openxmlformats.org/officeDocument/2006/relationships/hyperlink" Target="https://www.micm.gob.do/noticias/gobierno-mantiene-sin-variacion-precios-de-todos-los-combustibles" TargetMode="External"/><Relationship Id="rId2514" Type="http://schemas.openxmlformats.org/officeDocument/2006/relationships/hyperlink" Target="https://www.mof.go.jp/english/budget/budget/fy2020/05.pdf" TargetMode="External"/><Relationship Id="rId2721" Type="http://schemas.openxmlformats.org/officeDocument/2006/relationships/hyperlink" Target="https://www.rijksoverheid.nl/ministeries/ministerie-van-financien/nieuws/2021/01/21/forse-uitbreiding-steun--en-herstelpakket" TargetMode="External"/><Relationship Id="rId900" Type="http://schemas.openxmlformats.org/officeDocument/2006/relationships/hyperlink" Target="https://prensa.presidencia.cl/comunicado.aspx?id=170344" TargetMode="External"/><Relationship Id="rId1323" Type="http://schemas.openxmlformats.org/officeDocument/2006/relationships/hyperlink" Target="https://santenews.info/wp-content/uploads/2020/06/Programme...-Complet-04-06-2020-%C3%A0-14h51.pdf" TargetMode="External"/><Relationship Id="rId1530" Type="http://schemas.openxmlformats.org/officeDocument/2006/relationships/hyperlink" Target="https://publications.iadb.org/es/el-impacto-del-covid-19-en-las-economias-de-la-region-centroamerica" TargetMode="External"/><Relationship Id="rId4479" Type="http://schemas.openxmlformats.org/officeDocument/2006/relationships/hyperlink" Target="https://www.congress.gov/bill/117th-congress/house-bill/1319/text" TargetMode="External"/><Relationship Id="rId4686" Type="http://schemas.openxmlformats.org/officeDocument/2006/relationships/hyperlink" Target="https://blog.patria.org.ve/actualizacion-programas-de-proteccion-mayo-2020/" TargetMode="External"/><Relationship Id="rId3288" Type="http://schemas.openxmlformats.org/officeDocument/2006/relationships/hyperlink" Target="https://www.portugal.gov.pt/pt/gc22/comunicacao/noticia?i=governo-aprova-programa-para-estabilizar-economia-e-sociedade-ate-final-do-ano" TargetMode="External"/><Relationship Id="rId3495" Type="http://schemas.openxmlformats.org/officeDocument/2006/relationships/hyperlink" Target="https://www.gov.za/documents/building-society-works-presidential-employment-stimulus-south-african-economic" TargetMode="External"/><Relationship Id="rId4339" Type="http://schemas.openxmlformats.org/officeDocument/2006/relationships/hyperlink" Target="https://www.congress.gov/117/bills/hr3684/BILLS-117hr3684enr.pdf" TargetMode="External"/><Relationship Id="rId4546" Type="http://schemas.openxmlformats.org/officeDocument/2006/relationships/hyperlink" Target="https://www.congress.gov/bill/117th-congress/house-bill/1319/text" TargetMode="External"/><Relationship Id="rId4753" Type="http://schemas.openxmlformats.org/officeDocument/2006/relationships/hyperlink" Target="https://ec.europa.eu/info/sites/default/files/economy-finance/2022_dbp_de_en.pdf" TargetMode="External"/><Relationship Id="rId2097" Type="http://schemas.openxmlformats.org/officeDocument/2006/relationships/hyperlink" Target="https://www.gov.ie/en/press-release/9160c-minister-joe-obrien-announces-150521-for-81-local-projects-in-the-fingal-county-council-area-under-the-community-enhancement-programme/" TargetMode="External"/><Relationship Id="rId3148" Type="http://schemas.openxmlformats.org/officeDocument/2006/relationships/hyperlink" Target="https://www.gob.pe/institucion/regionlima/noticias/315573-grl-invierte-2-5-millones-de-soles-en-vias-para-integrar-pueblos-altoandinos-de-yauyos" TargetMode="External"/><Relationship Id="rId3355" Type="http://schemas.openxmlformats.org/officeDocument/2006/relationships/hyperlink" Target="https://www.gov.vc/images/pdf_documents/WHATS_TRENDING_IN_SVG.pdf" TargetMode="External"/><Relationship Id="rId3562" Type="http://schemas.openxmlformats.org/officeDocument/2006/relationships/hyperlink" Target="https://english.moef.go.kr/popup/20200608_policyFocus/popup.html" TargetMode="External"/><Relationship Id="rId4406" Type="http://schemas.openxmlformats.org/officeDocument/2006/relationships/hyperlink" Target="https://www.congress.gov/bill/117th-congress/house-bill/1319/text" TargetMode="External"/><Relationship Id="rId4613" Type="http://schemas.openxmlformats.org/officeDocument/2006/relationships/hyperlink" Target="https://www.congress.gov/bill/117th-congress/house-bill/1319/text" TargetMode="External"/><Relationship Id="rId276" Type="http://schemas.openxmlformats.org/officeDocument/2006/relationships/hyperlink" Target="https://www.ris.bka.gv.at/Dokumente/BgblAuth/BGBLA_2020_I_16/BGBLA_2020_I_16.pdfsig" TargetMode="External"/><Relationship Id="rId483" Type="http://schemas.openxmlformats.org/officeDocument/2006/relationships/hyperlink" Target="https://ec.europa.eu/info/business-economy-euro/recovery-coronavirus/recovery-and-resilience-facility_en" TargetMode="External"/><Relationship Id="rId690" Type="http://schemas.openxmlformats.org/officeDocument/2006/relationships/hyperlink" Target="https://www.gov.br/saude/pt-br/assuntos/noticias/minas-gerais-tem-mais-61-leitos-de-uti-covid-19-autorizados" TargetMode="External"/><Relationship Id="rId2164" Type="http://schemas.openxmlformats.org/officeDocument/2006/relationships/hyperlink" Target="https://www.gov.ie/en/press-release/defe5-minister-damien-english-announces-new-5m-online-retail-scheme/" TargetMode="External"/><Relationship Id="rId2371" Type="http://schemas.openxmlformats.org/officeDocument/2006/relationships/hyperlink" Target="https://www.gov.il/he/departments/news/press_02062020" TargetMode="External"/><Relationship Id="rId3008" Type="http://schemas.openxmlformats.org/officeDocument/2006/relationships/hyperlink" Target="https://www.mef.gob.pa/wp-content/uploads/2020/07/Plan_Economico_2020.pdf" TargetMode="External"/><Relationship Id="rId3215" Type="http://schemas.openxmlformats.org/officeDocument/2006/relationships/hyperlink" Target="https://ec.europa.eu/competition/state_aid/cases1/202126/294062_2289593_76_2.pdf" TargetMode="External"/><Relationship Id="rId3422" Type="http://schemas.openxmlformats.org/officeDocument/2006/relationships/hyperlink" Target="https://budget.sec.gouv.sn/documents/public_download/60c38fb5-2334-4fe3-8c2e-42810a2a028a/telechargement" TargetMode="External"/><Relationship Id="rId4820" Type="http://schemas.openxmlformats.org/officeDocument/2006/relationships/hyperlink" Target="https://www.findeter.gov.co/transparencia-y-acceso-a-la-informaci%C3%B3n-publica/estados-financieros" TargetMode="External"/><Relationship Id="rId136" Type="http://schemas.openxmlformats.org/officeDocument/2006/relationships/hyperlink" Target="https://www.argentina.gob.ar/noticias/kulfas-y-arcioni-anunciaron-financiamiento-por-400-m-para-pymes-de-chubut" TargetMode="External"/><Relationship Id="rId343" Type="http://schemas.openxmlformats.org/officeDocument/2006/relationships/hyperlink" Target="https://www.barbadosparliament.com/uploads/bill_resolution/4876100c82122319f719c42fae4b23df.pdf" TargetMode="External"/><Relationship Id="rId550" Type="http://schemas.openxmlformats.org/officeDocument/2006/relationships/hyperlink" Target="https://www.gov.br/saude/pt-br/assuntos/noticias/pernambuco-tem-mais-100-leitos-de-uti-covid-19-autorizados" TargetMode="External"/><Relationship Id="rId1180" Type="http://schemas.openxmlformats.org/officeDocument/2006/relationships/hyperlink" Target="https://santenews.info/wp-content/uploads/2020/06/Programme...-Complet-04-06-2020-%C3%A0-14h51.pdf" TargetMode="External"/><Relationship Id="rId2024" Type="http://schemas.openxmlformats.org/officeDocument/2006/relationships/hyperlink" Target="https://asia.nikkei.com/Politics/Indian-government-to-combat-agricultural-wastage" TargetMode="External"/><Relationship Id="rId2231" Type="http://schemas.openxmlformats.org/officeDocument/2006/relationships/hyperlink" Target="https://www.gov.ie/en/press-release/dbd5d-15m-scrappage-scheme-now-available-to-taxi-drivers-who-go-electric/" TargetMode="External"/><Relationship Id="rId203" Type="http://schemas.openxmlformats.org/officeDocument/2006/relationships/hyperlink" Target="https://budget.gov.au/2021-22/content/bp2/download/bp2_2021-22.pdf" TargetMode="External"/><Relationship Id="rId1040" Type="http://schemas.openxmlformats.org/officeDocument/2006/relationships/hyperlink" Target="https://www.minhacienda.gov.co/webcenter/portal/SaladePrensa/pages_DetalleNoticia?documentId=WCC_CLUSTER-142580" TargetMode="External"/><Relationship Id="rId4196" Type="http://schemas.openxmlformats.org/officeDocument/2006/relationships/hyperlink" Target="https://www.congress.gov/117/bills/hr3684/BILLS-117hr3684enr.pdf" TargetMode="External"/><Relationship Id="rId410" Type="http://schemas.openxmlformats.org/officeDocument/2006/relationships/hyperlink" Target="https://ec.europa.eu/info/business-economy-euro/recovery-coronavirus/recovery-and-resilience-facility_en" TargetMode="External"/><Relationship Id="rId1997" Type="http://schemas.openxmlformats.org/officeDocument/2006/relationships/hyperlink" Target="https://pib.gov.in/PressReleasePage.aspx?PRID=1743185" TargetMode="External"/><Relationship Id="rId4056" Type="http://schemas.openxmlformats.org/officeDocument/2006/relationships/hyperlink" Target="https://www.gov.uk/government/news/government-extends-furlough-to-march-and-increases-self-employed-support" TargetMode="External"/><Relationship Id="rId1857" Type="http://schemas.openxmlformats.org/officeDocument/2006/relationships/hyperlink" Target="https://www.mofep.gov.gh/sites/default/files/news/care-program.pdf" TargetMode="External"/><Relationship Id="rId2908" Type="http://schemas.openxmlformats.org/officeDocument/2006/relationships/hyperlink" Target="https://www.regjeringen.no/en/aktuelt/new-measures-to-curb-the-financial-impacts-of-the-coronavirus-outbreak/id2695404/" TargetMode="External"/><Relationship Id="rId4263" Type="http://schemas.openxmlformats.org/officeDocument/2006/relationships/hyperlink" Target="https://www.congress.gov/117/bills/hr3684/BILLS-117hr3684enr.pdf" TargetMode="External"/><Relationship Id="rId4470" Type="http://schemas.openxmlformats.org/officeDocument/2006/relationships/hyperlink" Target="https://www.congress.gov/bill/117th-congress/house-bill/1319/text" TargetMode="External"/><Relationship Id="rId1717" Type="http://schemas.openxmlformats.org/officeDocument/2006/relationships/hyperlink" Target="https://tem.fi/-/hallitus-tukee-matkailun-elpymista-ja-kehittamista-4-5-miljoonan-euron-lisarahoituksella" TargetMode="External"/><Relationship Id="rId1924" Type="http://schemas.openxmlformats.org/officeDocument/2006/relationships/hyperlink" Target="https://www.congreso.gob.gt/detalle_pdf/decretos/13518" TargetMode="External"/><Relationship Id="rId3072" Type="http://schemas.openxmlformats.org/officeDocument/2006/relationships/hyperlink" Target="https://www.gob.pe/institucion/pcm/noticias/344833-gobierno-aprueba-medidas-por-s-800-millones-para-reactivar-economia-y-anuncia-inicio-de-vacunacion-de-adultos-mayores" TargetMode="External"/><Relationship Id="rId4123" Type="http://schemas.openxmlformats.org/officeDocument/2006/relationships/hyperlink" Target="https://www.gov.uk/government/news/budget-2020-what-you-need-to-know" TargetMode="External"/><Relationship Id="rId4330" Type="http://schemas.openxmlformats.org/officeDocument/2006/relationships/hyperlink" Target="https://www.congress.gov/117/bills/hr3684/BILLS-117hr3684enr.pdf" TargetMode="External"/><Relationship Id="rId3889" Type="http://schemas.openxmlformats.org/officeDocument/2006/relationships/hyperlink" Target="https://www.resmigazete.gov.tr/eskiler/2020/12/20201231M3-24.htm" TargetMode="External"/><Relationship Id="rId2698" Type="http://schemas.openxmlformats.org/officeDocument/2006/relationships/hyperlink" Target="https://open.overheid.nl/repository/ronl-8fb918bc-5085-4710-84f8-88b5c6ba3b43/1/pdf/mra-bijlage-2-mkba-noord-zuidlijn.pdf" TargetMode="External"/><Relationship Id="rId3749" Type="http://schemas.openxmlformats.org/officeDocument/2006/relationships/hyperlink" Target="https://www.regeringen.se/pressmeddelanden/2020/08/coronakrisstod-pa-500-miljoner-till-nyhetsmedierna-klart-for-genomforande/" TargetMode="External"/><Relationship Id="rId3956" Type="http://schemas.openxmlformats.org/officeDocument/2006/relationships/hyperlink" Target="https://www.gov.uk/government/news/338-million-package-to-further-fuel-active-travel-boom" TargetMode="External"/><Relationship Id="rId877" Type="http://schemas.openxmlformats.org/officeDocument/2006/relationships/hyperlink" Target="https://prensa.presidencia.cl/comunicado.aspx?id=173572" TargetMode="External"/><Relationship Id="rId2558" Type="http://schemas.openxmlformats.org/officeDocument/2006/relationships/hyperlink" Target="https://budgetmof.govmu.org/Documents/2021_22budgetspeech_english.pdf" TargetMode="External"/><Relationship Id="rId2765" Type="http://schemas.openxmlformats.org/officeDocument/2006/relationships/hyperlink" Target="https://www.rijksoverheid.nl/actueel/nieuws/2021/05/07/tegemoetkoming-vaste-lasten-voor-het-eerst-open-voor-grote-bedrijven" TargetMode="External"/><Relationship Id="rId2972" Type="http://schemas.openxmlformats.org/officeDocument/2006/relationships/hyperlink" Target="https://www.gacetaoficial.gob.pa/pdfTemp/29218_A/GacetaNo_29218a_20210212.pdf" TargetMode="External"/><Relationship Id="rId3609" Type="http://schemas.openxmlformats.org/officeDocument/2006/relationships/hyperlink" Target="https://www.lamoncloa.gob.es/lang/en/gobierno/news/Paginas/2020/20201123automotive-sector.aspx" TargetMode="External"/><Relationship Id="rId3816" Type="http://schemas.openxmlformats.org/officeDocument/2006/relationships/hyperlink" Target="https://www.mof.gov.tw/singlehtml/384fb3077bb349ea973e7fc6f13b6974?cntId=f8b26e0ee64c4ddb94a41f868d7623ce" TargetMode="External"/><Relationship Id="rId737" Type="http://schemas.openxmlformats.org/officeDocument/2006/relationships/hyperlink" Target="https://www.gov.br/economia/pt-br/assuntos/planejamento-e-orcamento/orcamento/orcamentos-anuais/2022/ploa/OrcamentoCidadao.pdf" TargetMode="External"/><Relationship Id="rId944" Type="http://schemas.openxmlformats.org/officeDocument/2006/relationships/hyperlink" Target="http://download.china.cn/en/pdf/report2021.pdf" TargetMode="External"/><Relationship Id="rId1367" Type="http://schemas.openxmlformats.org/officeDocument/2006/relationships/hyperlink" Target="https://ec.europa.eu/commission/presscorner/detail/en/mex_20_2414" TargetMode="External"/><Relationship Id="rId1574" Type="http://schemas.openxmlformats.org/officeDocument/2006/relationships/hyperlink" Target="https://perma.cc/7CRK-BQEL" TargetMode="External"/><Relationship Id="rId1781" Type="http://schemas.openxmlformats.org/officeDocument/2006/relationships/hyperlink" Target="https://www.gouvernement.fr/renouvellement-du-soutien-aux-colonies-et-sejours-de-decouvertes" TargetMode="External"/><Relationship Id="rId2418" Type="http://schemas.openxmlformats.org/officeDocument/2006/relationships/hyperlink" Target="https://ec.europa.eu/commission/presscorner/detail/en/ip_21_2904" TargetMode="External"/><Relationship Id="rId2625" Type="http://schemas.openxmlformats.org/officeDocument/2006/relationships/hyperlink" Target="https://www.adb.org/news/adb-help-strengthen-mongolia-health-sector-and-response-covid-19" TargetMode="External"/><Relationship Id="rId2832" Type="http://schemas.openxmlformats.org/officeDocument/2006/relationships/hyperlink" Target="https://www.regjeringen.no/no/aktuelt/ny-side5/id2704503/" TargetMode="External"/><Relationship Id="rId73" Type="http://schemas.openxmlformats.org/officeDocument/2006/relationships/hyperlink" Target="https://www.argentina.gob.ar/noticias/desarrollo-productivo-lanzo-el-primer-programa-de-asistencia-financiera-para" TargetMode="External"/><Relationship Id="rId804" Type="http://schemas.openxmlformats.org/officeDocument/2006/relationships/hyperlink" Target="https://www.budget.gc.ca/2021/report-rapport/p1-en.html" TargetMode="External"/><Relationship Id="rId1227" Type="http://schemas.openxmlformats.org/officeDocument/2006/relationships/hyperlink" Target="https://santenews.info/wp-content/uploads/2020/06/Programme...-Complet-04-06-2020-%C3%A0-14h51.pdf" TargetMode="External"/><Relationship Id="rId1434" Type="http://schemas.openxmlformats.org/officeDocument/2006/relationships/hyperlink" Target="https://es.wfp.org/publicaciones/proteccion-social-la-respuesta-de-republica-dominicana-pandemia-covid" TargetMode="External"/><Relationship Id="rId1641" Type="http://schemas.openxmlformats.org/officeDocument/2006/relationships/hyperlink" Target="https://budget.gouv.cd/wp-content/uploads/budget2021/plf2021/lf2021_vol2_depenses.pdf" TargetMode="External"/><Relationship Id="rId4797" Type="http://schemas.openxmlformats.org/officeDocument/2006/relationships/hyperlink" Target="http://en.kremlin.ru/events/president/news/65418" TargetMode="External"/><Relationship Id="rId1501" Type="http://schemas.openxmlformats.org/officeDocument/2006/relationships/hyperlink" Target="https://prodominicana.gob.do/Documentos/PD%20PNFERD%20W.pdf" TargetMode="External"/><Relationship Id="rId3399" Type="http://schemas.openxmlformats.org/officeDocument/2006/relationships/hyperlink" Target="https://www.sama.gov.sa/en-US/News/Pages/news-675.aspx" TargetMode="External"/><Relationship Id="rId4657" Type="http://schemas.openxmlformats.org/officeDocument/2006/relationships/hyperlink" Target="https://www.presidencia.gub.uy/comunicacion/comunicacionnoticias/medidas-gobierno-turismo-emergencia-sanitaria-covid19" TargetMode="External"/><Relationship Id="rId3259" Type="http://schemas.openxmlformats.org/officeDocument/2006/relationships/hyperlink" Target="https://czystepowietrze.gov.pl/rusza-program-czyste-powietrze-2-0/" TargetMode="External"/><Relationship Id="rId3466" Type="http://schemas.openxmlformats.org/officeDocument/2006/relationships/hyperlink" Target="https://www.gov.za/documents/building-society-works-presidential-employment-stimulus-south-african-economic" TargetMode="External"/><Relationship Id="rId4517" Type="http://schemas.openxmlformats.org/officeDocument/2006/relationships/hyperlink" Target="https://www.congress.gov/bill/117th-congress/house-bill/1319/text" TargetMode="External"/><Relationship Id="rId387" Type="http://schemas.openxmlformats.org/officeDocument/2006/relationships/hyperlink" Target="https://ec.europa.eu/info/business-economy-euro/recovery-coronavirus/recovery-and-resilience-facility_en" TargetMode="External"/><Relationship Id="rId594" Type="http://schemas.openxmlformats.org/officeDocument/2006/relationships/hyperlink" Target="https://www.gov.br/saude/pt-br/assuntos/noticias/alagoas-tem-mais-10-leitos-de-uti-covid-19-autorizados" TargetMode="External"/><Relationship Id="rId2068" Type="http://schemas.openxmlformats.org/officeDocument/2006/relationships/hyperlink" Target="https://www.gov.ie/en/press-release/48b48-the-july-jobs-stimulus/" TargetMode="External"/><Relationship Id="rId2275" Type="http://schemas.openxmlformats.org/officeDocument/2006/relationships/hyperlink" Target="https://www.gov.ie/en/press-release/7bbd1-update-on-payments-awarded-for-covid-19-pandemic-unemployment-payment-and-enhanced-illness-benefit/" TargetMode="External"/><Relationship Id="rId3119" Type="http://schemas.openxmlformats.org/officeDocument/2006/relationships/hyperlink" Target="https://www.gob.pe/institucion/minsa/noticias/324742-nuevo-lote-de-equipos-medicos-para-regiones-mas-afectadas-por-segunda-ola-de-la-covid-19" TargetMode="External"/><Relationship Id="rId3326" Type="http://schemas.openxmlformats.org/officeDocument/2006/relationships/hyperlink" Target="https://www.sknis.gov.kn/2021/11/04/50-off-all-animal-feed-at-dept-of-agriculture-to-assist-farmers/" TargetMode="External"/><Relationship Id="rId3673" Type="http://schemas.openxmlformats.org/officeDocument/2006/relationships/hyperlink" Target="https://www.dna.sr/media/302195/Final_Jaarrede_2020_President_Santokhi___1.pdf" TargetMode="External"/><Relationship Id="rId3880" Type="http://schemas.openxmlformats.org/officeDocument/2006/relationships/hyperlink" Target="https://www.finance.gov.tt/2021/06/10/supplementary-appropriation-and-budget-mid-year-review-statement-2021/" TargetMode="External"/><Relationship Id="rId4724" Type="http://schemas.openxmlformats.org/officeDocument/2006/relationships/hyperlink" Target="https://www.dof.gob.mx/nota_detalle.php?codigo=5633505&amp;fecha=22/10/2021" TargetMode="External"/><Relationship Id="rId247" Type="http://schemas.openxmlformats.org/officeDocument/2006/relationships/hyperlink" Target="https://ministers.treasury.gov.au/ministers/josh-frydenberg-2018/media-releases/helping-additional-10000-first-home-buyers" TargetMode="External"/><Relationship Id="rId1084" Type="http://schemas.openxmlformats.org/officeDocument/2006/relationships/hyperlink" Target="https://www.gacetaoficial.gob.cu/sites/default/files/goc-2021-ex56.pdf" TargetMode="External"/><Relationship Id="rId2482" Type="http://schemas.openxmlformats.org/officeDocument/2006/relationships/hyperlink" Target="https://www.mof.go.jp/english/budget/budget/fy2020/05.pdf" TargetMode="External"/><Relationship Id="rId3533" Type="http://schemas.openxmlformats.org/officeDocument/2006/relationships/hyperlink" Target="https://english.moef.go.kr/pc/selectTbPressCenterDtl.do?boardCd=N0001&amp;seq=5136" TargetMode="External"/><Relationship Id="rId3740" Type="http://schemas.openxmlformats.org/officeDocument/2006/relationships/hyperlink" Target="https://www.regeringen.se/pressmeddelanden/2021/01/okat-anslag-med-89-miljoner-kronor-till-msb-for-insatser-under-coronapandemin/" TargetMode="External"/><Relationship Id="rId107" Type="http://schemas.openxmlformats.org/officeDocument/2006/relationships/hyperlink" Target="https://www.argentina.gob.ar/noticias/jefatura/el-presidente-anuncio-obras-y-suscribio-acuerdos-en-tierra-del-fuego" TargetMode="External"/><Relationship Id="rId454" Type="http://schemas.openxmlformats.org/officeDocument/2006/relationships/hyperlink" Target="https://ec.europa.eu/info/business-economy-euro/recovery-coronavirus/recovery-and-resilience-facility_en" TargetMode="External"/><Relationship Id="rId661" Type="http://schemas.openxmlformats.org/officeDocument/2006/relationships/hyperlink" Target="https://www.gov.br/saude/pt-br/assuntos/noticias/saude-autoriza-109-leitos-de-uti-covid-19-em-minas-gerais" TargetMode="External"/><Relationship Id="rId1291" Type="http://schemas.openxmlformats.org/officeDocument/2006/relationships/hyperlink" Target="https://santenews.info/wp-content/uploads/2020/06/Programme...-Complet-04-06-2020-%C3%A0-14h51.pdf" TargetMode="External"/><Relationship Id="rId2135" Type="http://schemas.openxmlformats.org/officeDocument/2006/relationships/hyperlink" Target="https://www.gov.ie/en/publication/1feaf-pathways-to-work-2021/" TargetMode="External"/><Relationship Id="rId2342" Type="http://schemas.openxmlformats.org/officeDocument/2006/relationships/hyperlink" Target="https://www.gov.ie/en/press-release/d9805-minister-foley-announces-issue-of-50-million-funding-to-primary-and-post-primary-schools-to-address-the-digital-divide-under-irelands-national-recovery-and-resilience-plan/" TargetMode="External"/><Relationship Id="rId3600" Type="http://schemas.openxmlformats.org/officeDocument/2006/relationships/hyperlink" Target="https://www.boe.es/diario_boe/txt.php?id=BOE-A-2020-16823" TargetMode="External"/><Relationship Id="rId314" Type="http://schemas.openxmlformats.org/officeDocument/2006/relationships/hyperlink" Target="https://www.thedailystar.net/business/news/govt-approves-two-new-stimulus-packages-tk-2700-crore-2029281" TargetMode="External"/><Relationship Id="rId521" Type="http://schemas.openxmlformats.org/officeDocument/2006/relationships/hyperlink" Target="https://www.economiayfinanzas.gob.bo/el-gobierno-creara-un-fideicomiso-por-bs2000-millones-para-reactivar-la-inversion-publica-en-gobiernos-locales.html" TargetMode="External"/><Relationship Id="rId1151" Type="http://schemas.openxmlformats.org/officeDocument/2006/relationships/hyperlink" Target="https://santenews.info/wp-content/uploads/2020/06/Programme...-Complet-04-06-2020-%C3%A0-14h51.pdf" TargetMode="External"/><Relationship Id="rId2202" Type="http://schemas.openxmlformats.org/officeDocument/2006/relationships/hyperlink" Target="https://www.gov.ie/en/press-release/4dbaf-minister-announces-hdv-grant-scheme-to-encourage-companies-towards-zero-or-lower-carbon-emission-vans-trucks-and-buses/" TargetMode="External"/><Relationship Id="rId1011" Type="http://schemas.openxmlformats.org/officeDocument/2006/relationships/hyperlink" Target="https://www.minhacienda.gov.co/webcenter/ShowProperty?nodeId=%2FConexionContent%2FWCC_CLUSTER-155839%2F%2FidcPrimaryFile&amp;revision=latestreleased" TargetMode="External"/><Relationship Id="rId1968" Type="http://schemas.openxmlformats.org/officeDocument/2006/relationships/hyperlink" Target="https://presidencia.gob.hn/index.php/sala-de-prensa/9402-bonos-de-solidaridad-productiva-y-cafetalero-brindan-seguridad-alimentaria-en-todo-el-pais" TargetMode="External"/><Relationship Id="rId4167" Type="http://schemas.openxmlformats.org/officeDocument/2006/relationships/hyperlink" Target="https://www.congress.gov/117/bills/hr3684/BILLS-117hr3684enr.pdf" TargetMode="External"/><Relationship Id="rId4374" Type="http://schemas.openxmlformats.org/officeDocument/2006/relationships/hyperlink" Target="https://www.congress.gov/117/bills/hr3684/BILLS-117hr3684enr.pdf" TargetMode="External"/><Relationship Id="rId4581" Type="http://schemas.openxmlformats.org/officeDocument/2006/relationships/hyperlink" Target="https://www.congress.gov/bill/117th-congress/house-bill/1319/text" TargetMode="External"/><Relationship Id="rId3183"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3390" Type="http://schemas.openxmlformats.org/officeDocument/2006/relationships/hyperlink" Target="http://pmoffice.gov.vc/pmoffice/images/PDF/speech/Prime_Minister_Gonsalves_Address_to_the_Nation_on_25.3.20_Rising_Stronger_from_the_Ashes_of_Covid-19.pdf" TargetMode="External"/><Relationship Id="rId4027" Type="http://schemas.openxmlformats.org/officeDocument/2006/relationships/hyperlink" Target="https://www.gov.uk/government/publications/spending-review-2020-documents" TargetMode="External"/><Relationship Id="rId4234" Type="http://schemas.openxmlformats.org/officeDocument/2006/relationships/hyperlink" Target="https://www.congress.gov/117/bills/hr3684/BILLS-117hr3684enr.pdf" TargetMode="External"/><Relationship Id="rId4441" Type="http://schemas.openxmlformats.org/officeDocument/2006/relationships/hyperlink" Target="https://www.congress.gov/bill/117th-congress/house-bill/1319/text" TargetMode="External"/><Relationship Id="rId1828" Type="http://schemas.openxmlformats.org/officeDocument/2006/relationships/hyperlink" Target="https://www.mofep.gov.gh/sites/default/files/budget-statements/2020-Mid-Year-Budget-Statement_v3.pdf" TargetMode="External"/><Relationship Id="rId3043" Type="http://schemas.openxmlformats.org/officeDocument/2006/relationships/hyperlink" Target="https://www.gob.pe/institucion/produce/noticias/523992-produce-destinara-s-8-3-millones-para-la-modernizacion-de-mercados-de-abastos-a-nivel-nacional" TargetMode="External"/><Relationship Id="rId3250" Type="http://schemas.openxmlformats.org/officeDocument/2006/relationships/hyperlink" Target="https://www.gov.pl/web/klimat/zeroemisyjny-lub-niskoemisyjny-transport-publiczny" TargetMode="External"/><Relationship Id="rId171" Type="http://schemas.openxmlformats.org/officeDocument/2006/relationships/hyperlink" Target="https://www.argentina.gob.ar/noticias/agricultura-destino-60-millones-de-pesos-para-el-mantenimiento-de-caudales-de-riego-y" TargetMode="External"/><Relationship Id="rId4301" Type="http://schemas.openxmlformats.org/officeDocument/2006/relationships/hyperlink" Target="https://www.congress.gov/117/bills/hr3684/BILLS-117hr3684enr.pdf" TargetMode="External"/><Relationship Id="rId3110" Type="http://schemas.openxmlformats.org/officeDocument/2006/relationships/hyperlink" Target="https://www.gob.pe/institucion/mtc/noticias/324835-inversion-de-mas-de-s-8250-millones-esta-comprometida-en-proyectos-de-transportes-e-internet-para-la-libertad" TargetMode="External"/><Relationship Id="rId988" Type="http://schemas.openxmlformats.org/officeDocument/2006/relationships/hyperlink" Target="https://uk.reuters.com/article/us-health-coronavirus-china-funds/china-allocated-156-billion-in-epidemic-prevention-funds-by-march-2-finance-ministry-official-idUKKBN20Q0Q7" TargetMode="External"/><Relationship Id="rId2669" Type="http://schemas.openxmlformats.org/officeDocument/2006/relationships/hyperlink" Target="https://legalinfo.mn/law/details/15586" TargetMode="External"/><Relationship Id="rId2876" Type="http://schemas.openxmlformats.org/officeDocument/2006/relationships/hyperlink" Target="https://www.regjeringen.no/no/aktuelt/milliardpakke-til-grundere-og-vekstbedrifter-klar-i-dag/id2697662/" TargetMode="External"/><Relationship Id="rId3927" Type="http://schemas.openxmlformats.org/officeDocument/2006/relationships/hyperlink" Target="http://wam.ae/en/details/1395302832332" TargetMode="External"/><Relationship Id="rId848" Type="http://schemas.openxmlformats.org/officeDocument/2006/relationships/hyperlink" Target="https://mern.gouv.qc.ca/gouvernement-quebec-attribue-70-m-soutenir-gaz-naturel-renouvelable-2020-07-07" TargetMode="External"/><Relationship Id="rId1478" Type="http://schemas.openxmlformats.org/officeDocument/2006/relationships/hyperlink" Target="https://prodominicana.gob.do/Documentos/PD%20PNFERD%20W.pdf" TargetMode="External"/><Relationship Id="rId1685" Type="http://schemas.openxmlformats.org/officeDocument/2006/relationships/hyperlink" Target="https://ec.europa.eu/info/live-work-travel-eu/coronavirus-response/jobs-and-economy-during-coronavirus-pandemic/state-aid-cases/austria_en" TargetMode="External"/><Relationship Id="rId1892" Type="http://schemas.openxmlformats.org/officeDocument/2006/relationships/hyperlink" Target="http://documents1.worldbank.org/curated/en/895671585952003880/pdf/Ghana-COVID-19-Emergency-Preparedness-and-Response-Project.pdf" TargetMode="External"/><Relationship Id="rId2529" Type="http://schemas.openxmlformats.org/officeDocument/2006/relationships/hyperlink" Target="https://www.health.go.ke/president-uhuru-announce-31-new-cases-of-covid-19-unveils-an-8-economic-stimulus-programme-to-stimulate-growth-nairobi-saturday-may-23-2020/" TargetMode="External"/><Relationship Id="rId2736" Type="http://schemas.openxmlformats.org/officeDocument/2006/relationships/hyperlink" Target="https://www.rijksoverheid.nl/actueel/nieuws/2021/05/21/200-miljoen-euro-voor-corona-doorstartkrediet-mkb-bedrijven" TargetMode="External"/><Relationship Id="rId4091" Type="http://schemas.openxmlformats.org/officeDocument/2006/relationships/hyperlink" Target="https://www.gov.uk/government/news/chancellor-provides-over-14-billion-for-our-nhs-and-vital-public-services" TargetMode="External"/><Relationship Id="rId708" Type="http://schemas.openxmlformats.org/officeDocument/2006/relationships/hyperlink" Target="https://www.gov.br/saude/pt-br/assuntos/noticias/brasil-investe-r-280-milhoes-para-qualificacao-de-agentes-comunitarios-de-saude-e-agentes-de-combates-as-endemias" TargetMode="External"/><Relationship Id="rId915" Type="http://schemas.openxmlformats.org/officeDocument/2006/relationships/hyperlink" Target="https://www.economia.gob.cl/2020/06/01/ministerio-de-economia-lanza-plan-nacional-de-turismo-que-incluye-protocolos-sanitarios-subsidios-y-fondos-para-promocion.htm" TargetMode="External"/><Relationship Id="rId1338" Type="http://schemas.openxmlformats.org/officeDocument/2006/relationships/hyperlink" Target="https://www.afdb.org/en/documents/drc-budget-support-programme-response-covid-19-crisis-pabrc-project-appraisal-report" TargetMode="External"/><Relationship Id="rId1545" Type="http://schemas.openxmlformats.org/officeDocument/2006/relationships/hyperlink" Target="https://www.micm.gob.do/noticias/gobierno-destina-mas-de-330-millones-de-pesos-millones-de-pesos-para-mantener-precio-de-los-combustibles" TargetMode="External"/><Relationship Id="rId2943" Type="http://schemas.openxmlformats.org/officeDocument/2006/relationships/hyperlink" Target="https://nation.com.pk/25-Mar-2020/pm-announces-record-economic-relief-package" TargetMode="External"/><Relationship Id="rId1405" Type="http://schemas.openxmlformats.org/officeDocument/2006/relationships/hyperlink" Target="https://www.skm.dk/aktuelt/presse-nyheder/pressemeddelelser/betalingsfrister-forlaenges-mere-end-100-mia-kr-i-ekstra-likviditet-til-virksomhederne/" TargetMode="External"/><Relationship Id="rId1752" Type="http://schemas.openxmlformats.org/officeDocument/2006/relationships/hyperlink" Target="https://www.gouvernement.fr/4eme-programme-d-investissements-d-avenir-20-milliards-d-euros-pour-l-innovation-dont-plus-de-la" TargetMode="External"/><Relationship Id="rId2803" Type="http://schemas.openxmlformats.org/officeDocument/2006/relationships/hyperlink" Target="https://www.budgetoffice.gov.ng/index.php/mdas-approved-2022-budget-details?task=document.viewdoc&amp;id=960" TargetMode="External"/><Relationship Id="rId44" Type="http://schemas.openxmlformats.org/officeDocument/2006/relationships/hyperlink" Target="https://www.argentina.gob.ar/noticias/basterra-y-bordet-firmaron-convenios-por-mas-de-80-millones-para-fortalecer-la-produccion" TargetMode="External"/><Relationship Id="rId1612" Type="http://schemas.openxmlformats.org/officeDocument/2006/relationships/hyperlink" Target="https://budget.gouv.cd/wp-content/uploads/budget2021/plf2021/lf2021_vol2_depenses.pdf" TargetMode="External"/><Relationship Id="rId4768" Type="http://schemas.openxmlformats.org/officeDocument/2006/relationships/hyperlink" Target="https://mfinante.gov.ro/presa-comunicate-de-presa?p_p_id=com_liferay_asset_publisher_web_portlet_AssetPublisherPortlet_INSTANCE_vMeOfqIFpa30&amp;p_p_lifecycle=0&amp;p_p_state=normal&amp;p_p_mode=view&amp;_com_liferay_asset_publisher_web_portlet_AssetPublisherPortlet_INSTANCE_vMeOfqIFpa30_delta=30&amp;p_r_p_resetCur=false&amp;_com_liferay_asset_publisher_web_portlet_AssetPublisherPortlet_INSTANCE_vMeOfqIFpa30_cur=3" TargetMode="External"/><Relationship Id="rId498" Type="http://schemas.openxmlformats.org/officeDocument/2006/relationships/hyperlink" Target="https://ec.europa.eu/competition/state_aid/cases1/202114/293400_2262872_42_2.pdf" TargetMode="External"/><Relationship Id="rId2179" Type="http://schemas.openxmlformats.org/officeDocument/2006/relationships/hyperlink" Target="https://www.gov.ie/en/press-release/00b98-crss-payments-of-400m-supporting-jobs-workers-during-times-of-challenge-donohoe/" TargetMode="External"/><Relationship Id="rId3577" Type="http://schemas.openxmlformats.org/officeDocument/2006/relationships/hyperlink" Target="https://www.lamoncloa.gob.es/lang/en/gobierno/councilministers/paginas/2020/20200901council.aspx" TargetMode="External"/><Relationship Id="rId3784" Type="http://schemas.openxmlformats.org/officeDocument/2006/relationships/hyperlink" Target="https://www.admin.ch/gov/en/start/documentation/media-releases.msg-id-83300.html" TargetMode="External"/><Relationship Id="rId3991" Type="http://schemas.openxmlformats.org/officeDocument/2006/relationships/hyperlink" Target="https://www.gov.uk/government/news/vital-flight-route-between-london-and-derry-to-continue-as-government-agrees-43-million-funding-boost" TargetMode="External"/><Relationship Id="rId4628" Type="http://schemas.openxmlformats.org/officeDocument/2006/relationships/hyperlink" Target="https://www.congress.gov/bill/116th-congress/senate-bill/3422" TargetMode="External"/><Relationship Id="rId4835" Type="http://schemas.openxmlformats.org/officeDocument/2006/relationships/hyperlink" Target="https://budget.gouv.cd/wp-content/uploads/budget2021/plf2021/lf2021_vol2_depenses.pdf" TargetMode="External"/><Relationship Id="rId2386" Type="http://schemas.openxmlformats.org/officeDocument/2006/relationships/hyperlink" Target="https://www.gov.il/he/departments/news/press_30032020_b" TargetMode="External"/><Relationship Id="rId2593" Type="http://schemas.openxmlformats.org/officeDocument/2006/relationships/hyperlink" Target="https://www.ppef.hacienda.gob.mx/" TargetMode="External"/><Relationship Id="rId3437" Type="http://schemas.openxmlformats.org/officeDocument/2006/relationships/hyperlink" Target="https://www.muis.gov.sg/-/media/Files/Corporate-Site/Press-Releases/Annexes---COVID-19-Muis-Support-Fund-and-Pergas-Gracious-Package.pdf?la=en&amp;hash=5FA5EDCB95872319844ED2FFEA716A24AF22D8B4" TargetMode="External"/><Relationship Id="rId3644" Type="http://schemas.openxmlformats.org/officeDocument/2006/relationships/hyperlink" Target="https://www.lamoncloa.gob.es/serviciosdeprensa/notasprensa/agricultura/Paginas/2020/150620-conferencias-ccaa.aspx" TargetMode="External"/><Relationship Id="rId3851" Type="http://schemas.openxmlformats.org/officeDocument/2006/relationships/hyperlink" Target="https://thailand.prd.go.th/mobile_detail.php?cid=4&amp;nid=10493" TargetMode="External"/><Relationship Id="rId358" Type="http://schemas.openxmlformats.org/officeDocument/2006/relationships/hyperlink" Target="https://www.barbadosparliament.com/uploads/bill_resolution/b2447d194d11a5f72d171a5d0105b363.pdf" TargetMode="External"/><Relationship Id="rId565" Type="http://schemas.openxmlformats.org/officeDocument/2006/relationships/hyperlink" Target="https://www.gov.br/saude/pt-br/assuntos/noticias/saude-autoriza-34-leitos-de-uti-covid-19-no-maranhao" TargetMode="External"/><Relationship Id="rId772" Type="http://schemas.openxmlformats.org/officeDocument/2006/relationships/hyperlink" Target="https://budget.gc.ca/efu-meb/2021/report-rapport/EFU-MEB-2021-EN.pdf" TargetMode="External"/><Relationship Id="rId1195" Type="http://schemas.openxmlformats.org/officeDocument/2006/relationships/hyperlink" Target="https://santenews.info/wp-content/uploads/2020/06/Programme...-Complet-04-06-2020-%C3%A0-14h51.pdf" TargetMode="External"/><Relationship Id="rId2039" Type="http://schemas.openxmlformats.org/officeDocument/2006/relationships/hyperlink" Target="http://irangov.ir/detail/350514" TargetMode="External"/><Relationship Id="rId2246" Type="http://schemas.openxmlformats.org/officeDocument/2006/relationships/hyperlink" Target="https://www.gov.ie/en/press-release/3fb03-minister-martin-announces-funding-of-230000-for-the-expansion-of-the-minding-creative-minds-support-service-to-the-irish-creative-sector/" TargetMode="External"/><Relationship Id="rId2453" Type="http://schemas.openxmlformats.org/officeDocument/2006/relationships/hyperlink" Target="https://jis.gov.jm/agriculture-ministry-providing-50-million-for-production-incentive-drought-mitigation/" TargetMode="External"/><Relationship Id="rId2660" Type="http://schemas.openxmlformats.org/officeDocument/2006/relationships/hyperlink" Target="https://legalinfo.mn/law/details/15586" TargetMode="External"/><Relationship Id="rId3504" Type="http://schemas.openxmlformats.org/officeDocument/2006/relationships/hyperlink" Target="https://www.gov.za/documents/building-society-works-presidential-employment-stimulus-south-african-economic" TargetMode="External"/><Relationship Id="rId3711" Type="http://schemas.openxmlformats.org/officeDocument/2006/relationships/hyperlink" Target="https://www.regeringen.se/artiklar/2020/09/hostbudgetsatsningar-for-sveriges-natur/" TargetMode="External"/><Relationship Id="rId218" Type="http://schemas.openxmlformats.org/officeDocument/2006/relationships/hyperlink" Target="https://www.pm.gov.au/media/record-investment-home-care-packages-continues" TargetMode="External"/><Relationship Id="rId425" Type="http://schemas.openxmlformats.org/officeDocument/2006/relationships/hyperlink" Target="https://ec.europa.eu/info/business-economy-euro/recovery-coronavirus/recovery-and-resilience-facility_en" TargetMode="External"/><Relationship Id="rId632" Type="http://schemas.openxmlformats.org/officeDocument/2006/relationships/hyperlink" Target="https://www.gov.br/saude/pt-br/assuntos/noticias/presidente-da-republica-assina-mp-que-autoriza-credito-extra-de-r-20-bilhoes-para-vacinacao-contra-o-coronavirus" TargetMode="External"/><Relationship Id="rId1055" Type="http://schemas.openxmlformats.org/officeDocument/2006/relationships/hyperlink" Target="https://www.funcionpublica.gov.co/eva/gestornormativo/norma.php?i=124924" TargetMode="External"/><Relationship Id="rId1262" Type="http://schemas.openxmlformats.org/officeDocument/2006/relationships/hyperlink" Target="https://santenews.info/wp-content/uploads/2020/06/Programme...-Complet-04-06-2020-%C3%A0-14h51.pdf" TargetMode="External"/><Relationship Id="rId2106" Type="http://schemas.openxmlformats.org/officeDocument/2006/relationships/hyperlink" Target="https://www.gov.ie/en/press-release/9df4c-update-on-payments-awarded-for-covid-19-pandemic-unemployment-payment-and-enhanced-illness-benefit/" TargetMode="External"/><Relationship Id="rId2313" Type="http://schemas.openxmlformats.org/officeDocument/2006/relationships/hyperlink" Target="https://www.gov.ie/en/press-release/97e147-minister-humphreys-announces-major-expansion-of-business-supports-fo/" TargetMode="External"/><Relationship Id="rId2520" Type="http://schemas.openxmlformats.org/officeDocument/2006/relationships/hyperlink" Target="https://www.kantei.go.jp/jp/singi/novel_coronavirus/th_siryou/kinkyutaiou3_corona.pdf" TargetMode="External"/><Relationship Id="rId1122" Type="http://schemas.openxmlformats.org/officeDocument/2006/relationships/hyperlink" Target="https://santenews.info/wp-content/uploads/2020/06/Programme...-Complet-04-06-2020-%C3%A0-14h51.pdf" TargetMode="External"/><Relationship Id="rId4278" Type="http://schemas.openxmlformats.org/officeDocument/2006/relationships/hyperlink" Target="https://www.congress.gov/117/bills/hr3684/BILLS-117hr3684enr.pdf" TargetMode="External"/><Relationship Id="rId4485" Type="http://schemas.openxmlformats.org/officeDocument/2006/relationships/hyperlink" Target="https://www.congress.gov/bill/117th-congress/house-bill/1319/text" TargetMode="External"/><Relationship Id="rId3087" Type="http://schemas.openxmlformats.org/officeDocument/2006/relationships/hyperlink" Target="https://www.gob.pe/institucion/minsa/noticias/341313-ministerio-de-salud-envio-mas-de-37-toneladas-de-suministros-medicos-a-puno-y-arequipa-para-enfrentar-la-covid-19" TargetMode="External"/><Relationship Id="rId3294" Type="http://schemas.openxmlformats.org/officeDocument/2006/relationships/hyperlink" Target="https://www.portugal.gov.pt/pt/gc22/comunicacao/noticia?i=governo-toma-medidas-extraordinarias-para-responder-a-epidemia-de-covid-19" TargetMode="External"/><Relationship Id="rId4138" Type="http://schemas.openxmlformats.org/officeDocument/2006/relationships/hyperlink" Target="https://www.congress.gov/117/bills/hr3684/BILLS-117hr3684enr.pdf" TargetMode="External"/><Relationship Id="rId4345" Type="http://schemas.openxmlformats.org/officeDocument/2006/relationships/hyperlink" Target="https://www.congress.gov/117/bills/hr3684/BILLS-117hr3684enr.pdf" TargetMode="External"/><Relationship Id="rId4692" Type="http://schemas.openxmlformats.org/officeDocument/2006/relationships/hyperlink" Target="https://web.archive.org/web/20201210093216/https:/vietnam.un.org/sites/default/files/2020-10/UN%20Assessment%20on%20the%20Social%20and%20Ecnomic%20Impact%20of%20COVID-19%20in%20Viet%20Nam_merged.pdf" TargetMode="External"/><Relationship Id="rId1939" Type="http://schemas.openxmlformats.org/officeDocument/2006/relationships/hyperlink" Target="https://www.iadb.org/en/project/HA-L1145" TargetMode="External"/><Relationship Id="rId4552" Type="http://schemas.openxmlformats.org/officeDocument/2006/relationships/hyperlink" Target="https://www.congress.gov/bill/117th-congress/house-bill/1319/text" TargetMode="External"/><Relationship Id="rId3154" Type="http://schemas.openxmlformats.org/officeDocument/2006/relationships/hyperlink" Target="https://www.gob.pe/institucion/regionlima/noticias/314622-modulos-de-uci-y-hospitalizacion-fortaleceran-atencion-a-pacientes-covid-19-en-huacho" TargetMode="External"/><Relationship Id="rId3361" Type="http://schemas.openxmlformats.org/officeDocument/2006/relationships/hyperlink" Target="https://www.gov.vc/images/pdf_documents/WHATS_TRENDING_IN_SVG.pdf" TargetMode="External"/><Relationship Id="rId4205" Type="http://schemas.openxmlformats.org/officeDocument/2006/relationships/hyperlink" Target="https://www.congress.gov/117/bills/hr3684/BILLS-117hr3684enr.pdf" TargetMode="External"/><Relationship Id="rId4412" Type="http://schemas.openxmlformats.org/officeDocument/2006/relationships/hyperlink" Target="https://www.congress.gov/bill/117th-congress/house-bill/1319/text" TargetMode="External"/><Relationship Id="rId282" Type="http://schemas.openxmlformats.org/officeDocument/2006/relationships/hyperlink" Target="https://www.bmf.gv.at/en/current-issues/Corona/information-coronavirus/VAT-exemption-for-face-masks.html" TargetMode="External"/><Relationship Id="rId2170" Type="http://schemas.openxmlformats.org/officeDocument/2006/relationships/hyperlink" Target="https://www.gov.ie/en/press-release/91743-our-rural-future-minister-humphreys-announces-24-landmark-rural-regeneration-projects-nationwide/" TargetMode="External"/><Relationship Id="rId3014" Type="http://schemas.openxmlformats.org/officeDocument/2006/relationships/hyperlink" Target="https://www.latinamerica.undp.org/content/dam/rblac/Policy%20Papers%20COVID%2019/undp-rblac-CD19-PDS-Number17-Paraguay-EN.pdf" TargetMode="External"/><Relationship Id="rId3221" Type="http://schemas.openxmlformats.org/officeDocument/2006/relationships/hyperlink" Target="https://ec.europa.eu/competition/state_aid/cases1/202119/294073_2273257_46_2.pdf" TargetMode="External"/><Relationship Id="rId8" Type="http://schemas.openxmlformats.org/officeDocument/2006/relationships/hyperlink" Target="https://www.argentina.gob.ar/noticias/creditos-de-hasta-25-millones-para-empresas-de-economia-del-conocimiento" TargetMode="External"/><Relationship Id="rId142" Type="http://schemas.openxmlformats.org/officeDocument/2006/relationships/hyperlink" Target="https://www.boletinoficial.gob.ar/detalleAviso/primera/233459/20200811" TargetMode="External"/><Relationship Id="rId2030" Type="http://schemas.openxmlformats.org/officeDocument/2006/relationships/hyperlink" Target="https://www.kemenkeu.go.id/publikasi/berita/apbd-direalokasi-untuk-covid-19-anggaran-pilkada-minta-ditambah/" TargetMode="External"/><Relationship Id="rId2987" Type="http://schemas.openxmlformats.org/officeDocument/2006/relationships/hyperlink" Target="https://www.presidencia.gob.pa/Noticias/Gabinete-aprueba-recursos-para-fortalecer-apoyos-del-Plan-Panama-Solidario-a-la-poblacion-afectada-por-la-pandemia-" TargetMode="External"/><Relationship Id="rId959" Type="http://schemas.openxmlformats.org/officeDocument/2006/relationships/hyperlink" Target="http://www.china.org.cn/china/2021-02/13/content_77213898.htm" TargetMode="External"/><Relationship Id="rId1589" Type="http://schemas.openxmlformats.org/officeDocument/2006/relationships/hyperlink" Target="https://enterprise.press/wp-content/uploads/2021/04/FinMin-draft-budget-21-2022.pdf" TargetMode="External"/><Relationship Id="rId1449" Type="http://schemas.openxmlformats.org/officeDocument/2006/relationships/hyperlink" Target="http://agricultura.gob.do/noticia/ministerio-de-agricultura-completa-pago-de-405-millones-de-pesos-a-productores-de-cebolla-del-pais/" TargetMode="External"/><Relationship Id="rId1796" Type="http://schemas.openxmlformats.org/officeDocument/2006/relationships/hyperlink" Target="https://www.politico.eu/article/france-plans-new-e20b-stimulus-package-ahead-of-second-lockdown/" TargetMode="External"/><Relationship Id="rId2847" Type="http://schemas.openxmlformats.org/officeDocument/2006/relationships/hyperlink" Target="https://www.regjeringen.no/no/aktuelt/kunnskap-og-kompetanse-skal-fa-flere-tilbake-i-arbeid/id2704490/" TargetMode="External"/><Relationship Id="rId4062" Type="http://schemas.openxmlformats.org/officeDocument/2006/relationships/hyperlink" Target="https://www.gov.uk/government/news/500-million-film-and-tv-production-restart-scheme-officially-opens-from-today" TargetMode="External"/><Relationship Id="rId88" Type="http://schemas.openxmlformats.org/officeDocument/2006/relationships/hyperlink" Target="https://www.argentina.gob.ar/noticias/financiamiento-preferencial-para-pymes-industriales-y-cooperativas" TargetMode="External"/><Relationship Id="rId819" Type="http://schemas.openxmlformats.org/officeDocument/2006/relationships/hyperlink" Target="https://liberal.ca/our-platform/clean-affordable-power/" TargetMode="External"/><Relationship Id="rId1656" Type="http://schemas.openxmlformats.org/officeDocument/2006/relationships/hyperlink" Target="https://www.micm.gob.do/noticias/micm-oea-y-mepyd-firman-acuerdo-para-apertura-de-cuatro-nuevos-centros-de-prototipado-y-transferencias-tecnologicas" TargetMode="External"/><Relationship Id="rId1863" Type="http://schemas.openxmlformats.org/officeDocument/2006/relationships/hyperlink" Target="https://www.mofep.gov.gh/sites/default/files/news/care-program.pdf" TargetMode="External"/><Relationship Id="rId2707" Type="http://schemas.openxmlformats.org/officeDocument/2006/relationships/hyperlink" Target="https://www.rijksoverheid.nl/ministeries/ministerie-van-financien/nieuws/2021/01/21/forse-uitbreiding-steun--en-herstelpakket" TargetMode="External"/><Relationship Id="rId2914" Type="http://schemas.openxmlformats.org/officeDocument/2006/relationships/hyperlink" Target="https://www.regjeringen.no/no/aktuelt/stor-kompensasjonsordning-til-kultur-frivillighet-og-idrett/id2693889/" TargetMode="External"/><Relationship Id="rId1309" Type="http://schemas.openxmlformats.org/officeDocument/2006/relationships/hyperlink" Target="https://santenews.info/wp-content/uploads/2020/06/Programme...-Complet-04-06-2020-%C3%A0-14h51.pdf" TargetMode="External"/><Relationship Id="rId1516" Type="http://schemas.openxmlformats.org/officeDocument/2006/relationships/hyperlink" Target="https://presidencia.gob.do/noticias/presidente-abinader-garantiza-gobierno-hara-todos-los-sacrificios-para-salvar-ano-escolar" TargetMode="External"/><Relationship Id="rId1723" Type="http://schemas.openxmlformats.org/officeDocument/2006/relationships/hyperlink" Target="https://valtioneuvosto.fi/en/-/10616/hallitus-paatti-vuoden-2020-kolmannesta-lisatalousarvioesityksesta" TargetMode="External"/><Relationship Id="rId1930" Type="http://schemas.openxmlformats.org/officeDocument/2006/relationships/hyperlink" Target="https://www.kaieteurnewsonline.com/2020/09/10/govt-presents-330b-people-centered-emergency-budget/" TargetMode="External"/><Relationship Id="rId15" Type="http://schemas.openxmlformats.org/officeDocument/2006/relationships/hyperlink" Target="https://www.argentina.gob.ar/noticias/ampliacion-de-lineas-de-creditos-del-bice-para-pymes-por-5500-millones" TargetMode="External"/><Relationship Id="rId3688" Type="http://schemas.openxmlformats.org/officeDocument/2006/relationships/hyperlink" Target="https://apnews.com/press-release/pr-newswire/c52a955e32dd43025cc1f4674392dcba" TargetMode="External"/><Relationship Id="rId3895" Type="http://schemas.openxmlformats.org/officeDocument/2006/relationships/hyperlink" Target="https://www.gib.gov.tr/30-nisan-2020-gunu-sonuna-kadar-verilmesi-gereken-2019-hesap-donemine-ait-kurumlar-vergisi-0" TargetMode="External"/><Relationship Id="rId4739" Type="http://schemas.openxmlformats.org/officeDocument/2006/relationships/hyperlink" Target="https://www.mofep.gov.gh/sites/default/files/news/2022-Budget-Statement.pdf" TargetMode="External"/><Relationship Id="rId2497" Type="http://schemas.openxmlformats.org/officeDocument/2006/relationships/hyperlink" Target="https://www.mof.go.jp/english/budget/budget/fy2020/05.pdf" TargetMode="External"/><Relationship Id="rId3548" Type="http://schemas.openxmlformats.org/officeDocument/2006/relationships/hyperlink" Target="https://www.fsc.go.kr/eng/new_press/releases.jsp?menu=01&amp;bbsid=BBS0048&amp;selYear=&amp;sch1=&amp;sword=&amp;nxPage=1" TargetMode="External"/><Relationship Id="rId3755" Type="http://schemas.openxmlformats.org/officeDocument/2006/relationships/hyperlink" Target="https://www.regeringen.se/pressmeddelanden/2020/07/regeringen-presenterar-stor-insats-for-att-starka-besoksnaringen/" TargetMode="External"/><Relationship Id="rId4806" Type="http://schemas.openxmlformats.org/officeDocument/2006/relationships/hyperlink" Target="https://www.hacienda.gob.es/en-GB/Prensa/En%20Portada/2020/Paginas/20200504_REUNION_COORDINACION_HACIENDA_CCAA.aspx" TargetMode="External"/><Relationship Id="rId469" Type="http://schemas.openxmlformats.org/officeDocument/2006/relationships/hyperlink" Target="https://ec.europa.eu/info/business-economy-euro/recovery-coronavirus/recovery-and-resilience-facility_en" TargetMode="External"/><Relationship Id="rId676" Type="http://schemas.openxmlformats.org/officeDocument/2006/relationships/hyperlink" Target="https://www.gov.br/saude/pt-br/assuntos/noticias/para-tem-mais-20-leitos-de-suporte-ventilatorio-pulmonar-autorizados" TargetMode="External"/><Relationship Id="rId883" Type="http://schemas.openxmlformats.org/officeDocument/2006/relationships/hyperlink" Target="https://prensa.presidencia.cl/comunicado.aspx?id=173201" TargetMode="External"/><Relationship Id="rId1099" Type="http://schemas.openxmlformats.org/officeDocument/2006/relationships/hyperlink" Target="https://ec.europa.eu/commission/presscorner/detail/en/IP_20_1403" TargetMode="External"/><Relationship Id="rId2357" Type="http://schemas.openxmlformats.org/officeDocument/2006/relationships/hyperlink" Target="https://www.gov.il/he/departments/news/sa051120_4" TargetMode="External"/><Relationship Id="rId2564" Type="http://schemas.openxmlformats.org/officeDocument/2006/relationships/hyperlink" Target="https://budgetmof.govmu.org/Documents/2021_22budgetspeech_english.pdf" TargetMode="External"/><Relationship Id="rId3408" Type="http://schemas.openxmlformats.org/officeDocument/2006/relationships/hyperlink" Target="https://www.spa.gov.sa/viewfullstory.php?lang=en&amp;newsid=2075121" TargetMode="External"/><Relationship Id="rId3615" Type="http://schemas.openxmlformats.org/officeDocument/2006/relationships/hyperlink" Target="https://prensa.mites.gob.es/WebPrensa/noticias/ministro/detalle/3902" TargetMode="External"/><Relationship Id="rId3962" Type="http://schemas.openxmlformats.org/officeDocument/2006/relationships/hyperlink" Target="https://www.gov.uk/government/news/final-covid-loans-data-reveals-80-billion-of-government-support-through-the-pandemic" TargetMode="External"/><Relationship Id="rId329" Type="http://schemas.openxmlformats.org/officeDocument/2006/relationships/hyperlink" Target="https://www.barbadosparliament.com/uploads/bill_resolution/4876100c82122319f719c42fae4b23df.pdf" TargetMode="External"/><Relationship Id="rId536" Type="http://schemas.openxmlformats.org/officeDocument/2006/relationships/hyperlink" Target="https://www.gov.br/economia/pt-br/assuntos/noticias/2020/outubro/pgfn-permite-transacao-excepcional-para-divida-rural-destinada-aos-pequenos-produtores-rurais-e-agricultores-familiares" TargetMode="External"/><Relationship Id="rId1166" Type="http://schemas.openxmlformats.org/officeDocument/2006/relationships/hyperlink" Target="https://santenews.info/wp-content/uploads/2020/06/Programme...-Complet-04-06-2020-%C3%A0-14h51.pdf" TargetMode="External"/><Relationship Id="rId1373" Type="http://schemas.openxmlformats.org/officeDocument/2006/relationships/hyperlink" Target="https://ec.europa.eu/commission/presscorner/detail/en/mex_20_2233" TargetMode="External"/><Relationship Id="rId2217" Type="http://schemas.openxmlformats.org/officeDocument/2006/relationships/hyperlink" Target="https://www.gov.ie/en/press-release/9ebd3-ministers-humphreys-and-obrien-announce-new-measures-to-support-ce-and-tus-schemes-during-covid/" TargetMode="External"/><Relationship Id="rId2771" Type="http://schemas.openxmlformats.org/officeDocument/2006/relationships/hyperlink" Target="https://www.rijksoverheid.nl/actueel/nieuws/2020/09/15/belastingplan-2021-beter-eerlijker-en-duurzamer-uit-de-crisis" TargetMode="External"/><Relationship Id="rId3822" Type="http://schemas.openxmlformats.org/officeDocument/2006/relationships/hyperlink" Target="https://thailand.prd.go.th/mobile_detail.php?cid=4&amp;nid=11633" TargetMode="External"/><Relationship Id="rId743" Type="http://schemas.openxmlformats.org/officeDocument/2006/relationships/hyperlink" Target="https://www.finances.gov.bf/fileadmin/user_upload/storage/Mecanisme_FRE_COVID_19_VF.pdf" TargetMode="External"/><Relationship Id="rId950" Type="http://schemas.openxmlformats.org/officeDocument/2006/relationships/hyperlink" Target="http://download.china.cn/en/pdf/report2021.pdf" TargetMode="External"/><Relationship Id="rId1026" Type="http://schemas.openxmlformats.org/officeDocument/2006/relationships/hyperlink" Target="https://www.iadb.org/en/news/idb-supports-colombia-improve-smes-productivity-and-energy-efficiency" TargetMode="External"/><Relationship Id="rId1580" Type="http://schemas.openxmlformats.org/officeDocument/2006/relationships/hyperlink" Target="https://www.presidencia.gob.ec/wp-content/uploads/downloads/2020/06/2020.04.16-MEDIDAS-PANDEMIA.pdf" TargetMode="External"/><Relationship Id="rId2424" Type="http://schemas.openxmlformats.org/officeDocument/2006/relationships/hyperlink" Target="https://www.mef.gov.it/en/focus/The-2021-Budget-Law-00001/" TargetMode="External"/><Relationship Id="rId2631" Type="http://schemas.openxmlformats.org/officeDocument/2006/relationships/hyperlink" Target="https://montsame.mn/en/read/253591" TargetMode="External"/><Relationship Id="rId4389" Type="http://schemas.openxmlformats.org/officeDocument/2006/relationships/hyperlink" Target="https://www.congress.gov/bill/117th-congress/house-bill/1319/text" TargetMode="External"/><Relationship Id="rId603" Type="http://schemas.openxmlformats.org/officeDocument/2006/relationships/hyperlink" Target="https://www.gov.br/saude/pt-br/assuntos/noticias/estado-do-rio-de-janeiro-tem-mais-40-leitos-de-suporte-ventilatorio-pulmonar-autorizados" TargetMode="External"/><Relationship Id="rId810" Type="http://schemas.openxmlformats.org/officeDocument/2006/relationships/hyperlink" Target="https://www.budget.gc.ca/2021/report-rapport/p3-en.html" TargetMode="External"/><Relationship Id="rId1233" Type="http://schemas.openxmlformats.org/officeDocument/2006/relationships/hyperlink" Target="https://santenews.info/wp-content/uploads/2020/06/Programme...-Complet-04-06-2020-%C3%A0-14h51.pdf" TargetMode="External"/><Relationship Id="rId1440" Type="http://schemas.openxmlformats.org/officeDocument/2006/relationships/hyperlink" Target="https://ambiente.gob.do/gobierno-lanza-plan-de-manejo-integral-de-cuencas-hidrograficas-prioritarias-que-producira-8900-empleos-verdes-este-ano/" TargetMode="External"/><Relationship Id="rId4596" Type="http://schemas.openxmlformats.org/officeDocument/2006/relationships/hyperlink" Target="https://www.congress.gov/bill/117th-congress/house-bill/1319/text" TargetMode="External"/><Relationship Id="rId1300" Type="http://schemas.openxmlformats.org/officeDocument/2006/relationships/hyperlink" Target="https://santenews.info/wp-content/uploads/2020/06/Programme...-Complet-04-06-2020-%C3%A0-14h51.pdf" TargetMode="External"/><Relationship Id="rId3198" Type="http://schemas.openxmlformats.org/officeDocument/2006/relationships/hyperlink" Target="http://www.sgv.ph/wp-content/uploads/2020/05/PH-Stimulus-Package_SGV-Edition-1.pdf" TargetMode="External"/><Relationship Id="rId4249" Type="http://schemas.openxmlformats.org/officeDocument/2006/relationships/hyperlink" Target="https://www.congress.gov/117/bills/hr3684/BILLS-117hr3684enr.pdf" TargetMode="External"/><Relationship Id="rId4456" Type="http://schemas.openxmlformats.org/officeDocument/2006/relationships/hyperlink" Target="https://www.congress.gov/bill/117th-congress/house-bill/1319/text" TargetMode="External"/><Relationship Id="rId4663" Type="http://schemas.openxmlformats.org/officeDocument/2006/relationships/hyperlink" Target="https://www.presidencia.gub.uy/comunicacion/comunicacionnoticias/medidas-gobierno-economia-emergencia-sanitaria-covid19" TargetMode="External"/><Relationship Id="rId3058" Type="http://schemas.openxmlformats.org/officeDocument/2006/relationships/hyperlink" Target="https://www.gob.pe/institucion/mtc/noticias/348101-inversion-de-mas-de-s-8400-millones-esta-comprometida-en-proyectos-de-transportes-e-internet-para-lambayeque" TargetMode="External"/><Relationship Id="rId3265" Type="http://schemas.openxmlformats.org/officeDocument/2006/relationships/hyperlink" Target="https://ec.europa.eu/competition/state_aid/cases1/202017/285396_2151002_48_2.pdf" TargetMode="External"/><Relationship Id="rId3472" Type="http://schemas.openxmlformats.org/officeDocument/2006/relationships/hyperlink" Target="https://www.gov.za/documents/building-society-works-presidential-employment-stimulus-south-african-economic" TargetMode="External"/><Relationship Id="rId4109" Type="http://schemas.openxmlformats.org/officeDocument/2006/relationships/hyperlink" Target="https://www.gov.uk/government/news/budget-2020-what-you-need-to-know" TargetMode="External"/><Relationship Id="rId4316" Type="http://schemas.openxmlformats.org/officeDocument/2006/relationships/hyperlink" Target="https://www.congress.gov/117/bills/hr3684/BILLS-117hr3684enr.pdf" TargetMode="External"/><Relationship Id="rId4523" Type="http://schemas.openxmlformats.org/officeDocument/2006/relationships/hyperlink" Target="https://www.congress.gov/bill/117th-congress/house-bill/1319/text" TargetMode="External"/><Relationship Id="rId4730" Type="http://schemas.openxmlformats.org/officeDocument/2006/relationships/hyperlink" Target="https://www.gob.mx/presidencia/prensa/aumentan-recursos-para-entidades-y-municipios-en-2022-informa-presidente?idiom=es" TargetMode="External"/><Relationship Id="rId186" Type="http://schemas.openxmlformats.org/officeDocument/2006/relationships/hyperlink" Target="https://www.pm.gov.au/media/national-cabinet-18sep20" TargetMode="External"/><Relationship Id="rId393" Type="http://schemas.openxmlformats.org/officeDocument/2006/relationships/hyperlink" Target="https://ec.europa.eu/info/business-economy-euro/recovery-coronavirus/recovery-and-resilience-facility_en" TargetMode="External"/><Relationship Id="rId2074" Type="http://schemas.openxmlformats.org/officeDocument/2006/relationships/hyperlink" Target="https://www.gov.ie/en/press-release/1ca36-ministers-humphreys-harris-announce-new-measures-to-get-people-back-to-work-or-education-as-part-of-the-july-stimulus-package/" TargetMode="External"/><Relationship Id="rId2281" Type="http://schemas.openxmlformats.org/officeDocument/2006/relationships/hyperlink" Target="https://www.gov.ie/en/press-release/f9b1f-enterprise-support-grant-now-available-to-small-business-owners-and-school-meals-scheme-to-be-extended-into-summer/" TargetMode="External"/><Relationship Id="rId3125" Type="http://schemas.openxmlformats.org/officeDocument/2006/relationships/hyperlink" Target="https://www.gob.pe/institucion/minsa/noticias/324119-minsa-distribuyo-mas-de-80-000-pulsioximetros-a-nivel-nacional-para-control-temprano-de-la-covid-19" TargetMode="External"/><Relationship Id="rId3332" Type="http://schemas.openxmlformats.org/officeDocument/2006/relationships/hyperlink" Target="https://www.sknis.gov.kn/2021/07/08/opening-statement-by-prime-minister-dr-the-hon-timothy-harris-at-the-press-conference-on-thursday-july-08-2021-at-nema-headquarters/" TargetMode="External"/><Relationship Id="rId253" Type="http://schemas.openxmlformats.org/officeDocument/2006/relationships/hyperlink" Target="https://www.theguardian.com/australia-news/2020/may/27/work-in-progress-a-60bn-miscalculation-could-make-jobkeeper-fairer-and-lead-to-quicker-recovery" TargetMode="External"/><Relationship Id="rId460" Type="http://schemas.openxmlformats.org/officeDocument/2006/relationships/hyperlink" Target="https://ec.europa.eu/info/business-economy-euro/recovery-coronavirus/recovery-and-resilience-facility_en" TargetMode="External"/><Relationship Id="rId1090" Type="http://schemas.openxmlformats.org/officeDocument/2006/relationships/hyperlink" Target="https://www.mpsv.cz/web/cz/-/nektere-socialni-sluzby-se-otevrou-rychleji-mpsv-reaguje-na-aktualni-epidemiologicky-vyvoj" TargetMode="External"/><Relationship Id="rId2141" Type="http://schemas.openxmlformats.org/officeDocument/2006/relationships/hyperlink" Target="https://www.gov.ie/en/publication/27622-covid-19-pandemic-unemployment-payment-closed-for-new-applicants/" TargetMode="External"/><Relationship Id="rId113" Type="http://schemas.openxmlformats.org/officeDocument/2006/relationships/hyperlink" Target="https://www.argentina.gob.ar/noticias/jefatura/el-presidente-anuncio-obras-y-suscribio-acuerdos-en-tierra-del-fuego" TargetMode="External"/><Relationship Id="rId320" Type="http://schemas.openxmlformats.org/officeDocument/2006/relationships/hyperlink" Target="http://socialprotection.gov.bd/wp-content/uploads/2021/07/2021-07-13-Tk-3200cr-stimulus-for-the-poor-announced-_-Stimulus-Packages-for-Low-Income-People.pdf" TargetMode="External"/><Relationship Id="rId2001" Type="http://schemas.openxmlformats.org/officeDocument/2006/relationships/hyperlink" Target="https://pib.gov.in/PressReleasePage.aspx?PRID=1739835" TargetMode="External"/><Relationship Id="rId2958" Type="http://schemas.openxmlformats.org/officeDocument/2006/relationships/hyperlink" Target="https://www.unescap.org/sites/default/files/Pakistan_COVID%20Policy%20Responses.pdf" TargetMode="External"/><Relationship Id="rId1767" Type="http://schemas.openxmlformats.org/officeDocument/2006/relationships/hyperlink" Target="https://www.gouvernement.fr/partage/12289-relancer-la-construction-durable-de-logements-dans-les-territoires" TargetMode="External"/><Relationship Id="rId1974" Type="http://schemas.openxmlformats.org/officeDocument/2006/relationships/hyperlink" Target="https://www.elpais.hn/tag/honduras-se-levanta/" TargetMode="External"/><Relationship Id="rId2818" Type="http://schemas.openxmlformats.org/officeDocument/2006/relationships/hyperlink" Target="https://www.regjeringen.no/no/aktuelt/minimumsnivaet-for-flytilbudet-i-norge-forlenges-til-31.-august/id2720887/" TargetMode="External"/><Relationship Id="rId4173" Type="http://schemas.openxmlformats.org/officeDocument/2006/relationships/hyperlink" Target="https://www.congress.gov/117/bills/hr3684/BILLS-117hr3684enr.pdf" TargetMode="External"/><Relationship Id="rId4380" Type="http://schemas.openxmlformats.org/officeDocument/2006/relationships/hyperlink" Target="https://www.ed.gov/news/press-releases/education-department-announces-relief-student-loan-borrowers-total-and-permanent-disabilities-during-covid-19-emergency" TargetMode="External"/><Relationship Id="rId59" Type="http://schemas.openxmlformats.org/officeDocument/2006/relationships/hyperlink" Target="https://www.argentina.gob.ar/noticias/el-ministerio-de-desarrollo-productivo-y-catamarca-crearan-un-fondo-de-600-millones-para" TargetMode="External"/><Relationship Id="rId1627" Type="http://schemas.openxmlformats.org/officeDocument/2006/relationships/hyperlink" Target="https://budget.gouv.cd/wp-content/uploads/budget2021/plf2021/lf2021_vol2_depenses.pdf" TargetMode="External"/><Relationship Id="rId1834" Type="http://schemas.openxmlformats.org/officeDocument/2006/relationships/hyperlink" Target="https://moti.gov.gh/article.php?id=NTE=" TargetMode="External"/><Relationship Id="rId4033" Type="http://schemas.openxmlformats.org/officeDocument/2006/relationships/hyperlink" Target="https://www.gov.uk/government/publications/spending-review-2020-documents" TargetMode="External"/><Relationship Id="rId4240" Type="http://schemas.openxmlformats.org/officeDocument/2006/relationships/hyperlink" Target="https://www.congress.gov/117/bills/hr3684/BILLS-117hr3684enr.pdf" TargetMode="External"/><Relationship Id="rId3799" Type="http://schemas.openxmlformats.org/officeDocument/2006/relationships/hyperlink" Target="https://www.admin.ch/gov/de/start/dokumentation/medienmitteilungen.msg-id-81033.html" TargetMode="External"/><Relationship Id="rId4100" Type="http://schemas.openxmlformats.org/officeDocument/2006/relationships/hyperlink" Target="https://www.gov.uk/government/news/budget-2020-what-you-need-to-know" TargetMode="External"/><Relationship Id="rId1901" Type="http://schemas.openxmlformats.org/officeDocument/2006/relationships/hyperlink" Target="https://www.greenclimate.fund/sites/default/files/document/funding-proposal-fp168.pdf" TargetMode="External"/><Relationship Id="rId3659" Type="http://schemas.openxmlformats.org/officeDocument/2006/relationships/hyperlink" Target="https://www.citizensadvice.org.es/faq/coronavirus-50-additional-alleviating-measures-31-3-2020/" TargetMode="External"/><Relationship Id="rId3866" Type="http://schemas.openxmlformats.org/officeDocument/2006/relationships/hyperlink" Target="https://thailand.prd.go.th/mobile_detail.php?cid=2&amp;nid=11924" TargetMode="External"/><Relationship Id="rId787" Type="http://schemas.openxmlformats.org/officeDocument/2006/relationships/hyperlink" Target="https://www.budget.gc.ca/2021/report-rapport/p1-en.html" TargetMode="External"/><Relationship Id="rId994" Type="http://schemas.openxmlformats.org/officeDocument/2006/relationships/hyperlink" Target="http://www.mohrss.gov.cn/SYrlzyhshbzb/dongtaixinwen/buneiyaowen/202001/t20200127_357746.html" TargetMode="External"/><Relationship Id="rId2468" Type="http://schemas.openxmlformats.org/officeDocument/2006/relationships/hyperlink" Target="https://jis.gov.jm/govt-announces-60-billion-social-and-economic-recovery-programme/" TargetMode="External"/><Relationship Id="rId2675" Type="http://schemas.openxmlformats.org/officeDocument/2006/relationships/hyperlink" Target="https://www.eib.org/en/press/all/2021-079-maroc-signature-d-un-contrat-de-financement-de-85-millions-d-euros-pour-accelerer-la-digitalisation-des-infrastructures-de-transport-autoroutieres" TargetMode="External"/><Relationship Id="rId2882" Type="http://schemas.openxmlformats.org/officeDocument/2006/relationships/hyperlink" Target="https://www.regjeringen.no/no/aktuelt/nye-okonomiske-tiltak-for-a-dempe-de-okonomiske-virkningene-av-koronavirusutbruddet/id2696548/" TargetMode="External"/><Relationship Id="rId3519" Type="http://schemas.openxmlformats.org/officeDocument/2006/relationships/hyperlink" Target="http://www.treasury.gov.za/documents/national%20budget/2020S/review/FullSBR.pdf" TargetMode="External"/><Relationship Id="rId3726" Type="http://schemas.openxmlformats.org/officeDocument/2006/relationships/hyperlink" Target="https://www.government.se/press-releases/2021/02/extended-turnover-based-support-for-sole-traders-will-also-include.pdf/" TargetMode="External"/><Relationship Id="rId3933" Type="http://schemas.openxmlformats.org/officeDocument/2006/relationships/hyperlink" Target="https://www.gov.uk/government/publications/winter-economy-plan/winter-economy-plan" TargetMode="External"/><Relationship Id="rId647" Type="http://schemas.openxmlformats.org/officeDocument/2006/relationships/hyperlink" Target="https://www.gov.br/saude/pt-br/assuntos/noticias/saude-autoriza-mais-75-leitos-de-uti-covid-19-para-pernambuco" TargetMode="External"/><Relationship Id="rId854" Type="http://schemas.openxmlformats.org/officeDocument/2006/relationships/hyperlink" Target="https://pm.gc.ca/en/news/news-releases/2020/05/11/prime-minister-announces-additional-support-businesses-help-save" TargetMode="External"/><Relationship Id="rId1277" Type="http://schemas.openxmlformats.org/officeDocument/2006/relationships/hyperlink" Target="https://santenews.info/wp-content/uploads/2020/06/Programme...-Complet-04-06-2020-%C3%A0-14h51.pdf" TargetMode="External"/><Relationship Id="rId1484" Type="http://schemas.openxmlformats.org/officeDocument/2006/relationships/hyperlink" Target="https://prodominicana.gob.do/Documentos/PD%20PNFERD%20W.pdf" TargetMode="External"/><Relationship Id="rId1691" Type="http://schemas.openxmlformats.org/officeDocument/2006/relationships/hyperlink" Target="https://www.vlada.cz/en/media-centrum/aktualne/the-government-decides-to-proclaim-a-state-of-emergency-for-30-days--limit-mass-events--restaurants-operation-or-alcohol-consumption-in-public-192668/" TargetMode="External"/><Relationship Id="rId2328" Type="http://schemas.openxmlformats.org/officeDocument/2006/relationships/hyperlink" Target="https://www.gov.ie/en/press-release/1ac7d-update-on-payments-awarded-for-covid-19-pandemic-unemployment-payment-and-enhanced-illness-benefit-3-august-2021/" TargetMode="External"/><Relationship Id="rId2535" Type="http://schemas.openxmlformats.org/officeDocument/2006/relationships/hyperlink" Target="https://www.health.go.ke/president-uhuru-announce-31-new-cases-of-covid-19-unveils-an-8-economic-stimulus-programme-to-stimulate-growth-nairobi-saturday-may-23-2020/" TargetMode="External"/><Relationship Id="rId2742" Type="http://schemas.openxmlformats.org/officeDocument/2006/relationships/hyperlink" Target="https://ec.europa.eu/competition/state_aid/cases1/202027/286665_2169203_58_2.pdf" TargetMode="External"/><Relationship Id="rId507" Type="http://schemas.openxmlformats.org/officeDocument/2006/relationships/hyperlink" Target="https://news.belgium.be/fr/covid-19-mesure-de-soutien-aux-entreprises-de-transport-international-de-passagers" TargetMode="External"/><Relationship Id="rId714" Type="http://schemas.openxmlformats.org/officeDocument/2006/relationships/hyperlink" Target="https://www.bnamericas.com/en/news/brazil-comes-to-the-rescue-of-power-distributors-with-financing-deal" TargetMode="External"/><Relationship Id="rId921" Type="http://schemas.openxmlformats.org/officeDocument/2006/relationships/hyperlink" Target="https://prensa.presidencia.cl/comunicado.aspx?id=149692" TargetMode="External"/><Relationship Id="rId1137" Type="http://schemas.openxmlformats.org/officeDocument/2006/relationships/hyperlink" Target="https://santenews.info/wp-content/uploads/2020/06/Programme...-Complet-04-06-2020-%C3%A0-14h51.pdf" TargetMode="External"/><Relationship Id="rId1344" Type="http://schemas.openxmlformats.org/officeDocument/2006/relationships/hyperlink" Target="https://ec.europa.eu/commission/presscorner/detail/en/mex_21_2682" TargetMode="External"/><Relationship Id="rId1551" Type="http://schemas.openxmlformats.org/officeDocument/2006/relationships/hyperlink" Target="https://www.micm.gob.do/noticias/gobierno-destina-409-millones-para-mantener-precios-de-todos-los-combustibles" TargetMode="External"/><Relationship Id="rId2602" Type="http://schemas.openxmlformats.org/officeDocument/2006/relationships/hyperlink" Target="https://www.dof.gob.mx/nota_detalle.php?codigo=5592205&amp;fecha=23/04/2020" TargetMode="External"/><Relationship Id="rId50" Type="http://schemas.openxmlformats.org/officeDocument/2006/relationships/hyperlink" Target="https://www.argentina.gob.ar/noticias/ferraresi-visito-ensenada-y-berisso-para-anunciar-inversiones-por-mas-de-2278-millones-de" TargetMode="External"/><Relationship Id="rId1204" Type="http://schemas.openxmlformats.org/officeDocument/2006/relationships/hyperlink" Target="https://santenews.info/wp-content/uploads/2020/06/Programme...-Complet-04-06-2020-%C3%A0-14h51.pdf" TargetMode="External"/><Relationship Id="rId1411" Type="http://schemas.openxmlformats.org/officeDocument/2006/relationships/hyperlink" Target="https://ec.europa.eu/commission/presscorner/detail/en/IP_20_810" TargetMode="External"/><Relationship Id="rId4567" Type="http://schemas.openxmlformats.org/officeDocument/2006/relationships/hyperlink" Target="https://www.congress.gov/bill/117th-congress/house-bill/1319/text" TargetMode="External"/><Relationship Id="rId4774" Type="http://schemas.openxmlformats.org/officeDocument/2006/relationships/hyperlink" Target="https://www.portugal.gov.pt/pt/gc22/comunicacao/comunicado?i=14-milhoes-de-transacoes-e-73-milhoes-de-euros-de-apoio-aos-setores-abrangidos-no-ambito-do-ivaucher" TargetMode="External"/><Relationship Id="rId3169" Type="http://schemas.openxmlformats.org/officeDocument/2006/relationships/hyperlink" Target="https://busquedas.elperuano.pe/normaslegales/decreto-legislativo-que-faculta-al-programa-nacional-de-alim-decreto-legislativo-n-1472-1865917-1/" TargetMode="External"/><Relationship Id="rId3376" Type="http://schemas.openxmlformats.org/officeDocument/2006/relationships/hyperlink" Target="https://www.gov.vc/images/pdf_documents/Ministerial_Statements_COVID-19_Recovery_And_Stimulus_Package.pdf" TargetMode="External"/><Relationship Id="rId3583" Type="http://schemas.openxmlformats.org/officeDocument/2006/relationships/hyperlink" Target="https://www.boe.es/buscar/doc.php?id=BOE-A-2021-5395" TargetMode="External"/><Relationship Id="rId4427" Type="http://schemas.openxmlformats.org/officeDocument/2006/relationships/hyperlink" Target="https://www.congress.gov/bill/117th-congress/house-bill/1319/text" TargetMode="External"/><Relationship Id="rId297" Type="http://schemas.openxmlformats.org/officeDocument/2006/relationships/hyperlink" Target="https://www.bahamas.gov.bs/wps/wcm/connect/2ecf933c-2fd1-49b3-9f1c-1ac0212598b7/2020FSR_FINAL_DEC17+%28Revised%29.pdf?MOD=AJPERES" TargetMode="External"/><Relationship Id="rId2185" Type="http://schemas.openxmlformats.org/officeDocument/2006/relationships/hyperlink" Target="https://www.gov.ie/pdf/?file=https://assets.gov.ie/128716/e7d34436-6e0a-4bb0-a7b1-230165357529.pdf" TargetMode="External"/><Relationship Id="rId2392" Type="http://schemas.openxmlformats.org/officeDocument/2006/relationships/hyperlink" Target="https://www.gov.il/he/departments/news/press_30032020_b" TargetMode="External"/><Relationship Id="rId3029" Type="http://schemas.openxmlformats.org/officeDocument/2006/relationships/hyperlink" Target="https://www.mef.gob.pe/contenidos/presu_publ/documentac/guia_orient_ciudadano_2022_281221.pdf" TargetMode="External"/><Relationship Id="rId3236" Type="http://schemas.openxmlformats.org/officeDocument/2006/relationships/hyperlink" Target="https://www.gov.pl/web/koronawirus/gminy-polozne-na-terenach-gorskich-otrzymaja-wsparcie" TargetMode="External"/><Relationship Id="rId3790" Type="http://schemas.openxmlformats.org/officeDocument/2006/relationships/hyperlink" Target="https://www.admin.ch/gov/de/start/dokumentation/medienmitteilungen.msg-id-81304.html" TargetMode="External"/><Relationship Id="rId4634" Type="http://schemas.openxmlformats.org/officeDocument/2006/relationships/hyperlink" Target="https://www.ncsl.org/documents/statefed/Corona_Virus_FYI_032020.pdf" TargetMode="External"/><Relationship Id="rId4841" Type="http://schemas.openxmlformats.org/officeDocument/2006/relationships/hyperlink" Target="https://eur-lex.europa.eu/legal-content/EN/TXT/PDF/?uri=CELEX:52021SC0146&amp;from=EN%20;https://www.portugal.gov.pt/download-ficheiros/ficheiro.aspx?v=%3d%3dBQAAAB%2bLCAAAAAAABAAzNDQzNgYA62SpeQUAAAA%3d" TargetMode="External"/><Relationship Id="rId157" Type="http://schemas.openxmlformats.org/officeDocument/2006/relationships/hyperlink" Target="https://www.argentina.gob.ar/coronavirus/medidas-gobierno" TargetMode="External"/><Relationship Id="rId364" Type="http://schemas.openxmlformats.org/officeDocument/2006/relationships/hyperlink" Target="https://news.belgium.be/fr/covid-19-solde-provisoire-des-compensations-pour-la-sncb-et-infrabel-pour-2021" TargetMode="External"/><Relationship Id="rId2045" Type="http://schemas.openxmlformats.org/officeDocument/2006/relationships/hyperlink" Target="https://www.sotaliraq.com/2020/09/28/%d8%a7%d9%84%d8%b1%d8%b4%d9%8a%d8%af-%d9%8a%d8%b9%d9%84%d9%86-%d8%b9%d9%86-%d9%82%d8%b1%d9%88%d8%b6-%d8%aa%d8%b5%d9%84-%d8%a7%d9%84%d9%89-%d9%a4%d9%a0-%d9%85%d9%84%d9%8a%d9%88%d9%86-%d8%af%d9%8a%d9%86/" TargetMode="External"/><Relationship Id="rId3443" Type="http://schemas.openxmlformats.org/officeDocument/2006/relationships/hyperlink" Target="https://www.gov.za/speeches/mec-anroux-marais-tables-western-cape-cultural-affairs-and-sport-budget-vote-202122-31-mar" TargetMode="External"/><Relationship Id="rId3650" Type="http://schemas.openxmlformats.org/officeDocument/2006/relationships/hyperlink" Target="https://www.eib.org/en/press/all/2020-116-eib-and-ico-agree-loan-of-up-to-eur-15-billion-to-help-alleviate-the-economic-and-social-impact-of-the-covid-19-crisis-on-small-spanish-businesses" TargetMode="External"/><Relationship Id="rId4701" Type="http://schemas.openxmlformats.org/officeDocument/2006/relationships/hyperlink" Target="https://english.luatvietnam.vn/resolution-no-406-nq-ubtvqh15-on-promulgation-of-solutions-to-support-enterprises-211321-Doc1.html" TargetMode="External"/><Relationship Id="rId571" Type="http://schemas.openxmlformats.org/officeDocument/2006/relationships/hyperlink" Target="https://www.gov.br/saude/pt-br/assuntos/noticias/saude-autoriza-246-leitos-de-uti-covid-19-em-pernambuco" TargetMode="External"/><Relationship Id="rId2252" Type="http://schemas.openxmlformats.org/officeDocument/2006/relationships/hyperlink" Target="https://www.gov.ie/en/press-release/34be6-update-on-payments-awarded-for-covid-19-pandemic-unemployment-payment-and-enhanced-illness-benefit/" TargetMode="External"/><Relationship Id="rId3303" Type="http://schemas.openxmlformats.org/officeDocument/2006/relationships/hyperlink" Target="https://www.eib.org/en/press/all/2021-039-eib-group-and-deutsche-leasing-romania-strengthen-support-for-business-impacted-by-covid-19" TargetMode="External"/><Relationship Id="rId3510" Type="http://schemas.openxmlformats.org/officeDocument/2006/relationships/hyperlink" Target="http://www.treasury.gov.za/documents/national%20budget/2020S/review/FullSBR.pdf" TargetMode="External"/><Relationship Id="rId224" Type="http://schemas.openxmlformats.org/officeDocument/2006/relationships/hyperlink" Target="https://www.minister.industry.gov.au/ministers/taylor/media-releases/investing-reliable-affordable-energy-and-reducing-emissions-secure-australias-recovery" TargetMode="External"/><Relationship Id="rId431" Type="http://schemas.openxmlformats.org/officeDocument/2006/relationships/hyperlink" Target="https://ec.europa.eu/info/business-economy-euro/recovery-coronavirus/recovery-and-resilience-facility_en" TargetMode="External"/><Relationship Id="rId1061" Type="http://schemas.openxmlformats.org/officeDocument/2006/relationships/hyperlink" Target="https://www.funcionpublica.gov.co/eva/gestornormativo/norma.php?i=113699" TargetMode="External"/><Relationship Id="rId2112" Type="http://schemas.openxmlformats.org/officeDocument/2006/relationships/hyperlink" Target="https://www.gov.ie/en/press-release/5f61e-our-rural-future-minister-humphreys-announces-the-124-towns-and-villages-to-benefit-from-new-7-million-fund-to-enhance-streetscapes-shopfronts/" TargetMode="External"/><Relationship Id="rId1878" Type="http://schemas.openxmlformats.org/officeDocument/2006/relationships/hyperlink" Target="https://www.mofep.gov.gh/sites/default/files/budget-statements/2020-Mid-Year-Budget-Statement_v3.pdf" TargetMode="External"/><Relationship Id="rId2929" Type="http://schemas.openxmlformats.org/officeDocument/2006/relationships/hyperlink" Target="http://www.finance.gov.pk/press_releases.html" TargetMode="External"/><Relationship Id="rId4077" Type="http://schemas.openxmlformats.org/officeDocument/2006/relationships/hyperlink" Target="https://www.gov.uk/government/news/pm-a-new-deal-for-britain" TargetMode="External"/><Relationship Id="rId4284" Type="http://schemas.openxmlformats.org/officeDocument/2006/relationships/hyperlink" Target="https://www.congress.gov/117/bills/hr3684/BILLS-117hr3684enr.pdf" TargetMode="External"/><Relationship Id="rId4491" Type="http://schemas.openxmlformats.org/officeDocument/2006/relationships/hyperlink" Target="https://www.congress.gov/bill/117th-congress/house-bill/1319/text" TargetMode="External"/><Relationship Id="rId1738" Type="http://schemas.openxmlformats.org/officeDocument/2006/relationships/hyperlink" Target="https://tem.fi/-/hallituksen-paattamat-toimet-tuovat-joustoa-ja-turvaa-tyomarkkinoille" TargetMode="External"/><Relationship Id="rId3093" Type="http://schemas.openxmlformats.org/officeDocument/2006/relationships/hyperlink" Target="https://www.gob.pe/institucion/minsa/noticias/340230-gobierno-transfiere-mas-de-70-millones-de-soles-a-regiones-para-dar-continuidad-y-fortalecer-los-servicios-de-salud-mental-en-el-pais" TargetMode="External"/><Relationship Id="rId4144" Type="http://schemas.openxmlformats.org/officeDocument/2006/relationships/hyperlink" Target="https://www.congress.gov/117/bills/hr3684/BILLS-117hr3684enr.pdf" TargetMode="External"/><Relationship Id="rId4351" Type="http://schemas.openxmlformats.org/officeDocument/2006/relationships/hyperlink" Target="https://www.congress.gov/117/bills/hr3684/BILLS-117hr3684enr.pdf" TargetMode="External"/><Relationship Id="rId1945" Type="http://schemas.openxmlformats.org/officeDocument/2006/relationships/hyperlink" Target="https://www.worldbank.org/en/news/press-release/2020/05/12/world-bank-provides-95-million-to-support-haitis-food-security-during-covid-19-pandemic" TargetMode="External"/><Relationship Id="rId3160" Type="http://schemas.openxmlformats.org/officeDocument/2006/relationships/hyperlink" Target="https://www.gob.pe/institucion/mincetur/noticias/189276-gobierno-peruano-crea-el-fae-turismo-con-s-500-millones-y-transfiere-s-50-millones-a-turismo-emprende" TargetMode="External"/><Relationship Id="rId4004" Type="http://schemas.openxmlformats.org/officeDocument/2006/relationships/hyperlink" Target="https://www.gov.uk/government/news/prime-minister-announces-1000-christmas-grant-for-wet-led-pubs" TargetMode="External"/><Relationship Id="rId4211" Type="http://schemas.openxmlformats.org/officeDocument/2006/relationships/hyperlink" Target="https://www.congress.gov/117/bills/hr3684/BILLS-117hr3684enr.pdf" TargetMode="External"/><Relationship Id="rId1805" Type="http://schemas.openxmlformats.org/officeDocument/2006/relationships/hyperlink" Target="https://www.gouvernement.fr/sites/default/files/document/document/2020/05/dossier_de_presse_-_comite_interministeriel_du_tourisme_-_14.05.2020.pdf" TargetMode="External"/><Relationship Id="rId3020" Type="http://schemas.openxmlformats.org/officeDocument/2006/relationships/hyperlink" Target="https://www.hacienda.gov.py/web-presupuesto/archivo.php?a=fbfbfek510k9kfkakec9fdka11k4fec9k4k9k1kakdk8ffc7kbfbkdfbk210fb14c7fdka11k4fec7cbc8kbfek1fb09a&amp;x=7c7c01b&amp;y=e0e007f" TargetMode="External"/><Relationship Id="rId3977" Type="http://schemas.openxmlformats.org/officeDocument/2006/relationships/hyperlink" Target="https://www.gov.uk/government/news/public-estate-funding-aims-to-create-19000-jobs-and-17000-homes" TargetMode="External"/><Relationship Id="rId898" Type="http://schemas.openxmlformats.org/officeDocument/2006/relationships/hyperlink" Target="https://prensa.presidencia.cl/comunicado.aspx?id=170723" TargetMode="External"/><Relationship Id="rId2579" Type="http://schemas.openxmlformats.org/officeDocument/2006/relationships/hyperlink" Target="http://www.govmu.org/English/News/Pages/Supplementary-Appropriation-(2019-2020)-Bill-Additional-provision-of-Rs-33.7-billion.aspx" TargetMode="External"/><Relationship Id="rId2786" Type="http://schemas.openxmlformats.org/officeDocument/2006/relationships/hyperlink" Target="https://www.cabri-sbo.org/uploads/files/Covid19BudgetDocuments/Nigeria-Emergency-Economic-Stimulus-Bill-24-March-2020.pdf" TargetMode="External"/><Relationship Id="rId2993" Type="http://schemas.openxmlformats.org/officeDocument/2006/relationships/hyperlink" Target="https://www.presidencia.gob.pa/Noticias/Gobierno-pone-en-marcha-construccion-de-carreteras-escuela-y-restauracion-de-sitios-historicos-en-Colon" TargetMode="External"/><Relationship Id="rId3837" Type="http://schemas.openxmlformats.org/officeDocument/2006/relationships/hyperlink" Target="https://thailand.prd.go.th/mobile_detail.php?cid=4&amp;nid=11340" TargetMode="External"/><Relationship Id="rId758" Type="http://schemas.openxmlformats.org/officeDocument/2006/relationships/hyperlink" Target="https://budget.gc.ca/efu-meb/2021/report-rapport/EFU-MEB-2021-EN.pdf" TargetMode="External"/><Relationship Id="rId965" Type="http://schemas.openxmlformats.org/officeDocument/2006/relationships/hyperlink" Target="http://www.gov.cn/xinwen/2020-12/31/content_5575912.htm" TargetMode="External"/><Relationship Id="rId1388" Type="http://schemas.openxmlformats.org/officeDocument/2006/relationships/hyperlink" Target="https://ec.europa.eu/commission/presscorner/detail/en/MEX_20_1338" TargetMode="External"/><Relationship Id="rId1595" Type="http://schemas.openxmlformats.org/officeDocument/2006/relationships/hyperlink" Target="https://enterprise.press/wp-content/uploads/2021/04/FinMin-draft-budget-21-2022.pdf" TargetMode="External"/><Relationship Id="rId2439" Type="http://schemas.openxmlformats.org/officeDocument/2006/relationships/hyperlink" Target="https://www.gazzettaufficiale.it/eli/id/2020/11/09/20G00170/sg" TargetMode="External"/><Relationship Id="rId2646" Type="http://schemas.openxmlformats.org/officeDocument/2006/relationships/hyperlink" Target="https://legalinfo.mn/law/details/15586" TargetMode="External"/><Relationship Id="rId2853" Type="http://schemas.openxmlformats.org/officeDocument/2006/relationships/hyperlink" Target="https://www.regjeringen.no/no/aktuelt/fremskynder-forsvarsplaner/id2704271/" TargetMode="External"/><Relationship Id="rId3904" Type="http://schemas.openxmlformats.org/officeDocument/2006/relationships/hyperlink" Target="https://www.invest.gov.tr/tr/news/news-from-turkey/sayfalar/president-erdogan-unveils-economic-stability-shield-program.aspx" TargetMode="External"/><Relationship Id="rId94" Type="http://schemas.openxmlformats.org/officeDocument/2006/relationships/hyperlink" Target="https://www.argentina.gob.ar/noticias/el-gobierno-otorgo-mas-de-40-millones-al-astillero-rio-santiago-para-potenciar-su" TargetMode="External"/><Relationship Id="rId618" Type="http://schemas.openxmlformats.org/officeDocument/2006/relationships/hyperlink" Target="https://www.gov.br/saude/pt-br/assuntos/noticias/ministerio-da-saude-autoriza-mais-de-1-6-mil-leitos-de-uti-covid-19-para-64-municipios-brasileiros" TargetMode="External"/><Relationship Id="rId825" Type="http://schemas.openxmlformats.org/officeDocument/2006/relationships/hyperlink" Target="https://www.budget.gc.ca/fes-eea/2020/report-rapport/anx3-en.html" TargetMode="External"/><Relationship Id="rId1248" Type="http://schemas.openxmlformats.org/officeDocument/2006/relationships/hyperlink" Target="https://santenews.info/wp-content/uploads/2020/06/Programme...-Complet-04-06-2020-%C3%A0-14h51.pdf" TargetMode="External"/><Relationship Id="rId1455" Type="http://schemas.openxmlformats.org/officeDocument/2006/relationships/hyperlink" Target="https://www.hacienda.gob.do/republica-dominicana-firma-acuerdo-con-el-banco-mundial-para-frenar-las-emisiones-de-carbono-y-reducir-la-deforestacion/" TargetMode="External"/><Relationship Id="rId1662" Type="http://schemas.openxmlformats.org/officeDocument/2006/relationships/hyperlink" Target="https://www.hacienda.gob.do/gobierno-somete-al-congreso-nacional-proyecto-de-ley-de-presupuesto-general-del-estado-2022-para-aprobacion/" TargetMode="External"/><Relationship Id="rId2506" Type="http://schemas.openxmlformats.org/officeDocument/2006/relationships/hyperlink" Target="https://www.mof.go.jp/english/budget/budget/fy2020/05.pdf" TargetMode="External"/><Relationship Id="rId1108" Type="http://schemas.openxmlformats.org/officeDocument/2006/relationships/hyperlink" Target="https://zoom-eco.net/a-la-une/rdc-les-11-mesures-economiques-de-soutien-a-loffre-de-produits-de-premiere-necessite/" TargetMode="External"/><Relationship Id="rId1315" Type="http://schemas.openxmlformats.org/officeDocument/2006/relationships/hyperlink" Target="https://santenews.info/wp-content/uploads/2020/06/Programme...-Complet-04-06-2020-%C3%A0-14h51.pdf" TargetMode="External"/><Relationship Id="rId2713" Type="http://schemas.openxmlformats.org/officeDocument/2006/relationships/hyperlink" Target="https://ec.europa.eu/competition/state_aid/cases1/202112/293075_2256693_34_2.pdf" TargetMode="External"/><Relationship Id="rId2920" Type="http://schemas.openxmlformats.org/officeDocument/2006/relationships/hyperlink" Target="http://www.finance.gov.pk/pr_jul_sep_2020.html" TargetMode="External"/><Relationship Id="rId4678" Type="http://schemas.openxmlformats.org/officeDocument/2006/relationships/hyperlink" Target="https://share.america.gov/living-wage-for-health-care-workers-in-venezuela/" TargetMode="External"/><Relationship Id="rId1522" Type="http://schemas.openxmlformats.org/officeDocument/2006/relationships/hyperlink" Target="https://presidencia.gob.do/noticias/presidente-se-reune-con-funcionarios-sector-agropecuario-pasa-balance-disponibilidad" TargetMode="External"/><Relationship Id="rId21" Type="http://schemas.openxmlformats.org/officeDocument/2006/relationships/hyperlink" Target="https://www.argentina.gob.ar/noticias/previaje-mas-de-4000-millones-en-comprobantes" TargetMode="External"/><Relationship Id="rId2089" Type="http://schemas.openxmlformats.org/officeDocument/2006/relationships/hyperlink" Target="https://www.gov.ie/en/press-release/d6881-ministers-humphreys-and-obrien-announce-142108-for-33-local-projects-in-the-dun-laoghaire-rathdown-county-council-area-under-the-community-enhancement-programme/" TargetMode="External"/><Relationship Id="rId3487" Type="http://schemas.openxmlformats.org/officeDocument/2006/relationships/hyperlink" Target="https://www.gov.za/documents/building-society-works-presidential-employment-stimulus-south-african-economic" TargetMode="External"/><Relationship Id="rId3694" Type="http://schemas.openxmlformats.org/officeDocument/2006/relationships/hyperlink" Target="http://health.gov.sr/media/1363/final-national-covid-19-preparedness-and-response-plan.pdf" TargetMode="External"/><Relationship Id="rId4538" Type="http://schemas.openxmlformats.org/officeDocument/2006/relationships/hyperlink" Target="https://www.congress.gov/bill/117th-congress/house-bill/1319/text" TargetMode="External"/><Relationship Id="rId4745" Type="http://schemas.openxmlformats.org/officeDocument/2006/relationships/hyperlink" Target="https://www.gob.mx/presidencia/prensa/inversion-de-2-mil-mdp-para-el-puerto-de-manzanillo-anuncia-presidente?idiom=es" TargetMode="External"/><Relationship Id="rId2296" Type="http://schemas.openxmlformats.org/officeDocument/2006/relationships/hyperlink" Target="https://www.gov.ie/en/press-release/bb5c7-update-on-payments-awarded-for-covid-19-pandemic-unemployment-payment-and-enhanced-illness-benefit/" TargetMode="External"/><Relationship Id="rId3347" Type="http://schemas.openxmlformats.org/officeDocument/2006/relationships/hyperlink" Target="https://viconsortium.com/caribbean-coronavirus/caribbean-st-kitts-with-no-cases-of-coronavirus-closes-borders-announces-multi-million-dollar-stimulus-package-" TargetMode="External"/><Relationship Id="rId3554" Type="http://schemas.openxmlformats.org/officeDocument/2006/relationships/hyperlink" Target="https://english.moef.go.kr/pc/selectTbPressCenterDtl.do?boardCd=N0001&amp;seq=5014" TargetMode="External"/><Relationship Id="rId3761" Type="http://schemas.openxmlformats.org/officeDocument/2006/relationships/hyperlink" Target="https://www.government.se/press-releases/2020/04/further-additional-funding-to-municipalities-and-regions/" TargetMode="External"/><Relationship Id="rId4605" Type="http://schemas.openxmlformats.org/officeDocument/2006/relationships/hyperlink" Target="https://www.congress.gov/bill/117th-congress/house-bill/1319/text" TargetMode="External"/><Relationship Id="rId4812" Type="http://schemas.openxmlformats.org/officeDocument/2006/relationships/hyperlink" Target="https://web.archive.org/web/20220325052004/https:/www.lamoncloa.gob.es/temas/fondos-recuperacion/Documents/160621-Plan_Recuperacion_Transformacion_Resiliencia.pdf" TargetMode="External"/><Relationship Id="rId268" Type="http://schemas.openxmlformats.org/officeDocument/2006/relationships/hyperlink" Target="https://www.pm.gov.au/media/11-billion-support-more-mental-health-medicare-and-domestic-violence-services-00" TargetMode="External"/><Relationship Id="rId475" Type="http://schemas.openxmlformats.org/officeDocument/2006/relationships/hyperlink" Target="https://ec.europa.eu/info/business-economy-euro/recovery-coronavirus/recovery-and-resilience-facility_en" TargetMode="External"/><Relationship Id="rId682" Type="http://schemas.openxmlformats.org/officeDocument/2006/relationships/hyperlink" Target="https://www.gov.br/saude/pt-br/assuntos/noticias/ministerio-da-saude-autoriza-mais-de-3-2-mil-leitos-de-uti" TargetMode="External"/><Relationship Id="rId2156" Type="http://schemas.openxmlformats.org/officeDocument/2006/relationships/hyperlink" Target="https://www.gov.ie/en/press-release/ed0d7-update-on-payments-awarded-for-covid-19-pandemic-unemployment-payment-and-enhanced-illness-benefit/" TargetMode="External"/><Relationship Id="rId2363" Type="http://schemas.openxmlformats.org/officeDocument/2006/relationships/hyperlink" Target="https://www.gov.il/he/departments/news/sa-19072020-1" TargetMode="External"/><Relationship Id="rId2570" Type="http://schemas.openxmlformats.org/officeDocument/2006/relationships/hyperlink" Target="https://budgetmof.govmu.org/Documents/2021_22budgetspeech_english.pdf" TargetMode="External"/><Relationship Id="rId3207" Type="http://schemas.openxmlformats.org/officeDocument/2006/relationships/hyperlink" Target="http://nfosigw.gov.pl/oferta-finansowania/srodki-krajowe/programy-priorytetowe/zielony-samochod/nabor-wnioskow/" TargetMode="External"/><Relationship Id="rId3414" Type="http://schemas.openxmlformats.org/officeDocument/2006/relationships/hyperlink" Target="https://www.thenational.ae/business/saudi-arabia-unveils-3-7bn-riyals-stimulus-package-to-support-industries-1.1034849" TargetMode="External"/><Relationship Id="rId3621" Type="http://schemas.openxmlformats.org/officeDocument/2006/relationships/hyperlink" Target="https://ec.europa.eu/info/sites/info/files/economy-finance/2021_dbp_es_es.pdf" TargetMode="External"/><Relationship Id="rId128" Type="http://schemas.openxmlformats.org/officeDocument/2006/relationships/hyperlink" Target="https://www.argentina.gob.ar/noticias/electrodependientes-la-secretaria-de-energia-garantizara-el-acceso-efectivo-las-fuentes-de" TargetMode="External"/><Relationship Id="rId335" Type="http://schemas.openxmlformats.org/officeDocument/2006/relationships/hyperlink" Target="https://www.barbadosparliament.com/uploads/bill_resolution/4876100c82122319f719c42fae4b23df.pdf" TargetMode="External"/><Relationship Id="rId542" Type="http://schemas.openxmlformats.org/officeDocument/2006/relationships/hyperlink" Target="https://www.gov.br/saude/pt-br/assuntos/noticias/alagoas-tem-mais-15-leitos-de-uti-covid-19-autorizados" TargetMode="External"/><Relationship Id="rId1172" Type="http://schemas.openxmlformats.org/officeDocument/2006/relationships/hyperlink" Target="https://santenews.info/wp-content/uploads/2020/06/Programme...-Complet-04-06-2020-%C3%A0-14h51.pdf" TargetMode="External"/><Relationship Id="rId2016" Type="http://schemas.openxmlformats.org/officeDocument/2006/relationships/hyperlink" Target="https://pib.gov.in/PressReleasePage.aspx?PRID=1672529" TargetMode="External"/><Relationship Id="rId2223" Type="http://schemas.openxmlformats.org/officeDocument/2006/relationships/hyperlink" Target="https://www.gov.ie/en/press-release/47001-update-on-payments-awarded-for-covid-19-pandemic-unemployment-payment-and-enhanced-illness-benefit/" TargetMode="External"/><Relationship Id="rId2430" Type="http://schemas.openxmlformats.org/officeDocument/2006/relationships/hyperlink" Target="https://www.normattiva.it/atto/caricaDettaglioAtto?atto.dataPubblicazioneGazzetta=2020-12-18&amp;atto.codiceRedazionale=20G00196&amp;atto.articolo.numero=0&amp;qId=&amp;tabID=0.17824794141283107&amp;title=lbl.dettaglioAtto" TargetMode="External"/><Relationship Id="rId402" Type="http://schemas.openxmlformats.org/officeDocument/2006/relationships/hyperlink" Target="https://ec.europa.eu/info/sites/default/files/belgium-recovery-resilience-factsheet_en.pdf" TargetMode="External"/><Relationship Id="rId1032" Type="http://schemas.openxmlformats.org/officeDocument/2006/relationships/hyperlink" Target="https://www.mincit.gov.co/prensa/noticias/industria/campana-madrugale-a-la-navidad-y-compra-lo-nuestro" TargetMode="External"/><Relationship Id="rId4188" Type="http://schemas.openxmlformats.org/officeDocument/2006/relationships/hyperlink" Target="https://www.congress.gov/117/bills/hr3684/BILLS-117hr3684enr.pdf" TargetMode="External"/><Relationship Id="rId4395" Type="http://schemas.openxmlformats.org/officeDocument/2006/relationships/hyperlink" Target="https://www.congress.gov/bill/117th-congress/house-bill/1319/text" TargetMode="External"/><Relationship Id="rId1989" Type="http://schemas.openxmlformats.org/officeDocument/2006/relationships/hyperlink" Target="http://www.estrategiaycomunicaciones.gob.hn/gobierno-entrega-2-millones-de-lempiras-en-insumos-medicos-y-tratamientos-maiz-para-hospital" TargetMode="External"/><Relationship Id="rId4048" Type="http://schemas.openxmlformats.org/officeDocument/2006/relationships/hyperlink" Target="https://www.gov.uk/government/news/pm-outlines-his-ten-point-plan-for-a-green-industrial-revolution-for-250000-jobs" TargetMode="External"/><Relationship Id="rId4255" Type="http://schemas.openxmlformats.org/officeDocument/2006/relationships/hyperlink" Target="https://www.congress.gov/117/bills/hr3684/BILLS-117hr3684enr.pdf" TargetMode="External"/><Relationship Id="rId1849" Type="http://schemas.openxmlformats.org/officeDocument/2006/relationships/hyperlink" Target="http://documents1.worldbank.org/curated/en/818661614100923623/pdf/Project-Information-Document-Ghana-Productive-Safety-Net-Project-2-P175588.pdf" TargetMode="External"/><Relationship Id="rId3064" Type="http://schemas.openxmlformats.org/officeDocument/2006/relationships/hyperlink" Target="https://www.gob.pe/institucion/mtc/noticias/345924-mas-de-s-900-millones-para-proyectos-de-transportes-y-comunicaciones-en-la-region-amazonas" TargetMode="External"/><Relationship Id="rId4462" Type="http://schemas.openxmlformats.org/officeDocument/2006/relationships/hyperlink" Target="https://www.congress.gov/bill/117th-congress/house-bill/1319/text" TargetMode="External"/><Relationship Id="rId192" Type="http://schemas.openxmlformats.org/officeDocument/2006/relationships/hyperlink" Target="https://budget.gov.au/2021-22/content/bp2/download/bp2_2021-22.pdf" TargetMode="External"/><Relationship Id="rId1709" Type="http://schemas.openxmlformats.org/officeDocument/2006/relationships/hyperlink" Target="https://www.vlada.cz/en/media-centrum/aktualne/government-approves-aid-to-operators-of-ski-resorts--students-do-not-need-to-tax-remuneration-for-work-during-work-duties--186029/" TargetMode="External"/><Relationship Id="rId1916" Type="http://schemas.openxmlformats.org/officeDocument/2006/relationships/hyperlink" Target="https://www.mofep.gov.gh/index.php/news-and-events/2021-07-16/world-bank-supports-ghana-covid-19-emergency-preparedness-and-response-project-with-funds-to-procure-vaccines" TargetMode="External"/><Relationship Id="rId3271" Type="http://schemas.openxmlformats.org/officeDocument/2006/relationships/hyperlink" Target="https://ec.europa.eu/competition/state_aid/cases1/202017/285396_2151002_48_2.pdf" TargetMode="External"/><Relationship Id="rId4115" Type="http://schemas.openxmlformats.org/officeDocument/2006/relationships/hyperlink" Target="https://www.gov.uk/government/news/budget-2020-what-you-need-to-know" TargetMode="External"/><Relationship Id="rId4322" Type="http://schemas.openxmlformats.org/officeDocument/2006/relationships/hyperlink" Target="https://www.congress.gov/117/bills/hr3684/BILLS-117hr3684enr.pdf" TargetMode="External"/><Relationship Id="rId2080" Type="http://schemas.openxmlformats.org/officeDocument/2006/relationships/hyperlink" Target="https://www.gov.ie/en/press-release/b56ba-our-rural-future-ministers-humphreys-and-obrien-announce-133301-for-66-local-projects-in-roscommon-under-the-community-enhancement-programme/" TargetMode="External"/><Relationship Id="rId3131" Type="http://schemas.openxmlformats.org/officeDocument/2006/relationships/hyperlink" Target="https://www.gob.pe/institucion/regionpasco/noticias/323447-19-millones-de-soles-para-deuda-social-de-docentes-de-pasco" TargetMode="External"/><Relationship Id="rId2897" Type="http://schemas.openxmlformats.org/officeDocument/2006/relationships/hyperlink" Target="https://www.regjeringen.no/no/aktuelt/nye-tiltak-for-a-dempe-de-okonomiske-virkningene-av-koronavirusutbruddet/id2695404/" TargetMode="External"/><Relationship Id="rId3948" Type="http://schemas.openxmlformats.org/officeDocument/2006/relationships/hyperlink" Target="https://www.gov.uk/government/publications/winter-economy-plan/winter-economy-plan" TargetMode="External"/><Relationship Id="rId869" Type="http://schemas.openxmlformats.org/officeDocument/2006/relationships/hyperlink" Target="https://news.bloombergtax.com/payroll/chile-to-begin-wage-subsidy-program" TargetMode="External"/><Relationship Id="rId1499" Type="http://schemas.openxmlformats.org/officeDocument/2006/relationships/hyperlink" Target="https://prodominicana.gob.do/Documentos/PD%20PNFERD%20W.pdf" TargetMode="External"/><Relationship Id="rId729" Type="http://schemas.openxmlformats.org/officeDocument/2006/relationships/hyperlink" Target="https://tesourotransparente.gov.br/visualizacao/painel-de-monitoramentos-dos-gastos-com-covid-19" TargetMode="External"/><Relationship Id="rId1359" Type="http://schemas.openxmlformats.org/officeDocument/2006/relationships/hyperlink" Target="https://www.regeringen.dk/nyheder/2021/mere-stoette-til-lokalsamfund-og-ildsjaele/" TargetMode="External"/><Relationship Id="rId2757" Type="http://schemas.openxmlformats.org/officeDocument/2006/relationships/hyperlink" Target="https://ec.europa.eu/commission/presscorner/detail/en/mex_21_2785" TargetMode="External"/><Relationship Id="rId2964" Type="http://schemas.openxmlformats.org/officeDocument/2006/relationships/hyperlink" Target="https://www.presidencia.gob.pa/Noticias/Presidente-Cortizo-anuncia-reactivacion-de-74-proyectos-y-da-inicio-al-programa-Recuperando-Mi-Barrio-en-Colon-" TargetMode="External"/><Relationship Id="rId3808" Type="http://schemas.openxmlformats.org/officeDocument/2006/relationships/hyperlink" Target="https://www.dgbas.gov.tw/ct.asp?xItem=45308&amp;CtNode=6655&amp;mp=1" TargetMode="External"/><Relationship Id="rId936" Type="http://schemas.openxmlformats.org/officeDocument/2006/relationships/hyperlink" Target="http://download.china.cn/en/pdf/report2021.pdf" TargetMode="External"/><Relationship Id="rId1219" Type="http://schemas.openxmlformats.org/officeDocument/2006/relationships/hyperlink" Target="https://santenews.info/wp-content/uploads/2020/06/Programme...-Complet-04-06-2020-%C3%A0-14h51.pdf" TargetMode="External"/><Relationship Id="rId1566" Type="http://schemas.openxmlformats.org/officeDocument/2006/relationships/hyperlink" Target="http://www.asobanca.org.ec/sites/default/files/Decreto%20Ejecutivo%20Nro.%201157%20Bono%20de%20apoyo%20nutricional.pdf" TargetMode="External"/><Relationship Id="rId1773" Type="http://schemas.openxmlformats.org/officeDocument/2006/relationships/hyperlink" Target="https://ec.europa.eu/competition/elojade/isef/case_details.cfm?proc_code=3_SA_100959" TargetMode="External"/><Relationship Id="rId1980" Type="http://schemas.openxmlformats.org/officeDocument/2006/relationships/hyperlink" Target="http://www.estrategiaycomunicaciones.gob.hn/gobierno-central-esta-listo-para-transferir-100-millones-de-lempiras-las-alcaldias-para-el" TargetMode="External"/><Relationship Id="rId2617" Type="http://schemas.openxmlformats.org/officeDocument/2006/relationships/hyperlink" Target="https://www.ppef.hacienda.gob.mx/" TargetMode="External"/><Relationship Id="rId2824" Type="http://schemas.openxmlformats.org/officeDocument/2006/relationships/hyperlink" Target="https://www.regjeringen.no/no/aktuelt/tiltak-for-okt-aktivitet-i-bygge--og-anleggsbransjen/id2704416/" TargetMode="External"/><Relationship Id="rId65" Type="http://schemas.openxmlformats.org/officeDocument/2006/relationships/hyperlink" Target="https://www.argentina.gob.ar/noticias/el-ministerio-de-salud-envio-insumos-medicos-para-las-localidades-de-la-comarca-andina" TargetMode="External"/><Relationship Id="rId1426" Type="http://schemas.openxmlformats.org/officeDocument/2006/relationships/hyperlink" Target="https://www.imf.org/en/News/Articles/2020/04/28/pr20192-dma-grd-lca-imf-executive-board-approves-us-million-disbursements-address-covid-19-pandemic" TargetMode="External"/><Relationship Id="rId1633" Type="http://schemas.openxmlformats.org/officeDocument/2006/relationships/hyperlink" Target="https://budget.gouv.cd/wp-content/uploads/budget2021/plf2021/lf2021_vol2_depenses.pdf" TargetMode="External"/><Relationship Id="rId1840" Type="http://schemas.openxmlformats.org/officeDocument/2006/relationships/hyperlink" Target="https://documents1.worldbank.org/curated/en/403401623636115257/pdf/Ghana-COVID-19-Emergency-Preparedness-and-Response-Project.pdf" TargetMode="External"/><Relationship Id="rId4789" Type="http://schemas.openxmlformats.org/officeDocument/2006/relationships/hyperlink" Target="https://www.portugal.gov.pt/pt/gc22/comunicacao/noticia?i=maior-aquisicao-de-comboios-de-toda-a-historia-da-cp-com-compra-de-117-automotoras-eletricas" TargetMode="External"/><Relationship Id="rId1700" Type="http://schemas.openxmlformats.org/officeDocument/2006/relationships/hyperlink" Target="https://www.vlada.cz/en/media-centrum/aktualne/the-government-will-propose-extraordinary-increase-in-pensions-by-czk-300--and-has-extended-the-antivirus-a-programme-by-a-month-188906/" TargetMode="External"/><Relationship Id="rId3598" Type="http://schemas.openxmlformats.org/officeDocument/2006/relationships/hyperlink" Target="https://www.euractiv.com/section/economy-jobs/news/spain-to-extend-temporary-lay-off-schemes-for-800000-jobs/" TargetMode="External"/><Relationship Id="rId4649" Type="http://schemas.openxmlformats.org/officeDocument/2006/relationships/hyperlink" Target="https://www.presidencia.gub.uy/comunicacion/comunicacionnoticias/medidas-gobierno-economia-emergencia-sanitaria-covid19" TargetMode="External"/><Relationship Id="rId4856" Type="http://schemas.openxmlformats.org/officeDocument/2006/relationships/hyperlink" Target="https://www.gob.pe/institucion/mincetur/noticias/502672-pueblos-con-encanto-mincetur-impulsara-el-turismo-en-pueblos-que-conservan-identidad-y-mantienen-sus-tradiciones" TargetMode="External"/><Relationship Id="rId3458" Type="http://schemas.openxmlformats.org/officeDocument/2006/relationships/hyperlink" Target="http://www.treasury.gov.za/documents/National%20Budget/2021/review/FullBR.pdf" TargetMode="External"/><Relationship Id="rId3665" Type="http://schemas.openxmlformats.org/officeDocument/2006/relationships/hyperlink" Target="https://www.boe.es/buscar/doc.php?id=BOE-A-2020-3824" TargetMode="External"/><Relationship Id="rId3872" Type="http://schemas.openxmlformats.org/officeDocument/2006/relationships/hyperlink" Target="https://thailand.prd.go.th/mobile_detail.php?cid=4&amp;nid=11797" TargetMode="External"/><Relationship Id="rId4509" Type="http://schemas.openxmlformats.org/officeDocument/2006/relationships/hyperlink" Target="https://www.congress.gov/bill/117th-congress/house-bill/1319/text" TargetMode="External"/><Relationship Id="rId4716"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379" Type="http://schemas.openxmlformats.org/officeDocument/2006/relationships/hyperlink" Target="https://ec.europa.eu/info/business-economy-euro/recovery-coronavirus/recovery-and-resilience-facility_en" TargetMode="External"/><Relationship Id="rId586" Type="http://schemas.openxmlformats.org/officeDocument/2006/relationships/hyperlink" Target="https://www.gov.br/saude/pt-br/assuntos/noticias/estado-do-rio-de-janeiro-tem-mais-29-leitos-de-uti-covid-19-autorizados" TargetMode="External"/><Relationship Id="rId793" Type="http://schemas.openxmlformats.org/officeDocument/2006/relationships/hyperlink" Target="https://www.budget.gc.ca/2021/report-rapport/p2-en.html" TargetMode="External"/><Relationship Id="rId2267" Type="http://schemas.openxmlformats.org/officeDocument/2006/relationships/hyperlink" Target="https://www.gov.ie/en/press-release/0409f-update-on-payments-awarded-for-covid-19-pandemic-unemployment-payment-and-enhanced-illness-benefit/" TargetMode="External"/><Relationship Id="rId2474" Type="http://schemas.openxmlformats.org/officeDocument/2006/relationships/hyperlink" Target="https://jis.gov.jm/govt-spending-240-million-to-purchase-excess-produce-from-farmers/" TargetMode="External"/><Relationship Id="rId2681" Type="http://schemas.openxmlformats.org/officeDocument/2006/relationships/hyperlink" Target="https://www.finances.gov.ma/Ar/Pages/%D9%85%D8%B3%D8%AA%D8%AC%D8%AF%D8%A9.aspx?fiche=5071" TargetMode="External"/><Relationship Id="rId3318" Type="http://schemas.openxmlformats.org/officeDocument/2006/relationships/hyperlink" Target="https://www.rra.gov.rw/fileadmin/user_upload/new_doc_eng_2020-05-14_16.58.24_20200514165952.pdf" TargetMode="External"/><Relationship Id="rId3525" Type="http://schemas.openxmlformats.org/officeDocument/2006/relationships/hyperlink" Target="http://www.thepresidency.gov.za/speeches/statement-president-cyril-ramaphosa-escalation-measures-combat-covid-19-epidemic%2C-union" TargetMode="External"/><Relationship Id="rId239" Type="http://schemas.openxmlformats.org/officeDocument/2006/relationships/hyperlink" Target="https://www.pm.gov.au/media/pandemic-leave-disaster-payment-queensland-workers" TargetMode="External"/><Relationship Id="rId446" Type="http://schemas.openxmlformats.org/officeDocument/2006/relationships/hyperlink" Target="https://ec.europa.eu/info/business-economy-euro/recovery-coronavirus/recovery-and-resilience-facility_en" TargetMode="External"/><Relationship Id="rId653" Type="http://schemas.openxmlformats.org/officeDocument/2006/relationships/hyperlink" Target="https://www.gov.br/saude/pt-br/assuntos/noticias/ministerio-da-saude-autoriza-mais-de-3-9-mil-leitos-de-uti-covid-19" TargetMode="External"/><Relationship Id="rId1076" Type="http://schemas.openxmlformats.org/officeDocument/2006/relationships/hyperlink" Target="https://www.presidencia.go.cr/comunicados/2021/05/inversion-social-del-imas-alcanza-a-mas-de-225-mil-familias/" TargetMode="External"/><Relationship Id="rId1283" Type="http://schemas.openxmlformats.org/officeDocument/2006/relationships/hyperlink" Target="https://santenews.info/wp-content/uploads/2020/06/Programme...-Complet-04-06-2020-%C3%A0-14h51.pdf" TargetMode="External"/><Relationship Id="rId1490" Type="http://schemas.openxmlformats.org/officeDocument/2006/relationships/hyperlink" Target="https://prodominicana.gob.do/Documentos/PD%20PNFERD%20W.pdf" TargetMode="External"/><Relationship Id="rId2127" Type="http://schemas.openxmlformats.org/officeDocument/2006/relationships/hyperlink" Target="https://www.gov.ie/en/press-release/8b247-update-on-payments-awarded-for-covid-19-pandemic-unemployment-payment-and-enhanced-illness-benefit-13-july/" TargetMode="External"/><Relationship Id="rId2334" Type="http://schemas.openxmlformats.org/officeDocument/2006/relationships/hyperlink" Target="https://www.gov.ie/en/publication/318a9-budget-2022/" TargetMode="External"/><Relationship Id="rId3732" Type="http://schemas.openxmlformats.org/officeDocument/2006/relationships/hyperlink" Target="https://www.government.se/articles/2021/02/about-the-covid-19-virus-extensions-of-national-restrictions/" TargetMode="External"/><Relationship Id="rId306" Type="http://schemas.openxmlformats.org/officeDocument/2006/relationships/hyperlink" Target="https://www.bahamas.gov.bs/wps/wcm/connect/2ecf933c-2fd1-49b3-9f1c-1ac0212598b7/2020FSR_FINAL_DEC17+%28Revised%29.pdf?MOD=AJPERES" TargetMode="External"/><Relationship Id="rId860" Type="http://schemas.openxmlformats.org/officeDocument/2006/relationships/hyperlink" Target="https://www.canada.ca/en/department-finance/news/2020/03/government-announces-support-for-air-transportation-sector-during-covid-19-pandemic.html" TargetMode="External"/><Relationship Id="rId1143" Type="http://schemas.openxmlformats.org/officeDocument/2006/relationships/hyperlink" Target="https://santenews.info/wp-content/uploads/2020/06/Programme...-Complet-04-06-2020-%C3%A0-14h51.pdf" TargetMode="External"/><Relationship Id="rId2541" Type="http://schemas.openxmlformats.org/officeDocument/2006/relationships/hyperlink" Target="http://en.kabar.kg/news/kyrgyzstans-guarantee-fund-restructures-guarantees-worth-kgs-500-mln-due-to-pandemic/" TargetMode="External"/><Relationship Id="rId4299" Type="http://schemas.openxmlformats.org/officeDocument/2006/relationships/hyperlink" Target="https://www.congress.gov/117/bills/hr3684/BILLS-117hr3684enr.pdf" TargetMode="External"/><Relationship Id="rId513" Type="http://schemas.openxmlformats.org/officeDocument/2006/relationships/hyperlink" Target="https://ec.europa.eu/competition/elojade/isef/case_details.cfm?proc_code=3_SA_64488" TargetMode="External"/><Relationship Id="rId720" Type="http://schemas.openxmlformats.org/officeDocument/2006/relationships/hyperlink" Target="https://www.gov.br/economia/pt-br/assuntos/noticias/2020/abril/governo-anuncia-liberacao-de-r-200-bilhoes-para-a-saude-e-a-manutencao-de-empregos" TargetMode="External"/><Relationship Id="rId1350" Type="http://schemas.openxmlformats.org/officeDocument/2006/relationships/hyperlink" Target="https://ec.europa.eu/commission/presscorner/detail/en/mex_21_1761" TargetMode="External"/><Relationship Id="rId2401" Type="http://schemas.openxmlformats.org/officeDocument/2006/relationships/hyperlink" Target="https://www.gov.il/he/departments/news/sa220320-1" TargetMode="External"/><Relationship Id="rId4159" Type="http://schemas.openxmlformats.org/officeDocument/2006/relationships/hyperlink" Target="https://www.congress.gov/117/bills/hr3684/BILLS-117hr3684enr.pdf" TargetMode="External"/><Relationship Id="rId1003" Type="http://schemas.openxmlformats.org/officeDocument/2006/relationships/hyperlink" Target="https://www.minhacienda.gov.co/webcenter/ShowProperty?nodeId=%2FConexionContent%2FWCC_CLUSTER-159962%2F%2FidcPrimaryFile&amp;revision=latestreleased" TargetMode="External"/><Relationship Id="rId1210" Type="http://schemas.openxmlformats.org/officeDocument/2006/relationships/hyperlink" Target="https://santenews.info/wp-content/uploads/2020/06/Programme...-Complet-04-06-2020-%C3%A0-14h51.pdf" TargetMode="External"/><Relationship Id="rId4366" Type="http://schemas.openxmlformats.org/officeDocument/2006/relationships/hyperlink" Target="https://www.congress.gov/117/bills/hr3684/BILLS-117hr3684enr.pdf" TargetMode="External"/><Relationship Id="rId4573" Type="http://schemas.openxmlformats.org/officeDocument/2006/relationships/hyperlink" Target="https://www.congress.gov/bill/117th-congress/house-bill/1319/text" TargetMode="External"/><Relationship Id="rId4780" Type="http://schemas.openxmlformats.org/officeDocument/2006/relationships/hyperlink" Target="https://www.portugal.gov.pt/pt/gc22/comunicacao/noticia?i=programa-transformar-turismo-tem-20-milhoes-de-euros-para-valorizar-portugal" TargetMode="External"/><Relationship Id="rId3175" Type="http://schemas.openxmlformats.org/officeDocument/2006/relationships/hyperlink" Target="https://fas.org/sgp/crs/row/R46270.pdf" TargetMode="External"/><Relationship Id="rId3382" Type="http://schemas.openxmlformats.org/officeDocument/2006/relationships/hyperlink" Target="https://www.gov.vc/images/pdf_documents/Ministerial_Statements_COVID-19_Recovery_And_Stimulus_Package.pdf" TargetMode="External"/><Relationship Id="rId4019" Type="http://schemas.openxmlformats.org/officeDocument/2006/relationships/hyperlink" Target="https://www.gov.uk/government/publications/spending-review-2020-documents" TargetMode="External"/><Relationship Id="rId4226" Type="http://schemas.openxmlformats.org/officeDocument/2006/relationships/hyperlink" Target="https://www.congress.gov/117/bills/hr3684/BILLS-117hr3684enr.pdf" TargetMode="External"/><Relationship Id="rId4433" Type="http://schemas.openxmlformats.org/officeDocument/2006/relationships/hyperlink" Target="https://www.congress.gov/bill/117th-congress/house-bill/1319/text" TargetMode="External"/><Relationship Id="rId4640" Type="http://schemas.openxmlformats.org/officeDocument/2006/relationships/hyperlink" Target="https://www.presidencia.gub.uy/comunicacion/comunicacionnoticias/medidas-gobierno-economia-emergencia-sanitaria-covid19" TargetMode="External"/><Relationship Id="rId2191" Type="http://schemas.openxmlformats.org/officeDocument/2006/relationships/hyperlink" Target="https://www.gov.ie/en/press-release/4c105-minister-harris-and-minister-collins-announce-20-million-capital-funding-to-expand-apprenticeship-provision-across-further-and-higher-education/" TargetMode="External"/><Relationship Id="rId3035" Type="http://schemas.openxmlformats.org/officeDocument/2006/relationships/hyperlink" Target="https://www.gob.pe/institucion/mtpe/noticias/553858-trabaja-peru-financiara-actividades-por-mas-de-28-millones-en-distintas-provincias-de-ayacucho" TargetMode="External"/><Relationship Id="rId3242" Type="http://schemas.openxmlformats.org/officeDocument/2006/relationships/hyperlink" Target="https://www.gov.pl/web/koronawirus/antykryzysowa-tarcza-branzowa--wsparcie-dla-firm-w-zwiazku-z-covid-19" TargetMode="External"/><Relationship Id="rId4500" Type="http://schemas.openxmlformats.org/officeDocument/2006/relationships/hyperlink" Target="https://www.congress.gov/bill/117th-congress/house-bill/1319/text" TargetMode="External"/><Relationship Id="rId163" Type="http://schemas.openxmlformats.org/officeDocument/2006/relationships/hyperlink" Target="https://www.boletinoficial.gob.ar/detalleAviso/primera/227120/20200325" TargetMode="External"/><Relationship Id="rId370" Type="http://schemas.openxmlformats.org/officeDocument/2006/relationships/hyperlink" Target="https://ec.europa.eu/competition/elojade/isef/case_details.cfm?proc_code=3_SA_63932" TargetMode="External"/><Relationship Id="rId2051" Type="http://schemas.openxmlformats.org/officeDocument/2006/relationships/hyperlink" Target="https://gds.gov.iq/cabinet-discusses-security-approves-measures-to-strengthen-health-services/" TargetMode="External"/><Relationship Id="rId3102" Type="http://schemas.openxmlformats.org/officeDocument/2006/relationships/hyperlink" Target="https://www.gob.pe/institucion/vivienda/noticias/325933-ministerio-de-vivienda-transferira-hasta-s-2-9-millones-para-culminar-proyecto-una-sola-fuerza" TargetMode="External"/><Relationship Id="rId230" Type="http://schemas.openxmlformats.org/officeDocument/2006/relationships/hyperlink" Target="https://www.minister.industry.gov.au/ministers/taylor/media-releases/investing-reliable-affordable-energy-and-reducing-emissions-secure-australias-recovery" TargetMode="External"/><Relationship Id="rId2868" Type="http://schemas.openxmlformats.org/officeDocument/2006/relationships/hyperlink" Target="https://www.regjeringen.no/no/aktuelt/over-100-millioner-til-forskningsprosjekter/id2701233/" TargetMode="External"/><Relationship Id="rId3919" Type="http://schemas.openxmlformats.org/officeDocument/2006/relationships/hyperlink" Target="https://www.mediaoffice.ae/en/news/2020/July/11-07/Dubai-launches-a-third-economic-package-worth-one-and-a-half-billion-dirhams" TargetMode="External"/><Relationship Id="rId4083" Type="http://schemas.openxmlformats.org/officeDocument/2006/relationships/hyperlink" Target="https://www.gov.uk/government/news/government-grants-transport-for-london-funding-package" TargetMode="External"/><Relationship Id="rId1677" Type="http://schemas.openxmlformats.org/officeDocument/2006/relationships/hyperlink" Target="https://agricultura.gob.do/noticia/gobierno-paga-millones-a-productores-platano-diferentes-puntos-del-pais/" TargetMode="External"/><Relationship Id="rId1884" Type="http://schemas.openxmlformats.org/officeDocument/2006/relationships/hyperlink" Target="https://www.mofep.gov.gh/sites/default/files/budget-statements/2020-Mid-Year-Budget-Statement_v3.pdf" TargetMode="External"/><Relationship Id="rId2728" Type="http://schemas.openxmlformats.org/officeDocument/2006/relationships/hyperlink" Target="https://www.rijksoverheid.nl/actueel/nieuws/2021/09/30/8e-voortgangsrapportage-kinderopvangtoeslag-naar-de-tweede-kamer" TargetMode="External"/><Relationship Id="rId2935" Type="http://schemas.openxmlformats.org/officeDocument/2006/relationships/hyperlink" Target="http://www.finance.gov.pk/press_releases.html" TargetMode="External"/><Relationship Id="rId4290" Type="http://schemas.openxmlformats.org/officeDocument/2006/relationships/hyperlink" Target="https://www.congress.gov/117/bills/hr3684/BILLS-117hr3684enr.pdf" TargetMode="External"/><Relationship Id="rId907" Type="http://schemas.openxmlformats.org/officeDocument/2006/relationships/hyperlink" Target="https://www.mintrab.gob.cl/ministerios-del-trabajo-y-de-las-culturas-lanzan-3-000-becas-gratuitas-de-capacitacion-para-artes-escenicas-musica-diseno-y-audiovisual/" TargetMode="External"/><Relationship Id="rId1537" Type="http://schemas.openxmlformats.org/officeDocument/2006/relationships/hyperlink" Target="https://es.wfp.org/publicaciones/proteccion-social-la-respuesta-de-republica-dominicana-pandemia-covid" TargetMode="External"/><Relationship Id="rId1744" Type="http://schemas.openxmlformats.org/officeDocument/2006/relationships/hyperlink" Target="https://vm.fi/documents/10623/17688741/Hallituksen+v%C3%A4litt%C3%B6m%C3%A4t+taloudelliset+toimenpiteet+koronaviruksen+johdosta.pptx/44720ddf-7796-a728-3982-f96cc200a371" TargetMode="External"/><Relationship Id="rId1951" Type="http://schemas.openxmlformats.org/officeDocument/2006/relationships/hyperlink" Target="http://documents1.worldbank.org/curated/en/788631585950911531/pdf/Haiti-COVID-19-Strategic-Preparedness-and-Response-Project.pdf" TargetMode="External"/><Relationship Id="rId4150" Type="http://schemas.openxmlformats.org/officeDocument/2006/relationships/hyperlink" Target="https://www.congress.gov/117/bills/hr3684/BILLS-117hr3684enr.pdf" TargetMode="External"/><Relationship Id="rId36" Type="http://schemas.openxmlformats.org/officeDocument/2006/relationships/hyperlink" Target="https://www.argentina.gob.ar/noticias/el-gobierno-nacional-gira-las-provincias-8-mil-millones-de-pesos-en-atn-para-sumar" TargetMode="External"/><Relationship Id="rId1604" Type="http://schemas.openxmlformats.org/officeDocument/2006/relationships/hyperlink" Target="https://www.moss.gov.eg/ar-eg/Pages/news-details.aspx?nid=1707" TargetMode="External"/><Relationship Id="rId4010" Type="http://schemas.openxmlformats.org/officeDocument/2006/relationships/hyperlink" Target="https://www.gov.uk/government/publications/spending-review-2020-documents" TargetMode="External"/><Relationship Id="rId1811" Type="http://schemas.openxmlformats.org/officeDocument/2006/relationships/hyperlink" Target="https://www.bbc.co.uk/news/world-europe-52483684" TargetMode="External"/><Relationship Id="rId3569" Type="http://schemas.openxmlformats.org/officeDocument/2006/relationships/hyperlink" Target="https://english.moef.go.kr/pc/selectTbPressCenterDtl.do?boardCd=N0001&amp;seq=4859" TargetMode="External"/><Relationship Id="rId697" Type="http://schemas.openxmlformats.org/officeDocument/2006/relationships/hyperlink" Target="https://www.gov.br/saude/pt-br/assuntos/noticias/rio-grande-do-norte-tem-mais-32-leitos-de-uti-covid-19-autorizados" TargetMode="External"/><Relationship Id="rId2378" Type="http://schemas.openxmlformats.org/officeDocument/2006/relationships/hyperlink" Target="https://www.gov.il/he/departments/news/press_09052020" TargetMode="External"/><Relationship Id="rId3429" Type="http://schemas.openxmlformats.org/officeDocument/2006/relationships/hyperlink" Target="https://www.mas.gov.sg/news/media-releases/2021/mas-further-extends-facility-to-support-lending-by-banks-and-finance-companies-to-smes" TargetMode="External"/><Relationship Id="rId3776" Type="http://schemas.openxmlformats.org/officeDocument/2006/relationships/hyperlink" Target="https://www.admin.ch/gov/en/start/documentation/media-releases.msg-id-84416.html" TargetMode="External"/><Relationship Id="rId3983" Type="http://schemas.openxmlformats.org/officeDocument/2006/relationships/hyperlink" Target="https://www.gov.uk/government/news/support-for-renters-continues-with-longer-notice-periods" TargetMode="External"/><Relationship Id="rId4827" Type="http://schemas.openxmlformats.org/officeDocument/2006/relationships/hyperlink" Target="https://www.gazzettaufficiale.it/eli/id/2020/11/09/20G00170/sg" TargetMode="External"/><Relationship Id="rId1187" Type="http://schemas.openxmlformats.org/officeDocument/2006/relationships/hyperlink" Target="https://santenews.info/wp-content/uploads/2020/06/Programme...-Complet-04-06-2020-%C3%A0-14h51.pdf" TargetMode="External"/><Relationship Id="rId2585" Type="http://schemas.openxmlformats.org/officeDocument/2006/relationships/hyperlink" Target="http://www.govmu.org/English/News/Pages/Finance-Minister-elaborates-measures-put-in-place-to-prevent-layoffs-and-mass-unemployment.aspx" TargetMode="External"/><Relationship Id="rId2792" Type="http://schemas.openxmlformats.org/officeDocument/2006/relationships/hyperlink" Target="https://www.budgetoffice.gov.ng/index.php/mdas-approved-2022-budget-details?task=document.viewdoc&amp;id=960" TargetMode="External"/><Relationship Id="rId3636" Type="http://schemas.openxmlformats.org/officeDocument/2006/relationships/hyperlink" Target="https://www.lamoncloa.gob.es/lang/en/presidente/news/Paginas/2020/20200618tourism-plan.aspx" TargetMode="External"/><Relationship Id="rId3843" Type="http://schemas.openxmlformats.org/officeDocument/2006/relationships/hyperlink" Target="https://thailand.prd.go.th/mobile_detail.php?cid=4&amp;nid=10808" TargetMode="External"/><Relationship Id="rId557" Type="http://schemas.openxmlformats.org/officeDocument/2006/relationships/hyperlink" Target="https://www.gov.br/saude/pt-br/assuntos/noticias/saude-autoriza-28-leitos-de-uti-covid-19-para-roraima" TargetMode="External"/><Relationship Id="rId764" Type="http://schemas.openxmlformats.org/officeDocument/2006/relationships/hyperlink" Target="https://budget.gc.ca/efu-meb/2021/report-rapport/EFU-MEB-2021-EN.pdf" TargetMode="External"/><Relationship Id="rId971" Type="http://schemas.openxmlformats.org/officeDocument/2006/relationships/hyperlink" Target="https://www.energyvoice.com/otherenergy/246746/china-increases-renewable-subsidies-7-5-to-13-billion/" TargetMode="External"/><Relationship Id="rId1394" Type="http://schemas.openxmlformats.org/officeDocument/2006/relationships/hyperlink" Target="https://sim.dk/nyheder/nyhedsarkiv/2020/jul/kommunerne-faar-8-9-mia-kr-ekstra-udbetalt-efter-covid-19/" TargetMode="External"/><Relationship Id="rId2238" Type="http://schemas.openxmlformats.org/officeDocument/2006/relationships/hyperlink" Target="https://www.gov.ie/en/press-release/8b29e-minister-harris-approves-54-million-to-help-students-with-disabilities-in-higher-education-institutions/" TargetMode="External"/><Relationship Id="rId2445" Type="http://schemas.openxmlformats.org/officeDocument/2006/relationships/hyperlink" Target="https://www.gazzettaufficiale.it/eli/id/2020/11/09/20G00170/sg" TargetMode="External"/><Relationship Id="rId2652" Type="http://schemas.openxmlformats.org/officeDocument/2006/relationships/hyperlink" Target="https://legalinfo.mn/law/details/15586" TargetMode="External"/><Relationship Id="rId3703" Type="http://schemas.openxmlformats.org/officeDocument/2006/relationships/hyperlink" Target="https://www.regeringen.se/pressmeddelanden/2020/09/naturnara-jobb-i-hela-landet/" TargetMode="External"/><Relationship Id="rId3910" Type="http://schemas.openxmlformats.org/officeDocument/2006/relationships/hyperlink" Target="https://www.wam.ae/en/details/1395302902097" TargetMode="External"/><Relationship Id="rId417" Type="http://schemas.openxmlformats.org/officeDocument/2006/relationships/hyperlink" Target="https://ec.europa.eu/info/business-economy-euro/recovery-coronavirus/recovery-and-resilience-facility_en" TargetMode="External"/><Relationship Id="rId624" Type="http://schemas.openxmlformats.org/officeDocument/2006/relationships/hyperlink" Target="https://www.gov.br/saude/pt-br/assuntos/noticias/ministerio-da-saude-prorroga-20-leitos-de-uti-no-rio-grande-do-norte" TargetMode="External"/><Relationship Id="rId831" Type="http://schemas.openxmlformats.org/officeDocument/2006/relationships/hyperlink" Target="https://www.budget.gc.ca/fes-eea/2020/report-rapport/anx3-en.html" TargetMode="External"/><Relationship Id="rId1047" Type="http://schemas.openxmlformats.org/officeDocument/2006/relationships/hyperlink" Target="https://www.minhacienda.gov.co/webcenter/ShowProperty?nodeId=%2FConexionContent%2FWCC_CLUSTER-136990%2F%2FidcPrimaryFile&amp;revision=latestreleased" TargetMode="External"/><Relationship Id="rId1254" Type="http://schemas.openxmlformats.org/officeDocument/2006/relationships/hyperlink" Target="https://santenews.info/wp-content/uploads/2020/06/Programme...-Complet-04-06-2020-%C3%A0-14h51.pdf" TargetMode="External"/><Relationship Id="rId1461" Type="http://schemas.openxmlformats.org/officeDocument/2006/relationships/hyperlink" Target="https://presidencia.gob.do/noticias/gobierno-pone-en-marcha-el-plan-para-reactivacion-de-las-mipymes" TargetMode="External"/><Relationship Id="rId2305" Type="http://schemas.openxmlformats.org/officeDocument/2006/relationships/hyperlink" Target="https://www.gov.ie/en/press-release/210cf8-government-outlines-further-measures-to-support-businesses-impacted-/" TargetMode="External"/><Relationship Id="rId2512" Type="http://schemas.openxmlformats.org/officeDocument/2006/relationships/hyperlink" Target="https://www.mof.go.jp/english/budget/budget/fy2020/05.pdf" TargetMode="External"/><Relationship Id="rId1114" Type="http://schemas.openxmlformats.org/officeDocument/2006/relationships/hyperlink" Target="https://santenews.info/wp-content/uploads/2020/06/Programme...-Complet-04-06-2020-%C3%A0-14h51.pdf" TargetMode="External"/><Relationship Id="rId1321" Type="http://schemas.openxmlformats.org/officeDocument/2006/relationships/hyperlink" Target="https://santenews.info/wp-content/uploads/2020/06/Programme...-Complet-04-06-2020-%C3%A0-14h51.pdf" TargetMode="External"/><Relationship Id="rId4477" Type="http://schemas.openxmlformats.org/officeDocument/2006/relationships/hyperlink" Target="https://www.congress.gov/bill/117th-congress/house-bill/1319/text" TargetMode="External"/><Relationship Id="rId4684" Type="http://schemas.openxmlformats.org/officeDocument/2006/relationships/hyperlink" Target="https://blog.patria.org.ve/actualizacion-programas-de-proteccion-mayo-2020/" TargetMode="External"/><Relationship Id="rId3079" Type="http://schemas.openxmlformats.org/officeDocument/2006/relationships/hyperlink" Target="https://www.gob.pe/institucion/mincetur/noticias/342393-mas-opciones-de-credito-mypes-del-sector-turismo-tambien-podran-acceder-al-pae-mype" TargetMode="External"/><Relationship Id="rId3286" Type="http://schemas.openxmlformats.org/officeDocument/2006/relationships/hyperlink" Target="https://www.portugal.gov.pt/pt/gc22/comunicacao/noticia?i=governo-aprova-programa-para-estabilizar-economia-e-sociedade-ate-final-do-ano" TargetMode="External"/><Relationship Id="rId3493" Type="http://schemas.openxmlformats.org/officeDocument/2006/relationships/hyperlink" Target="https://www.gov.za/documents/building-society-works-presidential-employment-stimulus-south-african-economic" TargetMode="External"/><Relationship Id="rId4337" Type="http://schemas.openxmlformats.org/officeDocument/2006/relationships/hyperlink" Target="https://www.congress.gov/117/bills/hr3684/BILLS-117hr3684enr.pdf" TargetMode="External"/><Relationship Id="rId4544" Type="http://schemas.openxmlformats.org/officeDocument/2006/relationships/hyperlink" Target="https://www.congress.gov/bill/117th-congress/house-bill/1319/text" TargetMode="External"/><Relationship Id="rId2095" Type="http://schemas.openxmlformats.org/officeDocument/2006/relationships/hyperlink" Target="https://www.gov.ie/en/press-release/e8854-our-rural-future-ministers-humphreys-and-obrien-announce-150065-for-84-local-projects-in-wexford-under-the-community-enhancement-programme/" TargetMode="External"/><Relationship Id="rId3146" Type="http://schemas.openxmlformats.org/officeDocument/2006/relationships/hyperlink" Target="https://www.gob.pe/institucion/regionlima/noticias/316950-diresa-promueve-la-participacion-ciudadana-para-fortalecer-la-prevencion-contra-el-covid-19" TargetMode="External"/><Relationship Id="rId3353" Type="http://schemas.openxmlformats.org/officeDocument/2006/relationships/hyperlink" Target="https://www.gov.vc/images/pdf_documents/WHATS_TRENDING_IN_SVG.pdf" TargetMode="External"/><Relationship Id="rId4751" Type="http://schemas.openxmlformats.org/officeDocument/2006/relationships/hyperlink" Target="https://ec.europa.eu/info/sites/default/files/economy-finance/2022_dbp_de_en.pdf" TargetMode="External"/><Relationship Id="rId274" Type="http://schemas.openxmlformats.org/officeDocument/2006/relationships/hyperlink" Target="https://www.ris.bka.gv.at/Dokumente/BgblAuth/BGBLA_2020_I_48/BGBLA_2020_I_48.pdfsig" TargetMode="External"/><Relationship Id="rId481" Type="http://schemas.openxmlformats.org/officeDocument/2006/relationships/hyperlink" Target="https://ec.europa.eu/info/business-economy-euro/recovery-coronavirus/recovery-and-resilience-facility_en" TargetMode="External"/><Relationship Id="rId2162" Type="http://schemas.openxmlformats.org/officeDocument/2006/relationships/hyperlink" Target="https://www.gov.ie/en/press-release/d59d5-ministers-humphreys-mcgrath-and-obrien-launch-10m-community-fund/" TargetMode="External"/><Relationship Id="rId3006" Type="http://schemas.openxmlformats.org/officeDocument/2006/relationships/hyperlink" Target="https://www.mef.gob.pa/wp-content/uploads/2020/07/Plan_Economico_2020.pdf" TargetMode="External"/><Relationship Id="rId3560" Type="http://schemas.openxmlformats.org/officeDocument/2006/relationships/hyperlink" Target="https://english.moef.go.kr/popup/20200608_policyFocus/popup.html" TargetMode="External"/><Relationship Id="rId4404" Type="http://schemas.openxmlformats.org/officeDocument/2006/relationships/hyperlink" Target="https://www.congress.gov/bill/117th-congress/house-bill/1319/text" TargetMode="External"/><Relationship Id="rId4611" Type="http://schemas.openxmlformats.org/officeDocument/2006/relationships/hyperlink" Target="https://www.congress.gov/bill/117th-congress/house-bill/1319/text" TargetMode="External"/><Relationship Id="rId134" Type="http://schemas.openxmlformats.org/officeDocument/2006/relationships/hyperlink" Target="https://www.argentina.gob.ar/noticias/el-ministerio-del-interior-firmo-un-convenio-con-el-municipio-de-moreno-para-fortalecer-la" TargetMode="External"/><Relationship Id="rId3213" Type="http://schemas.openxmlformats.org/officeDocument/2006/relationships/hyperlink" Target="https://ec.europa.eu/competition/state_aid/cases1/202127/289329_2212927_36_2.pdf" TargetMode="External"/><Relationship Id="rId3420" Type="http://schemas.openxmlformats.org/officeDocument/2006/relationships/hyperlink" Target="https://budget.sec.gouv.sn/documents/public_download/60c38fb5-2334-4fe3-8c2e-42810a2a028a/telechargement" TargetMode="External"/><Relationship Id="rId341" Type="http://schemas.openxmlformats.org/officeDocument/2006/relationships/hyperlink" Target="https://www.barbadosparliament.com/uploads/bill_resolution/4876100c82122319f719c42fae4b23df.pdf" TargetMode="External"/><Relationship Id="rId2022" Type="http://schemas.openxmlformats.org/officeDocument/2006/relationships/hyperlink" Target="https://pib.gov.in/PressReleseDetailm.aspx?PRID=1623649" TargetMode="External"/><Relationship Id="rId2979" Type="http://schemas.openxmlformats.org/officeDocument/2006/relationships/hyperlink" Target="https://www.gacetaoficial.gob.pa/pdfTemp/29178_B/GacetaNo_29178b_20201217.pdf" TargetMode="External"/><Relationship Id="rId201" Type="http://schemas.openxmlformats.org/officeDocument/2006/relationships/hyperlink" Target="https://budget.gov.au/2021-22/content/bp2/download/bp2_2021-22.pdf" TargetMode="External"/><Relationship Id="rId1788" Type="http://schemas.openxmlformats.org/officeDocument/2006/relationships/hyperlink" Target="https://www.gouvernement.fr/partage/12104-augmentation-de-183-euros-nets-par-mois-pour-les-personnels-sociaux-et-medico-sociaux-des-hopitaux" TargetMode="External"/><Relationship Id="rId1995" Type="http://schemas.openxmlformats.org/officeDocument/2006/relationships/hyperlink" Target="https://pib.gov.in/PressReleasePage.aspx?PRID=1744511" TargetMode="External"/><Relationship Id="rId2839" Type="http://schemas.openxmlformats.org/officeDocument/2006/relationships/hyperlink" Target="https://www.regjeringen.no/no/aktuelt/185-nye-milliarder-kroner-til-kultur-idrett-og-frivillighet-bidrar-til-mer-aktivitet/id2704396/" TargetMode="External"/><Relationship Id="rId4194" Type="http://schemas.openxmlformats.org/officeDocument/2006/relationships/hyperlink" Target="https://www.congress.gov/117/bills/hr3684/BILLS-117hr3684enr.pdf" TargetMode="External"/><Relationship Id="rId1648" Type="http://schemas.openxmlformats.org/officeDocument/2006/relationships/hyperlink" Target="https://budget.gouv.cd/wp-content/uploads/budget2021/plf2021/lf2021_vol2_depenses.pdf" TargetMode="External"/><Relationship Id="rId4054" Type="http://schemas.openxmlformats.org/officeDocument/2006/relationships/hyperlink" Target="https://www.gov.uk/government/news/new-national-parks-and-thousands-of-green-jobs-under-plans-to-build-back-greener" TargetMode="External"/><Relationship Id="rId4261" Type="http://schemas.openxmlformats.org/officeDocument/2006/relationships/hyperlink" Target="https://www.congress.gov/117/bills/hr3684/BILLS-117hr3684enr.pdf" TargetMode="External"/><Relationship Id="rId1508" Type="http://schemas.openxmlformats.org/officeDocument/2006/relationships/hyperlink" Target="https://prodominicana.gob.do/Documentos/PD%20PNFERD%20W.pdf" TargetMode="External"/><Relationship Id="rId1855" Type="http://schemas.openxmlformats.org/officeDocument/2006/relationships/hyperlink" Target="https://www.mofep.gov.gh/sites/default/files/news/care-program.pdf" TargetMode="External"/><Relationship Id="rId2906" Type="http://schemas.openxmlformats.org/officeDocument/2006/relationships/hyperlink" Target="https://www.regjeringen.no/en/aktuelt/new-measures-to-curb-the-financial-impacts-of-the-coronavirus-outbreak/id2695404/" TargetMode="External"/><Relationship Id="rId3070" Type="http://schemas.openxmlformats.org/officeDocument/2006/relationships/hyperlink" Target="https://www.gob.pe/institucion/trabajaperu/noticias/344890-generaremos-mas-de-107-mil-empleos-temporales-durante-el-2021" TargetMode="External"/><Relationship Id="rId4121" Type="http://schemas.openxmlformats.org/officeDocument/2006/relationships/hyperlink" Target="https://www.gov.uk/government/news/budget-2020-what-you-need-to-know" TargetMode="External"/><Relationship Id="rId1715" Type="http://schemas.openxmlformats.org/officeDocument/2006/relationships/hyperlink" Target="https://ec.europa.eu/commission/presscorner/detail/en/mex_21_2905" TargetMode="External"/><Relationship Id="rId1922" Type="http://schemas.openxmlformats.org/officeDocument/2006/relationships/hyperlink" Target="https://www.congreso.gob.gt/detalle_pdf/decretos/13525" TargetMode="External"/><Relationship Id="rId3887" Type="http://schemas.openxmlformats.org/officeDocument/2006/relationships/hyperlink" Target="https://www.resmigazete.gov.tr/eskiler/2021/02/20210204-13.pdf" TargetMode="External"/><Relationship Id="rId2489" Type="http://schemas.openxmlformats.org/officeDocument/2006/relationships/hyperlink" Target="https://www.mof.go.jp/english/budget/budget/fy2020/05.pdf" TargetMode="External"/><Relationship Id="rId2696" Type="http://schemas.openxmlformats.org/officeDocument/2006/relationships/hyperlink" Target="https://www.nationaalgroeifonds.nl/projecten-ronde-1/regmed-xb" TargetMode="External"/><Relationship Id="rId3747" Type="http://schemas.openxmlformats.org/officeDocument/2006/relationships/hyperlink" Target="https://www.regeringen.se/pressmeddelanden/2020/09/4-miljarder-kronor-for-hantering-av-uppskjuten-vard/" TargetMode="External"/><Relationship Id="rId3954" Type="http://schemas.openxmlformats.org/officeDocument/2006/relationships/hyperlink" Target="https://www.gov.uk/government/news/government-launches-new-5bn-project-gigabit" TargetMode="External"/><Relationship Id="rId668" Type="http://schemas.openxmlformats.org/officeDocument/2006/relationships/hyperlink" Target="https://www.gov.br/saude/pt-br/assuntos/noticias/saude-autoriza-166-leitos-de-uti-covid-19-para-o-rio-de-janeiro" TargetMode="External"/><Relationship Id="rId875" Type="http://schemas.openxmlformats.org/officeDocument/2006/relationships/hyperlink" Target="https://www.gob.cl/noticias/gobierno-destina-mas-de-dos-mil-millones-de-pesos-para-paliar-crisis-de-guias-de-turismo-causa-del-covid-19/" TargetMode="External"/><Relationship Id="rId1298" Type="http://schemas.openxmlformats.org/officeDocument/2006/relationships/hyperlink" Target="https://santenews.info/wp-content/uploads/2020/06/Programme...-Complet-04-06-2020-%C3%A0-14h51.pdf" TargetMode="External"/><Relationship Id="rId2349" Type="http://schemas.openxmlformats.org/officeDocument/2006/relationships/hyperlink" Target="https://www.gov.ie/en/press-release/d8282-ministers-humphreys-and-obrien-announce-over-700000-in-covid-stability-funding-for-community-and-voluntary-groups/" TargetMode="External"/><Relationship Id="rId2556" Type="http://schemas.openxmlformats.org/officeDocument/2006/relationships/hyperlink" Target="https://budgetmof.govmu.org/Documents/2021_22budgetspeech_english.pdf" TargetMode="External"/><Relationship Id="rId2763" Type="http://schemas.openxmlformats.org/officeDocument/2006/relationships/hyperlink" Target="https://ec.europa.eu/competition/state_aid/cases1/202028/287002_2171758_38_2.pdf" TargetMode="External"/><Relationship Id="rId2970" Type="http://schemas.openxmlformats.org/officeDocument/2006/relationships/hyperlink" Target="https://www.presidencia.gob.pa/Noticias/Gabinete-autoriza-al-MEF-a-presentar-a-la-Asamblea-proyecto-de-ley-que-extiende-la-Amnistia-tributaria" TargetMode="External"/><Relationship Id="rId3607" Type="http://schemas.openxmlformats.org/officeDocument/2006/relationships/hyperlink" Target="https://www.hacienda.gob.es/en-GB/Prensa/En%20Portada/2020/Paginas/20201127_EXTRAFLA.aspx" TargetMode="External"/><Relationship Id="rId3814" Type="http://schemas.openxmlformats.org/officeDocument/2006/relationships/hyperlink" Target="https://www.hlb.global/taiwan-tax-and-financial-measures-associated-with-covid-19/" TargetMode="External"/><Relationship Id="rId528" Type="http://schemas.openxmlformats.org/officeDocument/2006/relationships/hyperlink" Target="http://www.gacetaoficialdebolivia.gob.bo/normas/buscar/4272" TargetMode="External"/><Relationship Id="rId735" Type="http://schemas.openxmlformats.org/officeDocument/2006/relationships/hyperlink" Target="https://www.gov.br/saude/pt-br/assuntos/noticias/reforco-na-seguranca-do-tratamento-de-pacientes-renais" TargetMode="External"/><Relationship Id="rId942" Type="http://schemas.openxmlformats.org/officeDocument/2006/relationships/hyperlink" Target="http://download.china.cn/en/pdf/report2021.pdf" TargetMode="External"/><Relationship Id="rId1158" Type="http://schemas.openxmlformats.org/officeDocument/2006/relationships/hyperlink" Target="https://santenews.info/wp-content/uploads/2020/06/Programme...-Complet-04-06-2020-%C3%A0-14h51.pdf" TargetMode="External"/><Relationship Id="rId1365" Type="http://schemas.openxmlformats.org/officeDocument/2006/relationships/hyperlink" Target="https://ec.europa.eu/commission/presscorner/detail/en/mex_20_2519" TargetMode="External"/><Relationship Id="rId1572" Type="http://schemas.openxmlformats.org/officeDocument/2006/relationships/hyperlink" Target="https://www.inclusion.gob.ec/yo-muevo-al-ecuador-reactivara-con-93-millones-la-economia-popular-y-solidaria/" TargetMode="External"/><Relationship Id="rId2209" Type="http://schemas.openxmlformats.org/officeDocument/2006/relationships/hyperlink" Target="https://www.gov.ie/en/press-release/73dac-minister-martin-launches-new-50m-suite-of-measures-to-support-the-live-performance-sector/" TargetMode="External"/><Relationship Id="rId2416" Type="http://schemas.openxmlformats.org/officeDocument/2006/relationships/hyperlink" Target="https://ec.europa.eu/commission/presscorner/detail/en/ip_21_3704" TargetMode="External"/><Relationship Id="rId2623" Type="http://schemas.openxmlformats.org/officeDocument/2006/relationships/hyperlink" Target="http://parliament.mn/laws?Sort=CreatedOnDescending" TargetMode="External"/><Relationship Id="rId1018" Type="http://schemas.openxmlformats.org/officeDocument/2006/relationships/hyperlink" Target="https://www.mincit.gov.co/prensa/noticias/turismo/acciones-para-apoyar-turismo-en-norte-de-santander" TargetMode="External"/><Relationship Id="rId1225" Type="http://schemas.openxmlformats.org/officeDocument/2006/relationships/hyperlink" Target="https://santenews.info/wp-content/uploads/2020/06/Programme...-Complet-04-06-2020-%C3%A0-14h51.pdf" TargetMode="External"/><Relationship Id="rId1432" Type="http://schemas.openxmlformats.org/officeDocument/2006/relationships/hyperlink" Target="https://agricultura.gob.do/noticia/gobierno-entrega-pagos-porcicultores-afectados-santiago-rodriguez/" TargetMode="External"/><Relationship Id="rId2830" Type="http://schemas.openxmlformats.org/officeDocument/2006/relationships/hyperlink" Target="https://www.regjeringen.no/no/aktuelt/ny-side5/id2704503/" TargetMode="External"/><Relationship Id="rId4588" Type="http://schemas.openxmlformats.org/officeDocument/2006/relationships/hyperlink" Target="https://www.congress.gov/bill/117th-congress/house-bill/1319/text" TargetMode="External"/><Relationship Id="rId71" Type="http://schemas.openxmlformats.org/officeDocument/2006/relationships/hyperlink" Target="https://www.argentina.gob.ar/noticias/fuerte-impulso-del-gobierno-las-becas-progresar" TargetMode="External"/><Relationship Id="rId802" Type="http://schemas.openxmlformats.org/officeDocument/2006/relationships/hyperlink" Target="https://www.budget.gc.ca/2021/report-rapport/p3-en.html" TargetMode="External"/><Relationship Id="rId3397" Type="http://schemas.openxmlformats.org/officeDocument/2006/relationships/hyperlink" Target="https://www.sama.gov.sa/en-US/News/Pages/news-698.aspx" TargetMode="External"/><Relationship Id="rId4795" Type="http://schemas.openxmlformats.org/officeDocument/2006/relationships/hyperlink" Target="http://government.ru/en/docs/39857/" TargetMode="External"/><Relationship Id="rId4448" Type="http://schemas.openxmlformats.org/officeDocument/2006/relationships/hyperlink" Target="https://www.congress.gov/bill/117th-congress/house-bill/1319/text" TargetMode="External"/><Relationship Id="rId4655" Type="http://schemas.openxmlformats.org/officeDocument/2006/relationships/hyperlink" Target="https://www.presidencia.gub.uy/comunicacion/comunicacionnoticias/medidas-gobierno-trabajo-emergencia-sanitaria-covid19" TargetMode="External"/><Relationship Id="rId4862" Type="http://schemas.openxmlformats.org/officeDocument/2006/relationships/vmlDrawing" Target="../drawings/vmlDrawing1.vml"/><Relationship Id="rId178" Type="http://schemas.openxmlformats.org/officeDocument/2006/relationships/hyperlink" Target="https://www.argentina.gob.ar/noticias/desarrollo-productivo-destinara-600-millones-para-fomentar-inversiones-en-clusters-polos-y" TargetMode="External"/><Relationship Id="rId3257" Type="http://schemas.openxmlformats.org/officeDocument/2006/relationships/hyperlink" Target="https://www.ure.gov.pl/pl/urzad/informacje-ogolne/aktualnosci/8856,Ponad-13-mld-zlotych-na-wsparcie-wysokosprawnej-kogeneracji-w-2020-roku.html" TargetMode="External"/><Relationship Id="rId3464" Type="http://schemas.openxmlformats.org/officeDocument/2006/relationships/hyperlink" Target="https://www.gov.za/documents/building-society-works-presidential-employment-stimulus-south-african-economic" TargetMode="External"/><Relationship Id="rId3671" Type="http://schemas.openxmlformats.org/officeDocument/2006/relationships/hyperlink" Target="https://portal.mineco.gob.es/RecursosArticulo/mineco/economia/ficheros/Plan_Presupuestario_2021.pdf" TargetMode="External"/><Relationship Id="rId4308" Type="http://schemas.openxmlformats.org/officeDocument/2006/relationships/hyperlink" Target="https://www.congress.gov/117/bills/hr3684/BILLS-117hr3684enr.pdf" TargetMode="External"/><Relationship Id="rId4515" Type="http://schemas.openxmlformats.org/officeDocument/2006/relationships/hyperlink" Target="https://www.congress.gov/bill/117th-congress/house-bill/1319/text" TargetMode="External"/><Relationship Id="rId4722" Type="http://schemas.openxmlformats.org/officeDocument/2006/relationships/hyperlink" Target="https://www.gob.mx/presidencia/prensa/en-2022-se-destinaran-450-mil-mdp-a-la-gente-humilde-informa-presidente-en-tecate?idiom=es" TargetMode="External"/><Relationship Id="rId385" Type="http://schemas.openxmlformats.org/officeDocument/2006/relationships/hyperlink" Target="https://ec.europa.eu/info/business-economy-euro/recovery-coronavirus/recovery-and-resilience-facility_en" TargetMode="External"/><Relationship Id="rId592" Type="http://schemas.openxmlformats.org/officeDocument/2006/relationships/hyperlink" Target="https://www.gov.br/saude/pt-br/assuntos/noticias/pernambuco-tem-mais-18-leitos-de-uti-covid-19-autorizados" TargetMode="External"/><Relationship Id="rId2066" Type="http://schemas.openxmlformats.org/officeDocument/2006/relationships/hyperlink" Target="https://www.gov.ie/en/press-release/48b48-the-july-jobs-stimulus/" TargetMode="External"/><Relationship Id="rId2273" Type="http://schemas.openxmlformats.org/officeDocument/2006/relationships/hyperlink" Target="https://www.gov.ie/en/press-release/48b48-the-july-jobs-stimulus/" TargetMode="External"/><Relationship Id="rId2480" Type="http://schemas.openxmlformats.org/officeDocument/2006/relationships/hyperlink" Target="https://www.mof.go.jp/english/budget/budget/fy2020/05.pdf" TargetMode="External"/><Relationship Id="rId3117" Type="http://schemas.openxmlformats.org/officeDocument/2006/relationships/hyperlink" Target="https://www.gob.pe/institucion/devida/noticias/324832-devida-transfirio-recursos-por-mas-de-76-millones-de-soles-a-gobiernos-locales-para-fortalecer-el-desarrollo-alternativo" TargetMode="External"/><Relationship Id="rId3324" Type="http://schemas.openxmlformats.org/officeDocument/2006/relationships/hyperlink" Target="https://www.sknis.gov.kn/2021/12/14/prime-minister-harris-announces-double-salary-for-civil-servants/" TargetMode="External"/><Relationship Id="rId3531" Type="http://schemas.openxmlformats.org/officeDocument/2006/relationships/hyperlink" Target="https://english.moef.go.kr/pc/selectTbPressCenterDtl.do?boardCd=N0001&amp;seq=5136" TargetMode="External"/><Relationship Id="rId245" Type="http://schemas.openxmlformats.org/officeDocument/2006/relationships/hyperlink" Target="https://budget.gov.au/2020-21/content/bp2/download/bp2_complete.pdf" TargetMode="External"/><Relationship Id="rId452" Type="http://schemas.openxmlformats.org/officeDocument/2006/relationships/hyperlink" Target="https://ec.europa.eu/info/business-economy-euro/recovery-coronavirus/recovery-and-resilience-facility_en" TargetMode="External"/><Relationship Id="rId1082" Type="http://schemas.openxmlformats.org/officeDocument/2006/relationships/hyperlink" Target="https://www.gacetaoficial.gob.cu/sites/default/files/goc-2020-o39_0_0.pdf" TargetMode="External"/><Relationship Id="rId2133" Type="http://schemas.openxmlformats.org/officeDocument/2006/relationships/hyperlink" Target="https://www.gov.ie/en/publication/1feaf-pathways-to-work-2021/" TargetMode="External"/><Relationship Id="rId2340" Type="http://schemas.openxmlformats.org/officeDocument/2006/relationships/hyperlink" Target="https://www.gov.ie/en/press-release/1c06d-minister-humphreys-announces-government-decision-to-make-pup-available-to-those-impacted-by-the-new-restrictions/" TargetMode="External"/><Relationship Id="rId105" Type="http://schemas.openxmlformats.org/officeDocument/2006/relationships/hyperlink" Target="https://www.argentina.gob.ar/noticias/jefatura/el-presidente-anuncio-obras-y-suscribio-acuerdos-en-tierra-del-fuego" TargetMode="External"/><Relationship Id="rId312" Type="http://schemas.openxmlformats.org/officeDocument/2006/relationships/hyperlink" Target="http://socialprotection.gov.bd/en/2021/07/15/tk-3200cr-stimulus-for-the-poor-announced/" TargetMode="External"/><Relationship Id="rId2200" Type="http://schemas.openxmlformats.org/officeDocument/2006/relationships/hyperlink" Target="https://www.gov.ie/en/press-release/d4193-update-on-payments-awarded-for-covid-19-pandemic-unemployment-payment-and-enhanced-illness-benefit/" TargetMode="External"/><Relationship Id="rId4098" Type="http://schemas.openxmlformats.org/officeDocument/2006/relationships/hyperlink" Target="https://www.gov.uk/government/news/budget-2020-what-you-need-to-know" TargetMode="External"/><Relationship Id="rId1899" Type="http://schemas.openxmlformats.org/officeDocument/2006/relationships/hyperlink" Target="https://www.mofep.gov.gh/sites/default/files/news/MoF-Statement-to-Parliament_20200330.pdf" TargetMode="External"/><Relationship Id="rId4165" Type="http://schemas.openxmlformats.org/officeDocument/2006/relationships/hyperlink" Target="https://www.congress.gov/117/bills/hr3684/BILLS-117hr3684enr.pdf" TargetMode="External"/><Relationship Id="rId4372" Type="http://schemas.openxmlformats.org/officeDocument/2006/relationships/hyperlink" Target="https://www.congress.gov/117/bills/hr3684/BILLS-117hr3684enr.pdf" TargetMode="External"/><Relationship Id="rId1759" Type="http://schemas.openxmlformats.org/officeDocument/2006/relationships/hyperlink" Target="https://www.gouvernement.fr/partage/12302-plan-avenir-montagnes" TargetMode="External"/><Relationship Id="rId1966" Type="http://schemas.openxmlformats.org/officeDocument/2006/relationships/hyperlink" Target="https://presidencia.gob.hn/index.php/sala-de-prensa/9484-gobierno-mejora-la-vida-de-mas-de-1-150-personas-en-colonia-inmaculada-concepcion-de-choluteca" TargetMode="External"/><Relationship Id="rId3181"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4025" Type="http://schemas.openxmlformats.org/officeDocument/2006/relationships/hyperlink" Target="https://www.gov.uk/government/publications/spending-review-2020-documents" TargetMode="External"/><Relationship Id="rId1619" Type="http://schemas.openxmlformats.org/officeDocument/2006/relationships/hyperlink" Target="https://budget.gouv.cd/wp-content/uploads/budget2021/plf2021/lf2021_vol2_depenses.pdf" TargetMode="External"/><Relationship Id="rId1826" Type="http://schemas.openxmlformats.org/officeDocument/2006/relationships/hyperlink" Target="https://www.bundesfinanzministerium.de/Content/EN/Standardartikel/Topics/Priority-Issues/Corona/comprehensive-pandemic-crisis-support.html" TargetMode="External"/><Relationship Id="rId4232" Type="http://schemas.openxmlformats.org/officeDocument/2006/relationships/hyperlink" Target="https://www.congress.gov/117/bills/hr3684/BILLS-117hr3684enr.pdf" TargetMode="External"/><Relationship Id="rId3041" Type="http://schemas.openxmlformats.org/officeDocument/2006/relationships/hyperlink" Target="https://www.gob.pe/institucion/mincetur/noticias/545550-s-11-millones-se-invertira-en-reactivar-y-promover-actividad-artesanal" TargetMode="External"/><Relationship Id="rId3998" Type="http://schemas.openxmlformats.org/officeDocument/2006/relationships/hyperlink" Target="https://www.gov.uk/government/news/new-education-recovery-package-for-children-and-young-people" TargetMode="External"/><Relationship Id="rId3858" Type="http://schemas.openxmlformats.org/officeDocument/2006/relationships/hyperlink" Target="https://thailand.prd.go.th/mobile_detail.php?cid=4&amp;nid=10226" TargetMode="External"/><Relationship Id="rId779" Type="http://schemas.openxmlformats.org/officeDocument/2006/relationships/hyperlink" Target="https://budget.gc.ca/efu-meb/2021/report-rapport/EFU-MEB-2021-EN.pdf" TargetMode="External"/><Relationship Id="rId986" Type="http://schemas.openxmlformats.org/officeDocument/2006/relationships/hyperlink" Target="https://www.electrive.com/2020/03/17/four-chinese-cities-are-offering-their-very-own-ev-grants/" TargetMode="External"/><Relationship Id="rId2667" Type="http://schemas.openxmlformats.org/officeDocument/2006/relationships/hyperlink" Target="https://legalinfo.mn/law/details/15586" TargetMode="External"/><Relationship Id="rId3718" Type="http://schemas.openxmlformats.org/officeDocument/2006/relationships/hyperlink" Target="https://www.regeringen.se/pressmeddelanden/2021/05/ytterligare-150-miljoner-kronor-till-skyndsamma-transporter-till-foljd-av-pandemin/" TargetMode="External"/><Relationship Id="rId639" Type="http://schemas.openxmlformats.org/officeDocument/2006/relationships/hyperlink" Target="https://www.gov.br/saude/pt-br/assuntos/noticias/saude-autoriza-mais-333-leitos-de-uti-covid-19-para-sao-paulo" TargetMode="External"/><Relationship Id="rId1269" Type="http://schemas.openxmlformats.org/officeDocument/2006/relationships/hyperlink" Target="https://santenews.info/wp-content/uploads/2020/06/Programme...-Complet-04-06-2020-%C3%A0-14h51.pdf" TargetMode="External"/><Relationship Id="rId1476" Type="http://schemas.openxmlformats.org/officeDocument/2006/relationships/hyperlink" Target="https://prodominicana.gob.do/Documentos/PD%20PNFERD%20W.pdf" TargetMode="External"/><Relationship Id="rId2874" Type="http://schemas.openxmlformats.org/officeDocument/2006/relationships/hyperlink" Target="https://www.regjeringen.no/no/aktuelt/vil-ha-flere-norske-turister-i-norge-i-sommer/id2697859/" TargetMode="External"/><Relationship Id="rId3925" Type="http://schemas.openxmlformats.org/officeDocument/2006/relationships/hyperlink" Target="https://english.alarabiya.net/features/2020/03/25/Coronavirus-Gulf-countries-pledge-over-120-bln-stimulus-to-combat-fallout-" TargetMode="External"/><Relationship Id="rId846" Type="http://schemas.openxmlformats.org/officeDocument/2006/relationships/hyperlink" Target="https://www.canada.ca/en/department-finance/news/2020/07/adapting-the-canada-emergency-wage-subsidy-to-protect-jobs-and-promote-growth.html" TargetMode="External"/><Relationship Id="rId1129" Type="http://schemas.openxmlformats.org/officeDocument/2006/relationships/hyperlink" Target="https://santenews.info/wp-content/uploads/2020/06/Programme...-Complet-04-06-2020-%C3%A0-14h51.pdf" TargetMode="External"/><Relationship Id="rId1683" Type="http://schemas.openxmlformats.org/officeDocument/2006/relationships/hyperlink" Target="https://ec.europa.eu/info/live-work-travel-eu/coronavirus-response/jobs-and-economy-during-coronavirus-pandemic/state-aid-cases/austria_en" TargetMode="External"/><Relationship Id="rId1890" Type="http://schemas.openxmlformats.org/officeDocument/2006/relationships/hyperlink" Target="http://documents1.worldbank.org/curated/en/895671585952003880/pdf/Ghana-COVID-19-Emergency-Preparedness-and-Response-Project.pdf" TargetMode="External"/><Relationship Id="rId2527" Type="http://schemas.openxmlformats.org/officeDocument/2006/relationships/hyperlink" Target="https://astanatimes.com/2021/12/kazakhstan-to-allocate-subsidies-for-foreign-tourists/" TargetMode="External"/><Relationship Id="rId2734" Type="http://schemas.openxmlformats.org/officeDocument/2006/relationships/hyperlink" Target="https://www.rijksoverheid.nl/ministeries/ministerie-van-financien/nieuws/2021/01/21/forse-uitbreiding-steun--en-herstelpakket" TargetMode="External"/><Relationship Id="rId2941" Type="http://schemas.openxmlformats.org/officeDocument/2006/relationships/hyperlink" Target="http://www.finance.gov.pk/budget/budget_speech_english_2020_21.pdf" TargetMode="External"/><Relationship Id="rId706" Type="http://schemas.openxmlformats.org/officeDocument/2006/relationships/hyperlink" Target="https://www.gov.br/economia/pt-br/assuntos/noticias/2020/setembro/a-uniao-liberou-hoje-r-5-bilhoes-para-financiar-mei-e-micro-e-pequena-empresas" TargetMode="External"/><Relationship Id="rId913" Type="http://schemas.openxmlformats.org/officeDocument/2006/relationships/hyperlink" Target="https://prensa.presidencia.cl/comunicado.aspx?id=152515" TargetMode="External"/><Relationship Id="rId1336" Type="http://schemas.openxmlformats.org/officeDocument/2006/relationships/hyperlink" Target="http://www.leganet.cd/Legislation/Dfiscal/Impot/AM.26.06.2020.html" TargetMode="External"/><Relationship Id="rId1543" Type="http://schemas.openxmlformats.org/officeDocument/2006/relationships/hyperlink" Target="https://www.micm.gob.do/noticias/gobierno-asume-169-9-millones-y-mantiene-sin-variacion-precios-de-los-combustibles" TargetMode="External"/><Relationship Id="rId1750" Type="http://schemas.openxmlformats.org/officeDocument/2006/relationships/hyperlink" Target="https://minefi.hosting.augure.com/Augure_Minefi/r/ContenuEnLigne/Download?id=D7ACB53E-2281-48E6-8A5E-3554D0CE5B67&amp;filename=203%20-%20Renforcement%20du%20dispositif%20de%20soutien%20aux%20entreprises%20impact%C3%A9es%20par%20les%20nouvelles%20restrictions%20d%E2%80%99accueil%20au%20public%20.pdf" TargetMode="External"/><Relationship Id="rId2801" Type="http://schemas.openxmlformats.org/officeDocument/2006/relationships/hyperlink" Target="https://www.budgetoffice.gov.ng/index.php/mdas-approved-2022-budget-details?task=document.viewdoc&amp;id=960" TargetMode="External"/><Relationship Id="rId4699" Type="http://schemas.openxmlformats.org/officeDocument/2006/relationships/hyperlink" Target="https://ckns.mof.gov.vn/SitePages/home.aspx" TargetMode="External"/><Relationship Id="rId42" Type="http://schemas.openxmlformats.org/officeDocument/2006/relationships/hyperlink" Target="https://www.argentina.gob.ar/noticias/el-gobierno-anuncio-3000-millones-en-creditos-para-pymes-y-que-promovera-exportaciones" TargetMode="External"/><Relationship Id="rId1403" Type="http://schemas.openxmlformats.org/officeDocument/2006/relationships/hyperlink" Target="https://ec.europa.eu/commission/presscorner/detail/en/MEX_20_959" TargetMode="External"/><Relationship Id="rId1610" Type="http://schemas.openxmlformats.org/officeDocument/2006/relationships/hyperlink" Target="https://dailynewsegypt.com/2020/03/15/president-al-sisi-orders-wage-increase-for-public-workers-in-2020-21-budget/" TargetMode="External"/><Relationship Id="rId4559" Type="http://schemas.openxmlformats.org/officeDocument/2006/relationships/hyperlink" Target="https://www.congress.gov/bill/117th-congress/house-bill/1319/text" TargetMode="External"/><Relationship Id="rId4766" Type="http://schemas.openxmlformats.org/officeDocument/2006/relationships/hyperlink" Target="https://mfinante.gov.ro/presa-comunicate-de-presa?p_p_id=com_liferay_asset_publisher_web_portlet_AssetPublisherPortlet_INSTANCE_vMeOfqIFpa30&amp;p_p_lifecycle=0&amp;p_p_state=normal&amp;p_p_mode=view&amp;_com_liferay_asset_publisher_web_portlet_AssetPublisherPortlet_INSTANCE_vMeOfqIFpa30_delta=30&amp;p_r_p_resetCur=false&amp;_com_liferay_asset_publisher_web_portlet_AssetPublisherPortlet_INSTANCE_vMeOfqIFpa30_cur=2" TargetMode="External"/><Relationship Id="rId3368" Type="http://schemas.openxmlformats.org/officeDocument/2006/relationships/hyperlink" Target="https://www.gov.vc/images/pdf_documents/Ministerial_Statements_COVID-19_Recovery_And_Stimulus_Package.pdf" TargetMode="External"/><Relationship Id="rId3575" Type="http://schemas.openxmlformats.org/officeDocument/2006/relationships/hyperlink" Target="https://web.archive.org/web/20210507230348/https:/prensa.mites.gob.es/WebPrensa/noticias/laboral/detalle/3878" TargetMode="External"/><Relationship Id="rId3782" Type="http://schemas.openxmlformats.org/officeDocument/2006/relationships/hyperlink" Target="https://www.admin.ch/gov/en/start/documentation/media-releases.msg-id-83414.html" TargetMode="External"/><Relationship Id="rId4419" Type="http://schemas.openxmlformats.org/officeDocument/2006/relationships/hyperlink" Target="https://www.congress.gov/bill/117th-congress/house-bill/1319/text" TargetMode="External"/><Relationship Id="rId4626" Type="http://schemas.openxmlformats.org/officeDocument/2006/relationships/hyperlink" Target="https://www.congress.gov/bill/116th-congress/house-bill/172" TargetMode="External"/><Relationship Id="rId4833" Type="http://schemas.openxmlformats.org/officeDocument/2006/relationships/hyperlink" Target="https://cnnphilippines.com/news/2020/4/8/COVID-19-response-money-trail.html?fbclid=IwAR1MsKP8r_tC_gMh2j4JWa7EtnUXxDRj8SBJblYhhF6ygT23Lh07Rn2y9Gs" TargetMode="External"/><Relationship Id="rId289" Type="http://schemas.openxmlformats.org/officeDocument/2006/relationships/hyperlink" Target="https://www.paho.org/en/news/22-3-2021-health-ministry-bahamas-receives-donation-covid-19-test-kits-canadian-government-and" TargetMode="External"/><Relationship Id="rId496" Type="http://schemas.openxmlformats.org/officeDocument/2006/relationships/hyperlink" Target="https://news.belgium.be/fr/covid-19-allocation-de-ressources-supplementaires-pour-les-sans-abris" TargetMode="External"/><Relationship Id="rId2177" Type="http://schemas.openxmlformats.org/officeDocument/2006/relationships/hyperlink" Target="https://www.gov.ie/en/press-release/aa00c-update-on-payments-awarded-for-covid-19-pandemic-unemployment-payment-and-enhanced-illness-benefit/" TargetMode="External"/><Relationship Id="rId2384" Type="http://schemas.openxmlformats.org/officeDocument/2006/relationships/hyperlink" Target="https://www.gov.il/he/departments/news/news-23-04-2020-3" TargetMode="External"/><Relationship Id="rId2591" Type="http://schemas.openxmlformats.org/officeDocument/2006/relationships/hyperlink" Target="https://www.ppef.hacienda.gob.mx/" TargetMode="External"/><Relationship Id="rId3228" Type="http://schemas.openxmlformats.org/officeDocument/2006/relationships/hyperlink" Target="https://ec.europa.eu/competition/state_aid/cases1/202112/292816_2257372_25_2.pdf" TargetMode="External"/><Relationship Id="rId3435" Type="http://schemas.openxmlformats.org/officeDocument/2006/relationships/hyperlink" Target="https://www.lta.gov.sg/content/ltagov/en/industry_innovations/industry_matters/LTA's%20Measures%20for%20COVID-19/COVID-19_driver_relief_fund.html/" TargetMode="External"/><Relationship Id="rId3642" Type="http://schemas.openxmlformats.org/officeDocument/2006/relationships/hyperlink" Target="https://www.lamoncloa.gob.es/serviciosdeprensa/notasprensa/transportes/Documents/2020/15062020_PlanAutomocion2.pdf" TargetMode="External"/><Relationship Id="rId149" Type="http://schemas.openxmlformats.org/officeDocument/2006/relationships/hyperlink" Target="https://www.argentina.gob.ar/noticias/el-ministerio-de-desarrollo-productivo-lanza-la-nueva-edicion-del-programa-de-credito" TargetMode="External"/><Relationship Id="rId356" Type="http://schemas.openxmlformats.org/officeDocument/2006/relationships/hyperlink" Target="https://www.barbadosparliament.com/uploads/bill_resolution/31a50631b8285df3409fc438fbe15488.pdf" TargetMode="External"/><Relationship Id="rId563" Type="http://schemas.openxmlformats.org/officeDocument/2006/relationships/hyperlink" Target="https://www.gov.br/saude/pt-br/assuntos/noticias/saude-autoriza-8-leitos-de-uti-covid-19-no-espirito-santo" TargetMode="External"/><Relationship Id="rId770" Type="http://schemas.openxmlformats.org/officeDocument/2006/relationships/hyperlink" Target="https://budget.gc.ca/efu-meb/2021/report-rapport/EFU-MEB-2021-EN.pdf" TargetMode="External"/><Relationship Id="rId1193" Type="http://schemas.openxmlformats.org/officeDocument/2006/relationships/hyperlink" Target="https://santenews.info/wp-content/uploads/2020/06/Programme...-Complet-04-06-2020-%C3%A0-14h51.pdf" TargetMode="External"/><Relationship Id="rId2037" Type="http://schemas.openxmlformats.org/officeDocument/2006/relationships/hyperlink" Target="http://irangov.ir/detail/350514" TargetMode="External"/><Relationship Id="rId2244" Type="http://schemas.openxmlformats.org/officeDocument/2006/relationships/hyperlink" Target="https://www.gov.ie/en/press-release/f6302-budget-2021-payment-increases-set-to-take-effect-in-january-2021-over-177-million-in-improvements-to-weekly-welfare-payments/" TargetMode="External"/><Relationship Id="rId2451" Type="http://schemas.openxmlformats.org/officeDocument/2006/relationships/hyperlink" Target="https://ec.europa.eu/commission/presscorner/detail/en/ip_21_4744" TargetMode="External"/><Relationship Id="rId216" Type="http://schemas.openxmlformats.org/officeDocument/2006/relationships/hyperlink" Target="https://budget.gov.au/2021-22/content/bp2/download/bp2_2021-22.pdf" TargetMode="External"/><Relationship Id="rId423" Type="http://schemas.openxmlformats.org/officeDocument/2006/relationships/hyperlink" Target="https://ec.europa.eu/info/business-economy-euro/recovery-coronavirus/recovery-and-resilience-facility_en" TargetMode="External"/><Relationship Id="rId1053" Type="http://schemas.openxmlformats.org/officeDocument/2006/relationships/hyperlink" Target="https://www.dian.gov.co/Prensa/Paginas/BlogDetails.aspx?DianId=19" TargetMode="External"/><Relationship Id="rId1260" Type="http://schemas.openxmlformats.org/officeDocument/2006/relationships/hyperlink" Target="https://santenews.info/wp-content/uploads/2020/06/Programme...-Complet-04-06-2020-%C3%A0-14h51.pdf" TargetMode="External"/><Relationship Id="rId2104" Type="http://schemas.openxmlformats.org/officeDocument/2006/relationships/hyperlink" Target="https://www.gov.ie/en/press-release/8c363-our-rural-future-minister-humphreys-announces-funding-for-20-projects-under-digital-innovation-programme/" TargetMode="External"/><Relationship Id="rId3502" Type="http://schemas.openxmlformats.org/officeDocument/2006/relationships/hyperlink" Target="https://www.gov.za/documents/building-society-works-presidential-employment-stimulus-south-african-economic" TargetMode="External"/><Relationship Id="rId630" Type="http://schemas.openxmlformats.org/officeDocument/2006/relationships/hyperlink" Target="https://www.gov.br/saude/pt-br/assuntos/noticias/ministerio-da-saude-prorroga-211-leitos-de-uti-no-espirito-santo" TargetMode="External"/><Relationship Id="rId2311" Type="http://schemas.openxmlformats.org/officeDocument/2006/relationships/hyperlink" Target="https://www.gov.ie/en/press-release/97e147-minister-humphreys-announces-major-expansion-of-business-supports-fo/" TargetMode="External"/><Relationship Id="rId4069" Type="http://schemas.openxmlformats.org/officeDocument/2006/relationships/hyperlink" Target="https://www.gov.uk/government/publications/winter-economy-plan/winter-economy-plan" TargetMode="External"/><Relationship Id="rId1120" Type="http://schemas.openxmlformats.org/officeDocument/2006/relationships/hyperlink" Target="https://santenews.info/wp-content/uploads/2020/06/Programme...-Complet-04-06-2020-%C3%A0-14h51.pdf" TargetMode="External"/><Relationship Id="rId4276" Type="http://schemas.openxmlformats.org/officeDocument/2006/relationships/hyperlink" Target="https://www.congress.gov/117/bills/hr3684/BILLS-117hr3684enr.pdf" TargetMode="External"/><Relationship Id="rId4483" Type="http://schemas.openxmlformats.org/officeDocument/2006/relationships/hyperlink" Target="https://www.congress.gov/bill/117th-congress/house-bill/1319/text" TargetMode="External"/><Relationship Id="rId4690" Type="http://schemas.openxmlformats.org/officeDocument/2006/relationships/hyperlink" Target="https://blog.patria.org.ve/actualizacion-programas-de-proteccion-mayo-2020/" TargetMode="External"/><Relationship Id="rId1937" Type="http://schemas.openxmlformats.org/officeDocument/2006/relationships/hyperlink" Target="http://documents1.worldbank.org/curated/en/405261603346801806/pdf/Disclosable-Version-of-the-ISR-Providing-an-Education-of-Quality-in-Haiti-PEQH-P155191-Sequence-No-08.pdf" TargetMode="External"/><Relationship Id="rId3085" Type="http://schemas.openxmlformats.org/officeDocument/2006/relationships/hyperlink" Target="https://www.gob.pe/institucion/minsa/noticias/341383-empieza-reparto-de-11-mil-pulsioximetros-entregados-por-el-minsa-a-la-region-lambayeque" TargetMode="External"/><Relationship Id="rId3292" Type="http://schemas.openxmlformats.org/officeDocument/2006/relationships/hyperlink" Target="https://www.portugal.gov.pt/pt/gc22/comunicacao/noticia?i=governo-toma-medidas-extraordinarias-para-responder-a-epidemia-de-covid-19" TargetMode="External"/><Relationship Id="rId4136" Type="http://schemas.openxmlformats.org/officeDocument/2006/relationships/hyperlink" Target="https://www.gov.uk/government/news/highways-england-announces-200m-investment-to-improve-roads-across-the-south-west-of-england" TargetMode="External"/><Relationship Id="rId4343" Type="http://schemas.openxmlformats.org/officeDocument/2006/relationships/hyperlink" Target="https://www.congress.gov/117/bills/hr3684/BILLS-117hr3684enr.pdf" TargetMode="External"/><Relationship Id="rId4550" Type="http://schemas.openxmlformats.org/officeDocument/2006/relationships/hyperlink" Target="https://www.congress.gov/bill/117th-congress/house-bill/1319/text" TargetMode="External"/><Relationship Id="rId3152" Type="http://schemas.openxmlformats.org/officeDocument/2006/relationships/hyperlink" Target="https://www.gob.pe/institucion/minsa-cenares/noticias/314599-ministerio-de-salud-distribuye-mas-de-279-toneladas-de-suministros-medicos-a-nivel-nacional" TargetMode="External"/><Relationship Id="rId4203" Type="http://schemas.openxmlformats.org/officeDocument/2006/relationships/hyperlink" Target="https://www.congress.gov/117/bills/hr3684/BILLS-117hr3684enr.pdf" TargetMode="External"/><Relationship Id="rId4410" Type="http://schemas.openxmlformats.org/officeDocument/2006/relationships/hyperlink" Target="https://www.congress.gov/bill/117th-congress/house-bill/1319/text" TargetMode="External"/><Relationship Id="rId280" Type="http://schemas.openxmlformats.org/officeDocument/2006/relationships/hyperlink" Target="https://www.parlament.gv.at/PAKT/VHG/XXVII/NRSITZ/NRSITZ_00016/fnameorig_798123.html" TargetMode="External"/><Relationship Id="rId3012" Type="http://schemas.openxmlformats.org/officeDocument/2006/relationships/hyperlink" Target="https://www.presidencia.gob.pa/Noticias/Ejecutivo-decreta-acciones-para-enfrentar-pandemia-del-COVID-19" TargetMode="External"/><Relationship Id="rId140" Type="http://schemas.openxmlformats.org/officeDocument/2006/relationships/hyperlink" Target="https://www.argentina.gob.ar/noticias/el-presidente-anuncio-obras-para-chaco-misiones-cordoba-la-pampa-y-salta-por-20-mil" TargetMode="External"/><Relationship Id="rId3969" Type="http://schemas.openxmlformats.org/officeDocument/2006/relationships/hyperlink" Target="https://www.gov.uk/government/news/jet-zero-council-keeps-up-momentum-with-3-million-government-funding-for-zero-emission-flight-infrastructure-as-uk-pioneers-first-ever-net-zero-carbo" TargetMode="External"/><Relationship Id="rId6" Type="http://schemas.openxmlformats.org/officeDocument/2006/relationships/hyperlink" Target="https://www.argentina.gob.ar/noticias/800-millones-para-fortalecer-la-capacidad-productiva-de-cooperativas-de-reciclado" TargetMode="External"/><Relationship Id="rId2778" Type="http://schemas.openxmlformats.org/officeDocument/2006/relationships/hyperlink" Target="https://www.budgetoffice.gov.ng/index.php/2021-budget-speech?task=document.viewdoc&amp;id=893" TargetMode="External"/><Relationship Id="rId2985" Type="http://schemas.openxmlformats.org/officeDocument/2006/relationships/hyperlink" Target="https://www.presidencia.gob.pa/Noticias/Gabinete-aprueba-recursos-para-fortalecer-apoyos-del-Plan-Panama-Solidario-a-la-poblacion-afectada-por-la-pandemia-" TargetMode="External"/><Relationship Id="rId3829" Type="http://schemas.openxmlformats.org/officeDocument/2006/relationships/hyperlink" Target="https://thailand.prd.go.th/mobile_detail.php?cid=4&amp;nid=11451" TargetMode="External"/><Relationship Id="rId957" Type="http://schemas.openxmlformats.org/officeDocument/2006/relationships/hyperlink" Target="http://english.www.gov.cn/news/topnews/202102/17/content_WS602cb621c6d0719374af8eda.html" TargetMode="External"/><Relationship Id="rId1587" Type="http://schemas.openxmlformats.org/officeDocument/2006/relationships/hyperlink" Target="https://www.cbe.org.eg/_layouts/download.aspx?SourceUrl=%2FHighlights%2520Documents%2FCircular%2520dated%252015%2520September%25202020%2520regarding%2520fees%2520and%2520commissions%2520on%2520banking%2520services.pdf" TargetMode="External"/><Relationship Id="rId1794" Type="http://schemas.openxmlformats.org/officeDocument/2006/relationships/hyperlink" Target="https://www.politico.eu/article/france-plans-new-e20b-stimulus-package-ahead-of-second-lockdown/" TargetMode="External"/><Relationship Id="rId2638" Type="http://schemas.openxmlformats.org/officeDocument/2006/relationships/hyperlink" Target="https://documents1.worldbank.org/curated/en/965811613358324176/pdf/Mongolia-COVID-19-Emergency-Response-and-Health-System-Preparedness-Project-Additional-Financing.pdf" TargetMode="External"/><Relationship Id="rId2845" Type="http://schemas.openxmlformats.org/officeDocument/2006/relationships/hyperlink" Target="https://www.regjeringen.no/no/aktuelt/kunnskap-og-kompetanse-skal-fa-flere-tilbake-i-arbeid/id2704490/" TargetMode="External"/><Relationship Id="rId86" Type="http://schemas.openxmlformats.org/officeDocument/2006/relationships/hyperlink" Target="https://www.argentina.gob.ar/noticias/primera-infancia-nacion-destina-140-millones-para-centros-de-desarrollo-infantil-en" TargetMode="External"/><Relationship Id="rId817" Type="http://schemas.openxmlformats.org/officeDocument/2006/relationships/hyperlink" Target="https://www.infrastructure.gc.ca/CIB-BIC/index-eng.html" TargetMode="External"/><Relationship Id="rId1447" Type="http://schemas.openxmlformats.org/officeDocument/2006/relationships/hyperlink" Target="http://agricultura.gob.do/noticia/agricultura-inicia-construccion-de-camaras-termicas-para-incrementar-produccion-de-platanos/" TargetMode="External"/><Relationship Id="rId1654" Type="http://schemas.openxmlformats.org/officeDocument/2006/relationships/hyperlink" Target="https://mem.gob.do/sala-informativa/noticias/firman-7-contratos-para-energias-renovables-empresarios-destacan-niveles-de-transparencia/" TargetMode="External"/><Relationship Id="rId1861" Type="http://schemas.openxmlformats.org/officeDocument/2006/relationships/hyperlink" Target="https://www.mofep.gov.gh/sites/default/files/news/care-program.pdf" TargetMode="External"/><Relationship Id="rId2705" Type="http://schemas.openxmlformats.org/officeDocument/2006/relationships/hyperlink" Target="https://www.rijksoverheid.nl/actueel/nieuws/2021/02/17/85-miljard-euro-voor-nationaal-programma-onderwijs" TargetMode="External"/><Relationship Id="rId2912" Type="http://schemas.openxmlformats.org/officeDocument/2006/relationships/hyperlink" Target="https://www.regjeringen.no/no/aktuelt/regjeringen-foreslar-flere-tiltak-for-a-trygge-arbeidsplassene/id2694341/" TargetMode="External"/><Relationship Id="rId4060" Type="http://schemas.openxmlformats.org/officeDocument/2006/relationships/hyperlink" Target="https://www.gov.uk/government/news/plan-for-jobs-chancellor-increases-financial-support-for-businesses-and-workers" TargetMode="External"/><Relationship Id="rId1307" Type="http://schemas.openxmlformats.org/officeDocument/2006/relationships/hyperlink" Target="https://santenews.info/wp-content/uploads/2020/06/Programme...-Complet-04-06-2020-%C3%A0-14h51.pdf" TargetMode="External"/><Relationship Id="rId1514" Type="http://schemas.openxmlformats.org/officeDocument/2006/relationships/hyperlink" Target="https://presidencia.gob.do/noticias/presidente-abinader-garantiza-gobierno-hara-todos-los-sacrificios-para-salvar-ano-escolar" TargetMode="External"/><Relationship Id="rId1721" Type="http://schemas.openxmlformats.org/officeDocument/2006/relationships/hyperlink" Target="https://valtioneuvosto.fi/en/-/10616/hallitus-paatti-vuoden-2020-kolmannesta-lisatalousarvioesityksesta" TargetMode="External"/><Relationship Id="rId13" Type="http://schemas.openxmlformats.org/officeDocument/2006/relationships/hyperlink" Target="https://www.argentina.gob.ar/noticias/el-gobierno-anuncio-un-credito-del-banco-mundial-de-500-millones-dolares-para-la" TargetMode="External"/><Relationship Id="rId3479" Type="http://schemas.openxmlformats.org/officeDocument/2006/relationships/hyperlink" Target="https://www.gov.za/documents/building-society-works-presidential-employment-stimulus-south-african-economic" TargetMode="External"/><Relationship Id="rId3686" Type="http://schemas.openxmlformats.org/officeDocument/2006/relationships/hyperlink" Target="http://gov.sr/media/1753/herstelplan-2020-2022-versie-12jan2020-final.pdf;" TargetMode="External"/><Relationship Id="rId2288" Type="http://schemas.openxmlformats.org/officeDocument/2006/relationships/hyperlink" Target="https://www.gov.ie/en/press-release/cd1cf-government-announces-substantial-supports-for-the-re-opening-of-childcare-minister-zappone-announces-funding-package-of-75m-for-reopening-early-learning-and-childcare-services/" TargetMode="External"/><Relationship Id="rId2495" Type="http://schemas.openxmlformats.org/officeDocument/2006/relationships/hyperlink" Target="https://www.mof.go.jp/english/budget/budget/fy2020/05.pdf" TargetMode="External"/><Relationship Id="rId3339" Type="http://schemas.openxmlformats.org/officeDocument/2006/relationships/hyperlink" Target="https://www.sknis.gov.kn/2021/07/08/opening-statement-by-prime-minister-dr-the-hon-timothy-harris-at-the-press-conference-on-thursday-july-08-2021-at-nema-headquarters/" TargetMode="External"/><Relationship Id="rId3893" Type="http://schemas.openxmlformats.org/officeDocument/2006/relationships/hyperlink" Target="https://www.globalvatcompliance.com/turkey-cuts-vat-on-education-services/" TargetMode="External"/><Relationship Id="rId4737" Type="http://schemas.openxmlformats.org/officeDocument/2006/relationships/hyperlink" Target="https://www.mofep.gov.gh/sites/default/files/news/2022-Budget-Statement.pdf" TargetMode="External"/><Relationship Id="rId467" Type="http://schemas.openxmlformats.org/officeDocument/2006/relationships/hyperlink" Target="https://ec.europa.eu/info/business-economy-euro/recovery-coronavirus/recovery-and-resilience-facility_en" TargetMode="External"/><Relationship Id="rId1097" Type="http://schemas.openxmlformats.org/officeDocument/2006/relationships/hyperlink" Target="https://www.vlada.cz/en/media-centrum/aktualne/the-government-has-decided-to-extend-restrictions-on-public-movement-until-1-april--and-has-also-approved-further-steps-to-support-employers-180587/" TargetMode="External"/><Relationship Id="rId2148" Type="http://schemas.openxmlformats.org/officeDocument/2006/relationships/hyperlink" Target="https://www.gov.ie/en/press-release/f9279-minister-ryan-announces-65m-additional-covid-19-supports-for-taxi-hackney-and-limousine-operators/" TargetMode="External"/><Relationship Id="rId3546" Type="http://schemas.openxmlformats.org/officeDocument/2006/relationships/hyperlink" Target="https://english.moef.go.kr/pc/selectTbPressCenterDtl.do?boardCd=N0001&amp;seq=5024" TargetMode="External"/><Relationship Id="rId3753" Type="http://schemas.openxmlformats.org/officeDocument/2006/relationships/hyperlink" Target="https://www.regeringen.se/pressmeddelanden/2020/06/200-miljoner-kronor-till-godstransporter-pa-jarnvag/" TargetMode="External"/><Relationship Id="rId3960" Type="http://schemas.openxmlformats.org/officeDocument/2006/relationships/hyperlink" Target="https://www.gov.uk/government/news/government-provides-262-million-for-long-stratton-bypass-scheme" TargetMode="External"/><Relationship Id="rId4804" Type="http://schemas.openxmlformats.org/officeDocument/2006/relationships/hyperlink" Target="https://web.archive.org/web/20201205182859/https:/prensa.mites.gob.es/WebPrensa/noticias/seguridadsocial/detalle/3787" TargetMode="External"/><Relationship Id="rId674" Type="http://schemas.openxmlformats.org/officeDocument/2006/relationships/hyperlink" Target="https://www.gov.br/saude/pt-br/assuntos/noticias/minas-gerais-tem-mais-98-leitos-de-suporte-ventilatorio-pulmonar-autorizados" TargetMode="External"/><Relationship Id="rId881" Type="http://schemas.openxmlformats.org/officeDocument/2006/relationships/hyperlink" Target="https://prensa.presidencia.cl/comunicado.aspx?id=173201" TargetMode="External"/><Relationship Id="rId2355" Type="http://schemas.openxmlformats.org/officeDocument/2006/relationships/hyperlink" Target="https://m.knesset.gov.il/EN/News/PressReleases/Pages/press16321c.aspx" TargetMode="External"/><Relationship Id="rId2562" Type="http://schemas.openxmlformats.org/officeDocument/2006/relationships/hyperlink" Target="https://budgetmof.govmu.org/Documents/2021_22budgetspeech_english.pdf" TargetMode="External"/><Relationship Id="rId3406" Type="http://schemas.openxmlformats.org/officeDocument/2006/relationships/hyperlink" Target="https://www.arabnews.com/node/1693306/saudi-arabia" TargetMode="External"/><Relationship Id="rId3613" Type="http://schemas.openxmlformats.org/officeDocument/2006/relationships/hyperlink" Target="https://www.lamoncloa.gob.es/lang/en/gobierno/news/Paginas/2020/20201111national-budget21.aspx" TargetMode="External"/><Relationship Id="rId3820" Type="http://schemas.openxmlformats.org/officeDocument/2006/relationships/hyperlink" Target="https://law.moj.gov.tw/ENG/LawClass/LawAll.aspx?pcode=L0050039" TargetMode="External"/><Relationship Id="rId327" Type="http://schemas.openxmlformats.org/officeDocument/2006/relationships/hyperlink" Target="https://www.barbadosparliament.com/uploads/bill_resolution/4876100c82122319f719c42fae4b23df.pdf" TargetMode="External"/><Relationship Id="rId534" Type="http://schemas.openxmlformats.org/officeDocument/2006/relationships/hyperlink" Target="https://www.iadb.org/projects/document/EZSHARE-825156592-32?project=BO-L1217" TargetMode="External"/><Relationship Id="rId741" Type="http://schemas.openxmlformats.org/officeDocument/2006/relationships/hyperlink" Target="https://www.finances.gov.bf/forum/detail-actualites?tx_news_pi1%5Baction%5D=detail&amp;tx_news_pi1%5Bcontroller%5D=News&amp;tx_news_pi1%5Bnews%5D=150&amp;cHash=cb9f13a3a61282258f4d3d6b6a0163d1" TargetMode="External"/><Relationship Id="rId1164" Type="http://schemas.openxmlformats.org/officeDocument/2006/relationships/hyperlink" Target="https://santenews.info/wp-content/uploads/2020/06/Programme...-Complet-04-06-2020-%C3%A0-14h51.pdf" TargetMode="External"/><Relationship Id="rId1371" Type="http://schemas.openxmlformats.org/officeDocument/2006/relationships/hyperlink" Target="https://ec.europa.eu/commission/presscorner/detail/en/MEX_20_2252" TargetMode="External"/><Relationship Id="rId2008" Type="http://schemas.openxmlformats.org/officeDocument/2006/relationships/hyperlink" Target="https://pib.gov.in/PressReleasePage.aspx?PRID=1730334" TargetMode="External"/><Relationship Id="rId2215" Type="http://schemas.openxmlformats.org/officeDocument/2006/relationships/hyperlink" Target="https://www.gov.ie/en/press-release/44b73-minister-harris-announces-roll-out-of-300000-in-funding-for-travellers-in-higher-education/" TargetMode="External"/><Relationship Id="rId2422" Type="http://schemas.openxmlformats.org/officeDocument/2006/relationships/hyperlink" Target="https://ec.europa.eu/commission/presscorner/detail/en/ip_21_1107" TargetMode="External"/><Relationship Id="rId601" Type="http://schemas.openxmlformats.org/officeDocument/2006/relationships/hyperlink" Target="https://www.gov.br/saude/pt-br/assuntos/noticias/mato-grosso-do-sul-tem-mais-tres-leitos-de-uti-covid-19-autorizados" TargetMode="External"/><Relationship Id="rId1024" Type="http://schemas.openxmlformats.org/officeDocument/2006/relationships/hyperlink" Target="https://www.mincit.gov.co/prensa/noticias/turismo/aprobado-proyecto-de-ley-de-turismo-en-el-congreso" TargetMode="External"/><Relationship Id="rId1231" Type="http://schemas.openxmlformats.org/officeDocument/2006/relationships/hyperlink" Target="https://santenews.info/wp-content/uploads/2020/06/Programme...-Complet-04-06-2020-%C3%A0-14h51.pdf" TargetMode="External"/><Relationship Id="rId4387" Type="http://schemas.openxmlformats.org/officeDocument/2006/relationships/hyperlink" Target="https://www.congress.gov/bill/117th-congress/house-bill/1319/text" TargetMode="External"/><Relationship Id="rId4594" Type="http://schemas.openxmlformats.org/officeDocument/2006/relationships/hyperlink" Target="https://www.congress.gov/bill/117th-congress/house-bill/1319/text" TargetMode="External"/><Relationship Id="rId3196" Type="http://schemas.openxmlformats.org/officeDocument/2006/relationships/hyperlink" Target="http://www.sgv.ph/wp-content/uploads/2020/05/PH-Stimulus-Package_SGV-Edition-1.pdf" TargetMode="External"/><Relationship Id="rId4247" Type="http://schemas.openxmlformats.org/officeDocument/2006/relationships/hyperlink" Target="https://www.congress.gov/117/bills/hr3684/BILLS-117hr3684enr.pdf" TargetMode="External"/><Relationship Id="rId4454" Type="http://schemas.openxmlformats.org/officeDocument/2006/relationships/hyperlink" Target="https://www.congress.gov/bill/117th-congress/house-bill/1319/text" TargetMode="External"/><Relationship Id="rId4661" Type="http://schemas.openxmlformats.org/officeDocument/2006/relationships/hyperlink" Target="https://medios.presidencia.gub.uy/legal/2020/resoluciones/06/mides_34.pdf" TargetMode="External"/><Relationship Id="rId3056" Type="http://schemas.openxmlformats.org/officeDocument/2006/relationships/hyperlink" Target="https://www.gob.pe/institucion/mtpe/noticias/348372-mtpe-otorgara-3000-becas-a-personas-desempleadas-o-que-ganen-menos-de-s-2-400" TargetMode="External"/><Relationship Id="rId3263" Type="http://schemas.openxmlformats.org/officeDocument/2006/relationships/hyperlink" Target="https://ec.europa.eu/competition/state_aid/cases1/202017/285396_2151002_48_2.pdf" TargetMode="External"/><Relationship Id="rId3470" Type="http://schemas.openxmlformats.org/officeDocument/2006/relationships/hyperlink" Target="https://www.gov.za/documents/building-society-works-presidential-employment-stimulus-south-african-economic" TargetMode="External"/><Relationship Id="rId4107" Type="http://schemas.openxmlformats.org/officeDocument/2006/relationships/hyperlink" Target="https://www.gov.uk/government/news/budget-2020-what-you-need-to-know" TargetMode="External"/><Relationship Id="rId4314" Type="http://schemas.openxmlformats.org/officeDocument/2006/relationships/hyperlink" Target="https://www.congress.gov/117/bills/hr3684/BILLS-117hr3684enr.pdf" TargetMode="External"/><Relationship Id="rId184" Type="http://schemas.openxmlformats.org/officeDocument/2006/relationships/hyperlink" Target="https://statements.qld.gov.au/statements/92943" TargetMode="External"/><Relationship Id="rId391" Type="http://schemas.openxmlformats.org/officeDocument/2006/relationships/hyperlink" Target="https://ec.europa.eu/info/business-economy-euro/recovery-coronavirus/recovery-and-resilience-facility_en" TargetMode="External"/><Relationship Id="rId1908" Type="http://schemas.openxmlformats.org/officeDocument/2006/relationships/hyperlink" Target="https://www.mofep.gov.gh/sites/default/files/news/2021-Mid-Year-Review-Statement_v2.pdf" TargetMode="External"/><Relationship Id="rId2072" Type="http://schemas.openxmlformats.org/officeDocument/2006/relationships/hyperlink" Target="https://www.gov.ie/en/press-release/48b48-the-july-jobs-stimulus/" TargetMode="External"/><Relationship Id="rId3123" Type="http://schemas.openxmlformats.org/officeDocument/2006/relationships/hyperlink" Target="https://www.gob.pe/institucion/regionpasco/noticias/324547-mas-de-10-millones-de-soles-para-mejorar-la-atencion-a-asegurados-en-pasco" TargetMode="External"/><Relationship Id="rId4521" Type="http://schemas.openxmlformats.org/officeDocument/2006/relationships/hyperlink" Target="https://www.congress.gov/bill/117th-congress/house-bill/1319/text" TargetMode="External"/><Relationship Id="rId251" Type="http://schemas.openxmlformats.org/officeDocument/2006/relationships/hyperlink" Target="https://minister.infrastructure.gov.au/mccormack/media-release/more-funding-support-australias-oil-recycling-industry" TargetMode="External"/><Relationship Id="rId3330" Type="http://schemas.openxmlformats.org/officeDocument/2006/relationships/hyperlink" Target="https://www.sknis.gov.kn/2021/07/08/opening-statement-by-prime-minister-dr-the-hon-timothy-harris-at-the-press-conference-on-thursday-july-08-2021-at-nema-headquarters/" TargetMode="External"/><Relationship Id="rId2889" Type="http://schemas.openxmlformats.org/officeDocument/2006/relationships/hyperlink" Target="https://www.regjeringen.no/no/aktuelt/nye-okonomiske-tiltak-for-a-dempe-de-okonomiske-virkningene-av-koronavirusutbruddet/id2696548/" TargetMode="External"/><Relationship Id="rId111" Type="http://schemas.openxmlformats.org/officeDocument/2006/relationships/hyperlink" Target="https://www.argentina.gob.ar/noticias/jefatura/el-presidente-anuncio-obras-y-suscribio-acuerdos-en-tierra-del-fuego" TargetMode="External"/><Relationship Id="rId1698" Type="http://schemas.openxmlformats.org/officeDocument/2006/relationships/hyperlink" Target="https://www.vlada.cz/en/media-centrum/aktualne/the-government-will-propose-extraordinary-increase-in-pensions-by-czk-300--and-has-extended-the-antivirus-a-programme-by-a-month-188906/" TargetMode="External"/><Relationship Id="rId2749" Type="http://schemas.openxmlformats.org/officeDocument/2006/relationships/hyperlink" Target="https://www.rijksoverheid.nl/actueel/nieuws/2021/03/12/kabinet-breidt-coronasteun-ondernemers-verder-uit" TargetMode="External"/><Relationship Id="rId2956" Type="http://schemas.openxmlformats.org/officeDocument/2006/relationships/hyperlink" Target="http://www.finance.gov.pk/pr_jan_mar_2020.html" TargetMode="External"/><Relationship Id="rId928" Type="http://schemas.openxmlformats.org/officeDocument/2006/relationships/hyperlink" Target="http://english.www.gov.cn/statecouncil/ministries/202105/06/content_WS60932203c6d0df57f98d9112.html" TargetMode="External"/><Relationship Id="rId1558" Type="http://schemas.openxmlformats.org/officeDocument/2006/relationships/hyperlink" Target="https://www.micm.gob.do/noticias/gasolinas-diesel-y-gas-se-mantienen-sin-variacion-gobierno-asume-rd400-mm" TargetMode="External"/><Relationship Id="rId1765" Type="http://schemas.openxmlformats.org/officeDocument/2006/relationships/hyperlink" Target="https://www.gouvernement.fr/partage/12302-plan-avenir-montagnes" TargetMode="External"/><Relationship Id="rId2609" Type="http://schemas.openxmlformats.org/officeDocument/2006/relationships/hyperlink" Target="https://lopezobrador.org.mx/2020/04/05/presidente-anuncia-acciones-para-la-reactivacion-economica-ante-covid-19-en-primer-informe-del-ano-al-pueblo-de-mexico-2/" TargetMode="External"/><Relationship Id="rId4171" Type="http://schemas.openxmlformats.org/officeDocument/2006/relationships/hyperlink" Target="https://www.congress.gov/117/bills/hr3684/BILLS-117hr3684enr.pdf" TargetMode="External"/><Relationship Id="rId57" Type="http://schemas.openxmlformats.org/officeDocument/2006/relationships/hyperlink" Target="https://www.argentina.gob.ar/noticias/mas-de-450-millones-de-pesos-de-inversion-en-politicas-sociales-en-la-provincia-de-salta" TargetMode="External"/><Relationship Id="rId1418" Type="http://schemas.openxmlformats.org/officeDocument/2006/relationships/hyperlink" Target="https://ec.europa.eu/info/live-work-travel-eu/coronavirus-response/jobs-and-economy-during-coronavirus-pandemic/state-aid-cases/denmark_en" TargetMode="External"/><Relationship Id="rId1972" Type="http://schemas.openxmlformats.org/officeDocument/2006/relationships/hyperlink" Target="https://presidencia.gob.hn/index.php/gob/el-presidente/9340-productores-de-yoro-reciben-herramientas-para-mejorar-sus-cosechas-de-cafe" TargetMode="External"/><Relationship Id="rId2816" Type="http://schemas.openxmlformats.org/officeDocument/2006/relationships/hyperlink" Target="https://www.regjeringen.no/no/aktuelt/900-millioner-til-ny-stimuleringsordning-og-videreforing-av-kompensasjonsordningen-for-kultursektoren/id2724890/" TargetMode="External"/><Relationship Id="rId4031" Type="http://schemas.openxmlformats.org/officeDocument/2006/relationships/hyperlink" Target="https://www.gov.uk/government/publications/spending-review-2020-documents" TargetMode="External"/><Relationship Id="rId1625" Type="http://schemas.openxmlformats.org/officeDocument/2006/relationships/hyperlink" Target="https://budget.gouv.cd/wp-content/uploads/budget2021/plf2021/lf2021_vol2_depenses.pdf" TargetMode="External"/><Relationship Id="rId1832" Type="http://schemas.openxmlformats.org/officeDocument/2006/relationships/hyperlink" Target="https://www.usaid.gov/business-forecast/search/award/f4e2abb1c7?search=&amp;location=All&amp;ouid=All&amp;page=5" TargetMode="External"/><Relationship Id="rId3797" Type="http://schemas.openxmlformats.org/officeDocument/2006/relationships/hyperlink" Target="https://www.admin.ch/gov/de/start/dokumentation/medienmitteilungen.msg-id-81064.html" TargetMode="External"/><Relationship Id="rId4848" Type="http://schemas.openxmlformats.org/officeDocument/2006/relationships/hyperlink" Target="https://jis.gov.jm/media/2020/04/CARE-Brochure-Ministry-of-Finance-2020.pdf" TargetMode="External"/><Relationship Id="rId2399" Type="http://schemas.openxmlformats.org/officeDocument/2006/relationships/hyperlink" Target="https://www.gov.il/he/departments/news/news-24-03-2020" TargetMode="External"/><Relationship Id="rId3657" Type="http://schemas.openxmlformats.org/officeDocument/2006/relationships/hyperlink" Target="https://www.citizensadvice.org.es/faq/coronavirus-50-additional-alleviating-measures-31-3-2020/" TargetMode="External"/><Relationship Id="rId3864" Type="http://schemas.openxmlformats.org/officeDocument/2006/relationships/hyperlink" Target="https://thailand.prd.go.th/mobile_list.php?cid=2&amp;page=15" TargetMode="External"/><Relationship Id="rId4708"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578" Type="http://schemas.openxmlformats.org/officeDocument/2006/relationships/hyperlink" Target="https://www.gov.br/saude/pt-br/assuntos/noticias/saude-autoriza-60-leitos-de-uti-covid-19-em-santa-catarina" TargetMode="External"/><Relationship Id="rId785" Type="http://schemas.openxmlformats.org/officeDocument/2006/relationships/hyperlink" Target="https://www.budget.gc.ca/2021/report-rapport/p1-en.html" TargetMode="External"/><Relationship Id="rId992" Type="http://schemas.openxmlformats.org/officeDocument/2006/relationships/hyperlink" Target="https://www.scmp.com/economy/china-economy/article/3083268/china-coronavirus-stimulus-what-measures-have-been-used" TargetMode="External"/><Relationship Id="rId2259" Type="http://schemas.openxmlformats.org/officeDocument/2006/relationships/hyperlink" Target="https://www.gov.ie/en/press-release/1a290-update-on-payments-awarded-for-covid-19-pandemic-unemployment-payment-and-enhanced-illness-benefit/" TargetMode="External"/><Relationship Id="rId2466" Type="http://schemas.openxmlformats.org/officeDocument/2006/relationships/hyperlink" Target="https://jis.gov.jm/govt-announces-60-billion-social-and-economic-recovery-programme/" TargetMode="External"/><Relationship Id="rId2673" Type="http://schemas.openxmlformats.org/officeDocument/2006/relationships/hyperlink" Target="https://www.finances.gov.ma/En/Pages/detail-actualite.aspx?fiche=5409" TargetMode="External"/><Relationship Id="rId2880" Type="http://schemas.openxmlformats.org/officeDocument/2006/relationships/hyperlink" Target="https://www.regjeringen.no/en/aktuelt/additional-financial-measures-to-mitigate-the-economic-effects-of-the-coronavirus-crisis/id2696548/" TargetMode="External"/><Relationship Id="rId3517" Type="http://schemas.openxmlformats.org/officeDocument/2006/relationships/hyperlink" Target="http://www.treasury.gov.za/documents/national%20budget/2020S/review/FullSBR.pdf" TargetMode="External"/><Relationship Id="rId3724" Type="http://schemas.openxmlformats.org/officeDocument/2006/relationships/hyperlink" Target="https://ec.europa.eu/commission/presscorner/detail/en/mex_21_3663" TargetMode="External"/><Relationship Id="rId3931" Type="http://schemas.openxmlformats.org/officeDocument/2006/relationships/hyperlink" Target="https://www.gov.uk/government/publications/winter-economy-plan/winter-economy-plan" TargetMode="External"/><Relationship Id="rId438" Type="http://schemas.openxmlformats.org/officeDocument/2006/relationships/hyperlink" Target="https://ec.europa.eu/info/business-economy-euro/recovery-coronavirus/recovery-and-resilience-facility_en" TargetMode="External"/><Relationship Id="rId645" Type="http://schemas.openxmlformats.org/officeDocument/2006/relationships/hyperlink" Target="https://www.gov.br/saude/pt-br/assuntos/noticias/saude-autoriza-mais-162-leitos-de-uti-covid-19-para-minas-gerais" TargetMode="External"/><Relationship Id="rId852" Type="http://schemas.openxmlformats.org/officeDocument/2006/relationships/hyperlink" Target="https://www.canada.ca/en/department-finance/economic-response-plan.html" TargetMode="External"/><Relationship Id="rId1068" Type="http://schemas.openxmlformats.org/officeDocument/2006/relationships/hyperlink" Target="https://www.funcionpublica.gov.co/eva/gestornormativo/norma.php?i=110694" TargetMode="External"/><Relationship Id="rId1275" Type="http://schemas.openxmlformats.org/officeDocument/2006/relationships/hyperlink" Target="https://santenews.info/wp-content/uploads/2020/06/Programme...-Complet-04-06-2020-%C3%A0-14h51.pdf" TargetMode="External"/><Relationship Id="rId1482" Type="http://schemas.openxmlformats.org/officeDocument/2006/relationships/hyperlink" Target="https://prodominicana.gob.do/Documentos/PD%20PNFERD%20W.pdf" TargetMode="External"/><Relationship Id="rId2119" Type="http://schemas.openxmlformats.org/officeDocument/2006/relationships/hyperlink" Target="https://www.gov.ie/en/press-release/5d80a-safe-on-site-return-to-thirdin-september-will-be-funded-by-105-million-minister-harris-announces/" TargetMode="External"/><Relationship Id="rId2326" Type="http://schemas.openxmlformats.org/officeDocument/2006/relationships/hyperlink" Target="https://www.gov.ie/en/press-release/08b65-update-on-payments-awarded-for-covid-19-pandemic-unemployment-payment-and-enhanced-illness-benefit-18-august-2021/" TargetMode="External"/><Relationship Id="rId2533" Type="http://schemas.openxmlformats.org/officeDocument/2006/relationships/hyperlink" Target="https://www.health.go.ke/president-uhuru-announce-31-new-cases-of-covid-19-unveils-an-8-economic-stimulus-programme-to-stimulate-growth-nairobi-saturday-may-23-2020/" TargetMode="External"/><Relationship Id="rId2740" Type="http://schemas.openxmlformats.org/officeDocument/2006/relationships/hyperlink" Target="https://www.rijksoverheid.nl/actueel/nieuws/2021/04/19/duizenden-huurders-kunnen-zelf-huurverlaging-aanvragen" TargetMode="External"/><Relationship Id="rId505" Type="http://schemas.openxmlformats.org/officeDocument/2006/relationships/hyperlink" Target="https://gouvernement.wallonie.be/files/CP%20-%20Gouvernement%20de%20Wallonie%20-%2025.02.2021.pdf" TargetMode="External"/><Relationship Id="rId712" Type="http://schemas.openxmlformats.org/officeDocument/2006/relationships/hyperlink" Target="http://www.in.gov.br/en/web/dou/-/instrucao-normativa-n-1.959-de-9-de-junho-de-2020-261277022" TargetMode="External"/><Relationship Id="rId1135" Type="http://schemas.openxmlformats.org/officeDocument/2006/relationships/hyperlink" Target="https://santenews.info/wp-content/uploads/2020/06/Programme...-Complet-04-06-2020-%C3%A0-14h51.pdf" TargetMode="External"/><Relationship Id="rId1342" Type="http://schemas.openxmlformats.org/officeDocument/2006/relationships/hyperlink" Target="https://ec.europa.eu/commission/presscorner/detail/en/mex_21_6598" TargetMode="External"/><Relationship Id="rId4498" Type="http://schemas.openxmlformats.org/officeDocument/2006/relationships/hyperlink" Target="https://www.congress.gov/bill/117th-congress/house-bill/1319/text" TargetMode="External"/><Relationship Id="rId1202" Type="http://schemas.openxmlformats.org/officeDocument/2006/relationships/hyperlink" Target="https://santenews.info/wp-content/uploads/2020/06/Programme...-Complet-04-06-2020-%C3%A0-14h51.pdf" TargetMode="External"/><Relationship Id="rId2600" Type="http://schemas.openxmlformats.org/officeDocument/2006/relationships/hyperlink" Target="https://www.gob.mx/shcp/prensa/comunicado-no-079-gobierno-de-mexico-firma-acuerdo-para-la-reactivacion-economica-con-el-consejo-coordinador-empresarial" TargetMode="External"/><Relationship Id="rId4358" Type="http://schemas.openxmlformats.org/officeDocument/2006/relationships/hyperlink" Target="https://www.congress.gov/117/bills/hr3684/BILLS-117hr3684enr.pdf" TargetMode="External"/><Relationship Id="rId3167" Type="http://schemas.openxmlformats.org/officeDocument/2006/relationships/hyperlink" Target="https://www.gob.pe/institucion/mef/noticias/166687-el-gobierno-establece-reduccion-temporal-de-sueldos-de-funcionarios-y-servidores-del-poder-ejecutivo-a-favor-de-deudos-del-personal-de-salud" TargetMode="External"/><Relationship Id="rId4565" Type="http://schemas.openxmlformats.org/officeDocument/2006/relationships/hyperlink" Target="https://www.congress.gov/bill/117th-congress/house-bill/1319/text" TargetMode="External"/><Relationship Id="rId4772" Type="http://schemas.openxmlformats.org/officeDocument/2006/relationships/hyperlink" Target="https://mfinante.gov.ro/presa-comunicate-de-presa/-/asset_publisher/vMeOfqIFpa30/content/finan-c8-9bare-de-100-de-milioane-euro-pentru-proiectul-e2-80-9e-c8-98coli-mai-sigure-incluzive-c8-99i-sustenabile-?_com_liferay_asset_publisher_web_portlet_AssetPublisherPortlet_INSTANCE_vMeOfqIFpa30_assetEntryId=1789340&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4%26_com_liferay_asset_publisher_web_portlet_AssetPublisherPortlet_INSTANCE_vMeOfqIFpa30_delta%3D30%26p_r_p_resetCur%3Dfalse%26_com_liferay_asset_publisher_web_portlet_AssetPublisherPortlet_INSTANCE_vMeOfqIFpa30_assetEntryId%3D1789340" TargetMode="External"/><Relationship Id="rId295" Type="http://schemas.openxmlformats.org/officeDocument/2006/relationships/hyperlink" Target="https://www.bahamas.gov.bs/wps/wcm/connect/2ecf933c-2fd1-49b3-9f1c-1ac0212598b7/2020FSR_FINAL_DEC17+%28Revised%29.pdf?MOD=AJPERES" TargetMode="External"/><Relationship Id="rId3374" Type="http://schemas.openxmlformats.org/officeDocument/2006/relationships/hyperlink" Target="https://www.gov.vc/images/pdf_documents/Ministerial_Statements_COVID-19_Recovery_And_Stimulus_Package.pdf" TargetMode="External"/><Relationship Id="rId3581" Type="http://schemas.openxmlformats.org/officeDocument/2006/relationships/hyperlink" Target="https://www.boe.es/diario_boe/txt.php?id=BOE-A-2021-12056" TargetMode="External"/><Relationship Id="rId4218" Type="http://schemas.openxmlformats.org/officeDocument/2006/relationships/hyperlink" Target="https://www.congress.gov/117/bills/hr3684/BILLS-117hr3684enr.pdf" TargetMode="External"/><Relationship Id="rId4425" Type="http://schemas.openxmlformats.org/officeDocument/2006/relationships/hyperlink" Target="https://www.congress.gov/bill/117th-congress/house-bill/1319/text" TargetMode="External"/><Relationship Id="rId4632" Type="http://schemas.openxmlformats.org/officeDocument/2006/relationships/hyperlink" Target="https://www.usda.gov/media/press-releases/2020/05/04/usda-announces-100-million-american-biofuels-infrastructure" TargetMode="External"/><Relationship Id="rId2183" Type="http://schemas.openxmlformats.org/officeDocument/2006/relationships/hyperlink" Target="https://www.gov.ie/pdf/?file=https://assets.gov.ie/128716/e7d34436-6e0a-4bb0-a7b1-230165357529.pdf" TargetMode="External"/><Relationship Id="rId2390" Type="http://schemas.openxmlformats.org/officeDocument/2006/relationships/hyperlink" Target="https://www.gov.il/he/departments/news/press_30032020_b" TargetMode="External"/><Relationship Id="rId3027" Type="http://schemas.openxmlformats.org/officeDocument/2006/relationships/hyperlink" Target="https://www.mef.gob.pe/contenidos/presu_publ/documentac/guia_orient_ciudadano_2022_281221.pdf" TargetMode="External"/><Relationship Id="rId3234" Type="http://schemas.openxmlformats.org/officeDocument/2006/relationships/hyperlink" Target="https://ec.europa.eu/competition/state_aid/cases1/20217/291617_2245724_28_2.pdf" TargetMode="External"/><Relationship Id="rId3441" Type="http://schemas.openxmlformats.org/officeDocument/2006/relationships/hyperlink" Target="https://www.gov.za/speeches/mec-anroux-marais-presents-total-approximately-r129-million-support-145-affiliated-sport" TargetMode="External"/><Relationship Id="rId155" Type="http://schemas.openxmlformats.org/officeDocument/2006/relationships/hyperlink" Target="https://www.argentina.gob.ar/coronavirus/medidas-gobierno" TargetMode="External"/><Relationship Id="rId362" Type="http://schemas.openxmlformats.org/officeDocument/2006/relationships/hyperlink" Target="https://ec.europa.eu/competition/elojade/isef/case_details.cfm?proc_code=3_SA_100118" TargetMode="External"/><Relationship Id="rId2043" Type="http://schemas.openxmlformats.org/officeDocument/2006/relationships/hyperlink" Target="https://iranprimer.usip.org/blog/2019/dec/16/irans-crisis-budget" TargetMode="External"/><Relationship Id="rId2250" Type="http://schemas.openxmlformats.org/officeDocument/2006/relationships/hyperlink" Target="https://www.gov.ie/en/press-release/72fb5-update-on-payments-awarded-for-covid-19-pandemic-unemployment-payment-and-enhanced-illness-benefit/" TargetMode="External"/><Relationship Id="rId3301" Type="http://schemas.openxmlformats.org/officeDocument/2006/relationships/hyperlink" Target="https://www.mfinante.gov.ro/acasa.html?method=detalii&amp;id=999646013" TargetMode="External"/><Relationship Id="rId222" Type="http://schemas.openxmlformats.org/officeDocument/2006/relationships/hyperlink" Target="https://www.minister.industry.gov.au/ministers/taylor/media-releases/investing-reliable-affordable-energy-and-reducing-emissions-secure-australias-recovery" TargetMode="External"/><Relationship Id="rId2110" Type="http://schemas.openxmlformats.org/officeDocument/2006/relationships/hyperlink" Target="https://www.gov.ie/en/press-release/e5836-ministers-humphreys-mcgrath-and-obrien-announce-over-2-million-in-covid-stability-funding-for-community-and-voluntary-groups/" TargetMode="External"/><Relationship Id="rId4075" Type="http://schemas.openxmlformats.org/officeDocument/2006/relationships/hyperlink" Target="https://www.gov.uk/government/groups/culture-recovery-board" TargetMode="External"/><Relationship Id="rId4282" Type="http://schemas.openxmlformats.org/officeDocument/2006/relationships/hyperlink" Target="https://www.congress.gov/117/bills/hr3684/BILLS-117hr3684enr.pdf" TargetMode="External"/><Relationship Id="rId1669" Type="http://schemas.openxmlformats.org/officeDocument/2006/relationships/hyperlink" Target="https://agricultura.gob.do/noticia/programa-arado-gratuito-ahorro-de-450-millones/" TargetMode="External"/><Relationship Id="rId1876" Type="http://schemas.openxmlformats.org/officeDocument/2006/relationships/hyperlink" Target="https://www.mofep.gov.gh/sites/default/files/news/care-program.pdf" TargetMode="External"/><Relationship Id="rId2927" Type="http://schemas.openxmlformats.org/officeDocument/2006/relationships/hyperlink" Target="http://www.finance.gov.pk/press_releases.html" TargetMode="External"/><Relationship Id="rId3091" Type="http://schemas.openxmlformats.org/officeDocument/2006/relationships/hyperlink" Target="https://www.gob.pe/institucion/minsa/noticias/340796-mef-transfiere-al-minsa-s-17-4-millones-para-brindar-continuidad-a-la-linea-113-de-orientacion-a-la-comunidad" TargetMode="External"/><Relationship Id="rId4142" Type="http://schemas.openxmlformats.org/officeDocument/2006/relationships/hyperlink" Target="https://www.congress.gov/117/bills/hr3684/BILLS-117hr3684enr.pdf" TargetMode="External"/><Relationship Id="rId1529" Type="http://schemas.openxmlformats.org/officeDocument/2006/relationships/hyperlink" Target="https://publications.iadb.org/es/el-impacto-del-covid-19-en-las-economias-de-la-region-centroamerica" TargetMode="External"/><Relationship Id="rId1736" Type="http://schemas.openxmlformats.org/officeDocument/2006/relationships/hyperlink" Target="https://tem.fi/-/hallitukselta-mittava-paketti-yritysten-tueksi-finnveran-kautta-10-miljardin-euron-lisarahoitus-yrityksille" TargetMode="External"/><Relationship Id="rId1943" Type="http://schemas.openxmlformats.org/officeDocument/2006/relationships/hyperlink" Target="http://documents1.worldbank.org/curated/en/474951589207571664/pdf/Haiti-Caribbean-Regional-Air-Transport-Connectivity-Project.pdf" TargetMode="External"/><Relationship Id="rId28" Type="http://schemas.openxmlformats.org/officeDocument/2006/relationships/hyperlink" Target="https://www.argentina.gob.ar/noticias/el-gobierno-destino-mas-de-1968-millones-para-el-desarrollo-de-36-parques-industriales-en" TargetMode="External"/><Relationship Id="rId1803" Type="http://schemas.openxmlformats.org/officeDocument/2006/relationships/hyperlink" Target="https://www.euractiv.com/section/aerospace/news/france-unveils-e15bn-in-aerospace-aid-sets-green-goals/" TargetMode="External"/><Relationship Id="rId4002" Type="http://schemas.openxmlformats.org/officeDocument/2006/relationships/hyperlink" Target="https://www.gov.uk/government/news/extra-800-million-to-support-scotland-wales-and-northern-ireland-through-covid-19-this-year" TargetMode="External"/><Relationship Id="rId3768" Type="http://schemas.openxmlformats.org/officeDocument/2006/relationships/hyperlink" Target="https://www.government.se/press-releases/2020/03/crisis-package-for-swedish-businesses-and-jobs/" TargetMode="External"/><Relationship Id="rId3975" Type="http://schemas.openxmlformats.org/officeDocument/2006/relationships/hyperlink" Target="https://www.gov.uk/government/news/new-plan-to-drive-rapid-recovery-of-scottish-tourism-sector" TargetMode="External"/><Relationship Id="rId4819" Type="http://schemas.openxmlformats.org/officeDocument/2006/relationships/hyperlink" Target="https://em.dk/nyhedsarkiv/2020/april/covid-19-regeringen-maalretter-op-til-290-millioner-kroner-til-corona-indsatser/" TargetMode="External"/><Relationship Id="rId689" Type="http://schemas.openxmlformats.org/officeDocument/2006/relationships/hyperlink" Target="https://www.gov.br/saude/pt-br/assuntos/noticias/maranhao-tem-mais-31-leitos-de-uti-covid-19-autorizados" TargetMode="External"/><Relationship Id="rId896" Type="http://schemas.openxmlformats.org/officeDocument/2006/relationships/hyperlink" Target="https://prensa.presidencia.cl/comunicado.aspx?id=171392" TargetMode="External"/><Relationship Id="rId2577" Type="http://schemas.openxmlformats.org/officeDocument/2006/relationships/hyperlink" Target="https://www.hrdc.mu/index.php/news-press/329-economic-recovery-programme-national-training-and-reskilling-scheme-ntrs-1" TargetMode="External"/><Relationship Id="rId2784" Type="http://schemas.openxmlformats.org/officeDocument/2006/relationships/hyperlink" Target="https://www.cabri-sbo.org/uploads/files/Covid19BudgetDocuments/Nigeria-Emergency-Economic-Stimulus-Bill-24-March-2020.pdf" TargetMode="External"/><Relationship Id="rId3628" Type="http://schemas.openxmlformats.org/officeDocument/2006/relationships/hyperlink" Target="https://web.archive.org/web/20220325052004/https:/www.lamoncloa.gob.es/temas/fondos-recuperacion/Documents/160621-Plan_Recuperacion_Transformacion_Resiliencia.pdf" TargetMode="External"/><Relationship Id="rId549" Type="http://schemas.openxmlformats.org/officeDocument/2006/relationships/hyperlink" Target="https://www.gov.br/saude/pt-br/assuntos/noticias/para-tem-mais-45-leitos-de-uti-covid-19-autorizados" TargetMode="External"/><Relationship Id="rId756" Type="http://schemas.openxmlformats.org/officeDocument/2006/relationships/hyperlink" Target="https://budget.gc.ca/efu-meb/2021/report-rapport/EFU-MEB-2021-EN.pdf" TargetMode="External"/><Relationship Id="rId1179" Type="http://schemas.openxmlformats.org/officeDocument/2006/relationships/hyperlink" Target="https://santenews.info/wp-content/uploads/2020/06/Programme...-Complet-04-06-2020-%C3%A0-14h51.pdf" TargetMode="External"/><Relationship Id="rId1386" Type="http://schemas.openxmlformats.org/officeDocument/2006/relationships/hyperlink" Target="https://ec.europa.eu/commission/presscorner/detail/en/MEX_20_1359" TargetMode="External"/><Relationship Id="rId1593" Type="http://schemas.openxmlformats.org/officeDocument/2006/relationships/hyperlink" Target="https://enterprise.press/wp-content/uploads/2021/04/FinMin-draft-budget-21-2022.pdf" TargetMode="External"/><Relationship Id="rId2437" Type="http://schemas.openxmlformats.org/officeDocument/2006/relationships/hyperlink" Target="https://www.gazzettaufficiale.it/eli/id/2020/11/09/20G00170/sg" TargetMode="External"/><Relationship Id="rId2991" Type="http://schemas.openxmlformats.org/officeDocument/2006/relationships/hyperlink" Target="https://www.presidencia.gob.pa/Noticias/Gobierno-pone-en-marcha-construccion-de-carreteras-escuela-y-restauracion-de-sitios-historicos-en-Colon" TargetMode="External"/><Relationship Id="rId3835" Type="http://schemas.openxmlformats.org/officeDocument/2006/relationships/hyperlink" Target="https://thailand.prd.go.th/mobile_detail.php?cid=4&amp;nid=11364" TargetMode="External"/><Relationship Id="rId409" Type="http://schemas.openxmlformats.org/officeDocument/2006/relationships/hyperlink" Target="https://ec.europa.eu/info/business-economy-euro/recovery-coronavirus/recovery-and-resilience-facility_en" TargetMode="External"/><Relationship Id="rId963" Type="http://schemas.openxmlformats.org/officeDocument/2006/relationships/hyperlink" Target="http://www.china.org.cn/china/2021-01/25/content_77152084.htm" TargetMode="External"/><Relationship Id="rId1039" Type="http://schemas.openxmlformats.org/officeDocument/2006/relationships/hyperlink" Target="https://www.minhacienda.gov.co/webcenter/ShowProperty?nodeId=%2FConexionContent%2FWCC_CLUSTER-148208%2F%2FidcPrimaryFile&amp;revision=latestreleased" TargetMode="External"/><Relationship Id="rId1246" Type="http://schemas.openxmlformats.org/officeDocument/2006/relationships/hyperlink" Target="https://santenews.info/wp-content/uploads/2020/06/Programme...-Complet-04-06-2020-%C3%A0-14h51.pdf" TargetMode="External"/><Relationship Id="rId2644" Type="http://schemas.openxmlformats.org/officeDocument/2006/relationships/hyperlink" Target="https://legalinfo.mn/law/details/15586" TargetMode="External"/><Relationship Id="rId2851" Type="http://schemas.openxmlformats.org/officeDocument/2006/relationships/hyperlink" Target="https://www.regjeringen.no/no/aktuelt/456-millioner-til-flyktninger-og-nyankomne-innvandrere/id2704502/" TargetMode="External"/><Relationship Id="rId3902" Type="http://schemas.openxmlformats.org/officeDocument/2006/relationships/hyperlink" Target="https://www.resmigazete.gov.tr/eskiler/2020/03/20200325-2.pdf" TargetMode="External"/><Relationship Id="rId92" Type="http://schemas.openxmlformats.org/officeDocument/2006/relationships/hyperlink" Target="https://www.argentina.gob.ar/noticias/el-gobierno-anuncio-una-linea-de-creditos-para-los-medicos-y-medicas-del-pami" TargetMode="External"/><Relationship Id="rId616" Type="http://schemas.openxmlformats.org/officeDocument/2006/relationships/hyperlink" Target="https://www.gov.br/saude/pt-br/assuntos/noticias/saude-autoriza-mais-de-1-2-mil-leitos-de-uti-para-cinco-estados" TargetMode="External"/><Relationship Id="rId823" Type="http://schemas.openxmlformats.org/officeDocument/2006/relationships/hyperlink" Target="https://www.canada.ca/en/environment-climate-change/news/2020/12/a-healthy-environment-and-a-healthy-economy.html" TargetMode="External"/><Relationship Id="rId1453" Type="http://schemas.openxmlformats.org/officeDocument/2006/relationships/hyperlink" Target="https://www.iadb.org/projects/document/EZSHARE-1136432297-118?project=DR-L1144" TargetMode="External"/><Relationship Id="rId1660" Type="http://schemas.openxmlformats.org/officeDocument/2006/relationships/hyperlink" Target="https://www.hacienda.gob.do/gobierno-somete-al-congreso-nacional-proyecto-de-ley-de-presupuesto-general-del-estado-2022-para-aprobacion/" TargetMode="External"/><Relationship Id="rId2504" Type="http://schemas.openxmlformats.org/officeDocument/2006/relationships/hyperlink" Target="https://www.mof.go.jp/english/budget/budget/fy2020/05.pdf" TargetMode="External"/><Relationship Id="rId2711" Type="http://schemas.openxmlformats.org/officeDocument/2006/relationships/hyperlink" Target="https://www.rijksoverheid.nl/actueel/nieuws/2021/08/23/minder-aanvragen-tvl-steun-in-tweede-kwartaal" TargetMode="External"/><Relationship Id="rId1106" Type="http://schemas.openxmlformats.org/officeDocument/2006/relationships/hyperlink" Target="https://zoom-eco.net/a-la-une/rdc-les-11-mesures-economiques-de-soutien-a-loffre-de-produits-de-premiere-necessite/" TargetMode="External"/><Relationship Id="rId1313" Type="http://schemas.openxmlformats.org/officeDocument/2006/relationships/hyperlink" Target="https://santenews.info/wp-content/uploads/2020/06/Programme...-Complet-04-06-2020-%C3%A0-14h51.pdf" TargetMode="External"/><Relationship Id="rId1520" Type="http://schemas.openxmlformats.org/officeDocument/2006/relationships/hyperlink" Target="https://es.wfp.org/publicaciones/proteccion-social-la-respuesta-de-republica-dominicana-pandemia-covid" TargetMode="External"/><Relationship Id="rId4469" Type="http://schemas.openxmlformats.org/officeDocument/2006/relationships/hyperlink" Target="https://www.congress.gov/bill/117th-congress/house-bill/1319/text" TargetMode="External"/><Relationship Id="rId4676" Type="http://schemas.openxmlformats.org/officeDocument/2006/relationships/hyperlink" Target="https://www.presidencia.gub.uy/comunicacion/comunicacionnoticias/medidas-gobierno-trabajo-emergencia-sanitaria-covid19" TargetMode="External"/><Relationship Id="rId3278" Type="http://schemas.openxmlformats.org/officeDocument/2006/relationships/hyperlink" Target="https://www.gov.pl/web/tarczaantykryzysowa/bezpieczenstwo-pracownikow" TargetMode="External"/><Relationship Id="rId3485" Type="http://schemas.openxmlformats.org/officeDocument/2006/relationships/hyperlink" Target="https://www.gov.za/documents/building-society-works-presidential-employment-stimulus-south-african-economic" TargetMode="External"/><Relationship Id="rId3692" Type="http://schemas.openxmlformats.org/officeDocument/2006/relationships/hyperlink" Target="http://health.gov.sr/media/1363/final-national-covid-19-preparedness-and-response-plan.pdf" TargetMode="External"/><Relationship Id="rId4329" Type="http://schemas.openxmlformats.org/officeDocument/2006/relationships/hyperlink" Target="https://www.congress.gov/117/bills/hr3684/BILLS-117hr3684enr.pdf" TargetMode="External"/><Relationship Id="rId4536" Type="http://schemas.openxmlformats.org/officeDocument/2006/relationships/hyperlink" Target="https://www.congress.gov/bill/117th-congress/house-bill/1319/text" TargetMode="External"/><Relationship Id="rId4743" Type="http://schemas.openxmlformats.org/officeDocument/2006/relationships/hyperlink" Target="https://www.gob.mx/presidencia/prensa/mas-de-10-mil-mdp-anuales-inversion-federal-en-aguascalientes-informa-primer-mandatario?idiom=es" TargetMode="External"/><Relationship Id="rId199" Type="http://schemas.openxmlformats.org/officeDocument/2006/relationships/hyperlink" Target="https://budget.gov.au/2021-22/content/bp2/download/bp2_2021-22.pdf" TargetMode="External"/><Relationship Id="rId2087" Type="http://schemas.openxmlformats.org/officeDocument/2006/relationships/hyperlink" Target="https://www.gov.ie/en/press-release/a7bd8-our-rural-future-ministers-humphreys-and-obrien-announce-139257-for-64-local-projects-in-clare-under-the-community-enhancement-programme/" TargetMode="External"/><Relationship Id="rId2294" Type="http://schemas.openxmlformats.org/officeDocument/2006/relationships/hyperlink" Target="https://www.gov.ie/en/press-release/03c37-update-on-payments-awarded-for-covid-19-pandemic-unemployment-payment-and-enhanced-illness-benefit/" TargetMode="External"/><Relationship Id="rId3138" Type="http://schemas.openxmlformats.org/officeDocument/2006/relationships/hyperlink" Target="https://www.gob.pe/institucion/midagri/noticias/320076-ministro-federico-tenorio-midagri-ejecutara-proyectos-de-riego-en-apurimac-por-s-112-millones" TargetMode="External"/><Relationship Id="rId3345" Type="http://schemas.openxmlformats.org/officeDocument/2006/relationships/hyperlink" Target="https://www.thestkittsnevisobserver.com/nia-announces-stimulus-package-for-the-construction-sector-in-nevis/%20;" TargetMode="External"/><Relationship Id="rId3552" Type="http://schemas.openxmlformats.org/officeDocument/2006/relationships/hyperlink" Target="https://english.moef.go.kr/pc/selectTbPressCenterDtl.do?boardCd=N0001&amp;seq=5014" TargetMode="External"/><Relationship Id="rId4603" Type="http://schemas.openxmlformats.org/officeDocument/2006/relationships/hyperlink" Target="https://www.congress.gov/bill/117th-congress/house-bill/1319/text" TargetMode="External"/><Relationship Id="rId266" Type="http://schemas.openxmlformats.org/officeDocument/2006/relationships/hyperlink" Target="https://www.pm.gov.au/media/11-billion-support-more-mental-health-medicare-and-domestic-violence-services-0" TargetMode="External"/><Relationship Id="rId473" Type="http://schemas.openxmlformats.org/officeDocument/2006/relationships/hyperlink" Target="https://ec.europa.eu/info/business-economy-euro/recovery-coronavirus/recovery-and-resilience-facility_en" TargetMode="External"/><Relationship Id="rId680" Type="http://schemas.openxmlformats.org/officeDocument/2006/relationships/hyperlink" Target="https://www.gov.br/saude/pt-br/assuntos/noticias/estado-de-sao-paulo-tem-mais-40-leitos-de-suporte-ventilatorio-pulmonar-autorizados" TargetMode="External"/><Relationship Id="rId2154" Type="http://schemas.openxmlformats.org/officeDocument/2006/relationships/hyperlink" Target="https://www.gov.ie/en/press-release/00222-tanaiste-and-minister-harris-welcome-decision-by-redundant-debenhams-workers-to-accept-3m-retraining-fund/" TargetMode="External"/><Relationship Id="rId2361" Type="http://schemas.openxmlformats.org/officeDocument/2006/relationships/hyperlink" Target="https://www.gov.il/he/departments/news/sa120820_2" TargetMode="External"/><Relationship Id="rId3205" Type="http://schemas.openxmlformats.org/officeDocument/2006/relationships/hyperlink" Target="https://ec.europa.eu/competition/state_aid/cases1/202031/287116_2177401_31_2.pdf" TargetMode="External"/><Relationship Id="rId3412" Type="http://schemas.openxmlformats.org/officeDocument/2006/relationships/hyperlink" Target="https://web.archive.org/web/20200409043503/https:/hrdf.org.sa/News/4402" TargetMode="External"/><Relationship Id="rId4810" Type="http://schemas.openxmlformats.org/officeDocument/2006/relationships/hyperlink" Target="https://web.archive.org/web/20220325052004/https:/www.lamoncloa.gob.es/temas/fondos-recuperacion/Documents/160621-Plan_Recuperacion_Transformacion_Resiliencia.pdf" TargetMode="External"/><Relationship Id="rId126" Type="http://schemas.openxmlformats.org/officeDocument/2006/relationships/hyperlink" Target="https://www.argentina.gob.ar/noticias/agricultura-autorizo-el-pago-de-compensaciones-economicas-pequenos-productores-y" TargetMode="External"/><Relationship Id="rId333" Type="http://schemas.openxmlformats.org/officeDocument/2006/relationships/hyperlink" Target="https://www.barbadosparliament.com/uploads/bill_resolution/4876100c82122319f719c42fae4b23df.pdf" TargetMode="External"/><Relationship Id="rId540" Type="http://schemas.openxmlformats.org/officeDocument/2006/relationships/hyperlink" Target="https://www.gov.br/saude/pt-br/assuntos/noticias/saude-autoriza-322-leitos-de-suporte-ventilatorio-pulmonar-para-o-estado-de-sao-paulo" TargetMode="External"/><Relationship Id="rId1170" Type="http://schemas.openxmlformats.org/officeDocument/2006/relationships/hyperlink" Target="https://santenews.info/wp-content/uploads/2020/06/Programme...-Complet-04-06-2020-%C3%A0-14h51.pdf" TargetMode="External"/><Relationship Id="rId2014" Type="http://schemas.openxmlformats.org/officeDocument/2006/relationships/hyperlink" Target="https://www.indiabudget.gov.in/doc/Budget_Speech.pdf" TargetMode="External"/><Relationship Id="rId2221" Type="http://schemas.openxmlformats.org/officeDocument/2006/relationships/hyperlink" Target="https://www.gov.ie/en/press-release/e8e0b-minister-ryan-and-minister-naughton-secure-european-commission-approval-for-26-million-irish-state-aid-scheme-for-airports/" TargetMode="External"/><Relationship Id="rId1030" Type="http://schemas.openxmlformats.org/officeDocument/2006/relationships/hyperlink" Target="https://www.mintrabajo.gov.co/web/guest/prensa/comunicados/2020/noviembre/-4.800-millones-del-fondo-emprender-del-sena-promovera-el-emprendimiento-colombiano" TargetMode="External"/><Relationship Id="rId4186" Type="http://schemas.openxmlformats.org/officeDocument/2006/relationships/hyperlink" Target="https://www.congress.gov/117/bills/hr3684/BILLS-117hr3684enr.pdf" TargetMode="External"/><Relationship Id="rId400" Type="http://schemas.openxmlformats.org/officeDocument/2006/relationships/hyperlink" Target="https://ec.europa.eu/info/sites/default/files/belgium-recovery-resilience-factsheet_en.pdf" TargetMode="External"/><Relationship Id="rId1987" Type="http://schemas.openxmlformats.org/officeDocument/2006/relationships/hyperlink" Target="http://www.estrategiaycomunicaciones.gob.hn/gobierno-ha-transferido-mas-de-8-millones-de-lempiras-la-alcaldia-de-cedros-para-atender-pandemia" TargetMode="External"/><Relationship Id="rId4393" Type="http://schemas.openxmlformats.org/officeDocument/2006/relationships/hyperlink" Target="https://www.congress.gov/bill/117th-congress/house-bill/1319/text" TargetMode="External"/><Relationship Id="rId1847" Type="http://schemas.openxmlformats.org/officeDocument/2006/relationships/hyperlink" Target="http://documents1.worldbank.org/curated/en/818661614100923623/pdf/Project-Information-Document-Ghana-Productive-Safety-Net-Project-2-P175588.pdf" TargetMode="External"/><Relationship Id="rId4046" Type="http://schemas.openxmlformats.org/officeDocument/2006/relationships/hyperlink" Target="https://www.gov.uk/government/news/pm-outlines-his-ten-point-plan-for-a-green-industrial-revolution-for-250000-jobs" TargetMode="External"/><Relationship Id="rId4253" Type="http://schemas.openxmlformats.org/officeDocument/2006/relationships/hyperlink" Target="https://www.congress.gov/117/bills/hr3684/BILLS-117hr3684enr.pdf" TargetMode="External"/><Relationship Id="rId4460" Type="http://schemas.openxmlformats.org/officeDocument/2006/relationships/hyperlink" Target="https://www.congress.gov/bill/117th-congress/house-bill/1319/text" TargetMode="External"/><Relationship Id="rId1707" Type="http://schemas.openxmlformats.org/officeDocument/2006/relationships/hyperlink" Target="https://www.vlada.cz/en/media-centrum/aktualne/government-has-agreed-to-temporarily-waive-vat-on-respirators-and-to-extend-support-for-food-producers-186440/" TargetMode="External"/><Relationship Id="rId3062" Type="http://schemas.openxmlformats.org/officeDocument/2006/relationships/hyperlink" Target="https://www.gob.pe/institucion/minam/noticias/348048-invertiran-us-50-000-000-de-dolares-para-reducir-la-deforestacion-en-once-regiones-de-la-amazonia-peruana" TargetMode="External"/><Relationship Id="rId4113" Type="http://schemas.openxmlformats.org/officeDocument/2006/relationships/hyperlink" Target="https://www.gov.uk/government/news/budget-2020-what-you-need-to-know" TargetMode="External"/><Relationship Id="rId4320" Type="http://schemas.openxmlformats.org/officeDocument/2006/relationships/hyperlink" Target="https://www.congress.gov/117/bills/hr3684/BILLS-117hr3684enr.pdf" TargetMode="External"/><Relationship Id="rId190" Type="http://schemas.openxmlformats.org/officeDocument/2006/relationships/hyperlink" Target="https://budget.gov.au/2021-22/content/bp2/download/bp2_2021-22.pdf" TargetMode="External"/><Relationship Id="rId1914" Type="http://schemas.openxmlformats.org/officeDocument/2006/relationships/hyperlink" Target="https://www.mofep.gov.gh/sites/default/files/news/2021-Mid-Year-Review-Statement_v2.pdf" TargetMode="External"/><Relationship Id="rId3879" Type="http://schemas.openxmlformats.org/officeDocument/2006/relationships/hyperlink" Target="https://thailand.prd.go.th/mobile_detail.php?cid=4&amp;nid=12097" TargetMode="External"/><Relationship Id="rId2688" Type="http://schemas.openxmlformats.org/officeDocument/2006/relationships/hyperlink" Target="https://www.nationaalgroeifonds.nl/projecten-ronde-1/nationaal-onderwijslab" TargetMode="External"/><Relationship Id="rId2895" Type="http://schemas.openxmlformats.org/officeDocument/2006/relationships/hyperlink" Target="https://www.regjeringen.no/no/aktuelt/tiltak-for-fiskere/id2695406/" TargetMode="External"/><Relationship Id="rId3739" Type="http://schemas.openxmlformats.org/officeDocument/2006/relationships/hyperlink" Target="https://www.government.se/press-releases/2021/01/enhanced-turnover-based-support-for-sole-traders-and-turnover-based-support-for-trading-partnerships/" TargetMode="External"/><Relationship Id="rId3946" Type="http://schemas.openxmlformats.org/officeDocument/2006/relationships/hyperlink" Target="https://www.gov.uk/government/news/all-schools-to-receive-carbon-dioxide-monitors" TargetMode="External"/><Relationship Id="rId867" Type="http://schemas.openxmlformats.org/officeDocument/2006/relationships/hyperlink" Target="https://www.alberta.ca/release.cfm?xID=69881BCC004DB-C3DC-DCD7-B62724AFB886EE9C" TargetMode="External"/><Relationship Id="rId1497" Type="http://schemas.openxmlformats.org/officeDocument/2006/relationships/hyperlink" Target="https://prodominicana.gob.do/Documentos/PD%20PNFERD%20W.pdf" TargetMode="External"/><Relationship Id="rId2548" Type="http://schemas.openxmlformats.org/officeDocument/2006/relationships/hyperlink" Target="https://www.gov.kg/ky/post/s/respublikanskiy-shtab-resheniem-pravitelstva-vydelyaetsya-122-milliona-somov-dlya-podderzhki-sotsialno-uyazvimykh-sloev-naseleniya" TargetMode="External"/><Relationship Id="rId2755" Type="http://schemas.openxmlformats.org/officeDocument/2006/relationships/hyperlink" Target="https://www.rijksoverheid.nl/actueel/nieuws/2021/02/04/524-miljoen-vanuit-europa-voor-corona-herstel-landbouw" TargetMode="External"/><Relationship Id="rId2962" Type="http://schemas.openxmlformats.org/officeDocument/2006/relationships/hyperlink" Target="https://www.atp.gob.pa/atp-logra-aprobacion-del-proyecto-bono-turistico/" TargetMode="External"/><Relationship Id="rId3806" Type="http://schemas.openxmlformats.org/officeDocument/2006/relationships/hyperlink" Target="https://www.admin.ch/gov/de/start/dokumentation/medienmitteilungen.msg-id-78515.html" TargetMode="External"/><Relationship Id="rId727" Type="http://schemas.openxmlformats.org/officeDocument/2006/relationships/hyperlink" Target="https://www.ibge.gov.br/en/highlights/27164-censo-2020-adiado-para-2022.html" TargetMode="External"/><Relationship Id="rId934" Type="http://schemas.openxmlformats.org/officeDocument/2006/relationships/hyperlink" Target="http://www.china.org.cn/china/2021-03/11/content_77296308.htm" TargetMode="External"/><Relationship Id="rId1357" Type="http://schemas.openxmlformats.org/officeDocument/2006/relationships/hyperlink" Target="https://www.regeringen.dk/nyheder/2021/regionale-vaekstteams-skal-skabe-vaekst-og-arbejdspladser-i-hele-danmark/" TargetMode="External"/><Relationship Id="rId1564" Type="http://schemas.openxmlformats.org/officeDocument/2006/relationships/hyperlink" Target="https://www.micm.gob.do/noticias/gobierno-asume-500-millones-para-evitar-alzas-historicas-de-combustibles" TargetMode="External"/><Relationship Id="rId1771" Type="http://schemas.openxmlformats.org/officeDocument/2006/relationships/hyperlink" Target="https://www.gouvernement.fr/partage/12289-relancer-la-construction-durable-de-logements-dans-les-territoires" TargetMode="External"/><Relationship Id="rId2408" Type="http://schemas.openxmlformats.org/officeDocument/2006/relationships/hyperlink" Target="https://www.bloomberg.com/news/articles/2021-12-30/italy-approves-36-billion-budget-to-cut-taxes-boost-growth" TargetMode="External"/><Relationship Id="rId2615" Type="http://schemas.openxmlformats.org/officeDocument/2006/relationships/hyperlink" Target="https://www.ppef.hacienda.gob.mx/" TargetMode="External"/><Relationship Id="rId2822" Type="http://schemas.openxmlformats.org/officeDocument/2006/relationships/hyperlink" Target="https://www.regjeringen.no/no/aktuelt/tilskuddsordning-for-pakkereisearrangorene-pa-plass/id2721361/" TargetMode="External"/><Relationship Id="rId63" Type="http://schemas.openxmlformats.org/officeDocument/2006/relationships/hyperlink" Target="https://www.argentina.gob.ar/noticias/el-gobierno-nacional-anuncio-una-asignacion-complementaria-al-repro-ii-para-el-sector-0" TargetMode="External"/><Relationship Id="rId1217" Type="http://schemas.openxmlformats.org/officeDocument/2006/relationships/hyperlink" Target="https://santenews.info/wp-content/uploads/2020/06/Programme...-Complet-04-06-2020-%C3%A0-14h51.pdf" TargetMode="External"/><Relationship Id="rId1424" Type="http://schemas.openxmlformats.org/officeDocument/2006/relationships/hyperlink" Target="https://ec.europa.eu/commission/presscorner/detail/en/mex_20_1398" TargetMode="External"/><Relationship Id="rId1631" Type="http://schemas.openxmlformats.org/officeDocument/2006/relationships/hyperlink" Target="https://budget.gouv.cd/wp-content/uploads/budget2021/plf2021/lf2021_vol2_depenses.pdf" TargetMode="External"/><Relationship Id="rId4787" Type="http://schemas.openxmlformats.org/officeDocument/2006/relationships/hyperlink" Target="https://www.portugal.gov.pt/pt/gc22/comunicacao/noticia?i=investimentos-de-97-milhoes-de-euros-melhoram-servico-nas-linhas-da-beira-alta-e-de-sines" TargetMode="External"/><Relationship Id="rId3389" Type="http://schemas.openxmlformats.org/officeDocument/2006/relationships/hyperlink" Target="http://pmoffice.gov.vc/pmoffice/images/PDF/speech/Prime_Minister_Gonsalves_Address_to_the_Nation_on_25.3.20_Rising_Stronger_from_the_Ashes_of_Covid-19.pdf" TargetMode="External"/><Relationship Id="rId3596" Type="http://schemas.openxmlformats.org/officeDocument/2006/relationships/hyperlink" Target="https://www.lamoncloa.gob.es/lang/en/gobierno/news/Paginas/2021/20210126cultural-assets.aspx" TargetMode="External"/><Relationship Id="rId4647" Type="http://schemas.openxmlformats.org/officeDocument/2006/relationships/hyperlink" Target="https://www.presidencia.gub.uy/comunicacion/comunicacionnoticias/medidas-gobierno-economia-emergencia-sanitaria-covid19" TargetMode="External"/><Relationship Id="rId2198" Type="http://schemas.openxmlformats.org/officeDocument/2006/relationships/hyperlink" Target="https://www.gov.ie/en/press-release/5adc3-minister-for-health-approves-increase-in-number-of-medical-intern-and-postgraduate-training-places/" TargetMode="External"/><Relationship Id="rId3249" Type="http://schemas.openxmlformats.org/officeDocument/2006/relationships/hyperlink" Target="https://ec.europa.eu/competition/state_aid/cases1/202028/285936_2171492_129_2.pdf" TargetMode="External"/><Relationship Id="rId3456" Type="http://schemas.openxmlformats.org/officeDocument/2006/relationships/hyperlink" Target="http://www.treasury.gov.za/documents/National%20Budget/2021/review/FullBR.pdf" TargetMode="External"/><Relationship Id="rId4854" Type="http://schemas.openxmlformats.org/officeDocument/2006/relationships/hyperlink" Target="https://cnnphilippines.com/news/2020/6/4/House-approves-stimulus-package-third-reading.html" TargetMode="External"/><Relationship Id="rId377" Type="http://schemas.openxmlformats.org/officeDocument/2006/relationships/hyperlink" Target="https://ec.europa.eu/competition/state_aid/cases1/202127/294627_2294292_31_2.pdf" TargetMode="External"/><Relationship Id="rId584" Type="http://schemas.openxmlformats.org/officeDocument/2006/relationships/hyperlink" Target="https://www.gov.br/saude/pt-br/assuntos/noticias/mais-50-leitos-de-uti-covid-19-sao-autorizados-para-quatro-estados" TargetMode="External"/><Relationship Id="rId2058" Type="http://schemas.openxmlformats.org/officeDocument/2006/relationships/hyperlink" Target="https://www.gov.ie/en/press-release/48b48-the-july-jobs-stimulus/" TargetMode="External"/><Relationship Id="rId2265" Type="http://schemas.openxmlformats.org/officeDocument/2006/relationships/hyperlink" Target="https://www.gov.ie/en/press-release/aa818-update-on-payments-awarded-for-covid-19-pandemic-unemployment-payment-and-enhanced-illness-benefit/" TargetMode="External"/><Relationship Id="rId3109" Type="http://schemas.openxmlformats.org/officeDocument/2006/relationships/hyperlink" Target="https://www.gob.pe/institucion/mtc/noticias/324835-inversion-de-mas-de-s-8250-millones-esta-comprometida-en-proyectos-de-transportes-e-internet-para-la-libertad" TargetMode="External"/><Relationship Id="rId3663" Type="http://schemas.openxmlformats.org/officeDocument/2006/relationships/hyperlink" Target="https://www.boe.es/buscar/doc.php?id=BOE-A-2020-4208" TargetMode="External"/><Relationship Id="rId3870" Type="http://schemas.openxmlformats.org/officeDocument/2006/relationships/hyperlink" Target="https://thailand.prd.go.th/mobile_detail.php?cid=4&amp;nid=11797" TargetMode="External"/><Relationship Id="rId4507" Type="http://schemas.openxmlformats.org/officeDocument/2006/relationships/hyperlink" Target="https://www.congress.gov/bill/117th-congress/house-bill/1319/text" TargetMode="External"/><Relationship Id="rId4714"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237" Type="http://schemas.openxmlformats.org/officeDocument/2006/relationships/hyperlink" Target="https://www.pm.gov.au/media/tasmanian-tourism-boost" TargetMode="External"/><Relationship Id="rId791" Type="http://schemas.openxmlformats.org/officeDocument/2006/relationships/hyperlink" Target="https://www.budget.gc.ca/2021/report-rapport/p2-en.html" TargetMode="External"/><Relationship Id="rId1074" Type="http://schemas.openxmlformats.org/officeDocument/2006/relationships/hyperlink" Target="https://www.presidencia.go.cr/comunicados/2021/05/inicia-perforacion-de-nuevo-pozo-para-abastecer-de-agua-potable-a-marbella-en-guanacaste/" TargetMode="External"/><Relationship Id="rId2472" Type="http://schemas.openxmlformats.org/officeDocument/2006/relationships/hyperlink" Target="https://jis.gov.jm/1-billion-available-for-agriculture-programme-to-assist-small-farmers/" TargetMode="External"/><Relationship Id="rId3316" Type="http://schemas.openxmlformats.org/officeDocument/2006/relationships/hyperlink" Target="https://twitter.com/RDBrwanda/status/1375761535683981312" TargetMode="External"/><Relationship Id="rId3523" Type="http://schemas.openxmlformats.org/officeDocument/2006/relationships/hyperlink" Target="https://www.labourwise.co.za/labour-news-teazer/uif-new-national-disaster-benefit" TargetMode="External"/><Relationship Id="rId3730" Type="http://schemas.openxmlformats.org/officeDocument/2006/relationships/hyperlink" Target="https://www.regeringen.se/pressmeddelanden/2021/01/vetenskapsradet-far-uppdrag-gallande-forskningssatsning-om-langtidscovid/" TargetMode="External"/><Relationship Id="rId444" Type="http://schemas.openxmlformats.org/officeDocument/2006/relationships/hyperlink" Target="https://ec.europa.eu/info/business-economy-euro/recovery-coronavirus/recovery-and-resilience-facility_en" TargetMode="External"/><Relationship Id="rId651" Type="http://schemas.openxmlformats.org/officeDocument/2006/relationships/hyperlink" Target="https://www.gov.br/saude/pt-br/assuntos/noticias/mais-375-leitos-de-uti-prorrogados-em-estados-e-municipios" TargetMode="External"/><Relationship Id="rId1281" Type="http://schemas.openxmlformats.org/officeDocument/2006/relationships/hyperlink" Target="https://santenews.info/wp-content/uploads/2020/06/Programme...-Complet-04-06-2020-%C3%A0-14h51.pdf" TargetMode="External"/><Relationship Id="rId2125" Type="http://schemas.openxmlformats.org/officeDocument/2006/relationships/hyperlink" Target="https://www.gov.ie/en/press-release/5258a-minister-foley-welcomes-eunrrp-funding-of-635-million-for-school-broadband-and-digital-infrastructure-for-schools-to-support-students-at-risk-of-educational-disadvantage-through-lack-of-access-to-digital-infrastructure/" TargetMode="External"/><Relationship Id="rId2332" Type="http://schemas.openxmlformats.org/officeDocument/2006/relationships/hyperlink" Target="https://www.gov.ie/en/press-release/9627d-our-rural-future-ministers-humphreys-and-obrien-announce-147179-for-146-local-projects-in-tipperary-under-the-community-enhancement-programme/" TargetMode="External"/><Relationship Id="rId304" Type="http://schemas.openxmlformats.org/officeDocument/2006/relationships/hyperlink" Target="https://www.bahamas.gov.bs/wps/wcm/connect/2ecf933c-2fd1-49b3-9f1c-1ac0212598b7/2020FSR_FINAL_DEC17+%28Revised%29.pdf?MOD=AJPERES" TargetMode="External"/><Relationship Id="rId511" Type="http://schemas.openxmlformats.org/officeDocument/2006/relationships/hyperlink" Target="https://ec.europa.eu/info/sites/info/files/2020-european-semester-stability-programme-belgium_en.pdf" TargetMode="External"/><Relationship Id="rId1141" Type="http://schemas.openxmlformats.org/officeDocument/2006/relationships/hyperlink" Target="https://santenews.info/wp-content/uploads/2020/06/Programme...-Complet-04-06-2020-%C3%A0-14h51.pdf" TargetMode="External"/><Relationship Id="rId4297" Type="http://schemas.openxmlformats.org/officeDocument/2006/relationships/hyperlink" Target="https://www.congress.gov/117/bills/hr3684/BILLS-117hr3684enr.pdf" TargetMode="External"/><Relationship Id="rId1001" Type="http://schemas.openxmlformats.org/officeDocument/2006/relationships/hyperlink" Target="https://www.minhacienda.gov.co/webcenter/ShowProperty?nodeId=%2FConexionContent%2FWCC_CLUSTER-164533%2F%2FidcPrimaryFile&amp;revision=latestreleased" TargetMode="External"/><Relationship Id="rId4157" Type="http://schemas.openxmlformats.org/officeDocument/2006/relationships/hyperlink" Target="https://www.congress.gov/117/bills/hr3684/BILLS-117hr3684enr.pdf" TargetMode="External"/><Relationship Id="rId4364" Type="http://schemas.openxmlformats.org/officeDocument/2006/relationships/hyperlink" Target="https://www.congress.gov/117/bills/hr3684/BILLS-117hr3684enr.pdf" TargetMode="External"/><Relationship Id="rId4571" Type="http://schemas.openxmlformats.org/officeDocument/2006/relationships/hyperlink" Target="https://www.congress.gov/bill/117th-congress/house-bill/1319/text" TargetMode="External"/><Relationship Id="rId1958" Type="http://schemas.openxmlformats.org/officeDocument/2006/relationships/hyperlink" Target="https://publications.iadb.org/es/el-impacto-del-covid-19-en-las-economias-de-la-region-centroamerica" TargetMode="External"/><Relationship Id="rId3173" Type="http://schemas.openxmlformats.org/officeDocument/2006/relationships/hyperlink" Target="https://www.gob.pe/institucion/mef/noticias/126097-gobierno-extiende-vigencia-del-regimen-de-recuperacion-anticipada-del-igv-hasta-diciembre-del-ano-2023" TargetMode="External"/><Relationship Id="rId3380" Type="http://schemas.openxmlformats.org/officeDocument/2006/relationships/hyperlink" Target="https://www.gov.vc/images/pdf_documents/Ministerial_Statements_COVID-19_Recovery_And_Stimulus_Package.pdf" TargetMode="External"/><Relationship Id="rId4017" Type="http://schemas.openxmlformats.org/officeDocument/2006/relationships/hyperlink" Target="https://www.gov.uk/government/publications/spending-review-2020-documents" TargetMode="External"/><Relationship Id="rId4224" Type="http://schemas.openxmlformats.org/officeDocument/2006/relationships/hyperlink" Target="https://www.congress.gov/117/bills/hr3684/BILLS-117hr3684enr.pdf" TargetMode="External"/><Relationship Id="rId4431" Type="http://schemas.openxmlformats.org/officeDocument/2006/relationships/hyperlink" Target="https://www.congress.gov/bill/117th-congress/house-bill/1319/text" TargetMode="External"/><Relationship Id="rId1818" Type="http://schemas.openxmlformats.org/officeDocument/2006/relationships/hyperlink" Target="https://www.bmwi.de/Redaktion/DE/Downloads/G/germany-2020-energy-policy-review.pdf?__blob=publicationFile&amp;v=4" TargetMode="External"/><Relationship Id="rId3033" Type="http://schemas.openxmlformats.org/officeDocument/2006/relationships/hyperlink" Target="https://www.gob.pe/institucion/mtpe/noticias/548564-se-otorgara-subsidio-de-s-70-mensuales-a-trabajadores-formales-con-sueldos-de-hasta-dos-mil-soles" TargetMode="External"/><Relationship Id="rId3240" Type="http://schemas.openxmlformats.org/officeDocument/2006/relationships/hyperlink" Target="https://www.gov.pl/web/klimat/zielone-swiatlo-dla-zielonego-transportu-publicznego" TargetMode="External"/><Relationship Id="rId161" Type="http://schemas.openxmlformats.org/officeDocument/2006/relationships/hyperlink" Target="https://www.boletinoficial.gob.ar/detalleAviso/primera/227193/20200327" TargetMode="External"/><Relationship Id="rId2799" Type="http://schemas.openxmlformats.org/officeDocument/2006/relationships/hyperlink" Target="https://www.budgetoffice.gov.ng/index.php/mdas-approved-2022-budget-details?task=document.viewdoc&amp;id=960" TargetMode="External"/><Relationship Id="rId3100" Type="http://schemas.openxmlformats.org/officeDocument/2006/relationships/hyperlink" Target="https://www.gob.pe/institucion/mtc/noticias/326386-mtc-transfiere-mas-de-s-23-millones-a-las-regiones-para-intervenciones-en-materia-de-telecomunicaciones" TargetMode="External"/><Relationship Id="rId978" Type="http://schemas.openxmlformats.org/officeDocument/2006/relationships/hyperlink" Target="https://en.imsilkroad.com/p/312211.html" TargetMode="External"/><Relationship Id="rId2659" Type="http://schemas.openxmlformats.org/officeDocument/2006/relationships/hyperlink" Target="https://legalinfo.mn/law/details/15586" TargetMode="External"/><Relationship Id="rId2866" Type="http://schemas.openxmlformats.org/officeDocument/2006/relationships/hyperlink" Target="https://www.regjeringen.no/no/aktuelt/85-millioner-kroner-til-nye-film--og-serieproduksjoner/id2702006/" TargetMode="External"/><Relationship Id="rId3917" Type="http://schemas.openxmlformats.org/officeDocument/2006/relationships/hyperlink" Target="https://www.mediaoffice.ae/en/news/2020/July/11-07/Dubai-launches-a-third-economic-package-worth-one-and-a-half-billion-dirhams" TargetMode="External"/><Relationship Id="rId838" Type="http://schemas.openxmlformats.org/officeDocument/2006/relationships/hyperlink" Target="https://www.sac-isc.gc.ca/eng/1585189335380/1585189357198" TargetMode="External"/><Relationship Id="rId1468" Type="http://schemas.openxmlformats.org/officeDocument/2006/relationships/hyperlink" Target="https://presidencia.gob.do/noticias/presidente-abinader-crea-fondo-especial-para-pagar-regalia-de-empleados-en-fase-i-por-un" TargetMode="External"/><Relationship Id="rId1675" Type="http://schemas.openxmlformats.org/officeDocument/2006/relationships/hyperlink" Target="https://agricultura.gob.do/noticia/daran-cobertura-de-salud-a-todos-los-trabajadores-del-campo/" TargetMode="External"/><Relationship Id="rId1882" Type="http://schemas.openxmlformats.org/officeDocument/2006/relationships/hyperlink" Target="https://www.mofep.gov.gh/sites/default/files/budget-statements/2020-Mid-Year-Budget-Statement_v3.pdf" TargetMode="External"/><Relationship Id="rId2519" Type="http://schemas.openxmlformats.org/officeDocument/2006/relationships/hyperlink" Target="https://www.kantei.go.jp/jp/singi/novel_coronavirus/th_siryou/kinkyutaiou3_corona.pdf" TargetMode="External"/><Relationship Id="rId2726" Type="http://schemas.openxmlformats.org/officeDocument/2006/relationships/hyperlink" Target="https://www.rijksoverheid.nl/actueel/nieuws/2021/02/17/85-miljard-euro-voor-nationaal-programma-onderwijs" TargetMode="External"/><Relationship Id="rId4081" Type="http://schemas.openxmlformats.org/officeDocument/2006/relationships/hyperlink" Target="https://www.gov.uk/government/news/government-to-give-vat-form-donated-ppe-to-healthcare-charities" TargetMode="External"/><Relationship Id="rId1328" Type="http://schemas.openxmlformats.org/officeDocument/2006/relationships/hyperlink" Target="https://santenews.info/wp-content/uploads/2020/06/Programme...-Complet-04-06-2020-%C3%A0-14h51.pdf" TargetMode="External"/><Relationship Id="rId1535" Type="http://schemas.openxmlformats.org/officeDocument/2006/relationships/hyperlink" Target="https://es.wfp.org/publicaciones/proteccion-social-la-respuesta-de-republica-dominicana-pandemia-covid" TargetMode="External"/><Relationship Id="rId2933" Type="http://schemas.openxmlformats.org/officeDocument/2006/relationships/hyperlink" Target="http://www.finance.gov.pk/press_releases.html" TargetMode="External"/><Relationship Id="rId905" Type="http://schemas.openxmlformats.org/officeDocument/2006/relationships/hyperlink" Target="http://www.sii.cl/noticias/2020/201020noti01er.htm" TargetMode="External"/><Relationship Id="rId1742" Type="http://schemas.openxmlformats.org/officeDocument/2006/relationships/hyperlink" Target="https://vm.fi/documents/10623/17688741/Hallituksen+v%C3%A4litt%C3%B6m%C3%A4t+taloudelliset+toimenpiteet+koronaviruksen+johdosta.pptx/44720ddf-7796-a728-3982-f96cc200a371" TargetMode="External"/><Relationship Id="rId34" Type="http://schemas.openxmlformats.org/officeDocument/2006/relationships/hyperlink" Target="https://www.argentina.gob.ar/noticias/argentina-firmo-un-acuerdo-con-moderna-por-el-suministro-de-20-millones-de-vacuna-covid-19" TargetMode="External"/><Relationship Id="rId1602" Type="http://schemas.openxmlformats.org/officeDocument/2006/relationships/hyperlink" Target="https://www.cbe.org.eg/en/Pages/HighlightsPages/Circular-dated-16-June-2020-regarding-tourism-sector-initiative-financing-payroll-guaranteed-by-the-Ministry-of-Finance.aspx" TargetMode="External"/><Relationship Id="rId4758" Type="http://schemas.openxmlformats.org/officeDocument/2006/relationships/hyperlink" Target="http://government.ru/en/news/43670/" TargetMode="External"/><Relationship Id="rId3567" Type="http://schemas.openxmlformats.org/officeDocument/2006/relationships/hyperlink" Target="https://www.flightglobal.com/airlines/south-korean-carriers-take-further-measures-to-cope-with-coronavirus/137806.article" TargetMode="External"/><Relationship Id="rId3774" Type="http://schemas.openxmlformats.org/officeDocument/2006/relationships/hyperlink" Target="https://www.admin.ch/gov/en/start/documentation/media-releases.msg-id-84529.html" TargetMode="External"/><Relationship Id="rId3981" Type="http://schemas.openxmlformats.org/officeDocument/2006/relationships/hyperlink" Target="https://www.gov.uk/government/news/166-million-cash-injection-for-green-technology-and-60000-uk-jobs" TargetMode="External"/><Relationship Id="rId4618" Type="http://schemas.openxmlformats.org/officeDocument/2006/relationships/hyperlink" Target="https://www.congress.gov/bill/117th-congress/house-bill/1319/text" TargetMode="External"/><Relationship Id="rId4825" Type="http://schemas.openxmlformats.org/officeDocument/2006/relationships/hyperlink" Target="https://santenews.info/wp-content/uploads/2020/06/Programme...-Complet-04-06-2020-%C3%A0-14h51.pdf" TargetMode="External"/><Relationship Id="rId488" Type="http://schemas.openxmlformats.org/officeDocument/2006/relationships/hyperlink" Target="https://ec.europa.eu/info/business-economy-euro/recovery-coronavirus/recovery-and-resilience-facility_en" TargetMode="External"/><Relationship Id="rId695" Type="http://schemas.openxmlformats.org/officeDocument/2006/relationships/hyperlink" Target="https://www.gov.br/saude/pt-br/assuntos/noticias/rio-grande-do-norte-tem-mais-32-leitos-de-uti-covid-19-autorizados" TargetMode="External"/><Relationship Id="rId2169" Type="http://schemas.openxmlformats.org/officeDocument/2006/relationships/hyperlink" Target="https://www.gov.ie/en/press-release/68574-update-on-payments-awarded-for-covid-19-pandemic-unemployment-payment-and-enhanced-illness-benefit-20-april-2021/" TargetMode="External"/><Relationship Id="rId2376" Type="http://schemas.openxmlformats.org/officeDocument/2006/relationships/hyperlink" Target="https://www.gov.il/he/departments/news/press_13052020" TargetMode="External"/><Relationship Id="rId2583" Type="http://schemas.openxmlformats.org/officeDocument/2006/relationships/hyperlink" Target="http://www.govmu.org/English/News/Pages/An-envelope-of-Rs-12-billion-earmarked-for-Health-sector.aspx" TargetMode="External"/><Relationship Id="rId2790" Type="http://schemas.openxmlformats.org/officeDocument/2006/relationships/hyperlink" Target="https://www.budgetoffice.gov.ng/index.php/mdas-approved-2022-budget-details?task=document.viewdoc&amp;id=960" TargetMode="External"/><Relationship Id="rId3427" Type="http://schemas.openxmlformats.org/officeDocument/2006/relationships/hyperlink" Target="https://www.mof.gov.sg/singaporebudget/ministerial-statements/ministerial-statement-26-jul-2021" TargetMode="External"/><Relationship Id="rId3634" Type="http://schemas.openxmlformats.org/officeDocument/2006/relationships/hyperlink" Target="https://www.lamoncloa.gob.es/lang/en/presidente/news/Paginas/2020/20200618tourism-plan.aspx" TargetMode="External"/><Relationship Id="rId3841" Type="http://schemas.openxmlformats.org/officeDocument/2006/relationships/hyperlink" Target="https://thailand.prd.go.th/mobile_detail.php?cid=4&amp;nid=10805" TargetMode="External"/><Relationship Id="rId348" Type="http://schemas.openxmlformats.org/officeDocument/2006/relationships/hyperlink" Target="https://www.barbadosparliament.com/uploads/bill_resolution/4876100c82122319f719c42fae4b23df.pdf" TargetMode="External"/><Relationship Id="rId555" Type="http://schemas.openxmlformats.org/officeDocument/2006/relationships/hyperlink" Target="https://www.gov.br/saude/pt-br/assuntos/noticias/sao-paulo-tem-mais-291-leitos-de-uti-covid-19-autorizados" TargetMode="External"/><Relationship Id="rId762" Type="http://schemas.openxmlformats.org/officeDocument/2006/relationships/hyperlink" Target="https://budget.gc.ca/efu-meb/2021/report-rapport/EFU-MEB-2021-EN.pdf" TargetMode="External"/><Relationship Id="rId1185" Type="http://schemas.openxmlformats.org/officeDocument/2006/relationships/hyperlink" Target="https://santenews.info/wp-content/uploads/2020/06/Programme...-Complet-04-06-2020-%C3%A0-14h51.pdf" TargetMode="External"/><Relationship Id="rId1392" Type="http://schemas.openxmlformats.org/officeDocument/2006/relationships/hyperlink" Target="https://sim.dk/nyheder/nyhedsarkiv/2020/jul/kommunerne-faar-8-9-mia-kr-ekstra-udbetalt-efter-covid-19/" TargetMode="External"/><Relationship Id="rId2029" Type="http://schemas.openxmlformats.org/officeDocument/2006/relationships/hyperlink" Target="https://en.antaranews.com/news/168663/govt-highlights-increased-2021-pen-budget-to-reach-rp69943-trillion" TargetMode="External"/><Relationship Id="rId2236" Type="http://schemas.openxmlformats.org/officeDocument/2006/relationships/hyperlink" Target="https://www.gov.ie/en/press-release/30a92-the-minister-for-tourism-culture-arts-gaeltacht-sport-and-media-catherine-martin-td-announces-over-15m-in-funding-for-the-promotion-of-irish-arts-globally/" TargetMode="External"/><Relationship Id="rId2443" Type="http://schemas.openxmlformats.org/officeDocument/2006/relationships/hyperlink" Target="https://www.gazzettaufficiale.it/eli/id/2020/11/09/20G00170/sg" TargetMode="External"/><Relationship Id="rId2650" Type="http://schemas.openxmlformats.org/officeDocument/2006/relationships/hyperlink" Target="https://legalinfo.mn/law/details/15586" TargetMode="External"/><Relationship Id="rId3701" Type="http://schemas.openxmlformats.org/officeDocument/2006/relationships/hyperlink" Target="https://www.regeringen.se/artiklar/2020/03/satsningar-inom-utbildningsomradet/" TargetMode="External"/><Relationship Id="rId208" Type="http://schemas.openxmlformats.org/officeDocument/2006/relationships/hyperlink" Target="https://budget.gov.au/2021-22/content/bp2/download/bp2_2021-22.pdf" TargetMode="External"/><Relationship Id="rId415" Type="http://schemas.openxmlformats.org/officeDocument/2006/relationships/hyperlink" Target="https://ec.europa.eu/info/business-economy-euro/recovery-coronavirus/recovery-and-resilience-facility_en" TargetMode="External"/><Relationship Id="rId622" Type="http://schemas.openxmlformats.org/officeDocument/2006/relationships/hyperlink" Target="https://www.gov.br/saude/pt-br/assuntos/noticias/ministerio-da-saude-prorroga-sete-leitos-de-uti-em-mato-grosso-do-sul" TargetMode="External"/><Relationship Id="rId1045" Type="http://schemas.openxmlformats.org/officeDocument/2006/relationships/hyperlink" Target="https://idm.presidencia.gov.co/prensa/Paginas/Con-el-nuevo-Compromiso-por-el-Futuro-de-Colombia-el-pais-esta-haciendo-las-grandes-apuestas-Duque-200820.aspx" TargetMode="External"/><Relationship Id="rId1252" Type="http://schemas.openxmlformats.org/officeDocument/2006/relationships/hyperlink" Target="https://santenews.info/wp-content/uploads/2020/06/Programme...-Complet-04-06-2020-%C3%A0-14h51.pdf" TargetMode="External"/><Relationship Id="rId2303" Type="http://schemas.openxmlformats.org/officeDocument/2006/relationships/hyperlink" Target="https://www.gov.ie/en/press-release/210cf8-government-outlines-further-measures-to-support-businesses-impacted-/" TargetMode="External"/><Relationship Id="rId2510" Type="http://schemas.openxmlformats.org/officeDocument/2006/relationships/hyperlink" Target="https://www.mof.go.jp/english/budget/budget/fy2020/05.pdf" TargetMode="External"/><Relationship Id="rId1112" Type="http://schemas.openxmlformats.org/officeDocument/2006/relationships/hyperlink" Target="https://docs.wfp.org/api/documents/WFP-0000115611/download/?iframe" TargetMode="External"/><Relationship Id="rId4268" Type="http://schemas.openxmlformats.org/officeDocument/2006/relationships/hyperlink" Target="https://www.congress.gov/117/bills/hr3684/BILLS-117hr3684enr.pdf" TargetMode="External"/><Relationship Id="rId4475" Type="http://schemas.openxmlformats.org/officeDocument/2006/relationships/hyperlink" Target="https://www.congress.gov/bill/117th-congress/house-bill/1319/text" TargetMode="External"/><Relationship Id="rId3077" Type="http://schemas.openxmlformats.org/officeDocument/2006/relationships/hyperlink" Target="https://www.gob.pe/institucion/mtpe/noticias/343086-trabaja-peru-generara-mas-de-35-mil-empleos-temporales-a-traves-de-la-realizacion-de-mas-de-600-actividades-de-intervencion-inmediata" TargetMode="External"/><Relationship Id="rId3284" Type="http://schemas.openxmlformats.org/officeDocument/2006/relationships/hyperlink" Target="https://www.portugal.gov.pt/pt/gc22/comunicacao/noticia?i=governo-apresenta-medidas-economicas-para-o-segundo-trimestre-de-2020" TargetMode="External"/><Relationship Id="rId4128" Type="http://schemas.openxmlformats.org/officeDocument/2006/relationships/hyperlink" Target="https://www.gov.uk/government/news/budget-2020-what-you-need-to-know" TargetMode="External"/><Relationship Id="rId4682" Type="http://schemas.openxmlformats.org/officeDocument/2006/relationships/hyperlink" Target="https://blog.patria.org.ve/actualizacion-programas-de-proteccion-mayo-2020/" TargetMode="External"/><Relationship Id="rId1929" Type="http://schemas.openxmlformats.org/officeDocument/2006/relationships/hyperlink" Target="https://www.kaieteurnewsonline.com/2020/09/10/govt-presents-330b-people-centered-emergency-budget/" TargetMode="External"/><Relationship Id="rId2093" Type="http://schemas.openxmlformats.org/officeDocument/2006/relationships/hyperlink" Target="https://www.gov.ie/en/press-release/f4b4d-our-rural-future-ministers-humphreys-and-obrien-announce-145203-for-83-local-projects-in-mayo-under-the-community-enhancement-programme/" TargetMode="External"/><Relationship Id="rId3491" Type="http://schemas.openxmlformats.org/officeDocument/2006/relationships/hyperlink" Target="https://www.gov.za/documents/building-society-works-presidential-employment-stimulus-south-african-economic" TargetMode="External"/><Relationship Id="rId4335" Type="http://schemas.openxmlformats.org/officeDocument/2006/relationships/hyperlink" Target="https://www.congress.gov/117/bills/hr3684/BILLS-117hr3684enr.pdf" TargetMode="External"/><Relationship Id="rId4542" Type="http://schemas.openxmlformats.org/officeDocument/2006/relationships/hyperlink" Target="https://www.congress.gov/bill/117th-congress/house-bill/1319/text" TargetMode="External"/><Relationship Id="rId3144" Type="http://schemas.openxmlformats.org/officeDocument/2006/relationships/hyperlink" Target="https://www.gob.pe/institucion/cultura/noticias/318411-ministerio-de-cultura-mas-de-20-000-ciudadanos-de-pueblos-indigenas-ashaninka-asheninka-y-shipibo-konibo-de-ucayali-recibiran-alimentos" TargetMode="External"/><Relationship Id="rId3351" Type="http://schemas.openxmlformats.org/officeDocument/2006/relationships/hyperlink" Target="https://www.gov.vc/images/pdf_documents/WHATS_TRENDING_IN_SVG.pdf" TargetMode="External"/><Relationship Id="rId4402" Type="http://schemas.openxmlformats.org/officeDocument/2006/relationships/hyperlink" Target="https://www.congress.gov/bill/117th-congress/house-bill/1319/text" TargetMode="External"/><Relationship Id="rId272" Type="http://schemas.openxmlformats.org/officeDocument/2006/relationships/hyperlink" Target="https://www.health.gov.au/ministers/the-hon-greg-hunt-mp/media/540-million-to-continue-and-expand-australias-covid-19-response" TargetMode="External"/><Relationship Id="rId2160" Type="http://schemas.openxmlformats.org/officeDocument/2006/relationships/hyperlink" Target="https://www.gov.ie/en/press-release/74e17-ministers-foley-and-madigan-announce-expanded-summer-provision-for-pupils-with-complex-special-educational-needs-and-those-at-greatest-risk-of-educational-disadvantage/" TargetMode="External"/><Relationship Id="rId3004" Type="http://schemas.openxmlformats.org/officeDocument/2006/relationships/hyperlink" Target="https://www.mef.gob.pa/wp-content/uploads/2020/07/Plan_Economico_2020.pdf" TargetMode="External"/><Relationship Id="rId3211" Type="http://schemas.openxmlformats.org/officeDocument/2006/relationships/hyperlink" Target="https://tvn24.pl/biznes/z-kraju/centralna-ewidencja-emisyjnosci-budynkow-co-to-jest-ceeb-od-kiedy-kogo-dotyczy-4712212" TargetMode="External"/><Relationship Id="rId132" Type="http://schemas.openxmlformats.org/officeDocument/2006/relationships/hyperlink" Target="https://www.argentina.gob.ar/noticias/ministro-de-salud-y-gobernador-de-san-luis-suscribieron-convenios-y-recorrieron" TargetMode="External"/><Relationship Id="rId2020" Type="http://schemas.openxmlformats.org/officeDocument/2006/relationships/hyperlink" Target="https://pib.gov.in/PressReleseDetailm.aspx?PRID=1623649" TargetMode="External"/><Relationship Id="rId1579" Type="http://schemas.openxmlformats.org/officeDocument/2006/relationships/hyperlink" Target="http://rfd.org.ec/repo/decreto-ejecutivo-1030.pdf" TargetMode="External"/><Relationship Id="rId2977" Type="http://schemas.openxmlformats.org/officeDocument/2006/relationships/hyperlink" Target="https://www.presidencia.gob.pa/Noticias/Gobierno-Nacional-crea-regimen-especial-fiscal-para-micro-pequenas-medianas-empresas-empresarios-y-emprendedores" TargetMode="External"/><Relationship Id="rId4192" Type="http://schemas.openxmlformats.org/officeDocument/2006/relationships/hyperlink" Target="https://www.congress.gov/117/bills/hr3684/BILLS-117hr3684enr.pdf" TargetMode="External"/><Relationship Id="rId949" Type="http://schemas.openxmlformats.org/officeDocument/2006/relationships/hyperlink" Target="http://download.china.cn/en/pdf/report2021.pdf" TargetMode="External"/><Relationship Id="rId1786" Type="http://schemas.openxmlformats.org/officeDocument/2006/relationships/hyperlink" Target="https://ec.europa.eu/competition/state_aid/cases1/202112/292826_2256153_93_2.pdf" TargetMode="External"/><Relationship Id="rId1993" Type="http://schemas.openxmlformats.org/officeDocument/2006/relationships/hyperlink" Target="http://www.salud.gob.hn/" TargetMode="External"/><Relationship Id="rId2837" Type="http://schemas.openxmlformats.org/officeDocument/2006/relationships/hyperlink" Target="https://www.regjeringen.no/no/aktuelt/regjeringen-styrker-flom--og-skredsikring/id2704504/" TargetMode="External"/><Relationship Id="rId4052" Type="http://schemas.openxmlformats.org/officeDocument/2006/relationships/hyperlink" Target="https://www.gov.uk/government/news/pm-outlines-his-ten-point-plan-for-a-green-industrial-revolution-for-250000-jobs" TargetMode="External"/><Relationship Id="rId78" Type="http://schemas.openxmlformats.org/officeDocument/2006/relationships/hyperlink" Target="https://www.argentina.gob.ar/noticias/el-gobierno-nacional-anuncio-la-construccion-de-centros-territoriales-integrales-de" TargetMode="External"/><Relationship Id="rId809" Type="http://schemas.openxmlformats.org/officeDocument/2006/relationships/hyperlink" Target="https://www.budget.gc.ca/2021/report-rapport/p3-en.html" TargetMode="External"/><Relationship Id="rId1439" Type="http://schemas.openxmlformats.org/officeDocument/2006/relationships/hyperlink" Target="https://www.eldiputado.org/single-post/diputados-aprueban-contratos-para-exploraci%C3%B3n-y-explotaci%C3%B3n-de-hidrocarburos-en-spm" TargetMode="External"/><Relationship Id="rId1646" Type="http://schemas.openxmlformats.org/officeDocument/2006/relationships/hyperlink" Target="https://budget.gouv.cd/wp-content/uploads/budget2021/plf2021/lf2021_vol2_depenses.pdf" TargetMode="External"/><Relationship Id="rId1853" Type="http://schemas.openxmlformats.org/officeDocument/2006/relationships/hyperlink" Target="http://documents1.worldbank.org/curated/en/818661614100923623/pdf/Project-Information-Document-Ghana-Productive-Safety-Net-Project-2-P175588.pdf" TargetMode="External"/><Relationship Id="rId2904" Type="http://schemas.openxmlformats.org/officeDocument/2006/relationships/hyperlink" Target="https://www.regjeringen.no/no/aktuelt/nye-tiltak-for-a-dempe-de-okonomiske-virkningene-av-koronavirusutbruddet/id2695404/" TargetMode="External"/><Relationship Id="rId1506" Type="http://schemas.openxmlformats.org/officeDocument/2006/relationships/hyperlink" Target="https://prodominicana.gob.do/Documentos/PD%20PNFERD%20W.pdf" TargetMode="External"/><Relationship Id="rId1713" Type="http://schemas.openxmlformats.org/officeDocument/2006/relationships/hyperlink" Target="https://www.asamblea.gob.sv/sites/default/files/documents/decretos/5B4DD0FD-EA65-4F08-BD09-5E71ABADBEEA.pdf" TargetMode="External"/><Relationship Id="rId1920" Type="http://schemas.openxmlformats.org/officeDocument/2006/relationships/hyperlink" Target="https://www.congreso.gob.gt/assets/uploads/info_legislativo/decretos/e337c-25-2020.pdf" TargetMode="External"/><Relationship Id="rId3678" Type="http://schemas.openxmlformats.org/officeDocument/2006/relationships/hyperlink" Target="http://www.gov.sr/media/1756/herstelplan-2020-2022-versie-10-mei-2021.pdf" TargetMode="External"/><Relationship Id="rId3885" Type="http://schemas.openxmlformats.org/officeDocument/2006/relationships/hyperlink" Target="https://trinidadexpress.com/business/local/minister-no-suspension-of-property-tax-rollout/article_5dc9232c-7341-11ec-916d-afc7c6705ce6.html" TargetMode="External"/><Relationship Id="rId4729" Type="http://schemas.openxmlformats.org/officeDocument/2006/relationships/hyperlink" Target="https://www.gob.mx/presidencia/prensa/aumentan-recursos-para-entidades-y-municipios-en-2022-informa-presidente?idiom=es" TargetMode="External"/><Relationship Id="rId599" Type="http://schemas.openxmlformats.org/officeDocument/2006/relationships/hyperlink" Target="https://www.gov.br/saude/pt-br/assuntos/noticias/minas-gerais-tem-mais-41-leitos-de-uti-covid-19-autorizados" TargetMode="External"/><Relationship Id="rId2487" Type="http://schemas.openxmlformats.org/officeDocument/2006/relationships/hyperlink" Target="https://www.mof.go.jp/english/budget/budget/fy2020/05.pdf" TargetMode="External"/><Relationship Id="rId2694" Type="http://schemas.openxmlformats.org/officeDocument/2006/relationships/hyperlink" Target="https://www.nationaalgroeifonds.nl/projecten-ronde-1/quantum-delta-nl" TargetMode="External"/><Relationship Id="rId3538" Type="http://schemas.openxmlformats.org/officeDocument/2006/relationships/hyperlink" Target="https://english.moef.go.kr/pc/selectTbPressCenterDtl.do?boardCd=N0001&amp;seq=5024" TargetMode="External"/><Relationship Id="rId3745" Type="http://schemas.openxmlformats.org/officeDocument/2006/relationships/hyperlink" Target="https://www.regeringen.se/pressmeddelanden/2020/11/uppdrag-battre-uppkoppling-pa-tag/" TargetMode="External"/><Relationship Id="rId459" Type="http://schemas.openxmlformats.org/officeDocument/2006/relationships/hyperlink" Target="https://ec.europa.eu/info/business-economy-euro/recovery-coronavirus/recovery-and-resilience-facility_en" TargetMode="External"/><Relationship Id="rId666" Type="http://schemas.openxmlformats.org/officeDocument/2006/relationships/hyperlink" Target="https://www.gov.br/saude/pt-br/assuntos/noticias/saude-autoriza-612-leitos-de-uti-covid-19-em-sao-paulo" TargetMode="External"/><Relationship Id="rId873" Type="http://schemas.openxmlformats.org/officeDocument/2006/relationships/hyperlink" Target="https://www.gob.cl/noticias/presidente-pinera-promulgo-el-ife-universal-que-llegara-mas-15-millones-de-personas/" TargetMode="External"/><Relationship Id="rId1089" Type="http://schemas.openxmlformats.org/officeDocument/2006/relationships/hyperlink" Target="https://home.kpmg/xx/en/home/insights/2020/04/czech-republic-government-and-institution-measures-in-response-to-covid.html" TargetMode="External"/><Relationship Id="rId1296" Type="http://schemas.openxmlformats.org/officeDocument/2006/relationships/hyperlink" Target="https://santenews.info/wp-content/uploads/2020/06/Programme...-Complet-04-06-2020-%C3%A0-14h51.pdf" TargetMode="External"/><Relationship Id="rId2347" Type="http://schemas.openxmlformats.org/officeDocument/2006/relationships/hyperlink" Target="https://www.gov.ie/en/press-release/15e7d-minister-foley-announces-payment-of-62-million-minor-works-grant-funding-for-primary-special-and-post-primary-schools/" TargetMode="External"/><Relationship Id="rId2554" Type="http://schemas.openxmlformats.org/officeDocument/2006/relationships/hyperlink" Target="https://budgetmof.govmu.org/Documents/2021_22budgetspeech_english.pdf" TargetMode="External"/><Relationship Id="rId3952" Type="http://schemas.openxmlformats.org/officeDocument/2006/relationships/hyperlink" Target="https://www.gov.uk/government/news/91-million-funding-for-low-carbon-auto-tech-including-hydrogen-engines-and-ultra-fast-charging-batteries" TargetMode="External"/><Relationship Id="rId319" Type="http://schemas.openxmlformats.org/officeDocument/2006/relationships/hyperlink" Target="http://socialprotection.gov.bd/wp-content/uploads/2021/07/2021-07-13-Tk-3200cr-stimulus-for-the-poor-announced-_-Stimulus-Packages-for-Low-Income-People.pdf" TargetMode="External"/><Relationship Id="rId526" Type="http://schemas.openxmlformats.org/officeDocument/2006/relationships/hyperlink" Target="http://www.gacetaoficialdebolivia.gob.bo/normas/buscar_comp/(COVID-19)" TargetMode="External"/><Relationship Id="rId1156" Type="http://schemas.openxmlformats.org/officeDocument/2006/relationships/hyperlink" Target="https://santenews.info/wp-content/uploads/2020/06/Programme...-Complet-04-06-2020-%C3%A0-14h51.pdf" TargetMode="External"/><Relationship Id="rId1363" Type="http://schemas.openxmlformats.org/officeDocument/2006/relationships/hyperlink" Target="https://www.skm.dk/aktuelt/presse-nyheder/pressemeddelelser/nye-likviditetstiltag-og-laaneordninger-giver-yderligere-170-mia-kroner-i-likviditet-til-danske-virksomheder/" TargetMode="External"/><Relationship Id="rId2207" Type="http://schemas.openxmlformats.org/officeDocument/2006/relationships/hyperlink" Target="https://www.gov.ie/en/press-release/73dac-minister-martin-launches-new-50m-suite-of-measures-to-support-the-live-performance-sector/" TargetMode="External"/><Relationship Id="rId2761" Type="http://schemas.openxmlformats.org/officeDocument/2006/relationships/hyperlink" Target="https://ec.europa.eu/competition/state_aid/cases1/20217/292439_2246695_55_2.pdf" TargetMode="External"/><Relationship Id="rId3605" Type="http://schemas.openxmlformats.org/officeDocument/2006/relationships/hyperlink" Target="http://prensa.mites.gob.es/WebPrensa/noticias/ministro/detalle/3910" TargetMode="External"/><Relationship Id="rId3812" Type="http://schemas.openxmlformats.org/officeDocument/2006/relationships/hyperlink" Target="https://www.mof.gov.tw/singlehtml/384fb3077bb349ea973e7fc6f13b6974?cntId=43059a12616f4fcf81ba37c3ccacd851" TargetMode="External"/><Relationship Id="rId733" Type="http://schemas.openxmlformats.org/officeDocument/2006/relationships/hyperlink" Target="https://www.gov.br/saude/pt-br/assuntos/noticias/ministerio-da-saude-investe-no-auxilio-a-saude-mental-no-combate-a-covid-19" TargetMode="External"/><Relationship Id="rId940" Type="http://schemas.openxmlformats.org/officeDocument/2006/relationships/hyperlink" Target="http://download.china.cn/en/pdf/report2021.pdf" TargetMode="External"/><Relationship Id="rId1016" Type="http://schemas.openxmlformats.org/officeDocument/2006/relationships/hyperlink" Target="https://www.minhacienda.gov.co/webcenter/ShowProperty?nodeId=%2FConexionContent%2FWCC_CLUSTER-153671%2F%2FidcPrimaryFile&amp;revision=latestreleased" TargetMode="External"/><Relationship Id="rId1570" Type="http://schemas.openxmlformats.org/officeDocument/2006/relationships/hyperlink" Target="https://www.inclusion.gob.ec/la-nueva-politica-social-del-gobierno-nacional-duplica-la-entrega-de-bonos-y-busca-la-inclusion-digital/" TargetMode="External"/><Relationship Id="rId2414" Type="http://schemas.openxmlformats.org/officeDocument/2006/relationships/hyperlink" Target="https://ec.europa.eu/commission/presscorner/detail/en/ip_21_4065" TargetMode="External"/><Relationship Id="rId2621" Type="http://schemas.openxmlformats.org/officeDocument/2006/relationships/hyperlink" Target="http://parliament.mn/laws?Sort=CreatedOnDescending" TargetMode="External"/><Relationship Id="rId800" Type="http://schemas.openxmlformats.org/officeDocument/2006/relationships/hyperlink" Target="https://www.budget.gc.ca/2021/report-rapport/p3-en.html" TargetMode="External"/><Relationship Id="rId1223" Type="http://schemas.openxmlformats.org/officeDocument/2006/relationships/hyperlink" Target="https://santenews.info/wp-content/uploads/2020/06/Programme...-Complet-04-06-2020-%C3%A0-14h51.pdf" TargetMode="External"/><Relationship Id="rId1430" Type="http://schemas.openxmlformats.org/officeDocument/2006/relationships/hyperlink" Target="https://ambiente.gob.do/medio-ambiente-lanza-proyecto-para-la-proteccion-conservacion-y-uso-sostenible-de-los-ecosistemas-del-pais/" TargetMode="External"/><Relationship Id="rId4379" Type="http://schemas.openxmlformats.org/officeDocument/2006/relationships/hyperlink" Target="https://www.dol.gov/newsroom/releases/eta/eta20210421" TargetMode="External"/><Relationship Id="rId4586" Type="http://schemas.openxmlformats.org/officeDocument/2006/relationships/hyperlink" Target="https://www.congress.gov/bill/117th-congress/house-bill/1319/text" TargetMode="External"/><Relationship Id="rId4793" Type="http://schemas.openxmlformats.org/officeDocument/2006/relationships/hyperlink" Target="https://www.portugal.gov.pt/pt/gc22/comunicacao/noticia?i=programa-revive-contrato-de-concessao-do-mosteiro-do-lorvao-assinado-a-18-de-marco" TargetMode="External"/><Relationship Id="rId3188"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3395" Type="http://schemas.openxmlformats.org/officeDocument/2006/relationships/hyperlink" Target="http://pmoffice.gov.vc/pmoffice/images/PDF/speech/Prime_Minister_Gonsalves_Address_to_the_Nation_on_25.3.20_Rising_Stronger_from_the_Ashes_of_Covid-19.pdf" TargetMode="External"/><Relationship Id="rId4239" Type="http://schemas.openxmlformats.org/officeDocument/2006/relationships/hyperlink" Target="https://www.congress.gov/117/bills/hr3684/BILLS-117hr3684enr.pdf" TargetMode="External"/><Relationship Id="rId4446" Type="http://schemas.openxmlformats.org/officeDocument/2006/relationships/hyperlink" Target="https://www.congress.gov/bill/117th-congress/house-bill/1319/text" TargetMode="External"/><Relationship Id="rId4653" Type="http://schemas.openxmlformats.org/officeDocument/2006/relationships/hyperlink" Target="https://www.presidencia.gub.uy/comunicacion/comunicacionnoticias/medidas-gobierno-trabajo-emergencia-sanitaria-covid19" TargetMode="External"/><Relationship Id="rId4860" Type="http://schemas.openxmlformats.org/officeDocument/2006/relationships/hyperlink" Target="https://www.economie.gouv.fr/files/files/directions_services/plan-de-relance/annexe-fiche-mesures.pdf" TargetMode="External"/><Relationship Id="rId3048" Type="http://schemas.openxmlformats.org/officeDocument/2006/relationships/hyperlink" Target="https://www.gob.pe/institucion/minsa/noticias/505283-sis-transfiere-mas-de-s-118-millones-para-cubrir-atenciones-medicas-en-pandemia-a-nivel-nacional" TargetMode="External"/><Relationship Id="rId3255" Type="http://schemas.openxmlformats.org/officeDocument/2006/relationships/hyperlink" Target="https://www.gov.pl/web/klimat/elektryczne-samochody" TargetMode="External"/><Relationship Id="rId3462" Type="http://schemas.openxmlformats.org/officeDocument/2006/relationships/hyperlink" Target="https://www.gov.za/speeches/update-drought-interventions-eastern-cape-28-sep-2020-0000" TargetMode="External"/><Relationship Id="rId4306" Type="http://schemas.openxmlformats.org/officeDocument/2006/relationships/hyperlink" Target="https://www.congress.gov/117/bills/hr3684/BILLS-117hr3684enr.pdf" TargetMode="External"/><Relationship Id="rId4513" Type="http://schemas.openxmlformats.org/officeDocument/2006/relationships/hyperlink" Target="https://www.congress.gov/bill/117th-congress/house-bill/1319/text" TargetMode="External"/><Relationship Id="rId4720" Type="http://schemas.openxmlformats.org/officeDocument/2006/relationships/hyperlink" Target="https://www.gob.mx/presidencia/prensa/pensiones-para-discapacidad-sera-programa-universal-anuncia-presidente-en-playas-de-rosarito?idiom=es" TargetMode="External"/><Relationship Id="rId176" Type="http://schemas.openxmlformats.org/officeDocument/2006/relationships/hyperlink" Target="https://www.argentina.gob.ar/noticias/reabrio-en-la-rioja-una-empresa-textil-cerrada-en-2019-y-el-gobierno-amplio-el" TargetMode="External"/><Relationship Id="rId383" Type="http://schemas.openxmlformats.org/officeDocument/2006/relationships/hyperlink" Target="https://ec.europa.eu/info/business-economy-euro/recovery-coronavirus/recovery-and-resilience-facility_en" TargetMode="External"/><Relationship Id="rId590" Type="http://schemas.openxmlformats.org/officeDocument/2006/relationships/hyperlink" Target="https://www.gov.br/saude/pt-br/assuntos/noticias/rio-grande-do-sul-tem-mais-15-leitos-de-uti-covid-19-autorizados" TargetMode="External"/><Relationship Id="rId2064" Type="http://schemas.openxmlformats.org/officeDocument/2006/relationships/hyperlink" Target="https://www.gov.ie/en/press-release/48b48-the-july-jobs-stimulus/" TargetMode="External"/><Relationship Id="rId2271" Type="http://schemas.openxmlformats.org/officeDocument/2006/relationships/hyperlink" Target="https://www.citizensinformation.ie/en/social_welfare/social_welfare_payments/disability_and_illness/covid19_enhanced_illness_benefit.html" TargetMode="External"/><Relationship Id="rId3115" Type="http://schemas.openxmlformats.org/officeDocument/2006/relationships/hyperlink" Target="https://www.gob.pe/institucion/mtc/noticias/324835-inversion-de-mas-de-s-8250-millones-esta-comprometida-en-proyectos-de-transportes-e-internet-para-la-libertad" TargetMode="External"/><Relationship Id="rId3322" Type="http://schemas.openxmlformats.org/officeDocument/2006/relationships/hyperlink" Target="https://www.sknis.gov.kn/2021/12/14/st-kitts-and-nevis-government-extending-several-stimulus-measures-into-the-new-year/" TargetMode="External"/><Relationship Id="rId243" Type="http://schemas.openxmlformats.org/officeDocument/2006/relationships/hyperlink" Target="https://budget.gov.au/2020-21/content/bp2/download/bp2_complete.pdf" TargetMode="External"/><Relationship Id="rId450" Type="http://schemas.openxmlformats.org/officeDocument/2006/relationships/hyperlink" Target="https://ec.europa.eu/info/business-economy-euro/recovery-coronavirus/recovery-and-resilience-facility_en" TargetMode="External"/><Relationship Id="rId1080" Type="http://schemas.openxmlformats.org/officeDocument/2006/relationships/hyperlink" Target="https://www.gacetaoficial.gob.cu/sites/default/files/goc-2020-ex38_1.pdf" TargetMode="External"/><Relationship Id="rId2131" Type="http://schemas.openxmlformats.org/officeDocument/2006/relationships/hyperlink" Target="https://www.gov.ie/en/publication/1feaf-pathways-to-work-2021/" TargetMode="External"/><Relationship Id="rId103" Type="http://schemas.openxmlformats.org/officeDocument/2006/relationships/hyperlink" Target="https://www.argentina.gob.ar/noticias/cafiero-y-gonzalez-garcia-anunciaron-suplemento-cientifico-sanitario-e-inversiones-para-0" TargetMode="External"/><Relationship Id="rId310" Type="http://schemas.openxmlformats.org/officeDocument/2006/relationships/hyperlink" Target="https://www.imf.org/en/News/Articles/2020/06/01/pr20231-bahamas-imf-executive-board-approves-disbursement-to-address-the-covid-19" TargetMode="External"/><Relationship Id="rId4096" Type="http://schemas.openxmlformats.org/officeDocument/2006/relationships/hyperlink" Target="https://www.gov.uk/government/news/budget-2020-what-you-need-to-know" TargetMode="External"/><Relationship Id="rId1897" Type="http://schemas.openxmlformats.org/officeDocument/2006/relationships/hyperlink" Target="https://www.mofep.gov.gh/sites/default/files/news/MoF-Statement-to-Parliament_20200330.pdf" TargetMode="External"/><Relationship Id="rId2948" Type="http://schemas.openxmlformats.org/officeDocument/2006/relationships/hyperlink" Target="http://www.finance.gov.pk/pr_apr_jun_2020.html" TargetMode="External"/><Relationship Id="rId1757" Type="http://schemas.openxmlformats.org/officeDocument/2006/relationships/hyperlink" Target="https://ec.europa.eu/competition/elojade/isef/case_details.cfm?proc_code=3_SA_63370" TargetMode="External"/><Relationship Id="rId1964" Type="http://schemas.openxmlformats.org/officeDocument/2006/relationships/hyperlink" Target="https://presidencia.gob.hn/index.php/sala-de-prensa/9494-gobierno-aumentara-recursos-a-municipios-para-seguir-atendiendo-pandemia" TargetMode="External"/><Relationship Id="rId2808" Type="http://schemas.openxmlformats.org/officeDocument/2006/relationships/hyperlink" Target="https://www.budgetoffice.gov.ng/index.php/mdas-approved-2022-budget-details?task=document.viewdoc&amp;id=960" TargetMode="External"/><Relationship Id="rId4163" Type="http://schemas.openxmlformats.org/officeDocument/2006/relationships/hyperlink" Target="https://www.congress.gov/117/bills/hr3684/BILLS-117hr3684enr.pdf" TargetMode="External"/><Relationship Id="rId4370" Type="http://schemas.openxmlformats.org/officeDocument/2006/relationships/hyperlink" Target="https://www.congress.gov/117/bills/hr3684/BILLS-117hr3684enr.pdf" TargetMode="External"/><Relationship Id="rId49" Type="http://schemas.openxmlformats.org/officeDocument/2006/relationships/hyperlink" Target="https://www.argentina.gob.ar/noticias/creacion-del-programa-de-asistencia-de-emergencia-al-sector-gastronomico-independiente" TargetMode="External"/><Relationship Id="rId1617" Type="http://schemas.openxmlformats.org/officeDocument/2006/relationships/hyperlink" Target="https://budget.gouv.cd/wp-content/uploads/budget2021/plf2021/lf2021_vol2_depenses.pdf" TargetMode="External"/><Relationship Id="rId1824" Type="http://schemas.openxmlformats.org/officeDocument/2006/relationships/hyperlink" Target="https://www.bundesfinanzministerium.de/Content/DE/Standardartikel/Themen/Schlaglichter/Konjunkturpaket/2020-06-03-eckpunktepapier.pdf?__blob=publicationFile&amp;v=9" TargetMode="External"/><Relationship Id="rId4023" Type="http://schemas.openxmlformats.org/officeDocument/2006/relationships/hyperlink" Target="https://www.gov.uk/government/publications/spending-review-2020-documents" TargetMode="External"/><Relationship Id="rId4230" Type="http://schemas.openxmlformats.org/officeDocument/2006/relationships/hyperlink" Target="https://www.congress.gov/117/bills/hr3684/BILLS-117hr3684enr.pdf" TargetMode="External"/><Relationship Id="rId3789" Type="http://schemas.openxmlformats.org/officeDocument/2006/relationships/hyperlink" Target="https://www.admin.ch/gov/de/start/dokumentation/medienmitteilungen.msg-id-81483.html" TargetMode="External"/><Relationship Id="rId2598" Type="http://schemas.openxmlformats.org/officeDocument/2006/relationships/hyperlink" Target="https://www.gob.mx/shcp/prensa/comunicado-no-079-gobierno-de-mexico-firma-acuerdo-para-la-reactivacion-economica-con-el-consejo-coordinador-empresarial" TargetMode="External"/><Relationship Id="rId3996" Type="http://schemas.openxmlformats.org/officeDocument/2006/relationships/hyperlink" Target="https://www.gov.uk/guidance/super-deduction" TargetMode="External"/><Relationship Id="rId3649" Type="http://schemas.openxmlformats.org/officeDocument/2006/relationships/hyperlink" Target="https://www.eib.org/en/press/all/2020-122-covid-19-eib-provides-madrid-region-with-eur-600-million-to-strengthen-its-response-to-the-health-emergency" TargetMode="External"/><Relationship Id="rId3856" Type="http://schemas.openxmlformats.org/officeDocument/2006/relationships/hyperlink" Target="https://thailand.prd.go.th/mobile_detail.php?cid=4&amp;nid=10339" TargetMode="External"/><Relationship Id="rId777" Type="http://schemas.openxmlformats.org/officeDocument/2006/relationships/hyperlink" Target="https://www.canada.ca/en/employment-social-development/news/2021/08/canada-quebec-reaching-home-agreement.html" TargetMode="External"/><Relationship Id="rId984" Type="http://schemas.openxmlformats.org/officeDocument/2006/relationships/hyperlink" Target="http://www.mof.gov.cn/zhengwuxinxi/caijingshidian/jjrb/202004/t20200409_3495222.htm" TargetMode="External"/><Relationship Id="rId2458" Type="http://schemas.openxmlformats.org/officeDocument/2006/relationships/hyperlink" Target="https://jis.gov.jm/govt-announces-60-billion-social-and-economic-recovery-programme/" TargetMode="External"/><Relationship Id="rId2665" Type="http://schemas.openxmlformats.org/officeDocument/2006/relationships/hyperlink" Target="https://legalinfo.mn/law/details/15586" TargetMode="External"/><Relationship Id="rId2872" Type="http://schemas.openxmlformats.org/officeDocument/2006/relationships/hyperlink" Target="https://www.regjeringen.no/no/aktuelt/utvidet-stotte-til-landbruk-og-landbruksbaserte-naringer/id2698066/" TargetMode="External"/><Relationship Id="rId3509" Type="http://schemas.openxmlformats.org/officeDocument/2006/relationships/hyperlink" Target="http://www.treasury.gov.za/documents/National%20Budget/2020/review/FullBR.pdf" TargetMode="External"/><Relationship Id="rId3716" Type="http://schemas.openxmlformats.org/officeDocument/2006/relationships/hyperlink" Target="https://www.regeringen.se/pressmeddelanden/2021/05/kris--och-stimulansstod-till-idrotten/" TargetMode="External"/><Relationship Id="rId3923" Type="http://schemas.openxmlformats.org/officeDocument/2006/relationships/hyperlink" Target="https://www.mediaoffice.ae/en/news/2020/July/11-07/Dubai-launches-a-third-economic-package-worth-one-and-a-half-billion-dirhams" TargetMode="External"/><Relationship Id="rId637" Type="http://schemas.openxmlformats.org/officeDocument/2006/relationships/hyperlink" Target="https://www.gov.br/saude/pt-br/assuntos/noticias/saude-autoriza-mais-32-leitos-de-uti-covid-19-para-santa-catarina" TargetMode="External"/><Relationship Id="rId844" Type="http://schemas.openxmlformats.org/officeDocument/2006/relationships/hyperlink" Target="https://www.alberta.ca/release.cfm?xID=7292319CC5788-CEF2-8709-FAC1B7ED49C6FACD" TargetMode="External"/><Relationship Id="rId1267" Type="http://schemas.openxmlformats.org/officeDocument/2006/relationships/hyperlink" Target="https://santenews.info/wp-content/uploads/2020/06/Programme...-Complet-04-06-2020-%C3%A0-14h51.pdf" TargetMode="External"/><Relationship Id="rId1474" Type="http://schemas.openxmlformats.org/officeDocument/2006/relationships/hyperlink" Target="https://prodominicana.gob.do/Documentos/PD%20PNFERD%20W.pdf" TargetMode="External"/><Relationship Id="rId1681" Type="http://schemas.openxmlformats.org/officeDocument/2006/relationships/hyperlink" Target="https://ec.europa.eu/info/live-work-travel-eu/coronavirus-response/jobs-and-economy-during-coronavirus-pandemic/state-aid-cases/austria_en" TargetMode="External"/><Relationship Id="rId2318" Type="http://schemas.openxmlformats.org/officeDocument/2006/relationships/hyperlink" Target="https://www.gov.ie/en/news/72ecf5-government-agrees-next-phase-of-irelands-covid-19-response/" TargetMode="External"/><Relationship Id="rId2525" Type="http://schemas.openxmlformats.org/officeDocument/2006/relationships/hyperlink" Target="https://www.oecd-ilibrary.org/sites/d3c7bdcf-en/index.html?itemId=/content/component/d3c7bdcf-en" TargetMode="External"/><Relationship Id="rId2732" Type="http://schemas.openxmlformats.org/officeDocument/2006/relationships/hyperlink" Target="https://www.rijksoverheid.nl/actueel/nieuws/2021/05/12/ouders-ontvangen-eind-mei-tegemoetkoming-voor-doorbetalen-kinderopvang-tijdens-tweede-sluitingsperiode" TargetMode="External"/><Relationship Id="rId704" Type="http://schemas.openxmlformats.org/officeDocument/2006/relationships/hyperlink" Target="https://www.gov.br/economia/pt-br/assuntos/noticias/2020/outubro/decreto-prorroga-ate-31-de-dezembro-aliquota-zero-de-ipi-para-produtos-medico-hospitalares" TargetMode="External"/><Relationship Id="rId911" Type="http://schemas.openxmlformats.org/officeDocument/2006/relationships/hyperlink" Target="https://prensa.presidencia.cl/comunicado.aspx?id=152515" TargetMode="External"/><Relationship Id="rId1127" Type="http://schemas.openxmlformats.org/officeDocument/2006/relationships/hyperlink" Target="https://santenews.info/wp-content/uploads/2020/06/Programme...-Complet-04-06-2020-%C3%A0-14h51.pdf" TargetMode="External"/><Relationship Id="rId1334" Type="http://schemas.openxmlformats.org/officeDocument/2006/relationships/hyperlink" Target="https://santenews.info/wp-content/uploads/2020/06/Programme...-Complet-04-06-2020-%C3%A0-14h51.pdf" TargetMode="External"/><Relationship Id="rId1541" Type="http://schemas.openxmlformats.org/officeDocument/2006/relationships/hyperlink" Target="https://agricultura.gob.do/noticia/gobierno-entrega-21-millones-de-pesos-a-porcicultores-de-montecristi-y-dajabon-afectados-por-peste-porcina-africana/" TargetMode="External"/><Relationship Id="rId4697" Type="http://schemas.openxmlformats.org/officeDocument/2006/relationships/hyperlink" Target="https://www.vietnam-briefing.com/news/vietnams-support-policy-recover-economy-resolution-84.html/" TargetMode="External"/><Relationship Id="rId40" Type="http://schemas.openxmlformats.org/officeDocument/2006/relationships/hyperlink" Target="https://www.argentina.gob.ar/noticias/la-unidad-coronavirus-destinara-60-millones-de-pesos-para-terminar-la-fase-preclinica-de-la" TargetMode="External"/><Relationship Id="rId1401" Type="http://schemas.openxmlformats.org/officeDocument/2006/relationships/hyperlink" Target="https://sim.dk/nyheder/nyhedsarkiv/2020/maj/oekonomiaftale-med-kl-daekker-coronaregning-og-kan-sparke-gang-i-vaeksten/" TargetMode="External"/><Relationship Id="rId3299" Type="http://schemas.openxmlformats.org/officeDocument/2006/relationships/hyperlink" Target="https://www.zf.ro/zf-24/doua-mari-companii-romanesti-sunt-salvate-de-la-faliment-guvernul-19094422?mc_cid=b19412563c&amp;mc_eid=3fd045be34" TargetMode="External"/><Relationship Id="rId4557" Type="http://schemas.openxmlformats.org/officeDocument/2006/relationships/hyperlink" Target="https://www.congress.gov/bill/117th-congress/house-bill/1319/text" TargetMode="External"/><Relationship Id="rId4764" Type="http://schemas.openxmlformats.org/officeDocument/2006/relationships/hyperlink" Target="https://mfinante.gov.ro/presa-comunicate-de-presa/-/asset_publisher/vMeOfqIFpa30/content/cre-c8-99te-finan-c8-9barea-guvernamental-c4-83-a-mediului-de-afaceri-prin-imm-invest-c8-99i-subprogramul-agro-imm-invest?_com_liferay_asset_publisher_web_portlet_AssetPublisherPortlet_INSTANCE_vMeOfqIFpa30_assetEntryId=5464659&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0%26p_r_p_resetCur%3Dfalse%26_com_liferay_asset_publisher_web_portlet_AssetPublisherPortlet_INSTANCE_vMeOfqIFpa30_assetEntryId%3D5464659" TargetMode="External"/><Relationship Id="rId3159" Type="http://schemas.openxmlformats.org/officeDocument/2006/relationships/hyperlink" Target="https://www.gob.pe/institucion/mincetur/noticias/297441-mypes-del-sector-turismo-podran-acceder-en-los-proximos-dias-a-los-recursos-del-fae-turismo" TargetMode="External"/><Relationship Id="rId3366" Type="http://schemas.openxmlformats.org/officeDocument/2006/relationships/hyperlink" Target="https://www.worldbank.org/en/news/press-release/2021/04/12/world-bank-provides-us-20-million-for-saint-vincent-and-the-grenadines-response-to-la-soufri-re-eruption" TargetMode="External"/><Relationship Id="rId3573" Type="http://schemas.openxmlformats.org/officeDocument/2006/relationships/hyperlink" Target="https://www.boe.es/boe/dias/2021/08/17/pdfs/BOE-A-2021-13980.pdf" TargetMode="External"/><Relationship Id="rId4417" Type="http://schemas.openxmlformats.org/officeDocument/2006/relationships/hyperlink" Target="https://www.congress.gov/bill/117th-congress/house-bill/1319/text" TargetMode="External"/><Relationship Id="rId287" Type="http://schemas.openxmlformats.org/officeDocument/2006/relationships/hyperlink" Target="https://bahamasbudget.gov.bs/media/filer_public/45/4c/454c1e8a-4305-44c6-a3ea-ac0e037e810e/accelerated_bahamas_recovery_plan_final_digital.pdf" TargetMode="External"/><Relationship Id="rId494" Type="http://schemas.openxmlformats.org/officeDocument/2006/relationships/hyperlink" Target="https://ec.europa.eu/info/business-economy-euro/recovery-coronavirus/recovery-and-resilience-facility_en" TargetMode="External"/><Relationship Id="rId2175" Type="http://schemas.openxmlformats.org/officeDocument/2006/relationships/hyperlink" Target="https://www.gov.ie/en/press-release/c42b3-minister-obrien-announces-an-additional-32-million-extension-to-the-community-services-programme-support-fund/" TargetMode="External"/><Relationship Id="rId2382" Type="http://schemas.openxmlformats.org/officeDocument/2006/relationships/hyperlink" Target="https://www.gov.il/he/departments/news/news-23-04-2020-3" TargetMode="External"/><Relationship Id="rId3019" Type="http://schemas.openxmlformats.org/officeDocument/2006/relationships/hyperlink" Target="https://www.latinamerica.undp.org/content/dam/rblac/Policy%20Papers%20COVID%2019/undp-rblac-CD19-PDS-Number17-Paraguay-EN.pdf" TargetMode="External"/><Relationship Id="rId3226" Type="http://schemas.openxmlformats.org/officeDocument/2006/relationships/hyperlink" Target="https://ec.europa.eu/competition/state_aid/cases1/202112/292816_2257372_25_2.pdf" TargetMode="External"/><Relationship Id="rId3780" Type="http://schemas.openxmlformats.org/officeDocument/2006/relationships/hyperlink" Target="https://www.admin.ch/gov/en/start/documentation/media-releases.msg-id-83869.html" TargetMode="External"/><Relationship Id="rId4624" Type="http://schemas.openxmlformats.org/officeDocument/2006/relationships/hyperlink" Target="https://www.congress.gov/bill/117th-congress/house-bill/1319/text" TargetMode="External"/><Relationship Id="rId4831" Type="http://schemas.openxmlformats.org/officeDocument/2006/relationships/hyperlink" Target="https://ec.europa.eu/commission/presscorner/detail/en/ip_21_1210" TargetMode="External"/><Relationship Id="rId147" Type="http://schemas.openxmlformats.org/officeDocument/2006/relationships/hyperlink" Target="https://www.argentina.gob.ar/noticias/los-creditos-del-fondo-fiduciario-para-el-desarrollo-provincial-se-otorgaran-segun-las" TargetMode="External"/><Relationship Id="rId354" Type="http://schemas.openxmlformats.org/officeDocument/2006/relationships/hyperlink" Target="https://home.kpmg/xx/en/home/insights/2020/04/barbados-government-and-institution-measures-in-response-to-covid.html" TargetMode="External"/><Relationship Id="rId1191" Type="http://schemas.openxmlformats.org/officeDocument/2006/relationships/hyperlink" Target="https://santenews.info/wp-content/uploads/2020/06/Programme...-Complet-04-06-2020-%C3%A0-14h51.pdf" TargetMode="External"/><Relationship Id="rId2035" Type="http://schemas.openxmlformats.org/officeDocument/2006/relationships/hyperlink" Target="https://www.thejakartapost.com/news/2020/06/04/indonesia-unveils-bigger-stimulus-worth-47-6-billion-to-fight-coronavirus-impacts.html" TargetMode="External"/><Relationship Id="rId3433" Type="http://schemas.openxmlformats.org/officeDocument/2006/relationships/hyperlink" Target="https://www.lta.gov.sg/content/ltagov/en/industry_innovations/industry_matters/LTA's%20Measures%20for%20COVID-19/COVID-19_driver_relief_fund.html/" TargetMode="External"/><Relationship Id="rId3640" Type="http://schemas.openxmlformats.org/officeDocument/2006/relationships/hyperlink" Target="https://www.lamoncloa.gob.es/lang/en/gobierno/councilministers/Paginas/2020/20200616council.aspx" TargetMode="External"/><Relationship Id="rId561" Type="http://schemas.openxmlformats.org/officeDocument/2006/relationships/hyperlink" Target="https://www.gov.br/saude/pt-br/assuntos/noticias/saude-autoriza-10-leitos-de-uti-covid-19-no-ceara" TargetMode="External"/><Relationship Id="rId2242" Type="http://schemas.openxmlformats.org/officeDocument/2006/relationships/hyperlink" Target="https://www.gov.ie/en/press-release/38143-update-on-payments-awarded-for-covid-19-pandemic-unemployment-payment-and-enhanced-illness-benefit/" TargetMode="External"/><Relationship Id="rId3500" Type="http://schemas.openxmlformats.org/officeDocument/2006/relationships/hyperlink" Target="https://www.gov.za/documents/building-society-works-presidential-employment-stimulus-south-african-economic" TargetMode="External"/><Relationship Id="rId214" Type="http://schemas.openxmlformats.org/officeDocument/2006/relationships/hyperlink" Target="https://budget.gov.au/2021-22/content/bp2/download/bp2_2021-22.pdf" TargetMode="External"/><Relationship Id="rId421" Type="http://schemas.openxmlformats.org/officeDocument/2006/relationships/hyperlink" Target="https://ec.europa.eu/info/business-economy-euro/recovery-coronavirus/recovery-and-resilience-facility_en" TargetMode="External"/><Relationship Id="rId1051" Type="http://schemas.openxmlformats.org/officeDocument/2006/relationships/hyperlink" Target="https://dapre.presidencia.gov.co/normativa/normativa/DECRETO%20803%20DEL%204%20DE%20JUNIO%20DE%202020.pdf" TargetMode="External"/><Relationship Id="rId2102" Type="http://schemas.openxmlformats.org/officeDocument/2006/relationships/hyperlink" Target="https://www.gov.ie/en/press-release/ef757-our-rural-future-minister-humphreys-announces-over-800000-in-funding-for-community-gardens-outdoor-spaces-and-allotments/" TargetMode="External"/><Relationship Id="rId1868" Type="http://schemas.openxmlformats.org/officeDocument/2006/relationships/hyperlink" Target="https://www.mofep.gov.gh/sites/default/files/news/care-program.pdf" TargetMode="External"/><Relationship Id="rId4067" Type="http://schemas.openxmlformats.org/officeDocument/2006/relationships/hyperlink" Target="https://www.gov.uk/government/publications/winter-economy-plan/winter-economy-plan" TargetMode="External"/><Relationship Id="rId4274" Type="http://schemas.openxmlformats.org/officeDocument/2006/relationships/hyperlink" Target="https://www.congress.gov/117/bills/hr3684/BILLS-117hr3684enr.pdf" TargetMode="External"/><Relationship Id="rId4481" Type="http://schemas.openxmlformats.org/officeDocument/2006/relationships/hyperlink" Target="https://www.congress.gov/bill/117th-congress/house-bill/1319/text" TargetMode="External"/><Relationship Id="rId2919" Type="http://schemas.openxmlformats.org/officeDocument/2006/relationships/hyperlink" Target="http://www.finance.gov.pk/pr_jul_sep_2020.html" TargetMode="External"/><Relationship Id="rId3083" Type="http://schemas.openxmlformats.org/officeDocument/2006/relationships/hyperlink" Target="https://www.gob.pe/institucion/minsa/noticias/341557-el-ministerio-de-salud-distribuyo-mas-de-dos-millones-de-implementos-medicos-para-la-vacunacion-contra-la-covid-19" TargetMode="External"/><Relationship Id="rId3290" Type="http://schemas.openxmlformats.org/officeDocument/2006/relationships/hyperlink" Target="https://dre.pt/application/conteudo/130779505" TargetMode="External"/><Relationship Id="rId4134" Type="http://schemas.openxmlformats.org/officeDocument/2006/relationships/hyperlink" Target="https://www.gov.uk/government/news/budget-2020-what-you-need-to-know" TargetMode="External"/><Relationship Id="rId4341" Type="http://schemas.openxmlformats.org/officeDocument/2006/relationships/hyperlink" Target="https://www.congress.gov/117/bills/hr3684/BILLS-117hr3684enr.pdf" TargetMode="External"/><Relationship Id="rId1728" Type="http://schemas.openxmlformats.org/officeDocument/2006/relationships/hyperlink" Target="https://vm.fi/-/kunnille-korvataan-verotulojen-valiaikainen-pienentyminen" TargetMode="External"/><Relationship Id="rId1935" Type="http://schemas.openxmlformats.org/officeDocument/2006/relationships/hyperlink" Target="https://fts.unocha.org/flows/227618?destination=/appeals/920/flows%3Fpage%3D2" TargetMode="External"/><Relationship Id="rId3150" Type="http://schemas.openxmlformats.org/officeDocument/2006/relationships/hyperlink" Target="https://www.gob.pe/institucion/produce/noticias/315389-produce-compras-a-myperu-inicia-dos-nuevas-convocatorias-para-el-minsa-por-mas-de-s-70-millones" TargetMode="External"/><Relationship Id="rId4201" Type="http://schemas.openxmlformats.org/officeDocument/2006/relationships/hyperlink" Target="https://www.congress.gov/117/bills/hr3684/BILLS-117hr3684enr.pdf" TargetMode="External"/><Relationship Id="rId3010" Type="http://schemas.openxmlformats.org/officeDocument/2006/relationships/hyperlink" Target="https://www.presidencia.gob.pa/Noticias/Panama-construye-hospital-para-combatir-el-COVID-19-en-menos-de-un-mes" TargetMode="External"/><Relationship Id="rId3967" Type="http://schemas.openxmlformats.org/officeDocument/2006/relationships/hyperlink" Target="https://www.gov.uk/government/news/new-recovery-fund-to-tackle-harms-facing-vulnerable-children" TargetMode="External"/><Relationship Id="rId4" Type="http://schemas.openxmlformats.org/officeDocument/2006/relationships/hyperlink" Target="https://www.argentina.gob.ar/noticias/la-agencia-idi-destinara-300-millones-de-pesos-la-promocion-de-la-ciencia-tecnologia-e" TargetMode="External"/><Relationship Id="rId888" Type="http://schemas.openxmlformats.org/officeDocument/2006/relationships/hyperlink" Target="https://prensa.presidencia.cl/comunicado.aspx?id=173201" TargetMode="External"/><Relationship Id="rId2569" Type="http://schemas.openxmlformats.org/officeDocument/2006/relationships/hyperlink" Target="https://budgetmof.govmu.org/Documents/2021_22budgetspeech_english.pdf" TargetMode="External"/><Relationship Id="rId2776" Type="http://schemas.openxmlformats.org/officeDocument/2006/relationships/hyperlink" Target="https://www.budgetoffice.gov.ng/index.php/nigeria-economic-sustainability-plan?task=document.viewdoc&amp;id=834" TargetMode="External"/><Relationship Id="rId2983" Type="http://schemas.openxmlformats.org/officeDocument/2006/relationships/hyperlink" Target="https://www.imf.org/en/Topics/imf-and-covid19/Policy-Responses-to-COVID-19" TargetMode="External"/><Relationship Id="rId3827" Type="http://schemas.openxmlformats.org/officeDocument/2006/relationships/hyperlink" Target="https://thailand.prd.go.th/mobile_detail.php?cid=4&amp;nid=11491" TargetMode="External"/><Relationship Id="rId748" Type="http://schemas.openxmlformats.org/officeDocument/2006/relationships/hyperlink" Target="https://www.imf.org/en/News/Articles/2020/04/14/pr20156-burkina-faso-imf-executive-board-approves-us-115-3m-disburse-address-covid19-pandemic" TargetMode="External"/><Relationship Id="rId955" Type="http://schemas.openxmlformats.org/officeDocument/2006/relationships/hyperlink" Target="https://www.ndrc.gov.cn/xxgk/zcfb/tz/202103/t20210312_1269410.html" TargetMode="External"/><Relationship Id="rId1378" Type="http://schemas.openxmlformats.org/officeDocument/2006/relationships/hyperlink" Target="https://ec.europa.eu/commission/presscorner/detail/en/mex_20_1882" TargetMode="External"/><Relationship Id="rId1585" Type="http://schemas.openxmlformats.org/officeDocument/2006/relationships/hyperlink" Target="https://www.worldbank.org/en/news/press-release/2020/09/25/el-banco-mundial-aprobo-us40-millones-para-apoyar-a-los-pueblos-y-nacionalidades-indigenas-afroecuatorianas-y-montubias" TargetMode="External"/><Relationship Id="rId1792" Type="http://schemas.openxmlformats.org/officeDocument/2006/relationships/hyperlink" Target="https://www.gouvernement.fr/partage/12032-le-numerique-du-quotidien-au-coeur-du-plan-de-relance" TargetMode="External"/><Relationship Id="rId2429" Type="http://schemas.openxmlformats.org/officeDocument/2006/relationships/hyperlink" Target="https://ec.europa.eu/commission/presscorner/detail/en/ip_20_2540" TargetMode="External"/><Relationship Id="rId2636" Type="http://schemas.openxmlformats.org/officeDocument/2006/relationships/hyperlink" Target="http://parliament.mn/laws?Sort=CreatedOnDescending" TargetMode="External"/><Relationship Id="rId2843" Type="http://schemas.openxmlformats.org/officeDocument/2006/relationships/hyperlink" Target="https://www.regjeringen.no/no/aktuelt/ny-side7/id2704514/" TargetMode="External"/><Relationship Id="rId84" Type="http://schemas.openxmlformats.org/officeDocument/2006/relationships/hyperlink" Target="https://www.argentina.gob.ar/noticias/ambiente-firmo-nuevos-convenios-del-programa-haciendo-lio-por-nuestra-tierra" TargetMode="External"/><Relationship Id="rId608" Type="http://schemas.openxmlformats.org/officeDocument/2006/relationships/hyperlink" Target="https://www.gov.br/saude/pt-br/assuntos/noticias/santa-catarina-tem-mais-10-leitos-de-uti-covid-19-autorizados" TargetMode="External"/><Relationship Id="rId815" Type="http://schemas.openxmlformats.org/officeDocument/2006/relationships/hyperlink" Target="https://www.infrastructure.gc.ca/CIB-BIC/index-eng.html" TargetMode="External"/><Relationship Id="rId1238" Type="http://schemas.openxmlformats.org/officeDocument/2006/relationships/hyperlink" Target="https://santenews.info/wp-content/uploads/2020/06/Programme...-Complet-04-06-2020-%C3%A0-14h51.pdf" TargetMode="External"/><Relationship Id="rId1445" Type="http://schemas.openxmlformats.org/officeDocument/2006/relationships/hyperlink" Target="https://www.hacienda.gob.do/el-servicio-de-la-deuda-publica-se-reduce-en-rd74908-millones-para-el-periodo-2022-2027/" TargetMode="External"/><Relationship Id="rId1652" Type="http://schemas.openxmlformats.org/officeDocument/2006/relationships/hyperlink" Target="https://budget.gouv.cd/wp-content/uploads/budget2021/plf2021/lf2021_vol2_depenses.pdf" TargetMode="External"/><Relationship Id="rId1305" Type="http://schemas.openxmlformats.org/officeDocument/2006/relationships/hyperlink" Target="https://santenews.info/wp-content/uploads/2020/06/Programme...-Complet-04-06-2020-%C3%A0-14h51.pdf" TargetMode="External"/><Relationship Id="rId2703" Type="http://schemas.openxmlformats.org/officeDocument/2006/relationships/hyperlink" Target="https://ec.europa.eu/competition/state_aid/cases1/202025/286197_2166153_86_2.pdf" TargetMode="External"/><Relationship Id="rId2910" Type="http://schemas.openxmlformats.org/officeDocument/2006/relationships/hyperlink" Target="https://www.regjeringen.no/no/aktuelt/regjeringen-foreslar-flere-tiltak-for-a-trygge-arbeidsplassene/id2694341/" TargetMode="External"/><Relationship Id="rId1512" Type="http://schemas.openxmlformats.org/officeDocument/2006/relationships/hyperlink" Target="https://www.hacienda.gob.do/estado-dominicano-fortalecera-sistema-de-salud-y-proteccion-social-con-apoyo-del-bid-y-la-afd/" TargetMode="External"/><Relationship Id="rId4668" Type="http://schemas.openxmlformats.org/officeDocument/2006/relationships/hyperlink" Target="https://www.presidencia.gub.uy/comunicacion/comunicacionnoticias/medidas-gobierno-economia-emergencia-sanitaria-covid19" TargetMode="External"/><Relationship Id="rId11" Type="http://schemas.openxmlformats.org/officeDocument/2006/relationships/hyperlink" Target="https://www.argentina.gob.ar/noticias/perczyk-anuncio-un-aporte-de-930-millones-de-pesos-para-las-escuelas-tecnicas" TargetMode="External"/><Relationship Id="rId398" Type="http://schemas.openxmlformats.org/officeDocument/2006/relationships/hyperlink" Target="https://ec.europa.eu/info/business-economy-euro/recovery-coronavirus/recovery-and-resilience-facility_en" TargetMode="External"/><Relationship Id="rId2079" Type="http://schemas.openxmlformats.org/officeDocument/2006/relationships/hyperlink" Target="https://www.gov.ie/en/press-release/778ac-our-rural-future-ministers-humphreys-and-obrien-announce-132385-for-76-local-projects-in-longford-under-the-community-enhancement-programme/" TargetMode="External"/><Relationship Id="rId3477" Type="http://schemas.openxmlformats.org/officeDocument/2006/relationships/hyperlink" Target="https://www.gov.za/documents/building-society-works-presidential-employment-stimulus-south-african-economic" TargetMode="External"/><Relationship Id="rId3684" Type="http://schemas.openxmlformats.org/officeDocument/2006/relationships/hyperlink" Target="http://www.gov.sr/media/1756/herstelplan-2020-2022-versie-10-mei-2021.pdf" TargetMode="External"/><Relationship Id="rId3891" Type="http://schemas.openxmlformats.org/officeDocument/2006/relationships/hyperlink" Target="https://www.dailysabah.com/business/economy/turkish-governments-support-to-help-ease-burden-on-tradespeople-curb-losses" TargetMode="External"/><Relationship Id="rId4528" Type="http://schemas.openxmlformats.org/officeDocument/2006/relationships/hyperlink" Target="https://www.congress.gov/bill/117th-congress/house-bill/1319/text" TargetMode="External"/><Relationship Id="rId4735" Type="http://schemas.openxmlformats.org/officeDocument/2006/relationships/hyperlink" Target="https://www.mofep.gov.gh/sites/default/files/news/2022-Budget-Statement.pdf" TargetMode="External"/><Relationship Id="rId2286" Type="http://schemas.openxmlformats.org/officeDocument/2006/relationships/hyperlink" Target="https://www.gov.ie/en/press-release/cd1cf-government-announces-substantial-supports-for-the-re-opening-of-childcare-minister-zappone-announces-funding-package-of-75m-for-reopening-early-learning-and-childcare-services/" TargetMode="External"/><Relationship Id="rId2493" Type="http://schemas.openxmlformats.org/officeDocument/2006/relationships/hyperlink" Target="https://www.mof.go.jp/english/budget/budget/fy2020/05.pdf" TargetMode="External"/><Relationship Id="rId3337" Type="http://schemas.openxmlformats.org/officeDocument/2006/relationships/hyperlink" Target="https://www.sknis.gov.kn/2021/07/08/opening-statement-by-prime-minister-dr-the-hon-timothy-harris-at-the-press-conference-on-thursday-july-08-2021-at-nema-headquarters/" TargetMode="External"/><Relationship Id="rId3544" Type="http://schemas.openxmlformats.org/officeDocument/2006/relationships/hyperlink" Target="https://english.moef.go.kr/pc/selectTbPressCenterDtl.do?boardCd=N0001&amp;seq=5024" TargetMode="External"/><Relationship Id="rId3751" Type="http://schemas.openxmlformats.org/officeDocument/2006/relationships/hyperlink" Target="https://www.regeringen.se/pressmeddelanden/2020/06/sjofartsverket-far-tillskott-for-att-mildra-coronaeffekter/" TargetMode="External"/><Relationship Id="rId4802" Type="http://schemas.openxmlformats.org/officeDocument/2006/relationships/hyperlink" Target="https://web.archive.org/web/20210117024253/https:/prensa.mites.gob.es/WebPrensa/noticias/seguridadsocial/detalle/3774" TargetMode="External"/><Relationship Id="rId258" Type="http://schemas.openxmlformats.org/officeDocument/2006/relationships/hyperlink" Target="https://www.pm.gov.au/media/supporting-australian-workers-and-business" TargetMode="External"/><Relationship Id="rId465" Type="http://schemas.openxmlformats.org/officeDocument/2006/relationships/hyperlink" Target="https://ec.europa.eu/info/business-economy-euro/recovery-coronavirus/recovery-and-resilience-facility_en" TargetMode="External"/><Relationship Id="rId672" Type="http://schemas.openxmlformats.org/officeDocument/2006/relationships/hyperlink" Target="https://www.gov.br/saude/pt-br/assuntos/noticias/espirito-santo-tem-mais-10-leitos-de-suporte-ventilatorio-pulmonar-autorizados" TargetMode="External"/><Relationship Id="rId1095" Type="http://schemas.openxmlformats.org/officeDocument/2006/relationships/hyperlink" Target="https://www.vlada.cz/en/media-centrum/aktualne/government-proposes-extending-financial-assistance-to-self-employed-through-may--plans-to-increase-contributions-on-behalf-of-state-insured-persons-181141/" TargetMode="External"/><Relationship Id="rId2146" Type="http://schemas.openxmlformats.org/officeDocument/2006/relationships/hyperlink" Target="https://www.gov.ie/en/press-release/b3a17-update-on-payments-awarded-for-covid-19-pandemic-unemployment-payment-and-enhanced-illness-benefit-15-june/" TargetMode="External"/><Relationship Id="rId2353" Type="http://schemas.openxmlformats.org/officeDocument/2006/relationships/hyperlink" Target="https://m.knesset.gov.il/EN/News/PressReleases/Pages/press16321c.aspx" TargetMode="External"/><Relationship Id="rId2560" Type="http://schemas.openxmlformats.org/officeDocument/2006/relationships/hyperlink" Target="https://budgetmof.govmu.org/Documents/2021_22budgetspeech_english.pdf" TargetMode="External"/><Relationship Id="rId3404" Type="http://schemas.openxmlformats.org/officeDocument/2006/relationships/hyperlink" Target="https://www.argaam.com/en/article/articledetail/id/1387878" TargetMode="External"/><Relationship Id="rId3611" Type="http://schemas.openxmlformats.org/officeDocument/2006/relationships/hyperlink" Target="https://www.hacienda.gob.es/Documentacion/Publico/GabineteMinistro/Notas%20Prensa/2020/CONSEJO%20DE%20MINISTROS/17-11-20%20NP%20CM%20Fondo%20de%20Contingencia%20Vacuna%20COVID-19.pdf" TargetMode="External"/><Relationship Id="rId118" Type="http://schemas.openxmlformats.org/officeDocument/2006/relationships/hyperlink" Target="https://www.argentina.gob.ar/noticias/el-gobierno-anuncio-el-plan-integral-de-regularizacion-del-empleo-publico" TargetMode="External"/><Relationship Id="rId325" Type="http://schemas.openxmlformats.org/officeDocument/2006/relationships/hyperlink" Target="https://www.barbadosparliament.com/uploads/bill_resolution/5e4f3bb7503ac645fe16867347fb33af.pdf" TargetMode="External"/><Relationship Id="rId532" Type="http://schemas.openxmlformats.org/officeDocument/2006/relationships/hyperlink" Target="https://boliviaemprende.com/noticias/decreto-supremo-4216-programa-especial-de-apoyo-a-la-micro-pequena-y-mediana-empresa-y-plan-de-emergencia-de-apoyo-al-empleo-y-estabilidad-laboral" TargetMode="External"/><Relationship Id="rId1162" Type="http://schemas.openxmlformats.org/officeDocument/2006/relationships/hyperlink" Target="https://santenews.info/wp-content/uploads/2020/06/Programme...-Complet-04-06-2020-%C3%A0-14h51.pdf" TargetMode="External"/><Relationship Id="rId2006" Type="http://schemas.openxmlformats.org/officeDocument/2006/relationships/hyperlink" Target="https://pib.gov.in/PressReleasePage.aspx?PRID=1732818" TargetMode="External"/><Relationship Id="rId2213" Type="http://schemas.openxmlformats.org/officeDocument/2006/relationships/hyperlink" Target="https://www.gov.ie/en/press-release/aea8d-minister-humphreys-extends-rent-supplement-flexibilities-until-the-end-of-june/" TargetMode="External"/><Relationship Id="rId2420" Type="http://schemas.openxmlformats.org/officeDocument/2006/relationships/hyperlink" Target="https://ec.europa.eu/commission/presscorner/detail/en/ip_21_1423" TargetMode="External"/><Relationship Id="rId1022" Type="http://schemas.openxmlformats.org/officeDocument/2006/relationships/hyperlink" Target="https://www.minhacienda.gov.co/webcenter/ShowProperty?nodeId=%2FConexionContent%2FWCC_CLUSTER-153242%2F%2FidcPrimaryFile&amp;revision=latestreleased" TargetMode="External"/><Relationship Id="rId4178" Type="http://schemas.openxmlformats.org/officeDocument/2006/relationships/hyperlink" Target="https://www.congress.gov/117/bills/hr3684/BILLS-117hr3684enr.pdf" TargetMode="External"/><Relationship Id="rId4385" Type="http://schemas.openxmlformats.org/officeDocument/2006/relationships/hyperlink" Target="https://www.congress.gov/bill/117th-congress/house-bill/1319/text" TargetMode="External"/><Relationship Id="rId4592" Type="http://schemas.openxmlformats.org/officeDocument/2006/relationships/hyperlink" Target="https://www.congress.gov/bill/117th-congress/house-bill/1319/text" TargetMode="External"/><Relationship Id="rId1979" Type="http://schemas.openxmlformats.org/officeDocument/2006/relationships/hyperlink" Target="http://www.consejosecretariosdeestado.gob.hn/content/se-instruye-sefin-transferir-recursos-financieros-banhprovi-por-el-equivalente-de-37-durante" TargetMode="External"/><Relationship Id="rId3194" Type="http://schemas.openxmlformats.org/officeDocument/2006/relationships/hyperlink" Target="http://www.sgv.ph/wp-content/uploads/2020/05/PH-Stimulus-Package_SGV-Edition-1.pdf" TargetMode="External"/><Relationship Id="rId4038" Type="http://schemas.openxmlformats.org/officeDocument/2006/relationships/hyperlink" Target="https://www.gov.uk/government/publications/spending-review-2020-documents" TargetMode="External"/><Relationship Id="rId4245" Type="http://schemas.openxmlformats.org/officeDocument/2006/relationships/hyperlink" Target="https://www.congress.gov/117/bills/hr3684/BILLS-117hr3684enr.pdf" TargetMode="External"/><Relationship Id="rId1839" Type="http://schemas.openxmlformats.org/officeDocument/2006/relationships/hyperlink" Target="https://documents1.worldbank.org/curated/en/403401623636115257/pdf/Ghana-COVID-19-Emergency-Preparedness-and-Response-Project.pdf" TargetMode="External"/><Relationship Id="rId3054" Type="http://schemas.openxmlformats.org/officeDocument/2006/relationships/hyperlink" Target="https://www.gob.pe/institucion/vivienda/noticias/348887-la-libertad-aprueban-planes-de-desarrollo-urbano-que-contemplan-cartera-de-inversion-de-s-1420-millones" TargetMode="External"/><Relationship Id="rId4452" Type="http://schemas.openxmlformats.org/officeDocument/2006/relationships/hyperlink" Target="https://www.congress.gov/bill/117th-congress/house-bill/1319/text" TargetMode="External"/><Relationship Id="rId182" Type="http://schemas.openxmlformats.org/officeDocument/2006/relationships/hyperlink" Target="https://www.argentina.gob.ar/jefatura/innovacion-publica/ssetic/conectar" TargetMode="External"/><Relationship Id="rId1906" Type="http://schemas.openxmlformats.org/officeDocument/2006/relationships/hyperlink" Target="https://www.mofep.gov.gh/sites/default/files/news/2021-Mid-Year-Review-Statement_v2.pdf" TargetMode="External"/><Relationship Id="rId3261" Type="http://schemas.openxmlformats.org/officeDocument/2006/relationships/hyperlink" Target="https://ec.europa.eu/competition/state_aid/cases1/202020/285920_2155413_36_2.pdf" TargetMode="External"/><Relationship Id="rId4105" Type="http://schemas.openxmlformats.org/officeDocument/2006/relationships/hyperlink" Target="https://www.gov.uk/government/news/budget-2020-what-you-need-to-know" TargetMode="External"/><Relationship Id="rId4312" Type="http://schemas.openxmlformats.org/officeDocument/2006/relationships/hyperlink" Target="https://www.congress.gov/117/bills/hr3684/BILLS-117hr3684enr.pdf" TargetMode="External"/><Relationship Id="rId2070" Type="http://schemas.openxmlformats.org/officeDocument/2006/relationships/hyperlink" Target="https://www.gov.ie/en/press-release/2ea1e-update-on-payments-awarded-for-covid-19-pandemic-unemployment-payment-and-enhanced-illness-benefit/" TargetMode="External"/><Relationship Id="rId3121" Type="http://schemas.openxmlformats.org/officeDocument/2006/relationships/hyperlink" Target="https://www.gob.pe/institucion/minsa/noticias/324711-gobierno-destina-mas-de-s-154-millones-para-contratar-personal-de-salud" TargetMode="External"/><Relationship Id="rId999" Type="http://schemas.openxmlformats.org/officeDocument/2006/relationships/hyperlink" Target="https://www.minhacienda.gov.co/webcenter/ShowProperty?nodeId=%2FConexionContent%2FWCC_CLUSTER-166311%2F%2FidcPrimaryFile&amp;revision=latestreleased" TargetMode="External"/><Relationship Id="rId2887" Type="http://schemas.openxmlformats.org/officeDocument/2006/relationships/hyperlink" Target="https://www.regjeringen.no/no/aktuelt/nye-okonomiske-tiltak-for-a-dempe-de-okonomiske-virkningene-av-koronavirusutbruddet/id2696548/" TargetMode="External"/><Relationship Id="rId859" Type="http://schemas.openxmlformats.org/officeDocument/2006/relationships/hyperlink" Target="https://www.canada.ca/en/department-finance/news/2020/10/government-announces-new-targeted-support-to-help-businesses-through-pandemic.html" TargetMode="External"/><Relationship Id="rId1489" Type="http://schemas.openxmlformats.org/officeDocument/2006/relationships/hyperlink" Target="https://prodominicana.gob.do/Documentos/PD%20PNFERD%20W.pdf" TargetMode="External"/><Relationship Id="rId1696" Type="http://schemas.openxmlformats.org/officeDocument/2006/relationships/hyperlink" Target="https://www.vlada.cz/en/media-centrum/aktualne/government-worked-on-the-2022-state-budget--approved-the-next-steps-in-the-dispute-with-poland-over-mining-in-the-turow-mine--189056/" TargetMode="External"/><Relationship Id="rId3938" Type="http://schemas.openxmlformats.org/officeDocument/2006/relationships/hyperlink" Target="https://www.gov.uk/government/publications/winter-economy-plan/winter-economy-plan" TargetMode="External"/><Relationship Id="rId1349" Type="http://schemas.openxmlformats.org/officeDocument/2006/relationships/hyperlink" Target="https://www.regeringen.dk/nyheder/2021/aftale-om-saerlig-mulighed-for-laan-til-pakkerejse-branchen/" TargetMode="External"/><Relationship Id="rId2747" Type="http://schemas.openxmlformats.org/officeDocument/2006/relationships/hyperlink" Target="https://www.rijksoverheid.nl/actueel/nieuws/2021/07/14/135-miljoen-extra-voor-ondersteuning-van-de-evenementensector" TargetMode="External"/><Relationship Id="rId2954" Type="http://schemas.openxmlformats.org/officeDocument/2006/relationships/hyperlink" Target="http://www.finance.gov.pk/pr_jan_mar_2020.html" TargetMode="External"/><Relationship Id="rId719" Type="http://schemas.openxmlformats.org/officeDocument/2006/relationships/hyperlink" Target="https://www.gov.br/economia/pt-br/centrais-de-conteudo/publicacoes/publicacoes-em-outros-idiomas/covid-19/brazil2019s-policy-responses-to-covid-19" TargetMode="External"/><Relationship Id="rId926" Type="http://schemas.openxmlformats.org/officeDocument/2006/relationships/hyperlink" Target="https://prensa.presidencia.cl/comunicado.aspx?id=170991" TargetMode="External"/><Relationship Id="rId1556" Type="http://schemas.openxmlformats.org/officeDocument/2006/relationships/hyperlink" Target="https://www.micm.gob.do/noticias/gobierno-congela-por-cuarta-semana-consecutiva-precios-del-glp-gasolina-regular-y-gasoil-regular" TargetMode="External"/><Relationship Id="rId1763" Type="http://schemas.openxmlformats.org/officeDocument/2006/relationships/hyperlink" Target="https://ec.europa.eu/competition/elojade/isef/case_details.cfm?proc_code=3_SA_63559" TargetMode="External"/><Relationship Id="rId1970" Type="http://schemas.openxmlformats.org/officeDocument/2006/relationships/hyperlink" Target="https://presidencia.gob.hn/index.php/sala-de-prensa/9392-gobierno-del-presidente-hernandez-pone-a-disposicion-600-millones-de-lempiras-para-emprendedores-y-mipymes-en-2021" TargetMode="External"/><Relationship Id="rId2607" Type="http://schemas.openxmlformats.org/officeDocument/2006/relationships/hyperlink" Target="https://lopezobrador.org.mx/2020/04/05/presidente-anuncia-acciones-para-la-reactivacion-economica-ante-covid-19-en-primer-informe-del-ano-al-pueblo-de-mexico-2/" TargetMode="External"/><Relationship Id="rId2814" Type="http://schemas.openxmlformats.org/officeDocument/2006/relationships/hyperlink" Target="https://www.regjeringen.no/en/aktuelt/norway-increases-defence-spending-to-strengthen-its-capability-and-readiness2/id2770724/" TargetMode="External"/><Relationship Id="rId55" Type="http://schemas.openxmlformats.org/officeDocument/2006/relationships/hyperlink" Target="https://www.argentina.gob.ar/noticias/la-argentina-obtuvo-financiamiento-del-banco-mundial-por-us-330-millones-para-mejoras-en" TargetMode="External"/><Relationship Id="rId1209" Type="http://schemas.openxmlformats.org/officeDocument/2006/relationships/hyperlink" Target="https://santenews.info/wp-content/uploads/2020/06/Programme...-Complet-04-06-2020-%C3%A0-14h51.pdf" TargetMode="External"/><Relationship Id="rId1416" Type="http://schemas.openxmlformats.org/officeDocument/2006/relationships/hyperlink" Target="https://ec.europa.eu/commission/presscorner/detail/en/ip_20_667" TargetMode="External"/><Relationship Id="rId1623" Type="http://schemas.openxmlformats.org/officeDocument/2006/relationships/hyperlink" Target="https://budget.gouv.cd/wp-content/uploads/budget2021/plf2021/lf2021_vol2_depenses.pdf" TargetMode="External"/><Relationship Id="rId1830" Type="http://schemas.openxmlformats.org/officeDocument/2006/relationships/hyperlink" Target="https://presidency.gov.gh/index.php/briefing-room/news-style-2/2009-government-gives-every-teacher-one-laptop" TargetMode="External"/><Relationship Id="rId4779" Type="http://schemas.openxmlformats.org/officeDocument/2006/relationships/hyperlink" Target="https://www.portugal.gov.pt/pt/gc22/comunicacao/noticia?i=testes-gratuitos-contra-a-covid-19-vao-aumentar" TargetMode="External"/><Relationship Id="rId3588" Type="http://schemas.openxmlformats.org/officeDocument/2006/relationships/hyperlink" Target="https://www.boe.es/diario_boe/txt.php?id=BOE-A-2021-3946" TargetMode="External"/><Relationship Id="rId3795" Type="http://schemas.openxmlformats.org/officeDocument/2006/relationships/hyperlink" Target="https://www.admin.ch/gov/de/start/dokumentation/medienmitteilungen.msg-id-81087.html" TargetMode="External"/><Relationship Id="rId4639" Type="http://schemas.openxmlformats.org/officeDocument/2006/relationships/hyperlink" Target="https://www.presidencia.gub.uy/comunicacion/comunicacionnoticias/medidas-gobierno-economia-emergencia-sanitaria-covid19" TargetMode="External"/><Relationship Id="rId4846" Type="http://schemas.openxmlformats.org/officeDocument/2006/relationships/hyperlink" Target="https://jis.gov.jm/media/2020/04/CARE-Brochure-Ministry-of-Finance-2020.pdf" TargetMode="External"/><Relationship Id="rId2397" Type="http://schemas.openxmlformats.org/officeDocument/2006/relationships/hyperlink" Target="https://www.gov.il/he/departments/news/press_30032020_b" TargetMode="External"/><Relationship Id="rId3448" Type="http://schemas.openxmlformats.org/officeDocument/2006/relationships/hyperlink" Target="http://www.treasury.gov.za/documents/National%20Budget/2021/review/FullBR.pdf" TargetMode="External"/><Relationship Id="rId3655" Type="http://schemas.openxmlformats.org/officeDocument/2006/relationships/hyperlink" Target="https://ec.europa.eu/info/sites/info/files/2020-european-semester-stability-programme-spain_en.pdf" TargetMode="External"/><Relationship Id="rId3862" Type="http://schemas.openxmlformats.org/officeDocument/2006/relationships/hyperlink" Target="https://thailand.prd.go.th/mobile_detail.php?cid=4&amp;nid=9186" TargetMode="External"/><Relationship Id="rId4706"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369" Type="http://schemas.openxmlformats.org/officeDocument/2006/relationships/hyperlink" Target="https://ec.europa.eu/competition/elojade/isef/case_details.cfm?proc_code=3_SA_64030" TargetMode="External"/><Relationship Id="rId576" Type="http://schemas.openxmlformats.org/officeDocument/2006/relationships/hyperlink" Target="https://www.gov.br/saude/pt-br/assuntos/noticias/saude-autoriza-10-leitos-de-uti-covid-19-em-rondonia" TargetMode="External"/><Relationship Id="rId783" Type="http://schemas.openxmlformats.org/officeDocument/2006/relationships/hyperlink" Target="https://www.budget.gc.ca/2021/report-rapport/p1-en.html" TargetMode="External"/><Relationship Id="rId990" Type="http://schemas.openxmlformats.org/officeDocument/2006/relationships/hyperlink" Target="http://xzzf.mof.gov.cn/zcfbyjd/202002/t20200228_3476042.htm" TargetMode="External"/><Relationship Id="rId2257" Type="http://schemas.openxmlformats.org/officeDocument/2006/relationships/hyperlink" Target="https://www.gov.ie/en/press-release/5bd4a-update-on-payments-awarded-for-covid-19-pandemic-unemployment-payment-and-enhanced-illness-benefit/" TargetMode="External"/><Relationship Id="rId2464" Type="http://schemas.openxmlformats.org/officeDocument/2006/relationships/hyperlink" Target="https://jis.gov.jm/govt-announces-60-billion-social-and-economic-recovery-programme/" TargetMode="External"/><Relationship Id="rId2671" Type="http://schemas.openxmlformats.org/officeDocument/2006/relationships/hyperlink" Target="https://legalinfo.mn/law/details/15586" TargetMode="External"/><Relationship Id="rId3308" Type="http://schemas.openxmlformats.org/officeDocument/2006/relationships/hyperlink" Target="https://www.unescap.org/sites/default/files/Russian%20Federation_COVID%20Policy%20Responses.pdf" TargetMode="External"/><Relationship Id="rId3515" Type="http://schemas.openxmlformats.org/officeDocument/2006/relationships/hyperlink" Target="https://www.gov.za/speeches/minister-lindiwe-zulu-coronavirus-covid-19-economic-and-social-measures-29-apr-2020-0000" TargetMode="External"/><Relationship Id="rId229" Type="http://schemas.openxmlformats.org/officeDocument/2006/relationships/hyperlink" Target="https://www.minister.industry.gov.au/ministers/taylor/media-releases/investing-reliable-affordable-energy-and-reducing-emissions-secure-australias-recovery" TargetMode="External"/><Relationship Id="rId436" Type="http://schemas.openxmlformats.org/officeDocument/2006/relationships/hyperlink" Target="https://ec.europa.eu/info/business-economy-euro/recovery-coronavirus/recovery-and-resilience-facility_en" TargetMode="External"/><Relationship Id="rId643" Type="http://schemas.openxmlformats.org/officeDocument/2006/relationships/hyperlink" Target="https://www.gov.br/saude/pt-br/assuntos/noticias/saude-autoriza-mais-30-leitos-de-uti-covid-19-para-o-ceara" TargetMode="External"/><Relationship Id="rId1066" Type="http://schemas.openxmlformats.org/officeDocument/2006/relationships/hyperlink" Target="http://www.regiones.gov.co/Inicio/assets/files/189_decreto_517_2020.pdf" TargetMode="External"/><Relationship Id="rId1273" Type="http://schemas.openxmlformats.org/officeDocument/2006/relationships/hyperlink" Target="https://santenews.info/wp-content/uploads/2020/06/Programme...-Complet-04-06-2020-%C3%A0-14h51.pdf" TargetMode="External"/><Relationship Id="rId1480" Type="http://schemas.openxmlformats.org/officeDocument/2006/relationships/hyperlink" Target="https://prodominicana.gob.do/Documentos/PD%20PNFERD%20W.pdf" TargetMode="External"/><Relationship Id="rId2117" Type="http://schemas.openxmlformats.org/officeDocument/2006/relationships/hyperlink" Target="https://www.gov.ie/en/press-release/8ccc0-update-on-payments-awarded-for-covid-19-pandemic-unemployment-payment-and-enhanced-illness-benefit-28-july-2021/" TargetMode="External"/><Relationship Id="rId2324" Type="http://schemas.openxmlformats.org/officeDocument/2006/relationships/hyperlink" Target="https://www.gov.ie/en/press-release/efc87-update-on-payments-awarded-for-covid-19-pandemic-unemployment-payment-and-enhanced-illness-benefit/" TargetMode="External"/><Relationship Id="rId3722" Type="http://schemas.openxmlformats.org/officeDocument/2006/relationships/hyperlink" Target="https://ec.europa.eu/commission/presscorner/detail/en/mex_21_3087" TargetMode="External"/><Relationship Id="rId850" Type="http://schemas.openxmlformats.org/officeDocument/2006/relationships/hyperlink" Target="https://news.ontario.ca/opo/en/2020/07/new-legislation-first-step-in-a-made-in-ontario-plan-for-growth-renewal-and-economic-recovery.html" TargetMode="External"/><Relationship Id="rId1133" Type="http://schemas.openxmlformats.org/officeDocument/2006/relationships/hyperlink" Target="https://santenews.info/wp-content/uploads/2020/06/Programme...-Complet-04-06-2020-%C3%A0-14h51.pdf" TargetMode="External"/><Relationship Id="rId2531" Type="http://schemas.openxmlformats.org/officeDocument/2006/relationships/hyperlink" Target="https://www.health.go.ke/president-uhuru-announce-31-new-cases-of-covid-19-unveils-an-8-economic-stimulus-programme-to-stimulate-growth-nairobi-saturday-may-23-2020/" TargetMode="External"/><Relationship Id="rId4289" Type="http://schemas.openxmlformats.org/officeDocument/2006/relationships/hyperlink" Target="https://www.congress.gov/117/bills/hr3684/BILLS-117hr3684enr.pdf" TargetMode="External"/><Relationship Id="rId503" Type="http://schemas.openxmlformats.org/officeDocument/2006/relationships/hyperlink" Target="https://news.belgium.be/fr/covid-19-mesures-de-soutien-temporaires-en-faveur-des-employeurs-dans-le-secteur-de-levenementiel" TargetMode="External"/><Relationship Id="rId710" Type="http://schemas.openxmlformats.org/officeDocument/2006/relationships/hyperlink" Target="https://www.gov.br/saude/pt-br/assuntos/noticias/saude-libera-r-59-4-milhoes-para-fortalecer-a-estrutura-do-pni" TargetMode="External"/><Relationship Id="rId1340" Type="http://schemas.openxmlformats.org/officeDocument/2006/relationships/hyperlink" Target="https://www.regeringen.dk/nyheder/2021/bredt-flertal-i-folketinget-sikrer-hurtig-kompensation-og-hjaelpepakker-til-kulturlivet/" TargetMode="External"/><Relationship Id="rId3098" Type="http://schemas.openxmlformats.org/officeDocument/2006/relationships/hyperlink" Target="https://www.gob.pe/institucion/minsa/noticias/339909-destinan-mas-de-s-79-millones-para-garantizar-los-centros-de-atencion-y-aislamiento-temporal-que-atienden-casos-covid-19" TargetMode="External"/><Relationship Id="rId4496" Type="http://schemas.openxmlformats.org/officeDocument/2006/relationships/hyperlink" Target="https://www.congress.gov/bill/117th-congress/house-bill/1319/text" TargetMode="External"/><Relationship Id="rId1200" Type="http://schemas.openxmlformats.org/officeDocument/2006/relationships/hyperlink" Target="https://santenews.info/wp-content/uploads/2020/06/Programme...-Complet-04-06-2020-%C3%A0-14h51.pdf" TargetMode="External"/><Relationship Id="rId4149" Type="http://schemas.openxmlformats.org/officeDocument/2006/relationships/hyperlink" Target="https://www.congress.gov/117/bills/hr3684/BILLS-117hr3684enr.pdf" TargetMode="External"/><Relationship Id="rId4356" Type="http://schemas.openxmlformats.org/officeDocument/2006/relationships/hyperlink" Target="https://www.congress.gov/117/bills/hr3684/BILLS-117hr3684enr.pdf" TargetMode="External"/><Relationship Id="rId4563" Type="http://schemas.openxmlformats.org/officeDocument/2006/relationships/hyperlink" Target="https://www.congress.gov/bill/117th-congress/house-bill/1319/text" TargetMode="External"/><Relationship Id="rId4770" Type="http://schemas.openxmlformats.org/officeDocument/2006/relationships/hyperlink" Target="https://mfinante.gov.ro/presa-comunicate-de-presa/-/asset_publisher/vMeOfqIFpa30/content/ministerul-finan-c8-9belor-prelunge-c8-99te-o-serie-de-m-c4-83suri-fiscale-avantajoase-pentru-contribuabili?_com_liferay_asset_publisher_web_portlet_AssetPublisherPortlet_INSTANCE_vMeOfqIFpa30_assetEntryId=1790529&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3%26_com_liferay_asset_publisher_web_portlet_AssetPublisherPortlet_INSTANCE_vMeOfqIFpa30_delta%3D30%26p_r_p_resetCur%3Dfalse%26_com_liferay_asset_publisher_web_portlet_AssetPublisherPortlet_INSTANCE_vMeOfqIFpa30_assetEntryId%3D1790529" TargetMode="External"/><Relationship Id="rId3165" Type="http://schemas.openxmlformats.org/officeDocument/2006/relationships/hyperlink" Target="https://www.gob.pe/institucion/mef/noticias/109746-gobierno-destina-mas-de-s-100-millones-para-la-adquisicion-de-1-6-millones-de-pruebas-para-la-deteccion-del-coronavirus-covid-19" TargetMode="External"/><Relationship Id="rId3372" Type="http://schemas.openxmlformats.org/officeDocument/2006/relationships/hyperlink" Target="https://www.gov.vc/images/pdf_documents/Ministerial_Statements_COVID-19_Recovery_And_Stimulus_Package.pdf" TargetMode="External"/><Relationship Id="rId4009" Type="http://schemas.openxmlformats.org/officeDocument/2006/relationships/hyperlink" Target="https://www.gov.uk/government/publications/spending-review-2020-documents" TargetMode="External"/><Relationship Id="rId4216" Type="http://schemas.openxmlformats.org/officeDocument/2006/relationships/hyperlink" Target="https://www.congress.gov/117/bills/hr3684/BILLS-117hr3684enr.pdf" TargetMode="External"/><Relationship Id="rId4423" Type="http://schemas.openxmlformats.org/officeDocument/2006/relationships/hyperlink" Target="https://www.congress.gov/bill/117th-congress/house-bill/1319/text" TargetMode="External"/><Relationship Id="rId4630" Type="http://schemas.openxmlformats.org/officeDocument/2006/relationships/hyperlink" Target="https://www.energy.gov/articles/doe-announces-intent-provide-122m-establish-coal-products-innovation-centers" TargetMode="External"/><Relationship Id="rId293" Type="http://schemas.openxmlformats.org/officeDocument/2006/relationships/hyperlink" Target="https://www.bahamas.gov.bs/wps/wcm/connect/2ecf933c-2fd1-49b3-9f1c-1ac0212598b7/2020FSR_FINAL_DEC17+%28Revised%29.pdf?MOD=AJPERES" TargetMode="External"/><Relationship Id="rId2181" Type="http://schemas.openxmlformats.org/officeDocument/2006/relationships/hyperlink" Target="https://www.gov.ie/pdf/?file=https://assets.gov.ie/128716/e7d34436-6e0a-4bb0-a7b1-230165357529.pdf" TargetMode="External"/><Relationship Id="rId3025" Type="http://schemas.openxmlformats.org/officeDocument/2006/relationships/hyperlink" Target="https://www.mef.gob.pe/contenidos/presu_publ/documentac/guia_orient_ciudadano_2022_281221.pdf" TargetMode="External"/><Relationship Id="rId3232" Type="http://schemas.openxmlformats.org/officeDocument/2006/relationships/hyperlink" Target="https://ec.europa.eu/commission/presscorner/detail/en/ip_21_1090" TargetMode="External"/><Relationship Id="rId153" Type="http://schemas.openxmlformats.org/officeDocument/2006/relationships/hyperlink" Target="https://www.bnamericas.com/en/news/argentina-presents-us428mn-housing-construction-plan" TargetMode="External"/><Relationship Id="rId360" Type="http://schemas.openxmlformats.org/officeDocument/2006/relationships/hyperlink" Target="https://today.caricom.org/2020/09/18/best-plan-a-stimulus-package-for-the-barbados-tourism-sector/" TargetMode="External"/><Relationship Id="rId2041" Type="http://schemas.openxmlformats.org/officeDocument/2006/relationships/hyperlink" Target="http://irangov.ir/detail/350514" TargetMode="External"/><Relationship Id="rId220" Type="http://schemas.openxmlformats.org/officeDocument/2006/relationships/hyperlink" Target="https://www.minister.industry.gov.au/ministers/taylor/media-releases/investing-reliable-affordable-energy-and-reducing-emissions-secure-australias-recovery" TargetMode="External"/><Relationship Id="rId2998" Type="http://schemas.openxmlformats.org/officeDocument/2006/relationships/hyperlink" Target="https://www.presidencia.gob.pa/Noticias/Gabinete-aprueba-medidas-economicas-laborales-y-sociales-para-atender-la-pandemia-" TargetMode="External"/><Relationship Id="rId2858" Type="http://schemas.openxmlformats.org/officeDocument/2006/relationships/hyperlink" Target="https://www.regjeringen.no/no/aktuelt/10-kommuner-i-finnmark-far-okt-mobilberedskap/id2704221/" TargetMode="External"/><Relationship Id="rId3909" Type="http://schemas.openxmlformats.org/officeDocument/2006/relationships/hyperlink" Target="https://u.ae/en/information-and-services/justice-safety-and-the-law/handling-the-covid-19-outbreak/economic-support-to-minimise-the-impact-of-covid-19/economic-support-of-abu-dhabi-government" TargetMode="External"/><Relationship Id="rId4073" Type="http://schemas.openxmlformats.org/officeDocument/2006/relationships/hyperlink" Target="https://www.gov.uk/government/news/hundreds-of-additional-school-improvement-projects-get-green-light" TargetMode="External"/><Relationship Id="rId99" Type="http://schemas.openxmlformats.org/officeDocument/2006/relationships/hyperlink" Target="https://www.argentina.gob.ar/noticias/el-gobierno-presento-medidas-para-el-desarrollo-del-sector-de-la-salud-y-empresas" TargetMode="External"/><Relationship Id="rId1667" Type="http://schemas.openxmlformats.org/officeDocument/2006/relationships/hyperlink" Target="https://ambiente.gob.do/medio-ambiente-y-fundacion-sur-futuro-ejecutaran-proyecto-para-restaurar-24-mil-tareas-de-tierra-de-montana/" TargetMode="External"/><Relationship Id="rId1874" Type="http://schemas.openxmlformats.org/officeDocument/2006/relationships/hyperlink" Target="https://www.mofep.gov.gh/sites/default/files/news/care-program.pdf" TargetMode="External"/><Relationship Id="rId2718" Type="http://schemas.openxmlformats.org/officeDocument/2006/relationships/hyperlink" Target="https://www.rijksoverheid.nl/actueel/nieuws/2021/06/03/ruim-%E2%82%AC13-miljard-extra-naar-gemeenten-voor-tekorten-jeugdzorg-in-2022" TargetMode="External"/><Relationship Id="rId2925" Type="http://schemas.openxmlformats.org/officeDocument/2006/relationships/hyperlink" Target="https://www.finance.gov.pk/budget/Budget_2021_22/6_Budget_in_Brief_English_2021_22.pdf" TargetMode="External"/><Relationship Id="rId4280" Type="http://schemas.openxmlformats.org/officeDocument/2006/relationships/hyperlink" Target="https://www.congress.gov/117/bills/hr3684/BILLS-117hr3684enr.pdf" TargetMode="External"/><Relationship Id="rId1527" Type="http://schemas.openxmlformats.org/officeDocument/2006/relationships/hyperlink" Target="https://publications.iadb.org/es/el-impacto-del-covid-19-en-las-economias-de-la-region-centroamerica" TargetMode="External"/><Relationship Id="rId1734" Type="http://schemas.openxmlformats.org/officeDocument/2006/relationships/hyperlink" Target="https://valtioneuvosto.fi/-/10616/hallitus-antoi-eduskunnalle-lisatalousarvioesityksen-koronaviruksen-vuoksi" TargetMode="External"/><Relationship Id="rId1941" Type="http://schemas.openxmlformats.org/officeDocument/2006/relationships/hyperlink" Target="http://www.mef.gouv.ht/upload/doc/rapport-decaissements-covid19-29-mai-2020.pdf" TargetMode="External"/><Relationship Id="rId4140" Type="http://schemas.openxmlformats.org/officeDocument/2006/relationships/hyperlink" Target="https://www.congress.gov/117/bills/hr3684/BILLS-117hr3684enr.pdf" TargetMode="External"/><Relationship Id="rId26" Type="http://schemas.openxmlformats.org/officeDocument/2006/relationships/hyperlink" Target="https://www.argentina.gob.ar/coronavirus/medidas-gobierno" TargetMode="External"/><Relationship Id="rId3699" Type="http://schemas.openxmlformats.org/officeDocument/2006/relationships/hyperlink" Target="https://www.regeringen.se/artiklar/2020/09/industrins-grona-omstallning-i-hostbudgeten/" TargetMode="External"/><Relationship Id="rId4000" Type="http://schemas.openxmlformats.org/officeDocument/2006/relationships/hyperlink" Target="https://www.gov.uk/government/news/46-billion-in-new-lockdown-grants-to-support-businesses-and-protect-jobs" TargetMode="External"/><Relationship Id="rId1801" Type="http://schemas.openxmlformats.org/officeDocument/2006/relationships/hyperlink" Target="https://minefi.hosting.augure.com/Augure_Minefi/r/ContenuEnLigne/Download?id=94C9F4D9-0CB4-4D85-9026-7801E5E7F1E7&amp;filename=2196%20DP%20-%20Plan%20de%20soutien%20%C3%A0%20l%27a%C3%A9ronautique.pdf" TargetMode="External"/><Relationship Id="rId3559" Type="http://schemas.openxmlformats.org/officeDocument/2006/relationships/hyperlink" Target="https://english.moef.go.kr/popup/20200608_policyFocus/popup.html" TargetMode="External"/><Relationship Id="rId687" Type="http://schemas.openxmlformats.org/officeDocument/2006/relationships/hyperlink" Target="https://www.gov.br/saude/pt-br/assuntos/noticias/ceara-tem-mais-96-leitos-de-uti-covid-19-autorizados" TargetMode="External"/><Relationship Id="rId2368" Type="http://schemas.openxmlformats.org/officeDocument/2006/relationships/hyperlink" Target="https://www.gov.il/he/departments/news/press_07062020_b" TargetMode="External"/><Relationship Id="rId3766" Type="http://schemas.openxmlformats.org/officeDocument/2006/relationships/hyperlink" Target="https://www.government.se/press-releases/2020/03/crisis-package-for-swedish-businesses-and-jobs/" TargetMode="External"/><Relationship Id="rId3973" Type="http://schemas.openxmlformats.org/officeDocument/2006/relationships/hyperlink" Target="https://www.gov.uk/government/news/more-support-for-further-education-teachers-to-develop" TargetMode="External"/><Relationship Id="rId4817" Type="http://schemas.openxmlformats.org/officeDocument/2006/relationships/hyperlink" Target="https://web.archive.org/web/20220325052004/https:/www.lamoncloa.gob.es/temas/fondos-recuperacion/Documents/160621-Plan_Recuperacion_Transformacion_Resiliencia.pdf" TargetMode="External"/><Relationship Id="rId894" Type="http://schemas.openxmlformats.org/officeDocument/2006/relationships/hyperlink" Target="https://prensa.presidencia.cl/comunicado.aspx?id=172312" TargetMode="External"/><Relationship Id="rId1177" Type="http://schemas.openxmlformats.org/officeDocument/2006/relationships/hyperlink" Target="https://santenews.info/wp-content/uploads/2020/06/Programme...-Complet-04-06-2020-%C3%A0-14h51.pdf" TargetMode="External"/><Relationship Id="rId2575" Type="http://schemas.openxmlformats.org/officeDocument/2006/relationships/hyperlink" Target="https://budgetmof.govmu.org/Documents/2021_22budgetspeech_english.pdf" TargetMode="External"/><Relationship Id="rId2782" Type="http://schemas.openxmlformats.org/officeDocument/2006/relationships/hyperlink" Target="https://www.cabri-sbo.org/uploads/files/Covid19BudgetDocuments/Nigeria-Emergency-Economic-Stimulus-Bill-24-March-2020.pdf" TargetMode="External"/><Relationship Id="rId3419" Type="http://schemas.openxmlformats.org/officeDocument/2006/relationships/hyperlink" Target="https://budget.sec.gouv.sn/documents/public_download/60c38fb5-2334-4fe3-8c2e-42810a2a028a/telechargement" TargetMode="External"/><Relationship Id="rId3626" Type="http://schemas.openxmlformats.org/officeDocument/2006/relationships/hyperlink" Target="http://prensa.mites.gob.es/WebPrensa/noticias/laboral/detalle/3901" TargetMode="External"/><Relationship Id="rId3833" Type="http://schemas.openxmlformats.org/officeDocument/2006/relationships/hyperlink" Target="https://thailand.prd.go.th/mobile_detail.php?cid=4&amp;nid=11373" TargetMode="External"/><Relationship Id="rId547" Type="http://schemas.openxmlformats.org/officeDocument/2006/relationships/hyperlink" Target="https://www.gov.br/saude/pt-br/assuntos/noticias/goias-tem-mais-50-leitos-de-uti-covid-19-autorizados" TargetMode="External"/><Relationship Id="rId754" Type="http://schemas.openxmlformats.org/officeDocument/2006/relationships/hyperlink" Target="https://budget.gc.ca/efu-meb/2021/report-rapport/EFU-MEB-2021-EN.pdf" TargetMode="External"/><Relationship Id="rId961" Type="http://schemas.openxmlformats.org/officeDocument/2006/relationships/hyperlink" Target="http://www.china.org.cn/china/2021-02/08/content_77200593.htm" TargetMode="External"/><Relationship Id="rId1384" Type="http://schemas.openxmlformats.org/officeDocument/2006/relationships/hyperlink" Target="https://fm.dk/nyheder/nyhedsarkiv/2020/august/regeringen-vil-sikre-en-groen-retfaerdig-og-ansvarlig-genopretning-af-dansk-oekonomi/" TargetMode="External"/><Relationship Id="rId1591" Type="http://schemas.openxmlformats.org/officeDocument/2006/relationships/hyperlink" Target="https://enterprise.press/wp-content/uploads/2021/04/FinMin-draft-budget-21-2022.pdf" TargetMode="External"/><Relationship Id="rId2228" Type="http://schemas.openxmlformats.org/officeDocument/2006/relationships/hyperlink" Target="https://www.gov.ie/en/press-release/94496-government-160m-boost-to-covid-19-business-grants/" TargetMode="External"/><Relationship Id="rId2435" Type="http://schemas.openxmlformats.org/officeDocument/2006/relationships/hyperlink" Target="https://www.gazzettaufficiale.it/eli/id/2020/11/09/20G00170/sg" TargetMode="External"/><Relationship Id="rId2642" Type="http://schemas.openxmlformats.org/officeDocument/2006/relationships/hyperlink" Target="https://legalinfo.mn/law/details/15586" TargetMode="External"/><Relationship Id="rId3900" Type="http://schemas.openxmlformats.org/officeDocument/2006/relationships/hyperlink" Target="https://www.cms-lawnow.com/ealerts/2020/03/turkeys-new-short-time-work-allowance" TargetMode="External"/><Relationship Id="rId90" Type="http://schemas.openxmlformats.org/officeDocument/2006/relationships/hyperlink" Target="https://www.argentina.gob.ar/noticias/el-gobierno-nacional-presento-el-programa-de-agencias-moviles" TargetMode="External"/><Relationship Id="rId407" Type="http://schemas.openxmlformats.org/officeDocument/2006/relationships/hyperlink" Target="https://ec.europa.eu/info/business-economy-euro/recovery-coronavirus/recovery-and-resilience-facility_en" TargetMode="External"/><Relationship Id="rId614" Type="http://schemas.openxmlformats.org/officeDocument/2006/relationships/hyperlink" Target="https://www.gov.br/saude/pt-br/assuntos/noticias/espirito-santo-tem-mais-12-leitos-de-uti-covid-19-autorizados" TargetMode="External"/><Relationship Id="rId821" Type="http://schemas.openxmlformats.org/officeDocument/2006/relationships/hyperlink" Target="https://www.canada.ca/en/environment-climate-change/news/2020/12/a-healthy-environment-and-a-healthy-economy.html" TargetMode="External"/><Relationship Id="rId1037" Type="http://schemas.openxmlformats.org/officeDocument/2006/relationships/hyperlink" Target="https://www.minhacienda.gov.co/webcenter/ShowProperty?nodeId=%2FConexionContent%2FWCC_CLUSTER-149005%2F%2FidcPrimaryFile&amp;revision=latestreleased" TargetMode="External"/><Relationship Id="rId1244" Type="http://schemas.openxmlformats.org/officeDocument/2006/relationships/hyperlink" Target="https://santenews.info/wp-content/uploads/2020/06/Programme...-Complet-04-06-2020-%C3%A0-14h51.pdf" TargetMode="External"/><Relationship Id="rId1451" Type="http://schemas.openxmlformats.org/officeDocument/2006/relationships/hyperlink" Target="https://www.iadb.org/projects/document/EZSHARE-1136432297-118?project=DR-L1142" TargetMode="External"/><Relationship Id="rId2502" Type="http://schemas.openxmlformats.org/officeDocument/2006/relationships/hyperlink" Target="https://www.mof.go.jp/english/budget/budget/fy2020/05.pdf" TargetMode="External"/><Relationship Id="rId1104" Type="http://schemas.openxmlformats.org/officeDocument/2006/relationships/hyperlink" Target="https://zoom-eco.net/a-la-une/rdc-les-11-mesures-economiques-de-soutien-a-loffre-de-produits-de-premiere-necessite/" TargetMode="External"/><Relationship Id="rId1311" Type="http://schemas.openxmlformats.org/officeDocument/2006/relationships/hyperlink" Target="https://santenews.info/wp-content/uploads/2020/06/Programme...-Complet-04-06-2020-%C3%A0-14h51.pdf" TargetMode="External"/><Relationship Id="rId4467" Type="http://schemas.openxmlformats.org/officeDocument/2006/relationships/hyperlink" Target="https://www.congress.gov/bill/117th-congress/house-bill/1319/text" TargetMode="External"/><Relationship Id="rId4674" Type="http://schemas.openxmlformats.org/officeDocument/2006/relationships/hyperlink" Target="https://www.presidencia.gub.uy/comunicacion/comunicacionnoticias/medidas-gobierno-economia-emergencia-sanitaria-covid19" TargetMode="External"/><Relationship Id="rId3069" Type="http://schemas.openxmlformats.org/officeDocument/2006/relationships/hyperlink" Target="https://www.gob.pe/institucion/mtpe/noticias/344916-mtpe-subsidio-a-la-planilla-se-inicia-en-abril-y-promovera-mas-de-250-mil-puestos-de-trabajo" TargetMode="External"/><Relationship Id="rId3276" Type="http://schemas.openxmlformats.org/officeDocument/2006/relationships/hyperlink" Target="https://ec.europa.eu/competition/state_aid/cases1/202015/285360_2146793_78_2.pdf" TargetMode="External"/><Relationship Id="rId3483" Type="http://schemas.openxmlformats.org/officeDocument/2006/relationships/hyperlink" Target="https://www.gov.za/documents/building-society-works-presidential-employment-stimulus-south-african-economic" TargetMode="External"/><Relationship Id="rId3690" Type="http://schemas.openxmlformats.org/officeDocument/2006/relationships/hyperlink" Target="http://health.gov.sr/media/1363/final-national-covid-19-preparedness-and-response-plan.pdf" TargetMode="External"/><Relationship Id="rId4327" Type="http://schemas.openxmlformats.org/officeDocument/2006/relationships/hyperlink" Target="https://www.congress.gov/117/bills/hr3684/BILLS-117hr3684enr.pdf" TargetMode="External"/><Relationship Id="rId4534" Type="http://schemas.openxmlformats.org/officeDocument/2006/relationships/hyperlink" Target="https://www.congress.gov/bill/117th-congress/house-bill/1319/text" TargetMode="External"/><Relationship Id="rId197" Type="http://schemas.openxmlformats.org/officeDocument/2006/relationships/hyperlink" Target="https://budget.gov.au/2021-22/content/bp2/download/bp2_2021-22.pdf" TargetMode="External"/><Relationship Id="rId2085" Type="http://schemas.openxmlformats.org/officeDocument/2006/relationships/hyperlink" Target="https://www.gov.ie/en/press-release/e289d-our-rural-future-ministers-humphreys-and-obrien-announce-136319-for-43-local-projects-in-kilkenny-under-the-community-enhancement-programme/" TargetMode="External"/><Relationship Id="rId2292" Type="http://schemas.openxmlformats.org/officeDocument/2006/relationships/hyperlink" Target="https://www.gov.ie/en/press-release/77c06-update-on-payments-awarded-for-covid-19-pandemic-unemployment-payment-and-enhanced-illness-benefit/" TargetMode="External"/><Relationship Id="rId3136" Type="http://schemas.openxmlformats.org/officeDocument/2006/relationships/hyperlink" Target="https://www.gob.pe/institucion/produce/noticias/320221-produce-invierte-s-22-millones-en-desembarcadero-pesquero-en-arequipa" TargetMode="External"/><Relationship Id="rId3343" Type="http://schemas.openxmlformats.org/officeDocument/2006/relationships/hyperlink" Target="https://www.sknis.gov.kn/2021/07/08/opening-statement-by-prime-minister-dr-the-hon-timothy-harris-at-the-press-conference-on-thursday-july-08-2021-at-nema-headquarters/" TargetMode="External"/><Relationship Id="rId4741" Type="http://schemas.openxmlformats.org/officeDocument/2006/relationships/hyperlink" Target="https://www.mofep.gov.gh/sites/default/files/news/2022-Budget-Statement.pdf" TargetMode="External"/><Relationship Id="rId264" Type="http://schemas.openxmlformats.org/officeDocument/2006/relationships/hyperlink" Target="https://www.pm.gov.au/media/economic-stimulus-package" TargetMode="External"/><Relationship Id="rId471" Type="http://schemas.openxmlformats.org/officeDocument/2006/relationships/hyperlink" Target="https://ec.europa.eu/info/business-economy-euro/recovery-coronavirus/recovery-and-resilience-facility_en" TargetMode="External"/><Relationship Id="rId2152" Type="http://schemas.openxmlformats.org/officeDocument/2006/relationships/hyperlink" Target="https://www.gov.ie/en/press-release/15b2b-update-on-payments-awarded-for-covid-19-pandemic-unemployment-payment-and-enhanced-illness-benefit-02-june-2021/" TargetMode="External"/><Relationship Id="rId3550" Type="http://schemas.openxmlformats.org/officeDocument/2006/relationships/hyperlink" Target="https://english.moef.go.kr/pc/selectTbPressCenterDtl.do?boardCd=N0001&amp;seq=5014" TargetMode="External"/><Relationship Id="rId4601" Type="http://schemas.openxmlformats.org/officeDocument/2006/relationships/hyperlink" Target="https://www.congress.gov/bill/117th-congress/house-bill/1319/text" TargetMode="External"/><Relationship Id="rId124" Type="http://schemas.openxmlformats.org/officeDocument/2006/relationships/hyperlink" Target="https://www.argentina.gob.ar/noticias/atp-8-fueron-beneficiadas-mas-de-33-mil-empresas-y-500-mil-trabajadores" TargetMode="External"/><Relationship Id="rId3203" Type="http://schemas.openxmlformats.org/officeDocument/2006/relationships/hyperlink" Target="https://cnnphilippines.com/news/2020/4/8/COVID-19-response-money-trail.html?fbclid=IwAR1MsKP8r_tC_gMh2j4JWa7EtnUXxDRj8SBJblYhhF6ygT23Lh07Rn2y9Gs" TargetMode="External"/><Relationship Id="rId3410" Type="http://schemas.openxmlformats.org/officeDocument/2006/relationships/hyperlink" Target="https://web.archive.org/web/20200409043503/https:/hrdf.org.sa/News/4402" TargetMode="External"/><Relationship Id="rId331" Type="http://schemas.openxmlformats.org/officeDocument/2006/relationships/hyperlink" Target="https://www.barbadosparliament.com/uploads/bill_resolution/4876100c82122319f719c42fae4b23df.pdf" TargetMode="External"/><Relationship Id="rId2012" Type="http://schemas.openxmlformats.org/officeDocument/2006/relationships/hyperlink" Target="https://pib.gov.in/PressReleasePage.aspx?PRID=1722407" TargetMode="External"/><Relationship Id="rId2969" Type="http://schemas.openxmlformats.org/officeDocument/2006/relationships/hyperlink" Target="https://www.presidencia.gob.pa/Noticias/Gabinete-autoriza-al-MEF-a-presentar-a-la-Asamblea-proyecto-de-ley-que-extiende-la-Amnistia-tributaria" TargetMode="External"/><Relationship Id="rId1778" Type="http://schemas.openxmlformats.org/officeDocument/2006/relationships/hyperlink" Target="https://www.gouvernement.fr/partage/12289-relancer-la-construction-durable-de-logements-dans-les-territoires" TargetMode="External"/><Relationship Id="rId1985" Type="http://schemas.openxmlformats.org/officeDocument/2006/relationships/hyperlink" Target="http://www.estrategiaycomunicaciones.gob.hn/mas-de-126-millones-de-lempiras-se-han-transferido-con-el-programa-presidencial-bono-unico" TargetMode="External"/><Relationship Id="rId2829" Type="http://schemas.openxmlformats.org/officeDocument/2006/relationships/hyperlink" Target="https://www.regjeringen.no/no/aktuelt/kunnskap-og-kompetanse-skal-fa-flere-tilbake-i-arbeid/id2704490/" TargetMode="External"/><Relationship Id="rId4184" Type="http://schemas.openxmlformats.org/officeDocument/2006/relationships/hyperlink" Target="https://www.congress.gov/117/bills/hr3684/BILLS-117hr3684enr.pdf" TargetMode="External"/><Relationship Id="rId4391" Type="http://schemas.openxmlformats.org/officeDocument/2006/relationships/hyperlink" Target="https://www.congress.gov/bill/117th-congress/house-bill/1319/text" TargetMode="External"/><Relationship Id="rId1638" Type="http://schemas.openxmlformats.org/officeDocument/2006/relationships/hyperlink" Target="https://budget.gouv.cd/wp-content/uploads/budget2021/plf2021/lf2021_vol2_depenses.pdf" TargetMode="External"/><Relationship Id="rId4044" Type="http://schemas.openxmlformats.org/officeDocument/2006/relationships/hyperlink" Target="https://www.gov.uk/government/publications/spending-review-2020-documents" TargetMode="External"/><Relationship Id="rId4251" Type="http://schemas.openxmlformats.org/officeDocument/2006/relationships/hyperlink" Target="https://www.congress.gov/117/bills/hr3684/BILLS-117hr3684enr.pdf" TargetMode="External"/><Relationship Id="rId1845" Type="http://schemas.openxmlformats.org/officeDocument/2006/relationships/hyperlink" Target="http://documents1.worldbank.org/curated/en/818661614100923623/pdf/Project-Information-Document-Ghana-Productive-Safety-Net-Project-2-P175588.pdf" TargetMode="External"/><Relationship Id="rId3060" Type="http://schemas.openxmlformats.org/officeDocument/2006/relationships/hyperlink" Target="https://www.gob.pe/institucion/mtc/noticias/348108-mantenimientos-de-vias-en-puno-continuan-con-s-366-millones-que-entrego-el-mtc-para-4104-kilometros" TargetMode="External"/><Relationship Id="rId4111" Type="http://schemas.openxmlformats.org/officeDocument/2006/relationships/hyperlink" Target="https://www.gov.uk/government/news/budget-2020-what-you-need-to-know" TargetMode="External"/><Relationship Id="rId1705" Type="http://schemas.openxmlformats.org/officeDocument/2006/relationships/hyperlink" Target="https://www.vlada.cz/en/media-centrum/aktualne/the-government-approves-bonuses-for-healthcare-and-social-services-workers--new-programmes-to-help-entrepreneurs--187214/" TargetMode="External"/><Relationship Id="rId1912" Type="http://schemas.openxmlformats.org/officeDocument/2006/relationships/hyperlink" Target="https://www.mofep.gov.gh/sites/default/files/news/2021-Mid-Year-Review-Statement_v2.pdf" TargetMode="External"/><Relationship Id="rId3877" Type="http://schemas.openxmlformats.org/officeDocument/2006/relationships/hyperlink" Target="https://thailand.prd.go.th/mobile_detail.php?cid=4&amp;nid=12002" TargetMode="External"/><Relationship Id="rId798" Type="http://schemas.openxmlformats.org/officeDocument/2006/relationships/hyperlink" Target="https://www.budget.gc.ca/2021/report-rapport/p1-en.html" TargetMode="External"/><Relationship Id="rId2479" Type="http://schemas.openxmlformats.org/officeDocument/2006/relationships/hyperlink" Target="https://www.mof.go.jp/english/budget/budget/fy2020/05.pdf" TargetMode="External"/><Relationship Id="rId2686" Type="http://schemas.openxmlformats.org/officeDocument/2006/relationships/hyperlink" Target="https://www.finances.gov.ma/CommuniquesEtAnnonces/oc/2020/oc-dotation-except-Comm_Ar_.pdf" TargetMode="External"/><Relationship Id="rId2893" Type="http://schemas.openxmlformats.org/officeDocument/2006/relationships/hyperlink" Target="https://www.regjeringen.no/no/aktuelt/regjeringen-foreslar-flere-tiltak-for-a-trygge-arbeidsplassene/id2694341/" TargetMode="External"/><Relationship Id="rId3737" Type="http://schemas.openxmlformats.org/officeDocument/2006/relationships/hyperlink" Target="https://www.regeringen.se/pressmeddelanden/2021/01/ytterligare-en-extra-andringsbudget-for-2021-har-lamnats-till-riksdagen/" TargetMode="External"/><Relationship Id="rId3944" Type="http://schemas.openxmlformats.org/officeDocument/2006/relationships/hyperlink" Target="https://www.gov.uk/government/news/4-million-funding-to-boost-uk-biomass-production" TargetMode="External"/><Relationship Id="rId658" Type="http://schemas.openxmlformats.org/officeDocument/2006/relationships/hyperlink" Target="https://www.gov.br/saude/pt-br/assuntos/noticias/saude-autoriza-9-leitos-de-uti-covid-19-para-alagoas" TargetMode="External"/><Relationship Id="rId865" Type="http://schemas.openxmlformats.org/officeDocument/2006/relationships/hyperlink" Target="https://www.fcc-fac.ca/en/covid-19/program-details.html" TargetMode="External"/><Relationship Id="rId1288" Type="http://schemas.openxmlformats.org/officeDocument/2006/relationships/hyperlink" Target="https://santenews.info/wp-content/uploads/2020/06/Programme...-Complet-04-06-2020-%C3%A0-14h51.pdf" TargetMode="External"/><Relationship Id="rId1495" Type="http://schemas.openxmlformats.org/officeDocument/2006/relationships/hyperlink" Target="https://prodominicana.gob.do/Documentos/PD%20PNFERD%20W.pdf" TargetMode="External"/><Relationship Id="rId2339" Type="http://schemas.openxmlformats.org/officeDocument/2006/relationships/hyperlink" Target="https://www.gov.ie/en/press-release/69a0a-minister-humphreys-announces-payment-of-christmas-bonus-to-14-million-people-next-week/" TargetMode="External"/><Relationship Id="rId2546" Type="http://schemas.openxmlformats.org/officeDocument/2006/relationships/hyperlink" Target="http://en.kabar.kg/news/kyrgyz-national-bank-to-allocate-kgs-5.2-billion-to-support-countrys-economy/" TargetMode="External"/><Relationship Id="rId2753" Type="http://schemas.openxmlformats.org/officeDocument/2006/relationships/hyperlink" Target="https://www.pubaffairsbruxelles.eu/state-aid-commission-approves-e90-million-dutch-scheme-to-support-smes-in-context-of-coronavirus-outbreak-eu-commission-press/" TargetMode="External"/><Relationship Id="rId2960" Type="http://schemas.openxmlformats.org/officeDocument/2006/relationships/hyperlink" Target="http://www.finance.gov.pk/budget/budget_speech_english_2020_21.pdf" TargetMode="External"/><Relationship Id="rId3804" Type="http://schemas.openxmlformats.org/officeDocument/2006/relationships/hyperlink" Target="https://www.admin.ch/gov/de/start/dokumentation/medienmitteilungen.msg-id-78515.html" TargetMode="External"/><Relationship Id="rId518" Type="http://schemas.openxmlformats.org/officeDocument/2006/relationships/hyperlink" Target="https://repositorio.economiayfinanzas.gob.bo/documentos/comunicacion/Bitacora-7-especial.pdf" TargetMode="External"/><Relationship Id="rId725" Type="http://schemas.openxmlformats.org/officeDocument/2006/relationships/hyperlink" Target="https://www.gov.br/economia/pt-br/assuntos/noticias/2020/marco/governo-anuncia-medidas-para-reduzir-efeitos-do-coronavirus-nas-micro-e-pequenas-empresas" TargetMode="External"/><Relationship Id="rId932" Type="http://schemas.openxmlformats.org/officeDocument/2006/relationships/hyperlink" Target="http://english.www.gov.cn/statecouncil/ministries/202103/23/content_WS6059e4c7c6d0719374afb417.html" TargetMode="External"/><Relationship Id="rId1148" Type="http://schemas.openxmlformats.org/officeDocument/2006/relationships/hyperlink" Target="https://santenews.info/wp-content/uploads/2020/06/Programme...-Complet-04-06-2020-%C3%A0-14h51.pdf" TargetMode="External"/><Relationship Id="rId1355" Type="http://schemas.openxmlformats.org/officeDocument/2006/relationships/hyperlink" Target="https://www.regeringen.dk/nyheder/2021/gravide-selvstaendige-i-corona-klemme-kan-faa-barselsdagpenge-med-tilbagevirkende-kraft/" TargetMode="External"/><Relationship Id="rId1562" Type="http://schemas.openxmlformats.org/officeDocument/2006/relationships/hyperlink" Target="https://www.micm.gob.do/noticias/gobierno-ha-asumido-3-mil-millones-de-pesos-para-evitar-aumento-de-combustibles" TargetMode="External"/><Relationship Id="rId2406" Type="http://schemas.openxmlformats.org/officeDocument/2006/relationships/hyperlink" Target="https://www.gov.il/he/departments/news/press_21112021" TargetMode="External"/><Relationship Id="rId2613" Type="http://schemas.openxmlformats.org/officeDocument/2006/relationships/hyperlink" Target="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TargetMode="External"/><Relationship Id="rId1008" Type="http://schemas.openxmlformats.org/officeDocument/2006/relationships/hyperlink" Target="https://www.mincit.gov.co/prensa/noticias/industria/se-activa-el-fondo-mujer-emprende-2021" TargetMode="External"/><Relationship Id="rId1215" Type="http://schemas.openxmlformats.org/officeDocument/2006/relationships/hyperlink" Target="https://santenews.info/wp-content/uploads/2020/06/Programme...-Complet-04-06-2020-%C3%A0-14h51.pdf" TargetMode="External"/><Relationship Id="rId1422" Type="http://schemas.openxmlformats.org/officeDocument/2006/relationships/hyperlink" Target="https://ec.europa.eu/commission/presscorner/detail/en/IP_21_4263" TargetMode="External"/><Relationship Id="rId2820" Type="http://schemas.openxmlformats.org/officeDocument/2006/relationships/hyperlink" Target="https://www.regjeringen.no/no/aktuelt/midlertidig-leveringsrett-til-meieri-for-produsenter-med-lokalforedlingskvote/id2721512/" TargetMode="External"/><Relationship Id="rId4578" Type="http://schemas.openxmlformats.org/officeDocument/2006/relationships/hyperlink" Target="https://www.congress.gov/bill/117th-congress/house-bill/1319/text" TargetMode="External"/><Relationship Id="rId61" Type="http://schemas.openxmlformats.org/officeDocument/2006/relationships/hyperlink" Target="https://www.argentina.gob.ar/noticias/el-gobierno-nacional-lanzo-nuevos-servicios-digitales-para-la-gestion-de-la-pandemia-de-1" TargetMode="External"/><Relationship Id="rId3387" Type="http://schemas.openxmlformats.org/officeDocument/2006/relationships/hyperlink" Target="http://pmoffice.gov.vc/pmoffice/images/PDF/speech/Prime_Minister_Gonsalves_Address_to_the_Nation_on_25.3.20_Rising_Stronger_from_the_Ashes_of_Covid-19.pdf" TargetMode="External"/><Relationship Id="rId4785" Type="http://schemas.openxmlformats.org/officeDocument/2006/relationships/hyperlink" Target="https://www.portugal.gov.pt/pt/gc22/comunicacao/noticia?i=governo-aprova-subsidio-para-ajudar-portugueses-a-suportar-aumento-dos-combustiveis" TargetMode="External"/><Relationship Id="rId2196" Type="http://schemas.openxmlformats.org/officeDocument/2006/relationships/hyperlink" Target="https://www.gov.ie/en/press-release/26a9b-minister-mcconalogue-opens-the-10m-straw-incorporation-measure/" TargetMode="External"/><Relationship Id="rId3594" Type="http://schemas.openxmlformats.org/officeDocument/2006/relationships/hyperlink" Target="https://www.lamoncloa.gob.es/lang/en/presidente/news/Paginas/2021/20210127digital-plans.aspx" TargetMode="External"/><Relationship Id="rId4438" Type="http://schemas.openxmlformats.org/officeDocument/2006/relationships/hyperlink" Target="https://www.congress.gov/bill/117th-congress/house-bill/1319/text" TargetMode="External"/><Relationship Id="rId4645" Type="http://schemas.openxmlformats.org/officeDocument/2006/relationships/hyperlink" Target="https://www.presidencia.gub.uy/comunicacion/comunicacionnoticias/medidas-gobierno-economia-emergencia-sanitaria-covid19" TargetMode="External"/><Relationship Id="rId4852" Type="http://schemas.openxmlformats.org/officeDocument/2006/relationships/hyperlink" Target="https://cnnphilippines.com/news/2020/6/4/House-approves-stimulus-package-third-reading.html" TargetMode="External"/><Relationship Id="rId168" Type="http://schemas.openxmlformats.org/officeDocument/2006/relationships/hyperlink" Target="https://www.argentina.gob.ar/obras-publicas/argentina-hace" TargetMode="External"/><Relationship Id="rId3247" Type="http://schemas.openxmlformats.org/officeDocument/2006/relationships/hyperlink" Target="https://www.gov.pl/web/aktywa-panstwowe/informacja-dotyczaca-dzialan-podjetych-w-sektorze-energetyki-i-gornictwa-wegla-kamiennego" TargetMode="External"/><Relationship Id="rId3454" Type="http://schemas.openxmlformats.org/officeDocument/2006/relationships/hyperlink" Target="http://www.treasury.gov.za/documents/National%20Budget/2021/review/FullBR.pdf" TargetMode="External"/><Relationship Id="rId3661" Type="http://schemas.openxmlformats.org/officeDocument/2006/relationships/hyperlink" Target="https://www.citizensadvice.org.es/faq/coronavirus-50-additional-alleviating-measures-31-3-2020/" TargetMode="External"/><Relationship Id="rId4505" Type="http://schemas.openxmlformats.org/officeDocument/2006/relationships/hyperlink" Target="https://www.congress.gov/bill/117th-congress/house-bill/1319/text" TargetMode="External"/><Relationship Id="rId4712"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375" Type="http://schemas.openxmlformats.org/officeDocument/2006/relationships/hyperlink" Target="https://ec.europa.eu/competition/elojade/isef/case_details.cfm?proc_code=3_SA_61709" TargetMode="External"/><Relationship Id="rId582" Type="http://schemas.openxmlformats.org/officeDocument/2006/relationships/hyperlink" Target="https://www.gov.br/saude/pt-br/assuntos/noticias/governo-federal-investe-r-335-milhoes-para-ampliar-o-cuidado-e-prevencao-a-prematuridade" TargetMode="External"/><Relationship Id="rId2056" Type="http://schemas.openxmlformats.org/officeDocument/2006/relationships/hyperlink" Target="https://www.gov.ie/en/press-release/1cf76-minister-of-state-naughton-announces-funding-for-regional-airports/" TargetMode="External"/><Relationship Id="rId2263" Type="http://schemas.openxmlformats.org/officeDocument/2006/relationships/hyperlink" Target="https://www.gov.ie/en/press-release/27280-update-on-payments-awarded-for-covid-19-pandemic-unemployment-payment-and-enhanced-illness-benefit/" TargetMode="External"/><Relationship Id="rId2470" Type="http://schemas.openxmlformats.org/officeDocument/2006/relationships/hyperlink" Target="https://jis.gov.jm/senate-passes-bill-to-facilitate-375000-income-tax-credit-for-msmes/" TargetMode="External"/><Relationship Id="rId3107" Type="http://schemas.openxmlformats.org/officeDocument/2006/relationships/hyperlink" Target="https://www.gob.pe/institucion/mtc/noticias/325045-arranca-peru-mas-de-2700-km-de-vias-vecinales-reciben-mantenimiento-periodico-en-cajamarca" TargetMode="External"/><Relationship Id="rId3314" Type="http://schemas.openxmlformats.org/officeDocument/2006/relationships/hyperlink" Target="https://www.minecofin.gov.rw/news-detail/asian-infrastructure-investment-bank-and-world-bank-provide-us-2575-million-financing-to-support-governments-covid-19-economic-recovery-plan" TargetMode="External"/><Relationship Id="rId3521" Type="http://schemas.openxmlformats.org/officeDocument/2006/relationships/hyperlink" Target="http://www.dsbd.gov.za/wp-content/uploads/2020/04/GUIDELINES-FOR-PARTICIPATION-IN-THE-SPAZASHOPS-AND-GENERAL-DEALERS-SUPPORT-SCHEME.pdf" TargetMode="External"/><Relationship Id="rId235" Type="http://schemas.openxmlformats.org/officeDocument/2006/relationships/hyperlink" Target="https://www.pm.gov.au/media/1-billion-manufacturing-agreement-secures-australias-national-health-security" TargetMode="External"/><Relationship Id="rId442" Type="http://schemas.openxmlformats.org/officeDocument/2006/relationships/hyperlink" Target="https://ec.europa.eu/info/business-economy-euro/recovery-coronavirus/recovery-and-resilience-facility_en" TargetMode="External"/><Relationship Id="rId1072" Type="http://schemas.openxmlformats.org/officeDocument/2006/relationships/hyperlink" Target="https://www.minhacienda.gov.co/webcenter/ShowProperty?nodeId=%2FConexionContent%2FWCC_CLUSTER-146795%2F%2FidcPrimaryFile&amp;revision=latestreleased" TargetMode="External"/><Relationship Id="rId2123" Type="http://schemas.openxmlformats.org/officeDocument/2006/relationships/hyperlink" Target="https://www.gov.ie/en/press-release/ff76a-ministers-humphreys-and-obrien-announce-650000-funding-for-library-supports-for-marginalised-socially-excluded-and-disadvantaged-communities/" TargetMode="External"/><Relationship Id="rId2330" Type="http://schemas.openxmlformats.org/officeDocument/2006/relationships/hyperlink" Target="https://www.gov.ie/en/press-release/48b48-the-july-jobs-stimulus/" TargetMode="External"/><Relationship Id="rId302" Type="http://schemas.openxmlformats.org/officeDocument/2006/relationships/hyperlink" Target="https://www.bahamas.gov.bs/wps/wcm/connect/2ecf933c-2fd1-49b3-9f1c-1ac0212598b7/2020FSR_FINAL_DEC17+%28Revised%29.pdf?MOD=AJPERES" TargetMode="External"/><Relationship Id="rId4088" Type="http://schemas.openxmlformats.org/officeDocument/2006/relationships/hyperlink" Target="https://www.gov.uk/government/news/government-announces-financial-support-for-englands-fishing-businesses" TargetMode="External"/><Relationship Id="rId4295" Type="http://schemas.openxmlformats.org/officeDocument/2006/relationships/hyperlink" Target="https://www.congress.gov/117/bills/hr3684/BILLS-117hr3684enr.pdf" TargetMode="External"/><Relationship Id="rId1889" Type="http://schemas.openxmlformats.org/officeDocument/2006/relationships/hyperlink" Target="http://documents1.worldbank.org/curated/en/895671585952003880/pdf/Ghana-COVID-19-Emergency-Preparedness-and-Response-Project.pdf" TargetMode="External"/><Relationship Id="rId4155" Type="http://schemas.openxmlformats.org/officeDocument/2006/relationships/hyperlink" Target="https://www.congress.gov/117/bills/hr3684/BILLS-117hr3684enr.pdf" TargetMode="External"/><Relationship Id="rId4362" Type="http://schemas.openxmlformats.org/officeDocument/2006/relationships/hyperlink" Target="https://www.congress.gov/117/bills/hr3684/BILLS-117hr3684enr.pdf" TargetMode="External"/><Relationship Id="rId1749" Type="http://schemas.openxmlformats.org/officeDocument/2006/relationships/hyperlink" Target="https://minefi.hosting.augure.com/Augure_Minefi/r/ContenuEnLigne/Download?id=D7ACB53E-2281-48E6-8A5E-3554D0CE5B67&amp;filename=203%20-%20Renforcement%20du%20dispositif%20de%20soutien%20aux%20entreprises%20impact%C3%A9es%20par%20les%20nouvelles%20restrictions%20d%E2%80%99accueil%20au%20public%20.pdf" TargetMode="External"/><Relationship Id="rId1956" Type="http://schemas.openxmlformats.org/officeDocument/2006/relationships/hyperlink" Target="https://publications.iadb.org/es/el-impacto-del-covid-19-en-las-economias-de-la-region-centroamerica" TargetMode="External"/><Relationship Id="rId3171" Type="http://schemas.openxmlformats.org/officeDocument/2006/relationships/hyperlink" Target="https://www.gob.pe/institucion/mincetur/noticias/142104-asi-se-apoyara-a-los-pequenos-productores-que-abastecen-al-peru-y-el-mundo" TargetMode="External"/><Relationship Id="rId4015" Type="http://schemas.openxmlformats.org/officeDocument/2006/relationships/hyperlink" Target="https://www.gov.uk/government/publications/spending-review-2020-documents" TargetMode="External"/><Relationship Id="rId1609" Type="http://schemas.openxmlformats.org/officeDocument/2006/relationships/hyperlink" Target="https://www.egypttoday.com/Article/3/82753/Egypt-reduces-stamp-tax-on-non-residents-to-1-25" TargetMode="External"/><Relationship Id="rId1816" Type="http://schemas.openxmlformats.org/officeDocument/2006/relationships/hyperlink" Target="https://www.bundesfinanzministerium.de/Content/DE/Standardartikel/Themen/Schlaglichter/Konjunkturpaket/2020-06-03-eckpunktepapier.pdf?__blob=publicationFile&amp;v=9" TargetMode="External"/><Relationship Id="rId4222" Type="http://schemas.openxmlformats.org/officeDocument/2006/relationships/hyperlink" Target="https://www.congress.gov/117/bills/hr3684/BILLS-117hr3684enr.pdf" TargetMode="External"/><Relationship Id="rId3031" Type="http://schemas.openxmlformats.org/officeDocument/2006/relationships/hyperlink" Target="https://www.gob.pe/institucion/vivienda/noticias/514702-presupuesto-2022-contempla-s-1842-millones-para-obras-de-agua-y-bonos-de-vivienda" TargetMode="External"/><Relationship Id="rId3988" Type="http://schemas.openxmlformats.org/officeDocument/2006/relationships/hyperlink" Target="https://www.gov.uk/government/news/disability-charities-benefit-from-24-million-fund" TargetMode="External"/><Relationship Id="rId2797" Type="http://schemas.openxmlformats.org/officeDocument/2006/relationships/hyperlink" Target="https://www.budgetoffice.gov.ng/index.php/mdas-approved-2022-budget-details?task=document.viewdoc&amp;id=960" TargetMode="External"/><Relationship Id="rId3848" Type="http://schemas.openxmlformats.org/officeDocument/2006/relationships/hyperlink" Target="https://thailand.prd.go.th/mobile_detail.php?cid=4&amp;nid=10713" TargetMode="External"/><Relationship Id="rId769" Type="http://schemas.openxmlformats.org/officeDocument/2006/relationships/hyperlink" Target="https://budget.gc.ca/efu-meb/2021/report-rapport/EFU-MEB-2021-EN.pdf" TargetMode="External"/><Relationship Id="rId976" Type="http://schemas.openxmlformats.org/officeDocument/2006/relationships/hyperlink" Target="https://www.reuters.com/article/us-china-environment-budget-idUSKBN22Y0BU" TargetMode="External"/><Relationship Id="rId1399" Type="http://schemas.openxmlformats.org/officeDocument/2006/relationships/hyperlink" Target="https://bm.dk/nyheder-presse/pressemeddelelser/2020/06/opkvalificeringsudspil-ret-til-at-uddanne-sig-til-ti-procent-over-dagpengesatsen/" TargetMode="External"/><Relationship Id="rId2657" Type="http://schemas.openxmlformats.org/officeDocument/2006/relationships/hyperlink" Target="https://legalinfo.mn/law/details/15586" TargetMode="External"/><Relationship Id="rId629" Type="http://schemas.openxmlformats.org/officeDocument/2006/relationships/hyperlink" Target="https://www.gov.br/saude/pt-br/assuntos/noticias/ministerio-da-saude-prorroga-113-leitos-de-uti-em-goias" TargetMode="External"/><Relationship Id="rId1259" Type="http://schemas.openxmlformats.org/officeDocument/2006/relationships/hyperlink" Target="https://santenews.info/wp-content/uploads/2020/06/Programme...-Complet-04-06-2020-%C3%A0-14h51.pdf" TargetMode="External"/><Relationship Id="rId1466" Type="http://schemas.openxmlformats.org/officeDocument/2006/relationships/hyperlink" Target="https://presidencia.gob.do/noticias/gobierno-lanza-nuevo-programa-social-superate-garantizara-seguridad-alimentaria-y-empleos" TargetMode="External"/><Relationship Id="rId2864" Type="http://schemas.openxmlformats.org/officeDocument/2006/relationships/hyperlink" Target="https://www.regjeringen.no/no/aktuelt/700-millioner-kroner-meir-til-nav/id2702014/" TargetMode="External"/><Relationship Id="rId3708" Type="http://schemas.openxmlformats.org/officeDocument/2006/relationships/hyperlink" Target="https://www.regeringen.se/artiklar/2020/09/industrins-grona-omstallning-i-hostbudgeten/" TargetMode="External"/><Relationship Id="rId3915" Type="http://schemas.openxmlformats.org/officeDocument/2006/relationships/hyperlink" Target="https://u.ae/en/information-and-services/justice-safety-and-the-law/handling-the-covid-19-outbreak/economic-support-to-minimise-the-impact-of-covid-19/economic-support-of-dubai-government" TargetMode="External"/><Relationship Id="rId836" Type="http://schemas.openxmlformats.org/officeDocument/2006/relationships/hyperlink" Target="https://www.canada.ca/en/department-finance/economic-response-plan.html" TargetMode="External"/><Relationship Id="rId1119" Type="http://schemas.openxmlformats.org/officeDocument/2006/relationships/hyperlink" Target="https://santenews.info/wp-content/uploads/2020/06/Programme...-Complet-04-06-2020-%C3%A0-14h51.pdf" TargetMode="External"/><Relationship Id="rId1673" Type="http://schemas.openxmlformats.org/officeDocument/2006/relationships/hyperlink" Target="https://www.micm.gob.do/noticias/micm-y-coca-cola-inician-programa-con-inversion-de-rd28-mm-para-capacitar-a-10-mil-microempresarios-y-colmaderos" TargetMode="External"/><Relationship Id="rId1880" Type="http://schemas.openxmlformats.org/officeDocument/2006/relationships/hyperlink" Target="https://www.mofep.gov.gh/sites/default/files/budget-statements/2020-Mid-Year-Budget-Statement_v3.pdf" TargetMode="External"/><Relationship Id="rId2517" Type="http://schemas.openxmlformats.org/officeDocument/2006/relationships/hyperlink" Target="https://www5.cao.go.jp/keizai-shimon/kaigi/minutes/2020/0407/shiryo_01.pdf" TargetMode="External"/><Relationship Id="rId2724" Type="http://schemas.openxmlformats.org/officeDocument/2006/relationships/hyperlink" Target="https://www.rijksoverheid.nl/documenten/kamerstukken/2020/05/08/kamerbief-over-klein-krediet-corona-kkc-garantieregeling" TargetMode="External"/><Relationship Id="rId2931" Type="http://schemas.openxmlformats.org/officeDocument/2006/relationships/hyperlink" Target="http://www.finance.gov.pk/press_releases.html" TargetMode="External"/><Relationship Id="rId903" Type="http://schemas.openxmlformats.org/officeDocument/2006/relationships/hyperlink" Target="https://prensa.presidencia.cl/comunicado.aspx?id=168862" TargetMode="External"/><Relationship Id="rId1326" Type="http://schemas.openxmlformats.org/officeDocument/2006/relationships/hyperlink" Target="https://santenews.info/wp-content/uploads/2020/06/Programme...-Complet-04-06-2020-%C3%A0-14h51.pdf" TargetMode="External"/><Relationship Id="rId1533" Type="http://schemas.openxmlformats.org/officeDocument/2006/relationships/hyperlink" Target="https://es.wfp.org/publicaciones/proteccion-social-la-respuesta-de-republica-dominicana-pandemia-covid" TargetMode="External"/><Relationship Id="rId1740" Type="http://schemas.openxmlformats.org/officeDocument/2006/relationships/hyperlink" Target="https://tem.fi/-/hallituksen-paattamat-toimet-tuovat-joustoa-ja-turvaa-tyomarkkinoille" TargetMode="External"/><Relationship Id="rId4689" Type="http://schemas.openxmlformats.org/officeDocument/2006/relationships/hyperlink" Target="https://blog.patria.org.ve/actualizacion-programas-de-proteccion-mayo-2020/" TargetMode="External"/><Relationship Id="rId32" Type="http://schemas.openxmlformats.org/officeDocument/2006/relationships/hyperlink" Target="https://www.argentina.gob.ar/noticias/el-gobierno-lanzo-el-programa-te-sumo-para-promover-el-empleo-joven-en-pymes-de-todo-el" TargetMode="External"/><Relationship Id="rId1600" Type="http://schemas.openxmlformats.org/officeDocument/2006/relationships/hyperlink" Target="https://www.moss.gov.eg/ar-eg/Pages/news-details.aspx?nid=1990" TargetMode="External"/><Relationship Id="rId3498" Type="http://schemas.openxmlformats.org/officeDocument/2006/relationships/hyperlink" Target="https://www.gov.za/documents/building-society-works-presidential-employment-stimulus-south-african-economic" TargetMode="External"/><Relationship Id="rId4549" Type="http://schemas.openxmlformats.org/officeDocument/2006/relationships/hyperlink" Target="https://www.congress.gov/bill/117th-congress/house-bill/1319/text" TargetMode="External"/><Relationship Id="rId4756" Type="http://schemas.openxmlformats.org/officeDocument/2006/relationships/hyperlink" Target="http://en.kremlin.ru/events/president/news/65418" TargetMode="External"/><Relationship Id="rId3358" Type="http://schemas.openxmlformats.org/officeDocument/2006/relationships/hyperlink" Target="https://www.gov.vc/images/pdf_documents/WHATS_TRENDING_IN_SVG.pdf" TargetMode="External"/><Relationship Id="rId3565" Type="http://schemas.openxmlformats.org/officeDocument/2006/relationships/hyperlink" Target="https://english.moef.go.kr/popup/20200608_policyFocus/popup.html" TargetMode="External"/><Relationship Id="rId3772" Type="http://schemas.openxmlformats.org/officeDocument/2006/relationships/hyperlink" Target="https://www.newsd.admin.ch/newsd/message/attachments/63043.pdf" TargetMode="External"/><Relationship Id="rId4409" Type="http://schemas.openxmlformats.org/officeDocument/2006/relationships/hyperlink" Target="https://www.congress.gov/bill/117th-congress/house-bill/1319/text" TargetMode="External"/><Relationship Id="rId4616" Type="http://schemas.openxmlformats.org/officeDocument/2006/relationships/hyperlink" Target="https://www.congress.gov/bill/117th-congress/house-bill/1319/text" TargetMode="External"/><Relationship Id="rId4823" Type="http://schemas.openxmlformats.org/officeDocument/2006/relationships/hyperlink" Target="https://santenews.info/wp-content/uploads/2020/06/Programme...-Complet-04-06-2020-%C3%A0-14h51.pdf" TargetMode="External"/><Relationship Id="rId279" Type="http://schemas.openxmlformats.org/officeDocument/2006/relationships/hyperlink" Target="https://www.bmf.gv.at/presse/pressemeldungen/2020/maerz/Bluemel-Tun-was-notwendig-ist-um-zu-helfen.html" TargetMode="External"/><Relationship Id="rId486" Type="http://schemas.openxmlformats.org/officeDocument/2006/relationships/hyperlink" Target="https://ec.europa.eu/info/business-economy-euro/recovery-coronavirus/recovery-and-resilience-facility_en" TargetMode="External"/><Relationship Id="rId693" Type="http://schemas.openxmlformats.org/officeDocument/2006/relationships/hyperlink" Target="https://www.gov.br/saude/pt-br/assuntos/noticias/paraiba-tem-mais-33-leitos-de-uti-covid-19-autorizados" TargetMode="External"/><Relationship Id="rId2167" Type="http://schemas.openxmlformats.org/officeDocument/2006/relationships/hyperlink" Target="https://www.gov.ie/en/press-release/576cd-minister-ryan-announces-opening-of-new-15-million-additional-outdoor-infrastructure-fund/" TargetMode="External"/><Relationship Id="rId2374" Type="http://schemas.openxmlformats.org/officeDocument/2006/relationships/hyperlink" Target="https://www.gov.il/he/departments/news/economy-news-310520" TargetMode="External"/><Relationship Id="rId2581" Type="http://schemas.openxmlformats.org/officeDocument/2006/relationships/hyperlink" Target="http://www.govmu.org/English/News/Pages/Supplementary-Appropriation-(2019-2020)-Bill-Additional-provision-of-Rs-33.7-billion.aspx" TargetMode="External"/><Relationship Id="rId3218" Type="http://schemas.openxmlformats.org/officeDocument/2006/relationships/hyperlink" Target="https://ec.europa.eu/competition/state_aid/cases1/202126/294062_2289593_76_2.pdf" TargetMode="External"/><Relationship Id="rId3425" Type="http://schemas.openxmlformats.org/officeDocument/2006/relationships/hyperlink" Target="https://www.straitstimes.com/singapore/consumer/cash-assistance-for-stallholders-at-nea-managed-centres" TargetMode="External"/><Relationship Id="rId3632" Type="http://schemas.openxmlformats.org/officeDocument/2006/relationships/hyperlink" Target="https://www.boe.es/buscar/pdf/2020/BOE-A-2020-7311-consolidado.pdf" TargetMode="External"/><Relationship Id="rId139" Type="http://schemas.openxmlformats.org/officeDocument/2006/relationships/hyperlink" Target="https://www.boletinoficial.gob.ar/detalleAviso/primera/234388/20200901" TargetMode="External"/><Relationship Id="rId346" Type="http://schemas.openxmlformats.org/officeDocument/2006/relationships/hyperlink" Target="https://www.barbadosparliament.com/uploads/bill_resolution/4876100c82122319f719c42fae4b23df.pdf" TargetMode="External"/><Relationship Id="rId553" Type="http://schemas.openxmlformats.org/officeDocument/2006/relationships/hyperlink" Target="https://www.gov.br/saude/pt-br/assuntos/noticias/rio-grande-do-sul-tem-mais-10-leitos-de-uti-covid-19-autorizados" TargetMode="External"/><Relationship Id="rId760" Type="http://schemas.openxmlformats.org/officeDocument/2006/relationships/hyperlink" Target="https://budget.gc.ca/efu-meb/2021/report-rapport/EFU-MEB-2021-EN.pdf" TargetMode="External"/><Relationship Id="rId1183" Type="http://schemas.openxmlformats.org/officeDocument/2006/relationships/hyperlink" Target="https://santenews.info/wp-content/uploads/2020/06/Programme...-Complet-04-06-2020-%C3%A0-14h51.pdf" TargetMode="External"/><Relationship Id="rId1390" Type="http://schemas.openxmlformats.org/officeDocument/2006/relationships/hyperlink" Target="https://www.nib.int/who_we_are/news_and_media/news_press_releases/3536/nib_finances_environmental_projects_and_smes_in_denmark" TargetMode="External"/><Relationship Id="rId2027" Type="http://schemas.openxmlformats.org/officeDocument/2006/relationships/hyperlink" Target="https://pib.gov.in/PressReleasePage.aspx?PRID=1741808" TargetMode="External"/><Relationship Id="rId2234" Type="http://schemas.openxmlformats.org/officeDocument/2006/relationships/hyperlink" Target="https://www.gov.ie/en/press-release/b3440-update-on-payments-awarded-for-covid-19-pandemic-unemployment-payment-and-enhanced-illness-benefit/" TargetMode="External"/><Relationship Id="rId2441" Type="http://schemas.openxmlformats.org/officeDocument/2006/relationships/hyperlink" Target="https://www.gazzettaufficiale.it/eli/id/2020/11/09/20G00170/sg" TargetMode="External"/><Relationship Id="rId206" Type="http://schemas.openxmlformats.org/officeDocument/2006/relationships/hyperlink" Target="https://budget.gov.au/2021-22/content/bp2/download/bp2_2021-22.pdf" TargetMode="External"/><Relationship Id="rId413" Type="http://schemas.openxmlformats.org/officeDocument/2006/relationships/hyperlink" Target="https://ec.europa.eu/info/business-economy-euro/recovery-coronavirus/recovery-and-resilience-facility_en" TargetMode="External"/><Relationship Id="rId1043" Type="http://schemas.openxmlformats.org/officeDocument/2006/relationships/hyperlink" Target="https://idm.presidencia.gov.co/prensa/Paginas/Con-el-nuevo-Compromiso-por-el-Futuro-de-Colombia-el-pais-esta-haciendo-las-grandes-apuestas-Duque-200820.aspx" TargetMode="External"/><Relationship Id="rId4199" Type="http://schemas.openxmlformats.org/officeDocument/2006/relationships/hyperlink" Target="https://www.congress.gov/117/bills/hr3684/BILLS-117hr3684enr.pdf" TargetMode="External"/><Relationship Id="rId620" Type="http://schemas.openxmlformats.org/officeDocument/2006/relationships/hyperlink" Target="https://www.gov.br/saude/pt-br/assuntos/noticias/atendimento-odontologico-recebe-incentivo-de-mais-r-29-milhoes-para-retomada-segura" TargetMode="External"/><Relationship Id="rId1250" Type="http://schemas.openxmlformats.org/officeDocument/2006/relationships/hyperlink" Target="https://santenews.info/wp-content/uploads/2020/06/Programme...-Complet-04-06-2020-%C3%A0-14h51.pdf" TargetMode="External"/><Relationship Id="rId2301" Type="http://schemas.openxmlformats.org/officeDocument/2006/relationships/hyperlink" Target="https://www.gov.ie/en/press-release/5f43f-reduced-energy-bills-welcomed-for-small-business-during-covid-19/" TargetMode="External"/><Relationship Id="rId4059" Type="http://schemas.openxmlformats.org/officeDocument/2006/relationships/hyperlink" Target="https://www.gov.uk/government/news/plan-for-jobs-chancellor-increases-financial-support-for-businesses-and-workers" TargetMode="External"/><Relationship Id="rId1110" Type="http://schemas.openxmlformats.org/officeDocument/2006/relationships/hyperlink" Target="https://docs.wfp.org/api/documents/WFP-0000115611/download/?iframe" TargetMode="External"/><Relationship Id="rId4266" Type="http://schemas.openxmlformats.org/officeDocument/2006/relationships/hyperlink" Target="https://www.congress.gov/117/bills/hr3684/BILLS-117hr3684enr.pdf" TargetMode="External"/><Relationship Id="rId4473" Type="http://schemas.openxmlformats.org/officeDocument/2006/relationships/hyperlink" Target="https://www.congress.gov/bill/117th-congress/house-bill/1319/text" TargetMode="External"/><Relationship Id="rId4680" Type="http://schemas.openxmlformats.org/officeDocument/2006/relationships/hyperlink" Target="https://blog.patria.org.ve/actualizacion-programas-de-proteccion-mayo-2020/" TargetMode="External"/><Relationship Id="rId1927" Type="http://schemas.openxmlformats.org/officeDocument/2006/relationships/hyperlink" Target="http://www.guyana.org/2020_budget.html" TargetMode="External"/><Relationship Id="rId3075" Type="http://schemas.openxmlformats.org/officeDocument/2006/relationships/hyperlink" Target="https://www.gob.pe/institucion/mincetur/noticias/343561-s-27-millones-para-el-sector-turismo-mincetur-anuncia-nueva-convocatoria-del-programa-turismo-emprende" TargetMode="External"/><Relationship Id="rId3282" Type="http://schemas.openxmlformats.org/officeDocument/2006/relationships/hyperlink" Target="https://www.portugalresident.com/sata-in-e133-million-restructuring-bailout/" TargetMode="External"/><Relationship Id="rId4126" Type="http://schemas.openxmlformats.org/officeDocument/2006/relationships/hyperlink" Target="https://www.gov.uk/government/news/budget-2020-what-you-need-to-know" TargetMode="External"/><Relationship Id="rId4333" Type="http://schemas.openxmlformats.org/officeDocument/2006/relationships/hyperlink" Target="https://www.congress.gov/117/bills/hr3684/BILLS-117hr3684enr.pdf" TargetMode="External"/><Relationship Id="rId4540" Type="http://schemas.openxmlformats.org/officeDocument/2006/relationships/hyperlink" Target="https://www.congress.gov/bill/117th-congress/house-bill/1319/text" TargetMode="External"/><Relationship Id="rId2091" Type="http://schemas.openxmlformats.org/officeDocument/2006/relationships/hyperlink" Target="https://www.gov.ie/en/press-release/ca1fc-ministers-humphreys-and-obrien-announce-144499-for-91-local-projects-in-waterford-under-the-community-enhancement-programme/" TargetMode="External"/><Relationship Id="rId3142" Type="http://schemas.openxmlformats.org/officeDocument/2006/relationships/hyperlink" Target="https://www.gob.pe/institucion/minsa-cenares/noticias/319121-ministerio-de-salud-distribuye-mas-de-676-toneladas-de-suministros-medicos-a-nivel-nacional" TargetMode="External"/><Relationship Id="rId4400" Type="http://schemas.openxmlformats.org/officeDocument/2006/relationships/hyperlink" Target="https://www.congress.gov/bill/117th-congress/house-bill/1319/text" TargetMode="External"/><Relationship Id="rId270" Type="http://schemas.openxmlformats.org/officeDocument/2006/relationships/hyperlink" Target="https://reneweconomy.com.au/taylor-promises-250-million-to-advance-renewable-network-priorities-64514/" TargetMode="External"/><Relationship Id="rId3002" Type="http://schemas.openxmlformats.org/officeDocument/2006/relationships/hyperlink" Target="https://www.mef.gob.pa/wp-content/uploads/2020/07/Plan_Economico_2020.pdf" TargetMode="External"/><Relationship Id="rId130" Type="http://schemas.openxmlformats.org/officeDocument/2006/relationships/hyperlink" Target="https://www.argentina.gob.ar/noticias/el-programa-redes-de-salud-amplia-su-alcance" TargetMode="External"/><Relationship Id="rId3959" Type="http://schemas.openxmlformats.org/officeDocument/2006/relationships/hyperlink" Target="https://www.gov.uk/government/news/boost-for-welsh-media-industry-with-222m-innovation-funding" TargetMode="External"/><Relationship Id="rId2768" Type="http://schemas.openxmlformats.org/officeDocument/2006/relationships/hyperlink" Target="https://www.rijksoverheid.nl/actueel/nieuws/2020/09/15/belastingplan-2021-beter-eerlijker-en-duurzamer-uit-de-crisis" TargetMode="External"/><Relationship Id="rId2975" Type="http://schemas.openxmlformats.org/officeDocument/2006/relationships/hyperlink" Target="https://www.presidencia.gob.pa/Noticias/Descuentos-a-jubilados-pensionados-y-tercera-edad-sera-deducible-100-para-pago-de-impuesto-" TargetMode="External"/><Relationship Id="rId3819" Type="http://schemas.openxmlformats.org/officeDocument/2006/relationships/hyperlink" Target="https://law.moj.gov.tw/ENG/LawClass/LawAll.aspx?pcode=L0050039" TargetMode="External"/><Relationship Id="rId947" Type="http://schemas.openxmlformats.org/officeDocument/2006/relationships/hyperlink" Target="http://download.china.cn/en/pdf/report2021.pdf" TargetMode="External"/><Relationship Id="rId1577" Type="http://schemas.openxmlformats.org/officeDocument/2006/relationships/hyperlink" Target="https://www.presidencia.gob.ec/wp-content/uploads/downloads/2020/06/2020.06.03-CREDITOS-ARROCEROS.pdf" TargetMode="External"/><Relationship Id="rId1784" Type="http://schemas.openxmlformats.org/officeDocument/2006/relationships/hyperlink" Target="https://www.gouvernement.fr/sites/default/files/contenu/piece-jointe/2021/03/dossier_de_presse_-_segur_de_la_sante_relance_de_linvestissement_-_09.03.2021.pdf" TargetMode="External"/><Relationship Id="rId1991" Type="http://schemas.openxmlformats.org/officeDocument/2006/relationships/hyperlink" Target="https://presidencia.gob.hn/index.php/gob/el-presidente/9430-89-000-productores-mejoraran-sus-siembras-gracias-al-bono-de-solidaridad-productiva" TargetMode="External"/><Relationship Id="rId2628" Type="http://schemas.openxmlformats.org/officeDocument/2006/relationships/hyperlink" Target="https://montsame.mn/en/read/253591" TargetMode="External"/><Relationship Id="rId2835" Type="http://schemas.openxmlformats.org/officeDocument/2006/relationships/hyperlink" Target="https://www.regjeringen.no/no/aktuelt/styrket-satsing-pa-hydrogen-i-norge/id2704499/" TargetMode="External"/><Relationship Id="rId4190" Type="http://schemas.openxmlformats.org/officeDocument/2006/relationships/hyperlink" Target="https://www.congress.gov/117/bills/hr3684/BILLS-117hr3684enr.pdf" TargetMode="External"/><Relationship Id="rId76" Type="http://schemas.openxmlformats.org/officeDocument/2006/relationships/hyperlink" Target="https://www.argentina.gob.ar/noticias/el-gobierno-destina-mas-fondos-para-que-las-pymes-turisticas-se-financien-tasa-cero" TargetMode="External"/><Relationship Id="rId807" Type="http://schemas.openxmlformats.org/officeDocument/2006/relationships/hyperlink" Target="https://www.budget.gc.ca/2021/report-rapport/p3-en.html" TargetMode="External"/><Relationship Id="rId1437" Type="http://schemas.openxmlformats.org/officeDocument/2006/relationships/hyperlink" Target="http://mitur.gob.do/inicio-hoy-reapertura-de-hoteles/" TargetMode="External"/><Relationship Id="rId1644" Type="http://schemas.openxmlformats.org/officeDocument/2006/relationships/hyperlink" Target="https://budget.gouv.cd/wp-content/uploads/budget2021/plf2021/lf2021_vol2_depenses.pdf" TargetMode="External"/><Relationship Id="rId1851" Type="http://schemas.openxmlformats.org/officeDocument/2006/relationships/hyperlink" Target="http://documents1.worldbank.org/curated/en/818661614100923623/pdf/Project-Information-Document-Ghana-Productive-Safety-Net-Project-2-P175588.pdf" TargetMode="External"/><Relationship Id="rId2902" Type="http://schemas.openxmlformats.org/officeDocument/2006/relationships/hyperlink" Target="https://www.regjeringen.no/no/aktuelt/nye-tiltak-for-a-dempe-de-okonomiske-virkningene-av-koronavirusutbruddet/id2695404/" TargetMode="External"/><Relationship Id="rId4050" Type="http://schemas.openxmlformats.org/officeDocument/2006/relationships/hyperlink" Target="https://www.gov.uk/government/news/pm-outlines-his-ten-point-plan-for-a-green-industrial-revolution-for-250000-jobs" TargetMode="External"/><Relationship Id="rId1504" Type="http://schemas.openxmlformats.org/officeDocument/2006/relationships/hyperlink" Target="https://prodominicana.gob.do/Documentos/PD%20PNFERD%20W.pdf" TargetMode="External"/><Relationship Id="rId1711" Type="http://schemas.openxmlformats.org/officeDocument/2006/relationships/hyperlink" Target="https://www.asamblea.gob.sv/sites/default/files/documents/decretos/766363DA-EF72-4B3A-ADCC-AD7DFA98A85D.pdf" TargetMode="External"/><Relationship Id="rId3469" Type="http://schemas.openxmlformats.org/officeDocument/2006/relationships/hyperlink" Target="https://www.gov.za/documents/building-society-works-presidential-employment-stimulus-south-african-economic" TargetMode="External"/><Relationship Id="rId3676" Type="http://schemas.openxmlformats.org/officeDocument/2006/relationships/hyperlink" Target="http://www.gov.sr/media/1756/herstelplan-2020-2022-versie-10-mei-2021.pdf" TargetMode="External"/><Relationship Id="rId597" Type="http://schemas.openxmlformats.org/officeDocument/2006/relationships/hyperlink" Target="https://www.gov.br/saude/pt-br/assuntos/noticias/espirito-santo-tem-mais-11-leitos-de-suporte-ventilatorio-pulmonar-autorizados" TargetMode="External"/><Relationship Id="rId2278" Type="http://schemas.openxmlformats.org/officeDocument/2006/relationships/hyperlink" Target="https://www.gov.ie/en/service/739f3-enterprise-support-grant-for-buisnesses-impacted-by-covid-19/" TargetMode="External"/><Relationship Id="rId2485" Type="http://schemas.openxmlformats.org/officeDocument/2006/relationships/hyperlink" Target="https://www.mof.go.jp/english/budget/budget/fy2020/05.pdf" TargetMode="External"/><Relationship Id="rId3329" Type="http://schemas.openxmlformats.org/officeDocument/2006/relationships/hyperlink" Target="https://www.sknis.gov.kn/2021/08/19/rollout-of-assistance-under-the-governments-second-stimulus-programme-continues-to-progress-smoothly/" TargetMode="External"/><Relationship Id="rId3883" Type="http://schemas.openxmlformats.org/officeDocument/2006/relationships/hyperlink" Target="https://twitter.com/ImbertColm/status/1479447617515966466" TargetMode="External"/><Relationship Id="rId4727" Type="http://schemas.openxmlformats.org/officeDocument/2006/relationships/hyperlink" Target="https://www.gob.mx/presidencia/prensa/presidente-informa-nuevas-acciones-en-respaldo-al-pueblo-de-colima?idiom=es" TargetMode="External"/><Relationship Id="rId457" Type="http://schemas.openxmlformats.org/officeDocument/2006/relationships/hyperlink" Target="https://ec.europa.eu/info/business-economy-euro/recovery-coronavirus/recovery-and-resilience-facility_en" TargetMode="External"/><Relationship Id="rId1087" Type="http://schemas.openxmlformats.org/officeDocument/2006/relationships/hyperlink" Target="https://www.mfp.gob.cu/inicio/noticia.php?&amp;id=753" TargetMode="External"/><Relationship Id="rId1294" Type="http://schemas.openxmlformats.org/officeDocument/2006/relationships/hyperlink" Target="https://santenews.info/wp-content/uploads/2020/06/Programme...-Complet-04-06-2020-%C3%A0-14h51.pdf" TargetMode="External"/><Relationship Id="rId2138" Type="http://schemas.openxmlformats.org/officeDocument/2006/relationships/hyperlink" Target="https://www.gov.ie/en/press-release/753da-minister-martin-and-minister-of-state-chambers-announce-a-stabilisation-fund-for-summer-college-accommodation-providers/" TargetMode="External"/><Relationship Id="rId2692" Type="http://schemas.openxmlformats.org/officeDocument/2006/relationships/hyperlink" Target="https://www.nationaalgroeifonds.nl/projecten-ronde-1/groenvermogennl" TargetMode="External"/><Relationship Id="rId3536" Type="http://schemas.openxmlformats.org/officeDocument/2006/relationships/hyperlink" Target="https://english.moef.go.kr/pc/selectTbPressCenterDtl.do?boardCd=N0001&amp;seq=5024" TargetMode="External"/><Relationship Id="rId3743" Type="http://schemas.openxmlformats.org/officeDocument/2006/relationships/hyperlink" Target="https://www.regeringen.se/pressmeddelanden/2020/11/500-miljoner-for-krisstod-till-vard--och-omsorgspersonal/" TargetMode="External"/><Relationship Id="rId3950" Type="http://schemas.openxmlformats.org/officeDocument/2006/relationships/hyperlink" Target="https://www.gov.uk/government/news/50-million-to-deliver-world-class-facilities-for-t-level-students" TargetMode="External"/><Relationship Id="rId664" Type="http://schemas.openxmlformats.org/officeDocument/2006/relationships/hyperlink" Target="https://www.gov.br/saude/pt-br/assuntos/noticias/saude-autoriza-30-leitos-de-uti-covid-19-na-paraiba" TargetMode="External"/><Relationship Id="rId871" Type="http://schemas.openxmlformats.org/officeDocument/2006/relationships/hyperlink" Target="https://www.mintrab.gob.cl/congreso-despacha-proyecto-que-mejora-acceso-y-montos-del-seguro-de-desempleo-y-perfecciona-los-beneficios-de-la-ley-de-proteccion-del-empleo/" TargetMode="External"/><Relationship Id="rId2345" Type="http://schemas.openxmlformats.org/officeDocument/2006/relationships/hyperlink" Target="https://www.gov.ie/en/press-release/6df6e-minister-martin-announces-supports-package-of-50m-for-the-live-performance-sector/" TargetMode="External"/><Relationship Id="rId2552" Type="http://schemas.openxmlformats.org/officeDocument/2006/relationships/hyperlink" Target="https://www.straitstimes.com/asia/se-asia/coronavirus-malaysia-unveils-additional-32-billion-economic-stimulus-measures" TargetMode="External"/><Relationship Id="rId3603" Type="http://schemas.openxmlformats.org/officeDocument/2006/relationships/hyperlink" Target="https://www.boe.es/diario_boe/txt.php?id=BOE-A-2020-16823" TargetMode="External"/><Relationship Id="rId3810" Type="http://schemas.openxmlformats.org/officeDocument/2006/relationships/hyperlink" Target="https://www.hlb.global/taiwan-tax-and-financial-measures-associated-with-covid-19/" TargetMode="External"/><Relationship Id="rId317" Type="http://schemas.openxmlformats.org/officeDocument/2006/relationships/hyperlink" Target="https://www.worldbank.org/en/news/press-release/2021/04/14/bangladesh-receives-over-1-billion-world-bank-financing-for-vaccination-and-responding-to-covid-19-pandemic" TargetMode="External"/><Relationship Id="rId524" Type="http://schemas.openxmlformats.org/officeDocument/2006/relationships/hyperlink" Target="https://www.economiayfinanzas.gob.bo/el-gobierno-otorga-1700-nuevos-items-para-educacion-y-firma-acuerdo-con-padres-de-familia.html" TargetMode="External"/><Relationship Id="rId731" Type="http://schemas.openxmlformats.org/officeDocument/2006/relationships/hyperlink" Target="https://www.gov.br/saude/pt-br/assuntos/noticias/saude-investe-mais-r-99-milhoes-para-ampliar-acesso-a-servicos-de-saude-mental-no-sus" TargetMode="External"/><Relationship Id="rId1154" Type="http://schemas.openxmlformats.org/officeDocument/2006/relationships/hyperlink" Target="https://santenews.info/wp-content/uploads/2020/06/Programme...-Complet-04-06-2020-%C3%A0-14h51.pdf" TargetMode="External"/><Relationship Id="rId1361" Type="http://schemas.openxmlformats.org/officeDocument/2006/relationships/hyperlink" Target="https://www.regeringen.dk/nyheder/2021/nye-indsatser-skal-styrke-faglighed-og-trivsel/" TargetMode="External"/><Relationship Id="rId2205" Type="http://schemas.openxmlformats.org/officeDocument/2006/relationships/hyperlink" Target="https://www.gov.ie/en/press-release/16d20-tanaiste-opens-applications-for-phase-1-of-8000-grant-under-new-small-business-assistance-scheme-for-covid-sbasc/" TargetMode="External"/><Relationship Id="rId2412" Type="http://schemas.openxmlformats.org/officeDocument/2006/relationships/hyperlink" Target="https://ec.europa.eu/commission/presscorner/detail/en/ip_21_4744" TargetMode="External"/><Relationship Id="rId1014" Type="http://schemas.openxmlformats.org/officeDocument/2006/relationships/hyperlink" Target="https://www.minhacienda.gov.co/webcenter/ShowProperty?nodeId=%2FConexionContent%2FWCC_CLUSTER-154730%2F%2FidcPrimaryFile&amp;revision=latestreleased" TargetMode="External"/><Relationship Id="rId1221" Type="http://schemas.openxmlformats.org/officeDocument/2006/relationships/hyperlink" Target="https://santenews.info/wp-content/uploads/2020/06/Programme...-Complet-04-06-2020-%C3%A0-14h51.pdf" TargetMode="External"/><Relationship Id="rId4377" Type="http://schemas.openxmlformats.org/officeDocument/2006/relationships/hyperlink" Target="https://www.congress.gov/117/bills/hr3684/BILLS-117hr3684enr.pdf" TargetMode="External"/><Relationship Id="rId4584" Type="http://schemas.openxmlformats.org/officeDocument/2006/relationships/hyperlink" Target="https://www.congress.gov/bill/117th-congress/house-bill/1319/text" TargetMode="External"/><Relationship Id="rId4791" Type="http://schemas.openxmlformats.org/officeDocument/2006/relationships/hyperlink" Target="https://www.portugal.gov.pt/pt/gc22/comunicacao/noticia?i=governo-destina-1800-milhoes-de-euros-para-desenvolvimento-urbano" TargetMode="External"/><Relationship Id="rId3186"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3393" Type="http://schemas.openxmlformats.org/officeDocument/2006/relationships/hyperlink" Target="http://pmoffice.gov.vc/pmoffice/images/PDF/speech/Prime_Minister_Gonsalves_Address_to_the_Nation_on_25.3.20_Rising_Stronger_from_the_Ashes_of_Covid-19.pdf" TargetMode="External"/><Relationship Id="rId4237" Type="http://schemas.openxmlformats.org/officeDocument/2006/relationships/hyperlink" Target="https://www.congress.gov/117/bills/hr3684/BILLS-117hr3684enr.pdf" TargetMode="External"/><Relationship Id="rId4444" Type="http://schemas.openxmlformats.org/officeDocument/2006/relationships/hyperlink" Target="https://www.congress.gov/bill/117th-congress/house-bill/1319/text" TargetMode="External"/><Relationship Id="rId4651" Type="http://schemas.openxmlformats.org/officeDocument/2006/relationships/hyperlink" Target="https://www.presidencia.gub.uy/comunicacion/comunicacionnoticias/medidas-gobierno-economia-emergencia-sanitaria-covid19" TargetMode="External"/><Relationship Id="rId3046" Type="http://schemas.openxmlformats.org/officeDocument/2006/relationships/hyperlink" Target="https://www.gob.pe/institucion/mincetur/noticias/512598-turismo-emprende-mincetur-destina-s-18-millones-para-reactivar-mypes-turisticas" TargetMode="External"/><Relationship Id="rId3253" Type="http://schemas.openxmlformats.org/officeDocument/2006/relationships/hyperlink" Target="https://www.gov.pl/web/klimat/program-koliber--taksowka-dobra-dla-klimatu" TargetMode="External"/><Relationship Id="rId3460" Type="http://schemas.openxmlformats.org/officeDocument/2006/relationships/hyperlink" Target="https://www.gov.za/speeches/president-cyril-ramaphosa-extends-r-350-coronavirus-covid-19-grant-12-feb-2021-0000" TargetMode="External"/><Relationship Id="rId4304" Type="http://schemas.openxmlformats.org/officeDocument/2006/relationships/hyperlink" Target="https://www.congress.gov/117/bills/hr3684/BILLS-117hr3684enr.pdf" TargetMode="External"/><Relationship Id="rId174" Type="http://schemas.openxmlformats.org/officeDocument/2006/relationships/hyperlink" Target="https://www.boletinoficial.gob.ar/detalleAviso/primera/234817/20200910" TargetMode="External"/><Relationship Id="rId381" Type="http://schemas.openxmlformats.org/officeDocument/2006/relationships/hyperlink" Target="https://ec.europa.eu/info/business-economy-euro/recovery-coronavirus/recovery-and-resilience-facility_en" TargetMode="External"/><Relationship Id="rId2062" Type="http://schemas.openxmlformats.org/officeDocument/2006/relationships/hyperlink" Target="https://www.gov.ie/en/press-release/11355-minister-humphreys-announces-first-towns-and-villages-to-benefit-from-new-covid-19-supports/" TargetMode="External"/><Relationship Id="rId3113" Type="http://schemas.openxmlformats.org/officeDocument/2006/relationships/hyperlink" Target="https://www.gob.pe/institucion/mtc/noticias/324835-inversion-de-mas-de-s-8250-millones-esta-comprometida-en-proyectos-de-transportes-e-internet-para-la-libertad" TargetMode="External"/><Relationship Id="rId4511" Type="http://schemas.openxmlformats.org/officeDocument/2006/relationships/hyperlink" Target="https://www.congress.gov/bill/117th-congress/house-bill/1319/text" TargetMode="External"/><Relationship Id="rId241" Type="http://schemas.openxmlformats.org/officeDocument/2006/relationships/hyperlink" Target="https://ministers.treasury.gov.au/ministers/josh-frydenberg-2018/media-releases/launch-australian-business-growth-fund" TargetMode="External"/><Relationship Id="rId3320" Type="http://schemas.openxmlformats.org/officeDocument/2006/relationships/hyperlink" Target="https://www.sknis.gov.kn/2021/12/14/st-kitts-and-nevis-government-extending-several-stimulus-measures-into-the-new-year/" TargetMode="External"/><Relationship Id="rId2879" Type="http://schemas.openxmlformats.org/officeDocument/2006/relationships/hyperlink" Target="https://www.regjeringen.no/en/aktuelt/additional-financial-measures-to-mitigate-the-economic-effects-of-the-coronavirus-crisis/id2696548/" TargetMode="External"/><Relationship Id="rId101" Type="http://schemas.openxmlformats.org/officeDocument/2006/relationships/hyperlink" Target="https://www.argentina.gob.ar/noticias/acompanando-al-presidente-fernandez-basterra-firmo-convenios-por-mas-de-1000-millones-de" TargetMode="External"/><Relationship Id="rId1688" Type="http://schemas.openxmlformats.org/officeDocument/2006/relationships/hyperlink" Target="https://www.bmf.gv.at/en/press/press-releases/2021/November-2021_1/Reactivation_extension_corona_aids.html" TargetMode="External"/><Relationship Id="rId1895" Type="http://schemas.openxmlformats.org/officeDocument/2006/relationships/hyperlink" Target="http://presidency.gov.gh/index.php/briefing-room/news-style-2/1533-100-million-provided-to-enhance-coronavirus-preparedness-and-response-plan-president-akufo-addo" TargetMode="External"/><Relationship Id="rId2739" Type="http://schemas.openxmlformats.org/officeDocument/2006/relationships/hyperlink" Target="https://ec.europa.eu/competition/state_aid/cases1/202033/287238_2180735_74_2.pdf" TargetMode="External"/><Relationship Id="rId2946" Type="http://schemas.openxmlformats.org/officeDocument/2006/relationships/hyperlink" Target="https://www.iucn.org/news/protected-areas/202007/iucn-welcomes-pakistans-leadership-incorporating-nature-conservation-its-green-stimulus-package" TargetMode="External"/><Relationship Id="rId4094" Type="http://schemas.openxmlformats.org/officeDocument/2006/relationships/hyperlink" Target="https://www.gov.uk/government/news/almost-400-million-to-keep-englands-buses-running" TargetMode="External"/><Relationship Id="rId918" Type="http://schemas.openxmlformats.org/officeDocument/2006/relationships/hyperlink" Target="https://prensa.presidencia.cl/comunicado.aspx?id=151628" TargetMode="External"/><Relationship Id="rId1548" Type="http://schemas.openxmlformats.org/officeDocument/2006/relationships/hyperlink" Target="https://www.micm.gob.do/noticias/gobierno-mantiene-precio-de-todos-los-combustibles" TargetMode="External"/><Relationship Id="rId1755" Type="http://schemas.openxmlformats.org/officeDocument/2006/relationships/hyperlink" Target="https://ec.europa.eu/competition/elojade/isef/case_details.cfm?proc_code=3_SA_100299" TargetMode="External"/><Relationship Id="rId4161" Type="http://schemas.openxmlformats.org/officeDocument/2006/relationships/hyperlink" Target="https://www.congress.gov/117/bills/hr3684/BILLS-117hr3684enr.pdf" TargetMode="External"/><Relationship Id="rId1408" Type="http://schemas.openxmlformats.org/officeDocument/2006/relationships/hyperlink" Target="https://em.dk/nyhedsarkiv/2020/maj/ny-kampagne-skal-faa-flere-danskere-ud-at-opleve-danmark/" TargetMode="External"/><Relationship Id="rId1962" Type="http://schemas.openxmlformats.org/officeDocument/2006/relationships/hyperlink" Target="https://presidencia.gob.hn/index.php/gob/el-presidente/9535-productores-de-guayaba-de-comayagua-reciben-ayuda-del-gobierno-para-mejorar-calidad-de-la-fruta" TargetMode="External"/><Relationship Id="rId2806" Type="http://schemas.openxmlformats.org/officeDocument/2006/relationships/hyperlink" Target="https://www.budgetoffice.gov.ng/index.php/mdas-approved-2022-budget-details?task=document.viewdoc&amp;id=960" TargetMode="External"/><Relationship Id="rId4021" Type="http://schemas.openxmlformats.org/officeDocument/2006/relationships/hyperlink" Target="https://www.gov.uk/government/publications/spending-review-2020-documents" TargetMode="External"/><Relationship Id="rId47" Type="http://schemas.openxmlformats.org/officeDocument/2006/relationships/hyperlink" Target="https://www.argentina.gob.ar/noticias/el-presidente-anuncio-en-rosario-obras-por-mas-de-76000-millones-para-la-provincia-de-0" TargetMode="External"/><Relationship Id="rId1615" Type="http://schemas.openxmlformats.org/officeDocument/2006/relationships/hyperlink" Target="https://budget.gouv.cd/wp-content/uploads/budget2021/plf2021/lf2021_vol2_depenses.pdf" TargetMode="External"/><Relationship Id="rId1822" Type="http://schemas.openxmlformats.org/officeDocument/2006/relationships/hyperlink" Target="https://www.reuters.com/article/us-health-coronavirus-germany-measures-f/factbox-germanys-anti-coronavirus-stimulus-package-idUSKBN21C26Y" TargetMode="External"/><Relationship Id="rId3787" Type="http://schemas.openxmlformats.org/officeDocument/2006/relationships/hyperlink" Target="https://www.admin.ch/gov/de/start/dokumentation/medienmitteilungen.msg-id-82046.html" TargetMode="External"/><Relationship Id="rId3994" Type="http://schemas.openxmlformats.org/officeDocument/2006/relationships/hyperlink" Target="https://www.gov.uk/government/publications/uk-community-renewal-fund-prospectus/uk-community-renewal-fund-prospectus-2021-22" TargetMode="External"/><Relationship Id="rId4838" Type="http://schemas.openxmlformats.org/officeDocument/2006/relationships/hyperlink" Target="https://assets.publishing.service.gov.uk/government/uploads/system/uploads/attachment_data/file/994535/UKIB_Policy_Design.pdf;https:/www.gov.uk/government/news/uk-infrastructure-bank-opens-for-business" TargetMode="External"/><Relationship Id="rId2389" Type="http://schemas.openxmlformats.org/officeDocument/2006/relationships/hyperlink" Target="https://www.gov.il/he/departments/news/press_30032020_b" TargetMode="External"/><Relationship Id="rId2596" Type="http://schemas.openxmlformats.org/officeDocument/2006/relationships/hyperlink" Target="https://www.gob.mx/shcp/prensa/comunicado-no-095-gobierno-de-mexico-presenta-segundo-anuncio-de-proyectos-para-apuntalar-la-reactivacion-economica" TargetMode="External"/><Relationship Id="rId3647" Type="http://schemas.openxmlformats.org/officeDocument/2006/relationships/hyperlink" Target="http://prensa.mitramiss.gob.es/WebPrensa/noticias/ministro/detalle/3822" TargetMode="External"/><Relationship Id="rId3854" Type="http://schemas.openxmlformats.org/officeDocument/2006/relationships/hyperlink" Target="https://thailand.prd.go.th/mobile_detail.php?cid=4&amp;nid=10365" TargetMode="External"/><Relationship Id="rId568" Type="http://schemas.openxmlformats.org/officeDocument/2006/relationships/hyperlink" Target="https://www.gov.br/saude/pt-br/assuntos/noticias/saude-autoriza-123-leitos-de-uti-covid-19-no-mato-grosso" TargetMode="External"/><Relationship Id="rId775" Type="http://schemas.openxmlformats.org/officeDocument/2006/relationships/hyperlink" Target="https://www.canada.ca/en/public-health/news/2021/08/government-of-canada-announces-funding-for-covid-19-safe-voluntary-isolation-sites-in-ontario.html" TargetMode="External"/><Relationship Id="rId982" Type="http://schemas.openxmlformats.org/officeDocument/2006/relationships/hyperlink" Target="http://gss.mof.gov.cn/gzdt/zhengcefabu/202004/t20200415_3498382.htm" TargetMode="External"/><Relationship Id="rId1198" Type="http://schemas.openxmlformats.org/officeDocument/2006/relationships/hyperlink" Target="https://santenews.info/wp-content/uploads/2020/06/Programme...-Complet-04-06-2020-%C3%A0-14h51.pdf" TargetMode="External"/><Relationship Id="rId2249" Type="http://schemas.openxmlformats.org/officeDocument/2006/relationships/hyperlink" Target="https://www.gov.ie/en/press-release/0b7d2-minister-martin-provides-500000-additional-support-to-the-national-gallery-of-ireland/" TargetMode="External"/><Relationship Id="rId2456" Type="http://schemas.openxmlformats.org/officeDocument/2006/relationships/hyperlink" Target="https://jis.gov.jm/serve-jamaica-programme-provides-j1-billion-for-msmes-to-go-digital/" TargetMode="External"/><Relationship Id="rId2663" Type="http://schemas.openxmlformats.org/officeDocument/2006/relationships/hyperlink" Target="https://legalinfo.mn/law/details/15586" TargetMode="External"/><Relationship Id="rId2870" Type="http://schemas.openxmlformats.org/officeDocument/2006/relationships/hyperlink" Target="https://www.regjeringen.no/no/aktuelt/200-millioner-kroner-ekstra-bidrar-til-en-mer-sikker-og-punktlig-jernbane-og-aktivitet-for-bygg--og-anleggsnaringen/id2698504/" TargetMode="External"/><Relationship Id="rId3507" Type="http://schemas.openxmlformats.org/officeDocument/2006/relationships/hyperlink" Target="https://www.gov.za/documents/building-society-works-presidential-employment-stimulus-south-african-economic" TargetMode="External"/><Relationship Id="rId3714" Type="http://schemas.openxmlformats.org/officeDocument/2006/relationships/hyperlink" Target="https://www.government.se/press-releases/2021/05/turnover-based-support-to-sole-traders-and-trading-partnerships-introduced-for-the-period-marchjune-2021/" TargetMode="External"/><Relationship Id="rId3921" Type="http://schemas.openxmlformats.org/officeDocument/2006/relationships/hyperlink" Target="https://www.mediaoffice.ae/en/news/2020/July/11-07/Dubai-launches-a-third-economic-package-worth-one-and-a-half-billion-dirhams" TargetMode="External"/><Relationship Id="rId428" Type="http://schemas.openxmlformats.org/officeDocument/2006/relationships/hyperlink" Target="https://ec.europa.eu/info/business-economy-euro/recovery-coronavirus/recovery-and-resilience-facility_en" TargetMode="External"/><Relationship Id="rId635" Type="http://schemas.openxmlformats.org/officeDocument/2006/relationships/hyperlink" Target="https://www.gov.br/saude/pt-br/assuntos/noticias/saude-autoriza-mais-22-leitos-de-uti-covid-19-para-rondoniahttps:/www.gov.br/saude/pt-br/assuntos/noticias/saude-autoriza-mais-22-leitos-de-uti-covid-19-para-rondonia" TargetMode="External"/><Relationship Id="rId842" Type="http://schemas.openxmlformats.org/officeDocument/2006/relationships/hyperlink" Target="https://www.canada.ca/en/office-infrastructure/news/2020/07/backgrounder-canada-and-ontario-invest-in-modern-green-public-transit-for-residents-of-oakville.html" TargetMode="External"/><Relationship Id="rId1058" Type="http://schemas.openxmlformats.org/officeDocument/2006/relationships/hyperlink" Target="https://dapre.presidencia.gov.co/normativa/normativa/DECRETO%20551%20DEL%2015%20DE%20ABRIL%20DE%202020.pdf" TargetMode="External"/><Relationship Id="rId1265" Type="http://schemas.openxmlformats.org/officeDocument/2006/relationships/hyperlink" Target="https://santenews.info/wp-content/uploads/2020/06/Programme...-Complet-04-06-2020-%C3%A0-14h51.pdf" TargetMode="External"/><Relationship Id="rId1472" Type="http://schemas.openxmlformats.org/officeDocument/2006/relationships/hyperlink" Target="https://prodominicana.gob.do/Documentos/PD%20PNFERD%20W.pdf" TargetMode="External"/><Relationship Id="rId2109" Type="http://schemas.openxmlformats.org/officeDocument/2006/relationships/hyperlink" Target="https://www.gov.ie/en/press-release/c9047-update-on-payments-awarded-for-covid-19-pandemic-unemployment-payment-and-enhanced-illness-benefit-11-october-2021/" TargetMode="External"/><Relationship Id="rId2316" Type="http://schemas.openxmlformats.org/officeDocument/2006/relationships/hyperlink" Target="https://www.gov.ie/en/news/72ecf5-government-agrees-next-phase-of-irelands-covid-19-response/" TargetMode="External"/><Relationship Id="rId2523" Type="http://schemas.openxmlformats.org/officeDocument/2006/relationships/hyperlink" Target="https://primeminister.kz/en/news/reviews/government-anti-crisis-measures-how-much-money-to-be-allocated-to-support-citizens-and-economy-in-face-of-emergency" TargetMode="External"/><Relationship Id="rId2730" Type="http://schemas.openxmlformats.org/officeDocument/2006/relationships/hyperlink" Target="https://www.rijksoverheid.nl/actueel/nieuws/2021/02/05/beschikbaarheidsvergoeding-ov-met-drie-maanden-verlengd" TargetMode="External"/><Relationship Id="rId702" Type="http://schemas.openxmlformats.org/officeDocument/2006/relationships/hyperlink" Target="https://www.gov.br/saude/pt-br/assuntos/noticias/saude-repassa-r-449-milhoes-a-centros-para-enfrentamento-da-covid-19" TargetMode="External"/><Relationship Id="rId1125" Type="http://schemas.openxmlformats.org/officeDocument/2006/relationships/hyperlink" Target="https://santenews.info/wp-content/uploads/2020/06/Programme...-Complet-04-06-2020-%C3%A0-14h51.pdf" TargetMode="External"/><Relationship Id="rId1332" Type="http://schemas.openxmlformats.org/officeDocument/2006/relationships/hyperlink" Target="https://santenews.info/wp-content/uploads/2020/06/Programme...-Complet-04-06-2020-%C3%A0-14h51.pdf" TargetMode="External"/><Relationship Id="rId4488" Type="http://schemas.openxmlformats.org/officeDocument/2006/relationships/hyperlink" Target="https://www.congress.gov/bill/117th-congress/house-bill/1319/text" TargetMode="External"/><Relationship Id="rId4695" Type="http://schemas.openxmlformats.org/officeDocument/2006/relationships/hyperlink" Target="https://vss.gov.vn/english/news/Pages/vietnam-social-security.aspx?itemID=9406&amp;CateID=198" TargetMode="External"/><Relationship Id="rId3297" Type="http://schemas.openxmlformats.org/officeDocument/2006/relationships/hyperlink" Target="https://www.mfinante.gov.ro/acasa.html?method=detalii&amp;id=999649636" TargetMode="External"/><Relationship Id="rId4348" Type="http://schemas.openxmlformats.org/officeDocument/2006/relationships/hyperlink" Target="https://www.congress.gov/117/bills/hr3684/BILLS-117hr3684enr.pdf" TargetMode="External"/><Relationship Id="rId3157" Type="http://schemas.openxmlformats.org/officeDocument/2006/relationships/hyperlink" Target="https://www.gob.pe/institucion/minsa/noticias/313317-fortalecimiento-de-acciones-en-establecimientos-de-salud-para-poblaciones-indigenas-de-la-region-pasco-frente-a-la-covid-19" TargetMode="External"/><Relationship Id="rId4555" Type="http://schemas.openxmlformats.org/officeDocument/2006/relationships/hyperlink" Target="https://www.congress.gov/bill/117th-congress/house-bill/1319/text" TargetMode="External"/><Relationship Id="rId4762" Type="http://schemas.openxmlformats.org/officeDocument/2006/relationships/hyperlink" Target="http://government.ru/en/news/41920/" TargetMode="External"/><Relationship Id="rId285" Type="http://schemas.openxmlformats.org/officeDocument/2006/relationships/hyperlink" Target="https://bahamasbudget.gov.bs/media/filer_public/45/4c/454c1e8a-4305-44c6-a3ea-ac0e037e810e/accelerated_bahamas_recovery_plan_final_digital.pdf" TargetMode="External"/><Relationship Id="rId3364" Type="http://schemas.openxmlformats.org/officeDocument/2006/relationships/hyperlink" Target="https://www.imf.org/en/News/Articles/2021/07/01/pr21205-st-vincent-and-the-grenadines-imf-board-disbursement-address-fallout-from-volcanic-eruption" TargetMode="External"/><Relationship Id="rId3571" Type="http://schemas.openxmlformats.org/officeDocument/2006/relationships/hyperlink" Target="https://pulsenews.co.kr/view.php?year=2020&amp;no=217288" TargetMode="External"/><Relationship Id="rId4208" Type="http://schemas.openxmlformats.org/officeDocument/2006/relationships/hyperlink" Target="https://www.congress.gov/117/bills/hr3684/BILLS-117hr3684enr.pdf" TargetMode="External"/><Relationship Id="rId4415" Type="http://schemas.openxmlformats.org/officeDocument/2006/relationships/hyperlink" Target="https://www.congress.gov/bill/117th-congress/house-bill/1319/text" TargetMode="External"/><Relationship Id="rId4622" Type="http://schemas.openxmlformats.org/officeDocument/2006/relationships/hyperlink" Target="https://www.congress.gov/bill/117th-congress/house-bill/1319/text" TargetMode="External"/><Relationship Id="rId492" Type="http://schemas.openxmlformats.org/officeDocument/2006/relationships/hyperlink" Target="https://ec.europa.eu/info/business-economy-euro/recovery-coronavirus/recovery-and-resilience-facility_en" TargetMode="External"/><Relationship Id="rId2173" Type="http://schemas.openxmlformats.org/officeDocument/2006/relationships/hyperlink" Target="https://www.gov.ie/en/press-release/c30bf-update-on-payments-awarded-for-covid-19-pandemic-unemployment-payment-and-enhanced-illness-benefit/" TargetMode="External"/><Relationship Id="rId2380" Type="http://schemas.openxmlformats.org/officeDocument/2006/relationships/hyperlink" Target="https://www.gov.il/he/departments/news/press_03052020" TargetMode="External"/><Relationship Id="rId3017" Type="http://schemas.openxmlformats.org/officeDocument/2006/relationships/hyperlink" Target="https://www.hacienda.gov.py/web-presupuesto/archivo.php?a=98989ba1aca5aba6aa669aa6ada09b66a0a59da6a9a49c64a798a9989eac98b0649aa6ada09b64699965a79b9d98037&amp;x=d7d7076&amp;y=adad04c" TargetMode="External"/><Relationship Id="rId3224" Type="http://schemas.openxmlformats.org/officeDocument/2006/relationships/hyperlink" Target="https://www.gov.pl/web/premier/tarcza-antykryzysowa--pomoc-trwa-uruchamiamy-wsparcie-dla-kolejnych-branz" TargetMode="External"/><Relationship Id="rId3431" Type="http://schemas.openxmlformats.org/officeDocument/2006/relationships/hyperlink" Target="https://www.iras.gov.sg/irashome/News-and-Events/Newsroom/Media-Releases-and-Speeches/Media-Releases/2021/Over-$3-billion-to-be-disbursed-from-30-Mar-under-the-Jobs-Support-Scheme/" TargetMode="External"/><Relationship Id="rId145" Type="http://schemas.openxmlformats.org/officeDocument/2006/relationships/hyperlink" Target="https://www.argentina.gob.ar/noticias/el-gobierno-firmo-convenios-por-136-mil-millones-con-cordoba-santa-fe-misiones-y-santa-0" TargetMode="External"/><Relationship Id="rId352" Type="http://schemas.openxmlformats.org/officeDocument/2006/relationships/hyperlink" Target="https://gisbarbados.gov.bb/blog/companies-given-40-million-vat-lifeline/" TargetMode="External"/><Relationship Id="rId2033" Type="http://schemas.openxmlformats.org/officeDocument/2006/relationships/hyperlink" Target="https://www.thejakartapost.com/news/2020/06/04/indonesia-unveils-bigger-stimulus-worth-47-6-billion-to-fight-coronavirus-impacts.html" TargetMode="External"/><Relationship Id="rId2240" Type="http://schemas.openxmlformats.org/officeDocument/2006/relationships/hyperlink" Target="https://www.gov.ie/en/press-release/987cd-update-on-payments-awarded-for-covid-19-pandemic-unemployment-payment-and-enhanced-illness-benefit/" TargetMode="External"/><Relationship Id="rId212" Type="http://schemas.openxmlformats.org/officeDocument/2006/relationships/hyperlink" Target="https://budget.gov.au/2021-22/content/bp2/download/bp2_2021-22.pdf" TargetMode="External"/><Relationship Id="rId1799" Type="http://schemas.openxmlformats.org/officeDocument/2006/relationships/hyperlink" Target="https://www.gouvernement.fr/partage/11822-de-nouvelles-mesures-contre-la-bascule-dans-la-pauvrete" TargetMode="External"/><Relationship Id="rId2100" Type="http://schemas.openxmlformats.org/officeDocument/2006/relationships/hyperlink" Target="https://www.gov.ie/en/press-release/b0e2e-our-rural-future-minister-humphreys-approves-almost-750000-for-mobility-and-cancer-care-transport-services-in-rural-ireland/" TargetMode="External"/><Relationship Id="rId4065" Type="http://schemas.openxmlformats.org/officeDocument/2006/relationships/hyperlink" Target="https://www.gov.uk/government/news/new-plans-to-make-uk-world-leader-in-green-energy" TargetMode="External"/><Relationship Id="rId4272" Type="http://schemas.openxmlformats.org/officeDocument/2006/relationships/hyperlink" Target="https://www.congress.gov/117/bills/hr3684/BILLS-117hr3684enr.pdf" TargetMode="External"/><Relationship Id="rId1659" Type="http://schemas.openxmlformats.org/officeDocument/2006/relationships/hyperlink" Target="https://www.hacienda.gob.do/gobierno-somete-al-congreso-nacional-proyecto-de-ley-de-presupuesto-general-del-estado-2022-para-aprobacion/" TargetMode="External"/><Relationship Id="rId1866" Type="http://schemas.openxmlformats.org/officeDocument/2006/relationships/hyperlink" Target="https://www.mofep.gov.gh/sites/default/files/news/care-program.pdf" TargetMode="External"/><Relationship Id="rId2917" Type="http://schemas.openxmlformats.org/officeDocument/2006/relationships/hyperlink" Target="https://www.regjeringen.no/no/aktuelt/regjeringens-strakstiltak-for-a-dempe-de-okonomiske-virkningene-av-koronaviruset/id2693442/" TargetMode="External"/><Relationship Id="rId3081" Type="http://schemas.openxmlformats.org/officeDocument/2006/relationships/hyperlink" Target="https://www.gob.pe/institucion/pronied/noticias/342170-pronied-destina-s-365-millones-para-el-mantenimiento-de-54-mil-colegios" TargetMode="External"/><Relationship Id="rId4132" Type="http://schemas.openxmlformats.org/officeDocument/2006/relationships/hyperlink" Target="https://www.gov.uk/government/news/budget-2020-what-you-need-to-know" TargetMode="External"/><Relationship Id="rId1519" Type="http://schemas.openxmlformats.org/officeDocument/2006/relationships/hyperlink" Target="https://mujer.gob.do/index.php/noticias/item/579-el-ministerio-de-la-mujer-y-los-supermercados-del-grupo-ramos-se-alian-en-campana-de-deteccion-y-asistencia-a-mujeres-victimas-de-violencia" TargetMode="External"/><Relationship Id="rId1726" Type="http://schemas.openxmlformats.org/officeDocument/2006/relationships/hyperlink" Target="https://valtioneuvosto.fi/en/-/10616/hallitus-paatti-vuoden-2020-kolmannesta-lisatalousarvioesityksesta" TargetMode="External"/><Relationship Id="rId1933" Type="http://schemas.openxmlformats.org/officeDocument/2006/relationships/hyperlink" Target="https://www.ey.com/en_gy/news/press-release/2021-press-release/guyana-budget-review-" TargetMode="External"/><Relationship Id="rId18" Type="http://schemas.openxmlformats.org/officeDocument/2006/relationships/hyperlink" Target="https://www.argentina.gob.ar/noticias/la-agencia-nacional-de-discapacidad-financiara-proyectos-de-inclusion-por-mas-de-11" TargetMode="External"/><Relationship Id="rId3898" Type="http://schemas.openxmlformats.org/officeDocument/2006/relationships/hyperlink" Target="https://www.tcmb.gov.tr/wps/wcm/connect/TR/TCMB+TR/Main+Menu/Duyurular/Basin/2020/DUY2020-21" TargetMode="External"/><Relationship Id="rId3758" Type="http://schemas.openxmlformats.org/officeDocument/2006/relationships/hyperlink" Target="https://www.regeringen.se/pressmeddelanden/2020/04/foretag-far-stod-baserat-pa-omsattningstapp/" TargetMode="External"/><Relationship Id="rId3965" Type="http://schemas.openxmlformats.org/officeDocument/2006/relationships/hyperlink" Target="https://www.gov.uk/government/news/56-million-package-to-support-light-rail-through-recovery-period" TargetMode="External"/><Relationship Id="rId4809" Type="http://schemas.openxmlformats.org/officeDocument/2006/relationships/hyperlink" Target="https://web.archive.org/web/20220325052004/https:/www.lamoncloa.gob.es/temas/fondos-recuperacion/Documents/160621-Plan_Recuperacion_Transformacion_Resiliencia.pdf" TargetMode="External"/><Relationship Id="rId679" Type="http://schemas.openxmlformats.org/officeDocument/2006/relationships/hyperlink" Target="https://www.gov.br/saude/pt-br/assuntos/noticias/rio-grande-do-sul-tem-mais-10-leitos-de-suporte-ventilatorio-pulmonar-autorizados" TargetMode="External"/><Relationship Id="rId886" Type="http://schemas.openxmlformats.org/officeDocument/2006/relationships/hyperlink" Target="https://prensa.presidencia.cl/comunicado.aspx?id=173201" TargetMode="External"/><Relationship Id="rId2567" Type="http://schemas.openxmlformats.org/officeDocument/2006/relationships/hyperlink" Target="https://budgetmof.govmu.org/Documents/2021_22budgetspeech_english.pdf" TargetMode="External"/><Relationship Id="rId2774" Type="http://schemas.openxmlformats.org/officeDocument/2006/relationships/hyperlink" Target="https://www.rijksoverheid.nl/ministeries/ministerie-van-economische-zaken-en-klimaat/nieuws/2020/04/28/coronavirus-verdere-uitbreiding-en-versoepeling-regelingen-voor-ondernemers" TargetMode="External"/><Relationship Id="rId3618" Type="http://schemas.openxmlformats.org/officeDocument/2006/relationships/hyperlink" Target="https://www.lamoncloa.gob.es/lang/en/gobierno/councilministers/Paginas/2020/20201027council.aspx" TargetMode="External"/><Relationship Id="rId2" Type="http://schemas.openxmlformats.org/officeDocument/2006/relationships/hyperlink" Target="https://www.facebook.com/OPMAntiguaBarbuda/" TargetMode="External"/><Relationship Id="rId539" Type="http://schemas.openxmlformats.org/officeDocument/2006/relationships/hyperlink" Target="https://www.gov.br/saude/pt-br/assuntos/noticias/ministerio-da-saude-recebe-credito-extraordinario-de-r-5-3-bilhoes-para-reforco-do-sus-e-combate-a-pandemia" TargetMode="External"/><Relationship Id="rId746" Type="http://schemas.openxmlformats.org/officeDocument/2006/relationships/hyperlink" Target="https://www.finances.gov.bf/fileadmin/user_upload/storage/Mecanisme_FRE_COVID_19_VF.pdf" TargetMode="External"/><Relationship Id="rId1169" Type="http://schemas.openxmlformats.org/officeDocument/2006/relationships/hyperlink" Target="https://santenews.info/wp-content/uploads/2020/06/Programme...-Complet-04-06-2020-%C3%A0-14h51.pdf" TargetMode="External"/><Relationship Id="rId1376" Type="http://schemas.openxmlformats.org/officeDocument/2006/relationships/hyperlink" Target="https://www.thelocal.dk/20201111/denmark-announces-funds-for-clinical-trials-of-covid-19-vaccine/" TargetMode="External"/><Relationship Id="rId1583" Type="http://schemas.openxmlformats.org/officeDocument/2006/relationships/hyperlink" Target="https://www.caf.com/es/actualidad/noticias/2020/04/caf-dona-usd-400000-para-enfrentar-al-coronavirus-en-ecuador/" TargetMode="External"/><Relationship Id="rId2427" Type="http://schemas.openxmlformats.org/officeDocument/2006/relationships/hyperlink" Target="https://ec.europa.eu/commission/presscorner/detail/en/ip_21_1353" TargetMode="External"/><Relationship Id="rId2981" Type="http://schemas.openxmlformats.org/officeDocument/2006/relationships/hyperlink" Target="https://www.presidencia.gob.pa/Noticias/Gabinete-aprueba-credito-adicional-a-favor-del-BDA-para-reforzar-programa-Agro-Solidario-de-apoyo-a-productores-" TargetMode="External"/><Relationship Id="rId3825" Type="http://schemas.openxmlformats.org/officeDocument/2006/relationships/hyperlink" Target="https://thailand.prd.go.th/mobile_detail.php?cid=4&amp;nid=11535" TargetMode="External"/><Relationship Id="rId953" Type="http://schemas.openxmlformats.org/officeDocument/2006/relationships/hyperlink" Target="http://download.china.cn/en/pdf/report2021.pdf" TargetMode="External"/><Relationship Id="rId1029" Type="http://schemas.openxmlformats.org/officeDocument/2006/relationships/hyperlink" Target="https://www.mincit.gov.co/prensa/noticias/turismo/gobierno-nacional-presenta-el-programa-gen-t" TargetMode="External"/><Relationship Id="rId1236" Type="http://schemas.openxmlformats.org/officeDocument/2006/relationships/hyperlink" Target="https://santenews.info/wp-content/uploads/2020/06/Programme...-Complet-04-06-2020-%C3%A0-14h51.pdf" TargetMode="External"/><Relationship Id="rId1790" Type="http://schemas.openxmlformats.org/officeDocument/2006/relationships/hyperlink" Target="https://www.gouvernement.fr/18-m-eu-en-faveur-des-technologies-quantiques" TargetMode="External"/><Relationship Id="rId2634" Type="http://schemas.openxmlformats.org/officeDocument/2006/relationships/hyperlink" Target="https://documents1.worldbank.org/curated/en/965811613358324176/pdf/Mongolia-COVID-19-Emergency-Response-and-Health-System-Preparedness-Project-Additional-Financing.pdf" TargetMode="External"/><Relationship Id="rId2841" Type="http://schemas.openxmlformats.org/officeDocument/2006/relationships/hyperlink" Target="https://www.regjeringen.no/no/aktuelt/185-nye-milliarder-kroner-til-kultur-idrett-og-frivillighet-bidrar-til-mer-aktivitet/id2704396/" TargetMode="External"/><Relationship Id="rId82" Type="http://schemas.openxmlformats.org/officeDocument/2006/relationships/hyperlink" Target="https://www.argentina.gob.ar/noticias/basterra-y-manzur-inauguraron-una-obra-hidraulica-que-beneficiara-mas-de-1300-productores" TargetMode="External"/><Relationship Id="rId606" Type="http://schemas.openxmlformats.org/officeDocument/2006/relationships/hyperlink" Target="https://www.gov.br/saude/pt-br/assuntos/noticias/io-grande-do-norte-tem-mais-dois-leitos-de-uti-covid-19-autorizados" TargetMode="External"/><Relationship Id="rId813" Type="http://schemas.openxmlformats.org/officeDocument/2006/relationships/hyperlink" Target="https://www.canada.ca/en/environment-climate-change/news/2020/12/a-healthy-environment-and-a-healthy-economy.html" TargetMode="External"/><Relationship Id="rId1443" Type="http://schemas.openxmlformats.org/officeDocument/2006/relationships/hyperlink" Target="https://ambiente.gob.do/medio-ambiente-relanza-proyecto-sabana-clara-que-contribuira-a-la-recuperacion-de-la-cuenca-del-rio-artibonito/" TargetMode="External"/><Relationship Id="rId1650" Type="http://schemas.openxmlformats.org/officeDocument/2006/relationships/hyperlink" Target="https://budget.gouv.cd/wp-content/uploads/budget2021/plf2021/lf2021_vol2_depenses.pdf" TargetMode="External"/><Relationship Id="rId2701" Type="http://schemas.openxmlformats.org/officeDocument/2006/relationships/hyperlink" Target="https://www.government.nl/latest/news/2021/04/21/innovative-projects-given-additional-%E2%82%AC1.35-billion-boost-due-to-funding-from-national-growth-fund" TargetMode="External"/><Relationship Id="rId4599" Type="http://schemas.openxmlformats.org/officeDocument/2006/relationships/hyperlink" Target="https://www.congress.gov/bill/117th-congress/house-bill/1319/text" TargetMode="External"/><Relationship Id="rId1303" Type="http://schemas.openxmlformats.org/officeDocument/2006/relationships/hyperlink" Target="https://santenews.info/wp-content/uploads/2020/06/Programme...-Complet-04-06-2020-%C3%A0-14h51.pdf" TargetMode="External"/><Relationship Id="rId1510" Type="http://schemas.openxmlformats.org/officeDocument/2006/relationships/hyperlink" Target="https://prodominicana.gob.do/Documentos/PD%20PNFERD%20W.pdf" TargetMode="External"/><Relationship Id="rId4459" Type="http://schemas.openxmlformats.org/officeDocument/2006/relationships/hyperlink" Target="https://www.congress.gov/bill/117th-congress/house-bill/1319/text" TargetMode="External"/><Relationship Id="rId4666" Type="http://schemas.openxmlformats.org/officeDocument/2006/relationships/hyperlink" Target="https://www.presidencia.gub.uy/comunicacion/comunicacionnoticias/medidas-gobierno-social-emergencia-sanitaria-covid19" TargetMode="External"/><Relationship Id="rId3268" Type="http://schemas.openxmlformats.org/officeDocument/2006/relationships/hyperlink" Target="https://ec.europa.eu/competition/state_aid/cases1/202017/285396_2151002_48_2.pdf" TargetMode="External"/><Relationship Id="rId3475" Type="http://schemas.openxmlformats.org/officeDocument/2006/relationships/hyperlink" Target="https://www.gov.za/documents/building-society-works-presidential-employment-stimulus-south-african-economic" TargetMode="External"/><Relationship Id="rId3682" Type="http://schemas.openxmlformats.org/officeDocument/2006/relationships/hyperlink" Target="http://www.gov.sr/media/1756/herstelplan-2020-2022-versie-10-mei-2021.pdf" TargetMode="External"/><Relationship Id="rId4319" Type="http://schemas.openxmlformats.org/officeDocument/2006/relationships/hyperlink" Target="https://www.congress.gov/117/bills/hr3684/BILLS-117hr3684enr.pdf" TargetMode="External"/><Relationship Id="rId4526" Type="http://schemas.openxmlformats.org/officeDocument/2006/relationships/hyperlink" Target="https://www.congress.gov/bill/117th-congress/house-bill/1319/text" TargetMode="External"/><Relationship Id="rId4733" Type="http://schemas.openxmlformats.org/officeDocument/2006/relationships/hyperlink" Target="https://www.mofep.gov.gh/sites/default/files/news/2022-Budget-Statement.pdf" TargetMode="External"/><Relationship Id="rId189" Type="http://schemas.openxmlformats.org/officeDocument/2006/relationships/hyperlink" Target="https://www.arts.gov.au/covid-19-update" TargetMode="External"/><Relationship Id="rId396" Type="http://schemas.openxmlformats.org/officeDocument/2006/relationships/hyperlink" Target="https://ec.europa.eu/info/business-economy-euro/recovery-coronavirus/recovery-and-resilience-facility_en" TargetMode="External"/><Relationship Id="rId2077" Type="http://schemas.openxmlformats.org/officeDocument/2006/relationships/hyperlink" Target="https://www.gov.ie/en/press-release/73da5-our-rural-future-ministers-humphreys-and-obrien-announce-128802-for-93-local-projects-in-leitrim-under-the-community-enhancement-programme/" TargetMode="External"/><Relationship Id="rId2284" Type="http://schemas.openxmlformats.org/officeDocument/2006/relationships/hyperlink" Target="https://www.gov.ie/en/press-release/eed4f-update-on-payments-awarded-for-covid-19-pandemic-unemployment-payment-and-enhanced-illness-benefit/" TargetMode="External"/><Relationship Id="rId2491" Type="http://schemas.openxmlformats.org/officeDocument/2006/relationships/hyperlink" Target="https://www.mof.go.jp/english/budget/budget/fy2020/05.pdf" TargetMode="External"/><Relationship Id="rId3128" Type="http://schemas.openxmlformats.org/officeDocument/2006/relationships/hyperlink" Target="https://www.gob.pe/institucion/minsa/noticias/323799-minsa-entrega-20-ventiladores-mecanicos-en-lima-y-en-la-libertad-para-reforzar-el-tercer-nivel-de-atencion" TargetMode="External"/><Relationship Id="rId3335" Type="http://schemas.openxmlformats.org/officeDocument/2006/relationships/hyperlink" Target="https://www.sknis.gov.kn/2021/07/08/opening-statement-by-prime-minister-dr-the-hon-timothy-harris-at-the-press-conference-on-thursday-july-08-2021-at-nema-headquarters/" TargetMode="External"/><Relationship Id="rId3542" Type="http://schemas.openxmlformats.org/officeDocument/2006/relationships/hyperlink" Target="https://english.moef.go.kr/pc/selectTbPressCenterDtl.do?boardCd=N0001&amp;seq=5024" TargetMode="External"/><Relationship Id="rId256" Type="http://schemas.openxmlformats.org/officeDocument/2006/relationships/hyperlink" Target="https://www.pm.gov.au/media/supporting-australian-workers-and-business" TargetMode="External"/><Relationship Id="rId463" Type="http://schemas.openxmlformats.org/officeDocument/2006/relationships/hyperlink" Target="https://ec.europa.eu/info/business-economy-euro/recovery-coronavirus/recovery-and-resilience-facility_en" TargetMode="External"/><Relationship Id="rId670" Type="http://schemas.openxmlformats.org/officeDocument/2006/relationships/hyperlink" Target="https://www.gov.br/saude/pt-br/assuntos/noticias/bahia-tem-mais-oito-leitos-de-suporte-ventilatorio-pulmonar-autorizados-1" TargetMode="External"/><Relationship Id="rId1093" Type="http://schemas.openxmlformats.org/officeDocument/2006/relationships/hyperlink" Target="https://www.vlada.cz/en/media-centrum/aktualne/the-government-will-propose-increasing-the-budget-deficit-to-500-billion--has-prepared-a-law-mitigating-the-impacts-of-lower-tax-revenue-to-villages-182032/" TargetMode="External"/><Relationship Id="rId2144" Type="http://schemas.openxmlformats.org/officeDocument/2006/relationships/hyperlink" Target="https://www.gov.ie/en/press-release/94684-minister-ogorman-announces-approval-of-14-million-to-youth-services-to-assist-with-re-opening/" TargetMode="External"/><Relationship Id="rId2351" Type="http://schemas.openxmlformats.org/officeDocument/2006/relationships/hyperlink" Target="https://m.knesset.gov.il/EN/News/PressReleases/Pages/press16321c.aspx" TargetMode="External"/><Relationship Id="rId3402" Type="http://schemas.openxmlformats.org/officeDocument/2006/relationships/hyperlink" Target="https://www.spa.gov.sa/viewstory.php?lang=ar&amp;newsid=2182075" TargetMode="External"/><Relationship Id="rId4800" Type="http://schemas.openxmlformats.org/officeDocument/2006/relationships/hyperlink" Target="https://eur-lex.europa.eu/legal-content/EN/TXT/PDF/?uri=CELEX:52021SC0146&amp;from=EN%20;https://www.portugal.gov.pt/download-ficheiros/ficheiro.aspx?v=%3d%3dBQAAAB%2bLCAAAAAAABAAzNDQzNgYA62SpeQUAAAA%3d" TargetMode="External"/><Relationship Id="rId116" Type="http://schemas.openxmlformats.org/officeDocument/2006/relationships/hyperlink" Target="https://www.argentina.gob.ar/noticias/el-gobierno-anuncio-el-plan-basico-universal-obligatorio" TargetMode="External"/><Relationship Id="rId323" Type="http://schemas.openxmlformats.org/officeDocument/2006/relationships/hyperlink" Target="https://www.thedailystar.net/coronavirus-deadly-new-threat/news/imf-approves-us-732-million-bangladesh-address-covid-19-challenges-1906561" TargetMode="External"/><Relationship Id="rId530" Type="http://schemas.openxmlformats.org/officeDocument/2006/relationships/hyperlink" Target="http://www.gacetaoficialdebolivia.gob.bo/normas/buscar/4272" TargetMode="External"/><Relationship Id="rId1160" Type="http://schemas.openxmlformats.org/officeDocument/2006/relationships/hyperlink" Target="https://santenews.info/wp-content/uploads/2020/06/Programme...-Complet-04-06-2020-%C3%A0-14h51.pdf" TargetMode="External"/><Relationship Id="rId2004" Type="http://schemas.openxmlformats.org/officeDocument/2006/relationships/hyperlink" Target="https://pib.gov.in/PressReleasePage.aspx?PRID=1736731" TargetMode="External"/><Relationship Id="rId2211" Type="http://schemas.openxmlformats.org/officeDocument/2006/relationships/hyperlink" Target="https://www.gov.ie/en/press-release/8277e-minister-heydon-announces-grant-awards-of-473289-under-joint-programming-initiative-a-healthy-diet-for-a-healthy-life-research-call/" TargetMode="External"/><Relationship Id="rId4176" Type="http://schemas.openxmlformats.org/officeDocument/2006/relationships/hyperlink" Target="https://www.congress.gov/117/bills/hr3684/BILLS-117hr3684enr.pdf" TargetMode="External"/><Relationship Id="rId1020" Type="http://schemas.openxmlformats.org/officeDocument/2006/relationships/hyperlink" Target="https://www.mincit.gov.co/prensa/noticias/turismo/aprobado-proyecto-de-ley-de-turismo-en-el-congreso" TargetMode="External"/><Relationship Id="rId1977" Type="http://schemas.openxmlformats.org/officeDocument/2006/relationships/hyperlink" Target="https://covid19honduras.org/node/866" TargetMode="External"/><Relationship Id="rId4383" Type="http://schemas.openxmlformats.org/officeDocument/2006/relationships/hyperlink" Target="https://www.congress.gov/bill/117th-congress/house-bill/1319/text" TargetMode="External"/><Relationship Id="rId4590" Type="http://schemas.openxmlformats.org/officeDocument/2006/relationships/hyperlink" Target="https://www.congress.gov/bill/117th-congress/house-bill/1319/text" TargetMode="External"/><Relationship Id="rId1837" Type="http://schemas.openxmlformats.org/officeDocument/2006/relationships/hyperlink" Target="https://documents1.worldbank.org/curated/en/403401623636115257/pdf/Ghana-COVID-19-Emergency-Preparedness-and-Response-Project.pdf" TargetMode="External"/><Relationship Id="rId3192" Type="http://schemas.openxmlformats.org/officeDocument/2006/relationships/hyperlink" Target="http://www.sgv.ph/wp-content/uploads/2020/05/PH-Stimulus-Package_SGV-Edition-1.pdf" TargetMode="External"/><Relationship Id="rId4036" Type="http://schemas.openxmlformats.org/officeDocument/2006/relationships/hyperlink" Target="https://www.gov.uk/government/publications/spending-review-2020-documents" TargetMode="External"/><Relationship Id="rId4243" Type="http://schemas.openxmlformats.org/officeDocument/2006/relationships/hyperlink" Target="https://www.congress.gov/117/bills/hr3684/BILLS-117hr3684enr.pdf" TargetMode="External"/><Relationship Id="rId4450" Type="http://schemas.openxmlformats.org/officeDocument/2006/relationships/hyperlink" Target="https://www.congress.gov/bill/117th-congress/house-bill/1319/text" TargetMode="External"/><Relationship Id="rId3052" Type="http://schemas.openxmlformats.org/officeDocument/2006/relationships/hyperlink" Target="https://www.gob.pe/institucion/mtpe/noticias/351061-ejecutivo-dispone-pago-de-s-760-a-trabajadores-en-suspension-perfecta-de-labores-y-a-pacientes-con-incapacidad-temporal-por-el-covid-19" TargetMode="External"/><Relationship Id="rId4103" Type="http://schemas.openxmlformats.org/officeDocument/2006/relationships/hyperlink" Target="https://www.gov.uk/government/news/budget-2020-what-you-need-to-know" TargetMode="External"/><Relationship Id="rId4310" Type="http://schemas.openxmlformats.org/officeDocument/2006/relationships/hyperlink" Target="https://www.congress.gov/117/bills/hr3684/BILLS-117hr3684enr.pdf" TargetMode="External"/><Relationship Id="rId180" Type="http://schemas.openxmlformats.org/officeDocument/2006/relationships/hyperlink" Target="https://www.argentina.gob.ar/noticias/el-gobierno-invierte-1800-millones-en-obras-y-equipamiento-para-el-instituto-anlis-malbran" TargetMode="External"/><Relationship Id="rId1904" Type="http://schemas.openxmlformats.org/officeDocument/2006/relationships/hyperlink" Target="https://www.mofep.gov.gh/sites/default/files/news/2021-Mid-Year-Review-Statement_v2.pdf" TargetMode="External"/><Relationship Id="rId3869" Type="http://schemas.openxmlformats.org/officeDocument/2006/relationships/hyperlink" Target="https://thailand.prd.go.th/mobile_detail.php?cid=4&amp;nid=11807" TargetMode="External"/><Relationship Id="rId997" Type="http://schemas.openxmlformats.org/officeDocument/2006/relationships/hyperlink" Target="https://www.minhacienda.gov.co/webcenter/ShowProperty?nodeId=%2FConexionContent%2FWCC_CLUSTER-167201%2F%2FidcPrimaryFile&amp;revision=latestreleased" TargetMode="External"/><Relationship Id="rId2678" Type="http://schemas.openxmlformats.org/officeDocument/2006/relationships/hyperlink" Target="https://www.h24info.ma/economie/des-contrats-programmes-pour-relancer-les-secteurs-de-levenementiel-des-traiteurs-et-des-parcs-dattractions-et-de-jeux/" TargetMode="External"/><Relationship Id="rId2885" Type="http://schemas.openxmlformats.org/officeDocument/2006/relationships/hyperlink" Target="https://www.regjeringen.no/en/aktuelt/additional-financial-measures-to-mitigate-the-economic-effects-of-the-coronavirus-crisis/id2696548/" TargetMode="External"/><Relationship Id="rId3729" Type="http://schemas.openxmlformats.org/officeDocument/2006/relationships/hyperlink" Target="https://www.government.se/articles/2021/02/about-the-covid-19-virus-extensions-of-national-restrictions/" TargetMode="External"/><Relationship Id="rId3936" Type="http://schemas.openxmlformats.org/officeDocument/2006/relationships/hyperlink" Target="https://www.gov.uk/government/publications/winter-economy-plan/winter-economy-plan" TargetMode="External"/><Relationship Id="rId857" Type="http://schemas.openxmlformats.org/officeDocument/2006/relationships/hyperlink" Target="https://www.canada.ca/en/department-finance/news/2020/03/additional-support-for-canadian-businesses-from-the-economic-impact-of-covid-19.html" TargetMode="External"/><Relationship Id="rId1487" Type="http://schemas.openxmlformats.org/officeDocument/2006/relationships/hyperlink" Target="https://prodominicana.gob.do/Documentos/PD%20PNFERD%20W.pdf" TargetMode="External"/><Relationship Id="rId1694" Type="http://schemas.openxmlformats.org/officeDocument/2006/relationships/hyperlink" Target="https://www.vlada.cz/en/media-centrum/aktualne/non-state-cultural-heritage-sites-will-also-receive-financial-support-during-the-epidemic--pupils-in-other-regions-will-put-away-their-masks-and-respi-189246/" TargetMode="External"/><Relationship Id="rId2538" Type="http://schemas.openxmlformats.org/officeDocument/2006/relationships/hyperlink" Target="https://allafrica.com/stories/202112300204.html" TargetMode="External"/><Relationship Id="rId2745" Type="http://schemas.openxmlformats.org/officeDocument/2006/relationships/hyperlink" Target="https://www.rijksoverheid.nl/actueel/nieuws/2021/06/25/openbaar-vervoer-krijgt-ook-in-2022-coronavergoeding" TargetMode="External"/><Relationship Id="rId2952" Type="http://schemas.openxmlformats.org/officeDocument/2006/relationships/hyperlink" Target="http://www.finance.gov.pk/pr_apr_jun_2020.html" TargetMode="External"/><Relationship Id="rId717" Type="http://schemas.openxmlformats.org/officeDocument/2006/relationships/hyperlink" Target="https://www.gov.br/economia/pt-br/centrais-de-conteudo/publicacoes/publicacoes-em-outros-idiomas/covid-19/brazil2019s-policy-responses-to-covid-19" TargetMode="External"/><Relationship Id="rId924" Type="http://schemas.openxmlformats.org/officeDocument/2006/relationships/hyperlink" Target="https://prensa.presidencia.cl/comunicado.aspx?id=148690" TargetMode="External"/><Relationship Id="rId1347" Type="http://schemas.openxmlformats.org/officeDocument/2006/relationships/hyperlink" Target="https://www.regeringen.dk/nyheder/2021/regeringen-indgaar-bred-aftale-om-sommer-og-erhvervspakke/" TargetMode="External"/><Relationship Id="rId1554" Type="http://schemas.openxmlformats.org/officeDocument/2006/relationships/hyperlink" Target="https://minpre.gob.do/comunicacion/notas-de-prensa/entregan-primeros-apartamentos-del-plan-nacional-de-viviendas-familia-feliz-en-la-provincia-de-azua/" TargetMode="External"/><Relationship Id="rId1761" Type="http://schemas.openxmlformats.org/officeDocument/2006/relationships/hyperlink" Target="https://www.gouvernement.fr/partage/12302-plan-avenir-montagnes" TargetMode="External"/><Relationship Id="rId2605" Type="http://schemas.openxmlformats.org/officeDocument/2006/relationships/hyperlink" Target="https://www.dof.gob.mx/nota_detalle.php?codigo=5592205&amp;fecha=23/04/2020" TargetMode="External"/><Relationship Id="rId2812" Type="http://schemas.openxmlformats.org/officeDocument/2006/relationships/hyperlink" Target="https://www.regjeringen.no/en/aktuelt/nok-825-million-for-mandatory-border-testing/id2830710/" TargetMode="External"/><Relationship Id="rId53" Type="http://schemas.openxmlformats.org/officeDocument/2006/relationships/hyperlink" Target="https://www.argentina.gob.ar/noticias/se-otorgo-asistencia-por-mas-de-2800-millones-para-investigacion-y-produccion-de-vacunas-e" TargetMode="External"/><Relationship Id="rId1207" Type="http://schemas.openxmlformats.org/officeDocument/2006/relationships/hyperlink" Target="https://santenews.info/wp-content/uploads/2020/06/Programme...-Complet-04-06-2020-%C3%A0-14h51.pdf" TargetMode="External"/><Relationship Id="rId1414" Type="http://schemas.openxmlformats.org/officeDocument/2006/relationships/hyperlink" Target="https://en.kromannreumert.com/News/2020/05/COVID-19-Additional-aid-to-entrepreneurs-and-growth-businesses" TargetMode="External"/><Relationship Id="rId1621" Type="http://schemas.openxmlformats.org/officeDocument/2006/relationships/hyperlink" Target="https://budget.gouv.cd/wp-content/uploads/budget2021/plf2021/lf2021_vol2_depenses.pdf" TargetMode="External"/><Relationship Id="rId4777" Type="http://schemas.openxmlformats.org/officeDocument/2006/relationships/hyperlink" Target="https://www.portugal.gov.pt/pt/gc22/comunicacao/noticia?i=governo-aprova-beneficios-fiscais-para-26-projetos-empresariais" TargetMode="External"/><Relationship Id="rId3379" Type="http://schemas.openxmlformats.org/officeDocument/2006/relationships/hyperlink" Target="https://www.gov.vc/images/pdf_documents/Ministerial_Statements_COVID-19_Recovery_And_Stimulus_Package.pdf" TargetMode="External"/><Relationship Id="rId3586" Type="http://schemas.openxmlformats.org/officeDocument/2006/relationships/hyperlink" Target="https://ec.europa.eu/commission/presscorner/detail/en/ip_21_1351" TargetMode="External"/><Relationship Id="rId3793" Type="http://schemas.openxmlformats.org/officeDocument/2006/relationships/hyperlink" Target="https://www.admin.ch/gov/de/start/dokumentation/medienmitteilungen.msg-id-81070.html" TargetMode="External"/><Relationship Id="rId4637" Type="http://schemas.openxmlformats.org/officeDocument/2006/relationships/hyperlink" Target="https://www.gub.uy/presidencia/politicas-y-gestion/medidas-del-gobierno-para-atender-emergencia-sanitaria-coronavirus-covid-19-2" TargetMode="External"/><Relationship Id="rId2188" Type="http://schemas.openxmlformats.org/officeDocument/2006/relationships/hyperlink" Target="https://www.gov.ie/pdf/?file=https://assets.gov.ie/128716/e7d34436-6e0a-4bb0-a7b1-230165357529.pdf" TargetMode="External"/><Relationship Id="rId2395" Type="http://schemas.openxmlformats.org/officeDocument/2006/relationships/hyperlink" Target="https://www.gov.il/he/departments/news/press_30032020_b" TargetMode="External"/><Relationship Id="rId3239" Type="http://schemas.openxmlformats.org/officeDocument/2006/relationships/hyperlink" Target="https://www.gov.pl/web/koronawirus/poszerzamy-strategie-walki-z-koronawirusem" TargetMode="External"/><Relationship Id="rId3446" Type="http://schemas.openxmlformats.org/officeDocument/2006/relationships/hyperlink" Target="http://www.treasury.gov.za/documents/National%20Budget/2021/review/FullBR.pdf" TargetMode="External"/><Relationship Id="rId4844" Type="http://schemas.openxmlformats.org/officeDocument/2006/relationships/hyperlink" Target="https://jis.gov.jm/media/2020/04/CARE-Brochure-Ministry-of-Finance-2020.pdf" TargetMode="External"/><Relationship Id="rId367" Type="http://schemas.openxmlformats.org/officeDocument/2006/relationships/hyperlink" Target="https://ec.europa.eu/competition/elojade/isef/case_details.cfm?proc_code=3_SA_64031" TargetMode="External"/><Relationship Id="rId574" Type="http://schemas.openxmlformats.org/officeDocument/2006/relationships/hyperlink" Target="https://www.gov.br/saude/pt-br/assuntos/noticias/saude-autoriza-465-leitos-de-uti-covid-19-para-o-rio-de-janeiro" TargetMode="External"/><Relationship Id="rId2048" Type="http://schemas.openxmlformats.org/officeDocument/2006/relationships/hyperlink" Target="https://www.iraq-businessnews.com/2021/05/10/cabinet-allocates-funding-for-water-projects/" TargetMode="External"/><Relationship Id="rId2255" Type="http://schemas.openxmlformats.org/officeDocument/2006/relationships/hyperlink" Target="https://www.gov.ie/en/press-release/dca32-update-on-payments-awarded-for-covid-19-pandemic-unemployment-payment-and-enhanced-illness-benefit/" TargetMode="External"/><Relationship Id="rId3653" Type="http://schemas.openxmlformats.org/officeDocument/2006/relationships/hyperlink" Target="https://web.archive.org/web/20200520100219/http:/prensa.mitramiss.gob.es/WebPrensa/noticias/seguridadsocial/detalle/3785" TargetMode="External"/><Relationship Id="rId3860" Type="http://schemas.openxmlformats.org/officeDocument/2006/relationships/hyperlink" Target="https://thailand.prd.go.th/mobile_detail.php?cid=4&amp;nid=9186" TargetMode="External"/><Relationship Id="rId4704"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227" Type="http://schemas.openxmlformats.org/officeDocument/2006/relationships/hyperlink" Target="https://www.minister.industry.gov.au/ministers/taylor/media-releases/investing-reliable-affordable-energy-and-reducing-emissions-secure-australias-recovery" TargetMode="External"/><Relationship Id="rId781" Type="http://schemas.openxmlformats.org/officeDocument/2006/relationships/hyperlink" Target="https://www.budget.gc.ca/2021/report-rapport/p1-en.html" TargetMode="External"/><Relationship Id="rId2462" Type="http://schemas.openxmlformats.org/officeDocument/2006/relationships/hyperlink" Target="https://jis.gov.jm/govt-announces-60-billion-social-and-economic-recovery-programme/" TargetMode="External"/><Relationship Id="rId3306" Type="http://schemas.openxmlformats.org/officeDocument/2006/relationships/hyperlink" Target="https://www.unescap.org/sites/default/files/Russian%20Federation_COVID%20Policy%20Responses.pdf" TargetMode="External"/><Relationship Id="rId3513" Type="http://schemas.openxmlformats.org/officeDocument/2006/relationships/hyperlink" Target="http://www.dsbd.gov.za/wp-content/uploads/2020/05/DEPARTMENT-OF-SMALL-BUSINESS-DEVELOPMENT-ANNOUNCES-SECOND-WAVE-OF-SUPPORT-FOR-ENTERPRISES-BASED-IN-TOWNSHIPS-AND-VILLAGES.pdf" TargetMode="External"/><Relationship Id="rId3720" Type="http://schemas.openxmlformats.org/officeDocument/2006/relationships/hyperlink" Target="https://ec.europa.eu/commission/presscorner/detail/en/mex_21_3015" TargetMode="External"/><Relationship Id="rId434" Type="http://schemas.openxmlformats.org/officeDocument/2006/relationships/hyperlink" Target="https://ec.europa.eu/info/business-economy-euro/recovery-coronavirus/recovery-and-resilience-facility_en" TargetMode="External"/><Relationship Id="rId641" Type="http://schemas.openxmlformats.org/officeDocument/2006/relationships/hyperlink" Target="https://www.gov.br/saude/pt-br/assuntos/noticias/saude-autoriza-mais-19-leitos-de-uti-covid-19-para-o-amapa" TargetMode="External"/><Relationship Id="rId1064" Type="http://schemas.openxmlformats.org/officeDocument/2006/relationships/hyperlink" Target="https://dapre.presidencia.gov.co/normativa/normativa/DECRETO%20523%20DEL%207%20DE%20ABRIL%20DE%202020.pdf" TargetMode="External"/><Relationship Id="rId1271" Type="http://schemas.openxmlformats.org/officeDocument/2006/relationships/hyperlink" Target="https://santenews.info/wp-content/uploads/2020/06/Programme...-Complet-04-06-2020-%C3%A0-14h51.pdf" TargetMode="External"/><Relationship Id="rId2115" Type="http://schemas.openxmlformats.org/officeDocument/2006/relationships/hyperlink" Target="https://www.gov.ie/en/press-release/2073f-240000-stabilisation-fund-for-gaeltacht-community-halls-announced-by-minister-of-state-chambers/" TargetMode="External"/><Relationship Id="rId2322" Type="http://schemas.openxmlformats.org/officeDocument/2006/relationships/hyperlink" Target="https://www.gov.ie/en/press-release/703fa-update-on-payments-awarded-for-covid-19-pandemic-unemployment-payment-and-enhanced-illness-benefit-15-september-2021/" TargetMode="External"/><Relationship Id="rId501" Type="http://schemas.openxmlformats.org/officeDocument/2006/relationships/hyperlink" Target="https://news.belgium.be/fr/covid-19-accroissement-non-structurel-des-moyens-de-personnel-de-lonem" TargetMode="External"/><Relationship Id="rId1131" Type="http://schemas.openxmlformats.org/officeDocument/2006/relationships/hyperlink" Target="https://santenews.info/wp-content/uploads/2020/06/Programme...-Complet-04-06-2020-%C3%A0-14h51.pdf" TargetMode="External"/><Relationship Id="rId4287" Type="http://schemas.openxmlformats.org/officeDocument/2006/relationships/hyperlink" Target="https://www.congress.gov/117/bills/hr3684/BILLS-117hr3684enr.pdf" TargetMode="External"/><Relationship Id="rId4494" Type="http://schemas.openxmlformats.org/officeDocument/2006/relationships/hyperlink" Target="https://www.congress.gov/bill/117th-congress/house-bill/1319/text" TargetMode="External"/><Relationship Id="rId3096" Type="http://schemas.openxmlformats.org/officeDocument/2006/relationships/hyperlink" Target="https://www.gob.pe/institucion/minedu/noticias/340048-minedu-transferira-s-66-millones-a-universidades-publicas-para-que-estudiantes-y-docentes-tengan-internet" TargetMode="External"/><Relationship Id="rId4147" Type="http://schemas.openxmlformats.org/officeDocument/2006/relationships/hyperlink" Target="https://www.congress.gov/117/bills/hr3684/BILLS-117hr3684enr.pdf" TargetMode="External"/><Relationship Id="rId4354" Type="http://schemas.openxmlformats.org/officeDocument/2006/relationships/hyperlink" Target="https://www.congress.gov/117/bills/hr3684/BILLS-117hr3684enr.pdf" TargetMode="External"/><Relationship Id="rId4561" Type="http://schemas.openxmlformats.org/officeDocument/2006/relationships/hyperlink" Target="https://www.congress.gov/bill/117th-congress/house-bill/1319/text" TargetMode="External"/><Relationship Id="rId1948" Type="http://schemas.openxmlformats.org/officeDocument/2006/relationships/hyperlink" Target="https://www.worldbank.org/en/news/feature/2020/05/29/as-haiti-braces-for-the-covid-19-pandemic-water-sanitation-and-hygiene-are-more-important-than-ever" TargetMode="External"/><Relationship Id="rId3163" Type="http://schemas.openxmlformats.org/officeDocument/2006/relationships/hyperlink" Target="https://www.gob.pe/institucion/produce/noticias/187854-produce-presento-alianza-estrategica-que-impulsara-digitalizacion-de-100-000-mypes-peruanas" TargetMode="External"/><Relationship Id="rId3370" Type="http://schemas.openxmlformats.org/officeDocument/2006/relationships/hyperlink" Target="https://www.gov.vc/images/pdf_documents/Ministerial_Statements_COVID-19_Recovery_And_Stimulus_Package.pdf" TargetMode="External"/><Relationship Id="rId4007" Type="http://schemas.openxmlformats.org/officeDocument/2006/relationships/hyperlink" Target="https://www.gov.uk/government/publications/spending-review-2020-documents" TargetMode="External"/><Relationship Id="rId4214" Type="http://schemas.openxmlformats.org/officeDocument/2006/relationships/hyperlink" Target="https://www.congress.gov/117/bills/hr3684/BILLS-117hr3684enr.pdf" TargetMode="External"/><Relationship Id="rId4421" Type="http://schemas.openxmlformats.org/officeDocument/2006/relationships/hyperlink" Target="https://www.congress.gov/bill/117th-congress/house-bill/1319/text" TargetMode="External"/><Relationship Id="rId291" Type="http://schemas.openxmlformats.org/officeDocument/2006/relationships/hyperlink" Target="https://bahamasbudget.gov.bs/media/filer_public/55/f7/55f7cc16-18cf-4056-bc9e-a4be1d02d5e3/combined_fy2020_21_snapshot-6monthfiscalreport_final_compressedsm.pdf" TargetMode="External"/><Relationship Id="rId1808" Type="http://schemas.openxmlformats.org/officeDocument/2006/relationships/hyperlink" Target="https://minefi.hosting.augure.com/Augure_Minefi/r/ContenuEnLigne/Download?id=C6FAEA94-6A92-4013-A574-3E7A9FCD76F7&amp;filename=1029.pdf" TargetMode="External"/><Relationship Id="rId3023" Type="http://schemas.openxmlformats.org/officeDocument/2006/relationships/hyperlink" Target="https://www.mef.gob.pe/contenidos/presu_publ/documentac/guia_orient_ciudadano_2022_281221.pdf" TargetMode="External"/><Relationship Id="rId151" Type="http://schemas.openxmlformats.org/officeDocument/2006/relationships/hyperlink" Target="https://www.boletinoficial.gob.ar/detalleAviso/primera/229470/20200519" TargetMode="External"/><Relationship Id="rId3230" Type="http://schemas.openxmlformats.org/officeDocument/2006/relationships/hyperlink" Target="https://ec.europa.eu/commission/presscorner/detail/en/ip_21_1090" TargetMode="External"/><Relationship Id="rId2789" Type="http://schemas.openxmlformats.org/officeDocument/2006/relationships/hyperlink" Target="https://www.budgetoffice.gov.ng/index.php/mdas-approved-2022-budget-details?task=document.viewdoc&amp;id=960" TargetMode="External"/><Relationship Id="rId2996" Type="http://schemas.openxmlformats.org/officeDocument/2006/relationships/hyperlink" Target="https://www.presidencia.gob.pa/Noticias/Gabinete-aprueba-B-12-5-millones-para-pagar-bono-digital-a-trabajadores-con-contratos-suspendidos-entre-15-de-abril-y" TargetMode="External"/><Relationship Id="rId968" Type="http://schemas.openxmlformats.org/officeDocument/2006/relationships/hyperlink" Target="http://jtw.beijing.gov.cn/xxgk/zcjd/202008/t20200831_1994317.html" TargetMode="External"/><Relationship Id="rId1598" Type="http://schemas.openxmlformats.org/officeDocument/2006/relationships/hyperlink" Target="https://english.mubasher.info/news/3714065/Egypt-extends-deadline-for-reconciliation-over-building-violations-until-November-end/" TargetMode="External"/><Relationship Id="rId2649" Type="http://schemas.openxmlformats.org/officeDocument/2006/relationships/hyperlink" Target="https://legalinfo.mn/law/details/15586" TargetMode="External"/><Relationship Id="rId2856" Type="http://schemas.openxmlformats.org/officeDocument/2006/relationships/hyperlink" Target="https://www.regjeringen.no/no/aktuelt/170-millioner-kroner-til-forskningsfartoy/id2704432/" TargetMode="External"/><Relationship Id="rId3907" Type="http://schemas.openxmlformats.org/officeDocument/2006/relationships/hyperlink" Target="https://www.kosgeb.gov.tr/site/tr/genel/covid19detay/13/kalkinma-ajanslari-kovid19la-mucadelede-3-asamali-plan" TargetMode="External"/><Relationship Id="rId97" Type="http://schemas.openxmlformats.org/officeDocument/2006/relationships/hyperlink" Target="https://www.argentina.gob.ar/noticias/relanzamiento-repro-ii" TargetMode="External"/><Relationship Id="rId828" Type="http://schemas.openxmlformats.org/officeDocument/2006/relationships/hyperlink" Target="https://www.budget.gc.ca/fes-eea/2020/report-rapport/anx3-en.html" TargetMode="External"/><Relationship Id="rId1458" Type="http://schemas.openxmlformats.org/officeDocument/2006/relationships/hyperlink" Target="https://presidencia.gob.do/noticias/gobierno-presenta-programa-familias-acompanadas-para-afectados-por-covid-19" TargetMode="External"/><Relationship Id="rId1665" Type="http://schemas.openxmlformats.org/officeDocument/2006/relationships/hyperlink" Target="https://www.micm.gob.do/noticias/para-esta-semana-gobierno-asume-rd600-millones-y-mantiene-precio-de-casi-todos-los-combustibles" TargetMode="External"/><Relationship Id="rId1872" Type="http://schemas.openxmlformats.org/officeDocument/2006/relationships/hyperlink" Target="https://www.mofep.gov.gh/sites/default/files/news/care-program.pdf" TargetMode="External"/><Relationship Id="rId2509" Type="http://schemas.openxmlformats.org/officeDocument/2006/relationships/hyperlink" Target="https://www.mof.go.jp/english/budget/budget/fy2020/05.pdf" TargetMode="External"/><Relationship Id="rId2716" Type="http://schemas.openxmlformats.org/officeDocument/2006/relationships/hyperlink" Target="https://www.rvo.nl/subsidie-en-financierswijzer/borgstelling-mkb-kredieten-bmkb/verruiming-bmkb-verband-met-coronacrisis" TargetMode="External"/><Relationship Id="rId4071" Type="http://schemas.openxmlformats.org/officeDocument/2006/relationships/hyperlink" Target="https://www.gov.uk/government/news/million-of-self-employed-to-benefit-form-second-stage-of-support-scheme" TargetMode="External"/><Relationship Id="rId1318" Type="http://schemas.openxmlformats.org/officeDocument/2006/relationships/hyperlink" Target="https://santenews.info/wp-content/uploads/2020/06/Programme...-Complet-04-06-2020-%C3%A0-14h51.pdf" TargetMode="External"/><Relationship Id="rId1525" Type="http://schemas.openxmlformats.org/officeDocument/2006/relationships/hyperlink" Target="https://publications.iadb.org/es/el-impacto-del-covid-19-en-las-economias-de-la-region-centroamerica" TargetMode="External"/><Relationship Id="rId2923" Type="http://schemas.openxmlformats.org/officeDocument/2006/relationships/hyperlink" Target="http://www.finance.gov.pk/press_releases.html" TargetMode="External"/><Relationship Id="rId1732" Type="http://schemas.openxmlformats.org/officeDocument/2006/relationships/hyperlink" Target="https://stm.fi/-/sosiaali-ja-terveysministeriossa-aukesi-uusia-valtionavustushakuja" TargetMode="External"/><Relationship Id="rId24" Type="http://schemas.openxmlformats.org/officeDocument/2006/relationships/hyperlink" Target="https://www.argentina.gob.ar/coronavirus/medidas-gobierno" TargetMode="External"/><Relationship Id="rId2299" Type="http://schemas.openxmlformats.org/officeDocument/2006/relationships/hyperlink" Target="https://www.gov.ie/en/press-release/6490c1-creed-announces-temporary-covid-19-voluntary-tie-up-scheme-for-parts/" TargetMode="External"/><Relationship Id="rId3697" Type="http://schemas.openxmlformats.org/officeDocument/2006/relationships/hyperlink" Target="https://www.regeringen.se/artiklar/2020/09/industrins-grona-omstallning-i-hostbudgeten/" TargetMode="External"/><Relationship Id="rId4748" Type="http://schemas.openxmlformats.org/officeDocument/2006/relationships/hyperlink" Target="https://mofep.gov.gh/index.php/news-and-events/2021-12-07/2022-budget-to-be-amended-to-reflect-stakeholders-concerns" TargetMode="External"/><Relationship Id="rId3557" Type="http://schemas.openxmlformats.org/officeDocument/2006/relationships/hyperlink" Target="https://asia.nikkei.com/Business/Transportation/Virus-hit-Korean-Air-and-Asiana-offered-2bn-bailout" TargetMode="External"/><Relationship Id="rId3764" Type="http://schemas.openxmlformats.org/officeDocument/2006/relationships/hyperlink" Target="https://www.regeringen.se/pressmeddelanden/2020/07/regeringen-presenterar-stor-insats-for-att-starka-besoksnaringen/" TargetMode="External"/><Relationship Id="rId3971" Type="http://schemas.openxmlformats.org/officeDocument/2006/relationships/hyperlink" Target="https://www.gov.uk/government/news/64-million-funding-to-back-uk-wide-plan-to-strengthen-clinical-research-delivery" TargetMode="External"/><Relationship Id="rId4608" Type="http://schemas.openxmlformats.org/officeDocument/2006/relationships/hyperlink" Target="https://www.congress.gov/bill/117th-congress/house-bill/1319/text" TargetMode="External"/><Relationship Id="rId4815" Type="http://schemas.openxmlformats.org/officeDocument/2006/relationships/hyperlink" Target="https://web.archive.org/web/20220325052004/https:/www.lamoncloa.gob.es/temas/fondos-recuperacion/Documents/160621-Plan_Recuperacion_Transformacion_Resiliencia.pdf" TargetMode="External"/><Relationship Id="rId478" Type="http://schemas.openxmlformats.org/officeDocument/2006/relationships/hyperlink" Target="https://ec.europa.eu/info/business-economy-euro/recovery-coronavirus/recovery-and-resilience-facility_en" TargetMode="External"/><Relationship Id="rId685" Type="http://schemas.openxmlformats.org/officeDocument/2006/relationships/hyperlink" Target="https://www.gov.br/saude/pt-br/assuntos/noticias/alagoas-tem-mais-28-leitos-de-uti-covid-19-autorizados" TargetMode="External"/><Relationship Id="rId892" Type="http://schemas.openxmlformats.org/officeDocument/2006/relationships/hyperlink" Target="https://prensa.presidencia.cl/comunicado.aspx?id=172848" TargetMode="External"/><Relationship Id="rId2159" Type="http://schemas.openxmlformats.org/officeDocument/2006/relationships/hyperlink" Target="https://www.gov.ie/en/press-release/5ae69-update-on-payments-awarded-for-covid-19-pandemic-unemployment-payment-and-enhanced-illness-benefit/" TargetMode="External"/><Relationship Id="rId2366" Type="http://schemas.openxmlformats.org/officeDocument/2006/relationships/hyperlink" Target="https://www.gov.il/he/departments/news/money-for-culture" TargetMode="External"/><Relationship Id="rId2573" Type="http://schemas.openxmlformats.org/officeDocument/2006/relationships/hyperlink" Target="https://budgetmof.govmu.org/Documents/2021_22budgetspeech_english.pdf" TargetMode="External"/><Relationship Id="rId2780" Type="http://schemas.openxmlformats.org/officeDocument/2006/relationships/hyperlink" Target="https://www.cabri-sbo.org/uploads/files/Covid19BudgetDocuments/Nigeria-Emergency-Economic-Stimulus-Bill-24-March-2020.pdf" TargetMode="External"/><Relationship Id="rId3417" Type="http://schemas.openxmlformats.org/officeDocument/2006/relationships/hyperlink" Target="https://budget.sec.gouv.sn/documents/public_download/60c38fb5-2334-4fe3-8c2e-42810a2a028a/telechargement" TargetMode="External"/><Relationship Id="rId3624" Type="http://schemas.openxmlformats.org/officeDocument/2006/relationships/hyperlink" Target="https://ec.europa.eu/info/sites/info/files/economy-finance/2021_dbp_es_es.pdf" TargetMode="External"/><Relationship Id="rId3831" Type="http://schemas.openxmlformats.org/officeDocument/2006/relationships/hyperlink" Target="https://thailand.prd.go.th/mobile_detail.php?cid=4&amp;nid=11408" TargetMode="External"/><Relationship Id="rId338" Type="http://schemas.openxmlformats.org/officeDocument/2006/relationships/hyperlink" Target="https://www.barbadosparliament.com/uploads/bill_resolution/4876100c82122319f719c42fae4b23df.pdf" TargetMode="External"/><Relationship Id="rId545" Type="http://schemas.openxmlformats.org/officeDocument/2006/relationships/hyperlink" Target="https://www.gov.br/saude/pt-br/assuntos/noticias/distrito-federal-tem-mais-26-leitos-de-uti-covid-19-autorizados" TargetMode="External"/><Relationship Id="rId752" Type="http://schemas.openxmlformats.org/officeDocument/2006/relationships/hyperlink" Target="https://budget.gc.ca/efu-meb/2021/report-rapport/EFU-MEB-2021-EN.pdf" TargetMode="External"/><Relationship Id="rId1175" Type="http://schemas.openxmlformats.org/officeDocument/2006/relationships/hyperlink" Target="https://santenews.info/wp-content/uploads/2020/06/Programme...-Complet-04-06-2020-%C3%A0-14h51.pdf" TargetMode="External"/><Relationship Id="rId1382" Type="http://schemas.openxmlformats.org/officeDocument/2006/relationships/hyperlink" Target="https://fm.dk/nyheder/nyhedsarkiv/2020/august/regeringen-vil-sikre-en-groen-retfaerdig-og-ansvarlig-genopretning-af-dansk-oekonomi/" TargetMode="External"/><Relationship Id="rId2019" Type="http://schemas.openxmlformats.org/officeDocument/2006/relationships/hyperlink" Target="https://www.argusmedia.com/en/news/2106096-india-plans-coal-transportation-infrastructure-boost?backToResults=true&amp;selectedMarket=Coal%20Accessed%2018%20May%202020" TargetMode="External"/><Relationship Id="rId2226" Type="http://schemas.openxmlformats.org/officeDocument/2006/relationships/hyperlink" Target="https://www.gov.ie/en/press-release/8aa9f-minister-humphreys-school-meals-funding-will-continue-during-mid-term-break/" TargetMode="External"/><Relationship Id="rId2433" Type="http://schemas.openxmlformats.org/officeDocument/2006/relationships/hyperlink" Target="https://www.gazzettaufficiale.it/eli/id/2020/11/23/20G00175/sg" TargetMode="External"/><Relationship Id="rId2640" Type="http://schemas.openxmlformats.org/officeDocument/2006/relationships/hyperlink" Target="https://montsame.mn/en/read/243688" TargetMode="External"/><Relationship Id="rId405" Type="http://schemas.openxmlformats.org/officeDocument/2006/relationships/hyperlink" Target="https://ec.europa.eu/info/business-economy-euro/recovery-coronavirus/recovery-and-resilience-facility_en" TargetMode="External"/><Relationship Id="rId612" Type="http://schemas.openxmlformats.org/officeDocument/2006/relationships/hyperlink" Target="https://www.gov.br/saude/pt-br/assuntos/noticias/bahia-tem-mais-40-leitos-de-uti-covid-19-autorizados" TargetMode="External"/><Relationship Id="rId1035" Type="http://schemas.openxmlformats.org/officeDocument/2006/relationships/hyperlink" Target="https://www.mintrabajo.gov.co/web/guest/prensa/comunicados/2020/octubre/mas-de-540-mil-trabajadores-cesantes-recibiran-auxilio-economico-a-traves-de-las-cajas-de-compensacion" TargetMode="External"/><Relationship Id="rId1242" Type="http://schemas.openxmlformats.org/officeDocument/2006/relationships/hyperlink" Target="https://santenews.info/wp-content/uploads/2020/06/Programme...-Complet-04-06-2020-%C3%A0-14h51.pdf" TargetMode="External"/><Relationship Id="rId2500" Type="http://schemas.openxmlformats.org/officeDocument/2006/relationships/hyperlink" Target="https://www.mof.go.jp/english/budget/budget/fy2020/05.pdf" TargetMode="External"/><Relationship Id="rId4398" Type="http://schemas.openxmlformats.org/officeDocument/2006/relationships/hyperlink" Target="https://www.congress.gov/bill/117th-congress/house-bill/1319/text" TargetMode="External"/><Relationship Id="rId1102" Type="http://schemas.openxmlformats.org/officeDocument/2006/relationships/hyperlink" Target="https://www.mfcr.cz/cs/aktualne/tiskove-zpravy/2020/mf-podpori-ceske-podniky-prostrednictvim-38080" TargetMode="External"/><Relationship Id="rId4258" Type="http://schemas.openxmlformats.org/officeDocument/2006/relationships/hyperlink" Target="https://www.congress.gov/117/bills/hr3684/BILLS-117hr3684enr.pdf" TargetMode="External"/><Relationship Id="rId4465" Type="http://schemas.openxmlformats.org/officeDocument/2006/relationships/hyperlink" Target="https://www.congress.gov/bill/117th-congress/house-bill/1319/text" TargetMode="External"/><Relationship Id="rId3067" Type="http://schemas.openxmlformats.org/officeDocument/2006/relationships/hyperlink" Target="https://www.gob.pe/institucion/minsa/noticias/345143-minsa-abastece-con-217-toneladas-de-suministros-medicos-a-regiones-del-pais-y-lima-metropolitana" TargetMode="External"/><Relationship Id="rId3274" Type="http://schemas.openxmlformats.org/officeDocument/2006/relationships/hyperlink" Target="https://ec.europa.eu/competition/state_aid/cases1/202017/285639_2150358_58_2.pdf" TargetMode="External"/><Relationship Id="rId4118" Type="http://schemas.openxmlformats.org/officeDocument/2006/relationships/hyperlink" Target="https://www.gov.uk/government/news/budget-2020-what-you-need-to-know" TargetMode="External"/><Relationship Id="rId4672" Type="http://schemas.openxmlformats.org/officeDocument/2006/relationships/hyperlink" Target="https://www.presidencia.gub.uy/comunicacion/comunicacionnoticias/medidas-gobierno-economia-emergencia-sanitaria-covid19" TargetMode="External"/><Relationship Id="rId195" Type="http://schemas.openxmlformats.org/officeDocument/2006/relationships/hyperlink" Target="https://budget.gov.au/2021-22/content/bp2/download/bp2_2021-22.pdf" TargetMode="External"/><Relationship Id="rId1919" Type="http://schemas.openxmlformats.org/officeDocument/2006/relationships/hyperlink" Target="https://gov.gd/stimulus-package-20-moves-high-gear-increased-applications-and-first-disbursements-expected-coming" TargetMode="External"/><Relationship Id="rId3481" Type="http://schemas.openxmlformats.org/officeDocument/2006/relationships/hyperlink" Target="https://www.gov.za/documents/building-society-works-presidential-employment-stimulus-south-african-economic" TargetMode="External"/><Relationship Id="rId4325" Type="http://schemas.openxmlformats.org/officeDocument/2006/relationships/hyperlink" Target="https://www.congress.gov/117/bills/hr3684/BILLS-117hr3684enr.pdf" TargetMode="External"/><Relationship Id="rId4532" Type="http://schemas.openxmlformats.org/officeDocument/2006/relationships/hyperlink" Target="https://www.congress.gov/bill/117th-congress/house-bill/1319/text" TargetMode="External"/><Relationship Id="rId2083" Type="http://schemas.openxmlformats.org/officeDocument/2006/relationships/hyperlink" Target="https://www.gov.ie/en/press-release/d4cc5-our-rural-future-minister-humphreys-announces-134150-for-40-local-projects-in-cavan-under-the-community-enhancement-programme/" TargetMode="External"/><Relationship Id="rId2290" Type="http://schemas.openxmlformats.org/officeDocument/2006/relationships/hyperlink" Target="https://www.gov.ie/en/press-release/cd1cf-government-announces-substantial-supports-for-the-re-opening-of-childcare-minister-zappone-announces-funding-package-of-75m-for-reopening-early-learning-and-childcare-services/" TargetMode="External"/><Relationship Id="rId3134" Type="http://schemas.openxmlformats.org/officeDocument/2006/relationships/hyperlink" Target="https://www.gob.pe/institucion/mtc/noticias/320370-mas-de-s-4600-millones-suma-la-inversion-para-proyectos-de-transportes-e-internet-en-la-region-pasco" TargetMode="External"/><Relationship Id="rId3341" Type="http://schemas.openxmlformats.org/officeDocument/2006/relationships/hyperlink" Target="https://www.sknis.gov.kn/2021/07/08/opening-statement-by-prime-minister-dr-the-hon-timothy-harris-at-the-press-conference-on-thursday-july-08-2021-at-nema-headquarters/" TargetMode="External"/><Relationship Id="rId262" Type="http://schemas.openxmlformats.org/officeDocument/2006/relationships/hyperlink" Target="https://www.pm.gov.au/media/supporting-australian-workers-and-business" TargetMode="External"/><Relationship Id="rId2150" Type="http://schemas.openxmlformats.org/officeDocument/2006/relationships/hyperlink" Target="https://www.gov.ie/en/press-release/f0959-minister-ogorman-delivers-7m-funding-for-community-and-voluntary-sector-organisations/" TargetMode="External"/><Relationship Id="rId3201" Type="http://schemas.openxmlformats.org/officeDocument/2006/relationships/hyperlink" Target="https://cnnphilippines.com/news/2020/4/8/COVID-19-response-money-trail.html?fbclid=IwAR1MsKP8r_tC_gMh2j4JWa7EtnUXxDRj8SBJblYhhF6ygT23Lh07Rn2y9Gs" TargetMode="External"/><Relationship Id="rId122" Type="http://schemas.openxmlformats.org/officeDocument/2006/relationships/hyperlink" Target="https://www.argentina.gob.ar/noticias/ambiente-entrego-kits-de-proteccion-para-recicladores-urbanos-de-quilmes" TargetMode="External"/><Relationship Id="rId2010" Type="http://schemas.openxmlformats.org/officeDocument/2006/relationships/hyperlink" Target="https://pib.gov.in/PressReleasePage.aspx?PRID=1727485" TargetMode="External"/><Relationship Id="rId1569" Type="http://schemas.openxmlformats.org/officeDocument/2006/relationships/hyperlink" Target="https://www.inclusion.gob.ec/la-nueva-politica-social-del-gobierno-nacional-duplica-la-entrega-de-bonos-y-busca-la-inclusion-digital/" TargetMode="External"/><Relationship Id="rId2967" Type="http://schemas.openxmlformats.org/officeDocument/2006/relationships/hyperlink" Target="https://www.presidencia.gob.pa/Noticias/Presidente-Cortizo-anuncia-recarga-del-vale-digital-a-partir-de-manana-para-mas-de-600-mil-panamenos" TargetMode="External"/><Relationship Id="rId4182" Type="http://schemas.openxmlformats.org/officeDocument/2006/relationships/hyperlink" Target="https://www.congress.gov/117/bills/hr3684/BILLS-117hr3684enr.pdf" TargetMode="External"/><Relationship Id="rId939" Type="http://schemas.openxmlformats.org/officeDocument/2006/relationships/hyperlink" Target="http://download.china.cn/en/pdf/report2021.pdf" TargetMode="External"/><Relationship Id="rId1776" Type="http://schemas.openxmlformats.org/officeDocument/2006/relationships/hyperlink" Target="https://www.gouvernement.fr/partage/12289-relancer-la-construction-durable-de-logements-dans-les-territoires" TargetMode="External"/><Relationship Id="rId1983" Type="http://schemas.openxmlformats.org/officeDocument/2006/relationships/hyperlink" Target="http://www.estrategiaycomunicaciones.gob.hn/mejoramiento-de-escuelas-es-una-oportunidad-de-reconstruir-honduras" TargetMode="External"/><Relationship Id="rId2827" Type="http://schemas.openxmlformats.org/officeDocument/2006/relationships/hyperlink" Target="https://www.regjeringen.no/no/aktuelt/tiltak-for-okt-aktivitet-i-bygge--og-anleggsbransjen/id2704416/" TargetMode="External"/><Relationship Id="rId4042" Type="http://schemas.openxmlformats.org/officeDocument/2006/relationships/hyperlink" Target="https://www.gov.uk/government/publications/spending-review-2020-documents" TargetMode="External"/><Relationship Id="rId68" Type="http://schemas.openxmlformats.org/officeDocument/2006/relationships/hyperlink" Target="https://www.argentina.gob.ar/noticias/mas-programas-para-impulsar-el-trabajo-y-la-produccion-en-entre-rios" TargetMode="External"/><Relationship Id="rId1429" Type="http://schemas.openxmlformats.org/officeDocument/2006/relationships/hyperlink" Target="https://agricultura.gob.do/noticia/programas-de-becas-nacionales-e-internacionales-para-el-sector-agricola/" TargetMode="External"/><Relationship Id="rId1636" Type="http://schemas.openxmlformats.org/officeDocument/2006/relationships/hyperlink" Target="https://budget.gouv.cd/wp-content/uploads/budget2021/plf2021/lf2021_vol2_depenses.pdf" TargetMode="External"/><Relationship Id="rId1843" Type="http://schemas.openxmlformats.org/officeDocument/2006/relationships/hyperlink" Target="https://www.mofep.gov.gh/sites/default/files/news/2021-Budget-Highlights.pdf" TargetMode="External"/><Relationship Id="rId1703" Type="http://schemas.openxmlformats.org/officeDocument/2006/relationships/hyperlink" Target="https://www.vlada.cz/en/media-centrum/aktualne/government-extended-the-guarantee-scheme-for-firms-the-state-will-subsidise-childrens-groups-and-labs-sequencing-coronavirus-strains-187744/" TargetMode="External"/><Relationship Id="rId1910" Type="http://schemas.openxmlformats.org/officeDocument/2006/relationships/hyperlink" Target="https://www.mofep.gov.gh/sites/default/files/news/2021-Mid-Year-Review-Statement_v2.pdf" TargetMode="External"/><Relationship Id="rId4859" Type="http://schemas.openxmlformats.org/officeDocument/2006/relationships/hyperlink" Target="https://www.congress.gov/bill/116th-congress/house-bill/139" TargetMode="External"/><Relationship Id="rId3668" Type="http://schemas.openxmlformats.org/officeDocument/2006/relationships/hyperlink" Target="https://www.lamoncloa.gob.es/consejodeministros/referencias/Paginas/2020/refc20200317.aspx" TargetMode="External"/><Relationship Id="rId3875" Type="http://schemas.openxmlformats.org/officeDocument/2006/relationships/hyperlink" Target="https://thailand.prd.go.th/mobile_detail.php?cid=4&amp;nid=12002" TargetMode="External"/><Relationship Id="rId4719" Type="http://schemas.openxmlformats.org/officeDocument/2006/relationships/hyperlink" Target="https://www.gob.mx/presidencia/prensa/habra-viaducto-elevado-en-tijuana-con-peaje-gratuito-anuncia-presidente?idiom=es" TargetMode="External"/><Relationship Id="rId589" Type="http://schemas.openxmlformats.org/officeDocument/2006/relationships/hyperlink" Target="https://www.gov.br/saude/pt-br/assuntos/noticias/santa-catarina-tem-mais-dois-leitos-de-uti-covid-19-autorizados" TargetMode="External"/><Relationship Id="rId796" Type="http://schemas.openxmlformats.org/officeDocument/2006/relationships/hyperlink" Target="https://www.budget.gc.ca/2021/report-rapport/p2-en.html" TargetMode="External"/><Relationship Id="rId2477" Type="http://schemas.openxmlformats.org/officeDocument/2006/relationships/hyperlink" Target="https://www.mof.go.jp/english/budget/budget/fy2020/05.pdf" TargetMode="External"/><Relationship Id="rId2684" Type="http://schemas.openxmlformats.org/officeDocument/2006/relationships/hyperlink" Target="https://www.finances.gov.ma/Fr/Pages/detail-actualite.aspx?fiche=5048" TargetMode="External"/><Relationship Id="rId3528" Type="http://schemas.openxmlformats.org/officeDocument/2006/relationships/hyperlink" Target="https://english.moef.go.kr/pc/selectTbPressCenterDtl.do?boardCd=N0001&amp;seq=5154" TargetMode="External"/><Relationship Id="rId3735" Type="http://schemas.openxmlformats.org/officeDocument/2006/relationships/hyperlink" Target="https://www.regeringen.se/pressmeddelanden/2021/01/ytterligare-en-extra-andringsbudget-for-2021-har-lamnats-till-riksdagen/" TargetMode="External"/><Relationship Id="rId449" Type="http://schemas.openxmlformats.org/officeDocument/2006/relationships/hyperlink" Target="https://ec.europa.eu/info/business-economy-euro/recovery-coronavirus/recovery-and-resilience-facility_en" TargetMode="External"/><Relationship Id="rId656" Type="http://schemas.openxmlformats.org/officeDocument/2006/relationships/hyperlink" Target="https://www.gov.br/saude/pt-br/assuntos/noticias/centros-de-enfrentamento-da-covid-19-recebem-r-452-9-milhoes" TargetMode="External"/><Relationship Id="rId863" Type="http://schemas.openxmlformats.org/officeDocument/2006/relationships/hyperlink" Target="https://www.canada.ca/en/department-finance/news/2020/03/canadas-covid-19-economic-response-plan-support-for-canadians-and-businesses.html" TargetMode="External"/><Relationship Id="rId1079" Type="http://schemas.openxmlformats.org/officeDocument/2006/relationships/hyperlink" Target="https://www.gacetaoficial.gob.cu/sites/default/files/goc-2020-ex46_0.pdf" TargetMode="External"/><Relationship Id="rId1286" Type="http://schemas.openxmlformats.org/officeDocument/2006/relationships/hyperlink" Target="https://santenews.info/wp-content/uploads/2020/06/Programme...-Complet-04-06-2020-%C3%A0-14h51.pdf" TargetMode="External"/><Relationship Id="rId1493" Type="http://schemas.openxmlformats.org/officeDocument/2006/relationships/hyperlink" Target="https://prodominicana.gob.do/Documentos/PD%20PNFERD%20W.pdf" TargetMode="External"/><Relationship Id="rId2337" Type="http://schemas.openxmlformats.org/officeDocument/2006/relationships/hyperlink" Target="https://www.gov.ie/en/press-release/c53a9-ministers-humphreys-and-obrien-announce-9-million-community-activities-fund/" TargetMode="External"/><Relationship Id="rId2544" Type="http://schemas.openxmlformats.org/officeDocument/2006/relationships/hyperlink" Target="http://en.kabar.kg/news/kyrgyz-national-bank-to-allocate-kgs-5.2-billion-to-support-countrys-economy/" TargetMode="External"/><Relationship Id="rId2891" Type="http://schemas.openxmlformats.org/officeDocument/2006/relationships/hyperlink" Target="https://www.regjeringen.no/no/aktuelt/regjeringens-strakstiltak-for-a-dempe-de-okonomiske-virkningene-av-koronaviruset/id2693442/" TargetMode="External"/><Relationship Id="rId3942" Type="http://schemas.openxmlformats.org/officeDocument/2006/relationships/hyperlink" Target="https://www.gov.uk/government/publications/winter-economy-plan/winter-economy-plan" TargetMode="External"/><Relationship Id="rId309" Type="http://schemas.openxmlformats.org/officeDocument/2006/relationships/hyperlink" Target="https://www.google.com/url?sa=t&amp;rct=j&amp;q=&amp;esrc=s&amp;source=web&amp;cd=&amp;ved=2ahUKEwjIuMLR3MPvAhVPlosKHVRoBaAQFjABegQIBBAD&amp;url=https%3A%2F%2Fwww.imf.org%2F~%2Fmedia%2FFiles%2FPublications%2FCR%2F2020%2FEnglish%2F1BHSEA2020001.ashx&amp;usg=AOvVaw1FV52b2rNCvTZuehVqJHlZ" TargetMode="External"/><Relationship Id="rId516" Type="http://schemas.openxmlformats.org/officeDocument/2006/relationships/hyperlink" Target="https://www.pressoffice.gov.bz/government-of-belize-provides-donation-in-solidarity-with-cuba/" TargetMode="External"/><Relationship Id="rId1146" Type="http://schemas.openxmlformats.org/officeDocument/2006/relationships/hyperlink" Target="https://santenews.info/wp-content/uploads/2020/06/Programme...-Complet-04-06-2020-%C3%A0-14h51.pdf" TargetMode="External"/><Relationship Id="rId2751" Type="http://schemas.openxmlformats.org/officeDocument/2006/relationships/hyperlink" Target="https://www.rijksoverheid.nl/actueel/nieuws/2021/04/22/meer-nederlanders-verduurzamen-hun-woning-tijdens-lockdown" TargetMode="External"/><Relationship Id="rId3802" Type="http://schemas.openxmlformats.org/officeDocument/2006/relationships/hyperlink" Target="https://www.admin.ch/gov/de/start/dokumentation/medienmitteilungen/bundesrat.msg-id-80970.html" TargetMode="External"/><Relationship Id="rId723" Type="http://schemas.openxmlformats.org/officeDocument/2006/relationships/hyperlink" Target="https://g1.globo.com/economia/noticia/2020/03/23/coronavirus-governo-anuncia-pacote-de-r-858-bilhoes-para-estados-e-municipios.ghtml" TargetMode="External"/><Relationship Id="rId930" Type="http://schemas.openxmlformats.org/officeDocument/2006/relationships/hyperlink" Target="http://www.china.org.cn/china/2021-03/25/content_77346148.htm" TargetMode="External"/><Relationship Id="rId1006" Type="http://schemas.openxmlformats.org/officeDocument/2006/relationships/hyperlink" Target="https://www.minhacienda.gov.co/webcenter/ShowProperty?nodeId=%2FConexionContent%2FWCC_CLUSTER-156714%2F%2FidcPrimaryFile&amp;revision=latestreleased" TargetMode="External"/><Relationship Id="rId1353" Type="http://schemas.openxmlformats.org/officeDocument/2006/relationships/hyperlink" Target="https://ec.europa.eu/commission/presscorner/detail/en/mex_21_1347" TargetMode="External"/><Relationship Id="rId1560" Type="http://schemas.openxmlformats.org/officeDocument/2006/relationships/hyperlink" Target="https://www.micm.gob.do/noticias/gobierno-destina-rd380-millones-para-evitar-alza-de-combustibles" TargetMode="External"/><Relationship Id="rId2404" Type="http://schemas.openxmlformats.org/officeDocument/2006/relationships/hyperlink" Target="https://www.gov.il/he/departments/news/press_311220211" TargetMode="External"/><Relationship Id="rId2611" Type="http://schemas.openxmlformats.org/officeDocument/2006/relationships/hyperlink" Target="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TargetMode="External"/><Relationship Id="rId1213" Type="http://schemas.openxmlformats.org/officeDocument/2006/relationships/hyperlink" Target="https://santenews.info/wp-content/uploads/2020/06/Programme...-Complet-04-06-2020-%C3%A0-14h51.pdf" TargetMode="External"/><Relationship Id="rId1420" Type="http://schemas.openxmlformats.org/officeDocument/2006/relationships/hyperlink" Target="https://ec.europa.eu/commission/presscorner/detail/en/ip_20_454" TargetMode="External"/><Relationship Id="rId4369" Type="http://schemas.openxmlformats.org/officeDocument/2006/relationships/hyperlink" Target="https://www.congress.gov/117/bills/hr3684/BILLS-117hr3684enr.pdf" TargetMode="External"/><Relationship Id="rId4576" Type="http://schemas.openxmlformats.org/officeDocument/2006/relationships/hyperlink" Target="https://www.congress.gov/bill/117th-congress/house-bill/1319/text" TargetMode="External"/><Relationship Id="rId4783" Type="http://schemas.openxmlformats.org/officeDocument/2006/relationships/hyperlink" Target="https://www.portugal.gov.pt/pt/gc22/comunicacao/noticia?i=lancado-programa-de-48-milhoes-de-euros-para-a-descarbonizacao-das-frotas-de-autocarros-" TargetMode="External"/><Relationship Id="rId3178" Type="http://schemas.openxmlformats.org/officeDocument/2006/relationships/hyperlink" Target="https://www.dbm.gov.ph/index.php/secretary-s-corner/press-releases/list-of-press-releases/1778-prrd-signs-the-p4-506-trillion-national-budget-for-fy-2021" TargetMode="External"/><Relationship Id="rId3385" Type="http://schemas.openxmlformats.org/officeDocument/2006/relationships/hyperlink" Target="http://pmoffice.gov.vc/pmoffice/images/PDF/speech/Prime_Minister_Gonsalves_Address_to_the_Nation_on_25.3.20_Rising_Stronger_from_the_Ashes_of_Covid-19.pdf" TargetMode="External"/><Relationship Id="rId3592" Type="http://schemas.openxmlformats.org/officeDocument/2006/relationships/hyperlink" Target="https://www.lamoncloa.gob.es/lang/en/presidente/news/Paginas/2021/20210211sen-strategy.aspx" TargetMode="External"/><Relationship Id="rId4229" Type="http://schemas.openxmlformats.org/officeDocument/2006/relationships/hyperlink" Target="https://www.congress.gov/117/bills/hr3684/BILLS-117hr3684enr.pdf" TargetMode="External"/><Relationship Id="rId4436" Type="http://schemas.openxmlformats.org/officeDocument/2006/relationships/hyperlink" Target="https://www.congress.gov/bill/117th-congress/house-bill/1319/text" TargetMode="External"/><Relationship Id="rId4643" Type="http://schemas.openxmlformats.org/officeDocument/2006/relationships/hyperlink" Target="https://www.presidencia.gub.uy/comunicacion/comunicacionnoticias/medidas-gobierno-economia-emergencia-sanitaria-covid19" TargetMode="External"/><Relationship Id="rId4850" Type="http://schemas.openxmlformats.org/officeDocument/2006/relationships/hyperlink" Target="https://jis.gov.jm/media/2020/04/CARE-Brochure-Ministry-of-Finance-2020.pdf" TargetMode="External"/><Relationship Id="rId2194" Type="http://schemas.openxmlformats.org/officeDocument/2006/relationships/hyperlink" Target="https://www.gov.ie/en/press-release/a5aa0-minister-of-state-brophy-announces-irish-aid-funding-for-community-organisations/" TargetMode="External"/><Relationship Id="rId3038" Type="http://schemas.openxmlformats.org/officeDocument/2006/relationships/hyperlink" Target="https://www.gob.pe/institucion/mincetur/noticias/571194-1886-artesanos-ganaron-concurso-somos-artesania-y-recibiran-subvenciones-por-s-5-mil" TargetMode="External"/><Relationship Id="rId3245" Type="http://schemas.openxmlformats.org/officeDocument/2006/relationships/hyperlink" Target="https://ec.europa.eu/commission/presscorner/detail/en/IP_20_2496" TargetMode="External"/><Relationship Id="rId3452" Type="http://schemas.openxmlformats.org/officeDocument/2006/relationships/hyperlink" Target="http://www.treasury.gov.za/documents/national%20budget/2021/speech/speech.pdf" TargetMode="External"/><Relationship Id="rId4503" Type="http://schemas.openxmlformats.org/officeDocument/2006/relationships/hyperlink" Target="https://www.congress.gov/bill/117th-congress/house-bill/1319/text" TargetMode="External"/><Relationship Id="rId4710"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166" Type="http://schemas.openxmlformats.org/officeDocument/2006/relationships/hyperlink" Target="https://www.boletinoficial.gob.ar/detalleAviso/primera/231846/20200707" TargetMode="External"/><Relationship Id="rId373" Type="http://schemas.openxmlformats.org/officeDocument/2006/relationships/hyperlink" Target="https://news.belgium.be/fr/covid-19-prolongation-de-lindemnite-de-crise-supplementaire-pour-les-independants-en-incapacite-0" TargetMode="External"/><Relationship Id="rId580" Type="http://schemas.openxmlformats.org/officeDocument/2006/relationships/hyperlink" Target="https://www.gov.br/saude/pt-br/assuntos/noticias/saude-destina-mais-de-r-11-2-milhoes-para-assistencia-a-gestantes-e-puerperas-em-manaus" TargetMode="External"/><Relationship Id="rId2054" Type="http://schemas.openxmlformats.org/officeDocument/2006/relationships/hyperlink" Target="https://gds.gov.iq/cabinet-approves-allocation-of-100-million-dollars-for-acquiring-coronavirus-vaccines/" TargetMode="External"/><Relationship Id="rId2261" Type="http://schemas.openxmlformats.org/officeDocument/2006/relationships/hyperlink" Target="https://www.gov.ie/en/press-release/deae9-update-on-payments-awarded-for-covid-19-pandemic-unemployment-payment-and-enhanced-illness-benefit/" TargetMode="External"/><Relationship Id="rId3105" Type="http://schemas.openxmlformats.org/officeDocument/2006/relationships/hyperlink" Target="https://www.gob.pe/institucion/pcm/noticias/325865-ejecutivo-suma-esfuerzos-para-distribuir-medicamentos-y-equipos-en-loreto" TargetMode="External"/><Relationship Id="rId3312" Type="http://schemas.openxmlformats.org/officeDocument/2006/relationships/hyperlink" Target="http://government.ru/en/news/39611/" TargetMode="External"/><Relationship Id="rId233" Type="http://schemas.openxmlformats.org/officeDocument/2006/relationships/hyperlink" Target="https://www.pm.gov.au/media/faster-services-geelong-way" TargetMode="External"/><Relationship Id="rId440" Type="http://schemas.openxmlformats.org/officeDocument/2006/relationships/hyperlink" Target="https://ec.europa.eu/info/business-economy-euro/recovery-coronavirus/recovery-and-resilience-facility_en" TargetMode="External"/><Relationship Id="rId1070" Type="http://schemas.openxmlformats.org/officeDocument/2006/relationships/hyperlink" Target="https://www.funcionpublica.gov.co/eva/gestornormativo/norma.php?i=110596" TargetMode="External"/><Relationship Id="rId2121" Type="http://schemas.openxmlformats.org/officeDocument/2006/relationships/hyperlink" Target="https://www.gov.ie/en/press-release/5d80a-safe-on-site-return-to-thirdin-september-will-be-funded-by-105-million-minister-harris-announces/" TargetMode="External"/><Relationship Id="rId300" Type="http://schemas.openxmlformats.org/officeDocument/2006/relationships/hyperlink" Target="https://bahamasbudget.gov.bs/media/filer_public/55/f7/55f7cc16-18cf-4056-bc9e-a4be1d02d5e3/combined_fy2020_21_snapshot-6monthfiscalreport_final_compressedsm.pdf" TargetMode="External"/><Relationship Id="rId4086" Type="http://schemas.openxmlformats.org/officeDocument/2006/relationships/hyperlink" Target="https://www.gov.uk/government/news/emergency-funding-to-support-most-vulnerable-in-society-during-pandemic" TargetMode="External"/><Relationship Id="rId1887" Type="http://schemas.openxmlformats.org/officeDocument/2006/relationships/hyperlink" Target="https://www.cabri-sbo.org/en/documents/financial-administration-act-2003" TargetMode="External"/><Relationship Id="rId2938" Type="http://schemas.openxmlformats.org/officeDocument/2006/relationships/hyperlink" Target="http://www.finance.gov.pk/press_releases.html" TargetMode="External"/><Relationship Id="rId4293" Type="http://schemas.openxmlformats.org/officeDocument/2006/relationships/hyperlink" Target="https://www.congress.gov/117/bills/hr3684/BILLS-117hr3684enr.pdf" TargetMode="External"/><Relationship Id="rId1747" Type="http://schemas.openxmlformats.org/officeDocument/2006/relationships/hyperlink" Target="https://vm.fi/documents/10623/17688741/Hallituksen+v%C3%A4litt%C3%B6m%C3%A4t+taloudelliset+toimenpiteet+koronaviruksen+johdosta.pptx/44720ddf-7796-a728-3982-f96cc200a371" TargetMode="External"/><Relationship Id="rId1954" Type="http://schemas.openxmlformats.org/officeDocument/2006/relationships/hyperlink" Target="https://publications.iadb.org/es/el-impacto-del-covid-19-en-las-economias-de-la-region-centroamerica" TargetMode="External"/><Relationship Id="rId4153" Type="http://schemas.openxmlformats.org/officeDocument/2006/relationships/hyperlink" Target="https://www.congress.gov/117/bills/hr3684/BILLS-117hr3684enr.pdf" TargetMode="External"/><Relationship Id="rId4360" Type="http://schemas.openxmlformats.org/officeDocument/2006/relationships/hyperlink" Target="https://www.congress.gov/117/bills/hr3684/BILLS-117hr3684enr.pdf" TargetMode="External"/><Relationship Id="rId39" Type="http://schemas.openxmlformats.org/officeDocument/2006/relationships/hyperlink" Target="https://www.argentina.gob.ar/noticias/el-gobierno-nacional-asistira-santa-cruz-con-mas-de-mil-millones-de-pesos-para-el-pago-de" TargetMode="External"/><Relationship Id="rId1607" Type="http://schemas.openxmlformats.org/officeDocument/2006/relationships/hyperlink" Target="http://english.ahram.org.eg/News/365823.aspx" TargetMode="External"/><Relationship Id="rId1814" Type="http://schemas.openxmlformats.org/officeDocument/2006/relationships/hyperlink" Target="https://www.bundesfinanzministerium.de/Content/DE/Pressemitteilungen/Finanzpolitik/2020/09/2020-09-18-PM-Corona-Ueberbrueckungshilfe-verlaengert.html" TargetMode="External"/><Relationship Id="rId4013" Type="http://schemas.openxmlformats.org/officeDocument/2006/relationships/hyperlink" Target="https://www.gov.uk/government/publications/spending-review-2020-documents" TargetMode="External"/><Relationship Id="rId4220" Type="http://schemas.openxmlformats.org/officeDocument/2006/relationships/hyperlink" Target="https://www.congress.gov/117/bills/hr3684/BILLS-117hr3684enr.pdf" TargetMode="External"/><Relationship Id="rId3779" Type="http://schemas.openxmlformats.org/officeDocument/2006/relationships/hyperlink" Target="https://www.admin.ch/gov/en/start/documentation/media-releases.msg-id-84028.html" TargetMode="External"/><Relationship Id="rId2588" Type="http://schemas.openxmlformats.org/officeDocument/2006/relationships/hyperlink" Target="http://www.govmu.org/English/News/Pages/Covid-19-Government-extends-financial-assistance-schemes-.aspx" TargetMode="External"/><Relationship Id="rId3986" Type="http://schemas.openxmlformats.org/officeDocument/2006/relationships/hyperlink" Target="https://www.gov.uk/government/news/7-million-global-screen-fund-launched" TargetMode="External"/><Relationship Id="rId1397" Type="http://schemas.openxmlformats.org/officeDocument/2006/relationships/hyperlink" Target="https://ufm.dk/en/research-and-innovation/covid-19-research/danish-research-and-innovation-initiatives-related-to-covid-19-1" TargetMode="External"/><Relationship Id="rId2795" Type="http://schemas.openxmlformats.org/officeDocument/2006/relationships/hyperlink" Target="https://www.budgetoffice.gov.ng/index.php/mdas-approved-2022-budget-details?task=document.viewdoc&amp;id=960" TargetMode="External"/><Relationship Id="rId3639" Type="http://schemas.openxmlformats.org/officeDocument/2006/relationships/hyperlink" Target="https://www.eib.org/en/press/all/2020-151-eib-group-and-banco-sabadell-provide-eur576-million-to-finance-smes-and-mid-caps" TargetMode="External"/><Relationship Id="rId3846" Type="http://schemas.openxmlformats.org/officeDocument/2006/relationships/hyperlink" Target="https://thailand.prd.go.th/mobile_detail.php?cid=4&amp;nid=10742" TargetMode="External"/><Relationship Id="rId767" Type="http://schemas.openxmlformats.org/officeDocument/2006/relationships/hyperlink" Target="https://budget.gc.ca/efu-meb/2021/report-rapport/EFU-MEB-2021-EN.pdf" TargetMode="External"/><Relationship Id="rId974" Type="http://schemas.openxmlformats.org/officeDocument/2006/relationships/hyperlink" Target="https://www.seetao.com/details/28779.html" TargetMode="External"/><Relationship Id="rId2448" Type="http://schemas.openxmlformats.org/officeDocument/2006/relationships/hyperlink" Target="http://www.governo.it/it/articolo/comunicato-stampa-del-consiglio-dei-ministri-n-37/14324" TargetMode="External"/><Relationship Id="rId2655" Type="http://schemas.openxmlformats.org/officeDocument/2006/relationships/hyperlink" Target="https://legalinfo.mn/law/details/15586" TargetMode="External"/><Relationship Id="rId2862" Type="http://schemas.openxmlformats.org/officeDocument/2006/relationships/hyperlink" Target="https://www.regjeringen.no/no/aktuelt/lonnsstotte-for-a-ta-egne-permitterte-tilbake-i-jobb/id2704362/" TargetMode="External"/><Relationship Id="rId3706" Type="http://schemas.openxmlformats.org/officeDocument/2006/relationships/hyperlink" Target="https://www.regeringen.se/artiklar/2020/09/industrins-grona-omstallning-i-hostbudgeten/" TargetMode="External"/><Relationship Id="rId3913" Type="http://schemas.openxmlformats.org/officeDocument/2006/relationships/hyperlink" Target="https://u.ae/en/information-and-services/justice-safety-and-the-law/handling-the-covid-19-outbreak/economic-support-to-minimise-the-impact-of-covid-19/economic-support-of-dubai-government" TargetMode="External"/><Relationship Id="rId627" Type="http://schemas.openxmlformats.org/officeDocument/2006/relationships/hyperlink" Target="https://www.gov.br/saude/pt-br/assuntos/noticias/ministerio-da-saude-prorroga-30-leitos-de-uti-na-paraiba" TargetMode="External"/><Relationship Id="rId834" Type="http://schemas.openxmlformats.org/officeDocument/2006/relationships/hyperlink" Target="https://www.canada.ca/en/department-finance/economic-response-plan.html" TargetMode="External"/><Relationship Id="rId1257" Type="http://schemas.openxmlformats.org/officeDocument/2006/relationships/hyperlink" Target="https://santenews.info/wp-content/uploads/2020/06/Programme...-Complet-04-06-2020-%C3%A0-14h51.pdf" TargetMode="External"/><Relationship Id="rId1464" Type="http://schemas.openxmlformats.org/officeDocument/2006/relationships/hyperlink" Target="http://mitur.gob.do/gabinete-de-turismo-asegura-que-republica-dominicana-esta-preparada-para-hacer-pruebas-a-todos-sus-turistas/" TargetMode="External"/><Relationship Id="rId1671" Type="http://schemas.openxmlformats.org/officeDocument/2006/relationships/hyperlink" Target="https://www.micm.gob.do/noticias/gobierno-asume-rd-270-millones-y-mantiene-precio-del-glp-y-gasolinas" TargetMode="External"/><Relationship Id="rId2308" Type="http://schemas.openxmlformats.org/officeDocument/2006/relationships/hyperlink" Target="https://www.gov.ie/en/news/1fa3c5-zero-rate-of-vat-on-domestic-supply-of-ppe-will-contribute-to-nation/" TargetMode="External"/><Relationship Id="rId2515" Type="http://schemas.openxmlformats.org/officeDocument/2006/relationships/hyperlink" Target="https://www.mof.go.jp/english/budget/budget/fy2020/05.pdf" TargetMode="External"/><Relationship Id="rId2722" Type="http://schemas.openxmlformats.org/officeDocument/2006/relationships/hyperlink" Target="https://ec.europa.eu/competition/state_aid/cases1/202050/289580_2219403_31_2.pdf" TargetMode="External"/><Relationship Id="rId901" Type="http://schemas.openxmlformats.org/officeDocument/2006/relationships/hyperlink" Target="https://prensa.presidencia.cl/comunicado.aspx?id=169849" TargetMode="External"/><Relationship Id="rId1117" Type="http://schemas.openxmlformats.org/officeDocument/2006/relationships/hyperlink" Target="https://santenews.info/wp-content/uploads/2020/06/Programme...-Complet-04-06-2020-%C3%A0-14h51.pdf" TargetMode="External"/><Relationship Id="rId1324" Type="http://schemas.openxmlformats.org/officeDocument/2006/relationships/hyperlink" Target="https://santenews.info/wp-content/uploads/2020/06/Programme...-Complet-04-06-2020-%C3%A0-14h51.pdf" TargetMode="External"/><Relationship Id="rId1531" Type="http://schemas.openxmlformats.org/officeDocument/2006/relationships/hyperlink" Target="https://presidencia.gob.do/noticias/gobierno-establece-medidas-adicionales-en-apoyo-productores-de-vegetales-aplicacion-pn" TargetMode="External"/><Relationship Id="rId4687" Type="http://schemas.openxmlformats.org/officeDocument/2006/relationships/hyperlink" Target="https://blog.patria.org.ve/actualizacion-programas-de-proteccion-mayo-2020/" TargetMode="External"/><Relationship Id="rId30" Type="http://schemas.openxmlformats.org/officeDocument/2006/relationships/hyperlink" Target="https://www.argentina.gob.ar/noticias/el-gobierno-otorgara-hasta-2000-millones-en-asistencia-y-financiamiento-para-proyectos-de" TargetMode="External"/><Relationship Id="rId3289" Type="http://schemas.openxmlformats.org/officeDocument/2006/relationships/hyperlink" Target="https://www.portugal.gov.pt/pt/gc22/comunicacao/noticia?i=governo-aprova-programa-para-estabilizar-economia-e-sociedade-ate-final-do-ano" TargetMode="External"/><Relationship Id="rId3496" Type="http://schemas.openxmlformats.org/officeDocument/2006/relationships/hyperlink" Target="https://www.gov.za/documents/building-society-works-presidential-employment-stimulus-south-african-economic" TargetMode="External"/><Relationship Id="rId4547" Type="http://schemas.openxmlformats.org/officeDocument/2006/relationships/hyperlink" Target="https://www.congress.gov/bill/117th-congress/house-bill/1319/text" TargetMode="External"/><Relationship Id="rId4754" Type="http://schemas.openxmlformats.org/officeDocument/2006/relationships/hyperlink" Target="https://ec.europa.eu/info/sites/default/files/economy-finance/2022_dbp_de_en.pdf" TargetMode="External"/><Relationship Id="rId2098" Type="http://schemas.openxmlformats.org/officeDocument/2006/relationships/hyperlink" Target="https://www.gov.ie/en/press-release/150af-our-rural-future-ministers-humphreys-and-obrien-announce-159461-for-101-local-projects-in-donegal-under-the-community-enhancement-programme/" TargetMode="External"/><Relationship Id="rId3149" Type="http://schemas.openxmlformats.org/officeDocument/2006/relationships/hyperlink" Target="https://www.gob.pe/institucion/mtc/noticias/315497-municipalidades-de-ica-chiclayo-mariscal-nieto-san-roman-y-del-santa-recibiran-mas-de-s-4-millones-para-la-implementacion-de-ciclovias" TargetMode="External"/><Relationship Id="rId3356" Type="http://schemas.openxmlformats.org/officeDocument/2006/relationships/hyperlink" Target="https://www.gov.vc/index.php/media-center/2205-the-la-soufriere-relief-grant-programme-has-been-extended" TargetMode="External"/><Relationship Id="rId3563" Type="http://schemas.openxmlformats.org/officeDocument/2006/relationships/hyperlink" Target="https://english.moef.go.kr/popup/20200608_policyFocus/popup.html" TargetMode="External"/><Relationship Id="rId4407" Type="http://schemas.openxmlformats.org/officeDocument/2006/relationships/hyperlink" Target="https://www.congress.gov/bill/117th-congress/house-bill/1319/text" TargetMode="External"/><Relationship Id="rId277" Type="http://schemas.openxmlformats.org/officeDocument/2006/relationships/hyperlink" Target="https://www.wko.at/service/haertefall-fonds-phase-2.html" TargetMode="External"/><Relationship Id="rId484" Type="http://schemas.openxmlformats.org/officeDocument/2006/relationships/hyperlink" Target="https://ec.europa.eu/info/business-economy-euro/recovery-coronavirus/recovery-and-resilience-facility_en" TargetMode="External"/><Relationship Id="rId2165" Type="http://schemas.openxmlformats.org/officeDocument/2006/relationships/hyperlink" Target="https://www.gov.ie/en/press-release/ee53f-update-on-payments-awarded-for-covid-19-pandemic-unemployment-payment-and-enhanced-illness-benefit-4-may-2021/" TargetMode="External"/><Relationship Id="rId3009" Type="http://schemas.openxmlformats.org/officeDocument/2006/relationships/hyperlink" Target="https://www.presidencia.gob.pa/Noticias/Gabinete-aprueba-prestamo-con-BID-para-apoyo-a-las-pymes-y-productores" TargetMode="External"/><Relationship Id="rId3216" Type="http://schemas.openxmlformats.org/officeDocument/2006/relationships/hyperlink" Target="https://ec.europa.eu/competition/state_aid/cases1/202126/294062_2289593_76_2.pdf" TargetMode="External"/><Relationship Id="rId3770" Type="http://schemas.openxmlformats.org/officeDocument/2006/relationships/hyperlink" Target="https://www.admin.ch/gov/en/start/documentation/media-releases.msg-id-84675.html" TargetMode="External"/><Relationship Id="rId4614" Type="http://schemas.openxmlformats.org/officeDocument/2006/relationships/hyperlink" Target="https://www.congress.gov/bill/117th-congress/house-bill/1319/text" TargetMode="External"/><Relationship Id="rId4821" Type="http://schemas.openxmlformats.org/officeDocument/2006/relationships/hyperlink" Target="https://www.canada.ca/en/department-finance/economic-response-plan.html" TargetMode="External"/><Relationship Id="rId137" Type="http://schemas.openxmlformats.org/officeDocument/2006/relationships/hyperlink" Target="https://www.argentina.gob.ar/noticias/la-secretaria-de-energia-acordo-con-el-banco-mundial-la-extension-del-prestamo-para-el" TargetMode="External"/><Relationship Id="rId344" Type="http://schemas.openxmlformats.org/officeDocument/2006/relationships/hyperlink" Target="https://www.barbadosparliament.com/uploads/bill_resolution/4876100c82122319f719c42fae4b23df.pdf" TargetMode="External"/><Relationship Id="rId691" Type="http://schemas.openxmlformats.org/officeDocument/2006/relationships/hyperlink" Target="https://www.gov.br/saude/pt-br/assuntos/noticias/para-tem-mais-28-leitos-de-uti-covid-19-autorizados" TargetMode="External"/><Relationship Id="rId2025" Type="http://schemas.openxmlformats.org/officeDocument/2006/relationships/hyperlink" Target="https://www.livemint.com/industry/energy/amid-coronavirus-outbreak-india-reduces-natural-gas-price-to-record-low-11585673501734.html" TargetMode="External"/><Relationship Id="rId2372" Type="http://schemas.openxmlformats.org/officeDocument/2006/relationships/hyperlink" Target="https://www.gov.il/he/departments/news/press_01062020" TargetMode="External"/><Relationship Id="rId3423" Type="http://schemas.openxmlformats.org/officeDocument/2006/relationships/hyperlink" Target="https://budget.sec.gouv.sn/documents/public_download/60c38fb5-2334-4fe3-8c2e-42810a2a028a/telechargement" TargetMode="External"/><Relationship Id="rId3630" Type="http://schemas.openxmlformats.org/officeDocument/2006/relationships/hyperlink" Target="https://www.lamoncloa.gob.es/lang/en/presidente/news/Paginas/2020/20200907_rd-i.aspx" TargetMode="External"/><Relationship Id="rId551" Type="http://schemas.openxmlformats.org/officeDocument/2006/relationships/hyperlink" Target="https://www.gov.br/saude/pt-br/assuntos/noticias/parana-tem-mais-85-leitos-de-uti-covid-19-autorizados" TargetMode="External"/><Relationship Id="rId1181" Type="http://schemas.openxmlformats.org/officeDocument/2006/relationships/hyperlink" Target="https://santenews.info/wp-content/uploads/2020/06/Programme...-Complet-04-06-2020-%C3%A0-14h51.pdf" TargetMode="External"/><Relationship Id="rId2232" Type="http://schemas.openxmlformats.org/officeDocument/2006/relationships/hyperlink" Target="https://www.gov.ie/en/speech/52396-dail-motion-re-employment-wage-subsidy-scheme-minister-for-finance-paschal-donohoe-td/" TargetMode="External"/><Relationship Id="rId204" Type="http://schemas.openxmlformats.org/officeDocument/2006/relationships/hyperlink" Target="https://budget.gov.au/2021-22/content/bp2/download/bp2_2021-22.pdf" TargetMode="External"/><Relationship Id="rId411" Type="http://schemas.openxmlformats.org/officeDocument/2006/relationships/hyperlink" Target="https://ec.europa.eu/info/business-economy-euro/recovery-coronavirus/recovery-and-resilience-facility_en" TargetMode="External"/><Relationship Id="rId1041" Type="http://schemas.openxmlformats.org/officeDocument/2006/relationships/hyperlink" Target="https://idm.presidencia.gov.co/prensa/Paginas/Con-el-nuevo-Compromiso-por-el-Futuro-de-Colombia-el-pais-esta-haciendo-las-grandes-apuestas-Duque-200820.aspx" TargetMode="External"/><Relationship Id="rId1998" Type="http://schemas.openxmlformats.org/officeDocument/2006/relationships/hyperlink" Target="https://pib.gov.in/PressReleasePage.aspx?PRID=1742826" TargetMode="External"/><Relationship Id="rId4197" Type="http://schemas.openxmlformats.org/officeDocument/2006/relationships/hyperlink" Target="https://www.congress.gov/117/bills/hr3684/BILLS-117hr3684enr.pdf" TargetMode="External"/><Relationship Id="rId1858" Type="http://schemas.openxmlformats.org/officeDocument/2006/relationships/hyperlink" Target="https://www.mofep.gov.gh/sites/default/files/news/care-program.pdf" TargetMode="External"/><Relationship Id="rId4057" Type="http://schemas.openxmlformats.org/officeDocument/2006/relationships/hyperlink" Target="https://www.gov.uk/government/news/government-extends-furlough-to-march-and-increases-self-employed-support" TargetMode="External"/><Relationship Id="rId4264" Type="http://schemas.openxmlformats.org/officeDocument/2006/relationships/hyperlink" Target="https://www.congress.gov/117/bills/hr3684/BILLS-117hr3684enr.pdf" TargetMode="External"/><Relationship Id="rId4471" Type="http://schemas.openxmlformats.org/officeDocument/2006/relationships/hyperlink" Target="https://www.congress.gov/bill/117th-congress/house-bill/1319/text" TargetMode="External"/><Relationship Id="rId2909" Type="http://schemas.openxmlformats.org/officeDocument/2006/relationships/hyperlink" Target="https://www.regjeringen.no/en/aktuelt/government-to-provide-fixed-term-benefits-scheme-for-foreign-employees-in-longyearbyen/id2694403/" TargetMode="External"/><Relationship Id="rId3073" Type="http://schemas.openxmlformats.org/officeDocument/2006/relationships/hyperlink" Target="https://www.gob.pe/institucion/midagri/noticias/343863-midagri-ejecuta-mas-de-s-47-millones-para-modulos-de-proteccion-de-cabezas-de-ganado-y-cultivo-en-beneficio-de-la-agricultura-familiar" TargetMode="External"/><Relationship Id="rId3280" Type="http://schemas.openxmlformats.org/officeDocument/2006/relationships/hyperlink" Target="https://www.gov.pl/web/tarczaantykryzysowa/wzmocnienie-systemu-finansowego" TargetMode="External"/><Relationship Id="rId4124" Type="http://schemas.openxmlformats.org/officeDocument/2006/relationships/hyperlink" Target="https://www.gov.uk/government/news/budget-2020-what-you-need-to-know" TargetMode="External"/><Relationship Id="rId4331" Type="http://schemas.openxmlformats.org/officeDocument/2006/relationships/hyperlink" Target="https://www.congress.gov/117/bills/hr3684/BILLS-117hr3684enr.pdf" TargetMode="External"/><Relationship Id="rId1718" Type="http://schemas.openxmlformats.org/officeDocument/2006/relationships/hyperlink" Target="https://tem.fi/artikkeli/-/asset_publisher/hallituksen-esitys-kustannustuesta-eduskuntaan-toimialan-ja-yrityksen-liikevaihdon-lasku-edellytyksena-tukeen" TargetMode="External"/><Relationship Id="rId1925" Type="http://schemas.openxmlformats.org/officeDocument/2006/relationships/hyperlink" Target="https://osarguatemala.org/wp-content/uploads/2020/04/Decreto-12-2020.pdf" TargetMode="External"/><Relationship Id="rId3140" Type="http://schemas.openxmlformats.org/officeDocument/2006/relationships/hyperlink" Target="https://www.gob.pe/institucion/mtc/noticias/319515-proyectos-de-conectividad-terrestre-y-digital-para-piura-comprometen-una-inversion-superior-a-los-s-5-200-millones" TargetMode="External"/><Relationship Id="rId2699" Type="http://schemas.openxmlformats.org/officeDocument/2006/relationships/hyperlink" Target="https://open.overheid.nl/repository/ronl-d590bedd-5220-45d2-af6d-5f3bcfa8d654/1/pdf/zr-bijlage-1-mobiliteitsberekeningen-schaalsprong-movv.pdf" TargetMode="External"/><Relationship Id="rId3000" Type="http://schemas.openxmlformats.org/officeDocument/2006/relationships/hyperlink" Target="https://www.mef.gob.pa/wp-content/uploads/2020/07/Plan_Economico_2020.pdf" TargetMode="External"/><Relationship Id="rId3957" Type="http://schemas.openxmlformats.org/officeDocument/2006/relationships/hyperlink" Target="https://www.gov.uk/government/news/new-53-million-funding-for-uk-manufacturers-to-boost-competitiveness-through-digital-tech" TargetMode="External"/><Relationship Id="rId878" Type="http://schemas.openxmlformats.org/officeDocument/2006/relationships/hyperlink" Target="https://prensa.presidencia.cl/comunicado.aspx?id=173201" TargetMode="External"/><Relationship Id="rId2559" Type="http://schemas.openxmlformats.org/officeDocument/2006/relationships/hyperlink" Target="https://budgetmof.govmu.org/Documents/2021_22budgetspeech_english.pdf" TargetMode="External"/><Relationship Id="rId2766" Type="http://schemas.openxmlformats.org/officeDocument/2006/relationships/hyperlink" Target="https://www.rijksoverheid.nl/ministeries/ministerie-van-financien/nieuws/2021/01/21/forse-uitbreiding-steun--en-herstelpakket" TargetMode="External"/><Relationship Id="rId2973" Type="http://schemas.openxmlformats.org/officeDocument/2006/relationships/hyperlink" Target="https://www.presidencia.gob.pa/Noticias/Presidente-Cortizo-Cohen-da-inicio-al-proyecto-de-extension-de-la-Linea-1-del-Metro-hasta-Villa-Zaita-" TargetMode="External"/><Relationship Id="rId3817" Type="http://schemas.openxmlformats.org/officeDocument/2006/relationships/hyperlink" Target="https://www.gov.il/en/departments/news/press_02092021_b" TargetMode="External"/><Relationship Id="rId738" Type="http://schemas.openxmlformats.org/officeDocument/2006/relationships/hyperlink" Target="https://docs.wfp.org/api/documents/WFP-0000119708/download/" TargetMode="External"/><Relationship Id="rId945" Type="http://schemas.openxmlformats.org/officeDocument/2006/relationships/hyperlink" Target="http://download.china.cn/en/pdf/report2021.pdf" TargetMode="External"/><Relationship Id="rId1368" Type="http://schemas.openxmlformats.org/officeDocument/2006/relationships/hyperlink" Target="https://www.regeringen.dk/nyheder/2020/2-7-mia-kr-ekstra-i-covid-kompensation-til-kommuner-og-regioner-i-2020/" TargetMode="External"/><Relationship Id="rId1575" Type="http://schemas.openxmlformats.org/officeDocument/2006/relationships/hyperlink" Target="https://perma.cc/7CRK-BQEL" TargetMode="External"/><Relationship Id="rId1782" Type="http://schemas.openxmlformats.org/officeDocument/2006/relationships/hyperlink" Target="https://www.gouvernement.fr/sites/default/files/contenu/piece-jointe/2021/03/dossier_de_presse_-_segur_de_la_sante_relance_de_linvestissement_-_09.03.2021.pdf" TargetMode="External"/><Relationship Id="rId2419" Type="http://schemas.openxmlformats.org/officeDocument/2006/relationships/hyperlink" Target="https://ec.europa.eu/commission/presscorner/detail/en/ip_21_2475" TargetMode="External"/><Relationship Id="rId2626" Type="http://schemas.openxmlformats.org/officeDocument/2006/relationships/hyperlink" Target="https://www.adb.org/news/adb-project-expand-cash-grants-children-mongolia" TargetMode="External"/><Relationship Id="rId2833" Type="http://schemas.openxmlformats.org/officeDocument/2006/relationships/hyperlink" Target="https://www.regjeringen.no/no/aktuelt/ny-side5/id2704503/" TargetMode="External"/><Relationship Id="rId74" Type="http://schemas.openxmlformats.org/officeDocument/2006/relationships/hyperlink" Target="https://www.argentina.gob.ar/noticias/el-programa-municipios-responsables-se-implementa-en-mas-de-80-destinos-del-pais" TargetMode="External"/><Relationship Id="rId805" Type="http://schemas.openxmlformats.org/officeDocument/2006/relationships/hyperlink" Target="https://www.budget.gc.ca/2021/report-rapport/p3-en.html" TargetMode="External"/><Relationship Id="rId1228" Type="http://schemas.openxmlformats.org/officeDocument/2006/relationships/hyperlink" Target="https://santenews.info/wp-content/uploads/2020/06/Programme...-Complet-04-06-2020-%C3%A0-14h51.pdf" TargetMode="External"/><Relationship Id="rId1435" Type="http://schemas.openxmlformats.org/officeDocument/2006/relationships/hyperlink" Target="http://mitur.gob.do/inicio-hoy-reapertura-de-hoteles/" TargetMode="External"/><Relationship Id="rId4798" Type="http://schemas.openxmlformats.org/officeDocument/2006/relationships/hyperlink" Target="http://en.kremlin.ru/events/administration/65767" TargetMode="External"/><Relationship Id="rId1642" Type="http://schemas.openxmlformats.org/officeDocument/2006/relationships/hyperlink" Target="https://budget.gouv.cd/wp-content/uploads/budget2021/plf2021/lf2021_vol2_depenses.pdf" TargetMode="External"/><Relationship Id="rId2900" Type="http://schemas.openxmlformats.org/officeDocument/2006/relationships/hyperlink" Target="https://www.regjeringen.no/no/aktuelt/nye-tiltak-for-a-dempe-de-okonomiske-virkningene-av-koronavirusutbruddet/id2695404/" TargetMode="External"/><Relationship Id="rId1502" Type="http://schemas.openxmlformats.org/officeDocument/2006/relationships/hyperlink" Target="https://prodominicana.gob.do/Documentos/PD%20PNFERD%20W.pdf" TargetMode="External"/><Relationship Id="rId4658" Type="http://schemas.openxmlformats.org/officeDocument/2006/relationships/hyperlink" Target="https://www.presidencia.gub.uy/comunicacion/comunicacionnoticias/medidas-gobierno-trabajo-emergencia-sanitaria-covid19" TargetMode="External"/><Relationship Id="rId388" Type="http://schemas.openxmlformats.org/officeDocument/2006/relationships/hyperlink" Target="https://ec.europa.eu/info/business-economy-euro/recovery-coronavirus/recovery-and-resilience-facility_en" TargetMode="External"/><Relationship Id="rId2069" Type="http://schemas.openxmlformats.org/officeDocument/2006/relationships/hyperlink" Target="https://www.gov.ie/en/press-release/48b48-the-july-jobs-stimulus/" TargetMode="External"/><Relationship Id="rId3467" Type="http://schemas.openxmlformats.org/officeDocument/2006/relationships/hyperlink" Target="https://www.gov.za/documents/building-society-works-presidential-employment-stimulus-south-african-economic" TargetMode="External"/><Relationship Id="rId3674" Type="http://schemas.openxmlformats.org/officeDocument/2006/relationships/hyperlink" Target="https://www.dna.sr/media/302195/Final_Jaarrede_2020_President_Santokhi___1.pdf" TargetMode="External"/><Relationship Id="rId3881" Type="http://schemas.openxmlformats.org/officeDocument/2006/relationships/hyperlink" Target="https://www.finance.gov.tt/2021/06/10/supplementary-appropriation-and-budget-mid-year-review-statement-2021/" TargetMode="External"/><Relationship Id="rId4518" Type="http://schemas.openxmlformats.org/officeDocument/2006/relationships/hyperlink" Target="https://www.congress.gov/bill/117th-congress/house-bill/1319/text" TargetMode="External"/><Relationship Id="rId4725" Type="http://schemas.openxmlformats.org/officeDocument/2006/relationships/hyperlink" Target="https://presidency.gov.gh/index.php/briefing-room/news-style-2/2065-president-akufo-addo-launches-alternative-employment-and-livelihood-programme-for-galamseyers" TargetMode="External"/><Relationship Id="rId595" Type="http://schemas.openxmlformats.org/officeDocument/2006/relationships/hyperlink" Target="https://www.gov.br/saude/pt-br/assuntos/noticias/bahia-tem-mais-oito-leitos-de-suporte-ventilatorio-pulmonar-autorizados" TargetMode="External"/><Relationship Id="rId2276" Type="http://schemas.openxmlformats.org/officeDocument/2006/relationships/hyperlink" Target="https://www.gov.ie/en/press-release/20c1b-update-on-payments-awarded-for-covid-19-pandemic-unemployment-payment-and-enhanced-illness-benefit/" TargetMode="External"/><Relationship Id="rId2483" Type="http://schemas.openxmlformats.org/officeDocument/2006/relationships/hyperlink" Target="https://www.mof.go.jp/english/budget/budget/fy2020/05.pdf" TargetMode="External"/><Relationship Id="rId2690" Type="http://schemas.openxmlformats.org/officeDocument/2006/relationships/hyperlink" Target="https://www.nationaalgroeifonds.nl/projecten-ronde-1/groenvermogennl" TargetMode="External"/><Relationship Id="rId3327" Type="http://schemas.openxmlformats.org/officeDocument/2006/relationships/hyperlink" Target="https://www.sknis.gov.kn/2021/09/28/more-than-18-million-spent-to-date-to-contain-the-spread-of-covid-19-and-safeguard-the-nations-health-system/" TargetMode="External"/><Relationship Id="rId3534" Type="http://schemas.openxmlformats.org/officeDocument/2006/relationships/hyperlink" Target="https://english.moef.go.kr/pc/selectTbPressCenterDtl.do?boardCd=N0001&amp;seq=5083" TargetMode="External"/><Relationship Id="rId3741" Type="http://schemas.openxmlformats.org/officeDocument/2006/relationships/hyperlink" Target="https://www.regeringen.se/pressmeddelanden/2021/01/ytterligare-55-miljarder-for-testning-av-covid-19-under-2021/" TargetMode="External"/><Relationship Id="rId248" Type="http://schemas.openxmlformats.org/officeDocument/2006/relationships/hyperlink" Target="https://ministers.treasury.gov.au/ministers/josh-frydenberg-2018/media-releases/boost-skills-training-fringe-benefits-tax-exemption" TargetMode="External"/><Relationship Id="rId455" Type="http://schemas.openxmlformats.org/officeDocument/2006/relationships/hyperlink" Target="https://ec.europa.eu/info/business-economy-euro/recovery-coronavirus/recovery-and-resilience-facility_en" TargetMode="External"/><Relationship Id="rId662" Type="http://schemas.openxmlformats.org/officeDocument/2006/relationships/hyperlink" Target="https://www.gov.br/saude/pt-br/assuntos/noticias/saude-autoriza-60-leitos-de-uti-covid-19-no-ceara" TargetMode="External"/><Relationship Id="rId1085" Type="http://schemas.openxmlformats.org/officeDocument/2006/relationships/hyperlink" Target="https://www.mfp.gob.cu/inicio/noticia.php?&amp;id=753" TargetMode="External"/><Relationship Id="rId1292" Type="http://schemas.openxmlformats.org/officeDocument/2006/relationships/hyperlink" Target="https://santenews.info/wp-content/uploads/2020/06/Programme...-Complet-04-06-2020-%C3%A0-14h51.pdf" TargetMode="External"/><Relationship Id="rId2136" Type="http://schemas.openxmlformats.org/officeDocument/2006/relationships/hyperlink" Target="https://www.gov.ie/en/press-release/91ece-ministers-humphreys-mcgrath-and-obrien-announce-45-million-in-covid-stability-funding-for-community-and-voluntary-groups/" TargetMode="External"/><Relationship Id="rId2343" Type="http://schemas.openxmlformats.org/officeDocument/2006/relationships/hyperlink" Target="https://www.gov.ie/en/press-release/3e318-minister-humphreys-announces-1-million-in-capital-funding-for-social-enterprises/" TargetMode="External"/><Relationship Id="rId2550" Type="http://schemas.openxmlformats.org/officeDocument/2006/relationships/hyperlink" Target="https://www.malaysia.gov.my/portal/content/27555" TargetMode="External"/><Relationship Id="rId3601" Type="http://schemas.openxmlformats.org/officeDocument/2006/relationships/hyperlink" Target="https://www.boe.es/diario_boe/txt.php?id=BOE-A-2020-16823" TargetMode="External"/><Relationship Id="rId108" Type="http://schemas.openxmlformats.org/officeDocument/2006/relationships/hyperlink" Target="https://www.argentina.gob.ar/noticias/jefatura/el-presidente-anuncio-obras-y-suscribio-acuerdos-en-tierra-del-fuego" TargetMode="External"/><Relationship Id="rId315" Type="http://schemas.openxmlformats.org/officeDocument/2006/relationships/hyperlink" Target="https://www.bb.org.bd/mediaroom/circulars/brpd/apr122020brpd8.pdf" TargetMode="External"/><Relationship Id="rId522" Type="http://schemas.openxmlformats.org/officeDocument/2006/relationships/hyperlink" Target="http://www.gacetaoficialdebolivia.gob.bo/normas/listadonor/11" TargetMode="External"/><Relationship Id="rId1152" Type="http://schemas.openxmlformats.org/officeDocument/2006/relationships/hyperlink" Target="https://santenews.info/wp-content/uploads/2020/06/Programme...-Complet-04-06-2020-%C3%A0-14h51.pdf" TargetMode="External"/><Relationship Id="rId2203" Type="http://schemas.openxmlformats.org/officeDocument/2006/relationships/hyperlink" Target="https://www.gov.ie/en/press-release/04437-minister-harris-announces-three-year-extension-to-scholarship-programme-for-choctaw-community/" TargetMode="External"/><Relationship Id="rId2410" Type="http://schemas.openxmlformats.org/officeDocument/2006/relationships/hyperlink" Target="https://ec.europa.eu/commission/presscorner/detail/en/ip_21_6892" TargetMode="External"/><Relationship Id="rId1012" Type="http://schemas.openxmlformats.org/officeDocument/2006/relationships/hyperlink" Target="https://www.minhacienda.gov.co/webcenter/ShowProperty?nodeId=%2FConexionContent%2FWCC_CLUSTER-155149%2F%2FidcPrimaryFile&amp;revision=latestreleased" TargetMode="External"/><Relationship Id="rId4168" Type="http://schemas.openxmlformats.org/officeDocument/2006/relationships/hyperlink" Target="https://www.congress.gov/117/bills/hr3684/BILLS-117hr3684enr.pdf" TargetMode="External"/><Relationship Id="rId4375" Type="http://schemas.openxmlformats.org/officeDocument/2006/relationships/hyperlink" Target="https://www.congress.gov/117/bills/hr3684/BILLS-117hr3684enr.pdf" TargetMode="External"/><Relationship Id="rId1969" Type="http://schemas.openxmlformats.org/officeDocument/2006/relationships/hyperlink" Target="https://presidencia.gob.hn/index.php/sala-de-prensa/9391-insumos-de-bioseguridad-entregados-por-salud-dan-tranquilidad-al-personal-de-primera-linea" TargetMode="External"/><Relationship Id="rId3184"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4028" Type="http://schemas.openxmlformats.org/officeDocument/2006/relationships/hyperlink" Target="https://www.gov.uk/government/publications/spending-review-2020-documents" TargetMode="External"/><Relationship Id="rId4235" Type="http://schemas.openxmlformats.org/officeDocument/2006/relationships/hyperlink" Target="https://www.congress.gov/117/bills/hr3684/BILLS-117hr3684enr.pdf" TargetMode="External"/><Relationship Id="rId4582" Type="http://schemas.openxmlformats.org/officeDocument/2006/relationships/hyperlink" Target="https://www.congress.gov/bill/117th-congress/house-bill/1319/text" TargetMode="External"/><Relationship Id="rId1829" Type="http://schemas.openxmlformats.org/officeDocument/2006/relationships/hyperlink" Target="https://www.mofep.gov.gh/sites/default/files/budget-statements/2020-Mid-Year-Budget-Statement_v3.pdf" TargetMode="External"/><Relationship Id="rId3391" Type="http://schemas.openxmlformats.org/officeDocument/2006/relationships/hyperlink" Target="http://pmoffice.gov.vc/pmoffice/images/PDF/speech/Prime_Minister_Gonsalves_Address_to_the_Nation_on_25.3.20_Rising_Stronger_from_the_Ashes_of_Covid-19.pdf" TargetMode="External"/><Relationship Id="rId4442" Type="http://schemas.openxmlformats.org/officeDocument/2006/relationships/hyperlink" Target="https://www.congress.gov/bill/117th-congress/house-bill/1319/text" TargetMode="External"/><Relationship Id="rId3044" Type="http://schemas.openxmlformats.org/officeDocument/2006/relationships/hyperlink" Target="https://www.gob.pe/institucion/mincetur/noticias/543960-se-destinan-s-20-millones-para-apoyar-proyectos-de-exportacion-de-mipymes-peruanas" TargetMode="External"/><Relationship Id="rId3251" Type="http://schemas.openxmlformats.org/officeDocument/2006/relationships/hyperlink" Target="https://www.gov.pl/web/klimat/wykorzystanie-potencjalu-energetycznego-resztkowych-odpadow-komunalnych" TargetMode="External"/><Relationship Id="rId4302" Type="http://schemas.openxmlformats.org/officeDocument/2006/relationships/hyperlink" Target="https://www.congress.gov/117/bills/hr3684/BILLS-117hr3684enr.pdf" TargetMode="External"/><Relationship Id="rId172" Type="http://schemas.openxmlformats.org/officeDocument/2006/relationships/hyperlink" Target="https://www.argentina.gob.ar/noticias/agricultura-destina-mas-de-109-millones-de-pesos-para-acompanar-la-produccion-agropecuaria" TargetMode="External"/><Relationship Id="rId2060" Type="http://schemas.openxmlformats.org/officeDocument/2006/relationships/hyperlink" Target="https://www.gov.ie/en/press-release/48b48-the-july-jobs-stimulus/" TargetMode="External"/><Relationship Id="rId3111" Type="http://schemas.openxmlformats.org/officeDocument/2006/relationships/hyperlink" Target="https://www.gob.pe/institucion/mtc/noticias/324835-inversion-de-mas-de-s-8250-millones-esta-comprometida-en-proyectos-de-transportes-e-internet-para-la-libertad" TargetMode="External"/><Relationship Id="rId989" Type="http://schemas.openxmlformats.org/officeDocument/2006/relationships/hyperlink" Target="http://xzzf.mof.gov.cn/zcfbyjd/202002/t20200228_3476042.htm" TargetMode="External"/><Relationship Id="rId2877" Type="http://schemas.openxmlformats.org/officeDocument/2006/relationships/hyperlink" Target="https://www.regjeringen.no/no/aktuelt/600-millioner-ekstra-til-drift-og-vedlikehold-av-veier-over-hele-landet/id2697313/" TargetMode="External"/><Relationship Id="rId849" Type="http://schemas.openxmlformats.org/officeDocument/2006/relationships/hyperlink" Target="https://www.canada.ca/en/natural-resources-canada/news/2020/07/canada-invests-in-smart-grid-technology-for-london-net-zero-energy-community.html" TargetMode="External"/><Relationship Id="rId1479" Type="http://schemas.openxmlformats.org/officeDocument/2006/relationships/hyperlink" Target="https://prodominicana.gob.do/Documentos/PD%20PNFERD%20W.pdf" TargetMode="External"/><Relationship Id="rId1686" Type="http://schemas.openxmlformats.org/officeDocument/2006/relationships/hyperlink" Target="https://www.bmf.gv.at/en/press/press-releases/2021/November-2021_1/Reactivation_extension_corona_aids.html" TargetMode="External"/><Relationship Id="rId3928" Type="http://schemas.openxmlformats.org/officeDocument/2006/relationships/hyperlink" Target="https://www.gov.uk/government/news/scotland-wales-and-northern-ireland-receive-additional-coronavirus-funding-guarantee-form-uk-government" TargetMode="External"/><Relationship Id="rId4092" Type="http://schemas.openxmlformats.org/officeDocument/2006/relationships/hyperlink" Target="https://www.gov.uk/government/news/chancellor-provides-over-14-billion-for-our-nhs-and-vital-public-services" TargetMode="External"/><Relationship Id="rId1339" Type="http://schemas.openxmlformats.org/officeDocument/2006/relationships/hyperlink" Target="https://documents.worldbank.org/en/publication/documents-reports/documentdetail/435801622818768144/project-information-document-additional-financing-drc-covid-19-strategic-preparedness-and-response-project-p176215" TargetMode="External"/><Relationship Id="rId1893" Type="http://schemas.openxmlformats.org/officeDocument/2006/relationships/hyperlink" Target="http://documents1.worldbank.org/curated/en/895671585952003880/pdf/Ghana-COVID-19-Emergency-Preparedness-and-Response-Project.pdf" TargetMode="External"/><Relationship Id="rId2737" Type="http://schemas.openxmlformats.org/officeDocument/2006/relationships/hyperlink" Target="https://www.rijksoverheid.nl/actueel/nieuws/2021/02/12/kabinet-stelt-200-miljoen-euro-beschikbaar-voor-welzijn-in-coronatijd" TargetMode="External"/><Relationship Id="rId2944" Type="http://schemas.openxmlformats.org/officeDocument/2006/relationships/hyperlink" Target="http://www.finance.gov.pk/pr_apr_jun_2020.html" TargetMode="External"/><Relationship Id="rId709" Type="http://schemas.openxmlformats.org/officeDocument/2006/relationships/hyperlink" Target="https://www.gov.br/saude/pt-br/assuntos/noticias/ministerio-da-saude-prorroga-1-420-leitos-de-uti-em-17-estados" TargetMode="External"/><Relationship Id="rId916" Type="http://schemas.openxmlformats.org/officeDocument/2006/relationships/hyperlink" Target="https://www.economia.gob.cl/2020/06/01/ministerio-de-economia-lanza-plan-nacional-de-turismo-que-incluye-protocolos-sanitarios-subsidios-y-fondos-para-promocion.htm" TargetMode="External"/><Relationship Id="rId1546" Type="http://schemas.openxmlformats.org/officeDocument/2006/relationships/hyperlink" Target="https://www.micm.gob.do/noticias/gobierno-destina-330-millones-de-pesos-para-mantener-precios-de-todos-los-combustibles" TargetMode="External"/><Relationship Id="rId1753" Type="http://schemas.openxmlformats.org/officeDocument/2006/relationships/hyperlink" Target="https://www.gouvernement.fr/4eme-programme-d-investissements-d-avenir-20-milliards-d-euros-pour-l-innovation-dont-plus-de-la" TargetMode="External"/><Relationship Id="rId1960" Type="http://schemas.openxmlformats.org/officeDocument/2006/relationships/hyperlink" Target="http://www.estrategiaycomunicaciones.gob.hn/presidente-hernandez-anuncia-contratacion-permanente-de-enfermeras" TargetMode="External"/><Relationship Id="rId2804" Type="http://schemas.openxmlformats.org/officeDocument/2006/relationships/hyperlink" Target="https://www.budgetoffice.gov.ng/index.php/mdas-approved-2022-budget-details?task=document.viewdoc&amp;id=960" TargetMode="External"/><Relationship Id="rId45" Type="http://schemas.openxmlformats.org/officeDocument/2006/relationships/hyperlink" Target="https://www.argentina.gob.ar/noticias/desarrollo-productivo-destina-300-millones-de-pesos-en-credito-fiscal-para-la-capacitacion" TargetMode="External"/><Relationship Id="rId1406" Type="http://schemas.openxmlformats.org/officeDocument/2006/relationships/hyperlink" Target="https://bm.dk/nyheder-presse/pressemeddelelser/2020/05/trepartsaftale-over-fem-mia-kr-skal-holde-haanden-under-laerlinge-elever-og-virksomheder/" TargetMode="External"/><Relationship Id="rId1613" Type="http://schemas.openxmlformats.org/officeDocument/2006/relationships/hyperlink" Target="https://budget.gouv.cd/wp-content/uploads/budget2021/plf2021/lf2021_vol2_depenses.pdf" TargetMode="External"/><Relationship Id="rId1820" Type="http://schemas.openxmlformats.org/officeDocument/2006/relationships/hyperlink" Target="https://www.bmwi.de/Redaktion/EN/Pressemitteilungen/2020/20200427-financial-support-for-condor.html" TargetMode="External"/><Relationship Id="rId4769" Type="http://schemas.openxmlformats.org/officeDocument/2006/relationships/hyperlink" Target="https://mfinante.gov.ro/presa-comunicate-de-presa/-/asset_publisher/vMeOfqIFpa30/content/ministerul-finan-c8-9belor-prelunge-c8-99te-o-serie-de-m-c4-83suri-fiscale-avantajoase-pentru-contribuabili?_com_liferay_asset_publisher_web_portlet_AssetPublisherPortlet_INSTANCE_vMeOfqIFpa30_assetEntryId=1790529&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3%26_com_liferay_asset_publisher_web_portlet_AssetPublisherPortlet_INSTANCE_vMeOfqIFpa30_delta%3D30%26p_r_p_resetCur%3Dfalse%26_com_liferay_asset_publisher_web_portlet_AssetPublisherPortlet_INSTANCE_vMeOfqIFpa30_assetEntryId%3D1790529" TargetMode="External"/><Relationship Id="rId3578" Type="http://schemas.openxmlformats.org/officeDocument/2006/relationships/hyperlink" Target="https://www.lamoncloa.gob.es/lang/en/gobierno/news/Paginas/2020/20200903eu-research.aspx" TargetMode="External"/><Relationship Id="rId3785" Type="http://schemas.openxmlformats.org/officeDocument/2006/relationships/hyperlink" Target="https://www.admin.ch/gov/de/start/dokumentation/medienmitteilungen.msg-id-82923.html" TargetMode="External"/><Relationship Id="rId3992" Type="http://schemas.openxmlformats.org/officeDocument/2006/relationships/hyperlink" Target="https://www.gov.uk/government/news/budget-2021-what-you-need-to-know" TargetMode="External"/><Relationship Id="rId4629" Type="http://schemas.openxmlformats.org/officeDocument/2006/relationships/hyperlink" Target="https://www.epa.gov/newsreleases/epa-releases-additional-funding-2020-environmental-justice-small-grants" TargetMode="External"/><Relationship Id="rId4836" Type="http://schemas.openxmlformats.org/officeDocument/2006/relationships/hyperlink" Target="https://finance.sina.com.cn/money/bank/bank_hydt/2020-07-15/doc-iivhvpwx5599537.shtml" TargetMode="External"/><Relationship Id="rId499" Type="http://schemas.openxmlformats.org/officeDocument/2006/relationships/hyperlink" Target="https://ec.europa.eu/competition/elojade/isef/case_details.cfm?proc_code=3_SA_62393" TargetMode="External"/><Relationship Id="rId2387" Type="http://schemas.openxmlformats.org/officeDocument/2006/relationships/hyperlink" Target="https://www.gov.il/he/departments/news/press_30032020_b" TargetMode="External"/><Relationship Id="rId2594" Type="http://schemas.openxmlformats.org/officeDocument/2006/relationships/hyperlink" Target="https://www.ppef.hacienda.gob.mx/" TargetMode="External"/><Relationship Id="rId3438" Type="http://schemas.openxmlformats.org/officeDocument/2006/relationships/hyperlink" Target="https://www.muis.gov.sg/-/media/Files/Corporate-Site/Press-Releases/Annexes---COVID-19-Muis-Support-Fund-and-Pergas-Gracious-Package.pdf?la=en&amp;hash=5FA5EDCB95872319844ED2FFEA716A24AF22D8B4" TargetMode="External"/><Relationship Id="rId3645" Type="http://schemas.openxmlformats.org/officeDocument/2006/relationships/hyperlink" Target="https://www.lamoncloa.gob.es/lang/en/presidente/news/Paginas/2020/20200615automotive.aspx" TargetMode="External"/><Relationship Id="rId3852" Type="http://schemas.openxmlformats.org/officeDocument/2006/relationships/hyperlink" Target="https://thailand.prd.go.th/mobile_detail.php?cid=4&amp;nid=10492" TargetMode="External"/><Relationship Id="rId359" Type="http://schemas.openxmlformats.org/officeDocument/2006/relationships/hyperlink" Target="https://www.barbadosparliament.com/uploads/bill_resolution/31a50631b8285df3409fc438fbe15488.pdf" TargetMode="External"/><Relationship Id="rId566" Type="http://schemas.openxmlformats.org/officeDocument/2006/relationships/hyperlink" Target="https://www.gov.br/saude/pt-br/assuntos/noticias/saude-autoriza-230-leitos-de-uti-covid-19-em-minas-gerais" TargetMode="External"/><Relationship Id="rId773" Type="http://schemas.openxmlformats.org/officeDocument/2006/relationships/hyperlink" Target="https://budget.gc.ca/efu-meb/2021/report-rapport/EFU-MEB-2021-EN.pdf" TargetMode="External"/><Relationship Id="rId1196" Type="http://schemas.openxmlformats.org/officeDocument/2006/relationships/hyperlink" Target="https://santenews.info/wp-content/uploads/2020/06/Programme...-Complet-04-06-2020-%C3%A0-14h51.pdf" TargetMode="External"/><Relationship Id="rId2247" Type="http://schemas.openxmlformats.org/officeDocument/2006/relationships/hyperlink" Target="https://www.gov.ie/en/press-release/a33d4-minister-martin-announces-payment-of-additional-19m-to-the-arts-council/" TargetMode="External"/><Relationship Id="rId2454" Type="http://schemas.openxmlformats.org/officeDocument/2006/relationships/hyperlink" Target="https://jis.gov.jm/agriculture-and-fisheries-minister-endorses-redi-ii-project/" TargetMode="External"/><Relationship Id="rId3505" Type="http://schemas.openxmlformats.org/officeDocument/2006/relationships/hyperlink" Target="https://www.gov.za/documents/building-society-works-presidential-employment-stimulus-south-african-economic" TargetMode="External"/><Relationship Id="rId219" Type="http://schemas.openxmlformats.org/officeDocument/2006/relationships/hyperlink" Target="https://www.minister.industry.gov.au/ministers/taylor/media-releases/investing-reliable-affordable-energy-and-reducing-emissions-secure-australias-recovery" TargetMode="External"/><Relationship Id="rId426" Type="http://schemas.openxmlformats.org/officeDocument/2006/relationships/hyperlink" Target="https://ec.europa.eu/info/business-economy-euro/recovery-coronavirus/recovery-and-resilience-facility_en" TargetMode="External"/><Relationship Id="rId633" Type="http://schemas.openxmlformats.org/officeDocument/2006/relationships/hyperlink" Target="https://www.gov.br/saude/pt-br/assuntos/noticias/ministerio-da-saude-prorroga-1-475-leitos-de-uti-em-11-estados" TargetMode="External"/><Relationship Id="rId980" Type="http://schemas.openxmlformats.org/officeDocument/2006/relationships/hyperlink" Target="http://www.gov.cn/xinwen/2020-04/22/content_5504958.htm" TargetMode="External"/><Relationship Id="rId1056" Type="http://schemas.openxmlformats.org/officeDocument/2006/relationships/hyperlink" Target="https://www.mincit.gov.co/prensa/noticias/turismo/por-3-meses-gobierno-incentivara-guias-de-turismo" TargetMode="External"/><Relationship Id="rId1263" Type="http://schemas.openxmlformats.org/officeDocument/2006/relationships/hyperlink" Target="https://santenews.info/wp-content/uploads/2020/06/Programme...-Complet-04-06-2020-%C3%A0-14h51.pdf" TargetMode="External"/><Relationship Id="rId2107" Type="http://schemas.openxmlformats.org/officeDocument/2006/relationships/hyperlink" Target="https://www.gov.ie/en/press-release/a6016-update-on-payments-awarded-for-covid-19-pandemic-unemployment-payment-and-enhanced-illness-benefit/" TargetMode="External"/><Relationship Id="rId2314" Type="http://schemas.openxmlformats.org/officeDocument/2006/relationships/hyperlink" Target="https://www.gov.ie/en/press-release/97e147-minister-humphreys-announces-major-expansion-of-business-supports-fo/" TargetMode="External"/><Relationship Id="rId2661" Type="http://schemas.openxmlformats.org/officeDocument/2006/relationships/hyperlink" Target="https://legalinfo.mn/law/details/15586" TargetMode="External"/><Relationship Id="rId3712" Type="http://schemas.openxmlformats.org/officeDocument/2006/relationships/hyperlink" Target="https://www.regeringen.se/pressmeddelanden/2020/09/omsattningsbaserat-stod-till-enskilda-naringsidkare/" TargetMode="External"/><Relationship Id="rId840" Type="http://schemas.openxmlformats.org/officeDocument/2006/relationships/hyperlink" Target="https://www.canada.ca/en/department-finance/economic-response-plan.html" TargetMode="External"/><Relationship Id="rId1470" Type="http://schemas.openxmlformats.org/officeDocument/2006/relationships/hyperlink" Target="https://prodominicana.gob.do/Documentos/PD%20PNFERD%20W.pdf" TargetMode="External"/><Relationship Id="rId2521" Type="http://schemas.openxmlformats.org/officeDocument/2006/relationships/hyperlink" Target="https://www.kantei.go.jp/jp/singi/novel_coronavirus/th_siryou/kinkyutaiou3_corona.pdf" TargetMode="External"/><Relationship Id="rId4279" Type="http://schemas.openxmlformats.org/officeDocument/2006/relationships/hyperlink" Target="https://www.congress.gov/117/bills/hr3684/BILLS-117hr3684enr.pdf" TargetMode="External"/><Relationship Id="rId700" Type="http://schemas.openxmlformats.org/officeDocument/2006/relationships/hyperlink" Target="https://www.gov.br/saude/pt-br/assuntos/noticias/rio-grande-do-sul-tem-mais-38-leitos-de-uti-covid-19-autorizados" TargetMode="External"/><Relationship Id="rId1123" Type="http://schemas.openxmlformats.org/officeDocument/2006/relationships/hyperlink" Target="https://santenews.info/wp-content/uploads/2020/06/Programme...-Complet-04-06-2020-%C3%A0-14h51.pdf" TargetMode="External"/><Relationship Id="rId1330" Type="http://schemas.openxmlformats.org/officeDocument/2006/relationships/hyperlink" Target="https://santenews.info/wp-content/uploads/2020/06/Programme...-Complet-04-06-2020-%C3%A0-14h51.pdf" TargetMode="External"/><Relationship Id="rId3088" Type="http://schemas.openxmlformats.org/officeDocument/2006/relationships/hyperlink" Target="https://www.gob.pe/institucion/mtpe/noticias/341081-el-mtpe-brindo-orientacion-vocacional-a-mas-de-16-mil-jovenes-de-lima-metropolitana" TargetMode="External"/><Relationship Id="rId4486" Type="http://schemas.openxmlformats.org/officeDocument/2006/relationships/hyperlink" Target="https://www.congress.gov/bill/117th-congress/house-bill/1319/text" TargetMode="External"/><Relationship Id="rId4693" Type="http://schemas.openxmlformats.org/officeDocument/2006/relationships/hyperlink" Target="https://web.archive.org/web/20201210093216/https:/vietnam.un.org/sites/default/files/2020-10/UN%20Assessment%20on%20the%20Social%20and%20Ecnomic%20Impact%20of%20COVID-19%20in%20Viet%20Nam_merged.pdf" TargetMode="External"/><Relationship Id="rId3295" Type="http://schemas.openxmlformats.org/officeDocument/2006/relationships/hyperlink" Target="https://www.portugal.gov.pt/pt/gc22/comunicacao/noticia?i=governo-toma-medidas-extraordinarias-para-responder-a-epidemia-de-covid-19" TargetMode="External"/><Relationship Id="rId4139" Type="http://schemas.openxmlformats.org/officeDocument/2006/relationships/hyperlink" Target="https://www.congress.gov/117/bills/hr3684/BILLS-117hr3684enr.pdf" TargetMode="External"/><Relationship Id="rId4346" Type="http://schemas.openxmlformats.org/officeDocument/2006/relationships/hyperlink" Target="https://www.congress.gov/117/bills/hr3684/BILLS-117hr3684enr.pdf" TargetMode="External"/><Relationship Id="rId4553" Type="http://schemas.openxmlformats.org/officeDocument/2006/relationships/hyperlink" Target="https://www.congress.gov/bill/117th-congress/house-bill/1319/text" TargetMode="External"/><Relationship Id="rId4760" Type="http://schemas.openxmlformats.org/officeDocument/2006/relationships/hyperlink" Target="http://government.ru/en/news/42773/" TargetMode="External"/><Relationship Id="rId3155" Type="http://schemas.openxmlformats.org/officeDocument/2006/relationships/hyperlink" Target="https://www.gob.pe/institucion/produce/noticias/314354-compras-a-myperu-inicia-nueva-convocatoria-de-uniformes-y-calzado-para-el-mininter-por-mas-de-s-371-millones" TargetMode="External"/><Relationship Id="rId3362" Type="http://schemas.openxmlformats.org/officeDocument/2006/relationships/hyperlink" Target="https://www.gov.vc/images/pdf_documents/WHATS_TRENDING_IN_SVG.pdf" TargetMode="External"/><Relationship Id="rId4206" Type="http://schemas.openxmlformats.org/officeDocument/2006/relationships/hyperlink" Target="https://www.congress.gov/117/bills/hr3684/BILLS-117hr3684enr.pdf" TargetMode="External"/><Relationship Id="rId4413" Type="http://schemas.openxmlformats.org/officeDocument/2006/relationships/hyperlink" Target="https://www.congress.gov/bill/117th-congress/house-bill/1319/text" TargetMode="External"/><Relationship Id="rId4620" Type="http://schemas.openxmlformats.org/officeDocument/2006/relationships/hyperlink" Target="https://www.congress.gov/bill/117th-congress/house-bill/1319/text" TargetMode="External"/><Relationship Id="rId283" Type="http://schemas.openxmlformats.org/officeDocument/2006/relationships/hyperlink" Target="https://bahamasbudget.gov.bs/media/filer_public/45/4c/454c1e8a-4305-44c6-a3ea-ac0e037e810e/accelerated_bahamas_recovery_plan_final_digital.pdf" TargetMode="External"/><Relationship Id="rId490" Type="http://schemas.openxmlformats.org/officeDocument/2006/relationships/hyperlink" Target="https://ec.europa.eu/info/business-economy-euro/recovery-coronavirus/recovery-and-resilience-facility_en" TargetMode="External"/><Relationship Id="rId2171" Type="http://schemas.openxmlformats.org/officeDocument/2006/relationships/hyperlink" Target="https://www.gov.ie/en/press-release/126f0-minister-of-state-naughton-announces-11m-in-capital-funding-for-regional-airports/" TargetMode="External"/><Relationship Id="rId3015" Type="http://schemas.openxmlformats.org/officeDocument/2006/relationships/hyperlink" Target="https://www.latinamerica.undp.org/content/dam/rblac/Policy%20Papers%20COVID%2019/undp-rblac-CD19-PDS-Number17-Paraguay-EN.pdf" TargetMode="External"/><Relationship Id="rId3222" Type="http://schemas.openxmlformats.org/officeDocument/2006/relationships/hyperlink" Target="https://www.gov.pl/web/premier/wdrozenie-technologii-mrna-w-polsce--300-mln-zl-z-agencji-badan-medycznych" TargetMode="External"/><Relationship Id="rId143" Type="http://schemas.openxmlformats.org/officeDocument/2006/relationships/hyperlink" Target="https://www.magyp.gob.ar/fondosambientales/_pdf/bases_ANR_Ambientales_Energias_Renovables_2020.pdf" TargetMode="External"/><Relationship Id="rId350" Type="http://schemas.openxmlformats.org/officeDocument/2006/relationships/hyperlink" Target="https://gisbarbados.gov.bb/blog/national-vaccine-fund-receives-donations/" TargetMode="External"/><Relationship Id="rId2031" Type="http://schemas.openxmlformats.org/officeDocument/2006/relationships/hyperlink" Target="https://www.thejakartapost.com/news/2020/06/04/indonesia-unveils-bigger-stimulus-worth-47-6-billion-to-fight-coronavirus-impacts.html" TargetMode="External"/><Relationship Id="rId9" Type="http://schemas.openxmlformats.org/officeDocument/2006/relationships/hyperlink" Target="https://www.argentina.gob.ar/noticias/desarrollo-productivo-destina-hasta-1000-millones-en-microcreditos-para-pequenos" TargetMode="External"/><Relationship Id="rId210" Type="http://schemas.openxmlformats.org/officeDocument/2006/relationships/hyperlink" Target="https://budget.gov.au/2021-22/content/bp2/download/bp2_2021-22.pdf" TargetMode="External"/><Relationship Id="rId2988" Type="http://schemas.openxmlformats.org/officeDocument/2006/relationships/hyperlink" Target="https://www.presidencia.gob.pa/Noticias/GOBIERNO-NACIONAL-CREA-PROGRAMA-DE-RESIDENCIA-PARA-INVERSIONISTAS-CALIFICADOS-" TargetMode="External"/><Relationship Id="rId1797" Type="http://schemas.openxmlformats.org/officeDocument/2006/relationships/hyperlink" Target="https://www.gouvernement.fr/partage/11822-de-nouvelles-mesures-contre-la-bascule-dans-la-pauvrete" TargetMode="External"/><Relationship Id="rId2848" Type="http://schemas.openxmlformats.org/officeDocument/2006/relationships/hyperlink" Target="https://www.regjeringen.no/no/aktuelt/kunnskap-og-kompetanse-skal-fa-flere-tilbake-i-arbeid/id2704490/" TargetMode="External"/><Relationship Id="rId89" Type="http://schemas.openxmlformats.org/officeDocument/2006/relationships/hyperlink" Target="https://www.argentina.gob.ar/noticias/se-financiaran-proyectos-estrategicos-en-id-para-la-produccion-publica-de-medicamentos" TargetMode="External"/><Relationship Id="rId1657" Type="http://schemas.openxmlformats.org/officeDocument/2006/relationships/hyperlink" Target="https://www.micm.gob.do/noticias/gobierno-asume-rd655-millones-para-mantener-precios-de-combustibles-de-mayor-uso-de-la-poblacion" TargetMode="External"/><Relationship Id="rId1864" Type="http://schemas.openxmlformats.org/officeDocument/2006/relationships/hyperlink" Target="https://www.mofep.gov.gh/sites/default/files/news/care-program.pdf" TargetMode="External"/><Relationship Id="rId2708" Type="http://schemas.openxmlformats.org/officeDocument/2006/relationships/hyperlink" Target="https://www.rijksoverheid.nl/ministeries/ministerie-van-financien/nieuws/2020/12/09/kabinet-versterkt-vangnet-voor-bedrijven-en-banen" TargetMode="External"/><Relationship Id="rId2915" Type="http://schemas.openxmlformats.org/officeDocument/2006/relationships/hyperlink" Target="https://www.regjeringen.no/no/aktuelt/the-government-acts-to-mitigate-effects-of-the-covid-19-pandemic-on-the-economy/id2693471/" TargetMode="External"/><Relationship Id="rId4063" Type="http://schemas.openxmlformats.org/officeDocument/2006/relationships/hyperlink" Target="https://www.gov.uk/government/news/job-support-scheme-expanded-to-firms-required-to-close-due-to-covid-restrictions" TargetMode="External"/><Relationship Id="rId4270" Type="http://schemas.openxmlformats.org/officeDocument/2006/relationships/hyperlink" Target="https://www.congress.gov/117/bills/hr3684/BILLS-117hr3684enr.pdf" TargetMode="External"/><Relationship Id="rId1517" Type="http://schemas.openxmlformats.org/officeDocument/2006/relationships/hyperlink" Target="https://presidencia.gob.do/noticias/presidente-abinader-garantiza-gobierno-hara-todos-los-sacrificios-para-salvar-ano-escolar" TargetMode="External"/><Relationship Id="rId1724" Type="http://schemas.openxmlformats.org/officeDocument/2006/relationships/hyperlink" Target="https://valtioneuvosto.fi/en/-/10616/hallitus-paatti-vuoden-2020-kolmannesta-lisatalousarvioesityksesta" TargetMode="External"/><Relationship Id="rId4130" Type="http://schemas.openxmlformats.org/officeDocument/2006/relationships/hyperlink" Target="https://www.gov.uk/government/news/budget-2020-what-you-need-to-know" TargetMode="External"/><Relationship Id="rId16" Type="http://schemas.openxmlformats.org/officeDocument/2006/relationships/hyperlink" Target="https://www.argentina.gob.ar/noticias/ampliacion-de-lineas-de-creditos-del-bice-para-pymes-por-5500-millones" TargetMode="External"/><Relationship Id="rId1931" Type="http://schemas.openxmlformats.org/officeDocument/2006/relationships/hyperlink" Target="http://www.guyana.org/2020_budget.html" TargetMode="External"/><Relationship Id="rId3689" Type="http://schemas.openxmlformats.org/officeDocument/2006/relationships/hyperlink" Target="https://dna.sr/media/287133/SB_2020___83.pdf" TargetMode="External"/><Relationship Id="rId3896" Type="http://schemas.openxmlformats.org/officeDocument/2006/relationships/hyperlink" Target="https://www.middleeasteye.net/news/coronavirus-turkey-free-hospital-treatment-medicine" TargetMode="External"/><Relationship Id="rId2498" Type="http://schemas.openxmlformats.org/officeDocument/2006/relationships/hyperlink" Target="https://www.mof.go.jp/english/budget/budget/fy2020/05.pdf" TargetMode="External"/><Relationship Id="rId3549" Type="http://schemas.openxmlformats.org/officeDocument/2006/relationships/hyperlink" Target="https://english.moef.go.kr/pc/selectTbPressCenterDtl.do?boardCd=N0001&amp;seq=5014" TargetMode="External"/><Relationship Id="rId677" Type="http://schemas.openxmlformats.org/officeDocument/2006/relationships/hyperlink" Target="https://www.gov.br/saude/pt-br/assuntos/noticias/piaui-tem-mais-12-leitos-de-suporte-ventilatorio-pulmonar-autorizados" TargetMode="External"/><Relationship Id="rId2358" Type="http://schemas.openxmlformats.org/officeDocument/2006/relationships/hyperlink" Target="https://www.boi.org.il/en/NewsAndPublications/PressReleases/Pages/22-10-20a.aspx" TargetMode="External"/><Relationship Id="rId3756" Type="http://schemas.openxmlformats.org/officeDocument/2006/relationships/hyperlink" Target="https://www.government.se/press-releases/2020/05/unemployed-people-matched-to-green-industries/" TargetMode="External"/><Relationship Id="rId3963" Type="http://schemas.openxmlformats.org/officeDocument/2006/relationships/hyperlink" Target="https://www.gov.uk/government/news/final-covid-loans-data-reveals-80-billion-of-government-support-through-the-pandemic" TargetMode="External"/><Relationship Id="rId4807" Type="http://schemas.openxmlformats.org/officeDocument/2006/relationships/hyperlink" Target="https://web.archive.org/web/20200507073745/http:/prensa.mitramiss.gob.es/WebPrensa/noticias/ministro/detalle/3799" TargetMode="External"/><Relationship Id="rId884" Type="http://schemas.openxmlformats.org/officeDocument/2006/relationships/hyperlink" Target="https://prensa.presidencia.cl/comunicado.aspx?id=173201" TargetMode="External"/><Relationship Id="rId2565" Type="http://schemas.openxmlformats.org/officeDocument/2006/relationships/hyperlink" Target="https://budgetmof.govmu.org/Documents/2021_22budgetspeech_english.pdf" TargetMode="External"/><Relationship Id="rId2772" Type="http://schemas.openxmlformats.org/officeDocument/2006/relationships/hyperlink" Target="https://www.rijksoverheid.nl/actueel/nieuws/2020/09/15/belastingplan-2021-beter-eerlijker-en-duurzamer-uit-de-crisis" TargetMode="External"/><Relationship Id="rId3409" Type="http://schemas.openxmlformats.org/officeDocument/2006/relationships/hyperlink" Target="https://www.mof.gov.sa/en/MediaCenter/news/Pages/News_20032020.aspx" TargetMode="External"/><Relationship Id="rId3616" Type="http://schemas.openxmlformats.org/officeDocument/2006/relationships/hyperlink" Target="https://ec.europa.eu/commission/presscorner/detail/en/ip_20_1990" TargetMode="External"/><Relationship Id="rId3823" Type="http://schemas.openxmlformats.org/officeDocument/2006/relationships/hyperlink" Target="https://thailand.prd.go.th/mobile_detail.php?cid=4&amp;nid=11591" TargetMode="External"/><Relationship Id="rId537" Type="http://schemas.openxmlformats.org/officeDocument/2006/relationships/hyperlink" Target="https://www.gov.br/economia/pt-br/assuntos/noticias/2020/setembro/bndes-lanca-nova-linha-de-credito-para-servicos-tecnologicos" TargetMode="External"/><Relationship Id="rId744" Type="http://schemas.openxmlformats.org/officeDocument/2006/relationships/hyperlink" Target="https://www.finances.gov.bf/fileadmin/user_upload/storage/Mecanisme_FRE_COVID_19_VF.pdf" TargetMode="External"/><Relationship Id="rId951" Type="http://schemas.openxmlformats.org/officeDocument/2006/relationships/hyperlink" Target="http://english.www.gov.cn/news/videos/202103/24/content_WS605a8de5c6d0719374afb493.html" TargetMode="External"/><Relationship Id="rId1167" Type="http://schemas.openxmlformats.org/officeDocument/2006/relationships/hyperlink" Target="https://santenews.info/wp-content/uploads/2020/06/Programme...-Complet-04-06-2020-%C3%A0-14h51.pdf" TargetMode="External"/><Relationship Id="rId1374" Type="http://schemas.openxmlformats.org/officeDocument/2006/relationships/hyperlink" Target="https://www.concurrences.com/en/bulletin/news-issues/november-2020/the-eu-commission-approves-danish-fund-to-enable-eur1-34-billion-of-capital" TargetMode="External"/><Relationship Id="rId1581" Type="http://schemas.openxmlformats.org/officeDocument/2006/relationships/hyperlink" Target="https://www.iadb.org/en/news/idb-disburses-253-million-support-ecuadors-covid-19-response" TargetMode="External"/><Relationship Id="rId2218" Type="http://schemas.openxmlformats.org/officeDocument/2006/relationships/hyperlink" Target="https://www.gov.ie/en/press-release/4c81d-update-on-payments-awarded-for-covid-19-pandemic-unemployment-payment-and-enhanced-illness-benefit/" TargetMode="External"/><Relationship Id="rId2425" Type="http://schemas.openxmlformats.org/officeDocument/2006/relationships/hyperlink" Target="https://www.mef.gov.it/en/focus/The-2021-Budget-Law-00001/" TargetMode="External"/><Relationship Id="rId2632" Type="http://schemas.openxmlformats.org/officeDocument/2006/relationships/hyperlink" Target="https://documents1.worldbank.org/curated/en/965811613358324176/pdf/Mongolia-COVID-19-Emergency-Response-and-Health-System-Preparedness-Project-Additional-Financing.pdf" TargetMode="External"/><Relationship Id="rId80" Type="http://schemas.openxmlformats.org/officeDocument/2006/relationships/hyperlink" Target="https://www.argentina.gob.ar/noticias/trotta-lanzo-nuevo-programa-de-educacion-profesional" TargetMode="External"/><Relationship Id="rId604" Type="http://schemas.openxmlformats.org/officeDocument/2006/relationships/hyperlink" Target="https://www.gov.br/saude/pt-br/assuntos/noticias/rio-grande-do-sul-tem-mais-37-leitos-de-suporte-ventilatorio-pulmonar-autorizados" TargetMode="External"/><Relationship Id="rId811" Type="http://schemas.openxmlformats.org/officeDocument/2006/relationships/hyperlink" Target="https://www.budget.gc.ca/2021/report-rapport/p3-en.html" TargetMode="External"/><Relationship Id="rId1027" Type="http://schemas.openxmlformats.org/officeDocument/2006/relationships/hyperlink" Target="https://www.mincit.gov.co/prensa/noticias/industria/aprobada-la-politica-nacional-de-emprendimiento" TargetMode="External"/><Relationship Id="rId1234" Type="http://schemas.openxmlformats.org/officeDocument/2006/relationships/hyperlink" Target="https://santenews.info/wp-content/uploads/2020/06/Programme...-Complet-04-06-2020-%C3%A0-14h51.pdf" TargetMode="External"/><Relationship Id="rId1441" Type="http://schemas.openxmlformats.org/officeDocument/2006/relationships/hyperlink" Target="http://agricultura.gob.do/noticia/promueve-tecnologia-campo-agricultura/" TargetMode="External"/><Relationship Id="rId4597" Type="http://schemas.openxmlformats.org/officeDocument/2006/relationships/hyperlink" Target="https://www.congress.gov/bill/117th-congress/house-bill/1319/text" TargetMode="External"/><Relationship Id="rId1301" Type="http://schemas.openxmlformats.org/officeDocument/2006/relationships/hyperlink" Target="https://santenews.info/wp-content/uploads/2020/06/Programme...-Complet-04-06-2020-%C3%A0-14h51.pdf" TargetMode="External"/><Relationship Id="rId3199" Type="http://schemas.openxmlformats.org/officeDocument/2006/relationships/hyperlink" Target="https://cnnphilippines.com/news/2020/4/8/COVID-19-response-money-trail.html?fbclid=IwAR1MsKP8r_tC_gMh2j4JWa7EtnUXxDRj8SBJblYhhF6ygT23Lh07Rn2y9Gs" TargetMode="External"/><Relationship Id="rId4457" Type="http://schemas.openxmlformats.org/officeDocument/2006/relationships/hyperlink" Target="https://www.congress.gov/bill/117th-congress/house-bill/1319/text" TargetMode="External"/><Relationship Id="rId4664" Type="http://schemas.openxmlformats.org/officeDocument/2006/relationships/hyperlink" Target="https://www.presidencia.gub.uy/comunicacion/comunicacionnoticias/medidas-gobierno-economia-emergencia-sanitaria-covid19" TargetMode="External"/><Relationship Id="rId3059" Type="http://schemas.openxmlformats.org/officeDocument/2006/relationships/hyperlink" Target="https://www.gob.pe/institucion/vivienda/noticias/348098-obras-por-impuestos-ministerio-de-vivienda-cuenta-con-cartera-de-proyectos-para-region-amazonas-por-mas-de-s-16-millones" TargetMode="External"/><Relationship Id="rId3266" Type="http://schemas.openxmlformats.org/officeDocument/2006/relationships/hyperlink" Target="https://ec.europa.eu/competition/state_aid/cases1/202017/285396_2151002_48_2.pdf" TargetMode="External"/><Relationship Id="rId3473" Type="http://schemas.openxmlformats.org/officeDocument/2006/relationships/hyperlink" Target="https://www.gov.za/documents/building-society-works-presidential-employment-stimulus-south-african-economic" TargetMode="External"/><Relationship Id="rId4317" Type="http://schemas.openxmlformats.org/officeDocument/2006/relationships/hyperlink" Target="https://www.congress.gov/117/bills/hr3684/BILLS-117hr3684enr.pdf" TargetMode="External"/><Relationship Id="rId4524" Type="http://schemas.openxmlformats.org/officeDocument/2006/relationships/hyperlink" Target="https://www.congress.gov/bill/117th-congress/house-bill/1319/text" TargetMode="External"/><Relationship Id="rId187" Type="http://schemas.openxmlformats.org/officeDocument/2006/relationships/hyperlink" Target="https://www.pm.gov.au/media/pandemic-leave-disaster-payment-western-australia" TargetMode="External"/><Relationship Id="rId394" Type="http://schemas.openxmlformats.org/officeDocument/2006/relationships/hyperlink" Target="https://ec.europa.eu/info/business-economy-euro/recovery-coronavirus/recovery-and-resilience-facility_en" TargetMode="External"/><Relationship Id="rId2075" Type="http://schemas.openxmlformats.org/officeDocument/2006/relationships/hyperlink" Target="https://www.gov.ie/en/press-release/48b48-the-july-jobs-stimulus/" TargetMode="External"/><Relationship Id="rId2282" Type="http://schemas.openxmlformats.org/officeDocument/2006/relationships/hyperlink" Target="https://www.gov.ie/en/press-release/0389a-update-on-payments-awarded-for-covid-19-pandemic-unemployment-payment-and-enhanced-illness-benefit/" TargetMode="External"/><Relationship Id="rId3126" Type="http://schemas.openxmlformats.org/officeDocument/2006/relationships/hyperlink" Target="https://www.gob.pe/institucion/itp/noticias/323905-itp-citeproductivo-madre-de-dios-presenta-servicios-con-inversion-superior-a-los-18-millones-de-soles" TargetMode="External"/><Relationship Id="rId3680" Type="http://schemas.openxmlformats.org/officeDocument/2006/relationships/hyperlink" Target="http://www.gov.sr/media/1756/herstelplan-2020-2022-versie-10-mei-2021.pdf" TargetMode="External"/><Relationship Id="rId4731" Type="http://schemas.openxmlformats.org/officeDocument/2006/relationships/hyperlink" Target="https://www.gob.mx/presidencia/prensa/federacion-invierte-40-mil-mdp-en-obras-para-yucatan-informa-presidente?idiom=es" TargetMode="External"/><Relationship Id="rId254" Type="http://schemas.openxmlformats.org/officeDocument/2006/relationships/hyperlink" Target="https://ministers.pmc.gov.au/wyatt/2020/123-million-boost-indigenous-response-covid-19" TargetMode="External"/><Relationship Id="rId1091" Type="http://schemas.openxmlformats.org/officeDocument/2006/relationships/hyperlink" Target="https://www.mpsv.cz/web/cz/-/nektere-socialni-sluzby-se-otevrou-rychleji-mpsv-reaguje-na-aktualni-epidemiologicky-vyvoj" TargetMode="External"/><Relationship Id="rId3333" Type="http://schemas.openxmlformats.org/officeDocument/2006/relationships/hyperlink" Target="https://www.sknis.gov.kn/2021/07/08/opening-statement-by-prime-minister-dr-the-hon-timothy-harris-at-the-press-conference-on-thursday-july-08-2021-at-nema-headquarters/" TargetMode="External"/><Relationship Id="rId3540" Type="http://schemas.openxmlformats.org/officeDocument/2006/relationships/hyperlink" Target="https://english.moef.go.kr/pc/selectTbPressCenterDtl.do?boardCd=N0001&amp;seq=5024" TargetMode="External"/><Relationship Id="rId114" Type="http://schemas.openxmlformats.org/officeDocument/2006/relationships/hyperlink" Target="https://www.argentina.gob.ar/noticias/jefatura/el-presidente-anuncio-obras-y-suscribio-acuerdos-en-tierra-del-fuego" TargetMode="External"/><Relationship Id="rId461" Type="http://schemas.openxmlformats.org/officeDocument/2006/relationships/hyperlink" Target="https://ec.europa.eu/info/business-economy-euro/recovery-coronavirus/recovery-and-resilience-facility_en" TargetMode="External"/><Relationship Id="rId2142" Type="http://schemas.openxmlformats.org/officeDocument/2006/relationships/hyperlink" Target="https://www.gov.ie/en/press-release/2fe46-update-on-payments-awarded-for-covid-19-pandemic-unemployment-payment-and-enhanced-illness-benefit-29-june-2021/" TargetMode="External"/><Relationship Id="rId3400" Type="http://schemas.openxmlformats.org/officeDocument/2006/relationships/hyperlink" Target="https://www.sama.gov.sa/en-us/news/pages/news-650.aspx" TargetMode="External"/><Relationship Id="rId321" Type="http://schemas.openxmlformats.org/officeDocument/2006/relationships/hyperlink" Target="http://socialprotection.gov.bd/wp-content/uploads/2021/07/2021-07-13-Tk-3200cr-stimulus-for-the-poor-announced-_-Stimulus-Packages-for-Low-Income-People.pdf" TargetMode="External"/><Relationship Id="rId2002" Type="http://schemas.openxmlformats.org/officeDocument/2006/relationships/hyperlink" Target="https://pib.gov.in/PressReleasePage.aspx?PRID=1739155" TargetMode="External"/><Relationship Id="rId2959" Type="http://schemas.openxmlformats.org/officeDocument/2006/relationships/hyperlink" Target="http://www.finance.gov.pk/budget/budget_speech_english_2020_21.pdf" TargetMode="External"/><Relationship Id="rId1768" Type="http://schemas.openxmlformats.org/officeDocument/2006/relationships/hyperlink" Target="https://www.gouvernement.fr/partage/12289-relancer-la-construction-durable-de-logements-dans-les-territoires" TargetMode="External"/><Relationship Id="rId2819" Type="http://schemas.openxmlformats.org/officeDocument/2006/relationships/hyperlink" Target="https://www.regjeringen.no/no/aktuelt/fylkene-far-906-millioner-for-a-fa-flere-tilbake-i-jobb/id2722196/" TargetMode="External"/><Relationship Id="rId4174" Type="http://schemas.openxmlformats.org/officeDocument/2006/relationships/hyperlink" Target="https://www.congress.gov/117/bills/hr3684/BILLS-117hr3684enr.pdf" TargetMode="External"/><Relationship Id="rId4381" Type="http://schemas.openxmlformats.org/officeDocument/2006/relationships/hyperlink" Target="https://www.usda.gov/media/press-releases/2021/03/24/after-identifying-gaps-previous-aid-usda-announces-pandemic" TargetMode="External"/><Relationship Id="rId1628" Type="http://schemas.openxmlformats.org/officeDocument/2006/relationships/hyperlink" Target="https://budget.gouv.cd/wp-content/uploads/budget2021/plf2021/lf2021_vol2_depenses.pdf" TargetMode="External"/><Relationship Id="rId1975" Type="http://schemas.openxmlformats.org/officeDocument/2006/relationships/hyperlink" Target="http://www.estrategiaycomunicaciones.gob.hn/716-familias-mejoran-sus-condiciones-de-vida-gracias-honduras-se-levanta-en-colonia-villa-olimpica" TargetMode="External"/><Relationship Id="rId3190" Type="http://schemas.openxmlformats.org/officeDocument/2006/relationships/hyperlink" Target="https://cnnphilippines.com/news/2020/6/4/House-approves-stimulus-package-third-reading.html" TargetMode="External"/><Relationship Id="rId4034" Type="http://schemas.openxmlformats.org/officeDocument/2006/relationships/hyperlink" Target="https://www.gov.uk/government/publications/spending-review-2020-documents" TargetMode="External"/><Relationship Id="rId4241" Type="http://schemas.openxmlformats.org/officeDocument/2006/relationships/hyperlink" Target="https://www.congress.gov/117/bills/hr3684/BILLS-117hr3684enr.pdf" TargetMode="External"/><Relationship Id="rId1835" Type="http://schemas.openxmlformats.org/officeDocument/2006/relationships/hyperlink" Target="https://documents1.worldbank.org/curated/en/403401623636115257/pdf/Ghana-COVID-19-Emergency-Preparedness-and-Response-Project.pdf" TargetMode="External"/><Relationship Id="rId3050" Type="http://schemas.openxmlformats.org/officeDocument/2006/relationships/hyperlink" Target="https://www.gob.pe/institucion/midis/noticias/502608-transferencia-con-transparencia-midis-impulsa-ejecucion-de-mas-de-s-8-mil-millones-para-fortalecer-inclusion-social-rumbo-al-bicentenario" TargetMode="External"/><Relationship Id="rId4101" Type="http://schemas.openxmlformats.org/officeDocument/2006/relationships/hyperlink" Target="https://www.gov.uk/government/news/budget-2020-what-you-need-to-know" TargetMode="External"/><Relationship Id="rId1902" Type="http://schemas.openxmlformats.org/officeDocument/2006/relationships/hyperlink" Target="https://www.mofep.gov.gh/sites/default/files/news/2021-Mid-Year-Review-Statement_v2.pdf" TargetMode="External"/><Relationship Id="rId3867" Type="http://schemas.openxmlformats.org/officeDocument/2006/relationships/hyperlink" Target="https://thailand.prd.go.th/mobile_detail.php?cid=4&amp;nid=11793" TargetMode="External"/><Relationship Id="rId788" Type="http://schemas.openxmlformats.org/officeDocument/2006/relationships/hyperlink" Target="https://www.budget.gc.ca/2021/report-rapport/p1-en.html" TargetMode="External"/><Relationship Id="rId995" Type="http://schemas.openxmlformats.org/officeDocument/2006/relationships/hyperlink" Target="http://szs.mof.gov.cn/zhengcefabu/202002/t20200207_3466791.htm" TargetMode="External"/><Relationship Id="rId2469" Type="http://schemas.openxmlformats.org/officeDocument/2006/relationships/hyperlink" Target="https://jis.gov.jm/govt-allocates-540-million-to-continue-healthcare-workers-incentive-programme/" TargetMode="External"/><Relationship Id="rId2676" Type="http://schemas.openxmlformats.org/officeDocument/2006/relationships/hyperlink" Target="https://www.lavieeco.com/actualite-maroc/quatre-nouveaux-contrats-programmes-pour-la-culture-le-divertissement-et-les-medias/" TargetMode="External"/><Relationship Id="rId2883" Type="http://schemas.openxmlformats.org/officeDocument/2006/relationships/hyperlink" Target="https://www.regjeringen.no/no/aktuelt/nye-okonomiske-tiltak-for-a-dempe-de-okonomiske-virkningene-av-koronavirusutbruddet/id2696548/" TargetMode="External"/><Relationship Id="rId3727" Type="http://schemas.openxmlformats.org/officeDocument/2006/relationships/hyperlink" Target="https://ec.europa.eu/competition/state_aid/cases1/20218/292415_2247479_73_2.pdf" TargetMode="External"/><Relationship Id="rId3934" Type="http://schemas.openxmlformats.org/officeDocument/2006/relationships/hyperlink" Target="https://www.gov.uk/government/publications/winter-economy-plan/winter-economy-plan" TargetMode="External"/><Relationship Id="rId648" Type="http://schemas.openxmlformats.org/officeDocument/2006/relationships/hyperlink" Target="https://www.gov.br/saude/pt-br/assuntos/noticias/saude-autoriza-mais-10-leitos-de-uti-covid-19-para-o-parana" TargetMode="External"/><Relationship Id="rId855" Type="http://schemas.openxmlformats.org/officeDocument/2006/relationships/hyperlink" Target="https://www.canada.ca/en/department-finance/economic-response-plan.html" TargetMode="External"/><Relationship Id="rId1278" Type="http://schemas.openxmlformats.org/officeDocument/2006/relationships/hyperlink" Target="https://santenews.info/wp-content/uploads/2020/06/Programme...-Complet-04-06-2020-%C3%A0-14h51.pdf" TargetMode="External"/><Relationship Id="rId1485" Type="http://schemas.openxmlformats.org/officeDocument/2006/relationships/hyperlink" Target="https://prodominicana.gob.do/Documentos/PD%20PNFERD%20W.pdf" TargetMode="External"/><Relationship Id="rId1692" Type="http://schemas.openxmlformats.org/officeDocument/2006/relationships/hyperlink" Target="https://www.vlada.cz/en/media-centrum/aktualne/the-government-decides-to-proclaim-a-state-of-emergency-for-30-days--limit-mass-events--restaurants-operation-or-alcohol-consumption-in-public-192668/" TargetMode="External"/><Relationship Id="rId2329" Type="http://schemas.openxmlformats.org/officeDocument/2006/relationships/hyperlink" Target="https://www.gov.ie/en/press-release/13c7e-ministers-foley-and-madigan-launch-covid-learning-and-supports-scheme-for-measures-to-mitigate-learning-loss-and-provide-targeted-additional-teaching-supports-for-students-following-covid-19-school-closures/" TargetMode="External"/><Relationship Id="rId2536" Type="http://schemas.openxmlformats.org/officeDocument/2006/relationships/hyperlink" Target="https://www.health.go.ke/president-uhuru-announce-31-new-cases-of-covid-19-unveils-an-8-economic-stimulus-programme-to-stimulate-growth-nairobi-saturday-may-23-2020/" TargetMode="External"/><Relationship Id="rId2743" Type="http://schemas.openxmlformats.org/officeDocument/2006/relationships/hyperlink" Target="https://www.rijksoverheid.nl/actueel/nieuws/2021/05/17/150-miljoen-euro-extra-voor-onderzoek--en-innovatiesteun-schoner-en-slimmer-vervoer" TargetMode="External"/><Relationship Id="rId508" Type="http://schemas.openxmlformats.org/officeDocument/2006/relationships/hyperlink" Target="https://news.belgium.be/fr/covid-19-subside-salarial-pour-certains-employeurs-du-secteur-de-voyages" TargetMode="External"/><Relationship Id="rId715" Type="http://schemas.openxmlformats.org/officeDocument/2006/relationships/hyperlink" Target="https://www.gov.br/economia/pt-br/assuntos/noticias/2020/maio/ministerio-da-economia-prorroga-os-prazos-das-prestacoes-dos-parcelamentos-tributarios-com-vencimento-em-maio-junho-e-julho-de-2020" TargetMode="External"/><Relationship Id="rId922" Type="http://schemas.openxmlformats.org/officeDocument/2006/relationships/hyperlink" Target="https://prensa.presidencia.cl/comunicado.aspx?id=149144" TargetMode="External"/><Relationship Id="rId1138" Type="http://schemas.openxmlformats.org/officeDocument/2006/relationships/hyperlink" Target="https://santenews.info/wp-content/uploads/2020/06/Programme...-Complet-04-06-2020-%C3%A0-14h51.pdf" TargetMode="External"/><Relationship Id="rId1345" Type="http://schemas.openxmlformats.org/officeDocument/2006/relationships/hyperlink" Target="https://www.regeringen.dk/nyheder/2021/regeringen-indgaar-bred-aftale-om-sommer-og-erhvervspakke/" TargetMode="External"/><Relationship Id="rId1552" Type="http://schemas.openxmlformats.org/officeDocument/2006/relationships/hyperlink" Target="https://www.micm.gob.do/noticias/gobierno-dispone-rd411-millones-para-mantener-precios-de-casi-todos-los-combustibles" TargetMode="External"/><Relationship Id="rId2603" Type="http://schemas.openxmlformats.org/officeDocument/2006/relationships/hyperlink" Target="https://www.dof.gob.mx/nota_detalle.php?codigo=5592205&amp;fecha=23/04/2020" TargetMode="External"/><Relationship Id="rId2950" Type="http://schemas.openxmlformats.org/officeDocument/2006/relationships/hyperlink" Target="http://www.finance.gov.pk/pr_apr_jun_2020.html" TargetMode="External"/><Relationship Id="rId1205" Type="http://schemas.openxmlformats.org/officeDocument/2006/relationships/hyperlink" Target="https://santenews.info/wp-content/uploads/2020/06/Programme...-Complet-04-06-2020-%C3%A0-14h51.pdf" TargetMode="External"/><Relationship Id="rId2810" Type="http://schemas.openxmlformats.org/officeDocument/2006/relationships/hyperlink" Target="https://www.regjeringen.no/en/aktuelt/income-protection-for-locked-out-eea-citizens/id2837642/" TargetMode="External"/><Relationship Id="rId4568" Type="http://schemas.openxmlformats.org/officeDocument/2006/relationships/hyperlink" Target="https://www.congress.gov/bill/117th-congress/house-bill/1319/text" TargetMode="External"/><Relationship Id="rId51" Type="http://schemas.openxmlformats.org/officeDocument/2006/relationships/hyperlink" Target="https://www.argentina.gob.ar/noticias/en-tierra-del-fuego-la-nacion-invierte-379-millones-en-obras-para-el-sistema-de-salud" TargetMode="External"/><Relationship Id="rId1412" Type="http://schemas.openxmlformats.org/officeDocument/2006/relationships/hyperlink" Target="https://ec.europa.eu/commission/presscorner/detail/en/IP_20_793" TargetMode="External"/><Relationship Id="rId3377" Type="http://schemas.openxmlformats.org/officeDocument/2006/relationships/hyperlink" Target="https://www.gov.vc/images/pdf_documents/Ministerial_Statements_COVID-19_Recovery_And_Stimulus_Package.pdf" TargetMode="External"/><Relationship Id="rId4775" Type="http://schemas.openxmlformats.org/officeDocument/2006/relationships/hyperlink" Target="https://www.portugal.gov.pt/pt/gc22/comunicacao/comunicado?i=14-milhoes-de-transacoes-e-73-milhoes-de-euros-de-apoio-aos-setores-abrangidos-no-ambito-do-ivaucher" TargetMode="External"/><Relationship Id="rId298" Type="http://schemas.openxmlformats.org/officeDocument/2006/relationships/hyperlink" Target="https://www.bahamas.gov.bs/wps/wcm/connect/2ecf933c-2fd1-49b3-9f1c-1ac0212598b7/2020FSR_FINAL_DEC17+%28Revised%29.pdf?MOD=AJPERES" TargetMode="External"/><Relationship Id="rId3584" Type="http://schemas.openxmlformats.org/officeDocument/2006/relationships/hyperlink" Target="https://www.lamoncloa.gob.es/lang/en/presidente/news/Paginas/2021/20210324audiovisual-hub.aspx" TargetMode="External"/><Relationship Id="rId3791" Type="http://schemas.openxmlformats.org/officeDocument/2006/relationships/hyperlink" Target="https://www.admin.ch/gov/de/start/dokumentation/medienmitteilungen.msg-id-81212.html" TargetMode="External"/><Relationship Id="rId4428" Type="http://schemas.openxmlformats.org/officeDocument/2006/relationships/hyperlink" Target="https://www.congress.gov/bill/117th-congress/house-bill/1319/text" TargetMode="External"/><Relationship Id="rId4635" Type="http://schemas.openxmlformats.org/officeDocument/2006/relationships/hyperlink" Target="https://home.treasury.gov/news/press-releases/sm948" TargetMode="External"/><Relationship Id="rId4842" Type="http://schemas.openxmlformats.org/officeDocument/2006/relationships/hyperlink" Target="https://www.investindia.gov.in/team-india-blogs/finance-minister-announces-details-indias-20-lakh-crore-economic-package" TargetMode="External"/><Relationship Id="rId158" Type="http://schemas.openxmlformats.org/officeDocument/2006/relationships/hyperlink" Target="https://www.argentina.gob.ar/noticias/el-ministerio-de-desarrollo-productivo-relanza-el-programa-de-apoyo-la-competitividad-para" TargetMode="External"/><Relationship Id="rId2186" Type="http://schemas.openxmlformats.org/officeDocument/2006/relationships/hyperlink" Target="https://www.gov.ie/pdf/?file=https://assets.gov.ie/128716/e7d34436-6e0a-4bb0-a7b1-230165357529.pdf" TargetMode="External"/><Relationship Id="rId2393" Type="http://schemas.openxmlformats.org/officeDocument/2006/relationships/hyperlink" Target="https://www.gov.il/he/departments/news/press_30032020_b" TargetMode="External"/><Relationship Id="rId3237" Type="http://schemas.openxmlformats.org/officeDocument/2006/relationships/hyperlink" Target="https://ec.europa.eu/competition/state_aid/cases1/202047/289044_2209309_58_2.pdf" TargetMode="External"/><Relationship Id="rId3444" Type="http://schemas.openxmlformats.org/officeDocument/2006/relationships/hyperlink" Target="https://www.gov.za/speeches/mec-anroux-marais-tables-western-cape-cultural-affairs-and-sport-budget-vote-202122-31-mar" TargetMode="External"/><Relationship Id="rId3651" Type="http://schemas.openxmlformats.org/officeDocument/2006/relationships/hyperlink" Target="https://www.businesstravelnewseurope.com/Air-Travel/Iberia-and-Vueling-agree-1bn-Spanish-government-loan" TargetMode="External"/><Relationship Id="rId4702" Type="http://schemas.openxmlformats.org/officeDocument/2006/relationships/hyperlink" Target="https://english.luatvietnam.vn/resolution-no-406-nq-ubtvqh15-on-promulgation-of-solutions-to-support-enterprises-211321-Doc1.html" TargetMode="External"/><Relationship Id="rId365" Type="http://schemas.openxmlformats.org/officeDocument/2006/relationships/hyperlink" Target="https://ec.europa.eu/competition/elojade/isef/case_details.cfm?proc_code=3_SA_64775" TargetMode="External"/><Relationship Id="rId572" Type="http://schemas.openxmlformats.org/officeDocument/2006/relationships/hyperlink" Target="https://www.gov.br/saude/pt-br/assuntos/noticias/saude-autoriza-9-leitos-de-uti-covid-19-no-piaui" TargetMode="External"/><Relationship Id="rId2046" Type="http://schemas.openxmlformats.org/officeDocument/2006/relationships/hyperlink" Target="https://www.iraq-businessnews.com/2021/05/10/cabinet-allocates-funding-for-water-projects/" TargetMode="External"/><Relationship Id="rId2253" Type="http://schemas.openxmlformats.org/officeDocument/2006/relationships/hyperlink" Target="https://www.gov.ie/en/press-release/eb01d-minister-obrien-announces-distribution-of-the-additional-10-million-funding-allocated-to-covid-19-stability-fund/" TargetMode="External"/><Relationship Id="rId2460" Type="http://schemas.openxmlformats.org/officeDocument/2006/relationships/hyperlink" Target="https://jis.gov.jm/govt-announces-60-billion-social-and-economic-recovery-programme/" TargetMode="External"/><Relationship Id="rId3304" Type="http://schemas.openxmlformats.org/officeDocument/2006/relationships/hyperlink" Target="http://mmuncii.ro/j33/index.php/ro/comunicare/comunicate-de-presa/5839-guvernul-a-stabilit-conditiile-pe-perioada-starii-de-urgenta" TargetMode="External"/><Relationship Id="rId3511" Type="http://schemas.openxmlformats.org/officeDocument/2006/relationships/hyperlink" Target="http://www.treasury.gov.za/documents/national%20budget/2020S/review/FullSBR.pdf" TargetMode="External"/><Relationship Id="rId225" Type="http://schemas.openxmlformats.org/officeDocument/2006/relationships/hyperlink" Target="https://www.minister.industry.gov.au/ministers/taylor/media-releases/investing-reliable-affordable-energy-and-reducing-emissions-secure-australias-recovery" TargetMode="External"/><Relationship Id="rId432" Type="http://schemas.openxmlformats.org/officeDocument/2006/relationships/hyperlink" Target="https://ec.europa.eu/info/business-economy-euro/recovery-coronavirus/recovery-and-resilience-facility_en" TargetMode="External"/><Relationship Id="rId1062" Type="http://schemas.openxmlformats.org/officeDocument/2006/relationships/hyperlink" Target="https://dapre.presidencia.gov.co/normativa/normativa/DECRETO%20533%20DEL%209%20DE%20ABRIL%20DE%202020.pdf" TargetMode="External"/><Relationship Id="rId2113" Type="http://schemas.openxmlformats.org/officeDocument/2006/relationships/hyperlink" Target="https://www.gov.ie/en/press-release/67e9d-our-rural-future-minister-humphreys-announces-new-7-million-fund-to-enhance-streetscapes-and-shopfronts-in-rural-towns-and-villages/" TargetMode="External"/><Relationship Id="rId2320" Type="http://schemas.openxmlformats.org/officeDocument/2006/relationships/hyperlink" Target="https://www.gov.ie/en/press-release/6d570-update-on-payments-awarded-for-covid-19-pandemic-unemployment-payment-and-enhanced-illness-benefit-28-september-2021/" TargetMode="External"/><Relationship Id="rId4078" Type="http://schemas.openxmlformats.org/officeDocument/2006/relationships/hyperlink" Target="https://www.gov.uk/government/news/pm-a-new-deal-for-britain" TargetMode="External"/><Relationship Id="rId4285" Type="http://schemas.openxmlformats.org/officeDocument/2006/relationships/hyperlink" Target="https://www.congress.gov/117/bills/hr3684/BILLS-117hr3684enr.pdf" TargetMode="External"/><Relationship Id="rId4492" Type="http://schemas.openxmlformats.org/officeDocument/2006/relationships/hyperlink" Target="https://www.congress.gov/bill/117th-congress/house-bill/1319/text" TargetMode="External"/><Relationship Id="rId1879" Type="http://schemas.openxmlformats.org/officeDocument/2006/relationships/hyperlink" Target="https://www.mofep.gov.gh/sites/default/files/budget-statements/2020-Mid-Year-Budget-Statement_v3.pdf" TargetMode="External"/><Relationship Id="rId3094" Type="http://schemas.openxmlformats.org/officeDocument/2006/relationships/hyperlink" Target="https://www.gob.pe/institucion/minsa/noticias/340129-minsa-y-gobierno-regional-san-martin-brindan-apoyo-con-oxigeno-a-la-region-huanuco" TargetMode="External"/><Relationship Id="rId4145" Type="http://schemas.openxmlformats.org/officeDocument/2006/relationships/hyperlink" Target="https://www.congress.gov/117/bills/hr3684/BILLS-117hr3684enr.pdf" TargetMode="External"/><Relationship Id="rId1739" Type="http://schemas.openxmlformats.org/officeDocument/2006/relationships/hyperlink" Target="https://tem.fi/-/hallituksen-paattamat-toimet-tuovat-joustoa-ja-turvaa-tyomarkkinoille" TargetMode="External"/><Relationship Id="rId1946" Type="http://schemas.openxmlformats.org/officeDocument/2006/relationships/hyperlink" Target="http://www.mef.gouv.ht/upload/doc/rapport-decaissements-covid19-29-mai-2020.pdf" TargetMode="External"/><Relationship Id="rId4005" Type="http://schemas.openxmlformats.org/officeDocument/2006/relationships/hyperlink" Target="https://www.gov.uk/government/publications/spending-review-2020-documents" TargetMode="External"/><Relationship Id="rId4352" Type="http://schemas.openxmlformats.org/officeDocument/2006/relationships/hyperlink" Target="https://www.congress.gov/117/bills/hr3684/BILLS-117hr3684enr.pdf" TargetMode="External"/><Relationship Id="rId1806" Type="http://schemas.openxmlformats.org/officeDocument/2006/relationships/hyperlink" Target="https://www.bbc.co.uk/news/business-52814074" TargetMode="External"/><Relationship Id="rId3161" Type="http://schemas.openxmlformats.org/officeDocument/2006/relationships/hyperlink" Target="https://www.gob.pe/institucion/mtpe/noticias/188308-gobierno-amplia-prestacion-economica-de-emergencia-de-s-760-para-trabajadores-en-suspension-perfecta-de-empresas-de-hasta-100-trabajadores" TargetMode="External"/><Relationship Id="rId4212" Type="http://schemas.openxmlformats.org/officeDocument/2006/relationships/hyperlink" Target="https://www.congress.gov/117/bills/hr3684/BILLS-117hr3684enr.pdf" TargetMode="External"/><Relationship Id="rId3021" Type="http://schemas.openxmlformats.org/officeDocument/2006/relationships/hyperlink" Target="https://www.hacienda.gov.py/web-presupuesto/archivo.php?a=fbfbfek510k9kfkakec9fdka11k4fec9k4k9k1kakdk8ffc7kbfbkdfbk210fb14c7fdka11k4fec7cbc8kbfek1fb09a&amp;x=7c7c01b&amp;y=e0e007f" TargetMode="External"/><Relationship Id="rId3978" Type="http://schemas.openxmlformats.org/officeDocument/2006/relationships/hyperlink" Target="https://www.gov.uk/government/news/new-210-million-centre-to-create-jobs-of-the-future-with-ai-and-quantum-computing" TargetMode="External"/><Relationship Id="rId899" Type="http://schemas.openxmlformats.org/officeDocument/2006/relationships/hyperlink" Target="https://prensa.presidencia.cl/comunicado.aspx?id=170515" TargetMode="External"/><Relationship Id="rId2787" Type="http://schemas.openxmlformats.org/officeDocument/2006/relationships/hyperlink" Target="https://www.cabri-sbo.org/uploads/files/Covid19BudgetDocuments/Nigeria-Emergency-Economic-Stimulus-Bill-24-March-2020.pdf" TargetMode="External"/><Relationship Id="rId3838" Type="http://schemas.openxmlformats.org/officeDocument/2006/relationships/hyperlink" Target="https://thailand.prd.go.th/mobile_detail.php?cid=4&amp;nid=10976" TargetMode="External"/><Relationship Id="rId759" Type="http://schemas.openxmlformats.org/officeDocument/2006/relationships/hyperlink" Target="https://budget.gc.ca/efu-meb/2021/report-rapport/EFU-MEB-2021-EN.pdf" TargetMode="External"/><Relationship Id="rId966" Type="http://schemas.openxmlformats.org/officeDocument/2006/relationships/hyperlink" Target="http://www.china.org.cn/china/2021-02/14/content_77216065.htm" TargetMode="External"/><Relationship Id="rId1389" Type="http://schemas.openxmlformats.org/officeDocument/2006/relationships/hyperlink" Target="https://kum.dk/nyheder-og-presse/pressemeddelelser/nyheder/noedpuljer-forlaenget-for-kulturinstitutioner-mv/1/1/" TargetMode="External"/><Relationship Id="rId1596" Type="http://schemas.openxmlformats.org/officeDocument/2006/relationships/hyperlink" Target="https://sis.gov.eg/Story/154431/Sports-Ministry-to-support-clubs-with-EGP-42-mn-to-maintain-their-financial-stability?lang=en-us" TargetMode="External"/><Relationship Id="rId2647" Type="http://schemas.openxmlformats.org/officeDocument/2006/relationships/hyperlink" Target="https://legalinfo.mn/law/details/15586" TargetMode="External"/><Relationship Id="rId2994" Type="http://schemas.openxmlformats.org/officeDocument/2006/relationships/hyperlink" Target="http://presidencia.gob.pa/Noticias/Gabinete-aprueba-reforzar-recursos-presupuestarios-en-lucha-contra-la-pandemia-causada-por-la-Covid-19" TargetMode="External"/><Relationship Id="rId619" Type="http://schemas.openxmlformats.org/officeDocument/2006/relationships/hyperlink" Target="https://www.gov.br/saude/pt-br/assuntos/noticias/saude-libera-mais-de-r-385-milhoes-para-informatizar-postos-de-saude" TargetMode="External"/><Relationship Id="rId1249" Type="http://schemas.openxmlformats.org/officeDocument/2006/relationships/hyperlink" Target="https://santenews.info/wp-content/uploads/2020/06/Programme...-Complet-04-06-2020-%C3%A0-14h51.pdf" TargetMode="External"/><Relationship Id="rId2854" Type="http://schemas.openxmlformats.org/officeDocument/2006/relationships/hyperlink" Target="https://www.regjeringen.no/no/aktuelt/en-milliard-til-flyruter-over-hele-landet/id2704507/" TargetMode="External"/><Relationship Id="rId3905" Type="http://schemas.openxmlformats.org/officeDocument/2006/relationships/hyperlink" Target="https://www.invest.gov.tr/tr/news/news-from-turkey/sayfalar/president-erdogan-unveils-economic-stability-shield-program.aspx" TargetMode="External"/><Relationship Id="rId95" Type="http://schemas.openxmlformats.org/officeDocument/2006/relationships/hyperlink" Target="https://www.argentina.gob.ar/noticias/el-gobierno-otorgo-mas-de-40-millones-al-astillero-rio-santiago-para-potenciar-su" TargetMode="External"/><Relationship Id="rId826" Type="http://schemas.openxmlformats.org/officeDocument/2006/relationships/hyperlink" Target="https://www.budget.gc.ca/fes-eea/2020/report-rapport/anx3-en.html" TargetMode="External"/><Relationship Id="rId1109" Type="http://schemas.openxmlformats.org/officeDocument/2006/relationships/hyperlink" Target="http://www.leganet.cd/Legislation/Dfiscal/Accisices/AM.16.04.2020.html" TargetMode="External"/><Relationship Id="rId1456" Type="http://schemas.openxmlformats.org/officeDocument/2006/relationships/hyperlink" Target="https://presidencia.gob.do/noticias/rd-ratifica-acuerdo-con-pfizer-y-agrega-dos-millones-mas-de-vacunas-contra-covid-19" TargetMode="External"/><Relationship Id="rId1663" Type="http://schemas.openxmlformats.org/officeDocument/2006/relationships/hyperlink" Target="https://www.hacienda.gob.do/gobierno-somete-al-congreso-nacional-proyecto-de-ley-de-presupuesto-general-del-estado-2022-para-aprobacion/" TargetMode="External"/><Relationship Id="rId1870" Type="http://schemas.openxmlformats.org/officeDocument/2006/relationships/hyperlink" Target="https://www.mofep.gov.gh/sites/default/files/news/care-program.pdf" TargetMode="External"/><Relationship Id="rId2507" Type="http://schemas.openxmlformats.org/officeDocument/2006/relationships/hyperlink" Target="https://www.mof.go.jp/english/budget/budget/fy2020/05.pdf" TargetMode="External"/><Relationship Id="rId2714" Type="http://schemas.openxmlformats.org/officeDocument/2006/relationships/hyperlink" Target="https://ec.europa.eu/competition/state_aid/cases1/202131/295925_2303143_52_2.pdf" TargetMode="External"/><Relationship Id="rId2921" Type="http://schemas.openxmlformats.org/officeDocument/2006/relationships/hyperlink" Target="http://www.finance.gov.pk/press_releases.html" TargetMode="External"/><Relationship Id="rId1316" Type="http://schemas.openxmlformats.org/officeDocument/2006/relationships/hyperlink" Target="https://santenews.info/wp-content/uploads/2020/06/Programme...-Complet-04-06-2020-%C3%A0-14h51.pdf" TargetMode="External"/><Relationship Id="rId1523" Type="http://schemas.openxmlformats.org/officeDocument/2006/relationships/hyperlink" Target="https://presidencia.gob.do/noticias/estamos-trabajando-para-que-no-les-falte-la-comida-en-sus-mesas-ministro-agricultura" TargetMode="External"/><Relationship Id="rId1730" Type="http://schemas.openxmlformats.org/officeDocument/2006/relationships/hyperlink" Target="https://tem.fi/-/lakimuutos-laajentaa-lomautetun-oikeutta-tyottomyysetuuteen-seka-nopeuttaa-tyottomyysetuuden-hakemista-ja-saamista" TargetMode="External"/><Relationship Id="rId4679" Type="http://schemas.openxmlformats.org/officeDocument/2006/relationships/hyperlink" Target="https://blog.patria.org.ve/actualizacion-programas-de-proteccion-mayo-2020/" TargetMode="External"/><Relationship Id="rId22" Type="http://schemas.openxmlformats.org/officeDocument/2006/relationships/hyperlink" Target="https://www.argentina.gob.ar/noticias/financiamiento-para-producir-creditos-para-la-agricultura-familiar-por-500-millones" TargetMode="External"/><Relationship Id="rId3488" Type="http://schemas.openxmlformats.org/officeDocument/2006/relationships/hyperlink" Target="https://www.gov.za/documents/building-society-works-presidential-employment-stimulus-south-african-economic" TargetMode="External"/><Relationship Id="rId3695" Type="http://schemas.openxmlformats.org/officeDocument/2006/relationships/hyperlink" Target="http://health.gov.sr/media/1363/final-national-covid-19-preparedness-and-response-plan.pdf" TargetMode="External"/><Relationship Id="rId4539" Type="http://schemas.openxmlformats.org/officeDocument/2006/relationships/hyperlink" Target="https://www.congress.gov/bill/117th-congress/house-bill/1319/text" TargetMode="External"/><Relationship Id="rId4746" Type="http://schemas.openxmlformats.org/officeDocument/2006/relationships/hyperlink" Target="http://parliament.mn/n/jyaon" TargetMode="External"/><Relationship Id="rId2297" Type="http://schemas.openxmlformats.org/officeDocument/2006/relationships/hyperlink" Target="https://www.gov.ie/en/press-release/7fc9de-update-on-payments-awarded-for-covid-19-pandemic-unemployment-paymen/" TargetMode="External"/><Relationship Id="rId3348" Type="http://schemas.openxmlformats.org/officeDocument/2006/relationships/hyperlink" Target="http://www.govt.lc/news/income-support-programme-for-liquor-license-holders" TargetMode="External"/><Relationship Id="rId3555" Type="http://schemas.openxmlformats.org/officeDocument/2006/relationships/hyperlink" Target="http://english.moef.go.kr/pc/selectTbPressCenterDtl.do?boardCd=N0001&amp;seq=4913" TargetMode="External"/><Relationship Id="rId3762" Type="http://schemas.openxmlformats.org/officeDocument/2006/relationships/hyperlink" Target="https://www.regeringen.se/artiklar/2020/03/regeringen-starker-forutsattningarna-att-mota-en-okande-arbetsloshet/" TargetMode="External"/><Relationship Id="rId4606" Type="http://schemas.openxmlformats.org/officeDocument/2006/relationships/hyperlink" Target="https://www.congress.gov/bill/117th-congress/house-bill/1319/text" TargetMode="External"/><Relationship Id="rId4813" Type="http://schemas.openxmlformats.org/officeDocument/2006/relationships/hyperlink" Target="https://web.archive.org/web/20220325052004/https:/www.lamoncloa.gob.es/temas/fondos-recuperacion/Documents/160621-Plan_Recuperacion_Transformacion_Resiliencia.pdf" TargetMode="External"/><Relationship Id="rId269" Type="http://schemas.openxmlformats.org/officeDocument/2006/relationships/hyperlink" Target="https://www.pm.gov.au/media/11-billion-support-more-mental-health-medicare-and-domestic-violence-services-000" TargetMode="External"/><Relationship Id="rId476" Type="http://schemas.openxmlformats.org/officeDocument/2006/relationships/hyperlink" Target="https://ec.europa.eu/info/business-economy-euro/recovery-coronavirus/recovery-and-resilience-facility_en" TargetMode="External"/><Relationship Id="rId683" Type="http://schemas.openxmlformats.org/officeDocument/2006/relationships/hyperlink" Target="https://www.gov.br/saude/pt-br/assuntos/noticias/piaui-tem-mais-23-leitos-de-uti-covid-19-autorizados" TargetMode="External"/><Relationship Id="rId890" Type="http://schemas.openxmlformats.org/officeDocument/2006/relationships/hyperlink" Target="https://prensa.presidencia.cl/comunicado.aspx?id=172848" TargetMode="External"/><Relationship Id="rId2157" Type="http://schemas.openxmlformats.org/officeDocument/2006/relationships/hyperlink" Target="https://www.gov.ie/en/press-release/09472-our-rural-future-minister-humphreys-allocates-105-million-for-upgrade-works-on-rural-roads-and-laneways/" TargetMode="External"/><Relationship Id="rId2364" Type="http://schemas.openxmlformats.org/officeDocument/2006/relationships/hyperlink" Target="https://www.boi.org.il/en/NewsAndPublications/PressReleases/Pages/13-7-20C.aspx" TargetMode="External"/><Relationship Id="rId2571" Type="http://schemas.openxmlformats.org/officeDocument/2006/relationships/hyperlink" Target="https://budgetmof.govmu.org/Documents/2021_22budgetspeech_english.pdf" TargetMode="External"/><Relationship Id="rId3208" Type="http://schemas.openxmlformats.org/officeDocument/2006/relationships/hyperlink" Target="https://ec.europa.eu/competition/state_aid/cases1/202133/296116_2308092_14_2.pdf" TargetMode="External"/><Relationship Id="rId3415" Type="http://schemas.openxmlformats.org/officeDocument/2006/relationships/hyperlink" Target="https://budget.sec.gouv.sn/documents/public_download/60c38fb5-2334-4fe3-8c2e-42810a2a028a/telechargement" TargetMode="External"/><Relationship Id="rId129" Type="http://schemas.openxmlformats.org/officeDocument/2006/relationships/hyperlink" Target="https://www.argentina.gob.ar/noticias/se-lanzo-la-convocatoria-proyectos-2020-2021-del-programa-de-pequenas-donaciones" TargetMode="External"/><Relationship Id="rId336" Type="http://schemas.openxmlformats.org/officeDocument/2006/relationships/hyperlink" Target="https://www.barbadosparliament.com/uploads/bill_resolution/4876100c82122319f719c42fae4b23df.pdf" TargetMode="External"/><Relationship Id="rId543" Type="http://schemas.openxmlformats.org/officeDocument/2006/relationships/hyperlink" Target="https://www.gov.br/saude/pt-br/assuntos/noticias/bahia-tem-mais-25-leitos-de-uti-covid-19-autorizados" TargetMode="External"/><Relationship Id="rId1173" Type="http://schemas.openxmlformats.org/officeDocument/2006/relationships/hyperlink" Target="https://santenews.info/wp-content/uploads/2020/06/Programme...-Complet-04-06-2020-%C3%A0-14h51.pdf" TargetMode="External"/><Relationship Id="rId1380" Type="http://schemas.openxmlformats.org/officeDocument/2006/relationships/hyperlink" Target="https://fm.dk/nyheder/nyhedsarkiv/2020/august/regeringen-vil-sikre-en-groen-retfaerdig-og-ansvarlig-genopretning-af-dansk-oekonomi/" TargetMode="External"/><Relationship Id="rId2017" Type="http://schemas.openxmlformats.org/officeDocument/2006/relationships/hyperlink" Target="https://energy.economictimes.indiatimes.com/news/renewable/govt-grants-ists-waiver-extension-for-solar-wind-projects-until-june-2023/77390466" TargetMode="External"/><Relationship Id="rId2224" Type="http://schemas.openxmlformats.org/officeDocument/2006/relationships/hyperlink" Target="https://www.gov.ie/en/press-release/7c217-update-on-payments-awarded-for-covid-19-pandemic-unemployment-payment-and-enhanced-illness-benefit/" TargetMode="External"/><Relationship Id="rId3622" Type="http://schemas.openxmlformats.org/officeDocument/2006/relationships/hyperlink" Target="https://ec.europa.eu/info/sites/info/files/economy-finance/2021_dbp_es_es.pdf" TargetMode="External"/><Relationship Id="rId403" Type="http://schemas.openxmlformats.org/officeDocument/2006/relationships/hyperlink" Target="https://ec.europa.eu/info/business-economy-euro/recovery-coronavirus/recovery-and-resilience-facility_en" TargetMode="External"/><Relationship Id="rId750" Type="http://schemas.openxmlformats.org/officeDocument/2006/relationships/hyperlink" Target="https://www.canada.ca/en/department-finance/news/2021/12/government-temporarily-expands-access-to-lockdown-program-and-worker-lockdown-benefit.html" TargetMode="External"/><Relationship Id="rId1033" Type="http://schemas.openxmlformats.org/officeDocument/2006/relationships/hyperlink" Target="https://www.mincit.gov.co/prensa/noticias/industria/campana-madrugale-a-la-navidad-y-compra-lo-nuestro" TargetMode="External"/><Relationship Id="rId2431" Type="http://schemas.openxmlformats.org/officeDocument/2006/relationships/hyperlink" Target="https://ec.europa.eu/commission/presscorner/detail/en/ip_20_2310" TargetMode="External"/><Relationship Id="rId4189" Type="http://schemas.openxmlformats.org/officeDocument/2006/relationships/hyperlink" Target="https://www.congress.gov/117/bills/hr3684/BILLS-117hr3684enr.pdf" TargetMode="External"/><Relationship Id="rId610" Type="http://schemas.openxmlformats.org/officeDocument/2006/relationships/hyperlink" Target="https://www.gov.br/saude/pt-br/assuntos/noticias/estado-de-sao-paulo-tem-mais-583-leitos-de-uti-covid-19-autorizados" TargetMode="External"/><Relationship Id="rId1240" Type="http://schemas.openxmlformats.org/officeDocument/2006/relationships/hyperlink" Target="https://santenews.info/wp-content/uploads/2020/06/Programme...-Complet-04-06-2020-%C3%A0-14h51.pdf" TargetMode="External"/><Relationship Id="rId4049" Type="http://schemas.openxmlformats.org/officeDocument/2006/relationships/hyperlink" Target="https://www.gov.uk/government/news/pm-outlines-his-ten-point-plan-for-a-green-industrial-revolution-for-250000-jobs" TargetMode="External"/><Relationship Id="rId4396" Type="http://schemas.openxmlformats.org/officeDocument/2006/relationships/hyperlink" Target="https://www.congress.gov/bill/117th-congress/house-bill/1319/text" TargetMode="External"/><Relationship Id="rId1100" Type="http://schemas.openxmlformats.org/officeDocument/2006/relationships/hyperlink" Target="https://www.vlada.cz/en/media-centrum/aktualne/government-approves-proposal-to-extend-the-payment-of-care-allowance-during-the-state-of-emergency-the-self-employed-will-also-receive-money-180504/" TargetMode="External"/><Relationship Id="rId4256" Type="http://schemas.openxmlformats.org/officeDocument/2006/relationships/hyperlink" Target="https://www.congress.gov/117/bills/hr3684/BILLS-117hr3684enr.pdf" TargetMode="External"/><Relationship Id="rId4463" Type="http://schemas.openxmlformats.org/officeDocument/2006/relationships/hyperlink" Target="https://www.congress.gov/bill/117th-congress/house-bill/1319/text" TargetMode="External"/><Relationship Id="rId4670" Type="http://schemas.openxmlformats.org/officeDocument/2006/relationships/hyperlink" Target="https://www.presidencia.gub.uy/comunicacion/comunicacionnoticias/medidas-gobierno-social-emergencia-sanitaria-covid19" TargetMode="External"/><Relationship Id="rId1917" Type="http://schemas.openxmlformats.org/officeDocument/2006/relationships/hyperlink" Target="https://www.mofep.gov.gh/index.php/news-and-events/2021-07-16/world-bank-supports-ghana-covid-19-emergency-preparedness-and-response-project-with-funds-to-procure-vaccines" TargetMode="External"/><Relationship Id="rId3065" Type="http://schemas.openxmlformats.org/officeDocument/2006/relationships/hyperlink" Target="https://www.gob.pe/institucion/minsa/noticias/345254-ica-y-huanuco-recibieron-del-ministerio-de-salud-suministros-y-vacunas-contra-la-covid-19" TargetMode="External"/><Relationship Id="rId3272" Type="http://schemas.openxmlformats.org/officeDocument/2006/relationships/hyperlink" Target="https://ec.europa.eu/competition/state_aid/cases1/202018/285700_2151298_41_2.pdf" TargetMode="External"/><Relationship Id="rId4116" Type="http://schemas.openxmlformats.org/officeDocument/2006/relationships/hyperlink" Target="https://www.gov.uk/government/news/budget-2020-what-you-need-to-know" TargetMode="External"/><Relationship Id="rId4323" Type="http://schemas.openxmlformats.org/officeDocument/2006/relationships/hyperlink" Target="https://www.congress.gov/117/bills/hr3684/BILLS-117hr3684enr.pdf" TargetMode="External"/><Relationship Id="rId4530" Type="http://schemas.openxmlformats.org/officeDocument/2006/relationships/hyperlink" Target="https://www.congress.gov/bill/117th-congress/house-bill/1319/text" TargetMode="External"/><Relationship Id="rId193" Type="http://schemas.openxmlformats.org/officeDocument/2006/relationships/hyperlink" Target="https://budget.gov.au/2021-22/content/bp2/download/bp2_2021-22.pdf" TargetMode="External"/><Relationship Id="rId2081" Type="http://schemas.openxmlformats.org/officeDocument/2006/relationships/hyperlink" Target="https://www.gov.ie/en/press-release/50573-our-rural-future-ministers-humphreys-and-obrien-announce-134084-for-80-local-projects-in-sligo-under-the-community-enhancement-programme/" TargetMode="External"/><Relationship Id="rId3132" Type="http://schemas.openxmlformats.org/officeDocument/2006/relationships/hyperlink" Target="https://www.gob.pe/institucion/regionpasco/noticias/323274-garantizan-466-millones-de-soles-para-culminacion-de-obras-en-pasco" TargetMode="External"/><Relationship Id="rId260" Type="http://schemas.openxmlformats.org/officeDocument/2006/relationships/hyperlink" Target="https://www.pm.gov.au/media/supporting-australian-workers-and-business" TargetMode="External"/><Relationship Id="rId120" Type="http://schemas.openxmlformats.org/officeDocument/2006/relationships/hyperlink" Target="https://www.argentina.gob.ar/noticias/nueva-linea-de-creditos-para-proyectos-de-inversion-productiva" TargetMode="External"/><Relationship Id="rId2898" Type="http://schemas.openxmlformats.org/officeDocument/2006/relationships/hyperlink" Target="https://www.regjeringen.no/no/aktuelt/nye-okonomiske-tiltak-for-a-dempe-de-okonomiske-virkningene-av-koronavirusutbruddet/id2696548/" TargetMode="External"/><Relationship Id="rId3949" Type="http://schemas.openxmlformats.org/officeDocument/2006/relationships/hyperlink" Target="https://www.gov.uk/government/publications/winter-economy-plan/winter-economy-plan" TargetMode="External"/><Relationship Id="rId2758" Type="http://schemas.openxmlformats.org/officeDocument/2006/relationships/hyperlink" Target="https://ec.europa.eu/competition/state_aid/cases1/202113/293112_2261290_29_2.pdf" TargetMode="External"/><Relationship Id="rId2965" Type="http://schemas.openxmlformats.org/officeDocument/2006/relationships/hyperlink" Target="https://www.presidencia.gob.pa/Noticias/Gabinete-autoriza-compra-de-mas-vacunas-contra-la-COVID-19" TargetMode="External"/><Relationship Id="rId3809" Type="http://schemas.openxmlformats.org/officeDocument/2006/relationships/hyperlink" Target="https://www.mof.gov.tw/singlehtml/384fb3077bb349ea973e7fc6f13b6974?cntId=f1279ced1f63490298340129304651b4" TargetMode="External"/><Relationship Id="rId937" Type="http://schemas.openxmlformats.org/officeDocument/2006/relationships/hyperlink" Target="http://download.china.cn/en/pdf/report2021.pdf" TargetMode="External"/><Relationship Id="rId1567" Type="http://schemas.openxmlformats.org/officeDocument/2006/relationships/hyperlink" Target="http://www.asobanca.org.ec/sites/default/files/Decreto%20Ejecutivo%20Nro.%201235%20Bono%20de%20Protecci%C3%B3n%20Social%20ante%20CoviD-19.pdf" TargetMode="External"/><Relationship Id="rId1774" Type="http://schemas.openxmlformats.org/officeDocument/2006/relationships/hyperlink" Target="https://ec.europa.eu/competition/elojade/isef/case_details.cfm?proc_code=3_SA_64114" TargetMode="External"/><Relationship Id="rId1981" Type="http://schemas.openxmlformats.org/officeDocument/2006/relationships/hyperlink" Target="http://www.estrategiaycomunicaciones.gob.hn/gobierno-central-esta-listo-para-transferir-100-millones-de-lempiras-las-alcaldias-para-el" TargetMode="External"/><Relationship Id="rId2618" Type="http://schemas.openxmlformats.org/officeDocument/2006/relationships/hyperlink" Target="https://www.ppef.hacienda.gob.mx/" TargetMode="External"/><Relationship Id="rId2825" Type="http://schemas.openxmlformats.org/officeDocument/2006/relationships/hyperlink" Target="https://www.regjeringen.no/no/aktuelt/tiltak-for-okt-aktivitet-i-bygge--og-anleggsbransjen/id2704416/" TargetMode="External"/><Relationship Id="rId4180" Type="http://schemas.openxmlformats.org/officeDocument/2006/relationships/hyperlink" Target="https://www.congress.gov/117/bills/hr3684/BILLS-117hr3684enr.pdf" TargetMode="External"/><Relationship Id="rId66" Type="http://schemas.openxmlformats.org/officeDocument/2006/relationships/hyperlink" Target="https://www.argentina.gob.ar/noticias/moroni-y-bauer-anunciaron-apoyo-complementario-del-repro-ii-para-las-industrias-culturales" TargetMode="External"/><Relationship Id="rId1427" Type="http://schemas.openxmlformats.org/officeDocument/2006/relationships/hyperlink" Target="https://www.worldbank.org/en/news/press-release/2020/04/20/world-bank-to-strengthen-dominicas-covid-19-response-with-us66-million" TargetMode="External"/><Relationship Id="rId1634" Type="http://schemas.openxmlformats.org/officeDocument/2006/relationships/hyperlink" Target="https://budget.gouv.cd/wp-content/uploads/budget2021/plf2021/lf2021_vol2_depenses.pdf" TargetMode="External"/><Relationship Id="rId1841" Type="http://schemas.openxmlformats.org/officeDocument/2006/relationships/hyperlink" Target="https://www.mofep.gov.gh/sites/default/files/news/2021-Budget-Highlights.pdf" TargetMode="External"/><Relationship Id="rId4040" Type="http://schemas.openxmlformats.org/officeDocument/2006/relationships/hyperlink" Target="https://www.gov.uk/government/publications/spending-review-2020-documents" TargetMode="External"/><Relationship Id="rId3599" Type="http://schemas.openxmlformats.org/officeDocument/2006/relationships/hyperlink" Target="https://www.hacienda.gob.es/en-GB/Prensa/En%20Portada/2020/Paginas/20201222_MEDIDAS_TRIBUTARIAS_PYMES_AUTONOMOS.aspx" TargetMode="External"/><Relationship Id="rId4857" Type="http://schemas.openxmlformats.org/officeDocument/2006/relationships/hyperlink" Target="https://www.errp.info/pillar-3-1/p3strategy16" TargetMode="External"/><Relationship Id="rId1701" Type="http://schemas.openxmlformats.org/officeDocument/2006/relationships/hyperlink" Target="https://www.vlada.cz/en/media-centrum/aktualne/government-discusses-coal-commission-outcomes-and-emergency-measure-amendments-while-deciding-to-help-at-risk-women-tackle-menstrual-poverty-188777/" TargetMode="External"/><Relationship Id="rId3459" Type="http://schemas.openxmlformats.org/officeDocument/2006/relationships/hyperlink" Target="http://www.treasury.gov.za/documents/National%20Budget/2021/review/FullBR.pdf" TargetMode="External"/><Relationship Id="rId3666" Type="http://schemas.openxmlformats.org/officeDocument/2006/relationships/hyperlink" Target="https://www.boe.es/buscar/doc.php?id=BOE-A-2020-3824" TargetMode="External"/><Relationship Id="rId587" Type="http://schemas.openxmlformats.org/officeDocument/2006/relationships/hyperlink" Target="https://www.gov.br/saude/pt-br/assuntos/noticias/mato-grosso-do-sul-tem-mais-cinco-leitos-de-uti-covid-19-autorizados" TargetMode="External"/><Relationship Id="rId2268" Type="http://schemas.openxmlformats.org/officeDocument/2006/relationships/hyperlink" Target="https://www.gov.ie/en/press-release/13aec-update-on-payments-awarded-for-covid-19-pandemic-unemployment-payment-and-enhanced-illness-benefit/" TargetMode="External"/><Relationship Id="rId3319" Type="http://schemas.openxmlformats.org/officeDocument/2006/relationships/hyperlink" Target="https://www.sknis.gov.kn/2021/12/14/st-kitts-and-nevis-government-extending-several-stimulus-measures-into-the-new-year/" TargetMode="External"/><Relationship Id="rId3873" Type="http://schemas.openxmlformats.org/officeDocument/2006/relationships/hyperlink" Target="https://thailand.prd.go.th/mobile_detail.php?cid=4&amp;nid=11961" TargetMode="External"/><Relationship Id="rId4717"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447" Type="http://schemas.openxmlformats.org/officeDocument/2006/relationships/hyperlink" Target="https://ec.europa.eu/info/business-economy-euro/recovery-coronavirus/recovery-and-resilience-facility_en%20(belgium)" TargetMode="External"/><Relationship Id="rId794" Type="http://schemas.openxmlformats.org/officeDocument/2006/relationships/hyperlink" Target="https://www.budget.gc.ca/2021/report-rapport/p2-en.html" TargetMode="External"/><Relationship Id="rId1077" Type="http://schemas.openxmlformats.org/officeDocument/2006/relationships/hyperlink" Target="https://www.gacetaoficial.gob.cu/es/resolucion-247-de-2020-de-ministerio-de-finanzas-y-precios" TargetMode="External"/><Relationship Id="rId2128" Type="http://schemas.openxmlformats.org/officeDocument/2006/relationships/hyperlink" Target="https://www.gov.ie/en/publication/1feaf-pathways-to-work-2021/" TargetMode="External"/><Relationship Id="rId2475" Type="http://schemas.openxmlformats.org/officeDocument/2006/relationships/hyperlink" Target="https://jis.gov.jm/media/2020/04/CARE-Brochure-Ministry-of-Finance-2020.pdf" TargetMode="External"/><Relationship Id="rId2682" Type="http://schemas.openxmlformats.org/officeDocument/2006/relationships/hyperlink" Target="https://www.finances.gov.ma/Ar/Pages/%D9%85%D8%B3%D8%AA%D8%AC%D8%AF%D8%A9.aspx?fiche=5068;" TargetMode="External"/><Relationship Id="rId3526" Type="http://schemas.openxmlformats.org/officeDocument/2006/relationships/hyperlink" Target="http://meng.fsc.go.kr/common/pdfjs/web/viewer.html?file=/upload/press1/20200730155231_b1f78b3a.pdf" TargetMode="External"/><Relationship Id="rId3733" Type="http://schemas.openxmlformats.org/officeDocument/2006/relationships/hyperlink" Target="https://www.regeringen.se/pressmeddelanden/2021/01/ytterligare-en-extra-andringsbudget-for-2021-har-lamnats-till-riksdagen/" TargetMode="External"/><Relationship Id="rId3940" Type="http://schemas.openxmlformats.org/officeDocument/2006/relationships/hyperlink" Target="https://www.economy-ni.gov.uk/news/minister-announces-new-covid-19-response-schemes-by-invest-ni" TargetMode="External"/><Relationship Id="rId654" Type="http://schemas.openxmlformats.org/officeDocument/2006/relationships/hyperlink" Target="https://www.gov.br/saude/pt-br/assuntos/noticias/governo-federal-libera-mais-r-1-bilhao-para-o-combate-a-pandemia-na-atencao-primaria-1" TargetMode="External"/><Relationship Id="rId861" Type="http://schemas.openxmlformats.org/officeDocument/2006/relationships/hyperlink" Target="https://www.canada.ca/en/department-finance/news/2020/03/additional-support-for-canadian-businesses-from-the-economic-impact-of-covid-19.html" TargetMode="External"/><Relationship Id="rId1284" Type="http://schemas.openxmlformats.org/officeDocument/2006/relationships/hyperlink" Target="https://santenews.info/wp-content/uploads/2020/06/Programme...-Complet-04-06-2020-%C3%A0-14h51.pdf" TargetMode="External"/><Relationship Id="rId1491" Type="http://schemas.openxmlformats.org/officeDocument/2006/relationships/hyperlink" Target="https://prodominicana.gob.do/Documentos/PD%20PNFERD%20W.pdf" TargetMode="External"/><Relationship Id="rId2335" Type="http://schemas.openxmlformats.org/officeDocument/2006/relationships/hyperlink" Target="https://www.gov.ie/en/press-release/dc923-update-on-payments-awarded-for-covid-19-pandemic-unemployment-payment-and-enhanced-illness-benefit-19th-october-2021/" TargetMode="External"/><Relationship Id="rId2542" Type="http://schemas.openxmlformats.org/officeDocument/2006/relationships/hyperlink" Target="https://for.kg/news-656833-en.html" TargetMode="External"/><Relationship Id="rId3800" Type="http://schemas.openxmlformats.org/officeDocument/2006/relationships/hyperlink" Target="https://www.admin.ch/gov/de/start/dokumentation/medienmitteilungen.msg-id-81004.html" TargetMode="External"/><Relationship Id="rId307" Type="http://schemas.openxmlformats.org/officeDocument/2006/relationships/hyperlink" Target="https://www.google.com/url?sa=t&amp;rct=j&amp;q=&amp;esrc=s&amp;source=web&amp;cd=&amp;ved=2ahUKEwjIuMLR3MPvAhVPlosKHVRoBaAQFjABegQIBBAD&amp;url=https%3A%2F%2Fwww.imf.org%2F~%2Fmedia%2FFiles%2FPublications%2FCR%2F2020%2FEnglish%2F1BHSEA2020001.ashx&amp;usg=AOvVaw1FV52b2rNCvTZuehVqJHlZ" TargetMode="External"/><Relationship Id="rId514" Type="http://schemas.openxmlformats.org/officeDocument/2006/relationships/hyperlink" Target="https://news.belgium.be/fr/covid-le-gouvernement-federal-prolonge-et-renforce-les-mesures-de-soutien-aux-entreprises" TargetMode="External"/><Relationship Id="rId721" Type="http://schemas.openxmlformats.org/officeDocument/2006/relationships/hyperlink" Target="https://www.gov.br/economia/pt-br/assuntos/noticias/2020/abril/trabalhadores-informais-ja-podem-solicitar-auxilio-emergencial-de-r-600-pelo-aplicativo-ou-site-da-caixa" TargetMode="External"/><Relationship Id="rId1144" Type="http://schemas.openxmlformats.org/officeDocument/2006/relationships/hyperlink" Target="https://santenews.info/wp-content/uploads/2020/06/Programme...-Complet-04-06-2020-%C3%A0-14h51.pdf" TargetMode="External"/><Relationship Id="rId1351" Type="http://schemas.openxmlformats.org/officeDocument/2006/relationships/hyperlink" Target="https://www.regeringen.dk/nyheder/2021/groen-genstart-ny-stimulipakke-giver-jobs-i-naturen/" TargetMode="External"/><Relationship Id="rId2402" Type="http://schemas.openxmlformats.org/officeDocument/2006/relationships/hyperlink" Target="https://www.gov.il/en/departments/news/press_09052021_b" TargetMode="External"/><Relationship Id="rId1004" Type="http://schemas.openxmlformats.org/officeDocument/2006/relationships/hyperlink" Target="https://www.minhacienda.gov.co/webcenter/ShowProperty?nodeId=%2FConexionContent%2FWCC_CLUSTER-158933%2F%2FidcPrimaryFile&amp;revision=latestreleased" TargetMode="External"/><Relationship Id="rId1211" Type="http://schemas.openxmlformats.org/officeDocument/2006/relationships/hyperlink" Target="https://santenews.info/wp-content/uploads/2020/06/Programme...-Complet-04-06-2020-%C3%A0-14h51.pdf" TargetMode="External"/><Relationship Id="rId4367" Type="http://schemas.openxmlformats.org/officeDocument/2006/relationships/hyperlink" Target="https://www.congress.gov/117/bills/hr3684/BILLS-117hr3684enr.pdf" TargetMode="External"/><Relationship Id="rId4574" Type="http://schemas.openxmlformats.org/officeDocument/2006/relationships/hyperlink" Target="https://www.congress.gov/bill/117th-congress/house-bill/1319/text" TargetMode="External"/><Relationship Id="rId4781" Type="http://schemas.openxmlformats.org/officeDocument/2006/relationships/hyperlink" Target="https://www.portugal.gov.pt/pt/gc22/comunicacao/noticia?i=sns-com-reforco-de-745-milhoes-de-euros" TargetMode="External"/><Relationship Id="rId3176" Type="http://schemas.openxmlformats.org/officeDocument/2006/relationships/hyperlink" Target="https://www.gob.pe/institucion/mef/noticias/304298-gobierno-aprueba-decreto-de-urgencia-que-amplia-las-transferencias-de-arranca-peru-en-mas-de-s-2-000-millones" TargetMode="External"/><Relationship Id="rId3383" Type="http://schemas.openxmlformats.org/officeDocument/2006/relationships/hyperlink" Target="https://www.worldbank.org/en/news/press-release/2020/04/21/world-bank-provides-45-million-to-support-saint-vincent-and-the-grenadines-covid-19-emergency-response" TargetMode="External"/><Relationship Id="rId3590" Type="http://schemas.openxmlformats.org/officeDocument/2006/relationships/hyperlink" Target="https://www.boe.es/diario_boe/txt.php?id=BOE-A-2021-3946" TargetMode="External"/><Relationship Id="rId4227" Type="http://schemas.openxmlformats.org/officeDocument/2006/relationships/hyperlink" Target="https://www.congress.gov/117/bills/hr3684/BILLS-117hr3684enr.pdf" TargetMode="External"/><Relationship Id="rId4434" Type="http://schemas.openxmlformats.org/officeDocument/2006/relationships/hyperlink" Target="https://www.congress.gov/bill/117th-congress/house-bill/1319/text" TargetMode="External"/><Relationship Id="rId2192" Type="http://schemas.openxmlformats.org/officeDocument/2006/relationships/hyperlink" Target="https://www.gov.ie/en/press-release/ba8bb-government-agrees-extension-to-2bn-credit-guarantee-scheme/" TargetMode="External"/><Relationship Id="rId3036" Type="http://schemas.openxmlformats.org/officeDocument/2006/relationships/hyperlink" Target="https://www.gob.pe/institucion/mtpe/noticias/554016-gobierno-destina-bono-extraordinario-de-s-210-a-trabajadores-formales-de-los-sectores-privado-y-publico-con-menores-ingresos" TargetMode="External"/><Relationship Id="rId3243" Type="http://schemas.openxmlformats.org/officeDocument/2006/relationships/hyperlink" Target="https://www.gov.pl/web/koronawirus/chronmy-osoby-starsze-rzad-tworzy-solidarnosciowy-korpus-wsparcia-seniorow-i-zacheca-do-akcji-wspierajseniora" TargetMode="External"/><Relationship Id="rId4641" Type="http://schemas.openxmlformats.org/officeDocument/2006/relationships/hyperlink" Target="https://www.presidencia.gub.uy/comunicacion/comunicacionnoticias/medidas-gobierno-economia-emergencia-sanitaria-covid19" TargetMode="External"/><Relationship Id="rId164" Type="http://schemas.openxmlformats.org/officeDocument/2006/relationships/hyperlink" Target="https://www.argentina.gob.ar/coronavirus/medidas-gobierno" TargetMode="External"/><Relationship Id="rId371" Type="http://schemas.openxmlformats.org/officeDocument/2006/relationships/hyperlink" Target="https://news.belgium.be/fr/covid-19-augmentation-de-lindemnite-complementaire-de-crise-pour-certains-travailleurs-independants" TargetMode="External"/><Relationship Id="rId2052" Type="http://schemas.openxmlformats.org/officeDocument/2006/relationships/hyperlink" Target="https://gds.gov.iq/cabinet-discusses-security-approves-measures-to-strengthen-health-services/" TargetMode="External"/><Relationship Id="rId3450" Type="http://schemas.openxmlformats.org/officeDocument/2006/relationships/hyperlink" Target="http://www.treasury.gov.za/documents/national%20budget/2021/speech/speech.pdf" TargetMode="External"/><Relationship Id="rId4501" Type="http://schemas.openxmlformats.org/officeDocument/2006/relationships/hyperlink" Target="https://www.congress.gov/bill/117th-congress/house-bill/1319/text" TargetMode="External"/><Relationship Id="rId3103" Type="http://schemas.openxmlformats.org/officeDocument/2006/relationships/hyperlink" Target="https://www.gob.pe/institucion/minem/noticias/325968-minem-llevara-energia-electrica-a-mas-de-168-mil-peruanos-que-viven-en-zonas-rurales-durante-el-2021" TargetMode="External"/><Relationship Id="rId3310" Type="http://schemas.openxmlformats.org/officeDocument/2006/relationships/hyperlink" Target="http://government.ru/en/news/39611/" TargetMode="External"/><Relationship Id="rId231" Type="http://schemas.openxmlformats.org/officeDocument/2006/relationships/hyperlink" Target="https://www.pm.gov.au/media/energy-and-emissions-reduction-deal-tasmania" TargetMode="External"/><Relationship Id="rId2869" Type="http://schemas.openxmlformats.org/officeDocument/2006/relationships/hyperlink" Target="https://www.regjeringen.no/no/aktuelt/over-100-millioner-til-forskningsprosjekter/id2701233/" TargetMode="External"/><Relationship Id="rId1678" Type="http://schemas.openxmlformats.org/officeDocument/2006/relationships/hyperlink" Target="https://agricultura.gob.do/noticia/abinader-dispone-pago-de-172-millones-de-pesos-a-productores-de-la-vega/" TargetMode="External"/><Relationship Id="rId1885" Type="http://schemas.openxmlformats.org/officeDocument/2006/relationships/hyperlink" Target="https://www.mofep.gov.gh/sites/default/files/budget-statements/2020-Mid-Year-Budget-Statement_v3.pdf" TargetMode="External"/><Relationship Id="rId2729" Type="http://schemas.openxmlformats.org/officeDocument/2006/relationships/hyperlink" Target="https://ec.europa.eu/competition/state_aid/cases1/202125/294328_2286710_36_2.pdf" TargetMode="External"/><Relationship Id="rId2936" Type="http://schemas.openxmlformats.org/officeDocument/2006/relationships/hyperlink" Target="http://www.finance.gov.pk/press_releases.html" TargetMode="External"/><Relationship Id="rId4084" Type="http://schemas.openxmlformats.org/officeDocument/2006/relationships/hyperlink" Target="https://www.gov.uk/government/publications/energy-efficiency-improvement-rates-local-supply-chain-demonstration-projects/local-supply-chain-demonstration-projects-summaries" TargetMode="External"/><Relationship Id="rId4291" Type="http://schemas.openxmlformats.org/officeDocument/2006/relationships/hyperlink" Target="https://www.congress.gov/117/bills/hr3684/BILLS-117hr3684enr.pdf" TargetMode="External"/><Relationship Id="rId908" Type="http://schemas.openxmlformats.org/officeDocument/2006/relationships/hyperlink" Target="https://prensa.presidencia.cl/comunicado.aspx?id=153126" TargetMode="External"/><Relationship Id="rId1538" Type="http://schemas.openxmlformats.org/officeDocument/2006/relationships/hyperlink" Target="https://mujer.gob.do/index.php/noticias/item/558-nuestros-servicios-de-atencion-a-mujeres-victimas-de-violencia-se-mantienen-de-manera-permanente-durante-el-distanciamiento-social-por-coronavirus" TargetMode="External"/><Relationship Id="rId4151" Type="http://schemas.openxmlformats.org/officeDocument/2006/relationships/hyperlink" Target="https://www.congress.gov/117/bills/hr3684/BILLS-117hr3684enr.pdf" TargetMode="External"/><Relationship Id="rId1745" Type="http://schemas.openxmlformats.org/officeDocument/2006/relationships/hyperlink" Target="https://vm.fi/documents/10623/17688741/Hallituksen+v%C3%A4litt%C3%B6m%C3%A4t+taloudelliset+toimenpiteet+koronaviruksen+johdosta.pptx/44720ddf-7796-a728-3982-f96cc200a371" TargetMode="External"/><Relationship Id="rId1952" Type="http://schemas.openxmlformats.org/officeDocument/2006/relationships/hyperlink" Target="https://publications.iadb.org/es/el-impacto-del-covid-19-en-las-economias-de-la-region-centroamerica" TargetMode="External"/><Relationship Id="rId4011" Type="http://schemas.openxmlformats.org/officeDocument/2006/relationships/hyperlink" Target="https://www.gov.uk/government/publications/spending-review-2020-documents" TargetMode="External"/><Relationship Id="rId37" Type="http://schemas.openxmlformats.org/officeDocument/2006/relationships/hyperlink" Target="https://www.argentina.gob.ar/noticias/kulfas-anuncio-financiamiento-por-2200-millones-para-fortalecer-mas-de-10000-pymes-y" TargetMode="External"/><Relationship Id="rId1605" Type="http://schemas.openxmlformats.org/officeDocument/2006/relationships/hyperlink" Target="https://english.alaraby.co.uk/english/news/2020/4/7/egyptian-workers-say-government-coronavirus-aid-not-enough" TargetMode="External"/><Relationship Id="rId1812" Type="http://schemas.openxmlformats.org/officeDocument/2006/relationships/hyperlink" Target="https://www.theguardian.com/environment/2020/apr/17/polluter-bailouts-and-lobbying-during-covid-19-pandemic" TargetMode="External"/><Relationship Id="rId3777" Type="http://schemas.openxmlformats.org/officeDocument/2006/relationships/hyperlink" Target="https://www.admin.ch/gov/en/start/documentation/media-releases.msg-id-84467.html" TargetMode="External"/><Relationship Id="rId3984" Type="http://schemas.openxmlformats.org/officeDocument/2006/relationships/hyperlink" Target="https://www.gov.uk/government/news/flagship-summer-schools-programme-opens-today-to-help-students-recover-lost-learning" TargetMode="External"/><Relationship Id="rId4828"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698" Type="http://schemas.openxmlformats.org/officeDocument/2006/relationships/hyperlink" Target="https://www.gov.br/saude/pt-br/assuntos/noticias/rondonia-tem-mais-cinco-leitos-de-uti-covid-19-autorizados" TargetMode="External"/><Relationship Id="rId2379" Type="http://schemas.openxmlformats.org/officeDocument/2006/relationships/hyperlink" Target="https://www.gov.il/he/departments/news/press_09052020" TargetMode="External"/><Relationship Id="rId2586" Type="http://schemas.openxmlformats.org/officeDocument/2006/relationships/hyperlink" Target="http://www.govmu.org/English/News/Pages/Finance-Minister-elaborates-measures-put-in-place-to-prevent-layoffs-and-mass-unemployment.aspx" TargetMode="External"/><Relationship Id="rId2793" Type="http://schemas.openxmlformats.org/officeDocument/2006/relationships/hyperlink" Target="https://www.budgetoffice.gov.ng/index.php/mdas-approved-2022-budget-details?task=document.viewdoc&amp;id=960" TargetMode="External"/><Relationship Id="rId3637" Type="http://schemas.openxmlformats.org/officeDocument/2006/relationships/hyperlink" Target="https://www.lamoncloa.gob.es/lang/en/presidente/news/Paginas/2020/20200618tourism-plan.aspx" TargetMode="External"/><Relationship Id="rId3844" Type="http://schemas.openxmlformats.org/officeDocument/2006/relationships/hyperlink" Target="https://thailand.prd.go.th/mobile_detail.php?cid=4&amp;nid=10785" TargetMode="External"/><Relationship Id="rId558" Type="http://schemas.openxmlformats.org/officeDocument/2006/relationships/hyperlink" Target="https://www.gov.br/saude/pt-br/assuntos/noticias/saude-autoriza-136-leitos-de-uti-covid-19-em-sao-paulo" TargetMode="External"/><Relationship Id="rId765" Type="http://schemas.openxmlformats.org/officeDocument/2006/relationships/hyperlink" Target="https://budget.gc.ca/efu-meb/2021/report-rapport/EFU-MEB-2021-EN.pdf" TargetMode="External"/><Relationship Id="rId972" Type="http://schemas.openxmlformats.org/officeDocument/2006/relationships/hyperlink" Target="https://www.energyvoice.com/otherenergy/246746/china-increases-renewable-subsidies-7-5-to-13-billion/" TargetMode="External"/><Relationship Id="rId1188" Type="http://schemas.openxmlformats.org/officeDocument/2006/relationships/hyperlink" Target="https://santenews.info/wp-content/uploads/2020/06/Programme...-Complet-04-06-2020-%C3%A0-14h51.pdf" TargetMode="External"/><Relationship Id="rId1395" Type="http://schemas.openxmlformats.org/officeDocument/2006/relationships/hyperlink" Target="https://bm.dk/nyheder-presse/pressemeddelelser/2020/06/ca-2-6-mio-kroner-til-opkvalificering-af-opsagte-medarbejdere-i-billund-lufthavn/" TargetMode="External"/><Relationship Id="rId2239" Type="http://schemas.openxmlformats.org/officeDocument/2006/relationships/hyperlink" Target="https://www.gov.ie/en/press-release/ecf1e-government-funding-of-14-million-available-for-businesses-under-seai-exeed-scheme-grants-to-support-excellence-in-energy-efficient-design/" TargetMode="External"/><Relationship Id="rId2446" Type="http://schemas.openxmlformats.org/officeDocument/2006/relationships/hyperlink" Target="https://www.gazzettaufficiale.it/eli/id/2020/11/09/20G00170/sg" TargetMode="External"/><Relationship Id="rId2653" Type="http://schemas.openxmlformats.org/officeDocument/2006/relationships/hyperlink" Target="https://legalinfo.mn/law/details/15586" TargetMode="External"/><Relationship Id="rId2860" Type="http://schemas.openxmlformats.org/officeDocument/2006/relationships/hyperlink" Target="https://www.regjeringen.no/no/aktuelt/10-nye-millioner-til-skredtiltak-i-longyearbyen/id2704560/" TargetMode="External"/><Relationship Id="rId3704" Type="http://schemas.openxmlformats.org/officeDocument/2006/relationships/hyperlink" Target="https://www.regeringen.se/artiklar/2020/03/satsningar-inom-utbildningsomradet/" TargetMode="External"/><Relationship Id="rId418" Type="http://schemas.openxmlformats.org/officeDocument/2006/relationships/hyperlink" Target="https://ec.europa.eu/info/business-economy-euro/recovery-coronavirus/recovery-and-resilience-facility_en" TargetMode="External"/><Relationship Id="rId625" Type="http://schemas.openxmlformats.org/officeDocument/2006/relationships/hyperlink" Target="https://www.gov.br/saude/pt-br/assuntos/noticias/ministerio-da-saude-prorroga-64-leitos-de-uti-na-bahia" TargetMode="External"/><Relationship Id="rId832" Type="http://schemas.openxmlformats.org/officeDocument/2006/relationships/hyperlink" Target="https://www.canada.ca/en/department-finance/economic-response-plan.html" TargetMode="External"/><Relationship Id="rId1048" Type="http://schemas.openxmlformats.org/officeDocument/2006/relationships/hyperlink" Target="https://www.minhacienda.gov.co/webcenter/portal/SaladePrensa/pages_DetalleNoticia?documentId=WCC_CLUSTER-132830" TargetMode="External"/><Relationship Id="rId1255" Type="http://schemas.openxmlformats.org/officeDocument/2006/relationships/hyperlink" Target="https://santenews.info/wp-content/uploads/2020/06/Programme...-Complet-04-06-2020-%C3%A0-14h51.pdf" TargetMode="External"/><Relationship Id="rId1462" Type="http://schemas.openxmlformats.org/officeDocument/2006/relationships/hyperlink" Target="https://presidencia.gob.do/noticias/gobierno-pone-en-marcha-el-plan-para-reactivacion-de-las-mipymes" TargetMode="External"/><Relationship Id="rId2306" Type="http://schemas.openxmlformats.org/officeDocument/2006/relationships/hyperlink" Target="https://www.gov.ie/en/press-release/8c6fac-update-on-payments-awarded-for-covid-19-pandemic-unemployment-paymen/" TargetMode="External"/><Relationship Id="rId2513" Type="http://schemas.openxmlformats.org/officeDocument/2006/relationships/hyperlink" Target="https://www.mof.go.jp/english/budget/budget/fy2020/05.pdf" TargetMode="External"/><Relationship Id="rId3911" Type="http://schemas.openxmlformats.org/officeDocument/2006/relationships/hyperlink" Target="https://www.bloomberg.com/news/articles/2020-08-31/emirates-got-2-billion-of-virus-funding-from-dubai-since-march" TargetMode="External"/><Relationship Id="rId1115" Type="http://schemas.openxmlformats.org/officeDocument/2006/relationships/hyperlink" Target="https://santenews.info/wp-content/uploads/2020/06/Programme...-Complet-04-06-2020-%C3%A0-14h51.pdf" TargetMode="External"/><Relationship Id="rId1322" Type="http://schemas.openxmlformats.org/officeDocument/2006/relationships/hyperlink" Target="https://santenews.info/wp-content/uploads/2020/06/Programme...-Complet-04-06-2020-%C3%A0-14h51.pdf" TargetMode="External"/><Relationship Id="rId2720" Type="http://schemas.openxmlformats.org/officeDocument/2006/relationships/hyperlink" Target="https://ec.europa.eu/competition/state_aid/cases1/20217/291336_2245744_47_2.pdf" TargetMode="External"/><Relationship Id="rId4478" Type="http://schemas.openxmlformats.org/officeDocument/2006/relationships/hyperlink" Target="https://www.congress.gov/bill/117th-congress/house-bill/1319/text" TargetMode="External"/><Relationship Id="rId3287" Type="http://schemas.openxmlformats.org/officeDocument/2006/relationships/hyperlink" Target="https://www.portugal.gov.pt/pt/gc22/comunicacao/noticia?i=governo-aprova-programa-para-estabilizar-economia-e-sociedade-ate-final-do-ano" TargetMode="External"/><Relationship Id="rId4338" Type="http://schemas.openxmlformats.org/officeDocument/2006/relationships/hyperlink" Target="https://www.congress.gov/117/bills/hr3684/BILLS-117hr3684enr.pdf" TargetMode="External"/><Relationship Id="rId4685" Type="http://schemas.openxmlformats.org/officeDocument/2006/relationships/hyperlink" Target="https://blog.patria.org.ve/actualizacion-programas-de-proteccion-mayo-2020/" TargetMode="External"/><Relationship Id="rId2096" Type="http://schemas.openxmlformats.org/officeDocument/2006/relationships/hyperlink" Target="https://www.gov.ie/en/press-release/9160c-minister-joe-obrien-announces-150521-for-81-local-projects-in-the-fingal-county-council-area-under-the-community-enhancement-programme/" TargetMode="External"/><Relationship Id="rId3494" Type="http://schemas.openxmlformats.org/officeDocument/2006/relationships/hyperlink" Target="https://www.gov.za/documents/building-society-works-presidential-employment-stimulus-south-african-economic" TargetMode="External"/><Relationship Id="rId4545" Type="http://schemas.openxmlformats.org/officeDocument/2006/relationships/hyperlink" Target="https://www.congress.gov/bill/117th-congress/house-bill/1319/text" TargetMode="External"/><Relationship Id="rId4752" Type="http://schemas.openxmlformats.org/officeDocument/2006/relationships/hyperlink" Target="https://ec.europa.eu/info/sites/default/files/economy-finance/2022_dbp_de_en.pdf" TargetMode="External"/><Relationship Id="rId3147" Type="http://schemas.openxmlformats.org/officeDocument/2006/relationships/hyperlink" Target="https://www.gob.pe/institucion/regionlima/noticias/315739-acuerdan-proyectos-de-inversion-para-la-reactivacion-economica-y-modernizacion-de-huacho" TargetMode="External"/><Relationship Id="rId3354" Type="http://schemas.openxmlformats.org/officeDocument/2006/relationships/hyperlink" Target="https://www.gov.vc/images/pdf_documents/WHATS_TRENDING_IN_SVG.pdf" TargetMode="External"/><Relationship Id="rId3561" Type="http://schemas.openxmlformats.org/officeDocument/2006/relationships/hyperlink" Target="https://english.moef.go.kr/popup/20200608_policyFocus/popup.html" TargetMode="External"/><Relationship Id="rId4405" Type="http://schemas.openxmlformats.org/officeDocument/2006/relationships/hyperlink" Target="https://www.congress.gov/bill/117th-congress/house-bill/1319/text" TargetMode="External"/><Relationship Id="rId4612" Type="http://schemas.openxmlformats.org/officeDocument/2006/relationships/hyperlink" Target="https://www.congress.gov/bill/117th-congress/house-bill/1319/text" TargetMode="External"/><Relationship Id="rId275" Type="http://schemas.openxmlformats.org/officeDocument/2006/relationships/hyperlink" Target="https://www.ris.bka.gv.at/Dokumente/BgblAuth/BGBLA_2020_I_49/BGBLA_2020_I_49.pdfsig" TargetMode="External"/><Relationship Id="rId482" Type="http://schemas.openxmlformats.org/officeDocument/2006/relationships/hyperlink" Target="https://ec.europa.eu/info/business-economy-euro/recovery-coronavirus/recovery-and-resilience-facility_en" TargetMode="External"/><Relationship Id="rId2163" Type="http://schemas.openxmlformats.org/officeDocument/2006/relationships/hyperlink" Target="https://www.gov.ie/en/press-release/c4f6e-5m-additional-funding-for-litter-prevention-and-cleaning-as-ireland-prepares-for-an-outdoor-summer/" TargetMode="External"/><Relationship Id="rId2370" Type="http://schemas.openxmlformats.org/officeDocument/2006/relationships/hyperlink" Target="https://www.gov.il/he/departments/news/press_07062020" TargetMode="External"/><Relationship Id="rId3007" Type="http://schemas.openxmlformats.org/officeDocument/2006/relationships/hyperlink" Target="https://www.mef.gob.pa/wp-content/uploads/2020/07/Plan_Economico_2020.pdf" TargetMode="External"/><Relationship Id="rId3214" Type="http://schemas.openxmlformats.org/officeDocument/2006/relationships/hyperlink" Target="https://ec.europa.eu/competition/state_aid/cases1/202127/294553_2292582_89_2.pdf" TargetMode="External"/><Relationship Id="rId3421" Type="http://schemas.openxmlformats.org/officeDocument/2006/relationships/hyperlink" Target="https://budget.sec.gouv.sn/documents/public_download/60c38fb5-2334-4fe3-8c2e-42810a2a028a/telechargement" TargetMode="External"/><Relationship Id="rId135" Type="http://schemas.openxmlformats.org/officeDocument/2006/relationships/hyperlink" Target="https://www.argentina.gob.ar/noticias/el-gobierno-nacional-asistira-con-118-millones-de-pesos-quilmes-y-moron-para-fortalecer-sus" TargetMode="External"/><Relationship Id="rId342" Type="http://schemas.openxmlformats.org/officeDocument/2006/relationships/hyperlink" Target="https://www.barbadosparliament.com/uploads/bill_resolution/4876100c82122319f719c42fae4b23df.pdf" TargetMode="External"/><Relationship Id="rId2023" Type="http://schemas.openxmlformats.org/officeDocument/2006/relationships/hyperlink" Target="https://pib.gov.in/PressReleasePage.aspx?PRID=1741905" TargetMode="External"/><Relationship Id="rId2230" Type="http://schemas.openxmlformats.org/officeDocument/2006/relationships/hyperlink" Target="https://www.gov.ie/en/press-release/9d97a-update-on-payments-awarded-for-covid-19-pandemic-unemployment-payment-and-enhanced-illness-benefit/" TargetMode="External"/><Relationship Id="rId202" Type="http://schemas.openxmlformats.org/officeDocument/2006/relationships/hyperlink" Target="https://budget.gov.au/2021-22/content/bp2/download/bp2_2021-22.pdf" TargetMode="External"/><Relationship Id="rId4195" Type="http://schemas.openxmlformats.org/officeDocument/2006/relationships/hyperlink" Target="https://www.congress.gov/117/bills/hr3684/BILLS-117hr3684enr.pdf" TargetMode="External"/><Relationship Id="rId1789" Type="http://schemas.openxmlformats.org/officeDocument/2006/relationships/hyperlink" Target="https://www.gouvernement.fr/sites/default/files/document/document/2021/02/communique_de_presse_de_m._jean_castex_premier_ministre_-_mesures_economiques_exceptionnelles_en_faveur_des_acteurs_de_la_montagne_-_01.02.2021.pdf" TargetMode="External"/><Relationship Id="rId1996" Type="http://schemas.openxmlformats.org/officeDocument/2006/relationships/hyperlink" Target="https://pib.gov.in/PressReleasePage.aspx?PRID=1744511" TargetMode="External"/><Relationship Id="rId4055" Type="http://schemas.openxmlformats.org/officeDocument/2006/relationships/hyperlink" Target="https://www.gov.uk/government/news/government-extends-1-million-tax-break-to-stimulate-investment-in-uk-manufacturing" TargetMode="External"/><Relationship Id="rId4262" Type="http://schemas.openxmlformats.org/officeDocument/2006/relationships/hyperlink" Target="https://www.congress.gov/117/bills/hr3684/BILLS-117hr3684enr.pdf" TargetMode="External"/><Relationship Id="rId1649" Type="http://schemas.openxmlformats.org/officeDocument/2006/relationships/hyperlink" Target="https://budget.gouv.cd/wp-content/uploads/budget2021/plf2021/lf2021_vol2_depenses.pdf" TargetMode="External"/><Relationship Id="rId1856" Type="http://schemas.openxmlformats.org/officeDocument/2006/relationships/hyperlink" Target="https://www.mofep.gov.gh/sites/default/files/news/care-program.pdf" TargetMode="External"/><Relationship Id="rId2907" Type="http://schemas.openxmlformats.org/officeDocument/2006/relationships/hyperlink" Target="https://www.regjeringen.no/en/aktuelt/new-measures-to-curb-the-financial-impacts-of-the-coronavirus-outbreak/id2695404/" TargetMode="External"/><Relationship Id="rId3071" Type="http://schemas.openxmlformats.org/officeDocument/2006/relationships/hyperlink" Target="https://www.gob.pe/institucion/cultura/noticias/344868-ejecutivo-aprueba-20-millones-de-soles-de-apoyo-economico-para-trabajadores-de-la-cultura" TargetMode="External"/><Relationship Id="rId1509" Type="http://schemas.openxmlformats.org/officeDocument/2006/relationships/hyperlink" Target="https://prodominicana.gob.do/Documentos/PD%20PNFERD%20W.pdf" TargetMode="External"/><Relationship Id="rId1716" Type="http://schemas.openxmlformats.org/officeDocument/2006/relationships/hyperlink" Target="https://yle.fi/uutiset/osasto/news/government_plans_350m_bailout_for_finavia/11607397" TargetMode="External"/><Relationship Id="rId1923" Type="http://schemas.openxmlformats.org/officeDocument/2006/relationships/hyperlink" Target="https://www.congreso.gob.gt/detalle_pdf/decretos/13525" TargetMode="External"/><Relationship Id="rId4122" Type="http://schemas.openxmlformats.org/officeDocument/2006/relationships/hyperlink" Target="https://www.gov.uk/government/news/budget-2020-what-you-need-to-know" TargetMode="External"/><Relationship Id="rId3888" Type="http://schemas.openxmlformats.org/officeDocument/2006/relationships/hyperlink" Target="https://www.aa.com.tr/tr/ekonomi/ticaret-bakani-pekcan-esnaf-ve-sanatkarlara-saglanan-destekler-icin-basvuru-suresi-uzatildi/2122916" TargetMode="External"/><Relationship Id="rId2697" Type="http://schemas.openxmlformats.org/officeDocument/2006/relationships/hyperlink" Target="https://www.nationaalgroeifonds.nl/projecten-ronde-1/versterking-infrastructuur-leven-lang-ontwikkelen" TargetMode="External"/><Relationship Id="rId3748" Type="http://schemas.openxmlformats.org/officeDocument/2006/relationships/hyperlink" Target="https://www.regeringen.se/pressmeddelanden/2020/06/regeringen-beslutar-om-ytterligare-en-coronasatsning-pa-lantbruksuniversitetet/" TargetMode="External"/><Relationship Id="rId669" Type="http://schemas.openxmlformats.org/officeDocument/2006/relationships/hyperlink" Target="https://www.gov.br/saude/pt-br/assuntos/noticias/saude-autoriza-107-leitos-de-uti-covid-19-no-parana" TargetMode="External"/><Relationship Id="rId876" Type="http://schemas.openxmlformats.org/officeDocument/2006/relationships/hyperlink" Target="https://www.gob.cl/noticias/municipalidades-recibiran-mas-de-281-mil-millones-por-la-recaudacion-extraordinaria-del-fondo-comun-municipal/" TargetMode="External"/><Relationship Id="rId1299" Type="http://schemas.openxmlformats.org/officeDocument/2006/relationships/hyperlink" Target="https://santenews.info/wp-content/uploads/2020/06/Programme...-Complet-04-06-2020-%C3%A0-14h51.pdf" TargetMode="External"/><Relationship Id="rId2557" Type="http://schemas.openxmlformats.org/officeDocument/2006/relationships/hyperlink" Target="https://budgetmof.govmu.org/Documents/2021_22budgetspeech_english.pdf" TargetMode="External"/><Relationship Id="rId3608" Type="http://schemas.openxmlformats.org/officeDocument/2006/relationships/hyperlink" Target="https://www.lamoncloa.gob.es/lang/en/gobierno/news/Paginas/2020/20201126smartur.aspx" TargetMode="External"/><Relationship Id="rId3955" Type="http://schemas.openxmlformats.org/officeDocument/2006/relationships/hyperlink" Target="https://www.gov.uk/government/news/government-launches-new-5bn-project-gigabit" TargetMode="External"/><Relationship Id="rId529" Type="http://schemas.openxmlformats.org/officeDocument/2006/relationships/hyperlink" Target="http://www.gacetaoficialdebolivia.gob.bo/normas/buscar/4272" TargetMode="External"/><Relationship Id="rId736" Type="http://schemas.openxmlformats.org/officeDocument/2006/relationships/hyperlink" Target="https://www.swfinstitute.org/news/81407/bolsonaro-extends-brazilian-emergency-aid-program-until-end-of-2020-boosting-his-already-rising-popularity" TargetMode="External"/><Relationship Id="rId1159" Type="http://schemas.openxmlformats.org/officeDocument/2006/relationships/hyperlink" Target="https://santenews.info/wp-content/uploads/2020/06/Programme...-Complet-04-06-2020-%C3%A0-14h51.pdf" TargetMode="External"/><Relationship Id="rId1366" Type="http://schemas.openxmlformats.org/officeDocument/2006/relationships/hyperlink" Target="https://ec.europa.eu/commission/presscorner/detail/en/mex_20_2519" TargetMode="External"/><Relationship Id="rId2417" Type="http://schemas.openxmlformats.org/officeDocument/2006/relationships/hyperlink" Target="https://ec.europa.eu/commission/presscorner/detail/en/ip_21_3292" TargetMode="External"/><Relationship Id="rId2764" Type="http://schemas.openxmlformats.org/officeDocument/2006/relationships/hyperlink" Target="https://ec.europa.eu/competition/state_aid/cases1/202015/285387_2146214_33_2.pdf" TargetMode="External"/><Relationship Id="rId2971" Type="http://schemas.openxmlformats.org/officeDocument/2006/relationships/hyperlink" Target="https://www.gacetaoficial.gob.pa/pdfTemp/29218_A/GacetaNo_29218a_20210212.pdf" TargetMode="External"/><Relationship Id="rId3815" Type="http://schemas.openxmlformats.org/officeDocument/2006/relationships/hyperlink" Target="https://www.mof.gov.tw/singlehtml/384fb3077bb349ea973e7fc6f13b6974?cntId=70c9d724de1e4040ac5b5ee76a14ceb3" TargetMode="External"/><Relationship Id="rId943" Type="http://schemas.openxmlformats.org/officeDocument/2006/relationships/hyperlink" Target="http://download.china.cn/en/pdf/report2021.pdf" TargetMode="External"/><Relationship Id="rId1019" Type="http://schemas.openxmlformats.org/officeDocument/2006/relationships/hyperlink" Target="https://www.mintrabajo.gov.co/web/guest/prensa/comunicados/2020/diciembre/mintrabajo-busca-a-los-ultimos-48-mil-beneficiarios-que-no-han-recibido-el-auxilio-del-programa-de-suspension-contractual-o-en-licencia-no-remunerada" TargetMode="External"/><Relationship Id="rId1573" Type="http://schemas.openxmlformats.org/officeDocument/2006/relationships/hyperlink" Target="https://www.worldbank.org/en/news/press-release/2020/07/01/ecuador-micro-pequenas-medianas-empresas" TargetMode="External"/><Relationship Id="rId1780" Type="http://schemas.openxmlformats.org/officeDocument/2006/relationships/hyperlink" Target="https://www.gouvernement.fr/sites/default/files/document/document/2021/04/communique_de_presse_de_m.jean_castex_premier_ministre_-_investissement_segur_-_tours_-_02.04.2021.pdf" TargetMode="External"/><Relationship Id="rId2624" Type="http://schemas.openxmlformats.org/officeDocument/2006/relationships/hyperlink" Target="https://montsame.mn/en/read/258882" TargetMode="External"/><Relationship Id="rId2831" Type="http://schemas.openxmlformats.org/officeDocument/2006/relationships/hyperlink" Target="https://www.regjeringen.no/no/aktuelt/ny-side5/id2704503/" TargetMode="External"/><Relationship Id="rId72" Type="http://schemas.openxmlformats.org/officeDocument/2006/relationships/hyperlink" Target="https://www.argentina.gob.ar/noticias/el-ministerio-de-obras-publicas-invierte-mas-de-82000-millones-en-obras-viales-en-la" TargetMode="External"/><Relationship Id="rId803" Type="http://schemas.openxmlformats.org/officeDocument/2006/relationships/hyperlink" Target="https://www.budget.gc.ca/2021/report-rapport/p3-en.html" TargetMode="External"/><Relationship Id="rId1226" Type="http://schemas.openxmlformats.org/officeDocument/2006/relationships/hyperlink" Target="https://santenews.info/wp-content/uploads/2020/06/Programme...-Complet-04-06-2020-%C3%A0-14h51.pdf" TargetMode="External"/><Relationship Id="rId1433" Type="http://schemas.openxmlformats.org/officeDocument/2006/relationships/hyperlink" Target="https://presidencia.gob.do/noticias/presidente-luis-abinader-anuncia-plan-de-incentivo-al-turismo-interno" TargetMode="External"/><Relationship Id="rId1640" Type="http://schemas.openxmlformats.org/officeDocument/2006/relationships/hyperlink" Target="https://budget.gouv.cd/wp-content/uploads/budget2021/plf2021/lf2021_vol2_depenses.pdf" TargetMode="External"/><Relationship Id="rId4589" Type="http://schemas.openxmlformats.org/officeDocument/2006/relationships/hyperlink" Target="https://www.congress.gov/bill/117th-congress/house-bill/1319/text" TargetMode="External"/><Relationship Id="rId4796" Type="http://schemas.openxmlformats.org/officeDocument/2006/relationships/hyperlink" Target="https://www.unescap.org/sites/default/d8files/2021-03/Russian%20Federation_COVID%20Country%20profile%20230321.pdf" TargetMode="External"/><Relationship Id="rId1500" Type="http://schemas.openxmlformats.org/officeDocument/2006/relationships/hyperlink" Target="https://prodominicana.gob.do/Documentos/PD%20PNFERD%20W.pdf" TargetMode="External"/><Relationship Id="rId3398" Type="http://schemas.openxmlformats.org/officeDocument/2006/relationships/hyperlink" Target="http://www.sama.gov.sa/ar-sa/news/pages/news-514.aspx" TargetMode="External"/><Relationship Id="rId4449" Type="http://schemas.openxmlformats.org/officeDocument/2006/relationships/hyperlink" Target="https://www.congress.gov/bill/117th-congress/house-bill/1319/text" TargetMode="External"/><Relationship Id="rId4656" Type="http://schemas.openxmlformats.org/officeDocument/2006/relationships/hyperlink" Target="https://www.presidencia.gub.uy/comunicacion/comunicacionnoticias/medidas-gobierno-trabajo-emergencia-sanitaria-covid19" TargetMode="External"/><Relationship Id="rId4863" Type="http://schemas.openxmlformats.org/officeDocument/2006/relationships/comments" Target="../comments1.xml"/><Relationship Id="rId3258" Type="http://schemas.openxmlformats.org/officeDocument/2006/relationships/hyperlink" Target="https://ec.europa.eu/competition/state_aid/cases1/202023/286143_2160938_122_2.pdf" TargetMode="External"/><Relationship Id="rId3465" Type="http://schemas.openxmlformats.org/officeDocument/2006/relationships/hyperlink" Target="https://www.gov.za/documents/building-society-works-presidential-employment-stimulus-south-african-economic" TargetMode="External"/><Relationship Id="rId3672" Type="http://schemas.openxmlformats.org/officeDocument/2006/relationships/hyperlink" Target="https://portal.mineco.gob.es/RecursosArticulo/mineco/economia/ficheros/Plan_Presupuestario_2021.pdf" TargetMode="External"/><Relationship Id="rId4309" Type="http://schemas.openxmlformats.org/officeDocument/2006/relationships/hyperlink" Target="https://www.congress.gov/117/bills/hr3684/BILLS-117hr3684enr.pdf" TargetMode="External"/><Relationship Id="rId4516" Type="http://schemas.openxmlformats.org/officeDocument/2006/relationships/hyperlink" Target="https://www.congress.gov/bill/117th-congress/house-bill/1319/text" TargetMode="External"/><Relationship Id="rId4723" Type="http://schemas.openxmlformats.org/officeDocument/2006/relationships/hyperlink" Target="http://parliament.mn/n/kyayn" TargetMode="External"/><Relationship Id="rId179" Type="http://schemas.openxmlformats.org/officeDocument/2006/relationships/hyperlink" Target="https://www.argentina.gob.ar/noticias/desarrollo-productivo-destinara-700-millones-para-fomentar-emprendimientos-innovadores" TargetMode="External"/><Relationship Id="rId386" Type="http://schemas.openxmlformats.org/officeDocument/2006/relationships/hyperlink" Target="https://ec.europa.eu/info/business-economy-euro/recovery-coronavirus/recovery-and-resilience-facility_en" TargetMode="External"/><Relationship Id="rId593" Type="http://schemas.openxmlformats.org/officeDocument/2006/relationships/hyperlink" Target="https://www.gov.br/saude/pt-br/assuntos/noticias/parana-tem-mais-12-leitos-de-uti-covid-19-autorizados" TargetMode="External"/><Relationship Id="rId2067" Type="http://schemas.openxmlformats.org/officeDocument/2006/relationships/hyperlink" Target="https://www.gov.ie/en/press-release/48b48-the-july-jobs-stimulus/" TargetMode="External"/><Relationship Id="rId2274" Type="http://schemas.openxmlformats.org/officeDocument/2006/relationships/hyperlink" Target="https://www.gov.ie/en/press-release/48b48-the-july-jobs-stimulus/" TargetMode="External"/><Relationship Id="rId2481" Type="http://schemas.openxmlformats.org/officeDocument/2006/relationships/hyperlink" Target="https://www.mof.go.jp/english/budget/budget/fy2020/05.pdf" TargetMode="External"/><Relationship Id="rId3118" Type="http://schemas.openxmlformats.org/officeDocument/2006/relationships/hyperlink" Target="https://www.gob.pe/institucion/mef/noticias/324765-mef-transfiere-cerca-de-s-94-millones-al-ministerio-de-salud-para-actividades-en-el-marco-de-la-aplicacion-de-la-vacuna-contra-el-coronavir" TargetMode="External"/><Relationship Id="rId3325" Type="http://schemas.openxmlformats.org/officeDocument/2006/relationships/hyperlink" Target="https://www.sknis.gov.kn/2021/11/10/prime-minister-harris-announces-two-discounted-vat-rate-days-for-december-2021/" TargetMode="External"/><Relationship Id="rId3532" Type="http://schemas.openxmlformats.org/officeDocument/2006/relationships/hyperlink" Target="https://english.moef.go.kr/pc/selectTbPressCenterDtl.do?boardCd=N0001&amp;seq=5136" TargetMode="External"/><Relationship Id="rId246" Type="http://schemas.openxmlformats.org/officeDocument/2006/relationships/hyperlink" Target="https://ministers.treasury.gov.au/ministers/josh-frydenberg-2018/media-releases/removing-capital-gains-tax-granny-flats" TargetMode="External"/><Relationship Id="rId453" Type="http://schemas.openxmlformats.org/officeDocument/2006/relationships/hyperlink" Target="https://ec.europa.eu/info/business-economy-euro/recovery-coronavirus/recovery-and-resilience-facility_en" TargetMode="External"/><Relationship Id="rId660" Type="http://schemas.openxmlformats.org/officeDocument/2006/relationships/hyperlink" Target="https://www.gov.br/saude/pt-br/assuntos/noticias/saude-autoriza-15-leitos-de-uti-covid-19-em-goias" TargetMode="External"/><Relationship Id="rId1083" Type="http://schemas.openxmlformats.org/officeDocument/2006/relationships/hyperlink" Target="https://www.gacetaoficial.gob.cu/sites/default/files/goc-2020-ex22_0_0.pdf" TargetMode="External"/><Relationship Id="rId1290" Type="http://schemas.openxmlformats.org/officeDocument/2006/relationships/hyperlink" Target="https://santenews.info/wp-content/uploads/2020/06/Programme...-Complet-04-06-2020-%C3%A0-14h51.pdf" TargetMode="External"/><Relationship Id="rId2134" Type="http://schemas.openxmlformats.org/officeDocument/2006/relationships/hyperlink" Target="https://www.gov.ie/en/publication/1feaf-pathways-to-work-2021/" TargetMode="External"/><Relationship Id="rId2341" Type="http://schemas.openxmlformats.org/officeDocument/2006/relationships/hyperlink" Target="https://ec.europa.eu/commission/presscorner/detail/en/mex_21_6598" TargetMode="External"/><Relationship Id="rId106" Type="http://schemas.openxmlformats.org/officeDocument/2006/relationships/hyperlink" Target="https://www.argentina.gob.ar/noticias/jefatura/el-presidente-anuncio-obras-y-suscribio-acuerdos-en-tierra-del-fuego" TargetMode="External"/><Relationship Id="rId313" Type="http://schemas.openxmlformats.org/officeDocument/2006/relationships/hyperlink" Target="http://socialprotection.gov.bd/en/2020/07/09/food-aid-before-eid-free-rice-for-1-crore-poor/" TargetMode="External"/><Relationship Id="rId1150" Type="http://schemas.openxmlformats.org/officeDocument/2006/relationships/hyperlink" Target="https://santenews.info/wp-content/uploads/2020/06/Programme...-Complet-04-06-2020-%C3%A0-14h51.pdf" TargetMode="External"/><Relationship Id="rId4099" Type="http://schemas.openxmlformats.org/officeDocument/2006/relationships/hyperlink" Target="https://www.gov.uk/government/news/budget-2020-what-you-need-to-know" TargetMode="External"/><Relationship Id="rId520" Type="http://schemas.openxmlformats.org/officeDocument/2006/relationships/hyperlink" Target="https://repositorio.economiayfinanzas.gob.bo/documentos/comunicacion/Bitacora-7-especial.pdf" TargetMode="External"/><Relationship Id="rId2201" Type="http://schemas.openxmlformats.org/officeDocument/2006/relationships/hyperlink" Target="https://www.gov.ie/en/publication/2097b-covid-19-extension-of-covid-19-diagnosis-special-leave-with-pay-for-staff-other-than-persons-employed-as-teachers-and-special-needs-assistants-employed-in-education-and-training-boards-whose-post-is-wholly-funded-by-monies-provided-by-the-oireachtas/" TargetMode="External"/><Relationship Id="rId1010" Type="http://schemas.openxmlformats.org/officeDocument/2006/relationships/hyperlink" Target="https://www.minhacienda.gov.co/webcenter/ShowProperty?nodeId=%2FConexionContent%2FWCC_CLUSTER-156067%2F%2FidcPrimaryFile&amp;revision=latestreleased" TargetMode="External"/><Relationship Id="rId1967" Type="http://schemas.openxmlformats.org/officeDocument/2006/relationships/hyperlink" Target="https://presidencia.gob.hn/index.php/gob/el-presidente/9447-presidente-hernandez-inaugura-empresa-acuicola-en-fuerte-impulso-a-reactivacion-economica-y-empleo" TargetMode="External"/><Relationship Id="rId4166" Type="http://schemas.openxmlformats.org/officeDocument/2006/relationships/hyperlink" Target="https://www.congress.gov/117/bills/hr3684/BILLS-117hr3684enr.pdf" TargetMode="External"/><Relationship Id="rId4373" Type="http://schemas.openxmlformats.org/officeDocument/2006/relationships/hyperlink" Target="https://www.congress.gov/117/bills/hr3684/BILLS-117hr3684enr.pdf" TargetMode="External"/><Relationship Id="rId4580" Type="http://schemas.openxmlformats.org/officeDocument/2006/relationships/hyperlink" Target="https://www.congress.gov/bill/117th-congress/house-bill/1319/text" TargetMode="External"/><Relationship Id="rId4026" Type="http://schemas.openxmlformats.org/officeDocument/2006/relationships/hyperlink" Target="https://www.gov.uk/government/publications/spending-review-2020-documents" TargetMode="External"/><Relationship Id="rId4440" Type="http://schemas.openxmlformats.org/officeDocument/2006/relationships/hyperlink" Target="https://www.congress.gov/bill/117th-congress/house-bill/1319/text" TargetMode="External"/><Relationship Id="rId3042" Type="http://schemas.openxmlformats.org/officeDocument/2006/relationships/hyperlink" Target="https://www.gob.pe/institucion/mincetur/noticias/304783-gobierno-peruano-destina-s-18-millones-para-artesanos-y-guias-oficiales-de-turismo" TargetMode="External"/><Relationship Id="rId3859" Type="http://schemas.openxmlformats.org/officeDocument/2006/relationships/hyperlink" Target="https://thailand.prd.go.th/mobile_detail.php?cid=4&amp;nid=9727" TargetMode="External"/><Relationship Id="rId2875" Type="http://schemas.openxmlformats.org/officeDocument/2006/relationships/hyperlink" Target="https://www.regjeringen.no/no/aktuelt/milliardpakke-til-grundere-og-vekstbedrifter-klar-i-dag/id2697662/" TargetMode="External"/><Relationship Id="rId3926" Type="http://schemas.openxmlformats.org/officeDocument/2006/relationships/hyperlink" Target="https://english.alarabiya.net/features/2020/03/25/Coronavirus-Gulf-countries-pledge-over-120-bln-stimulus-to-combat-fallout-" TargetMode="External"/><Relationship Id="rId847" Type="http://schemas.openxmlformats.org/officeDocument/2006/relationships/hyperlink" Target="https://www.alberta.ca/release.cfm?xID=7280048B71C01-0C70-6182-7997E24568C33837" TargetMode="External"/><Relationship Id="rId1477" Type="http://schemas.openxmlformats.org/officeDocument/2006/relationships/hyperlink" Target="https://prodominicana.gob.do/Documentos/PD%20PNFERD%20W.pdf" TargetMode="External"/><Relationship Id="rId1891" Type="http://schemas.openxmlformats.org/officeDocument/2006/relationships/hyperlink" Target="http://documents1.worldbank.org/curated/en/895671585952003880/pdf/Ghana-COVID-19-Emergency-Preparedness-and-Response-Project.pdf" TargetMode="External"/><Relationship Id="rId2528" Type="http://schemas.openxmlformats.org/officeDocument/2006/relationships/hyperlink" Target="https://www.health.go.ke/president-uhuru-announce-31-new-cases-of-covid-19-unveils-an-8-economic-stimulus-programme-to-stimulate-growth-nairobi-saturday-may-23-2020/" TargetMode="External"/><Relationship Id="rId2942" Type="http://schemas.openxmlformats.org/officeDocument/2006/relationships/hyperlink" Target="http://www.finance.gov.pk/budget/budget_speech_english_2020_21.pdf" TargetMode="External"/><Relationship Id="rId914" Type="http://schemas.openxmlformats.org/officeDocument/2006/relationships/hyperlink" Target="https://prensa.presidencia.cl/comunicado.aspx?id=152515" TargetMode="External"/><Relationship Id="rId1544" Type="http://schemas.openxmlformats.org/officeDocument/2006/relationships/hyperlink" Target="https://agricultura.gob.do/noticia/ministerio-agricultura-facilita-siembra-traslado-cosechas-reconstruccion-caminos-vecinales/" TargetMode="External"/><Relationship Id="rId1611" Type="http://schemas.openxmlformats.org/officeDocument/2006/relationships/hyperlink" Target="https://www.moss.gov.eg/ar-eg/Pages/news-details.aspx?nid=1917" TargetMode="External"/><Relationship Id="rId4767" Type="http://schemas.openxmlformats.org/officeDocument/2006/relationships/hyperlink" Target="https://mfinante.gov.ro/presa-comunicate-de-presa/-/asset_publisher/vMeOfqIFpa30/content/ministerul-finan-c8-9belor-vine-c3-aen-sprijinul-mediului-de-afaceri-c8-99i-propune-m-c4-83suri-pentru-modernizarea-administra-c8-9biei-publice?_com_liferay_asset_publisher_web_portlet_AssetPublisherPortlet_INSTANCE_vMeOfqIFpa30_assetEntryId=3956904&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2%26_com_liferay_asset_publisher_web_portlet_AssetPublisherPortlet_INSTANCE_vMeOfqIFpa30_delta%3D30%26p_r_p_resetCur%3Dfalse%26_com_liferay_asset_publisher_web_portlet_AssetPublisherPortlet_INSTANCE_vMeOfqIFpa30_assetEntryId%3D3956904" TargetMode="External"/><Relationship Id="rId3369" Type="http://schemas.openxmlformats.org/officeDocument/2006/relationships/hyperlink" Target="https://www.gov.vc/images/pdf_documents/Ministerial_Statements_COVID-19_Recovery_And_Stimulus_Package.pdf" TargetMode="External"/><Relationship Id="rId2385" Type="http://schemas.openxmlformats.org/officeDocument/2006/relationships/hyperlink" Target="https://www.gov.il/he/departments/news/knesset_approves_moep_law_to_fund_waste_treatment_during_coronavirus_crisis" TargetMode="External"/><Relationship Id="rId3783" Type="http://schemas.openxmlformats.org/officeDocument/2006/relationships/hyperlink" Target="https://www.admin.ch/gov/en/start/documentation/media-releases.msg-id-83416.html" TargetMode="External"/><Relationship Id="rId4834" Type="http://schemas.openxmlformats.org/officeDocument/2006/relationships/hyperlink" Target="https://www.lamoncloa.gob.es/serviciosdeprensa/notasprensa/agricultura/Paginas/2020/150620-conferencias-ccaa.aspx" TargetMode="External"/><Relationship Id="rId357" Type="http://schemas.openxmlformats.org/officeDocument/2006/relationships/hyperlink" Target="https://www.barbadosparliament.com/uploads/bill_resolution/31a50631b8285df3409fc438fbe15488.pdf" TargetMode="External"/><Relationship Id="rId2038" Type="http://schemas.openxmlformats.org/officeDocument/2006/relationships/hyperlink" Target="http://irangov.ir/detail/350514" TargetMode="External"/><Relationship Id="rId3436" Type="http://schemas.openxmlformats.org/officeDocument/2006/relationships/hyperlink" Target="https://www.lta.gov.sg/content/ltagov/en/newsroom/2020/3/news-releases/multiagency-effort-to-support-private-bus-industry-impacted-by-c.html" TargetMode="External"/><Relationship Id="rId3850" Type="http://schemas.openxmlformats.org/officeDocument/2006/relationships/hyperlink" Target="https://thailand.prd.go.th/mobile_detail.php?cid=4&amp;nid=10677" TargetMode="External"/><Relationship Id="rId771" Type="http://schemas.openxmlformats.org/officeDocument/2006/relationships/hyperlink" Target="https://budget.gc.ca/efu-meb/2021/report-rapport/EFU-MEB-2021-EN.pdf" TargetMode="External"/><Relationship Id="rId2452" Type="http://schemas.openxmlformats.org/officeDocument/2006/relationships/hyperlink" Target="https://ec.europa.eu/commission/presscorner/detail/en/ip_21_4731" TargetMode="External"/><Relationship Id="rId3503" Type="http://schemas.openxmlformats.org/officeDocument/2006/relationships/hyperlink" Target="https://www.gov.za/documents/building-society-works-presidential-employment-stimulus-south-african-economic" TargetMode="External"/><Relationship Id="rId424" Type="http://schemas.openxmlformats.org/officeDocument/2006/relationships/hyperlink" Target="https://ec.europa.eu/info/business-economy-euro/recovery-coronavirus/recovery-and-resilience-facility_en" TargetMode="External"/><Relationship Id="rId1054" Type="http://schemas.openxmlformats.org/officeDocument/2006/relationships/hyperlink" Target="https://www.dian.gov.co/Prensa/Paginas/BlogDetails.aspx?DianId=19" TargetMode="External"/><Relationship Id="rId2105" Type="http://schemas.openxmlformats.org/officeDocument/2006/relationships/hyperlink" Target="https://www.gov.ie/en/press-release/5a243-update-on-payments-awarded-for-covid-19-pandemic-unemployment-payment-and-enhanced-illness-benefit/" TargetMode="External"/><Relationship Id="rId1121" Type="http://schemas.openxmlformats.org/officeDocument/2006/relationships/hyperlink" Target="https://santenews.info/wp-content/uploads/2020/06/Programme...-Complet-04-06-2020-%C3%A0-14h51.pdf" TargetMode="External"/><Relationship Id="rId4277" Type="http://schemas.openxmlformats.org/officeDocument/2006/relationships/hyperlink" Target="https://www.congress.gov/117/bills/hr3684/BILLS-117hr3684enr.pdf" TargetMode="External"/><Relationship Id="rId4691" Type="http://schemas.openxmlformats.org/officeDocument/2006/relationships/hyperlink" Target="https://web.archive.org/web/20201210093216/https:/vietnam.un.org/sites/default/files/2020-10/UN%20Assessment%20on%20the%20Social%20and%20Ecnomic%20Impact%20of%20COVID-19%20in%20Viet%20Nam_merged.pdf" TargetMode="External"/><Relationship Id="rId3293" Type="http://schemas.openxmlformats.org/officeDocument/2006/relationships/hyperlink" Target="https://www.portugal.gov.pt/pt/gc22/comunicacao/noticia?i=governo-toma-medidas-extraordinarias-para-responder-a-epidemia-de-covid-19" TargetMode="External"/><Relationship Id="rId4344" Type="http://schemas.openxmlformats.org/officeDocument/2006/relationships/hyperlink" Target="https://www.congress.gov/117/bills/hr3684/BILLS-117hr3684enr.pdf" TargetMode="External"/><Relationship Id="rId1938" Type="http://schemas.openxmlformats.org/officeDocument/2006/relationships/hyperlink" Target="http://documents1.worldbank.org/curated/en/753191601545027765/pdf/Cadre-de-Gestion-Environnementale-et-Sociale-pour-les-Activit%C3%A9s-d-Urgence-en-R%C3%A9ponse-Li%C3%A9e-%C3%A0-la-COVID-19.pdf" TargetMode="External"/><Relationship Id="rId3360" Type="http://schemas.openxmlformats.org/officeDocument/2006/relationships/hyperlink" Target="https://www.gov.vc/images/pdf_documents/WHATS_TRENDING_IN_SVG.pdf" TargetMode="External"/><Relationship Id="rId281" Type="http://schemas.openxmlformats.org/officeDocument/2006/relationships/hyperlink" Target="https://www.justiz.gv.at/html/default/2c94848a6ff6ffb201715afa51fe361d.de.html" TargetMode="External"/><Relationship Id="rId3013" Type="http://schemas.openxmlformats.org/officeDocument/2006/relationships/hyperlink" Target="https://www.latinamerica.undp.org/content/dam/rblac/Policy%20Papers%20COVID%2019/undp-rblac-CD19-PDS-Number17-Paraguay-EN.pdf" TargetMode="External"/><Relationship Id="rId4411" Type="http://schemas.openxmlformats.org/officeDocument/2006/relationships/hyperlink" Target="https://www.congress.gov/bill/117th-congress/house-bill/1319/text" TargetMode="External"/><Relationship Id="rId2779" Type="http://schemas.openxmlformats.org/officeDocument/2006/relationships/hyperlink" Target="https://statehouse.gov.ng/news/what-you-need-to-know-about-the-nigeria-economic-sustainability-plan/" TargetMode="External"/><Relationship Id="rId1795" Type="http://schemas.openxmlformats.org/officeDocument/2006/relationships/hyperlink" Target="https://www.politico.eu/article/france-plans-new-e20b-stimulus-package-ahead-of-second-lockdown/" TargetMode="External"/><Relationship Id="rId2846" Type="http://schemas.openxmlformats.org/officeDocument/2006/relationships/hyperlink" Target="https://www.regjeringen.no/no/aktuelt/kunnskap-og-kompetanse-skal-fa-flere-tilbake-i-arbeid/id2704490/" TargetMode="External"/><Relationship Id="rId87" Type="http://schemas.openxmlformats.org/officeDocument/2006/relationships/hyperlink" Target="https://www.argentina.gob.ar/noticias/el-gobierno-actualizo-las-ayudas-economicas-en-el-marco-del-programa-jovenes-seguro-de" TargetMode="External"/><Relationship Id="rId818" Type="http://schemas.openxmlformats.org/officeDocument/2006/relationships/hyperlink" Target="https://www.infrastructure.gc.ca/CIB-BIC/index-eng.html" TargetMode="External"/><Relationship Id="rId1448" Type="http://schemas.openxmlformats.org/officeDocument/2006/relationships/hyperlink" Target="http://agricultura.gob.do/noticia/gobierno-invertira-3000-millones-de-pesos-en-cuatro-provincias-de-la-region-enriquillo/" TargetMode="External"/><Relationship Id="rId1862" Type="http://schemas.openxmlformats.org/officeDocument/2006/relationships/hyperlink" Target="https://www.mofep.gov.gh/sites/default/files/news/care-program.pdf" TargetMode="External"/><Relationship Id="rId2913" Type="http://schemas.openxmlformats.org/officeDocument/2006/relationships/hyperlink" Target="https://www.regjeringen.no/no/aktuelt/regjeringen-foreslar-flere-tiltak-for-a-trygge-arbeidsplassene/id2694341/" TargetMode="External"/><Relationship Id="rId1515" Type="http://schemas.openxmlformats.org/officeDocument/2006/relationships/hyperlink" Target="https://presidencia.gob.do/noticias/presidente-abinader-garantiza-gobierno-hara-todos-los-sacrificios-para-salvar-ano-escolar" TargetMode="External"/><Relationship Id="rId3687" Type="http://schemas.openxmlformats.org/officeDocument/2006/relationships/hyperlink" Target="http://gov.sr/media/1753/herstelplan-2020-2022-versie-12jan2020-final.pdf;" TargetMode="External"/><Relationship Id="rId4738" Type="http://schemas.openxmlformats.org/officeDocument/2006/relationships/hyperlink" Target="https://www.mofep.gov.gh/sites/default/files/news/2022-Budget-Statement.pdf" TargetMode="External"/><Relationship Id="rId2289" Type="http://schemas.openxmlformats.org/officeDocument/2006/relationships/hyperlink" Target="https://www.gov.ie/en/press-release/cd1cf-government-announces-substantial-supports-for-the-re-opening-of-childcare-minister-zappone-announces-funding-package-of-75m-for-reopening-early-learning-and-childcare-services/" TargetMode="External"/><Relationship Id="rId3754" Type="http://schemas.openxmlformats.org/officeDocument/2006/relationships/hyperlink" Target="https://www.regeringen.se/pressmeddelanden/2020/06/tillfalligt-krisstod-till-kommuner-for-drift-av-regionala-flygplatser/" TargetMode="External"/><Relationship Id="rId4805" Type="http://schemas.openxmlformats.org/officeDocument/2006/relationships/hyperlink" Target="https://web.archive.org/web/20210803003506/https:/www.mineco.gob.es/portal/site/mineco/menuitem.ac30f9268750bd56a0b0240e026041a0/?vgnextoid=31272cd1a85e1710VgnVCM1000001d04140aRCRD&amp;vgnextchannel=864e154527515310VgnVCM1000001d04140aRCRD" TargetMode="External"/><Relationship Id="rId675" Type="http://schemas.openxmlformats.org/officeDocument/2006/relationships/hyperlink" Target="https://www.gov.br/saude/pt-br/assuntos/noticias/maranhao-tem-mais-nove-leitos-de-suporte-ventilatorio-pulmonar-autorizados" TargetMode="External"/><Relationship Id="rId2356" Type="http://schemas.openxmlformats.org/officeDocument/2006/relationships/hyperlink" Target="https://m.knesset.gov.il/EN/News/PressReleases/Pages/press9321f.aspx" TargetMode="External"/><Relationship Id="rId2770" Type="http://schemas.openxmlformats.org/officeDocument/2006/relationships/hyperlink" Target="https://www.rijksoverheid.nl/actueel/nieuws/2020/09/15/belastingplan-2021-beter-eerlijker-en-duurzamer-uit-de-crisis" TargetMode="External"/><Relationship Id="rId3407" Type="http://schemas.openxmlformats.org/officeDocument/2006/relationships/hyperlink" Target="https://www.reuters.com/article/health-coronavirus-saudi/update-1-saudi-king-approves-more-private-sector-coronavirus-crisis-aid-idUSL5N2C345L" TargetMode="External"/><Relationship Id="rId3821" Type="http://schemas.openxmlformats.org/officeDocument/2006/relationships/hyperlink" Target="https://thailand.prd.go.th/mobile_detail.php?cid=4&amp;nid=11758" TargetMode="External"/><Relationship Id="rId328" Type="http://schemas.openxmlformats.org/officeDocument/2006/relationships/hyperlink" Target="https://www.barbadosparliament.com/uploads/bill_resolution/4876100c82122319f719c42fae4b23df.pdf" TargetMode="External"/><Relationship Id="rId742" Type="http://schemas.openxmlformats.org/officeDocument/2006/relationships/hyperlink" Target="https://www.finances.gov.bf/forum/detail-actualites?tx_news_pi1%5Baction%5D=detail&amp;tx_news_pi1%5Bcontroller%5D=News&amp;tx_news_pi1%5Bnews%5D=148&amp;cHash=6608bb8460277ee9fffe51cc872aa114" TargetMode="External"/><Relationship Id="rId1372" Type="http://schemas.openxmlformats.org/officeDocument/2006/relationships/hyperlink" Target="https://ec.europa.eu/commission/presscorner/detail/en/mex_20_2233" TargetMode="External"/><Relationship Id="rId2009" Type="http://schemas.openxmlformats.org/officeDocument/2006/relationships/hyperlink" Target="https://pib.gov.in/PressReleasePage.aspx?PRID=1727489" TargetMode="External"/><Relationship Id="rId2423" Type="http://schemas.openxmlformats.org/officeDocument/2006/relationships/hyperlink" Target="https://www.mef.gov.it/en/focus/The-2021-Budget-Law-00001/" TargetMode="External"/><Relationship Id="rId1025" Type="http://schemas.openxmlformats.org/officeDocument/2006/relationships/hyperlink" Target="http://mincit.gov.co/prensa/noticias/industria/formacion-en-tecnologias-para-empresas-de-ti-y-bpo" TargetMode="External"/><Relationship Id="rId4595" Type="http://schemas.openxmlformats.org/officeDocument/2006/relationships/hyperlink" Target="https://www.congress.gov/bill/117th-congress/house-bill/1319/text" TargetMode="External"/><Relationship Id="rId3197" Type="http://schemas.openxmlformats.org/officeDocument/2006/relationships/hyperlink" Target="http://www.sgv.ph/wp-content/uploads/2020/05/PH-Stimulus-Package_SGV-Edition-1.pdf" TargetMode="External"/><Relationship Id="rId4248" Type="http://schemas.openxmlformats.org/officeDocument/2006/relationships/hyperlink" Target="https://www.congress.gov/117/bills/hr3684/BILLS-117hr3684enr.pdf" TargetMode="External"/><Relationship Id="rId4662" Type="http://schemas.openxmlformats.org/officeDocument/2006/relationships/hyperlink" Target="https://www.sec.gov/Archives/edgar/data/102385/000119312520139224/d913283dex99d.htm" TargetMode="External"/><Relationship Id="rId185" Type="http://schemas.openxmlformats.org/officeDocument/2006/relationships/hyperlink" Target="https://www.nsw.gov.au/media-releases/nsw-partners-commonwealth-to-support-workers-on-pandemic-leave" TargetMode="External"/><Relationship Id="rId1909" Type="http://schemas.openxmlformats.org/officeDocument/2006/relationships/hyperlink" Target="https://www.mofep.gov.gh/sites/default/files/news/2021-Mid-Year-Review-Statement_v2.pdf" TargetMode="External"/><Relationship Id="rId3264" Type="http://schemas.openxmlformats.org/officeDocument/2006/relationships/hyperlink" Target="https://ec.europa.eu/competition/state_aid/cases1/202017/285396_2151002_48_2.pdf" TargetMode="External"/><Relationship Id="rId4315" Type="http://schemas.openxmlformats.org/officeDocument/2006/relationships/hyperlink" Target="https://www.congress.gov/117/bills/hr3684/BILLS-117hr3684enr.pdf" TargetMode="External"/><Relationship Id="rId2280" Type="http://schemas.openxmlformats.org/officeDocument/2006/relationships/hyperlink" Target="https://www.gov.ie/en/press-release/d86cc-minister-michael-ring-announces-first-tranche-of-covid-19-stability-scheme-funding/" TargetMode="External"/><Relationship Id="rId3331" Type="http://schemas.openxmlformats.org/officeDocument/2006/relationships/hyperlink" Target="https://www.sknis.gov.kn/2021/07/08/opening-statement-by-prime-minister-dr-the-hon-timothy-harris-at-the-press-conference-on-thursday-july-08-2021-at-nema-headquarters/" TargetMode="External"/><Relationship Id="rId252" Type="http://schemas.openxmlformats.org/officeDocument/2006/relationships/hyperlink" Target="https://reneweconomy.com.au/arena-opens-70-million-funding-round-to-fast-track-renewables-for-hydrogen-58600/" TargetMode="External"/><Relationship Id="rId1699" Type="http://schemas.openxmlformats.org/officeDocument/2006/relationships/hyperlink" Target="https://www.vlada.cz/en/media-centrum/aktualne/the-government-will-propose-extraordinary-increase-in-pensions-by-czk-300--and-has-extended-the-antivirus-a-programme-by-a-month-188906/" TargetMode="External"/><Relationship Id="rId2000" Type="http://schemas.openxmlformats.org/officeDocument/2006/relationships/hyperlink" Target="https://pib.gov.in/PressReleasePage.aspx?PRID=1740783" TargetMode="External"/><Relationship Id="rId4172" Type="http://schemas.openxmlformats.org/officeDocument/2006/relationships/hyperlink" Target="https://www.congress.gov/117/bills/hr3684/BILLS-117hr3684enr.pdf" TargetMode="External"/><Relationship Id="rId1766" Type="http://schemas.openxmlformats.org/officeDocument/2006/relationships/hyperlink" Target="https://www.gouvernement.fr/partage/12289-relancer-la-construction-durable-de-logements-dans-les-territoires" TargetMode="External"/><Relationship Id="rId2817" Type="http://schemas.openxmlformats.org/officeDocument/2006/relationships/hyperlink" Target="https://www.regjeringen.no/no/aktuelt/dyrskun-far-okonomisk-kompensasjon/id2724727/" TargetMode="External"/><Relationship Id="rId58" Type="http://schemas.openxmlformats.org/officeDocument/2006/relationships/hyperlink" Target="https://www.argentina.gob.ar/noticias/el-gobierno-nacional-invertira-594-millones-de-pesos-para-ampliar-la-conectividad-en" TargetMode="External"/><Relationship Id="rId1419" Type="http://schemas.openxmlformats.org/officeDocument/2006/relationships/hyperlink" Target="https://fm.dk/media/17702/faktaark_hjaelpepakke-til-dansk-oekononi.pdf" TargetMode="External"/><Relationship Id="rId1833" Type="http://schemas.openxmlformats.org/officeDocument/2006/relationships/hyperlink" Target="https://presidency.gov.gh/index.php/briefing-room/news-style-2/1933-restoration-of-teacher-trainees-allowance-is-an-unforgettable-legacy-teacher-trainees-association-of-ghana" TargetMode="External"/><Relationship Id="rId1900" Type="http://schemas.openxmlformats.org/officeDocument/2006/relationships/hyperlink" Target="https://www.mofep.gov.gh/sites/default/files/news/MoF-Statement-to-Parliament_20200330.pdf" TargetMode="External"/><Relationship Id="rId3658" Type="http://schemas.openxmlformats.org/officeDocument/2006/relationships/hyperlink" Target="https://www.citizensadvice.org.es/faq/coronavirus-50-additional-alleviating-measures-31-3-2020/" TargetMode="External"/><Relationship Id="rId4709"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579" Type="http://schemas.openxmlformats.org/officeDocument/2006/relationships/hyperlink" Target="https://www.gov.br/saude/pt-br/assuntos/noticias/saude-autoriza-10-leitos-de-uti-covid-19-em-tocantins" TargetMode="External"/><Relationship Id="rId993" Type="http://schemas.openxmlformats.org/officeDocument/2006/relationships/hyperlink" Target="http://www.gov.cn/xinwen/2020-01/27/content_5472491.htm" TargetMode="External"/><Relationship Id="rId2674" Type="http://schemas.openxmlformats.org/officeDocument/2006/relationships/hyperlink" Target="https://www.finances.gov.ma/En/Pages/detail-actualite.aspx?fiche=5409" TargetMode="External"/><Relationship Id="rId646" Type="http://schemas.openxmlformats.org/officeDocument/2006/relationships/hyperlink" Target="https://www.gov.br/saude/pt-br/assuntos/noticias/saude-autoriza-mais-327-leitos-de-uti-covid-19-para-o-para" TargetMode="External"/><Relationship Id="rId1276" Type="http://schemas.openxmlformats.org/officeDocument/2006/relationships/hyperlink" Target="https://santenews.info/wp-content/uploads/2020/06/Programme...-Complet-04-06-2020-%C3%A0-14h51.pdf" TargetMode="External"/><Relationship Id="rId2327" Type="http://schemas.openxmlformats.org/officeDocument/2006/relationships/hyperlink" Target="https://www.gov.ie/en/press-release/8e84d-update-on-payments-awarded-for-covid-19-pandemic-unemployment-payment-and-enhanced-illness-benefit-10th-august-2021/" TargetMode="External"/><Relationship Id="rId3725" Type="http://schemas.openxmlformats.org/officeDocument/2006/relationships/hyperlink" Target="https://ec.europa.eu/commission/presscorner/detail/en/mex_21_3923" TargetMode="External"/><Relationship Id="rId1690" Type="http://schemas.openxmlformats.org/officeDocument/2006/relationships/hyperlink" Target="https://www.bmf.gv.at/en/press/press-releases/2021/June-2021/Financial-help-for-badly-affected-businesses-extended.html" TargetMode="External"/><Relationship Id="rId2741" Type="http://schemas.openxmlformats.org/officeDocument/2006/relationships/hyperlink" Target="https://www.rijksoverheid.nl/ministeries/ministerie-van-financien/nieuws/2021/01/21/forse-uitbreiding-steun--en-herstelpakket" TargetMode="External"/><Relationship Id="rId713" Type="http://schemas.openxmlformats.org/officeDocument/2006/relationships/hyperlink" Target="https://www.gov.br/economia/pt-br/assuntos/noticias/2020/maio/congresso-promulga-emenda-constitucional-que-institui-o-orcamento-de-guerra" TargetMode="External"/><Relationship Id="rId1343" Type="http://schemas.openxmlformats.org/officeDocument/2006/relationships/hyperlink" Target="https://ec.europa.eu/commission/presscorner/detail/en/mex_21_3663" TargetMode="External"/><Relationship Id="rId4499" Type="http://schemas.openxmlformats.org/officeDocument/2006/relationships/hyperlink" Target="https://www.congress.gov/bill/117th-congress/house-bill/1319/text" TargetMode="External"/><Relationship Id="rId1410" Type="http://schemas.openxmlformats.org/officeDocument/2006/relationships/hyperlink" Target="https://ec.europa.eu/commission/presscorner/detail/en/ip_20_897" TargetMode="External"/><Relationship Id="rId4566" Type="http://schemas.openxmlformats.org/officeDocument/2006/relationships/hyperlink" Target="https://www.congress.gov/bill/117th-congress/house-bill/1319/text" TargetMode="External"/><Relationship Id="rId3168" Type="http://schemas.openxmlformats.org/officeDocument/2006/relationships/hyperlink" Target="https://www.gob.pe/institucion/mincetur/noticias/143653-gobierno-destina-s-2-500-000-para-reactivar-y-promover-la-actividad-artesanal" TargetMode="External"/><Relationship Id="rId3582" Type="http://schemas.openxmlformats.org/officeDocument/2006/relationships/hyperlink" Target="https://www.boe.es/biblioteca_juridica/codigos/codigo.php?id=359&amp;modo=1&amp;nota=0" TargetMode="External"/><Relationship Id="rId4219" Type="http://schemas.openxmlformats.org/officeDocument/2006/relationships/hyperlink" Target="https://www.congress.gov/117/bills/hr3684/BILLS-117hr3684enr.pdf" TargetMode="External"/><Relationship Id="rId4633" Type="http://schemas.openxmlformats.org/officeDocument/2006/relationships/hyperlink" Target="https://www.venable.com/-/media/files/publications/2020/cleancaresactalertrevised327208pm.pdf?la=en&amp;hash=075EA1C038969AD54F9779FAB1C82894CC3B6D149" TargetMode="External"/><Relationship Id="rId2184" Type="http://schemas.openxmlformats.org/officeDocument/2006/relationships/hyperlink" Target="https://www.gov.ie/pdf/?file=https://assets.gov.ie/128716/e7d34436-6e0a-4bb0-a7b1-230165357529.pdf" TargetMode="External"/><Relationship Id="rId3235" Type="http://schemas.openxmlformats.org/officeDocument/2006/relationships/hyperlink" Target="https://ec.europa.eu/competition/state_aid/cases1/20214/291092_2237008_36_2.pdf" TargetMode="External"/><Relationship Id="rId156" Type="http://schemas.openxmlformats.org/officeDocument/2006/relationships/hyperlink" Target="https://www.argentina.gob.ar/noticias/tarjeta-alimentar-se-acreditara-un-refuerzo-extraordinario" TargetMode="External"/><Relationship Id="rId570" Type="http://schemas.openxmlformats.org/officeDocument/2006/relationships/hyperlink" Target="https://www.gov.br/saude/pt-br/assuntos/noticias/saude-autoriza-9-leitos-de-uti-covid-19-na-paraiba" TargetMode="External"/><Relationship Id="rId2251" Type="http://schemas.openxmlformats.org/officeDocument/2006/relationships/hyperlink" Target="https://www.gov.ie/en/press-release/be878-minister-harris-welcomes-payment-of-250-to-71000-students/" TargetMode="External"/><Relationship Id="rId3302" Type="http://schemas.openxmlformats.org/officeDocument/2006/relationships/hyperlink" Target="https://www.mfinante.gov.ro/acasa.html?method=detalii&amp;id=999647159" TargetMode="External"/><Relationship Id="rId4700" Type="http://schemas.openxmlformats.org/officeDocument/2006/relationships/hyperlink" Target="https://ckns.mof.gov.vn/SitePages/home.aspx" TargetMode="External"/><Relationship Id="rId223" Type="http://schemas.openxmlformats.org/officeDocument/2006/relationships/hyperlink" Target="https://www.minister.industry.gov.au/ministers/taylor/media-releases/investing-reliable-affordable-energy-and-reducing-emissions-secure-australias-recovery" TargetMode="External"/><Relationship Id="rId4076" Type="http://schemas.openxmlformats.org/officeDocument/2006/relationships/hyperlink" Target="https://www.gov.uk/government/news/third-round-of-culture-recovery-fund-to-secure-future-of-thousands-of-organisations" TargetMode="External"/><Relationship Id="rId4490" Type="http://schemas.openxmlformats.org/officeDocument/2006/relationships/hyperlink" Target="https://www.congress.gov/bill/117th-congress/house-bill/1319/text" TargetMode="External"/><Relationship Id="rId1737" Type="http://schemas.openxmlformats.org/officeDocument/2006/relationships/hyperlink" Target="https://tem.fi/-/hallitukselta-mittava-paketti-yritysten-tueksi-finnveran-kautta-10-miljardin-euron-lisarahoitus-yrityksille" TargetMode="External"/><Relationship Id="rId3092" Type="http://schemas.openxmlformats.org/officeDocument/2006/relationships/hyperlink" Target="https://www.gob.pe/institucion/munijepelacio/noticias/340330-nuevo-bono-de-s-600-busca-minimizar-afectacion-economica-de-los-hogares-en-pobreza-o-pobreza-extrema-de-las-10-regiones-en-alerta-extrema" TargetMode="External"/><Relationship Id="rId4143" Type="http://schemas.openxmlformats.org/officeDocument/2006/relationships/hyperlink" Target="https://www.congress.gov/117/bills/hr3684/BILLS-117hr3684enr.pdf" TargetMode="External"/><Relationship Id="rId29" Type="http://schemas.openxmlformats.org/officeDocument/2006/relationships/hyperlink" Target="https://www.argentina.gob.ar/noticias/agricultura-acordo-la-entrega-de-75-millones-de-pesos-para-el-desarrollo-productivo-de" TargetMode="External"/><Relationship Id="rId4210" Type="http://schemas.openxmlformats.org/officeDocument/2006/relationships/hyperlink" Target="https://www.congress.gov/117/bills/hr3684/BILLS-117hr3684enr.pdf" TargetMode="External"/><Relationship Id="rId1804" Type="http://schemas.openxmlformats.org/officeDocument/2006/relationships/hyperlink" Target="https://www.gouvernement.fr/sites/default/files/document/document/2020/05/dossier_de_presse_-_comite_interministeriel_du_tourisme_-_14.05.2020.pdf" TargetMode="External"/><Relationship Id="rId3976" Type="http://schemas.openxmlformats.org/officeDocument/2006/relationships/hyperlink" Target="https://www.gov.uk/government/news/government-announces-118-million-for-new-lyminster-bypass" TargetMode="External"/><Relationship Id="rId897" Type="http://schemas.openxmlformats.org/officeDocument/2006/relationships/hyperlink" Target="https://prensa.presidencia.cl/comunicado.aspx?id=170723" TargetMode="External"/><Relationship Id="rId2578" Type="http://schemas.openxmlformats.org/officeDocument/2006/relationships/hyperlink" Target="http://www.govmu.org/English/News/Pages/Supplementary-Appropriation-(2019-2020)-Bill-Additional-provision-of-Rs-33.7-billion.aspx" TargetMode="External"/><Relationship Id="rId2992" Type="http://schemas.openxmlformats.org/officeDocument/2006/relationships/hyperlink" Target="https://www.presidencia.gob.pa/Noticias/Gobierno-pone-en-marcha-construccion-de-carreteras-escuela-y-restauracion-de-sitios-historicos-en-Colon" TargetMode="External"/><Relationship Id="rId3629" Type="http://schemas.openxmlformats.org/officeDocument/2006/relationships/hyperlink" Target="https://www.lamoncloa.gob.es/lang/en/presidente/news/Documents/2020/20201007_RecoveryPlan.pdf" TargetMode="External"/><Relationship Id="rId964" Type="http://schemas.openxmlformats.org/officeDocument/2006/relationships/hyperlink" Target="http://www.china.org.cn/china/2021-01/25/content_77152084.htm" TargetMode="External"/><Relationship Id="rId1594" Type="http://schemas.openxmlformats.org/officeDocument/2006/relationships/hyperlink" Target="https://enterprise.press/wp-content/uploads/2021/04/FinMin-draft-budget-21-2022.pdf" TargetMode="External"/><Relationship Id="rId2645" Type="http://schemas.openxmlformats.org/officeDocument/2006/relationships/hyperlink" Target="https://legalinfo.mn/law/details/15586" TargetMode="External"/><Relationship Id="rId617" Type="http://schemas.openxmlformats.org/officeDocument/2006/relationships/hyperlink" Target="https://www.gov.br/saude/pt-br/assuntos/noticias/saude-autoriza-mais-de-1-4-mil-leitos-de-uti-para-17-estados-1" TargetMode="External"/><Relationship Id="rId1247" Type="http://schemas.openxmlformats.org/officeDocument/2006/relationships/hyperlink" Target="https://santenews.info/wp-content/uploads/2020/06/Programme...-Complet-04-06-2020-%C3%A0-14h51.pdf" TargetMode="External"/><Relationship Id="rId1661" Type="http://schemas.openxmlformats.org/officeDocument/2006/relationships/hyperlink" Target="https://www.hacienda.gob.do/gobierno-somete-al-congreso-nacional-proyecto-de-ley-de-presupuesto-general-del-estado-2022-para-aprobacion/" TargetMode="External"/><Relationship Id="rId2712" Type="http://schemas.openxmlformats.org/officeDocument/2006/relationships/hyperlink" Target="https://www.rijksoverheid.nl/actueel/nieuws/2021/05/27/steunpakket-banen-en-economie-voortgezet-in-derde-kwartaal" TargetMode="External"/><Relationship Id="rId1314" Type="http://schemas.openxmlformats.org/officeDocument/2006/relationships/hyperlink" Target="https://santenews.info/wp-content/uploads/2020/06/Programme...-Complet-04-06-2020-%C3%A0-14h51.pdf" TargetMode="External"/><Relationship Id="rId3486" Type="http://schemas.openxmlformats.org/officeDocument/2006/relationships/hyperlink" Target="https://www.gov.za/documents/building-society-works-presidential-employment-stimulus-south-african-economic" TargetMode="External"/><Relationship Id="rId4537" Type="http://schemas.openxmlformats.org/officeDocument/2006/relationships/hyperlink" Target="https://www.congress.gov/bill/117th-congress/house-bill/1319/text" TargetMode="External"/><Relationship Id="rId20" Type="http://schemas.openxmlformats.org/officeDocument/2006/relationships/hyperlink" Target="https://www.argentina.gob.ar/noticias/se-destinaran-5000000-para-mejorar-la-red-de-investigacion-de-estresores-marinos-costeros" TargetMode="External"/><Relationship Id="rId2088" Type="http://schemas.openxmlformats.org/officeDocument/2006/relationships/hyperlink" Target="https://www.gov.ie/en/press-release/e9ecb-our-rural-future-ministers-humphreys-and-obrien-announce-141343-for-67-local-projects-in-wicklow-under-the-community-enhancement-programme/" TargetMode="External"/><Relationship Id="rId3139" Type="http://schemas.openxmlformats.org/officeDocument/2006/relationships/hyperlink" Target="https://www.gob.pe/institucion/foncodes/noticias/319927-mef-transfiere-s-452-3-millones-a-foncodes-del-midis-para-adquisicion-de-prendas-y-bienes-a-mypes" TargetMode="External"/><Relationship Id="rId474" Type="http://schemas.openxmlformats.org/officeDocument/2006/relationships/hyperlink" Target="https://ec.europa.eu/info/business-economy-euro/recovery-coronavirus/recovery-and-resilience-facility_en" TargetMode="External"/><Relationship Id="rId2155" Type="http://schemas.openxmlformats.org/officeDocument/2006/relationships/hyperlink" Target="https://www.gov.ie/en/press-release/406cb-tanaiste-extends-eligibility-of-small-business-assistance-scheme-for-covid-sbasc/" TargetMode="External"/><Relationship Id="rId3553" Type="http://schemas.openxmlformats.org/officeDocument/2006/relationships/hyperlink" Target="https://english.moef.go.kr/pc/selectTbPressCenterDtl.do?boardCd=N0001&amp;seq=5014" TargetMode="External"/><Relationship Id="rId4604" Type="http://schemas.openxmlformats.org/officeDocument/2006/relationships/hyperlink" Target="https://www.congress.gov/bill/117th-congress/house-bill/1319/text" TargetMode="External"/><Relationship Id="rId127" Type="http://schemas.openxmlformats.org/officeDocument/2006/relationships/hyperlink" Target="https://www.argentina.gob.ar/noticias/readaptacion-social-brinda-capacitacion-profesional" TargetMode="External"/><Relationship Id="rId3206" Type="http://schemas.openxmlformats.org/officeDocument/2006/relationships/hyperlink" Target="https://ec.europa.eu/competition/state_aid/cases1/202031/287222_2177132_36_2.pdf" TargetMode="External"/><Relationship Id="rId3620" Type="http://schemas.openxmlformats.org/officeDocument/2006/relationships/hyperlink" Target="https://ec.europa.eu/info/sites/info/files/economy-finance/2021_dbp_es_es.pdf" TargetMode="External"/><Relationship Id="rId541" Type="http://schemas.openxmlformats.org/officeDocument/2006/relationships/hyperlink" Target="https://www.gov.br/saude/pt-br/assuntos/noticias/saude-repassa-r-143-milhoes-para-centros-de-enfrentamento-a-covid-19" TargetMode="External"/><Relationship Id="rId1171" Type="http://schemas.openxmlformats.org/officeDocument/2006/relationships/hyperlink" Target="https://santenews.info/wp-content/uploads/2020/06/Programme...-Complet-04-06-2020-%C3%A0-14h51.pdf" TargetMode="External"/><Relationship Id="rId2222" Type="http://schemas.openxmlformats.org/officeDocument/2006/relationships/hyperlink" Target="https://www.gov.ie/en/press-release/9c700-minister-humphreys-announces-new-800000-regeneration-programme-for-social-enterprises-programme-to-support-social-enterprises-in-the-recovery-from-covid-19/" TargetMode="External"/><Relationship Id="rId1988" Type="http://schemas.openxmlformats.org/officeDocument/2006/relationships/hyperlink" Target="http://www.estrategiaycomunicaciones.gob.hn/olancho-ha-recibido-mas-de-29-millones-de-lempiras-de-fuerza-honduras-para-combatir-pandemia" TargetMode="External"/><Relationship Id="rId4394" Type="http://schemas.openxmlformats.org/officeDocument/2006/relationships/hyperlink" Target="https://www.congress.gov/bill/117th-congress/house-bill/1319/text" TargetMode="External"/><Relationship Id="rId4047" Type="http://schemas.openxmlformats.org/officeDocument/2006/relationships/hyperlink" Target="https://www.gov.uk/government/news/pm-outlines-his-ten-point-plan-for-a-green-industrial-revolution-for-250000-jobs" TargetMode="External"/><Relationship Id="rId4461" Type="http://schemas.openxmlformats.org/officeDocument/2006/relationships/hyperlink" Target="https://www.congress.gov/bill/117th-congress/house-bill/1319/text" TargetMode="External"/><Relationship Id="rId3063" Type="http://schemas.openxmlformats.org/officeDocument/2006/relationships/hyperlink" Target="https://www.gob.pe/institucion/devida/noticias/346252-pasco-devida-invirtio-mas-de-12-millones-de-soles-para-atender-a-112-comunidades-nativas-ashanincas-y-yaneshas" TargetMode="External"/><Relationship Id="rId4114" Type="http://schemas.openxmlformats.org/officeDocument/2006/relationships/hyperlink" Target="https://www.gov.uk/government/news/budget-2020-what-you-need-to-know" TargetMode="External"/><Relationship Id="rId1708" Type="http://schemas.openxmlformats.org/officeDocument/2006/relationships/hyperlink" Target="https://www.vlada.cz/en/media-centrum/aktualne/government-approves-aid-to-operators-of-ski-resorts--students-do-not-need-to-tax-remuneration-for-work-during-work-duties--186029/" TargetMode="External"/><Relationship Id="rId3130" Type="http://schemas.openxmlformats.org/officeDocument/2006/relationships/hyperlink" Target="https://www.gob.pe/institucion/itp/noticias/323504-mas-de-un-millon-de-soles-en-servicios-especializados-e-innovadores-financio-el-itp-red-cite-a-traves-del-uso-de-vales-tecnologicos" TargetMode="External"/><Relationship Id="rId2896" Type="http://schemas.openxmlformats.org/officeDocument/2006/relationships/hyperlink" Target="https://www.regjeringen.no/no/aktuelt/nye-okonomiske-tiltak-for-a-dempe-de-okonomiske-virkningene-av-koronavirusutbruddet/id2696548/" TargetMode="External"/><Relationship Id="rId3947" Type="http://schemas.openxmlformats.org/officeDocument/2006/relationships/hyperlink" Target="https://www.gov.uk/government/publications/winter-economy-plan/winter-economy-plan" TargetMode="External"/><Relationship Id="rId868" Type="http://schemas.openxmlformats.org/officeDocument/2006/relationships/hyperlink" Target="https://chilereports.cl/en/news/2021/12/01/president-pi%C3%B1era-announces-extension-of-the-employment-ife" TargetMode="External"/><Relationship Id="rId1498" Type="http://schemas.openxmlformats.org/officeDocument/2006/relationships/hyperlink" Target="https://prodominicana.gob.do/Documentos/PD%20PNFERD%20W.pdf" TargetMode="External"/><Relationship Id="rId2549" Type="http://schemas.openxmlformats.org/officeDocument/2006/relationships/hyperlink" Target="https://www.gov.kg/ky/post/s/muktazh-bolgon-y-bllrg-tamak-ash-azyktaryn-satyp-aluu-chn-200-mln-som-blnd" TargetMode="External"/><Relationship Id="rId2963" Type="http://schemas.openxmlformats.org/officeDocument/2006/relationships/hyperlink" Target="https://www.panamadigital.gob.pa/Noticia/gabinete-aprueba-b305-millones-en-subsidio-electrico-a-favor-de-cerca-de-un-millon-de-clientes" TargetMode="External"/><Relationship Id="rId935" Type="http://schemas.openxmlformats.org/officeDocument/2006/relationships/hyperlink" Target="http://www.china.org.cn/china/2021-03/07/content_77281150.htm" TargetMode="External"/><Relationship Id="rId1565" Type="http://schemas.openxmlformats.org/officeDocument/2006/relationships/hyperlink" Target="https://ambiente.gob.do/ministerio-de-medio-ambiente-inicia-mes-de-la-reforestacion-con-meta-de-plantar-3-5-millones-de-arboles/" TargetMode="External"/><Relationship Id="rId2616" Type="http://schemas.openxmlformats.org/officeDocument/2006/relationships/hyperlink" Target="https://www.ppef.hacienda.gob.mx/" TargetMode="External"/><Relationship Id="rId1218" Type="http://schemas.openxmlformats.org/officeDocument/2006/relationships/hyperlink" Target="https://santenews.info/wp-content/uploads/2020/06/Programme...-Complet-04-06-2020-%C3%A0-14h51.pdf" TargetMode="External"/><Relationship Id="rId1632" Type="http://schemas.openxmlformats.org/officeDocument/2006/relationships/hyperlink" Target="https://budget.gouv.cd/wp-content/uploads/budget2021/plf2021/lf2021_vol2_depenses.pdf" TargetMode="External"/><Relationship Id="rId4788" Type="http://schemas.openxmlformats.org/officeDocument/2006/relationships/hyperlink" Target="https://www.portugal.gov.pt/pt/gc22/comunicacao/noticia?i=56-milhoes-de-vouchers-ja-disponibilizados-para-manuais-escolares-gratuitos" TargetMode="External"/><Relationship Id="rId4855" Type="http://schemas.openxmlformats.org/officeDocument/2006/relationships/hyperlink" Target="https://www.google.com/url?sa=t&amp;rct=j&amp;q=&amp;esrc=s&amp;source=web&amp;cd=&amp;ved=2ahUKEwjIuMLR3MPvAhVPlosKHVRoBaAQFjABegQIBBAD&amp;url=https%3A%2F%2Fwww.imf.org%2F~%2Fmedia%2FFiles%2FPublications%2FCR%2F2020%2FEnglish%2F1BHSEA2020001.ashx&amp;usg=AOvVaw1FV52b2rNCvTZuehVqJHlZ" TargetMode="External"/><Relationship Id="rId3457" Type="http://schemas.openxmlformats.org/officeDocument/2006/relationships/hyperlink" Target="http://www.treasury.gov.za/documents/National%20Budget/2021/review/FullBR.pdf" TargetMode="External"/><Relationship Id="rId3871" Type="http://schemas.openxmlformats.org/officeDocument/2006/relationships/hyperlink" Target="https://thailand.prd.go.th/mobile_detail.php?cid=4&amp;nid=11797" TargetMode="External"/><Relationship Id="rId4508" Type="http://schemas.openxmlformats.org/officeDocument/2006/relationships/hyperlink" Target="https://www.congress.gov/bill/117th-congress/house-bill/1319/text" TargetMode="External"/><Relationship Id="rId378" Type="http://schemas.openxmlformats.org/officeDocument/2006/relationships/hyperlink" Target="https://news.belgium.be/fr/covid-19-hausse-non-structurelle-des-moyens-en-personnel-de-la-capac-pour-le-3e-trimestre-2021" TargetMode="External"/><Relationship Id="rId792" Type="http://schemas.openxmlformats.org/officeDocument/2006/relationships/hyperlink" Target="https://www.budget.gc.ca/2021/report-rapport/p2-en.html" TargetMode="External"/><Relationship Id="rId2059" Type="http://schemas.openxmlformats.org/officeDocument/2006/relationships/hyperlink" Target="https://www.gov.ie/en/press-release/48b48-the-july-jobs-stimulus/" TargetMode="External"/><Relationship Id="rId2473" Type="http://schemas.openxmlformats.org/officeDocument/2006/relationships/hyperlink" Target="https://jis.gov.jm/prime-minister-holness-announces-stimulus-measures-to-the-housing-sector-and-benefits-to-nht-contributors/" TargetMode="External"/><Relationship Id="rId3524" Type="http://schemas.openxmlformats.org/officeDocument/2006/relationships/hyperlink" Target="https://www.reuters.com/article/health-coronavirus-safrica-farmers/s-africa-sets-aside-64-mln-for-small-scale-farmers-amid-lockdown-idUSL8N2BU509" TargetMode="External"/><Relationship Id="rId445" Type="http://schemas.openxmlformats.org/officeDocument/2006/relationships/hyperlink" Target="https://ec.europa.eu/info/business-economy-euro/recovery-coronavirus/recovery-and-resilience-facility_en" TargetMode="External"/><Relationship Id="rId1075" Type="http://schemas.openxmlformats.org/officeDocument/2006/relationships/hyperlink" Target="https://www.presidencia.go.cr/comunicados/2021/05/nuevo-puente-sobre-rio-aranjuez-en-arancibia-de-puntarenas-reactiva-economia-local/" TargetMode="External"/><Relationship Id="rId2126" Type="http://schemas.openxmlformats.org/officeDocument/2006/relationships/hyperlink" Target="https://www.gov.ie/en/press-release/b77a2-tanaiste-minister-martin-launch-115m-covid-support-scheme-for-events-sector-businesses/" TargetMode="External"/><Relationship Id="rId2540" Type="http://schemas.openxmlformats.org/officeDocument/2006/relationships/hyperlink" Target="https://www.gov.kg/ru/post/s/20031-respublikalyk-byudzhetten-meditsinalyk-kyzmatkerlerge-kompensatsiya-tlg-243-mln-som-blnd" TargetMode="External"/><Relationship Id="rId512" Type="http://schemas.openxmlformats.org/officeDocument/2006/relationships/hyperlink" Target="https://ec.europa.eu/info/sites/info/files/2020-european-semester-stability-programme-belgium_en.pdf" TargetMode="External"/><Relationship Id="rId1142" Type="http://schemas.openxmlformats.org/officeDocument/2006/relationships/hyperlink" Target="https://santenews.info/wp-content/uploads/2020/06/Programme...-Complet-04-06-2020-%C3%A0-14h51.pdf" TargetMode="External"/><Relationship Id="rId4298" Type="http://schemas.openxmlformats.org/officeDocument/2006/relationships/hyperlink" Target="https://www.congress.gov/117/bills/hr3684/BILLS-117hr3684enr.pdf" TargetMode="External"/><Relationship Id="rId4365" Type="http://schemas.openxmlformats.org/officeDocument/2006/relationships/hyperlink" Target="https://www.congress.gov/117/bills/hr3684/BILLS-117hr3684enr.pdf" TargetMode="External"/><Relationship Id="rId1959" Type="http://schemas.openxmlformats.org/officeDocument/2006/relationships/hyperlink" Target="https://publications.iadb.org/es/el-impacto-del-covid-19-en-las-economias-de-la-region-centroamerica" TargetMode="External"/><Relationship Id="rId4018" Type="http://schemas.openxmlformats.org/officeDocument/2006/relationships/hyperlink" Target="https://www.gov.uk/government/publications/spending-review-2020-documents" TargetMode="External"/><Relationship Id="rId3381" Type="http://schemas.openxmlformats.org/officeDocument/2006/relationships/hyperlink" Target="https://www.gov.vc/images/pdf_documents/Ministerial_Statements_COVID-19_Recovery_And_Stimulus_Package.pdf" TargetMode="External"/><Relationship Id="rId4432" Type="http://schemas.openxmlformats.org/officeDocument/2006/relationships/hyperlink" Target="https://www.congress.gov/bill/117th-congress/house-bill/1319/text" TargetMode="External"/><Relationship Id="rId3034" Type="http://schemas.openxmlformats.org/officeDocument/2006/relationships/hyperlink" Target="https://www.gob.pe/institucion/mtpe/noticias/551391-el-mtpe-transfiere-mas-de-s-200-millones-a-trabaja-peru-para-financiar-mas-de-90-mil-empleos-temporales-a-nivel-nacional" TargetMode="External"/><Relationship Id="rId2050" Type="http://schemas.openxmlformats.org/officeDocument/2006/relationships/hyperlink" Target="https://gds.gov.iq/cabinet-discusses-latest-security-and-health-developments/" TargetMode="External"/><Relationship Id="rId3101" Type="http://schemas.openxmlformats.org/officeDocument/2006/relationships/hyperlink" Target="https://www.gob.pe/institucion/minsa/noticias/326146-minsa-entrega-en-apurimac-equipos-medicos-y-balones-de-oxigeno-a-establecimientos-de-salud-y-hospitales" TargetMode="External"/><Relationship Id="rId839" Type="http://schemas.openxmlformats.org/officeDocument/2006/relationships/hyperlink" Target="https://www.canada.ca/en/department-finance/economic-response-plan.html" TargetMode="External"/><Relationship Id="rId1469" Type="http://schemas.openxmlformats.org/officeDocument/2006/relationships/hyperlink" Target="https://prodominicana.gob.do/Documentos/PD%20PNFERD%20W.pdf" TargetMode="External"/><Relationship Id="rId2867" Type="http://schemas.openxmlformats.org/officeDocument/2006/relationships/hyperlink" Target="https://siva.no/2020/05/13947/" TargetMode="External"/><Relationship Id="rId3918" Type="http://schemas.openxmlformats.org/officeDocument/2006/relationships/hyperlink" Target="https://www.mediaoffice.ae/en/news/2020/July/11-07/Dubai-launches-a-third-economic-package-worth-one-and-a-half-billion-dirhams" TargetMode="External"/><Relationship Id="rId1883" Type="http://schemas.openxmlformats.org/officeDocument/2006/relationships/hyperlink" Target="https://www.mofep.gov.gh/sites/default/files/budget-statements/2020-Mid-Year-Budget-Statement_v3.pdf" TargetMode="External"/><Relationship Id="rId2934" Type="http://schemas.openxmlformats.org/officeDocument/2006/relationships/hyperlink" Target="http://www.finance.gov.pk/press_releases.html" TargetMode="External"/><Relationship Id="rId906" Type="http://schemas.openxmlformats.org/officeDocument/2006/relationships/hyperlink" Target="https://chilereports.cl/en/news/2020/10/15/government-launches-new-18-billion-chilean-peso-program-to-reactivate-micro-and-small-enterprises" TargetMode="External"/><Relationship Id="rId1536" Type="http://schemas.openxmlformats.org/officeDocument/2006/relationships/hyperlink" Target="https://es.wfp.org/publicaciones/proteccion-social-la-respuesta-de-republica-dominicana-pandemia-covid" TargetMode="External"/><Relationship Id="rId1950" Type="http://schemas.openxmlformats.org/officeDocument/2006/relationships/hyperlink" Target="http://documents1.worldbank.org/curated/en/788631585950911531/pdf/Haiti-COVID-19-Strategic-Preparedness-and-Response-Project.pdf" TargetMode="External"/><Relationship Id="rId1603" Type="http://schemas.openxmlformats.org/officeDocument/2006/relationships/hyperlink" Target="https://www.zawya.com/mena/en/business/story/COVID19_Egypt_extends_electricity_subsidies_until_2025-SNG_176564306/" TargetMode="External"/><Relationship Id="rId4759" Type="http://schemas.openxmlformats.org/officeDocument/2006/relationships/hyperlink" Target="http://government.ru/en/news/43670/" TargetMode="External"/><Relationship Id="rId3775" Type="http://schemas.openxmlformats.org/officeDocument/2006/relationships/hyperlink" Target="https://www.admin.ch/gov/en/start/documentation/media-releases.msg-id-84556.html" TargetMode="External"/><Relationship Id="rId4826" Type="http://schemas.openxmlformats.org/officeDocument/2006/relationships/hyperlink" Target="https://santenews.info/wp-content/uploads/2020/06/Programme...-Complet-04-06-2020-%C3%A0-14h51.pdf" TargetMode="External"/><Relationship Id="rId696" Type="http://schemas.openxmlformats.org/officeDocument/2006/relationships/hyperlink" Target="https://www.gov.br/saude/pt-br/assuntos/noticias/rio-de-janeiro-tem-mais-75-leitos-de-uti-covid-19-autorizados" TargetMode="External"/><Relationship Id="rId2377" Type="http://schemas.openxmlformats.org/officeDocument/2006/relationships/hyperlink" Target="https://www.gov.il/he/departments/news/sa120520-2" TargetMode="External"/><Relationship Id="rId2791" Type="http://schemas.openxmlformats.org/officeDocument/2006/relationships/hyperlink" Target="https://www.budgetoffice.gov.ng/index.php/mdas-approved-2022-budget-details?task=document.viewdoc&amp;id=960" TargetMode="External"/><Relationship Id="rId3428" Type="http://schemas.openxmlformats.org/officeDocument/2006/relationships/hyperlink" Target="https://www.mas.gov.sg/news/media-releases/2021/mas-further-extends-facility-to-support-lending-by-banks-and-finance-companies-to-smes" TargetMode="External"/><Relationship Id="rId349" Type="http://schemas.openxmlformats.org/officeDocument/2006/relationships/hyperlink" Target="https://www.barbadosparliament.com/uploads/bill_resolution/4876100c82122319f719c42fae4b23df.pdf" TargetMode="External"/><Relationship Id="rId763" Type="http://schemas.openxmlformats.org/officeDocument/2006/relationships/hyperlink" Target="https://budget.gc.ca/efu-meb/2021/report-rapport/EFU-MEB-2021-EN.pdf" TargetMode="External"/><Relationship Id="rId1393" Type="http://schemas.openxmlformats.org/officeDocument/2006/relationships/hyperlink" Target="https://sim.dk/nyheder/nyhedsarkiv/2020/jul/kommunerne-faar-8-9-mia-kr-ekstra-udbetalt-efter-covid-19/" TargetMode="External"/><Relationship Id="rId2444" Type="http://schemas.openxmlformats.org/officeDocument/2006/relationships/hyperlink" Target="https://www.gazzettaufficiale.it/eli/id/2020/11/09/20G00170/sg" TargetMode="External"/><Relationship Id="rId3842" Type="http://schemas.openxmlformats.org/officeDocument/2006/relationships/hyperlink" Target="https://thailand.prd.go.th/mobile_detail.php?cid=4&amp;nid=10805" TargetMode="External"/><Relationship Id="rId416" Type="http://schemas.openxmlformats.org/officeDocument/2006/relationships/hyperlink" Target="https://ec.europa.eu/info/business-economy-euro/recovery-coronavirus/recovery-and-resilience-facility_en" TargetMode="External"/><Relationship Id="rId1046" Type="http://schemas.openxmlformats.org/officeDocument/2006/relationships/hyperlink" Target="https://idm.presidencia.gov.co/prensa/Paginas/Con-el-nuevo-Compromiso-por-el-Futuro-de-Colombia-el-pais-esta-haciendo-las-grandes-apuestas-Duque-200820.aspx" TargetMode="External"/><Relationship Id="rId830" Type="http://schemas.openxmlformats.org/officeDocument/2006/relationships/hyperlink" Target="https://www.budget.gc.ca/fes-eea/2020/report-rapport/anx3-en.html" TargetMode="External"/><Relationship Id="rId1460" Type="http://schemas.openxmlformats.org/officeDocument/2006/relationships/hyperlink" Target="https://presidencia.gob.do/noticias/gobierno-presenta-programa-familias-acompanadas-para-afectados-por-covid-21" TargetMode="External"/><Relationship Id="rId2511" Type="http://schemas.openxmlformats.org/officeDocument/2006/relationships/hyperlink" Target="https://www.mof.go.jp/english/budget/budget/fy2020/05.pdf" TargetMode="External"/><Relationship Id="rId1113" Type="http://schemas.openxmlformats.org/officeDocument/2006/relationships/hyperlink" Target="https://santenews.info/wp-content/uploads/2020/06/Programme...-Complet-04-06-2020-%C3%A0-14h51.pdf" TargetMode="External"/><Relationship Id="rId4269" Type="http://schemas.openxmlformats.org/officeDocument/2006/relationships/hyperlink" Target="https://www.congress.gov/117/bills/hr3684/BILLS-117hr3684enr.pdf" TargetMode="External"/><Relationship Id="rId4683" Type="http://schemas.openxmlformats.org/officeDocument/2006/relationships/hyperlink" Target="https://blog.patria.org.ve/actualizacion-programas-de-proteccion-mayo-2020/" TargetMode="External"/><Relationship Id="rId3285" Type="http://schemas.openxmlformats.org/officeDocument/2006/relationships/hyperlink" Target="https://www.portugal.gov.pt/pt/gc22/comunicacao/noticia?i=governo-aprova-programa-para-estabilizar-economia-e-sociedade-ate-final-do-ano" TargetMode="External"/><Relationship Id="rId4336" Type="http://schemas.openxmlformats.org/officeDocument/2006/relationships/hyperlink" Target="https://www.congress.gov/117/bills/hr3684/BILLS-117hr3684enr.pdf" TargetMode="External"/><Relationship Id="rId4750" Type="http://schemas.openxmlformats.org/officeDocument/2006/relationships/hyperlink" Target="https://ec.europa.eu/info/sites/default/files/economy-finance/2022_dbp_de_en.pdf" TargetMode="External"/><Relationship Id="rId3352" Type="http://schemas.openxmlformats.org/officeDocument/2006/relationships/hyperlink" Target="https://www.gov.vc/images/pdf_documents/WHATS_TRENDING_IN_SVG.pdf" TargetMode="External"/><Relationship Id="rId4403" Type="http://schemas.openxmlformats.org/officeDocument/2006/relationships/hyperlink" Target="https://www.congress.gov/bill/117th-congress/house-bill/1319/text" TargetMode="External"/><Relationship Id="rId273" Type="http://schemas.openxmlformats.org/officeDocument/2006/relationships/hyperlink" Target="https://www.health.gov.au/ministers/the-hon-greg-hunt-mp/media/540-million-to-continue-and-expand-australias-covid-19-response" TargetMode="External"/><Relationship Id="rId3005" Type="http://schemas.openxmlformats.org/officeDocument/2006/relationships/hyperlink" Target="https://www.mef.gob.pa/wp-content/uploads/2020/07/Plan_Economico_2020.pdf" TargetMode="External"/><Relationship Id="rId340" Type="http://schemas.openxmlformats.org/officeDocument/2006/relationships/hyperlink" Target="https://www.barbadosparliament.com/uploads/bill_resolution/4876100c82122319f719c42fae4b23df.pdf" TargetMode="External"/><Relationship Id="rId2021" Type="http://schemas.openxmlformats.org/officeDocument/2006/relationships/hyperlink" Target="https://pib.gov.in/PressReleseDetailm.aspx?PRID=1623649" TargetMode="External"/><Relationship Id="rId4193" Type="http://schemas.openxmlformats.org/officeDocument/2006/relationships/hyperlink" Target="https://www.congress.gov/117/bills/hr3684/BILLS-117hr3684enr.pdf" TargetMode="External"/><Relationship Id="rId1787" Type="http://schemas.openxmlformats.org/officeDocument/2006/relationships/hyperlink" Target="https://www.gouvernement.fr/formation-des-soignants-16-000-nouvelles-places-d-ici-a-2022" TargetMode="External"/><Relationship Id="rId2838" Type="http://schemas.openxmlformats.org/officeDocument/2006/relationships/hyperlink" Target="https://www.regjeringen.no/no/aktuelt/185-nye-milliarder-kroner-til-kultur-idrett-og-frivillighet-bidrar-til-mer-aktivitet/id2704396/" TargetMode="External"/><Relationship Id="rId79" Type="http://schemas.openxmlformats.org/officeDocument/2006/relationships/hyperlink" Target="https://www.argentina.gob.ar/noticias/firmamos-un-convenio-con-enacom-para-promover-la-implementacion-de-la-prestacion-basica" TargetMode="External"/><Relationship Id="rId1854" Type="http://schemas.openxmlformats.org/officeDocument/2006/relationships/hyperlink" Target="http://documents1.worldbank.org/curated/en/818661614100923623/pdf/Project-Information-Document-Ghana-Productive-Safety-Net-Project-2-P175588.pdf" TargetMode="External"/><Relationship Id="rId2905" Type="http://schemas.openxmlformats.org/officeDocument/2006/relationships/hyperlink" Target="https://www.regjeringen.no/no/aktuelt/varsler-tiltak-for-a-hjelpe-reisearrangorer-og-reisende/id2695469/" TargetMode="External"/><Relationship Id="rId4260" Type="http://schemas.openxmlformats.org/officeDocument/2006/relationships/hyperlink" Target="https://www.congress.gov/117/bills/hr3684/BILLS-117hr3684enr.pdf" TargetMode="External"/><Relationship Id="rId1507" Type="http://schemas.openxmlformats.org/officeDocument/2006/relationships/hyperlink" Target="https://prodominicana.gob.do/Documentos/PD%20PNFERD%20W.pdf" TargetMode="External"/><Relationship Id="rId1921" Type="http://schemas.openxmlformats.org/officeDocument/2006/relationships/hyperlink" Target="https://www.congreso.gob.gt/detalle_pdf/decretos/13525" TargetMode="External"/><Relationship Id="rId3679" Type="http://schemas.openxmlformats.org/officeDocument/2006/relationships/hyperlink" Target="http://www.gov.sr/media/1756/herstelplan-2020-2022-versie-10-mei-2021.pdf" TargetMode="External"/><Relationship Id="rId1297" Type="http://schemas.openxmlformats.org/officeDocument/2006/relationships/hyperlink" Target="https://santenews.info/wp-content/uploads/2020/06/Programme...-Complet-04-06-2020-%C3%A0-14h51.pdf" TargetMode="External"/><Relationship Id="rId2695" Type="http://schemas.openxmlformats.org/officeDocument/2006/relationships/hyperlink" Target="https://www.nationaalgroeifonds.nl/projecten-ronde-1/ained" TargetMode="External"/><Relationship Id="rId3746" Type="http://schemas.openxmlformats.org/officeDocument/2006/relationships/hyperlink" Target="https://www.regeringen.se/pressmeddelanden/2020/09/1-miljard-kronor-for-att-fler-arbetslosa-ska-fa-ta-del-av-matchningstjanster/" TargetMode="External"/><Relationship Id="rId667" Type="http://schemas.openxmlformats.org/officeDocument/2006/relationships/hyperlink" Target="https://www.gov.br/saude/pt-br/assuntos/noticias/saude-autoriza-30-leitos-de-uti-covid-19-no-rio-grande-do-sul" TargetMode="External"/><Relationship Id="rId2348" Type="http://schemas.openxmlformats.org/officeDocument/2006/relationships/hyperlink" Target="https://www.gov.ie/en/press-release/5c21c-major-80m-funding-boost-for-sports-to-recover-grow-and-attract-people-nationwide/" TargetMode="External"/><Relationship Id="rId2762" Type="http://schemas.openxmlformats.org/officeDocument/2006/relationships/hyperlink" Target="https://ec.europa.eu/competition/state_aid/cases1/20217/291336_2245744_47_2.pdf" TargetMode="External"/><Relationship Id="rId3813" Type="http://schemas.openxmlformats.org/officeDocument/2006/relationships/hyperlink" Target="https://www.mof.gov.tw/singlehtml/384fb3077bb349ea973e7fc6f13b6974?cntId=546979c0ec2846a1b6b4aa3b4f7322b7" TargetMode="External"/><Relationship Id="rId734" Type="http://schemas.openxmlformats.org/officeDocument/2006/relationships/hyperlink" Target="https://www.gov.br/saude/pt-br/assuntos/noticias/programa-saude-na-escola-podera-beneficiar-mais-de-23-mil-estudantes-em-2021" TargetMode="External"/><Relationship Id="rId1364" Type="http://schemas.openxmlformats.org/officeDocument/2006/relationships/hyperlink" Target="https://ec.europa.eu/commission/presscorner/detail/en/mex_21_155" TargetMode="External"/><Relationship Id="rId2415" Type="http://schemas.openxmlformats.org/officeDocument/2006/relationships/hyperlink" Target="https://ec.europa.eu/commission/presscorner/detail/en/ip_21_3809" TargetMode="External"/><Relationship Id="rId70" Type="http://schemas.openxmlformats.org/officeDocument/2006/relationships/hyperlink" Target="https://www.argentina.gob.ar/noticias/plan-50-destinos-inversion-en-infraestructura-turistica-en-tucuman" TargetMode="External"/><Relationship Id="rId801" Type="http://schemas.openxmlformats.org/officeDocument/2006/relationships/hyperlink" Target="https://www.budget.gc.ca/2021/report-rapport/p2-en.html" TargetMode="External"/><Relationship Id="rId1017" Type="http://schemas.openxmlformats.org/officeDocument/2006/relationships/hyperlink" Target="https://www.mincit.gov.co/prensa/noticias/turismo/acciones-para-apoyar-turismo-en-norte-de-santander" TargetMode="External"/><Relationship Id="rId1431" Type="http://schemas.openxmlformats.org/officeDocument/2006/relationships/hyperlink" Target="https://ambiente.gob.do/entregan-equipos-valorados-en-alrededor-de-un-millon-de-pesos-para-aumentar-la-proteccion-y-vigilancia-del-lago-enriquillo/" TargetMode="External"/><Relationship Id="rId4587" Type="http://schemas.openxmlformats.org/officeDocument/2006/relationships/hyperlink" Target="https://www.congress.gov/bill/117th-congress/house-bill/1319/text" TargetMode="External"/><Relationship Id="rId3189"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4654" Type="http://schemas.openxmlformats.org/officeDocument/2006/relationships/hyperlink" Target="https://www.presidencia.gub.uy/comunicacion/comunicacionnoticias/medidas-gobierno-economia-emergencia-sanitaria-covid19" TargetMode="External"/><Relationship Id="rId3256" Type="http://schemas.openxmlformats.org/officeDocument/2006/relationships/hyperlink" Target="http://nfosigw.gov.pl/oferta-finansowania/system-zielonych-inwestycji---gis/konkursy/kangur--bezpieczna-i-ekologiczna-droga-do-szkoly-2020/" TargetMode="External"/><Relationship Id="rId4307" Type="http://schemas.openxmlformats.org/officeDocument/2006/relationships/hyperlink" Target="https://www.congress.gov/117/bills/hr3684/BILLS-117hr3684enr.pdf" TargetMode="External"/><Relationship Id="rId177" Type="http://schemas.openxmlformats.org/officeDocument/2006/relationships/hyperlink" Target="https://www.argentina.gob.ar/noticias/obras-viales-por-3300-millones-para-la-provincia-de-entre-rios-nueva-linea-de-credito-para" TargetMode="External"/><Relationship Id="rId591" Type="http://schemas.openxmlformats.org/officeDocument/2006/relationships/hyperlink" Target="https://www.gov.br/saude/pt-br/assuntos/noticias/rio-grande-do-norte-tem-mais-44-leitos-de-uti-covid-19-autorizados" TargetMode="External"/><Relationship Id="rId2272" Type="http://schemas.openxmlformats.org/officeDocument/2006/relationships/hyperlink" Target="https://www.gov.ie/en/press-release/591a7-update-on-payments-awarded-for-covid-19-pandemic-unemployment-payment-and-enhanced-illness-benefit/" TargetMode="External"/><Relationship Id="rId3670" Type="http://schemas.openxmlformats.org/officeDocument/2006/relationships/hyperlink" Target="https://portal.mineco.gob.es/RecursosArticulo/mineco/economia/ficheros/Plan_Presupuestario_2021.pdf" TargetMode="External"/><Relationship Id="rId4721" Type="http://schemas.openxmlformats.org/officeDocument/2006/relationships/hyperlink" Target="https://www.gob.mx/presidencia/prensa/pensiones-para-discapacidad-sera-programa-universal-anuncia-presidente-en-playas-de-rosarito?idiom=es" TargetMode="External"/><Relationship Id="rId244" Type="http://schemas.openxmlformats.org/officeDocument/2006/relationships/hyperlink" Target="https://budget.gov.au/2020-21/content/bp2/download/bp2_complete.pdf" TargetMode="External"/><Relationship Id="rId3323" Type="http://schemas.openxmlformats.org/officeDocument/2006/relationships/hyperlink" Target="https://www.thestkittsnevisobserver.com/pm-delivers-952-2m-people-centered-budget/" TargetMode="External"/><Relationship Id="rId311" Type="http://schemas.openxmlformats.org/officeDocument/2006/relationships/hyperlink" Target="https://www.google.com/url?sa=t&amp;rct=j&amp;q=&amp;esrc=s&amp;source=web&amp;cd=&amp;ved=2ahUKEwjzoqbkmKjvAhXhxIsKHTK3CXQQFjAEegQICRAD&amp;url=https%3A%2F%2Fwww.ohchr.org%2FDocuments%2FEvents%2FGoodPracticesCoronavirus%2FBahamas-submission.docx&amp;usg=AOvVaw1PTObQ88KZL2wVLSWwB01s" TargetMode="External"/><Relationship Id="rId4097" Type="http://schemas.openxmlformats.org/officeDocument/2006/relationships/hyperlink" Target="https://www.gov.uk/government/news/budget-2020-what-you-need-to-know" TargetMode="External"/><Relationship Id="rId1758" Type="http://schemas.openxmlformats.org/officeDocument/2006/relationships/hyperlink" Target="https://www.gouvernement.fr/partage/12302-plan-avenir-montagnes" TargetMode="External"/><Relationship Id="rId2809" Type="http://schemas.openxmlformats.org/officeDocument/2006/relationships/hyperlink" Target="https://www.regjeringen.no/no/aktuelt/regjeringen-foreslar-nye-okonomiske-tiltak/id2765329/" TargetMode="External"/><Relationship Id="rId4164" Type="http://schemas.openxmlformats.org/officeDocument/2006/relationships/hyperlink" Target="https://www.congress.gov/117/bills/hr3684/BILLS-117hr3684enr.pdf" TargetMode="External"/><Relationship Id="rId3180"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4231" Type="http://schemas.openxmlformats.org/officeDocument/2006/relationships/hyperlink" Target="https://www.congress.gov/117/bills/hr3684/BILLS-117hr3684enr.pdf" TargetMode="External"/><Relationship Id="rId1825" Type="http://schemas.openxmlformats.org/officeDocument/2006/relationships/hyperlink" Target="https://www.bundesfinanzministerium.de/Content/EN/Standardartikel/Topics/Priority-Issues/Corona/comprehensive-pandemic-crisis-support.html" TargetMode="External"/><Relationship Id="rId3997" Type="http://schemas.openxmlformats.org/officeDocument/2006/relationships/hyperlink" Target="https://www.gov.uk/government/news/new-education-recovery-package-for-children-and-young-people" TargetMode="External"/><Relationship Id="rId2599" Type="http://schemas.openxmlformats.org/officeDocument/2006/relationships/hyperlink" Target="https://www.gob.mx/shcp/prensa/comunicado-no-079-gobierno-de-mexico-firma-acuerdo-para-la-reactivacion-economica-con-el-consejo-coordinador-empresarial" TargetMode="External"/><Relationship Id="rId985" Type="http://schemas.openxmlformats.org/officeDocument/2006/relationships/hyperlink" Target="http://www.mof.gov.cn/zhengwuxinxi/xinwenlianbo/guangxicaizhengxinxilianbo/202003/t20200330_3490224.htm" TargetMode="External"/><Relationship Id="rId2666" Type="http://schemas.openxmlformats.org/officeDocument/2006/relationships/hyperlink" Target="https://legalinfo.mn/law/details/15586" TargetMode="External"/><Relationship Id="rId3717" Type="http://schemas.openxmlformats.org/officeDocument/2006/relationships/hyperlink" Target="https://www.regeringen.se/pressmeddelanden/2021/05/kris--och-stimulansstod-till-kulturomradet/" TargetMode="External"/><Relationship Id="rId638" Type="http://schemas.openxmlformats.org/officeDocument/2006/relationships/hyperlink" Target="https://www.gov.br/saude/pt-br/assuntos/noticias/saude-autoriza-mais-45-leitos-de-uti-covid-19-para-sergipe" TargetMode="External"/><Relationship Id="rId1268" Type="http://schemas.openxmlformats.org/officeDocument/2006/relationships/hyperlink" Target="https://santenews.info/wp-content/uploads/2020/06/Programme...-Complet-04-06-2020-%C3%A0-14h51.pdf" TargetMode="External"/><Relationship Id="rId1682" Type="http://schemas.openxmlformats.org/officeDocument/2006/relationships/hyperlink" Target="https://ec.europa.eu/info/live-work-travel-eu/coronavirus-response/jobs-and-economy-during-coronavirus-pandemic/state-aid-cases/austria_en" TargetMode="External"/><Relationship Id="rId2319" Type="http://schemas.openxmlformats.org/officeDocument/2006/relationships/hyperlink" Target="https://www.gov.ie/en/news/72ecf5-government-agrees-next-phase-of-irelands-covid-19-response/" TargetMode="External"/><Relationship Id="rId2733" Type="http://schemas.openxmlformats.org/officeDocument/2006/relationships/hyperlink" Target="https://www.rijksoverheid.nl/actueel/nieuws/2021/05/25/derde-ronde-woningbouwimpuls-opent-in-september-2021" TargetMode="External"/><Relationship Id="rId705" Type="http://schemas.openxmlformats.org/officeDocument/2006/relationships/hyperlink" Target="https://www.gov.br/economia/pt-br/assuntos/noticias/2020/previdencia/outubro/mp-amplia-margem-de-credito-consignado-para-beneficiarios-do-inss" TargetMode="External"/><Relationship Id="rId1335" Type="http://schemas.openxmlformats.org/officeDocument/2006/relationships/hyperlink" Target="https://santenews.info/wp-content/uploads/2020/06/Programme...-Complet-04-06-2020-%C3%A0-14h51.pdf" TargetMode="External"/><Relationship Id="rId2800" Type="http://schemas.openxmlformats.org/officeDocument/2006/relationships/hyperlink" Target="https://www.budgetoffice.gov.ng/index.php/mdas-approved-2022-budget-details?task=document.viewdoc&amp;id=960" TargetMode="External"/><Relationship Id="rId41" Type="http://schemas.openxmlformats.org/officeDocument/2006/relationships/hyperlink" Target="https://www.argentina.gob.ar/noticias/el-presidente-fernandez-anuncio-que-argentina-obtuvo-75-millones-de-dolares-de-la-caf-para" TargetMode="External"/><Relationship Id="rId1402" Type="http://schemas.openxmlformats.org/officeDocument/2006/relationships/hyperlink" Target="https://em.dk/nyhedsarkiv/2020/maj/erhvervsministeren-foreslaar-straksudbetaling-af-lag-midler/" TargetMode="External"/><Relationship Id="rId4558" Type="http://schemas.openxmlformats.org/officeDocument/2006/relationships/hyperlink" Target="https://www.congress.gov/bill/117th-congress/house-bill/1319/text" TargetMode="External"/><Relationship Id="rId3574" Type="http://schemas.openxmlformats.org/officeDocument/2006/relationships/hyperlink" Target="https://www.boe.es/boe/dias/2021/08/18/pdfs/BOE-A-2021-14011.pdf" TargetMode="External"/><Relationship Id="rId4625" Type="http://schemas.openxmlformats.org/officeDocument/2006/relationships/hyperlink" Target="https://www.congress.gov/bill/116th-congress/house-bill/133" TargetMode="External"/><Relationship Id="rId495" Type="http://schemas.openxmlformats.org/officeDocument/2006/relationships/hyperlink" Target="https://ec.europa.eu/info/business-economy-euro/recovery-coronavirus/recovery-and-resilience-facility_en" TargetMode="External"/><Relationship Id="rId2176" Type="http://schemas.openxmlformats.org/officeDocument/2006/relationships/hyperlink" Target="https://www.gov.ie/en/press-release/902f4-the-minister-for-tourism-culture-arts-gaeltacht-sport-and-media-catherine-martin-td-announces-over-125000-in-funding-for-the-promotion-of-irish-arts-globally/" TargetMode="External"/><Relationship Id="rId2590" Type="http://schemas.openxmlformats.org/officeDocument/2006/relationships/hyperlink" Target="http://www.govmu.org/English/News/Pages/SME-Schemes-amounting-Rs-3.9-million-to-support-67-local-entrepreneurs.aspx" TargetMode="External"/><Relationship Id="rId3227" Type="http://schemas.openxmlformats.org/officeDocument/2006/relationships/hyperlink" Target="https://ec.europa.eu/competition/state_aid/cases1/202112/292816_2257372_25_2.pdf" TargetMode="External"/><Relationship Id="rId3641" Type="http://schemas.openxmlformats.org/officeDocument/2006/relationships/hyperlink" Target="https://www.lamoncloa.gob.es/lang/en/gobierno/councilministers/Paginas/2020/20200616council.aspx" TargetMode="External"/><Relationship Id="rId148" Type="http://schemas.openxmlformats.org/officeDocument/2006/relationships/hyperlink" Target="https://www.boletinoficial.gob.ar/detalleAviso/primera/230527/20200611" TargetMode="External"/><Relationship Id="rId562" Type="http://schemas.openxmlformats.org/officeDocument/2006/relationships/hyperlink" Target="https://www.gov.br/saude/pt-br/assuntos/noticias/saude-autoriza-59-leitos-de-uti-covid-19-no-distrito-federal" TargetMode="External"/><Relationship Id="rId1192" Type="http://schemas.openxmlformats.org/officeDocument/2006/relationships/hyperlink" Target="https://santenews.info/wp-content/uploads/2020/06/Programme...-Complet-04-06-2020-%C3%A0-14h51.pdf" TargetMode="External"/><Relationship Id="rId2243" Type="http://schemas.openxmlformats.org/officeDocument/2006/relationships/hyperlink" Target="https://www.gov.ie/en/press-release/fe3bb-update-on-payments-awarded-for-covid-19-pandemic-unemployment-payment-and-enhanced-illness-benefit/" TargetMode="External"/><Relationship Id="rId215" Type="http://schemas.openxmlformats.org/officeDocument/2006/relationships/hyperlink" Target="https://budget.gov.au/2021-22/content/bp2/download/bp2_2021-22.pdf" TargetMode="External"/><Relationship Id="rId2310" Type="http://schemas.openxmlformats.org/officeDocument/2006/relationships/hyperlink" Target="https://www.gov.ie/en/press-release/97e147-minister-humphreys-announces-major-expansion-of-business-supports-fo/" TargetMode="External"/><Relationship Id="rId4068" Type="http://schemas.openxmlformats.org/officeDocument/2006/relationships/hyperlink" Target="https://www.gov.uk/government/news/ministers-announce-new-grants-for-businesses-affected-by-local-lockdowns" TargetMode="External"/><Relationship Id="rId4482" Type="http://schemas.openxmlformats.org/officeDocument/2006/relationships/hyperlink" Target="https://www.congress.gov/bill/117th-congress/house-bill/1319/text" TargetMode="External"/><Relationship Id="rId3084" Type="http://schemas.openxmlformats.org/officeDocument/2006/relationships/hyperlink" Target="https://www.gob.pe/institucion/minsa/noticias/341384-ministerio-de-salud-entrego-mas-de-seis-millones-de-equipos-de-proteccion-a-personal-de-salud-a-nivel-nacional" TargetMode="External"/><Relationship Id="rId4135" Type="http://schemas.openxmlformats.org/officeDocument/2006/relationships/hyperlink" Target="https://www.gov.uk/government/news/biggest-ever-renewable-energy-support-scheme-backed-by-additional-265-million" TargetMode="External"/><Relationship Id="rId1729" Type="http://schemas.openxmlformats.org/officeDocument/2006/relationships/hyperlink" Target="https://www.finnvera.fi/finnvera/uutishuone/uutiset/finnvera-alentaa-koronatilanteen-rahoitukseen-suunnattujen-takausten-hinnoittelua-merkittavasti" TargetMode="External"/><Relationship Id="rId3151" Type="http://schemas.openxmlformats.org/officeDocument/2006/relationships/hyperlink" Target="https://www.gob.pe/institucion/cultura/noticias/315008-ministerio-de-cultura-mas-de-250-000-ciudadanos-de-pueblos-indigenas-de-la-zona-andina-recibiran-canastas-de-alimentos" TargetMode="External"/><Relationship Id="rId4202" Type="http://schemas.openxmlformats.org/officeDocument/2006/relationships/hyperlink" Target="https://www.congress.gov/117/bills/hr3684/BILLS-117hr3684enr.pdf" TargetMode="External"/><Relationship Id="rId3968" Type="http://schemas.openxmlformats.org/officeDocument/2006/relationships/hyperlink" Target="https://www.gov.uk/government/news/226-million-package-to-support-vital-bus-services" TargetMode="External"/><Relationship Id="rId5" Type="http://schemas.openxmlformats.org/officeDocument/2006/relationships/hyperlink" Target="https://www.argentina.gob.ar/noticias/el-gobierno-nacional-amplia-los-fondos-para-la-linea-de-credito-tasa-0-para-el-sector" TargetMode="External"/><Relationship Id="rId889" Type="http://schemas.openxmlformats.org/officeDocument/2006/relationships/hyperlink" Target="https://prensa.presidencia.cl/comunicado.aspx?id=173201" TargetMode="External"/><Relationship Id="rId1586" Type="http://schemas.openxmlformats.org/officeDocument/2006/relationships/hyperlink" Target="http://www.mof.gov.eg/Arabic/MOFNews/Media/Pages/release-a-20-9-2020.aspx" TargetMode="External"/><Relationship Id="rId2984" Type="http://schemas.openxmlformats.org/officeDocument/2006/relationships/hyperlink" Target="https://www.presidencia.gob.pa/Noticias/Banco-Hipotecario-Nacional-y-PNUD-firman-convenio-que-busca-garantizar-el-patrimonio-inmobiliario-de-miles-de-familias" TargetMode="External"/><Relationship Id="rId609" Type="http://schemas.openxmlformats.org/officeDocument/2006/relationships/hyperlink" Target="https://www.gov.br/saude/pt-br/assuntos/noticias/sergipe-tem-mais-66-leitos-de-suporte-ventilatorio-pulmonar-autorizados" TargetMode="External"/><Relationship Id="rId956" Type="http://schemas.openxmlformats.org/officeDocument/2006/relationships/hyperlink" Target="https://www.ndrc.gov.cn/xxgk/zcfb/tz/202103/t20210304_1268929.html" TargetMode="External"/><Relationship Id="rId1239" Type="http://schemas.openxmlformats.org/officeDocument/2006/relationships/hyperlink" Target="https://santenews.info/wp-content/uploads/2020/06/Programme...-Complet-04-06-2020-%C3%A0-14h51.pdf" TargetMode="External"/><Relationship Id="rId2637" Type="http://schemas.openxmlformats.org/officeDocument/2006/relationships/hyperlink" Target="http://parliament.mn/laws?Sort=CreatedOnDescending" TargetMode="External"/><Relationship Id="rId1653" Type="http://schemas.openxmlformats.org/officeDocument/2006/relationships/hyperlink" Target="https://budget.gouv.cd/wp-content/uploads/budget2021/plf2021/lf2021_vol2_depenses.pdf" TargetMode="External"/><Relationship Id="rId2704" Type="http://schemas.openxmlformats.org/officeDocument/2006/relationships/hyperlink" Target="https://ec.europa.eu/competition/state_aid/cases1/202018/285640_2151421_68_2.pdf" TargetMode="External"/><Relationship Id="rId1306" Type="http://schemas.openxmlformats.org/officeDocument/2006/relationships/hyperlink" Target="https://santenews.info/wp-content/uploads/2020/06/Programme...-Complet-04-06-2020-%C3%A0-14h51.pdf" TargetMode="External"/><Relationship Id="rId1720" Type="http://schemas.openxmlformats.org/officeDocument/2006/relationships/hyperlink" Target="https://vm.fi/-/valtioneuvosto-myonsi-valtiontakausjarjestelyn-finnairin-lainalle" TargetMode="External"/><Relationship Id="rId12" Type="http://schemas.openxmlformats.org/officeDocument/2006/relationships/hyperlink" Target="https://www.argentina.gob.ar/noticias/con-apoyo-del-bid-el-gobierno-fortalece-el-programa-de-innovacion-federal-con-2875-millones" TargetMode="External"/><Relationship Id="rId3478" Type="http://schemas.openxmlformats.org/officeDocument/2006/relationships/hyperlink" Target="https://www.gov.za/documents/building-society-works-presidential-employment-stimulus-south-african-economic" TargetMode="External"/><Relationship Id="rId3892" Type="http://schemas.openxmlformats.org/officeDocument/2006/relationships/hyperlink" Target="https://www.resmigazete.gov.tr/eskiler/2020/10/20201027-1.pdf" TargetMode="External"/><Relationship Id="rId4529" Type="http://schemas.openxmlformats.org/officeDocument/2006/relationships/hyperlink" Target="https://www.congress.gov/bill/117th-congress/house-bill/1319/text" TargetMode="External"/><Relationship Id="rId399" Type="http://schemas.openxmlformats.org/officeDocument/2006/relationships/hyperlink" Target="https://ec.europa.eu/info/business-economy-euro/recovery-coronavirus/recovery-and-resilience-facility_en" TargetMode="External"/><Relationship Id="rId2494" Type="http://schemas.openxmlformats.org/officeDocument/2006/relationships/hyperlink" Target="https://www.mof.go.jp/english/budget/budget/fy2020/05.pdf" TargetMode="External"/><Relationship Id="rId3545" Type="http://schemas.openxmlformats.org/officeDocument/2006/relationships/hyperlink" Target="https://english.moef.go.kr/pc/selectTbPressCenterDtl.do?boardCd=N0001&amp;seq=5024" TargetMode="External"/><Relationship Id="rId466" Type="http://schemas.openxmlformats.org/officeDocument/2006/relationships/hyperlink" Target="https://ec.europa.eu/info/business-economy-euro/recovery-coronavirus/recovery-and-resilience-facility_en" TargetMode="External"/><Relationship Id="rId880" Type="http://schemas.openxmlformats.org/officeDocument/2006/relationships/hyperlink" Target="https://prensa.presidencia.cl/comunicado.aspx?id=173201" TargetMode="External"/><Relationship Id="rId1096" Type="http://schemas.openxmlformats.org/officeDocument/2006/relationships/hyperlink" Target="https://www.mfcr.cz/cs/aktualne/tiskove-zpravy/2020/statni-zaruky-ve-vysi-150-miliard-ozivi-38247" TargetMode="External"/><Relationship Id="rId2147" Type="http://schemas.openxmlformats.org/officeDocument/2006/relationships/hyperlink" Target="https://www.gov.ie/en/press-release/5bb69-tanaiste-opens-funding-scheme-to-help-businesses-with-fixed-costs/" TargetMode="External"/><Relationship Id="rId2561" Type="http://schemas.openxmlformats.org/officeDocument/2006/relationships/hyperlink" Target="https://budgetmof.govmu.org/Documents/2021_22budgetspeech_english.pdf" TargetMode="External"/><Relationship Id="rId119" Type="http://schemas.openxmlformats.org/officeDocument/2006/relationships/hyperlink" Target="https://www.argentina.gob.ar/noticias/mediante-el-decreto-9842020-se-crea-el-plan-nacional-accionar" TargetMode="External"/><Relationship Id="rId533" Type="http://schemas.openxmlformats.org/officeDocument/2006/relationships/hyperlink" Target="https://documents1.worldbank.org/curated/en/404211589767237532/pdf/Bolivia-COVID-19-Crisis-Emergency-Social-Safety-Nets-Project.pdf" TargetMode="External"/><Relationship Id="rId1163" Type="http://schemas.openxmlformats.org/officeDocument/2006/relationships/hyperlink" Target="https://santenews.info/wp-content/uploads/2020/06/Programme...-Complet-04-06-2020-%C3%A0-14h51.pdf" TargetMode="External"/><Relationship Id="rId2214" Type="http://schemas.openxmlformats.org/officeDocument/2006/relationships/hyperlink" Target="https://www.gov.ie/en/press-release/104eb-minister-obrien-launches-1m-fund-for-community-development-pilot-projects/" TargetMode="External"/><Relationship Id="rId3612" Type="http://schemas.openxmlformats.org/officeDocument/2006/relationships/hyperlink" Target="https://www.hacienda.gob.es/Documentacion/Publico/GabineteMinistro/Notas%20Prensa/2020/CONSEJO%20DE%20MINISTROS/17-11-20%20NP%20CM%20Ayudas%20dependencia.pdf" TargetMode="External"/><Relationship Id="rId600" Type="http://schemas.openxmlformats.org/officeDocument/2006/relationships/hyperlink" Target="https://www.gov.br/saude/pt-br/assuntos/noticias/minas-gerais-tem-mais-43-leitos-de-suporte-ventilatorio-pulmonar-autorizados" TargetMode="External"/><Relationship Id="rId1230" Type="http://schemas.openxmlformats.org/officeDocument/2006/relationships/hyperlink" Target="https://santenews.info/wp-content/uploads/2020/06/Programme...-Complet-04-06-2020-%C3%A0-14h51.pdf" TargetMode="External"/><Relationship Id="rId4386" Type="http://schemas.openxmlformats.org/officeDocument/2006/relationships/hyperlink" Target="https://www.congress.gov/bill/117th-congress/house-bill/1319/text" TargetMode="External"/><Relationship Id="rId4039" Type="http://schemas.openxmlformats.org/officeDocument/2006/relationships/hyperlink" Target="https://www.gov.uk/government/publications/spending-review-2020-documents" TargetMode="External"/><Relationship Id="rId4453" Type="http://schemas.openxmlformats.org/officeDocument/2006/relationships/hyperlink" Target="https://www.congress.gov/bill/117th-congress/house-bill/1319/text" TargetMode="External"/><Relationship Id="rId3055" Type="http://schemas.openxmlformats.org/officeDocument/2006/relationships/hyperlink" Target="https://www.gob.pe/institucion/midis/noticias/348546-midis-qali-warma-garantiza-servicio-alimentario-a-mas-de-4-millones-de-escolares-y-continua-entregando-alimentos-a-poblaciones-vulnerables" TargetMode="External"/><Relationship Id="rId4106" Type="http://schemas.openxmlformats.org/officeDocument/2006/relationships/hyperlink" Target="https://www.gov.uk/government/news/budget-2020-what-you-need-to-know" TargetMode="External"/><Relationship Id="rId4520" Type="http://schemas.openxmlformats.org/officeDocument/2006/relationships/hyperlink" Target="https://www.congress.gov/bill/117th-congress/house-bill/1319/text" TargetMode="External"/><Relationship Id="rId390" Type="http://schemas.openxmlformats.org/officeDocument/2006/relationships/hyperlink" Target="https://ec.europa.eu/info/business-economy-euro/recovery-coronavirus/recovery-and-resilience-facility_en" TargetMode="External"/><Relationship Id="rId2071" Type="http://schemas.openxmlformats.org/officeDocument/2006/relationships/hyperlink" Target="https://www.gov.ie/en/press-release/52414-update-on-payments-awarded-for-covid-19-pandemic-unemployment-payment-and-enhanced-illness-benefit/" TargetMode="External"/><Relationship Id="rId3122" Type="http://schemas.openxmlformats.org/officeDocument/2006/relationships/hyperlink" Target="https://www.gob.pe/institucion/devida/noticias/324569-ucayali-devida-realiza-mantenimiento-de-12-infraestructuras-comunales" TargetMode="External"/><Relationship Id="rId110" Type="http://schemas.openxmlformats.org/officeDocument/2006/relationships/hyperlink" Target="https://www.argentina.gob.ar/noticias/jefatura/el-presidente-anuncio-obras-y-suscribio-acuerdos-en-tierra-del-fuego" TargetMode="External"/><Relationship Id="rId2888" Type="http://schemas.openxmlformats.org/officeDocument/2006/relationships/hyperlink" Target="https://www.regjeringen.no/no/aktuelt/nye-okonomiske-tiltak-for-a-dempe-de-okonomiske-virkningene-av-koronavirusutbruddet/id2696548/" TargetMode="External"/><Relationship Id="rId3939" Type="http://schemas.openxmlformats.org/officeDocument/2006/relationships/hyperlink" Target="https://www.gov.uk/government/publications/winter-economy-plan/winter-economy-plan" TargetMode="External"/><Relationship Id="rId2955" Type="http://schemas.openxmlformats.org/officeDocument/2006/relationships/hyperlink" Target="http://www.finance.gov.pk/pr_jan_mar_2020.html" TargetMode="External"/><Relationship Id="rId927" Type="http://schemas.openxmlformats.org/officeDocument/2006/relationships/hyperlink" Target="http://english.www.gov.cn/archive/statistics/202111/05/content_WS61849701c6d0df57f98e48db.html" TargetMode="External"/><Relationship Id="rId1557" Type="http://schemas.openxmlformats.org/officeDocument/2006/relationships/hyperlink" Target="https://www.micm.gob.do/noticias/gobierno-vuelve-a-congelar-precio-de-todos-los-combustibles" TargetMode="External"/><Relationship Id="rId1971" Type="http://schemas.openxmlformats.org/officeDocument/2006/relationships/hyperlink" Target="https://presidencia.gob.hn/index.php/sala-de-prensa/9383-obras-de-conservacion-vial-ejecutadas-por-invest-h-traeran-muchos-beneficios-a-nivel-nacional" TargetMode="External"/><Relationship Id="rId2608" Type="http://schemas.openxmlformats.org/officeDocument/2006/relationships/hyperlink" Target="https://lopezobrador.org.mx/2020/04/05/presidente-anuncia-acciones-para-la-reactivacion-economica-ante-covid-19-en-primer-informe-del-ano-al-pueblo-de-mexico-2/" TargetMode="External"/><Relationship Id="rId1624" Type="http://schemas.openxmlformats.org/officeDocument/2006/relationships/hyperlink" Target="https://budget.gouv.cd/wp-content/uploads/budget2021/plf2021/lf2021_vol2_depenses.pdf" TargetMode="External"/><Relationship Id="rId4030" Type="http://schemas.openxmlformats.org/officeDocument/2006/relationships/hyperlink" Target="https://www.gov.uk/government/publications/spending-review-2020-documents" TargetMode="External"/><Relationship Id="rId3796" Type="http://schemas.openxmlformats.org/officeDocument/2006/relationships/hyperlink" Target="https://www.admin.ch/gov/de/start/dokumentation/medienmitteilungen.msg-id-81064.html" TargetMode="External"/><Relationship Id="rId2398" Type="http://schemas.openxmlformats.org/officeDocument/2006/relationships/hyperlink" Target="https://www.gov.il/he/departments/news/press_30032020_b" TargetMode="External"/><Relationship Id="rId3449" Type="http://schemas.openxmlformats.org/officeDocument/2006/relationships/hyperlink" Target="http://www.treasury.gov.za/documents/National%20Budget/2021/review/FullBR.pdf" TargetMode="External"/><Relationship Id="rId4847" Type="http://schemas.openxmlformats.org/officeDocument/2006/relationships/hyperlink" Target="https://jis.gov.jm/media/2020/04/CARE-Brochure-Ministry-of-Finance-2020.pdf" TargetMode="External"/><Relationship Id="rId3863" Type="http://schemas.openxmlformats.org/officeDocument/2006/relationships/hyperlink" Target="https://thailand.prd.go.th/mobile_detail.php?cid=4&amp;nid=11407" TargetMode="External"/><Relationship Id="rId784" Type="http://schemas.openxmlformats.org/officeDocument/2006/relationships/hyperlink" Target="https://www.budget.gc.ca/2021/report-rapport/p1-en.html" TargetMode="External"/><Relationship Id="rId1067" Type="http://schemas.openxmlformats.org/officeDocument/2006/relationships/hyperlink" Target="https://www.funcionpublica.gov.co/eva/gestornormativo/norma.php?i=110695" TargetMode="External"/><Relationship Id="rId2465" Type="http://schemas.openxmlformats.org/officeDocument/2006/relationships/hyperlink" Target="https://jis.gov.jm/govt-announces-60-billion-social-and-economic-recovery-programme/" TargetMode="External"/><Relationship Id="rId3516" Type="http://schemas.openxmlformats.org/officeDocument/2006/relationships/hyperlink" Target="http://www.treasury.gov.za/documents/national%20budget/2020S/review/FullSBR.pdf" TargetMode="External"/><Relationship Id="rId3930" Type="http://schemas.openxmlformats.org/officeDocument/2006/relationships/hyperlink" Target="https://www.edie.net/news/6/London-unveils--1-5bn-green-infrastructure-package-to-kick-start-economy-post-lockdown/" TargetMode="External"/><Relationship Id="rId437" Type="http://schemas.openxmlformats.org/officeDocument/2006/relationships/hyperlink" Target="https://ec.europa.eu/info/business-economy-euro/recovery-coronavirus/recovery-and-resilience-facility_en" TargetMode="External"/><Relationship Id="rId851" Type="http://schemas.openxmlformats.org/officeDocument/2006/relationships/hyperlink" Target="https://pm.gc.ca/en/news/news-releases/2020/06/04/canadian-seniors-receive-special-payment-early-july" TargetMode="External"/><Relationship Id="rId1481" Type="http://schemas.openxmlformats.org/officeDocument/2006/relationships/hyperlink" Target="https://prodominicana.gob.do/Documentos/PD%20PNFERD%20W.pdf" TargetMode="External"/><Relationship Id="rId2118" Type="http://schemas.openxmlformats.org/officeDocument/2006/relationships/hyperlink" Target="https://www.gov.ie/en/press-release/53ad6-update-on-payments-awarded-for-covid-19-pandemic-unemployment-payment-and-enhanced-illness-benefit-21-july-2021/" TargetMode="External"/><Relationship Id="rId2532" Type="http://schemas.openxmlformats.org/officeDocument/2006/relationships/hyperlink" Target="https://www.health.go.ke/president-uhuru-announce-31-new-cases-of-covid-19-unveils-an-8-economic-stimulus-programme-to-stimulate-growth-nairobi-saturday-may-23-2020/" TargetMode="External"/><Relationship Id="rId504" Type="http://schemas.openxmlformats.org/officeDocument/2006/relationships/hyperlink" Target="https://news.belgium.be/fr/covid-19-accroissement-des-credits-de-personnel-de-la-capac-pour-2021" TargetMode="External"/><Relationship Id="rId1134" Type="http://schemas.openxmlformats.org/officeDocument/2006/relationships/hyperlink" Target="https://santenews.info/wp-content/uploads/2020/06/Programme...-Complet-04-06-2020-%C3%A0-14h51.pdf" TargetMode="External"/><Relationship Id="rId1201" Type="http://schemas.openxmlformats.org/officeDocument/2006/relationships/hyperlink" Target="https://santenews.info/wp-content/uploads/2020/06/Programme...-Complet-04-06-2020-%C3%A0-14h51.pdf" TargetMode="External"/><Relationship Id="rId4357" Type="http://schemas.openxmlformats.org/officeDocument/2006/relationships/hyperlink" Target="https://www.congress.gov/117/bills/hr3684/BILLS-117hr3684enr.pdf" TargetMode="External"/><Relationship Id="rId4771" Type="http://schemas.openxmlformats.org/officeDocument/2006/relationships/hyperlink" Target="https://mfinante.gov.ro/presa-comunicate-de-presa/-/asset_publisher/vMeOfqIFpa30/content/programul-noua-cas-c4-83-va-avea-garan-c8-9bii-de-1-5-miliarde-de-lei-c3-aen-anul-2021?_com_liferay_asset_publisher_web_portlet_AssetPublisherPortlet_INSTANCE_vMeOfqIFpa30_assetEntryId=1789654&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3%26_com_liferay_asset_publisher_web_portlet_AssetPublisherPortlet_INSTANCE_vMeOfqIFpa30_delta%3D30%26p_r_p_resetCur%3Dfalse%26_com_liferay_asset_publisher_web_portlet_AssetPublisherPortlet_INSTANCE_vMeOfqIFpa30_assetEntryId%3D1789654" TargetMode="External"/><Relationship Id="rId3373" Type="http://schemas.openxmlformats.org/officeDocument/2006/relationships/hyperlink" Target="https://www.gov.vc/images/pdf_documents/Ministerial_Statements_COVID-19_Recovery_And_Stimulus_Package.pdf" TargetMode="External"/><Relationship Id="rId4424" Type="http://schemas.openxmlformats.org/officeDocument/2006/relationships/hyperlink" Target="https://www.congress.gov/bill/117th-congress/house-bill/1319/text" TargetMode="External"/><Relationship Id="rId294" Type="http://schemas.openxmlformats.org/officeDocument/2006/relationships/hyperlink" Target="https://www.bahamas.gov.bs/wps/wcm/connect/2ecf933c-2fd1-49b3-9f1c-1ac0212598b7/2020FSR_FINAL_DEC17+%28Revised%29.pdf?MOD=AJPERES" TargetMode="External"/><Relationship Id="rId3026" Type="http://schemas.openxmlformats.org/officeDocument/2006/relationships/hyperlink" Target="https://www.mef.gob.pe/contenidos/presu_publ/documentac/guia_orient_ciudadano_2022_281221.pdf" TargetMode="External"/><Relationship Id="rId361" Type="http://schemas.openxmlformats.org/officeDocument/2006/relationships/hyperlink" Target="https://www.barbadosparliament.com/uploads/bill_resolution/31a50631b8285df3409fc438fbe15488.pdf" TargetMode="External"/><Relationship Id="rId2042" Type="http://schemas.openxmlformats.org/officeDocument/2006/relationships/hyperlink" Target="https://iranprimer.usip.org/blog/2019/dec/16/irans-crisis-budget" TargetMode="External"/><Relationship Id="rId3440" Type="http://schemas.openxmlformats.org/officeDocument/2006/relationships/hyperlink" Target="https://www.enca.com/news/mango-receive-r819-million-government" TargetMode="External"/><Relationship Id="rId2859" Type="http://schemas.openxmlformats.org/officeDocument/2006/relationships/hyperlink" Target="https://www.regjeringen.no/no/aktuelt/vil-setje-i-stand-natur--og-friluftslivsomrade/id2704464/" TargetMode="External"/><Relationship Id="rId1875" Type="http://schemas.openxmlformats.org/officeDocument/2006/relationships/hyperlink" Target="https://www.mofep.gov.gh/sites/default/files/news/care-program.pdf" TargetMode="External"/><Relationship Id="rId4281" Type="http://schemas.openxmlformats.org/officeDocument/2006/relationships/hyperlink" Target="https://www.congress.gov/117/bills/hr3684/BILLS-117hr3684enr.pdf" TargetMode="External"/><Relationship Id="rId1528" Type="http://schemas.openxmlformats.org/officeDocument/2006/relationships/hyperlink" Target="https://publications.iadb.org/es/el-impacto-del-covid-19-en-las-economias-de-la-region-centroamerica" TargetMode="External"/><Relationship Id="rId2926" Type="http://schemas.openxmlformats.org/officeDocument/2006/relationships/hyperlink" Target="https://www.finance.gov.pk/budget/Budget_2021_22/6_Budget_in_Brief_English_2021_22.pdf" TargetMode="External"/><Relationship Id="rId1942" Type="http://schemas.openxmlformats.org/officeDocument/2006/relationships/hyperlink" Target="http://documents1.worldbank.org/curated/en/474951589207571664/pdf/Haiti-Caribbean-Regional-Air-Transport-Connectivity-Project.pdf" TargetMode="External"/><Relationship Id="rId4001" Type="http://schemas.openxmlformats.org/officeDocument/2006/relationships/hyperlink" Target="https://www.gov.uk/government/news/46-billion-in-new-lockdown-grants-to-support-businesses-and-protect-jobs" TargetMode="External"/><Relationship Id="rId3767" Type="http://schemas.openxmlformats.org/officeDocument/2006/relationships/hyperlink" Target="https://www.government.se/press-releases/2020/03/crisis-package-for-swedish-businesses-and-jobs/" TargetMode="External"/><Relationship Id="rId4818" Type="http://schemas.openxmlformats.org/officeDocument/2006/relationships/hyperlink" Target="https://www.lamoncloa.gob.es/serviciosdeprensa/notasprensa/ciencia-e-innovacion/Paginas/2020/031120-cdti.aspx" TargetMode="External"/><Relationship Id="rId688" Type="http://schemas.openxmlformats.org/officeDocument/2006/relationships/hyperlink" Target="https://www.gov.br/saude/pt-br/assuntos/noticias/suporte-ventilatorio-pulmonar-mais-253-leitos-sao-autorizados-para-12-estados" TargetMode="External"/><Relationship Id="rId2369" Type="http://schemas.openxmlformats.org/officeDocument/2006/relationships/hyperlink" Target="https://www.gov.il/he/departments/news/press_07062020_b" TargetMode="External"/><Relationship Id="rId2783" Type="http://schemas.openxmlformats.org/officeDocument/2006/relationships/hyperlink" Target="https://www.cabri-sbo.org/uploads/files/Covid19BudgetDocuments/Nigeria-Emergency-Economic-Stimulus-Bill-24-March-2020.pdf" TargetMode="External"/><Relationship Id="rId3834" Type="http://schemas.openxmlformats.org/officeDocument/2006/relationships/hyperlink" Target="https://thailand.prd.go.th/mobile_detail.php?cid=4&amp;nid=11373" TargetMode="External"/><Relationship Id="rId755" Type="http://schemas.openxmlformats.org/officeDocument/2006/relationships/hyperlink" Target="https://budget.gc.ca/efu-meb/2021/report-rapport/EFU-MEB-2021-EN.pdf" TargetMode="External"/><Relationship Id="rId1385" Type="http://schemas.openxmlformats.org/officeDocument/2006/relationships/hyperlink" Target="https://ec.europa.eu/commission/presscorner/detail/en/ip_20_1488" TargetMode="External"/><Relationship Id="rId2436" Type="http://schemas.openxmlformats.org/officeDocument/2006/relationships/hyperlink" Target="https://www.gazzettaufficiale.it/eli/id/2020/11/09/20G00170/sg" TargetMode="External"/><Relationship Id="rId2850" Type="http://schemas.openxmlformats.org/officeDocument/2006/relationships/hyperlink" Target="https://www.regjeringen.no/no/aktuelt/kunnskap-og-kompetanse-skal-fa-flere-tilbake-i-arbeid/id2704490/" TargetMode="External"/><Relationship Id="rId91" Type="http://schemas.openxmlformats.org/officeDocument/2006/relationships/hyperlink" Target="https://www.argentina.gob.ar/noticias/ambiente-otorgo-equipamiento-para-la-construccion-de-un-ecoparque-en-chascomus" TargetMode="External"/><Relationship Id="rId408" Type="http://schemas.openxmlformats.org/officeDocument/2006/relationships/hyperlink" Target="https://ec.europa.eu/info/business-economy-euro/recovery-coronavirus/recovery-and-resilience-facility_en" TargetMode="External"/><Relationship Id="rId822" Type="http://schemas.openxmlformats.org/officeDocument/2006/relationships/hyperlink" Target="https://www.canada.ca/en/environment-climate-change/news/2020/12/a-healthy-environment-and-a-healthy-economy.html" TargetMode="External"/><Relationship Id="rId1038" Type="http://schemas.openxmlformats.org/officeDocument/2006/relationships/hyperlink" Target="https://www.minsalud.gov.co/Paginas/Se-definio-reconocimiento-economico-para-primera-linea-de-atencion-al-covid-19.aspx" TargetMode="External"/><Relationship Id="rId1452" Type="http://schemas.openxmlformats.org/officeDocument/2006/relationships/hyperlink" Target="https://www.iadb.org/projects/document/EZSHARE-1136432297-118?project=DR-L1143" TargetMode="External"/><Relationship Id="rId2503" Type="http://schemas.openxmlformats.org/officeDocument/2006/relationships/hyperlink" Target="https://www.mof.go.jp/english/budget/budget/fy2020/05.pdf" TargetMode="External"/><Relationship Id="rId3901" Type="http://schemas.openxmlformats.org/officeDocument/2006/relationships/hyperlink" Target="https://www.gib.gov.tr/konaklama-vergisinin-uygulama-tarihi-1/1/2021e-ertelenmistir" TargetMode="External"/><Relationship Id="rId1105" Type="http://schemas.openxmlformats.org/officeDocument/2006/relationships/hyperlink" Target="https://zoom-eco.net/a-la-une/rdc-les-11-mesures-economiques-de-soutien-a-loffre-de-produits-de-premiere-necessite/" TargetMode="External"/><Relationship Id="rId3277" Type="http://schemas.openxmlformats.org/officeDocument/2006/relationships/hyperlink" Target="https://www.gov.pl/web/tarczaantykryzysowa/ochrona-zdrowia" TargetMode="External"/><Relationship Id="rId4675" Type="http://schemas.openxmlformats.org/officeDocument/2006/relationships/hyperlink" Target="https://www.presidencia.gub.uy/comunicacion/comunicacionnoticias/medidas-gobierno-economia-emergencia-sanitaria-covid19" TargetMode="External"/><Relationship Id="rId198" Type="http://schemas.openxmlformats.org/officeDocument/2006/relationships/hyperlink" Target="https://budget.gov.au/2021-22/content/bp2/download/bp2_2021-22.pdf" TargetMode="External"/><Relationship Id="rId3691" Type="http://schemas.openxmlformats.org/officeDocument/2006/relationships/hyperlink" Target="http://health.gov.sr/media/1363/final-national-covid-19-preparedness-and-response-plan.pdf" TargetMode="External"/><Relationship Id="rId4328" Type="http://schemas.openxmlformats.org/officeDocument/2006/relationships/hyperlink" Target="https://www.congress.gov/117/bills/hr3684/BILLS-117hr3684enr.pdf" TargetMode="External"/><Relationship Id="rId4742" Type="http://schemas.openxmlformats.org/officeDocument/2006/relationships/hyperlink" Target="https://www.gob.mx/presidencia/prensa/inversion-de-3-mil-500-mdp-para-caminos-rurales-en-2022-informa-presidente-en-oaxaca?idiom=es" TargetMode="External"/><Relationship Id="rId2293" Type="http://schemas.openxmlformats.org/officeDocument/2006/relationships/hyperlink" Target="https://www.gov.ie/en/press-release/d5cf1-minister-humphreys-announces-new-scheme-aimed-at-supporting-the-production-of-covid-19-related-products/" TargetMode="External"/><Relationship Id="rId3344" Type="http://schemas.openxmlformats.org/officeDocument/2006/relationships/hyperlink" Target="https://www.sknis.gov.kn/2021/07/08/opening-statement-by-prime-minister-dr-the-hon-timothy-harris-at-the-press-conference-on-thursday-july-08-2021-at-nema-headquarters/" TargetMode="External"/><Relationship Id="rId265" Type="http://schemas.openxmlformats.org/officeDocument/2006/relationships/hyperlink" Target="https://www.pm.gov.au/media/economic-stimulus-package" TargetMode="External"/><Relationship Id="rId2360" Type="http://schemas.openxmlformats.org/officeDocument/2006/relationships/hyperlink" Target="https://www.gov.il/he/departments/news/sa250820-5" TargetMode="External"/><Relationship Id="rId3411" Type="http://schemas.openxmlformats.org/officeDocument/2006/relationships/hyperlink" Target="https://web.archive.org/web/20200409043503/https:/hrdf.org.sa/News/4402" TargetMode="External"/><Relationship Id="rId332" Type="http://schemas.openxmlformats.org/officeDocument/2006/relationships/hyperlink" Target="https://www.barbadosparliament.com/uploads/bill_resolution/4876100c82122319f719c42fae4b23df.pdf" TargetMode="External"/><Relationship Id="rId2013" Type="http://schemas.openxmlformats.org/officeDocument/2006/relationships/hyperlink" Target="https://pib.gov.in/PressReleasePage.aspx?PRID=1720022" TargetMode="External"/><Relationship Id="rId4185" Type="http://schemas.openxmlformats.org/officeDocument/2006/relationships/hyperlink" Target="https://www.congress.gov/117/bills/hr3684/BILLS-117hr3684enr.pdf" TargetMode="External"/><Relationship Id="rId1779" Type="http://schemas.openxmlformats.org/officeDocument/2006/relationships/hyperlink" Target="https://www.gouvernement.fr/partage/12289-relancer-la-construction-durable-de-logements-dans-les-territoires" TargetMode="External"/><Relationship Id="rId4252" Type="http://schemas.openxmlformats.org/officeDocument/2006/relationships/hyperlink" Target="https://www.congress.gov/117/bills/hr3684/BILLS-117hr3684enr.pdf" TargetMode="External"/><Relationship Id="rId1846" Type="http://schemas.openxmlformats.org/officeDocument/2006/relationships/hyperlink" Target="http://documents1.worldbank.org/curated/en/818661614100923623/pdf/Project-Information-Document-Ghana-Productive-Safety-Net-Project-2-P175588.pdf" TargetMode="External"/><Relationship Id="rId1913" Type="http://schemas.openxmlformats.org/officeDocument/2006/relationships/hyperlink" Target="https://www.mofep.gov.gh/sites/default/files/news/2021-Mid-Year-Review-Statement_v2.pdf" TargetMode="External"/><Relationship Id="rId2687" Type="http://schemas.openxmlformats.org/officeDocument/2006/relationships/hyperlink" Target="https://www.finances.gov.ma/Publication/db/2020/np-plfr2020-fr.pdf" TargetMode="External"/><Relationship Id="rId3738" Type="http://schemas.openxmlformats.org/officeDocument/2006/relationships/hyperlink" Target="https://home.kpmg/se/sv/home/nyheter-rapporter/2021/01/se-news-ekonomiskt-stod-till-foretag-som-drabbats-av-nedstangning-covid-19.html%20;" TargetMode="External"/><Relationship Id="rId659" Type="http://schemas.openxmlformats.org/officeDocument/2006/relationships/hyperlink" Target="https://www.gov.br/saude/pt-br/assuntos/noticias/saude-autoriza-109-leitos-de-uti-covid-19-em-minas-gerais" TargetMode="External"/><Relationship Id="rId1289" Type="http://schemas.openxmlformats.org/officeDocument/2006/relationships/hyperlink" Target="https://santenews.info/wp-content/uploads/2020/06/Programme...-Complet-04-06-2020-%C3%A0-14h51.pdf" TargetMode="External"/><Relationship Id="rId1356" Type="http://schemas.openxmlformats.org/officeDocument/2006/relationships/hyperlink" Target="https://ec.europa.eu/commission/presscorner/detail/en/mex_21_1042" TargetMode="External"/><Relationship Id="rId2754" Type="http://schemas.openxmlformats.org/officeDocument/2006/relationships/hyperlink" Target="https://ec.europa.eu/competition/state_aid/cases1/202030/287111_2174861_86_2.pdf" TargetMode="External"/><Relationship Id="rId3805" Type="http://schemas.openxmlformats.org/officeDocument/2006/relationships/hyperlink" Target="https://www.admin.ch/gov/de/start/dokumentation/medienmitteilungen.msg-id-78515.html" TargetMode="External"/><Relationship Id="rId726" Type="http://schemas.openxmlformats.org/officeDocument/2006/relationships/hyperlink" Target="https://www.gov.br/economia/pt-br/assuntos/noticias/2020/marco/governo-anuncia-medidas-para-reduzir-efeitos-do-coronavirus-nas-micro-e-pequenas-empresas" TargetMode="External"/><Relationship Id="rId1009" Type="http://schemas.openxmlformats.org/officeDocument/2006/relationships/hyperlink" Target="https://www.minhacienda.gov.co/webcenter/ShowProperty?nodeId=%2FConexionContent%2FWCC_CLUSTER-156134%2F%2FidcPrimaryFile&amp;revision=latestreleased" TargetMode="External"/><Relationship Id="rId1770" Type="http://schemas.openxmlformats.org/officeDocument/2006/relationships/hyperlink" Target="https://www.gouvernement.fr/partage/12289-relancer-la-construction-durable-de-logements-dans-les-territoires" TargetMode="External"/><Relationship Id="rId2407" Type="http://schemas.openxmlformats.org/officeDocument/2006/relationships/hyperlink" Target="https://www.gov.il/he/departments/news/press_07112021" TargetMode="External"/><Relationship Id="rId2821" Type="http://schemas.openxmlformats.org/officeDocument/2006/relationships/hyperlink" Target="https://www.regjeringen.no/no/aktuelt/tilskuddsordning-for-pakkereisearrangorene-pa-plass/id2721361/" TargetMode="External"/><Relationship Id="rId62" Type="http://schemas.openxmlformats.org/officeDocument/2006/relationships/hyperlink" Target="https://www.argentina.gob.ar/noticias/mas-credito-para-la-industria-nueva-linea-del-banco-nacion-por-2500-millones-para-el" TargetMode="External"/><Relationship Id="rId1423" Type="http://schemas.openxmlformats.org/officeDocument/2006/relationships/hyperlink" Target="https://ec.europa.eu/commission/presscorner/detail/en/mex_21_4063" TargetMode="External"/><Relationship Id="rId4579" Type="http://schemas.openxmlformats.org/officeDocument/2006/relationships/hyperlink" Target="https://www.congress.gov/bill/117th-congress/house-bill/1319/text" TargetMode="External"/><Relationship Id="rId3595" Type="http://schemas.openxmlformats.org/officeDocument/2006/relationships/hyperlink" Target="https://www.lamoncloa.gob.es/lang/en/presidente/news/Paginas/2021/20210127digital-plans.aspx" TargetMode="External"/><Relationship Id="rId4646" Type="http://schemas.openxmlformats.org/officeDocument/2006/relationships/hyperlink" Target="https://www.presidencia.gub.uy/comunicacion/comunicacionnoticias/medidas-gobierno-economia-emergencia-sanitaria-covid19" TargetMode="External"/><Relationship Id="rId2197" Type="http://schemas.openxmlformats.org/officeDocument/2006/relationships/hyperlink" Target="https://www.gov.ie/en/press-release/f154b-minister-humphreys-announces-6-million-for-14-major-adventure-tourism-projects/" TargetMode="External"/><Relationship Id="rId3248" Type="http://schemas.openxmlformats.org/officeDocument/2006/relationships/hyperlink" Target="http://nfosigw.gov.pl/oferta-finansowania/srodki-krajowe/programy-priorytetowe/evan/nabor-wnioskow-/" TargetMode="External"/><Relationship Id="rId3662" Type="http://schemas.openxmlformats.org/officeDocument/2006/relationships/hyperlink" Target="https://www.boe.es/buscar/doc.php?id=BOE-A-2020-4208" TargetMode="External"/><Relationship Id="rId4713" Type="http://schemas.openxmlformats.org/officeDocument/2006/relationships/hyperlink" Target="https://english.luatvietnam.vn/resolution-no-43-2022-qh15-dated-january-11-2022-of-the-national-assembly-on-fiscal-and-monetary-policies-supporting-socio-economic-recovery-and-dev-215952-Doc1.html" TargetMode="External"/><Relationship Id="rId169" Type="http://schemas.openxmlformats.org/officeDocument/2006/relationships/hyperlink" Target="https://www.argentina.gob.ar/economia/medidas-economicas-COVID19/medidas" TargetMode="External"/><Relationship Id="rId583" Type="http://schemas.openxmlformats.org/officeDocument/2006/relationships/hyperlink" Target="https://www.gov.br/saude/pt-br/assuntos/noticias/saude-autoriza-mais-685-leitos-de-uti-para-11-estados-e-distrito-federal" TargetMode="External"/><Relationship Id="rId2264" Type="http://schemas.openxmlformats.org/officeDocument/2006/relationships/hyperlink" Target="https://www.citizensinformation.ie/en/employment/types_of_employment/self_employment/covid_restrictions_support_scheme.html" TargetMode="External"/><Relationship Id="rId3315" Type="http://schemas.openxmlformats.org/officeDocument/2006/relationships/hyperlink" Target="https://twitter.com/rrainfo/status/1387829805333291008/photo/1" TargetMode="External"/><Relationship Id="rId236" Type="http://schemas.openxmlformats.org/officeDocument/2006/relationships/hyperlink" Target="https://www.pm.gov.au/media/jobseeker-supplement-extended-march" TargetMode="External"/><Relationship Id="rId650" Type="http://schemas.openxmlformats.org/officeDocument/2006/relationships/hyperlink" Target="https://www.gov.br/saude/pt-br/assuntos/noticias/saude-libera-mais-de-r-39-milhoes-para-fortalecer-atendimento-de-povos-e-comunidades-tradicionais" TargetMode="External"/><Relationship Id="rId1280" Type="http://schemas.openxmlformats.org/officeDocument/2006/relationships/hyperlink" Target="https://santenews.info/wp-content/uploads/2020/06/Programme...-Complet-04-06-2020-%C3%A0-14h51.pdf" TargetMode="External"/><Relationship Id="rId2331" Type="http://schemas.openxmlformats.org/officeDocument/2006/relationships/hyperlink" Target="https://www.gov.ie/en/press-release/ae1d1-update-on-payments-awarded-for-covid-19-pandemic-unemployment-payment-and-enhanced-illness-benefit/"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BB769-75D6-48B5-AEDD-60248899A36B}">
  <sheetPr>
    <tabColor theme="8"/>
  </sheetPr>
  <dimension ref="A1:T8077"/>
  <sheetViews>
    <sheetView tabSelected="1" zoomScale="28" zoomScaleNormal="85" workbookViewId="0"/>
  </sheetViews>
  <sheetFormatPr defaultRowHeight="14.4" x14ac:dyDescent="0.3"/>
  <cols>
    <col min="1" max="1" width="8.88671875" style="12"/>
    <col min="2" max="2" width="24.77734375" style="12" customWidth="1"/>
    <col min="3" max="3" width="46.77734375" style="12" customWidth="1"/>
    <col min="4" max="16" width="8.88671875" style="12"/>
    <col min="17" max="19" width="8.77734375" style="12" customWidth="1"/>
    <col min="20" max="20" width="8.88671875" style="12"/>
  </cols>
  <sheetData>
    <row r="1" spans="1:20" ht="5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t="s">
        <v>20</v>
      </c>
      <c r="B2" s="3" t="s">
        <v>21</v>
      </c>
      <c r="C2" s="3" t="s">
        <v>22</v>
      </c>
      <c r="D2" s="4">
        <v>0.16900000000000001</v>
      </c>
      <c r="E2" s="5" t="s">
        <v>23</v>
      </c>
      <c r="F2" s="4">
        <v>6.2869999999999995E-2</v>
      </c>
      <c r="G2" s="6">
        <v>44383</v>
      </c>
      <c r="H2" s="3" t="s">
        <v>24</v>
      </c>
      <c r="I2" s="3"/>
      <c r="J2" s="3"/>
      <c r="K2" s="5" t="s">
        <v>25</v>
      </c>
      <c r="L2" s="5">
        <v>15</v>
      </c>
      <c r="M2" s="5" t="s">
        <v>26</v>
      </c>
      <c r="N2" s="5">
        <f>VLOOKUP(M2,[1]ArchetypeScores!E:N,10,FALSE)</f>
        <v>1</v>
      </c>
      <c r="O2" s="5">
        <f>VLOOKUP(M2,[1]ArchetypeScores!E:O,11,FALSE)</f>
        <v>-2</v>
      </c>
      <c r="P2" s="5">
        <f>VLOOKUP(M2,[1]ArchetypeScores!E:P,12,FALSE)</f>
        <v>0</v>
      </c>
      <c r="Q2" s="2" t="str">
        <f>VLOOKUP(M2,[1]ArchetypeScores!E:W,19,FALSE)</f>
        <v>Energy and water</v>
      </c>
      <c r="R2" s="2">
        <f>VLOOKUP(M2,[1]ArchetypeScores!E:I,5,FALSE)</f>
        <v>0</v>
      </c>
      <c r="S2" s="2">
        <f>VLOOKUP(M2,[1]ArchetypeScores!E:K,7,FALSE)</f>
        <v>0</v>
      </c>
      <c r="T2" s="2" t="str">
        <f t="shared" ref="T2:T65" si="0">IF(AND(R2=1,S2=1),"Both",IF(AND(R2=1,S2=0),"Direct only",IF(AND(R2=0,S2=1),"Indirect only","Not A&amp;R positive")))</f>
        <v>Not A&amp;R positive</v>
      </c>
    </row>
    <row r="3" spans="1:20" x14ac:dyDescent="0.3">
      <c r="A3" s="2" t="s">
        <v>20</v>
      </c>
      <c r="B3" s="3" t="s">
        <v>27</v>
      </c>
      <c r="C3" s="3" t="s">
        <v>28</v>
      </c>
      <c r="D3" s="4">
        <v>2.1999999999999999E-2</v>
      </c>
      <c r="E3" s="5" t="s">
        <v>23</v>
      </c>
      <c r="F3" s="4">
        <v>8.1099999999999992E-3</v>
      </c>
      <c r="G3" s="6">
        <v>44387</v>
      </c>
      <c r="H3" s="3" t="s">
        <v>29</v>
      </c>
      <c r="I3" s="3" t="s">
        <v>30</v>
      </c>
      <c r="J3" s="3"/>
      <c r="K3" s="5" t="s">
        <v>31</v>
      </c>
      <c r="L3" s="5">
        <v>3</v>
      </c>
      <c r="M3" s="5" t="s">
        <v>32</v>
      </c>
      <c r="N3" s="5">
        <f>VLOOKUP(M3,[1]ArchetypeScores!E:N,10,FALSE)</f>
        <v>0</v>
      </c>
      <c r="O3" s="5">
        <f>VLOOKUP(M3,[1]ArchetypeScores!E:O,11,FALSE)</f>
        <v>0</v>
      </c>
      <c r="P3" s="5">
        <f>VLOOKUP(M3,[1]ArchetypeScores!E:P,12,FALSE)</f>
        <v>0</v>
      </c>
      <c r="Q3" s="2" t="str">
        <f>VLOOKUP(M3,[1]ArchetypeScores!E:W,19,FALSE)</f>
        <v>Energy and water</v>
      </c>
      <c r="R3" s="2">
        <f>VLOOKUP(M3,[1]ArchetypeScores!E:I,5,FALSE)</f>
        <v>0</v>
      </c>
      <c r="S3" s="2">
        <f>VLOOKUP(M3,[1]ArchetypeScores!E:K,7,FALSE)</f>
        <v>0</v>
      </c>
      <c r="T3" s="2" t="str">
        <f t="shared" si="0"/>
        <v>Not A&amp;R positive</v>
      </c>
    </row>
    <row r="4" spans="1:20" x14ac:dyDescent="0.3">
      <c r="A4" s="2" t="s">
        <v>20</v>
      </c>
      <c r="B4" s="3" t="s">
        <v>33</v>
      </c>
      <c r="C4" s="3" t="s">
        <v>34</v>
      </c>
      <c r="D4" s="4"/>
      <c r="E4" s="5" t="s">
        <v>23</v>
      </c>
      <c r="F4" s="4">
        <v>0</v>
      </c>
      <c r="G4" s="6">
        <v>44380</v>
      </c>
      <c r="H4" s="3" t="s">
        <v>35</v>
      </c>
      <c r="I4" s="3"/>
      <c r="J4" s="3"/>
      <c r="K4" s="5" t="s">
        <v>31</v>
      </c>
      <c r="L4" s="5">
        <v>3</v>
      </c>
      <c r="M4" s="5" t="s">
        <v>32</v>
      </c>
      <c r="N4" s="5">
        <f>VLOOKUP(M4,[1]ArchetypeScores!E:N,10,FALSE)</f>
        <v>0</v>
      </c>
      <c r="O4" s="5">
        <f>VLOOKUP(M4,[1]ArchetypeScores!E:O,11,FALSE)</f>
        <v>0</v>
      </c>
      <c r="P4" s="5">
        <f>VLOOKUP(M4,[1]ArchetypeScores!E:P,12,FALSE)</f>
        <v>0</v>
      </c>
      <c r="Q4" s="2" t="str">
        <f>VLOOKUP(M4,[1]ArchetypeScores!E:W,19,FALSE)</f>
        <v>Energy and water</v>
      </c>
      <c r="R4" s="2">
        <f>VLOOKUP(M4,[1]ArchetypeScores!E:I,5,FALSE)</f>
        <v>0</v>
      </c>
      <c r="S4" s="2">
        <f>VLOOKUP(M4,[1]ArchetypeScores!E:K,7,FALSE)</f>
        <v>0</v>
      </c>
      <c r="T4" s="2" t="str">
        <f t="shared" si="0"/>
        <v>Not A&amp;R positive</v>
      </c>
    </row>
    <row r="5" spans="1:20" x14ac:dyDescent="0.3">
      <c r="A5" s="2" t="s">
        <v>20</v>
      </c>
      <c r="B5" s="3" t="s">
        <v>36</v>
      </c>
      <c r="C5" s="3" t="s">
        <v>37</v>
      </c>
      <c r="D5" s="4">
        <v>6.4000000000000001E-2</v>
      </c>
      <c r="E5" s="5" t="s">
        <v>23</v>
      </c>
      <c r="F5" s="4">
        <v>2.3769999999999999E-2</v>
      </c>
      <c r="G5" s="6">
        <v>44382</v>
      </c>
      <c r="H5" s="3" t="s">
        <v>35</v>
      </c>
      <c r="I5" s="3" t="s">
        <v>30</v>
      </c>
      <c r="J5" s="3"/>
      <c r="K5" s="5" t="s">
        <v>38</v>
      </c>
      <c r="L5" s="5">
        <v>13</v>
      </c>
      <c r="M5" s="5" t="s">
        <v>39</v>
      </c>
      <c r="N5" s="5">
        <f>VLOOKUP(M5,[1]ArchetypeScores!E:N,10,FALSE)</f>
        <v>0</v>
      </c>
      <c r="O5" s="5">
        <f>VLOOKUP(M5,[1]ArchetypeScores!E:O,11,FALSE)</f>
        <v>-2</v>
      </c>
      <c r="P5" s="5">
        <f>VLOOKUP(M5,[1]ArchetypeScores!E:P,12,FALSE)</f>
        <v>0</v>
      </c>
      <c r="Q5" s="2" t="str">
        <f>VLOOKUP(M5,[1]ArchetypeScores!E:W,19,FALSE)</f>
        <v>Industrials - transportation</v>
      </c>
      <c r="R5" s="2">
        <f>VLOOKUP(M5,[1]ArchetypeScores!E:I,5,FALSE)</f>
        <v>0</v>
      </c>
      <c r="S5" s="2">
        <f>VLOOKUP(M5,[1]ArchetypeScores!E:K,7,FALSE)</f>
        <v>0</v>
      </c>
      <c r="T5" s="2" t="str">
        <f t="shared" si="0"/>
        <v>Not A&amp;R positive</v>
      </c>
    </row>
    <row r="6" spans="1:20" x14ac:dyDescent="0.3">
      <c r="A6" s="2" t="s">
        <v>20</v>
      </c>
      <c r="B6" s="7" t="s">
        <v>40</v>
      </c>
      <c r="C6" s="3" t="s">
        <v>41</v>
      </c>
      <c r="D6" s="4">
        <v>1.4999999999999999E-2</v>
      </c>
      <c r="E6" s="5" t="s">
        <v>23</v>
      </c>
      <c r="F6" s="4">
        <v>5.5799999999999999E-3</v>
      </c>
      <c r="G6" s="6">
        <v>44388</v>
      </c>
      <c r="H6" s="3" t="s">
        <v>42</v>
      </c>
      <c r="I6" s="3"/>
      <c r="J6" s="3"/>
      <c r="K6" s="5" t="s">
        <v>38</v>
      </c>
      <c r="L6" s="5">
        <v>1</v>
      </c>
      <c r="M6" s="5" t="s">
        <v>43</v>
      </c>
      <c r="N6" s="5">
        <f>VLOOKUP(M6,[1]ArchetypeScores!E:N,10,FALSE)</f>
        <v>0</v>
      </c>
      <c r="O6" s="5">
        <f>VLOOKUP(M6,[1]ArchetypeScores!E:O,11,FALSE)</f>
        <v>-1</v>
      </c>
      <c r="P6" s="5">
        <f>VLOOKUP(M6,[1]ArchetypeScores!E:P,12,FALSE)</f>
        <v>0</v>
      </c>
      <c r="Q6" s="2" t="str">
        <f>VLOOKUP(M6,[1]ArchetypeScores!E:W,19,FALSE)</f>
        <v>Consumer (including agriculture and tourism)</v>
      </c>
      <c r="R6" s="2">
        <f>VLOOKUP(M6,[1]ArchetypeScores!E:I,5,FALSE)</f>
        <v>0</v>
      </c>
      <c r="S6" s="2">
        <f>VLOOKUP(M6,[1]ArchetypeScores!E:K,7,FALSE)</f>
        <v>0</v>
      </c>
      <c r="T6" s="2" t="str">
        <f t="shared" si="0"/>
        <v>Not A&amp;R positive</v>
      </c>
    </row>
    <row r="7" spans="1:20" x14ac:dyDescent="0.3">
      <c r="A7" s="2" t="s">
        <v>20</v>
      </c>
      <c r="B7" s="3" t="s">
        <v>44</v>
      </c>
      <c r="C7" s="3" t="s">
        <v>45</v>
      </c>
      <c r="D7" s="4">
        <v>5.0000000000000001E-3</v>
      </c>
      <c r="E7" s="5" t="s">
        <v>23</v>
      </c>
      <c r="F7" s="4">
        <v>1.8600000000000001E-3</v>
      </c>
      <c r="G7" s="6">
        <v>44384</v>
      </c>
      <c r="H7" s="3" t="s">
        <v>46</v>
      </c>
      <c r="I7" s="3"/>
      <c r="J7" s="3"/>
      <c r="K7" s="5" t="s">
        <v>47</v>
      </c>
      <c r="L7" s="5">
        <v>1</v>
      </c>
      <c r="M7" s="5" t="s">
        <v>48</v>
      </c>
      <c r="N7" s="5">
        <f>VLOOKUP(M7,[1]ArchetypeScores!E:N,10,FALSE)</f>
        <v>0</v>
      </c>
      <c r="O7" s="5">
        <f>VLOOKUP(M7,[1]ArchetypeScores!E:O,11,FALSE)</f>
        <v>0</v>
      </c>
      <c r="P7" s="5">
        <f>VLOOKUP(M7,[1]ArchetypeScores!E:P,12,FALSE)</f>
        <v>0</v>
      </c>
      <c r="Q7" s="2" t="str">
        <f>VLOOKUP(M7,[1]ArchetypeScores!E:W,19,FALSE)</f>
        <v>Consumer (including agriculture and tourism)</v>
      </c>
      <c r="R7" s="2">
        <f>VLOOKUP(M7,[1]ArchetypeScores!E:I,5,FALSE)</f>
        <v>0</v>
      </c>
      <c r="S7" s="2">
        <f>VLOOKUP(M7,[1]ArchetypeScores!E:K,7,FALSE)</f>
        <v>0</v>
      </c>
      <c r="T7" s="2" t="str">
        <f t="shared" si="0"/>
        <v>Not A&amp;R positive</v>
      </c>
    </row>
    <row r="8" spans="1:20" x14ac:dyDescent="0.3">
      <c r="A8" s="2" t="s">
        <v>20</v>
      </c>
      <c r="B8" s="3" t="s">
        <v>44</v>
      </c>
      <c r="C8" s="3" t="s">
        <v>45</v>
      </c>
      <c r="D8" s="4">
        <v>5.0000000000000001E-3</v>
      </c>
      <c r="E8" s="5" t="s">
        <v>23</v>
      </c>
      <c r="F8" s="4">
        <v>1.8600000000000001E-3</v>
      </c>
      <c r="G8" s="6">
        <v>44385</v>
      </c>
      <c r="H8" s="3" t="s">
        <v>46</v>
      </c>
      <c r="I8" s="3"/>
      <c r="J8" s="3"/>
      <c r="K8" s="5" t="s">
        <v>47</v>
      </c>
      <c r="L8" s="5">
        <v>1</v>
      </c>
      <c r="M8" s="5" t="s">
        <v>48</v>
      </c>
      <c r="N8" s="5">
        <f>VLOOKUP(M8,[1]ArchetypeScores!E:N,10,FALSE)</f>
        <v>0</v>
      </c>
      <c r="O8" s="5">
        <f>VLOOKUP(M8,[1]ArchetypeScores!E:O,11,FALSE)</f>
        <v>0</v>
      </c>
      <c r="P8" s="5">
        <f>VLOOKUP(M8,[1]ArchetypeScores!E:P,12,FALSE)</f>
        <v>0</v>
      </c>
      <c r="Q8" s="2" t="str">
        <f>VLOOKUP(M8,[1]ArchetypeScores!E:W,19,FALSE)</f>
        <v>Consumer (including agriculture and tourism)</v>
      </c>
      <c r="R8" s="2">
        <f>VLOOKUP(M8,[1]ArchetypeScores!E:I,5,FALSE)</f>
        <v>0</v>
      </c>
      <c r="S8" s="2">
        <f>VLOOKUP(M8,[1]ArchetypeScores!E:K,7,FALSE)</f>
        <v>0</v>
      </c>
      <c r="T8" s="2" t="str">
        <f t="shared" si="0"/>
        <v>Not A&amp;R positive</v>
      </c>
    </row>
    <row r="9" spans="1:20" x14ac:dyDescent="0.3">
      <c r="A9" s="2" t="s">
        <v>20</v>
      </c>
      <c r="B9" s="3" t="s">
        <v>49</v>
      </c>
      <c r="C9" s="3" t="s">
        <v>50</v>
      </c>
      <c r="D9" s="4"/>
      <c r="E9" s="5" t="s">
        <v>23</v>
      </c>
      <c r="F9" s="4">
        <v>0</v>
      </c>
      <c r="G9" s="6">
        <v>44376</v>
      </c>
      <c r="H9" s="3" t="s">
        <v>51</v>
      </c>
      <c r="I9" s="3" t="s">
        <v>52</v>
      </c>
      <c r="J9" s="3"/>
      <c r="K9" s="5" t="s">
        <v>53</v>
      </c>
      <c r="L9" s="5">
        <v>1</v>
      </c>
      <c r="M9" s="5" t="s">
        <v>54</v>
      </c>
      <c r="N9" s="5">
        <f>VLOOKUP(M9,[1]ArchetypeScores!E:N,10,FALSE)</f>
        <v>0</v>
      </c>
      <c r="O9" s="5">
        <f>VLOOKUP(M9,[1]ArchetypeScores!E:O,11,FALSE)</f>
        <v>-1</v>
      </c>
      <c r="P9" s="5">
        <f>VLOOKUP(M9,[1]ArchetypeScores!E:P,12,FALSE)</f>
        <v>0</v>
      </c>
      <c r="Q9" s="2" t="str">
        <f>VLOOKUP(M9,[1]ArchetypeScores!E:W,19,FALSE)</f>
        <v>Untargeted</v>
      </c>
      <c r="R9" s="2">
        <f>VLOOKUP(M9,[1]ArchetypeScores!E:I,5,FALSE)</f>
        <v>0</v>
      </c>
      <c r="S9" s="2">
        <f>VLOOKUP(M9,[1]ArchetypeScores!E:K,7,FALSE)</f>
        <v>0</v>
      </c>
      <c r="T9" s="2" t="str">
        <f t="shared" si="0"/>
        <v>Not A&amp;R positive</v>
      </c>
    </row>
    <row r="10" spans="1:20" x14ac:dyDescent="0.3">
      <c r="A10" s="2" t="s">
        <v>20</v>
      </c>
      <c r="B10" s="3" t="s">
        <v>55</v>
      </c>
      <c r="C10" s="3" t="s">
        <v>56</v>
      </c>
      <c r="D10" s="4">
        <v>0.05</v>
      </c>
      <c r="E10" s="5" t="s">
        <v>23</v>
      </c>
      <c r="F10" s="4">
        <v>1.8599999999999998E-2</v>
      </c>
      <c r="G10" s="6">
        <v>44378</v>
      </c>
      <c r="H10" s="3" t="s">
        <v>35</v>
      </c>
      <c r="I10" s="3" t="s">
        <v>30</v>
      </c>
      <c r="J10" s="3"/>
      <c r="K10" s="5" t="s">
        <v>57</v>
      </c>
      <c r="L10" s="5">
        <v>29</v>
      </c>
      <c r="M10" s="5" t="s">
        <v>58</v>
      </c>
      <c r="N10" s="5">
        <f>VLOOKUP(M10,[1]ArchetypeScores!E:N,10,FALSE)</f>
        <v>0</v>
      </c>
      <c r="O10" s="5">
        <f>VLOOKUP(M10,[1]ArchetypeScores!E:O,11,FALSE)</f>
        <v>-1</v>
      </c>
      <c r="P10" s="5">
        <f>VLOOKUP(M10,[1]ArchetypeScores!E:P,12,FALSE)</f>
        <v>0</v>
      </c>
      <c r="Q10" s="2" t="str">
        <f>VLOOKUP(M10,[1]ArchetypeScores!E:W,19,FALSE)</f>
        <v>Untargeted</v>
      </c>
      <c r="R10" s="2">
        <f>VLOOKUP(M10,[1]ArchetypeScores!E:I,5,FALSE)</f>
        <v>0</v>
      </c>
      <c r="S10" s="2">
        <f>VLOOKUP(M10,[1]ArchetypeScores!E:K,7,FALSE)</f>
        <v>0</v>
      </c>
      <c r="T10" s="2" t="str">
        <f t="shared" si="0"/>
        <v>Not A&amp;R positive</v>
      </c>
    </row>
    <row r="11" spans="1:20" x14ac:dyDescent="0.3">
      <c r="A11" s="2" t="s">
        <v>20</v>
      </c>
      <c r="B11" s="3" t="s">
        <v>59</v>
      </c>
      <c r="C11" s="3" t="s">
        <v>60</v>
      </c>
      <c r="D11" s="4"/>
      <c r="E11" s="5" t="s">
        <v>23</v>
      </c>
      <c r="F11" s="4">
        <v>0</v>
      </c>
      <c r="G11" s="6">
        <v>44375</v>
      </c>
      <c r="H11" s="3" t="s">
        <v>51</v>
      </c>
      <c r="I11" s="3" t="s">
        <v>52</v>
      </c>
      <c r="J11" s="3"/>
      <c r="K11" s="5" t="s">
        <v>61</v>
      </c>
      <c r="L11" s="5">
        <v>5</v>
      </c>
      <c r="M11" s="5" t="s">
        <v>62</v>
      </c>
      <c r="N11" s="5">
        <f>VLOOKUP(M11,[1]ArchetypeScores!E:N,10,FALSE)</f>
        <v>0</v>
      </c>
      <c r="O11" s="5">
        <f>VLOOKUP(M11,[1]ArchetypeScores!E:O,11,FALSE)</f>
        <v>-1</v>
      </c>
      <c r="P11" s="5">
        <f>VLOOKUP(M11,[1]ArchetypeScores!E:P,12,FALSE)</f>
        <v>0</v>
      </c>
      <c r="Q11" s="2" t="str">
        <f>VLOOKUP(M11,[1]ArchetypeScores!E:W,19,FALSE)</f>
        <v>Health care</v>
      </c>
      <c r="R11" s="2">
        <f>VLOOKUP(M11,[1]ArchetypeScores!E:I,5,FALSE)</f>
        <v>0</v>
      </c>
      <c r="S11" s="2">
        <f>VLOOKUP(M11,[1]ArchetypeScores!E:K,7,FALSE)</f>
        <v>0</v>
      </c>
      <c r="T11" s="2" t="str">
        <f t="shared" si="0"/>
        <v>Not A&amp;R positive</v>
      </c>
    </row>
    <row r="12" spans="1:20" x14ac:dyDescent="0.3">
      <c r="A12" s="2" t="s">
        <v>20</v>
      </c>
      <c r="B12" s="3" t="s">
        <v>63</v>
      </c>
      <c r="C12" s="3" t="s">
        <v>64</v>
      </c>
      <c r="D12" s="4">
        <v>0.02</v>
      </c>
      <c r="E12" s="5" t="s">
        <v>23</v>
      </c>
      <c r="F12" s="4">
        <v>7.4400000000000004E-3</v>
      </c>
      <c r="G12" s="6">
        <v>44379</v>
      </c>
      <c r="H12" s="3" t="s">
        <v>35</v>
      </c>
      <c r="I12" s="3" t="s">
        <v>30</v>
      </c>
      <c r="J12" s="3"/>
      <c r="K12" s="5" t="s">
        <v>38</v>
      </c>
      <c r="L12" s="5">
        <v>13</v>
      </c>
      <c r="M12" s="5" t="s">
        <v>39</v>
      </c>
      <c r="N12" s="5">
        <f>VLOOKUP(M12,[1]ArchetypeScores!E:N,10,FALSE)</f>
        <v>0</v>
      </c>
      <c r="O12" s="5">
        <f>VLOOKUP(M12,[1]ArchetypeScores!E:O,11,FALSE)</f>
        <v>-2</v>
      </c>
      <c r="P12" s="5">
        <f>VLOOKUP(M12,[1]ArchetypeScores!E:P,12,FALSE)</f>
        <v>0</v>
      </c>
      <c r="Q12" s="2" t="str">
        <f>VLOOKUP(M12,[1]ArchetypeScores!E:W,19,FALSE)</f>
        <v>Industrials - transportation</v>
      </c>
      <c r="R12" s="2">
        <f>VLOOKUP(M12,[1]ArchetypeScores!E:I,5,FALSE)</f>
        <v>0</v>
      </c>
      <c r="S12" s="2">
        <f>VLOOKUP(M12,[1]ArchetypeScores!E:K,7,FALSE)</f>
        <v>0</v>
      </c>
      <c r="T12" s="2" t="str">
        <f t="shared" si="0"/>
        <v>Not A&amp;R positive</v>
      </c>
    </row>
    <row r="13" spans="1:20" x14ac:dyDescent="0.3">
      <c r="A13" s="2" t="s">
        <v>20</v>
      </c>
      <c r="B13" s="3" t="s">
        <v>65</v>
      </c>
      <c r="C13" s="3" t="s">
        <v>66</v>
      </c>
      <c r="D13" s="4"/>
      <c r="E13" s="5" t="s">
        <v>23</v>
      </c>
      <c r="F13" s="4">
        <v>0</v>
      </c>
      <c r="G13" s="6">
        <v>44377</v>
      </c>
      <c r="H13" s="3" t="s">
        <v>35</v>
      </c>
      <c r="I13" s="3"/>
      <c r="J13" s="3"/>
      <c r="K13" s="5" t="s">
        <v>67</v>
      </c>
      <c r="L13" s="5">
        <v>2</v>
      </c>
      <c r="M13" s="5" t="s">
        <v>68</v>
      </c>
      <c r="N13" s="5">
        <f>VLOOKUP(M13,[1]ArchetypeScores!E:N,10,FALSE)</f>
        <v>0</v>
      </c>
      <c r="O13" s="5">
        <f>VLOOKUP(M13,[1]ArchetypeScores!E:O,11,FALSE)</f>
        <v>-1</v>
      </c>
      <c r="P13" s="5">
        <f>VLOOKUP(M13,[1]ArchetypeScores!E:P,12,FALSE)</f>
        <v>0</v>
      </c>
      <c r="Q13" s="2" t="str">
        <f>VLOOKUP(M13,[1]ArchetypeScores!E:W,19,FALSE)</f>
        <v>Untargeted</v>
      </c>
      <c r="R13" s="2">
        <f>VLOOKUP(M13,[1]ArchetypeScores!E:I,5,FALSE)</f>
        <v>0</v>
      </c>
      <c r="S13" s="2">
        <f>VLOOKUP(M13,[1]ArchetypeScores!E:K,7,FALSE)</f>
        <v>0</v>
      </c>
      <c r="T13" s="2" t="str">
        <f t="shared" si="0"/>
        <v>Not A&amp;R positive</v>
      </c>
    </row>
    <row r="14" spans="1:20" x14ac:dyDescent="0.3">
      <c r="A14" s="2" t="s">
        <v>20</v>
      </c>
      <c r="B14" s="3" t="s">
        <v>69</v>
      </c>
      <c r="C14" s="3" t="s">
        <v>70</v>
      </c>
      <c r="D14" s="4"/>
      <c r="E14" s="5" t="s">
        <v>23</v>
      </c>
      <c r="F14" s="4">
        <v>0</v>
      </c>
      <c r="G14" s="6">
        <v>44381</v>
      </c>
      <c r="H14" s="3" t="s">
        <v>35</v>
      </c>
      <c r="I14" s="3" t="s">
        <v>30</v>
      </c>
      <c r="J14" s="3"/>
      <c r="K14" s="5" t="s">
        <v>71</v>
      </c>
      <c r="L14" s="5">
        <v>1</v>
      </c>
      <c r="M14" s="5" t="s">
        <v>72</v>
      </c>
      <c r="N14" s="5">
        <f>VLOOKUP(M14,[1]ArchetypeScores!E:N,10,FALSE)</f>
        <v>0</v>
      </c>
      <c r="O14" s="5">
        <f>VLOOKUP(M14,[1]ArchetypeScores!E:O,11,FALSE)</f>
        <v>0</v>
      </c>
      <c r="P14" s="5">
        <f>VLOOKUP(M14,[1]ArchetypeScores!E:P,12,FALSE)</f>
        <v>0</v>
      </c>
      <c r="Q14" s="2" t="str">
        <f>VLOOKUP(M14,[1]ArchetypeScores!E:W,19,FALSE)</f>
        <v>Other sector</v>
      </c>
      <c r="R14" s="2">
        <f>VLOOKUP(M14,[1]ArchetypeScores!E:I,5,FALSE)</f>
        <v>0</v>
      </c>
      <c r="S14" s="2">
        <f>VLOOKUP(M14,[1]ArchetypeScores!E:K,7,FALSE)</f>
        <v>0</v>
      </c>
      <c r="T14" s="2" t="str">
        <f t="shared" si="0"/>
        <v>Not A&amp;R positive</v>
      </c>
    </row>
    <row r="15" spans="1:20" x14ac:dyDescent="0.3">
      <c r="A15" s="2" t="s">
        <v>20</v>
      </c>
      <c r="B15" s="3" t="s">
        <v>73</v>
      </c>
      <c r="C15" s="3" t="s">
        <v>74</v>
      </c>
      <c r="D15" s="4">
        <v>4.0000000000000001E-3</v>
      </c>
      <c r="E15" s="5" t="s">
        <v>23</v>
      </c>
      <c r="F15" s="4">
        <v>1.2999999999999999E-3</v>
      </c>
      <c r="G15" s="6">
        <v>44386</v>
      </c>
      <c r="H15" s="3" t="s">
        <v>35</v>
      </c>
      <c r="I15" s="3" t="s">
        <v>30</v>
      </c>
      <c r="J15" s="3"/>
      <c r="K15" s="5" t="s">
        <v>53</v>
      </c>
      <c r="L15" s="5">
        <v>3</v>
      </c>
      <c r="M15" s="5" t="s">
        <v>75</v>
      </c>
      <c r="N15" s="5">
        <f>VLOOKUP(M15,[1]ArchetypeScores!E:N,10,FALSE)</f>
        <v>0</v>
      </c>
      <c r="O15" s="5">
        <f>VLOOKUP(M15,[1]ArchetypeScores!E:O,11,FALSE)</f>
        <v>-1</v>
      </c>
      <c r="P15" s="5">
        <f>VLOOKUP(M15,[1]ArchetypeScores!E:P,12,FALSE)</f>
        <v>0</v>
      </c>
      <c r="Q15" s="2" t="str">
        <f>VLOOKUP(M15,[1]ArchetypeScores!E:W,19,FALSE)</f>
        <v>Untargeted</v>
      </c>
      <c r="R15" s="2">
        <f>VLOOKUP(M15,[1]ArchetypeScores!E:I,5,FALSE)</f>
        <v>0</v>
      </c>
      <c r="S15" s="2">
        <f>VLOOKUP(M15,[1]ArchetypeScores!E:K,7,FALSE)</f>
        <v>0</v>
      </c>
      <c r="T15" s="2" t="str">
        <f t="shared" si="0"/>
        <v>Not A&amp;R positive</v>
      </c>
    </row>
    <row r="16" spans="1:20" x14ac:dyDescent="0.3">
      <c r="A16" s="2" t="s">
        <v>20</v>
      </c>
      <c r="B16" s="3" t="s">
        <v>76</v>
      </c>
      <c r="C16" s="3" t="s">
        <v>77</v>
      </c>
      <c r="D16" s="4"/>
      <c r="E16" s="5" t="s">
        <v>23</v>
      </c>
      <c r="F16" s="4">
        <v>0</v>
      </c>
      <c r="G16" s="6">
        <v>44374</v>
      </c>
      <c r="H16" s="3" t="s">
        <v>78</v>
      </c>
      <c r="I16" s="3"/>
      <c r="J16" s="3"/>
      <c r="K16" s="5" t="s">
        <v>53</v>
      </c>
      <c r="L16" s="5">
        <v>1</v>
      </c>
      <c r="M16" s="5" t="s">
        <v>54</v>
      </c>
      <c r="N16" s="5">
        <f>VLOOKUP(M16,[1]ArchetypeScores!E:N,10,FALSE)</f>
        <v>0</v>
      </c>
      <c r="O16" s="5">
        <f>VLOOKUP(M16,[1]ArchetypeScores!E:O,11,FALSE)</f>
        <v>-1</v>
      </c>
      <c r="P16" s="5">
        <f>VLOOKUP(M16,[1]ArchetypeScores!E:P,12,FALSE)</f>
        <v>0</v>
      </c>
      <c r="Q16" s="2" t="str">
        <f>VLOOKUP(M16,[1]ArchetypeScores!E:W,19,FALSE)</f>
        <v>Untargeted</v>
      </c>
      <c r="R16" s="2">
        <f>VLOOKUP(M16,[1]ArchetypeScores!E:I,5,FALSE)</f>
        <v>0</v>
      </c>
      <c r="S16" s="2">
        <f>VLOOKUP(M16,[1]ArchetypeScores!E:K,7,FALSE)</f>
        <v>0</v>
      </c>
      <c r="T16" s="2" t="str">
        <f t="shared" si="0"/>
        <v>Not A&amp;R positive</v>
      </c>
    </row>
    <row r="17" spans="1:20" x14ac:dyDescent="0.3">
      <c r="A17" s="2" t="s">
        <v>79</v>
      </c>
      <c r="B17" s="3" t="s">
        <v>80</v>
      </c>
      <c r="C17" s="3" t="s">
        <v>81</v>
      </c>
      <c r="D17" s="4"/>
      <c r="E17" s="5" t="s">
        <v>82</v>
      </c>
      <c r="F17" s="4">
        <v>0</v>
      </c>
      <c r="G17" s="6">
        <v>44582</v>
      </c>
      <c r="H17" s="3" t="s">
        <v>83</v>
      </c>
      <c r="I17" s="3"/>
      <c r="J17" s="3"/>
      <c r="K17" s="5" t="s">
        <v>84</v>
      </c>
      <c r="L17" s="5">
        <v>3</v>
      </c>
      <c r="M17" s="5" t="s">
        <v>85</v>
      </c>
      <c r="N17" s="5">
        <f>VLOOKUP(M17,[1]ArchetypeScores!E:N,10,FALSE)</f>
        <v>0</v>
      </c>
      <c r="O17" s="5">
        <f>VLOOKUP(M17,[1]ArchetypeScores!E:O,11,FALSE)</f>
        <v>-1</v>
      </c>
      <c r="P17" s="5">
        <f>VLOOKUP(M17,[1]ArchetypeScores!E:P,12,FALSE)</f>
        <v>0</v>
      </c>
      <c r="Q17" s="2" t="str">
        <f>VLOOKUP(M17,[1]ArchetypeScores!E:W,19,FALSE)</f>
        <v>Untargeted</v>
      </c>
      <c r="R17" s="2">
        <f>VLOOKUP(M17,[1]ArchetypeScores!E:I,5,FALSE)</f>
        <v>0</v>
      </c>
      <c r="S17" s="2">
        <f>VLOOKUP(M17,[1]ArchetypeScores!E:K,7,FALSE)</f>
        <v>0</v>
      </c>
      <c r="T17" s="2" t="str">
        <f t="shared" si="0"/>
        <v>Not A&amp;R positive</v>
      </c>
    </row>
    <row r="18" spans="1:20" x14ac:dyDescent="0.3">
      <c r="A18" s="2" t="s">
        <v>79</v>
      </c>
      <c r="B18" s="3" t="s">
        <v>86</v>
      </c>
      <c r="C18" s="3" t="s">
        <v>87</v>
      </c>
      <c r="D18" s="4">
        <v>0.14399999999999999</v>
      </c>
      <c r="E18" s="5" t="s">
        <v>82</v>
      </c>
      <c r="F18" s="4">
        <v>1.5900000000000001E-3</v>
      </c>
      <c r="G18" s="6">
        <v>44451</v>
      </c>
      <c r="H18" s="3" t="s">
        <v>88</v>
      </c>
      <c r="I18" s="3"/>
      <c r="J18" s="3"/>
      <c r="K18" s="5" t="s">
        <v>89</v>
      </c>
      <c r="L18" s="5">
        <v>1</v>
      </c>
      <c r="M18" s="5" t="s">
        <v>90</v>
      </c>
      <c r="N18" s="5">
        <f>VLOOKUP(M18,[1]ArchetypeScores!E:N,10,FALSE)</f>
        <v>1</v>
      </c>
      <c r="O18" s="5">
        <f>VLOOKUP(M18,[1]ArchetypeScores!E:O,11,FALSE)</f>
        <v>0</v>
      </c>
      <c r="P18" s="5">
        <f>VLOOKUP(M18,[1]ArchetypeScores!E:P,12,FALSE)</f>
        <v>0</v>
      </c>
      <c r="Q18" s="2" t="str">
        <f>VLOOKUP(M18,[1]ArchetypeScores!E:W,19,FALSE)</f>
        <v>Other sector</v>
      </c>
      <c r="R18" s="2">
        <f>VLOOKUP(M18,[1]ArchetypeScores!E:I,5,FALSE)</f>
        <v>0</v>
      </c>
      <c r="S18" s="2">
        <f>VLOOKUP(M18,[1]ArchetypeScores!E:K,7,FALSE)</f>
        <v>0</v>
      </c>
      <c r="T18" s="2" t="str">
        <f t="shared" si="0"/>
        <v>Not A&amp;R positive</v>
      </c>
    </row>
    <row r="19" spans="1:20" x14ac:dyDescent="0.3">
      <c r="A19" s="2" t="s">
        <v>79</v>
      </c>
      <c r="B19" s="3" t="s">
        <v>91</v>
      </c>
      <c r="C19" s="3" t="s">
        <v>92</v>
      </c>
      <c r="D19" s="4">
        <v>0.109</v>
      </c>
      <c r="E19" s="5" t="s">
        <v>82</v>
      </c>
      <c r="F19" s="4">
        <v>1.1199999999999999E-3</v>
      </c>
      <c r="G19" s="6">
        <v>44604</v>
      </c>
      <c r="H19" s="3" t="s">
        <v>93</v>
      </c>
      <c r="I19" s="3"/>
      <c r="J19" s="3"/>
      <c r="K19" s="5" t="s">
        <v>94</v>
      </c>
      <c r="L19" s="5">
        <v>1</v>
      </c>
      <c r="M19" s="5" t="s">
        <v>95</v>
      </c>
      <c r="N19" s="5">
        <f>VLOOKUP(M19,[1]ArchetypeScores!E:N,10,FALSE)</f>
        <v>1</v>
      </c>
      <c r="O19" s="5">
        <f>VLOOKUP(M19,[1]ArchetypeScores!E:O,11,FALSE)</f>
        <v>-1</v>
      </c>
      <c r="P19" s="5">
        <f>VLOOKUP(M19,[1]ArchetypeScores!E:P,12,FALSE)</f>
        <v>0</v>
      </c>
      <c r="Q19" s="2" t="str">
        <f>VLOOKUP(M19,[1]ArchetypeScores!E:W,19,FALSE)</f>
        <v>Consumer (including agriculture and tourism)</v>
      </c>
      <c r="R19" s="2">
        <f>VLOOKUP(M19,[1]ArchetypeScores!E:I,5,FALSE)</f>
        <v>0</v>
      </c>
      <c r="S19" s="2">
        <f>VLOOKUP(M19,[1]ArchetypeScores!E:K,7,FALSE)</f>
        <v>0</v>
      </c>
      <c r="T19" s="2" t="str">
        <f t="shared" si="0"/>
        <v>Not A&amp;R positive</v>
      </c>
    </row>
    <row r="20" spans="1:20" x14ac:dyDescent="0.3">
      <c r="A20" s="2" t="s">
        <v>79</v>
      </c>
      <c r="B20" s="7" t="s">
        <v>96</v>
      </c>
      <c r="C20" s="3" t="s">
        <v>97</v>
      </c>
      <c r="D20" s="4">
        <v>1</v>
      </c>
      <c r="E20" s="5" t="s">
        <v>82</v>
      </c>
      <c r="F20" s="4">
        <v>1.158E-2</v>
      </c>
      <c r="G20" s="6">
        <v>44486</v>
      </c>
      <c r="H20" s="3" t="s">
        <v>98</v>
      </c>
      <c r="I20" s="3"/>
      <c r="J20" s="3"/>
      <c r="K20" s="5" t="s">
        <v>38</v>
      </c>
      <c r="L20" s="5">
        <v>1</v>
      </c>
      <c r="M20" s="5" t="s">
        <v>43</v>
      </c>
      <c r="N20" s="5">
        <f>VLOOKUP(M20,[1]ArchetypeScores!E:N,10,FALSE)</f>
        <v>0</v>
      </c>
      <c r="O20" s="5">
        <f>VLOOKUP(M20,[1]ArchetypeScores!E:O,11,FALSE)</f>
        <v>-1</v>
      </c>
      <c r="P20" s="5">
        <f>VLOOKUP(M20,[1]ArchetypeScores!E:P,12,FALSE)</f>
        <v>0</v>
      </c>
      <c r="Q20" s="2" t="str">
        <f>VLOOKUP(M20,[1]ArchetypeScores!E:W,19,FALSE)</f>
        <v>Consumer (including agriculture and tourism)</v>
      </c>
      <c r="R20" s="2">
        <f>VLOOKUP(M20,[1]ArchetypeScores!E:I,5,FALSE)</f>
        <v>0</v>
      </c>
      <c r="S20" s="2">
        <f>VLOOKUP(M20,[1]ArchetypeScores!E:K,7,FALSE)</f>
        <v>0</v>
      </c>
      <c r="T20" s="2" t="str">
        <f t="shared" si="0"/>
        <v>Not A&amp;R positive</v>
      </c>
    </row>
    <row r="21" spans="1:20" x14ac:dyDescent="0.3">
      <c r="A21" s="2" t="s">
        <v>79</v>
      </c>
      <c r="B21" s="3" t="s">
        <v>99</v>
      </c>
      <c r="C21" s="3" t="s">
        <v>100</v>
      </c>
      <c r="D21" s="4">
        <v>7.5999999999999998E-2</v>
      </c>
      <c r="E21" s="5" t="s">
        <v>82</v>
      </c>
      <c r="F21" s="4">
        <v>9.5E-4</v>
      </c>
      <c r="G21" s="6">
        <v>44521</v>
      </c>
      <c r="H21" s="3" t="s">
        <v>101</v>
      </c>
      <c r="I21" s="3"/>
      <c r="J21" s="3"/>
      <c r="K21" s="5" t="s">
        <v>102</v>
      </c>
      <c r="L21" s="5">
        <v>1</v>
      </c>
      <c r="M21" s="5" t="s">
        <v>103</v>
      </c>
      <c r="N21" s="5">
        <f>VLOOKUP(M21,[1]ArchetypeScores!E:N,10,FALSE)</f>
        <v>0</v>
      </c>
      <c r="O21" s="5">
        <f>VLOOKUP(M21,[1]ArchetypeScores!E:O,11,FALSE)</f>
        <v>-1</v>
      </c>
      <c r="P21" s="5">
        <f>VLOOKUP(M21,[1]ArchetypeScores!E:P,12,FALSE)</f>
        <v>0</v>
      </c>
      <c r="Q21" s="2" t="str">
        <f>VLOOKUP(M21,[1]ArchetypeScores!E:W,19,FALSE)</f>
        <v>Untargeted</v>
      </c>
      <c r="R21" s="2">
        <f>VLOOKUP(M21,[1]ArchetypeScores!E:I,5,FALSE)</f>
        <v>0</v>
      </c>
      <c r="S21" s="2">
        <f>VLOOKUP(M21,[1]ArchetypeScores!E:K,7,FALSE)</f>
        <v>1</v>
      </c>
      <c r="T21" s="2" t="str">
        <f t="shared" si="0"/>
        <v>Indirect only</v>
      </c>
    </row>
    <row r="22" spans="1:20" x14ac:dyDescent="0.3">
      <c r="A22" s="2" t="s">
        <v>79</v>
      </c>
      <c r="B22" s="3" t="s">
        <v>104</v>
      </c>
      <c r="C22" s="3" t="s">
        <v>105</v>
      </c>
      <c r="D22" s="4">
        <v>0.5</v>
      </c>
      <c r="E22" s="5" t="s">
        <v>82</v>
      </c>
      <c r="F22" s="4">
        <v>5.0699999999999999E-3</v>
      </c>
      <c r="G22" s="6">
        <v>44402</v>
      </c>
      <c r="H22" s="3" t="s">
        <v>106</v>
      </c>
      <c r="I22" s="3"/>
      <c r="J22" s="3"/>
      <c r="K22" s="5" t="s">
        <v>107</v>
      </c>
      <c r="L22" s="5">
        <v>1</v>
      </c>
      <c r="M22" s="5" t="s">
        <v>108</v>
      </c>
      <c r="N22" s="5">
        <f>VLOOKUP(M22,[1]ArchetypeScores!E:N,10,FALSE)</f>
        <v>1</v>
      </c>
      <c r="O22" s="5">
        <f>VLOOKUP(M22,[1]ArchetypeScores!E:O,11,FALSE)</f>
        <v>0</v>
      </c>
      <c r="P22" s="5">
        <f>VLOOKUP(M22,[1]ArchetypeScores!E:P,12,FALSE)</f>
        <v>0</v>
      </c>
      <c r="Q22" s="2" t="str">
        <f>VLOOKUP(M22,[1]ArchetypeScores!E:W,19,FALSE)</f>
        <v>Other sector</v>
      </c>
      <c r="R22" s="2">
        <f>VLOOKUP(M22,[1]ArchetypeScores!E:I,5,FALSE)</f>
        <v>0</v>
      </c>
      <c r="S22" s="2">
        <f>VLOOKUP(M22,[1]ArchetypeScores!E:K,7,FALSE)</f>
        <v>0</v>
      </c>
      <c r="T22" s="2" t="str">
        <f t="shared" si="0"/>
        <v>Not A&amp;R positive</v>
      </c>
    </row>
    <row r="23" spans="1:20" x14ac:dyDescent="0.3">
      <c r="A23" s="2" t="s">
        <v>79</v>
      </c>
      <c r="B23" s="3" t="s">
        <v>109</v>
      </c>
      <c r="C23" s="3" t="s">
        <v>110</v>
      </c>
      <c r="D23" s="4"/>
      <c r="E23" s="5" t="s">
        <v>82</v>
      </c>
      <c r="F23" s="4">
        <v>0</v>
      </c>
      <c r="G23" s="6">
        <v>44554</v>
      </c>
      <c r="H23" s="3" t="s">
        <v>111</v>
      </c>
      <c r="I23" s="3"/>
      <c r="J23" s="3"/>
      <c r="K23" s="5" t="s">
        <v>31</v>
      </c>
      <c r="L23" s="5" t="s">
        <v>112</v>
      </c>
      <c r="M23" s="5" t="s">
        <v>113</v>
      </c>
      <c r="N23" s="5">
        <f>VLOOKUP(M23,[1]ArchetypeScores!E:N,10,FALSE)</f>
        <v>0</v>
      </c>
      <c r="O23" s="5">
        <f>VLOOKUP(M23,[1]ArchetypeScores!E:O,11,FALSE)</f>
        <v>0</v>
      </c>
      <c r="P23" s="5">
        <f>VLOOKUP(M23,[1]ArchetypeScores!E:P,12,FALSE)</f>
        <v>0</v>
      </c>
      <c r="Q23" s="2" t="str">
        <f>VLOOKUP(M23,[1]ArchetypeScores!E:W,19,FALSE)</f>
        <v>Untargeted</v>
      </c>
      <c r="R23" s="2">
        <f>VLOOKUP(M23,[1]ArchetypeScores!E:I,5,FALSE)</f>
        <v>0</v>
      </c>
      <c r="S23" s="2">
        <f>VLOOKUP(M23,[1]ArchetypeScores!E:K,7,FALSE)</f>
        <v>0</v>
      </c>
      <c r="T23" s="2" t="str">
        <f t="shared" si="0"/>
        <v>Not A&amp;R positive</v>
      </c>
    </row>
    <row r="24" spans="1:20" x14ac:dyDescent="0.3">
      <c r="A24" s="2" t="s">
        <v>79</v>
      </c>
      <c r="B24" s="3" t="s">
        <v>114</v>
      </c>
      <c r="C24" s="3" t="s">
        <v>115</v>
      </c>
      <c r="D24" s="4">
        <v>71.8</v>
      </c>
      <c r="E24" s="5" t="s">
        <v>82</v>
      </c>
      <c r="F24" s="4">
        <v>1.1309100000000001</v>
      </c>
      <c r="G24" s="6">
        <v>44597</v>
      </c>
      <c r="H24" s="3" t="s">
        <v>116</v>
      </c>
      <c r="I24" s="3" t="s">
        <v>117</v>
      </c>
      <c r="J24" s="3"/>
      <c r="K24" s="5" t="s">
        <v>118</v>
      </c>
      <c r="L24" s="5">
        <v>4</v>
      </c>
      <c r="M24" s="5" t="s">
        <v>119</v>
      </c>
      <c r="N24" s="5">
        <f>VLOOKUP(M24,[1]ArchetypeScores!E:N,10,FALSE)</f>
        <v>0</v>
      </c>
      <c r="O24" s="5">
        <f>VLOOKUP(M24,[1]ArchetypeScores!E:O,11,FALSE)</f>
        <v>-1</v>
      </c>
      <c r="P24" s="5">
        <f>VLOOKUP(M24,[1]ArchetypeScores!E:P,12,FALSE)</f>
        <v>0</v>
      </c>
      <c r="Q24" s="2" t="str">
        <f>VLOOKUP(M24,[1]ArchetypeScores!E:W,19,FALSE)</f>
        <v>Untargeted</v>
      </c>
      <c r="R24" s="2">
        <f>VLOOKUP(M24,[1]ArchetypeScores!E:I,5,FALSE)</f>
        <v>0</v>
      </c>
      <c r="S24" s="2">
        <f>VLOOKUP(M24,[1]ArchetypeScores!E:K,7,FALSE)</f>
        <v>0</v>
      </c>
      <c r="T24" s="2" t="str">
        <f t="shared" si="0"/>
        <v>Not A&amp;R positive</v>
      </c>
    </row>
    <row r="25" spans="1:20" x14ac:dyDescent="0.3">
      <c r="A25" s="2" t="s">
        <v>79</v>
      </c>
      <c r="B25" s="8" t="s">
        <v>120</v>
      </c>
      <c r="C25" s="3" t="s">
        <v>121</v>
      </c>
      <c r="D25" s="4">
        <v>1.0999999999999999E-2</v>
      </c>
      <c r="E25" s="5" t="s">
        <v>82</v>
      </c>
      <c r="F25" s="4">
        <v>1.3999999999999999E-4</v>
      </c>
      <c r="G25" s="6">
        <v>44513</v>
      </c>
      <c r="H25" s="3" t="s">
        <v>122</v>
      </c>
      <c r="I25" s="3"/>
      <c r="J25" s="3"/>
      <c r="K25" s="5" t="s">
        <v>57</v>
      </c>
      <c r="L25" s="5">
        <v>1</v>
      </c>
      <c r="M25" s="5" t="s">
        <v>123</v>
      </c>
      <c r="N25" s="5">
        <f>VLOOKUP(M25,[1]ArchetypeScores!E:N,10,FALSE)</f>
        <v>0</v>
      </c>
      <c r="O25" s="5">
        <f>VLOOKUP(M25,[1]ArchetypeScores!E:O,11,FALSE)</f>
        <v>-1</v>
      </c>
      <c r="P25" s="5">
        <f>VLOOKUP(M25,[1]ArchetypeScores!E:P,12,FALSE)</f>
        <v>0</v>
      </c>
      <c r="Q25" s="2" t="str">
        <f>VLOOKUP(M25,[1]ArchetypeScores!E:W,19,FALSE)</f>
        <v>Consumer (including agriculture and tourism)</v>
      </c>
      <c r="R25" s="2">
        <f>VLOOKUP(M25,[1]ArchetypeScores!E:I,5,FALSE)</f>
        <v>0</v>
      </c>
      <c r="S25" s="2">
        <f>VLOOKUP(M25,[1]ArchetypeScores!E:K,7,FALSE)</f>
        <v>0</v>
      </c>
      <c r="T25" s="2" t="str">
        <f t="shared" si="0"/>
        <v>Not A&amp;R positive</v>
      </c>
    </row>
    <row r="26" spans="1:20" x14ac:dyDescent="0.3">
      <c r="A26" s="2" t="s">
        <v>79</v>
      </c>
      <c r="B26" s="3" t="s">
        <v>124</v>
      </c>
      <c r="C26" s="3" t="s">
        <v>125</v>
      </c>
      <c r="D26" s="4"/>
      <c r="E26" s="5" t="s">
        <v>82</v>
      </c>
      <c r="F26" s="4">
        <v>0</v>
      </c>
      <c r="G26" s="6">
        <v>44592</v>
      </c>
      <c r="H26" s="3" t="s">
        <v>126</v>
      </c>
      <c r="I26" s="3"/>
      <c r="J26" s="3"/>
      <c r="K26" s="5" t="s">
        <v>118</v>
      </c>
      <c r="L26" s="5">
        <v>4</v>
      </c>
      <c r="M26" s="5" t="s">
        <v>119</v>
      </c>
      <c r="N26" s="5">
        <f>VLOOKUP(M26,[1]ArchetypeScores!E:N,10,FALSE)</f>
        <v>0</v>
      </c>
      <c r="O26" s="5">
        <f>VLOOKUP(M26,[1]ArchetypeScores!E:O,11,FALSE)</f>
        <v>-1</v>
      </c>
      <c r="P26" s="5">
        <f>VLOOKUP(M26,[1]ArchetypeScores!E:P,12,FALSE)</f>
        <v>0</v>
      </c>
      <c r="Q26" s="2" t="str">
        <f>VLOOKUP(M26,[1]ArchetypeScores!E:W,19,FALSE)</f>
        <v>Untargeted</v>
      </c>
      <c r="R26" s="2">
        <f>VLOOKUP(M26,[1]ArchetypeScores!E:I,5,FALSE)</f>
        <v>0</v>
      </c>
      <c r="S26" s="2">
        <f>VLOOKUP(M26,[1]ArchetypeScores!E:K,7,FALSE)</f>
        <v>0</v>
      </c>
      <c r="T26" s="2" t="str">
        <f t="shared" si="0"/>
        <v>Not A&amp;R positive</v>
      </c>
    </row>
    <row r="27" spans="1:20" x14ac:dyDescent="0.3">
      <c r="A27" s="2" t="s">
        <v>79</v>
      </c>
      <c r="B27" s="3" t="s">
        <v>127</v>
      </c>
      <c r="C27" s="3" t="s">
        <v>128</v>
      </c>
      <c r="D27" s="4">
        <v>0.127</v>
      </c>
      <c r="E27" s="5" t="s">
        <v>82</v>
      </c>
      <c r="F27" s="4">
        <v>1.8600000000000001E-3</v>
      </c>
      <c r="G27" s="6">
        <v>44569</v>
      </c>
      <c r="H27" s="3" t="s">
        <v>129</v>
      </c>
      <c r="I27" s="3"/>
      <c r="J27" s="3"/>
      <c r="K27" s="5" t="s">
        <v>61</v>
      </c>
      <c r="L27" s="5">
        <v>1</v>
      </c>
      <c r="M27" s="5" t="s">
        <v>130</v>
      </c>
      <c r="N27" s="5">
        <f>VLOOKUP(M27,[1]ArchetypeScores!E:N,10,FALSE)</f>
        <v>0</v>
      </c>
      <c r="O27" s="5">
        <f>VLOOKUP(M27,[1]ArchetypeScores!E:O,11,FALSE)</f>
        <v>-1</v>
      </c>
      <c r="P27" s="5">
        <f>VLOOKUP(M27,[1]ArchetypeScores!E:P,12,FALSE)</f>
        <v>0</v>
      </c>
      <c r="Q27" s="2" t="str">
        <f>VLOOKUP(M27,[1]ArchetypeScores!E:W,19,FALSE)</f>
        <v>Health care</v>
      </c>
      <c r="R27" s="2">
        <f>VLOOKUP(M27,[1]ArchetypeScores!E:I,5,FALSE)</f>
        <v>0</v>
      </c>
      <c r="S27" s="2">
        <f>VLOOKUP(M27,[1]ArchetypeScores!E:K,7,FALSE)</f>
        <v>0</v>
      </c>
      <c r="T27" s="2" t="str">
        <f t="shared" si="0"/>
        <v>Not A&amp;R positive</v>
      </c>
    </row>
    <row r="28" spans="1:20" x14ac:dyDescent="0.3">
      <c r="A28" s="2" t="s">
        <v>79</v>
      </c>
      <c r="B28" s="3" t="s">
        <v>131</v>
      </c>
      <c r="C28" s="3" t="s">
        <v>132</v>
      </c>
      <c r="D28" s="4">
        <v>1E-3</v>
      </c>
      <c r="E28" s="5" t="s">
        <v>82</v>
      </c>
      <c r="F28" s="4">
        <v>1.0000000000000001E-5</v>
      </c>
      <c r="G28" s="6">
        <v>44519</v>
      </c>
      <c r="H28" s="3" t="s">
        <v>133</v>
      </c>
      <c r="I28" s="3"/>
      <c r="J28" s="3"/>
      <c r="K28" s="5" t="s">
        <v>61</v>
      </c>
      <c r="L28" s="5">
        <v>5</v>
      </c>
      <c r="M28" s="5" t="s">
        <v>62</v>
      </c>
      <c r="N28" s="5">
        <f>VLOOKUP(M28,[1]ArchetypeScores!E:N,10,FALSE)</f>
        <v>0</v>
      </c>
      <c r="O28" s="5">
        <f>VLOOKUP(M28,[1]ArchetypeScores!E:O,11,FALSE)</f>
        <v>-1</v>
      </c>
      <c r="P28" s="5">
        <f>VLOOKUP(M28,[1]ArchetypeScores!E:P,12,FALSE)</f>
        <v>0</v>
      </c>
      <c r="Q28" s="2" t="str">
        <f>VLOOKUP(M28,[1]ArchetypeScores!E:W,19,FALSE)</f>
        <v>Health care</v>
      </c>
      <c r="R28" s="2">
        <f>VLOOKUP(M28,[1]ArchetypeScores!E:I,5,FALSE)</f>
        <v>0</v>
      </c>
      <c r="S28" s="2">
        <f>VLOOKUP(M28,[1]ArchetypeScores!E:K,7,FALSE)</f>
        <v>0</v>
      </c>
      <c r="T28" s="2" t="str">
        <f t="shared" si="0"/>
        <v>Not A&amp;R positive</v>
      </c>
    </row>
    <row r="29" spans="1:20" x14ac:dyDescent="0.3">
      <c r="A29" s="2" t="s">
        <v>79</v>
      </c>
      <c r="B29" s="3" t="s">
        <v>134</v>
      </c>
      <c r="C29" s="3" t="s">
        <v>135</v>
      </c>
      <c r="D29" s="4">
        <v>0.23499999999999999</v>
      </c>
      <c r="E29" s="5" t="s">
        <v>82</v>
      </c>
      <c r="F29" s="4">
        <v>2.82E-3</v>
      </c>
      <c r="G29" s="6">
        <v>44493</v>
      </c>
      <c r="H29" s="3" t="s">
        <v>136</v>
      </c>
      <c r="I29" s="3"/>
      <c r="J29" s="3"/>
      <c r="K29" s="5" t="s">
        <v>137</v>
      </c>
      <c r="L29" s="5">
        <v>2</v>
      </c>
      <c r="M29" s="5" t="s">
        <v>138</v>
      </c>
      <c r="N29" s="5">
        <f>VLOOKUP(M29,[1]ArchetypeScores!E:N,10,FALSE)</f>
        <v>1</v>
      </c>
      <c r="O29" s="5">
        <f>VLOOKUP(M29,[1]ArchetypeScores!E:O,11,FALSE)</f>
        <v>-2</v>
      </c>
      <c r="P29" s="5">
        <f>VLOOKUP(M29,[1]ArchetypeScores!E:P,12,FALSE)</f>
        <v>2</v>
      </c>
      <c r="Q29" s="2" t="str">
        <f>VLOOKUP(M29,[1]ArchetypeScores!E:W,19,FALSE)</f>
        <v>Industrials - transportation</v>
      </c>
      <c r="R29" s="2">
        <f>VLOOKUP(M29,[1]ArchetypeScores!E:I,5,FALSE)</f>
        <v>0</v>
      </c>
      <c r="S29" s="2">
        <f>VLOOKUP(M29,[1]ArchetypeScores!E:K,7,FALSE)</f>
        <v>-1</v>
      </c>
      <c r="T29" s="2" t="str">
        <f t="shared" si="0"/>
        <v>Not A&amp;R positive</v>
      </c>
    </row>
    <row r="30" spans="1:20" x14ac:dyDescent="0.3">
      <c r="A30" s="2" t="s">
        <v>79</v>
      </c>
      <c r="B30" s="3" t="s">
        <v>139</v>
      </c>
      <c r="C30" s="3" t="s">
        <v>140</v>
      </c>
      <c r="D30" s="4">
        <v>0.24</v>
      </c>
      <c r="E30" s="5" t="s">
        <v>82</v>
      </c>
      <c r="F30" s="4">
        <v>2.6700000000000001E-3</v>
      </c>
      <c r="G30" s="6">
        <v>44467</v>
      </c>
      <c r="H30" s="3" t="s">
        <v>141</v>
      </c>
      <c r="I30" s="3"/>
      <c r="J30" s="3"/>
      <c r="K30" s="5" t="s">
        <v>142</v>
      </c>
      <c r="L30" s="5">
        <v>3</v>
      </c>
      <c r="M30" s="5" t="s">
        <v>143</v>
      </c>
      <c r="N30" s="5">
        <f>VLOOKUP(M30,[1]ArchetypeScores!E:N,10,FALSE)</f>
        <v>1</v>
      </c>
      <c r="O30" s="5">
        <f>VLOOKUP(M30,[1]ArchetypeScores!E:O,11,FALSE)</f>
        <v>1</v>
      </c>
      <c r="P30" s="5">
        <f>VLOOKUP(M30,[1]ArchetypeScores!E:P,12,FALSE)</f>
        <v>2</v>
      </c>
      <c r="Q30" s="2" t="str">
        <f>VLOOKUP(M30,[1]ArchetypeScores!E:W,19,FALSE)</f>
        <v>Materials (including forestry and nature)</v>
      </c>
      <c r="R30" s="2">
        <f>VLOOKUP(M30,[1]ArchetypeScores!E:I,5,FALSE)</f>
        <v>1</v>
      </c>
      <c r="S30" s="2">
        <f>VLOOKUP(M30,[1]ArchetypeScores!E:K,7,FALSE)</f>
        <v>1</v>
      </c>
      <c r="T30" s="2" t="str">
        <f t="shared" si="0"/>
        <v>Both</v>
      </c>
    </row>
    <row r="31" spans="1:20" x14ac:dyDescent="0.3">
      <c r="A31" s="2" t="s">
        <v>79</v>
      </c>
      <c r="B31" s="3" t="s">
        <v>144</v>
      </c>
      <c r="C31" s="3" t="s">
        <v>145</v>
      </c>
      <c r="D31" s="4"/>
      <c r="E31" s="5" t="s">
        <v>82</v>
      </c>
      <c r="F31" s="4">
        <v>0</v>
      </c>
      <c r="G31" s="6">
        <v>44530</v>
      </c>
      <c r="H31" s="3" t="s">
        <v>146</v>
      </c>
      <c r="I31" s="3" t="s">
        <v>147</v>
      </c>
      <c r="J31" s="3"/>
      <c r="K31" s="5" t="s">
        <v>118</v>
      </c>
      <c r="L31" s="5">
        <v>4</v>
      </c>
      <c r="M31" s="5" t="s">
        <v>119</v>
      </c>
      <c r="N31" s="5">
        <f>VLOOKUP(M31,[1]ArchetypeScores!E:N,10,FALSE)</f>
        <v>0</v>
      </c>
      <c r="O31" s="5">
        <f>VLOOKUP(M31,[1]ArchetypeScores!E:O,11,FALSE)</f>
        <v>-1</v>
      </c>
      <c r="P31" s="5">
        <f>VLOOKUP(M31,[1]ArchetypeScores!E:P,12,FALSE)</f>
        <v>0</v>
      </c>
      <c r="Q31" s="2" t="str">
        <f>VLOOKUP(M31,[1]ArchetypeScores!E:W,19,FALSE)</f>
        <v>Untargeted</v>
      </c>
      <c r="R31" s="2">
        <f>VLOOKUP(M31,[1]ArchetypeScores!E:I,5,FALSE)</f>
        <v>0</v>
      </c>
      <c r="S31" s="2">
        <f>VLOOKUP(M31,[1]ArchetypeScores!E:K,7,FALSE)</f>
        <v>0</v>
      </c>
      <c r="T31" s="2" t="str">
        <f t="shared" si="0"/>
        <v>Not A&amp;R positive</v>
      </c>
    </row>
    <row r="32" spans="1:20" x14ac:dyDescent="0.3">
      <c r="A32" s="2" t="s">
        <v>79</v>
      </c>
      <c r="B32" s="3" t="s">
        <v>148</v>
      </c>
      <c r="C32" s="3" t="s">
        <v>149</v>
      </c>
      <c r="D32" s="4"/>
      <c r="E32" s="5" t="s">
        <v>82</v>
      </c>
      <c r="F32" s="4">
        <v>0</v>
      </c>
      <c r="G32" s="6">
        <v>44583</v>
      </c>
      <c r="H32" s="3" t="s">
        <v>150</v>
      </c>
      <c r="I32" s="3"/>
      <c r="J32" s="3"/>
      <c r="K32" s="5" t="s">
        <v>118</v>
      </c>
      <c r="L32" s="5">
        <v>4</v>
      </c>
      <c r="M32" s="5" t="s">
        <v>119</v>
      </c>
      <c r="N32" s="5">
        <f>VLOOKUP(M32,[1]ArchetypeScores!E:N,10,FALSE)</f>
        <v>0</v>
      </c>
      <c r="O32" s="5">
        <f>VLOOKUP(M32,[1]ArchetypeScores!E:O,11,FALSE)</f>
        <v>-1</v>
      </c>
      <c r="P32" s="5">
        <f>VLOOKUP(M32,[1]ArchetypeScores!E:P,12,FALSE)</f>
        <v>0</v>
      </c>
      <c r="Q32" s="2" t="str">
        <f>VLOOKUP(M32,[1]ArchetypeScores!E:W,19,FALSE)</f>
        <v>Untargeted</v>
      </c>
      <c r="R32" s="2">
        <f>VLOOKUP(M32,[1]ArchetypeScores!E:I,5,FALSE)</f>
        <v>0</v>
      </c>
      <c r="S32" s="2">
        <f>VLOOKUP(M32,[1]ArchetypeScores!E:K,7,FALSE)</f>
        <v>0</v>
      </c>
      <c r="T32" s="2" t="str">
        <f t="shared" si="0"/>
        <v>Not A&amp;R positive</v>
      </c>
    </row>
    <row r="33" spans="1:20" x14ac:dyDescent="0.3">
      <c r="A33" s="2" t="s">
        <v>79</v>
      </c>
      <c r="B33" s="3" t="s">
        <v>151</v>
      </c>
      <c r="C33" s="3" t="s">
        <v>152</v>
      </c>
      <c r="D33" s="4">
        <v>0.06</v>
      </c>
      <c r="E33" s="5" t="s">
        <v>82</v>
      </c>
      <c r="F33" s="4">
        <v>6.6E-4</v>
      </c>
      <c r="G33" s="6">
        <v>44454</v>
      </c>
      <c r="H33" s="3" t="s">
        <v>153</v>
      </c>
      <c r="I33" s="3"/>
      <c r="J33" s="3"/>
      <c r="K33" s="5" t="s">
        <v>154</v>
      </c>
      <c r="L33" s="5" t="s">
        <v>112</v>
      </c>
      <c r="M33" s="5" t="s">
        <v>155</v>
      </c>
      <c r="N33" s="5">
        <f>VLOOKUP(M33,[1]ArchetypeScores!E:N,10,FALSE)</f>
        <v>1</v>
      </c>
      <c r="O33" s="5">
        <f>VLOOKUP(M33,[1]ArchetypeScores!E:O,11,FALSE)</f>
        <v>0</v>
      </c>
      <c r="P33" s="5">
        <f>VLOOKUP(M33,[1]ArchetypeScores!E:P,12,FALSE)</f>
        <v>0</v>
      </c>
      <c r="Q33" s="2" t="str">
        <f>VLOOKUP(M33,[1]ArchetypeScores!E:W,19,FALSE)</f>
        <v>Education and training</v>
      </c>
      <c r="R33" s="2">
        <f>VLOOKUP(M33,[1]ArchetypeScores!E:I,5,FALSE)</f>
        <v>0</v>
      </c>
      <c r="S33" s="2">
        <f>VLOOKUP(M33,[1]ArchetypeScores!E:K,7,FALSE)</f>
        <v>1</v>
      </c>
      <c r="T33" s="2" t="str">
        <f t="shared" si="0"/>
        <v>Indirect only</v>
      </c>
    </row>
    <row r="34" spans="1:20" x14ac:dyDescent="0.3">
      <c r="A34" s="2" t="s">
        <v>79</v>
      </c>
      <c r="B34" s="3" t="s">
        <v>156</v>
      </c>
      <c r="C34" s="3" t="s">
        <v>157</v>
      </c>
      <c r="D34" s="4">
        <v>3.5000000000000003E-2</v>
      </c>
      <c r="E34" s="5" t="s">
        <v>82</v>
      </c>
      <c r="F34" s="4">
        <v>5.0000000000000001E-4</v>
      </c>
      <c r="G34" s="6">
        <v>44545</v>
      </c>
      <c r="H34" s="3" t="s">
        <v>158</v>
      </c>
      <c r="I34" s="3"/>
      <c r="J34" s="3"/>
      <c r="K34" s="5" t="s">
        <v>94</v>
      </c>
      <c r="L34" s="5">
        <v>6</v>
      </c>
      <c r="M34" s="5" t="s">
        <v>159</v>
      </c>
      <c r="N34" s="5">
        <f>VLOOKUP(M34,[1]ArchetypeScores!E:N,10,FALSE)</f>
        <v>1</v>
      </c>
      <c r="O34" s="5">
        <f>VLOOKUP(M34,[1]ArchetypeScores!E:O,11,FALSE)</f>
        <v>-1</v>
      </c>
      <c r="P34" s="5">
        <f>VLOOKUP(M34,[1]ArchetypeScores!E:P,12,FALSE)</f>
        <v>1</v>
      </c>
      <c r="Q34" s="2" t="str">
        <f>VLOOKUP(M34,[1]ArchetypeScores!E:W,19,FALSE)</f>
        <v>Consumer (including agriculture and tourism)</v>
      </c>
      <c r="R34" s="2">
        <f>VLOOKUP(M34,[1]ArchetypeScores!E:I,5,FALSE)</f>
        <v>0</v>
      </c>
      <c r="S34" s="2">
        <f>VLOOKUP(M34,[1]ArchetypeScores!E:K,7,FALSE)</f>
        <v>0</v>
      </c>
      <c r="T34" s="2" t="str">
        <f t="shared" si="0"/>
        <v>Not A&amp;R positive</v>
      </c>
    </row>
    <row r="35" spans="1:20" x14ac:dyDescent="0.3">
      <c r="A35" s="2" t="s">
        <v>79</v>
      </c>
      <c r="B35" s="3" t="s">
        <v>161</v>
      </c>
      <c r="C35" s="3" t="s">
        <v>162</v>
      </c>
      <c r="D35" s="4">
        <v>0.08</v>
      </c>
      <c r="E35" s="5" t="s">
        <v>82</v>
      </c>
      <c r="F35" s="4">
        <v>9.6000000000000002E-4</v>
      </c>
      <c r="G35" s="6">
        <v>44489</v>
      </c>
      <c r="H35" s="3" t="s">
        <v>136</v>
      </c>
      <c r="I35" s="3"/>
      <c r="J35" s="3"/>
      <c r="K35" s="5" t="s">
        <v>163</v>
      </c>
      <c r="L35" s="5">
        <v>3</v>
      </c>
      <c r="M35" s="5" t="s">
        <v>164</v>
      </c>
      <c r="N35" s="5">
        <f>VLOOKUP(M35,[1]ArchetypeScores!E:N,10,FALSE)</f>
        <v>0</v>
      </c>
      <c r="O35" s="5">
        <f>VLOOKUP(M35,[1]ArchetypeScores!E:O,11,FALSE)</f>
        <v>0</v>
      </c>
      <c r="P35" s="5">
        <f>VLOOKUP(M35,[1]ArchetypeScores!E:P,12,FALSE)</f>
        <v>0</v>
      </c>
      <c r="Q35" s="2" t="str">
        <f>VLOOKUP(M35,[1]ArchetypeScores!E:W,19,FALSE)</f>
        <v>Education and training</v>
      </c>
      <c r="R35" s="2">
        <f>VLOOKUP(M35,[1]ArchetypeScores!E:I,5,FALSE)</f>
        <v>0</v>
      </c>
      <c r="S35" s="2">
        <f>VLOOKUP(M35,[1]ArchetypeScores!E:K,7,FALSE)</f>
        <v>0</v>
      </c>
      <c r="T35" s="2" t="str">
        <f t="shared" si="0"/>
        <v>Not A&amp;R positive</v>
      </c>
    </row>
    <row r="36" spans="1:20" x14ac:dyDescent="0.3">
      <c r="A36" s="2" t="s">
        <v>79</v>
      </c>
      <c r="B36" s="3" t="s">
        <v>165</v>
      </c>
      <c r="C36" s="3" t="s">
        <v>166</v>
      </c>
      <c r="D36" s="4"/>
      <c r="E36" s="5" t="s">
        <v>82</v>
      </c>
      <c r="F36" s="4">
        <v>0</v>
      </c>
      <c r="G36" s="6">
        <v>44561</v>
      </c>
      <c r="H36" s="3" t="s">
        <v>167</v>
      </c>
      <c r="I36" s="3"/>
      <c r="J36" s="3"/>
      <c r="K36" s="5" t="s">
        <v>118</v>
      </c>
      <c r="L36" s="5">
        <v>3</v>
      </c>
      <c r="M36" s="5" t="s">
        <v>168</v>
      </c>
      <c r="N36" s="5">
        <f>VLOOKUP(M36,[1]ArchetypeScores!E:N,10,FALSE)</f>
        <v>0</v>
      </c>
      <c r="O36" s="5">
        <f>VLOOKUP(M36,[1]ArchetypeScores!E:O,11,FALSE)</f>
        <v>-1</v>
      </c>
      <c r="P36" s="5">
        <f>VLOOKUP(M36,[1]ArchetypeScores!E:P,12,FALSE)</f>
        <v>0</v>
      </c>
      <c r="Q36" s="2" t="str">
        <f>VLOOKUP(M36,[1]ArchetypeScores!E:W,19,FALSE)</f>
        <v>Untargeted</v>
      </c>
      <c r="R36" s="2">
        <f>VLOOKUP(M36,[1]ArchetypeScores!E:I,5,FALSE)</f>
        <v>0</v>
      </c>
      <c r="S36" s="2">
        <f>VLOOKUP(M36,[1]ArchetypeScores!E:K,7,FALSE)</f>
        <v>0</v>
      </c>
      <c r="T36" s="2" t="str">
        <f t="shared" si="0"/>
        <v>Not A&amp;R positive</v>
      </c>
    </row>
    <row r="37" spans="1:20" x14ac:dyDescent="0.3">
      <c r="A37" s="2" t="s">
        <v>79</v>
      </c>
      <c r="B37" s="3" t="s">
        <v>169</v>
      </c>
      <c r="C37" s="3" t="s">
        <v>170</v>
      </c>
      <c r="D37" s="4">
        <v>0.06</v>
      </c>
      <c r="E37" s="5" t="s">
        <v>82</v>
      </c>
      <c r="F37" s="4">
        <v>9.2000000000000003E-4</v>
      </c>
      <c r="G37" s="6">
        <v>44586</v>
      </c>
      <c r="H37" s="3" t="s">
        <v>171</v>
      </c>
      <c r="I37" s="3"/>
      <c r="J37" s="3"/>
      <c r="K37" s="5" t="s">
        <v>57</v>
      </c>
      <c r="L37" s="5">
        <v>29</v>
      </c>
      <c r="M37" s="5" t="s">
        <v>58</v>
      </c>
      <c r="N37" s="5">
        <f>VLOOKUP(M37,[1]ArchetypeScores!E:N,10,FALSE)</f>
        <v>0</v>
      </c>
      <c r="O37" s="5">
        <f>VLOOKUP(M37,[1]ArchetypeScores!E:O,11,FALSE)</f>
        <v>-1</v>
      </c>
      <c r="P37" s="5">
        <f>VLOOKUP(M37,[1]ArchetypeScores!E:P,12,FALSE)</f>
        <v>0</v>
      </c>
      <c r="Q37" s="2" t="str">
        <f>VLOOKUP(M37,[1]ArchetypeScores!E:W,19,FALSE)</f>
        <v>Untargeted</v>
      </c>
      <c r="R37" s="2">
        <f>VLOOKUP(M37,[1]ArchetypeScores!E:I,5,FALSE)</f>
        <v>0</v>
      </c>
      <c r="S37" s="2">
        <f>VLOOKUP(M37,[1]ArchetypeScores!E:K,7,FALSE)</f>
        <v>0</v>
      </c>
      <c r="T37" s="2" t="str">
        <f t="shared" si="0"/>
        <v>Not A&amp;R positive</v>
      </c>
    </row>
    <row r="38" spans="1:20" x14ac:dyDescent="0.3">
      <c r="A38" s="2" t="s">
        <v>79</v>
      </c>
      <c r="B38" s="3" t="s">
        <v>172</v>
      </c>
      <c r="C38" s="3" t="s">
        <v>173</v>
      </c>
      <c r="D38" s="4">
        <v>37.9</v>
      </c>
      <c r="E38" s="5" t="s">
        <v>82</v>
      </c>
      <c r="F38" s="4">
        <v>0.50402999999999998</v>
      </c>
      <c r="G38" s="6">
        <v>44614</v>
      </c>
      <c r="H38" s="3" t="s">
        <v>174</v>
      </c>
      <c r="I38" s="3"/>
      <c r="J38" s="3"/>
      <c r="K38" s="5" t="s">
        <v>175</v>
      </c>
      <c r="L38" s="5">
        <v>1</v>
      </c>
      <c r="M38" s="5" t="s">
        <v>176</v>
      </c>
      <c r="N38" s="5">
        <f>VLOOKUP(M38,[1]ArchetypeScores!E:N,10,FALSE)</f>
        <v>1</v>
      </c>
      <c r="O38" s="5">
        <f>VLOOKUP(M38,[1]ArchetypeScores!E:O,11,FALSE)</f>
        <v>-2</v>
      </c>
      <c r="P38" s="5">
        <f>VLOOKUP(M38,[1]ArchetypeScores!E:P,12,FALSE)</f>
        <v>0</v>
      </c>
      <c r="Q38" s="2" t="str">
        <f>VLOOKUP(M38,[1]ArchetypeScores!E:W,19,FALSE)</f>
        <v>Other sector</v>
      </c>
      <c r="R38" s="2">
        <f>VLOOKUP(M38,[1]ArchetypeScores!E:I,5,FALSE)</f>
        <v>0</v>
      </c>
      <c r="S38" s="2">
        <f>VLOOKUP(M38,[1]ArchetypeScores!E:K,7,FALSE)</f>
        <v>1</v>
      </c>
      <c r="T38" s="2" t="str">
        <f t="shared" si="0"/>
        <v>Indirect only</v>
      </c>
    </row>
    <row r="39" spans="1:20" x14ac:dyDescent="0.3">
      <c r="A39" s="2" t="s">
        <v>79</v>
      </c>
      <c r="B39" s="3" t="s">
        <v>177</v>
      </c>
      <c r="C39" s="3" t="s">
        <v>178</v>
      </c>
      <c r="D39" s="4">
        <v>5</v>
      </c>
      <c r="E39" s="5" t="s">
        <v>82</v>
      </c>
      <c r="F39" s="4">
        <v>5.1499999999999997E-2</v>
      </c>
      <c r="G39" s="6">
        <v>44613</v>
      </c>
      <c r="H39" s="3" t="s">
        <v>179</v>
      </c>
      <c r="I39" s="3"/>
      <c r="J39" s="3"/>
      <c r="K39" s="5" t="s">
        <v>175</v>
      </c>
      <c r="L39" s="5">
        <v>1</v>
      </c>
      <c r="M39" s="5" t="s">
        <v>176</v>
      </c>
      <c r="N39" s="5">
        <f>VLOOKUP(M39,[1]ArchetypeScores!E:N,10,FALSE)</f>
        <v>1</v>
      </c>
      <c r="O39" s="5">
        <f>VLOOKUP(M39,[1]ArchetypeScores!E:O,11,FALSE)</f>
        <v>-2</v>
      </c>
      <c r="P39" s="5">
        <f>VLOOKUP(M39,[1]ArchetypeScores!E:P,12,FALSE)</f>
        <v>0</v>
      </c>
      <c r="Q39" s="2" t="str">
        <f>VLOOKUP(M39,[1]ArchetypeScores!E:W,19,FALSE)</f>
        <v>Other sector</v>
      </c>
      <c r="R39" s="2">
        <f>VLOOKUP(M39,[1]ArchetypeScores!E:I,5,FALSE)</f>
        <v>0</v>
      </c>
      <c r="S39" s="2">
        <f>VLOOKUP(M39,[1]ArchetypeScores!E:K,7,FALSE)</f>
        <v>1</v>
      </c>
      <c r="T39" s="2" t="str">
        <f t="shared" si="0"/>
        <v>Indirect only</v>
      </c>
    </row>
    <row r="40" spans="1:20" x14ac:dyDescent="0.3">
      <c r="A40" s="2" t="s">
        <v>79</v>
      </c>
      <c r="B40" s="3" t="s">
        <v>180</v>
      </c>
      <c r="C40" s="3" t="s">
        <v>181</v>
      </c>
      <c r="D40" s="4">
        <v>2.1</v>
      </c>
      <c r="E40" s="5" t="s">
        <v>82</v>
      </c>
      <c r="F40" s="4">
        <v>2.3269999999999999E-2</v>
      </c>
      <c r="G40" s="6">
        <v>44463</v>
      </c>
      <c r="H40" s="3" t="s">
        <v>182</v>
      </c>
      <c r="I40" s="3"/>
      <c r="J40" s="3"/>
      <c r="K40" s="5" t="s">
        <v>25</v>
      </c>
      <c r="L40" s="5">
        <v>12</v>
      </c>
      <c r="M40" s="5" t="s">
        <v>183</v>
      </c>
      <c r="N40" s="5">
        <f>VLOOKUP(M40,[1]ArchetypeScores!E:N,10,FALSE)</f>
        <v>1</v>
      </c>
      <c r="O40" s="5">
        <f>VLOOKUP(M40,[1]ArchetypeScores!E:O,11,FALSE)</f>
        <v>-2</v>
      </c>
      <c r="P40" s="5">
        <f>VLOOKUP(M40,[1]ArchetypeScores!E:P,12,FALSE)</f>
        <v>0</v>
      </c>
      <c r="Q40" s="2" t="str">
        <f>VLOOKUP(M40,[1]ArchetypeScores!E:W,19,FALSE)</f>
        <v>Industrials - other</v>
      </c>
      <c r="R40" s="2">
        <f>VLOOKUP(M40,[1]ArchetypeScores!E:I,5,FALSE)</f>
        <v>0</v>
      </c>
      <c r="S40" s="2">
        <f>VLOOKUP(M40,[1]ArchetypeScores!E:K,7,FALSE)</f>
        <v>0</v>
      </c>
      <c r="T40" s="2" t="str">
        <f t="shared" si="0"/>
        <v>Not A&amp;R positive</v>
      </c>
    </row>
    <row r="41" spans="1:20" x14ac:dyDescent="0.3">
      <c r="A41" s="2" t="s">
        <v>79</v>
      </c>
      <c r="B41" s="3" t="s">
        <v>185</v>
      </c>
      <c r="C41" s="3" t="s">
        <v>186</v>
      </c>
      <c r="D41" s="4">
        <v>0.93</v>
      </c>
      <c r="E41" s="5" t="s">
        <v>82</v>
      </c>
      <c r="F41" s="4">
        <v>9.41E-3</v>
      </c>
      <c r="G41" s="6">
        <v>44396</v>
      </c>
      <c r="H41" s="3" t="s">
        <v>187</v>
      </c>
      <c r="I41" s="3"/>
      <c r="J41" s="3"/>
      <c r="K41" s="5" t="s">
        <v>154</v>
      </c>
      <c r="L41" s="5">
        <v>1</v>
      </c>
      <c r="M41" s="5" t="s">
        <v>188</v>
      </c>
      <c r="N41" s="5">
        <f>VLOOKUP(M41,[1]ArchetypeScores!E:N,10,FALSE)</f>
        <v>1</v>
      </c>
      <c r="O41" s="5">
        <f>VLOOKUP(M41,[1]ArchetypeScores!E:O,11,FALSE)</f>
        <v>-1</v>
      </c>
      <c r="P41" s="5">
        <f>VLOOKUP(M41,[1]ArchetypeScores!E:P,12,FALSE)</f>
        <v>0</v>
      </c>
      <c r="Q41" s="2" t="str">
        <f>VLOOKUP(M41,[1]ArchetypeScores!E:W,19,FALSE)</f>
        <v>Education and training</v>
      </c>
      <c r="R41" s="2">
        <f>VLOOKUP(M41,[1]ArchetypeScores!E:I,5,FALSE)</f>
        <v>0</v>
      </c>
      <c r="S41" s="2">
        <f>VLOOKUP(M41,[1]ArchetypeScores!E:K,7,FALSE)</f>
        <v>1</v>
      </c>
      <c r="T41" s="2" t="str">
        <f t="shared" si="0"/>
        <v>Indirect only</v>
      </c>
    </row>
    <row r="42" spans="1:20" x14ac:dyDescent="0.3">
      <c r="A42" s="2" t="s">
        <v>79</v>
      </c>
      <c r="B42" s="3" t="s">
        <v>189</v>
      </c>
      <c r="C42" s="3" t="s">
        <v>190</v>
      </c>
      <c r="D42" s="4"/>
      <c r="E42" s="5" t="s">
        <v>82</v>
      </c>
      <c r="F42" s="4">
        <v>0</v>
      </c>
      <c r="G42" s="6">
        <v>44506</v>
      </c>
      <c r="H42" s="3" t="s">
        <v>191</v>
      </c>
      <c r="I42" s="3"/>
      <c r="J42" s="3"/>
      <c r="K42" s="5" t="s">
        <v>71</v>
      </c>
      <c r="L42" s="5">
        <v>1</v>
      </c>
      <c r="M42" s="5" t="s">
        <v>72</v>
      </c>
      <c r="N42" s="5">
        <f>VLOOKUP(M42,[1]ArchetypeScores!E:N,10,FALSE)</f>
        <v>0</v>
      </c>
      <c r="O42" s="5">
        <f>VLOOKUP(M42,[1]ArchetypeScores!E:O,11,FALSE)</f>
        <v>0</v>
      </c>
      <c r="P42" s="5">
        <f>VLOOKUP(M42,[1]ArchetypeScores!E:P,12,FALSE)</f>
        <v>0</v>
      </c>
      <c r="Q42" s="2" t="str">
        <f>VLOOKUP(M42,[1]ArchetypeScores!E:W,19,FALSE)</f>
        <v>Other sector</v>
      </c>
      <c r="R42" s="2">
        <f>VLOOKUP(M42,[1]ArchetypeScores!E:I,5,FALSE)</f>
        <v>0</v>
      </c>
      <c r="S42" s="2">
        <f>VLOOKUP(M42,[1]ArchetypeScores!E:K,7,FALSE)</f>
        <v>0</v>
      </c>
      <c r="T42" s="2" t="str">
        <f t="shared" si="0"/>
        <v>Not A&amp;R positive</v>
      </c>
    </row>
    <row r="43" spans="1:20" x14ac:dyDescent="0.3">
      <c r="A43" s="2" t="s">
        <v>79</v>
      </c>
      <c r="B43" s="3" t="s">
        <v>193</v>
      </c>
      <c r="C43" s="3" t="s">
        <v>194</v>
      </c>
      <c r="D43" s="4">
        <v>2.5</v>
      </c>
      <c r="E43" s="5" t="s">
        <v>82</v>
      </c>
      <c r="F43" s="4">
        <v>2.743E-2</v>
      </c>
      <c r="G43" s="6">
        <v>44447</v>
      </c>
      <c r="H43" s="3" t="s">
        <v>195</v>
      </c>
      <c r="I43" s="3"/>
      <c r="J43" s="3"/>
      <c r="K43" s="5" t="s">
        <v>196</v>
      </c>
      <c r="L43" s="5">
        <v>1</v>
      </c>
      <c r="M43" s="5" t="s">
        <v>197</v>
      </c>
      <c r="N43" s="5">
        <f>VLOOKUP(M43,[1]ArchetypeScores!E:N,10,FALSE)</f>
        <v>1</v>
      </c>
      <c r="O43" s="5">
        <f>VLOOKUP(M43,[1]ArchetypeScores!E:O,11,FALSE)</f>
        <v>-2</v>
      </c>
      <c r="P43" s="5">
        <f>VLOOKUP(M43,[1]ArchetypeScores!E:P,12,FALSE)</f>
        <v>0</v>
      </c>
      <c r="Q43" s="2" t="str">
        <f>VLOOKUP(M43,[1]ArchetypeScores!E:W,19,FALSE)</f>
        <v>Industrials - other</v>
      </c>
      <c r="R43" s="2">
        <f>VLOOKUP(M43,[1]ArchetypeScores!E:I,5,FALSE)</f>
        <v>0</v>
      </c>
      <c r="S43" s="2">
        <f>VLOOKUP(M43,[1]ArchetypeScores!E:K,7,FALSE)</f>
        <v>-1</v>
      </c>
      <c r="T43" s="2" t="str">
        <f t="shared" si="0"/>
        <v>Not A&amp;R positive</v>
      </c>
    </row>
    <row r="44" spans="1:20" x14ac:dyDescent="0.3">
      <c r="A44" s="2" t="s">
        <v>79</v>
      </c>
      <c r="B44" s="3" t="s">
        <v>198</v>
      </c>
      <c r="C44" s="3" t="s">
        <v>199</v>
      </c>
      <c r="D44" s="4"/>
      <c r="E44" s="5" t="s">
        <v>82</v>
      </c>
      <c r="F44" s="4">
        <v>0</v>
      </c>
      <c r="G44" s="6">
        <v>44507</v>
      </c>
      <c r="H44" s="3" t="s">
        <v>200</v>
      </c>
      <c r="I44" s="3"/>
      <c r="J44" s="3"/>
      <c r="K44" s="5" t="s">
        <v>57</v>
      </c>
      <c r="L44" s="5">
        <v>29</v>
      </c>
      <c r="M44" s="5" t="s">
        <v>58</v>
      </c>
      <c r="N44" s="5">
        <f>VLOOKUP(M44,[1]ArchetypeScores!E:N,10,FALSE)</f>
        <v>0</v>
      </c>
      <c r="O44" s="5">
        <f>VLOOKUP(M44,[1]ArchetypeScores!E:O,11,FALSE)</f>
        <v>-1</v>
      </c>
      <c r="P44" s="5">
        <f>VLOOKUP(M44,[1]ArchetypeScores!E:P,12,FALSE)</f>
        <v>0</v>
      </c>
      <c r="Q44" s="2" t="str">
        <f>VLOOKUP(M44,[1]ArchetypeScores!E:W,19,FALSE)</f>
        <v>Untargeted</v>
      </c>
      <c r="R44" s="2">
        <f>VLOOKUP(M44,[1]ArchetypeScores!E:I,5,FALSE)</f>
        <v>0</v>
      </c>
      <c r="S44" s="2">
        <f>VLOOKUP(M44,[1]ArchetypeScores!E:K,7,FALSE)</f>
        <v>0</v>
      </c>
      <c r="T44" s="2" t="str">
        <f t="shared" si="0"/>
        <v>Not A&amp;R positive</v>
      </c>
    </row>
    <row r="45" spans="1:20" x14ac:dyDescent="0.3">
      <c r="A45" s="2" t="s">
        <v>79</v>
      </c>
      <c r="B45" s="3" t="s">
        <v>201</v>
      </c>
      <c r="C45" s="3" t="s">
        <v>202</v>
      </c>
      <c r="D45" s="4">
        <v>0.65</v>
      </c>
      <c r="E45" s="5" t="s">
        <v>82</v>
      </c>
      <c r="F45" s="4">
        <v>7.4099999999999999E-3</v>
      </c>
      <c r="G45" s="6">
        <v>44477</v>
      </c>
      <c r="H45" s="3" t="s">
        <v>203</v>
      </c>
      <c r="I45" s="3"/>
      <c r="J45" s="3"/>
      <c r="K45" s="5" t="s">
        <v>38</v>
      </c>
      <c r="L45" s="5">
        <v>13</v>
      </c>
      <c r="M45" s="5" t="s">
        <v>39</v>
      </c>
      <c r="N45" s="5">
        <f>VLOOKUP(M45,[1]ArchetypeScores!E:N,10,FALSE)</f>
        <v>0</v>
      </c>
      <c r="O45" s="5">
        <f>VLOOKUP(M45,[1]ArchetypeScores!E:O,11,FALSE)</f>
        <v>-2</v>
      </c>
      <c r="P45" s="5">
        <f>VLOOKUP(M45,[1]ArchetypeScores!E:P,12,FALSE)</f>
        <v>0</v>
      </c>
      <c r="Q45" s="2" t="str">
        <f>VLOOKUP(M45,[1]ArchetypeScores!E:W,19,FALSE)</f>
        <v>Industrials - transportation</v>
      </c>
      <c r="R45" s="2">
        <f>VLOOKUP(M45,[1]ArchetypeScores!E:I,5,FALSE)</f>
        <v>0</v>
      </c>
      <c r="S45" s="2">
        <f>VLOOKUP(M45,[1]ArchetypeScores!E:K,7,FALSE)</f>
        <v>0</v>
      </c>
      <c r="T45" s="2" t="str">
        <f t="shared" si="0"/>
        <v>Not A&amp;R positive</v>
      </c>
    </row>
    <row r="46" spans="1:20" x14ac:dyDescent="0.3">
      <c r="A46" s="2" t="s">
        <v>79</v>
      </c>
      <c r="B46" s="8" t="s">
        <v>204</v>
      </c>
      <c r="C46" s="3" t="s">
        <v>205</v>
      </c>
      <c r="D46" s="4">
        <v>0.5</v>
      </c>
      <c r="E46" s="5" t="s">
        <v>82</v>
      </c>
      <c r="F46" s="4">
        <v>5.6100000000000004E-3</v>
      </c>
      <c r="G46" s="6">
        <v>44470</v>
      </c>
      <c r="H46" s="3" t="s">
        <v>206</v>
      </c>
      <c r="I46" s="3"/>
      <c r="J46" s="3"/>
      <c r="K46" s="5" t="s">
        <v>57</v>
      </c>
      <c r="L46" s="5">
        <v>1</v>
      </c>
      <c r="M46" s="5" t="s">
        <v>123</v>
      </c>
      <c r="N46" s="5">
        <f>VLOOKUP(M46,[1]ArchetypeScores!E:N,10,FALSE)</f>
        <v>0</v>
      </c>
      <c r="O46" s="5">
        <f>VLOOKUP(M46,[1]ArchetypeScores!E:O,11,FALSE)</f>
        <v>-1</v>
      </c>
      <c r="P46" s="5">
        <f>VLOOKUP(M46,[1]ArchetypeScores!E:P,12,FALSE)</f>
        <v>0</v>
      </c>
      <c r="Q46" s="2" t="str">
        <f>VLOOKUP(M46,[1]ArchetypeScores!E:W,19,FALSE)</f>
        <v>Consumer (including agriculture and tourism)</v>
      </c>
      <c r="R46" s="2">
        <f>VLOOKUP(M46,[1]ArchetypeScores!E:I,5,FALSE)</f>
        <v>0</v>
      </c>
      <c r="S46" s="2">
        <f>VLOOKUP(M46,[1]ArchetypeScores!E:K,7,FALSE)</f>
        <v>0</v>
      </c>
      <c r="T46" s="2" t="str">
        <f t="shared" si="0"/>
        <v>Not A&amp;R positive</v>
      </c>
    </row>
    <row r="47" spans="1:20" x14ac:dyDescent="0.3">
      <c r="A47" s="2" t="s">
        <v>79</v>
      </c>
      <c r="B47" s="8" t="s">
        <v>207</v>
      </c>
      <c r="C47" s="3" t="s">
        <v>208</v>
      </c>
      <c r="D47" s="4">
        <v>0.03</v>
      </c>
      <c r="E47" s="5" t="s">
        <v>82</v>
      </c>
      <c r="F47" s="4">
        <v>3.8999999999999999E-4</v>
      </c>
      <c r="G47" s="6">
        <v>44527</v>
      </c>
      <c r="H47" s="3" t="s">
        <v>209</v>
      </c>
      <c r="I47" s="3"/>
      <c r="J47" s="3"/>
      <c r="K47" s="5" t="s">
        <v>57</v>
      </c>
      <c r="L47" s="5">
        <v>17</v>
      </c>
      <c r="M47" s="5" t="s">
        <v>210</v>
      </c>
      <c r="N47" s="5">
        <f>VLOOKUP(M47,[1]ArchetypeScores!E:N,10,FALSE)</f>
        <v>0</v>
      </c>
      <c r="O47" s="5">
        <f>VLOOKUP(M47,[1]ArchetypeScores!E:O,11,FALSE)</f>
        <v>-1</v>
      </c>
      <c r="P47" s="5">
        <f>VLOOKUP(M47,[1]ArchetypeScores!E:P,12,FALSE)</f>
        <v>0</v>
      </c>
      <c r="Q47" s="2" t="str">
        <f>VLOOKUP(M47,[1]ArchetypeScores!E:W,19,FALSE)</f>
        <v>Consumer (including agriculture and tourism)</v>
      </c>
      <c r="R47" s="2">
        <f>VLOOKUP(M47,[1]ArchetypeScores!E:I,5,FALSE)</f>
        <v>0</v>
      </c>
      <c r="S47" s="2">
        <f>VLOOKUP(M47,[1]ArchetypeScores!E:K,7,FALSE)</f>
        <v>0</v>
      </c>
      <c r="T47" s="2" t="str">
        <f t="shared" si="0"/>
        <v>Not A&amp;R positive</v>
      </c>
    </row>
    <row r="48" spans="1:20" x14ac:dyDescent="0.3">
      <c r="A48" s="2" t="s">
        <v>79</v>
      </c>
      <c r="B48" s="3" t="s">
        <v>211</v>
      </c>
      <c r="C48" s="3" t="s">
        <v>212</v>
      </c>
      <c r="D48" s="4">
        <v>2.5000000000000001E-2</v>
      </c>
      <c r="E48" s="5" t="s">
        <v>82</v>
      </c>
      <c r="F48" s="4">
        <v>2.5000000000000001E-4</v>
      </c>
      <c r="G48" s="6">
        <v>44393</v>
      </c>
      <c r="H48" s="3" t="s">
        <v>213</v>
      </c>
      <c r="I48" s="3"/>
      <c r="J48" s="3"/>
      <c r="K48" s="5" t="s">
        <v>214</v>
      </c>
      <c r="L48" s="5">
        <v>1</v>
      </c>
      <c r="M48" s="5" t="s">
        <v>215</v>
      </c>
      <c r="N48" s="5">
        <f>VLOOKUP(M48,[1]ArchetypeScores!E:N,10,FALSE)</f>
        <v>1</v>
      </c>
      <c r="O48" s="5">
        <f>VLOOKUP(M48,[1]ArchetypeScores!E:O,11,FALSE)</f>
        <v>0</v>
      </c>
      <c r="P48" s="5">
        <f>VLOOKUP(M48,[1]ArchetypeScores!E:P,12,FALSE)</f>
        <v>1</v>
      </c>
      <c r="Q48" s="2" t="str">
        <f>VLOOKUP(M48,[1]ArchetypeScores!E:W,19,FALSE)</f>
        <v>Health care</v>
      </c>
      <c r="R48" s="2">
        <f>VLOOKUP(M48,[1]ArchetypeScores!E:I,5,FALSE)</f>
        <v>0</v>
      </c>
      <c r="S48" s="2">
        <f>VLOOKUP(M48,[1]ArchetypeScores!E:K,7,FALSE)</f>
        <v>1</v>
      </c>
      <c r="T48" s="2" t="str">
        <f t="shared" si="0"/>
        <v>Indirect only</v>
      </c>
    </row>
    <row r="49" spans="1:20" x14ac:dyDescent="0.3">
      <c r="A49" s="2" t="s">
        <v>79</v>
      </c>
      <c r="B49" s="3" t="s">
        <v>216</v>
      </c>
      <c r="C49" s="3" t="s">
        <v>217</v>
      </c>
      <c r="D49" s="4">
        <v>7.3</v>
      </c>
      <c r="E49" s="5" t="s">
        <v>82</v>
      </c>
      <c r="F49" s="4">
        <v>7.936E-2</v>
      </c>
      <c r="G49" s="6">
        <v>44441</v>
      </c>
      <c r="H49" s="3" t="s">
        <v>218</v>
      </c>
      <c r="I49" s="3"/>
      <c r="J49" s="3"/>
      <c r="K49" s="5" t="s">
        <v>175</v>
      </c>
      <c r="L49" s="5">
        <v>4</v>
      </c>
      <c r="M49" s="5" t="s">
        <v>219</v>
      </c>
      <c r="N49" s="5">
        <f>VLOOKUP(M49,[1]ArchetypeScores!E:N,10,FALSE)</f>
        <v>1</v>
      </c>
      <c r="O49" s="5">
        <f>VLOOKUP(M49,[1]ArchetypeScores!E:O,11,FALSE)</f>
        <v>0</v>
      </c>
      <c r="P49" s="5">
        <f>VLOOKUP(M49,[1]ArchetypeScores!E:P,12,FALSE)</f>
        <v>0</v>
      </c>
      <c r="Q49" s="2" t="str">
        <f>VLOOKUP(M49,[1]ArchetypeScores!E:W,19,FALSE)</f>
        <v>Other sector</v>
      </c>
      <c r="R49" s="2">
        <f>VLOOKUP(M49,[1]ArchetypeScores!E:I,5,FALSE)</f>
        <v>0</v>
      </c>
      <c r="S49" s="2">
        <f>VLOOKUP(M49,[1]ArchetypeScores!E:K,7,FALSE)</f>
        <v>0</v>
      </c>
      <c r="T49" s="2" t="str">
        <f t="shared" si="0"/>
        <v>Not A&amp;R positive</v>
      </c>
    </row>
    <row r="50" spans="1:20" x14ac:dyDescent="0.3">
      <c r="A50" s="2" t="s">
        <v>79</v>
      </c>
      <c r="B50" s="3" t="s">
        <v>220</v>
      </c>
      <c r="C50" s="3" t="s">
        <v>221</v>
      </c>
      <c r="D50" s="4"/>
      <c r="E50" s="5" t="s">
        <v>82</v>
      </c>
      <c r="F50" s="4">
        <v>0</v>
      </c>
      <c r="G50" s="6">
        <v>44446</v>
      </c>
      <c r="H50" s="3" t="s">
        <v>222</v>
      </c>
      <c r="I50" s="3"/>
      <c r="J50" s="3"/>
      <c r="K50" s="5" t="s">
        <v>71</v>
      </c>
      <c r="L50" s="5">
        <v>1</v>
      </c>
      <c r="M50" s="5" t="s">
        <v>72</v>
      </c>
      <c r="N50" s="5">
        <f>VLOOKUP(M50,[1]ArchetypeScores!E:N,10,FALSE)</f>
        <v>0</v>
      </c>
      <c r="O50" s="5">
        <f>VLOOKUP(M50,[1]ArchetypeScores!E:O,11,FALSE)</f>
        <v>0</v>
      </c>
      <c r="P50" s="5">
        <f>VLOOKUP(M50,[1]ArchetypeScores!E:P,12,FALSE)</f>
        <v>0</v>
      </c>
      <c r="Q50" s="2" t="str">
        <f>VLOOKUP(M50,[1]ArchetypeScores!E:W,19,FALSE)</f>
        <v>Other sector</v>
      </c>
      <c r="R50" s="2">
        <f>VLOOKUP(M50,[1]ArchetypeScores!E:I,5,FALSE)</f>
        <v>0</v>
      </c>
      <c r="S50" s="2">
        <f>VLOOKUP(M50,[1]ArchetypeScores!E:K,7,FALSE)</f>
        <v>0</v>
      </c>
      <c r="T50" s="2" t="str">
        <f t="shared" si="0"/>
        <v>Not A&amp;R positive</v>
      </c>
    </row>
    <row r="51" spans="1:20" x14ac:dyDescent="0.3">
      <c r="A51" s="2" t="s">
        <v>79</v>
      </c>
      <c r="B51" s="3" t="s">
        <v>223</v>
      </c>
      <c r="C51" s="3" t="s">
        <v>224</v>
      </c>
      <c r="D51" s="4">
        <v>350</v>
      </c>
      <c r="E51" s="5" t="s">
        <v>82</v>
      </c>
      <c r="F51" s="4">
        <v>5.5128000000000004</v>
      </c>
      <c r="G51" s="6">
        <v>44596</v>
      </c>
      <c r="H51" s="3" t="s">
        <v>225</v>
      </c>
      <c r="I51" s="3"/>
      <c r="J51" s="3"/>
      <c r="K51" s="5" t="s">
        <v>118</v>
      </c>
      <c r="L51" s="5">
        <v>2</v>
      </c>
      <c r="M51" s="5" t="s">
        <v>226</v>
      </c>
      <c r="N51" s="5">
        <f>VLOOKUP(M51,[1]ArchetypeScores!E:N,10,FALSE)</f>
        <v>0</v>
      </c>
      <c r="O51" s="5">
        <f>VLOOKUP(M51,[1]ArchetypeScores!E:O,11,FALSE)</f>
        <v>-1</v>
      </c>
      <c r="P51" s="5">
        <f>VLOOKUP(M51,[1]ArchetypeScores!E:P,12,FALSE)</f>
        <v>0</v>
      </c>
      <c r="Q51" s="2" t="str">
        <f>VLOOKUP(M51,[1]ArchetypeScores!E:W,19,FALSE)</f>
        <v>Untargeted</v>
      </c>
      <c r="R51" s="2">
        <f>VLOOKUP(M51,[1]ArchetypeScores!E:I,5,FALSE)</f>
        <v>0</v>
      </c>
      <c r="S51" s="2">
        <f>VLOOKUP(M51,[1]ArchetypeScores!E:K,7,FALSE)</f>
        <v>0</v>
      </c>
      <c r="T51" s="2" t="str">
        <f t="shared" si="0"/>
        <v>Not A&amp;R positive</v>
      </c>
    </row>
    <row r="52" spans="1:20" x14ac:dyDescent="0.3">
      <c r="A52" s="2" t="s">
        <v>79</v>
      </c>
      <c r="B52" s="3" t="s">
        <v>227</v>
      </c>
      <c r="C52" s="3" t="s">
        <v>228</v>
      </c>
      <c r="D52" s="4"/>
      <c r="E52" s="5" t="s">
        <v>82</v>
      </c>
      <c r="F52" s="4">
        <v>0</v>
      </c>
      <c r="G52" s="6">
        <v>44492</v>
      </c>
      <c r="H52" s="3" t="s">
        <v>136</v>
      </c>
      <c r="I52" s="3"/>
      <c r="J52" s="3"/>
      <c r="K52" s="5" t="s">
        <v>229</v>
      </c>
      <c r="L52" s="5">
        <v>4</v>
      </c>
      <c r="M52" s="5" t="s">
        <v>230</v>
      </c>
      <c r="N52" s="5">
        <f>VLOOKUP(M52,[1]ArchetypeScores!E:N,10,FALSE)</f>
        <v>1</v>
      </c>
      <c r="O52" s="5">
        <f>VLOOKUP(M52,[1]ArchetypeScores!E:O,11,FALSE)</f>
        <v>-2</v>
      </c>
      <c r="P52" s="5">
        <f>VLOOKUP(M52,[1]ArchetypeScores!E:P,12,FALSE)</f>
        <v>-1</v>
      </c>
      <c r="Q52" s="2" t="str">
        <f>VLOOKUP(M52,[1]ArchetypeScores!E:W,19,FALSE)</f>
        <v>Industrials - transportation</v>
      </c>
      <c r="R52" s="2">
        <f>VLOOKUP(M52,[1]ArchetypeScores!E:I,5,FALSE)</f>
        <v>0</v>
      </c>
      <c r="S52" s="2">
        <f>VLOOKUP(M52,[1]ArchetypeScores!E:K,7,FALSE)</f>
        <v>-1</v>
      </c>
      <c r="T52" s="2" t="str">
        <f t="shared" si="0"/>
        <v>Not A&amp;R positive</v>
      </c>
    </row>
    <row r="53" spans="1:20" x14ac:dyDescent="0.3">
      <c r="A53" s="2" t="s">
        <v>79</v>
      </c>
      <c r="B53" s="3" t="s">
        <v>231</v>
      </c>
      <c r="C53" s="3" t="s">
        <v>232</v>
      </c>
      <c r="D53" s="4"/>
      <c r="E53" s="5" t="s">
        <v>82</v>
      </c>
      <c r="F53" s="4">
        <v>0</v>
      </c>
      <c r="G53" s="6">
        <v>44474</v>
      </c>
      <c r="H53" s="3" t="s">
        <v>233</v>
      </c>
      <c r="I53" s="3"/>
      <c r="J53" s="3"/>
      <c r="K53" s="5" t="s">
        <v>214</v>
      </c>
      <c r="L53" s="5">
        <v>1</v>
      </c>
      <c r="M53" s="5" t="s">
        <v>215</v>
      </c>
      <c r="N53" s="5">
        <f>VLOOKUP(M53,[1]ArchetypeScores!E:N,10,FALSE)</f>
        <v>1</v>
      </c>
      <c r="O53" s="5">
        <f>VLOOKUP(M53,[1]ArchetypeScores!E:O,11,FALSE)</f>
        <v>0</v>
      </c>
      <c r="P53" s="5">
        <f>VLOOKUP(M53,[1]ArchetypeScores!E:P,12,FALSE)</f>
        <v>1</v>
      </c>
      <c r="Q53" s="2" t="str">
        <f>VLOOKUP(M53,[1]ArchetypeScores!E:W,19,FALSE)</f>
        <v>Health care</v>
      </c>
      <c r="R53" s="2">
        <f>VLOOKUP(M53,[1]ArchetypeScores!E:I,5,FALSE)</f>
        <v>0</v>
      </c>
      <c r="S53" s="2">
        <f>VLOOKUP(M53,[1]ArchetypeScores!E:K,7,FALSE)</f>
        <v>1</v>
      </c>
      <c r="T53" s="2" t="str">
        <f t="shared" si="0"/>
        <v>Indirect only</v>
      </c>
    </row>
    <row r="54" spans="1:20" x14ac:dyDescent="0.3">
      <c r="A54" s="2" t="s">
        <v>79</v>
      </c>
      <c r="B54" s="3" t="s">
        <v>234</v>
      </c>
      <c r="C54" s="3" t="s">
        <v>235</v>
      </c>
      <c r="D54" s="4"/>
      <c r="E54" s="5" t="s">
        <v>82</v>
      </c>
      <c r="F54" s="4">
        <v>0</v>
      </c>
      <c r="G54" s="6">
        <v>44593</v>
      </c>
      <c r="H54" s="3" t="s">
        <v>236</v>
      </c>
      <c r="I54" s="3"/>
      <c r="J54" s="3"/>
      <c r="K54" s="5" t="s">
        <v>53</v>
      </c>
      <c r="L54" s="5">
        <v>4</v>
      </c>
      <c r="M54" s="5" t="s">
        <v>237</v>
      </c>
      <c r="N54" s="5">
        <f>VLOOKUP(M54,[1]ArchetypeScores!E:N,10,FALSE)</f>
        <v>0</v>
      </c>
      <c r="O54" s="5">
        <f>VLOOKUP(M54,[1]ArchetypeScores!E:O,11,FALSE)</f>
        <v>-1</v>
      </c>
      <c r="P54" s="5">
        <f>VLOOKUP(M54,[1]ArchetypeScores!E:P,12,FALSE)</f>
        <v>0</v>
      </c>
      <c r="Q54" s="2" t="str">
        <f>VLOOKUP(M54,[1]ArchetypeScores!E:W,19,FALSE)</f>
        <v>Untargeted</v>
      </c>
      <c r="R54" s="2">
        <f>VLOOKUP(M54,[1]ArchetypeScores!E:I,5,FALSE)</f>
        <v>0</v>
      </c>
      <c r="S54" s="2">
        <f>VLOOKUP(M54,[1]ArchetypeScores!E:K,7,FALSE)</f>
        <v>0</v>
      </c>
      <c r="T54" s="2" t="str">
        <f t="shared" si="0"/>
        <v>Not A&amp;R positive</v>
      </c>
    </row>
    <row r="55" spans="1:20" x14ac:dyDescent="0.3">
      <c r="A55" s="2" t="s">
        <v>79</v>
      </c>
      <c r="B55" s="3" t="s">
        <v>238</v>
      </c>
      <c r="C55" s="3" t="s">
        <v>239</v>
      </c>
      <c r="D55" s="4">
        <v>0.7</v>
      </c>
      <c r="E55" s="5" t="s">
        <v>82</v>
      </c>
      <c r="F55" s="4">
        <v>7.2199999999999999E-3</v>
      </c>
      <c r="G55" s="6">
        <v>44611</v>
      </c>
      <c r="H55" s="3" t="s">
        <v>240</v>
      </c>
      <c r="I55" s="3"/>
      <c r="J55" s="3"/>
      <c r="K55" s="5" t="s">
        <v>57</v>
      </c>
      <c r="L55" s="5">
        <v>25</v>
      </c>
      <c r="M55" s="5" t="s">
        <v>241</v>
      </c>
      <c r="N55" s="5">
        <f>VLOOKUP(M55,[1]ArchetypeScores!E:N,10,FALSE)</f>
        <v>0</v>
      </c>
      <c r="O55" s="5">
        <f>VLOOKUP(M55,[1]ArchetypeScores!E:O,11,FALSE)</f>
        <v>-1</v>
      </c>
      <c r="P55" s="5">
        <f>VLOOKUP(M55,[1]ArchetypeScores!E:P,12,FALSE)</f>
        <v>0</v>
      </c>
      <c r="Q55" s="2" t="str">
        <f>VLOOKUP(M55,[1]ArchetypeScores!E:W,19,FALSE)</f>
        <v>Other sector</v>
      </c>
      <c r="R55" s="2">
        <f>VLOOKUP(M55,[1]ArchetypeScores!E:I,5,FALSE)</f>
        <v>0</v>
      </c>
      <c r="S55" s="2">
        <f>VLOOKUP(M55,[1]ArchetypeScores!E:K,7,FALSE)</f>
        <v>0</v>
      </c>
      <c r="T55" s="2" t="str">
        <f t="shared" si="0"/>
        <v>Not A&amp;R positive</v>
      </c>
    </row>
    <row r="56" spans="1:20" x14ac:dyDescent="0.3">
      <c r="A56" s="2" t="s">
        <v>79</v>
      </c>
      <c r="B56" s="8" t="s">
        <v>243</v>
      </c>
      <c r="C56" s="3" t="s">
        <v>244</v>
      </c>
      <c r="D56" s="4"/>
      <c r="E56" s="5" t="s">
        <v>82</v>
      </c>
      <c r="F56" s="4">
        <v>0</v>
      </c>
      <c r="G56" s="6">
        <v>44541</v>
      </c>
      <c r="H56" s="3" t="s">
        <v>245</v>
      </c>
      <c r="I56" s="3" t="s">
        <v>246</v>
      </c>
      <c r="J56" s="3"/>
      <c r="K56" s="5" t="s">
        <v>57</v>
      </c>
      <c r="L56" s="5">
        <v>1</v>
      </c>
      <c r="M56" s="5" t="s">
        <v>123</v>
      </c>
      <c r="N56" s="5">
        <f>VLOOKUP(M56,[1]ArchetypeScores!E:N,10,FALSE)</f>
        <v>0</v>
      </c>
      <c r="O56" s="5">
        <f>VLOOKUP(M56,[1]ArchetypeScores!E:O,11,FALSE)</f>
        <v>-1</v>
      </c>
      <c r="P56" s="5">
        <f>VLOOKUP(M56,[1]ArchetypeScores!E:P,12,FALSE)</f>
        <v>0</v>
      </c>
      <c r="Q56" s="2" t="str">
        <f>VLOOKUP(M56,[1]ArchetypeScores!E:W,19,FALSE)</f>
        <v>Consumer (including agriculture and tourism)</v>
      </c>
      <c r="R56" s="2">
        <f>VLOOKUP(M56,[1]ArchetypeScores!E:I,5,FALSE)</f>
        <v>0</v>
      </c>
      <c r="S56" s="2">
        <f>VLOOKUP(M56,[1]ArchetypeScores!E:K,7,FALSE)</f>
        <v>0</v>
      </c>
      <c r="T56" s="2" t="str">
        <f t="shared" si="0"/>
        <v>Not A&amp;R positive</v>
      </c>
    </row>
    <row r="57" spans="1:20" x14ac:dyDescent="0.3">
      <c r="A57" s="2" t="s">
        <v>79</v>
      </c>
      <c r="B57" s="3" t="s">
        <v>247</v>
      </c>
      <c r="C57" s="3" t="s">
        <v>248</v>
      </c>
      <c r="D57" s="4">
        <v>0</v>
      </c>
      <c r="E57" s="5" t="s">
        <v>82</v>
      </c>
      <c r="F57" s="4">
        <v>0</v>
      </c>
      <c r="G57" s="6">
        <v>44476</v>
      </c>
      <c r="H57" s="3" t="s">
        <v>249</v>
      </c>
      <c r="I57" s="3"/>
      <c r="J57" s="3"/>
      <c r="K57" s="5" t="s">
        <v>142</v>
      </c>
      <c r="L57" s="5">
        <v>2</v>
      </c>
      <c r="M57" s="5" t="s">
        <v>250</v>
      </c>
      <c r="N57" s="5">
        <f>VLOOKUP(M57,[1]ArchetypeScores!E:N,10,FALSE)</f>
        <v>1</v>
      </c>
      <c r="O57" s="5">
        <f>VLOOKUP(M57,[1]ArchetypeScores!E:O,11,FALSE)</f>
        <v>1</v>
      </c>
      <c r="P57" s="5">
        <f>VLOOKUP(M57,[1]ArchetypeScores!E:P,12,FALSE)</f>
        <v>2</v>
      </c>
      <c r="Q57" s="2" t="str">
        <f>VLOOKUP(M57,[1]ArchetypeScores!E:W,19,FALSE)</f>
        <v>Materials (including forestry and nature)</v>
      </c>
      <c r="R57" s="2">
        <f>VLOOKUP(M57,[1]ArchetypeScores!E:I,5,FALSE)</f>
        <v>1</v>
      </c>
      <c r="S57" s="2">
        <f>VLOOKUP(M57,[1]ArchetypeScores!E:K,7,FALSE)</f>
        <v>1</v>
      </c>
      <c r="T57" s="2" t="str">
        <f t="shared" si="0"/>
        <v>Both</v>
      </c>
    </row>
    <row r="58" spans="1:20" x14ac:dyDescent="0.3">
      <c r="A58" s="2" t="s">
        <v>79</v>
      </c>
      <c r="B58" s="3" t="s">
        <v>251</v>
      </c>
      <c r="C58" s="3" t="s">
        <v>252</v>
      </c>
      <c r="D58" s="4">
        <v>2E-3</v>
      </c>
      <c r="E58" s="5" t="s">
        <v>82</v>
      </c>
      <c r="F58" s="4">
        <v>2.0000000000000002E-5</v>
      </c>
      <c r="G58" s="6">
        <v>44605</v>
      </c>
      <c r="H58" s="3" t="s">
        <v>253</v>
      </c>
      <c r="I58" s="3" t="s">
        <v>254</v>
      </c>
      <c r="J58" s="3"/>
      <c r="K58" s="5" t="s">
        <v>154</v>
      </c>
      <c r="L58" s="5">
        <v>2</v>
      </c>
      <c r="M58" s="5" t="s">
        <v>255</v>
      </c>
      <c r="N58" s="5">
        <f>VLOOKUP(M58,[1]ArchetypeScores!E:N,10,FALSE)</f>
        <v>1</v>
      </c>
      <c r="O58" s="5">
        <f>VLOOKUP(M58,[1]ArchetypeScores!E:O,11,FALSE)</f>
        <v>0</v>
      </c>
      <c r="P58" s="5">
        <f>VLOOKUP(M58,[1]ArchetypeScores!E:P,12,FALSE)</f>
        <v>0</v>
      </c>
      <c r="Q58" s="2" t="str">
        <f>VLOOKUP(M58,[1]ArchetypeScores!E:W,19,FALSE)</f>
        <v>Education and training</v>
      </c>
      <c r="R58" s="2">
        <f>VLOOKUP(M58,[1]ArchetypeScores!E:I,5,FALSE)</f>
        <v>0</v>
      </c>
      <c r="S58" s="2">
        <f>VLOOKUP(M58,[1]ArchetypeScores!E:K,7,FALSE)</f>
        <v>1</v>
      </c>
      <c r="T58" s="2" t="str">
        <f t="shared" si="0"/>
        <v>Indirect only</v>
      </c>
    </row>
    <row r="59" spans="1:20" x14ac:dyDescent="0.3">
      <c r="A59" s="2" t="s">
        <v>79</v>
      </c>
      <c r="B59" s="3" t="s">
        <v>256</v>
      </c>
      <c r="C59" s="3" t="s">
        <v>257</v>
      </c>
      <c r="D59" s="4"/>
      <c r="E59" s="5" t="s">
        <v>82</v>
      </c>
      <c r="F59" s="4">
        <v>0</v>
      </c>
      <c r="G59" s="6">
        <v>44575</v>
      </c>
      <c r="H59" s="3" t="s">
        <v>258</v>
      </c>
      <c r="I59" s="3"/>
      <c r="J59" s="3"/>
      <c r="K59" s="5" t="s">
        <v>118</v>
      </c>
      <c r="L59" s="5">
        <v>4</v>
      </c>
      <c r="M59" s="5" t="s">
        <v>119</v>
      </c>
      <c r="N59" s="5">
        <f>VLOOKUP(M59,[1]ArchetypeScores!E:N,10,FALSE)</f>
        <v>0</v>
      </c>
      <c r="O59" s="5">
        <f>VLOOKUP(M59,[1]ArchetypeScores!E:O,11,FALSE)</f>
        <v>-1</v>
      </c>
      <c r="P59" s="5">
        <f>VLOOKUP(M59,[1]ArchetypeScores!E:P,12,FALSE)</f>
        <v>0</v>
      </c>
      <c r="Q59" s="2" t="str">
        <f>VLOOKUP(M59,[1]ArchetypeScores!E:W,19,FALSE)</f>
        <v>Untargeted</v>
      </c>
      <c r="R59" s="2">
        <f>VLOOKUP(M59,[1]ArchetypeScores!E:I,5,FALSE)</f>
        <v>0</v>
      </c>
      <c r="S59" s="2">
        <f>VLOOKUP(M59,[1]ArchetypeScores!E:K,7,FALSE)</f>
        <v>0</v>
      </c>
      <c r="T59" s="2" t="str">
        <f t="shared" si="0"/>
        <v>Not A&amp;R positive</v>
      </c>
    </row>
    <row r="60" spans="1:20" x14ac:dyDescent="0.3">
      <c r="A60" s="2" t="s">
        <v>79</v>
      </c>
      <c r="B60" s="3" t="s">
        <v>256</v>
      </c>
      <c r="C60" s="3" t="s">
        <v>259</v>
      </c>
      <c r="D60" s="4"/>
      <c r="E60" s="5" t="s">
        <v>82</v>
      </c>
      <c r="F60" s="4">
        <v>0</v>
      </c>
      <c r="G60" s="6">
        <v>44579</v>
      </c>
      <c r="H60" s="3" t="s">
        <v>260</v>
      </c>
      <c r="I60" s="3"/>
      <c r="J60" s="3"/>
      <c r="K60" s="5" t="s">
        <v>261</v>
      </c>
      <c r="L60" s="5">
        <v>2</v>
      </c>
      <c r="M60" s="5" t="s">
        <v>262</v>
      </c>
      <c r="N60" s="5">
        <f>VLOOKUP(M60,[1]ArchetypeScores!E:N,10,FALSE)</f>
        <v>0</v>
      </c>
      <c r="O60" s="5">
        <f>VLOOKUP(M60,[1]ArchetypeScores!E:O,11,FALSE)</f>
        <v>-1</v>
      </c>
      <c r="P60" s="5">
        <f>VLOOKUP(M60,[1]ArchetypeScores!E:P,12,FALSE)</f>
        <v>0</v>
      </c>
      <c r="Q60" s="2" t="str">
        <f>VLOOKUP(M60,[1]ArchetypeScores!E:W,19,FALSE)</f>
        <v>Untargeted</v>
      </c>
      <c r="R60" s="2">
        <f>VLOOKUP(M60,[1]ArchetypeScores!E:I,5,FALSE)</f>
        <v>0</v>
      </c>
      <c r="S60" s="2">
        <f>VLOOKUP(M60,[1]ArchetypeScores!E:K,7,FALSE)</f>
        <v>0</v>
      </c>
      <c r="T60" s="2" t="str">
        <f t="shared" si="0"/>
        <v>Not A&amp;R positive</v>
      </c>
    </row>
    <row r="61" spans="1:20" x14ac:dyDescent="0.3">
      <c r="A61" s="2" t="s">
        <v>79</v>
      </c>
      <c r="B61" s="3" t="s">
        <v>263</v>
      </c>
      <c r="C61" s="3" t="s">
        <v>264</v>
      </c>
      <c r="D61" s="4"/>
      <c r="E61" s="5" t="s">
        <v>82</v>
      </c>
      <c r="F61" s="4">
        <v>0</v>
      </c>
      <c r="G61" s="6">
        <v>44589</v>
      </c>
      <c r="H61" s="3" t="s">
        <v>260</v>
      </c>
      <c r="I61" s="3"/>
      <c r="J61" s="3"/>
      <c r="K61" s="5" t="s">
        <v>67</v>
      </c>
      <c r="L61" s="5">
        <v>1</v>
      </c>
      <c r="M61" s="5" t="s">
        <v>265</v>
      </c>
      <c r="N61" s="5">
        <f>VLOOKUP(M61,[1]ArchetypeScores!E:N,10,FALSE)</f>
        <v>0</v>
      </c>
      <c r="O61" s="5">
        <f>VLOOKUP(M61,[1]ArchetypeScores!E:O,11,FALSE)</f>
        <v>-1</v>
      </c>
      <c r="P61" s="5">
        <f>VLOOKUP(M61,[1]ArchetypeScores!E:P,12,FALSE)</f>
        <v>0</v>
      </c>
      <c r="Q61" s="2" t="str">
        <f>VLOOKUP(M61,[1]ArchetypeScores!E:W,19,FALSE)</f>
        <v>Untargeted</v>
      </c>
      <c r="R61" s="2">
        <f>VLOOKUP(M61,[1]ArchetypeScores!E:I,5,FALSE)</f>
        <v>0</v>
      </c>
      <c r="S61" s="2">
        <f>VLOOKUP(M61,[1]ArchetypeScores!E:K,7,FALSE)</f>
        <v>0</v>
      </c>
      <c r="T61" s="2" t="str">
        <f t="shared" si="0"/>
        <v>Not A&amp;R positive</v>
      </c>
    </row>
    <row r="62" spans="1:20" x14ac:dyDescent="0.3">
      <c r="A62" s="2" t="s">
        <v>79</v>
      </c>
      <c r="B62" s="3" t="s">
        <v>266</v>
      </c>
      <c r="C62" s="3" t="s">
        <v>267</v>
      </c>
      <c r="D62" s="4"/>
      <c r="E62" s="5" t="s">
        <v>82</v>
      </c>
      <c r="F62" s="4">
        <v>0</v>
      </c>
      <c r="G62" s="6">
        <v>44434</v>
      </c>
      <c r="H62" s="3" t="s">
        <v>268</v>
      </c>
      <c r="I62" s="3"/>
      <c r="J62" s="3"/>
      <c r="K62" s="5" t="s">
        <v>269</v>
      </c>
      <c r="L62" s="5">
        <v>3</v>
      </c>
      <c r="M62" s="5" t="s">
        <v>270</v>
      </c>
      <c r="N62" s="5">
        <f>VLOOKUP(M62,[1]ArchetypeScores!E:N,10,FALSE)</f>
        <v>1</v>
      </c>
      <c r="O62" s="5">
        <f>VLOOKUP(M62,[1]ArchetypeScores!E:O,11,FALSE)</f>
        <v>-1</v>
      </c>
      <c r="P62" s="5">
        <f>VLOOKUP(M62,[1]ArchetypeScores!E:P,12,FALSE)</f>
        <v>0</v>
      </c>
      <c r="Q62" s="2" t="str">
        <f>VLOOKUP(M62,[1]ArchetypeScores!E:W,19,FALSE)</f>
        <v>Untargeted</v>
      </c>
      <c r="R62" s="2">
        <f>VLOOKUP(M62,[1]ArchetypeScores!E:I,5,FALSE)</f>
        <v>0</v>
      </c>
      <c r="S62" s="2">
        <f>VLOOKUP(M62,[1]ArchetypeScores!E:K,7,FALSE)</f>
        <v>0</v>
      </c>
      <c r="T62" s="2" t="str">
        <f t="shared" si="0"/>
        <v>Not A&amp;R positive</v>
      </c>
    </row>
    <row r="63" spans="1:20" x14ac:dyDescent="0.3">
      <c r="A63" s="2" t="s">
        <v>79</v>
      </c>
      <c r="B63" s="3" t="s">
        <v>271</v>
      </c>
      <c r="C63" s="3" t="s">
        <v>272</v>
      </c>
      <c r="D63" s="4"/>
      <c r="E63" s="5" t="s">
        <v>82</v>
      </c>
      <c r="F63" s="4">
        <v>0</v>
      </c>
      <c r="G63" s="6">
        <v>44538</v>
      </c>
      <c r="H63" s="3" t="s">
        <v>273</v>
      </c>
      <c r="I63" s="3" t="s">
        <v>274</v>
      </c>
      <c r="J63" s="3"/>
      <c r="K63" s="5" t="s">
        <v>118</v>
      </c>
      <c r="L63" s="5">
        <v>1</v>
      </c>
      <c r="M63" s="5" t="s">
        <v>275</v>
      </c>
      <c r="N63" s="5">
        <f>VLOOKUP(M63,[1]ArchetypeScores!E:N,10,FALSE)</f>
        <v>0</v>
      </c>
      <c r="O63" s="5">
        <f>VLOOKUP(M63,[1]ArchetypeScores!E:O,11,FALSE)</f>
        <v>-1</v>
      </c>
      <c r="P63" s="5">
        <f>VLOOKUP(M63,[1]ArchetypeScores!E:P,12,FALSE)</f>
        <v>0</v>
      </c>
      <c r="Q63" s="2" t="str">
        <f>VLOOKUP(M63,[1]ArchetypeScores!E:W,19,FALSE)</f>
        <v>Untargeted</v>
      </c>
      <c r="R63" s="2">
        <f>VLOOKUP(M63,[1]ArchetypeScores!E:I,5,FALSE)</f>
        <v>0</v>
      </c>
      <c r="S63" s="2">
        <f>VLOOKUP(M63,[1]ArchetypeScores!E:K,7,FALSE)</f>
        <v>0</v>
      </c>
      <c r="T63" s="2" t="str">
        <f t="shared" si="0"/>
        <v>Not A&amp;R positive</v>
      </c>
    </row>
    <row r="64" spans="1:20" x14ac:dyDescent="0.3">
      <c r="A64" s="2" t="s">
        <v>79</v>
      </c>
      <c r="B64" s="3" t="s">
        <v>276</v>
      </c>
      <c r="C64" s="3" t="s">
        <v>277</v>
      </c>
      <c r="D64" s="4"/>
      <c r="E64" s="5" t="s">
        <v>82</v>
      </c>
      <c r="F64" s="4">
        <v>0</v>
      </c>
      <c r="G64" s="6">
        <v>44565</v>
      </c>
      <c r="H64" s="3" t="s">
        <v>278</v>
      </c>
      <c r="I64" s="3"/>
      <c r="J64" s="3"/>
      <c r="K64" s="5" t="s">
        <v>118</v>
      </c>
      <c r="L64" s="5">
        <v>4</v>
      </c>
      <c r="M64" s="5" t="s">
        <v>119</v>
      </c>
      <c r="N64" s="5">
        <f>VLOOKUP(M64,[1]ArchetypeScores!E:N,10,FALSE)</f>
        <v>0</v>
      </c>
      <c r="O64" s="5">
        <f>VLOOKUP(M64,[1]ArchetypeScores!E:O,11,FALSE)</f>
        <v>-1</v>
      </c>
      <c r="P64" s="5">
        <f>VLOOKUP(M64,[1]ArchetypeScores!E:P,12,FALSE)</f>
        <v>0</v>
      </c>
      <c r="Q64" s="2" t="str">
        <f>VLOOKUP(M64,[1]ArchetypeScores!E:W,19,FALSE)</f>
        <v>Untargeted</v>
      </c>
      <c r="R64" s="2">
        <f>VLOOKUP(M64,[1]ArchetypeScores!E:I,5,FALSE)</f>
        <v>0</v>
      </c>
      <c r="S64" s="2">
        <f>VLOOKUP(M64,[1]ArchetypeScores!E:K,7,FALSE)</f>
        <v>0</v>
      </c>
      <c r="T64" s="2" t="str">
        <f t="shared" si="0"/>
        <v>Not A&amp;R positive</v>
      </c>
    </row>
    <row r="65" spans="1:20" x14ac:dyDescent="0.3">
      <c r="A65" s="2" t="s">
        <v>79</v>
      </c>
      <c r="B65" s="3" t="s">
        <v>279</v>
      </c>
      <c r="C65" s="3" t="s">
        <v>280</v>
      </c>
      <c r="D65" s="4"/>
      <c r="E65" s="5" t="s">
        <v>82</v>
      </c>
      <c r="F65" s="4">
        <v>0</v>
      </c>
      <c r="G65" s="6">
        <v>44564</v>
      </c>
      <c r="H65" s="3" t="s">
        <v>281</v>
      </c>
      <c r="I65" s="3"/>
      <c r="J65" s="3"/>
      <c r="K65" s="5" t="s">
        <v>118</v>
      </c>
      <c r="L65" s="5">
        <v>4</v>
      </c>
      <c r="M65" s="5" t="s">
        <v>119</v>
      </c>
      <c r="N65" s="5">
        <f>VLOOKUP(M65,[1]ArchetypeScores!E:N,10,FALSE)</f>
        <v>0</v>
      </c>
      <c r="O65" s="5">
        <f>VLOOKUP(M65,[1]ArchetypeScores!E:O,11,FALSE)</f>
        <v>-1</v>
      </c>
      <c r="P65" s="5">
        <f>VLOOKUP(M65,[1]ArchetypeScores!E:P,12,FALSE)</f>
        <v>0</v>
      </c>
      <c r="Q65" s="2" t="str">
        <f>VLOOKUP(M65,[1]ArchetypeScores!E:W,19,FALSE)</f>
        <v>Untargeted</v>
      </c>
      <c r="R65" s="2">
        <f>VLOOKUP(M65,[1]ArchetypeScores!E:I,5,FALSE)</f>
        <v>0</v>
      </c>
      <c r="S65" s="2">
        <f>VLOOKUP(M65,[1]ArchetypeScores!E:K,7,FALSE)</f>
        <v>0</v>
      </c>
      <c r="T65" s="2" t="str">
        <f t="shared" si="0"/>
        <v>Not A&amp;R positive</v>
      </c>
    </row>
    <row r="66" spans="1:20" x14ac:dyDescent="0.3">
      <c r="A66" s="2" t="s">
        <v>79</v>
      </c>
      <c r="B66" s="3" t="s">
        <v>282</v>
      </c>
      <c r="C66" s="3" t="s">
        <v>283</v>
      </c>
      <c r="D66" s="4"/>
      <c r="E66" s="5" t="s">
        <v>82</v>
      </c>
      <c r="F66" s="4">
        <v>0</v>
      </c>
      <c r="G66" s="6">
        <v>44472</v>
      </c>
      <c r="H66" s="3" t="s">
        <v>284</v>
      </c>
      <c r="I66" s="3"/>
      <c r="J66" s="3"/>
      <c r="K66" s="5" t="s">
        <v>67</v>
      </c>
      <c r="L66" s="5">
        <v>2</v>
      </c>
      <c r="M66" s="5" t="s">
        <v>68</v>
      </c>
      <c r="N66" s="5">
        <f>VLOOKUP(M66,[1]ArchetypeScores!E:N,10,FALSE)</f>
        <v>0</v>
      </c>
      <c r="O66" s="5">
        <f>VLOOKUP(M66,[1]ArchetypeScores!E:O,11,FALSE)</f>
        <v>-1</v>
      </c>
      <c r="P66" s="5">
        <f>VLOOKUP(M66,[1]ArchetypeScores!E:P,12,FALSE)</f>
        <v>0</v>
      </c>
      <c r="Q66" s="2" t="str">
        <f>VLOOKUP(M66,[1]ArchetypeScores!E:W,19,FALSE)</f>
        <v>Untargeted</v>
      </c>
      <c r="R66" s="2">
        <f>VLOOKUP(M66,[1]ArchetypeScores!E:I,5,FALSE)</f>
        <v>0</v>
      </c>
      <c r="S66" s="2">
        <f>VLOOKUP(M66,[1]ArchetypeScores!E:K,7,FALSE)</f>
        <v>0</v>
      </c>
      <c r="T66" s="2" t="str">
        <f t="shared" ref="T66:T129" si="1">IF(AND(R66=1,S66=1),"Both",IF(AND(R66=1,S66=0),"Direct only",IF(AND(R66=0,S66=1),"Indirect only","Not A&amp;R positive")))</f>
        <v>Not A&amp;R positive</v>
      </c>
    </row>
    <row r="67" spans="1:20" x14ac:dyDescent="0.3">
      <c r="A67" s="2" t="s">
        <v>79</v>
      </c>
      <c r="B67" s="3" t="s">
        <v>285</v>
      </c>
      <c r="C67" s="3" t="s">
        <v>286</v>
      </c>
      <c r="D67" s="4"/>
      <c r="E67" s="5" t="s">
        <v>82</v>
      </c>
      <c r="F67" s="4">
        <v>0</v>
      </c>
      <c r="G67" s="6">
        <v>44551</v>
      </c>
      <c r="H67" s="3" t="s">
        <v>287</v>
      </c>
      <c r="I67" s="3"/>
      <c r="J67" s="3"/>
      <c r="K67" s="5" t="s">
        <v>118</v>
      </c>
      <c r="L67" s="5">
        <v>4</v>
      </c>
      <c r="M67" s="5" t="s">
        <v>119</v>
      </c>
      <c r="N67" s="5">
        <f>VLOOKUP(M67,[1]ArchetypeScores!E:N,10,FALSE)</f>
        <v>0</v>
      </c>
      <c r="O67" s="5">
        <f>VLOOKUP(M67,[1]ArchetypeScores!E:O,11,FALSE)</f>
        <v>-1</v>
      </c>
      <c r="P67" s="5">
        <f>VLOOKUP(M67,[1]ArchetypeScores!E:P,12,FALSE)</f>
        <v>0</v>
      </c>
      <c r="Q67" s="2" t="str">
        <f>VLOOKUP(M67,[1]ArchetypeScores!E:W,19,FALSE)</f>
        <v>Untargeted</v>
      </c>
      <c r="R67" s="2">
        <f>VLOOKUP(M67,[1]ArchetypeScores!E:I,5,FALSE)</f>
        <v>0</v>
      </c>
      <c r="S67" s="2">
        <f>VLOOKUP(M67,[1]ArchetypeScores!E:K,7,FALSE)</f>
        <v>0</v>
      </c>
      <c r="T67" s="2" t="str">
        <f t="shared" si="1"/>
        <v>Not A&amp;R positive</v>
      </c>
    </row>
    <row r="68" spans="1:20" x14ac:dyDescent="0.3">
      <c r="A68" s="2" t="s">
        <v>79</v>
      </c>
      <c r="B68" s="3" t="s">
        <v>288</v>
      </c>
      <c r="C68" s="3" t="s">
        <v>289</v>
      </c>
      <c r="D68" s="4">
        <v>0.5</v>
      </c>
      <c r="E68" s="5" t="s">
        <v>82</v>
      </c>
      <c r="F68" s="4">
        <v>6.94E-3</v>
      </c>
      <c r="G68" s="6">
        <v>44615</v>
      </c>
      <c r="H68" s="3" t="s">
        <v>290</v>
      </c>
      <c r="I68" s="3"/>
      <c r="J68" s="3"/>
      <c r="K68" s="5" t="s">
        <v>291</v>
      </c>
      <c r="L68" s="5">
        <v>4</v>
      </c>
      <c r="M68" s="5" t="s">
        <v>292</v>
      </c>
      <c r="N68" s="5">
        <f>VLOOKUP(M68,[1]ArchetypeScores!E:N,10,FALSE)</f>
        <v>1</v>
      </c>
      <c r="O68" s="5">
        <f>VLOOKUP(M68,[1]ArchetypeScores!E:O,11,FALSE)</f>
        <v>0</v>
      </c>
      <c r="P68" s="5">
        <f>VLOOKUP(M68,[1]ArchetypeScores!E:P,12,FALSE)</f>
        <v>0</v>
      </c>
      <c r="Q68" s="2" t="str">
        <f>VLOOKUP(M68,[1]ArchetypeScores!E:W,19,FALSE)</f>
        <v>Education and training</v>
      </c>
      <c r="R68" s="2">
        <f>VLOOKUP(M68,[1]ArchetypeScores!E:I,5,FALSE)</f>
        <v>0</v>
      </c>
      <c r="S68" s="2">
        <f>VLOOKUP(M68,[1]ArchetypeScores!E:K,7,FALSE)</f>
        <v>0</v>
      </c>
      <c r="T68" s="2" t="str">
        <f t="shared" si="1"/>
        <v>Not A&amp;R positive</v>
      </c>
    </row>
    <row r="69" spans="1:20" x14ac:dyDescent="0.3">
      <c r="A69" s="2" t="s">
        <v>79</v>
      </c>
      <c r="B69" s="3" t="s">
        <v>293</v>
      </c>
      <c r="C69" s="3" t="s">
        <v>294</v>
      </c>
      <c r="D69" s="4">
        <v>0.5</v>
      </c>
      <c r="E69" s="5" t="s">
        <v>82</v>
      </c>
      <c r="F69" s="4">
        <v>5.5100000000000001E-3</v>
      </c>
      <c r="G69" s="6">
        <v>44458</v>
      </c>
      <c r="H69" s="3" t="s">
        <v>295</v>
      </c>
      <c r="I69" s="3"/>
      <c r="J69" s="3"/>
      <c r="K69" s="5" t="s">
        <v>57</v>
      </c>
      <c r="L69" s="5">
        <v>25</v>
      </c>
      <c r="M69" s="5" t="s">
        <v>241</v>
      </c>
      <c r="N69" s="5">
        <f>VLOOKUP(M69,[1]ArchetypeScores!E:N,10,FALSE)</f>
        <v>0</v>
      </c>
      <c r="O69" s="5">
        <f>VLOOKUP(M69,[1]ArchetypeScores!E:O,11,FALSE)</f>
        <v>-1</v>
      </c>
      <c r="P69" s="5">
        <f>VLOOKUP(M69,[1]ArchetypeScores!E:P,12,FALSE)</f>
        <v>0</v>
      </c>
      <c r="Q69" s="2" t="str">
        <f>VLOOKUP(M69,[1]ArchetypeScores!E:W,19,FALSE)</f>
        <v>Other sector</v>
      </c>
      <c r="R69" s="2">
        <f>VLOOKUP(M69,[1]ArchetypeScores!E:I,5,FALSE)</f>
        <v>0</v>
      </c>
      <c r="S69" s="2">
        <f>VLOOKUP(M69,[1]ArchetypeScores!E:K,7,FALSE)</f>
        <v>0</v>
      </c>
      <c r="T69" s="2" t="str">
        <f t="shared" si="1"/>
        <v>Not A&amp;R positive</v>
      </c>
    </row>
    <row r="70" spans="1:20" x14ac:dyDescent="0.3">
      <c r="A70" s="2" t="s">
        <v>79</v>
      </c>
      <c r="B70" s="3" t="s">
        <v>296</v>
      </c>
      <c r="C70" s="3" t="s">
        <v>297</v>
      </c>
      <c r="D70" s="4">
        <v>19</v>
      </c>
      <c r="E70" s="5" t="s">
        <v>82</v>
      </c>
      <c r="F70" s="4">
        <v>0.23647000000000001</v>
      </c>
      <c r="G70" s="6">
        <v>44517</v>
      </c>
      <c r="H70" s="3" t="s">
        <v>298</v>
      </c>
      <c r="I70" s="3"/>
      <c r="J70" s="3"/>
      <c r="K70" s="5" t="s">
        <v>61</v>
      </c>
      <c r="L70" s="5">
        <v>1</v>
      </c>
      <c r="M70" s="5" t="s">
        <v>130</v>
      </c>
      <c r="N70" s="5">
        <f>VLOOKUP(M70,[1]ArchetypeScores!E:N,10,FALSE)</f>
        <v>0</v>
      </c>
      <c r="O70" s="5">
        <f>VLOOKUP(M70,[1]ArchetypeScores!E:O,11,FALSE)</f>
        <v>-1</v>
      </c>
      <c r="P70" s="5">
        <f>VLOOKUP(M70,[1]ArchetypeScores!E:P,12,FALSE)</f>
        <v>0</v>
      </c>
      <c r="Q70" s="2" t="str">
        <f>VLOOKUP(M70,[1]ArchetypeScores!E:W,19,FALSE)</f>
        <v>Health care</v>
      </c>
      <c r="R70" s="2">
        <f>VLOOKUP(M70,[1]ArchetypeScores!E:I,5,FALSE)</f>
        <v>0</v>
      </c>
      <c r="S70" s="2">
        <f>VLOOKUP(M70,[1]ArchetypeScores!E:K,7,FALSE)</f>
        <v>0</v>
      </c>
      <c r="T70" s="2" t="str">
        <f t="shared" si="1"/>
        <v>Not A&amp;R positive</v>
      </c>
    </row>
    <row r="71" spans="1:20" x14ac:dyDescent="0.3">
      <c r="A71" s="2" t="s">
        <v>79</v>
      </c>
      <c r="B71" s="3" t="s">
        <v>299</v>
      </c>
      <c r="C71" s="3" t="s">
        <v>300</v>
      </c>
      <c r="D71" s="4">
        <v>4</v>
      </c>
      <c r="E71" s="5" t="s">
        <v>82</v>
      </c>
      <c r="F71" s="4">
        <v>4.4170000000000001E-2</v>
      </c>
      <c r="G71" s="6">
        <v>44461</v>
      </c>
      <c r="H71" s="3" t="s">
        <v>301</v>
      </c>
      <c r="I71" s="3"/>
      <c r="J71" s="3"/>
      <c r="K71" s="5" t="s">
        <v>38</v>
      </c>
      <c r="L71" s="5">
        <v>21</v>
      </c>
      <c r="M71" s="5" t="s">
        <v>302</v>
      </c>
      <c r="N71" s="5">
        <f>VLOOKUP(M71,[1]ArchetypeScores!E:N,10,FALSE)</f>
        <v>0</v>
      </c>
      <c r="O71" s="5">
        <f>VLOOKUP(M71,[1]ArchetypeScores!E:O,11,FALSE)</f>
        <v>-1</v>
      </c>
      <c r="P71" s="5">
        <f>VLOOKUP(M71,[1]ArchetypeScores!E:P,12,FALSE)</f>
        <v>0</v>
      </c>
      <c r="Q71" s="2" t="str">
        <f>VLOOKUP(M71,[1]ArchetypeScores!E:W,19,FALSE)</f>
        <v>Consumer (including agriculture and tourism)</v>
      </c>
      <c r="R71" s="2">
        <f>VLOOKUP(M71,[1]ArchetypeScores!E:I,5,FALSE)</f>
        <v>0</v>
      </c>
      <c r="S71" s="2">
        <f>VLOOKUP(M71,[1]ArchetypeScores!E:K,7,FALSE)</f>
        <v>0</v>
      </c>
      <c r="T71" s="2" t="str">
        <f t="shared" si="1"/>
        <v>Not A&amp;R positive</v>
      </c>
    </row>
    <row r="72" spans="1:20" x14ac:dyDescent="0.3">
      <c r="A72" s="2" t="s">
        <v>79</v>
      </c>
      <c r="B72" s="3" t="s">
        <v>303</v>
      </c>
      <c r="C72" s="3" t="s">
        <v>304</v>
      </c>
      <c r="D72" s="4"/>
      <c r="E72" s="5" t="s">
        <v>82</v>
      </c>
      <c r="F72" s="4">
        <v>0</v>
      </c>
      <c r="G72" s="6">
        <v>44590</v>
      </c>
      <c r="H72" s="3" t="s">
        <v>305</v>
      </c>
      <c r="I72" s="3"/>
      <c r="J72" s="3"/>
      <c r="K72" s="5" t="s">
        <v>57</v>
      </c>
      <c r="L72" s="5">
        <v>29</v>
      </c>
      <c r="M72" s="5" t="s">
        <v>58</v>
      </c>
      <c r="N72" s="5">
        <f>VLOOKUP(M72,[1]ArchetypeScores!E:N,10,FALSE)</f>
        <v>0</v>
      </c>
      <c r="O72" s="5">
        <f>VLOOKUP(M72,[1]ArchetypeScores!E:O,11,FALSE)</f>
        <v>-1</v>
      </c>
      <c r="P72" s="5">
        <f>VLOOKUP(M72,[1]ArchetypeScores!E:P,12,FALSE)</f>
        <v>0</v>
      </c>
      <c r="Q72" s="2" t="str">
        <f>VLOOKUP(M72,[1]ArchetypeScores!E:W,19,FALSE)</f>
        <v>Untargeted</v>
      </c>
      <c r="R72" s="2">
        <f>VLOOKUP(M72,[1]ArchetypeScores!E:I,5,FALSE)</f>
        <v>0</v>
      </c>
      <c r="S72" s="2">
        <f>VLOOKUP(M72,[1]ArchetypeScores!E:K,7,FALSE)</f>
        <v>0</v>
      </c>
      <c r="T72" s="2" t="str">
        <f t="shared" si="1"/>
        <v>Not A&amp;R positive</v>
      </c>
    </row>
    <row r="73" spans="1:20" x14ac:dyDescent="0.3">
      <c r="A73" s="2" t="s">
        <v>79</v>
      </c>
      <c r="B73" s="3" t="s">
        <v>306</v>
      </c>
      <c r="C73" s="3" t="s">
        <v>307</v>
      </c>
      <c r="D73" s="4"/>
      <c r="E73" s="5" t="s">
        <v>82</v>
      </c>
      <c r="F73" s="4">
        <v>0</v>
      </c>
      <c r="G73" s="6">
        <v>44536</v>
      </c>
      <c r="H73" s="3" t="s">
        <v>308</v>
      </c>
      <c r="I73" s="3" t="s">
        <v>309</v>
      </c>
      <c r="J73" s="3"/>
      <c r="K73" s="5" t="s">
        <v>118</v>
      </c>
      <c r="L73" s="5">
        <v>1</v>
      </c>
      <c r="M73" s="5" t="s">
        <v>275</v>
      </c>
      <c r="N73" s="5">
        <f>VLOOKUP(M73,[1]ArchetypeScores!E:N,10,FALSE)</f>
        <v>0</v>
      </c>
      <c r="O73" s="5">
        <f>VLOOKUP(M73,[1]ArchetypeScores!E:O,11,FALSE)</f>
        <v>-1</v>
      </c>
      <c r="P73" s="5">
        <f>VLOOKUP(M73,[1]ArchetypeScores!E:P,12,FALSE)</f>
        <v>0</v>
      </c>
      <c r="Q73" s="2" t="str">
        <f>VLOOKUP(M73,[1]ArchetypeScores!E:W,19,FALSE)</f>
        <v>Untargeted</v>
      </c>
      <c r="R73" s="2">
        <f>VLOOKUP(M73,[1]ArchetypeScores!E:I,5,FALSE)</f>
        <v>0</v>
      </c>
      <c r="S73" s="2">
        <f>VLOOKUP(M73,[1]ArchetypeScores!E:K,7,FALSE)</f>
        <v>0</v>
      </c>
      <c r="T73" s="2" t="str">
        <f t="shared" si="1"/>
        <v>Not A&amp;R positive</v>
      </c>
    </row>
    <row r="74" spans="1:20" x14ac:dyDescent="0.3">
      <c r="A74" s="2" t="s">
        <v>79</v>
      </c>
      <c r="B74" s="3" t="s">
        <v>310</v>
      </c>
      <c r="C74" s="3" t="s">
        <v>311</v>
      </c>
      <c r="D74" s="4">
        <v>13.6</v>
      </c>
      <c r="E74" s="5" t="s">
        <v>82</v>
      </c>
      <c r="F74" s="4">
        <v>0.19534000000000001</v>
      </c>
      <c r="G74" s="6">
        <v>44555</v>
      </c>
      <c r="H74" s="3" t="s">
        <v>312</v>
      </c>
      <c r="I74" s="3"/>
      <c r="J74" s="3"/>
      <c r="K74" s="5" t="s">
        <v>102</v>
      </c>
      <c r="L74" s="5">
        <v>1</v>
      </c>
      <c r="M74" s="5" t="s">
        <v>103</v>
      </c>
      <c r="N74" s="5">
        <f>VLOOKUP(M74,[1]ArchetypeScores!E:N,10,FALSE)</f>
        <v>0</v>
      </c>
      <c r="O74" s="5">
        <f>VLOOKUP(M74,[1]ArchetypeScores!E:O,11,FALSE)</f>
        <v>-1</v>
      </c>
      <c r="P74" s="5">
        <f>VLOOKUP(M74,[1]ArchetypeScores!E:P,12,FALSE)</f>
        <v>0</v>
      </c>
      <c r="Q74" s="2" t="str">
        <f>VLOOKUP(M74,[1]ArchetypeScores!E:W,19,FALSE)</f>
        <v>Untargeted</v>
      </c>
      <c r="R74" s="2">
        <f>VLOOKUP(M74,[1]ArchetypeScores!E:I,5,FALSE)</f>
        <v>0</v>
      </c>
      <c r="S74" s="2">
        <f>VLOOKUP(M74,[1]ArchetypeScores!E:K,7,FALSE)</f>
        <v>1</v>
      </c>
      <c r="T74" s="2" t="str">
        <f t="shared" si="1"/>
        <v>Indirect only</v>
      </c>
    </row>
    <row r="75" spans="1:20" x14ac:dyDescent="0.3">
      <c r="A75" s="2" t="s">
        <v>79</v>
      </c>
      <c r="B75" s="3" t="s">
        <v>313</v>
      </c>
      <c r="C75" s="3" t="s">
        <v>314</v>
      </c>
      <c r="D75" s="4"/>
      <c r="E75" s="5" t="s">
        <v>82</v>
      </c>
      <c r="F75" s="4">
        <v>0</v>
      </c>
      <c r="G75" s="6">
        <v>44485</v>
      </c>
      <c r="H75" s="3" t="s">
        <v>315</v>
      </c>
      <c r="I75" s="3"/>
      <c r="J75" s="3"/>
      <c r="K75" s="5" t="s">
        <v>38</v>
      </c>
      <c r="L75" s="5">
        <v>29</v>
      </c>
      <c r="M75" s="5" t="s">
        <v>316</v>
      </c>
      <c r="N75" s="5">
        <f>VLOOKUP(M75,[1]ArchetypeScores!E:N,10,FALSE)</f>
        <v>0</v>
      </c>
      <c r="O75" s="5">
        <f>VLOOKUP(M75,[1]ArchetypeScores!E:O,11,FALSE)</f>
        <v>-1</v>
      </c>
      <c r="P75" s="5">
        <f>VLOOKUP(M75,[1]ArchetypeScores!E:P,12,FALSE)</f>
        <v>0</v>
      </c>
      <c r="Q75" s="2" t="str">
        <f>VLOOKUP(M75,[1]ArchetypeScores!E:W,19,FALSE)</f>
        <v>Other sector</v>
      </c>
      <c r="R75" s="2">
        <f>VLOOKUP(M75,[1]ArchetypeScores!E:I,5,FALSE)</f>
        <v>0</v>
      </c>
      <c r="S75" s="2">
        <f>VLOOKUP(M75,[1]ArchetypeScores!E:K,7,FALSE)</f>
        <v>0</v>
      </c>
      <c r="T75" s="2" t="str">
        <f t="shared" si="1"/>
        <v>Not A&amp;R positive</v>
      </c>
    </row>
    <row r="76" spans="1:20" x14ac:dyDescent="0.3">
      <c r="A76" s="2" t="s">
        <v>79</v>
      </c>
      <c r="B76" s="3" t="s">
        <v>317</v>
      </c>
      <c r="C76" s="3" t="s">
        <v>318</v>
      </c>
      <c r="D76" s="4"/>
      <c r="E76" s="5" t="s">
        <v>82</v>
      </c>
      <c r="F76" s="4">
        <v>0</v>
      </c>
      <c r="G76" s="6">
        <v>44466</v>
      </c>
      <c r="H76" s="3" t="s">
        <v>319</v>
      </c>
      <c r="I76" s="3"/>
      <c r="J76" s="3"/>
      <c r="K76" s="5" t="s">
        <v>118</v>
      </c>
      <c r="L76" s="5">
        <v>3</v>
      </c>
      <c r="M76" s="5" t="s">
        <v>168</v>
      </c>
      <c r="N76" s="5">
        <f>VLOOKUP(M76,[1]ArchetypeScores!E:N,10,FALSE)</f>
        <v>0</v>
      </c>
      <c r="O76" s="5">
        <f>VLOOKUP(M76,[1]ArchetypeScores!E:O,11,FALSE)</f>
        <v>-1</v>
      </c>
      <c r="P76" s="5">
        <f>VLOOKUP(M76,[1]ArchetypeScores!E:P,12,FALSE)</f>
        <v>0</v>
      </c>
      <c r="Q76" s="2" t="str">
        <f>VLOOKUP(M76,[1]ArchetypeScores!E:W,19,FALSE)</f>
        <v>Untargeted</v>
      </c>
      <c r="R76" s="2">
        <f>VLOOKUP(M76,[1]ArchetypeScores!E:I,5,FALSE)</f>
        <v>0</v>
      </c>
      <c r="S76" s="2">
        <f>VLOOKUP(M76,[1]ArchetypeScores!E:K,7,FALSE)</f>
        <v>0</v>
      </c>
      <c r="T76" s="2" t="str">
        <f t="shared" si="1"/>
        <v>Not A&amp;R positive</v>
      </c>
    </row>
    <row r="77" spans="1:20" x14ac:dyDescent="0.3">
      <c r="A77" s="2" t="s">
        <v>79</v>
      </c>
      <c r="B77" s="3" t="s">
        <v>320</v>
      </c>
      <c r="C77" s="3" t="s">
        <v>321</v>
      </c>
      <c r="D77" s="4"/>
      <c r="E77" s="5" t="s">
        <v>82</v>
      </c>
      <c r="F77" s="4">
        <v>0</v>
      </c>
      <c r="G77" s="6">
        <v>44462</v>
      </c>
      <c r="H77" s="3" t="s">
        <v>322</v>
      </c>
      <c r="I77" s="3"/>
      <c r="J77" s="3"/>
      <c r="K77" s="5" t="s">
        <v>67</v>
      </c>
      <c r="L77" s="5">
        <v>2</v>
      </c>
      <c r="M77" s="5" t="s">
        <v>68</v>
      </c>
      <c r="N77" s="5">
        <f>VLOOKUP(M77,[1]ArchetypeScores!E:N,10,FALSE)</f>
        <v>0</v>
      </c>
      <c r="O77" s="5">
        <f>VLOOKUP(M77,[1]ArchetypeScores!E:O,11,FALSE)</f>
        <v>-1</v>
      </c>
      <c r="P77" s="5">
        <f>VLOOKUP(M77,[1]ArchetypeScores!E:P,12,FALSE)</f>
        <v>0</v>
      </c>
      <c r="Q77" s="2" t="str">
        <f>VLOOKUP(M77,[1]ArchetypeScores!E:W,19,FALSE)</f>
        <v>Untargeted</v>
      </c>
      <c r="R77" s="2">
        <f>VLOOKUP(M77,[1]ArchetypeScores!E:I,5,FALSE)</f>
        <v>0</v>
      </c>
      <c r="S77" s="2">
        <f>VLOOKUP(M77,[1]ArchetypeScores!E:K,7,FALSE)</f>
        <v>0</v>
      </c>
      <c r="T77" s="2" t="str">
        <f t="shared" si="1"/>
        <v>Not A&amp;R positive</v>
      </c>
    </row>
    <row r="78" spans="1:20" x14ac:dyDescent="0.3">
      <c r="A78" s="2" t="s">
        <v>79</v>
      </c>
      <c r="B78" s="3" t="s">
        <v>320</v>
      </c>
      <c r="C78" s="3" t="s">
        <v>323</v>
      </c>
      <c r="D78" s="4"/>
      <c r="E78" s="5" t="s">
        <v>82</v>
      </c>
      <c r="F78" s="4">
        <v>0</v>
      </c>
      <c r="G78" s="6">
        <v>44531</v>
      </c>
      <c r="H78" s="3" t="s">
        <v>324</v>
      </c>
      <c r="I78" s="3" t="s">
        <v>325</v>
      </c>
      <c r="J78" s="3"/>
      <c r="K78" s="5" t="s">
        <v>118</v>
      </c>
      <c r="L78" s="5">
        <v>4</v>
      </c>
      <c r="M78" s="5" t="s">
        <v>119</v>
      </c>
      <c r="N78" s="5">
        <f>VLOOKUP(M78,[1]ArchetypeScores!E:N,10,FALSE)</f>
        <v>0</v>
      </c>
      <c r="O78" s="5">
        <f>VLOOKUP(M78,[1]ArchetypeScores!E:O,11,FALSE)</f>
        <v>-1</v>
      </c>
      <c r="P78" s="5">
        <f>VLOOKUP(M78,[1]ArchetypeScores!E:P,12,FALSE)</f>
        <v>0</v>
      </c>
      <c r="Q78" s="2" t="str">
        <f>VLOOKUP(M78,[1]ArchetypeScores!E:W,19,FALSE)</f>
        <v>Untargeted</v>
      </c>
      <c r="R78" s="2">
        <f>VLOOKUP(M78,[1]ArchetypeScores!E:I,5,FALSE)</f>
        <v>0</v>
      </c>
      <c r="S78" s="2">
        <f>VLOOKUP(M78,[1]ArchetypeScores!E:K,7,FALSE)</f>
        <v>0</v>
      </c>
      <c r="T78" s="2" t="str">
        <f t="shared" si="1"/>
        <v>Not A&amp;R positive</v>
      </c>
    </row>
    <row r="79" spans="1:20" x14ac:dyDescent="0.3">
      <c r="A79" s="2" t="s">
        <v>79</v>
      </c>
      <c r="B79" s="3" t="s">
        <v>326</v>
      </c>
      <c r="C79" s="3" t="s">
        <v>327</v>
      </c>
      <c r="D79" s="4"/>
      <c r="E79" s="5" t="s">
        <v>82</v>
      </c>
      <c r="F79" s="4">
        <v>0</v>
      </c>
      <c r="G79" s="6">
        <v>44587</v>
      </c>
      <c r="H79" s="3" t="s">
        <v>328</v>
      </c>
      <c r="I79" s="3" t="s">
        <v>329</v>
      </c>
      <c r="J79" s="3"/>
      <c r="K79" s="5" t="s">
        <v>53</v>
      </c>
      <c r="L79" s="5">
        <v>2</v>
      </c>
      <c r="M79" s="5" t="s">
        <v>330</v>
      </c>
      <c r="N79" s="5">
        <f>VLOOKUP(M79,[1]ArchetypeScores!E:N,10,FALSE)</f>
        <v>0</v>
      </c>
      <c r="O79" s="5">
        <f>VLOOKUP(M79,[1]ArchetypeScores!E:O,11,FALSE)</f>
        <v>-1</v>
      </c>
      <c r="P79" s="5">
        <f>VLOOKUP(M79,[1]ArchetypeScores!E:P,12,FALSE)</f>
        <v>0</v>
      </c>
      <c r="Q79" s="2" t="str">
        <f>VLOOKUP(M79,[1]ArchetypeScores!E:W,19,FALSE)</f>
        <v>Untargeted</v>
      </c>
      <c r="R79" s="2">
        <f>VLOOKUP(M79,[1]ArchetypeScores!E:I,5,FALSE)</f>
        <v>0</v>
      </c>
      <c r="S79" s="2">
        <f>VLOOKUP(M79,[1]ArchetypeScores!E:K,7,FALSE)</f>
        <v>0</v>
      </c>
      <c r="T79" s="2" t="str">
        <f t="shared" si="1"/>
        <v>Not A&amp;R positive</v>
      </c>
    </row>
    <row r="80" spans="1:20" x14ac:dyDescent="0.3">
      <c r="A80" s="2" t="s">
        <v>79</v>
      </c>
      <c r="B80" s="3" t="s">
        <v>331</v>
      </c>
      <c r="C80" s="3" t="s">
        <v>332</v>
      </c>
      <c r="D80" s="4"/>
      <c r="E80" s="5" t="s">
        <v>82</v>
      </c>
      <c r="F80" s="4">
        <v>0</v>
      </c>
      <c r="G80" s="6">
        <v>44410</v>
      </c>
      <c r="H80" s="3" t="s">
        <v>260</v>
      </c>
      <c r="I80" s="3"/>
      <c r="J80" s="3"/>
      <c r="K80" s="5" t="s">
        <v>67</v>
      </c>
      <c r="L80" s="5">
        <v>1</v>
      </c>
      <c r="M80" s="5" t="s">
        <v>265</v>
      </c>
      <c r="N80" s="5">
        <f>VLOOKUP(M80,[1]ArchetypeScores!E:N,10,FALSE)</f>
        <v>0</v>
      </c>
      <c r="O80" s="5">
        <f>VLOOKUP(M80,[1]ArchetypeScores!E:O,11,FALSE)</f>
        <v>-1</v>
      </c>
      <c r="P80" s="5">
        <f>VLOOKUP(M80,[1]ArchetypeScores!E:P,12,FALSE)</f>
        <v>0</v>
      </c>
      <c r="Q80" s="2" t="str">
        <f>VLOOKUP(M80,[1]ArchetypeScores!E:W,19,FALSE)</f>
        <v>Untargeted</v>
      </c>
      <c r="R80" s="2">
        <f>VLOOKUP(M80,[1]ArchetypeScores!E:I,5,FALSE)</f>
        <v>0</v>
      </c>
      <c r="S80" s="2">
        <f>VLOOKUP(M80,[1]ArchetypeScores!E:K,7,FALSE)</f>
        <v>0</v>
      </c>
      <c r="T80" s="2" t="str">
        <f t="shared" si="1"/>
        <v>Not A&amp;R positive</v>
      </c>
    </row>
    <row r="81" spans="1:20" x14ac:dyDescent="0.3">
      <c r="A81" s="2" t="s">
        <v>79</v>
      </c>
      <c r="B81" s="3" t="s">
        <v>333</v>
      </c>
      <c r="C81" s="3" t="s">
        <v>334</v>
      </c>
      <c r="D81" s="4"/>
      <c r="E81" s="5" t="s">
        <v>82</v>
      </c>
      <c r="F81" s="4">
        <v>0</v>
      </c>
      <c r="G81" s="6">
        <v>44584</v>
      </c>
      <c r="H81" s="3" t="s">
        <v>335</v>
      </c>
      <c r="I81" s="3"/>
      <c r="J81" s="3"/>
      <c r="K81" s="5" t="s">
        <v>118</v>
      </c>
      <c r="L81" s="5">
        <v>1</v>
      </c>
      <c r="M81" s="5" t="s">
        <v>275</v>
      </c>
      <c r="N81" s="5">
        <f>VLOOKUP(M81,[1]ArchetypeScores!E:N,10,FALSE)</f>
        <v>0</v>
      </c>
      <c r="O81" s="5">
        <f>VLOOKUP(M81,[1]ArchetypeScores!E:O,11,FALSE)</f>
        <v>-1</v>
      </c>
      <c r="P81" s="5">
        <f>VLOOKUP(M81,[1]ArchetypeScores!E:P,12,FALSE)</f>
        <v>0</v>
      </c>
      <c r="Q81" s="2" t="str">
        <f>VLOOKUP(M81,[1]ArchetypeScores!E:W,19,FALSE)</f>
        <v>Untargeted</v>
      </c>
      <c r="R81" s="2">
        <f>VLOOKUP(M81,[1]ArchetypeScores!E:I,5,FALSE)</f>
        <v>0</v>
      </c>
      <c r="S81" s="2">
        <f>VLOOKUP(M81,[1]ArchetypeScores!E:K,7,FALSE)</f>
        <v>0</v>
      </c>
      <c r="T81" s="2" t="str">
        <f t="shared" si="1"/>
        <v>Not A&amp;R positive</v>
      </c>
    </row>
    <row r="82" spans="1:20" x14ac:dyDescent="0.3">
      <c r="A82" s="2" t="s">
        <v>79</v>
      </c>
      <c r="B82" s="3" t="s">
        <v>336</v>
      </c>
      <c r="C82" s="3" t="s">
        <v>337</v>
      </c>
      <c r="D82" s="4"/>
      <c r="E82" s="5" t="s">
        <v>82</v>
      </c>
      <c r="F82" s="4">
        <v>0</v>
      </c>
      <c r="G82" s="6">
        <v>44529</v>
      </c>
      <c r="H82" s="3" t="s">
        <v>338</v>
      </c>
      <c r="I82" s="3"/>
      <c r="J82" s="3"/>
      <c r="K82" s="5" t="s">
        <v>118</v>
      </c>
      <c r="L82" s="5">
        <v>4</v>
      </c>
      <c r="M82" s="5" t="s">
        <v>119</v>
      </c>
      <c r="N82" s="5">
        <f>VLOOKUP(M82,[1]ArchetypeScores!E:N,10,FALSE)</f>
        <v>0</v>
      </c>
      <c r="O82" s="5">
        <f>VLOOKUP(M82,[1]ArchetypeScores!E:O,11,FALSE)</f>
        <v>-1</v>
      </c>
      <c r="P82" s="5">
        <f>VLOOKUP(M82,[1]ArchetypeScores!E:P,12,FALSE)</f>
        <v>0</v>
      </c>
      <c r="Q82" s="2" t="str">
        <f>VLOOKUP(M82,[1]ArchetypeScores!E:W,19,FALSE)</f>
        <v>Untargeted</v>
      </c>
      <c r="R82" s="2">
        <f>VLOOKUP(M82,[1]ArchetypeScores!E:I,5,FALSE)</f>
        <v>0</v>
      </c>
      <c r="S82" s="2">
        <f>VLOOKUP(M82,[1]ArchetypeScores!E:K,7,FALSE)</f>
        <v>0</v>
      </c>
      <c r="T82" s="2" t="str">
        <f t="shared" si="1"/>
        <v>Not A&amp;R positive</v>
      </c>
    </row>
    <row r="83" spans="1:20" x14ac:dyDescent="0.3">
      <c r="A83" s="2" t="s">
        <v>79</v>
      </c>
      <c r="B83" s="3" t="s">
        <v>339</v>
      </c>
      <c r="C83" s="3" t="s">
        <v>340</v>
      </c>
      <c r="D83" s="4"/>
      <c r="E83" s="5" t="s">
        <v>82</v>
      </c>
      <c r="F83" s="4">
        <v>0</v>
      </c>
      <c r="G83" s="6">
        <v>44543</v>
      </c>
      <c r="H83" s="3" t="s">
        <v>341</v>
      </c>
      <c r="I83" s="3" t="s">
        <v>342</v>
      </c>
      <c r="J83" s="3"/>
      <c r="K83" s="5" t="s">
        <v>25</v>
      </c>
      <c r="L83" s="5">
        <v>1</v>
      </c>
      <c r="M83" s="5" t="s">
        <v>343</v>
      </c>
      <c r="N83" s="5">
        <f>VLOOKUP(M83,[1]ArchetypeScores!E:N,10,FALSE)</f>
        <v>1</v>
      </c>
      <c r="O83" s="5">
        <f>VLOOKUP(M83,[1]ArchetypeScores!E:O,11,FALSE)</f>
        <v>-2</v>
      </c>
      <c r="P83" s="5">
        <f>VLOOKUP(M83,[1]ArchetypeScores!E:P,12,FALSE)</f>
        <v>0</v>
      </c>
      <c r="Q83" s="2" t="str">
        <f>VLOOKUP(M83,[1]ArchetypeScores!E:W,19,FALSE)</f>
        <v>Industrials - other</v>
      </c>
      <c r="R83" s="2">
        <f>VLOOKUP(M83,[1]ArchetypeScores!E:I,5,FALSE)</f>
        <v>0</v>
      </c>
      <c r="S83" s="2">
        <f>VLOOKUP(M83,[1]ArchetypeScores!E:K,7,FALSE)</f>
        <v>-1</v>
      </c>
      <c r="T83" s="2" t="str">
        <f t="shared" si="1"/>
        <v>Not A&amp;R positive</v>
      </c>
    </row>
    <row r="84" spans="1:20" x14ac:dyDescent="0.3">
      <c r="A84" s="2" t="s">
        <v>79</v>
      </c>
      <c r="B84" s="3" t="s">
        <v>344</v>
      </c>
      <c r="C84" s="3" t="s">
        <v>345</v>
      </c>
      <c r="D84" s="4">
        <v>0.59399999999999997</v>
      </c>
      <c r="E84" s="5" t="s">
        <v>82</v>
      </c>
      <c r="F84" s="4">
        <v>6.4900000000000001E-3</v>
      </c>
      <c r="G84" s="6">
        <v>44443</v>
      </c>
      <c r="H84" s="3" t="s">
        <v>346</v>
      </c>
      <c r="I84" s="3"/>
      <c r="J84" s="3"/>
      <c r="K84" s="5" t="s">
        <v>175</v>
      </c>
      <c r="L84" s="5">
        <v>1</v>
      </c>
      <c r="M84" s="5" t="s">
        <v>176</v>
      </c>
      <c r="N84" s="5">
        <f>VLOOKUP(M84,[1]ArchetypeScores!E:N,10,FALSE)</f>
        <v>1</v>
      </c>
      <c r="O84" s="5">
        <f>VLOOKUP(M84,[1]ArchetypeScores!E:O,11,FALSE)</f>
        <v>-2</v>
      </c>
      <c r="P84" s="5">
        <f>VLOOKUP(M84,[1]ArchetypeScores!E:P,12,FALSE)</f>
        <v>0</v>
      </c>
      <c r="Q84" s="2" t="str">
        <f>VLOOKUP(M84,[1]ArchetypeScores!E:W,19,FALSE)</f>
        <v>Other sector</v>
      </c>
      <c r="R84" s="2">
        <f>VLOOKUP(M84,[1]ArchetypeScores!E:I,5,FALSE)</f>
        <v>0</v>
      </c>
      <c r="S84" s="2">
        <f>VLOOKUP(M84,[1]ArchetypeScores!E:K,7,FALSE)</f>
        <v>1</v>
      </c>
      <c r="T84" s="2" t="str">
        <f t="shared" si="1"/>
        <v>Indirect only</v>
      </c>
    </row>
    <row r="85" spans="1:20" x14ac:dyDescent="0.3">
      <c r="A85" s="2" t="s">
        <v>79</v>
      </c>
      <c r="B85" s="3" t="s">
        <v>347</v>
      </c>
      <c r="C85" s="3" t="s">
        <v>348</v>
      </c>
      <c r="D85" s="4"/>
      <c r="E85" s="5" t="s">
        <v>82</v>
      </c>
      <c r="F85" s="4">
        <v>0</v>
      </c>
      <c r="G85" s="6">
        <v>44528</v>
      </c>
      <c r="H85" s="3" t="s">
        <v>349</v>
      </c>
      <c r="I85" s="3" t="s">
        <v>350</v>
      </c>
      <c r="J85" s="3"/>
      <c r="K85" s="5" t="s">
        <v>38</v>
      </c>
      <c r="L85" s="5">
        <v>29</v>
      </c>
      <c r="M85" s="5" t="s">
        <v>316</v>
      </c>
      <c r="N85" s="5">
        <f>VLOOKUP(M85,[1]ArchetypeScores!E:N,10,FALSE)</f>
        <v>0</v>
      </c>
      <c r="O85" s="5">
        <f>VLOOKUP(M85,[1]ArchetypeScores!E:O,11,FALSE)</f>
        <v>-1</v>
      </c>
      <c r="P85" s="5">
        <f>VLOOKUP(M85,[1]ArchetypeScores!E:P,12,FALSE)</f>
        <v>0</v>
      </c>
      <c r="Q85" s="2" t="str">
        <f>VLOOKUP(M85,[1]ArchetypeScores!E:W,19,FALSE)</f>
        <v>Other sector</v>
      </c>
      <c r="R85" s="2">
        <f>VLOOKUP(M85,[1]ArchetypeScores!E:I,5,FALSE)</f>
        <v>0</v>
      </c>
      <c r="S85" s="2">
        <f>VLOOKUP(M85,[1]ArchetypeScores!E:K,7,FALSE)</f>
        <v>0</v>
      </c>
      <c r="T85" s="2" t="str">
        <f t="shared" si="1"/>
        <v>Not A&amp;R positive</v>
      </c>
    </row>
    <row r="86" spans="1:20" x14ac:dyDescent="0.3">
      <c r="A86" s="2" t="s">
        <v>79</v>
      </c>
      <c r="B86" s="3" t="s">
        <v>351</v>
      </c>
      <c r="C86" s="3" t="s">
        <v>352</v>
      </c>
      <c r="D86" s="4">
        <v>0.5</v>
      </c>
      <c r="E86" s="5" t="s">
        <v>82</v>
      </c>
      <c r="F86" s="4">
        <v>5.0699999999999999E-3</v>
      </c>
      <c r="G86" s="6">
        <v>44401</v>
      </c>
      <c r="H86" s="3" t="s">
        <v>353</v>
      </c>
      <c r="I86" s="3"/>
      <c r="J86" s="3"/>
      <c r="K86" s="5" t="s">
        <v>38</v>
      </c>
      <c r="L86" s="5">
        <v>29</v>
      </c>
      <c r="M86" s="5" t="s">
        <v>316</v>
      </c>
      <c r="N86" s="5">
        <f>VLOOKUP(M86,[1]ArchetypeScores!E:N,10,FALSE)</f>
        <v>0</v>
      </c>
      <c r="O86" s="5">
        <f>VLOOKUP(M86,[1]ArchetypeScores!E:O,11,FALSE)</f>
        <v>-1</v>
      </c>
      <c r="P86" s="5">
        <f>VLOOKUP(M86,[1]ArchetypeScores!E:P,12,FALSE)</f>
        <v>0</v>
      </c>
      <c r="Q86" s="2" t="str">
        <f>VLOOKUP(M86,[1]ArchetypeScores!E:W,19,FALSE)</f>
        <v>Other sector</v>
      </c>
      <c r="R86" s="2">
        <f>VLOOKUP(M86,[1]ArchetypeScores!E:I,5,FALSE)</f>
        <v>0</v>
      </c>
      <c r="S86" s="2">
        <f>VLOOKUP(M86,[1]ArchetypeScores!E:K,7,FALSE)</f>
        <v>0</v>
      </c>
      <c r="T86" s="2" t="str">
        <f t="shared" si="1"/>
        <v>Not A&amp;R positive</v>
      </c>
    </row>
    <row r="87" spans="1:20" x14ac:dyDescent="0.3">
      <c r="A87" s="2" t="s">
        <v>79</v>
      </c>
      <c r="B87" s="3" t="s">
        <v>354</v>
      </c>
      <c r="C87" s="3" t="s">
        <v>355</v>
      </c>
      <c r="D87" s="4">
        <v>5</v>
      </c>
      <c r="E87" s="5" t="s">
        <v>82</v>
      </c>
      <c r="F87" s="4">
        <v>5.074E-2</v>
      </c>
      <c r="G87" s="6">
        <v>44400</v>
      </c>
      <c r="H87" s="3" t="s">
        <v>353</v>
      </c>
      <c r="I87" s="3"/>
      <c r="J87" s="3"/>
      <c r="K87" s="5" t="s">
        <v>57</v>
      </c>
      <c r="L87" s="5">
        <v>29</v>
      </c>
      <c r="M87" s="5" t="s">
        <v>58</v>
      </c>
      <c r="N87" s="5">
        <f>VLOOKUP(M87,[1]ArchetypeScores!E:N,10,FALSE)</f>
        <v>0</v>
      </c>
      <c r="O87" s="5">
        <f>VLOOKUP(M87,[1]ArchetypeScores!E:O,11,FALSE)</f>
        <v>-1</v>
      </c>
      <c r="P87" s="5">
        <f>VLOOKUP(M87,[1]ArchetypeScores!E:P,12,FALSE)</f>
        <v>0</v>
      </c>
      <c r="Q87" s="2" t="str">
        <f>VLOOKUP(M87,[1]ArchetypeScores!E:W,19,FALSE)</f>
        <v>Untargeted</v>
      </c>
      <c r="R87" s="2">
        <f>VLOOKUP(M87,[1]ArchetypeScores!E:I,5,FALSE)</f>
        <v>0</v>
      </c>
      <c r="S87" s="2">
        <f>VLOOKUP(M87,[1]ArchetypeScores!E:K,7,FALSE)</f>
        <v>0</v>
      </c>
      <c r="T87" s="2" t="str">
        <f t="shared" si="1"/>
        <v>Not A&amp;R positive</v>
      </c>
    </row>
    <row r="88" spans="1:20" x14ac:dyDescent="0.3">
      <c r="A88" s="2" t="s">
        <v>79</v>
      </c>
      <c r="B88" s="3" t="s">
        <v>356</v>
      </c>
      <c r="C88" s="3" t="s">
        <v>357</v>
      </c>
      <c r="D88" s="4">
        <v>0.12</v>
      </c>
      <c r="E88" s="5" t="s">
        <v>82</v>
      </c>
      <c r="F88" s="4">
        <v>1.23E-3</v>
      </c>
      <c r="G88" s="6">
        <v>44408</v>
      </c>
      <c r="H88" s="3" t="s">
        <v>358</v>
      </c>
      <c r="I88" s="3"/>
      <c r="J88" s="3"/>
      <c r="K88" s="5" t="s">
        <v>61</v>
      </c>
      <c r="L88" s="5">
        <v>5</v>
      </c>
      <c r="M88" s="5" t="s">
        <v>62</v>
      </c>
      <c r="N88" s="5">
        <f>VLOOKUP(M88,[1]ArchetypeScores!E:N,10,FALSE)</f>
        <v>0</v>
      </c>
      <c r="O88" s="5">
        <f>VLOOKUP(M88,[1]ArchetypeScores!E:O,11,FALSE)</f>
        <v>-1</v>
      </c>
      <c r="P88" s="5">
        <f>VLOOKUP(M88,[1]ArchetypeScores!E:P,12,FALSE)</f>
        <v>0</v>
      </c>
      <c r="Q88" s="2" t="str">
        <f>VLOOKUP(M88,[1]ArchetypeScores!E:W,19,FALSE)</f>
        <v>Health care</v>
      </c>
      <c r="R88" s="2">
        <f>VLOOKUP(M88,[1]ArchetypeScores!E:I,5,FALSE)</f>
        <v>0</v>
      </c>
      <c r="S88" s="2">
        <f>VLOOKUP(M88,[1]ArchetypeScores!E:K,7,FALSE)</f>
        <v>0</v>
      </c>
      <c r="T88" s="2" t="str">
        <f t="shared" si="1"/>
        <v>Not A&amp;R positive</v>
      </c>
    </row>
    <row r="89" spans="1:20" x14ac:dyDescent="0.3">
      <c r="A89" s="2" t="s">
        <v>79</v>
      </c>
      <c r="B89" s="3" t="s">
        <v>359</v>
      </c>
      <c r="C89" s="3" t="s">
        <v>360</v>
      </c>
      <c r="D89" s="4">
        <v>8</v>
      </c>
      <c r="E89" s="5" t="s">
        <v>82</v>
      </c>
      <c r="F89" s="4">
        <v>0.12828000000000001</v>
      </c>
      <c r="G89" s="6">
        <v>44601</v>
      </c>
      <c r="H89" s="3" t="s">
        <v>361</v>
      </c>
      <c r="I89" s="3"/>
      <c r="J89" s="3"/>
      <c r="K89" s="5" t="s">
        <v>57</v>
      </c>
      <c r="L89" s="5">
        <v>25</v>
      </c>
      <c r="M89" s="5" t="s">
        <v>241</v>
      </c>
      <c r="N89" s="5">
        <f>VLOOKUP(M89,[1]ArchetypeScores!E:N,10,FALSE)</f>
        <v>0</v>
      </c>
      <c r="O89" s="5">
        <f>VLOOKUP(M89,[1]ArchetypeScores!E:O,11,FALSE)</f>
        <v>-1</v>
      </c>
      <c r="P89" s="5">
        <f>VLOOKUP(M89,[1]ArchetypeScores!E:P,12,FALSE)</f>
        <v>0</v>
      </c>
      <c r="Q89" s="2" t="str">
        <f>VLOOKUP(M89,[1]ArchetypeScores!E:W,19,FALSE)</f>
        <v>Other sector</v>
      </c>
      <c r="R89" s="2">
        <f>VLOOKUP(M89,[1]ArchetypeScores!E:I,5,FALSE)</f>
        <v>0</v>
      </c>
      <c r="S89" s="2">
        <f>VLOOKUP(M89,[1]ArchetypeScores!E:K,7,FALSE)</f>
        <v>0</v>
      </c>
      <c r="T89" s="2" t="str">
        <f t="shared" si="1"/>
        <v>Not A&amp;R positive</v>
      </c>
    </row>
    <row r="90" spans="1:20" x14ac:dyDescent="0.3">
      <c r="A90" s="2" t="s">
        <v>79</v>
      </c>
      <c r="B90" s="3" t="s">
        <v>362</v>
      </c>
      <c r="C90" s="3" t="s">
        <v>363</v>
      </c>
      <c r="D90" s="4">
        <v>2.8</v>
      </c>
      <c r="E90" s="5" t="s">
        <v>82</v>
      </c>
      <c r="F90" s="4">
        <v>3.048E-2</v>
      </c>
      <c r="G90" s="6">
        <v>44438</v>
      </c>
      <c r="H90" s="3" t="s">
        <v>364</v>
      </c>
      <c r="I90" s="3"/>
      <c r="J90" s="3"/>
      <c r="K90" s="5" t="s">
        <v>61</v>
      </c>
      <c r="L90" s="5">
        <v>5</v>
      </c>
      <c r="M90" s="5" t="s">
        <v>62</v>
      </c>
      <c r="N90" s="5">
        <f>VLOOKUP(M90,[1]ArchetypeScores!E:N,10,FALSE)</f>
        <v>0</v>
      </c>
      <c r="O90" s="5">
        <f>VLOOKUP(M90,[1]ArchetypeScores!E:O,11,FALSE)</f>
        <v>-1</v>
      </c>
      <c r="P90" s="5">
        <f>VLOOKUP(M90,[1]ArchetypeScores!E:P,12,FALSE)</f>
        <v>0</v>
      </c>
      <c r="Q90" s="2" t="str">
        <f>VLOOKUP(M90,[1]ArchetypeScores!E:W,19,FALSE)</f>
        <v>Health care</v>
      </c>
      <c r="R90" s="2">
        <f>VLOOKUP(M90,[1]ArchetypeScores!E:I,5,FALSE)</f>
        <v>0</v>
      </c>
      <c r="S90" s="2">
        <f>VLOOKUP(M90,[1]ArchetypeScores!E:K,7,FALSE)</f>
        <v>0</v>
      </c>
      <c r="T90" s="2" t="str">
        <f t="shared" si="1"/>
        <v>Not A&amp;R positive</v>
      </c>
    </row>
    <row r="91" spans="1:20" x14ac:dyDescent="0.3">
      <c r="A91" s="2" t="s">
        <v>79</v>
      </c>
      <c r="B91" s="3" t="s">
        <v>365</v>
      </c>
      <c r="C91" s="3" t="s">
        <v>366</v>
      </c>
      <c r="D91" s="4">
        <v>2</v>
      </c>
      <c r="E91" s="5" t="s">
        <v>82</v>
      </c>
      <c r="F91" s="4">
        <v>2.0760000000000001E-2</v>
      </c>
      <c r="G91" s="6">
        <v>44415</v>
      </c>
      <c r="H91" s="3" t="s">
        <v>367</v>
      </c>
      <c r="I91" s="3"/>
      <c r="J91" s="3"/>
      <c r="K91" s="5" t="s">
        <v>38</v>
      </c>
      <c r="L91" s="5">
        <v>29</v>
      </c>
      <c r="M91" s="5" t="s">
        <v>316</v>
      </c>
      <c r="N91" s="5">
        <f>VLOOKUP(M91,[1]ArchetypeScores!E:N,10,FALSE)</f>
        <v>0</v>
      </c>
      <c r="O91" s="5">
        <f>VLOOKUP(M91,[1]ArchetypeScores!E:O,11,FALSE)</f>
        <v>-1</v>
      </c>
      <c r="P91" s="5">
        <f>VLOOKUP(M91,[1]ArchetypeScores!E:P,12,FALSE)</f>
        <v>0</v>
      </c>
      <c r="Q91" s="2" t="str">
        <f>VLOOKUP(M91,[1]ArchetypeScores!E:W,19,FALSE)</f>
        <v>Other sector</v>
      </c>
      <c r="R91" s="2">
        <f>VLOOKUP(M91,[1]ArchetypeScores!E:I,5,FALSE)</f>
        <v>0</v>
      </c>
      <c r="S91" s="2">
        <f>VLOOKUP(M91,[1]ArchetypeScores!E:K,7,FALSE)</f>
        <v>0</v>
      </c>
      <c r="T91" s="2" t="str">
        <f t="shared" si="1"/>
        <v>Not A&amp;R positive</v>
      </c>
    </row>
    <row r="92" spans="1:20" x14ac:dyDescent="0.3">
      <c r="A92" s="2" t="s">
        <v>79</v>
      </c>
      <c r="B92" s="3" t="s">
        <v>365</v>
      </c>
      <c r="C92" s="3" t="s">
        <v>368</v>
      </c>
      <c r="D92" s="4">
        <v>2.2000000000000002</v>
      </c>
      <c r="E92" s="5" t="s">
        <v>82</v>
      </c>
      <c r="F92" s="4">
        <v>2.2970000000000001E-2</v>
      </c>
      <c r="G92" s="6">
        <v>44422</v>
      </c>
      <c r="H92" s="3" t="s">
        <v>369</v>
      </c>
      <c r="I92" s="3"/>
      <c r="J92" s="3"/>
      <c r="K92" s="5" t="s">
        <v>57</v>
      </c>
      <c r="L92" s="5">
        <v>29</v>
      </c>
      <c r="M92" s="5" t="s">
        <v>58</v>
      </c>
      <c r="N92" s="5">
        <f>VLOOKUP(M92,[1]ArchetypeScores!E:N,10,FALSE)</f>
        <v>0</v>
      </c>
      <c r="O92" s="5">
        <f>VLOOKUP(M92,[1]ArchetypeScores!E:O,11,FALSE)</f>
        <v>-1</v>
      </c>
      <c r="P92" s="5">
        <f>VLOOKUP(M92,[1]ArchetypeScores!E:P,12,FALSE)</f>
        <v>0</v>
      </c>
      <c r="Q92" s="2" t="str">
        <f>VLOOKUP(M92,[1]ArchetypeScores!E:W,19,FALSE)</f>
        <v>Untargeted</v>
      </c>
      <c r="R92" s="2">
        <f>VLOOKUP(M92,[1]ArchetypeScores!E:I,5,FALSE)</f>
        <v>0</v>
      </c>
      <c r="S92" s="2">
        <f>VLOOKUP(M92,[1]ArchetypeScores!E:K,7,FALSE)</f>
        <v>0</v>
      </c>
      <c r="T92" s="2" t="str">
        <f t="shared" si="1"/>
        <v>Not A&amp;R positive</v>
      </c>
    </row>
    <row r="93" spans="1:20" x14ac:dyDescent="0.3">
      <c r="A93" s="2" t="s">
        <v>79</v>
      </c>
      <c r="B93" s="3" t="s">
        <v>365</v>
      </c>
      <c r="C93" s="3" t="s">
        <v>370</v>
      </c>
      <c r="D93" s="4"/>
      <c r="E93" s="5" t="s">
        <v>82</v>
      </c>
      <c r="F93" s="4">
        <v>0</v>
      </c>
      <c r="G93" s="6">
        <v>44473</v>
      </c>
      <c r="H93" s="3" t="s">
        <v>371</v>
      </c>
      <c r="I93" s="3"/>
      <c r="J93" s="3"/>
      <c r="K93" s="5" t="s">
        <v>57</v>
      </c>
      <c r="L93" s="5">
        <v>29</v>
      </c>
      <c r="M93" s="5" t="s">
        <v>58</v>
      </c>
      <c r="N93" s="5">
        <f>VLOOKUP(M93,[1]ArchetypeScores!E:N,10,FALSE)</f>
        <v>0</v>
      </c>
      <c r="O93" s="5">
        <f>VLOOKUP(M93,[1]ArchetypeScores!E:O,11,FALSE)</f>
        <v>-1</v>
      </c>
      <c r="P93" s="5">
        <f>VLOOKUP(M93,[1]ArchetypeScores!E:P,12,FALSE)</f>
        <v>0</v>
      </c>
      <c r="Q93" s="2" t="str">
        <f>VLOOKUP(M93,[1]ArchetypeScores!E:W,19,FALSE)</f>
        <v>Untargeted</v>
      </c>
      <c r="R93" s="2">
        <f>VLOOKUP(M93,[1]ArchetypeScores!E:I,5,FALSE)</f>
        <v>0</v>
      </c>
      <c r="S93" s="2">
        <f>VLOOKUP(M93,[1]ArchetypeScores!E:K,7,FALSE)</f>
        <v>0</v>
      </c>
      <c r="T93" s="2" t="str">
        <f t="shared" si="1"/>
        <v>Not A&amp;R positive</v>
      </c>
    </row>
    <row r="94" spans="1:20" x14ac:dyDescent="0.3">
      <c r="A94" s="2" t="s">
        <v>79</v>
      </c>
      <c r="B94" s="8" t="s">
        <v>365</v>
      </c>
      <c r="C94" s="3" t="s">
        <v>372</v>
      </c>
      <c r="D94" s="4">
        <v>0.4</v>
      </c>
      <c r="E94" s="5" t="s">
        <v>82</v>
      </c>
      <c r="F94" s="4">
        <v>5.0200000000000002E-3</v>
      </c>
      <c r="G94" s="6">
        <v>44523</v>
      </c>
      <c r="H94" s="3" t="s">
        <v>373</v>
      </c>
      <c r="I94" s="3"/>
      <c r="J94" s="3"/>
      <c r="K94" s="5" t="s">
        <v>57</v>
      </c>
      <c r="L94" s="5">
        <v>1</v>
      </c>
      <c r="M94" s="5" t="s">
        <v>123</v>
      </c>
      <c r="N94" s="5">
        <f>VLOOKUP(M94,[1]ArchetypeScores!E:N,10,FALSE)</f>
        <v>0</v>
      </c>
      <c r="O94" s="5">
        <f>VLOOKUP(M94,[1]ArchetypeScores!E:O,11,FALSE)</f>
        <v>-1</v>
      </c>
      <c r="P94" s="5">
        <f>VLOOKUP(M94,[1]ArchetypeScores!E:P,12,FALSE)</f>
        <v>0</v>
      </c>
      <c r="Q94" s="2" t="str">
        <f>VLOOKUP(M94,[1]ArchetypeScores!E:W,19,FALSE)</f>
        <v>Consumer (including agriculture and tourism)</v>
      </c>
      <c r="R94" s="2">
        <f>VLOOKUP(M94,[1]ArchetypeScores!E:I,5,FALSE)</f>
        <v>0</v>
      </c>
      <c r="S94" s="2">
        <f>VLOOKUP(M94,[1]ArchetypeScores!E:K,7,FALSE)</f>
        <v>0</v>
      </c>
      <c r="T94" s="2" t="str">
        <f t="shared" si="1"/>
        <v>Not A&amp;R positive</v>
      </c>
    </row>
    <row r="95" spans="1:20" x14ac:dyDescent="0.3">
      <c r="A95" s="2" t="s">
        <v>79</v>
      </c>
      <c r="B95" s="3" t="s">
        <v>365</v>
      </c>
      <c r="C95" s="3" t="s">
        <v>374</v>
      </c>
      <c r="D95" s="4">
        <v>0.3</v>
      </c>
      <c r="E95" s="5" t="s">
        <v>82</v>
      </c>
      <c r="F95" s="4">
        <v>3.0999999999999999E-3</v>
      </c>
      <c r="G95" s="6">
        <v>44608</v>
      </c>
      <c r="H95" s="3" t="s">
        <v>375</v>
      </c>
      <c r="I95" s="3"/>
      <c r="J95" s="3"/>
      <c r="K95" s="5" t="s">
        <v>57</v>
      </c>
      <c r="L95" s="5">
        <v>29</v>
      </c>
      <c r="M95" s="5" t="s">
        <v>58</v>
      </c>
      <c r="N95" s="5">
        <f>VLOOKUP(M95,[1]ArchetypeScores!E:N,10,FALSE)</f>
        <v>0</v>
      </c>
      <c r="O95" s="5">
        <f>VLOOKUP(M95,[1]ArchetypeScores!E:O,11,FALSE)</f>
        <v>-1</v>
      </c>
      <c r="P95" s="5">
        <f>VLOOKUP(M95,[1]ArchetypeScores!E:P,12,FALSE)</f>
        <v>0</v>
      </c>
      <c r="Q95" s="2" t="str">
        <f>VLOOKUP(M95,[1]ArchetypeScores!E:W,19,FALSE)</f>
        <v>Untargeted</v>
      </c>
      <c r="R95" s="2">
        <f>VLOOKUP(M95,[1]ArchetypeScores!E:I,5,FALSE)</f>
        <v>0</v>
      </c>
      <c r="S95" s="2">
        <f>VLOOKUP(M95,[1]ArchetypeScores!E:K,7,FALSE)</f>
        <v>0</v>
      </c>
      <c r="T95" s="2" t="str">
        <f t="shared" si="1"/>
        <v>Not A&amp;R positive</v>
      </c>
    </row>
    <row r="96" spans="1:20" x14ac:dyDescent="0.3">
      <c r="A96" s="2" t="s">
        <v>79</v>
      </c>
      <c r="B96" s="3" t="s">
        <v>376</v>
      </c>
      <c r="C96" s="3" t="s">
        <v>377</v>
      </c>
      <c r="D96" s="4">
        <v>0.4</v>
      </c>
      <c r="E96" s="5" t="s">
        <v>82</v>
      </c>
      <c r="F96" s="4">
        <v>4.3899999999999998E-3</v>
      </c>
      <c r="G96" s="6">
        <v>44449</v>
      </c>
      <c r="H96" s="3" t="s">
        <v>378</v>
      </c>
      <c r="I96" s="3"/>
      <c r="J96" s="3"/>
      <c r="K96" s="5" t="s">
        <v>57</v>
      </c>
      <c r="L96" s="5">
        <v>25</v>
      </c>
      <c r="M96" s="5" t="s">
        <v>241</v>
      </c>
      <c r="N96" s="5">
        <f>VLOOKUP(M96,[1]ArchetypeScores!E:N,10,FALSE)</f>
        <v>0</v>
      </c>
      <c r="O96" s="5">
        <f>VLOOKUP(M96,[1]ArchetypeScores!E:O,11,FALSE)</f>
        <v>-1</v>
      </c>
      <c r="P96" s="5">
        <f>VLOOKUP(M96,[1]ArchetypeScores!E:P,12,FALSE)</f>
        <v>0</v>
      </c>
      <c r="Q96" s="2" t="str">
        <f>VLOOKUP(M96,[1]ArchetypeScores!E:W,19,FALSE)</f>
        <v>Other sector</v>
      </c>
      <c r="R96" s="2">
        <f>VLOOKUP(M96,[1]ArchetypeScores!E:I,5,FALSE)</f>
        <v>0</v>
      </c>
      <c r="S96" s="2">
        <f>VLOOKUP(M96,[1]ArchetypeScores!E:K,7,FALSE)</f>
        <v>0</v>
      </c>
      <c r="T96" s="2" t="str">
        <f t="shared" si="1"/>
        <v>Not A&amp;R positive</v>
      </c>
    </row>
    <row r="97" spans="1:20" x14ac:dyDescent="0.3">
      <c r="A97" s="2" t="s">
        <v>79</v>
      </c>
      <c r="B97" s="3" t="s">
        <v>379</v>
      </c>
      <c r="C97" s="3" t="s">
        <v>380</v>
      </c>
      <c r="D97" s="4">
        <v>10</v>
      </c>
      <c r="E97" s="5" t="s">
        <v>82</v>
      </c>
      <c r="F97" s="4">
        <v>0.1007</v>
      </c>
      <c r="G97" s="6">
        <v>44395</v>
      </c>
      <c r="H97" s="3" t="s">
        <v>381</v>
      </c>
      <c r="I97" s="3"/>
      <c r="J97" s="3"/>
      <c r="K97" s="5" t="s">
        <v>229</v>
      </c>
      <c r="L97" s="5">
        <v>4</v>
      </c>
      <c r="M97" s="5" t="s">
        <v>230</v>
      </c>
      <c r="N97" s="5">
        <f>VLOOKUP(M97,[1]ArchetypeScores!E:N,10,FALSE)</f>
        <v>1</v>
      </c>
      <c r="O97" s="5">
        <f>VLOOKUP(M97,[1]ArchetypeScores!E:O,11,FALSE)</f>
        <v>-2</v>
      </c>
      <c r="P97" s="5">
        <f>VLOOKUP(M97,[1]ArchetypeScores!E:P,12,FALSE)</f>
        <v>-1</v>
      </c>
      <c r="Q97" s="2" t="str">
        <f>VLOOKUP(M97,[1]ArchetypeScores!E:W,19,FALSE)</f>
        <v>Industrials - transportation</v>
      </c>
      <c r="R97" s="2">
        <f>VLOOKUP(M97,[1]ArchetypeScores!E:I,5,FALSE)</f>
        <v>0</v>
      </c>
      <c r="S97" s="2">
        <f>VLOOKUP(M97,[1]ArchetypeScores!E:K,7,FALSE)</f>
        <v>-1</v>
      </c>
      <c r="T97" s="2" t="str">
        <f t="shared" si="1"/>
        <v>Not A&amp;R positive</v>
      </c>
    </row>
    <row r="98" spans="1:20" x14ac:dyDescent="0.3">
      <c r="A98" s="2" t="s">
        <v>79</v>
      </c>
      <c r="B98" s="3" t="s">
        <v>382</v>
      </c>
      <c r="C98" s="3"/>
      <c r="D98" s="4">
        <v>0.77400000000000002</v>
      </c>
      <c r="E98" s="5" t="s">
        <v>82</v>
      </c>
      <c r="F98" s="4">
        <v>9.4999999999999998E-3</v>
      </c>
      <c r="G98" s="6">
        <v>44510</v>
      </c>
      <c r="H98" s="3" t="s">
        <v>383</v>
      </c>
      <c r="I98" s="3"/>
      <c r="J98" s="3"/>
      <c r="K98" s="5" t="s">
        <v>25</v>
      </c>
      <c r="L98" s="5">
        <v>1</v>
      </c>
      <c r="M98" s="5" t="s">
        <v>343</v>
      </c>
      <c r="N98" s="5">
        <f>VLOOKUP(M98,[1]ArchetypeScores!E:N,10,FALSE)</f>
        <v>1</v>
      </c>
      <c r="O98" s="5">
        <f>VLOOKUP(M98,[1]ArchetypeScores!E:O,11,FALSE)</f>
        <v>-2</v>
      </c>
      <c r="P98" s="5">
        <f>VLOOKUP(M98,[1]ArchetypeScores!E:P,12,FALSE)</f>
        <v>0</v>
      </c>
      <c r="Q98" s="2" t="str">
        <f>VLOOKUP(M98,[1]ArchetypeScores!E:W,19,FALSE)</f>
        <v>Industrials - other</v>
      </c>
      <c r="R98" s="2">
        <f>VLOOKUP(M98,[1]ArchetypeScores!E:I,5,FALSE)</f>
        <v>0</v>
      </c>
      <c r="S98" s="2">
        <f>VLOOKUP(M98,[1]ArchetypeScores!E:K,7,FALSE)</f>
        <v>-1</v>
      </c>
      <c r="T98" s="2" t="str">
        <f t="shared" si="1"/>
        <v>Not A&amp;R positive</v>
      </c>
    </row>
    <row r="99" spans="1:20" x14ac:dyDescent="0.3">
      <c r="A99" s="2" t="s">
        <v>79</v>
      </c>
      <c r="B99" s="3" t="s">
        <v>384</v>
      </c>
      <c r="C99" s="3" t="s">
        <v>385</v>
      </c>
      <c r="D99" s="4">
        <v>2.8</v>
      </c>
      <c r="E99" s="5" t="s">
        <v>82</v>
      </c>
      <c r="F99" s="4">
        <v>4.419E-2</v>
      </c>
      <c r="G99" s="6">
        <v>44595</v>
      </c>
      <c r="H99" s="3" t="s">
        <v>260</v>
      </c>
      <c r="I99" s="3"/>
      <c r="J99" s="3"/>
      <c r="K99" s="5" t="s">
        <v>175</v>
      </c>
      <c r="L99" s="5">
        <v>2</v>
      </c>
      <c r="M99" s="5" t="s">
        <v>386</v>
      </c>
      <c r="N99" s="5">
        <f>VLOOKUP(M99,[1]ArchetypeScores!E:N,10,FALSE)</f>
        <v>1</v>
      </c>
      <c r="O99" s="5">
        <f>VLOOKUP(M99,[1]ArchetypeScores!E:O,11,FALSE)</f>
        <v>-1</v>
      </c>
      <c r="P99" s="5">
        <f>VLOOKUP(M99,[1]ArchetypeScores!E:P,12,FALSE)</f>
        <v>0</v>
      </c>
      <c r="Q99" s="2" t="str">
        <f>VLOOKUP(M99,[1]ArchetypeScores!E:W,19,FALSE)</f>
        <v>Other sector</v>
      </c>
      <c r="R99" s="2">
        <f>VLOOKUP(M99,[1]ArchetypeScores!E:I,5,FALSE)</f>
        <v>0</v>
      </c>
      <c r="S99" s="2">
        <f>VLOOKUP(M99,[1]ArchetypeScores!E:K,7,FALSE)</f>
        <v>1</v>
      </c>
      <c r="T99" s="2" t="str">
        <f t="shared" si="1"/>
        <v>Indirect only</v>
      </c>
    </row>
    <row r="100" spans="1:20" x14ac:dyDescent="0.3">
      <c r="A100" s="2" t="s">
        <v>79</v>
      </c>
      <c r="B100" s="3" t="s">
        <v>387</v>
      </c>
      <c r="C100" s="3" t="s">
        <v>388</v>
      </c>
      <c r="D100" s="4">
        <v>0.3</v>
      </c>
      <c r="E100" s="5" t="s">
        <v>82</v>
      </c>
      <c r="F100" s="4">
        <v>3.2000000000000002E-3</v>
      </c>
      <c r="G100" s="6">
        <v>44430</v>
      </c>
      <c r="H100" s="3" t="s">
        <v>389</v>
      </c>
      <c r="I100" s="3"/>
      <c r="J100" s="3"/>
      <c r="K100" s="5" t="s">
        <v>291</v>
      </c>
      <c r="L100" s="5">
        <v>4</v>
      </c>
      <c r="M100" s="5" t="s">
        <v>292</v>
      </c>
      <c r="N100" s="5">
        <f>VLOOKUP(M100,[1]ArchetypeScores!E:N,10,FALSE)</f>
        <v>1</v>
      </c>
      <c r="O100" s="5">
        <f>VLOOKUP(M100,[1]ArchetypeScores!E:O,11,FALSE)</f>
        <v>0</v>
      </c>
      <c r="P100" s="5">
        <f>VLOOKUP(M100,[1]ArchetypeScores!E:P,12,FALSE)</f>
        <v>0</v>
      </c>
      <c r="Q100" s="2" t="str">
        <f>VLOOKUP(M100,[1]ArchetypeScores!E:W,19,FALSE)</f>
        <v>Education and training</v>
      </c>
      <c r="R100" s="2">
        <f>VLOOKUP(M100,[1]ArchetypeScores!E:I,5,FALSE)</f>
        <v>0</v>
      </c>
      <c r="S100" s="2">
        <f>VLOOKUP(M100,[1]ArchetypeScores!E:K,7,FALSE)</f>
        <v>0</v>
      </c>
      <c r="T100" s="2" t="str">
        <f t="shared" si="1"/>
        <v>Not A&amp;R positive</v>
      </c>
    </row>
    <row r="101" spans="1:20" x14ac:dyDescent="0.3">
      <c r="A101" s="2" t="s">
        <v>79</v>
      </c>
      <c r="B101" s="3" t="s">
        <v>390</v>
      </c>
      <c r="C101" s="3" t="s">
        <v>391</v>
      </c>
      <c r="D101" s="4"/>
      <c r="E101" s="5" t="s">
        <v>82</v>
      </c>
      <c r="F101" s="4">
        <v>0</v>
      </c>
      <c r="G101" s="6">
        <v>44591</v>
      </c>
      <c r="H101" s="3" t="s">
        <v>305</v>
      </c>
      <c r="I101" s="3"/>
      <c r="J101" s="3"/>
      <c r="K101" s="5" t="s">
        <v>392</v>
      </c>
      <c r="L101" s="5">
        <v>1</v>
      </c>
      <c r="M101" s="5" t="s">
        <v>393</v>
      </c>
      <c r="N101" s="5">
        <f>VLOOKUP(M101,[1]ArchetypeScores!E:N,10,FALSE)</f>
        <v>0</v>
      </c>
      <c r="O101" s="5">
        <f>VLOOKUP(M101,[1]ArchetypeScores!E:O,11,FALSE)</f>
        <v>-1</v>
      </c>
      <c r="P101" s="5">
        <f>VLOOKUP(M101,[1]ArchetypeScores!E:P,12,FALSE)</f>
        <v>0</v>
      </c>
      <c r="Q101" s="2" t="str">
        <f>VLOOKUP(M101,[1]ArchetypeScores!E:W,19,FALSE)</f>
        <v>Other sector</v>
      </c>
      <c r="R101" s="2">
        <f>VLOOKUP(M101,[1]ArchetypeScores!E:I,5,FALSE)</f>
        <v>0</v>
      </c>
      <c r="S101" s="2">
        <f>VLOOKUP(M101,[1]ArchetypeScores!E:K,7,FALSE)</f>
        <v>0</v>
      </c>
      <c r="T101" s="2" t="str">
        <f t="shared" si="1"/>
        <v>Not A&amp;R positive</v>
      </c>
    </row>
    <row r="102" spans="1:20" x14ac:dyDescent="0.3">
      <c r="A102" s="2" t="s">
        <v>79</v>
      </c>
      <c r="B102" s="3" t="s">
        <v>394</v>
      </c>
      <c r="C102" s="3" t="s">
        <v>395</v>
      </c>
      <c r="D102" s="4">
        <v>0.3</v>
      </c>
      <c r="E102" s="5" t="s">
        <v>82</v>
      </c>
      <c r="F102" s="4">
        <v>3.2799999999999999E-3</v>
      </c>
      <c r="G102" s="6">
        <v>44444</v>
      </c>
      <c r="H102" s="3" t="s">
        <v>396</v>
      </c>
      <c r="I102" s="3"/>
      <c r="J102" s="3"/>
      <c r="K102" s="5" t="s">
        <v>57</v>
      </c>
      <c r="L102" s="5">
        <v>25</v>
      </c>
      <c r="M102" s="5" t="s">
        <v>241</v>
      </c>
      <c r="N102" s="5">
        <f>VLOOKUP(M102,[1]ArchetypeScores!E:N,10,FALSE)</f>
        <v>0</v>
      </c>
      <c r="O102" s="5">
        <f>VLOOKUP(M102,[1]ArchetypeScores!E:O,11,FALSE)</f>
        <v>-1</v>
      </c>
      <c r="P102" s="5">
        <f>VLOOKUP(M102,[1]ArchetypeScores!E:P,12,FALSE)</f>
        <v>0</v>
      </c>
      <c r="Q102" s="2" t="str">
        <f>VLOOKUP(M102,[1]ArchetypeScores!E:W,19,FALSE)</f>
        <v>Other sector</v>
      </c>
      <c r="R102" s="2">
        <f>VLOOKUP(M102,[1]ArchetypeScores!E:I,5,FALSE)</f>
        <v>0</v>
      </c>
      <c r="S102" s="2">
        <f>VLOOKUP(M102,[1]ArchetypeScores!E:K,7,FALSE)</f>
        <v>0</v>
      </c>
      <c r="T102" s="2" t="str">
        <f t="shared" si="1"/>
        <v>Not A&amp;R positive</v>
      </c>
    </row>
    <row r="103" spans="1:20" x14ac:dyDescent="0.3">
      <c r="A103" s="2" t="s">
        <v>79</v>
      </c>
      <c r="B103" s="3" t="s">
        <v>397</v>
      </c>
      <c r="C103" s="3" t="s">
        <v>398</v>
      </c>
      <c r="D103" s="4">
        <v>8</v>
      </c>
      <c r="E103" s="5" t="s">
        <v>82</v>
      </c>
      <c r="F103" s="4">
        <v>8.3510000000000001E-2</v>
      </c>
      <c r="G103" s="6">
        <v>44421</v>
      </c>
      <c r="H103" s="3" t="s">
        <v>399</v>
      </c>
      <c r="I103" s="3"/>
      <c r="J103" s="3"/>
      <c r="K103" s="5" t="s">
        <v>71</v>
      </c>
      <c r="L103" s="5">
        <v>1</v>
      </c>
      <c r="M103" s="5" t="s">
        <v>72</v>
      </c>
      <c r="N103" s="5">
        <f>VLOOKUP(M103,[1]ArchetypeScores!E:N,10,FALSE)</f>
        <v>0</v>
      </c>
      <c r="O103" s="5">
        <f>VLOOKUP(M103,[1]ArchetypeScores!E:O,11,FALSE)</f>
        <v>0</v>
      </c>
      <c r="P103" s="5">
        <f>VLOOKUP(M103,[1]ArchetypeScores!E:P,12,FALSE)</f>
        <v>0</v>
      </c>
      <c r="Q103" s="2" t="str">
        <f>VLOOKUP(M103,[1]ArchetypeScores!E:W,19,FALSE)</f>
        <v>Other sector</v>
      </c>
      <c r="R103" s="2">
        <f>VLOOKUP(M103,[1]ArchetypeScores!E:I,5,FALSE)</f>
        <v>0</v>
      </c>
      <c r="S103" s="2">
        <f>VLOOKUP(M103,[1]ArchetypeScores!E:K,7,FALSE)</f>
        <v>0</v>
      </c>
      <c r="T103" s="2" t="str">
        <f t="shared" si="1"/>
        <v>Not A&amp;R positive</v>
      </c>
    </row>
    <row r="104" spans="1:20" x14ac:dyDescent="0.3">
      <c r="A104" s="2" t="s">
        <v>79</v>
      </c>
      <c r="B104" s="3" t="s">
        <v>400</v>
      </c>
      <c r="C104" s="3" t="s">
        <v>401</v>
      </c>
      <c r="D104" s="4">
        <v>0.06</v>
      </c>
      <c r="E104" s="5" t="s">
        <v>82</v>
      </c>
      <c r="F104" s="4">
        <v>6.2E-4</v>
      </c>
      <c r="G104" s="6">
        <v>44603</v>
      </c>
      <c r="H104" s="3" t="s">
        <v>402</v>
      </c>
      <c r="I104" s="3"/>
      <c r="J104" s="3"/>
      <c r="K104" s="5" t="s">
        <v>94</v>
      </c>
      <c r="L104" s="5">
        <v>1</v>
      </c>
      <c r="M104" s="5" t="s">
        <v>95</v>
      </c>
      <c r="N104" s="5">
        <f>VLOOKUP(M104,[1]ArchetypeScores!E:N,10,FALSE)</f>
        <v>1</v>
      </c>
      <c r="O104" s="5">
        <f>VLOOKUP(M104,[1]ArchetypeScores!E:O,11,FALSE)</f>
        <v>-1</v>
      </c>
      <c r="P104" s="5">
        <f>VLOOKUP(M104,[1]ArchetypeScores!E:P,12,FALSE)</f>
        <v>0</v>
      </c>
      <c r="Q104" s="2" t="str">
        <f>VLOOKUP(M104,[1]ArchetypeScores!E:W,19,FALSE)</f>
        <v>Consumer (including agriculture and tourism)</v>
      </c>
      <c r="R104" s="2">
        <f>VLOOKUP(M104,[1]ArchetypeScores!E:I,5,FALSE)</f>
        <v>0</v>
      </c>
      <c r="S104" s="2">
        <f>VLOOKUP(M104,[1]ArchetypeScores!E:K,7,FALSE)</f>
        <v>0</v>
      </c>
      <c r="T104" s="2" t="str">
        <f t="shared" si="1"/>
        <v>Not A&amp;R positive</v>
      </c>
    </row>
    <row r="105" spans="1:20" x14ac:dyDescent="0.3">
      <c r="A105" s="2" t="s">
        <v>79</v>
      </c>
      <c r="B105" s="3" t="s">
        <v>403</v>
      </c>
      <c r="C105" s="3" t="s">
        <v>404</v>
      </c>
      <c r="D105" s="4">
        <v>0.08</v>
      </c>
      <c r="E105" s="5" t="s">
        <v>82</v>
      </c>
      <c r="F105" s="4">
        <v>8.4999999999999995E-4</v>
      </c>
      <c r="G105" s="6">
        <v>44429</v>
      </c>
      <c r="H105" s="3" t="s">
        <v>405</v>
      </c>
      <c r="I105" s="3"/>
      <c r="J105" s="3"/>
      <c r="K105" s="5" t="s">
        <v>94</v>
      </c>
      <c r="L105" s="5">
        <v>1</v>
      </c>
      <c r="M105" s="5" t="s">
        <v>95</v>
      </c>
      <c r="N105" s="5">
        <f>VLOOKUP(M105,[1]ArchetypeScores!E:N,10,FALSE)</f>
        <v>1</v>
      </c>
      <c r="O105" s="5">
        <f>VLOOKUP(M105,[1]ArchetypeScores!E:O,11,FALSE)</f>
        <v>-1</v>
      </c>
      <c r="P105" s="5">
        <f>VLOOKUP(M105,[1]ArchetypeScores!E:P,12,FALSE)</f>
        <v>0</v>
      </c>
      <c r="Q105" s="2" t="str">
        <f>VLOOKUP(M105,[1]ArchetypeScores!E:W,19,FALSE)</f>
        <v>Consumer (including agriculture and tourism)</v>
      </c>
      <c r="R105" s="2">
        <f>VLOOKUP(M105,[1]ArchetypeScores!E:I,5,FALSE)</f>
        <v>0</v>
      </c>
      <c r="S105" s="2">
        <f>VLOOKUP(M105,[1]ArchetypeScores!E:K,7,FALSE)</f>
        <v>0</v>
      </c>
      <c r="T105" s="2" t="str">
        <f t="shared" si="1"/>
        <v>Not A&amp;R positive</v>
      </c>
    </row>
    <row r="106" spans="1:20" x14ac:dyDescent="0.3">
      <c r="A106" s="2" t="s">
        <v>79</v>
      </c>
      <c r="B106" s="3" t="s">
        <v>406</v>
      </c>
      <c r="C106" s="3" t="s">
        <v>407</v>
      </c>
      <c r="D106" s="4">
        <v>0.13400000000000001</v>
      </c>
      <c r="E106" s="5" t="s">
        <v>82</v>
      </c>
      <c r="F106" s="4">
        <v>1.48E-3</v>
      </c>
      <c r="G106" s="6">
        <v>44460</v>
      </c>
      <c r="H106" s="3" t="s">
        <v>408</v>
      </c>
      <c r="I106" s="3"/>
      <c r="J106" s="3"/>
      <c r="K106" s="5" t="s">
        <v>94</v>
      </c>
      <c r="L106" s="5">
        <v>1</v>
      </c>
      <c r="M106" s="5" t="s">
        <v>95</v>
      </c>
      <c r="N106" s="5">
        <f>VLOOKUP(M106,[1]ArchetypeScores!E:N,10,FALSE)</f>
        <v>1</v>
      </c>
      <c r="O106" s="5">
        <f>VLOOKUP(M106,[1]ArchetypeScores!E:O,11,FALSE)</f>
        <v>-1</v>
      </c>
      <c r="P106" s="5">
        <f>VLOOKUP(M106,[1]ArchetypeScores!E:P,12,FALSE)</f>
        <v>0</v>
      </c>
      <c r="Q106" s="2" t="str">
        <f>VLOOKUP(M106,[1]ArchetypeScores!E:W,19,FALSE)</f>
        <v>Consumer (including agriculture and tourism)</v>
      </c>
      <c r="R106" s="2">
        <f>VLOOKUP(M106,[1]ArchetypeScores!E:I,5,FALSE)</f>
        <v>0</v>
      </c>
      <c r="S106" s="2">
        <f>VLOOKUP(M106,[1]ArchetypeScores!E:K,7,FALSE)</f>
        <v>0</v>
      </c>
      <c r="T106" s="2" t="str">
        <f t="shared" si="1"/>
        <v>Not A&amp;R positive</v>
      </c>
    </row>
    <row r="107" spans="1:20" x14ac:dyDescent="0.3">
      <c r="A107" s="2" t="s">
        <v>79</v>
      </c>
      <c r="B107" s="3" t="s">
        <v>409</v>
      </c>
      <c r="C107" s="3" t="s">
        <v>410</v>
      </c>
      <c r="D107" s="4"/>
      <c r="E107" s="5" t="s">
        <v>82</v>
      </c>
      <c r="F107" s="4">
        <v>0</v>
      </c>
      <c r="G107" s="6">
        <v>44560</v>
      </c>
      <c r="H107" s="3" t="s">
        <v>411</v>
      </c>
      <c r="I107" s="3"/>
      <c r="J107" s="3"/>
      <c r="K107" s="5" t="s">
        <v>118</v>
      </c>
      <c r="L107" s="5">
        <v>4</v>
      </c>
      <c r="M107" s="5" t="s">
        <v>119</v>
      </c>
      <c r="N107" s="5">
        <f>VLOOKUP(M107,[1]ArchetypeScores!E:N,10,FALSE)</f>
        <v>0</v>
      </c>
      <c r="O107" s="5">
        <f>VLOOKUP(M107,[1]ArchetypeScores!E:O,11,FALSE)</f>
        <v>-1</v>
      </c>
      <c r="P107" s="5">
        <f>VLOOKUP(M107,[1]ArchetypeScores!E:P,12,FALSE)</f>
        <v>0</v>
      </c>
      <c r="Q107" s="2" t="str">
        <f>VLOOKUP(M107,[1]ArchetypeScores!E:W,19,FALSE)</f>
        <v>Untargeted</v>
      </c>
      <c r="R107" s="2">
        <f>VLOOKUP(M107,[1]ArchetypeScores!E:I,5,FALSE)</f>
        <v>0</v>
      </c>
      <c r="S107" s="2">
        <f>VLOOKUP(M107,[1]ArchetypeScores!E:K,7,FALSE)</f>
        <v>0</v>
      </c>
      <c r="T107" s="2" t="str">
        <f t="shared" si="1"/>
        <v>Not A&amp;R positive</v>
      </c>
    </row>
    <row r="108" spans="1:20" x14ac:dyDescent="0.3">
      <c r="A108" s="2" t="s">
        <v>79</v>
      </c>
      <c r="B108" s="7" t="s">
        <v>412</v>
      </c>
      <c r="C108" s="3" t="s">
        <v>413</v>
      </c>
      <c r="D108" s="4">
        <v>0.2</v>
      </c>
      <c r="E108" s="5" t="s">
        <v>82</v>
      </c>
      <c r="F108" s="4">
        <v>2.31E-3</v>
      </c>
      <c r="G108" s="6">
        <v>44483</v>
      </c>
      <c r="H108" s="3" t="s">
        <v>414</v>
      </c>
      <c r="I108" s="3"/>
      <c r="J108" s="3"/>
      <c r="K108" s="5" t="s">
        <v>38</v>
      </c>
      <c r="L108" s="5">
        <v>9</v>
      </c>
      <c r="M108" s="5" t="s">
        <v>415</v>
      </c>
      <c r="N108" s="5">
        <f>VLOOKUP(M108,[1]ArchetypeScores!E:N,10,FALSE)</f>
        <v>0</v>
      </c>
      <c r="O108" s="5">
        <f>VLOOKUP(M108,[1]ArchetypeScores!E:O,11,FALSE)</f>
        <v>-1</v>
      </c>
      <c r="P108" s="5">
        <f>VLOOKUP(M108,[1]ArchetypeScores!E:P,12,FALSE)</f>
        <v>0</v>
      </c>
      <c r="Q108" s="2" t="e">
        <f>VLOOKUP(M108,[1]ArchetypeScores!E:W,19,FALSE)</f>
        <v>#N/A</v>
      </c>
      <c r="R108" s="2">
        <f>VLOOKUP(M108,[1]ArchetypeScores!E:I,5,FALSE)</f>
        <v>0</v>
      </c>
      <c r="S108" s="2">
        <f>VLOOKUP(M108,[1]ArchetypeScores!E:K,7,FALSE)</f>
        <v>0</v>
      </c>
      <c r="T108" s="2" t="str">
        <f t="shared" si="1"/>
        <v>Not A&amp;R positive</v>
      </c>
    </row>
    <row r="109" spans="1:20" x14ac:dyDescent="0.3">
      <c r="A109" s="2" t="s">
        <v>79</v>
      </c>
      <c r="B109" s="3" t="s">
        <v>416</v>
      </c>
      <c r="C109" s="3" t="s">
        <v>417</v>
      </c>
      <c r="D109" s="4">
        <v>0.45</v>
      </c>
      <c r="E109" s="5" t="s">
        <v>82</v>
      </c>
      <c r="F109" s="4">
        <v>4.64E-3</v>
      </c>
      <c r="G109" s="6">
        <v>44609</v>
      </c>
      <c r="H109" s="3" t="s">
        <v>418</v>
      </c>
      <c r="I109" s="3"/>
      <c r="J109" s="3"/>
      <c r="K109" s="5" t="s">
        <v>94</v>
      </c>
      <c r="L109" s="5">
        <v>9</v>
      </c>
      <c r="M109" s="5" t="s">
        <v>419</v>
      </c>
      <c r="N109" s="5">
        <f>VLOOKUP(M109,[1]ArchetypeScores!E:N,10,FALSE)</f>
        <v>1</v>
      </c>
      <c r="O109" s="5">
        <f>VLOOKUP(M109,[1]ArchetypeScores!E:O,11,FALSE)</f>
        <v>-1</v>
      </c>
      <c r="P109" s="5">
        <f>VLOOKUP(M109,[1]ArchetypeScores!E:P,12,FALSE)</f>
        <v>0</v>
      </c>
      <c r="Q109" s="2" t="e">
        <f>VLOOKUP(M109,[1]ArchetypeScores!E:W,19,FALSE)</f>
        <v>#N/A</v>
      </c>
      <c r="R109" s="2">
        <f>VLOOKUP(M109,[1]ArchetypeScores!E:I,5,FALSE)</f>
        <v>0</v>
      </c>
      <c r="S109" s="2">
        <f>VLOOKUP(M109,[1]ArchetypeScores!E:K,7,FALSE)</f>
        <v>0</v>
      </c>
      <c r="T109" s="2" t="str">
        <f t="shared" si="1"/>
        <v>Not A&amp;R positive</v>
      </c>
    </row>
    <row r="110" spans="1:20" x14ac:dyDescent="0.3">
      <c r="A110" s="2" t="s">
        <v>79</v>
      </c>
      <c r="B110" s="3" t="s">
        <v>420</v>
      </c>
      <c r="C110" s="3" t="s">
        <v>421</v>
      </c>
      <c r="D110" s="4">
        <v>2.278</v>
      </c>
      <c r="E110" s="5" t="s">
        <v>82</v>
      </c>
      <c r="F110" s="4">
        <v>2.4539999999999999E-2</v>
      </c>
      <c r="G110" s="6">
        <v>44435</v>
      </c>
      <c r="H110" s="3" t="s">
        <v>422</v>
      </c>
      <c r="I110" s="3"/>
      <c r="J110" s="3"/>
      <c r="K110" s="5" t="s">
        <v>25</v>
      </c>
      <c r="L110" s="5" t="s">
        <v>112</v>
      </c>
      <c r="M110" s="5" t="s">
        <v>423</v>
      </c>
      <c r="N110" s="5">
        <f>VLOOKUP(M110,[1]ArchetypeScores!E:N,10,FALSE)</f>
        <v>1</v>
      </c>
      <c r="O110" s="5">
        <f>VLOOKUP(M110,[1]ArchetypeScores!E:O,11,FALSE)</f>
        <v>-2</v>
      </c>
      <c r="P110" s="5">
        <f>VLOOKUP(M110,[1]ArchetypeScores!E:P,12,FALSE)</f>
        <v>0</v>
      </c>
      <c r="Q110" s="2" t="str">
        <f>VLOOKUP(M110,[1]ArchetypeScores!E:W,19,FALSE)</f>
        <v>Industrials - other</v>
      </c>
      <c r="R110" s="2">
        <f>VLOOKUP(M110,[1]ArchetypeScores!E:I,5,FALSE)</f>
        <v>0</v>
      </c>
      <c r="S110" s="2">
        <f>VLOOKUP(M110,[1]ArchetypeScores!E:K,7,FALSE)</f>
        <v>-1</v>
      </c>
      <c r="T110" s="2" t="str">
        <f t="shared" si="1"/>
        <v>Not A&amp;R positive</v>
      </c>
    </row>
    <row r="111" spans="1:20" x14ac:dyDescent="0.3">
      <c r="A111" s="2" t="s">
        <v>79</v>
      </c>
      <c r="B111" s="3" t="s">
        <v>424</v>
      </c>
      <c r="C111" s="3" t="s">
        <v>425</v>
      </c>
      <c r="D111" s="4">
        <v>1.968</v>
      </c>
      <c r="E111" s="5" t="s">
        <v>82</v>
      </c>
      <c r="F111" s="4">
        <v>2.0469999999999999E-2</v>
      </c>
      <c r="G111" s="6">
        <v>44412</v>
      </c>
      <c r="H111" s="3" t="s">
        <v>426</v>
      </c>
      <c r="I111" s="3"/>
      <c r="J111" s="3"/>
      <c r="K111" s="5" t="s">
        <v>196</v>
      </c>
      <c r="L111" s="5">
        <v>1</v>
      </c>
      <c r="M111" s="5" t="s">
        <v>197</v>
      </c>
      <c r="N111" s="5">
        <f>VLOOKUP(M111,[1]ArchetypeScores!E:N,10,FALSE)</f>
        <v>1</v>
      </c>
      <c r="O111" s="5">
        <f>VLOOKUP(M111,[1]ArchetypeScores!E:O,11,FALSE)</f>
        <v>-2</v>
      </c>
      <c r="P111" s="5">
        <f>VLOOKUP(M111,[1]ArchetypeScores!E:P,12,FALSE)</f>
        <v>0</v>
      </c>
      <c r="Q111" s="2" t="str">
        <f>VLOOKUP(M111,[1]ArchetypeScores!E:W,19,FALSE)</f>
        <v>Industrials - other</v>
      </c>
      <c r="R111" s="2">
        <f>VLOOKUP(M111,[1]ArchetypeScores!E:I,5,FALSE)</f>
        <v>0</v>
      </c>
      <c r="S111" s="2">
        <f>VLOOKUP(M111,[1]ArchetypeScores!E:K,7,FALSE)</f>
        <v>-1</v>
      </c>
      <c r="T111" s="2" t="str">
        <f t="shared" si="1"/>
        <v>Not A&amp;R positive</v>
      </c>
    </row>
    <row r="112" spans="1:20" x14ac:dyDescent="0.3">
      <c r="A112" s="2" t="s">
        <v>79</v>
      </c>
      <c r="B112" s="3" t="s">
        <v>427</v>
      </c>
      <c r="C112" s="3" t="s">
        <v>428</v>
      </c>
      <c r="D112" s="4">
        <v>7.4999999999999997E-2</v>
      </c>
      <c r="E112" s="5" t="s">
        <v>82</v>
      </c>
      <c r="F112" s="4">
        <v>7.7999999999999999E-4</v>
      </c>
      <c r="G112" s="6">
        <v>44414</v>
      </c>
      <c r="H112" s="3" t="s">
        <v>429</v>
      </c>
      <c r="I112" s="3"/>
      <c r="J112" s="3"/>
      <c r="K112" s="5" t="s">
        <v>38</v>
      </c>
      <c r="L112" s="5">
        <v>29</v>
      </c>
      <c r="M112" s="5" t="s">
        <v>316</v>
      </c>
      <c r="N112" s="5">
        <f>VLOOKUP(M112,[1]ArchetypeScores!E:N,10,FALSE)</f>
        <v>0</v>
      </c>
      <c r="O112" s="5">
        <f>VLOOKUP(M112,[1]ArchetypeScores!E:O,11,FALSE)</f>
        <v>-1</v>
      </c>
      <c r="P112" s="5">
        <f>VLOOKUP(M112,[1]ArchetypeScores!E:P,12,FALSE)</f>
        <v>0</v>
      </c>
      <c r="Q112" s="2" t="str">
        <f>VLOOKUP(M112,[1]ArchetypeScores!E:W,19,FALSE)</f>
        <v>Other sector</v>
      </c>
      <c r="R112" s="2">
        <f>VLOOKUP(M112,[1]ArchetypeScores!E:I,5,FALSE)</f>
        <v>0</v>
      </c>
      <c r="S112" s="2">
        <f>VLOOKUP(M112,[1]ArchetypeScores!E:K,7,FALSE)</f>
        <v>0</v>
      </c>
      <c r="T112" s="2" t="str">
        <f t="shared" si="1"/>
        <v>Not A&amp;R positive</v>
      </c>
    </row>
    <row r="113" spans="1:20" x14ac:dyDescent="0.3">
      <c r="A113" s="2" t="s">
        <v>79</v>
      </c>
      <c r="B113" s="3" t="s">
        <v>430</v>
      </c>
      <c r="C113" s="3" t="s">
        <v>431</v>
      </c>
      <c r="D113" s="4">
        <v>0.14000000000000001</v>
      </c>
      <c r="E113" s="5" t="s">
        <v>82</v>
      </c>
      <c r="F113" s="4">
        <v>1.5399999999999999E-3</v>
      </c>
      <c r="G113" s="6">
        <v>44459</v>
      </c>
      <c r="H113" s="3" t="s">
        <v>432</v>
      </c>
      <c r="I113" s="3"/>
      <c r="J113" s="3"/>
      <c r="K113" s="5" t="s">
        <v>61</v>
      </c>
      <c r="L113" s="5">
        <v>4</v>
      </c>
      <c r="M113" s="5" t="s">
        <v>433</v>
      </c>
      <c r="N113" s="5">
        <f>VLOOKUP(M113,[1]ArchetypeScores!E:N,10,FALSE)</f>
        <v>0</v>
      </c>
      <c r="O113" s="5">
        <f>VLOOKUP(M113,[1]ArchetypeScores!E:O,11,FALSE)</f>
        <v>0</v>
      </c>
      <c r="P113" s="5">
        <f>VLOOKUP(M113,[1]ArchetypeScores!E:P,12,FALSE)</f>
        <v>0</v>
      </c>
      <c r="Q113" s="2" t="str">
        <f>VLOOKUP(M113,[1]ArchetypeScores!E:W,19,FALSE)</f>
        <v>Health care</v>
      </c>
      <c r="R113" s="2">
        <f>VLOOKUP(M113,[1]ArchetypeScores!E:I,5,FALSE)</f>
        <v>0</v>
      </c>
      <c r="S113" s="2">
        <f>VLOOKUP(M113,[1]ArchetypeScores!E:K,7,FALSE)</f>
        <v>0</v>
      </c>
      <c r="T113" s="2" t="str">
        <f t="shared" si="1"/>
        <v>Not A&amp;R positive</v>
      </c>
    </row>
    <row r="114" spans="1:20" x14ac:dyDescent="0.3">
      <c r="A114" s="2" t="s">
        <v>79</v>
      </c>
      <c r="B114" s="3" t="s">
        <v>434</v>
      </c>
      <c r="C114" s="3" t="s">
        <v>435</v>
      </c>
      <c r="D114" s="4">
        <v>76</v>
      </c>
      <c r="E114" s="5" t="s">
        <v>82</v>
      </c>
      <c r="F114" s="4">
        <v>0.81588000000000005</v>
      </c>
      <c r="G114" s="6">
        <v>44432</v>
      </c>
      <c r="H114" s="3" t="s">
        <v>436</v>
      </c>
      <c r="I114" s="3"/>
      <c r="J114" s="3"/>
      <c r="K114" s="5" t="s">
        <v>25</v>
      </c>
      <c r="L114" s="5" t="s">
        <v>112</v>
      </c>
      <c r="M114" s="5" t="s">
        <v>423</v>
      </c>
      <c r="N114" s="5">
        <f>VLOOKUP(M114,[1]ArchetypeScores!E:N,10,FALSE)</f>
        <v>1</v>
      </c>
      <c r="O114" s="5">
        <f>VLOOKUP(M114,[1]ArchetypeScores!E:O,11,FALSE)</f>
        <v>-2</v>
      </c>
      <c r="P114" s="5">
        <f>VLOOKUP(M114,[1]ArchetypeScores!E:P,12,FALSE)</f>
        <v>0</v>
      </c>
      <c r="Q114" s="2" t="str">
        <f>VLOOKUP(M114,[1]ArchetypeScores!E:W,19,FALSE)</f>
        <v>Industrials - other</v>
      </c>
      <c r="R114" s="2">
        <f>VLOOKUP(M114,[1]ArchetypeScores!E:I,5,FALSE)</f>
        <v>0</v>
      </c>
      <c r="S114" s="2">
        <f>VLOOKUP(M114,[1]ArchetypeScores!E:K,7,FALSE)</f>
        <v>-1</v>
      </c>
      <c r="T114" s="2" t="str">
        <f t="shared" si="1"/>
        <v>Not A&amp;R positive</v>
      </c>
    </row>
    <row r="115" spans="1:20" x14ac:dyDescent="0.3">
      <c r="A115" s="2" t="s">
        <v>79</v>
      </c>
      <c r="B115" s="3" t="s">
        <v>437</v>
      </c>
      <c r="C115" s="3" t="s">
        <v>438</v>
      </c>
      <c r="D115" s="4">
        <v>0.9</v>
      </c>
      <c r="E115" s="5" t="s">
        <v>82</v>
      </c>
      <c r="F115" s="4">
        <v>1.2970000000000001E-2</v>
      </c>
      <c r="G115" s="6">
        <v>44558</v>
      </c>
      <c r="H115" s="3" t="s">
        <v>439</v>
      </c>
      <c r="I115" s="3"/>
      <c r="J115" s="3"/>
      <c r="K115" s="5" t="s">
        <v>47</v>
      </c>
      <c r="L115" s="5">
        <v>2</v>
      </c>
      <c r="M115" s="5" t="s">
        <v>440</v>
      </c>
      <c r="N115" s="5">
        <f>VLOOKUP(M115,[1]ArchetypeScores!E:N,10,FALSE)</f>
        <v>0</v>
      </c>
      <c r="O115" s="5">
        <f>VLOOKUP(M115,[1]ArchetypeScores!E:O,11,FALSE)</f>
        <v>0</v>
      </c>
      <c r="P115" s="5">
        <f>VLOOKUP(M115,[1]ArchetypeScores!E:P,12,FALSE)</f>
        <v>0</v>
      </c>
      <c r="Q115" s="2" t="str">
        <f>VLOOKUP(M115,[1]ArchetypeScores!E:W,19,FALSE)</f>
        <v>Other sector</v>
      </c>
      <c r="R115" s="2">
        <f>VLOOKUP(M115,[1]ArchetypeScores!E:I,5,FALSE)</f>
        <v>0</v>
      </c>
      <c r="S115" s="2">
        <f>VLOOKUP(M115,[1]ArchetypeScores!E:K,7,FALSE)</f>
        <v>0</v>
      </c>
      <c r="T115" s="2" t="str">
        <f t="shared" si="1"/>
        <v>Not A&amp;R positive</v>
      </c>
    </row>
    <row r="116" spans="1:20" x14ac:dyDescent="0.3">
      <c r="A116" s="2" t="s">
        <v>79</v>
      </c>
      <c r="B116" s="3" t="s">
        <v>441</v>
      </c>
      <c r="C116" s="3" t="s">
        <v>442</v>
      </c>
      <c r="D116" s="4">
        <v>0.14000000000000001</v>
      </c>
      <c r="E116" s="5" t="s">
        <v>82</v>
      </c>
      <c r="F116" s="4">
        <v>1.57E-3</v>
      </c>
      <c r="G116" s="6">
        <v>44471</v>
      </c>
      <c r="H116" s="3" t="s">
        <v>443</v>
      </c>
      <c r="I116" s="3"/>
      <c r="J116" s="3"/>
      <c r="K116" s="5" t="s">
        <v>163</v>
      </c>
      <c r="L116" s="5">
        <v>3</v>
      </c>
      <c r="M116" s="5" t="s">
        <v>164</v>
      </c>
      <c r="N116" s="5">
        <f>VLOOKUP(M116,[1]ArchetypeScores!E:N,10,FALSE)</f>
        <v>0</v>
      </c>
      <c r="O116" s="5">
        <f>VLOOKUP(M116,[1]ArchetypeScores!E:O,11,FALSE)</f>
        <v>0</v>
      </c>
      <c r="P116" s="5">
        <f>VLOOKUP(M116,[1]ArchetypeScores!E:P,12,FALSE)</f>
        <v>0</v>
      </c>
      <c r="Q116" s="2" t="str">
        <f>VLOOKUP(M116,[1]ArchetypeScores!E:W,19,FALSE)</f>
        <v>Education and training</v>
      </c>
      <c r="R116" s="2">
        <f>VLOOKUP(M116,[1]ArchetypeScores!E:I,5,FALSE)</f>
        <v>0</v>
      </c>
      <c r="S116" s="2">
        <f>VLOOKUP(M116,[1]ArchetypeScores!E:K,7,FALSE)</f>
        <v>0</v>
      </c>
      <c r="T116" s="2" t="str">
        <f t="shared" si="1"/>
        <v>Not A&amp;R positive</v>
      </c>
    </row>
    <row r="117" spans="1:20" x14ac:dyDescent="0.3">
      <c r="A117" s="2" t="s">
        <v>79</v>
      </c>
      <c r="B117" s="3" t="s">
        <v>444</v>
      </c>
      <c r="C117" s="3" t="s">
        <v>445</v>
      </c>
      <c r="D117" s="4">
        <v>7.4999999999999997E-2</v>
      </c>
      <c r="E117" s="5" t="s">
        <v>82</v>
      </c>
      <c r="F117" s="4">
        <v>7.9000000000000001E-4</v>
      </c>
      <c r="G117" s="6">
        <v>44426</v>
      </c>
      <c r="H117" s="3" t="s">
        <v>446</v>
      </c>
      <c r="I117" s="3"/>
      <c r="J117" s="3"/>
      <c r="K117" s="5" t="s">
        <v>61</v>
      </c>
      <c r="L117" s="5">
        <v>5</v>
      </c>
      <c r="M117" s="5" t="s">
        <v>62</v>
      </c>
      <c r="N117" s="5">
        <f>VLOOKUP(M117,[1]ArchetypeScores!E:N,10,FALSE)</f>
        <v>0</v>
      </c>
      <c r="O117" s="5">
        <f>VLOOKUP(M117,[1]ArchetypeScores!E:O,11,FALSE)</f>
        <v>-1</v>
      </c>
      <c r="P117" s="5">
        <f>VLOOKUP(M117,[1]ArchetypeScores!E:P,12,FALSE)</f>
        <v>0</v>
      </c>
      <c r="Q117" s="2" t="str">
        <f>VLOOKUP(M117,[1]ArchetypeScores!E:W,19,FALSE)</f>
        <v>Health care</v>
      </c>
      <c r="R117" s="2">
        <f>VLOOKUP(M117,[1]ArchetypeScores!E:I,5,FALSE)</f>
        <v>0</v>
      </c>
      <c r="S117" s="2">
        <f>VLOOKUP(M117,[1]ArchetypeScores!E:K,7,FALSE)</f>
        <v>0</v>
      </c>
      <c r="T117" s="2" t="str">
        <f t="shared" si="1"/>
        <v>Not A&amp;R positive</v>
      </c>
    </row>
    <row r="118" spans="1:20" x14ac:dyDescent="0.3">
      <c r="A118" s="2" t="s">
        <v>79</v>
      </c>
      <c r="B118" s="3" t="s">
        <v>447</v>
      </c>
      <c r="C118" s="3" t="s">
        <v>448</v>
      </c>
      <c r="D118" s="4">
        <v>0.25</v>
      </c>
      <c r="E118" s="5" t="s">
        <v>82</v>
      </c>
      <c r="F118" s="4">
        <v>2.5400000000000002E-3</v>
      </c>
      <c r="G118" s="6">
        <v>44399</v>
      </c>
      <c r="H118" s="3" t="s">
        <v>449</v>
      </c>
      <c r="I118" s="3"/>
      <c r="J118" s="3"/>
      <c r="K118" s="5" t="s">
        <v>196</v>
      </c>
      <c r="L118" s="5">
        <v>9</v>
      </c>
      <c r="M118" s="5" t="s">
        <v>450</v>
      </c>
      <c r="N118" s="5">
        <f>VLOOKUP(M118,[1]ArchetypeScores!E:N,10,FALSE)</f>
        <v>1</v>
      </c>
      <c r="O118" s="5">
        <f>VLOOKUP(M118,[1]ArchetypeScores!E:O,11,FALSE)</f>
        <v>-2</v>
      </c>
      <c r="P118" s="5">
        <f>VLOOKUP(M118,[1]ArchetypeScores!E:P,12,FALSE)</f>
        <v>-1</v>
      </c>
      <c r="Q118" s="2" t="str">
        <f>VLOOKUP(M118,[1]ArchetypeScores!E:W,19,FALSE)</f>
        <v>Industrials - other</v>
      </c>
      <c r="R118" s="2">
        <f>VLOOKUP(M118,[1]ArchetypeScores!E:I,5,FALSE)</f>
        <v>0</v>
      </c>
      <c r="S118" s="2">
        <f>VLOOKUP(M118,[1]ArchetypeScores!E:K,7,FALSE)</f>
        <v>0</v>
      </c>
      <c r="T118" s="2" t="str">
        <f t="shared" si="1"/>
        <v>Not A&amp;R positive</v>
      </c>
    </row>
    <row r="119" spans="1:20" x14ac:dyDescent="0.3">
      <c r="A119" s="2" t="s">
        <v>79</v>
      </c>
      <c r="B119" s="3" t="s">
        <v>452</v>
      </c>
      <c r="C119" s="3" t="s">
        <v>453</v>
      </c>
      <c r="D119" s="4"/>
      <c r="E119" s="5" t="s">
        <v>82</v>
      </c>
      <c r="F119" s="4">
        <v>0</v>
      </c>
      <c r="G119" s="6">
        <v>44448</v>
      </c>
      <c r="H119" s="3" t="s">
        <v>454</v>
      </c>
      <c r="I119" s="3"/>
      <c r="J119" s="3"/>
      <c r="K119" s="5" t="s">
        <v>67</v>
      </c>
      <c r="L119" s="5">
        <v>1</v>
      </c>
      <c r="M119" s="5" t="s">
        <v>265</v>
      </c>
      <c r="N119" s="5">
        <f>VLOOKUP(M119,[1]ArchetypeScores!E:N,10,FALSE)</f>
        <v>0</v>
      </c>
      <c r="O119" s="5">
        <f>VLOOKUP(M119,[1]ArchetypeScores!E:O,11,FALSE)</f>
        <v>-1</v>
      </c>
      <c r="P119" s="5">
        <f>VLOOKUP(M119,[1]ArchetypeScores!E:P,12,FALSE)</f>
        <v>0</v>
      </c>
      <c r="Q119" s="2" t="str">
        <f>VLOOKUP(M119,[1]ArchetypeScores!E:W,19,FALSE)</f>
        <v>Untargeted</v>
      </c>
      <c r="R119" s="2">
        <f>VLOOKUP(M119,[1]ArchetypeScores!E:I,5,FALSE)</f>
        <v>0</v>
      </c>
      <c r="S119" s="2">
        <f>VLOOKUP(M119,[1]ArchetypeScores!E:K,7,FALSE)</f>
        <v>0</v>
      </c>
      <c r="T119" s="2" t="str">
        <f t="shared" si="1"/>
        <v>Not A&amp;R positive</v>
      </c>
    </row>
    <row r="120" spans="1:20" x14ac:dyDescent="0.3">
      <c r="A120" s="2" t="s">
        <v>79</v>
      </c>
      <c r="B120" s="3" t="s">
        <v>455</v>
      </c>
      <c r="C120" s="3" t="s">
        <v>456</v>
      </c>
      <c r="D120" s="4">
        <v>0.06</v>
      </c>
      <c r="E120" s="5" t="s">
        <v>82</v>
      </c>
      <c r="F120" s="4">
        <v>6.3000000000000003E-4</v>
      </c>
      <c r="G120" s="6">
        <v>44425</v>
      </c>
      <c r="H120" s="3" t="s">
        <v>457</v>
      </c>
      <c r="I120" s="3"/>
      <c r="J120" s="3"/>
      <c r="K120" s="5" t="s">
        <v>61</v>
      </c>
      <c r="L120" s="5">
        <v>5</v>
      </c>
      <c r="M120" s="5" t="s">
        <v>62</v>
      </c>
      <c r="N120" s="5">
        <f>VLOOKUP(M120,[1]ArchetypeScores!E:N,10,FALSE)</f>
        <v>0</v>
      </c>
      <c r="O120" s="5">
        <f>VLOOKUP(M120,[1]ArchetypeScores!E:O,11,FALSE)</f>
        <v>-1</v>
      </c>
      <c r="P120" s="5">
        <f>VLOOKUP(M120,[1]ArchetypeScores!E:P,12,FALSE)</f>
        <v>0</v>
      </c>
      <c r="Q120" s="2" t="str">
        <f>VLOOKUP(M120,[1]ArchetypeScores!E:W,19,FALSE)</f>
        <v>Health care</v>
      </c>
      <c r="R120" s="2">
        <f>VLOOKUP(M120,[1]ArchetypeScores!E:I,5,FALSE)</f>
        <v>0</v>
      </c>
      <c r="S120" s="2">
        <f>VLOOKUP(M120,[1]ArchetypeScores!E:K,7,FALSE)</f>
        <v>0</v>
      </c>
      <c r="T120" s="2" t="str">
        <f t="shared" si="1"/>
        <v>Not A&amp;R positive</v>
      </c>
    </row>
    <row r="121" spans="1:20" x14ac:dyDescent="0.3">
      <c r="A121" s="2" t="s">
        <v>79</v>
      </c>
      <c r="B121" s="3" t="s">
        <v>458</v>
      </c>
      <c r="C121" s="3" t="s">
        <v>459</v>
      </c>
      <c r="D121" s="4">
        <v>8.5999999999999993E-2</v>
      </c>
      <c r="E121" s="5" t="s">
        <v>82</v>
      </c>
      <c r="F121" s="4">
        <v>9.5E-4</v>
      </c>
      <c r="G121" s="6">
        <v>44455</v>
      </c>
      <c r="H121" s="3" t="s">
        <v>460</v>
      </c>
      <c r="I121" s="3"/>
      <c r="J121" s="3"/>
      <c r="K121" s="5" t="s">
        <v>38</v>
      </c>
      <c r="L121" s="5">
        <v>21</v>
      </c>
      <c r="M121" s="5" t="s">
        <v>302</v>
      </c>
      <c r="N121" s="5">
        <f>VLOOKUP(M121,[1]ArchetypeScores!E:N,10,FALSE)</f>
        <v>0</v>
      </c>
      <c r="O121" s="5">
        <f>VLOOKUP(M121,[1]ArchetypeScores!E:O,11,FALSE)</f>
        <v>-1</v>
      </c>
      <c r="P121" s="5">
        <f>VLOOKUP(M121,[1]ArchetypeScores!E:P,12,FALSE)</f>
        <v>0</v>
      </c>
      <c r="Q121" s="2" t="str">
        <f>VLOOKUP(M121,[1]ArchetypeScores!E:W,19,FALSE)</f>
        <v>Consumer (including agriculture and tourism)</v>
      </c>
      <c r="R121" s="2">
        <f>VLOOKUP(M121,[1]ArchetypeScores!E:I,5,FALSE)</f>
        <v>0</v>
      </c>
      <c r="S121" s="2">
        <f>VLOOKUP(M121,[1]ArchetypeScores!E:K,7,FALSE)</f>
        <v>0</v>
      </c>
      <c r="T121" s="2" t="str">
        <f t="shared" si="1"/>
        <v>Not A&amp;R positive</v>
      </c>
    </row>
    <row r="122" spans="1:20" x14ac:dyDescent="0.3">
      <c r="A122" s="2" t="s">
        <v>79</v>
      </c>
      <c r="B122" s="8" t="s">
        <v>461</v>
      </c>
      <c r="C122" s="3" t="s">
        <v>462</v>
      </c>
      <c r="D122" s="4">
        <v>2</v>
      </c>
      <c r="E122" s="5" t="s">
        <v>82</v>
      </c>
      <c r="F122" s="4">
        <v>1.966E-2</v>
      </c>
      <c r="G122" s="6">
        <v>44390</v>
      </c>
      <c r="H122" s="3" t="s">
        <v>463</v>
      </c>
      <c r="I122" s="3"/>
      <c r="J122" s="3"/>
      <c r="K122" s="5" t="s">
        <v>57</v>
      </c>
      <c r="L122" s="5">
        <v>17</v>
      </c>
      <c r="M122" s="5" t="s">
        <v>210</v>
      </c>
      <c r="N122" s="5">
        <f>VLOOKUP(M122,[1]ArchetypeScores!E:N,10,FALSE)</f>
        <v>0</v>
      </c>
      <c r="O122" s="5">
        <f>VLOOKUP(M122,[1]ArchetypeScores!E:O,11,FALSE)</f>
        <v>-1</v>
      </c>
      <c r="P122" s="5">
        <f>VLOOKUP(M122,[1]ArchetypeScores!E:P,12,FALSE)</f>
        <v>0</v>
      </c>
      <c r="Q122" s="2" t="str">
        <f>VLOOKUP(M122,[1]ArchetypeScores!E:W,19,FALSE)</f>
        <v>Consumer (including agriculture and tourism)</v>
      </c>
      <c r="R122" s="2">
        <f>VLOOKUP(M122,[1]ArchetypeScores!E:I,5,FALSE)</f>
        <v>0</v>
      </c>
      <c r="S122" s="2">
        <f>VLOOKUP(M122,[1]ArchetypeScores!E:K,7,FALSE)</f>
        <v>0</v>
      </c>
      <c r="T122" s="2" t="str">
        <f t="shared" si="1"/>
        <v>Not A&amp;R positive</v>
      </c>
    </row>
    <row r="123" spans="1:20" x14ac:dyDescent="0.3">
      <c r="A123" s="2" t="s">
        <v>79</v>
      </c>
      <c r="B123" s="3" t="s">
        <v>464</v>
      </c>
      <c r="C123" s="3" t="s">
        <v>465</v>
      </c>
      <c r="D123" s="4">
        <v>0.11799999999999999</v>
      </c>
      <c r="E123" s="5" t="s">
        <v>82</v>
      </c>
      <c r="F123" s="4">
        <v>1.48E-3</v>
      </c>
      <c r="G123" s="6">
        <v>44522</v>
      </c>
      <c r="H123" s="3" t="s">
        <v>466</v>
      </c>
      <c r="I123" s="3"/>
      <c r="J123" s="3"/>
      <c r="K123" s="5" t="s">
        <v>102</v>
      </c>
      <c r="L123" s="5">
        <v>1</v>
      </c>
      <c r="M123" s="5" t="s">
        <v>103</v>
      </c>
      <c r="N123" s="5">
        <f>VLOOKUP(M123,[1]ArchetypeScores!E:N,10,FALSE)</f>
        <v>0</v>
      </c>
      <c r="O123" s="5">
        <f>VLOOKUP(M123,[1]ArchetypeScores!E:O,11,FALSE)</f>
        <v>-1</v>
      </c>
      <c r="P123" s="5">
        <f>VLOOKUP(M123,[1]ArchetypeScores!E:P,12,FALSE)</f>
        <v>0</v>
      </c>
      <c r="Q123" s="2" t="str">
        <f>VLOOKUP(M123,[1]ArchetypeScores!E:W,19,FALSE)</f>
        <v>Untargeted</v>
      </c>
      <c r="R123" s="2">
        <f>VLOOKUP(M123,[1]ArchetypeScores!E:I,5,FALSE)</f>
        <v>0</v>
      </c>
      <c r="S123" s="2">
        <f>VLOOKUP(M123,[1]ArchetypeScores!E:K,7,FALSE)</f>
        <v>1</v>
      </c>
      <c r="T123" s="2" t="str">
        <f t="shared" si="1"/>
        <v>Indirect only</v>
      </c>
    </row>
    <row r="124" spans="1:20" x14ac:dyDescent="0.3">
      <c r="A124" s="2" t="s">
        <v>79</v>
      </c>
      <c r="B124" s="3" t="s">
        <v>467</v>
      </c>
      <c r="C124" s="3" t="s">
        <v>468</v>
      </c>
      <c r="D124" s="4"/>
      <c r="E124" s="5" t="s">
        <v>82</v>
      </c>
      <c r="F124" s="4">
        <v>0</v>
      </c>
      <c r="G124" s="6">
        <v>44516</v>
      </c>
      <c r="H124" s="3" t="s">
        <v>469</v>
      </c>
      <c r="I124" s="3"/>
      <c r="J124" s="3"/>
      <c r="K124" s="5" t="s">
        <v>142</v>
      </c>
      <c r="L124" s="5" t="s">
        <v>112</v>
      </c>
      <c r="M124" s="5" t="s">
        <v>470</v>
      </c>
      <c r="N124" s="5">
        <f>VLOOKUP(M124,[1]ArchetypeScores!E:N,10,FALSE)</f>
        <v>1</v>
      </c>
      <c r="O124" s="5">
        <f>VLOOKUP(M124,[1]ArchetypeScores!E:O,11,FALSE)</f>
        <v>1</v>
      </c>
      <c r="P124" s="5">
        <f>VLOOKUP(M124,[1]ArchetypeScores!E:P,12,FALSE)</f>
        <v>2</v>
      </c>
      <c r="Q124" s="2" t="str">
        <f>VLOOKUP(M124,[1]ArchetypeScores!E:W,19,FALSE)</f>
        <v>Materials (including forestry and nature)</v>
      </c>
      <c r="R124" s="2">
        <f>VLOOKUP(M124,[1]ArchetypeScores!E:I,5,FALSE)</f>
        <v>1</v>
      </c>
      <c r="S124" s="2">
        <f>VLOOKUP(M124,[1]ArchetypeScores!E:K,7,FALSE)</f>
        <v>1</v>
      </c>
      <c r="T124" s="2" t="str">
        <f t="shared" si="1"/>
        <v>Both</v>
      </c>
    </row>
    <row r="125" spans="1:20" x14ac:dyDescent="0.3">
      <c r="A125" s="2" t="s">
        <v>79</v>
      </c>
      <c r="B125" s="3" t="s">
        <v>471</v>
      </c>
      <c r="C125" s="3" t="s">
        <v>472</v>
      </c>
      <c r="D125" s="4">
        <v>0.04</v>
      </c>
      <c r="E125" s="5" t="s">
        <v>82</v>
      </c>
      <c r="F125" s="4">
        <v>4.6000000000000001E-4</v>
      </c>
      <c r="G125" s="6">
        <v>44479</v>
      </c>
      <c r="H125" s="3" t="s">
        <v>473</v>
      </c>
      <c r="I125" s="3"/>
      <c r="J125" s="3"/>
      <c r="K125" s="5" t="s">
        <v>229</v>
      </c>
      <c r="L125" s="5">
        <v>4</v>
      </c>
      <c r="M125" s="5" t="s">
        <v>230</v>
      </c>
      <c r="N125" s="5">
        <f>VLOOKUP(M125,[1]ArchetypeScores!E:N,10,FALSE)</f>
        <v>1</v>
      </c>
      <c r="O125" s="5">
        <f>VLOOKUP(M125,[1]ArchetypeScores!E:O,11,FALSE)</f>
        <v>-2</v>
      </c>
      <c r="P125" s="5">
        <f>VLOOKUP(M125,[1]ArchetypeScores!E:P,12,FALSE)</f>
        <v>-1</v>
      </c>
      <c r="Q125" s="2" t="str">
        <f>VLOOKUP(M125,[1]ArchetypeScores!E:W,19,FALSE)</f>
        <v>Industrials - transportation</v>
      </c>
      <c r="R125" s="2">
        <f>VLOOKUP(M125,[1]ArchetypeScores!E:I,5,FALSE)</f>
        <v>0</v>
      </c>
      <c r="S125" s="2">
        <f>VLOOKUP(M125,[1]ArchetypeScores!E:K,7,FALSE)</f>
        <v>-1</v>
      </c>
      <c r="T125" s="2" t="str">
        <f t="shared" si="1"/>
        <v>Not A&amp;R positive</v>
      </c>
    </row>
    <row r="126" spans="1:20" x14ac:dyDescent="0.3">
      <c r="A126" s="2" t="s">
        <v>79</v>
      </c>
      <c r="B126" s="3" t="s">
        <v>474</v>
      </c>
      <c r="C126" s="3" t="s">
        <v>475</v>
      </c>
      <c r="D126" s="4">
        <v>9.6110000000000007</v>
      </c>
      <c r="E126" s="5" t="s">
        <v>82</v>
      </c>
      <c r="F126" s="4">
        <v>9.9989999999999996E-2</v>
      </c>
      <c r="G126" s="6">
        <v>44413</v>
      </c>
      <c r="H126" s="3" t="s">
        <v>476</v>
      </c>
      <c r="I126" s="3"/>
      <c r="J126" s="3"/>
      <c r="K126" s="5" t="s">
        <v>477</v>
      </c>
      <c r="L126" s="5">
        <v>6</v>
      </c>
      <c r="M126" s="5" t="s">
        <v>478</v>
      </c>
      <c r="N126" s="5">
        <f>VLOOKUP(M126,[1]ArchetypeScores!E:N,10,FALSE)</f>
        <v>1</v>
      </c>
      <c r="O126" s="5">
        <f>VLOOKUP(M126,[1]ArchetypeScores!E:O,11,FALSE)</f>
        <v>-2</v>
      </c>
      <c r="P126" s="5">
        <f>VLOOKUP(M126,[1]ArchetypeScores!E:P,12,FALSE)</f>
        <v>2</v>
      </c>
      <c r="Q126" s="2" t="str">
        <f>VLOOKUP(M126,[1]ArchetypeScores!E:W,19,FALSE)</f>
        <v>Energy and water</v>
      </c>
      <c r="R126" s="2">
        <f>VLOOKUP(M126,[1]ArchetypeScores!E:I,5,FALSE)</f>
        <v>0</v>
      </c>
      <c r="S126" s="2">
        <f>VLOOKUP(M126,[1]ArchetypeScores!E:K,7,FALSE)</f>
        <v>0</v>
      </c>
      <c r="T126" s="2" t="str">
        <f t="shared" si="1"/>
        <v>Not A&amp;R positive</v>
      </c>
    </row>
    <row r="127" spans="1:20" x14ac:dyDescent="0.3">
      <c r="A127" s="2" t="s">
        <v>79</v>
      </c>
      <c r="B127" s="3" t="s">
        <v>479</v>
      </c>
      <c r="C127" s="3" t="s">
        <v>480</v>
      </c>
      <c r="D127" s="4">
        <v>30</v>
      </c>
      <c r="E127" s="5" t="s">
        <v>82</v>
      </c>
      <c r="F127" s="4">
        <v>0.42752000000000001</v>
      </c>
      <c r="G127" s="6">
        <v>44549</v>
      </c>
      <c r="H127" s="3" t="s">
        <v>481</v>
      </c>
      <c r="I127" s="3"/>
      <c r="J127" s="3"/>
      <c r="K127" s="5" t="s">
        <v>57</v>
      </c>
      <c r="L127" s="5">
        <v>29</v>
      </c>
      <c r="M127" s="5" t="s">
        <v>58</v>
      </c>
      <c r="N127" s="5">
        <f>VLOOKUP(M127,[1]ArchetypeScores!E:N,10,FALSE)</f>
        <v>0</v>
      </c>
      <c r="O127" s="5">
        <f>VLOOKUP(M127,[1]ArchetypeScores!E:O,11,FALSE)</f>
        <v>-1</v>
      </c>
      <c r="P127" s="5">
        <f>VLOOKUP(M127,[1]ArchetypeScores!E:P,12,FALSE)</f>
        <v>0</v>
      </c>
      <c r="Q127" s="2" t="str">
        <f>VLOOKUP(M127,[1]ArchetypeScores!E:W,19,FALSE)</f>
        <v>Untargeted</v>
      </c>
      <c r="R127" s="2">
        <f>VLOOKUP(M127,[1]ArchetypeScores!E:I,5,FALSE)</f>
        <v>0</v>
      </c>
      <c r="S127" s="2">
        <f>VLOOKUP(M127,[1]ArchetypeScores!E:K,7,FALSE)</f>
        <v>0</v>
      </c>
      <c r="T127" s="2" t="str">
        <f t="shared" si="1"/>
        <v>Not A&amp;R positive</v>
      </c>
    </row>
    <row r="128" spans="1:20" x14ac:dyDescent="0.3">
      <c r="A128" s="2" t="s">
        <v>79</v>
      </c>
      <c r="B128" s="3" t="s">
        <v>482</v>
      </c>
      <c r="C128" s="3" t="s">
        <v>483</v>
      </c>
      <c r="D128" s="4"/>
      <c r="E128" s="5" t="s">
        <v>82</v>
      </c>
      <c r="F128" s="4">
        <v>0</v>
      </c>
      <c r="G128" s="6">
        <v>44515</v>
      </c>
      <c r="H128" s="9" t="s">
        <v>484</v>
      </c>
      <c r="I128" s="3"/>
      <c r="J128" s="3"/>
      <c r="K128" s="5" t="s">
        <v>47</v>
      </c>
      <c r="L128" s="5">
        <v>4</v>
      </c>
      <c r="M128" s="5" t="s">
        <v>485</v>
      </c>
      <c r="N128" s="5">
        <f>VLOOKUP(M128,[1]ArchetypeScores!E:N,10,FALSE)</f>
        <v>0</v>
      </c>
      <c r="O128" s="5">
        <f>VLOOKUP(M128,[1]ArchetypeScores!E:O,11,FALSE)</f>
        <v>0</v>
      </c>
      <c r="P128" s="5">
        <f>VLOOKUP(M128,[1]ArchetypeScores!E:P,12,FALSE)</f>
        <v>0</v>
      </c>
      <c r="Q128" s="2" t="str">
        <f>VLOOKUP(M128,[1]ArchetypeScores!E:W,19,FALSE)</f>
        <v>Energy and water</v>
      </c>
      <c r="R128" s="2">
        <f>VLOOKUP(M128,[1]ArchetypeScores!E:I,5,FALSE)</f>
        <v>0</v>
      </c>
      <c r="S128" s="2">
        <f>VLOOKUP(M128,[1]ArchetypeScores!E:K,7,FALSE)</f>
        <v>0</v>
      </c>
      <c r="T128" s="2" t="str">
        <f t="shared" si="1"/>
        <v>Not A&amp;R positive</v>
      </c>
    </row>
    <row r="129" spans="1:20" x14ac:dyDescent="0.3">
      <c r="A129" s="2" t="s">
        <v>79</v>
      </c>
      <c r="B129" s="3" t="s">
        <v>486</v>
      </c>
      <c r="C129" s="3" t="s">
        <v>487</v>
      </c>
      <c r="D129" s="4">
        <v>0.379</v>
      </c>
      <c r="E129" s="5" t="s">
        <v>82</v>
      </c>
      <c r="F129" s="4">
        <v>4.0899999999999999E-3</v>
      </c>
      <c r="G129" s="6">
        <v>44436</v>
      </c>
      <c r="H129" s="3" t="s">
        <v>488</v>
      </c>
      <c r="I129" s="3"/>
      <c r="J129" s="3"/>
      <c r="K129" s="5" t="s">
        <v>489</v>
      </c>
      <c r="L129" s="5">
        <v>4</v>
      </c>
      <c r="M129" s="5" t="s">
        <v>490</v>
      </c>
      <c r="N129" s="5">
        <f>VLOOKUP(M129,[1]ArchetypeScores!E:N,10,FALSE)</f>
        <v>1</v>
      </c>
      <c r="O129" s="5">
        <f>VLOOKUP(M129,[1]ArchetypeScores!E:O,11,FALSE)</f>
        <v>-1</v>
      </c>
      <c r="P129" s="5">
        <f>VLOOKUP(M129,[1]ArchetypeScores!E:P,12,FALSE)</f>
        <v>0</v>
      </c>
      <c r="Q129" s="2" t="str">
        <f>VLOOKUP(M129,[1]ArchetypeScores!E:W,19,FALSE)</f>
        <v>Health care</v>
      </c>
      <c r="R129" s="2">
        <f>VLOOKUP(M129,[1]ArchetypeScores!E:I,5,FALSE)</f>
        <v>0</v>
      </c>
      <c r="S129" s="2">
        <f>VLOOKUP(M129,[1]ArchetypeScores!E:K,7,FALSE)</f>
        <v>1</v>
      </c>
      <c r="T129" s="2" t="str">
        <f t="shared" si="1"/>
        <v>Indirect only</v>
      </c>
    </row>
    <row r="130" spans="1:20" x14ac:dyDescent="0.3">
      <c r="A130" s="2" t="s">
        <v>79</v>
      </c>
      <c r="B130" s="3" t="s">
        <v>491</v>
      </c>
      <c r="C130" s="3" t="s">
        <v>492</v>
      </c>
      <c r="D130" s="4"/>
      <c r="E130" s="5" t="s">
        <v>82</v>
      </c>
      <c r="F130" s="4">
        <v>0</v>
      </c>
      <c r="G130" s="6">
        <v>44496</v>
      </c>
      <c r="H130" s="3" t="s">
        <v>136</v>
      </c>
      <c r="I130" s="3"/>
      <c r="J130" s="3"/>
      <c r="K130" s="5" t="s">
        <v>25</v>
      </c>
      <c r="L130" s="5">
        <v>9</v>
      </c>
      <c r="M130" s="5" t="s">
        <v>493</v>
      </c>
      <c r="N130" s="5">
        <f>VLOOKUP(M130,[1]ArchetypeScores!E:N,10,FALSE)</f>
        <v>1</v>
      </c>
      <c r="O130" s="5">
        <f>VLOOKUP(M130,[1]ArchetypeScores!E:O,11,FALSE)</f>
        <v>-2</v>
      </c>
      <c r="P130" s="5">
        <f>VLOOKUP(M130,[1]ArchetypeScores!E:P,12,FALSE)</f>
        <v>0</v>
      </c>
      <c r="Q130" s="2" t="str">
        <f>VLOOKUP(M130,[1]ArchetypeScores!E:W,19,FALSE)</f>
        <v>Industrials - other</v>
      </c>
      <c r="R130" s="2">
        <f>VLOOKUP(M130,[1]ArchetypeScores!E:I,5,FALSE)</f>
        <v>0</v>
      </c>
      <c r="S130" s="2">
        <f>VLOOKUP(M130,[1]ArchetypeScores!E:K,7,FALSE)</f>
        <v>-1</v>
      </c>
      <c r="T130" s="2" t="str">
        <f t="shared" ref="T130:T193" si="2">IF(AND(R130=1,S130=1),"Both",IF(AND(R130=1,S130=0),"Direct only",IF(AND(R130=0,S130=1),"Indirect only","Not A&amp;R positive")))</f>
        <v>Not A&amp;R positive</v>
      </c>
    </row>
    <row r="131" spans="1:20" x14ac:dyDescent="0.3">
      <c r="A131" s="2" t="s">
        <v>79</v>
      </c>
      <c r="B131" s="3" t="s">
        <v>491</v>
      </c>
      <c r="C131" s="3" t="s">
        <v>494</v>
      </c>
      <c r="D131" s="4">
        <v>0.89</v>
      </c>
      <c r="E131" s="5" t="s">
        <v>82</v>
      </c>
      <c r="F131" s="4">
        <v>1.069E-2</v>
      </c>
      <c r="G131" s="6">
        <v>44497</v>
      </c>
      <c r="H131" s="3" t="s">
        <v>495</v>
      </c>
      <c r="I131" s="3"/>
      <c r="J131" s="3"/>
      <c r="K131" s="5" t="s">
        <v>25</v>
      </c>
      <c r="L131" s="5">
        <v>9</v>
      </c>
      <c r="M131" s="5" t="s">
        <v>493</v>
      </c>
      <c r="N131" s="5">
        <f>VLOOKUP(M131,[1]ArchetypeScores!E:N,10,FALSE)</f>
        <v>1</v>
      </c>
      <c r="O131" s="5">
        <f>VLOOKUP(M131,[1]ArchetypeScores!E:O,11,FALSE)</f>
        <v>-2</v>
      </c>
      <c r="P131" s="5">
        <f>VLOOKUP(M131,[1]ArchetypeScores!E:P,12,FALSE)</f>
        <v>0</v>
      </c>
      <c r="Q131" s="2" t="str">
        <f>VLOOKUP(M131,[1]ArchetypeScores!E:W,19,FALSE)</f>
        <v>Industrials - other</v>
      </c>
      <c r="R131" s="2">
        <f>VLOOKUP(M131,[1]ArchetypeScores!E:I,5,FALSE)</f>
        <v>0</v>
      </c>
      <c r="S131" s="2">
        <f>VLOOKUP(M131,[1]ArchetypeScores!E:K,7,FALSE)</f>
        <v>-1</v>
      </c>
      <c r="T131" s="2" t="str">
        <f t="shared" si="2"/>
        <v>Not A&amp;R positive</v>
      </c>
    </row>
    <row r="132" spans="1:20" x14ac:dyDescent="0.3">
      <c r="A132" s="2" t="s">
        <v>79</v>
      </c>
      <c r="B132" s="3" t="s">
        <v>496</v>
      </c>
      <c r="C132" s="3" t="s">
        <v>497</v>
      </c>
      <c r="D132" s="4">
        <v>20</v>
      </c>
      <c r="E132" s="5" t="s">
        <v>82</v>
      </c>
      <c r="F132" s="4">
        <v>0.27418999999999999</v>
      </c>
      <c r="G132" s="6">
        <v>44535</v>
      </c>
      <c r="H132" s="3" t="s">
        <v>498</v>
      </c>
      <c r="I132" s="3"/>
      <c r="J132" s="3"/>
      <c r="K132" s="5" t="s">
        <v>25</v>
      </c>
      <c r="L132" s="5">
        <v>9</v>
      </c>
      <c r="M132" s="5" t="s">
        <v>493</v>
      </c>
      <c r="N132" s="5">
        <f>VLOOKUP(M132,[1]ArchetypeScores!E:N,10,FALSE)</f>
        <v>1</v>
      </c>
      <c r="O132" s="5">
        <f>VLOOKUP(M132,[1]ArchetypeScores!E:O,11,FALSE)</f>
        <v>-2</v>
      </c>
      <c r="P132" s="5">
        <f>VLOOKUP(M132,[1]ArchetypeScores!E:P,12,FALSE)</f>
        <v>0</v>
      </c>
      <c r="Q132" s="2" t="str">
        <f>VLOOKUP(M132,[1]ArchetypeScores!E:W,19,FALSE)</f>
        <v>Industrials - other</v>
      </c>
      <c r="R132" s="2">
        <f>VLOOKUP(M132,[1]ArchetypeScores!E:I,5,FALSE)</f>
        <v>0</v>
      </c>
      <c r="S132" s="2">
        <f>VLOOKUP(M132,[1]ArchetypeScores!E:K,7,FALSE)</f>
        <v>-1</v>
      </c>
      <c r="T132" s="2" t="str">
        <f t="shared" si="2"/>
        <v>Not A&amp;R positive</v>
      </c>
    </row>
    <row r="133" spans="1:20" x14ac:dyDescent="0.3">
      <c r="A133" s="2" t="s">
        <v>79</v>
      </c>
      <c r="B133" s="3" t="s">
        <v>499</v>
      </c>
      <c r="C133" s="3" t="s">
        <v>500</v>
      </c>
      <c r="D133" s="4"/>
      <c r="E133" s="5" t="s">
        <v>82</v>
      </c>
      <c r="F133" s="4">
        <v>0</v>
      </c>
      <c r="G133" s="6">
        <v>44504</v>
      </c>
      <c r="H133" s="3" t="s">
        <v>501</v>
      </c>
      <c r="I133" s="3"/>
      <c r="J133" s="3"/>
      <c r="K133" s="5" t="s">
        <v>175</v>
      </c>
      <c r="L133" s="5">
        <v>1</v>
      </c>
      <c r="M133" s="5" t="s">
        <v>176</v>
      </c>
      <c r="N133" s="5">
        <f>VLOOKUP(M133,[1]ArchetypeScores!E:N,10,FALSE)</f>
        <v>1</v>
      </c>
      <c r="O133" s="5">
        <f>VLOOKUP(M133,[1]ArchetypeScores!E:O,11,FALSE)</f>
        <v>-2</v>
      </c>
      <c r="P133" s="5">
        <f>VLOOKUP(M133,[1]ArchetypeScores!E:P,12,FALSE)</f>
        <v>0</v>
      </c>
      <c r="Q133" s="2" t="str">
        <f>VLOOKUP(M133,[1]ArchetypeScores!E:W,19,FALSE)</f>
        <v>Other sector</v>
      </c>
      <c r="R133" s="2">
        <f>VLOOKUP(M133,[1]ArchetypeScores!E:I,5,FALSE)</f>
        <v>0</v>
      </c>
      <c r="S133" s="2">
        <f>VLOOKUP(M133,[1]ArchetypeScores!E:K,7,FALSE)</f>
        <v>1</v>
      </c>
      <c r="T133" s="2" t="str">
        <f t="shared" si="2"/>
        <v>Indirect only</v>
      </c>
    </row>
    <row r="134" spans="1:20" x14ac:dyDescent="0.3">
      <c r="A134" s="2" t="s">
        <v>79</v>
      </c>
      <c r="B134" s="3" t="s">
        <v>502</v>
      </c>
      <c r="C134" s="3" t="s">
        <v>503</v>
      </c>
      <c r="D134" s="4">
        <v>1E-3</v>
      </c>
      <c r="E134" s="5" t="s">
        <v>82</v>
      </c>
      <c r="F134" s="4">
        <v>1.0000000000000001E-5</v>
      </c>
      <c r="G134" s="6">
        <v>44464</v>
      </c>
      <c r="H134" s="3" t="s">
        <v>504</v>
      </c>
      <c r="I134" s="3"/>
      <c r="J134" s="3"/>
      <c r="K134" s="5" t="s">
        <v>175</v>
      </c>
      <c r="L134" s="5" t="s">
        <v>112</v>
      </c>
      <c r="M134" s="5" t="s">
        <v>505</v>
      </c>
      <c r="N134" s="5">
        <f>VLOOKUP(M134,[1]ArchetypeScores!E:N,10,FALSE)</f>
        <v>1</v>
      </c>
      <c r="O134" s="5">
        <f>VLOOKUP(M134,[1]ArchetypeScores!E:O,11,FALSE)</f>
        <v>-2</v>
      </c>
      <c r="P134" s="5">
        <f>VLOOKUP(M134,[1]ArchetypeScores!E:P,12,FALSE)</f>
        <v>0</v>
      </c>
      <c r="Q134" s="2" t="str">
        <f>VLOOKUP(M134,[1]ArchetypeScores!E:W,19,FALSE)</f>
        <v>Other sector</v>
      </c>
      <c r="R134" s="2">
        <f>VLOOKUP(M134,[1]ArchetypeScores!E:I,5,FALSE)</f>
        <v>0</v>
      </c>
      <c r="S134" s="2">
        <f>VLOOKUP(M134,[1]ArchetypeScores!E:K,7,FALSE)</f>
        <v>0</v>
      </c>
      <c r="T134" s="2" t="str">
        <f t="shared" si="2"/>
        <v>Not A&amp;R positive</v>
      </c>
    </row>
    <row r="135" spans="1:20" x14ac:dyDescent="0.3">
      <c r="A135" s="2" t="s">
        <v>79</v>
      </c>
      <c r="B135" s="3" t="s">
        <v>506</v>
      </c>
      <c r="C135" s="3" t="s">
        <v>507</v>
      </c>
      <c r="D135" s="4">
        <v>0.4</v>
      </c>
      <c r="E135" s="5" t="s">
        <v>82</v>
      </c>
      <c r="F135" s="4">
        <v>4.1700000000000001E-3</v>
      </c>
      <c r="G135" s="6">
        <v>44420</v>
      </c>
      <c r="H135" s="3" t="s">
        <v>508</v>
      </c>
      <c r="I135" s="3"/>
      <c r="J135" s="3"/>
      <c r="K135" s="5" t="s">
        <v>57</v>
      </c>
      <c r="L135" s="5">
        <v>29</v>
      </c>
      <c r="M135" s="5" t="s">
        <v>58</v>
      </c>
      <c r="N135" s="5">
        <f>VLOOKUP(M135,[1]ArchetypeScores!E:N,10,FALSE)</f>
        <v>0</v>
      </c>
      <c r="O135" s="5">
        <f>VLOOKUP(M135,[1]ArchetypeScores!E:O,11,FALSE)</f>
        <v>-1</v>
      </c>
      <c r="P135" s="5">
        <f>VLOOKUP(M135,[1]ArchetypeScores!E:P,12,FALSE)</f>
        <v>0</v>
      </c>
      <c r="Q135" s="2" t="str">
        <f>VLOOKUP(M135,[1]ArchetypeScores!E:W,19,FALSE)</f>
        <v>Untargeted</v>
      </c>
      <c r="R135" s="2">
        <f>VLOOKUP(M135,[1]ArchetypeScores!E:I,5,FALSE)</f>
        <v>0</v>
      </c>
      <c r="S135" s="2">
        <f>VLOOKUP(M135,[1]ArchetypeScores!E:K,7,FALSE)</f>
        <v>0</v>
      </c>
      <c r="T135" s="2" t="str">
        <f t="shared" si="2"/>
        <v>Not A&amp;R positive</v>
      </c>
    </row>
    <row r="136" spans="1:20" x14ac:dyDescent="0.3">
      <c r="A136" s="2" t="s">
        <v>79</v>
      </c>
      <c r="B136" s="3" t="s">
        <v>509</v>
      </c>
      <c r="C136" s="3" t="s">
        <v>510</v>
      </c>
      <c r="D136" s="4">
        <v>1.0999999999999999E-2</v>
      </c>
      <c r="E136" s="5" t="s">
        <v>82</v>
      </c>
      <c r="F136" s="4">
        <v>1.1E-4</v>
      </c>
      <c r="G136" s="6">
        <v>44403</v>
      </c>
      <c r="H136" s="3" t="s">
        <v>511</v>
      </c>
      <c r="I136" s="3"/>
      <c r="J136" s="3"/>
      <c r="K136" s="5" t="s">
        <v>489</v>
      </c>
      <c r="L136" s="5">
        <v>5</v>
      </c>
      <c r="M136" s="5" t="s">
        <v>512</v>
      </c>
      <c r="N136" s="5">
        <f>VLOOKUP(M136,[1]ArchetypeScores!E:N,10,FALSE)</f>
        <v>1</v>
      </c>
      <c r="O136" s="5">
        <f>VLOOKUP(M136,[1]ArchetypeScores!E:O,11,FALSE)</f>
        <v>-2</v>
      </c>
      <c r="P136" s="5">
        <f>VLOOKUP(M136,[1]ArchetypeScores!E:P,12,FALSE)</f>
        <v>0</v>
      </c>
      <c r="Q136" s="2" t="str">
        <f>VLOOKUP(M136,[1]ArchetypeScores!E:W,19,FALSE)</f>
        <v>Health care</v>
      </c>
      <c r="R136" s="2">
        <f>VLOOKUP(M136,[1]ArchetypeScores!E:I,5,FALSE)</f>
        <v>0</v>
      </c>
      <c r="S136" s="2">
        <f>VLOOKUP(M136,[1]ArchetypeScores!E:K,7,FALSE)</f>
        <v>0</v>
      </c>
      <c r="T136" s="2" t="str">
        <f t="shared" si="2"/>
        <v>Not A&amp;R positive</v>
      </c>
    </row>
    <row r="137" spans="1:20" x14ac:dyDescent="0.3">
      <c r="A137" s="2" t="s">
        <v>79</v>
      </c>
      <c r="B137" s="3" t="s">
        <v>513</v>
      </c>
      <c r="C137" s="3" t="s">
        <v>514</v>
      </c>
      <c r="D137" s="4"/>
      <c r="E137" s="5" t="s">
        <v>82</v>
      </c>
      <c r="F137" s="4">
        <v>0</v>
      </c>
      <c r="G137" s="6">
        <v>44540</v>
      </c>
      <c r="H137" s="3" t="s">
        <v>515</v>
      </c>
      <c r="I137" s="3" t="s">
        <v>516</v>
      </c>
      <c r="J137" s="3"/>
      <c r="K137" s="5" t="s">
        <v>84</v>
      </c>
      <c r="L137" s="5">
        <v>1</v>
      </c>
      <c r="M137" s="5" t="s">
        <v>517</v>
      </c>
      <c r="N137" s="5">
        <f>VLOOKUP(M137,[1]ArchetypeScores!E:N,10,FALSE)</f>
        <v>0</v>
      </c>
      <c r="O137" s="5">
        <f>VLOOKUP(M137,[1]ArchetypeScores!E:O,11,FALSE)</f>
        <v>-1</v>
      </c>
      <c r="P137" s="5">
        <f>VLOOKUP(M137,[1]ArchetypeScores!E:P,12,FALSE)</f>
        <v>0</v>
      </c>
      <c r="Q137" s="2" t="str">
        <f>VLOOKUP(M137,[1]ArchetypeScores!E:W,19,FALSE)</f>
        <v>Untargeted</v>
      </c>
      <c r="R137" s="2">
        <f>VLOOKUP(M137,[1]ArchetypeScores!E:I,5,FALSE)</f>
        <v>0</v>
      </c>
      <c r="S137" s="2">
        <f>VLOOKUP(M137,[1]ArchetypeScores!E:K,7,FALSE)</f>
        <v>0</v>
      </c>
      <c r="T137" s="2" t="str">
        <f t="shared" si="2"/>
        <v>Not A&amp;R positive</v>
      </c>
    </row>
    <row r="138" spans="1:20" x14ac:dyDescent="0.3">
      <c r="A138" s="2" t="s">
        <v>79</v>
      </c>
      <c r="B138" s="8" t="s">
        <v>518</v>
      </c>
      <c r="C138" s="3" t="s">
        <v>519</v>
      </c>
      <c r="D138" s="4"/>
      <c r="E138" s="5" t="s">
        <v>82</v>
      </c>
      <c r="F138" s="4">
        <v>0</v>
      </c>
      <c r="G138" s="6">
        <v>44580</v>
      </c>
      <c r="H138" s="3" t="s">
        <v>520</v>
      </c>
      <c r="I138" s="3"/>
      <c r="J138" s="3"/>
      <c r="K138" s="5" t="s">
        <v>57</v>
      </c>
      <c r="L138" s="5">
        <v>1</v>
      </c>
      <c r="M138" s="5" t="s">
        <v>123</v>
      </c>
      <c r="N138" s="5">
        <f>VLOOKUP(M138,[1]ArchetypeScores!E:N,10,FALSE)</f>
        <v>0</v>
      </c>
      <c r="O138" s="5">
        <f>VLOOKUP(M138,[1]ArchetypeScores!E:O,11,FALSE)</f>
        <v>-1</v>
      </c>
      <c r="P138" s="5">
        <f>VLOOKUP(M138,[1]ArchetypeScores!E:P,12,FALSE)</f>
        <v>0</v>
      </c>
      <c r="Q138" s="2" t="str">
        <f>VLOOKUP(M138,[1]ArchetypeScores!E:W,19,FALSE)</f>
        <v>Consumer (including agriculture and tourism)</v>
      </c>
      <c r="R138" s="2">
        <f>VLOOKUP(M138,[1]ArchetypeScores!E:I,5,FALSE)</f>
        <v>0</v>
      </c>
      <c r="S138" s="2">
        <f>VLOOKUP(M138,[1]ArchetypeScores!E:K,7,FALSE)</f>
        <v>0</v>
      </c>
      <c r="T138" s="2" t="str">
        <f t="shared" si="2"/>
        <v>Not A&amp;R positive</v>
      </c>
    </row>
    <row r="139" spans="1:20" x14ac:dyDescent="0.3">
      <c r="A139" s="2" t="s">
        <v>79</v>
      </c>
      <c r="B139" s="3" t="s">
        <v>521</v>
      </c>
      <c r="C139" s="3" t="s">
        <v>522</v>
      </c>
      <c r="D139" s="4"/>
      <c r="E139" s="5" t="s">
        <v>82</v>
      </c>
      <c r="F139" s="4">
        <v>0</v>
      </c>
      <c r="G139" s="6">
        <v>44532</v>
      </c>
      <c r="H139" s="3" t="s">
        <v>523</v>
      </c>
      <c r="I139" s="3" t="s">
        <v>524</v>
      </c>
      <c r="J139" s="3"/>
      <c r="K139" s="5" t="s">
        <v>118</v>
      </c>
      <c r="L139" s="5">
        <v>4</v>
      </c>
      <c r="M139" s="5" t="s">
        <v>119</v>
      </c>
      <c r="N139" s="5">
        <f>VLOOKUP(M139,[1]ArchetypeScores!E:N,10,FALSE)</f>
        <v>0</v>
      </c>
      <c r="O139" s="5">
        <f>VLOOKUP(M139,[1]ArchetypeScores!E:O,11,FALSE)</f>
        <v>-1</v>
      </c>
      <c r="P139" s="5">
        <f>VLOOKUP(M139,[1]ArchetypeScores!E:P,12,FALSE)</f>
        <v>0</v>
      </c>
      <c r="Q139" s="2" t="str">
        <f>VLOOKUP(M139,[1]ArchetypeScores!E:W,19,FALSE)</f>
        <v>Untargeted</v>
      </c>
      <c r="R139" s="2">
        <f>VLOOKUP(M139,[1]ArchetypeScores!E:I,5,FALSE)</f>
        <v>0</v>
      </c>
      <c r="S139" s="2">
        <f>VLOOKUP(M139,[1]ArchetypeScores!E:K,7,FALSE)</f>
        <v>0</v>
      </c>
      <c r="T139" s="2" t="str">
        <f t="shared" si="2"/>
        <v>Not A&amp;R positive</v>
      </c>
    </row>
    <row r="140" spans="1:20" x14ac:dyDescent="0.3">
      <c r="A140" s="2" t="s">
        <v>79</v>
      </c>
      <c r="B140" s="3" t="s">
        <v>525</v>
      </c>
      <c r="C140" s="3" t="s">
        <v>526</v>
      </c>
      <c r="D140" s="4">
        <v>19.7</v>
      </c>
      <c r="E140" s="5" t="s">
        <v>82</v>
      </c>
      <c r="F140" s="4">
        <v>0.26837</v>
      </c>
      <c r="G140" s="6">
        <v>44533</v>
      </c>
      <c r="H140" s="3" t="s">
        <v>527</v>
      </c>
      <c r="I140" s="3"/>
      <c r="J140" s="3"/>
      <c r="K140" s="5" t="s">
        <v>229</v>
      </c>
      <c r="L140" s="5">
        <v>1</v>
      </c>
      <c r="M140" s="5" t="s">
        <v>528</v>
      </c>
      <c r="N140" s="5">
        <f>VLOOKUP(M140,[1]ArchetypeScores!E:N,10,FALSE)</f>
        <v>1</v>
      </c>
      <c r="O140" s="5">
        <f>VLOOKUP(M140,[1]ArchetypeScores!E:O,11,FALSE)</f>
        <v>-2</v>
      </c>
      <c r="P140" s="5">
        <f>VLOOKUP(M140,[1]ArchetypeScores!E:P,12,FALSE)</f>
        <v>0</v>
      </c>
      <c r="Q140" s="2" t="str">
        <f>VLOOKUP(M140,[1]ArchetypeScores!E:W,19,FALSE)</f>
        <v>Industrials - transportation</v>
      </c>
      <c r="R140" s="2">
        <f>VLOOKUP(M140,[1]ArchetypeScores!E:I,5,FALSE)</f>
        <v>0</v>
      </c>
      <c r="S140" s="2">
        <f>VLOOKUP(M140,[1]ArchetypeScores!E:K,7,FALSE)</f>
        <v>-1</v>
      </c>
      <c r="T140" s="2" t="str">
        <f t="shared" si="2"/>
        <v>Not A&amp;R positive</v>
      </c>
    </row>
    <row r="141" spans="1:20" x14ac:dyDescent="0.3">
      <c r="A141" s="2" t="s">
        <v>79</v>
      </c>
      <c r="B141" s="3" t="s">
        <v>529</v>
      </c>
      <c r="C141" s="3" t="s">
        <v>530</v>
      </c>
      <c r="D141" s="4">
        <v>2E-3</v>
      </c>
      <c r="E141" s="5" t="s">
        <v>82</v>
      </c>
      <c r="F141" s="4">
        <v>2.0000000000000002E-5</v>
      </c>
      <c r="G141" s="6">
        <v>44469</v>
      </c>
      <c r="H141" s="3" t="s">
        <v>531</v>
      </c>
      <c r="I141" s="3"/>
      <c r="J141" s="3"/>
      <c r="K141" s="5" t="s">
        <v>291</v>
      </c>
      <c r="L141" s="5">
        <v>3</v>
      </c>
      <c r="M141" s="5" t="s">
        <v>532</v>
      </c>
      <c r="N141" s="5">
        <f>VLOOKUP(M141,[1]ArchetypeScores!E:N,10,FALSE)</f>
        <v>1</v>
      </c>
      <c r="O141" s="5">
        <f>VLOOKUP(M141,[1]ArchetypeScores!E:O,11,FALSE)</f>
        <v>0</v>
      </c>
      <c r="P141" s="5">
        <f>VLOOKUP(M141,[1]ArchetypeScores!E:P,12,FALSE)</f>
        <v>1</v>
      </c>
      <c r="Q141" s="2" t="str">
        <f>VLOOKUP(M141,[1]ArchetypeScores!E:W,19,FALSE)</f>
        <v>Education and training</v>
      </c>
      <c r="R141" s="2">
        <f>VLOOKUP(M141,[1]ArchetypeScores!E:I,5,FALSE)</f>
        <v>1</v>
      </c>
      <c r="S141" s="2">
        <f>VLOOKUP(M141,[1]ArchetypeScores!E:K,7,FALSE)</f>
        <v>1</v>
      </c>
      <c r="T141" s="2" t="str">
        <f t="shared" si="2"/>
        <v>Both</v>
      </c>
    </row>
    <row r="142" spans="1:20" x14ac:dyDescent="0.3">
      <c r="A142" s="2" t="s">
        <v>79</v>
      </c>
      <c r="B142" s="3" t="s">
        <v>534</v>
      </c>
      <c r="C142" s="3" t="s">
        <v>535</v>
      </c>
      <c r="D142" s="4">
        <v>0.09</v>
      </c>
      <c r="E142" s="5" t="s">
        <v>82</v>
      </c>
      <c r="F142" s="4">
        <v>9.3999999999999997E-4</v>
      </c>
      <c r="G142" s="6">
        <v>44418</v>
      </c>
      <c r="H142" s="3" t="s">
        <v>536</v>
      </c>
      <c r="I142" s="3"/>
      <c r="J142" s="3"/>
      <c r="K142" s="5" t="s">
        <v>214</v>
      </c>
      <c r="L142" s="5">
        <v>1</v>
      </c>
      <c r="M142" s="5" t="s">
        <v>215</v>
      </c>
      <c r="N142" s="5">
        <f>VLOOKUP(M142,[1]ArchetypeScores!E:N,10,FALSE)</f>
        <v>1</v>
      </c>
      <c r="O142" s="5">
        <f>VLOOKUP(M142,[1]ArchetypeScores!E:O,11,FALSE)</f>
        <v>0</v>
      </c>
      <c r="P142" s="5">
        <f>VLOOKUP(M142,[1]ArchetypeScores!E:P,12,FALSE)</f>
        <v>1</v>
      </c>
      <c r="Q142" s="2" t="str">
        <f>VLOOKUP(M142,[1]ArchetypeScores!E:W,19,FALSE)</f>
        <v>Health care</v>
      </c>
      <c r="R142" s="2">
        <f>VLOOKUP(M142,[1]ArchetypeScores!E:I,5,FALSE)</f>
        <v>0</v>
      </c>
      <c r="S142" s="2">
        <f>VLOOKUP(M142,[1]ArchetypeScores!E:K,7,FALSE)</f>
        <v>1</v>
      </c>
      <c r="T142" s="2" t="str">
        <f t="shared" si="2"/>
        <v>Indirect only</v>
      </c>
    </row>
    <row r="143" spans="1:20" x14ac:dyDescent="0.3">
      <c r="A143" s="2" t="s">
        <v>79</v>
      </c>
      <c r="B143" s="3" t="s">
        <v>537</v>
      </c>
      <c r="C143" s="3" t="s">
        <v>538</v>
      </c>
      <c r="D143" s="4"/>
      <c r="E143" s="5" t="s">
        <v>82</v>
      </c>
      <c r="F143" s="4">
        <v>0</v>
      </c>
      <c r="G143" s="6">
        <v>44433</v>
      </c>
      <c r="H143" s="3" t="s">
        <v>539</v>
      </c>
      <c r="I143" s="3"/>
      <c r="J143" s="3"/>
      <c r="K143" s="5" t="s">
        <v>175</v>
      </c>
      <c r="L143" s="5">
        <v>4</v>
      </c>
      <c r="M143" s="5" t="s">
        <v>219</v>
      </c>
      <c r="N143" s="5">
        <f>VLOOKUP(M143,[1]ArchetypeScores!E:N,10,FALSE)</f>
        <v>1</v>
      </c>
      <c r="O143" s="5">
        <f>VLOOKUP(M143,[1]ArchetypeScores!E:O,11,FALSE)</f>
        <v>0</v>
      </c>
      <c r="P143" s="5">
        <f>VLOOKUP(M143,[1]ArchetypeScores!E:P,12,FALSE)</f>
        <v>0</v>
      </c>
      <c r="Q143" s="2" t="str">
        <f>VLOOKUP(M143,[1]ArchetypeScores!E:W,19,FALSE)</f>
        <v>Other sector</v>
      </c>
      <c r="R143" s="2">
        <f>VLOOKUP(M143,[1]ArchetypeScores!E:I,5,FALSE)</f>
        <v>0</v>
      </c>
      <c r="S143" s="2">
        <f>VLOOKUP(M143,[1]ArchetypeScores!E:K,7,FALSE)</f>
        <v>0</v>
      </c>
      <c r="T143" s="2" t="str">
        <f t="shared" si="2"/>
        <v>Not A&amp;R positive</v>
      </c>
    </row>
    <row r="144" spans="1:20" x14ac:dyDescent="0.3">
      <c r="A144" s="2" t="s">
        <v>79</v>
      </c>
      <c r="B144" s="3" t="s">
        <v>540</v>
      </c>
      <c r="C144" s="3" t="s">
        <v>541</v>
      </c>
      <c r="D144" s="4">
        <v>0.45</v>
      </c>
      <c r="E144" s="5" t="s">
        <v>82</v>
      </c>
      <c r="F144" s="4">
        <v>4.9100000000000003E-3</v>
      </c>
      <c r="G144" s="6">
        <v>44442</v>
      </c>
      <c r="H144" s="3" t="s">
        <v>542</v>
      </c>
      <c r="I144" s="3"/>
      <c r="J144" s="3"/>
      <c r="K144" s="5" t="s">
        <v>47</v>
      </c>
      <c r="L144" s="5">
        <v>5</v>
      </c>
      <c r="M144" s="5" t="s">
        <v>192</v>
      </c>
      <c r="N144" s="5">
        <f>VLOOKUP(M144,[1]ArchetypeScores!E:N,10,FALSE)</f>
        <v>0</v>
      </c>
      <c r="O144" s="5">
        <f>VLOOKUP(M144,[1]ArchetypeScores!E:O,11,FALSE)</f>
        <v>0</v>
      </c>
      <c r="P144" s="5">
        <f>VLOOKUP(M144,[1]ArchetypeScores!E:P,12,FALSE)</f>
        <v>0</v>
      </c>
      <c r="Q144" s="2" t="str">
        <f>VLOOKUP(M144,[1]ArchetypeScores!E:W,19,FALSE)</f>
        <v>Untargeted</v>
      </c>
      <c r="R144" s="2">
        <f>VLOOKUP(M144,[1]ArchetypeScores!E:I,5,FALSE)</f>
        <v>0</v>
      </c>
      <c r="S144" s="2">
        <f>VLOOKUP(M144,[1]ArchetypeScores!E:K,7,FALSE)</f>
        <v>0</v>
      </c>
      <c r="T144" s="2" t="str">
        <f t="shared" si="2"/>
        <v>Not A&amp;R positive</v>
      </c>
    </row>
    <row r="145" spans="1:20" x14ac:dyDescent="0.3">
      <c r="A145" s="2" t="s">
        <v>79</v>
      </c>
      <c r="B145" s="3" t="s">
        <v>543</v>
      </c>
      <c r="C145" s="3" t="s">
        <v>544</v>
      </c>
      <c r="D145" s="4">
        <v>0.6</v>
      </c>
      <c r="E145" s="5" t="s">
        <v>82</v>
      </c>
      <c r="F145" s="4">
        <v>7.2100000000000003E-3</v>
      </c>
      <c r="G145" s="6">
        <v>44490</v>
      </c>
      <c r="H145" s="3" t="s">
        <v>136</v>
      </c>
      <c r="I145" s="3"/>
      <c r="J145" s="3"/>
      <c r="K145" s="5" t="s">
        <v>25</v>
      </c>
      <c r="L145" s="5">
        <v>15</v>
      </c>
      <c r="M145" s="5" t="s">
        <v>26</v>
      </c>
      <c r="N145" s="5">
        <f>VLOOKUP(M145,[1]ArchetypeScores!E:N,10,FALSE)</f>
        <v>1</v>
      </c>
      <c r="O145" s="5">
        <f>VLOOKUP(M145,[1]ArchetypeScores!E:O,11,FALSE)</f>
        <v>-2</v>
      </c>
      <c r="P145" s="5">
        <f>VLOOKUP(M145,[1]ArchetypeScores!E:P,12,FALSE)</f>
        <v>0</v>
      </c>
      <c r="Q145" s="2" t="str">
        <f>VLOOKUP(M145,[1]ArchetypeScores!E:W,19,FALSE)</f>
        <v>Energy and water</v>
      </c>
      <c r="R145" s="2">
        <f>VLOOKUP(M145,[1]ArchetypeScores!E:I,5,FALSE)</f>
        <v>0</v>
      </c>
      <c r="S145" s="2">
        <f>VLOOKUP(M145,[1]ArchetypeScores!E:K,7,FALSE)</f>
        <v>0</v>
      </c>
      <c r="T145" s="2" t="str">
        <f t="shared" si="2"/>
        <v>Not A&amp;R positive</v>
      </c>
    </row>
    <row r="146" spans="1:20" x14ac:dyDescent="0.3">
      <c r="A146" s="2" t="s">
        <v>79</v>
      </c>
      <c r="B146" s="3" t="s">
        <v>545</v>
      </c>
      <c r="C146" s="3" t="s">
        <v>546</v>
      </c>
      <c r="D146" s="4">
        <v>1.8</v>
      </c>
      <c r="E146" s="5" t="s">
        <v>82</v>
      </c>
      <c r="F146" s="4">
        <v>1.8589999999999999E-2</v>
      </c>
      <c r="G146" s="6">
        <v>44612</v>
      </c>
      <c r="H146" s="3" t="s">
        <v>547</v>
      </c>
      <c r="I146" s="3"/>
      <c r="J146" s="3"/>
      <c r="K146" s="5" t="s">
        <v>61</v>
      </c>
      <c r="L146" s="5">
        <v>1</v>
      </c>
      <c r="M146" s="5" t="s">
        <v>130</v>
      </c>
      <c r="N146" s="5">
        <f>VLOOKUP(M146,[1]ArchetypeScores!E:N,10,FALSE)</f>
        <v>0</v>
      </c>
      <c r="O146" s="5">
        <f>VLOOKUP(M146,[1]ArchetypeScores!E:O,11,FALSE)</f>
        <v>-1</v>
      </c>
      <c r="P146" s="5">
        <f>VLOOKUP(M146,[1]ArchetypeScores!E:P,12,FALSE)</f>
        <v>0</v>
      </c>
      <c r="Q146" s="2" t="str">
        <f>VLOOKUP(M146,[1]ArchetypeScores!E:W,19,FALSE)</f>
        <v>Health care</v>
      </c>
      <c r="R146" s="2">
        <f>VLOOKUP(M146,[1]ArchetypeScores!E:I,5,FALSE)</f>
        <v>0</v>
      </c>
      <c r="S146" s="2">
        <f>VLOOKUP(M146,[1]ArchetypeScores!E:K,7,FALSE)</f>
        <v>0</v>
      </c>
      <c r="T146" s="2" t="str">
        <f t="shared" si="2"/>
        <v>Not A&amp;R positive</v>
      </c>
    </row>
    <row r="147" spans="1:20" x14ac:dyDescent="0.3">
      <c r="A147" s="2" t="s">
        <v>79</v>
      </c>
      <c r="B147" s="3" t="s">
        <v>548</v>
      </c>
      <c r="C147" s="3" t="s">
        <v>549</v>
      </c>
      <c r="D147" s="4"/>
      <c r="E147" s="5" t="s">
        <v>82</v>
      </c>
      <c r="F147" s="4">
        <v>0</v>
      </c>
      <c r="G147" s="6">
        <v>44439</v>
      </c>
      <c r="H147" s="3" t="s">
        <v>550</v>
      </c>
      <c r="I147" s="3"/>
      <c r="J147" s="3"/>
      <c r="K147" s="5" t="s">
        <v>107</v>
      </c>
      <c r="L147" s="5">
        <v>1</v>
      </c>
      <c r="M147" s="5" t="s">
        <v>108</v>
      </c>
      <c r="N147" s="5">
        <f>VLOOKUP(M147,[1]ArchetypeScores!E:N,10,FALSE)</f>
        <v>1</v>
      </c>
      <c r="O147" s="5">
        <f>VLOOKUP(M147,[1]ArchetypeScores!E:O,11,FALSE)</f>
        <v>0</v>
      </c>
      <c r="P147" s="5">
        <f>VLOOKUP(M147,[1]ArchetypeScores!E:P,12,FALSE)</f>
        <v>0</v>
      </c>
      <c r="Q147" s="2" t="str">
        <f>VLOOKUP(M147,[1]ArchetypeScores!E:W,19,FALSE)</f>
        <v>Other sector</v>
      </c>
      <c r="R147" s="2">
        <f>VLOOKUP(M147,[1]ArchetypeScores!E:I,5,FALSE)</f>
        <v>0</v>
      </c>
      <c r="S147" s="2">
        <f>VLOOKUP(M147,[1]ArchetypeScores!E:K,7,FALSE)</f>
        <v>0</v>
      </c>
      <c r="T147" s="2" t="str">
        <f t="shared" si="2"/>
        <v>Not A&amp;R positive</v>
      </c>
    </row>
    <row r="148" spans="1:20" x14ac:dyDescent="0.3">
      <c r="A148" s="2" t="s">
        <v>79</v>
      </c>
      <c r="B148" s="3" t="s">
        <v>551</v>
      </c>
      <c r="C148" s="3" t="s">
        <v>552</v>
      </c>
      <c r="D148" s="4">
        <v>3.7</v>
      </c>
      <c r="E148" s="5" t="s">
        <v>82</v>
      </c>
      <c r="F148" s="4">
        <v>3.9489999999999997E-2</v>
      </c>
      <c r="G148" s="6">
        <v>44431</v>
      </c>
      <c r="H148" s="3" t="s">
        <v>553</v>
      </c>
      <c r="I148" s="3"/>
      <c r="J148" s="3"/>
      <c r="K148" s="5" t="s">
        <v>61</v>
      </c>
      <c r="L148" s="5">
        <v>1</v>
      </c>
      <c r="M148" s="5" t="s">
        <v>130</v>
      </c>
      <c r="N148" s="5">
        <f>VLOOKUP(M148,[1]ArchetypeScores!E:N,10,FALSE)</f>
        <v>0</v>
      </c>
      <c r="O148" s="5">
        <f>VLOOKUP(M148,[1]ArchetypeScores!E:O,11,FALSE)</f>
        <v>-1</v>
      </c>
      <c r="P148" s="5">
        <f>VLOOKUP(M148,[1]ArchetypeScores!E:P,12,FALSE)</f>
        <v>0</v>
      </c>
      <c r="Q148" s="2" t="str">
        <f>VLOOKUP(M148,[1]ArchetypeScores!E:W,19,FALSE)</f>
        <v>Health care</v>
      </c>
      <c r="R148" s="2">
        <f>VLOOKUP(M148,[1]ArchetypeScores!E:I,5,FALSE)</f>
        <v>0</v>
      </c>
      <c r="S148" s="2">
        <f>VLOOKUP(M148,[1]ArchetypeScores!E:K,7,FALSE)</f>
        <v>0</v>
      </c>
      <c r="T148" s="2" t="str">
        <f t="shared" si="2"/>
        <v>Not A&amp;R positive</v>
      </c>
    </row>
    <row r="149" spans="1:20" x14ac:dyDescent="0.3">
      <c r="A149" s="2" t="s">
        <v>79</v>
      </c>
      <c r="B149" s="3" t="s">
        <v>554</v>
      </c>
      <c r="C149" s="3" t="s">
        <v>555</v>
      </c>
      <c r="D149" s="4">
        <v>0.23300000000000001</v>
      </c>
      <c r="E149" s="5" t="s">
        <v>82</v>
      </c>
      <c r="F149" s="4">
        <v>2.4399999999999999E-3</v>
      </c>
      <c r="G149" s="6">
        <v>44423</v>
      </c>
      <c r="H149" s="3" t="s">
        <v>556</v>
      </c>
      <c r="I149" s="3"/>
      <c r="J149" s="3"/>
      <c r="K149" s="5" t="s">
        <v>67</v>
      </c>
      <c r="L149" s="5">
        <v>2</v>
      </c>
      <c r="M149" s="5" t="s">
        <v>68</v>
      </c>
      <c r="N149" s="5">
        <f>VLOOKUP(M149,[1]ArchetypeScores!E:N,10,FALSE)</f>
        <v>0</v>
      </c>
      <c r="O149" s="5">
        <f>VLOOKUP(M149,[1]ArchetypeScores!E:O,11,FALSE)</f>
        <v>-1</v>
      </c>
      <c r="P149" s="5">
        <f>VLOOKUP(M149,[1]ArchetypeScores!E:P,12,FALSE)</f>
        <v>0</v>
      </c>
      <c r="Q149" s="2" t="str">
        <f>VLOOKUP(M149,[1]ArchetypeScores!E:W,19,FALSE)</f>
        <v>Untargeted</v>
      </c>
      <c r="R149" s="2">
        <f>VLOOKUP(M149,[1]ArchetypeScores!E:I,5,FALSE)</f>
        <v>0</v>
      </c>
      <c r="S149" s="2">
        <f>VLOOKUP(M149,[1]ArchetypeScores!E:K,7,FALSE)</f>
        <v>0</v>
      </c>
      <c r="T149" s="2" t="str">
        <f t="shared" si="2"/>
        <v>Not A&amp;R positive</v>
      </c>
    </row>
    <row r="150" spans="1:20" x14ac:dyDescent="0.3">
      <c r="A150" s="2" t="s">
        <v>79</v>
      </c>
      <c r="B150" s="3" t="s">
        <v>557</v>
      </c>
      <c r="C150" s="3" t="s">
        <v>558</v>
      </c>
      <c r="D150" s="4">
        <v>0.6</v>
      </c>
      <c r="E150" s="5" t="s">
        <v>82</v>
      </c>
      <c r="F150" s="4">
        <v>6.1999999999999998E-3</v>
      </c>
      <c r="G150" s="6">
        <v>44610</v>
      </c>
      <c r="H150" s="3" t="s">
        <v>559</v>
      </c>
      <c r="I150" s="3"/>
      <c r="J150" s="3"/>
      <c r="K150" s="5" t="s">
        <v>214</v>
      </c>
      <c r="L150" s="5">
        <v>4</v>
      </c>
      <c r="M150" s="5" t="s">
        <v>560</v>
      </c>
      <c r="N150" s="5">
        <f>VLOOKUP(M150,[1]ArchetypeScores!E:N,10,FALSE)</f>
        <v>1</v>
      </c>
      <c r="O150" s="5">
        <f>VLOOKUP(M150,[1]ArchetypeScores!E:O,11,FALSE)</f>
        <v>0</v>
      </c>
      <c r="P150" s="5">
        <f>VLOOKUP(M150,[1]ArchetypeScores!E:P,12,FALSE)</f>
        <v>0</v>
      </c>
      <c r="Q150" s="2" t="str">
        <f>VLOOKUP(M150,[1]ArchetypeScores!E:W,19,FALSE)</f>
        <v>Other sector</v>
      </c>
      <c r="R150" s="2">
        <f>VLOOKUP(M150,[1]ArchetypeScores!E:I,5,FALSE)</f>
        <v>0</v>
      </c>
      <c r="S150" s="2">
        <f>VLOOKUP(M150,[1]ArchetypeScores!E:K,7,FALSE)</f>
        <v>0</v>
      </c>
      <c r="T150" s="2" t="str">
        <f t="shared" si="2"/>
        <v>Not A&amp;R positive</v>
      </c>
    </row>
    <row r="151" spans="1:20" x14ac:dyDescent="0.3">
      <c r="A151" s="2" t="s">
        <v>79</v>
      </c>
      <c r="B151" s="3" t="s">
        <v>561</v>
      </c>
      <c r="C151" s="3" t="s">
        <v>562</v>
      </c>
      <c r="D151" s="4">
        <v>5</v>
      </c>
      <c r="E151" s="5" t="s">
        <v>82</v>
      </c>
      <c r="F151" s="4">
        <v>6.3219999999999998E-2</v>
      </c>
      <c r="G151" s="6">
        <v>44525</v>
      </c>
      <c r="H151" s="3" t="s">
        <v>563</v>
      </c>
      <c r="I151" s="3"/>
      <c r="J151" s="3"/>
      <c r="K151" s="5" t="s">
        <v>489</v>
      </c>
      <c r="L151" s="5">
        <v>4</v>
      </c>
      <c r="M151" s="5" t="s">
        <v>490</v>
      </c>
      <c r="N151" s="5">
        <f>VLOOKUP(M151,[1]ArchetypeScores!E:N,10,FALSE)</f>
        <v>1</v>
      </c>
      <c r="O151" s="5">
        <f>VLOOKUP(M151,[1]ArchetypeScores!E:O,11,FALSE)</f>
        <v>-1</v>
      </c>
      <c r="P151" s="5">
        <f>VLOOKUP(M151,[1]ArchetypeScores!E:P,12,FALSE)</f>
        <v>0</v>
      </c>
      <c r="Q151" s="2" t="str">
        <f>VLOOKUP(M151,[1]ArchetypeScores!E:W,19,FALSE)</f>
        <v>Health care</v>
      </c>
      <c r="R151" s="2">
        <f>VLOOKUP(M151,[1]ArchetypeScores!E:I,5,FALSE)</f>
        <v>0</v>
      </c>
      <c r="S151" s="2">
        <f>VLOOKUP(M151,[1]ArchetypeScores!E:K,7,FALSE)</f>
        <v>1</v>
      </c>
      <c r="T151" s="2" t="str">
        <f t="shared" si="2"/>
        <v>Indirect only</v>
      </c>
    </row>
    <row r="152" spans="1:20" x14ac:dyDescent="0.3">
      <c r="A152" s="2" t="s">
        <v>79</v>
      </c>
      <c r="B152" s="3" t="s">
        <v>564</v>
      </c>
      <c r="C152" s="3" t="s">
        <v>565</v>
      </c>
      <c r="D152" s="4"/>
      <c r="E152" s="5" t="s">
        <v>82</v>
      </c>
      <c r="F152" s="4">
        <v>0</v>
      </c>
      <c r="G152" s="6">
        <v>44556</v>
      </c>
      <c r="H152" s="3" t="s">
        <v>566</v>
      </c>
      <c r="I152" s="3"/>
      <c r="J152" s="3"/>
      <c r="K152" s="5" t="s">
        <v>291</v>
      </c>
      <c r="L152" s="5">
        <v>4</v>
      </c>
      <c r="M152" s="5" t="s">
        <v>292</v>
      </c>
      <c r="N152" s="5">
        <f>VLOOKUP(M152,[1]ArchetypeScores!E:N,10,FALSE)</f>
        <v>1</v>
      </c>
      <c r="O152" s="5">
        <f>VLOOKUP(M152,[1]ArchetypeScores!E:O,11,FALSE)</f>
        <v>0</v>
      </c>
      <c r="P152" s="5">
        <f>VLOOKUP(M152,[1]ArchetypeScores!E:P,12,FALSE)</f>
        <v>0</v>
      </c>
      <c r="Q152" s="2" t="str">
        <f>VLOOKUP(M152,[1]ArchetypeScores!E:W,19,FALSE)</f>
        <v>Education and training</v>
      </c>
      <c r="R152" s="2">
        <f>VLOOKUP(M152,[1]ArchetypeScores!E:I,5,FALSE)</f>
        <v>0</v>
      </c>
      <c r="S152" s="2">
        <f>VLOOKUP(M152,[1]ArchetypeScores!E:K,7,FALSE)</f>
        <v>0</v>
      </c>
      <c r="T152" s="2" t="str">
        <f t="shared" si="2"/>
        <v>Not A&amp;R positive</v>
      </c>
    </row>
    <row r="153" spans="1:20" x14ac:dyDescent="0.3">
      <c r="A153" s="2" t="s">
        <v>79</v>
      </c>
      <c r="B153" s="3" t="s">
        <v>567</v>
      </c>
      <c r="C153" s="3" t="s">
        <v>568</v>
      </c>
      <c r="D153" s="4"/>
      <c r="E153" s="5" t="s">
        <v>82</v>
      </c>
      <c r="F153" s="4">
        <v>0</v>
      </c>
      <c r="G153" s="6">
        <v>44524</v>
      </c>
      <c r="H153" s="3" t="s">
        <v>569</v>
      </c>
      <c r="I153" s="3"/>
      <c r="J153" s="3"/>
      <c r="K153" s="5" t="s">
        <v>570</v>
      </c>
      <c r="L153" s="5" t="s">
        <v>112</v>
      </c>
      <c r="M153" s="5" t="s">
        <v>571</v>
      </c>
      <c r="N153" s="5">
        <f>VLOOKUP(M153,[1]ArchetypeScores!E:N,10,FALSE)</f>
        <v>1</v>
      </c>
      <c r="O153" s="5">
        <f>VLOOKUP(M153,[1]ArchetypeScores!E:O,11,FALSE)</f>
        <v>-2</v>
      </c>
      <c r="P153" s="5">
        <f>VLOOKUP(M153,[1]ArchetypeScores!E:P,12,FALSE)</f>
        <v>-2</v>
      </c>
      <c r="Q153" s="2" t="str">
        <f>VLOOKUP(M153,[1]ArchetypeScores!E:W,19,FALSE)</f>
        <v>Energy and water</v>
      </c>
      <c r="R153" s="2">
        <f>VLOOKUP(M153,[1]ArchetypeScores!E:I,5,FALSE)</f>
        <v>0</v>
      </c>
      <c r="S153" s="2">
        <f>VLOOKUP(M153,[1]ArchetypeScores!E:K,7,FALSE)</f>
        <v>-1</v>
      </c>
      <c r="T153" s="2" t="str">
        <f t="shared" si="2"/>
        <v>Not A&amp;R positive</v>
      </c>
    </row>
    <row r="154" spans="1:20" x14ac:dyDescent="0.3">
      <c r="A154" s="2" t="s">
        <v>79</v>
      </c>
      <c r="B154" s="8" t="s">
        <v>572</v>
      </c>
      <c r="C154" s="3" t="s">
        <v>573</v>
      </c>
      <c r="D154" s="4">
        <v>0.5</v>
      </c>
      <c r="E154" s="5" t="s">
        <v>82</v>
      </c>
      <c r="F154" s="4">
        <v>5.1000000000000004E-3</v>
      </c>
      <c r="G154" s="6">
        <v>44407</v>
      </c>
      <c r="H154" s="3" t="s">
        <v>574</v>
      </c>
      <c r="I154" s="3"/>
      <c r="J154" s="3"/>
      <c r="K154" s="5" t="s">
        <v>57</v>
      </c>
      <c r="L154" s="5">
        <v>1</v>
      </c>
      <c r="M154" s="5" t="s">
        <v>123</v>
      </c>
      <c r="N154" s="5">
        <f>VLOOKUP(M154,[1]ArchetypeScores!E:N,10,FALSE)</f>
        <v>0</v>
      </c>
      <c r="O154" s="5">
        <f>VLOOKUP(M154,[1]ArchetypeScores!E:O,11,FALSE)</f>
        <v>-1</v>
      </c>
      <c r="P154" s="5">
        <f>VLOOKUP(M154,[1]ArchetypeScores!E:P,12,FALSE)</f>
        <v>0</v>
      </c>
      <c r="Q154" s="2" t="str">
        <f>VLOOKUP(M154,[1]ArchetypeScores!E:W,19,FALSE)</f>
        <v>Consumer (including agriculture and tourism)</v>
      </c>
      <c r="R154" s="2">
        <f>VLOOKUP(M154,[1]ArchetypeScores!E:I,5,FALSE)</f>
        <v>0</v>
      </c>
      <c r="S154" s="2">
        <f>VLOOKUP(M154,[1]ArchetypeScores!E:K,7,FALSE)</f>
        <v>0</v>
      </c>
      <c r="T154" s="2" t="str">
        <f t="shared" si="2"/>
        <v>Not A&amp;R positive</v>
      </c>
    </row>
    <row r="155" spans="1:20" x14ac:dyDescent="0.3">
      <c r="A155" s="2" t="s">
        <v>79</v>
      </c>
      <c r="B155" s="3" t="s">
        <v>575</v>
      </c>
      <c r="C155" s="3" t="s">
        <v>576</v>
      </c>
      <c r="D155" s="4">
        <v>3</v>
      </c>
      <c r="E155" s="5" t="s">
        <v>82</v>
      </c>
      <c r="F155" s="4">
        <v>3.1649999999999998E-2</v>
      </c>
      <c r="G155" s="6">
        <v>44427</v>
      </c>
      <c r="H155" s="3" t="s">
        <v>577</v>
      </c>
      <c r="I155" s="3"/>
      <c r="J155" s="3"/>
      <c r="K155" s="5" t="s">
        <v>57</v>
      </c>
      <c r="L155" s="5">
        <v>29</v>
      </c>
      <c r="M155" s="5" t="s">
        <v>58</v>
      </c>
      <c r="N155" s="5">
        <f>VLOOKUP(M155,[1]ArchetypeScores!E:N,10,FALSE)</f>
        <v>0</v>
      </c>
      <c r="O155" s="5">
        <f>VLOOKUP(M155,[1]ArchetypeScores!E:O,11,FALSE)</f>
        <v>-1</v>
      </c>
      <c r="P155" s="5">
        <f>VLOOKUP(M155,[1]ArchetypeScores!E:P,12,FALSE)</f>
        <v>0</v>
      </c>
      <c r="Q155" s="2" t="str">
        <f>VLOOKUP(M155,[1]ArchetypeScores!E:W,19,FALSE)</f>
        <v>Untargeted</v>
      </c>
      <c r="R155" s="2">
        <f>VLOOKUP(M155,[1]ArchetypeScores!E:I,5,FALSE)</f>
        <v>0</v>
      </c>
      <c r="S155" s="2">
        <f>VLOOKUP(M155,[1]ArchetypeScores!E:K,7,FALSE)</f>
        <v>0</v>
      </c>
      <c r="T155" s="2" t="str">
        <f t="shared" si="2"/>
        <v>Not A&amp;R positive</v>
      </c>
    </row>
    <row r="156" spans="1:20" x14ac:dyDescent="0.3">
      <c r="A156" s="2" t="s">
        <v>79</v>
      </c>
      <c r="B156" s="3" t="s">
        <v>578</v>
      </c>
      <c r="C156" s="3" t="s">
        <v>579</v>
      </c>
      <c r="D156" s="4">
        <v>25</v>
      </c>
      <c r="E156" s="5" t="s">
        <v>82</v>
      </c>
      <c r="F156" s="4">
        <v>0.37339</v>
      </c>
      <c r="G156" s="6">
        <v>44578</v>
      </c>
      <c r="H156" s="3" t="s">
        <v>361</v>
      </c>
      <c r="I156" s="3"/>
      <c r="J156" s="3"/>
      <c r="K156" s="5" t="s">
        <v>38</v>
      </c>
      <c r="L156" s="5">
        <v>29</v>
      </c>
      <c r="M156" s="5" t="s">
        <v>316</v>
      </c>
      <c r="N156" s="5">
        <f>VLOOKUP(M156,[1]ArchetypeScores!E:N,10,FALSE)</f>
        <v>0</v>
      </c>
      <c r="O156" s="5">
        <f>VLOOKUP(M156,[1]ArchetypeScores!E:O,11,FALSE)</f>
        <v>-1</v>
      </c>
      <c r="P156" s="5">
        <f>VLOOKUP(M156,[1]ArchetypeScores!E:P,12,FALSE)</f>
        <v>0</v>
      </c>
      <c r="Q156" s="2" t="str">
        <f>VLOOKUP(M156,[1]ArchetypeScores!E:W,19,FALSE)</f>
        <v>Other sector</v>
      </c>
      <c r="R156" s="2">
        <f>VLOOKUP(M156,[1]ArchetypeScores!E:I,5,FALSE)</f>
        <v>0</v>
      </c>
      <c r="S156" s="2">
        <f>VLOOKUP(M156,[1]ArchetypeScores!E:K,7,FALSE)</f>
        <v>0</v>
      </c>
      <c r="T156" s="2" t="str">
        <f t="shared" si="2"/>
        <v>Not A&amp;R positive</v>
      </c>
    </row>
    <row r="157" spans="1:20" x14ac:dyDescent="0.3">
      <c r="A157" s="2" t="s">
        <v>79</v>
      </c>
      <c r="B157" s="3" t="s">
        <v>580</v>
      </c>
      <c r="C157" s="3" t="s">
        <v>581</v>
      </c>
      <c r="D157" s="4"/>
      <c r="E157" s="5" t="s">
        <v>82</v>
      </c>
      <c r="F157" s="4">
        <v>0</v>
      </c>
      <c r="G157" s="6">
        <v>44501</v>
      </c>
      <c r="H157" s="3" t="s">
        <v>136</v>
      </c>
      <c r="I157" s="3"/>
      <c r="J157" s="3"/>
      <c r="K157" s="5" t="s">
        <v>57</v>
      </c>
      <c r="L157" s="5">
        <v>29</v>
      </c>
      <c r="M157" s="5" t="s">
        <v>58</v>
      </c>
      <c r="N157" s="5">
        <f>VLOOKUP(M157,[1]ArchetypeScores!E:N,10,FALSE)</f>
        <v>0</v>
      </c>
      <c r="O157" s="5">
        <f>VLOOKUP(M157,[1]ArchetypeScores!E:O,11,FALSE)</f>
        <v>-1</v>
      </c>
      <c r="P157" s="5">
        <f>VLOOKUP(M157,[1]ArchetypeScores!E:P,12,FALSE)</f>
        <v>0</v>
      </c>
      <c r="Q157" s="2" t="str">
        <f>VLOOKUP(M157,[1]ArchetypeScores!E:W,19,FALSE)</f>
        <v>Untargeted</v>
      </c>
      <c r="R157" s="2">
        <f>VLOOKUP(M157,[1]ArchetypeScores!E:I,5,FALSE)</f>
        <v>0</v>
      </c>
      <c r="S157" s="2">
        <f>VLOOKUP(M157,[1]ArchetypeScores!E:K,7,FALSE)</f>
        <v>0</v>
      </c>
      <c r="T157" s="2" t="str">
        <f t="shared" si="2"/>
        <v>Not A&amp;R positive</v>
      </c>
    </row>
    <row r="158" spans="1:20" x14ac:dyDescent="0.3">
      <c r="A158" s="2" t="s">
        <v>79</v>
      </c>
      <c r="B158" s="3" t="s">
        <v>582</v>
      </c>
      <c r="C158" s="3" t="s">
        <v>583</v>
      </c>
      <c r="D158" s="4"/>
      <c r="E158" s="5" t="s">
        <v>82</v>
      </c>
      <c r="F158" s="4">
        <v>0</v>
      </c>
      <c r="G158" s="6">
        <v>44550</v>
      </c>
      <c r="H158" s="3" t="s">
        <v>584</v>
      </c>
      <c r="I158" s="3" t="s">
        <v>585</v>
      </c>
      <c r="J158" s="3"/>
      <c r="K158" s="5" t="s">
        <v>57</v>
      </c>
      <c r="L158" s="5">
        <v>29</v>
      </c>
      <c r="M158" s="5" t="s">
        <v>58</v>
      </c>
      <c r="N158" s="5">
        <f>VLOOKUP(M158,[1]ArchetypeScores!E:N,10,FALSE)</f>
        <v>0</v>
      </c>
      <c r="O158" s="5">
        <f>VLOOKUP(M158,[1]ArchetypeScores!E:O,11,FALSE)</f>
        <v>-1</v>
      </c>
      <c r="P158" s="5">
        <f>VLOOKUP(M158,[1]ArchetypeScores!E:P,12,FALSE)</f>
        <v>0</v>
      </c>
      <c r="Q158" s="2" t="str">
        <f>VLOOKUP(M158,[1]ArchetypeScores!E:W,19,FALSE)</f>
        <v>Untargeted</v>
      </c>
      <c r="R158" s="2">
        <f>VLOOKUP(M158,[1]ArchetypeScores!E:I,5,FALSE)</f>
        <v>0</v>
      </c>
      <c r="S158" s="2">
        <f>VLOOKUP(M158,[1]ArchetypeScores!E:K,7,FALSE)</f>
        <v>0</v>
      </c>
      <c r="T158" s="2" t="str">
        <f t="shared" si="2"/>
        <v>Not A&amp;R positive</v>
      </c>
    </row>
    <row r="159" spans="1:20" x14ac:dyDescent="0.3">
      <c r="A159" s="2" t="s">
        <v>79</v>
      </c>
      <c r="B159" s="3" t="s">
        <v>586</v>
      </c>
      <c r="C159" s="3" t="s">
        <v>587</v>
      </c>
      <c r="D159" s="4"/>
      <c r="E159" s="5" t="s">
        <v>82</v>
      </c>
      <c r="F159" s="4">
        <v>0</v>
      </c>
      <c r="G159" s="6">
        <v>44503</v>
      </c>
      <c r="H159" s="3" t="s">
        <v>588</v>
      </c>
      <c r="I159" s="3"/>
      <c r="J159" s="3"/>
      <c r="K159" s="5" t="s">
        <v>175</v>
      </c>
      <c r="L159" s="5">
        <v>1</v>
      </c>
      <c r="M159" s="5" t="s">
        <v>176</v>
      </c>
      <c r="N159" s="5">
        <f>VLOOKUP(M159,[1]ArchetypeScores!E:N,10,FALSE)</f>
        <v>1</v>
      </c>
      <c r="O159" s="5">
        <f>VLOOKUP(M159,[1]ArchetypeScores!E:O,11,FALSE)</f>
        <v>-2</v>
      </c>
      <c r="P159" s="5">
        <f>VLOOKUP(M159,[1]ArchetypeScores!E:P,12,FALSE)</f>
        <v>0</v>
      </c>
      <c r="Q159" s="2" t="str">
        <f>VLOOKUP(M159,[1]ArchetypeScores!E:W,19,FALSE)</f>
        <v>Other sector</v>
      </c>
      <c r="R159" s="2">
        <f>VLOOKUP(M159,[1]ArchetypeScores!E:I,5,FALSE)</f>
        <v>0</v>
      </c>
      <c r="S159" s="2">
        <f>VLOOKUP(M159,[1]ArchetypeScores!E:K,7,FALSE)</f>
        <v>1</v>
      </c>
      <c r="T159" s="2" t="str">
        <f t="shared" si="2"/>
        <v>Indirect only</v>
      </c>
    </row>
    <row r="160" spans="1:20" x14ac:dyDescent="0.3">
      <c r="A160" s="2" t="s">
        <v>79</v>
      </c>
      <c r="B160" s="3" t="s">
        <v>589</v>
      </c>
      <c r="C160" s="3" t="s">
        <v>590</v>
      </c>
      <c r="D160" s="4">
        <v>0.05</v>
      </c>
      <c r="E160" s="5" t="s">
        <v>82</v>
      </c>
      <c r="F160" s="4">
        <v>5.1000000000000004E-4</v>
      </c>
      <c r="G160" s="6">
        <v>44404</v>
      </c>
      <c r="H160" s="3" t="s">
        <v>591</v>
      </c>
      <c r="I160" s="3" t="s">
        <v>592</v>
      </c>
      <c r="J160" s="3"/>
      <c r="K160" s="5" t="s">
        <v>142</v>
      </c>
      <c r="L160" s="5">
        <v>3</v>
      </c>
      <c r="M160" s="5" t="s">
        <v>143</v>
      </c>
      <c r="N160" s="5">
        <f>VLOOKUP(M160,[1]ArchetypeScores!E:N,10,FALSE)</f>
        <v>1</v>
      </c>
      <c r="O160" s="5">
        <f>VLOOKUP(M160,[1]ArchetypeScores!E:O,11,FALSE)</f>
        <v>1</v>
      </c>
      <c r="P160" s="5">
        <f>VLOOKUP(M160,[1]ArchetypeScores!E:P,12,FALSE)</f>
        <v>2</v>
      </c>
      <c r="Q160" s="2" t="str">
        <f>VLOOKUP(M160,[1]ArchetypeScores!E:W,19,FALSE)</f>
        <v>Materials (including forestry and nature)</v>
      </c>
      <c r="R160" s="2">
        <f>VLOOKUP(M160,[1]ArchetypeScores!E:I,5,FALSE)</f>
        <v>1</v>
      </c>
      <c r="S160" s="2">
        <f>VLOOKUP(M160,[1]ArchetypeScores!E:K,7,FALSE)</f>
        <v>1</v>
      </c>
      <c r="T160" s="2" t="str">
        <f t="shared" si="2"/>
        <v>Both</v>
      </c>
    </row>
    <row r="161" spans="1:20" x14ac:dyDescent="0.3">
      <c r="A161" s="2" t="s">
        <v>79</v>
      </c>
      <c r="B161" s="3" t="s">
        <v>593</v>
      </c>
      <c r="C161" s="3" t="s">
        <v>594</v>
      </c>
      <c r="D161" s="4">
        <v>5.0000000000000001E-3</v>
      </c>
      <c r="E161" s="5" t="s">
        <v>82</v>
      </c>
      <c r="F161" s="4">
        <v>5.0000000000000002E-5</v>
      </c>
      <c r="G161" s="6">
        <v>44405</v>
      </c>
      <c r="H161" s="3" t="s">
        <v>595</v>
      </c>
      <c r="I161" s="3" t="s">
        <v>592</v>
      </c>
      <c r="J161" s="3"/>
      <c r="K161" s="5" t="s">
        <v>142</v>
      </c>
      <c r="L161" s="5">
        <v>2</v>
      </c>
      <c r="M161" s="5" t="s">
        <v>250</v>
      </c>
      <c r="N161" s="5">
        <f>VLOOKUP(M161,[1]ArchetypeScores!E:N,10,FALSE)</f>
        <v>1</v>
      </c>
      <c r="O161" s="5">
        <f>VLOOKUP(M161,[1]ArchetypeScores!E:O,11,FALSE)</f>
        <v>1</v>
      </c>
      <c r="P161" s="5">
        <f>VLOOKUP(M161,[1]ArchetypeScores!E:P,12,FALSE)</f>
        <v>2</v>
      </c>
      <c r="Q161" s="2" t="str">
        <f>VLOOKUP(M161,[1]ArchetypeScores!E:W,19,FALSE)</f>
        <v>Materials (including forestry and nature)</v>
      </c>
      <c r="R161" s="2">
        <f>VLOOKUP(M161,[1]ArchetypeScores!E:I,5,FALSE)</f>
        <v>1</v>
      </c>
      <c r="S161" s="2">
        <f>VLOOKUP(M161,[1]ArchetypeScores!E:K,7,FALSE)</f>
        <v>1</v>
      </c>
      <c r="T161" s="2" t="str">
        <f t="shared" si="2"/>
        <v>Both</v>
      </c>
    </row>
    <row r="162" spans="1:20" x14ac:dyDescent="0.3">
      <c r="A162" s="2" t="s">
        <v>79</v>
      </c>
      <c r="B162" s="3" t="s">
        <v>596</v>
      </c>
      <c r="C162" s="3" t="s">
        <v>597</v>
      </c>
      <c r="D162" s="4"/>
      <c r="E162" s="5" t="s">
        <v>82</v>
      </c>
      <c r="F162" s="4">
        <v>0</v>
      </c>
      <c r="G162" s="6">
        <v>44450</v>
      </c>
      <c r="H162" s="3" t="s">
        <v>598</v>
      </c>
      <c r="I162" s="3"/>
      <c r="J162" s="3"/>
      <c r="K162" s="5" t="s">
        <v>61</v>
      </c>
      <c r="L162" s="5">
        <v>1</v>
      </c>
      <c r="M162" s="5" t="s">
        <v>130</v>
      </c>
      <c r="N162" s="5">
        <f>VLOOKUP(M162,[1]ArchetypeScores!E:N,10,FALSE)</f>
        <v>0</v>
      </c>
      <c r="O162" s="5">
        <f>VLOOKUP(M162,[1]ArchetypeScores!E:O,11,FALSE)</f>
        <v>-1</v>
      </c>
      <c r="P162" s="5">
        <f>VLOOKUP(M162,[1]ArchetypeScores!E:P,12,FALSE)</f>
        <v>0</v>
      </c>
      <c r="Q162" s="2" t="str">
        <f>VLOOKUP(M162,[1]ArchetypeScores!E:W,19,FALSE)</f>
        <v>Health care</v>
      </c>
      <c r="R162" s="2">
        <f>VLOOKUP(M162,[1]ArchetypeScores!E:I,5,FALSE)</f>
        <v>0</v>
      </c>
      <c r="S162" s="2">
        <f>VLOOKUP(M162,[1]ArchetypeScores!E:K,7,FALSE)</f>
        <v>0</v>
      </c>
      <c r="T162" s="2" t="str">
        <f t="shared" si="2"/>
        <v>Not A&amp;R positive</v>
      </c>
    </row>
    <row r="163" spans="1:20" x14ac:dyDescent="0.3">
      <c r="A163" s="2" t="s">
        <v>79</v>
      </c>
      <c r="B163" s="3" t="s">
        <v>599</v>
      </c>
      <c r="C163" s="3" t="s">
        <v>600</v>
      </c>
      <c r="D163" s="4">
        <v>1.9E-2</v>
      </c>
      <c r="E163" s="5" t="s">
        <v>82</v>
      </c>
      <c r="F163" s="4">
        <v>2.1000000000000001E-4</v>
      </c>
      <c r="G163" s="6">
        <v>44453</v>
      </c>
      <c r="H163" s="3" t="s">
        <v>153</v>
      </c>
      <c r="I163" s="3"/>
      <c r="J163" s="3"/>
      <c r="K163" s="5" t="s">
        <v>57</v>
      </c>
      <c r="L163" s="5">
        <v>25</v>
      </c>
      <c r="M163" s="5" t="s">
        <v>241</v>
      </c>
      <c r="N163" s="5">
        <f>VLOOKUP(M163,[1]ArchetypeScores!E:N,10,FALSE)</f>
        <v>0</v>
      </c>
      <c r="O163" s="5">
        <f>VLOOKUP(M163,[1]ArchetypeScores!E:O,11,FALSE)</f>
        <v>-1</v>
      </c>
      <c r="P163" s="5">
        <f>VLOOKUP(M163,[1]ArchetypeScores!E:P,12,FALSE)</f>
        <v>0</v>
      </c>
      <c r="Q163" s="2" t="str">
        <f>VLOOKUP(M163,[1]ArchetypeScores!E:W,19,FALSE)</f>
        <v>Other sector</v>
      </c>
      <c r="R163" s="2">
        <f>VLOOKUP(M163,[1]ArchetypeScores!E:I,5,FALSE)</f>
        <v>0</v>
      </c>
      <c r="S163" s="2">
        <f>VLOOKUP(M163,[1]ArchetypeScores!E:K,7,FALSE)</f>
        <v>0</v>
      </c>
      <c r="T163" s="2" t="str">
        <f t="shared" si="2"/>
        <v>Not A&amp;R positive</v>
      </c>
    </row>
    <row r="164" spans="1:20" x14ac:dyDescent="0.3">
      <c r="A164" s="2" t="s">
        <v>79</v>
      </c>
      <c r="B164" s="3" t="s">
        <v>601</v>
      </c>
      <c r="C164" s="3" t="s">
        <v>602</v>
      </c>
      <c r="D164" s="4">
        <v>1</v>
      </c>
      <c r="E164" s="5" t="s">
        <v>82</v>
      </c>
      <c r="F164" s="4">
        <v>9.9000000000000008E-3</v>
      </c>
      <c r="G164" s="6">
        <v>44394</v>
      </c>
      <c r="H164" s="3" t="s">
        <v>603</v>
      </c>
      <c r="I164" s="3"/>
      <c r="J164" s="3"/>
      <c r="K164" s="5" t="s">
        <v>214</v>
      </c>
      <c r="L164" s="5">
        <v>4</v>
      </c>
      <c r="M164" s="5" t="s">
        <v>560</v>
      </c>
      <c r="N164" s="5">
        <f>VLOOKUP(M164,[1]ArchetypeScores!E:N,10,FALSE)</f>
        <v>1</v>
      </c>
      <c r="O164" s="5">
        <f>VLOOKUP(M164,[1]ArchetypeScores!E:O,11,FALSE)</f>
        <v>0</v>
      </c>
      <c r="P164" s="5">
        <f>VLOOKUP(M164,[1]ArchetypeScores!E:P,12,FALSE)</f>
        <v>0</v>
      </c>
      <c r="Q164" s="2" t="str">
        <f>VLOOKUP(M164,[1]ArchetypeScores!E:W,19,FALSE)</f>
        <v>Other sector</v>
      </c>
      <c r="R164" s="2">
        <f>VLOOKUP(M164,[1]ArchetypeScores!E:I,5,FALSE)</f>
        <v>0</v>
      </c>
      <c r="S164" s="2">
        <f>VLOOKUP(M164,[1]ArchetypeScores!E:K,7,FALSE)</f>
        <v>0</v>
      </c>
      <c r="T164" s="2" t="str">
        <f t="shared" si="2"/>
        <v>Not A&amp;R positive</v>
      </c>
    </row>
    <row r="165" spans="1:20" x14ac:dyDescent="0.3">
      <c r="A165" s="2" t="s">
        <v>79</v>
      </c>
      <c r="B165" s="3" t="s">
        <v>604</v>
      </c>
      <c r="C165" s="3" t="s">
        <v>605</v>
      </c>
      <c r="D165" s="4"/>
      <c r="E165" s="5" t="s">
        <v>82</v>
      </c>
      <c r="F165" s="4">
        <v>0</v>
      </c>
      <c r="G165" s="6">
        <v>44475</v>
      </c>
      <c r="H165" s="3" t="s">
        <v>606</v>
      </c>
      <c r="I165" s="3"/>
      <c r="J165" s="3"/>
      <c r="K165" s="5" t="s">
        <v>47</v>
      </c>
      <c r="L165" s="5">
        <v>3</v>
      </c>
      <c r="M165" s="5" t="s">
        <v>607</v>
      </c>
      <c r="N165" s="5">
        <f>VLOOKUP(M165,[1]ArchetypeScores!E:N,10,FALSE)</f>
        <v>0</v>
      </c>
      <c r="O165" s="5">
        <f>VLOOKUP(M165,[1]ArchetypeScores!E:O,11,FALSE)</f>
        <v>0</v>
      </c>
      <c r="P165" s="5">
        <f>VLOOKUP(M165,[1]ArchetypeScores!E:P,12,FALSE)</f>
        <v>0</v>
      </c>
      <c r="Q165" s="2" t="str">
        <f>VLOOKUP(M165,[1]ArchetypeScores!E:W,19,FALSE)</f>
        <v>Other sector</v>
      </c>
      <c r="R165" s="2">
        <f>VLOOKUP(M165,[1]ArchetypeScores!E:I,5,FALSE)</f>
        <v>0</v>
      </c>
      <c r="S165" s="2">
        <f>VLOOKUP(M165,[1]ArchetypeScores!E:K,7,FALSE)</f>
        <v>0</v>
      </c>
      <c r="T165" s="2" t="str">
        <f t="shared" si="2"/>
        <v>Not A&amp;R positive</v>
      </c>
    </row>
    <row r="166" spans="1:20" x14ac:dyDescent="0.3">
      <c r="A166" s="2" t="s">
        <v>79</v>
      </c>
      <c r="B166" s="3" t="s">
        <v>608</v>
      </c>
      <c r="C166" s="3" t="s">
        <v>609</v>
      </c>
      <c r="D166" s="4">
        <v>4</v>
      </c>
      <c r="E166" s="5" t="s">
        <v>82</v>
      </c>
      <c r="F166" s="4">
        <v>4.07E-2</v>
      </c>
      <c r="G166" s="6">
        <v>44406</v>
      </c>
      <c r="H166" s="3" t="s">
        <v>610</v>
      </c>
      <c r="I166" s="3"/>
      <c r="J166" s="3"/>
      <c r="K166" s="5" t="s">
        <v>611</v>
      </c>
      <c r="L166" s="5">
        <v>1</v>
      </c>
      <c r="M166" s="5" t="s">
        <v>612</v>
      </c>
      <c r="N166" s="5">
        <f>VLOOKUP(M166,[1]ArchetypeScores!E:N,10,FALSE)</f>
        <v>1</v>
      </c>
      <c r="O166" s="5">
        <f>VLOOKUP(M166,[1]ArchetypeScores!E:O,11,FALSE)</f>
        <v>-2</v>
      </c>
      <c r="P166" s="5">
        <f>VLOOKUP(M166,[1]ArchetypeScores!E:P,12,FALSE)</f>
        <v>-1</v>
      </c>
      <c r="Q166" s="2" t="str">
        <f>VLOOKUP(M166,[1]ArchetypeScores!E:W,19,FALSE)</f>
        <v>Consumer (including agriculture and tourism)</v>
      </c>
      <c r="R166" s="2">
        <f>VLOOKUP(M166,[1]ArchetypeScores!E:I,5,FALSE)</f>
        <v>0</v>
      </c>
      <c r="S166" s="2">
        <f>VLOOKUP(M166,[1]ArchetypeScores!E:K,7,FALSE)</f>
        <v>0</v>
      </c>
      <c r="T166" s="2" t="str">
        <f t="shared" si="2"/>
        <v>Not A&amp;R positive</v>
      </c>
    </row>
    <row r="167" spans="1:20" x14ac:dyDescent="0.3">
      <c r="A167" s="2" t="s">
        <v>79</v>
      </c>
      <c r="B167" s="3" t="s">
        <v>613</v>
      </c>
      <c r="C167" s="3" t="s">
        <v>614</v>
      </c>
      <c r="D167" s="4"/>
      <c r="E167" s="5" t="s">
        <v>82</v>
      </c>
      <c r="F167" s="4">
        <v>0</v>
      </c>
      <c r="G167" s="6">
        <v>44573</v>
      </c>
      <c r="H167" s="3" t="s">
        <v>615</v>
      </c>
      <c r="I167" s="3"/>
      <c r="J167" s="3"/>
      <c r="K167" s="5" t="s">
        <v>71</v>
      </c>
      <c r="L167" s="5">
        <v>1</v>
      </c>
      <c r="M167" s="5" t="s">
        <v>72</v>
      </c>
      <c r="N167" s="5">
        <f>VLOOKUP(M167,[1]ArchetypeScores!E:N,10,FALSE)</f>
        <v>0</v>
      </c>
      <c r="O167" s="5">
        <f>VLOOKUP(M167,[1]ArchetypeScores!E:O,11,FALSE)</f>
        <v>0</v>
      </c>
      <c r="P167" s="5">
        <f>VLOOKUP(M167,[1]ArchetypeScores!E:P,12,FALSE)</f>
        <v>0</v>
      </c>
      <c r="Q167" s="2" t="str">
        <f>VLOOKUP(M167,[1]ArchetypeScores!E:W,19,FALSE)</f>
        <v>Other sector</v>
      </c>
      <c r="R167" s="2">
        <f>VLOOKUP(M167,[1]ArchetypeScores!E:I,5,FALSE)</f>
        <v>0</v>
      </c>
      <c r="S167" s="2">
        <f>VLOOKUP(M167,[1]ArchetypeScores!E:K,7,FALSE)</f>
        <v>0</v>
      </c>
      <c r="T167" s="2" t="str">
        <f t="shared" si="2"/>
        <v>Not A&amp;R positive</v>
      </c>
    </row>
    <row r="168" spans="1:20" x14ac:dyDescent="0.3">
      <c r="A168" s="2" t="s">
        <v>79</v>
      </c>
      <c r="B168" s="3" t="s">
        <v>616</v>
      </c>
      <c r="C168" s="3" t="s">
        <v>617</v>
      </c>
      <c r="D168" s="4"/>
      <c r="E168" s="5" t="s">
        <v>82</v>
      </c>
      <c r="F168" s="4">
        <v>0</v>
      </c>
      <c r="G168" s="6">
        <v>44577</v>
      </c>
      <c r="H168" s="3" t="s">
        <v>618</v>
      </c>
      <c r="I168" s="3"/>
      <c r="J168" s="3"/>
      <c r="K168" s="5" t="s">
        <v>89</v>
      </c>
      <c r="L168" s="5">
        <v>1</v>
      </c>
      <c r="M168" s="5" t="s">
        <v>90</v>
      </c>
      <c r="N168" s="5">
        <f>VLOOKUP(M168,[1]ArchetypeScores!E:N,10,FALSE)</f>
        <v>1</v>
      </c>
      <c r="O168" s="5">
        <f>VLOOKUP(M168,[1]ArchetypeScores!E:O,11,FALSE)</f>
        <v>0</v>
      </c>
      <c r="P168" s="5">
        <f>VLOOKUP(M168,[1]ArchetypeScores!E:P,12,FALSE)</f>
        <v>0</v>
      </c>
      <c r="Q168" s="2" t="str">
        <f>VLOOKUP(M168,[1]ArchetypeScores!E:W,19,FALSE)</f>
        <v>Other sector</v>
      </c>
      <c r="R168" s="2">
        <f>VLOOKUP(M168,[1]ArchetypeScores!E:I,5,FALSE)</f>
        <v>0</v>
      </c>
      <c r="S168" s="2">
        <f>VLOOKUP(M168,[1]ArchetypeScores!E:K,7,FALSE)</f>
        <v>0</v>
      </c>
      <c r="T168" s="2" t="str">
        <f t="shared" si="2"/>
        <v>Not A&amp;R positive</v>
      </c>
    </row>
    <row r="169" spans="1:20" x14ac:dyDescent="0.3">
      <c r="A169" s="2" t="s">
        <v>79</v>
      </c>
      <c r="B169" s="3" t="s">
        <v>619</v>
      </c>
      <c r="C169" s="3" t="s">
        <v>620</v>
      </c>
      <c r="D169" s="4">
        <v>0.9</v>
      </c>
      <c r="E169" s="5" t="s">
        <v>82</v>
      </c>
      <c r="F169" s="4">
        <v>1.081E-2</v>
      </c>
      <c r="G169" s="6">
        <v>44499</v>
      </c>
      <c r="H169" s="9" t="s">
        <v>136</v>
      </c>
      <c r="I169" s="3"/>
      <c r="J169" s="3"/>
      <c r="K169" s="5" t="s">
        <v>196</v>
      </c>
      <c r="L169" s="5" t="s">
        <v>112</v>
      </c>
      <c r="M169" s="5" t="s">
        <v>621</v>
      </c>
      <c r="N169" s="5">
        <f>VLOOKUP(M169,[1]ArchetypeScores!E:N,10,FALSE)</f>
        <v>1</v>
      </c>
      <c r="O169" s="5">
        <f>VLOOKUP(M169,[1]ArchetypeScores!E:O,11,FALSE)</f>
        <v>-2</v>
      </c>
      <c r="P169" s="5">
        <f>VLOOKUP(M169,[1]ArchetypeScores!E:P,12,FALSE)</f>
        <v>0</v>
      </c>
      <c r="Q169" s="2" t="str">
        <f>VLOOKUP(M169,[1]ArchetypeScores!E:W,19,FALSE)</f>
        <v>Other sector</v>
      </c>
      <c r="R169" s="2">
        <f>VLOOKUP(M169,[1]ArchetypeScores!E:I,5,FALSE)</f>
        <v>0</v>
      </c>
      <c r="S169" s="2">
        <f>VLOOKUP(M169,[1]ArchetypeScores!E:K,7,FALSE)</f>
        <v>-1</v>
      </c>
      <c r="T169" s="2" t="str">
        <f t="shared" si="2"/>
        <v>Not A&amp;R positive</v>
      </c>
    </row>
    <row r="170" spans="1:20" x14ac:dyDescent="0.3">
      <c r="A170" s="2" t="s">
        <v>79</v>
      </c>
      <c r="B170" s="3" t="s">
        <v>623</v>
      </c>
      <c r="C170" s="3" t="s">
        <v>624</v>
      </c>
      <c r="D170" s="4">
        <v>2.2000000000000002</v>
      </c>
      <c r="E170" s="5" t="s">
        <v>82</v>
      </c>
      <c r="F170" s="4">
        <v>2.2780000000000002E-2</v>
      </c>
      <c r="G170" s="6">
        <v>44416</v>
      </c>
      <c r="H170" s="3" t="s">
        <v>625</v>
      </c>
      <c r="I170" s="3"/>
      <c r="J170" s="3"/>
      <c r="K170" s="5" t="s">
        <v>89</v>
      </c>
      <c r="L170" s="5">
        <v>2</v>
      </c>
      <c r="M170" s="5" t="s">
        <v>626</v>
      </c>
      <c r="N170" s="5">
        <f>VLOOKUP(M170,[1]ArchetypeScores!E:N,10,FALSE)</f>
        <v>1</v>
      </c>
      <c r="O170" s="5">
        <f>VLOOKUP(M170,[1]ArchetypeScores!E:O,11,FALSE)</f>
        <v>0</v>
      </c>
      <c r="P170" s="5">
        <f>VLOOKUP(M170,[1]ArchetypeScores!E:P,12,FALSE)</f>
        <v>0</v>
      </c>
      <c r="Q170" s="2" t="str">
        <f>VLOOKUP(M170,[1]ArchetypeScores!E:W,19,FALSE)</f>
        <v>Other sector</v>
      </c>
      <c r="R170" s="2">
        <f>VLOOKUP(M170,[1]ArchetypeScores!E:I,5,FALSE)</f>
        <v>0</v>
      </c>
      <c r="S170" s="2">
        <f>VLOOKUP(M170,[1]ArchetypeScores!E:K,7,FALSE)</f>
        <v>1</v>
      </c>
      <c r="T170" s="2" t="str">
        <f t="shared" si="2"/>
        <v>Indirect only</v>
      </c>
    </row>
    <row r="171" spans="1:20" x14ac:dyDescent="0.3">
      <c r="A171" s="2" t="s">
        <v>79</v>
      </c>
      <c r="B171" s="3" t="s">
        <v>627</v>
      </c>
      <c r="C171" s="3" t="s">
        <v>628</v>
      </c>
      <c r="D171" s="4"/>
      <c r="E171" s="5" t="s">
        <v>82</v>
      </c>
      <c r="F171" s="4">
        <v>0</v>
      </c>
      <c r="G171" s="6">
        <v>44544</v>
      </c>
      <c r="H171" s="3" t="s">
        <v>629</v>
      </c>
      <c r="I171" s="3" t="s">
        <v>630</v>
      </c>
      <c r="J171" s="3"/>
      <c r="K171" s="5" t="s">
        <v>25</v>
      </c>
      <c r="L171" s="5">
        <v>9</v>
      </c>
      <c r="M171" s="5" t="s">
        <v>493</v>
      </c>
      <c r="N171" s="5">
        <f>VLOOKUP(M171,[1]ArchetypeScores!E:N,10,FALSE)</f>
        <v>1</v>
      </c>
      <c r="O171" s="5">
        <f>VLOOKUP(M171,[1]ArchetypeScores!E:O,11,FALSE)</f>
        <v>-2</v>
      </c>
      <c r="P171" s="5">
        <f>VLOOKUP(M171,[1]ArchetypeScores!E:P,12,FALSE)</f>
        <v>0</v>
      </c>
      <c r="Q171" s="2" t="str">
        <f>VLOOKUP(M171,[1]ArchetypeScores!E:W,19,FALSE)</f>
        <v>Industrials - other</v>
      </c>
      <c r="R171" s="2">
        <f>VLOOKUP(M171,[1]ArchetypeScores!E:I,5,FALSE)</f>
        <v>0</v>
      </c>
      <c r="S171" s="2">
        <f>VLOOKUP(M171,[1]ArchetypeScores!E:K,7,FALSE)</f>
        <v>-1</v>
      </c>
      <c r="T171" s="2" t="str">
        <f t="shared" si="2"/>
        <v>Not A&amp;R positive</v>
      </c>
    </row>
    <row r="172" spans="1:20" x14ac:dyDescent="0.3">
      <c r="A172" s="2" t="s">
        <v>79</v>
      </c>
      <c r="B172" s="3" t="s">
        <v>631</v>
      </c>
      <c r="C172" s="3" t="s">
        <v>632</v>
      </c>
      <c r="D172" s="4">
        <v>0.3</v>
      </c>
      <c r="E172" s="5" t="s">
        <v>82</v>
      </c>
      <c r="F172" s="4">
        <v>4.0200000000000001E-3</v>
      </c>
      <c r="G172" s="6">
        <v>44606</v>
      </c>
      <c r="H172" s="3" t="s">
        <v>633</v>
      </c>
      <c r="I172" s="3"/>
      <c r="J172" s="3"/>
      <c r="K172" s="5" t="s">
        <v>38</v>
      </c>
      <c r="L172" s="5">
        <v>17</v>
      </c>
      <c r="M172" s="5" t="s">
        <v>634</v>
      </c>
      <c r="N172" s="5">
        <f>VLOOKUP(M172,[1]ArchetypeScores!E:N,10,FALSE)</f>
        <v>0</v>
      </c>
      <c r="O172" s="5">
        <f>VLOOKUP(M172,[1]ArchetypeScores!E:O,11,FALSE)</f>
        <v>-2</v>
      </c>
      <c r="P172" s="5">
        <f>VLOOKUP(M172,[1]ArchetypeScores!E:P,12,FALSE)</f>
        <v>-1</v>
      </c>
      <c r="Q172" s="2" t="str">
        <f>VLOOKUP(M172,[1]ArchetypeScores!E:W,19,FALSE)</f>
        <v>Energy and water</v>
      </c>
      <c r="R172" s="2">
        <f>VLOOKUP(M172,[1]ArchetypeScores!E:I,5,FALSE)</f>
        <v>0</v>
      </c>
      <c r="S172" s="2">
        <f>VLOOKUP(M172,[1]ArchetypeScores!E:K,7,FALSE)</f>
        <v>0</v>
      </c>
      <c r="T172" s="2" t="str">
        <f t="shared" si="2"/>
        <v>Not A&amp;R positive</v>
      </c>
    </row>
    <row r="173" spans="1:20" x14ac:dyDescent="0.3">
      <c r="A173" s="2" t="s">
        <v>79</v>
      </c>
      <c r="B173" s="3" t="s">
        <v>636</v>
      </c>
      <c r="C173" s="3" t="s">
        <v>637</v>
      </c>
      <c r="D173" s="4">
        <v>0.61099999999999999</v>
      </c>
      <c r="E173" s="5" t="s">
        <v>82</v>
      </c>
      <c r="F173" s="4">
        <v>6.0400000000000002E-3</v>
      </c>
      <c r="G173" s="6">
        <v>44392</v>
      </c>
      <c r="H173" s="3" t="s">
        <v>638</v>
      </c>
      <c r="I173" s="3"/>
      <c r="J173" s="3"/>
      <c r="K173" s="5" t="s">
        <v>214</v>
      </c>
      <c r="L173" s="5">
        <v>1</v>
      </c>
      <c r="M173" s="5" t="s">
        <v>215</v>
      </c>
      <c r="N173" s="5">
        <f>VLOOKUP(M173,[1]ArchetypeScores!E:N,10,FALSE)</f>
        <v>1</v>
      </c>
      <c r="O173" s="5">
        <f>VLOOKUP(M173,[1]ArchetypeScores!E:O,11,FALSE)</f>
        <v>0</v>
      </c>
      <c r="P173" s="5">
        <f>VLOOKUP(M173,[1]ArchetypeScores!E:P,12,FALSE)</f>
        <v>1</v>
      </c>
      <c r="Q173" s="2" t="str">
        <f>VLOOKUP(M173,[1]ArchetypeScores!E:W,19,FALSE)</f>
        <v>Health care</v>
      </c>
      <c r="R173" s="2">
        <f>VLOOKUP(M173,[1]ArchetypeScores!E:I,5,FALSE)</f>
        <v>0</v>
      </c>
      <c r="S173" s="2">
        <f>VLOOKUP(M173,[1]ArchetypeScores!E:K,7,FALSE)</f>
        <v>1</v>
      </c>
      <c r="T173" s="2" t="str">
        <f t="shared" si="2"/>
        <v>Indirect only</v>
      </c>
    </row>
    <row r="174" spans="1:20" x14ac:dyDescent="0.3">
      <c r="A174" s="2" t="s">
        <v>79</v>
      </c>
      <c r="B174" s="3" t="s">
        <v>639</v>
      </c>
      <c r="C174" s="3" t="s">
        <v>640</v>
      </c>
      <c r="D174" s="4"/>
      <c r="E174" s="5" t="s">
        <v>82</v>
      </c>
      <c r="F174" s="4">
        <v>0</v>
      </c>
      <c r="G174" s="6">
        <v>44571</v>
      </c>
      <c r="H174" s="3" t="s">
        <v>641</v>
      </c>
      <c r="I174" s="3" t="s">
        <v>642</v>
      </c>
      <c r="J174" s="3"/>
      <c r="K174" s="5" t="s">
        <v>53</v>
      </c>
      <c r="L174" s="5">
        <v>1</v>
      </c>
      <c r="M174" s="5" t="s">
        <v>54</v>
      </c>
      <c r="N174" s="5">
        <f>VLOOKUP(M174,[1]ArchetypeScores!E:N,10,FALSE)</f>
        <v>0</v>
      </c>
      <c r="O174" s="5">
        <f>VLOOKUP(M174,[1]ArchetypeScores!E:O,11,FALSE)</f>
        <v>-1</v>
      </c>
      <c r="P174" s="5">
        <f>VLOOKUP(M174,[1]ArchetypeScores!E:P,12,FALSE)</f>
        <v>0</v>
      </c>
      <c r="Q174" s="2" t="str">
        <f>VLOOKUP(M174,[1]ArchetypeScores!E:W,19,FALSE)</f>
        <v>Untargeted</v>
      </c>
      <c r="R174" s="2">
        <f>VLOOKUP(M174,[1]ArchetypeScores!E:I,5,FALSE)</f>
        <v>0</v>
      </c>
      <c r="S174" s="2">
        <f>VLOOKUP(M174,[1]ArchetypeScores!E:K,7,FALSE)</f>
        <v>0</v>
      </c>
      <c r="T174" s="2" t="str">
        <f t="shared" si="2"/>
        <v>Not A&amp;R positive</v>
      </c>
    </row>
    <row r="175" spans="1:20" x14ac:dyDescent="0.3">
      <c r="A175" s="2" t="s">
        <v>79</v>
      </c>
      <c r="B175" s="3" t="s">
        <v>643</v>
      </c>
      <c r="C175" s="3" t="s">
        <v>644</v>
      </c>
      <c r="D175" s="4"/>
      <c r="E175" s="5" t="s">
        <v>82</v>
      </c>
      <c r="F175" s="4">
        <v>0</v>
      </c>
      <c r="G175" s="6">
        <v>44599</v>
      </c>
      <c r="H175" s="3" t="s">
        <v>361</v>
      </c>
      <c r="I175" s="3"/>
      <c r="J175" s="3"/>
      <c r="K175" s="5" t="s">
        <v>57</v>
      </c>
      <c r="L175" s="5">
        <v>29</v>
      </c>
      <c r="M175" s="5" t="s">
        <v>58</v>
      </c>
      <c r="N175" s="5">
        <f>VLOOKUP(M175,[1]ArchetypeScores!E:N,10,FALSE)</f>
        <v>0</v>
      </c>
      <c r="O175" s="5">
        <f>VLOOKUP(M175,[1]ArchetypeScores!E:O,11,FALSE)</f>
        <v>-1</v>
      </c>
      <c r="P175" s="5">
        <f>VLOOKUP(M175,[1]ArchetypeScores!E:P,12,FALSE)</f>
        <v>0</v>
      </c>
      <c r="Q175" s="2" t="str">
        <f>VLOOKUP(M175,[1]ArchetypeScores!E:W,19,FALSE)</f>
        <v>Untargeted</v>
      </c>
      <c r="R175" s="2">
        <f>VLOOKUP(M175,[1]ArchetypeScores!E:I,5,FALSE)</f>
        <v>0</v>
      </c>
      <c r="S175" s="2">
        <f>VLOOKUP(M175,[1]ArchetypeScores!E:K,7,FALSE)</f>
        <v>0</v>
      </c>
      <c r="T175" s="2" t="str">
        <f t="shared" si="2"/>
        <v>Not A&amp;R positive</v>
      </c>
    </row>
    <row r="176" spans="1:20" x14ac:dyDescent="0.3">
      <c r="A176" s="2" t="s">
        <v>79</v>
      </c>
      <c r="B176" s="3" t="s">
        <v>645</v>
      </c>
      <c r="C176" s="3" t="s">
        <v>646</v>
      </c>
      <c r="D176" s="4">
        <v>1</v>
      </c>
      <c r="E176" s="5" t="s">
        <v>82</v>
      </c>
      <c r="F176" s="4">
        <v>1.047E-2</v>
      </c>
      <c r="G176" s="6">
        <v>44424</v>
      </c>
      <c r="H176" s="3" t="s">
        <v>647</v>
      </c>
      <c r="I176" s="3"/>
      <c r="J176" s="3"/>
      <c r="K176" s="5" t="s">
        <v>163</v>
      </c>
      <c r="L176" s="5">
        <v>2</v>
      </c>
      <c r="M176" s="5" t="s">
        <v>648</v>
      </c>
      <c r="N176" s="5">
        <f>VLOOKUP(M176,[1]ArchetypeScores!E:N,10,FALSE)</f>
        <v>0</v>
      </c>
      <c r="O176" s="5">
        <f>VLOOKUP(M176,[1]ArchetypeScores!E:O,11,FALSE)</f>
        <v>0</v>
      </c>
      <c r="P176" s="5">
        <f>VLOOKUP(M176,[1]ArchetypeScores!E:P,12,FALSE)</f>
        <v>0</v>
      </c>
      <c r="Q176" s="2" t="str">
        <f>VLOOKUP(M176,[1]ArchetypeScores!E:W,19,FALSE)</f>
        <v>Health care</v>
      </c>
      <c r="R176" s="2">
        <f>VLOOKUP(M176,[1]ArchetypeScores!E:I,5,FALSE)</f>
        <v>0</v>
      </c>
      <c r="S176" s="2">
        <f>VLOOKUP(M176,[1]ArchetypeScores!E:K,7,FALSE)</f>
        <v>0</v>
      </c>
      <c r="T176" s="2" t="str">
        <f t="shared" si="2"/>
        <v>Not A&amp;R positive</v>
      </c>
    </row>
    <row r="177" spans="1:20" x14ac:dyDescent="0.3">
      <c r="A177" s="2" t="s">
        <v>79</v>
      </c>
      <c r="B177" s="3" t="s">
        <v>649</v>
      </c>
      <c r="C177" s="3" t="s">
        <v>650</v>
      </c>
      <c r="D177" s="4"/>
      <c r="E177" s="5" t="s">
        <v>82</v>
      </c>
      <c r="F177" s="4">
        <v>0</v>
      </c>
      <c r="G177" s="6">
        <v>44572</v>
      </c>
      <c r="H177" s="3" t="s">
        <v>651</v>
      </c>
      <c r="I177" s="3"/>
      <c r="J177" s="3"/>
      <c r="K177" s="5" t="s">
        <v>118</v>
      </c>
      <c r="L177" s="5">
        <v>4</v>
      </c>
      <c r="M177" s="5" t="s">
        <v>119</v>
      </c>
      <c r="N177" s="5">
        <f>VLOOKUP(M177,[1]ArchetypeScores!E:N,10,FALSE)</f>
        <v>0</v>
      </c>
      <c r="O177" s="5">
        <f>VLOOKUP(M177,[1]ArchetypeScores!E:O,11,FALSE)</f>
        <v>-1</v>
      </c>
      <c r="P177" s="5">
        <f>VLOOKUP(M177,[1]ArchetypeScores!E:P,12,FALSE)</f>
        <v>0</v>
      </c>
      <c r="Q177" s="2" t="str">
        <f>VLOOKUP(M177,[1]ArchetypeScores!E:W,19,FALSE)</f>
        <v>Untargeted</v>
      </c>
      <c r="R177" s="2">
        <f>VLOOKUP(M177,[1]ArchetypeScores!E:I,5,FALSE)</f>
        <v>0</v>
      </c>
      <c r="S177" s="2">
        <f>VLOOKUP(M177,[1]ArchetypeScores!E:K,7,FALSE)</f>
        <v>0</v>
      </c>
      <c r="T177" s="2" t="str">
        <f t="shared" si="2"/>
        <v>Not A&amp;R positive</v>
      </c>
    </row>
    <row r="178" spans="1:20" x14ac:dyDescent="0.3">
      <c r="A178" s="2" t="s">
        <v>79</v>
      </c>
      <c r="B178" s="3" t="s">
        <v>652</v>
      </c>
      <c r="C178" s="3" t="s">
        <v>653</v>
      </c>
      <c r="D178" s="4">
        <v>30</v>
      </c>
      <c r="E178" s="5" t="s">
        <v>82</v>
      </c>
      <c r="F178" s="4">
        <v>0.47960000000000003</v>
      </c>
      <c r="G178" s="6">
        <v>44600</v>
      </c>
      <c r="H178" s="3" t="s">
        <v>654</v>
      </c>
      <c r="I178" s="3"/>
      <c r="J178" s="3"/>
      <c r="K178" s="5" t="s">
        <v>25</v>
      </c>
      <c r="L178" s="5">
        <v>1</v>
      </c>
      <c r="M178" s="5" t="s">
        <v>343</v>
      </c>
      <c r="N178" s="5">
        <f>VLOOKUP(M178,[1]ArchetypeScores!E:N,10,FALSE)</f>
        <v>1</v>
      </c>
      <c r="O178" s="5">
        <f>VLOOKUP(M178,[1]ArchetypeScores!E:O,11,FALSE)</f>
        <v>-2</v>
      </c>
      <c r="P178" s="5">
        <f>VLOOKUP(M178,[1]ArchetypeScores!E:P,12,FALSE)</f>
        <v>0</v>
      </c>
      <c r="Q178" s="2" t="str">
        <f>VLOOKUP(M178,[1]ArchetypeScores!E:W,19,FALSE)</f>
        <v>Industrials - other</v>
      </c>
      <c r="R178" s="2">
        <f>VLOOKUP(M178,[1]ArchetypeScores!E:I,5,FALSE)</f>
        <v>0</v>
      </c>
      <c r="S178" s="2">
        <f>VLOOKUP(M178,[1]ArchetypeScores!E:K,7,FALSE)</f>
        <v>-1</v>
      </c>
      <c r="T178" s="2" t="str">
        <f t="shared" si="2"/>
        <v>Not A&amp;R positive</v>
      </c>
    </row>
    <row r="179" spans="1:20" x14ac:dyDescent="0.3">
      <c r="A179" s="2" t="s">
        <v>79</v>
      </c>
      <c r="B179" s="3" t="s">
        <v>655</v>
      </c>
      <c r="C179" s="3" t="s">
        <v>656</v>
      </c>
      <c r="D179" s="4"/>
      <c r="E179" s="5" t="s">
        <v>82</v>
      </c>
      <c r="F179" s="4">
        <v>0</v>
      </c>
      <c r="G179" s="6">
        <v>44468</v>
      </c>
      <c r="H179" s="3" t="s">
        <v>657</v>
      </c>
      <c r="I179" s="3"/>
      <c r="J179" s="3"/>
      <c r="K179" s="5" t="s">
        <v>25</v>
      </c>
      <c r="L179" s="5">
        <v>1</v>
      </c>
      <c r="M179" s="5" t="s">
        <v>343</v>
      </c>
      <c r="N179" s="5">
        <f>VLOOKUP(M179,[1]ArchetypeScores!E:N,10,FALSE)</f>
        <v>1</v>
      </c>
      <c r="O179" s="5">
        <f>VLOOKUP(M179,[1]ArchetypeScores!E:O,11,FALSE)</f>
        <v>-2</v>
      </c>
      <c r="P179" s="5">
        <f>VLOOKUP(M179,[1]ArchetypeScores!E:P,12,FALSE)</f>
        <v>0</v>
      </c>
      <c r="Q179" s="2" t="str">
        <f>VLOOKUP(M179,[1]ArchetypeScores!E:W,19,FALSE)</f>
        <v>Industrials - other</v>
      </c>
      <c r="R179" s="2">
        <f>VLOOKUP(M179,[1]ArchetypeScores!E:I,5,FALSE)</f>
        <v>0</v>
      </c>
      <c r="S179" s="2">
        <f>VLOOKUP(M179,[1]ArchetypeScores!E:K,7,FALSE)</f>
        <v>-1</v>
      </c>
      <c r="T179" s="2" t="str">
        <f t="shared" si="2"/>
        <v>Not A&amp;R positive</v>
      </c>
    </row>
    <row r="180" spans="1:20" x14ac:dyDescent="0.3">
      <c r="A180" s="2" t="s">
        <v>79</v>
      </c>
      <c r="B180" s="3" t="s">
        <v>658</v>
      </c>
      <c r="C180" s="3" t="s">
        <v>659</v>
      </c>
      <c r="D180" s="4">
        <v>0.70799999999999996</v>
      </c>
      <c r="E180" s="5" t="s">
        <v>82</v>
      </c>
      <c r="F180" s="4">
        <v>8.8199999999999997E-3</v>
      </c>
      <c r="G180" s="6">
        <v>44520</v>
      </c>
      <c r="H180" s="3" t="s">
        <v>133</v>
      </c>
      <c r="I180" s="3"/>
      <c r="J180" s="3"/>
      <c r="K180" s="5" t="s">
        <v>489</v>
      </c>
      <c r="L180" s="5">
        <v>1</v>
      </c>
      <c r="M180" s="5" t="s">
        <v>660</v>
      </c>
      <c r="N180" s="5">
        <f>VLOOKUP(M180,[1]ArchetypeScores!E:N,10,FALSE)</f>
        <v>1</v>
      </c>
      <c r="O180" s="5">
        <f>VLOOKUP(M180,[1]ArchetypeScores!E:O,11,FALSE)</f>
        <v>-1</v>
      </c>
      <c r="P180" s="5">
        <f>VLOOKUP(M180,[1]ArchetypeScores!E:P,12,FALSE)</f>
        <v>0</v>
      </c>
      <c r="Q180" s="2" t="str">
        <f>VLOOKUP(M180,[1]ArchetypeScores!E:W,19,FALSE)</f>
        <v>Health care</v>
      </c>
      <c r="R180" s="2">
        <f>VLOOKUP(M180,[1]ArchetypeScores!E:I,5,FALSE)</f>
        <v>0</v>
      </c>
      <c r="S180" s="2">
        <f>VLOOKUP(M180,[1]ArchetypeScores!E:K,7,FALSE)</f>
        <v>1</v>
      </c>
      <c r="T180" s="2" t="str">
        <f t="shared" si="2"/>
        <v>Indirect only</v>
      </c>
    </row>
    <row r="181" spans="1:20" x14ac:dyDescent="0.3">
      <c r="A181" s="2" t="s">
        <v>79</v>
      </c>
      <c r="B181" s="3" t="s">
        <v>661</v>
      </c>
      <c r="C181" s="3" t="s">
        <v>662</v>
      </c>
      <c r="D181" s="4">
        <v>0.8</v>
      </c>
      <c r="E181" s="5" t="s">
        <v>82</v>
      </c>
      <c r="F181" s="4">
        <v>7.8799999999999999E-3</v>
      </c>
      <c r="G181" s="6">
        <v>44391</v>
      </c>
      <c r="H181" s="3" t="s">
        <v>663</v>
      </c>
      <c r="I181" s="3"/>
      <c r="J181" s="3"/>
      <c r="K181" s="5" t="s">
        <v>664</v>
      </c>
      <c r="L181" s="5">
        <v>4</v>
      </c>
      <c r="M181" s="5" t="s">
        <v>665</v>
      </c>
      <c r="N181" s="5">
        <f>VLOOKUP(M181,[1]ArchetypeScores!E:N,10,FALSE)</f>
        <v>1</v>
      </c>
      <c r="O181" s="5">
        <f>VLOOKUP(M181,[1]ArchetypeScores!E:O,11,FALSE)</f>
        <v>0</v>
      </c>
      <c r="P181" s="5">
        <f>VLOOKUP(M181,[1]ArchetypeScores!E:P,12,FALSE)</f>
        <v>2</v>
      </c>
      <c r="Q181" s="2" t="str">
        <f>VLOOKUP(M181,[1]ArchetypeScores!E:W,19,FALSE)</f>
        <v>Materials (including forestry and nature)</v>
      </c>
      <c r="R181" s="2">
        <f>VLOOKUP(M181,[1]ArchetypeScores!E:I,5,FALSE)</f>
        <v>1</v>
      </c>
      <c r="S181" s="2">
        <f>VLOOKUP(M181,[1]ArchetypeScores!E:K,7,FALSE)</f>
        <v>1</v>
      </c>
      <c r="T181" s="2" t="str">
        <f t="shared" si="2"/>
        <v>Both</v>
      </c>
    </row>
    <row r="182" spans="1:20" x14ac:dyDescent="0.3">
      <c r="A182" s="2" t="s">
        <v>79</v>
      </c>
      <c r="B182" s="8" t="s">
        <v>666</v>
      </c>
      <c r="C182" s="3" t="s">
        <v>667</v>
      </c>
      <c r="D182" s="4">
        <f>0.1/2</f>
        <v>0.05</v>
      </c>
      <c r="E182" s="5" t="s">
        <v>82</v>
      </c>
      <c r="F182" s="4">
        <f>0.00137/2</f>
        <v>6.8499999999999995E-4</v>
      </c>
      <c r="G182" s="6">
        <v>44537</v>
      </c>
      <c r="H182" s="3" t="s">
        <v>668</v>
      </c>
      <c r="I182" s="3" t="s">
        <v>669</v>
      </c>
      <c r="J182" s="3"/>
      <c r="K182" s="5" t="s">
        <v>57</v>
      </c>
      <c r="L182" s="5">
        <v>1</v>
      </c>
      <c r="M182" s="5" t="s">
        <v>123</v>
      </c>
      <c r="N182" s="5">
        <f>VLOOKUP(M182,[1]ArchetypeScores!E:N,10,FALSE)</f>
        <v>0</v>
      </c>
      <c r="O182" s="5">
        <f>VLOOKUP(M182,[1]ArchetypeScores!E:O,11,FALSE)</f>
        <v>-1</v>
      </c>
      <c r="P182" s="5">
        <f>VLOOKUP(M182,[1]ArchetypeScores!E:P,12,FALSE)</f>
        <v>0</v>
      </c>
      <c r="Q182" s="2" t="str">
        <f>VLOOKUP(M182,[1]ArchetypeScores!E:W,19,FALSE)</f>
        <v>Consumer (including agriculture and tourism)</v>
      </c>
      <c r="R182" s="2">
        <f>VLOOKUP(M182,[1]ArchetypeScores!E:I,5,FALSE)</f>
        <v>0</v>
      </c>
      <c r="S182" s="2">
        <f>VLOOKUP(M182,[1]ArchetypeScores!E:K,7,FALSE)</f>
        <v>0</v>
      </c>
      <c r="T182" s="2" t="str">
        <f t="shared" si="2"/>
        <v>Not A&amp;R positive</v>
      </c>
    </row>
    <row r="183" spans="1:20" x14ac:dyDescent="0.3">
      <c r="A183" s="2" t="s">
        <v>79</v>
      </c>
      <c r="B183" s="3" t="s">
        <v>666</v>
      </c>
      <c r="C183" s="3" t="s">
        <v>667</v>
      </c>
      <c r="D183" s="4">
        <f>0.1/2</f>
        <v>0.05</v>
      </c>
      <c r="E183" s="5" t="s">
        <v>82</v>
      </c>
      <c r="F183" s="4">
        <f>0.00137/2</f>
        <v>6.8499999999999995E-4</v>
      </c>
      <c r="G183" s="6">
        <v>44537</v>
      </c>
      <c r="H183" s="3" t="s">
        <v>668</v>
      </c>
      <c r="I183" s="3" t="s">
        <v>669</v>
      </c>
      <c r="J183" s="3"/>
      <c r="K183" s="5" t="s">
        <v>57</v>
      </c>
      <c r="L183" s="5">
        <v>5</v>
      </c>
      <c r="M183" s="5" t="s">
        <v>242</v>
      </c>
      <c r="N183" s="5">
        <f>VLOOKUP(M183,[1]ArchetypeScores!E:N,10,FALSE)</f>
        <v>0</v>
      </c>
      <c r="O183" s="5">
        <f>VLOOKUP(M183,[1]ArchetypeScores!E:O,11,FALSE)</f>
        <v>-1</v>
      </c>
      <c r="P183" s="5">
        <f>VLOOKUP(M183,[1]ArchetypeScores!E:P,12,FALSE)</f>
        <v>0</v>
      </c>
      <c r="Q183" s="2" t="e">
        <f>VLOOKUP(M183,[1]ArchetypeScores!E:W,19,FALSE)</f>
        <v>#N/A</v>
      </c>
      <c r="R183" s="2">
        <f>VLOOKUP(M183,[1]ArchetypeScores!E:I,5,FALSE)</f>
        <v>0</v>
      </c>
      <c r="S183" s="2">
        <f>VLOOKUP(M183,[1]ArchetypeScores!E:K,7,FALSE)</f>
        <v>0</v>
      </c>
      <c r="T183" s="2" t="str">
        <f t="shared" si="2"/>
        <v>Not A&amp;R positive</v>
      </c>
    </row>
    <row r="184" spans="1:20" x14ac:dyDescent="0.3">
      <c r="A184" s="2" t="s">
        <v>79</v>
      </c>
      <c r="B184" s="3" t="s">
        <v>670</v>
      </c>
      <c r="C184" s="3" t="s">
        <v>671</v>
      </c>
      <c r="D184" s="4">
        <v>0.313</v>
      </c>
      <c r="E184" s="5" t="s">
        <v>82</v>
      </c>
      <c r="F184" s="4">
        <v>4.45E-3</v>
      </c>
      <c r="G184" s="6">
        <v>44546</v>
      </c>
      <c r="H184" s="3" t="s">
        <v>672</v>
      </c>
      <c r="I184" s="3"/>
      <c r="J184" s="3"/>
      <c r="K184" s="5" t="s">
        <v>291</v>
      </c>
      <c r="L184" s="5">
        <v>4</v>
      </c>
      <c r="M184" s="5" t="s">
        <v>292</v>
      </c>
      <c r="N184" s="5">
        <f>VLOOKUP(M184,[1]ArchetypeScores!E:N,10,FALSE)</f>
        <v>1</v>
      </c>
      <c r="O184" s="5">
        <f>VLOOKUP(M184,[1]ArchetypeScores!E:O,11,FALSE)</f>
        <v>0</v>
      </c>
      <c r="P184" s="5">
        <f>VLOOKUP(M184,[1]ArchetypeScores!E:P,12,FALSE)</f>
        <v>0</v>
      </c>
      <c r="Q184" s="2" t="str">
        <f>VLOOKUP(M184,[1]ArchetypeScores!E:W,19,FALSE)</f>
        <v>Education and training</v>
      </c>
      <c r="R184" s="2">
        <f>VLOOKUP(M184,[1]ArchetypeScores!E:I,5,FALSE)</f>
        <v>0</v>
      </c>
      <c r="S184" s="2">
        <f>VLOOKUP(M184,[1]ArchetypeScores!E:K,7,FALSE)</f>
        <v>0</v>
      </c>
      <c r="T184" s="2" t="str">
        <f t="shared" si="2"/>
        <v>Not A&amp;R positive</v>
      </c>
    </row>
    <row r="185" spans="1:20" x14ac:dyDescent="0.3">
      <c r="A185" s="2" t="s">
        <v>79</v>
      </c>
      <c r="B185" s="3" t="s">
        <v>673</v>
      </c>
      <c r="C185" s="3" t="s">
        <v>674</v>
      </c>
      <c r="D185" s="4">
        <v>0.3</v>
      </c>
      <c r="E185" s="5" t="s">
        <v>82</v>
      </c>
      <c r="F185" s="4">
        <v>2.9499999999999999E-3</v>
      </c>
      <c r="G185" s="6">
        <v>44389</v>
      </c>
      <c r="H185" s="3" t="s">
        <v>675</v>
      </c>
      <c r="I185" s="3"/>
      <c r="J185" s="3"/>
      <c r="K185" s="5" t="s">
        <v>214</v>
      </c>
      <c r="L185" s="5">
        <v>4</v>
      </c>
      <c r="M185" s="5" t="s">
        <v>560</v>
      </c>
      <c r="N185" s="5">
        <f>VLOOKUP(M185,[1]ArchetypeScores!E:N,10,FALSE)</f>
        <v>1</v>
      </c>
      <c r="O185" s="5">
        <f>VLOOKUP(M185,[1]ArchetypeScores!E:O,11,FALSE)</f>
        <v>0</v>
      </c>
      <c r="P185" s="5">
        <f>VLOOKUP(M185,[1]ArchetypeScores!E:P,12,FALSE)</f>
        <v>0</v>
      </c>
      <c r="Q185" s="2" t="str">
        <f>VLOOKUP(M185,[1]ArchetypeScores!E:W,19,FALSE)</f>
        <v>Other sector</v>
      </c>
      <c r="R185" s="2">
        <f>VLOOKUP(M185,[1]ArchetypeScores!E:I,5,FALSE)</f>
        <v>0</v>
      </c>
      <c r="S185" s="2">
        <f>VLOOKUP(M185,[1]ArchetypeScores!E:K,7,FALSE)</f>
        <v>0</v>
      </c>
      <c r="T185" s="2" t="str">
        <f t="shared" si="2"/>
        <v>Not A&amp;R positive</v>
      </c>
    </row>
    <row r="186" spans="1:20" x14ac:dyDescent="0.3">
      <c r="A186" s="2" t="s">
        <v>79</v>
      </c>
      <c r="B186" s="3" t="s">
        <v>676</v>
      </c>
      <c r="C186" s="3" t="s">
        <v>677</v>
      </c>
      <c r="D186" s="4"/>
      <c r="E186" s="5" t="s">
        <v>82</v>
      </c>
      <c r="F186" s="4">
        <v>0</v>
      </c>
      <c r="G186" s="6">
        <v>44509</v>
      </c>
      <c r="H186" s="3" t="s">
        <v>678</v>
      </c>
      <c r="I186" s="3"/>
      <c r="J186" s="3"/>
      <c r="K186" s="5" t="s">
        <v>61</v>
      </c>
      <c r="L186" s="5">
        <v>1</v>
      </c>
      <c r="M186" s="5" t="s">
        <v>130</v>
      </c>
      <c r="N186" s="5">
        <f>VLOOKUP(M186,[1]ArchetypeScores!E:N,10,FALSE)</f>
        <v>0</v>
      </c>
      <c r="O186" s="5">
        <f>VLOOKUP(M186,[1]ArchetypeScores!E:O,11,FALSE)</f>
        <v>-1</v>
      </c>
      <c r="P186" s="5">
        <f>VLOOKUP(M186,[1]ArchetypeScores!E:P,12,FALSE)</f>
        <v>0</v>
      </c>
      <c r="Q186" s="2" t="str">
        <f>VLOOKUP(M186,[1]ArchetypeScores!E:W,19,FALSE)</f>
        <v>Health care</v>
      </c>
      <c r="R186" s="2">
        <f>VLOOKUP(M186,[1]ArchetypeScores!E:I,5,FALSE)</f>
        <v>0</v>
      </c>
      <c r="S186" s="2">
        <f>VLOOKUP(M186,[1]ArchetypeScores!E:K,7,FALSE)</f>
        <v>0</v>
      </c>
      <c r="T186" s="2" t="str">
        <f t="shared" si="2"/>
        <v>Not A&amp;R positive</v>
      </c>
    </row>
    <row r="187" spans="1:20" x14ac:dyDescent="0.3">
      <c r="A187" s="2" t="s">
        <v>79</v>
      </c>
      <c r="B187" s="3" t="s">
        <v>679</v>
      </c>
      <c r="C187" s="3" t="s">
        <v>680</v>
      </c>
      <c r="D187" s="4">
        <v>0.255</v>
      </c>
      <c r="E187" s="5" t="s">
        <v>82</v>
      </c>
      <c r="F187" s="4">
        <v>3.0599999999999998E-3</v>
      </c>
      <c r="G187" s="6">
        <v>44491</v>
      </c>
      <c r="H187" s="3" t="s">
        <v>136</v>
      </c>
      <c r="I187" s="3"/>
      <c r="J187" s="3"/>
      <c r="K187" s="5" t="s">
        <v>102</v>
      </c>
      <c r="L187" s="5">
        <v>2</v>
      </c>
      <c r="M187" s="5" t="s">
        <v>681</v>
      </c>
      <c r="N187" s="5">
        <f>VLOOKUP(M187,[1]ArchetypeScores!E:N,10,FALSE)</f>
        <v>0</v>
      </c>
      <c r="O187" s="5">
        <f>VLOOKUP(M187,[1]ArchetypeScores!E:O,11,FALSE)</f>
        <v>-1</v>
      </c>
      <c r="P187" s="5">
        <f>VLOOKUP(M187,[1]ArchetypeScores!E:P,12,FALSE)</f>
        <v>0</v>
      </c>
      <c r="Q187" s="2" t="str">
        <f>VLOOKUP(M187,[1]ArchetypeScores!E:W,19,FALSE)</f>
        <v>Untargeted</v>
      </c>
      <c r="R187" s="2">
        <f>VLOOKUP(M187,[1]ArchetypeScores!E:I,5,FALSE)</f>
        <v>0</v>
      </c>
      <c r="S187" s="2">
        <f>VLOOKUP(M187,[1]ArchetypeScores!E:K,7,FALSE)</f>
        <v>1</v>
      </c>
      <c r="T187" s="2" t="str">
        <f t="shared" si="2"/>
        <v>Indirect only</v>
      </c>
    </row>
    <row r="188" spans="1:20" x14ac:dyDescent="0.3">
      <c r="A188" s="2" t="s">
        <v>79</v>
      </c>
      <c r="B188" s="3" t="s">
        <v>682</v>
      </c>
      <c r="C188" s="3" t="s">
        <v>683</v>
      </c>
      <c r="D188" s="4">
        <v>35.32</v>
      </c>
      <c r="E188" s="5" t="s">
        <v>82</v>
      </c>
      <c r="F188" s="4">
        <v>0.52258000000000004</v>
      </c>
      <c r="G188" s="6">
        <v>44574</v>
      </c>
      <c r="H188" s="3" t="s">
        <v>684</v>
      </c>
      <c r="I188" s="3"/>
      <c r="J188" s="3"/>
      <c r="K188" s="5" t="s">
        <v>25</v>
      </c>
      <c r="L188" s="5" t="s">
        <v>112</v>
      </c>
      <c r="M188" s="5" t="s">
        <v>423</v>
      </c>
      <c r="N188" s="5">
        <f>VLOOKUP(M188,[1]ArchetypeScores!E:N,10,FALSE)</f>
        <v>1</v>
      </c>
      <c r="O188" s="5">
        <f>VLOOKUP(M188,[1]ArchetypeScores!E:O,11,FALSE)</f>
        <v>-2</v>
      </c>
      <c r="P188" s="5">
        <f>VLOOKUP(M188,[1]ArchetypeScores!E:P,12,FALSE)</f>
        <v>0</v>
      </c>
      <c r="Q188" s="2" t="str">
        <f>VLOOKUP(M188,[1]ArchetypeScores!E:W,19,FALSE)</f>
        <v>Industrials - other</v>
      </c>
      <c r="R188" s="2">
        <f>VLOOKUP(M188,[1]ArchetypeScores!E:I,5,FALSE)</f>
        <v>0</v>
      </c>
      <c r="S188" s="2">
        <f>VLOOKUP(M188,[1]ArchetypeScores!E:K,7,FALSE)</f>
        <v>-1</v>
      </c>
      <c r="T188" s="2" t="str">
        <f t="shared" si="2"/>
        <v>Not A&amp;R positive</v>
      </c>
    </row>
    <row r="189" spans="1:20" x14ac:dyDescent="0.3">
      <c r="A189" s="2" t="s">
        <v>79</v>
      </c>
      <c r="B189" s="3" t="s">
        <v>685</v>
      </c>
      <c r="C189" s="3" t="s">
        <v>686</v>
      </c>
      <c r="D189" s="4">
        <v>110</v>
      </c>
      <c r="E189" s="5" t="s">
        <v>82</v>
      </c>
      <c r="F189" s="4">
        <v>1.18696</v>
      </c>
      <c r="G189" s="6">
        <v>44437</v>
      </c>
      <c r="H189" s="3" t="s">
        <v>687</v>
      </c>
      <c r="I189" s="3"/>
      <c r="J189" s="3"/>
      <c r="K189" s="5" t="s">
        <v>25</v>
      </c>
      <c r="L189" s="5">
        <v>9</v>
      </c>
      <c r="M189" s="5" t="s">
        <v>493</v>
      </c>
      <c r="N189" s="5">
        <f>VLOOKUP(M189,[1]ArchetypeScores!E:N,10,FALSE)</f>
        <v>1</v>
      </c>
      <c r="O189" s="5">
        <f>VLOOKUP(M189,[1]ArchetypeScores!E:O,11,FALSE)</f>
        <v>-2</v>
      </c>
      <c r="P189" s="5">
        <f>VLOOKUP(M189,[1]ArchetypeScores!E:P,12,FALSE)</f>
        <v>0</v>
      </c>
      <c r="Q189" s="2" t="str">
        <f>VLOOKUP(M189,[1]ArchetypeScores!E:W,19,FALSE)</f>
        <v>Industrials - other</v>
      </c>
      <c r="R189" s="2">
        <f>VLOOKUP(M189,[1]ArchetypeScores!E:I,5,FALSE)</f>
        <v>0</v>
      </c>
      <c r="S189" s="2">
        <f>VLOOKUP(M189,[1]ArchetypeScores!E:K,7,FALSE)</f>
        <v>-1</v>
      </c>
      <c r="T189" s="2" t="str">
        <f t="shared" si="2"/>
        <v>Not A&amp;R positive</v>
      </c>
    </row>
    <row r="190" spans="1:20" x14ac:dyDescent="0.3">
      <c r="A190" s="2" t="s">
        <v>79</v>
      </c>
      <c r="B190" s="3" t="s">
        <v>688</v>
      </c>
      <c r="C190" s="3" t="s">
        <v>689</v>
      </c>
      <c r="D190" s="4"/>
      <c r="E190" s="5" t="s">
        <v>82</v>
      </c>
      <c r="F190" s="4">
        <v>0</v>
      </c>
      <c r="G190" s="6">
        <v>44478</v>
      </c>
      <c r="H190" s="3" t="s">
        <v>690</v>
      </c>
      <c r="I190" s="3"/>
      <c r="J190" s="3"/>
      <c r="K190" s="5" t="s">
        <v>61</v>
      </c>
      <c r="L190" s="5">
        <v>5</v>
      </c>
      <c r="M190" s="5" t="s">
        <v>62</v>
      </c>
      <c r="N190" s="5">
        <f>VLOOKUP(M190,[1]ArchetypeScores!E:N,10,FALSE)</f>
        <v>0</v>
      </c>
      <c r="O190" s="5">
        <f>VLOOKUP(M190,[1]ArchetypeScores!E:O,11,FALSE)</f>
        <v>-1</v>
      </c>
      <c r="P190" s="5">
        <f>VLOOKUP(M190,[1]ArchetypeScores!E:P,12,FALSE)</f>
        <v>0</v>
      </c>
      <c r="Q190" s="2" t="str">
        <f>VLOOKUP(M190,[1]ArchetypeScores!E:W,19,FALSE)</f>
        <v>Health care</v>
      </c>
      <c r="R190" s="2">
        <f>VLOOKUP(M190,[1]ArchetypeScores!E:I,5,FALSE)</f>
        <v>0</v>
      </c>
      <c r="S190" s="2">
        <f>VLOOKUP(M190,[1]ArchetypeScores!E:K,7,FALSE)</f>
        <v>0</v>
      </c>
      <c r="T190" s="2" t="str">
        <f t="shared" si="2"/>
        <v>Not A&amp;R positive</v>
      </c>
    </row>
    <row r="191" spans="1:20" x14ac:dyDescent="0.3">
      <c r="A191" s="2" t="s">
        <v>79</v>
      </c>
      <c r="B191" s="3" t="s">
        <v>691</v>
      </c>
      <c r="C191" s="3" t="s">
        <v>692</v>
      </c>
      <c r="D191" s="4">
        <v>0.3</v>
      </c>
      <c r="E191" s="5" t="s">
        <v>82</v>
      </c>
      <c r="F191" s="4">
        <v>3.0899999999999999E-3</v>
      </c>
      <c r="G191" s="6">
        <v>44607</v>
      </c>
      <c r="H191" s="3" t="s">
        <v>693</v>
      </c>
      <c r="I191" s="3"/>
      <c r="J191" s="3"/>
      <c r="K191" s="5" t="s">
        <v>694</v>
      </c>
      <c r="L191" s="5">
        <v>5</v>
      </c>
      <c r="M191" s="5" t="s">
        <v>695</v>
      </c>
      <c r="N191" s="5">
        <f>VLOOKUP(M191,[1]ArchetypeScores!E:N,10,FALSE)</f>
        <v>1</v>
      </c>
      <c r="O191" s="5">
        <f>VLOOKUP(M191,[1]ArchetypeScores!E:O,11,FALSE)</f>
        <v>-1</v>
      </c>
      <c r="P191" s="5">
        <f>VLOOKUP(M191,[1]ArchetypeScores!E:P,12,FALSE)</f>
        <v>0</v>
      </c>
      <c r="Q191" s="2" t="str">
        <f>VLOOKUP(M191,[1]ArchetypeScores!E:W,19,FALSE)</f>
        <v>Untargeted</v>
      </c>
      <c r="R191" s="2">
        <f>VLOOKUP(M191,[1]ArchetypeScores!E:I,5,FALSE)</f>
        <v>1</v>
      </c>
      <c r="S191" s="2">
        <f>VLOOKUP(M191,[1]ArchetypeScores!E:K,7,FALSE)</f>
        <v>1</v>
      </c>
      <c r="T191" s="2" t="str">
        <f t="shared" si="2"/>
        <v>Both</v>
      </c>
    </row>
    <row r="192" spans="1:20" x14ac:dyDescent="0.3">
      <c r="A192" s="2" t="s">
        <v>79</v>
      </c>
      <c r="B192" s="3" t="s">
        <v>696</v>
      </c>
      <c r="C192" s="3" t="s">
        <v>697</v>
      </c>
      <c r="D192" s="4"/>
      <c r="E192" s="5" t="s">
        <v>82</v>
      </c>
      <c r="F192" s="4">
        <v>0</v>
      </c>
      <c r="G192" s="6">
        <v>44482</v>
      </c>
      <c r="H192" s="3" t="s">
        <v>698</v>
      </c>
      <c r="I192" s="3"/>
      <c r="J192" s="3"/>
      <c r="K192" s="5" t="s">
        <v>67</v>
      </c>
      <c r="L192" s="5">
        <v>2</v>
      </c>
      <c r="M192" s="5" t="s">
        <v>68</v>
      </c>
      <c r="N192" s="5">
        <f>VLOOKUP(M192,[1]ArchetypeScores!E:N,10,FALSE)</f>
        <v>0</v>
      </c>
      <c r="O192" s="5">
        <f>VLOOKUP(M192,[1]ArchetypeScores!E:O,11,FALSE)</f>
        <v>-1</v>
      </c>
      <c r="P192" s="5">
        <f>VLOOKUP(M192,[1]ArchetypeScores!E:P,12,FALSE)</f>
        <v>0</v>
      </c>
      <c r="Q192" s="2" t="str">
        <f>VLOOKUP(M192,[1]ArchetypeScores!E:W,19,FALSE)</f>
        <v>Untargeted</v>
      </c>
      <c r="R192" s="2">
        <f>VLOOKUP(M192,[1]ArchetypeScores!E:I,5,FALSE)</f>
        <v>0</v>
      </c>
      <c r="S192" s="2">
        <f>VLOOKUP(M192,[1]ArchetypeScores!E:K,7,FALSE)</f>
        <v>0</v>
      </c>
      <c r="T192" s="2" t="str">
        <f t="shared" si="2"/>
        <v>Not A&amp;R positive</v>
      </c>
    </row>
    <row r="193" spans="1:20" x14ac:dyDescent="0.3">
      <c r="A193" s="2" t="s">
        <v>79</v>
      </c>
      <c r="B193" s="3" t="s">
        <v>699</v>
      </c>
      <c r="C193" s="3" t="s">
        <v>700</v>
      </c>
      <c r="D193" s="4">
        <v>2.4</v>
      </c>
      <c r="E193" s="5" t="s">
        <v>82</v>
      </c>
      <c r="F193" s="4">
        <v>2.4549999999999999E-2</v>
      </c>
      <c r="G193" s="6">
        <v>44409</v>
      </c>
      <c r="H193" s="3" t="s">
        <v>260</v>
      </c>
      <c r="I193" s="3"/>
      <c r="J193" s="3"/>
      <c r="K193" s="5" t="s">
        <v>89</v>
      </c>
      <c r="L193" s="5">
        <v>1</v>
      </c>
      <c r="M193" s="5" t="s">
        <v>90</v>
      </c>
      <c r="N193" s="5">
        <f>VLOOKUP(M193,[1]ArchetypeScores!E:N,10,FALSE)</f>
        <v>1</v>
      </c>
      <c r="O193" s="5">
        <f>VLOOKUP(M193,[1]ArchetypeScores!E:O,11,FALSE)</f>
        <v>0</v>
      </c>
      <c r="P193" s="5">
        <f>VLOOKUP(M193,[1]ArchetypeScores!E:P,12,FALSE)</f>
        <v>0</v>
      </c>
      <c r="Q193" s="2" t="str">
        <f>VLOOKUP(M193,[1]ArchetypeScores!E:W,19,FALSE)</f>
        <v>Other sector</v>
      </c>
      <c r="R193" s="2">
        <f>VLOOKUP(M193,[1]ArchetypeScores!E:I,5,FALSE)</f>
        <v>0</v>
      </c>
      <c r="S193" s="2">
        <f>VLOOKUP(M193,[1]ArchetypeScores!E:K,7,FALSE)</f>
        <v>0</v>
      </c>
      <c r="T193" s="2" t="str">
        <f t="shared" si="2"/>
        <v>Not A&amp;R positive</v>
      </c>
    </row>
    <row r="194" spans="1:20" x14ac:dyDescent="0.3">
      <c r="A194" s="2" t="s">
        <v>79</v>
      </c>
      <c r="B194" s="3" t="s">
        <v>701</v>
      </c>
      <c r="C194" s="3" t="s">
        <v>702</v>
      </c>
      <c r="D194" s="4">
        <v>2.1000000000000001E-2</v>
      </c>
      <c r="E194" s="5" t="s">
        <v>82</v>
      </c>
      <c r="F194" s="4">
        <v>3.1E-4</v>
      </c>
      <c r="G194" s="6">
        <v>44570</v>
      </c>
      <c r="H194" s="3" t="s">
        <v>703</v>
      </c>
      <c r="I194" s="3"/>
      <c r="J194" s="3"/>
      <c r="K194" s="5" t="s">
        <v>154</v>
      </c>
      <c r="L194" s="5">
        <v>1</v>
      </c>
      <c r="M194" s="5" t="s">
        <v>188</v>
      </c>
      <c r="N194" s="5">
        <f>VLOOKUP(M194,[1]ArchetypeScores!E:N,10,FALSE)</f>
        <v>1</v>
      </c>
      <c r="O194" s="5">
        <f>VLOOKUP(M194,[1]ArchetypeScores!E:O,11,FALSE)</f>
        <v>-1</v>
      </c>
      <c r="P194" s="5">
        <f>VLOOKUP(M194,[1]ArchetypeScores!E:P,12,FALSE)</f>
        <v>0</v>
      </c>
      <c r="Q194" s="2" t="str">
        <f>VLOOKUP(M194,[1]ArchetypeScores!E:W,19,FALSE)</f>
        <v>Education and training</v>
      </c>
      <c r="R194" s="2">
        <f>VLOOKUP(M194,[1]ArchetypeScores!E:I,5,FALSE)</f>
        <v>0</v>
      </c>
      <c r="S194" s="2">
        <f>VLOOKUP(M194,[1]ArchetypeScores!E:K,7,FALSE)</f>
        <v>1</v>
      </c>
      <c r="T194" s="2" t="str">
        <f t="shared" ref="T194:T257" si="3">IF(AND(R194=1,S194=1),"Both",IF(AND(R194=1,S194=0),"Direct only",IF(AND(R194=0,S194=1),"Indirect only","Not A&amp;R positive")))</f>
        <v>Indirect only</v>
      </c>
    </row>
    <row r="195" spans="1:20" x14ac:dyDescent="0.3">
      <c r="A195" s="2" t="s">
        <v>79</v>
      </c>
      <c r="B195" s="3" t="s">
        <v>704</v>
      </c>
      <c r="C195" s="3" t="s">
        <v>705</v>
      </c>
      <c r="D195" s="4"/>
      <c r="E195" s="5" t="s">
        <v>82</v>
      </c>
      <c r="F195" s="4">
        <v>0</v>
      </c>
      <c r="G195" s="6">
        <v>44576</v>
      </c>
      <c r="H195" s="3" t="s">
        <v>706</v>
      </c>
      <c r="I195" s="3"/>
      <c r="J195" s="3"/>
      <c r="K195" s="5" t="s">
        <v>67</v>
      </c>
      <c r="L195" s="5">
        <v>1</v>
      </c>
      <c r="M195" s="5" t="s">
        <v>265</v>
      </c>
      <c r="N195" s="5">
        <f>VLOOKUP(M195,[1]ArchetypeScores!E:N,10,FALSE)</f>
        <v>0</v>
      </c>
      <c r="O195" s="5">
        <f>VLOOKUP(M195,[1]ArchetypeScores!E:O,11,FALSE)</f>
        <v>-1</v>
      </c>
      <c r="P195" s="5">
        <f>VLOOKUP(M195,[1]ArchetypeScores!E:P,12,FALSE)</f>
        <v>0</v>
      </c>
      <c r="Q195" s="2" t="str">
        <f>VLOOKUP(M195,[1]ArchetypeScores!E:W,19,FALSE)</f>
        <v>Untargeted</v>
      </c>
      <c r="R195" s="2">
        <f>VLOOKUP(M195,[1]ArchetypeScores!E:I,5,FALSE)</f>
        <v>0</v>
      </c>
      <c r="S195" s="2">
        <f>VLOOKUP(M195,[1]ArchetypeScores!E:K,7,FALSE)</f>
        <v>0</v>
      </c>
      <c r="T195" s="2" t="str">
        <f t="shared" si="3"/>
        <v>Not A&amp;R positive</v>
      </c>
    </row>
    <row r="196" spans="1:20" x14ac:dyDescent="0.3">
      <c r="A196" s="2" t="s">
        <v>79</v>
      </c>
      <c r="B196" s="3" t="s">
        <v>707</v>
      </c>
      <c r="C196" s="3" t="s">
        <v>708</v>
      </c>
      <c r="D196" s="4"/>
      <c r="E196" s="5" t="s">
        <v>82</v>
      </c>
      <c r="F196" s="4">
        <v>0</v>
      </c>
      <c r="G196" s="6">
        <v>44588</v>
      </c>
      <c r="H196" s="3" t="s">
        <v>709</v>
      </c>
      <c r="I196" s="3" t="s">
        <v>710</v>
      </c>
      <c r="J196" s="3"/>
      <c r="K196" s="5" t="s">
        <v>67</v>
      </c>
      <c r="L196" s="5">
        <v>1</v>
      </c>
      <c r="M196" s="5" t="s">
        <v>265</v>
      </c>
      <c r="N196" s="5">
        <f>VLOOKUP(M196,[1]ArchetypeScores!E:N,10,FALSE)</f>
        <v>0</v>
      </c>
      <c r="O196" s="5">
        <f>VLOOKUP(M196,[1]ArchetypeScores!E:O,11,FALSE)</f>
        <v>-1</v>
      </c>
      <c r="P196" s="5">
        <f>VLOOKUP(M196,[1]ArchetypeScores!E:P,12,FALSE)</f>
        <v>0</v>
      </c>
      <c r="Q196" s="2" t="str">
        <f>VLOOKUP(M196,[1]ArchetypeScores!E:W,19,FALSE)</f>
        <v>Untargeted</v>
      </c>
      <c r="R196" s="2">
        <f>VLOOKUP(M196,[1]ArchetypeScores!E:I,5,FALSE)</f>
        <v>0</v>
      </c>
      <c r="S196" s="2">
        <f>VLOOKUP(M196,[1]ArchetypeScores!E:K,7,FALSE)</f>
        <v>0</v>
      </c>
      <c r="T196" s="2" t="str">
        <f t="shared" si="3"/>
        <v>Not A&amp;R positive</v>
      </c>
    </row>
    <row r="197" spans="1:20" x14ac:dyDescent="0.3">
      <c r="A197" s="2" t="s">
        <v>79</v>
      </c>
      <c r="B197" s="3" t="s">
        <v>711</v>
      </c>
      <c r="C197" s="3" t="s">
        <v>712</v>
      </c>
      <c r="D197" s="4">
        <v>5.5</v>
      </c>
      <c r="E197" s="5" t="s">
        <v>82</v>
      </c>
      <c r="F197" s="4">
        <v>6.4640000000000003E-2</v>
      </c>
      <c r="G197" s="6">
        <v>44488</v>
      </c>
      <c r="H197" s="3" t="s">
        <v>713</v>
      </c>
      <c r="I197" s="3"/>
      <c r="J197" s="3"/>
      <c r="K197" s="5" t="s">
        <v>214</v>
      </c>
      <c r="L197" s="5">
        <v>1</v>
      </c>
      <c r="M197" s="5" t="s">
        <v>215</v>
      </c>
      <c r="N197" s="5">
        <f>VLOOKUP(M197,[1]ArchetypeScores!E:N,10,FALSE)</f>
        <v>1</v>
      </c>
      <c r="O197" s="5">
        <f>VLOOKUP(M197,[1]ArchetypeScores!E:O,11,FALSE)</f>
        <v>0</v>
      </c>
      <c r="P197" s="5">
        <f>VLOOKUP(M197,[1]ArchetypeScores!E:P,12,FALSE)</f>
        <v>1</v>
      </c>
      <c r="Q197" s="2" t="str">
        <f>VLOOKUP(M197,[1]ArchetypeScores!E:W,19,FALSE)</f>
        <v>Health care</v>
      </c>
      <c r="R197" s="2">
        <f>VLOOKUP(M197,[1]ArchetypeScores!E:I,5,FALSE)</f>
        <v>0</v>
      </c>
      <c r="S197" s="2">
        <f>VLOOKUP(M197,[1]ArchetypeScores!E:K,7,FALSE)</f>
        <v>1</v>
      </c>
      <c r="T197" s="2" t="str">
        <f t="shared" si="3"/>
        <v>Indirect only</v>
      </c>
    </row>
    <row r="198" spans="1:20" x14ac:dyDescent="0.3">
      <c r="A198" s="2" t="s">
        <v>79</v>
      </c>
      <c r="B198" s="3" t="s">
        <v>711</v>
      </c>
      <c r="C198" s="3" t="s">
        <v>714</v>
      </c>
      <c r="D198" s="4">
        <v>30</v>
      </c>
      <c r="E198" s="5" t="s">
        <v>82</v>
      </c>
      <c r="F198" s="4">
        <v>0.34705000000000003</v>
      </c>
      <c r="G198" s="6">
        <v>44484</v>
      </c>
      <c r="H198" s="3" t="s">
        <v>715</v>
      </c>
      <c r="I198" s="3"/>
      <c r="J198" s="3"/>
      <c r="K198" s="5" t="s">
        <v>214</v>
      </c>
      <c r="L198" s="5">
        <v>1</v>
      </c>
      <c r="M198" s="5" t="s">
        <v>215</v>
      </c>
      <c r="N198" s="5">
        <f>VLOOKUP(M198,[1]ArchetypeScores!E:N,10,FALSE)</f>
        <v>1</v>
      </c>
      <c r="O198" s="5">
        <f>VLOOKUP(M198,[1]ArchetypeScores!E:O,11,FALSE)</f>
        <v>0</v>
      </c>
      <c r="P198" s="5">
        <f>VLOOKUP(M198,[1]ArchetypeScores!E:P,12,FALSE)</f>
        <v>1</v>
      </c>
      <c r="Q198" s="2" t="str">
        <f>VLOOKUP(M198,[1]ArchetypeScores!E:W,19,FALSE)</f>
        <v>Health care</v>
      </c>
      <c r="R198" s="2">
        <f>VLOOKUP(M198,[1]ArchetypeScores!E:I,5,FALSE)</f>
        <v>0</v>
      </c>
      <c r="S198" s="2">
        <f>VLOOKUP(M198,[1]ArchetypeScores!E:K,7,FALSE)</f>
        <v>1</v>
      </c>
      <c r="T198" s="2" t="str">
        <f t="shared" si="3"/>
        <v>Indirect only</v>
      </c>
    </row>
    <row r="199" spans="1:20" x14ac:dyDescent="0.3">
      <c r="A199" s="2" t="s">
        <v>79</v>
      </c>
      <c r="B199" s="3" t="s">
        <v>716</v>
      </c>
      <c r="C199" s="3" t="s">
        <v>717</v>
      </c>
      <c r="D199" s="4">
        <v>0.5</v>
      </c>
      <c r="E199" s="5" t="s">
        <v>82</v>
      </c>
      <c r="F199" s="4">
        <v>7.3299999999999997E-3</v>
      </c>
      <c r="G199" s="6">
        <v>44568</v>
      </c>
      <c r="H199" s="3" t="s">
        <v>718</v>
      </c>
      <c r="I199" s="3"/>
      <c r="J199" s="3"/>
      <c r="K199" s="5" t="s">
        <v>38</v>
      </c>
      <c r="L199" s="5">
        <v>13</v>
      </c>
      <c r="M199" s="5" t="s">
        <v>39</v>
      </c>
      <c r="N199" s="5">
        <f>VLOOKUP(M199,[1]ArchetypeScores!E:N,10,FALSE)</f>
        <v>0</v>
      </c>
      <c r="O199" s="5">
        <f>VLOOKUP(M199,[1]ArchetypeScores!E:O,11,FALSE)</f>
        <v>-2</v>
      </c>
      <c r="P199" s="5">
        <f>VLOOKUP(M199,[1]ArchetypeScores!E:P,12,FALSE)</f>
        <v>0</v>
      </c>
      <c r="Q199" s="2" t="str">
        <f>VLOOKUP(M199,[1]ArchetypeScores!E:W,19,FALSE)</f>
        <v>Industrials - transportation</v>
      </c>
      <c r="R199" s="2">
        <f>VLOOKUP(M199,[1]ArchetypeScores!E:I,5,FALSE)</f>
        <v>0</v>
      </c>
      <c r="S199" s="2">
        <f>VLOOKUP(M199,[1]ArchetypeScores!E:K,7,FALSE)</f>
        <v>0</v>
      </c>
      <c r="T199" s="2" t="str">
        <f t="shared" si="3"/>
        <v>Not A&amp;R positive</v>
      </c>
    </row>
    <row r="200" spans="1:20" x14ac:dyDescent="0.3">
      <c r="A200" s="2" t="s">
        <v>79</v>
      </c>
      <c r="B200" s="3" t="s">
        <v>719</v>
      </c>
      <c r="C200" s="3" t="s">
        <v>720</v>
      </c>
      <c r="D200" s="4">
        <v>1.3</v>
      </c>
      <c r="E200" s="5" t="s">
        <v>82</v>
      </c>
      <c r="F200" s="4">
        <v>1.562E-2</v>
      </c>
      <c r="G200" s="6">
        <v>44494</v>
      </c>
      <c r="H200" s="3" t="s">
        <v>136</v>
      </c>
      <c r="I200" s="3"/>
      <c r="J200" s="3"/>
      <c r="K200" s="5" t="s">
        <v>229</v>
      </c>
      <c r="L200" s="5">
        <v>1</v>
      </c>
      <c r="M200" s="5" t="s">
        <v>528</v>
      </c>
      <c r="N200" s="5">
        <f>VLOOKUP(M200,[1]ArchetypeScores!E:N,10,FALSE)</f>
        <v>1</v>
      </c>
      <c r="O200" s="5">
        <f>VLOOKUP(M200,[1]ArchetypeScores!E:O,11,FALSE)</f>
        <v>-2</v>
      </c>
      <c r="P200" s="5">
        <f>VLOOKUP(M200,[1]ArchetypeScores!E:P,12,FALSE)</f>
        <v>0</v>
      </c>
      <c r="Q200" s="2" t="str">
        <f>VLOOKUP(M200,[1]ArchetypeScores!E:W,19,FALSE)</f>
        <v>Industrials - transportation</v>
      </c>
      <c r="R200" s="2">
        <f>VLOOKUP(M200,[1]ArchetypeScores!E:I,5,FALSE)</f>
        <v>0</v>
      </c>
      <c r="S200" s="2">
        <f>VLOOKUP(M200,[1]ArchetypeScores!E:K,7,FALSE)</f>
        <v>-1</v>
      </c>
      <c r="T200" s="2" t="str">
        <f t="shared" si="3"/>
        <v>Not A&amp;R positive</v>
      </c>
    </row>
    <row r="201" spans="1:20" x14ac:dyDescent="0.3">
      <c r="A201" s="2" t="s">
        <v>79</v>
      </c>
      <c r="B201" s="3" t="s">
        <v>721</v>
      </c>
      <c r="C201" s="3" t="s">
        <v>722</v>
      </c>
      <c r="D201" s="4">
        <v>82</v>
      </c>
      <c r="E201" s="5" t="s">
        <v>82</v>
      </c>
      <c r="F201" s="4">
        <v>0.90332999999999997</v>
      </c>
      <c r="G201" s="6">
        <v>44457</v>
      </c>
      <c r="H201" s="3" t="s">
        <v>723</v>
      </c>
      <c r="I201" s="3"/>
      <c r="J201" s="3"/>
      <c r="K201" s="5" t="s">
        <v>229</v>
      </c>
      <c r="L201" s="5">
        <v>1</v>
      </c>
      <c r="M201" s="5" t="s">
        <v>528</v>
      </c>
      <c r="N201" s="5">
        <f>VLOOKUP(M201,[1]ArchetypeScores!E:N,10,FALSE)</f>
        <v>1</v>
      </c>
      <c r="O201" s="5">
        <f>VLOOKUP(M201,[1]ArchetypeScores!E:O,11,FALSE)</f>
        <v>-2</v>
      </c>
      <c r="P201" s="5">
        <f>VLOOKUP(M201,[1]ArchetypeScores!E:P,12,FALSE)</f>
        <v>0</v>
      </c>
      <c r="Q201" s="2" t="str">
        <f>VLOOKUP(M201,[1]ArchetypeScores!E:W,19,FALSE)</f>
        <v>Industrials - transportation</v>
      </c>
      <c r="R201" s="2">
        <f>VLOOKUP(M201,[1]ArchetypeScores!E:I,5,FALSE)</f>
        <v>0</v>
      </c>
      <c r="S201" s="2">
        <f>VLOOKUP(M201,[1]ArchetypeScores!E:K,7,FALSE)</f>
        <v>-1</v>
      </c>
      <c r="T201" s="2" t="str">
        <f t="shared" si="3"/>
        <v>Not A&amp;R positive</v>
      </c>
    </row>
    <row r="202" spans="1:20" x14ac:dyDescent="0.3">
      <c r="A202" s="2" t="s">
        <v>79</v>
      </c>
      <c r="B202" s="3" t="s">
        <v>724</v>
      </c>
      <c r="C202" s="3" t="s">
        <v>725</v>
      </c>
      <c r="D202" s="4"/>
      <c r="E202" s="5" t="s">
        <v>82</v>
      </c>
      <c r="F202" s="4">
        <v>0</v>
      </c>
      <c r="G202" s="6">
        <v>44487</v>
      </c>
      <c r="H202" s="3" t="s">
        <v>713</v>
      </c>
      <c r="I202" s="3"/>
      <c r="J202" s="3"/>
      <c r="K202" s="5" t="s">
        <v>61</v>
      </c>
      <c r="L202" s="5">
        <v>4</v>
      </c>
      <c r="M202" s="5" t="s">
        <v>433</v>
      </c>
      <c r="N202" s="5">
        <f>VLOOKUP(M202,[1]ArchetypeScores!E:N,10,FALSE)</f>
        <v>0</v>
      </c>
      <c r="O202" s="5">
        <f>VLOOKUP(M202,[1]ArchetypeScores!E:O,11,FALSE)</f>
        <v>0</v>
      </c>
      <c r="P202" s="5">
        <f>VLOOKUP(M202,[1]ArchetypeScores!E:P,12,FALSE)</f>
        <v>0</v>
      </c>
      <c r="Q202" s="2" t="str">
        <f>VLOOKUP(M202,[1]ArchetypeScores!E:W,19,FALSE)</f>
        <v>Health care</v>
      </c>
      <c r="R202" s="2">
        <f>VLOOKUP(M202,[1]ArchetypeScores!E:I,5,FALSE)</f>
        <v>0</v>
      </c>
      <c r="S202" s="2">
        <f>VLOOKUP(M202,[1]ArchetypeScores!E:K,7,FALSE)</f>
        <v>0</v>
      </c>
      <c r="T202" s="2" t="str">
        <f t="shared" si="3"/>
        <v>Not A&amp;R positive</v>
      </c>
    </row>
    <row r="203" spans="1:20" x14ac:dyDescent="0.3">
      <c r="A203" s="2" t="s">
        <v>79</v>
      </c>
      <c r="B203" s="3" t="s">
        <v>726</v>
      </c>
      <c r="C203" s="3" t="s">
        <v>727</v>
      </c>
      <c r="D203" s="4">
        <v>10</v>
      </c>
      <c r="E203" s="5" t="s">
        <v>82</v>
      </c>
      <c r="F203" s="4">
        <v>0.12271</v>
      </c>
      <c r="G203" s="6">
        <v>44511</v>
      </c>
      <c r="H203" s="3" t="s">
        <v>728</v>
      </c>
      <c r="I203" s="3"/>
      <c r="J203" s="3"/>
      <c r="K203" s="5" t="s">
        <v>67</v>
      </c>
      <c r="L203" s="5">
        <v>1</v>
      </c>
      <c r="M203" s="5" t="s">
        <v>265</v>
      </c>
      <c r="N203" s="5">
        <f>VLOOKUP(M203,[1]ArchetypeScores!E:N,10,FALSE)</f>
        <v>0</v>
      </c>
      <c r="O203" s="5">
        <f>VLOOKUP(M203,[1]ArchetypeScores!E:O,11,FALSE)</f>
        <v>-1</v>
      </c>
      <c r="P203" s="5">
        <f>VLOOKUP(M203,[1]ArchetypeScores!E:P,12,FALSE)</f>
        <v>0</v>
      </c>
      <c r="Q203" s="2" t="str">
        <f>VLOOKUP(M203,[1]ArchetypeScores!E:W,19,FALSE)</f>
        <v>Untargeted</v>
      </c>
      <c r="R203" s="2">
        <f>VLOOKUP(M203,[1]ArchetypeScores!E:I,5,FALSE)</f>
        <v>0</v>
      </c>
      <c r="S203" s="2">
        <f>VLOOKUP(M203,[1]ArchetypeScores!E:K,7,FALSE)</f>
        <v>0</v>
      </c>
      <c r="T203" s="2" t="str">
        <f t="shared" si="3"/>
        <v>Not A&amp;R positive</v>
      </c>
    </row>
    <row r="204" spans="1:20" x14ac:dyDescent="0.3">
      <c r="A204" s="2" t="s">
        <v>79</v>
      </c>
      <c r="B204" s="3" t="s">
        <v>729</v>
      </c>
      <c r="C204" s="3" t="s">
        <v>730</v>
      </c>
      <c r="D204" s="4"/>
      <c r="E204" s="5" t="s">
        <v>82</v>
      </c>
      <c r="F204" s="4">
        <v>0</v>
      </c>
      <c r="G204" s="6">
        <v>44456</v>
      </c>
      <c r="H204" s="3" t="s">
        <v>731</v>
      </c>
      <c r="I204" s="3"/>
      <c r="J204" s="3"/>
      <c r="K204" s="5" t="s">
        <v>154</v>
      </c>
      <c r="L204" s="5">
        <v>2</v>
      </c>
      <c r="M204" s="5" t="s">
        <v>255</v>
      </c>
      <c r="N204" s="5">
        <f>VLOOKUP(M204,[1]ArchetypeScores!E:N,10,FALSE)</f>
        <v>1</v>
      </c>
      <c r="O204" s="5">
        <f>VLOOKUP(M204,[1]ArchetypeScores!E:O,11,FALSE)</f>
        <v>0</v>
      </c>
      <c r="P204" s="5">
        <f>VLOOKUP(M204,[1]ArchetypeScores!E:P,12,FALSE)</f>
        <v>0</v>
      </c>
      <c r="Q204" s="2" t="str">
        <f>VLOOKUP(M204,[1]ArchetypeScores!E:W,19,FALSE)</f>
        <v>Education and training</v>
      </c>
      <c r="R204" s="2">
        <f>VLOOKUP(M204,[1]ArchetypeScores!E:I,5,FALSE)</f>
        <v>0</v>
      </c>
      <c r="S204" s="2">
        <f>VLOOKUP(M204,[1]ArchetypeScores!E:K,7,FALSE)</f>
        <v>1</v>
      </c>
      <c r="T204" s="2" t="str">
        <f t="shared" si="3"/>
        <v>Indirect only</v>
      </c>
    </row>
    <row r="205" spans="1:20" x14ac:dyDescent="0.3">
      <c r="A205" s="2" t="s">
        <v>79</v>
      </c>
      <c r="B205" s="3" t="s">
        <v>732</v>
      </c>
      <c r="C205" s="3" t="s">
        <v>733</v>
      </c>
      <c r="D205" s="4">
        <v>37.700000000000003</v>
      </c>
      <c r="E205" s="5" t="s">
        <v>82</v>
      </c>
      <c r="F205" s="4">
        <v>0.45289000000000001</v>
      </c>
      <c r="G205" s="6">
        <v>44502</v>
      </c>
      <c r="H205" s="3" t="s">
        <v>734</v>
      </c>
      <c r="I205" s="3"/>
      <c r="J205" s="3"/>
      <c r="K205" s="5" t="s">
        <v>735</v>
      </c>
      <c r="L205" s="5">
        <v>1</v>
      </c>
      <c r="M205" s="5" t="s">
        <v>736</v>
      </c>
      <c r="N205" s="5">
        <f>VLOOKUP(M205,[1]ArchetypeScores!E:N,10,FALSE)</f>
        <v>1</v>
      </c>
      <c r="O205" s="5">
        <f>VLOOKUP(M205,[1]ArchetypeScores!E:O,11,FALSE)</f>
        <v>-2</v>
      </c>
      <c r="P205" s="5">
        <f>VLOOKUP(M205,[1]ArchetypeScores!E:P,12,FALSE)</f>
        <v>-2</v>
      </c>
      <c r="Q205" s="2" t="str">
        <f>VLOOKUP(M205,[1]ArchetypeScores!E:W,19,FALSE)</f>
        <v>Other sector</v>
      </c>
      <c r="R205" s="2">
        <f>VLOOKUP(M205,[1]ArchetypeScores!E:I,5,FALSE)</f>
        <v>0</v>
      </c>
      <c r="S205" s="2">
        <f>VLOOKUP(M205,[1]ArchetypeScores!E:K,7,FALSE)</f>
        <v>0</v>
      </c>
      <c r="T205" s="2" t="str">
        <f t="shared" si="3"/>
        <v>Not A&amp;R positive</v>
      </c>
    </row>
    <row r="206" spans="1:20" x14ac:dyDescent="0.3">
      <c r="A206" s="2" t="s">
        <v>79</v>
      </c>
      <c r="B206" s="3" t="s">
        <v>737</v>
      </c>
      <c r="C206" s="3" t="s">
        <v>738</v>
      </c>
      <c r="D206" s="4"/>
      <c r="E206" s="5" t="s">
        <v>82</v>
      </c>
      <c r="F206" s="4">
        <v>0</v>
      </c>
      <c r="G206" s="6">
        <v>44581</v>
      </c>
      <c r="H206" s="3" t="s">
        <v>739</v>
      </c>
      <c r="I206" s="3"/>
      <c r="J206" s="3"/>
      <c r="K206" s="5" t="s">
        <v>118</v>
      </c>
      <c r="L206" s="5">
        <v>4</v>
      </c>
      <c r="M206" s="5" t="s">
        <v>119</v>
      </c>
      <c r="N206" s="5">
        <f>VLOOKUP(M206,[1]ArchetypeScores!E:N,10,FALSE)</f>
        <v>0</v>
      </c>
      <c r="O206" s="5">
        <f>VLOOKUP(M206,[1]ArchetypeScores!E:O,11,FALSE)</f>
        <v>-1</v>
      </c>
      <c r="P206" s="5">
        <f>VLOOKUP(M206,[1]ArchetypeScores!E:P,12,FALSE)</f>
        <v>0</v>
      </c>
      <c r="Q206" s="2" t="str">
        <f>VLOOKUP(M206,[1]ArchetypeScores!E:W,19,FALSE)</f>
        <v>Untargeted</v>
      </c>
      <c r="R206" s="2">
        <f>VLOOKUP(M206,[1]ArchetypeScores!E:I,5,FALSE)</f>
        <v>0</v>
      </c>
      <c r="S206" s="2">
        <f>VLOOKUP(M206,[1]ArchetypeScores!E:K,7,FALSE)</f>
        <v>0</v>
      </c>
      <c r="T206" s="2" t="str">
        <f t="shared" si="3"/>
        <v>Not A&amp;R positive</v>
      </c>
    </row>
    <row r="207" spans="1:20" x14ac:dyDescent="0.3">
      <c r="A207" s="2" t="s">
        <v>79</v>
      </c>
      <c r="B207" s="3" t="s">
        <v>740</v>
      </c>
      <c r="C207" s="3" t="s">
        <v>741</v>
      </c>
      <c r="D207" s="4"/>
      <c r="E207" s="5" t="s">
        <v>82</v>
      </c>
      <c r="F207" s="4">
        <v>0</v>
      </c>
      <c r="G207" s="6">
        <v>44534</v>
      </c>
      <c r="H207" s="3" t="s">
        <v>742</v>
      </c>
      <c r="I207" s="3" t="s">
        <v>743</v>
      </c>
      <c r="J207" s="3"/>
      <c r="K207" s="5" t="s">
        <v>38</v>
      </c>
      <c r="L207" s="5">
        <v>21</v>
      </c>
      <c r="M207" s="5" t="s">
        <v>302</v>
      </c>
      <c r="N207" s="5">
        <f>VLOOKUP(M207,[1]ArchetypeScores!E:N,10,FALSE)</f>
        <v>0</v>
      </c>
      <c r="O207" s="5">
        <f>VLOOKUP(M207,[1]ArchetypeScores!E:O,11,FALSE)</f>
        <v>-1</v>
      </c>
      <c r="P207" s="5">
        <f>VLOOKUP(M207,[1]ArchetypeScores!E:P,12,FALSE)</f>
        <v>0</v>
      </c>
      <c r="Q207" s="2" t="str">
        <f>VLOOKUP(M207,[1]ArchetypeScores!E:W,19,FALSE)</f>
        <v>Consumer (including agriculture and tourism)</v>
      </c>
      <c r="R207" s="2">
        <f>VLOOKUP(M207,[1]ArchetypeScores!E:I,5,FALSE)</f>
        <v>0</v>
      </c>
      <c r="S207" s="2">
        <f>VLOOKUP(M207,[1]ArchetypeScores!E:K,7,FALSE)</f>
        <v>0</v>
      </c>
      <c r="T207" s="2" t="str">
        <f t="shared" si="3"/>
        <v>Not A&amp;R positive</v>
      </c>
    </row>
    <row r="208" spans="1:20" x14ac:dyDescent="0.3">
      <c r="A208" s="2" t="s">
        <v>79</v>
      </c>
      <c r="B208" s="3" t="s">
        <v>744</v>
      </c>
      <c r="C208" s="3" t="s">
        <v>745</v>
      </c>
      <c r="D208" s="4"/>
      <c r="E208" s="5" t="s">
        <v>82</v>
      </c>
      <c r="F208" s="4">
        <v>0</v>
      </c>
      <c r="G208" s="6">
        <v>44452</v>
      </c>
      <c r="H208" s="3" t="s">
        <v>746</v>
      </c>
      <c r="I208" s="3"/>
      <c r="J208" s="3"/>
      <c r="K208" s="5" t="s">
        <v>47</v>
      </c>
      <c r="L208" s="5">
        <v>3</v>
      </c>
      <c r="M208" s="5" t="s">
        <v>607</v>
      </c>
      <c r="N208" s="5">
        <f>VLOOKUP(M208,[1]ArchetypeScores!E:N,10,FALSE)</f>
        <v>0</v>
      </c>
      <c r="O208" s="5">
        <f>VLOOKUP(M208,[1]ArchetypeScores!E:O,11,FALSE)</f>
        <v>0</v>
      </c>
      <c r="P208" s="5">
        <f>VLOOKUP(M208,[1]ArchetypeScores!E:P,12,FALSE)</f>
        <v>0</v>
      </c>
      <c r="Q208" s="2" t="str">
        <f>VLOOKUP(M208,[1]ArchetypeScores!E:W,19,FALSE)</f>
        <v>Other sector</v>
      </c>
      <c r="R208" s="2">
        <f>VLOOKUP(M208,[1]ArchetypeScores!E:I,5,FALSE)</f>
        <v>0</v>
      </c>
      <c r="S208" s="2">
        <f>VLOOKUP(M208,[1]ArchetypeScores!E:K,7,FALSE)</f>
        <v>0</v>
      </c>
      <c r="T208" s="2" t="str">
        <f t="shared" si="3"/>
        <v>Not A&amp;R positive</v>
      </c>
    </row>
    <row r="209" spans="1:20" x14ac:dyDescent="0.3">
      <c r="A209" s="2" t="s">
        <v>79</v>
      </c>
      <c r="B209" s="3" t="s">
        <v>747</v>
      </c>
      <c r="C209" s="3" t="s">
        <v>748</v>
      </c>
      <c r="D209" s="4"/>
      <c r="E209" s="5" t="s">
        <v>82</v>
      </c>
      <c r="F209" s="4">
        <v>0</v>
      </c>
      <c r="G209" s="6">
        <v>44512</v>
      </c>
      <c r="H209" s="3" t="s">
        <v>749</v>
      </c>
      <c r="I209" s="3"/>
      <c r="J209" s="3"/>
      <c r="K209" s="5" t="s">
        <v>477</v>
      </c>
      <c r="L209" s="5">
        <v>1</v>
      </c>
      <c r="M209" s="5" t="s">
        <v>750</v>
      </c>
      <c r="N209" s="5">
        <f>VLOOKUP(M209,[1]ArchetypeScores!E:N,10,FALSE)</f>
        <v>1</v>
      </c>
      <c r="O209" s="5">
        <f>VLOOKUP(M209,[1]ArchetypeScores!E:O,11,FALSE)</f>
        <v>-2</v>
      </c>
      <c r="P209" s="5">
        <f>VLOOKUP(M209,[1]ArchetypeScores!E:P,12,FALSE)</f>
        <v>2</v>
      </c>
      <c r="Q209" s="2" t="str">
        <f>VLOOKUP(M209,[1]ArchetypeScores!E:W,19,FALSE)</f>
        <v>Energy and water</v>
      </c>
      <c r="R209" s="2">
        <f>VLOOKUP(M209,[1]ArchetypeScores!E:I,5,FALSE)</f>
        <v>0</v>
      </c>
      <c r="S209" s="2">
        <f>VLOOKUP(M209,[1]ArchetypeScores!E:K,7,FALSE)</f>
        <v>0</v>
      </c>
      <c r="T209" s="2" t="str">
        <f t="shared" si="3"/>
        <v>Not A&amp;R positive</v>
      </c>
    </row>
    <row r="210" spans="1:20" x14ac:dyDescent="0.3">
      <c r="A210" s="2" t="s">
        <v>79</v>
      </c>
      <c r="B210" s="3" t="s">
        <v>751</v>
      </c>
      <c r="C210" s="3" t="s">
        <v>752</v>
      </c>
      <c r="D210" s="4">
        <v>0.14000000000000001</v>
      </c>
      <c r="E210" s="5" t="s">
        <v>82</v>
      </c>
      <c r="F210" s="4">
        <v>1.7899999999999999E-3</v>
      </c>
      <c r="G210" s="6">
        <v>44526</v>
      </c>
      <c r="H210" s="3" t="s">
        <v>753</v>
      </c>
      <c r="I210" s="3"/>
      <c r="J210" s="3"/>
      <c r="K210" s="5" t="s">
        <v>214</v>
      </c>
      <c r="L210" s="5">
        <v>1</v>
      </c>
      <c r="M210" s="5" t="s">
        <v>215</v>
      </c>
      <c r="N210" s="5">
        <f>VLOOKUP(M210,[1]ArchetypeScores!E:N,10,FALSE)</f>
        <v>1</v>
      </c>
      <c r="O210" s="5">
        <f>VLOOKUP(M210,[1]ArchetypeScores!E:O,11,FALSE)</f>
        <v>0</v>
      </c>
      <c r="P210" s="5">
        <f>VLOOKUP(M210,[1]ArchetypeScores!E:P,12,FALSE)</f>
        <v>1</v>
      </c>
      <c r="Q210" s="2" t="str">
        <f>VLOOKUP(M210,[1]ArchetypeScores!E:W,19,FALSE)</f>
        <v>Health care</v>
      </c>
      <c r="R210" s="2">
        <f>VLOOKUP(M210,[1]ArchetypeScores!E:I,5,FALSE)</f>
        <v>0</v>
      </c>
      <c r="S210" s="2">
        <f>VLOOKUP(M210,[1]ArchetypeScores!E:K,7,FALSE)</f>
        <v>1</v>
      </c>
      <c r="T210" s="2" t="str">
        <f t="shared" si="3"/>
        <v>Indirect only</v>
      </c>
    </row>
    <row r="211" spans="1:20" x14ac:dyDescent="0.3">
      <c r="A211" s="2" t="s">
        <v>79</v>
      </c>
      <c r="B211" s="3" t="s">
        <v>754</v>
      </c>
      <c r="C211" s="3" t="s">
        <v>755</v>
      </c>
      <c r="D211" s="4"/>
      <c r="E211" s="5" t="s">
        <v>82</v>
      </c>
      <c r="F211" s="4">
        <v>0</v>
      </c>
      <c r="G211" s="6">
        <v>44428</v>
      </c>
      <c r="H211" s="3" t="s">
        <v>756</v>
      </c>
      <c r="I211" s="3"/>
      <c r="J211" s="3"/>
      <c r="K211" s="5" t="s">
        <v>61</v>
      </c>
      <c r="L211" s="5">
        <v>5</v>
      </c>
      <c r="M211" s="5" t="s">
        <v>62</v>
      </c>
      <c r="N211" s="5">
        <f>VLOOKUP(M211,[1]ArchetypeScores!E:N,10,FALSE)</f>
        <v>0</v>
      </c>
      <c r="O211" s="5">
        <f>VLOOKUP(M211,[1]ArchetypeScores!E:O,11,FALSE)</f>
        <v>-1</v>
      </c>
      <c r="P211" s="5">
        <f>VLOOKUP(M211,[1]ArchetypeScores!E:P,12,FALSE)</f>
        <v>0</v>
      </c>
      <c r="Q211" s="2" t="str">
        <f>VLOOKUP(M211,[1]ArchetypeScores!E:W,19,FALSE)</f>
        <v>Health care</v>
      </c>
      <c r="R211" s="2">
        <f>VLOOKUP(M211,[1]ArchetypeScores!E:I,5,FALSE)</f>
        <v>0</v>
      </c>
      <c r="S211" s="2">
        <f>VLOOKUP(M211,[1]ArchetypeScores!E:K,7,FALSE)</f>
        <v>0</v>
      </c>
      <c r="T211" s="2" t="str">
        <f t="shared" si="3"/>
        <v>Not A&amp;R positive</v>
      </c>
    </row>
    <row r="212" spans="1:20" x14ac:dyDescent="0.3">
      <c r="A212" s="2" t="s">
        <v>79</v>
      </c>
      <c r="B212" s="3" t="s">
        <v>757</v>
      </c>
      <c r="C212" s="3" t="s">
        <v>758</v>
      </c>
      <c r="D212" s="4">
        <v>2.8000000000000001E-2</v>
      </c>
      <c r="E212" s="5" t="s">
        <v>82</v>
      </c>
      <c r="F212" s="4">
        <v>3.4000000000000002E-4</v>
      </c>
      <c r="G212" s="6">
        <v>44500</v>
      </c>
      <c r="H212" s="3" t="s">
        <v>759</v>
      </c>
      <c r="I212" s="3"/>
      <c r="J212" s="3"/>
      <c r="K212" s="5" t="s">
        <v>163</v>
      </c>
      <c r="L212" s="5">
        <v>2</v>
      </c>
      <c r="M212" s="5" t="s">
        <v>648</v>
      </c>
      <c r="N212" s="5">
        <f>VLOOKUP(M212,[1]ArchetypeScores!E:N,10,FALSE)</f>
        <v>0</v>
      </c>
      <c r="O212" s="5">
        <f>VLOOKUP(M212,[1]ArchetypeScores!E:O,11,FALSE)</f>
        <v>0</v>
      </c>
      <c r="P212" s="5">
        <f>VLOOKUP(M212,[1]ArchetypeScores!E:P,12,FALSE)</f>
        <v>0</v>
      </c>
      <c r="Q212" s="2" t="str">
        <f>VLOOKUP(M212,[1]ArchetypeScores!E:W,19,FALSE)</f>
        <v>Health care</v>
      </c>
      <c r="R212" s="2">
        <f>VLOOKUP(M212,[1]ArchetypeScores!E:I,5,FALSE)</f>
        <v>0</v>
      </c>
      <c r="S212" s="2">
        <f>VLOOKUP(M212,[1]ArchetypeScores!E:K,7,FALSE)</f>
        <v>0</v>
      </c>
      <c r="T212" s="2" t="str">
        <f t="shared" si="3"/>
        <v>Not A&amp;R positive</v>
      </c>
    </row>
    <row r="213" spans="1:20" x14ac:dyDescent="0.3">
      <c r="A213" s="2" t="s">
        <v>79</v>
      </c>
      <c r="B213" s="3" t="s">
        <v>760</v>
      </c>
      <c r="C213" s="3" t="s">
        <v>761</v>
      </c>
      <c r="D213" s="4">
        <v>0.28799999999999998</v>
      </c>
      <c r="E213" s="5" t="s">
        <v>82</v>
      </c>
      <c r="F213" s="4">
        <v>2.9099999999999998E-3</v>
      </c>
      <c r="G213" s="6">
        <v>44397</v>
      </c>
      <c r="H213" s="3" t="s">
        <v>762</v>
      </c>
      <c r="I213" s="3"/>
      <c r="J213" s="3"/>
      <c r="K213" s="5" t="s">
        <v>214</v>
      </c>
      <c r="L213" s="5">
        <v>4</v>
      </c>
      <c r="M213" s="5" t="s">
        <v>560</v>
      </c>
      <c r="N213" s="5">
        <f>VLOOKUP(M213,[1]ArchetypeScores!E:N,10,FALSE)</f>
        <v>1</v>
      </c>
      <c r="O213" s="5">
        <f>VLOOKUP(M213,[1]ArchetypeScores!E:O,11,FALSE)</f>
        <v>0</v>
      </c>
      <c r="P213" s="5">
        <f>VLOOKUP(M213,[1]ArchetypeScores!E:P,12,FALSE)</f>
        <v>0</v>
      </c>
      <c r="Q213" s="2" t="str">
        <f>VLOOKUP(M213,[1]ArchetypeScores!E:W,19,FALSE)</f>
        <v>Other sector</v>
      </c>
      <c r="R213" s="2">
        <f>VLOOKUP(M213,[1]ArchetypeScores!E:I,5,FALSE)</f>
        <v>0</v>
      </c>
      <c r="S213" s="2">
        <f>VLOOKUP(M213,[1]ArchetypeScores!E:K,7,FALSE)</f>
        <v>0</v>
      </c>
      <c r="T213" s="2" t="str">
        <f t="shared" si="3"/>
        <v>Not A&amp;R positive</v>
      </c>
    </row>
    <row r="214" spans="1:20" x14ac:dyDescent="0.3">
      <c r="A214" s="2" t="s">
        <v>79</v>
      </c>
      <c r="B214" s="3" t="s">
        <v>763</v>
      </c>
      <c r="C214" s="3" t="s">
        <v>764</v>
      </c>
      <c r="D214" s="4">
        <v>1.85</v>
      </c>
      <c r="E214" s="5" t="s">
        <v>82</v>
      </c>
      <c r="F214" s="4">
        <v>2.1229999999999999E-2</v>
      </c>
      <c r="G214" s="6">
        <v>44480</v>
      </c>
      <c r="H214" s="3" t="s">
        <v>473</v>
      </c>
      <c r="I214" s="3"/>
      <c r="J214" s="3"/>
      <c r="K214" s="5" t="s">
        <v>38</v>
      </c>
      <c r="L214" s="5">
        <v>29</v>
      </c>
      <c r="M214" s="5" t="s">
        <v>316</v>
      </c>
      <c r="N214" s="5">
        <f>VLOOKUP(M214,[1]ArchetypeScores!E:N,10,FALSE)</f>
        <v>0</v>
      </c>
      <c r="O214" s="5">
        <f>VLOOKUP(M214,[1]ArchetypeScores!E:O,11,FALSE)</f>
        <v>-1</v>
      </c>
      <c r="P214" s="5">
        <f>VLOOKUP(M214,[1]ArchetypeScores!E:P,12,FALSE)</f>
        <v>0</v>
      </c>
      <c r="Q214" s="2" t="str">
        <f>VLOOKUP(M214,[1]ArchetypeScores!E:W,19,FALSE)</f>
        <v>Other sector</v>
      </c>
      <c r="R214" s="2">
        <f>VLOOKUP(M214,[1]ArchetypeScores!E:I,5,FALSE)</f>
        <v>0</v>
      </c>
      <c r="S214" s="2">
        <f>VLOOKUP(M214,[1]ArchetypeScores!E:K,7,FALSE)</f>
        <v>0</v>
      </c>
      <c r="T214" s="2" t="str">
        <f t="shared" si="3"/>
        <v>Not A&amp;R positive</v>
      </c>
    </row>
    <row r="215" spans="1:20" x14ac:dyDescent="0.3">
      <c r="A215" s="2" t="s">
        <v>79</v>
      </c>
      <c r="B215" s="3" t="s">
        <v>765</v>
      </c>
      <c r="C215" s="3" t="s">
        <v>766</v>
      </c>
      <c r="D215" s="4">
        <v>22.95</v>
      </c>
      <c r="E215" s="5" t="s">
        <v>82</v>
      </c>
      <c r="F215" s="4">
        <v>0.24948000000000001</v>
      </c>
      <c r="G215" s="6">
        <v>44440</v>
      </c>
      <c r="H215" s="3" t="s">
        <v>218</v>
      </c>
      <c r="I215" s="3"/>
      <c r="J215" s="3"/>
      <c r="K215" s="5" t="s">
        <v>489</v>
      </c>
      <c r="L215" s="5">
        <v>1</v>
      </c>
      <c r="M215" s="5" t="s">
        <v>660</v>
      </c>
      <c r="N215" s="5">
        <f>VLOOKUP(M215,[1]ArchetypeScores!E:N,10,FALSE)</f>
        <v>1</v>
      </c>
      <c r="O215" s="5">
        <f>VLOOKUP(M215,[1]ArchetypeScores!E:O,11,FALSE)</f>
        <v>-1</v>
      </c>
      <c r="P215" s="5">
        <f>VLOOKUP(M215,[1]ArchetypeScores!E:P,12,FALSE)</f>
        <v>0</v>
      </c>
      <c r="Q215" s="2" t="str">
        <f>VLOOKUP(M215,[1]ArchetypeScores!E:W,19,FALSE)</f>
        <v>Health care</v>
      </c>
      <c r="R215" s="2">
        <f>VLOOKUP(M215,[1]ArchetypeScores!E:I,5,FALSE)</f>
        <v>0</v>
      </c>
      <c r="S215" s="2">
        <f>VLOOKUP(M215,[1]ArchetypeScores!E:K,7,FALSE)</f>
        <v>1</v>
      </c>
      <c r="T215" s="2" t="str">
        <f t="shared" si="3"/>
        <v>Indirect only</v>
      </c>
    </row>
    <row r="216" spans="1:20" x14ac:dyDescent="0.3">
      <c r="A216" s="2" t="s">
        <v>79</v>
      </c>
      <c r="B216" s="3" t="s">
        <v>767</v>
      </c>
      <c r="C216" s="3" t="s">
        <v>768</v>
      </c>
      <c r="D216" s="4">
        <v>100</v>
      </c>
      <c r="E216" s="5" t="s">
        <v>82</v>
      </c>
      <c r="F216" s="4">
        <v>1.58487</v>
      </c>
      <c r="G216" s="6">
        <v>44598</v>
      </c>
      <c r="H216" s="3" t="s">
        <v>769</v>
      </c>
      <c r="I216" s="3"/>
      <c r="J216" s="3"/>
      <c r="K216" s="5" t="s">
        <v>38</v>
      </c>
      <c r="L216" s="5">
        <v>29</v>
      </c>
      <c r="M216" s="5" t="s">
        <v>316</v>
      </c>
      <c r="N216" s="5">
        <f>VLOOKUP(M216,[1]ArchetypeScores!E:N,10,FALSE)</f>
        <v>0</v>
      </c>
      <c r="O216" s="5">
        <f>VLOOKUP(M216,[1]ArchetypeScores!E:O,11,FALSE)</f>
        <v>-1</v>
      </c>
      <c r="P216" s="5">
        <f>VLOOKUP(M216,[1]ArchetypeScores!E:P,12,FALSE)</f>
        <v>0</v>
      </c>
      <c r="Q216" s="2" t="str">
        <f>VLOOKUP(M216,[1]ArchetypeScores!E:W,19,FALSE)</f>
        <v>Other sector</v>
      </c>
      <c r="R216" s="2">
        <f>VLOOKUP(M216,[1]ArchetypeScores!E:I,5,FALSE)</f>
        <v>0</v>
      </c>
      <c r="S216" s="2">
        <f>VLOOKUP(M216,[1]ArchetypeScores!E:K,7,FALSE)</f>
        <v>0</v>
      </c>
      <c r="T216" s="2" t="str">
        <f t="shared" si="3"/>
        <v>Not A&amp;R positive</v>
      </c>
    </row>
    <row r="217" spans="1:20" x14ac:dyDescent="0.3">
      <c r="A217" s="2" t="s">
        <v>79</v>
      </c>
      <c r="B217" s="3" t="s">
        <v>770</v>
      </c>
      <c r="C217" s="3" t="s">
        <v>771</v>
      </c>
      <c r="D217" s="4">
        <v>0.105</v>
      </c>
      <c r="E217" s="5" t="s">
        <v>82</v>
      </c>
      <c r="F217" s="4">
        <v>1.31E-3</v>
      </c>
      <c r="G217" s="6">
        <v>44518</v>
      </c>
      <c r="H217" s="3" t="s">
        <v>133</v>
      </c>
      <c r="I217" s="3"/>
      <c r="J217" s="3"/>
      <c r="K217" s="5" t="s">
        <v>489</v>
      </c>
      <c r="L217" s="5">
        <v>4</v>
      </c>
      <c r="M217" s="5" t="s">
        <v>490</v>
      </c>
      <c r="N217" s="5">
        <f>VLOOKUP(M217,[1]ArchetypeScores!E:N,10,FALSE)</f>
        <v>1</v>
      </c>
      <c r="O217" s="5">
        <f>VLOOKUP(M217,[1]ArchetypeScores!E:O,11,FALSE)</f>
        <v>-1</v>
      </c>
      <c r="P217" s="5">
        <f>VLOOKUP(M217,[1]ArchetypeScores!E:P,12,FALSE)</f>
        <v>0</v>
      </c>
      <c r="Q217" s="2" t="str">
        <f>VLOOKUP(M217,[1]ArchetypeScores!E:W,19,FALSE)</f>
        <v>Health care</v>
      </c>
      <c r="R217" s="2">
        <f>VLOOKUP(M217,[1]ArchetypeScores!E:I,5,FALSE)</f>
        <v>0</v>
      </c>
      <c r="S217" s="2">
        <f>VLOOKUP(M217,[1]ArchetypeScores!E:K,7,FALSE)</f>
        <v>1</v>
      </c>
      <c r="T217" s="2" t="str">
        <f t="shared" si="3"/>
        <v>Indirect only</v>
      </c>
    </row>
    <row r="218" spans="1:20" x14ac:dyDescent="0.3">
      <c r="A218" s="2" t="s">
        <v>79</v>
      </c>
      <c r="B218" s="3" t="s">
        <v>772</v>
      </c>
      <c r="C218" s="3" t="s">
        <v>773</v>
      </c>
      <c r="D218" s="4"/>
      <c r="E218" s="5" t="s">
        <v>82</v>
      </c>
      <c r="F218" s="4">
        <v>0</v>
      </c>
      <c r="G218" s="6">
        <v>44548</v>
      </c>
      <c r="H218" s="3" t="s">
        <v>774</v>
      </c>
      <c r="I218" s="3" t="s">
        <v>775</v>
      </c>
      <c r="J218" s="3"/>
      <c r="K218" s="5" t="s">
        <v>261</v>
      </c>
      <c r="L218" s="5">
        <v>2</v>
      </c>
      <c r="M218" s="5" t="s">
        <v>262</v>
      </c>
      <c r="N218" s="5">
        <f>VLOOKUP(M218,[1]ArchetypeScores!E:N,10,FALSE)</f>
        <v>0</v>
      </c>
      <c r="O218" s="5">
        <f>VLOOKUP(M218,[1]ArchetypeScores!E:O,11,FALSE)</f>
        <v>-1</v>
      </c>
      <c r="P218" s="5">
        <f>VLOOKUP(M218,[1]ArchetypeScores!E:P,12,FALSE)</f>
        <v>0</v>
      </c>
      <c r="Q218" s="2" t="str">
        <f>VLOOKUP(M218,[1]ArchetypeScores!E:W,19,FALSE)</f>
        <v>Untargeted</v>
      </c>
      <c r="R218" s="2">
        <f>VLOOKUP(M218,[1]ArchetypeScores!E:I,5,FALSE)</f>
        <v>0</v>
      </c>
      <c r="S218" s="2">
        <f>VLOOKUP(M218,[1]ArchetypeScores!E:K,7,FALSE)</f>
        <v>0</v>
      </c>
      <c r="T218" s="2" t="str">
        <f t="shared" si="3"/>
        <v>Not A&amp;R positive</v>
      </c>
    </row>
    <row r="219" spans="1:20" x14ac:dyDescent="0.3">
      <c r="A219" s="2" t="s">
        <v>79</v>
      </c>
      <c r="B219" s="3" t="s">
        <v>776</v>
      </c>
      <c r="C219" s="3" t="s">
        <v>777</v>
      </c>
      <c r="D219" s="4"/>
      <c r="E219" s="5" t="s">
        <v>82</v>
      </c>
      <c r="F219" s="4">
        <v>0</v>
      </c>
      <c r="G219" s="6">
        <v>44567</v>
      </c>
      <c r="H219" s="3" t="s">
        <v>778</v>
      </c>
      <c r="I219" s="3"/>
      <c r="J219" s="3"/>
      <c r="K219" s="5" t="s">
        <v>31</v>
      </c>
      <c r="L219" s="5" t="s">
        <v>112</v>
      </c>
      <c r="M219" s="5" t="s">
        <v>779</v>
      </c>
      <c r="N219" s="5">
        <f>VLOOKUP(M219,[1]ArchetypeScores!E:N,10,FALSE)</f>
        <v>0</v>
      </c>
      <c r="O219" s="5">
        <f>VLOOKUP(M219,[1]ArchetypeScores!E:O,11,FALSE)</f>
        <v>0</v>
      </c>
      <c r="P219" s="5">
        <f>VLOOKUP(M219,[1]ArchetypeScores!E:P,12,FALSE)</f>
        <v>0</v>
      </c>
      <c r="Q219" s="2" t="str">
        <f>VLOOKUP(M219,[1]ArchetypeScores!E:W,19,FALSE)</f>
        <v>Untargeted</v>
      </c>
      <c r="R219" s="2">
        <f>VLOOKUP(M219,[1]ArchetypeScores!E:I,5,FALSE)</f>
        <v>0</v>
      </c>
      <c r="S219" s="2">
        <f>VLOOKUP(M219,[1]ArchetypeScores!E:K,7,FALSE)</f>
        <v>0</v>
      </c>
      <c r="T219" s="2" t="str">
        <f t="shared" si="3"/>
        <v>Not A&amp;R positive</v>
      </c>
    </row>
    <row r="220" spans="1:20" x14ac:dyDescent="0.3">
      <c r="A220" s="2" t="s">
        <v>79</v>
      </c>
      <c r="B220" s="3" t="s">
        <v>780</v>
      </c>
      <c r="C220" s="3" t="s">
        <v>781</v>
      </c>
      <c r="D220" s="4"/>
      <c r="E220" s="5" t="s">
        <v>82</v>
      </c>
      <c r="F220" s="4">
        <v>0</v>
      </c>
      <c r="G220" s="6">
        <v>44562</v>
      </c>
      <c r="H220" s="3" t="s">
        <v>782</v>
      </c>
      <c r="I220" s="3"/>
      <c r="J220" s="3"/>
      <c r="K220" s="5" t="s">
        <v>291</v>
      </c>
      <c r="L220" s="5">
        <v>4</v>
      </c>
      <c r="M220" s="5" t="s">
        <v>292</v>
      </c>
      <c r="N220" s="5">
        <f>VLOOKUP(M220,[1]ArchetypeScores!E:N,10,FALSE)</f>
        <v>1</v>
      </c>
      <c r="O220" s="5">
        <f>VLOOKUP(M220,[1]ArchetypeScores!E:O,11,FALSE)</f>
        <v>0</v>
      </c>
      <c r="P220" s="5">
        <f>VLOOKUP(M220,[1]ArchetypeScores!E:P,12,FALSE)</f>
        <v>0</v>
      </c>
      <c r="Q220" s="2" t="str">
        <f>VLOOKUP(M220,[1]ArchetypeScores!E:W,19,FALSE)</f>
        <v>Education and training</v>
      </c>
      <c r="R220" s="2">
        <f>VLOOKUP(M220,[1]ArchetypeScores!E:I,5,FALSE)</f>
        <v>0</v>
      </c>
      <c r="S220" s="2">
        <f>VLOOKUP(M220,[1]ArchetypeScores!E:K,7,FALSE)</f>
        <v>0</v>
      </c>
      <c r="T220" s="2" t="str">
        <f t="shared" si="3"/>
        <v>Not A&amp;R positive</v>
      </c>
    </row>
    <row r="221" spans="1:20" x14ac:dyDescent="0.3">
      <c r="A221" s="2" t="s">
        <v>79</v>
      </c>
      <c r="B221" s="3" t="s">
        <v>783</v>
      </c>
      <c r="C221" s="3" t="s">
        <v>784</v>
      </c>
      <c r="D221" s="4"/>
      <c r="E221" s="5" t="s">
        <v>82</v>
      </c>
      <c r="F221" s="4">
        <v>0</v>
      </c>
      <c r="G221" s="6">
        <v>44563</v>
      </c>
      <c r="H221" s="3" t="s">
        <v>785</v>
      </c>
      <c r="I221" s="3"/>
      <c r="J221" s="3"/>
      <c r="K221" s="5" t="s">
        <v>84</v>
      </c>
      <c r="L221" s="5">
        <v>3</v>
      </c>
      <c r="M221" s="5" t="s">
        <v>85</v>
      </c>
      <c r="N221" s="5">
        <f>VLOOKUP(M221,[1]ArchetypeScores!E:N,10,FALSE)</f>
        <v>0</v>
      </c>
      <c r="O221" s="5">
        <f>VLOOKUP(M221,[1]ArchetypeScores!E:O,11,FALSE)</f>
        <v>-1</v>
      </c>
      <c r="P221" s="5">
        <f>VLOOKUP(M221,[1]ArchetypeScores!E:P,12,FALSE)</f>
        <v>0</v>
      </c>
      <c r="Q221" s="2" t="str">
        <f>VLOOKUP(M221,[1]ArchetypeScores!E:W,19,FALSE)</f>
        <v>Untargeted</v>
      </c>
      <c r="R221" s="2">
        <f>VLOOKUP(M221,[1]ArchetypeScores!E:I,5,FALSE)</f>
        <v>0</v>
      </c>
      <c r="S221" s="2">
        <f>VLOOKUP(M221,[1]ArchetypeScores!E:K,7,FALSE)</f>
        <v>0</v>
      </c>
      <c r="T221" s="2" t="str">
        <f t="shared" si="3"/>
        <v>Not A&amp;R positive</v>
      </c>
    </row>
    <row r="222" spans="1:20" x14ac:dyDescent="0.3">
      <c r="A222" s="2" t="s">
        <v>79</v>
      </c>
      <c r="B222" s="3" t="s">
        <v>786</v>
      </c>
      <c r="C222" s="3" t="s">
        <v>787</v>
      </c>
      <c r="D222" s="4"/>
      <c r="E222" s="5" t="s">
        <v>82</v>
      </c>
      <c r="F222" s="4">
        <v>0</v>
      </c>
      <c r="G222" s="6">
        <v>44417</v>
      </c>
      <c r="H222" s="3" t="s">
        <v>788</v>
      </c>
      <c r="I222" s="3"/>
      <c r="J222" s="3"/>
      <c r="K222" s="5" t="s">
        <v>67</v>
      </c>
      <c r="L222" s="5">
        <v>2</v>
      </c>
      <c r="M222" s="5" t="s">
        <v>68</v>
      </c>
      <c r="N222" s="5">
        <f>VLOOKUP(M222,[1]ArchetypeScores!E:N,10,FALSE)</f>
        <v>0</v>
      </c>
      <c r="O222" s="5">
        <f>VLOOKUP(M222,[1]ArchetypeScores!E:O,11,FALSE)</f>
        <v>-1</v>
      </c>
      <c r="P222" s="5">
        <f>VLOOKUP(M222,[1]ArchetypeScores!E:P,12,FALSE)</f>
        <v>0</v>
      </c>
      <c r="Q222" s="2" t="str">
        <f>VLOOKUP(M222,[1]ArchetypeScores!E:W,19,FALSE)</f>
        <v>Untargeted</v>
      </c>
      <c r="R222" s="2">
        <f>VLOOKUP(M222,[1]ArchetypeScores!E:I,5,FALSE)</f>
        <v>0</v>
      </c>
      <c r="S222" s="2">
        <f>VLOOKUP(M222,[1]ArchetypeScores!E:K,7,FALSE)</f>
        <v>0</v>
      </c>
      <c r="T222" s="2" t="str">
        <f t="shared" si="3"/>
        <v>Not A&amp;R positive</v>
      </c>
    </row>
    <row r="223" spans="1:20" x14ac:dyDescent="0.3">
      <c r="A223" s="2" t="s">
        <v>79</v>
      </c>
      <c r="B223" s="3" t="s">
        <v>789</v>
      </c>
      <c r="C223" s="3" t="s">
        <v>790</v>
      </c>
      <c r="D223" s="4"/>
      <c r="E223" s="5" t="s">
        <v>82</v>
      </c>
      <c r="F223" s="4">
        <v>0</v>
      </c>
      <c r="G223" s="6">
        <v>44594</v>
      </c>
      <c r="H223" s="3" t="s">
        <v>791</v>
      </c>
      <c r="I223" s="3"/>
      <c r="J223" s="3"/>
      <c r="K223" s="5" t="s">
        <v>47</v>
      </c>
      <c r="L223" s="5">
        <v>4</v>
      </c>
      <c r="M223" s="5" t="s">
        <v>485</v>
      </c>
      <c r="N223" s="5">
        <f>VLOOKUP(M223,[1]ArchetypeScores!E:N,10,FALSE)</f>
        <v>0</v>
      </c>
      <c r="O223" s="5">
        <f>VLOOKUP(M223,[1]ArchetypeScores!E:O,11,FALSE)</f>
        <v>0</v>
      </c>
      <c r="P223" s="5">
        <f>VLOOKUP(M223,[1]ArchetypeScores!E:P,12,FALSE)</f>
        <v>0</v>
      </c>
      <c r="Q223" s="2" t="str">
        <f>VLOOKUP(M223,[1]ArchetypeScores!E:W,19,FALSE)</f>
        <v>Energy and water</v>
      </c>
      <c r="R223" s="2">
        <f>VLOOKUP(M223,[1]ArchetypeScores!E:I,5,FALSE)</f>
        <v>0</v>
      </c>
      <c r="S223" s="2">
        <f>VLOOKUP(M223,[1]ArchetypeScores!E:K,7,FALSE)</f>
        <v>0</v>
      </c>
      <c r="T223" s="2" t="str">
        <f t="shared" si="3"/>
        <v>Not A&amp;R positive</v>
      </c>
    </row>
    <row r="224" spans="1:20" x14ac:dyDescent="0.3">
      <c r="A224" s="2" t="s">
        <v>79</v>
      </c>
      <c r="B224" s="3" t="s">
        <v>792</v>
      </c>
      <c r="C224" s="3" t="s">
        <v>793</v>
      </c>
      <c r="D224" s="4">
        <v>0.06</v>
      </c>
      <c r="E224" s="5" t="s">
        <v>82</v>
      </c>
      <c r="F224" s="4">
        <v>6.6E-4</v>
      </c>
      <c r="G224" s="6">
        <v>44445</v>
      </c>
      <c r="H224" s="3" t="s">
        <v>794</v>
      </c>
      <c r="I224" s="3"/>
      <c r="J224" s="3"/>
      <c r="K224" s="5" t="s">
        <v>611</v>
      </c>
      <c r="L224" s="5">
        <v>1</v>
      </c>
      <c r="M224" s="5" t="s">
        <v>612</v>
      </c>
      <c r="N224" s="5">
        <f>VLOOKUP(M224,[1]ArchetypeScores!E:N,10,FALSE)</f>
        <v>1</v>
      </c>
      <c r="O224" s="5">
        <f>VLOOKUP(M224,[1]ArchetypeScores!E:O,11,FALSE)</f>
        <v>-2</v>
      </c>
      <c r="P224" s="5">
        <f>VLOOKUP(M224,[1]ArchetypeScores!E:P,12,FALSE)</f>
        <v>-1</v>
      </c>
      <c r="Q224" s="2" t="str">
        <f>VLOOKUP(M224,[1]ArchetypeScores!E:W,19,FALSE)</f>
        <v>Consumer (including agriculture and tourism)</v>
      </c>
      <c r="R224" s="2">
        <f>VLOOKUP(M224,[1]ArchetypeScores!E:I,5,FALSE)</f>
        <v>0</v>
      </c>
      <c r="S224" s="2">
        <f>VLOOKUP(M224,[1]ArchetypeScores!E:K,7,FALSE)</f>
        <v>0</v>
      </c>
      <c r="T224" s="2" t="str">
        <f t="shared" si="3"/>
        <v>Not A&amp;R positive</v>
      </c>
    </row>
    <row r="225" spans="1:20" x14ac:dyDescent="0.3">
      <c r="A225" s="2" t="s">
        <v>79</v>
      </c>
      <c r="B225" s="3" t="s">
        <v>795</v>
      </c>
      <c r="C225" s="3" t="s">
        <v>796</v>
      </c>
      <c r="D225" s="4"/>
      <c r="E225" s="5" t="s">
        <v>82</v>
      </c>
      <c r="F225" s="4">
        <v>0</v>
      </c>
      <c r="G225" s="6">
        <v>44508</v>
      </c>
      <c r="H225" s="3" t="s">
        <v>797</v>
      </c>
      <c r="I225" s="3"/>
      <c r="J225" s="3"/>
      <c r="K225" s="5" t="s">
        <v>291</v>
      </c>
      <c r="L225" s="5">
        <v>4</v>
      </c>
      <c r="M225" s="5" t="s">
        <v>292</v>
      </c>
      <c r="N225" s="5">
        <f>VLOOKUP(M225,[1]ArchetypeScores!E:N,10,FALSE)</f>
        <v>1</v>
      </c>
      <c r="O225" s="5">
        <f>VLOOKUP(M225,[1]ArchetypeScores!E:O,11,FALSE)</f>
        <v>0</v>
      </c>
      <c r="P225" s="5">
        <f>VLOOKUP(M225,[1]ArchetypeScores!E:P,12,FALSE)</f>
        <v>0</v>
      </c>
      <c r="Q225" s="2" t="str">
        <f>VLOOKUP(M225,[1]ArchetypeScores!E:W,19,FALSE)</f>
        <v>Education and training</v>
      </c>
      <c r="R225" s="2">
        <f>VLOOKUP(M225,[1]ArchetypeScores!E:I,5,FALSE)</f>
        <v>0</v>
      </c>
      <c r="S225" s="2">
        <f>VLOOKUP(M225,[1]ArchetypeScores!E:K,7,FALSE)</f>
        <v>0</v>
      </c>
      <c r="T225" s="2" t="str">
        <f t="shared" si="3"/>
        <v>Not A&amp;R positive</v>
      </c>
    </row>
    <row r="226" spans="1:20" x14ac:dyDescent="0.3">
      <c r="A226" s="2" t="s">
        <v>79</v>
      </c>
      <c r="B226" s="3" t="s">
        <v>798</v>
      </c>
      <c r="C226" s="3" t="s">
        <v>799</v>
      </c>
      <c r="D226" s="4"/>
      <c r="E226" s="5" t="s">
        <v>82</v>
      </c>
      <c r="F226" s="4">
        <v>0</v>
      </c>
      <c r="G226" s="6">
        <v>44552</v>
      </c>
      <c r="H226" s="3" t="s">
        <v>800</v>
      </c>
      <c r="I226" s="3"/>
      <c r="J226" s="3"/>
      <c r="K226" s="5" t="s">
        <v>291</v>
      </c>
      <c r="L226" s="5">
        <v>4</v>
      </c>
      <c r="M226" s="5" t="s">
        <v>292</v>
      </c>
      <c r="N226" s="5">
        <f>VLOOKUP(M226,[1]ArchetypeScores!E:N,10,FALSE)</f>
        <v>1</v>
      </c>
      <c r="O226" s="5">
        <f>VLOOKUP(M226,[1]ArchetypeScores!E:O,11,FALSE)</f>
        <v>0</v>
      </c>
      <c r="P226" s="5">
        <f>VLOOKUP(M226,[1]ArchetypeScores!E:P,12,FALSE)</f>
        <v>0</v>
      </c>
      <c r="Q226" s="2" t="str">
        <f>VLOOKUP(M226,[1]ArchetypeScores!E:W,19,FALSE)</f>
        <v>Education and training</v>
      </c>
      <c r="R226" s="2">
        <f>VLOOKUP(M226,[1]ArchetypeScores!E:I,5,FALSE)</f>
        <v>0</v>
      </c>
      <c r="S226" s="2">
        <f>VLOOKUP(M226,[1]ArchetypeScores!E:K,7,FALSE)</f>
        <v>0</v>
      </c>
      <c r="T226" s="2" t="str">
        <f t="shared" si="3"/>
        <v>Not A&amp;R positive</v>
      </c>
    </row>
    <row r="227" spans="1:20" x14ac:dyDescent="0.3">
      <c r="A227" s="2" t="s">
        <v>79</v>
      </c>
      <c r="B227" s="3" t="s">
        <v>801</v>
      </c>
      <c r="C227" s="3" t="s">
        <v>802</v>
      </c>
      <c r="D227" s="4">
        <v>4.2999999999999997E-2</v>
      </c>
      <c r="E227" s="5" t="s">
        <v>82</v>
      </c>
      <c r="F227" s="4">
        <v>4.4000000000000002E-4</v>
      </c>
      <c r="G227" s="6">
        <v>44602</v>
      </c>
      <c r="H227" s="3" t="s">
        <v>803</v>
      </c>
      <c r="I227" s="3"/>
      <c r="J227" s="3"/>
      <c r="K227" s="5" t="s">
        <v>61</v>
      </c>
      <c r="L227" s="5">
        <v>1</v>
      </c>
      <c r="M227" s="5" t="s">
        <v>130</v>
      </c>
      <c r="N227" s="5">
        <f>VLOOKUP(M227,[1]ArchetypeScores!E:N,10,FALSE)</f>
        <v>0</v>
      </c>
      <c r="O227" s="5">
        <f>VLOOKUP(M227,[1]ArchetypeScores!E:O,11,FALSE)</f>
        <v>-1</v>
      </c>
      <c r="P227" s="5">
        <f>VLOOKUP(M227,[1]ArchetypeScores!E:P,12,FALSE)</f>
        <v>0</v>
      </c>
      <c r="Q227" s="2" t="str">
        <f>VLOOKUP(M227,[1]ArchetypeScores!E:W,19,FALSE)</f>
        <v>Health care</v>
      </c>
      <c r="R227" s="2">
        <f>VLOOKUP(M227,[1]ArchetypeScores!E:I,5,FALSE)</f>
        <v>0</v>
      </c>
      <c r="S227" s="2">
        <f>VLOOKUP(M227,[1]ArchetypeScores!E:K,7,FALSE)</f>
        <v>0</v>
      </c>
      <c r="T227" s="2" t="str">
        <f t="shared" si="3"/>
        <v>Not A&amp;R positive</v>
      </c>
    </row>
    <row r="228" spans="1:20" x14ac:dyDescent="0.3">
      <c r="A228" s="2" t="s">
        <v>79</v>
      </c>
      <c r="B228" s="3" t="s">
        <v>804</v>
      </c>
      <c r="C228" s="3" t="s">
        <v>805</v>
      </c>
      <c r="D228" s="4">
        <v>0.05</v>
      </c>
      <c r="E228" s="5" t="s">
        <v>82</v>
      </c>
      <c r="F228" s="4">
        <v>7.2000000000000005E-4</v>
      </c>
      <c r="G228" s="6">
        <v>44559</v>
      </c>
      <c r="H228" s="3" t="s">
        <v>806</v>
      </c>
      <c r="I228" s="3"/>
      <c r="J228" s="3"/>
      <c r="K228" s="5" t="s">
        <v>47</v>
      </c>
      <c r="L228" s="5">
        <v>5</v>
      </c>
      <c r="M228" s="5" t="s">
        <v>192</v>
      </c>
      <c r="N228" s="5">
        <f>VLOOKUP(M228,[1]ArchetypeScores!E:N,10,FALSE)</f>
        <v>0</v>
      </c>
      <c r="O228" s="5">
        <f>VLOOKUP(M228,[1]ArchetypeScores!E:O,11,FALSE)</f>
        <v>0</v>
      </c>
      <c r="P228" s="5">
        <f>VLOOKUP(M228,[1]ArchetypeScores!E:P,12,FALSE)</f>
        <v>0</v>
      </c>
      <c r="Q228" s="2" t="str">
        <f>VLOOKUP(M228,[1]ArchetypeScores!E:W,19,FALSE)</f>
        <v>Untargeted</v>
      </c>
      <c r="R228" s="2">
        <f>VLOOKUP(M228,[1]ArchetypeScores!E:I,5,FALSE)</f>
        <v>0</v>
      </c>
      <c r="S228" s="2">
        <f>VLOOKUP(M228,[1]ArchetypeScores!E:K,7,FALSE)</f>
        <v>0</v>
      </c>
      <c r="T228" s="2" t="str">
        <f t="shared" si="3"/>
        <v>Not A&amp;R positive</v>
      </c>
    </row>
    <row r="229" spans="1:20" x14ac:dyDescent="0.3">
      <c r="A229" s="2" t="s">
        <v>79</v>
      </c>
      <c r="B229" s="3" t="s">
        <v>807</v>
      </c>
      <c r="C229" s="3" t="s">
        <v>808</v>
      </c>
      <c r="D229" s="4">
        <v>1.9</v>
      </c>
      <c r="E229" s="5" t="s">
        <v>82</v>
      </c>
      <c r="F229" s="4">
        <v>2.708E-2</v>
      </c>
      <c r="G229" s="6">
        <v>44547</v>
      </c>
      <c r="H229" s="3" t="s">
        <v>809</v>
      </c>
      <c r="I229" s="3"/>
      <c r="J229" s="3"/>
      <c r="K229" s="5" t="s">
        <v>102</v>
      </c>
      <c r="L229" s="5">
        <v>1</v>
      </c>
      <c r="M229" s="5" t="s">
        <v>103</v>
      </c>
      <c r="N229" s="5">
        <f>VLOOKUP(M229,[1]ArchetypeScores!E:N,10,FALSE)</f>
        <v>0</v>
      </c>
      <c r="O229" s="5">
        <f>VLOOKUP(M229,[1]ArchetypeScores!E:O,11,FALSE)</f>
        <v>-1</v>
      </c>
      <c r="P229" s="5">
        <f>VLOOKUP(M229,[1]ArchetypeScores!E:P,12,FALSE)</f>
        <v>0</v>
      </c>
      <c r="Q229" s="2" t="str">
        <f>VLOOKUP(M229,[1]ArchetypeScores!E:W,19,FALSE)</f>
        <v>Untargeted</v>
      </c>
      <c r="R229" s="2">
        <f>VLOOKUP(M229,[1]ArchetypeScores!E:I,5,FALSE)</f>
        <v>0</v>
      </c>
      <c r="S229" s="2">
        <f>VLOOKUP(M229,[1]ArchetypeScores!E:K,7,FALSE)</f>
        <v>1</v>
      </c>
      <c r="T229" s="2" t="str">
        <f t="shared" si="3"/>
        <v>Indirect only</v>
      </c>
    </row>
    <row r="230" spans="1:20" x14ac:dyDescent="0.3">
      <c r="A230" s="2" t="s">
        <v>79</v>
      </c>
      <c r="B230" s="3" t="s">
        <v>807</v>
      </c>
      <c r="C230" s="3" t="s">
        <v>810</v>
      </c>
      <c r="D230" s="4">
        <v>6.4059999999999997</v>
      </c>
      <c r="E230" s="5" t="s">
        <v>82</v>
      </c>
      <c r="F230" s="4">
        <v>8.9779999999999999E-2</v>
      </c>
      <c r="G230" s="6">
        <v>44542</v>
      </c>
      <c r="H230" s="3" t="s">
        <v>811</v>
      </c>
      <c r="I230" s="3"/>
      <c r="J230" s="3"/>
      <c r="K230" s="5" t="s">
        <v>102</v>
      </c>
      <c r="L230" s="5">
        <v>1</v>
      </c>
      <c r="M230" s="5" t="s">
        <v>103</v>
      </c>
      <c r="N230" s="5">
        <f>VLOOKUP(M230,[1]ArchetypeScores!E:N,10,FALSE)</f>
        <v>0</v>
      </c>
      <c r="O230" s="5">
        <f>VLOOKUP(M230,[1]ArchetypeScores!E:O,11,FALSE)</f>
        <v>-1</v>
      </c>
      <c r="P230" s="5">
        <f>VLOOKUP(M230,[1]ArchetypeScores!E:P,12,FALSE)</f>
        <v>0</v>
      </c>
      <c r="Q230" s="2" t="str">
        <f>VLOOKUP(M230,[1]ArchetypeScores!E:W,19,FALSE)</f>
        <v>Untargeted</v>
      </c>
      <c r="R230" s="2">
        <f>VLOOKUP(M230,[1]ArchetypeScores!E:I,5,FALSE)</f>
        <v>0</v>
      </c>
      <c r="S230" s="2">
        <f>VLOOKUP(M230,[1]ArchetypeScores!E:K,7,FALSE)</f>
        <v>1</v>
      </c>
      <c r="T230" s="2" t="str">
        <f t="shared" si="3"/>
        <v>Indirect only</v>
      </c>
    </row>
    <row r="231" spans="1:20" x14ac:dyDescent="0.3">
      <c r="A231" s="2" t="s">
        <v>79</v>
      </c>
      <c r="B231" s="3" t="s">
        <v>807</v>
      </c>
      <c r="C231" s="3" t="s">
        <v>812</v>
      </c>
      <c r="D231" s="4">
        <v>120</v>
      </c>
      <c r="E231" s="5" t="s">
        <v>82</v>
      </c>
      <c r="F231" s="4">
        <v>1.7294099999999999</v>
      </c>
      <c r="G231" s="6">
        <v>44557</v>
      </c>
      <c r="H231" s="3" t="s">
        <v>813</v>
      </c>
      <c r="I231" s="3"/>
      <c r="J231" s="3"/>
      <c r="K231" s="5" t="s">
        <v>102</v>
      </c>
      <c r="L231" s="5">
        <v>1</v>
      </c>
      <c r="M231" s="5" t="s">
        <v>103</v>
      </c>
      <c r="N231" s="5">
        <f>VLOOKUP(M231,[1]ArchetypeScores!E:N,10,FALSE)</f>
        <v>0</v>
      </c>
      <c r="O231" s="5">
        <f>VLOOKUP(M231,[1]ArchetypeScores!E:O,11,FALSE)</f>
        <v>-1</v>
      </c>
      <c r="P231" s="5">
        <f>VLOOKUP(M231,[1]ArchetypeScores!E:P,12,FALSE)</f>
        <v>0</v>
      </c>
      <c r="Q231" s="2" t="str">
        <f>VLOOKUP(M231,[1]ArchetypeScores!E:W,19,FALSE)</f>
        <v>Untargeted</v>
      </c>
      <c r="R231" s="2">
        <f>VLOOKUP(M231,[1]ArchetypeScores!E:I,5,FALSE)</f>
        <v>0</v>
      </c>
      <c r="S231" s="2">
        <f>VLOOKUP(M231,[1]ArchetypeScores!E:K,7,FALSE)</f>
        <v>1</v>
      </c>
      <c r="T231" s="2" t="str">
        <f t="shared" si="3"/>
        <v>Indirect only</v>
      </c>
    </row>
    <row r="232" spans="1:20" x14ac:dyDescent="0.3">
      <c r="A232" s="2" t="s">
        <v>79</v>
      </c>
      <c r="B232" s="3" t="s">
        <v>814</v>
      </c>
      <c r="C232" s="3" t="s">
        <v>815</v>
      </c>
      <c r="D232" s="4"/>
      <c r="E232" s="5" t="s">
        <v>82</v>
      </c>
      <c r="F232" s="4">
        <v>0</v>
      </c>
      <c r="G232" s="6">
        <v>44566</v>
      </c>
      <c r="H232" s="3" t="s">
        <v>816</v>
      </c>
      <c r="I232" s="3"/>
      <c r="J232" s="3"/>
      <c r="K232" s="5" t="s">
        <v>118</v>
      </c>
      <c r="L232" s="5">
        <v>4</v>
      </c>
      <c r="M232" s="5" t="s">
        <v>119</v>
      </c>
      <c r="N232" s="5">
        <f>VLOOKUP(M232,[1]ArchetypeScores!E:N,10,FALSE)</f>
        <v>0</v>
      </c>
      <c r="O232" s="5">
        <f>VLOOKUP(M232,[1]ArchetypeScores!E:O,11,FALSE)</f>
        <v>-1</v>
      </c>
      <c r="P232" s="5">
        <f>VLOOKUP(M232,[1]ArchetypeScores!E:P,12,FALSE)</f>
        <v>0</v>
      </c>
      <c r="Q232" s="2" t="str">
        <f>VLOOKUP(M232,[1]ArchetypeScores!E:W,19,FALSE)</f>
        <v>Untargeted</v>
      </c>
      <c r="R232" s="2">
        <f>VLOOKUP(M232,[1]ArchetypeScores!E:I,5,FALSE)</f>
        <v>0</v>
      </c>
      <c r="S232" s="2">
        <f>VLOOKUP(M232,[1]ArchetypeScores!E:K,7,FALSE)</f>
        <v>0</v>
      </c>
      <c r="T232" s="2" t="str">
        <f t="shared" si="3"/>
        <v>Not A&amp;R positive</v>
      </c>
    </row>
    <row r="233" spans="1:20" x14ac:dyDescent="0.3">
      <c r="A233" s="2" t="s">
        <v>79</v>
      </c>
      <c r="B233" s="3" t="s">
        <v>817</v>
      </c>
      <c r="C233" s="3" t="s">
        <v>818</v>
      </c>
      <c r="D233" s="4"/>
      <c r="E233" s="5" t="s">
        <v>82</v>
      </c>
      <c r="F233" s="4">
        <v>0</v>
      </c>
      <c r="G233" s="6">
        <v>44465</v>
      </c>
      <c r="H233" s="3" t="s">
        <v>819</v>
      </c>
      <c r="I233" s="3"/>
      <c r="J233" s="3"/>
      <c r="K233" s="5" t="s">
        <v>291</v>
      </c>
      <c r="L233" s="5">
        <v>4</v>
      </c>
      <c r="M233" s="5" t="s">
        <v>292</v>
      </c>
      <c r="N233" s="5">
        <f>VLOOKUP(M233,[1]ArchetypeScores!E:N,10,FALSE)</f>
        <v>1</v>
      </c>
      <c r="O233" s="5">
        <f>VLOOKUP(M233,[1]ArchetypeScores!E:O,11,FALSE)</f>
        <v>0</v>
      </c>
      <c r="P233" s="5">
        <f>VLOOKUP(M233,[1]ArchetypeScores!E:P,12,FALSE)</f>
        <v>0</v>
      </c>
      <c r="Q233" s="2" t="str">
        <f>VLOOKUP(M233,[1]ArchetypeScores!E:W,19,FALSE)</f>
        <v>Education and training</v>
      </c>
      <c r="R233" s="2">
        <f>VLOOKUP(M233,[1]ArchetypeScores!E:I,5,FALSE)</f>
        <v>0</v>
      </c>
      <c r="S233" s="2">
        <f>VLOOKUP(M233,[1]ArchetypeScores!E:K,7,FALSE)</f>
        <v>0</v>
      </c>
      <c r="T233" s="2" t="str">
        <f t="shared" si="3"/>
        <v>Not A&amp;R positive</v>
      </c>
    </row>
    <row r="234" spans="1:20" x14ac:dyDescent="0.3">
      <c r="A234" s="2" t="s">
        <v>79</v>
      </c>
      <c r="B234" s="3" t="s">
        <v>820</v>
      </c>
      <c r="C234" s="3" t="s">
        <v>821</v>
      </c>
      <c r="D234" s="4">
        <v>0.29299999999999998</v>
      </c>
      <c r="E234" s="5" t="s">
        <v>82</v>
      </c>
      <c r="F234" s="4">
        <v>3.5200000000000001E-3</v>
      </c>
      <c r="G234" s="6">
        <v>44498</v>
      </c>
      <c r="H234" s="3" t="s">
        <v>136</v>
      </c>
      <c r="I234" s="3"/>
      <c r="J234" s="3"/>
      <c r="K234" s="5" t="s">
        <v>25</v>
      </c>
      <c r="L234" s="5">
        <v>9</v>
      </c>
      <c r="M234" s="5" t="s">
        <v>493</v>
      </c>
      <c r="N234" s="5">
        <f>VLOOKUP(M234,[1]ArchetypeScores!E:N,10,FALSE)</f>
        <v>1</v>
      </c>
      <c r="O234" s="5">
        <f>VLOOKUP(M234,[1]ArchetypeScores!E:O,11,FALSE)</f>
        <v>-2</v>
      </c>
      <c r="P234" s="5">
        <f>VLOOKUP(M234,[1]ArchetypeScores!E:P,12,FALSE)</f>
        <v>0</v>
      </c>
      <c r="Q234" s="2" t="str">
        <f>VLOOKUP(M234,[1]ArchetypeScores!E:W,19,FALSE)</f>
        <v>Industrials - other</v>
      </c>
      <c r="R234" s="2">
        <f>VLOOKUP(M234,[1]ArchetypeScores!E:I,5,FALSE)</f>
        <v>0</v>
      </c>
      <c r="S234" s="2">
        <f>VLOOKUP(M234,[1]ArchetypeScores!E:K,7,FALSE)</f>
        <v>-1</v>
      </c>
      <c r="T234" s="2" t="str">
        <f t="shared" si="3"/>
        <v>Not A&amp;R positive</v>
      </c>
    </row>
    <row r="235" spans="1:20" x14ac:dyDescent="0.3">
      <c r="A235" s="2" t="s">
        <v>79</v>
      </c>
      <c r="B235" s="3" t="s">
        <v>822</v>
      </c>
      <c r="C235" s="3" t="s">
        <v>823</v>
      </c>
      <c r="D235" s="4"/>
      <c r="E235" s="5" t="s">
        <v>82</v>
      </c>
      <c r="F235" s="4">
        <v>0</v>
      </c>
      <c r="G235" s="6">
        <v>44419</v>
      </c>
      <c r="H235" s="3" t="s">
        <v>824</v>
      </c>
      <c r="I235" s="3"/>
      <c r="J235" s="3"/>
      <c r="K235" s="5" t="s">
        <v>61</v>
      </c>
      <c r="L235" s="5">
        <v>5</v>
      </c>
      <c r="M235" s="5" t="s">
        <v>62</v>
      </c>
      <c r="N235" s="5">
        <f>VLOOKUP(M235,[1]ArchetypeScores!E:N,10,FALSE)</f>
        <v>0</v>
      </c>
      <c r="O235" s="5">
        <f>VLOOKUP(M235,[1]ArchetypeScores!E:O,11,FALSE)</f>
        <v>-1</v>
      </c>
      <c r="P235" s="5">
        <f>VLOOKUP(M235,[1]ArchetypeScores!E:P,12,FALSE)</f>
        <v>0</v>
      </c>
      <c r="Q235" s="2" t="str">
        <f>VLOOKUP(M235,[1]ArchetypeScores!E:W,19,FALSE)</f>
        <v>Health care</v>
      </c>
      <c r="R235" s="2">
        <f>VLOOKUP(M235,[1]ArchetypeScores!E:I,5,FALSE)</f>
        <v>0</v>
      </c>
      <c r="S235" s="2">
        <f>VLOOKUP(M235,[1]ArchetypeScores!E:K,7,FALSE)</f>
        <v>0</v>
      </c>
      <c r="T235" s="2" t="str">
        <f t="shared" si="3"/>
        <v>Not A&amp;R positive</v>
      </c>
    </row>
    <row r="236" spans="1:20" x14ac:dyDescent="0.3">
      <c r="A236" s="2" t="s">
        <v>79</v>
      </c>
      <c r="B236" s="3" t="s">
        <v>825</v>
      </c>
      <c r="C236" s="3" t="s">
        <v>826</v>
      </c>
      <c r="D236" s="4"/>
      <c r="E236" s="5" t="s">
        <v>82</v>
      </c>
      <c r="F236" s="4">
        <v>0</v>
      </c>
      <c r="G236" s="6">
        <v>44481</v>
      </c>
      <c r="H236" s="3" t="s">
        <v>827</v>
      </c>
      <c r="I236" s="3"/>
      <c r="J236" s="3"/>
      <c r="K236" s="5" t="s">
        <v>291</v>
      </c>
      <c r="L236" s="5">
        <v>4</v>
      </c>
      <c r="M236" s="5" t="s">
        <v>292</v>
      </c>
      <c r="N236" s="5">
        <f>VLOOKUP(M236,[1]ArchetypeScores!E:N,10,FALSE)</f>
        <v>1</v>
      </c>
      <c r="O236" s="5">
        <f>VLOOKUP(M236,[1]ArchetypeScores!E:O,11,FALSE)</f>
        <v>0</v>
      </c>
      <c r="P236" s="5">
        <f>VLOOKUP(M236,[1]ArchetypeScores!E:P,12,FALSE)</f>
        <v>0</v>
      </c>
      <c r="Q236" s="2" t="str">
        <f>VLOOKUP(M236,[1]ArchetypeScores!E:W,19,FALSE)</f>
        <v>Education and training</v>
      </c>
      <c r="R236" s="2">
        <f>VLOOKUP(M236,[1]ArchetypeScores!E:I,5,FALSE)</f>
        <v>0</v>
      </c>
      <c r="S236" s="2">
        <f>VLOOKUP(M236,[1]ArchetypeScores!E:K,7,FALSE)</f>
        <v>0</v>
      </c>
      <c r="T236" s="2" t="str">
        <f t="shared" si="3"/>
        <v>Not A&amp;R positive</v>
      </c>
    </row>
    <row r="237" spans="1:20" x14ac:dyDescent="0.3">
      <c r="A237" s="2" t="s">
        <v>79</v>
      </c>
      <c r="B237" s="3" t="s">
        <v>828</v>
      </c>
      <c r="C237" s="3" t="s">
        <v>829</v>
      </c>
      <c r="D237" s="4"/>
      <c r="E237" s="5" t="s">
        <v>82</v>
      </c>
      <c r="F237" s="4">
        <v>0</v>
      </c>
      <c r="G237" s="6">
        <v>44514</v>
      </c>
      <c r="H237" s="3" t="s">
        <v>830</v>
      </c>
      <c r="I237" s="3"/>
      <c r="J237" s="3"/>
      <c r="K237" s="5" t="s">
        <v>291</v>
      </c>
      <c r="L237" s="5">
        <v>4</v>
      </c>
      <c r="M237" s="5" t="s">
        <v>292</v>
      </c>
      <c r="N237" s="5">
        <f>VLOOKUP(M237,[1]ArchetypeScores!E:N,10,FALSE)</f>
        <v>1</v>
      </c>
      <c r="O237" s="5">
        <f>VLOOKUP(M237,[1]ArchetypeScores!E:O,11,FALSE)</f>
        <v>0</v>
      </c>
      <c r="P237" s="5">
        <f>VLOOKUP(M237,[1]ArchetypeScores!E:P,12,FALSE)</f>
        <v>0</v>
      </c>
      <c r="Q237" s="2" t="str">
        <f>VLOOKUP(M237,[1]ArchetypeScores!E:W,19,FALSE)</f>
        <v>Education and training</v>
      </c>
      <c r="R237" s="2">
        <f>VLOOKUP(M237,[1]ArchetypeScores!E:I,5,FALSE)</f>
        <v>0</v>
      </c>
      <c r="S237" s="2">
        <f>VLOOKUP(M237,[1]ArchetypeScores!E:K,7,FALSE)</f>
        <v>0</v>
      </c>
      <c r="T237" s="2" t="str">
        <f t="shared" si="3"/>
        <v>Not A&amp;R positive</v>
      </c>
    </row>
    <row r="238" spans="1:20" x14ac:dyDescent="0.3">
      <c r="A238" s="2" t="s">
        <v>79</v>
      </c>
      <c r="B238" s="3" t="s">
        <v>831</v>
      </c>
      <c r="C238" s="3" t="s">
        <v>832</v>
      </c>
      <c r="D238" s="4">
        <v>2.379</v>
      </c>
      <c r="E238" s="5" t="s">
        <v>82</v>
      </c>
      <c r="F238" s="4">
        <v>2.8580000000000001E-2</v>
      </c>
      <c r="G238" s="6">
        <v>44495</v>
      </c>
      <c r="H238" s="3" t="s">
        <v>136</v>
      </c>
      <c r="I238" s="3"/>
      <c r="J238" s="3"/>
      <c r="K238" s="5" t="s">
        <v>25</v>
      </c>
      <c r="L238" s="5">
        <v>15</v>
      </c>
      <c r="M238" s="5" t="s">
        <v>26</v>
      </c>
      <c r="N238" s="5">
        <f>VLOOKUP(M238,[1]ArchetypeScores!E:N,10,FALSE)</f>
        <v>1</v>
      </c>
      <c r="O238" s="5">
        <f>VLOOKUP(M238,[1]ArchetypeScores!E:O,11,FALSE)</f>
        <v>-2</v>
      </c>
      <c r="P238" s="5">
        <f>VLOOKUP(M238,[1]ArchetypeScores!E:P,12,FALSE)</f>
        <v>0</v>
      </c>
      <c r="Q238" s="2" t="str">
        <f>VLOOKUP(M238,[1]ArchetypeScores!E:W,19,FALSE)</f>
        <v>Energy and water</v>
      </c>
      <c r="R238" s="2">
        <f>VLOOKUP(M238,[1]ArchetypeScores!E:I,5,FALSE)</f>
        <v>0</v>
      </c>
      <c r="S238" s="2">
        <f>VLOOKUP(M238,[1]ArchetypeScores!E:K,7,FALSE)</f>
        <v>0</v>
      </c>
      <c r="T238" s="2" t="str">
        <f t="shared" si="3"/>
        <v>Not A&amp;R positive</v>
      </c>
    </row>
    <row r="239" spans="1:20" x14ac:dyDescent="0.3">
      <c r="A239" s="2" t="s">
        <v>79</v>
      </c>
      <c r="B239" s="3" t="s">
        <v>833</v>
      </c>
      <c r="C239" s="3" t="s">
        <v>834</v>
      </c>
      <c r="D239" s="4"/>
      <c r="E239" s="5" t="s">
        <v>82</v>
      </c>
      <c r="F239" s="4">
        <v>0</v>
      </c>
      <c r="G239" s="6">
        <v>44539</v>
      </c>
      <c r="H239" s="3" t="s">
        <v>835</v>
      </c>
      <c r="I239" s="3"/>
      <c r="J239" s="3"/>
      <c r="K239" s="5" t="s">
        <v>57</v>
      </c>
      <c r="L239" s="5">
        <v>29</v>
      </c>
      <c r="M239" s="5" t="s">
        <v>58</v>
      </c>
      <c r="N239" s="5">
        <f>VLOOKUP(M239,[1]ArchetypeScores!E:N,10,FALSE)</f>
        <v>0</v>
      </c>
      <c r="O239" s="5">
        <f>VLOOKUP(M239,[1]ArchetypeScores!E:O,11,FALSE)</f>
        <v>-1</v>
      </c>
      <c r="P239" s="5">
        <f>VLOOKUP(M239,[1]ArchetypeScores!E:P,12,FALSE)</f>
        <v>0</v>
      </c>
      <c r="Q239" s="2" t="str">
        <f>VLOOKUP(M239,[1]ArchetypeScores!E:W,19,FALSE)</f>
        <v>Untargeted</v>
      </c>
      <c r="R239" s="2">
        <f>VLOOKUP(M239,[1]ArchetypeScores!E:I,5,FALSE)</f>
        <v>0</v>
      </c>
      <c r="S239" s="2">
        <f>VLOOKUP(M239,[1]ArchetypeScores!E:K,7,FALSE)</f>
        <v>0</v>
      </c>
      <c r="T239" s="2" t="str">
        <f t="shared" si="3"/>
        <v>Not A&amp;R positive</v>
      </c>
    </row>
    <row r="240" spans="1:20" x14ac:dyDescent="0.3">
      <c r="A240" s="2" t="s">
        <v>79</v>
      </c>
      <c r="B240" s="3" t="s">
        <v>836</v>
      </c>
      <c r="C240" s="3" t="s">
        <v>837</v>
      </c>
      <c r="D240" s="4"/>
      <c r="E240" s="5" t="s">
        <v>82</v>
      </c>
      <c r="F240" s="4">
        <v>0</v>
      </c>
      <c r="G240" s="6">
        <v>44505</v>
      </c>
      <c r="H240" s="3" t="s">
        <v>838</v>
      </c>
      <c r="I240" s="3"/>
      <c r="J240" s="3"/>
      <c r="K240" s="5" t="s">
        <v>291</v>
      </c>
      <c r="L240" s="5">
        <v>4</v>
      </c>
      <c r="M240" s="5" t="s">
        <v>292</v>
      </c>
      <c r="N240" s="5">
        <f>VLOOKUP(M240,[1]ArchetypeScores!E:N,10,FALSE)</f>
        <v>1</v>
      </c>
      <c r="O240" s="5">
        <f>VLOOKUP(M240,[1]ArchetypeScores!E:O,11,FALSE)</f>
        <v>0</v>
      </c>
      <c r="P240" s="5">
        <f>VLOOKUP(M240,[1]ArchetypeScores!E:P,12,FALSE)</f>
        <v>0</v>
      </c>
      <c r="Q240" s="2" t="str">
        <f>VLOOKUP(M240,[1]ArchetypeScores!E:W,19,FALSE)</f>
        <v>Education and training</v>
      </c>
      <c r="R240" s="2">
        <f>VLOOKUP(M240,[1]ArchetypeScores!E:I,5,FALSE)</f>
        <v>0</v>
      </c>
      <c r="S240" s="2">
        <f>VLOOKUP(M240,[1]ArchetypeScores!E:K,7,FALSE)</f>
        <v>0</v>
      </c>
      <c r="T240" s="2" t="str">
        <f t="shared" si="3"/>
        <v>Not A&amp;R positive</v>
      </c>
    </row>
    <row r="241" spans="1:20" x14ac:dyDescent="0.3">
      <c r="A241" s="2" t="s">
        <v>79</v>
      </c>
      <c r="B241" s="3" t="s">
        <v>839</v>
      </c>
      <c r="C241" s="3" t="s">
        <v>840</v>
      </c>
      <c r="D241" s="4"/>
      <c r="E241" s="5" t="s">
        <v>82</v>
      </c>
      <c r="F241" s="4">
        <v>0</v>
      </c>
      <c r="G241" s="6">
        <v>44553</v>
      </c>
      <c r="H241" s="3" t="s">
        <v>841</v>
      </c>
      <c r="I241" s="3"/>
      <c r="J241" s="3"/>
      <c r="K241" s="5" t="s">
        <v>118</v>
      </c>
      <c r="L241" s="5">
        <v>4</v>
      </c>
      <c r="M241" s="5" t="s">
        <v>119</v>
      </c>
      <c r="N241" s="5">
        <f>VLOOKUP(M241,[1]ArchetypeScores!E:N,10,FALSE)</f>
        <v>0</v>
      </c>
      <c r="O241" s="5">
        <f>VLOOKUP(M241,[1]ArchetypeScores!E:O,11,FALSE)</f>
        <v>-1</v>
      </c>
      <c r="P241" s="5">
        <f>VLOOKUP(M241,[1]ArchetypeScores!E:P,12,FALSE)</f>
        <v>0</v>
      </c>
      <c r="Q241" s="2" t="str">
        <f>VLOOKUP(M241,[1]ArchetypeScores!E:W,19,FALSE)</f>
        <v>Untargeted</v>
      </c>
      <c r="R241" s="2">
        <f>VLOOKUP(M241,[1]ArchetypeScores!E:I,5,FALSE)</f>
        <v>0</v>
      </c>
      <c r="S241" s="2">
        <f>VLOOKUP(M241,[1]ArchetypeScores!E:K,7,FALSE)</f>
        <v>0</v>
      </c>
      <c r="T241" s="2" t="str">
        <f t="shared" si="3"/>
        <v>Not A&amp;R positive</v>
      </c>
    </row>
    <row r="242" spans="1:20" x14ac:dyDescent="0.3">
      <c r="A242" s="2" t="s">
        <v>79</v>
      </c>
      <c r="B242" s="3" t="s">
        <v>842</v>
      </c>
      <c r="C242" s="3" t="s">
        <v>843</v>
      </c>
      <c r="D242" s="4">
        <v>320</v>
      </c>
      <c r="E242" s="5" t="s">
        <v>82</v>
      </c>
      <c r="F242" s="4">
        <v>4.8325399999999998</v>
      </c>
      <c r="G242" s="6">
        <v>44585</v>
      </c>
      <c r="H242" s="3" t="s">
        <v>260</v>
      </c>
      <c r="I242" s="3"/>
      <c r="J242" s="3"/>
      <c r="K242" s="5" t="s">
        <v>38</v>
      </c>
      <c r="L242" s="5">
        <v>13</v>
      </c>
      <c r="M242" s="5" t="s">
        <v>39</v>
      </c>
      <c r="N242" s="5">
        <f>VLOOKUP(M242,[1]ArchetypeScores!E:N,10,FALSE)</f>
        <v>0</v>
      </c>
      <c r="O242" s="5">
        <f>VLOOKUP(M242,[1]ArchetypeScores!E:O,11,FALSE)</f>
        <v>-2</v>
      </c>
      <c r="P242" s="5">
        <f>VLOOKUP(M242,[1]ArchetypeScores!E:P,12,FALSE)</f>
        <v>0</v>
      </c>
      <c r="Q242" s="2" t="str">
        <f>VLOOKUP(M242,[1]ArchetypeScores!E:W,19,FALSE)</f>
        <v>Industrials - transportation</v>
      </c>
      <c r="R242" s="2">
        <f>VLOOKUP(M242,[1]ArchetypeScores!E:I,5,FALSE)</f>
        <v>0</v>
      </c>
      <c r="S242" s="2">
        <f>VLOOKUP(M242,[1]ArchetypeScores!E:K,7,FALSE)</f>
        <v>0</v>
      </c>
      <c r="T242" s="2" t="str">
        <f t="shared" si="3"/>
        <v>Not A&amp;R positive</v>
      </c>
    </row>
    <row r="243" spans="1:20" x14ac:dyDescent="0.3">
      <c r="A243" s="2" t="s">
        <v>79</v>
      </c>
      <c r="B243" s="3" t="s">
        <v>844</v>
      </c>
      <c r="C243" s="3" t="s">
        <v>845</v>
      </c>
      <c r="D243" s="4">
        <v>42.734999999999999</v>
      </c>
      <c r="E243" s="5" t="s">
        <v>82</v>
      </c>
      <c r="F243" s="4">
        <v>0.43292999999999998</v>
      </c>
      <c r="G243" s="6">
        <v>44398</v>
      </c>
      <c r="H243" s="3" t="s">
        <v>846</v>
      </c>
      <c r="I243" s="3"/>
      <c r="J243" s="3"/>
      <c r="K243" s="5" t="s">
        <v>61</v>
      </c>
      <c r="L243" s="5">
        <v>5</v>
      </c>
      <c r="M243" s="5" t="s">
        <v>62</v>
      </c>
      <c r="N243" s="5">
        <f>VLOOKUP(M243,[1]ArchetypeScores!E:N,10,FALSE)</f>
        <v>0</v>
      </c>
      <c r="O243" s="5">
        <f>VLOOKUP(M243,[1]ArchetypeScores!E:O,11,FALSE)</f>
        <v>-1</v>
      </c>
      <c r="P243" s="5">
        <f>VLOOKUP(M243,[1]ArchetypeScores!E:P,12,FALSE)</f>
        <v>0</v>
      </c>
      <c r="Q243" s="2" t="str">
        <f>VLOOKUP(M243,[1]ArchetypeScores!E:W,19,FALSE)</f>
        <v>Health care</v>
      </c>
      <c r="R243" s="2">
        <f>VLOOKUP(M243,[1]ArchetypeScores!E:I,5,FALSE)</f>
        <v>0</v>
      </c>
      <c r="S243" s="2">
        <f>VLOOKUP(M243,[1]ArchetypeScores!E:K,7,FALSE)</f>
        <v>0</v>
      </c>
      <c r="T243" s="2" t="str">
        <f t="shared" si="3"/>
        <v>Not A&amp;R positive</v>
      </c>
    </row>
    <row r="244" spans="1:20" x14ac:dyDescent="0.3">
      <c r="A244" s="2" t="s">
        <v>79</v>
      </c>
      <c r="B244" s="3" t="s">
        <v>847</v>
      </c>
      <c r="C244" s="3" t="s">
        <v>848</v>
      </c>
      <c r="D244" s="4"/>
      <c r="E244" s="5" t="s">
        <v>82</v>
      </c>
      <c r="F244" s="4">
        <v>0</v>
      </c>
      <c r="G244" s="6">
        <v>44411</v>
      </c>
      <c r="H244" s="3" t="s">
        <v>260</v>
      </c>
      <c r="I244" s="3"/>
      <c r="J244" s="3"/>
      <c r="K244" s="5" t="s">
        <v>84</v>
      </c>
      <c r="L244" s="5">
        <v>4</v>
      </c>
      <c r="M244" s="5" t="s">
        <v>849</v>
      </c>
      <c r="N244" s="5">
        <f>VLOOKUP(M244,[1]ArchetypeScores!E:N,10,FALSE)</f>
        <v>0</v>
      </c>
      <c r="O244" s="5">
        <f>VLOOKUP(M244,[1]ArchetypeScores!E:O,11,FALSE)</f>
        <v>-1</v>
      </c>
      <c r="P244" s="5">
        <f>VLOOKUP(M244,[1]ArchetypeScores!E:P,12,FALSE)</f>
        <v>0</v>
      </c>
      <c r="Q244" s="2" t="str">
        <f>VLOOKUP(M244,[1]ArchetypeScores!E:W,19,FALSE)</f>
        <v>Untargeted</v>
      </c>
      <c r="R244" s="2">
        <f>VLOOKUP(M244,[1]ArchetypeScores!E:I,5,FALSE)</f>
        <v>0</v>
      </c>
      <c r="S244" s="2">
        <f>VLOOKUP(M244,[1]ArchetypeScores!E:K,7,FALSE)</f>
        <v>0</v>
      </c>
      <c r="T244" s="2" t="str">
        <f t="shared" si="3"/>
        <v>Not A&amp;R positive</v>
      </c>
    </row>
    <row r="245" spans="1:20" x14ac:dyDescent="0.3">
      <c r="A245" s="2" t="s">
        <v>850</v>
      </c>
      <c r="B245" s="3" t="s">
        <v>851</v>
      </c>
      <c r="C245" s="3" t="s">
        <v>852</v>
      </c>
      <c r="D245" s="4">
        <v>0.123</v>
      </c>
      <c r="E245" s="5" t="s">
        <v>853</v>
      </c>
      <c r="F245" s="4">
        <v>7.4560000000000001E-2</v>
      </c>
      <c r="G245" s="6">
        <v>44757</v>
      </c>
      <c r="H245" s="3" t="s">
        <v>854</v>
      </c>
      <c r="I245" s="3"/>
      <c r="J245" s="3"/>
      <c r="K245" s="5" t="s">
        <v>269</v>
      </c>
      <c r="L245" s="5">
        <v>3</v>
      </c>
      <c r="M245" s="5" t="s">
        <v>270</v>
      </c>
      <c r="N245" s="5">
        <f>VLOOKUP(M245,[1]ArchetypeScores!E:N,10,FALSE)</f>
        <v>1</v>
      </c>
      <c r="O245" s="5">
        <f>VLOOKUP(M245,[1]ArchetypeScores!E:O,11,FALSE)</f>
        <v>-1</v>
      </c>
      <c r="P245" s="5">
        <f>VLOOKUP(M245,[1]ArchetypeScores!E:P,12,FALSE)</f>
        <v>0</v>
      </c>
      <c r="Q245" s="2" t="str">
        <f>VLOOKUP(M245,[1]ArchetypeScores!E:W,19,FALSE)</f>
        <v>Untargeted</v>
      </c>
      <c r="R245" s="2">
        <f>VLOOKUP(M245,[1]ArchetypeScores!E:I,5,FALSE)</f>
        <v>0</v>
      </c>
      <c r="S245" s="2">
        <f>VLOOKUP(M245,[1]ArchetypeScores!E:K,7,FALSE)</f>
        <v>0</v>
      </c>
      <c r="T245" s="2" t="str">
        <f t="shared" si="3"/>
        <v>Not A&amp;R positive</v>
      </c>
    </row>
    <row r="246" spans="1:20" x14ac:dyDescent="0.3">
      <c r="A246" s="2" t="s">
        <v>850</v>
      </c>
      <c r="B246" s="3" t="s">
        <v>855</v>
      </c>
      <c r="C246" s="3" t="s">
        <v>856</v>
      </c>
      <c r="D246" s="4">
        <v>31.4</v>
      </c>
      <c r="E246" s="5" t="s">
        <v>853</v>
      </c>
      <c r="F246" s="4">
        <v>20.931239999999999</v>
      </c>
      <c r="G246" s="6">
        <v>44750</v>
      </c>
      <c r="H246" s="3" t="s">
        <v>857</v>
      </c>
      <c r="I246" s="3"/>
      <c r="J246" s="3"/>
      <c r="K246" s="5" t="s">
        <v>489</v>
      </c>
      <c r="L246" s="5">
        <v>1</v>
      </c>
      <c r="M246" s="5" t="s">
        <v>660</v>
      </c>
      <c r="N246" s="5">
        <f>VLOOKUP(M246,[1]ArchetypeScores!E:N,10,FALSE)</f>
        <v>1</v>
      </c>
      <c r="O246" s="5">
        <f>VLOOKUP(M246,[1]ArchetypeScores!E:O,11,FALSE)</f>
        <v>-1</v>
      </c>
      <c r="P246" s="5">
        <f>VLOOKUP(M246,[1]ArchetypeScores!E:P,12,FALSE)</f>
        <v>0</v>
      </c>
      <c r="Q246" s="2" t="str">
        <f>VLOOKUP(M246,[1]ArchetypeScores!E:W,19,FALSE)</f>
        <v>Health care</v>
      </c>
      <c r="R246" s="2">
        <f>VLOOKUP(M246,[1]ArchetypeScores!E:I,5,FALSE)</f>
        <v>0</v>
      </c>
      <c r="S246" s="2">
        <f>VLOOKUP(M246,[1]ArchetypeScores!E:K,7,FALSE)</f>
        <v>1</v>
      </c>
      <c r="T246" s="2" t="str">
        <f t="shared" si="3"/>
        <v>Indirect only</v>
      </c>
    </row>
    <row r="247" spans="1:20" x14ac:dyDescent="0.3">
      <c r="A247" s="2" t="s">
        <v>850</v>
      </c>
      <c r="B247" s="3" t="s">
        <v>858</v>
      </c>
      <c r="C247" s="3" t="s">
        <v>859</v>
      </c>
      <c r="D247" s="4">
        <v>1.87</v>
      </c>
      <c r="E247" s="5" t="s">
        <v>853</v>
      </c>
      <c r="F247" s="4">
        <v>1.32955</v>
      </c>
      <c r="G247" s="6">
        <v>44700</v>
      </c>
      <c r="H247" s="3" t="s">
        <v>860</v>
      </c>
      <c r="I247" s="3" t="s">
        <v>861</v>
      </c>
      <c r="J247" s="3" t="s">
        <v>862</v>
      </c>
      <c r="K247" s="5" t="s">
        <v>61</v>
      </c>
      <c r="L247" s="5">
        <v>5</v>
      </c>
      <c r="M247" s="5" t="s">
        <v>62</v>
      </c>
      <c r="N247" s="5">
        <f>VLOOKUP(M247,[1]ArchetypeScores!E:N,10,FALSE)</f>
        <v>0</v>
      </c>
      <c r="O247" s="5">
        <f>VLOOKUP(M247,[1]ArchetypeScores!E:O,11,FALSE)</f>
        <v>-1</v>
      </c>
      <c r="P247" s="5">
        <f>VLOOKUP(M247,[1]ArchetypeScores!E:P,12,FALSE)</f>
        <v>0</v>
      </c>
      <c r="Q247" s="2" t="str">
        <f>VLOOKUP(M247,[1]ArchetypeScores!E:W,19,FALSE)</f>
        <v>Health care</v>
      </c>
      <c r="R247" s="2">
        <f>VLOOKUP(M247,[1]ArchetypeScores!E:I,5,FALSE)</f>
        <v>0</v>
      </c>
      <c r="S247" s="2">
        <f>VLOOKUP(M247,[1]ArchetypeScores!E:K,7,FALSE)</f>
        <v>0</v>
      </c>
      <c r="T247" s="2" t="str">
        <f t="shared" si="3"/>
        <v>Not A&amp;R positive</v>
      </c>
    </row>
    <row r="248" spans="1:20" x14ac:dyDescent="0.3">
      <c r="A248" s="2" t="s">
        <v>850</v>
      </c>
      <c r="B248" s="3" t="s">
        <v>863</v>
      </c>
      <c r="C248" s="3" t="s">
        <v>864</v>
      </c>
      <c r="D248" s="4">
        <v>0.03</v>
      </c>
      <c r="E248" s="5" t="s">
        <v>853</v>
      </c>
      <c r="F248" s="4">
        <v>1.8460000000000001E-2</v>
      </c>
      <c r="G248" s="6">
        <v>44755</v>
      </c>
      <c r="H248" s="3" t="s">
        <v>865</v>
      </c>
      <c r="I248" s="3"/>
      <c r="J248" s="3"/>
      <c r="K248" s="5" t="s">
        <v>477</v>
      </c>
      <c r="L248" s="5">
        <v>7</v>
      </c>
      <c r="M248" s="5" t="s">
        <v>866</v>
      </c>
      <c r="N248" s="5">
        <f>VLOOKUP(M248,[1]ArchetypeScores!E:N,10,FALSE)</f>
        <v>1</v>
      </c>
      <c r="O248" s="5">
        <f>VLOOKUP(M248,[1]ArchetypeScores!E:O,11,FALSE)</f>
        <v>-2</v>
      </c>
      <c r="P248" s="5">
        <f>VLOOKUP(M248,[1]ArchetypeScores!E:P,12,FALSE)</f>
        <v>2</v>
      </c>
      <c r="Q248" s="2" t="str">
        <f>VLOOKUP(M248,[1]ArchetypeScores!E:W,19,FALSE)</f>
        <v>Energy and water</v>
      </c>
      <c r="R248" s="2">
        <f>VLOOKUP(M248,[1]ArchetypeScores!E:I,5,FALSE)</f>
        <v>0</v>
      </c>
      <c r="S248" s="2">
        <f>VLOOKUP(M248,[1]ArchetypeScores!E:K,7,FALSE)</f>
        <v>0</v>
      </c>
      <c r="T248" s="2" t="str">
        <f t="shared" si="3"/>
        <v>Not A&amp;R positive</v>
      </c>
    </row>
    <row r="249" spans="1:20" x14ac:dyDescent="0.3">
      <c r="A249" s="2" t="s">
        <v>850</v>
      </c>
      <c r="B249" s="3" t="s">
        <v>867</v>
      </c>
      <c r="C249" s="3" t="s">
        <v>868</v>
      </c>
      <c r="D249" s="4">
        <v>0.33</v>
      </c>
      <c r="E249" s="5" t="s">
        <v>853</v>
      </c>
      <c r="F249" s="4">
        <v>0.23463000000000001</v>
      </c>
      <c r="G249" s="6">
        <v>44693</v>
      </c>
      <c r="H249" s="3" t="s">
        <v>860</v>
      </c>
      <c r="I249" s="3" t="s">
        <v>861</v>
      </c>
      <c r="J249" s="3" t="s">
        <v>862</v>
      </c>
      <c r="K249" s="5" t="s">
        <v>38</v>
      </c>
      <c r="L249" s="5">
        <v>13</v>
      </c>
      <c r="M249" s="5" t="s">
        <v>39</v>
      </c>
      <c r="N249" s="5">
        <f>VLOOKUP(M249,[1]ArchetypeScores!E:N,10,FALSE)</f>
        <v>0</v>
      </c>
      <c r="O249" s="5">
        <f>VLOOKUP(M249,[1]ArchetypeScores!E:O,11,FALSE)</f>
        <v>-2</v>
      </c>
      <c r="P249" s="5">
        <f>VLOOKUP(M249,[1]ArchetypeScores!E:P,12,FALSE)</f>
        <v>0</v>
      </c>
      <c r="Q249" s="2" t="str">
        <f>VLOOKUP(M249,[1]ArchetypeScores!E:W,19,FALSE)</f>
        <v>Industrials - transportation</v>
      </c>
      <c r="R249" s="2">
        <f>VLOOKUP(M249,[1]ArchetypeScores!E:I,5,FALSE)</f>
        <v>0</v>
      </c>
      <c r="S249" s="2">
        <f>VLOOKUP(M249,[1]ArchetypeScores!E:K,7,FALSE)</f>
        <v>0</v>
      </c>
      <c r="T249" s="2" t="str">
        <f t="shared" si="3"/>
        <v>Not A&amp;R positive</v>
      </c>
    </row>
    <row r="250" spans="1:20" x14ac:dyDescent="0.3">
      <c r="A250" s="2" t="s">
        <v>850</v>
      </c>
      <c r="B250" s="3" t="s">
        <v>869</v>
      </c>
      <c r="C250" s="3" t="s">
        <v>870</v>
      </c>
      <c r="D250" s="4">
        <v>0.17100000000000001</v>
      </c>
      <c r="E250" s="5" t="s">
        <v>853</v>
      </c>
      <c r="F250" s="4">
        <v>0.12243</v>
      </c>
      <c r="G250" s="6">
        <v>44740</v>
      </c>
      <c r="H250" s="3" t="s">
        <v>871</v>
      </c>
      <c r="I250" s="3"/>
      <c r="J250" s="3"/>
      <c r="K250" s="5" t="s">
        <v>61</v>
      </c>
      <c r="L250" s="5">
        <v>3</v>
      </c>
      <c r="M250" s="5" t="s">
        <v>872</v>
      </c>
      <c r="N250" s="5">
        <f>VLOOKUP(M250,[1]ArchetypeScores!E:N,10,FALSE)</f>
        <v>0</v>
      </c>
      <c r="O250" s="5">
        <f>VLOOKUP(M250,[1]ArchetypeScores!E:O,11,FALSE)</f>
        <v>0</v>
      </c>
      <c r="P250" s="5">
        <f>VLOOKUP(M250,[1]ArchetypeScores!E:P,12,FALSE)</f>
        <v>0</v>
      </c>
      <c r="Q250" s="2" t="str">
        <f>VLOOKUP(M250,[1]ArchetypeScores!E:W,19,FALSE)</f>
        <v>Health care</v>
      </c>
      <c r="R250" s="2">
        <f>VLOOKUP(M250,[1]ArchetypeScores!E:I,5,FALSE)</f>
        <v>0</v>
      </c>
      <c r="S250" s="2">
        <f>VLOOKUP(M250,[1]ArchetypeScores!E:K,7,FALSE)</f>
        <v>0</v>
      </c>
      <c r="T250" s="2" t="str">
        <f t="shared" si="3"/>
        <v>Not A&amp;R positive</v>
      </c>
    </row>
    <row r="251" spans="1:20" x14ac:dyDescent="0.3">
      <c r="A251" s="2" t="s">
        <v>850</v>
      </c>
      <c r="B251" s="3" t="s">
        <v>873</v>
      </c>
      <c r="C251" s="3" t="s">
        <v>874</v>
      </c>
      <c r="D251" s="4">
        <v>1</v>
      </c>
      <c r="E251" s="5" t="s">
        <v>853</v>
      </c>
      <c r="F251" s="4">
        <v>0.72443000000000002</v>
      </c>
      <c r="G251" s="6">
        <v>44739</v>
      </c>
      <c r="H251" s="3" t="s">
        <v>875</v>
      </c>
      <c r="I251" s="3"/>
      <c r="J251" s="3"/>
      <c r="K251" s="5" t="s">
        <v>735</v>
      </c>
      <c r="L251" s="5">
        <v>1</v>
      </c>
      <c r="M251" s="5" t="s">
        <v>736</v>
      </c>
      <c r="N251" s="5">
        <f>VLOOKUP(M251,[1]ArchetypeScores!E:N,10,FALSE)</f>
        <v>1</v>
      </c>
      <c r="O251" s="5">
        <f>VLOOKUP(M251,[1]ArchetypeScores!E:O,11,FALSE)</f>
        <v>-2</v>
      </c>
      <c r="P251" s="5">
        <f>VLOOKUP(M251,[1]ArchetypeScores!E:P,12,FALSE)</f>
        <v>-2</v>
      </c>
      <c r="Q251" s="2" t="str">
        <f>VLOOKUP(M251,[1]ArchetypeScores!E:W,19,FALSE)</f>
        <v>Other sector</v>
      </c>
      <c r="R251" s="2">
        <f>VLOOKUP(M251,[1]ArchetypeScores!E:I,5,FALSE)</f>
        <v>0</v>
      </c>
      <c r="S251" s="2">
        <f>VLOOKUP(M251,[1]ArchetypeScores!E:K,7,FALSE)</f>
        <v>0</v>
      </c>
      <c r="T251" s="2" t="str">
        <f t="shared" si="3"/>
        <v>Not A&amp;R positive</v>
      </c>
    </row>
    <row r="252" spans="1:20" x14ac:dyDescent="0.3">
      <c r="A252" s="2" t="s">
        <v>850</v>
      </c>
      <c r="B252" s="3" t="s">
        <v>876</v>
      </c>
      <c r="C252" s="3" t="s">
        <v>877</v>
      </c>
      <c r="D252" s="4">
        <v>0.3</v>
      </c>
      <c r="E252" s="5" t="s">
        <v>853</v>
      </c>
      <c r="F252" s="4">
        <v>0.19295999999999999</v>
      </c>
      <c r="G252" s="6">
        <v>44752</v>
      </c>
      <c r="H252" s="3" t="s">
        <v>878</v>
      </c>
      <c r="I252" s="3" t="s">
        <v>879</v>
      </c>
      <c r="J252" s="3"/>
      <c r="K252" s="5" t="s">
        <v>477</v>
      </c>
      <c r="L252" s="5">
        <v>6</v>
      </c>
      <c r="M252" s="5" t="s">
        <v>478</v>
      </c>
      <c r="N252" s="5">
        <f>VLOOKUP(M252,[1]ArchetypeScores!E:N,10,FALSE)</f>
        <v>1</v>
      </c>
      <c r="O252" s="5">
        <f>VLOOKUP(M252,[1]ArchetypeScores!E:O,11,FALSE)</f>
        <v>-2</v>
      </c>
      <c r="P252" s="5">
        <f>VLOOKUP(M252,[1]ArchetypeScores!E:P,12,FALSE)</f>
        <v>2</v>
      </c>
      <c r="Q252" s="2" t="str">
        <f>VLOOKUP(M252,[1]ArchetypeScores!E:W,19,FALSE)</f>
        <v>Energy and water</v>
      </c>
      <c r="R252" s="2">
        <f>VLOOKUP(M252,[1]ArchetypeScores!E:I,5,FALSE)</f>
        <v>0</v>
      </c>
      <c r="S252" s="2">
        <f>VLOOKUP(M252,[1]ArchetypeScores!E:K,7,FALSE)</f>
        <v>0</v>
      </c>
      <c r="T252" s="2" t="str">
        <f t="shared" si="3"/>
        <v>Not A&amp;R positive</v>
      </c>
    </row>
    <row r="253" spans="1:20" x14ac:dyDescent="0.3">
      <c r="A253" s="2" t="s">
        <v>850</v>
      </c>
      <c r="B253" s="3" t="s">
        <v>880</v>
      </c>
      <c r="C253" s="3" t="s">
        <v>881</v>
      </c>
      <c r="D253" s="4">
        <v>0.20499999999999999</v>
      </c>
      <c r="E253" s="5" t="s">
        <v>853</v>
      </c>
      <c r="F253" s="4">
        <v>0.13156999999999999</v>
      </c>
      <c r="G253" s="6">
        <v>44753</v>
      </c>
      <c r="H253" s="3" t="s">
        <v>882</v>
      </c>
      <c r="I253" s="3"/>
      <c r="J253" s="3"/>
      <c r="K253" s="5" t="s">
        <v>61</v>
      </c>
      <c r="L253" s="5">
        <v>3</v>
      </c>
      <c r="M253" s="5" t="s">
        <v>872</v>
      </c>
      <c r="N253" s="5">
        <f>VLOOKUP(M253,[1]ArchetypeScores!E:N,10,FALSE)</f>
        <v>0</v>
      </c>
      <c r="O253" s="5">
        <f>VLOOKUP(M253,[1]ArchetypeScores!E:O,11,FALSE)</f>
        <v>0</v>
      </c>
      <c r="P253" s="5">
        <f>VLOOKUP(M253,[1]ArchetypeScores!E:P,12,FALSE)</f>
        <v>0</v>
      </c>
      <c r="Q253" s="2" t="str">
        <f>VLOOKUP(M253,[1]ArchetypeScores!E:W,19,FALSE)</f>
        <v>Health care</v>
      </c>
      <c r="R253" s="2">
        <f>VLOOKUP(M253,[1]ArchetypeScores!E:I,5,FALSE)</f>
        <v>0</v>
      </c>
      <c r="S253" s="2">
        <f>VLOOKUP(M253,[1]ArchetypeScores!E:K,7,FALSE)</f>
        <v>0</v>
      </c>
      <c r="T253" s="2" t="str">
        <f t="shared" si="3"/>
        <v>Not A&amp;R positive</v>
      </c>
    </row>
    <row r="254" spans="1:20" x14ac:dyDescent="0.3">
      <c r="A254" s="2" t="s">
        <v>850</v>
      </c>
      <c r="B254" s="3" t="s">
        <v>883</v>
      </c>
      <c r="C254" s="3" t="s">
        <v>884</v>
      </c>
      <c r="D254" s="4">
        <v>1.7000000000000001E-2</v>
      </c>
      <c r="E254" s="5" t="s">
        <v>853</v>
      </c>
      <c r="F254" s="4">
        <v>1.191E-2</v>
      </c>
      <c r="G254" s="6">
        <v>44794</v>
      </c>
      <c r="H254" s="3" t="s">
        <v>885</v>
      </c>
      <c r="I254" s="3" t="s">
        <v>886</v>
      </c>
      <c r="J254" s="3"/>
      <c r="K254" s="5" t="s">
        <v>61</v>
      </c>
      <c r="L254" s="5">
        <v>3</v>
      </c>
      <c r="M254" s="5" t="s">
        <v>872</v>
      </c>
      <c r="N254" s="5">
        <f>VLOOKUP(M254,[1]ArchetypeScores!E:N,10,FALSE)</f>
        <v>0</v>
      </c>
      <c r="O254" s="5">
        <f>VLOOKUP(M254,[1]ArchetypeScores!E:O,11,FALSE)</f>
        <v>0</v>
      </c>
      <c r="P254" s="5">
        <f>VLOOKUP(M254,[1]ArchetypeScores!E:P,12,FALSE)</f>
        <v>0</v>
      </c>
      <c r="Q254" s="2" t="str">
        <f>VLOOKUP(M254,[1]ArchetypeScores!E:W,19,FALSE)</f>
        <v>Health care</v>
      </c>
      <c r="R254" s="2">
        <f>VLOOKUP(M254,[1]ArchetypeScores!E:I,5,FALSE)</f>
        <v>0</v>
      </c>
      <c r="S254" s="2">
        <f>VLOOKUP(M254,[1]ArchetypeScores!E:K,7,FALSE)</f>
        <v>0</v>
      </c>
      <c r="T254" s="2" t="str">
        <f t="shared" si="3"/>
        <v>Not A&amp;R positive</v>
      </c>
    </row>
    <row r="255" spans="1:20" x14ac:dyDescent="0.3">
      <c r="A255" s="2" t="s">
        <v>850</v>
      </c>
      <c r="B255" s="3" t="s">
        <v>887</v>
      </c>
      <c r="C255" s="3" t="s">
        <v>888</v>
      </c>
      <c r="D255" s="4">
        <v>1</v>
      </c>
      <c r="E255" s="5" t="s">
        <v>853</v>
      </c>
      <c r="F255" s="4">
        <v>0.75695999999999997</v>
      </c>
      <c r="G255" s="6">
        <v>44662</v>
      </c>
      <c r="H255" s="3" t="s">
        <v>889</v>
      </c>
      <c r="I255" s="3"/>
      <c r="J255" s="3"/>
      <c r="K255" s="5" t="s">
        <v>489</v>
      </c>
      <c r="L255" s="5">
        <v>3</v>
      </c>
      <c r="M255" s="5" t="s">
        <v>890</v>
      </c>
      <c r="N255" s="5">
        <f>VLOOKUP(M255,[1]ArchetypeScores!E:N,10,FALSE)</f>
        <v>1</v>
      </c>
      <c r="O255" s="5">
        <f>VLOOKUP(M255,[1]ArchetypeScores!E:O,11,FALSE)</f>
        <v>-1</v>
      </c>
      <c r="P255" s="5">
        <f>VLOOKUP(M255,[1]ArchetypeScores!E:P,12,FALSE)</f>
        <v>0</v>
      </c>
      <c r="Q255" s="2" t="str">
        <f>VLOOKUP(M255,[1]ArchetypeScores!E:W,19,FALSE)</f>
        <v>Health care</v>
      </c>
      <c r="R255" s="2">
        <f>VLOOKUP(M255,[1]ArchetypeScores!E:I,5,FALSE)</f>
        <v>0</v>
      </c>
      <c r="S255" s="2">
        <f>VLOOKUP(M255,[1]ArchetypeScores!E:K,7,FALSE)</f>
        <v>1</v>
      </c>
      <c r="T255" s="2" t="str">
        <f t="shared" si="3"/>
        <v>Indirect only</v>
      </c>
    </row>
    <row r="256" spans="1:20" x14ac:dyDescent="0.3">
      <c r="A256" s="2" t="s">
        <v>850</v>
      </c>
      <c r="B256" s="3" t="s">
        <v>891</v>
      </c>
      <c r="C256" s="3" t="s">
        <v>892</v>
      </c>
      <c r="D256" s="4">
        <v>0.7</v>
      </c>
      <c r="E256" s="5" t="s">
        <v>853</v>
      </c>
      <c r="F256" s="4">
        <v>0.49769000000000002</v>
      </c>
      <c r="G256" s="6">
        <v>44703</v>
      </c>
      <c r="H256" s="3" t="s">
        <v>860</v>
      </c>
      <c r="I256" s="3" t="s">
        <v>861</v>
      </c>
      <c r="J256" s="3" t="s">
        <v>862</v>
      </c>
      <c r="K256" s="5" t="s">
        <v>489</v>
      </c>
      <c r="L256" s="5">
        <v>3</v>
      </c>
      <c r="M256" s="5" t="s">
        <v>890</v>
      </c>
      <c r="N256" s="5">
        <f>VLOOKUP(M256,[1]ArchetypeScores!E:N,10,FALSE)</f>
        <v>1</v>
      </c>
      <c r="O256" s="5">
        <f>VLOOKUP(M256,[1]ArchetypeScores!E:O,11,FALSE)</f>
        <v>-1</v>
      </c>
      <c r="P256" s="5">
        <f>VLOOKUP(M256,[1]ArchetypeScores!E:P,12,FALSE)</f>
        <v>0</v>
      </c>
      <c r="Q256" s="2" t="str">
        <f>VLOOKUP(M256,[1]ArchetypeScores!E:W,19,FALSE)</f>
        <v>Health care</v>
      </c>
      <c r="R256" s="2">
        <f>VLOOKUP(M256,[1]ArchetypeScores!E:I,5,FALSE)</f>
        <v>0</v>
      </c>
      <c r="S256" s="2">
        <f>VLOOKUP(M256,[1]ArchetypeScores!E:K,7,FALSE)</f>
        <v>1</v>
      </c>
      <c r="T256" s="2" t="str">
        <f t="shared" si="3"/>
        <v>Indirect only</v>
      </c>
    </row>
    <row r="257" spans="1:20" x14ac:dyDescent="0.3">
      <c r="A257" s="2" t="s">
        <v>850</v>
      </c>
      <c r="B257" s="3" t="s">
        <v>893</v>
      </c>
      <c r="C257" s="3" t="s">
        <v>894</v>
      </c>
      <c r="D257" s="4">
        <v>0.1</v>
      </c>
      <c r="E257" s="5" t="s">
        <v>853</v>
      </c>
      <c r="F257" s="4">
        <v>7.0779999999999996E-2</v>
      </c>
      <c r="G257" s="6">
        <v>44685</v>
      </c>
      <c r="H257" s="3" t="s">
        <v>895</v>
      </c>
      <c r="I257" s="3"/>
      <c r="J257" s="3"/>
      <c r="K257" s="5" t="s">
        <v>57</v>
      </c>
      <c r="L257" s="5">
        <v>29</v>
      </c>
      <c r="M257" s="5" t="s">
        <v>58</v>
      </c>
      <c r="N257" s="5">
        <f>VLOOKUP(M257,[1]ArchetypeScores!E:N,10,FALSE)</f>
        <v>0</v>
      </c>
      <c r="O257" s="5">
        <f>VLOOKUP(M257,[1]ArchetypeScores!E:O,11,FALSE)</f>
        <v>-1</v>
      </c>
      <c r="P257" s="5">
        <f>VLOOKUP(M257,[1]ArchetypeScores!E:P,12,FALSE)</f>
        <v>0</v>
      </c>
      <c r="Q257" s="2" t="str">
        <f>VLOOKUP(M257,[1]ArchetypeScores!E:W,19,FALSE)</f>
        <v>Untargeted</v>
      </c>
      <c r="R257" s="2">
        <f>VLOOKUP(M257,[1]ArchetypeScores!E:I,5,FALSE)</f>
        <v>0</v>
      </c>
      <c r="S257" s="2">
        <f>VLOOKUP(M257,[1]ArchetypeScores!E:K,7,FALSE)</f>
        <v>0</v>
      </c>
      <c r="T257" s="2" t="str">
        <f t="shared" si="3"/>
        <v>Not A&amp;R positive</v>
      </c>
    </row>
    <row r="258" spans="1:20" x14ac:dyDescent="0.3">
      <c r="A258" s="2" t="s">
        <v>850</v>
      </c>
      <c r="B258" s="3" t="s">
        <v>896</v>
      </c>
      <c r="C258" s="3" t="s">
        <v>897</v>
      </c>
      <c r="D258" s="4">
        <v>15</v>
      </c>
      <c r="E258" s="5" t="s">
        <v>853</v>
      </c>
      <c r="F258" s="4">
        <v>8.9627999999999997</v>
      </c>
      <c r="G258" s="6">
        <v>44765</v>
      </c>
      <c r="H258" s="3" t="s">
        <v>898</v>
      </c>
      <c r="I258" s="3"/>
      <c r="J258" s="3"/>
      <c r="K258" s="5" t="s">
        <v>57</v>
      </c>
      <c r="L258" s="5">
        <v>29</v>
      </c>
      <c r="M258" s="5" t="s">
        <v>58</v>
      </c>
      <c r="N258" s="5">
        <f>VLOOKUP(M258,[1]ArchetypeScores!E:N,10,FALSE)</f>
        <v>0</v>
      </c>
      <c r="O258" s="5">
        <f>VLOOKUP(M258,[1]ArchetypeScores!E:O,11,FALSE)</f>
        <v>-1</v>
      </c>
      <c r="P258" s="5">
        <f>VLOOKUP(M258,[1]ArchetypeScores!E:P,12,FALSE)</f>
        <v>0</v>
      </c>
      <c r="Q258" s="2" t="str">
        <f>VLOOKUP(M258,[1]ArchetypeScores!E:W,19,FALSE)</f>
        <v>Untargeted</v>
      </c>
      <c r="R258" s="2">
        <f>VLOOKUP(M258,[1]ArchetypeScores!E:I,5,FALSE)</f>
        <v>0</v>
      </c>
      <c r="S258" s="2">
        <f>VLOOKUP(M258,[1]ArchetypeScores!E:K,7,FALSE)</f>
        <v>0</v>
      </c>
      <c r="T258" s="2" t="str">
        <f t="shared" ref="T258:T321" si="4">IF(AND(R258=1,S258=1),"Both",IF(AND(R258=1,S258=0),"Direct only",IF(AND(R258=0,S258=1),"Indirect only","Not A&amp;R positive")))</f>
        <v>Not A&amp;R positive</v>
      </c>
    </row>
    <row r="259" spans="1:20" x14ac:dyDescent="0.3">
      <c r="A259" s="2" t="s">
        <v>850</v>
      </c>
      <c r="B259" s="3" t="s">
        <v>899</v>
      </c>
      <c r="C259" s="3" t="s">
        <v>900</v>
      </c>
      <c r="D259" s="4">
        <v>1.2</v>
      </c>
      <c r="E259" s="5" t="s">
        <v>853</v>
      </c>
      <c r="F259" s="4">
        <v>0.94049000000000005</v>
      </c>
      <c r="G259" s="6">
        <v>44655</v>
      </c>
      <c r="H259" s="3" t="s">
        <v>901</v>
      </c>
      <c r="I259" s="3" t="s">
        <v>902</v>
      </c>
      <c r="J259" s="3" t="s">
        <v>903</v>
      </c>
      <c r="K259" s="5" t="s">
        <v>611</v>
      </c>
      <c r="L259" s="5">
        <v>1</v>
      </c>
      <c r="M259" s="5" t="s">
        <v>612</v>
      </c>
      <c r="N259" s="5">
        <f>VLOOKUP(M259,[1]ArchetypeScores!E:N,10,FALSE)</f>
        <v>1</v>
      </c>
      <c r="O259" s="5">
        <f>VLOOKUP(M259,[1]ArchetypeScores!E:O,11,FALSE)</f>
        <v>-2</v>
      </c>
      <c r="P259" s="5">
        <f>VLOOKUP(M259,[1]ArchetypeScores!E:P,12,FALSE)</f>
        <v>-1</v>
      </c>
      <c r="Q259" s="2" t="str">
        <f>VLOOKUP(M259,[1]ArchetypeScores!E:W,19,FALSE)</f>
        <v>Consumer (including agriculture and tourism)</v>
      </c>
      <c r="R259" s="2">
        <f>VLOOKUP(M259,[1]ArchetypeScores!E:I,5,FALSE)</f>
        <v>0</v>
      </c>
      <c r="S259" s="2">
        <f>VLOOKUP(M259,[1]ArchetypeScores!E:K,7,FALSE)</f>
        <v>0</v>
      </c>
      <c r="T259" s="2" t="str">
        <f t="shared" si="4"/>
        <v>Not A&amp;R positive</v>
      </c>
    </row>
    <row r="260" spans="1:20" x14ac:dyDescent="0.3">
      <c r="A260" s="2" t="s">
        <v>850</v>
      </c>
      <c r="B260" s="3" t="s">
        <v>905</v>
      </c>
      <c r="C260" s="3" t="s">
        <v>906</v>
      </c>
      <c r="D260" s="4">
        <v>2.7</v>
      </c>
      <c r="E260" s="5" t="s">
        <v>853</v>
      </c>
      <c r="F260" s="4">
        <v>2.1160999999999999</v>
      </c>
      <c r="G260" s="6">
        <v>44632</v>
      </c>
      <c r="H260" s="3" t="s">
        <v>907</v>
      </c>
      <c r="I260" s="3" t="s">
        <v>902</v>
      </c>
      <c r="J260" s="3"/>
      <c r="K260" s="5" t="s">
        <v>291</v>
      </c>
      <c r="L260" s="5">
        <v>4</v>
      </c>
      <c r="M260" s="5" t="s">
        <v>292</v>
      </c>
      <c r="N260" s="5">
        <f>VLOOKUP(M260,[1]ArchetypeScores!E:N,10,FALSE)</f>
        <v>1</v>
      </c>
      <c r="O260" s="5">
        <f>VLOOKUP(M260,[1]ArchetypeScores!E:O,11,FALSE)</f>
        <v>0</v>
      </c>
      <c r="P260" s="5">
        <f>VLOOKUP(M260,[1]ArchetypeScores!E:P,12,FALSE)</f>
        <v>0</v>
      </c>
      <c r="Q260" s="2" t="str">
        <f>VLOOKUP(M260,[1]ArchetypeScores!E:W,19,FALSE)</f>
        <v>Education and training</v>
      </c>
      <c r="R260" s="2">
        <f>VLOOKUP(M260,[1]ArchetypeScores!E:I,5,FALSE)</f>
        <v>0</v>
      </c>
      <c r="S260" s="2">
        <f>VLOOKUP(M260,[1]ArchetypeScores!E:K,7,FALSE)</f>
        <v>0</v>
      </c>
      <c r="T260" s="2" t="str">
        <f t="shared" si="4"/>
        <v>Not A&amp;R positive</v>
      </c>
    </row>
    <row r="261" spans="1:20" x14ac:dyDescent="0.3">
      <c r="A261" s="2" t="s">
        <v>850</v>
      </c>
      <c r="B261" s="3" t="s">
        <v>908</v>
      </c>
      <c r="C261" s="3" t="s">
        <v>909</v>
      </c>
      <c r="D261" s="4">
        <v>1.214</v>
      </c>
      <c r="E261" s="5" t="s">
        <v>853</v>
      </c>
      <c r="F261" s="4">
        <v>0.86314000000000002</v>
      </c>
      <c r="G261" s="6">
        <v>44714</v>
      </c>
      <c r="H261" s="3" t="s">
        <v>910</v>
      </c>
      <c r="I261" s="3" t="s">
        <v>861</v>
      </c>
      <c r="J261" s="3" t="s">
        <v>911</v>
      </c>
      <c r="K261" s="5" t="s">
        <v>291</v>
      </c>
      <c r="L261" s="5">
        <v>4</v>
      </c>
      <c r="M261" s="5" t="s">
        <v>292</v>
      </c>
      <c r="N261" s="5">
        <f>VLOOKUP(M261,[1]ArchetypeScores!E:N,10,FALSE)</f>
        <v>1</v>
      </c>
      <c r="O261" s="5">
        <f>VLOOKUP(M261,[1]ArchetypeScores!E:O,11,FALSE)</f>
        <v>0</v>
      </c>
      <c r="P261" s="5">
        <f>VLOOKUP(M261,[1]ArchetypeScores!E:P,12,FALSE)</f>
        <v>0</v>
      </c>
      <c r="Q261" s="2" t="str">
        <f>VLOOKUP(M261,[1]ArchetypeScores!E:W,19,FALSE)</f>
        <v>Education and training</v>
      </c>
      <c r="R261" s="2">
        <f>VLOOKUP(M261,[1]ArchetypeScores!E:I,5,FALSE)</f>
        <v>0</v>
      </c>
      <c r="S261" s="2">
        <f>VLOOKUP(M261,[1]ArchetypeScores!E:K,7,FALSE)</f>
        <v>0</v>
      </c>
      <c r="T261" s="2" t="str">
        <f t="shared" si="4"/>
        <v>Not A&amp;R positive</v>
      </c>
    </row>
    <row r="262" spans="1:20" x14ac:dyDescent="0.3">
      <c r="A262" s="2" t="s">
        <v>850</v>
      </c>
      <c r="B262" s="3" t="s">
        <v>912</v>
      </c>
      <c r="C262" s="3" t="s">
        <v>913</v>
      </c>
      <c r="D262" s="4">
        <v>25.2</v>
      </c>
      <c r="E262" s="5" t="s">
        <v>853</v>
      </c>
      <c r="F262" s="4">
        <v>15.057499999999999</v>
      </c>
      <c r="G262" s="6">
        <v>44759</v>
      </c>
      <c r="H262" s="3" t="s">
        <v>914</v>
      </c>
      <c r="I262" s="3" t="s">
        <v>915</v>
      </c>
      <c r="J262" s="3"/>
      <c r="K262" s="5" t="s">
        <v>67</v>
      </c>
      <c r="L262" s="5">
        <v>2</v>
      </c>
      <c r="M262" s="5" t="s">
        <v>68</v>
      </c>
      <c r="N262" s="5">
        <f>VLOOKUP(M262,[1]ArchetypeScores!E:N,10,FALSE)</f>
        <v>0</v>
      </c>
      <c r="O262" s="5">
        <f>VLOOKUP(M262,[1]ArchetypeScores!E:O,11,FALSE)</f>
        <v>-1</v>
      </c>
      <c r="P262" s="5">
        <f>VLOOKUP(M262,[1]ArchetypeScores!E:P,12,FALSE)</f>
        <v>0</v>
      </c>
      <c r="Q262" s="2" t="str">
        <f>VLOOKUP(M262,[1]ArchetypeScores!E:W,19,FALSE)</f>
        <v>Untargeted</v>
      </c>
      <c r="R262" s="2">
        <f>VLOOKUP(M262,[1]ArchetypeScores!E:I,5,FALSE)</f>
        <v>0</v>
      </c>
      <c r="S262" s="2">
        <f>VLOOKUP(M262,[1]ArchetypeScores!E:K,7,FALSE)</f>
        <v>0</v>
      </c>
      <c r="T262" s="2" t="str">
        <f t="shared" si="4"/>
        <v>Not A&amp;R positive</v>
      </c>
    </row>
    <row r="263" spans="1:20" x14ac:dyDescent="0.3">
      <c r="A263" s="2" t="s">
        <v>850</v>
      </c>
      <c r="B263" s="3" t="s">
        <v>912</v>
      </c>
      <c r="C263" s="3" t="s">
        <v>916</v>
      </c>
      <c r="D263" s="4">
        <v>6.7</v>
      </c>
      <c r="E263" s="5" t="s">
        <v>853</v>
      </c>
      <c r="F263" s="4">
        <v>4.2031799999999997</v>
      </c>
      <c r="G263" s="6">
        <v>44768</v>
      </c>
      <c r="H263" s="3" t="s">
        <v>917</v>
      </c>
      <c r="I263" s="3" t="s">
        <v>918</v>
      </c>
      <c r="J263" s="3"/>
      <c r="K263" s="5" t="s">
        <v>57</v>
      </c>
      <c r="L263" s="5">
        <v>29</v>
      </c>
      <c r="M263" s="5" t="s">
        <v>58</v>
      </c>
      <c r="N263" s="5">
        <f>VLOOKUP(M263,[1]ArchetypeScores!E:N,10,FALSE)</f>
        <v>0</v>
      </c>
      <c r="O263" s="5">
        <f>VLOOKUP(M263,[1]ArchetypeScores!E:O,11,FALSE)</f>
        <v>-1</v>
      </c>
      <c r="P263" s="5">
        <f>VLOOKUP(M263,[1]ArchetypeScores!E:P,12,FALSE)</f>
        <v>0</v>
      </c>
      <c r="Q263" s="2" t="str">
        <f>VLOOKUP(M263,[1]ArchetypeScores!E:W,19,FALSE)</f>
        <v>Untargeted</v>
      </c>
      <c r="R263" s="2">
        <f>VLOOKUP(M263,[1]ArchetypeScores!E:I,5,FALSE)</f>
        <v>0</v>
      </c>
      <c r="S263" s="2">
        <f>VLOOKUP(M263,[1]ArchetypeScores!E:K,7,FALSE)</f>
        <v>0</v>
      </c>
      <c r="T263" s="2" t="str">
        <f t="shared" si="4"/>
        <v>Not A&amp;R positive</v>
      </c>
    </row>
    <row r="264" spans="1:20" x14ac:dyDescent="0.3">
      <c r="A264" s="2" t="s">
        <v>850</v>
      </c>
      <c r="B264" s="3" t="s">
        <v>919</v>
      </c>
      <c r="C264" s="3" t="s">
        <v>920</v>
      </c>
      <c r="D264" s="4">
        <v>0.32800000000000001</v>
      </c>
      <c r="E264" s="5" t="s">
        <v>853</v>
      </c>
      <c r="F264" s="4">
        <v>0.23319999999999999</v>
      </c>
      <c r="G264" s="6">
        <v>44728</v>
      </c>
      <c r="H264" s="3" t="s">
        <v>910</v>
      </c>
      <c r="I264" s="3" t="s">
        <v>861</v>
      </c>
      <c r="J264" s="3" t="s">
        <v>911</v>
      </c>
      <c r="K264" s="5" t="s">
        <v>94</v>
      </c>
      <c r="L264" s="5">
        <v>1</v>
      </c>
      <c r="M264" s="5" t="s">
        <v>95</v>
      </c>
      <c r="N264" s="5">
        <f>VLOOKUP(M264,[1]ArchetypeScores!E:N,10,FALSE)</f>
        <v>1</v>
      </c>
      <c r="O264" s="5">
        <f>VLOOKUP(M264,[1]ArchetypeScores!E:O,11,FALSE)</f>
        <v>-1</v>
      </c>
      <c r="P264" s="5">
        <f>VLOOKUP(M264,[1]ArchetypeScores!E:P,12,FALSE)</f>
        <v>0</v>
      </c>
      <c r="Q264" s="2" t="str">
        <f>VLOOKUP(M264,[1]ArchetypeScores!E:W,19,FALSE)</f>
        <v>Consumer (including agriculture and tourism)</v>
      </c>
      <c r="R264" s="2">
        <f>VLOOKUP(M264,[1]ArchetypeScores!E:I,5,FALSE)</f>
        <v>0</v>
      </c>
      <c r="S264" s="2">
        <f>VLOOKUP(M264,[1]ArchetypeScores!E:K,7,FALSE)</f>
        <v>0</v>
      </c>
      <c r="T264" s="2" t="str">
        <f t="shared" si="4"/>
        <v>Not A&amp;R positive</v>
      </c>
    </row>
    <row r="265" spans="1:20" x14ac:dyDescent="0.3">
      <c r="A265" s="2" t="s">
        <v>850</v>
      </c>
      <c r="B265" s="3" t="s">
        <v>921</v>
      </c>
      <c r="C265" s="3" t="s">
        <v>922</v>
      </c>
      <c r="D265" s="4"/>
      <c r="E265" s="5" t="s">
        <v>853</v>
      </c>
      <c r="F265" s="4">
        <v>0</v>
      </c>
      <c r="G265" s="6">
        <v>44733</v>
      </c>
      <c r="H265" s="3" t="s">
        <v>923</v>
      </c>
      <c r="I265" s="3"/>
      <c r="J265" s="3"/>
      <c r="K265" s="5" t="s">
        <v>84</v>
      </c>
      <c r="L265" s="5">
        <v>2</v>
      </c>
      <c r="M265" s="5" t="s">
        <v>924</v>
      </c>
      <c r="N265" s="5">
        <f>VLOOKUP(M265,[1]ArchetypeScores!E:N,10,FALSE)</f>
        <v>0</v>
      </c>
      <c r="O265" s="5">
        <f>VLOOKUP(M265,[1]ArchetypeScores!E:O,11,FALSE)</f>
        <v>-1</v>
      </c>
      <c r="P265" s="5">
        <f>VLOOKUP(M265,[1]ArchetypeScores!E:P,12,FALSE)</f>
        <v>0</v>
      </c>
      <c r="Q265" s="2" t="str">
        <f>VLOOKUP(M265,[1]ArchetypeScores!E:W,19,FALSE)</f>
        <v>Untargeted</v>
      </c>
      <c r="R265" s="2">
        <f>VLOOKUP(M265,[1]ArchetypeScores!E:I,5,FALSE)</f>
        <v>0</v>
      </c>
      <c r="S265" s="2">
        <f>VLOOKUP(M265,[1]ArchetypeScores!E:K,7,FALSE)</f>
        <v>0</v>
      </c>
      <c r="T265" s="2" t="str">
        <f t="shared" si="4"/>
        <v>Not A&amp;R positive</v>
      </c>
    </row>
    <row r="266" spans="1:20" x14ac:dyDescent="0.3">
      <c r="A266" s="2" t="s">
        <v>850</v>
      </c>
      <c r="B266" s="3" t="s">
        <v>925</v>
      </c>
      <c r="C266" s="3" t="s">
        <v>926</v>
      </c>
      <c r="D266" s="4">
        <v>4.0000000000000001E-3</v>
      </c>
      <c r="E266" s="5" t="s">
        <v>853</v>
      </c>
      <c r="F266" s="4">
        <v>2.4099999999999998E-3</v>
      </c>
      <c r="G266" s="6">
        <v>44747</v>
      </c>
      <c r="H266" s="3" t="s">
        <v>927</v>
      </c>
      <c r="I266" s="3"/>
      <c r="J266" s="3"/>
      <c r="K266" s="5" t="s">
        <v>137</v>
      </c>
      <c r="L266" s="5">
        <v>3</v>
      </c>
      <c r="M266" s="5" t="s">
        <v>928</v>
      </c>
      <c r="N266" s="5">
        <f>VLOOKUP(M266,[1]ArchetypeScores!E:N,10,FALSE)</f>
        <v>1</v>
      </c>
      <c r="O266" s="5">
        <f>VLOOKUP(M266,[1]ArchetypeScores!E:O,11,FALSE)</f>
        <v>-2</v>
      </c>
      <c r="P266" s="5">
        <f>VLOOKUP(M266,[1]ArchetypeScores!E:P,12,FALSE)</f>
        <v>2</v>
      </c>
      <c r="Q266" s="2" t="str">
        <f>VLOOKUP(M266,[1]ArchetypeScores!E:W,19,FALSE)</f>
        <v>Industrials - transportation</v>
      </c>
      <c r="R266" s="2">
        <f>VLOOKUP(M266,[1]ArchetypeScores!E:I,5,FALSE)</f>
        <v>0</v>
      </c>
      <c r="S266" s="2">
        <f>VLOOKUP(M266,[1]ArchetypeScores!E:K,7,FALSE)</f>
        <v>-1</v>
      </c>
      <c r="T266" s="2" t="str">
        <f t="shared" si="4"/>
        <v>Not A&amp;R positive</v>
      </c>
    </row>
    <row r="267" spans="1:20" x14ac:dyDescent="0.3">
      <c r="A267" s="2" t="s">
        <v>850</v>
      </c>
      <c r="B267" s="3" t="s">
        <v>929</v>
      </c>
      <c r="C267" s="3" t="s">
        <v>930</v>
      </c>
      <c r="D267" s="4">
        <v>3.3000000000000002E-2</v>
      </c>
      <c r="E267" s="5" t="s">
        <v>853</v>
      </c>
      <c r="F267" s="4">
        <v>2.376E-2</v>
      </c>
      <c r="G267" s="6">
        <v>44741</v>
      </c>
      <c r="H267" s="3" t="s">
        <v>931</v>
      </c>
      <c r="I267" s="3"/>
      <c r="J267" s="3"/>
      <c r="K267" s="5" t="s">
        <v>118</v>
      </c>
      <c r="L267" s="5">
        <v>1</v>
      </c>
      <c r="M267" s="5" t="s">
        <v>275</v>
      </c>
      <c r="N267" s="5">
        <f>VLOOKUP(M267,[1]ArchetypeScores!E:N,10,FALSE)</f>
        <v>0</v>
      </c>
      <c r="O267" s="5">
        <f>VLOOKUP(M267,[1]ArchetypeScores!E:O,11,FALSE)</f>
        <v>-1</v>
      </c>
      <c r="P267" s="5">
        <f>VLOOKUP(M267,[1]ArchetypeScores!E:P,12,FALSE)</f>
        <v>0</v>
      </c>
      <c r="Q267" s="2" t="str">
        <f>VLOOKUP(M267,[1]ArchetypeScores!E:W,19,FALSE)</f>
        <v>Untargeted</v>
      </c>
      <c r="R267" s="2">
        <f>VLOOKUP(M267,[1]ArchetypeScores!E:I,5,FALSE)</f>
        <v>0</v>
      </c>
      <c r="S267" s="2">
        <f>VLOOKUP(M267,[1]ArchetypeScores!E:K,7,FALSE)</f>
        <v>0</v>
      </c>
      <c r="T267" s="2" t="str">
        <f t="shared" si="4"/>
        <v>Not A&amp;R positive</v>
      </c>
    </row>
    <row r="268" spans="1:20" x14ac:dyDescent="0.3">
      <c r="A268" s="2" t="s">
        <v>850</v>
      </c>
      <c r="B268" s="3" t="s">
        <v>932</v>
      </c>
      <c r="C268" s="3" t="s">
        <v>933</v>
      </c>
      <c r="D268" s="4">
        <v>0.373</v>
      </c>
      <c r="E268" s="5" t="s">
        <v>853</v>
      </c>
      <c r="F268" s="4">
        <v>0.26519999999999999</v>
      </c>
      <c r="G268" s="6">
        <v>44692</v>
      </c>
      <c r="H268" s="3" t="s">
        <v>860</v>
      </c>
      <c r="I268" s="3" t="s">
        <v>861</v>
      </c>
      <c r="J268" s="3" t="s">
        <v>862</v>
      </c>
      <c r="K268" s="5" t="s">
        <v>47</v>
      </c>
      <c r="L268" s="5">
        <v>3</v>
      </c>
      <c r="M268" s="5" t="s">
        <v>607</v>
      </c>
      <c r="N268" s="5">
        <f>VLOOKUP(M268,[1]ArchetypeScores!E:N,10,FALSE)</f>
        <v>0</v>
      </c>
      <c r="O268" s="5">
        <f>VLOOKUP(M268,[1]ArchetypeScores!E:O,11,FALSE)</f>
        <v>0</v>
      </c>
      <c r="P268" s="5">
        <f>VLOOKUP(M268,[1]ArchetypeScores!E:P,12,FALSE)</f>
        <v>0</v>
      </c>
      <c r="Q268" s="2" t="str">
        <f>VLOOKUP(M268,[1]ArchetypeScores!E:W,19,FALSE)</f>
        <v>Other sector</v>
      </c>
      <c r="R268" s="2">
        <f>VLOOKUP(M268,[1]ArchetypeScores!E:I,5,FALSE)</f>
        <v>0</v>
      </c>
      <c r="S268" s="2">
        <f>VLOOKUP(M268,[1]ArchetypeScores!E:K,7,FALSE)</f>
        <v>0</v>
      </c>
      <c r="T268" s="2" t="str">
        <f t="shared" si="4"/>
        <v>Not A&amp;R positive</v>
      </c>
    </row>
    <row r="269" spans="1:20" x14ac:dyDescent="0.3">
      <c r="A269" s="2" t="s">
        <v>850</v>
      </c>
      <c r="B269" s="3" t="s">
        <v>934</v>
      </c>
      <c r="C269" s="3" t="s">
        <v>935</v>
      </c>
      <c r="D269" s="4">
        <v>0.45900000000000002</v>
      </c>
      <c r="E269" s="5" t="s">
        <v>853</v>
      </c>
      <c r="F269" s="4">
        <v>0.32634000000000002</v>
      </c>
      <c r="G269" s="6">
        <v>44726</v>
      </c>
      <c r="H269" s="3" t="s">
        <v>910</v>
      </c>
      <c r="I269" s="3" t="s">
        <v>861</v>
      </c>
      <c r="J269" s="3" t="s">
        <v>911</v>
      </c>
      <c r="K269" s="5" t="s">
        <v>214</v>
      </c>
      <c r="L269" s="5">
        <v>4</v>
      </c>
      <c r="M269" s="5" t="s">
        <v>560</v>
      </c>
      <c r="N269" s="5">
        <f>VLOOKUP(M269,[1]ArchetypeScores!E:N,10,FALSE)</f>
        <v>1</v>
      </c>
      <c r="O269" s="5">
        <f>VLOOKUP(M269,[1]ArchetypeScores!E:O,11,FALSE)</f>
        <v>0</v>
      </c>
      <c r="P269" s="5">
        <f>VLOOKUP(M269,[1]ArchetypeScores!E:P,12,FALSE)</f>
        <v>0</v>
      </c>
      <c r="Q269" s="2" t="str">
        <f>VLOOKUP(M269,[1]ArchetypeScores!E:W,19,FALSE)</f>
        <v>Other sector</v>
      </c>
      <c r="R269" s="2">
        <f>VLOOKUP(M269,[1]ArchetypeScores!E:I,5,FALSE)</f>
        <v>0</v>
      </c>
      <c r="S269" s="2">
        <f>VLOOKUP(M269,[1]ArchetypeScores!E:K,7,FALSE)</f>
        <v>0</v>
      </c>
      <c r="T269" s="2" t="str">
        <f t="shared" si="4"/>
        <v>Not A&amp;R positive</v>
      </c>
    </row>
    <row r="270" spans="1:20" x14ac:dyDescent="0.3">
      <c r="A270" s="2" t="s">
        <v>850</v>
      </c>
      <c r="B270" s="3" t="s">
        <v>936</v>
      </c>
      <c r="C270" s="3" t="s">
        <v>937</v>
      </c>
      <c r="D270" s="4">
        <v>1.103</v>
      </c>
      <c r="E270" s="5" t="s">
        <v>853</v>
      </c>
      <c r="F270" s="4">
        <v>0.78422000000000003</v>
      </c>
      <c r="G270" s="6">
        <v>44701</v>
      </c>
      <c r="H270" s="3" t="s">
        <v>860</v>
      </c>
      <c r="I270" s="3" t="s">
        <v>861</v>
      </c>
      <c r="J270" s="3" t="s">
        <v>862</v>
      </c>
      <c r="K270" s="5" t="s">
        <v>61</v>
      </c>
      <c r="L270" s="5">
        <v>1</v>
      </c>
      <c r="M270" s="5" t="s">
        <v>130</v>
      </c>
      <c r="N270" s="5">
        <f>VLOOKUP(M270,[1]ArchetypeScores!E:N,10,FALSE)</f>
        <v>0</v>
      </c>
      <c r="O270" s="5">
        <f>VLOOKUP(M270,[1]ArchetypeScores!E:O,11,FALSE)</f>
        <v>-1</v>
      </c>
      <c r="P270" s="5">
        <f>VLOOKUP(M270,[1]ArchetypeScores!E:P,12,FALSE)</f>
        <v>0</v>
      </c>
      <c r="Q270" s="2" t="str">
        <f>VLOOKUP(M270,[1]ArchetypeScores!E:W,19,FALSE)</f>
        <v>Health care</v>
      </c>
      <c r="R270" s="2">
        <f>VLOOKUP(M270,[1]ArchetypeScores!E:I,5,FALSE)</f>
        <v>0</v>
      </c>
      <c r="S270" s="2">
        <f>VLOOKUP(M270,[1]ArchetypeScores!E:K,7,FALSE)</f>
        <v>0</v>
      </c>
      <c r="T270" s="2" t="str">
        <f t="shared" si="4"/>
        <v>Not A&amp;R positive</v>
      </c>
    </row>
    <row r="271" spans="1:20" x14ac:dyDescent="0.3">
      <c r="A271" s="2" t="s">
        <v>850</v>
      </c>
      <c r="B271" s="3" t="s">
        <v>938</v>
      </c>
      <c r="C271" s="3" t="s">
        <v>939</v>
      </c>
      <c r="D271" s="4">
        <v>14.1</v>
      </c>
      <c r="E271" s="5" t="s">
        <v>853</v>
      </c>
      <c r="F271" s="4">
        <v>8.4250299999999996</v>
      </c>
      <c r="G271" s="6">
        <v>44760</v>
      </c>
      <c r="H271" s="3" t="s">
        <v>914</v>
      </c>
      <c r="I271" s="3" t="s">
        <v>915</v>
      </c>
      <c r="J271" s="3"/>
      <c r="K271" s="5" t="s">
        <v>118</v>
      </c>
      <c r="L271" s="5">
        <v>3</v>
      </c>
      <c r="M271" s="5" t="s">
        <v>168</v>
      </c>
      <c r="N271" s="5">
        <f>VLOOKUP(M271,[1]ArchetypeScores!E:N,10,FALSE)</f>
        <v>0</v>
      </c>
      <c r="O271" s="5">
        <f>VLOOKUP(M271,[1]ArchetypeScores!E:O,11,FALSE)</f>
        <v>-1</v>
      </c>
      <c r="P271" s="5">
        <f>VLOOKUP(M271,[1]ArchetypeScores!E:P,12,FALSE)</f>
        <v>0</v>
      </c>
      <c r="Q271" s="2" t="str">
        <f>VLOOKUP(M271,[1]ArchetypeScores!E:W,19,FALSE)</f>
        <v>Untargeted</v>
      </c>
      <c r="R271" s="2">
        <f>VLOOKUP(M271,[1]ArchetypeScores!E:I,5,FALSE)</f>
        <v>0</v>
      </c>
      <c r="S271" s="2">
        <f>VLOOKUP(M271,[1]ArchetypeScores!E:K,7,FALSE)</f>
        <v>0</v>
      </c>
      <c r="T271" s="2" t="str">
        <f t="shared" si="4"/>
        <v>Not A&amp;R positive</v>
      </c>
    </row>
    <row r="272" spans="1:20" x14ac:dyDescent="0.3">
      <c r="A272" s="2" t="s">
        <v>850</v>
      </c>
      <c r="B272" s="3" t="s">
        <v>940</v>
      </c>
      <c r="C272" s="3" t="s">
        <v>941</v>
      </c>
      <c r="D272" s="4">
        <v>0.27200000000000002</v>
      </c>
      <c r="E272" s="5" t="s">
        <v>853</v>
      </c>
      <c r="F272" s="4">
        <v>0.21279000000000001</v>
      </c>
      <c r="G272" s="6">
        <v>44640</v>
      </c>
      <c r="H272" s="3" t="s">
        <v>901</v>
      </c>
      <c r="I272" s="3" t="s">
        <v>902</v>
      </c>
      <c r="J272" s="3" t="s">
        <v>903</v>
      </c>
      <c r="K272" s="5" t="s">
        <v>71</v>
      </c>
      <c r="L272" s="5">
        <v>1</v>
      </c>
      <c r="M272" s="5" t="s">
        <v>72</v>
      </c>
      <c r="N272" s="5">
        <f>VLOOKUP(M272,[1]ArchetypeScores!E:N,10,FALSE)</f>
        <v>0</v>
      </c>
      <c r="O272" s="5">
        <f>VLOOKUP(M272,[1]ArchetypeScores!E:O,11,FALSE)</f>
        <v>0</v>
      </c>
      <c r="P272" s="5">
        <f>VLOOKUP(M272,[1]ArchetypeScores!E:P,12,FALSE)</f>
        <v>0</v>
      </c>
      <c r="Q272" s="2" t="str">
        <f>VLOOKUP(M272,[1]ArchetypeScores!E:W,19,FALSE)</f>
        <v>Other sector</v>
      </c>
      <c r="R272" s="2">
        <f>VLOOKUP(M272,[1]ArchetypeScores!E:I,5,FALSE)</f>
        <v>0</v>
      </c>
      <c r="S272" s="2">
        <f>VLOOKUP(M272,[1]ArchetypeScores!E:K,7,FALSE)</f>
        <v>0</v>
      </c>
      <c r="T272" s="2" t="str">
        <f t="shared" si="4"/>
        <v>Not A&amp;R positive</v>
      </c>
    </row>
    <row r="273" spans="1:20" x14ac:dyDescent="0.3">
      <c r="A273" s="2" t="s">
        <v>850</v>
      </c>
      <c r="B273" s="3" t="s">
        <v>942</v>
      </c>
      <c r="C273" s="3" t="s">
        <v>943</v>
      </c>
      <c r="D273" s="4">
        <v>8.6999999999999994E-2</v>
      </c>
      <c r="E273" s="5" t="s">
        <v>853</v>
      </c>
      <c r="F273" s="4">
        <v>6.787E-2</v>
      </c>
      <c r="G273" s="6">
        <v>44641</v>
      </c>
      <c r="H273" s="3" t="s">
        <v>901</v>
      </c>
      <c r="I273" s="3" t="s">
        <v>902</v>
      </c>
      <c r="J273" s="3" t="s">
        <v>944</v>
      </c>
      <c r="K273" s="5" t="s">
        <v>489</v>
      </c>
      <c r="L273" s="5">
        <v>4</v>
      </c>
      <c r="M273" s="5" t="s">
        <v>490</v>
      </c>
      <c r="N273" s="5">
        <f>VLOOKUP(M273,[1]ArchetypeScores!E:N,10,FALSE)</f>
        <v>1</v>
      </c>
      <c r="O273" s="5">
        <f>VLOOKUP(M273,[1]ArchetypeScores!E:O,11,FALSE)</f>
        <v>-1</v>
      </c>
      <c r="P273" s="5">
        <f>VLOOKUP(M273,[1]ArchetypeScores!E:P,12,FALSE)</f>
        <v>0</v>
      </c>
      <c r="Q273" s="2" t="str">
        <f>VLOOKUP(M273,[1]ArchetypeScores!E:W,19,FALSE)</f>
        <v>Health care</v>
      </c>
      <c r="R273" s="2">
        <f>VLOOKUP(M273,[1]ArchetypeScores!E:I,5,FALSE)</f>
        <v>0</v>
      </c>
      <c r="S273" s="2">
        <f>VLOOKUP(M273,[1]ArchetypeScores!E:K,7,FALSE)</f>
        <v>1</v>
      </c>
      <c r="T273" s="2" t="str">
        <f t="shared" si="4"/>
        <v>Indirect only</v>
      </c>
    </row>
    <row r="274" spans="1:20" x14ac:dyDescent="0.3">
      <c r="A274" s="2" t="s">
        <v>850</v>
      </c>
      <c r="B274" s="3" t="s">
        <v>945</v>
      </c>
      <c r="C274" s="3" t="s">
        <v>946</v>
      </c>
      <c r="D274" s="4">
        <v>0.49199999999999999</v>
      </c>
      <c r="E274" s="5" t="s">
        <v>853</v>
      </c>
      <c r="F274" s="4">
        <v>0.34459000000000001</v>
      </c>
      <c r="G274" s="6">
        <v>44786</v>
      </c>
      <c r="H274" s="3" t="s">
        <v>947</v>
      </c>
      <c r="I274" s="3"/>
      <c r="J274" s="3"/>
      <c r="K274" s="5" t="s">
        <v>61</v>
      </c>
      <c r="L274" s="5" t="s">
        <v>112</v>
      </c>
      <c r="M274" s="5" t="s">
        <v>948</v>
      </c>
      <c r="N274" s="5">
        <f>VLOOKUP(M274,[1]ArchetypeScores!E:N,10,FALSE)</f>
        <v>0</v>
      </c>
      <c r="O274" s="5">
        <f>VLOOKUP(M274,[1]ArchetypeScores!E:O,11,FALSE)</f>
        <v>-1</v>
      </c>
      <c r="P274" s="5">
        <f>VLOOKUP(M274,[1]ArchetypeScores!E:P,12,FALSE)</f>
        <v>0</v>
      </c>
      <c r="Q274" s="2" t="str">
        <f>VLOOKUP(M274,[1]ArchetypeScores!E:W,19,FALSE)</f>
        <v>Health care</v>
      </c>
      <c r="R274" s="2">
        <f>VLOOKUP(M274,[1]ArchetypeScores!E:I,5,FALSE)</f>
        <v>0</v>
      </c>
      <c r="S274" s="2">
        <f>VLOOKUP(M274,[1]ArchetypeScores!E:K,7,FALSE)</f>
        <v>0</v>
      </c>
      <c r="T274" s="2" t="str">
        <f t="shared" si="4"/>
        <v>Not A&amp;R positive</v>
      </c>
    </row>
    <row r="275" spans="1:20" x14ac:dyDescent="0.3">
      <c r="A275" s="2" t="s">
        <v>850</v>
      </c>
      <c r="B275" s="3" t="s">
        <v>945</v>
      </c>
      <c r="C275" s="3" t="s">
        <v>949</v>
      </c>
      <c r="D275" s="4">
        <v>0.48</v>
      </c>
      <c r="E275" s="5" t="s">
        <v>853</v>
      </c>
      <c r="F275" s="4">
        <v>0.33617999999999998</v>
      </c>
      <c r="G275" s="6">
        <v>44787</v>
      </c>
      <c r="H275" s="3" t="s">
        <v>950</v>
      </c>
      <c r="I275" s="3"/>
      <c r="J275" s="3"/>
      <c r="K275" s="5" t="s">
        <v>61</v>
      </c>
      <c r="L275" s="5">
        <v>5</v>
      </c>
      <c r="M275" s="5" t="s">
        <v>62</v>
      </c>
      <c r="N275" s="5">
        <f>VLOOKUP(M275,[1]ArchetypeScores!E:N,10,FALSE)</f>
        <v>0</v>
      </c>
      <c r="O275" s="5">
        <f>VLOOKUP(M275,[1]ArchetypeScores!E:O,11,FALSE)</f>
        <v>-1</v>
      </c>
      <c r="P275" s="5">
        <f>VLOOKUP(M275,[1]ArchetypeScores!E:P,12,FALSE)</f>
        <v>0</v>
      </c>
      <c r="Q275" s="2" t="str">
        <f>VLOOKUP(M275,[1]ArchetypeScores!E:W,19,FALSE)</f>
        <v>Health care</v>
      </c>
      <c r="R275" s="2">
        <f>VLOOKUP(M275,[1]ArchetypeScores!E:I,5,FALSE)</f>
        <v>0</v>
      </c>
      <c r="S275" s="2">
        <f>VLOOKUP(M275,[1]ArchetypeScores!E:K,7,FALSE)</f>
        <v>0</v>
      </c>
      <c r="T275" s="2" t="str">
        <f t="shared" si="4"/>
        <v>Not A&amp;R positive</v>
      </c>
    </row>
    <row r="276" spans="1:20" x14ac:dyDescent="0.3">
      <c r="A276" s="2" t="s">
        <v>850</v>
      </c>
      <c r="B276" s="3" t="s">
        <v>951</v>
      </c>
      <c r="C276" s="3" t="s">
        <v>952</v>
      </c>
      <c r="D276" s="4">
        <v>3.0000000000000001E-3</v>
      </c>
      <c r="E276" s="5" t="s">
        <v>853</v>
      </c>
      <c r="F276" s="4">
        <v>1.81E-3</v>
      </c>
      <c r="G276" s="6">
        <v>44778</v>
      </c>
      <c r="H276" s="3" t="s">
        <v>953</v>
      </c>
      <c r="I276" s="3"/>
      <c r="J276" s="3"/>
      <c r="K276" s="5" t="s">
        <v>61</v>
      </c>
      <c r="L276" s="5">
        <v>2</v>
      </c>
      <c r="M276" s="5" t="s">
        <v>954</v>
      </c>
      <c r="N276" s="5">
        <f>VLOOKUP(M276,[1]ArchetypeScores!E:N,10,FALSE)</f>
        <v>0</v>
      </c>
      <c r="O276" s="5">
        <f>VLOOKUP(M276,[1]ArchetypeScores!E:O,11,FALSE)</f>
        <v>0</v>
      </c>
      <c r="P276" s="5">
        <f>VLOOKUP(M276,[1]ArchetypeScores!E:P,12,FALSE)</f>
        <v>0</v>
      </c>
      <c r="Q276" s="2" t="str">
        <f>VLOOKUP(M276,[1]ArchetypeScores!E:W,19,FALSE)</f>
        <v>Health care</v>
      </c>
      <c r="R276" s="2">
        <f>VLOOKUP(M276,[1]ArchetypeScores!E:I,5,FALSE)</f>
        <v>0</v>
      </c>
      <c r="S276" s="2">
        <f>VLOOKUP(M276,[1]ArchetypeScores!E:K,7,FALSE)</f>
        <v>0</v>
      </c>
      <c r="T276" s="2" t="str">
        <f t="shared" si="4"/>
        <v>Not A&amp;R positive</v>
      </c>
    </row>
    <row r="277" spans="1:20" x14ac:dyDescent="0.3">
      <c r="A277" s="2" t="s">
        <v>850</v>
      </c>
      <c r="B277" s="3" t="s">
        <v>955</v>
      </c>
      <c r="C277" s="3" t="s">
        <v>956</v>
      </c>
      <c r="D277" s="4">
        <v>8.0000000000000002E-3</v>
      </c>
      <c r="E277" s="5" t="s">
        <v>853</v>
      </c>
      <c r="F277" s="4">
        <v>5.7400000000000003E-3</v>
      </c>
      <c r="G277" s="6">
        <v>44797</v>
      </c>
      <c r="H277" s="3" t="s">
        <v>885</v>
      </c>
      <c r="I277" s="3" t="s">
        <v>886</v>
      </c>
      <c r="J277" s="3"/>
      <c r="K277" s="5" t="s">
        <v>61</v>
      </c>
      <c r="L277" s="5" t="s">
        <v>112</v>
      </c>
      <c r="M277" s="5" t="s">
        <v>948</v>
      </c>
      <c r="N277" s="5">
        <f>VLOOKUP(M277,[1]ArchetypeScores!E:N,10,FALSE)</f>
        <v>0</v>
      </c>
      <c r="O277" s="5">
        <f>VLOOKUP(M277,[1]ArchetypeScores!E:O,11,FALSE)</f>
        <v>-1</v>
      </c>
      <c r="P277" s="5">
        <f>VLOOKUP(M277,[1]ArchetypeScores!E:P,12,FALSE)</f>
        <v>0</v>
      </c>
      <c r="Q277" s="2" t="str">
        <f>VLOOKUP(M277,[1]ArchetypeScores!E:W,19,FALSE)</f>
        <v>Health care</v>
      </c>
      <c r="R277" s="2">
        <f>VLOOKUP(M277,[1]ArchetypeScores!E:I,5,FALSE)</f>
        <v>0</v>
      </c>
      <c r="S277" s="2">
        <f>VLOOKUP(M277,[1]ArchetypeScores!E:K,7,FALSE)</f>
        <v>0</v>
      </c>
      <c r="T277" s="2" t="str">
        <f t="shared" si="4"/>
        <v>Not A&amp;R positive</v>
      </c>
    </row>
    <row r="278" spans="1:20" x14ac:dyDescent="0.3">
      <c r="A278" s="2" t="s">
        <v>850</v>
      </c>
      <c r="B278" s="3" t="s">
        <v>957</v>
      </c>
      <c r="C278" s="3" t="s">
        <v>958</v>
      </c>
      <c r="D278" s="4">
        <v>1.6E-2</v>
      </c>
      <c r="E278" s="5" t="s">
        <v>853</v>
      </c>
      <c r="F278" s="4">
        <v>1.12E-2</v>
      </c>
      <c r="G278" s="6">
        <v>44804</v>
      </c>
      <c r="H278" s="3" t="s">
        <v>885</v>
      </c>
      <c r="I278" s="3" t="s">
        <v>886</v>
      </c>
      <c r="J278" s="3"/>
      <c r="K278" s="5" t="s">
        <v>61</v>
      </c>
      <c r="L278" s="5" t="s">
        <v>112</v>
      </c>
      <c r="M278" s="5" t="s">
        <v>948</v>
      </c>
      <c r="N278" s="5">
        <f>VLOOKUP(M278,[1]ArchetypeScores!E:N,10,FALSE)</f>
        <v>0</v>
      </c>
      <c r="O278" s="5">
        <f>VLOOKUP(M278,[1]ArchetypeScores!E:O,11,FALSE)</f>
        <v>-1</v>
      </c>
      <c r="P278" s="5">
        <f>VLOOKUP(M278,[1]ArchetypeScores!E:P,12,FALSE)</f>
        <v>0</v>
      </c>
      <c r="Q278" s="2" t="str">
        <f>VLOOKUP(M278,[1]ArchetypeScores!E:W,19,FALSE)</f>
        <v>Health care</v>
      </c>
      <c r="R278" s="2">
        <f>VLOOKUP(M278,[1]ArchetypeScores!E:I,5,FALSE)</f>
        <v>0</v>
      </c>
      <c r="S278" s="2">
        <f>VLOOKUP(M278,[1]ArchetypeScores!E:K,7,FALSE)</f>
        <v>0</v>
      </c>
      <c r="T278" s="2" t="str">
        <f t="shared" si="4"/>
        <v>Not A&amp;R positive</v>
      </c>
    </row>
    <row r="279" spans="1:20" x14ac:dyDescent="0.3">
      <c r="A279" s="2" t="s">
        <v>850</v>
      </c>
      <c r="B279" s="3" t="s">
        <v>959</v>
      </c>
      <c r="C279" s="3" t="s">
        <v>960</v>
      </c>
      <c r="D279" s="4">
        <v>8.5999999999999993E-2</v>
      </c>
      <c r="E279" s="5" t="s">
        <v>853</v>
      </c>
      <c r="F279" s="4">
        <v>6.1150000000000003E-2</v>
      </c>
      <c r="G279" s="6">
        <v>44730</v>
      </c>
      <c r="H279" s="3" t="s">
        <v>910</v>
      </c>
      <c r="I279" s="3" t="s">
        <v>861</v>
      </c>
      <c r="J279" s="3" t="s">
        <v>911</v>
      </c>
      <c r="K279" s="5" t="s">
        <v>112</v>
      </c>
      <c r="L279" s="5" t="s">
        <v>112</v>
      </c>
      <c r="M279" s="5" t="s">
        <v>961</v>
      </c>
      <c r="N279" s="5">
        <f>VLOOKUP(M279,[1]ArchetypeScores!E:N,10,FALSE)</f>
        <v>0</v>
      </c>
      <c r="O279" s="5">
        <f>VLOOKUP(M279,[1]ArchetypeScores!E:O,11,FALSE)</f>
        <v>0</v>
      </c>
      <c r="P279" s="5">
        <f>VLOOKUP(M279,[1]ArchetypeScores!E:P,12,FALSE)</f>
        <v>0</v>
      </c>
      <c r="Q279" s="2" t="str">
        <f>VLOOKUP(M279,[1]ArchetypeScores!E:W,19,FALSE)</f>
        <v>Untargeted</v>
      </c>
      <c r="R279" s="2">
        <f>VLOOKUP(M279,[1]ArchetypeScores!E:I,5,FALSE)</f>
        <v>0</v>
      </c>
      <c r="S279" s="2">
        <f>VLOOKUP(M279,[1]ArchetypeScores!E:K,7,FALSE)</f>
        <v>0</v>
      </c>
      <c r="T279" s="2" t="str">
        <f t="shared" si="4"/>
        <v>Not A&amp;R positive</v>
      </c>
    </row>
    <row r="280" spans="1:20" x14ac:dyDescent="0.3">
      <c r="A280" s="2" t="s">
        <v>850</v>
      </c>
      <c r="B280" s="3" t="s">
        <v>962</v>
      </c>
      <c r="C280" s="3" t="s">
        <v>963</v>
      </c>
      <c r="D280" s="4">
        <v>6.4</v>
      </c>
      <c r="E280" s="5" t="s">
        <v>853</v>
      </c>
      <c r="F280" s="4">
        <v>5.0159399999999996</v>
      </c>
      <c r="G280" s="6">
        <v>44630</v>
      </c>
      <c r="H280" s="3" t="s">
        <v>907</v>
      </c>
      <c r="I280" s="3" t="s">
        <v>902</v>
      </c>
      <c r="J280" s="3"/>
      <c r="K280" s="5" t="s">
        <v>291</v>
      </c>
      <c r="L280" s="5">
        <v>4</v>
      </c>
      <c r="M280" s="5" t="s">
        <v>292</v>
      </c>
      <c r="N280" s="5">
        <f>VLOOKUP(M280,[1]ArchetypeScores!E:N,10,FALSE)</f>
        <v>1</v>
      </c>
      <c r="O280" s="5">
        <f>VLOOKUP(M280,[1]ArchetypeScores!E:O,11,FALSE)</f>
        <v>0</v>
      </c>
      <c r="P280" s="5">
        <f>VLOOKUP(M280,[1]ArchetypeScores!E:P,12,FALSE)</f>
        <v>0</v>
      </c>
      <c r="Q280" s="2" t="str">
        <f>VLOOKUP(M280,[1]ArchetypeScores!E:W,19,FALSE)</f>
        <v>Education and training</v>
      </c>
      <c r="R280" s="2">
        <f>VLOOKUP(M280,[1]ArchetypeScores!E:I,5,FALSE)</f>
        <v>0</v>
      </c>
      <c r="S280" s="2">
        <f>VLOOKUP(M280,[1]ArchetypeScores!E:K,7,FALSE)</f>
        <v>0</v>
      </c>
      <c r="T280" s="2" t="str">
        <f t="shared" si="4"/>
        <v>Not A&amp;R positive</v>
      </c>
    </row>
    <row r="281" spans="1:20" x14ac:dyDescent="0.3">
      <c r="A281" s="2" t="s">
        <v>850</v>
      </c>
      <c r="B281" s="3" t="s">
        <v>964</v>
      </c>
      <c r="C281" s="3" t="s">
        <v>965</v>
      </c>
      <c r="D281" s="4">
        <v>0.377</v>
      </c>
      <c r="E281" s="5" t="s">
        <v>853</v>
      </c>
      <c r="F281" s="4">
        <v>0.26804</v>
      </c>
      <c r="G281" s="6">
        <v>44727</v>
      </c>
      <c r="H281" s="3" t="s">
        <v>910</v>
      </c>
      <c r="I281" s="3" t="s">
        <v>861</v>
      </c>
      <c r="J281" s="3" t="s">
        <v>911</v>
      </c>
      <c r="K281" s="5" t="s">
        <v>175</v>
      </c>
      <c r="L281" s="5">
        <v>4</v>
      </c>
      <c r="M281" s="5" t="s">
        <v>219</v>
      </c>
      <c r="N281" s="5">
        <f>VLOOKUP(M281,[1]ArchetypeScores!E:N,10,FALSE)</f>
        <v>1</v>
      </c>
      <c r="O281" s="5">
        <f>VLOOKUP(M281,[1]ArchetypeScores!E:O,11,FALSE)</f>
        <v>0</v>
      </c>
      <c r="P281" s="5">
        <f>VLOOKUP(M281,[1]ArchetypeScores!E:P,12,FALSE)</f>
        <v>0</v>
      </c>
      <c r="Q281" s="2" t="str">
        <f>VLOOKUP(M281,[1]ArchetypeScores!E:W,19,FALSE)</f>
        <v>Other sector</v>
      </c>
      <c r="R281" s="2">
        <f>VLOOKUP(M281,[1]ArchetypeScores!E:I,5,FALSE)</f>
        <v>0</v>
      </c>
      <c r="S281" s="2">
        <f>VLOOKUP(M281,[1]ArchetypeScores!E:K,7,FALSE)</f>
        <v>0</v>
      </c>
      <c r="T281" s="2" t="str">
        <f t="shared" si="4"/>
        <v>Not A&amp;R positive</v>
      </c>
    </row>
    <row r="282" spans="1:20" x14ac:dyDescent="0.3">
      <c r="A282" s="2" t="s">
        <v>850</v>
      </c>
      <c r="B282" s="3" t="s">
        <v>966</v>
      </c>
      <c r="C282" s="3" t="s">
        <v>967</v>
      </c>
      <c r="D282" s="4">
        <v>0.15</v>
      </c>
      <c r="E282" s="5" t="s">
        <v>853</v>
      </c>
      <c r="F282" s="4">
        <v>9.2050000000000007E-2</v>
      </c>
      <c r="G282" s="6">
        <v>44775</v>
      </c>
      <c r="H282" s="3" t="s">
        <v>968</v>
      </c>
      <c r="I282" s="3"/>
      <c r="J282" s="3"/>
      <c r="K282" s="5" t="s">
        <v>61</v>
      </c>
      <c r="L282" s="5">
        <v>2</v>
      </c>
      <c r="M282" s="5" t="s">
        <v>954</v>
      </c>
      <c r="N282" s="5">
        <f>VLOOKUP(M282,[1]ArchetypeScores!E:N,10,FALSE)</f>
        <v>0</v>
      </c>
      <c r="O282" s="5">
        <f>VLOOKUP(M282,[1]ArchetypeScores!E:O,11,FALSE)</f>
        <v>0</v>
      </c>
      <c r="P282" s="5">
        <f>VLOOKUP(M282,[1]ArchetypeScores!E:P,12,FALSE)</f>
        <v>0</v>
      </c>
      <c r="Q282" s="2" t="str">
        <f>VLOOKUP(M282,[1]ArchetypeScores!E:W,19,FALSE)</f>
        <v>Health care</v>
      </c>
      <c r="R282" s="2">
        <f>VLOOKUP(M282,[1]ArchetypeScores!E:I,5,FALSE)</f>
        <v>0</v>
      </c>
      <c r="S282" s="2">
        <f>VLOOKUP(M282,[1]ArchetypeScores!E:K,7,FALSE)</f>
        <v>0</v>
      </c>
      <c r="T282" s="2" t="str">
        <f t="shared" si="4"/>
        <v>Not A&amp;R positive</v>
      </c>
    </row>
    <row r="283" spans="1:20" x14ac:dyDescent="0.3">
      <c r="A283" s="2" t="s">
        <v>850</v>
      </c>
      <c r="B283" s="3" t="s">
        <v>969</v>
      </c>
      <c r="C283" s="3" t="s">
        <v>970</v>
      </c>
      <c r="D283" s="4">
        <v>0.51400000000000001</v>
      </c>
      <c r="E283" s="5" t="s">
        <v>853</v>
      </c>
      <c r="F283" s="4">
        <v>0.36851</v>
      </c>
      <c r="G283" s="6">
        <v>44805</v>
      </c>
      <c r="H283" s="3" t="s">
        <v>885</v>
      </c>
      <c r="I283" s="3" t="s">
        <v>886</v>
      </c>
      <c r="J283" s="3"/>
      <c r="K283" s="5" t="s">
        <v>61</v>
      </c>
      <c r="L283" s="5" t="s">
        <v>112</v>
      </c>
      <c r="M283" s="5" t="s">
        <v>948</v>
      </c>
      <c r="N283" s="5">
        <f>VLOOKUP(M283,[1]ArchetypeScores!E:N,10,FALSE)</f>
        <v>0</v>
      </c>
      <c r="O283" s="5">
        <f>VLOOKUP(M283,[1]ArchetypeScores!E:O,11,FALSE)</f>
        <v>-1</v>
      </c>
      <c r="P283" s="5">
        <f>VLOOKUP(M283,[1]ArchetypeScores!E:P,12,FALSE)</f>
        <v>0</v>
      </c>
      <c r="Q283" s="2" t="str">
        <f>VLOOKUP(M283,[1]ArchetypeScores!E:W,19,FALSE)</f>
        <v>Health care</v>
      </c>
      <c r="R283" s="2">
        <f>VLOOKUP(M283,[1]ArchetypeScores!E:I,5,FALSE)</f>
        <v>0</v>
      </c>
      <c r="S283" s="2">
        <f>VLOOKUP(M283,[1]ArchetypeScores!E:K,7,FALSE)</f>
        <v>0</v>
      </c>
      <c r="T283" s="2" t="str">
        <f t="shared" si="4"/>
        <v>Not A&amp;R positive</v>
      </c>
    </row>
    <row r="284" spans="1:20" x14ac:dyDescent="0.3">
      <c r="A284" s="2" t="s">
        <v>850</v>
      </c>
      <c r="B284" s="3" t="s">
        <v>971</v>
      </c>
      <c r="C284" s="3" t="s">
        <v>972</v>
      </c>
      <c r="D284" s="4">
        <v>0.5</v>
      </c>
      <c r="E284" s="5" t="s">
        <v>853</v>
      </c>
      <c r="F284" s="4">
        <v>0.39187</v>
      </c>
      <c r="G284" s="6">
        <v>44631</v>
      </c>
      <c r="H284" s="3" t="s">
        <v>907</v>
      </c>
      <c r="I284" s="3" t="s">
        <v>902</v>
      </c>
      <c r="J284" s="3"/>
      <c r="K284" s="5" t="s">
        <v>291</v>
      </c>
      <c r="L284" s="5">
        <v>4</v>
      </c>
      <c r="M284" s="5" t="s">
        <v>292</v>
      </c>
      <c r="N284" s="5">
        <f>VLOOKUP(M284,[1]ArchetypeScores!E:N,10,FALSE)</f>
        <v>1</v>
      </c>
      <c r="O284" s="5">
        <f>VLOOKUP(M284,[1]ArchetypeScores!E:O,11,FALSE)</f>
        <v>0</v>
      </c>
      <c r="P284" s="5">
        <f>VLOOKUP(M284,[1]ArchetypeScores!E:P,12,FALSE)</f>
        <v>0</v>
      </c>
      <c r="Q284" s="2" t="str">
        <f>VLOOKUP(M284,[1]ArchetypeScores!E:W,19,FALSE)</f>
        <v>Education and training</v>
      </c>
      <c r="R284" s="2">
        <f>VLOOKUP(M284,[1]ArchetypeScores!E:I,5,FALSE)</f>
        <v>0</v>
      </c>
      <c r="S284" s="2">
        <f>VLOOKUP(M284,[1]ArchetypeScores!E:K,7,FALSE)</f>
        <v>0</v>
      </c>
      <c r="T284" s="2" t="str">
        <f t="shared" si="4"/>
        <v>Not A&amp;R positive</v>
      </c>
    </row>
    <row r="285" spans="1:20" x14ac:dyDescent="0.3">
      <c r="A285" s="2" t="s">
        <v>850</v>
      </c>
      <c r="B285" s="3" t="s">
        <v>973</v>
      </c>
      <c r="C285" s="3" t="s">
        <v>974</v>
      </c>
      <c r="D285" s="4"/>
      <c r="E285" s="5" t="s">
        <v>853</v>
      </c>
      <c r="F285" s="4">
        <v>0</v>
      </c>
      <c r="G285" s="6">
        <v>44616</v>
      </c>
      <c r="H285" s="3" t="s">
        <v>260</v>
      </c>
      <c r="I285" s="3"/>
      <c r="J285" s="3"/>
      <c r="K285" s="5" t="s">
        <v>163</v>
      </c>
      <c r="L285" s="5">
        <v>1</v>
      </c>
      <c r="M285" s="5" t="s">
        <v>975</v>
      </c>
      <c r="N285" s="5">
        <f>VLOOKUP(M285,[1]ArchetypeScores!E:N,10,FALSE)</f>
        <v>0</v>
      </c>
      <c r="O285" s="5">
        <f>VLOOKUP(M285,[1]ArchetypeScores!E:O,11,FALSE)</f>
        <v>0</v>
      </c>
      <c r="P285" s="5">
        <f>VLOOKUP(M285,[1]ArchetypeScores!E:P,12,FALSE)</f>
        <v>0</v>
      </c>
      <c r="Q285" s="2" t="str">
        <f>VLOOKUP(M285,[1]ArchetypeScores!E:W,19,FALSE)</f>
        <v>Other sector</v>
      </c>
      <c r="R285" s="2">
        <f>VLOOKUP(M285,[1]ArchetypeScores!E:I,5,FALSE)</f>
        <v>0</v>
      </c>
      <c r="S285" s="2">
        <f>VLOOKUP(M285,[1]ArchetypeScores!E:K,7,FALSE)</f>
        <v>0</v>
      </c>
      <c r="T285" s="2" t="str">
        <f t="shared" si="4"/>
        <v>Not A&amp;R positive</v>
      </c>
    </row>
    <row r="286" spans="1:20" x14ac:dyDescent="0.3">
      <c r="A286" s="2" t="s">
        <v>850</v>
      </c>
      <c r="B286" s="3" t="s">
        <v>976</v>
      </c>
      <c r="C286" s="3" t="s">
        <v>977</v>
      </c>
      <c r="D286" s="4">
        <v>0.50600000000000001</v>
      </c>
      <c r="E286" s="5" t="s">
        <v>853</v>
      </c>
      <c r="F286" s="4">
        <v>0.39681</v>
      </c>
      <c r="G286" s="6">
        <v>44656</v>
      </c>
      <c r="H286" s="3" t="s">
        <v>901</v>
      </c>
      <c r="I286" s="3" t="s">
        <v>902</v>
      </c>
      <c r="J286" s="3" t="s">
        <v>978</v>
      </c>
      <c r="K286" s="5" t="s">
        <v>291</v>
      </c>
      <c r="L286" s="5">
        <v>4</v>
      </c>
      <c r="M286" s="5" t="s">
        <v>292</v>
      </c>
      <c r="N286" s="5">
        <f>VLOOKUP(M286,[1]ArchetypeScores!E:N,10,FALSE)</f>
        <v>1</v>
      </c>
      <c r="O286" s="5">
        <f>VLOOKUP(M286,[1]ArchetypeScores!E:O,11,FALSE)</f>
        <v>0</v>
      </c>
      <c r="P286" s="5">
        <f>VLOOKUP(M286,[1]ArchetypeScores!E:P,12,FALSE)</f>
        <v>0</v>
      </c>
      <c r="Q286" s="2" t="str">
        <f>VLOOKUP(M286,[1]ArchetypeScores!E:W,19,FALSE)</f>
        <v>Education and training</v>
      </c>
      <c r="R286" s="2">
        <f>VLOOKUP(M286,[1]ArchetypeScores!E:I,5,FALSE)</f>
        <v>0</v>
      </c>
      <c r="S286" s="2">
        <f>VLOOKUP(M286,[1]ArchetypeScores!E:K,7,FALSE)</f>
        <v>0</v>
      </c>
      <c r="T286" s="2" t="str">
        <f t="shared" si="4"/>
        <v>Not A&amp;R positive</v>
      </c>
    </row>
    <row r="287" spans="1:20" x14ac:dyDescent="0.3">
      <c r="A287" s="2" t="s">
        <v>850</v>
      </c>
      <c r="B287" s="3" t="s">
        <v>979</v>
      </c>
      <c r="C287" s="3" t="s">
        <v>980</v>
      </c>
      <c r="D287" s="4">
        <v>0.05</v>
      </c>
      <c r="E287" s="5" t="s">
        <v>853</v>
      </c>
      <c r="F287" s="4">
        <v>3.8350000000000002E-2</v>
      </c>
      <c r="G287" s="6">
        <v>44622</v>
      </c>
      <c r="H287" s="3" t="s">
        <v>981</v>
      </c>
      <c r="I287" s="3"/>
      <c r="J287" s="3"/>
      <c r="K287" s="5" t="s">
        <v>61</v>
      </c>
      <c r="L287" s="5">
        <v>5</v>
      </c>
      <c r="M287" s="5" t="s">
        <v>62</v>
      </c>
      <c r="N287" s="5">
        <f>VLOOKUP(M287,[1]ArchetypeScores!E:N,10,FALSE)</f>
        <v>0</v>
      </c>
      <c r="O287" s="5">
        <f>VLOOKUP(M287,[1]ArchetypeScores!E:O,11,FALSE)</f>
        <v>-1</v>
      </c>
      <c r="P287" s="5">
        <f>VLOOKUP(M287,[1]ArchetypeScores!E:P,12,FALSE)</f>
        <v>0</v>
      </c>
      <c r="Q287" s="2" t="str">
        <f>VLOOKUP(M287,[1]ArchetypeScores!E:W,19,FALSE)</f>
        <v>Health care</v>
      </c>
      <c r="R287" s="2">
        <f>VLOOKUP(M287,[1]ArchetypeScores!E:I,5,FALSE)</f>
        <v>0</v>
      </c>
      <c r="S287" s="2">
        <f>VLOOKUP(M287,[1]ArchetypeScores!E:K,7,FALSE)</f>
        <v>0</v>
      </c>
      <c r="T287" s="2" t="str">
        <f t="shared" si="4"/>
        <v>Not A&amp;R positive</v>
      </c>
    </row>
    <row r="288" spans="1:20" x14ac:dyDescent="0.3">
      <c r="A288" s="2" t="s">
        <v>850</v>
      </c>
      <c r="B288" s="3" t="s">
        <v>982</v>
      </c>
      <c r="C288" s="3" t="s">
        <v>983</v>
      </c>
      <c r="D288" s="4">
        <v>1.5</v>
      </c>
      <c r="E288" s="5" t="s">
        <v>853</v>
      </c>
      <c r="F288" s="4">
        <v>1.17561</v>
      </c>
      <c r="G288" s="6">
        <v>44625</v>
      </c>
      <c r="H288" s="3" t="s">
        <v>907</v>
      </c>
      <c r="I288" s="3" t="s">
        <v>902</v>
      </c>
      <c r="J288" s="3"/>
      <c r="K288" s="5" t="s">
        <v>61</v>
      </c>
      <c r="L288" s="5">
        <v>1</v>
      </c>
      <c r="M288" s="5" t="s">
        <v>130</v>
      </c>
      <c r="N288" s="5">
        <f>VLOOKUP(M288,[1]ArchetypeScores!E:N,10,FALSE)</f>
        <v>0</v>
      </c>
      <c r="O288" s="5">
        <f>VLOOKUP(M288,[1]ArchetypeScores!E:O,11,FALSE)</f>
        <v>-1</v>
      </c>
      <c r="P288" s="5">
        <f>VLOOKUP(M288,[1]ArchetypeScores!E:P,12,FALSE)</f>
        <v>0</v>
      </c>
      <c r="Q288" s="2" t="str">
        <f>VLOOKUP(M288,[1]ArchetypeScores!E:W,19,FALSE)</f>
        <v>Health care</v>
      </c>
      <c r="R288" s="2">
        <f>VLOOKUP(M288,[1]ArchetypeScores!E:I,5,FALSE)</f>
        <v>0</v>
      </c>
      <c r="S288" s="2">
        <f>VLOOKUP(M288,[1]ArchetypeScores!E:K,7,FALSE)</f>
        <v>0</v>
      </c>
      <c r="T288" s="2" t="str">
        <f t="shared" si="4"/>
        <v>Not A&amp;R positive</v>
      </c>
    </row>
    <row r="289" spans="1:20" x14ac:dyDescent="0.3">
      <c r="A289" s="2" t="s">
        <v>850</v>
      </c>
      <c r="B289" s="3" t="s">
        <v>984</v>
      </c>
      <c r="C289" s="3" t="s">
        <v>985</v>
      </c>
      <c r="D289" s="4"/>
      <c r="E289" s="5" t="s">
        <v>853</v>
      </c>
      <c r="F289" s="4">
        <v>0</v>
      </c>
      <c r="G289" s="6">
        <v>44748</v>
      </c>
      <c r="H289" s="3" t="s">
        <v>986</v>
      </c>
      <c r="I289" s="3"/>
      <c r="J289" s="3"/>
      <c r="K289" s="5" t="s">
        <v>118</v>
      </c>
      <c r="L289" s="5">
        <v>4</v>
      </c>
      <c r="M289" s="5" t="s">
        <v>119</v>
      </c>
      <c r="N289" s="5">
        <f>VLOOKUP(M289,[1]ArchetypeScores!E:N,10,FALSE)</f>
        <v>0</v>
      </c>
      <c r="O289" s="5">
        <f>VLOOKUP(M289,[1]ArchetypeScores!E:O,11,FALSE)</f>
        <v>-1</v>
      </c>
      <c r="P289" s="5">
        <f>VLOOKUP(M289,[1]ArchetypeScores!E:P,12,FALSE)</f>
        <v>0</v>
      </c>
      <c r="Q289" s="2" t="str">
        <f>VLOOKUP(M289,[1]ArchetypeScores!E:W,19,FALSE)</f>
        <v>Untargeted</v>
      </c>
      <c r="R289" s="2">
        <f>VLOOKUP(M289,[1]ArchetypeScores!E:I,5,FALSE)</f>
        <v>0</v>
      </c>
      <c r="S289" s="2">
        <f>VLOOKUP(M289,[1]ArchetypeScores!E:K,7,FALSE)</f>
        <v>0</v>
      </c>
      <c r="T289" s="2" t="str">
        <f t="shared" si="4"/>
        <v>Not A&amp;R positive</v>
      </c>
    </row>
    <row r="290" spans="1:20" x14ac:dyDescent="0.3">
      <c r="A290" s="2" t="s">
        <v>850</v>
      </c>
      <c r="B290" s="3" t="s">
        <v>987</v>
      </c>
      <c r="C290" s="3" t="s">
        <v>988</v>
      </c>
      <c r="D290" s="4">
        <v>1</v>
      </c>
      <c r="E290" s="5" t="s">
        <v>853</v>
      </c>
      <c r="F290" s="4">
        <v>0.71099000000000001</v>
      </c>
      <c r="G290" s="6">
        <v>44711</v>
      </c>
      <c r="H290" s="3" t="s">
        <v>910</v>
      </c>
      <c r="I290" s="3" t="s">
        <v>861</v>
      </c>
      <c r="J290" s="3" t="s">
        <v>911</v>
      </c>
      <c r="K290" s="5" t="s">
        <v>25</v>
      </c>
      <c r="L290" s="5">
        <v>1</v>
      </c>
      <c r="M290" s="5" t="s">
        <v>343</v>
      </c>
      <c r="N290" s="5">
        <f>VLOOKUP(M290,[1]ArchetypeScores!E:N,10,FALSE)</f>
        <v>1</v>
      </c>
      <c r="O290" s="5">
        <f>VLOOKUP(M290,[1]ArchetypeScores!E:O,11,FALSE)</f>
        <v>-2</v>
      </c>
      <c r="P290" s="5">
        <f>VLOOKUP(M290,[1]ArchetypeScores!E:P,12,FALSE)</f>
        <v>0</v>
      </c>
      <c r="Q290" s="2" t="str">
        <f>VLOOKUP(M290,[1]ArchetypeScores!E:W,19,FALSE)</f>
        <v>Industrials - other</v>
      </c>
      <c r="R290" s="2">
        <f>VLOOKUP(M290,[1]ArchetypeScores!E:I,5,FALSE)</f>
        <v>0</v>
      </c>
      <c r="S290" s="2">
        <f>VLOOKUP(M290,[1]ArchetypeScores!E:K,7,FALSE)</f>
        <v>-1</v>
      </c>
      <c r="T290" s="2" t="str">
        <f t="shared" si="4"/>
        <v>Not A&amp;R positive</v>
      </c>
    </row>
    <row r="291" spans="1:20" x14ac:dyDescent="0.3">
      <c r="A291" s="2" t="s">
        <v>850</v>
      </c>
      <c r="B291" s="3" t="s">
        <v>989</v>
      </c>
      <c r="C291" s="3" t="s">
        <v>990</v>
      </c>
      <c r="D291" s="4">
        <v>1.04</v>
      </c>
      <c r="E291" s="5" t="s">
        <v>853</v>
      </c>
      <c r="F291" s="4">
        <v>0.73943000000000003</v>
      </c>
      <c r="G291" s="6">
        <v>44702</v>
      </c>
      <c r="H291" s="3" t="s">
        <v>860</v>
      </c>
      <c r="I291" s="3" t="s">
        <v>861</v>
      </c>
      <c r="J291" s="3" t="s">
        <v>862</v>
      </c>
      <c r="K291" s="5" t="s">
        <v>489</v>
      </c>
      <c r="L291" s="5">
        <v>1</v>
      </c>
      <c r="M291" s="5" t="s">
        <v>660</v>
      </c>
      <c r="N291" s="5">
        <f>VLOOKUP(M291,[1]ArchetypeScores!E:N,10,FALSE)</f>
        <v>1</v>
      </c>
      <c r="O291" s="5">
        <f>VLOOKUP(M291,[1]ArchetypeScores!E:O,11,FALSE)</f>
        <v>-1</v>
      </c>
      <c r="P291" s="5">
        <f>VLOOKUP(M291,[1]ArchetypeScores!E:P,12,FALSE)</f>
        <v>0</v>
      </c>
      <c r="Q291" s="2" t="str">
        <f>VLOOKUP(M291,[1]ArchetypeScores!E:W,19,FALSE)</f>
        <v>Health care</v>
      </c>
      <c r="R291" s="2">
        <f>VLOOKUP(M291,[1]ArchetypeScores!E:I,5,FALSE)</f>
        <v>0</v>
      </c>
      <c r="S291" s="2">
        <f>VLOOKUP(M291,[1]ArchetypeScores!E:K,7,FALSE)</f>
        <v>1</v>
      </c>
      <c r="T291" s="2" t="str">
        <f t="shared" si="4"/>
        <v>Indirect only</v>
      </c>
    </row>
    <row r="292" spans="1:20" x14ac:dyDescent="0.3">
      <c r="A292" s="2" t="s">
        <v>850</v>
      </c>
      <c r="B292" s="3" t="s">
        <v>991</v>
      </c>
      <c r="C292" s="3" t="s">
        <v>992</v>
      </c>
      <c r="D292" s="4">
        <v>2</v>
      </c>
      <c r="E292" s="5" t="s">
        <v>853</v>
      </c>
      <c r="F292" s="4">
        <v>1.45804</v>
      </c>
      <c r="G292" s="6">
        <v>44784</v>
      </c>
      <c r="H292" s="3" t="s">
        <v>993</v>
      </c>
      <c r="I292" s="3"/>
      <c r="J292" s="3"/>
      <c r="K292" s="5" t="s">
        <v>61</v>
      </c>
      <c r="L292" s="5">
        <v>1</v>
      </c>
      <c r="M292" s="5" t="s">
        <v>130</v>
      </c>
      <c r="N292" s="5">
        <f>VLOOKUP(M292,[1]ArchetypeScores!E:N,10,FALSE)</f>
        <v>0</v>
      </c>
      <c r="O292" s="5">
        <f>VLOOKUP(M292,[1]ArchetypeScores!E:O,11,FALSE)</f>
        <v>-1</v>
      </c>
      <c r="P292" s="5">
        <f>VLOOKUP(M292,[1]ArchetypeScores!E:P,12,FALSE)</f>
        <v>0</v>
      </c>
      <c r="Q292" s="2" t="str">
        <f>VLOOKUP(M292,[1]ArchetypeScores!E:W,19,FALSE)</f>
        <v>Health care</v>
      </c>
      <c r="R292" s="2">
        <f>VLOOKUP(M292,[1]ArchetypeScores!E:I,5,FALSE)</f>
        <v>0</v>
      </c>
      <c r="S292" s="2">
        <f>VLOOKUP(M292,[1]ArchetypeScores!E:K,7,FALSE)</f>
        <v>0</v>
      </c>
      <c r="T292" s="2" t="str">
        <f t="shared" si="4"/>
        <v>Not A&amp;R positive</v>
      </c>
    </row>
    <row r="293" spans="1:20" x14ac:dyDescent="0.3">
      <c r="A293" s="2" t="s">
        <v>850</v>
      </c>
      <c r="B293" s="3" t="s">
        <v>994</v>
      </c>
      <c r="C293" s="3" t="s">
        <v>995</v>
      </c>
      <c r="D293" s="4"/>
      <c r="E293" s="5" t="s">
        <v>853</v>
      </c>
      <c r="F293" s="4">
        <v>0</v>
      </c>
      <c r="G293" s="6">
        <v>44676</v>
      </c>
      <c r="H293" s="3" t="s">
        <v>996</v>
      </c>
      <c r="I293" s="3"/>
      <c r="J293" s="3"/>
      <c r="K293" s="5" t="s">
        <v>25</v>
      </c>
      <c r="L293" s="5">
        <v>9</v>
      </c>
      <c r="M293" s="5" t="s">
        <v>493</v>
      </c>
      <c r="N293" s="5">
        <f>VLOOKUP(M293,[1]ArchetypeScores!E:N,10,FALSE)</f>
        <v>1</v>
      </c>
      <c r="O293" s="5">
        <f>VLOOKUP(M293,[1]ArchetypeScores!E:O,11,FALSE)</f>
        <v>-2</v>
      </c>
      <c r="P293" s="5">
        <f>VLOOKUP(M293,[1]ArchetypeScores!E:P,12,FALSE)</f>
        <v>0</v>
      </c>
      <c r="Q293" s="2" t="str">
        <f>VLOOKUP(M293,[1]ArchetypeScores!E:W,19,FALSE)</f>
        <v>Industrials - other</v>
      </c>
      <c r="R293" s="2">
        <f>VLOOKUP(M293,[1]ArchetypeScores!E:I,5,FALSE)</f>
        <v>0</v>
      </c>
      <c r="S293" s="2">
        <f>VLOOKUP(M293,[1]ArchetypeScores!E:K,7,FALSE)</f>
        <v>-1</v>
      </c>
      <c r="T293" s="2" t="str">
        <f t="shared" si="4"/>
        <v>Not A&amp;R positive</v>
      </c>
    </row>
    <row r="294" spans="1:20" x14ac:dyDescent="0.3">
      <c r="A294" s="2" t="s">
        <v>850</v>
      </c>
      <c r="B294" s="3" t="s">
        <v>997</v>
      </c>
      <c r="C294" s="3" t="s">
        <v>998</v>
      </c>
      <c r="D294" s="4">
        <v>15.6</v>
      </c>
      <c r="E294" s="5" t="s">
        <v>853</v>
      </c>
      <c r="F294" s="4">
        <v>11.09144</v>
      </c>
      <c r="G294" s="6">
        <v>44690</v>
      </c>
      <c r="H294" s="3" t="s">
        <v>860</v>
      </c>
      <c r="I294" s="3" t="s">
        <v>861</v>
      </c>
      <c r="J294" s="3" t="s">
        <v>862</v>
      </c>
      <c r="K294" s="5" t="s">
        <v>67</v>
      </c>
      <c r="L294" s="5">
        <v>1</v>
      </c>
      <c r="M294" s="5" t="s">
        <v>265</v>
      </c>
      <c r="N294" s="5">
        <f>VLOOKUP(M294,[1]ArchetypeScores!E:N,10,FALSE)</f>
        <v>0</v>
      </c>
      <c r="O294" s="5">
        <f>VLOOKUP(M294,[1]ArchetypeScores!E:O,11,FALSE)</f>
        <v>-1</v>
      </c>
      <c r="P294" s="5">
        <f>VLOOKUP(M294,[1]ArchetypeScores!E:P,12,FALSE)</f>
        <v>0</v>
      </c>
      <c r="Q294" s="2" t="str">
        <f>VLOOKUP(M294,[1]ArchetypeScores!E:W,19,FALSE)</f>
        <v>Untargeted</v>
      </c>
      <c r="R294" s="2">
        <f>VLOOKUP(M294,[1]ArchetypeScores!E:I,5,FALSE)</f>
        <v>0</v>
      </c>
      <c r="S294" s="2">
        <f>VLOOKUP(M294,[1]ArchetypeScores!E:K,7,FALSE)</f>
        <v>0</v>
      </c>
      <c r="T294" s="2" t="str">
        <f t="shared" si="4"/>
        <v>Not A&amp;R positive</v>
      </c>
    </row>
    <row r="295" spans="1:20" x14ac:dyDescent="0.3">
      <c r="A295" s="2" t="s">
        <v>850</v>
      </c>
      <c r="B295" s="3" t="s">
        <v>999</v>
      </c>
      <c r="C295" s="3" t="s">
        <v>1000</v>
      </c>
      <c r="D295" s="4">
        <v>16.600000000000001</v>
      </c>
      <c r="E295" s="5" t="s">
        <v>853</v>
      </c>
      <c r="F295" s="4">
        <v>11.84493</v>
      </c>
      <c r="G295" s="6">
        <v>44785</v>
      </c>
      <c r="H295" s="3" t="s">
        <v>1001</v>
      </c>
      <c r="I295" s="3"/>
      <c r="J295" s="3"/>
      <c r="K295" s="5" t="s">
        <v>118</v>
      </c>
      <c r="L295" s="5">
        <v>4</v>
      </c>
      <c r="M295" s="5" t="s">
        <v>119</v>
      </c>
      <c r="N295" s="5">
        <f>VLOOKUP(M295,[1]ArchetypeScores!E:N,10,FALSE)</f>
        <v>0</v>
      </c>
      <c r="O295" s="5">
        <f>VLOOKUP(M295,[1]ArchetypeScores!E:O,11,FALSE)</f>
        <v>-1</v>
      </c>
      <c r="P295" s="5">
        <f>VLOOKUP(M295,[1]ArchetypeScores!E:P,12,FALSE)</f>
        <v>0</v>
      </c>
      <c r="Q295" s="2" t="str">
        <f>VLOOKUP(M295,[1]ArchetypeScores!E:W,19,FALSE)</f>
        <v>Untargeted</v>
      </c>
      <c r="R295" s="2">
        <f>VLOOKUP(M295,[1]ArchetypeScores!E:I,5,FALSE)</f>
        <v>0</v>
      </c>
      <c r="S295" s="2">
        <f>VLOOKUP(M295,[1]ArchetypeScores!E:K,7,FALSE)</f>
        <v>0</v>
      </c>
      <c r="T295" s="2" t="str">
        <f t="shared" si="4"/>
        <v>Not A&amp;R positive</v>
      </c>
    </row>
    <row r="296" spans="1:20" x14ac:dyDescent="0.3">
      <c r="A296" s="2" t="s">
        <v>850</v>
      </c>
      <c r="B296" s="3" t="s">
        <v>1002</v>
      </c>
      <c r="C296" s="3" t="s">
        <v>1003</v>
      </c>
      <c r="D296" s="4">
        <v>3.2</v>
      </c>
      <c r="E296" s="5" t="s">
        <v>853</v>
      </c>
      <c r="F296" s="4">
        <v>2.3300200000000002</v>
      </c>
      <c r="G296" s="6">
        <v>44680</v>
      </c>
      <c r="H296" s="3" t="s">
        <v>1004</v>
      </c>
      <c r="I296" s="3"/>
      <c r="J296" s="3"/>
      <c r="K296" s="5" t="s">
        <v>118</v>
      </c>
      <c r="L296" s="5">
        <v>3</v>
      </c>
      <c r="M296" s="5" t="s">
        <v>168</v>
      </c>
      <c r="N296" s="5">
        <f>VLOOKUP(M296,[1]ArchetypeScores!E:N,10,FALSE)</f>
        <v>0</v>
      </c>
      <c r="O296" s="5">
        <f>VLOOKUP(M296,[1]ArchetypeScores!E:O,11,FALSE)</f>
        <v>-1</v>
      </c>
      <c r="P296" s="5">
        <f>VLOOKUP(M296,[1]ArchetypeScores!E:P,12,FALSE)</f>
        <v>0</v>
      </c>
      <c r="Q296" s="2" t="str">
        <f>VLOOKUP(M296,[1]ArchetypeScores!E:W,19,FALSE)</f>
        <v>Untargeted</v>
      </c>
      <c r="R296" s="2">
        <f>VLOOKUP(M296,[1]ArchetypeScores!E:I,5,FALSE)</f>
        <v>0</v>
      </c>
      <c r="S296" s="2">
        <f>VLOOKUP(M296,[1]ArchetypeScores!E:K,7,FALSE)</f>
        <v>0</v>
      </c>
      <c r="T296" s="2" t="str">
        <f t="shared" si="4"/>
        <v>Not A&amp;R positive</v>
      </c>
    </row>
    <row r="297" spans="1:20" x14ac:dyDescent="0.3">
      <c r="A297" s="2" t="s">
        <v>850</v>
      </c>
      <c r="B297" s="3" t="s">
        <v>1005</v>
      </c>
      <c r="C297" s="3" t="s">
        <v>1006</v>
      </c>
      <c r="D297" s="4"/>
      <c r="E297" s="5" t="s">
        <v>853</v>
      </c>
      <c r="F297" s="4">
        <v>0</v>
      </c>
      <c r="G297" s="6">
        <v>44683</v>
      </c>
      <c r="H297" s="3" t="s">
        <v>1007</v>
      </c>
      <c r="I297" s="3"/>
      <c r="J297" s="3"/>
      <c r="K297" s="5" t="s">
        <v>118</v>
      </c>
      <c r="L297" s="5">
        <v>3</v>
      </c>
      <c r="M297" s="5" t="s">
        <v>168</v>
      </c>
      <c r="N297" s="5">
        <f>VLOOKUP(M297,[1]ArchetypeScores!E:N,10,FALSE)</f>
        <v>0</v>
      </c>
      <c r="O297" s="5">
        <f>VLOOKUP(M297,[1]ArchetypeScores!E:O,11,FALSE)</f>
        <v>-1</v>
      </c>
      <c r="P297" s="5">
        <f>VLOOKUP(M297,[1]ArchetypeScores!E:P,12,FALSE)</f>
        <v>0</v>
      </c>
      <c r="Q297" s="2" t="str">
        <f>VLOOKUP(M297,[1]ArchetypeScores!E:W,19,FALSE)</f>
        <v>Untargeted</v>
      </c>
      <c r="R297" s="2">
        <f>VLOOKUP(M297,[1]ArchetypeScores!E:I,5,FALSE)</f>
        <v>0</v>
      </c>
      <c r="S297" s="2">
        <f>VLOOKUP(M297,[1]ArchetypeScores!E:K,7,FALSE)</f>
        <v>0</v>
      </c>
      <c r="T297" s="2" t="str">
        <f t="shared" si="4"/>
        <v>Not A&amp;R positive</v>
      </c>
    </row>
    <row r="298" spans="1:20" x14ac:dyDescent="0.3">
      <c r="A298" s="2" t="s">
        <v>850</v>
      </c>
      <c r="B298" s="3" t="s">
        <v>1008</v>
      </c>
      <c r="C298" s="3" t="s">
        <v>1009</v>
      </c>
      <c r="D298" s="4"/>
      <c r="E298" s="5" t="s">
        <v>853</v>
      </c>
      <c r="F298" s="4">
        <v>0</v>
      </c>
      <c r="G298" s="6">
        <v>44684</v>
      </c>
      <c r="H298" s="3" t="s">
        <v>1010</v>
      </c>
      <c r="I298" s="3"/>
      <c r="J298" s="3"/>
      <c r="K298" s="5" t="s">
        <v>118</v>
      </c>
      <c r="L298" s="5">
        <v>3</v>
      </c>
      <c r="M298" s="5" t="s">
        <v>168</v>
      </c>
      <c r="N298" s="5">
        <f>VLOOKUP(M298,[1]ArchetypeScores!E:N,10,FALSE)</f>
        <v>0</v>
      </c>
      <c r="O298" s="5">
        <f>VLOOKUP(M298,[1]ArchetypeScores!E:O,11,FALSE)</f>
        <v>-1</v>
      </c>
      <c r="P298" s="5">
        <f>VLOOKUP(M298,[1]ArchetypeScores!E:P,12,FALSE)</f>
        <v>0</v>
      </c>
      <c r="Q298" s="2" t="str">
        <f>VLOOKUP(M298,[1]ArchetypeScores!E:W,19,FALSE)</f>
        <v>Untargeted</v>
      </c>
      <c r="R298" s="2">
        <f>VLOOKUP(M298,[1]ArchetypeScores!E:I,5,FALSE)</f>
        <v>0</v>
      </c>
      <c r="S298" s="2">
        <f>VLOOKUP(M298,[1]ArchetypeScores!E:K,7,FALSE)</f>
        <v>0</v>
      </c>
      <c r="T298" s="2" t="str">
        <f t="shared" si="4"/>
        <v>Not A&amp;R positive</v>
      </c>
    </row>
    <row r="299" spans="1:20" x14ac:dyDescent="0.3">
      <c r="A299" s="2" t="s">
        <v>850</v>
      </c>
      <c r="B299" s="3" t="s">
        <v>1011</v>
      </c>
      <c r="C299" s="3" t="s">
        <v>1012</v>
      </c>
      <c r="D299" s="4">
        <v>7.8</v>
      </c>
      <c r="E299" s="5" t="s">
        <v>853</v>
      </c>
      <c r="F299" s="4">
        <v>6.1131700000000002</v>
      </c>
      <c r="G299" s="6">
        <v>44626</v>
      </c>
      <c r="H299" s="3" t="s">
        <v>907</v>
      </c>
      <c r="I299" s="3" t="s">
        <v>902</v>
      </c>
      <c r="J299" s="3"/>
      <c r="K299" s="5" t="s">
        <v>84</v>
      </c>
      <c r="L299" s="5">
        <v>3</v>
      </c>
      <c r="M299" s="5" t="s">
        <v>85</v>
      </c>
      <c r="N299" s="5">
        <f>VLOOKUP(M299,[1]ArchetypeScores!E:N,10,FALSE)</f>
        <v>0</v>
      </c>
      <c r="O299" s="5">
        <f>VLOOKUP(M299,[1]ArchetypeScores!E:O,11,FALSE)</f>
        <v>-1</v>
      </c>
      <c r="P299" s="5">
        <f>VLOOKUP(M299,[1]ArchetypeScores!E:P,12,FALSE)</f>
        <v>0</v>
      </c>
      <c r="Q299" s="2" t="str">
        <f>VLOOKUP(M299,[1]ArchetypeScores!E:W,19,FALSE)</f>
        <v>Untargeted</v>
      </c>
      <c r="R299" s="2">
        <f>VLOOKUP(M299,[1]ArchetypeScores!E:I,5,FALSE)</f>
        <v>0</v>
      </c>
      <c r="S299" s="2">
        <f>VLOOKUP(M299,[1]ArchetypeScores!E:K,7,FALSE)</f>
        <v>0</v>
      </c>
      <c r="T299" s="2" t="str">
        <f t="shared" si="4"/>
        <v>Not A&amp;R positive</v>
      </c>
    </row>
    <row r="300" spans="1:20" x14ac:dyDescent="0.3">
      <c r="A300" s="2" t="s">
        <v>850</v>
      </c>
      <c r="B300" s="3" t="s">
        <v>1013</v>
      </c>
      <c r="C300" s="3" t="s">
        <v>1014</v>
      </c>
      <c r="D300" s="4"/>
      <c r="E300" s="5" t="s">
        <v>853</v>
      </c>
      <c r="F300" s="4">
        <v>0</v>
      </c>
      <c r="G300" s="6">
        <v>44734</v>
      </c>
      <c r="H300" s="3" t="s">
        <v>1015</v>
      </c>
      <c r="I300" s="3"/>
      <c r="J300" s="3"/>
      <c r="K300" s="5" t="s">
        <v>107</v>
      </c>
      <c r="L300" s="5">
        <v>1</v>
      </c>
      <c r="M300" s="5" t="s">
        <v>108</v>
      </c>
      <c r="N300" s="5">
        <f>VLOOKUP(M300,[1]ArchetypeScores!E:N,10,FALSE)</f>
        <v>1</v>
      </c>
      <c r="O300" s="5">
        <f>VLOOKUP(M300,[1]ArchetypeScores!E:O,11,FALSE)</f>
        <v>0</v>
      </c>
      <c r="P300" s="5">
        <f>VLOOKUP(M300,[1]ArchetypeScores!E:P,12,FALSE)</f>
        <v>0</v>
      </c>
      <c r="Q300" s="2" t="str">
        <f>VLOOKUP(M300,[1]ArchetypeScores!E:W,19,FALSE)</f>
        <v>Other sector</v>
      </c>
      <c r="R300" s="2">
        <f>VLOOKUP(M300,[1]ArchetypeScores!E:I,5,FALSE)</f>
        <v>0</v>
      </c>
      <c r="S300" s="2">
        <f>VLOOKUP(M300,[1]ArchetypeScores!E:K,7,FALSE)</f>
        <v>0</v>
      </c>
      <c r="T300" s="2" t="str">
        <f t="shared" si="4"/>
        <v>Not A&amp;R positive</v>
      </c>
    </row>
    <row r="301" spans="1:20" x14ac:dyDescent="0.3">
      <c r="A301" s="2" t="s">
        <v>850</v>
      </c>
      <c r="B301" s="3" t="s">
        <v>1016</v>
      </c>
      <c r="C301" s="3" t="s">
        <v>1017</v>
      </c>
      <c r="D301" s="4"/>
      <c r="E301" s="5" t="s">
        <v>853</v>
      </c>
      <c r="F301" s="4">
        <v>0</v>
      </c>
      <c r="G301" s="6">
        <v>44735</v>
      </c>
      <c r="H301" s="3" t="s">
        <v>1018</v>
      </c>
      <c r="I301" s="3"/>
      <c r="J301" s="3"/>
      <c r="K301" s="5" t="s">
        <v>291</v>
      </c>
      <c r="L301" s="5">
        <v>4</v>
      </c>
      <c r="M301" s="5" t="s">
        <v>292</v>
      </c>
      <c r="N301" s="5">
        <f>VLOOKUP(M301,[1]ArchetypeScores!E:N,10,FALSE)</f>
        <v>1</v>
      </c>
      <c r="O301" s="5">
        <f>VLOOKUP(M301,[1]ArchetypeScores!E:O,11,FALSE)</f>
        <v>0</v>
      </c>
      <c r="P301" s="5">
        <f>VLOOKUP(M301,[1]ArchetypeScores!E:P,12,FALSE)</f>
        <v>0</v>
      </c>
      <c r="Q301" s="2" t="str">
        <f>VLOOKUP(M301,[1]ArchetypeScores!E:W,19,FALSE)</f>
        <v>Education and training</v>
      </c>
      <c r="R301" s="2">
        <f>VLOOKUP(M301,[1]ArchetypeScores!E:I,5,FALSE)</f>
        <v>0</v>
      </c>
      <c r="S301" s="2">
        <f>VLOOKUP(M301,[1]ArchetypeScores!E:K,7,FALSE)</f>
        <v>0</v>
      </c>
      <c r="T301" s="2" t="str">
        <f t="shared" si="4"/>
        <v>Not A&amp;R positive</v>
      </c>
    </row>
    <row r="302" spans="1:20" x14ac:dyDescent="0.3">
      <c r="A302" s="2" t="s">
        <v>850</v>
      </c>
      <c r="B302" s="3" t="s">
        <v>1019</v>
      </c>
      <c r="C302" s="3" t="s">
        <v>1020</v>
      </c>
      <c r="D302" s="4">
        <v>20.7</v>
      </c>
      <c r="E302" s="5" t="s">
        <v>853</v>
      </c>
      <c r="F302" s="4">
        <v>16.223420000000001</v>
      </c>
      <c r="G302" s="6">
        <v>44649</v>
      </c>
      <c r="H302" s="3" t="s">
        <v>901</v>
      </c>
      <c r="I302" s="3" t="s">
        <v>902</v>
      </c>
      <c r="J302" s="3" t="s">
        <v>1021</v>
      </c>
      <c r="K302" s="5" t="s">
        <v>38</v>
      </c>
      <c r="L302" s="5">
        <v>13</v>
      </c>
      <c r="M302" s="5" t="s">
        <v>39</v>
      </c>
      <c r="N302" s="5">
        <f>VLOOKUP(M302,[1]ArchetypeScores!E:N,10,FALSE)</f>
        <v>0</v>
      </c>
      <c r="O302" s="5">
        <f>VLOOKUP(M302,[1]ArchetypeScores!E:O,11,FALSE)</f>
        <v>-2</v>
      </c>
      <c r="P302" s="5">
        <f>VLOOKUP(M302,[1]ArchetypeScores!E:P,12,FALSE)</f>
        <v>0</v>
      </c>
      <c r="Q302" s="2" t="str">
        <f>VLOOKUP(M302,[1]ArchetypeScores!E:W,19,FALSE)</f>
        <v>Industrials - transportation</v>
      </c>
      <c r="R302" s="2">
        <f>VLOOKUP(M302,[1]ArchetypeScores!E:I,5,FALSE)</f>
        <v>0</v>
      </c>
      <c r="S302" s="2">
        <f>VLOOKUP(M302,[1]ArchetypeScores!E:K,7,FALSE)</f>
        <v>0</v>
      </c>
      <c r="T302" s="2" t="str">
        <f t="shared" si="4"/>
        <v>Not A&amp;R positive</v>
      </c>
    </row>
    <row r="303" spans="1:20" x14ac:dyDescent="0.3">
      <c r="A303" s="2" t="s">
        <v>850</v>
      </c>
      <c r="B303" s="3" t="s">
        <v>1022</v>
      </c>
      <c r="C303" s="3" t="s">
        <v>1023</v>
      </c>
      <c r="D303" s="4">
        <v>0.25</v>
      </c>
      <c r="E303" s="5" t="s">
        <v>853</v>
      </c>
      <c r="F303" s="4">
        <v>0.18240000000000001</v>
      </c>
      <c r="G303" s="6">
        <v>44781</v>
      </c>
      <c r="H303" s="3" t="s">
        <v>1024</v>
      </c>
      <c r="I303" s="3"/>
      <c r="J303" s="3"/>
      <c r="K303" s="5" t="s">
        <v>477</v>
      </c>
      <c r="L303" s="5">
        <v>4</v>
      </c>
      <c r="M303" s="5" t="s">
        <v>1025</v>
      </c>
      <c r="N303" s="5">
        <f>VLOOKUP(M303,[1]ArchetypeScores!E:N,10,FALSE)</f>
        <v>1</v>
      </c>
      <c r="O303" s="5">
        <f>VLOOKUP(M303,[1]ArchetypeScores!E:O,11,FALSE)</f>
        <v>-2</v>
      </c>
      <c r="P303" s="5">
        <f>VLOOKUP(M303,[1]ArchetypeScores!E:P,12,FALSE)</f>
        <v>2</v>
      </c>
      <c r="Q303" s="2" t="str">
        <f>VLOOKUP(M303,[1]ArchetypeScores!E:W,19,FALSE)</f>
        <v>Industrials - other</v>
      </c>
      <c r="R303" s="2">
        <f>VLOOKUP(M303,[1]ArchetypeScores!E:I,5,FALSE)</f>
        <v>0</v>
      </c>
      <c r="S303" s="2">
        <f>VLOOKUP(M303,[1]ArchetypeScores!E:K,7,FALSE)</f>
        <v>0</v>
      </c>
      <c r="T303" s="2" t="str">
        <f t="shared" si="4"/>
        <v>Not A&amp;R positive</v>
      </c>
    </row>
    <row r="304" spans="1:20" x14ac:dyDescent="0.3">
      <c r="A304" s="2" t="s">
        <v>850</v>
      </c>
      <c r="B304" s="3" t="s">
        <v>1026</v>
      </c>
      <c r="C304" s="3" t="s">
        <v>1027</v>
      </c>
      <c r="D304" s="4">
        <v>2.5579999999999998</v>
      </c>
      <c r="E304" s="5" t="s">
        <v>853</v>
      </c>
      <c r="F304" s="4">
        <v>1.81871</v>
      </c>
      <c r="G304" s="6">
        <v>44691</v>
      </c>
      <c r="H304" s="3" t="s">
        <v>860</v>
      </c>
      <c r="I304" s="3" t="s">
        <v>861</v>
      </c>
      <c r="J304" s="3" t="s">
        <v>862</v>
      </c>
      <c r="K304" s="5" t="s">
        <v>118</v>
      </c>
      <c r="L304" s="5">
        <v>3</v>
      </c>
      <c r="M304" s="5" t="s">
        <v>168</v>
      </c>
      <c r="N304" s="5">
        <f>VLOOKUP(M304,[1]ArchetypeScores!E:N,10,FALSE)</f>
        <v>0</v>
      </c>
      <c r="O304" s="5">
        <f>VLOOKUP(M304,[1]ArchetypeScores!E:O,11,FALSE)</f>
        <v>-1</v>
      </c>
      <c r="P304" s="5">
        <f>VLOOKUP(M304,[1]ArchetypeScores!E:P,12,FALSE)</f>
        <v>0</v>
      </c>
      <c r="Q304" s="2" t="str">
        <f>VLOOKUP(M304,[1]ArchetypeScores!E:W,19,FALSE)</f>
        <v>Untargeted</v>
      </c>
      <c r="R304" s="2">
        <f>VLOOKUP(M304,[1]ArchetypeScores!E:I,5,FALSE)</f>
        <v>0</v>
      </c>
      <c r="S304" s="2">
        <f>VLOOKUP(M304,[1]ArchetypeScores!E:K,7,FALSE)</f>
        <v>0</v>
      </c>
      <c r="T304" s="2" t="str">
        <f t="shared" si="4"/>
        <v>Not A&amp;R positive</v>
      </c>
    </row>
    <row r="305" spans="1:20" x14ac:dyDescent="0.3">
      <c r="A305" s="2" t="s">
        <v>850</v>
      </c>
      <c r="B305" s="3" t="s">
        <v>1028</v>
      </c>
      <c r="C305" s="3" t="s">
        <v>1029</v>
      </c>
      <c r="D305" s="4">
        <v>5.2999999999999999E-2</v>
      </c>
      <c r="E305" s="5" t="s">
        <v>853</v>
      </c>
      <c r="F305" s="4">
        <v>3.7679999999999998E-2</v>
      </c>
      <c r="G305" s="6">
        <v>44688</v>
      </c>
      <c r="H305" s="3" t="s">
        <v>910</v>
      </c>
      <c r="I305" s="3" t="s">
        <v>861</v>
      </c>
      <c r="J305" s="3" t="s">
        <v>911</v>
      </c>
      <c r="K305" s="5" t="s">
        <v>570</v>
      </c>
      <c r="L305" s="5" t="s">
        <v>112</v>
      </c>
      <c r="M305" s="5" t="s">
        <v>571</v>
      </c>
      <c r="N305" s="5">
        <f>VLOOKUP(M305,[1]ArchetypeScores!E:N,10,FALSE)</f>
        <v>1</v>
      </c>
      <c r="O305" s="5">
        <f>VLOOKUP(M305,[1]ArchetypeScores!E:O,11,FALSE)</f>
        <v>-2</v>
      </c>
      <c r="P305" s="5">
        <f>VLOOKUP(M305,[1]ArchetypeScores!E:P,12,FALSE)</f>
        <v>-2</v>
      </c>
      <c r="Q305" s="2" t="str">
        <f>VLOOKUP(M305,[1]ArchetypeScores!E:W,19,FALSE)</f>
        <v>Energy and water</v>
      </c>
      <c r="R305" s="2">
        <f>VLOOKUP(M305,[1]ArchetypeScores!E:I,5,FALSE)</f>
        <v>0</v>
      </c>
      <c r="S305" s="2">
        <f>VLOOKUP(M305,[1]ArchetypeScores!E:K,7,FALSE)</f>
        <v>-1</v>
      </c>
      <c r="T305" s="2" t="str">
        <f t="shared" si="4"/>
        <v>Not A&amp;R positive</v>
      </c>
    </row>
    <row r="306" spans="1:20" x14ac:dyDescent="0.3">
      <c r="A306" s="2" t="s">
        <v>850</v>
      </c>
      <c r="B306" s="3" t="s">
        <v>1030</v>
      </c>
      <c r="C306" s="3" t="s">
        <v>1031</v>
      </c>
      <c r="D306" s="4">
        <v>2</v>
      </c>
      <c r="E306" s="5" t="s">
        <v>853</v>
      </c>
      <c r="F306" s="4">
        <v>1.4607600000000001</v>
      </c>
      <c r="G306" s="6">
        <v>44677</v>
      </c>
      <c r="H306" s="3" t="s">
        <v>1032</v>
      </c>
      <c r="I306" s="3"/>
      <c r="J306" s="3"/>
      <c r="K306" s="5" t="s">
        <v>137</v>
      </c>
      <c r="L306" s="5">
        <v>2</v>
      </c>
      <c r="M306" s="5" t="s">
        <v>138</v>
      </c>
      <c r="N306" s="5">
        <f>VLOOKUP(M306,[1]ArchetypeScores!E:N,10,FALSE)</f>
        <v>1</v>
      </c>
      <c r="O306" s="5">
        <f>VLOOKUP(M306,[1]ArchetypeScores!E:O,11,FALSE)</f>
        <v>-2</v>
      </c>
      <c r="P306" s="5">
        <f>VLOOKUP(M306,[1]ArchetypeScores!E:P,12,FALSE)</f>
        <v>2</v>
      </c>
      <c r="Q306" s="2" t="str">
        <f>VLOOKUP(M306,[1]ArchetypeScores!E:W,19,FALSE)</f>
        <v>Industrials - transportation</v>
      </c>
      <c r="R306" s="2">
        <f>VLOOKUP(M306,[1]ArchetypeScores!E:I,5,FALSE)</f>
        <v>0</v>
      </c>
      <c r="S306" s="2">
        <f>VLOOKUP(M306,[1]ArchetypeScores!E:K,7,FALSE)</f>
        <v>-1</v>
      </c>
      <c r="T306" s="2" t="str">
        <f t="shared" si="4"/>
        <v>Not A&amp;R positive</v>
      </c>
    </row>
    <row r="307" spans="1:20" x14ac:dyDescent="0.3">
      <c r="A307" s="2" t="s">
        <v>850</v>
      </c>
      <c r="B307" s="3" t="s">
        <v>1033</v>
      </c>
      <c r="C307" s="3" t="s">
        <v>1034</v>
      </c>
      <c r="D307" s="4">
        <v>0.03</v>
      </c>
      <c r="E307" s="5" t="s">
        <v>853</v>
      </c>
      <c r="F307" s="4">
        <v>2.1329999999999998E-2</v>
      </c>
      <c r="G307" s="6">
        <v>44687</v>
      </c>
      <c r="H307" s="3" t="s">
        <v>910</v>
      </c>
      <c r="I307" s="3" t="s">
        <v>861</v>
      </c>
      <c r="J307" s="3" t="s">
        <v>911</v>
      </c>
      <c r="K307" s="5" t="s">
        <v>112</v>
      </c>
      <c r="L307" s="5" t="s">
        <v>112</v>
      </c>
      <c r="M307" s="5" t="s">
        <v>961</v>
      </c>
      <c r="N307" s="5">
        <f>VLOOKUP(M307,[1]ArchetypeScores!E:N,10,FALSE)</f>
        <v>0</v>
      </c>
      <c r="O307" s="5">
        <f>VLOOKUP(M307,[1]ArchetypeScores!E:O,11,FALSE)</f>
        <v>0</v>
      </c>
      <c r="P307" s="5">
        <f>VLOOKUP(M307,[1]ArchetypeScores!E:P,12,FALSE)</f>
        <v>0</v>
      </c>
      <c r="Q307" s="2" t="str">
        <f>VLOOKUP(M307,[1]ArchetypeScores!E:W,19,FALSE)</f>
        <v>Untargeted</v>
      </c>
      <c r="R307" s="2">
        <f>VLOOKUP(M307,[1]ArchetypeScores!E:I,5,FALSE)</f>
        <v>0</v>
      </c>
      <c r="S307" s="2">
        <f>VLOOKUP(M307,[1]ArchetypeScores!E:K,7,FALSE)</f>
        <v>0</v>
      </c>
      <c r="T307" s="2" t="str">
        <f t="shared" si="4"/>
        <v>Not A&amp;R positive</v>
      </c>
    </row>
    <row r="308" spans="1:20" x14ac:dyDescent="0.3">
      <c r="A308" s="2" t="s">
        <v>850</v>
      </c>
      <c r="B308" s="3" t="s">
        <v>1035</v>
      </c>
      <c r="C308" s="3" t="s">
        <v>1036</v>
      </c>
      <c r="D308" s="4"/>
      <c r="E308" s="5" t="s">
        <v>853</v>
      </c>
      <c r="F308" s="4">
        <v>0</v>
      </c>
      <c r="G308" s="6">
        <v>44620</v>
      </c>
      <c r="H308" s="3" t="s">
        <v>1037</v>
      </c>
      <c r="I308" s="3"/>
      <c r="J308" s="3"/>
      <c r="K308" s="5" t="s">
        <v>57</v>
      </c>
      <c r="L308" s="5">
        <v>29</v>
      </c>
      <c r="M308" s="5" t="s">
        <v>58</v>
      </c>
      <c r="N308" s="5">
        <f>VLOOKUP(M308,[1]ArchetypeScores!E:N,10,FALSE)</f>
        <v>0</v>
      </c>
      <c r="O308" s="5">
        <f>VLOOKUP(M308,[1]ArchetypeScores!E:O,11,FALSE)</f>
        <v>-1</v>
      </c>
      <c r="P308" s="5">
        <f>VLOOKUP(M308,[1]ArchetypeScores!E:P,12,FALSE)</f>
        <v>0</v>
      </c>
      <c r="Q308" s="2" t="str">
        <f>VLOOKUP(M308,[1]ArchetypeScores!E:W,19,FALSE)</f>
        <v>Untargeted</v>
      </c>
      <c r="R308" s="2">
        <f>VLOOKUP(M308,[1]ArchetypeScores!E:I,5,FALSE)</f>
        <v>0</v>
      </c>
      <c r="S308" s="2">
        <f>VLOOKUP(M308,[1]ArchetypeScores!E:K,7,FALSE)</f>
        <v>0</v>
      </c>
      <c r="T308" s="2" t="str">
        <f t="shared" si="4"/>
        <v>Not A&amp;R positive</v>
      </c>
    </row>
    <row r="309" spans="1:20" x14ac:dyDescent="0.3">
      <c r="A309" s="2" t="s">
        <v>850</v>
      </c>
      <c r="B309" s="3" t="s">
        <v>1038</v>
      </c>
      <c r="C309" s="3" t="s">
        <v>1039</v>
      </c>
      <c r="D309" s="4">
        <v>0.55700000000000005</v>
      </c>
      <c r="E309" s="5" t="s">
        <v>853</v>
      </c>
      <c r="F309" s="4">
        <v>0.43662000000000001</v>
      </c>
      <c r="G309" s="6">
        <v>44633</v>
      </c>
      <c r="H309" s="3" t="s">
        <v>901</v>
      </c>
      <c r="I309" s="3" t="s">
        <v>902</v>
      </c>
      <c r="J309" s="3" t="s">
        <v>1040</v>
      </c>
      <c r="K309" s="5" t="s">
        <v>61</v>
      </c>
      <c r="L309" s="5">
        <v>1</v>
      </c>
      <c r="M309" s="5" t="s">
        <v>130</v>
      </c>
      <c r="N309" s="5">
        <f>VLOOKUP(M309,[1]ArchetypeScores!E:N,10,FALSE)</f>
        <v>0</v>
      </c>
      <c r="O309" s="5">
        <f>VLOOKUP(M309,[1]ArchetypeScores!E:O,11,FALSE)</f>
        <v>-1</v>
      </c>
      <c r="P309" s="5">
        <f>VLOOKUP(M309,[1]ArchetypeScores!E:P,12,FALSE)</f>
        <v>0</v>
      </c>
      <c r="Q309" s="2" t="str">
        <f>VLOOKUP(M309,[1]ArchetypeScores!E:W,19,FALSE)</f>
        <v>Health care</v>
      </c>
      <c r="R309" s="2">
        <f>VLOOKUP(M309,[1]ArchetypeScores!E:I,5,FALSE)</f>
        <v>0</v>
      </c>
      <c r="S309" s="2">
        <f>VLOOKUP(M309,[1]ArchetypeScores!E:K,7,FALSE)</f>
        <v>0</v>
      </c>
      <c r="T309" s="2" t="str">
        <f t="shared" si="4"/>
        <v>Not A&amp;R positive</v>
      </c>
    </row>
    <row r="310" spans="1:20" x14ac:dyDescent="0.3">
      <c r="A310" s="2" t="s">
        <v>850</v>
      </c>
      <c r="B310" s="3" t="s">
        <v>1038</v>
      </c>
      <c r="C310" s="3" t="s">
        <v>1041</v>
      </c>
      <c r="D310" s="4">
        <v>0.20499999999999999</v>
      </c>
      <c r="E310" s="5" t="s">
        <v>853</v>
      </c>
      <c r="F310" s="4">
        <v>0.16034999999999999</v>
      </c>
      <c r="G310" s="6">
        <v>44634</v>
      </c>
      <c r="H310" s="3" t="s">
        <v>901</v>
      </c>
      <c r="I310" s="3" t="s">
        <v>902</v>
      </c>
      <c r="J310" s="3" t="s">
        <v>1040</v>
      </c>
      <c r="K310" s="5" t="s">
        <v>61</v>
      </c>
      <c r="L310" s="5">
        <v>4</v>
      </c>
      <c r="M310" s="5" t="s">
        <v>433</v>
      </c>
      <c r="N310" s="5">
        <f>VLOOKUP(M310,[1]ArchetypeScores!E:N,10,FALSE)</f>
        <v>0</v>
      </c>
      <c r="O310" s="5">
        <f>VLOOKUP(M310,[1]ArchetypeScores!E:O,11,FALSE)</f>
        <v>0</v>
      </c>
      <c r="P310" s="5">
        <f>VLOOKUP(M310,[1]ArchetypeScores!E:P,12,FALSE)</f>
        <v>0</v>
      </c>
      <c r="Q310" s="2" t="str">
        <f>VLOOKUP(M310,[1]ArchetypeScores!E:W,19,FALSE)</f>
        <v>Health care</v>
      </c>
      <c r="R310" s="2">
        <f>VLOOKUP(M310,[1]ArchetypeScores!E:I,5,FALSE)</f>
        <v>0</v>
      </c>
      <c r="S310" s="2">
        <f>VLOOKUP(M310,[1]ArchetypeScores!E:K,7,FALSE)</f>
        <v>0</v>
      </c>
      <c r="T310" s="2" t="str">
        <f t="shared" si="4"/>
        <v>Not A&amp;R positive</v>
      </c>
    </row>
    <row r="311" spans="1:20" x14ac:dyDescent="0.3">
      <c r="A311" s="2" t="s">
        <v>850</v>
      </c>
      <c r="B311" s="3" t="s">
        <v>1038</v>
      </c>
      <c r="C311" s="3" t="s">
        <v>1042</v>
      </c>
      <c r="D311" s="4">
        <v>8.7999999999999995E-2</v>
      </c>
      <c r="E311" s="5" t="s">
        <v>853</v>
      </c>
      <c r="F311" s="4">
        <v>6.8580000000000002E-2</v>
      </c>
      <c r="G311" s="6">
        <v>44635</v>
      </c>
      <c r="H311" s="3" t="s">
        <v>901</v>
      </c>
      <c r="I311" s="3" t="s">
        <v>902</v>
      </c>
      <c r="J311" s="3" t="s">
        <v>1040</v>
      </c>
      <c r="K311" s="5" t="s">
        <v>61</v>
      </c>
      <c r="L311" s="5">
        <v>1</v>
      </c>
      <c r="M311" s="5" t="s">
        <v>130</v>
      </c>
      <c r="N311" s="5">
        <f>VLOOKUP(M311,[1]ArchetypeScores!E:N,10,FALSE)</f>
        <v>0</v>
      </c>
      <c r="O311" s="5">
        <f>VLOOKUP(M311,[1]ArchetypeScores!E:O,11,FALSE)</f>
        <v>-1</v>
      </c>
      <c r="P311" s="5">
        <f>VLOOKUP(M311,[1]ArchetypeScores!E:P,12,FALSE)</f>
        <v>0</v>
      </c>
      <c r="Q311" s="2" t="str">
        <f>VLOOKUP(M311,[1]ArchetypeScores!E:W,19,FALSE)</f>
        <v>Health care</v>
      </c>
      <c r="R311" s="2">
        <f>VLOOKUP(M311,[1]ArchetypeScores!E:I,5,FALSE)</f>
        <v>0</v>
      </c>
      <c r="S311" s="2">
        <f>VLOOKUP(M311,[1]ArchetypeScores!E:K,7,FALSE)</f>
        <v>0</v>
      </c>
      <c r="T311" s="2" t="str">
        <f t="shared" si="4"/>
        <v>Not A&amp;R positive</v>
      </c>
    </row>
    <row r="312" spans="1:20" x14ac:dyDescent="0.3">
      <c r="A312" s="2" t="s">
        <v>850</v>
      </c>
      <c r="B312" s="3" t="s">
        <v>1038</v>
      </c>
      <c r="C312" s="3" t="s">
        <v>1043</v>
      </c>
      <c r="D312" s="4">
        <v>1.2E-2</v>
      </c>
      <c r="E312" s="5" t="s">
        <v>853</v>
      </c>
      <c r="F312" s="4">
        <v>9.0100000000000006E-3</v>
      </c>
      <c r="G312" s="6">
        <v>44636</v>
      </c>
      <c r="H312" s="3" t="s">
        <v>901</v>
      </c>
      <c r="I312" s="3" t="s">
        <v>902</v>
      </c>
      <c r="J312" s="3" t="s">
        <v>1040</v>
      </c>
      <c r="K312" s="5" t="s">
        <v>61</v>
      </c>
      <c r="L312" s="5">
        <v>1</v>
      </c>
      <c r="M312" s="5" t="s">
        <v>130</v>
      </c>
      <c r="N312" s="5">
        <f>VLOOKUP(M312,[1]ArchetypeScores!E:N,10,FALSE)</f>
        <v>0</v>
      </c>
      <c r="O312" s="5">
        <f>VLOOKUP(M312,[1]ArchetypeScores!E:O,11,FALSE)</f>
        <v>-1</v>
      </c>
      <c r="P312" s="5">
        <f>VLOOKUP(M312,[1]ArchetypeScores!E:P,12,FALSE)</f>
        <v>0</v>
      </c>
      <c r="Q312" s="2" t="str">
        <f>VLOOKUP(M312,[1]ArchetypeScores!E:W,19,FALSE)</f>
        <v>Health care</v>
      </c>
      <c r="R312" s="2">
        <f>VLOOKUP(M312,[1]ArchetypeScores!E:I,5,FALSE)</f>
        <v>0</v>
      </c>
      <c r="S312" s="2">
        <f>VLOOKUP(M312,[1]ArchetypeScores!E:K,7,FALSE)</f>
        <v>0</v>
      </c>
      <c r="T312" s="2" t="str">
        <f t="shared" si="4"/>
        <v>Not A&amp;R positive</v>
      </c>
    </row>
    <row r="313" spans="1:20" x14ac:dyDescent="0.3">
      <c r="A313" s="2" t="s">
        <v>850</v>
      </c>
      <c r="B313" s="3" t="s">
        <v>1038</v>
      </c>
      <c r="C313" s="3" t="s">
        <v>1044</v>
      </c>
      <c r="D313" s="4">
        <v>1.0999999999999999E-2</v>
      </c>
      <c r="E313" s="5" t="s">
        <v>853</v>
      </c>
      <c r="F313" s="4">
        <v>8.7799999999999996E-3</v>
      </c>
      <c r="G313" s="6">
        <v>44637</v>
      </c>
      <c r="H313" s="3" t="s">
        <v>901</v>
      </c>
      <c r="I313" s="3" t="s">
        <v>902</v>
      </c>
      <c r="J313" s="3" t="s">
        <v>1040</v>
      </c>
      <c r="K313" s="5" t="s">
        <v>118</v>
      </c>
      <c r="L313" s="5">
        <v>3</v>
      </c>
      <c r="M313" s="5" t="s">
        <v>168</v>
      </c>
      <c r="N313" s="5">
        <f>VLOOKUP(M313,[1]ArchetypeScores!E:N,10,FALSE)</f>
        <v>0</v>
      </c>
      <c r="O313" s="5">
        <f>VLOOKUP(M313,[1]ArchetypeScores!E:O,11,FALSE)</f>
        <v>-1</v>
      </c>
      <c r="P313" s="5">
        <f>VLOOKUP(M313,[1]ArchetypeScores!E:P,12,FALSE)</f>
        <v>0</v>
      </c>
      <c r="Q313" s="2" t="str">
        <f>VLOOKUP(M313,[1]ArchetypeScores!E:W,19,FALSE)</f>
        <v>Untargeted</v>
      </c>
      <c r="R313" s="2">
        <f>VLOOKUP(M313,[1]ArchetypeScores!E:I,5,FALSE)</f>
        <v>0</v>
      </c>
      <c r="S313" s="2">
        <f>VLOOKUP(M313,[1]ArchetypeScores!E:K,7,FALSE)</f>
        <v>0</v>
      </c>
      <c r="T313" s="2" t="str">
        <f t="shared" si="4"/>
        <v>Not A&amp;R positive</v>
      </c>
    </row>
    <row r="314" spans="1:20" x14ac:dyDescent="0.3">
      <c r="A314" s="2" t="s">
        <v>850</v>
      </c>
      <c r="B314" s="3" t="s">
        <v>1038</v>
      </c>
      <c r="C314" s="3" t="s">
        <v>1045</v>
      </c>
      <c r="D314" s="4">
        <v>7.0999999999999994E-2</v>
      </c>
      <c r="E314" s="5" t="s">
        <v>853</v>
      </c>
      <c r="F314" s="4">
        <v>5.5649999999999998E-2</v>
      </c>
      <c r="G314" s="6">
        <v>44638</v>
      </c>
      <c r="H314" s="3" t="s">
        <v>901</v>
      </c>
      <c r="I314" s="3" t="s">
        <v>902</v>
      </c>
      <c r="J314" s="3" t="s">
        <v>1040</v>
      </c>
      <c r="K314" s="5" t="s">
        <v>61</v>
      </c>
      <c r="L314" s="5">
        <v>2</v>
      </c>
      <c r="M314" s="5" t="s">
        <v>954</v>
      </c>
      <c r="N314" s="5">
        <f>VLOOKUP(M314,[1]ArchetypeScores!E:N,10,FALSE)</f>
        <v>0</v>
      </c>
      <c r="O314" s="5">
        <f>VLOOKUP(M314,[1]ArchetypeScores!E:O,11,FALSE)</f>
        <v>0</v>
      </c>
      <c r="P314" s="5">
        <f>VLOOKUP(M314,[1]ArchetypeScores!E:P,12,FALSE)</f>
        <v>0</v>
      </c>
      <c r="Q314" s="2" t="str">
        <f>VLOOKUP(M314,[1]ArchetypeScores!E:W,19,FALSE)</f>
        <v>Health care</v>
      </c>
      <c r="R314" s="2">
        <f>VLOOKUP(M314,[1]ArchetypeScores!E:I,5,FALSE)</f>
        <v>0</v>
      </c>
      <c r="S314" s="2">
        <f>VLOOKUP(M314,[1]ArchetypeScores!E:K,7,FALSE)</f>
        <v>0</v>
      </c>
      <c r="T314" s="2" t="str">
        <f t="shared" si="4"/>
        <v>Not A&amp;R positive</v>
      </c>
    </row>
    <row r="315" spans="1:20" x14ac:dyDescent="0.3">
      <c r="A315" s="2" t="s">
        <v>850</v>
      </c>
      <c r="B315" s="3" t="s">
        <v>1046</v>
      </c>
      <c r="C315" s="3" t="s">
        <v>1047</v>
      </c>
      <c r="D315" s="4"/>
      <c r="E315" s="5" t="s">
        <v>853</v>
      </c>
      <c r="F315" s="4">
        <v>0</v>
      </c>
      <c r="G315" s="6">
        <v>44736</v>
      </c>
      <c r="H315" s="3" t="s">
        <v>1048</v>
      </c>
      <c r="I315" s="3"/>
      <c r="J315" s="3"/>
      <c r="K315" s="5" t="s">
        <v>47</v>
      </c>
      <c r="L315" s="5">
        <v>5</v>
      </c>
      <c r="M315" s="5" t="s">
        <v>192</v>
      </c>
      <c r="N315" s="5">
        <f>VLOOKUP(M315,[1]ArchetypeScores!E:N,10,FALSE)</f>
        <v>0</v>
      </c>
      <c r="O315" s="5">
        <f>VLOOKUP(M315,[1]ArchetypeScores!E:O,11,FALSE)</f>
        <v>0</v>
      </c>
      <c r="P315" s="5">
        <f>VLOOKUP(M315,[1]ArchetypeScores!E:P,12,FALSE)</f>
        <v>0</v>
      </c>
      <c r="Q315" s="2" t="str">
        <f>VLOOKUP(M315,[1]ArchetypeScores!E:W,19,FALSE)</f>
        <v>Untargeted</v>
      </c>
      <c r="R315" s="2">
        <f>VLOOKUP(M315,[1]ArchetypeScores!E:I,5,FALSE)</f>
        <v>0</v>
      </c>
      <c r="S315" s="2">
        <f>VLOOKUP(M315,[1]ArchetypeScores!E:K,7,FALSE)</f>
        <v>0</v>
      </c>
      <c r="T315" s="2" t="str">
        <f t="shared" si="4"/>
        <v>Not A&amp;R positive</v>
      </c>
    </row>
    <row r="316" spans="1:20" x14ac:dyDescent="0.3">
      <c r="A316" s="2" t="s">
        <v>850</v>
      </c>
      <c r="B316" s="3" t="s">
        <v>1049</v>
      </c>
      <c r="C316" s="3" t="s">
        <v>1050</v>
      </c>
      <c r="D316" s="4">
        <v>2.3E-2</v>
      </c>
      <c r="E316" s="5" t="s">
        <v>853</v>
      </c>
      <c r="F316" s="4">
        <v>1.6719999999999999E-2</v>
      </c>
      <c r="G316" s="6">
        <v>44793</v>
      </c>
      <c r="H316" s="3" t="s">
        <v>885</v>
      </c>
      <c r="I316" s="3" t="s">
        <v>886</v>
      </c>
      <c r="J316" s="3"/>
      <c r="K316" s="5" t="s">
        <v>61</v>
      </c>
      <c r="L316" s="5">
        <v>1</v>
      </c>
      <c r="M316" s="5" t="s">
        <v>130</v>
      </c>
      <c r="N316" s="5">
        <f>VLOOKUP(M316,[1]ArchetypeScores!E:N,10,FALSE)</f>
        <v>0</v>
      </c>
      <c r="O316" s="5">
        <f>VLOOKUP(M316,[1]ArchetypeScores!E:O,11,FALSE)</f>
        <v>-1</v>
      </c>
      <c r="P316" s="5">
        <f>VLOOKUP(M316,[1]ArchetypeScores!E:P,12,FALSE)</f>
        <v>0</v>
      </c>
      <c r="Q316" s="2" t="str">
        <f>VLOOKUP(M316,[1]ArchetypeScores!E:W,19,FALSE)</f>
        <v>Health care</v>
      </c>
      <c r="R316" s="2">
        <f>VLOOKUP(M316,[1]ArchetypeScores!E:I,5,FALSE)</f>
        <v>0</v>
      </c>
      <c r="S316" s="2">
        <f>VLOOKUP(M316,[1]ArchetypeScores!E:K,7,FALSE)</f>
        <v>0</v>
      </c>
      <c r="T316" s="2" t="str">
        <f t="shared" si="4"/>
        <v>Not A&amp;R positive</v>
      </c>
    </row>
    <row r="317" spans="1:20" x14ac:dyDescent="0.3">
      <c r="A317" s="2" t="s">
        <v>850</v>
      </c>
      <c r="B317" s="3" t="s">
        <v>1051</v>
      </c>
      <c r="C317" s="3" t="s">
        <v>1052</v>
      </c>
      <c r="D317" s="4">
        <v>0.90400000000000003</v>
      </c>
      <c r="E317" s="5" t="s">
        <v>853</v>
      </c>
      <c r="F317" s="4">
        <v>0.64273000000000002</v>
      </c>
      <c r="G317" s="6">
        <v>44715</v>
      </c>
      <c r="H317" s="3" t="s">
        <v>910</v>
      </c>
      <c r="I317" s="3" t="s">
        <v>861</v>
      </c>
      <c r="J317" s="3" t="s">
        <v>911</v>
      </c>
      <c r="K317" s="5" t="s">
        <v>154</v>
      </c>
      <c r="L317" s="5" t="s">
        <v>112</v>
      </c>
      <c r="M317" s="5" t="s">
        <v>155</v>
      </c>
      <c r="N317" s="5">
        <f>VLOOKUP(M317,[1]ArchetypeScores!E:N,10,FALSE)</f>
        <v>1</v>
      </c>
      <c r="O317" s="5">
        <f>VLOOKUP(M317,[1]ArchetypeScores!E:O,11,FALSE)</f>
        <v>0</v>
      </c>
      <c r="P317" s="5">
        <f>VLOOKUP(M317,[1]ArchetypeScores!E:P,12,FALSE)</f>
        <v>0</v>
      </c>
      <c r="Q317" s="2" t="str">
        <f>VLOOKUP(M317,[1]ArchetypeScores!E:W,19,FALSE)</f>
        <v>Education and training</v>
      </c>
      <c r="R317" s="2">
        <f>VLOOKUP(M317,[1]ArchetypeScores!E:I,5,FALSE)</f>
        <v>0</v>
      </c>
      <c r="S317" s="2">
        <f>VLOOKUP(M317,[1]ArchetypeScores!E:K,7,FALSE)</f>
        <v>1</v>
      </c>
      <c r="T317" s="2" t="str">
        <f t="shared" si="4"/>
        <v>Indirect only</v>
      </c>
    </row>
    <row r="318" spans="1:20" x14ac:dyDescent="0.3">
      <c r="A318" s="2" t="s">
        <v>850</v>
      </c>
      <c r="B318" s="3" t="s">
        <v>1053</v>
      </c>
      <c r="C318" s="3" t="s">
        <v>1054</v>
      </c>
      <c r="D318" s="4">
        <v>0.78</v>
      </c>
      <c r="E318" s="5" t="s">
        <v>853</v>
      </c>
      <c r="F318" s="4">
        <v>0.61131999999999997</v>
      </c>
      <c r="G318" s="6">
        <v>44650</v>
      </c>
      <c r="H318" s="3" t="s">
        <v>901</v>
      </c>
      <c r="I318" s="3" t="s">
        <v>902</v>
      </c>
      <c r="J318" s="3" t="s">
        <v>1055</v>
      </c>
      <c r="K318" s="5" t="s">
        <v>25</v>
      </c>
      <c r="L318" s="5">
        <v>9</v>
      </c>
      <c r="M318" s="5" t="s">
        <v>493</v>
      </c>
      <c r="N318" s="5">
        <f>VLOOKUP(M318,[1]ArchetypeScores!E:N,10,FALSE)</f>
        <v>1</v>
      </c>
      <c r="O318" s="5">
        <f>VLOOKUP(M318,[1]ArchetypeScores!E:O,11,FALSE)</f>
        <v>-2</v>
      </c>
      <c r="P318" s="5">
        <f>VLOOKUP(M318,[1]ArchetypeScores!E:P,12,FALSE)</f>
        <v>0</v>
      </c>
      <c r="Q318" s="2" t="str">
        <f>VLOOKUP(M318,[1]ArchetypeScores!E:W,19,FALSE)</f>
        <v>Industrials - other</v>
      </c>
      <c r="R318" s="2">
        <f>VLOOKUP(M318,[1]ArchetypeScores!E:I,5,FALSE)</f>
        <v>0</v>
      </c>
      <c r="S318" s="2">
        <f>VLOOKUP(M318,[1]ArchetypeScores!E:K,7,FALSE)</f>
        <v>-1</v>
      </c>
      <c r="T318" s="2" t="str">
        <f t="shared" si="4"/>
        <v>Not A&amp;R positive</v>
      </c>
    </row>
    <row r="319" spans="1:20" x14ac:dyDescent="0.3">
      <c r="A319" s="2" t="s">
        <v>850</v>
      </c>
      <c r="B319" s="3" t="s">
        <v>1056</v>
      </c>
      <c r="C319" s="3" t="s">
        <v>1057</v>
      </c>
      <c r="D319" s="4">
        <v>0.68</v>
      </c>
      <c r="E319" s="5" t="s">
        <v>853</v>
      </c>
      <c r="F319" s="4">
        <v>0.47189999999999999</v>
      </c>
      <c r="G319" s="6">
        <v>44749</v>
      </c>
      <c r="H319" s="3" t="s">
        <v>1058</v>
      </c>
      <c r="I319" s="3" t="s">
        <v>1059</v>
      </c>
      <c r="J319" s="3"/>
      <c r="K319" s="5" t="s">
        <v>25</v>
      </c>
      <c r="L319" s="5">
        <v>9</v>
      </c>
      <c r="M319" s="5" t="s">
        <v>493</v>
      </c>
      <c r="N319" s="5">
        <f>VLOOKUP(M319,[1]ArchetypeScores!E:N,10,FALSE)</f>
        <v>1</v>
      </c>
      <c r="O319" s="5">
        <f>VLOOKUP(M319,[1]ArchetypeScores!E:O,11,FALSE)</f>
        <v>-2</v>
      </c>
      <c r="P319" s="5">
        <f>VLOOKUP(M319,[1]ArchetypeScores!E:P,12,FALSE)</f>
        <v>0</v>
      </c>
      <c r="Q319" s="2" t="str">
        <f>VLOOKUP(M319,[1]ArchetypeScores!E:W,19,FALSE)</f>
        <v>Industrials - other</v>
      </c>
      <c r="R319" s="2">
        <f>VLOOKUP(M319,[1]ArchetypeScores!E:I,5,FALSE)</f>
        <v>0</v>
      </c>
      <c r="S319" s="2">
        <f>VLOOKUP(M319,[1]ArchetypeScores!E:K,7,FALSE)</f>
        <v>-1</v>
      </c>
      <c r="T319" s="2" t="str">
        <f t="shared" si="4"/>
        <v>Not A&amp;R positive</v>
      </c>
    </row>
    <row r="320" spans="1:20" x14ac:dyDescent="0.3">
      <c r="A320" s="2" t="s">
        <v>850</v>
      </c>
      <c r="B320" s="3" t="s">
        <v>1060</v>
      </c>
      <c r="C320" s="3" t="s">
        <v>1061</v>
      </c>
      <c r="D320" s="4">
        <v>6.1400000000000003E-2</v>
      </c>
      <c r="E320" s="5" t="s">
        <v>853</v>
      </c>
      <c r="F320" s="4">
        <v>4.4060000000000002E-2</v>
      </c>
      <c r="G320" s="6">
        <v>44789</v>
      </c>
      <c r="H320" s="3" t="s">
        <v>885</v>
      </c>
      <c r="I320" s="3" t="s">
        <v>886</v>
      </c>
      <c r="J320" s="3"/>
      <c r="K320" s="5" t="s">
        <v>61</v>
      </c>
      <c r="L320" s="5" t="s">
        <v>112</v>
      </c>
      <c r="M320" s="5" t="s">
        <v>948</v>
      </c>
      <c r="N320" s="5">
        <f>VLOOKUP(M320,[1]ArchetypeScores!E:N,10,FALSE)</f>
        <v>0</v>
      </c>
      <c r="O320" s="5">
        <f>VLOOKUP(M320,[1]ArchetypeScores!E:O,11,FALSE)</f>
        <v>-1</v>
      </c>
      <c r="P320" s="5">
        <f>VLOOKUP(M320,[1]ArchetypeScores!E:P,12,FALSE)</f>
        <v>0</v>
      </c>
      <c r="Q320" s="2" t="str">
        <f>VLOOKUP(M320,[1]ArchetypeScores!E:W,19,FALSE)</f>
        <v>Health care</v>
      </c>
      <c r="R320" s="2">
        <f>VLOOKUP(M320,[1]ArchetypeScores!E:I,5,FALSE)</f>
        <v>0</v>
      </c>
      <c r="S320" s="2">
        <f>VLOOKUP(M320,[1]ArchetypeScores!E:K,7,FALSE)</f>
        <v>0</v>
      </c>
      <c r="T320" s="2" t="str">
        <f t="shared" si="4"/>
        <v>Not A&amp;R positive</v>
      </c>
    </row>
    <row r="321" spans="1:20" x14ac:dyDescent="0.3">
      <c r="A321" s="2" t="s">
        <v>850</v>
      </c>
      <c r="B321" s="3" t="s">
        <v>1062</v>
      </c>
      <c r="C321" s="3" t="s">
        <v>1063</v>
      </c>
      <c r="D321" s="4">
        <v>1E-3</v>
      </c>
      <c r="E321" s="5" t="s">
        <v>853</v>
      </c>
      <c r="F321" s="4">
        <v>7.1000000000000002E-4</v>
      </c>
      <c r="G321" s="6">
        <v>44712</v>
      </c>
      <c r="H321" s="3" t="s">
        <v>910</v>
      </c>
      <c r="I321" s="3" t="s">
        <v>861</v>
      </c>
      <c r="J321" s="3" t="s">
        <v>911</v>
      </c>
      <c r="K321" s="5" t="s">
        <v>25</v>
      </c>
      <c r="L321" s="5">
        <v>9</v>
      </c>
      <c r="M321" s="5" t="s">
        <v>493</v>
      </c>
      <c r="N321" s="5">
        <f>VLOOKUP(M321,[1]ArchetypeScores!E:N,10,FALSE)</f>
        <v>1</v>
      </c>
      <c r="O321" s="5">
        <f>VLOOKUP(M321,[1]ArchetypeScores!E:O,11,FALSE)</f>
        <v>-2</v>
      </c>
      <c r="P321" s="5">
        <f>VLOOKUP(M321,[1]ArchetypeScores!E:P,12,FALSE)</f>
        <v>0</v>
      </c>
      <c r="Q321" s="2" t="str">
        <f>VLOOKUP(M321,[1]ArchetypeScores!E:W,19,FALSE)</f>
        <v>Industrials - other</v>
      </c>
      <c r="R321" s="2">
        <f>VLOOKUP(M321,[1]ArchetypeScores!E:I,5,FALSE)</f>
        <v>0</v>
      </c>
      <c r="S321" s="2">
        <f>VLOOKUP(M321,[1]ArchetypeScores!E:K,7,FALSE)</f>
        <v>-1</v>
      </c>
      <c r="T321" s="2" t="str">
        <f t="shared" si="4"/>
        <v>Not A&amp;R positive</v>
      </c>
    </row>
    <row r="322" spans="1:20" x14ac:dyDescent="0.3">
      <c r="A322" s="2" t="s">
        <v>850</v>
      </c>
      <c r="B322" s="3" t="s">
        <v>1064</v>
      </c>
      <c r="C322" s="3" t="s">
        <v>1065</v>
      </c>
      <c r="D322" s="4">
        <v>7.0000000000000007E-2</v>
      </c>
      <c r="E322" s="5" t="s">
        <v>853</v>
      </c>
      <c r="F322" s="4">
        <v>4.4159999999999998E-2</v>
      </c>
      <c r="G322" s="6">
        <v>44754</v>
      </c>
      <c r="H322" s="3" t="s">
        <v>1066</v>
      </c>
      <c r="I322" s="3"/>
      <c r="J322" s="3"/>
      <c r="K322" s="5" t="s">
        <v>477</v>
      </c>
      <c r="L322" s="5">
        <v>6</v>
      </c>
      <c r="M322" s="5" t="s">
        <v>478</v>
      </c>
      <c r="N322" s="5">
        <f>VLOOKUP(M322,[1]ArchetypeScores!E:N,10,FALSE)</f>
        <v>1</v>
      </c>
      <c r="O322" s="5">
        <f>VLOOKUP(M322,[1]ArchetypeScores!E:O,11,FALSE)</f>
        <v>-2</v>
      </c>
      <c r="P322" s="5">
        <f>VLOOKUP(M322,[1]ArchetypeScores!E:P,12,FALSE)</f>
        <v>2</v>
      </c>
      <c r="Q322" s="2" t="str">
        <f>VLOOKUP(M322,[1]ArchetypeScores!E:W,19,FALSE)</f>
        <v>Energy and water</v>
      </c>
      <c r="R322" s="2">
        <f>VLOOKUP(M322,[1]ArchetypeScores!E:I,5,FALSE)</f>
        <v>0</v>
      </c>
      <c r="S322" s="2">
        <f>VLOOKUP(M322,[1]ArchetypeScores!E:K,7,FALSE)</f>
        <v>0</v>
      </c>
      <c r="T322" s="2" t="str">
        <f t="shared" ref="T322:T385" si="5">IF(AND(R322=1,S322=1),"Both",IF(AND(R322=1,S322=0),"Direct only",IF(AND(R322=0,S322=1),"Indirect only","Not A&amp;R positive")))</f>
        <v>Not A&amp;R positive</v>
      </c>
    </row>
    <row r="323" spans="1:20" x14ac:dyDescent="0.3">
      <c r="A323" s="2" t="s">
        <v>850</v>
      </c>
      <c r="B323" s="3" t="s">
        <v>1067</v>
      </c>
      <c r="C323" s="3" t="s">
        <v>1068</v>
      </c>
      <c r="D323" s="4">
        <v>3.5000000000000003E-2</v>
      </c>
      <c r="E323" s="5" t="s">
        <v>853</v>
      </c>
      <c r="F323" s="4">
        <v>2.4879999999999999E-2</v>
      </c>
      <c r="G323" s="6">
        <v>44732</v>
      </c>
      <c r="H323" s="3" t="s">
        <v>910</v>
      </c>
      <c r="I323" s="3" t="s">
        <v>861</v>
      </c>
      <c r="J323" s="3" t="s">
        <v>911</v>
      </c>
      <c r="K323" s="5" t="s">
        <v>477</v>
      </c>
      <c r="L323" s="5">
        <v>7</v>
      </c>
      <c r="M323" s="5" t="s">
        <v>866</v>
      </c>
      <c r="N323" s="5">
        <f>VLOOKUP(M323,[1]ArchetypeScores!E:N,10,FALSE)</f>
        <v>1</v>
      </c>
      <c r="O323" s="5">
        <f>VLOOKUP(M323,[1]ArchetypeScores!E:O,11,FALSE)</f>
        <v>-2</v>
      </c>
      <c r="P323" s="5">
        <f>VLOOKUP(M323,[1]ArchetypeScores!E:P,12,FALSE)</f>
        <v>2</v>
      </c>
      <c r="Q323" s="2" t="str">
        <f>VLOOKUP(M323,[1]ArchetypeScores!E:W,19,FALSE)</f>
        <v>Energy and water</v>
      </c>
      <c r="R323" s="2">
        <f>VLOOKUP(M323,[1]ArchetypeScores!E:I,5,FALSE)</f>
        <v>0</v>
      </c>
      <c r="S323" s="2">
        <f>VLOOKUP(M323,[1]ArchetypeScores!E:K,7,FALSE)</f>
        <v>0</v>
      </c>
      <c r="T323" s="2" t="str">
        <f t="shared" si="5"/>
        <v>Not A&amp;R positive</v>
      </c>
    </row>
    <row r="324" spans="1:20" x14ac:dyDescent="0.3">
      <c r="A324" s="2" t="s">
        <v>850</v>
      </c>
      <c r="B324" s="3" t="s">
        <v>1069</v>
      </c>
      <c r="C324" s="3" t="s">
        <v>1070</v>
      </c>
      <c r="D324" s="4">
        <v>3.2</v>
      </c>
      <c r="E324" s="5" t="s">
        <v>853</v>
      </c>
      <c r="F324" s="4">
        <v>2.0074900000000002</v>
      </c>
      <c r="G324" s="6">
        <v>44771</v>
      </c>
      <c r="H324" s="3" t="s">
        <v>1071</v>
      </c>
      <c r="I324" s="3" t="s">
        <v>918</v>
      </c>
      <c r="J324" s="3"/>
      <c r="K324" s="5" t="s">
        <v>1072</v>
      </c>
      <c r="L324" s="5">
        <v>2</v>
      </c>
      <c r="M324" s="5" t="s">
        <v>1073</v>
      </c>
      <c r="N324" s="5">
        <f>VLOOKUP(M324,[1]ArchetypeScores!E:N,10,FALSE)</f>
        <v>0</v>
      </c>
      <c r="O324" s="5">
        <f>VLOOKUP(M324,[1]ArchetypeScores!E:O,11,FALSE)</f>
        <v>-1</v>
      </c>
      <c r="P324" s="5">
        <f>VLOOKUP(M324,[1]ArchetypeScores!E:P,12,FALSE)</f>
        <v>0</v>
      </c>
      <c r="Q324" s="2" t="str">
        <f>VLOOKUP(M324,[1]ArchetypeScores!E:W,19,FALSE)</f>
        <v>Untargeted</v>
      </c>
      <c r="R324" s="2">
        <f>VLOOKUP(M324,[1]ArchetypeScores!E:I,5,FALSE)</f>
        <v>0</v>
      </c>
      <c r="S324" s="2">
        <f>VLOOKUP(M324,[1]ArchetypeScores!E:K,7,FALSE)</f>
        <v>0</v>
      </c>
      <c r="T324" s="2" t="str">
        <f t="shared" si="5"/>
        <v>Not A&amp;R positive</v>
      </c>
    </row>
    <row r="325" spans="1:20" x14ac:dyDescent="0.3">
      <c r="A325" s="2" t="s">
        <v>850</v>
      </c>
      <c r="B325" s="3" t="s">
        <v>1074</v>
      </c>
      <c r="C325" s="3" t="s">
        <v>1075</v>
      </c>
      <c r="D325" s="4">
        <v>0.105</v>
      </c>
      <c r="E325" s="5" t="s">
        <v>853</v>
      </c>
      <c r="F325" s="4">
        <v>7.4649999999999994E-2</v>
      </c>
      <c r="G325" s="6">
        <v>44707</v>
      </c>
      <c r="H325" s="3" t="s">
        <v>1076</v>
      </c>
      <c r="I325" s="3" t="s">
        <v>861</v>
      </c>
      <c r="J325" s="3" t="s">
        <v>911</v>
      </c>
      <c r="K325" s="5" t="s">
        <v>57</v>
      </c>
      <c r="L325" s="5">
        <v>29</v>
      </c>
      <c r="M325" s="5" t="s">
        <v>58</v>
      </c>
      <c r="N325" s="5">
        <f>VLOOKUP(M325,[1]ArchetypeScores!E:N,10,FALSE)</f>
        <v>0</v>
      </c>
      <c r="O325" s="5">
        <f>VLOOKUP(M325,[1]ArchetypeScores!E:O,11,FALSE)</f>
        <v>-1</v>
      </c>
      <c r="P325" s="5">
        <f>VLOOKUP(M325,[1]ArchetypeScores!E:P,12,FALSE)</f>
        <v>0</v>
      </c>
      <c r="Q325" s="2" t="str">
        <f>VLOOKUP(M325,[1]ArchetypeScores!E:W,19,FALSE)</f>
        <v>Untargeted</v>
      </c>
      <c r="R325" s="2">
        <f>VLOOKUP(M325,[1]ArchetypeScores!E:I,5,FALSE)</f>
        <v>0</v>
      </c>
      <c r="S325" s="2">
        <f>VLOOKUP(M325,[1]ArchetypeScores!E:K,7,FALSE)</f>
        <v>0</v>
      </c>
      <c r="T325" s="2" t="str">
        <f t="shared" si="5"/>
        <v>Not A&amp;R positive</v>
      </c>
    </row>
    <row r="326" spans="1:20" x14ac:dyDescent="0.3">
      <c r="A326" s="2" t="s">
        <v>850</v>
      </c>
      <c r="B326" s="3" t="s">
        <v>1077</v>
      </c>
      <c r="C326" s="3" t="s">
        <v>1078</v>
      </c>
      <c r="D326" s="4">
        <v>9</v>
      </c>
      <c r="E326" s="5" t="s">
        <v>853</v>
      </c>
      <c r="F326" s="4">
        <v>7.1172899999999997</v>
      </c>
      <c r="G326" s="6">
        <v>44661</v>
      </c>
      <c r="H326" s="3" t="s">
        <v>1079</v>
      </c>
      <c r="I326" s="3"/>
      <c r="J326" s="3"/>
      <c r="K326" s="5" t="s">
        <v>67</v>
      </c>
      <c r="L326" s="5">
        <v>2</v>
      </c>
      <c r="M326" s="5" t="s">
        <v>68</v>
      </c>
      <c r="N326" s="5">
        <f>VLOOKUP(M326,[1]ArchetypeScores!E:N,10,FALSE)</f>
        <v>0</v>
      </c>
      <c r="O326" s="5">
        <f>VLOOKUP(M326,[1]ArchetypeScores!E:O,11,FALSE)</f>
        <v>-1</v>
      </c>
      <c r="P326" s="5">
        <f>VLOOKUP(M326,[1]ArchetypeScores!E:P,12,FALSE)</f>
        <v>0</v>
      </c>
      <c r="Q326" s="2" t="str">
        <f>VLOOKUP(M326,[1]ArchetypeScores!E:W,19,FALSE)</f>
        <v>Untargeted</v>
      </c>
      <c r="R326" s="2">
        <f>VLOOKUP(M326,[1]ArchetypeScores!E:I,5,FALSE)</f>
        <v>0</v>
      </c>
      <c r="S326" s="2">
        <f>VLOOKUP(M326,[1]ArchetypeScores!E:K,7,FALSE)</f>
        <v>0</v>
      </c>
      <c r="T326" s="2" t="str">
        <f t="shared" si="5"/>
        <v>Not A&amp;R positive</v>
      </c>
    </row>
    <row r="327" spans="1:20" x14ac:dyDescent="0.3">
      <c r="A327" s="2" t="s">
        <v>850</v>
      </c>
      <c r="B327" s="3" t="s">
        <v>1080</v>
      </c>
      <c r="C327" s="3" t="s">
        <v>1081</v>
      </c>
      <c r="D327" s="4">
        <v>0.7</v>
      </c>
      <c r="E327" s="5" t="s">
        <v>853</v>
      </c>
      <c r="F327" s="4">
        <v>0.43913999999999997</v>
      </c>
      <c r="G327" s="6">
        <v>44773</v>
      </c>
      <c r="H327" s="3" t="s">
        <v>1071</v>
      </c>
      <c r="I327" s="3" t="s">
        <v>918</v>
      </c>
      <c r="J327" s="3"/>
      <c r="K327" s="5" t="s">
        <v>38</v>
      </c>
      <c r="L327" s="5">
        <v>13</v>
      </c>
      <c r="M327" s="5" t="s">
        <v>39</v>
      </c>
      <c r="N327" s="5">
        <f>VLOOKUP(M327,[1]ArchetypeScores!E:N,10,FALSE)</f>
        <v>0</v>
      </c>
      <c r="O327" s="5">
        <f>VLOOKUP(M327,[1]ArchetypeScores!E:O,11,FALSE)</f>
        <v>-2</v>
      </c>
      <c r="P327" s="5">
        <f>VLOOKUP(M327,[1]ArchetypeScores!E:P,12,FALSE)</f>
        <v>0</v>
      </c>
      <c r="Q327" s="2" t="str">
        <f>VLOOKUP(M327,[1]ArchetypeScores!E:W,19,FALSE)</f>
        <v>Industrials - transportation</v>
      </c>
      <c r="R327" s="2">
        <f>VLOOKUP(M327,[1]ArchetypeScores!E:I,5,FALSE)</f>
        <v>0</v>
      </c>
      <c r="S327" s="2">
        <f>VLOOKUP(M327,[1]ArchetypeScores!E:K,7,FALSE)</f>
        <v>0</v>
      </c>
      <c r="T327" s="2" t="str">
        <f t="shared" si="5"/>
        <v>Not A&amp;R positive</v>
      </c>
    </row>
    <row r="328" spans="1:20" x14ac:dyDescent="0.3">
      <c r="A328" s="2" t="s">
        <v>850</v>
      </c>
      <c r="B328" s="3" t="s">
        <v>1082</v>
      </c>
      <c r="C328" s="3" t="s">
        <v>1083</v>
      </c>
      <c r="D328" s="4">
        <v>0.08</v>
      </c>
      <c r="E328" s="5" t="s">
        <v>853</v>
      </c>
      <c r="F328" s="4">
        <v>6.198E-2</v>
      </c>
      <c r="G328" s="6">
        <v>44660</v>
      </c>
      <c r="H328" s="3" t="s">
        <v>1084</v>
      </c>
      <c r="I328" s="3"/>
      <c r="J328" s="3"/>
      <c r="K328" s="5" t="s">
        <v>71</v>
      </c>
      <c r="L328" s="5">
        <v>1</v>
      </c>
      <c r="M328" s="5" t="s">
        <v>72</v>
      </c>
      <c r="N328" s="5">
        <f>VLOOKUP(M328,[1]ArchetypeScores!E:N,10,FALSE)</f>
        <v>0</v>
      </c>
      <c r="O328" s="5">
        <f>VLOOKUP(M328,[1]ArchetypeScores!E:O,11,FALSE)</f>
        <v>0</v>
      </c>
      <c r="P328" s="5">
        <f>VLOOKUP(M328,[1]ArchetypeScores!E:P,12,FALSE)</f>
        <v>0</v>
      </c>
      <c r="Q328" s="2" t="str">
        <f>VLOOKUP(M328,[1]ArchetypeScores!E:W,19,FALSE)</f>
        <v>Other sector</v>
      </c>
      <c r="R328" s="2">
        <f>VLOOKUP(M328,[1]ArchetypeScores!E:I,5,FALSE)</f>
        <v>0</v>
      </c>
      <c r="S328" s="2">
        <f>VLOOKUP(M328,[1]ArchetypeScores!E:K,7,FALSE)</f>
        <v>0</v>
      </c>
      <c r="T328" s="2" t="str">
        <f t="shared" si="5"/>
        <v>Not A&amp;R positive</v>
      </c>
    </row>
    <row r="329" spans="1:20" x14ac:dyDescent="0.3">
      <c r="A329" s="2" t="s">
        <v>850</v>
      </c>
      <c r="B329" s="3" t="s">
        <v>1085</v>
      </c>
      <c r="C329" s="3" t="s">
        <v>1085</v>
      </c>
      <c r="D329" s="4">
        <v>2.008</v>
      </c>
      <c r="E329" s="5" t="s">
        <v>853</v>
      </c>
      <c r="F329" s="4">
        <v>1.42767</v>
      </c>
      <c r="G329" s="6">
        <v>44710</v>
      </c>
      <c r="H329" s="3" t="s">
        <v>910</v>
      </c>
      <c r="I329" s="3" t="s">
        <v>861</v>
      </c>
      <c r="J329" s="3" t="s">
        <v>911</v>
      </c>
      <c r="K329" s="5" t="s">
        <v>229</v>
      </c>
      <c r="L329" s="5">
        <v>1</v>
      </c>
      <c r="M329" s="5" t="s">
        <v>528</v>
      </c>
      <c r="N329" s="5">
        <f>VLOOKUP(M329,[1]ArchetypeScores!E:N,10,FALSE)</f>
        <v>1</v>
      </c>
      <c r="O329" s="5">
        <f>VLOOKUP(M329,[1]ArchetypeScores!E:O,11,FALSE)</f>
        <v>-2</v>
      </c>
      <c r="P329" s="5">
        <f>VLOOKUP(M329,[1]ArchetypeScores!E:P,12,FALSE)</f>
        <v>0</v>
      </c>
      <c r="Q329" s="2" t="str">
        <f>VLOOKUP(M329,[1]ArchetypeScores!E:W,19,FALSE)</f>
        <v>Industrials - transportation</v>
      </c>
      <c r="R329" s="2">
        <f>VLOOKUP(M329,[1]ArchetypeScores!E:I,5,FALSE)</f>
        <v>0</v>
      </c>
      <c r="S329" s="2">
        <f>VLOOKUP(M329,[1]ArchetypeScores!E:K,7,FALSE)</f>
        <v>-1</v>
      </c>
      <c r="T329" s="2" t="str">
        <f t="shared" si="5"/>
        <v>Not A&amp;R positive</v>
      </c>
    </row>
    <row r="330" spans="1:20" x14ac:dyDescent="0.3">
      <c r="A330" s="2" t="s">
        <v>850</v>
      </c>
      <c r="B330" s="3" t="s">
        <v>1086</v>
      </c>
      <c r="C330" s="3" t="s">
        <v>1087</v>
      </c>
      <c r="D330" s="4">
        <v>6.7439999999999998</v>
      </c>
      <c r="E330" s="5" t="s">
        <v>853</v>
      </c>
      <c r="F330" s="4">
        <v>4.7949200000000003</v>
      </c>
      <c r="G330" s="6">
        <v>44708</v>
      </c>
      <c r="H330" s="3" t="s">
        <v>910</v>
      </c>
      <c r="I330" s="3" t="s">
        <v>861</v>
      </c>
      <c r="J330" s="3" t="s">
        <v>911</v>
      </c>
      <c r="K330" s="5" t="s">
        <v>229</v>
      </c>
      <c r="L330" s="5">
        <v>1</v>
      </c>
      <c r="M330" s="5" t="s">
        <v>528</v>
      </c>
      <c r="N330" s="5">
        <f>VLOOKUP(M330,[1]ArchetypeScores!E:N,10,FALSE)</f>
        <v>1</v>
      </c>
      <c r="O330" s="5">
        <f>VLOOKUP(M330,[1]ArchetypeScores!E:O,11,FALSE)</f>
        <v>-2</v>
      </c>
      <c r="P330" s="5">
        <f>VLOOKUP(M330,[1]ArchetypeScores!E:P,12,FALSE)</f>
        <v>0</v>
      </c>
      <c r="Q330" s="2" t="str">
        <f>VLOOKUP(M330,[1]ArchetypeScores!E:W,19,FALSE)</f>
        <v>Industrials - transportation</v>
      </c>
      <c r="R330" s="2">
        <f>VLOOKUP(M330,[1]ArchetypeScores!E:I,5,FALSE)</f>
        <v>0</v>
      </c>
      <c r="S330" s="2">
        <f>VLOOKUP(M330,[1]ArchetypeScores!E:K,7,FALSE)</f>
        <v>-1</v>
      </c>
      <c r="T330" s="2" t="str">
        <f t="shared" si="5"/>
        <v>Not A&amp;R positive</v>
      </c>
    </row>
    <row r="331" spans="1:20" x14ac:dyDescent="0.3">
      <c r="A331" s="2" t="s">
        <v>850</v>
      </c>
      <c r="B331" s="3" t="s">
        <v>1088</v>
      </c>
      <c r="C331" s="3" t="s">
        <v>1089</v>
      </c>
      <c r="D331" s="4">
        <v>0.215</v>
      </c>
      <c r="E331" s="5" t="s">
        <v>853</v>
      </c>
      <c r="F331" s="4">
        <v>0.16850000000000001</v>
      </c>
      <c r="G331" s="6">
        <v>44663</v>
      </c>
      <c r="H331" s="3" t="s">
        <v>1090</v>
      </c>
      <c r="I331" s="3"/>
      <c r="J331" s="3"/>
      <c r="K331" s="5" t="s">
        <v>570</v>
      </c>
      <c r="L331" s="5">
        <v>4</v>
      </c>
      <c r="M331" s="5" t="s">
        <v>1091</v>
      </c>
      <c r="N331" s="5">
        <f>VLOOKUP(M331,[1]ArchetypeScores!E:N,10,FALSE)</f>
        <v>1</v>
      </c>
      <c r="O331" s="5">
        <f>VLOOKUP(M331,[1]ArchetypeScores!E:O,11,FALSE)</f>
        <v>-2</v>
      </c>
      <c r="P331" s="5">
        <f>VLOOKUP(M331,[1]ArchetypeScores!E:P,12,FALSE)</f>
        <v>-2</v>
      </c>
      <c r="Q331" s="2" t="str">
        <f>VLOOKUP(M331,[1]ArchetypeScores!E:W,19,FALSE)</f>
        <v>Energy and water</v>
      </c>
      <c r="R331" s="2">
        <f>VLOOKUP(M331,[1]ArchetypeScores!E:I,5,FALSE)</f>
        <v>0</v>
      </c>
      <c r="S331" s="2">
        <f>VLOOKUP(M331,[1]ArchetypeScores!E:K,7,FALSE)</f>
        <v>-1</v>
      </c>
      <c r="T331" s="2" t="str">
        <f t="shared" si="5"/>
        <v>Not A&amp;R positive</v>
      </c>
    </row>
    <row r="332" spans="1:20" x14ac:dyDescent="0.3">
      <c r="A332" s="2" t="s">
        <v>850</v>
      </c>
      <c r="B332" s="3" t="s">
        <v>1092</v>
      </c>
      <c r="C332" s="3" t="s">
        <v>1093</v>
      </c>
      <c r="D332" s="4">
        <v>0.27600000000000002</v>
      </c>
      <c r="E332" s="5" t="s">
        <v>853</v>
      </c>
      <c r="F332" s="4">
        <v>0.21592</v>
      </c>
      <c r="G332" s="6">
        <v>44667</v>
      </c>
      <c r="H332" s="3" t="s">
        <v>1094</v>
      </c>
      <c r="I332" s="3"/>
      <c r="J332" s="3"/>
      <c r="K332" s="5" t="s">
        <v>477</v>
      </c>
      <c r="L332" s="5">
        <v>6</v>
      </c>
      <c r="M332" s="5" t="s">
        <v>478</v>
      </c>
      <c r="N332" s="5">
        <f>VLOOKUP(M332,[1]ArchetypeScores!E:N,10,FALSE)</f>
        <v>1</v>
      </c>
      <c r="O332" s="5">
        <f>VLOOKUP(M332,[1]ArchetypeScores!E:O,11,FALSE)</f>
        <v>-2</v>
      </c>
      <c r="P332" s="5">
        <f>VLOOKUP(M332,[1]ArchetypeScores!E:P,12,FALSE)</f>
        <v>2</v>
      </c>
      <c r="Q332" s="2" t="str">
        <f>VLOOKUP(M332,[1]ArchetypeScores!E:W,19,FALSE)</f>
        <v>Energy and water</v>
      </c>
      <c r="R332" s="2">
        <f>VLOOKUP(M332,[1]ArchetypeScores!E:I,5,FALSE)</f>
        <v>0</v>
      </c>
      <c r="S332" s="2">
        <f>VLOOKUP(M332,[1]ArchetypeScores!E:K,7,FALSE)</f>
        <v>0</v>
      </c>
      <c r="T332" s="2" t="str">
        <f t="shared" si="5"/>
        <v>Not A&amp;R positive</v>
      </c>
    </row>
    <row r="333" spans="1:20" x14ac:dyDescent="0.3">
      <c r="A333" s="2" t="s">
        <v>850</v>
      </c>
      <c r="B333" s="3" t="s">
        <v>1092</v>
      </c>
      <c r="C333" s="3" t="s">
        <v>1095</v>
      </c>
      <c r="D333" s="4">
        <v>1.4E-2</v>
      </c>
      <c r="E333" s="5" t="s">
        <v>853</v>
      </c>
      <c r="F333" s="4">
        <v>1.1209999999999999E-2</v>
      </c>
      <c r="G333" s="6">
        <v>44674</v>
      </c>
      <c r="H333" s="3" t="s">
        <v>1094</v>
      </c>
      <c r="I333" s="3"/>
      <c r="J333" s="3"/>
      <c r="K333" s="5" t="s">
        <v>664</v>
      </c>
      <c r="L333" s="5">
        <v>3</v>
      </c>
      <c r="M333" s="5" t="s">
        <v>533</v>
      </c>
      <c r="N333" s="5">
        <f>VLOOKUP(M333,[1]ArchetypeScores!E:N,10,FALSE)</f>
        <v>1</v>
      </c>
      <c r="O333" s="5">
        <f>VLOOKUP(M333,[1]ArchetypeScores!E:O,11,FALSE)</f>
        <v>0</v>
      </c>
      <c r="P333" s="5">
        <f>VLOOKUP(M333,[1]ArchetypeScores!E:P,12,FALSE)</f>
        <v>2</v>
      </c>
      <c r="Q333" s="2" t="str">
        <f>VLOOKUP(M333,[1]ArchetypeScores!E:W,19,FALSE)</f>
        <v>Other sector</v>
      </c>
      <c r="R333" s="2">
        <f>VLOOKUP(M333,[1]ArchetypeScores!E:I,5,FALSE)</f>
        <v>0</v>
      </c>
      <c r="S333" s="2">
        <f>VLOOKUP(M333,[1]ArchetypeScores!E:K,7,FALSE)</f>
        <v>0</v>
      </c>
      <c r="T333" s="2" t="str">
        <f t="shared" si="5"/>
        <v>Not A&amp;R positive</v>
      </c>
    </row>
    <row r="334" spans="1:20" x14ac:dyDescent="0.3">
      <c r="A334" s="2" t="s">
        <v>850</v>
      </c>
      <c r="B334" s="3" t="s">
        <v>1092</v>
      </c>
      <c r="C334" s="3" t="s">
        <v>1096</v>
      </c>
      <c r="D334" s="4">
        <v>0.63900000000000001</v>
      </c>
      <c r="E334" s="5" t="s">
        <v>853</v>
      </c>
      <c r="F334" s="4">
        <v>0.50080999999999998</v>
      </c>
      <c r="G334" s="6">
        <v>44666</v>
      </c>
      <c r="H334" s="3" t="s">
        <v>1094</v>
      </c>
      <c r="I334" s="3"/>
      <c r="J334" s="3"/>
      <c r="K334" s="5" t="s">
        <v>1097</v>
      </c>
      <c r="L334" s="5">
        <v>1</v>
      </c>
      <c r="M334" s="5" t="s">
        <v>1098</v>
      </c>
      <c r="N334" s="5">
        <f>VLOOKUP(M334,[1]ArchetypeScores!E:N,10,FALSE)</f>
        <v>1</v>
      </c>
      <c r="O334" s="5">
        <f>VLOOKUP(M334,[1]ArchetypeScores!E:O,11,FALSE)</f>
        <v>0</v>
      </c>
      <c r="P334" s="5">
        <f>VLOOKUP(M334,[1]ArchetypeScores!E:P,12,FALSE)</f>
        <v>2</v>
      </c>
      <c r="Q334" s="2" t="str">
        <f>VLOOKUP(M334,[1]ArchetypeScores!E:W,19,FALSE)</f>
        <v>Energy and water</v>
      </c>
      <c r="R334" s="2">
        <f>VLOOKUP(M334,[1]ArchetypeScores!E:I,5,FALSE)</f>
        <v>0</v>
      </c>
      <c r="S334" s="2">
        <f>VLOOKUP(M334,[1]ArchetypeScores!E:K,7,FALSE)</f>
        <v>0</v>
      </c>
      <c r="T334" s="2" t="str">
        <f t="shared" si="5"/>
        <v>Not A&amp;R positive</v>
      </c>
    </row>
    <row r="335" spans="1:20" x14ac:dyDescent="0.3">
      <c r="A335" s="2" t="s">
        <v>850</v>
      </c>
      <c r="B335" s="3" t="s">
        <v>1092</v>
      </c>
      <c r="C335" s="3" t="s">
        <v>1099</v>
      </c>
      <c r="D335" s="4">
        <v>0.26400000000000001</v>
      </c>
      <c r="E335" s="5" t="s">
        <v>853</v>
      </c>
      <c r="F335" s="4">
        <v>0.20666999999999999</v>
      </c>
      <c r="G335" s="6">
        <v>44668</v>
      </c>
      <c r="H335" s="3" t="s">
        <v>1094</v>
      </c>
      <c r="I335" s="3"/>
      <c r="J335" s="3"/>
      <c r="K335" s="5" t="s">
        <v>477</v>
      </c>
      <c r="L335" s="5">
        <v>8</v>
      </c>
      <c r="M335" s="5" t="s">
        <v>1100</v>
      </c>
      <c r="N335" s="5">
        <f>VLOOKUP(M335,[1]ArchetypeScores!E:N,10,FALSE)</f>
        <v>1</v>
      </c>
      <c r="O335" s="5">
        <f>VLOOKUP(M335,[1]ArchetypeScores!E:O,11,FALSE)</f>
        <v>-2</v>
      </c>
      <c r="P335" s="5">
        <f>VLOOKUP(M335,[1]ArchetypeScores!E:P,12,FALSE)</f>
        <v>2</v>
      </c>
      <c r="Q335" s="2" t="str">
        <f>VLOOKUP(M335,[1]ArchetypeScores!E:W,19,FALSE)</f>
        <v>Energy and water</v>
      </c>
      <c r="R335" s="2">
        <f>VLOOKUP(M335,[1]ArchetypeScores!E:I,5,FALSE)</f>
        <v>0</v>
      </c>
      <c r="S335" s="2">
        <f>VLOOKUP(M335,[1]ArchetypeScores!E:K,7,FALSE)</f>
        <v>0</v>
      </c>
      <c r="T335" s="2" t="str">
        <f t="shared" si="5"/>
        <v>Not A&amp;R positive</v>
      </c>
    </row>
    <row r="336" spans="1:20" x14ac:dyDescent="0.3">
      <c r="A336" s="2" t="s">
        <v>850</v>
      </c>
      <c r="B336" s="3" t="s">
        <v>1092</v>
      </c>
      <c r="C336" s="3" t="s">
        <v>1101</v>
      </c>
      <c r="D336" s="4">
        <v>0.06</v>
      </c>
      <c r="E336" s="5" t="s">
        <v>853</v>
      </c>
      <c r="F336" s="4">
        <v>4.6710000000000002E-2</v>
      </c>
      <c r="G336" s="6">
        <v>44669</v>
      </c>
      <c r="H336" s="3" t="s">
        <v>1094</v>
      </c>
      <c r="I336" s="3"/>
      <c r="J336" s="3"/>
      <c r="K336" s="5" t="s">
        <v>1097</v>
      </c>
      <c r="L336" s="5">
        <v>2</v>
      </c>
      <c r="M336" s="5" t="s">
        <v>1102</v>
      </c>
      <c r="N336" s="5">
        <f>VLOOKUP(M336,[1]ArchetypeScores!E:N,10,FALSE)</f>
        <v>1</v>
      </c>
      <c r="O336" s="5">
        <f>VLOOKUP(M336,[1]ArchetypeScores!E:O,11,FALSE)</f>
        <v>0</v>
      </c>
      <c r="P336" s="5">
        <f>VLOOKUP(M336,[1]ArchetypeScores!E:P,12,FALSE)</f>
        <v>2</v>
      </c>
      <c r="Q336" s="2" t="str">
        <f>VLOOKUP(M336,[1]ArchetypeScores!E:W,19,FALSE)</f>
        <v>Consumer (including agriculture and tourism)</v>
      </c>
      <c r="R336" s="2">
        <f>VLOOKUP(M336,[1]ArchetypeScores!E:I,5,FALSE)</f>
        <v>0</v>
      </c>
      <c r="S336" s="2">
        <f>VLOOKUP(M336,[1]ArchetypeScores!E:K,7,FALSE)</f>
        <v>1</v>
      </c>
      <c r="T336" s="2" t="str">
        <f t="shared" si="5"/>
        <v>Indirect only</v>
      </c>
    </row>
    <row r="337" spans="1:20" x14ac:dyDescent="0.3">
      <c r="A337" s="2" t="s">
        <v>850</v>
      </c>
      <c r="B337" s="3" t="s">
        <v>1092</v>
      </c>
      <c r="C337" s="3" t="s">
        <v>1103</v>
      </c>
      <c r="D337" s="4">
        <v>0.28000000000000003</v>
      </c>
      <c r="E337" s="5" t="s">
        <v>853</v>
      </c>
      <c r="F337" s="4">
        <v>0.21937000000000001</v>
      </c>
      <c r="G337" s="6">
        <v>44670</v>
      </c>
      <c r="H337" s="3" t="s">
        <v>1094</v>
      </c>
      <c r="I337" s="3"/>
      <c r="J337" s="3"/>
      <c r="K337" s="5" t="s">
        <v>664</v>
      </c>
      <c r="L337" s="5">
        <v>3</v>
      </c>
      <c r="M337" s="5" t="s">
        <v>533</v>
      </c>
      <c r="N337" s="5">
        <f>VLOOKUP(M337,[1]ArchetypeScores!E:N,10,FALSE)</f>
        <v>1</v>
      </c>
      <c r="O337" s="5">
        <f>VLOOKUP(M337,[1]ArchetypeScores!E:O,11,FALSE)</f>
        <v>0</v>
      </c>
      <c r="P337" s="5">
        <f>VLOOKUP(M337,[1]ArchetypeScores!E:P,12,FALSE)</f>
        <v>2</v>
      </c>
      <c r="Q337" s="2" t="str">
        <f>VLOOKUP(M337,[1]ArchetypeScores!E:W,19,FALSE)</f>
        <v>Other sector</v>
      </c>
      <c r="R337" s="2">
        <f>VLOOKUP(M337,[1]ArchetypeScores!E:I,5,FALSE)</f>
        <v>0</v>
      </c>
      <c r="S337" s="2">
        <f>VLOOKUP(M337,[1]ArchetypeScores!E:K,7,FALSE)</f>
        <v>0</v>
      </c>
      <c r="T337" s="2" t="str">
        <f t="shared" si="5"/>
        <v>Not A&amp;R positive</v>
      </c>
    </row>
    <row r="338" spans="1:20" x14ac:dyDescent="0.3">
      <c r="A338" s="2" t="s">
        <v>850</v>
      </c>
      <c r="B338" s="3" t="s">
        <v>1092</v>
      </c>
      <c r="C338" s="3" t="s">
        <v>1104</v>
      </c>
      <c r="D338" s="4">
        <v>0.01</v>
      </c>
      <c r="E338" s="5" t="s">
        <v>853</v>
      </c>
      <c r="F338" s="4">
        <v>8.1499999999999993E-3</v>
      </c>
      <c r="G338" s="6">
        <v>44673</v>
      </c>
      <c r="H338" s="3" t="s">
        <v>1094</v>
      </c>
      <c r="I338" s="3"/>
      <c r="J338" s="3"/>
      <c r="K338" s="5" t="s">
        <v>664</v>
      </c>
      <c r="L338" s="5">
        <v>2</v>
      </c>
      <c r="M338" s="5" t="s">
        <v>1105</v>
      </c>
      <c r="N338" s="5">
        <f>VLOOKUP(M338,[1]ArchetypeScores!E:N,10,FALSE)</f>
        <v>1</v>
      </c>
      <c r="O338" s="5">
        <f>VLOOKUP(M338,[1]ArchetypeScores!E:O,11,FALSE)</f>
        <v>0</v>
      </c>
      <c r="P338" s="5">
        <f>VLOOKUP(M338,[1]ArchetypeScores!E:P,12,FALSE)</f>
        <v>2</v>
      </c>
      <c r="Q338" s="2" t="str">
        <f>VLOOKUP(M338,[1]ArchetypeScores!E:W,19,FALSE)</f>
        <v>Other sector</v>
      </c>
      <c r="R338" s="2">
        <f>VLOOKUP(M338,[1]ArchetypeScores!E:I,5,FALSE)</f>
        <v>0</v>
      </c>
      <c r="S338" s="2">
        <f>VLOOKUP(M338,[1]ArchetypeScores!E:K,7,FALSE)</f>
        <v>0</v>
      </c>
      <c r="T338" s="2" t="str">
        <f t="shared" si="5"/>
        <v>Not A&amp;R positive</v>
      </c>
    </row>
    <row r="339" spans="1:20" x14ac:dyDescent="0.3">
      <c r="A339" s="2" t="s">
        <v>850</v>
      </c>
      <c r="B339" s="3" t="s">
        <v>1092</v>
      </c>
      <c r="C339" s="3" t="s">
        <v>1106</v>
      </c>
      <c r="D339" s="4">
        <v>2.5999999999999999E-2</v>
      </c>
      <c r="E339" s="5" t="s">
        <v>853</v>
      </c>
      <c r="F339" s="4">
        <v>2.069E-2</v>
      </c>
      <c r="G339" s="6">
        <v>44671</v>
      </c>
      <c r="H339" s="3" t="s">
        <v>1094</v>
      </c>
      <c r="I339" s="3"/>
      <c r="J339" s="3"/>
      <c r="K339" s="5" t="s">
        <v>664</v>
      </c>
      <c r="L339" s="5">
        <v>2</v>
      </c>
      <c r="M339" s="5" t="s">
        <v>1105</v>
      </c>
      <c r="N339" s="5">
        <f>VLOOKUP(M339,[1]ArchetypeScores!E:N,10,FALSE)</f>
        <v>1</v>
      </c>
      <c r="O339" s="5">
        <f>VLOOKUP(M339,[1]ArchetypeScores!E:O,11,FALSE)</f>
        <v>0</v>
      </c>
      <c r="P339" s="5">
        <f>VLOOKUP(M339,[1]ArchetypeScores!E:P,12,FALSE)</f>
        <v>2</v>
      </c>
      <c r="Q339" s="2" t="str">
        <f>VLOOKUP(M339,[1]ArchetypeScores!E:W,19,FALSE)</f>
        <v>Other sector</v>
      </c>
      <c r="R339" s="2">
        <f>VLOOKUP(M339,[1]ArchetypeScores!E:I,5,FALSE)</f>
        <v>0</v>
      </c>
      <c r="S339" s="2">
        <f>VLOOKUP(M339,[1]ArchetypeScores!E:K,7,FALSE)</f>
        <v>0</v>
      </c>
      <c r="T339" s="2" t="str">
        <f t="shared" si="5"/>
        <v>Not A&amp;R positive</v>
      </c>
    </row>
    <row r="340" spans="1:20" x14ac:dyDescent="0.3">
      <c r="A340" s="2" t="s">
        <v>850</v>
      </c>
      <c r="B340" s="3" t="s">
        <v>1092</v>
      </c>
      <c r="C340" s="3" t="s">
        <v>1107</v>
      </c>
      <c r="D340" s="4">
        <v>0.05</v>
      </c>
      <c r="E340" s="5" t="s">
        <v>853</v>
      </c>
      <c r="F340" s="4">
        <v>3.9190000000000003E-2</v>
      </c>
      <c r="G340" s="6">
        <v>44672</v>
      </c>
      <c r="H340" s="3" t="s">
        <v>1094</v>
      </c>
      <c r="I340" s="3"/>
      <c r="J340" s="3"/>
      <c r="K340" s="5" t="s">
        <v>1097</v>
      </c>
      <c r="L340" s="5">
        <v>1</v>
      </c>
      <c r="M340" s="5" t="s">
        <v>1098</v>
      </c>
      <c r="N340" s="5">
        <f>VLOOKUP(M340,[1]ArchetypeScores!E:N,10,FALSE)</f>
        <v>1</v>
      </c>
      <c r="O340" s="5">
        <f>VLOOKUP(M340,[1]ArchetypeScores!E:O,11,FALSE)</f>
        <v>0</v>
      </c>
      <c r="P340" s="5">
        <f>VLOOKUP(M340,[1]ArchetypeScores!E:P,12,FALSE)</f>
        <v>2</v>
      </c>
      <c r="Q340" s="2" t="str">
        <f>VLOOKUP(M340,[1]ArchetypeScores!E:W,19,FALSE)</f>
        <v>Energy and water</v>
      </c>
      <c r="R340" s="2">
        <f>VLOOKUP(M340,[1]ArchetypeScores!E:I,5,FALSE)</f>
        <v>0</v>
      </c>
      <c r="S340" s="2">
        <f>VLOOKUP(M340,[1]ArchetypeScores!E:K,7,FALSE)</f>
        <v>0</v>
      </c>
      <c r="T340" s="2" t="str">
        <f t="shared" si="5"/>
        <v>Not A&amp;R positive</v>
      </c>
    </row>
    <row r="341" spans="1:20" x14ac:dyDescent="0.3">
      <c r="A341" s="2" t="s">
        <v>850</v>
      </c>
      <c r="B341" s="3" t="s">
        <v>1108</v>
      </c>
      <c r="C341" s="3" t="s">
        <v>1109</v>
      </c>
      <c r="D341" s="4">
        <v>5.0999999999999997E-2</v>
      </c>
      <c r="E341" s="5" t="s">
        <v>853</v>
      </c>
      <c r="F341" s="4">
        <v>3.9969999999999999E-2</v>
      </c>
      <c r="G341" s="6">
        <v>44665</v>
      </c>
      <c r="H341" s="3" t="s">
        <v>1090</v>
      </c>
      <c r="I341" s="3"/>
      <c r="J341" s="3"/>
      <c r="K341" s="5" t="s">
        <v>570</v>
      </c>
      <c r="L341" s="5">
        <v>2</v>
      </c>
      <c r="M341" s="5" t="s">
        <v>1110</v>
      </c>
      <c r="N341" s="5">
        <f>VLOOKUP(M341,[1]ArchetypeScores!E:N,10,FALSE)</f>
        <v>1</v>
      </c>
      <c r="O341" s="5">
        <f>VLOOKUP(M341,[1]ArchetypeScores!E:O,11,FALSE)</f>
        <v>-2</v>
      </c>
      <c r="P341" s="5">
        <f>VLOOKUP(M341,[1]ArchetypeScores!E:P,12,FALSE)</f>
        <v>-2</v>
      </c>
      <c r="Q341" s="2" t="str">
        <f>VLOOKUP(M341,[1]ArchetypeScores!E:W,19,FALSE)</f>
        <v>Energy and water</v>
      </c>
      <c r="R341" s="2">
        <f>VLOOKUP(M341,[1]ArchetypeScores!E:I,5,FALSE)</f>
        <v>0</v>
      </c>
      <c r="S341" s="2">
        <f>VLOOKUP(M341,[1]ArchetypeScores!E:K,7,FALSE)</f>
        <v>-1</v>
      </c>
      <c r="T341" s="2" t="str">
        <f t="shared" si="5"/>
        <v>Not A&amp;R positive</v>
      </c>
    </row>
    <row r="342" spans="1:20" x14ac:dyDescent="0.3">
      <c r="A342" s="2" t="s">
        <v>850</v>
      </c>
      <c r="B342" s="3" t="s">
        <v>1111</v>
      </c>
      <c r="C342" s="3" t="s">
        <v>1112</v>
      </c>
      <c r="D342" s="4">
        <v>5.8999999999999997E-2</v>
      </c>
      <c r="E342" s="5" t="s">
        <v>853</v>
      </c>
      <c r="F342" s="4">
        <v>4.5929999999999999E-2</v>
      </c>
      <c r="G342" s="6">
        <v>44664</v>
      </c>
      <c r="H342" s="3" t="s">
        <v>1090</v>
      </c>
      <c r="I342" s="3"/>
      <c r="J342" s="3"/>
      <c r="K342" s="5" t="s">
        <v>570</v>
      </c>
      <c r="L342" s="5">
        <v>1</v>
      </c>
      <c r="M342" s="5" t="s">
        <v>1113</v>
      </c>
      <c r="N342" s="5">
        <f>VLOOKUP(M342,[1]ArchetypeScores!E:N,10,FALSE)</f>
        <v>1</v>
      </c>
      <c r="O342" s="5">
        <f>VLOOKUP(M342,[1]ArchetypeScores!E:O,11,FALSE)</f>
        <v>-2</v>
      </c>
      <c r="P342" s="5">
        <f>VLOOKUP(M342,[1]ArchetypeScores!E:P,12,FALSE)</f>
        <v>-2</v>
      </c>
      <c r="Q342" s="2" t="str">
        <f>VLOOKUP(M342,[1]ArchetypeScores!E:W,19,FALSE)</f>
        <v>Energy and water</v>
      </c>
      <c r="R342" s="2">
        <f>VLOOKUP(M342,[1]ArchetypeScores!E:I,5,FALSE)</f>
        <v>0</v>
      </c>
      <c r="S342" s="2">
        <f>VLOOKUP(M342,[1]ArchetypeScores!E:K,7,FALSE)</f>
        <v>-1</v>
      </c>
      <c r="T342" s="2" t="str">
        <f t="shared" si="5"/>
        <v>Not A&amp;R positive</v>
      </c>
    </row>
    <row r="343" spans="1:20" x14ac:dyDescent="0.3">
      <c r="A343" s="2" t="s">
        <v>850</v>
      </c>
      <c r="B343" s="3" t="s">
        <v>1114</v>
      </c>
      <c r="C343" s="3" t="s">
        <v>1115</v>
      </c>
      <c r="D343" s="4">
        <v>3.4000000000000002E-2</v>
      </c>
      <c r="E343" s="5" t="s">
        <v>853</v>
      </c>
      <c r="F343" s="4">
        <v>2.3820000000000001E-2</v>
      </c>
      <c r="G343" s="6">
        <v>44698</v>
      </c>
      <c r="H343" s="3" t="s">
        <v>1116</v>
      </c>
      <c r="I343" s="3" t="s">
        <v>861</v>
      </c>
      <c r="J343" s="3" t="s">
        <v>862</v>
      </c>
      <c r="K343" s="5" t="s">
        <v>142</v>
      </c>
      <c r="L343" s="5">
        <v>3</v>
      </c>
      <c r="M343" s="5" t="s">
        <v>143</v>
      </c>
      <c r="N343" s="5">
        <f>VLOOKUP(M343,[1]ArchetypeScores!E:N,10,FALSE)</f>
        <v>1</v>
      </c>
      <c r="O343" s="5">
        <f>VLOOKUP(M343,[1]ArchetypeScores!E:O,11,FALSE)</f>
        <v>1</v>
      </c>
      <c r="P343" s="5">
        <f>VLOOKUP(M343,[1]ArchetypeScores!E:P,12,FALSE)</f>
        <v>2</v>
      </c>
      <c r="Q343" s="2" t="str">
        <f>VLOOKUP(M343,[1]ArchetypeScores!E:W,19,FALSE)</f>
        <v>Materials (including forestry and nature)</v>
      </c>
      <c r="R343" s="2">
        <f>VLOOKUP(M343,[1]ArchetypeScores!E:I,5,FALSE)</f>
        <v>1</v>
      </c>
      <c r="S343" s="2">
        <f>VLOOKUP(M343,[1]ArchetypeScores!E:K,7,FALSE)</f>
        <v>1</v>
      </c>
      <c r="T343" s="2" t="str">
        <f t="shared" si="5"/>
        <v>Both</v>
      </c>
    </row>
    <row r="344" spans="1:20" x14ac:dyDescent="0.3">
      <c r="A344" s="2" t="s">
        <v>850</v>
      </c>
      <c r="B344" s="3" t="s">
        <v>1114</v>
      </c>
      <c r="C344" s="3" t="s">
        <v>1117</v>
      </c>
      <c r="D344" s="4">
        <v>0.02</v>
      </c>
      <c r="E344" s="5" t="s">
        <v>853</v>
      </c>
      <c r="F344" s="4">
        <v>1.422E-2</v>
      </c>
      <c r="G344" s="6">
        <v>44697</v>
      </c>
      <c r="H344" s="3" t="s">
        <v>1116</v>
      </c>
      <c r="I344" s="3" t="s">
        <v>861</v>
      </c>
      <c r="J344" s="3" t="s">
        <v>862</v>
      </c>
      <c r="K344" s="5" t="s">
        <v>142</v>
      </c>
      <c r="L344" s="5">
        <v>2</v>
      </c>
      <c r="M344" s="5" t="s">
        <v>250</v>
      </c>
      <c r="N344" s="5">
        <f>VLOOKUP(M344,[1]ArchetypeScores!E:N,10,FALSE)</f>
        <v>1</v>
      </c>
      <c r="O344" s="5">
        <f>VLOOKUP(M344,[1]ArchetypeScores!E:O,11,FALSE)</f>
        <v>1</v>
      </c>
      <c r="P344" s="5">
        <f>VLOOKUP(M344,[1]ArchetypeScores!E:P,12,FALSE)</f>
        <v>2</v>
      </c>
      <c r="Q344" s="2" t="str">
        <f>VLOOKUP(M344,[1]ArchetypeScores!E:W,19,FALSE)</f>
        <v>Materials (including forestry and nature)</v>
      </c>
      <c r="R344" s="2">
        <f>VLOOKUP(M344,[1]ArchetypeScores!E:I,5,FALSE)</f>
        <v>1</v>
      </c>
      <c r="S344" s="2">
        <f>VLOOKUP(M344,[1]ArchetypeScores!E:K,7,FALSE)</f>
        <v>1</v>
      </c>
      <c r="T344" s="2" t="str">
        <f t="shared" si="5"/>
        <v>Both</v>
      </c>
    </row>
    <row r="345" spans="1:20" x14ac:dyDescent="0.3">
      <c r="A345" s="2" t="s">
        <v>850</v>
      </c>
      <c r="B345" s="3" t="s">
        <v>1114</v>
      </c>
      <c r="C345" s="3" t="s">
        <v>1118</v>
      </c>
      <c r="D345" s="4">
        <v>3.0000000000000001E-3</v>
      </c>
      <c r="E345" s="5" t="s">
        <v>853</v>
      </c>
      <c r="F345" s="4">
        <v>2.2799999999999999E-3</v>
      </c>
      <c r="G345" s="6">
        <v>44695</v>
      </c>
      <c r="H345" s="3" t="s">
        <v>1116</v>
      </c>
      <c r="I345" s="3" t="s">
        <v>861</v>
      </c>
      <c r="J345" s="3" t="s">
        <v>862</v>
      </c>
      <c r="K345" s="5" t="s">
        <v>611</v>
      </c>
      <c r="L345" s="5">
        <v>3</v>
      </c>
      <c r="M345" s="5" t="s">
        <v>1119</v>
      </c>
      <c r="N345" s="5">
        <f>VLOOKUP(M345,[1]ArchetypeScores!E:N,10,FALSE)</f>
        <v>1</v>
      </c>
      <c r="O345" s="5">
        <f>VLOOKUP(M345,[1]ArchetypeScores!E:O,11,FALSE)</f>
        <v>-1</v>
      </c>
      <c r="P345" s="5">
        <f>VLOOKUP(M345,[1]ArchetypeScores!E:P,12,FALSE)</f>
        <v>0</v>
      </c>
      <c r="Q345" s="2" t="e">
        <f>VLOOKUP(M345,[1]ArchetypeScores!E:W,19,FALSE)</f>
        <v>#N/A</v>
      </c>
      <c r="R345" s="2">
        <f>VLOOKUP(M345,[1]ArchetypeScores!E:I,5,FALSE)</f>
        <v>1</v>
      </c>
      <c r="S345" s="2">
        <f>VLOOKUP(M345,[1]ArchetypeScores!E:K,7,FALSE)</f>
        <v>1</v>
      </c>
      <c r="T345" s="2" t="str">
        <f t="shared" si="5"/>
        <v>Both</v>
      </c>
    </row>
    <row r="346" spans="1:20" x14ac:dyDescent="0.3">
      <c r="A346" s="2" t="s">
        <v>850</v>
      </c>
      <c r="B346" s="3" t="s">
        <v>1114</v>
      </c>
      <c r="C346" s="3" t="s">
        <v>1121</v>
      </c>
      <c r="D346" s="4">
        <v>5.0000000000000001E-3</v>
      </c>
      <c r="E346" s="5" t="s">
        <v>853</v>
      </c>
      <c r="F346" s="4">
        <v>3.5500000000000002E-3</v>
      </c>
      <c r="G346" s="6">
        <v>44696</v>
      </c>
      <c r="H346" s="3" t="s">
        <v>1116</v>
      </c>
      <c r="I346" s="3" t="s">
        <v>861</v>
      </c>
      <c r="J346" s="3" t="s">
        <v>862</v>
      </c>
      <c r="K346" s="5" t="s">
        <v>611</v>
      </c>
      <c r="L346" s="5">
        <v>3</v>
      </c>
      <c r="M346" s="5" t="s">
        <v>1119</v>
      </c>
      <c r="N346" s="5">
        <f>VLOOKUP(M346,[1]ArchetypeScores!E:N,10,FALSE)</f>
        <v>1</v>
      </c>
      <c r="O346" s="5">
        <f>VLOOKUP(M346,[1]ArchetypeScores!E:O,11,FALSE)</f>
        <v>-1</v>
      </c>
      <c r="P346" s="5">
        <f>VLOOKUP(M346,[1]ArchetypeScores!E:P,12,FALSE)</f>
        <v>0</v>
      </c>
      <c r="Q346" s="2" t="e">
        <f>VLOOKUP(M346,[1]ArchetypeScores!E:W,19,FALSE)</f>
        <v>#N/A</v>
      </c>
      <c r="R346" s="2">
        <f>VLOOKUP(M346,[1]ArchetypeScores!E:I,5,FALSE)</f>
        <v>1</v>
      </c>
      <c r="S346" s="2">
        <f>VLOOKUP(M346,[1]ArchetypeScores!E:K,7,FALSE)</f>
        <v>1</v>
      </c>
      <c r="T346" s="2" t="str">
        <f t="shared" si="5"/>
        <v>Both</v>
      </c>
    </row>
    <row r="347" spans="1:20" x14ac:dyDescent="0.3">
      <c r="A347" s="2" t="s">
        <v>850</v>
      </c>
      <c r="B347" s="3" t="s">
        <v>1122</v>
      </c>
      <c r="C347" s="3" t="s">
        <v>1123</v>
      </c>
      <c r="D347" s="4">
        <v>1.9</v>
      </c>
      <c r="E347" s="5" t="s">
        <v>853</v>
      </c>
      <c r="F347" s="4">
        <v>1.3508800000000001</v>
      </c>
      <c r="G347" s="6">
        <v>44725</v>
      </c>
      <c r="H347" s="3" t="s">
        <v>910</v>
      </c>
      <c r="I347" s="3" t="s">
        <v>861</v>
      </c>
      <c r="J347" s="3" t="s">
        <v>911</v>
      </c>
      <c r="K347" s="5" t="s">
        <v>477</v>
      </c>
      <c r="L347" s="5" t="s">
        <v>112</v>
      </c>
      <c r="M347" s="5" t="s">
        <v>1124</v>
      </c>
      <c r="N347" s="5">
        <f>VLOOKUP(M347,[1]ArchetypeScores!E:N,10,FALSE)</f>
        <v>1</v>
      </c>
      <c r="O347" s="5">
        <f>VLOOKUP(M347,[1]ArchetypeScores!E:O,11,FALSE)</f>
        <v>-2</v>
      </c>
      <c r="P347" s="5">
        <f>VLOOKUP(M347,[1]ArchetypeScores!E:P,12,FALSE)</f>
        <v>2</v>
      </c>
      <c r="Q347" s="2" t="str">
        <f>VLOOKUP(M347,[1]ArchetypeScores!E:W,19,FALSE)</f>
        <v>Energy and water</v>
      </c>
      <c r="R347" s="2">
        <f>VLOOKUP(M347,[1]ArchetypeScores!E:I,5,FALSE)</f>
        <v>0</v>
      </c>
      <c r="S347" s="2">
        <f>VLOOKUP(M347,[1]ArchetypeScores!E:K,7,FALSE)</f>
        <v>0</v>
      </c>
      <c r="T347" s="2" t="str">
        <f t="shared" si="5"/>
        <v>Not A&amp;R positive</v>
      </c>
    </row>
    <row r="348" spans="1:20" x14ac:dyDescent="0.3">
      <c r="A348" s="2" t="s">
        <v>850</v>
      </c>
      <c r="B348" s="3" t="s">
        <v>1125</v>
      </c>
      <c r="C348" s="3" t="s">
        <v>1126</v>
      </c>
      <c r="D348" s="4">
        <v>2</v>
      </c>
      <c r="E348" s="5" t="s">
        <v>853</v>
      </c>
      <c r="F348" s="4">
        <v>1.3948</v>
      </c>
      <c r="G348" s="6">
        <v>44743</v>
      </c>
      <c r="H348" s="3" t="s">
        <v>1127</v>
      </c>
      <c r="I348" s="3"/>
      <c r="J348" s="3"/>
      <c r="K348" s="5" t="s">
        <v>291</v>
      </c>
      <c r="L348" s="5">
        <v>4</v>
      </c>
      <c r="M348" s="5" t="s">
        <v>292</v>
      </c>
      <c r="N348" s="5">
        <f>VLOOKUP(M348,[1]ArchetypeScores!E:N,10,FALSE)</f>
        <v>1</v>
      </c>
      <c r="O348" s="5">
        <f>VLOOKUP(M348,[1]ArchetypeScores!E:O,11,FALSE)</f>
        <v>0</v>
      </c>
      <c r="P348" s="5">
        <f>VLOOKUP(M348,[1]ArchetypeScores!E:P,12,FALSE)</f>
        <v>0</v>
      </c>
      <c r="Q348" s="2" t="str">
        <f>VLOOKUP(M348,[1]ArchetypeScores!E:W,19,FALSE)</f>
        <v>Education and training</v>
      </c>
      <c r="R348" s="2">
        <f>VLOOKUP(M348,[1]ArchetypeScores!E:I,5,FALSE)</f>
        <v>0</v>
      </c>
      <c r="S348" s="2">
        <f>VLOOKUP(M348,[1]ArchetypeScores!E:K,7,FALSE)</f>
        <v>0</v>
      </c>
      <c r="T348" s="2" t="str">
        <f t="shared" si="5"/>
        <v>Not A&amp;R positive</v>
      </c>
    </row>
    <row r="349" spans="1:20" x14ac:dyDescent="0.3">
      <c r="A349" s="2" t="s">
        <v>850</v>
      </c>
      <c r="B349" s="3" t="s">
        <v>1128</v>
      </c>
      <c r="C349" s="3" t="s">
        <v>1129</v>
      </c>
      <c r="D349" s="4">
        <v>70</v>
      </c>
      <c r="E349" s="5" t="s">
        <v>853</v>
      </c>
      <c r="F349" s="4">
        <v>43.063299999999998</v>
      </c>
      <c r="G349" s="6">
        <v>44756</v>
      </c>
      <c r="H349" s="3" t="s">
        <v>1130</v>
      </c>
      <c r="I349" s="3" t="s">
        <v>1131</v>
      </c>
      <c r="J349" s="3"/>
      <c r="K349" s="5" t="s">
        <v>67</v>
      </c>
      <c r="L349" s="5">
        <v>1</v>
      </c>
      <c r="M349" s="5" t="s">
        <v>265</v>
      </c>
      <c r="N349" s="5">
        <f>VLOOKUP(M349,[1]ArchetypeScores!E:N,10,FALSE)</f>
        <v>0</v>
      </c>
      <c r="O349" s="5">
        <f>VLOOKUP(M349,[1]ArchetypeScores!E:O,11,FALSE)</f>
        <v>-1</v>
      </c>
      <c r="P349" s="5">
        <f>VLOOKUP(M349,[1]ArchetypeScores!E:P,12,FALSE)</f>
        <v>0</v>
      </c>
      <c r="Q349" s="2" t="str">
        <f>VLOOKUP(M349,[1]ArchetypeScores!E:W,19,FALSE)</f>
        <v>Untargeted</v>
      </c>
      <c r="R349" s="2">
        <f>VLOOKUP(M349,[1]ArchetypeScores!E:I,5,FALSE)</f>
        <v>0</v>
      </c>
      <c r="S349" s="2">
        <f>VLOOKUP(M349,[1]ArchetypeScores!E:K,7,FALSE)</f>
        <v>0</v>
      </c>
      <c r="T349" s="2" t="str">
        <f t="shared" si="5"/>
        <v>Not A&amp;R positive</v>
      </c>
    </row>
    <row r="350" spans="1:20" x14ac:dyDescent="0.3">
      <c r="A350" s="2" t="s">
        <v>850</v>
      </c>
      <c r="B350" s="3" t="s">
        <v>1132</v>
      </c>
      <c r="C350" s="3" t="s">
        <v>1133</v>
      </c>
      <c r="D350" s="4">
        <v>4</v>
      </c>
      <c r="E350" s="5" t="s">
        <v>853</v>
      </c>
      <c r="F350" s="4">
        <v>2.84396</v>
      </c>
      <c r="G350" s="6">
        <v>44713</v>
      </c>
      <c r="H350" s="3" t="s">
        <v>910</v>
      </c>
      <c r="I350" s="3" t="s">
        <v>861</v>
      </c>
      <c r="J350" s="3" t="s">
        <v>911</v>
      </c>
      <c r="K350" s="5" t="s">
        <v>291</v>
      </c>
      <c r="L350" s="5">
        <v>4</v>
      </c>
      <c r="M350" s="5" t="s">
        <v>292</v>
      </c>
      <c r="N350" s="5">
        <f>VLOOKUP(M350,[1]ArchetypeScores!E:N,10,FALSE)</f>
        <v>1</v>
      </c>
      <c r="O350" s="5">
        <f>VLOOKUP(M350,[1]ArchetypeScores!E:O,11,FALSE)</f>
        <v>0</v>
      </c>
      <c r="P350" s="5">
        <f>VLOOKUP(M350,[1]ArchetypeScores!E:P,12,FALSE)</f>
        <v>0</v>
      </c>
      <c r="Q350" s="2" t="str">
        <f>VLOOKUP(M350,[1]ArchetypeScores!E:W,19,FALSE)</f>
        <v>Education and training</v>
      </c>
      <c r="R350" s="2">
        <f>VLOOKUP(M350,[1]ArchetypeScores!E:I,5,FALSE)</f>
        <v>0</v>
      </c>
      <c r="S350" s="2">
        <f>VLOOKUP(M350,[1]ArchetypeScores!E:K,7,FALSE)</f>
        <v>0</v>
      </c>
      <c r="T350" s="2" t="str">
        <f t="shared" si="5"/>
        <v>Not A&amp;R positive</v>
      </c>
    </row>
    <row r="351" spans="1:20" x14ac:dyDescent="0.3">
      <c r="A351" s="2" t="s">
        <v>850</v>
      </c>
      <c r="B351" s="3" t="s">
        <v>1134</v>
      </c>
      <c r="C351" s="3" t="s">
        <v>1135</v>
      </c>
      <c r="D351" s="4">
        <v>20</v>
      </c>
      <c r="E351" s="5" t="s">
        <v>853</v>
      </c>
      <c r="F351" s="4">
        <v>11.9504</v>
      </c>
      <c r="G351" s="6">
        <v>44764</v>
      </c>
      <c r="H351" s="3" t="s">
        <v>914</v>
      </c>
      <c r="I351" s="3" t="s">
        <v>915</v>
      </c>
      <c r="J351" s="3"/>
      <c r="K351" s="5" t="s">
        <v>57</v>
      </c>
      <c r="L351" s="5">
        <v>29</v>
      </c>
      <c r="M351" s="5" t="s">
        <v>58</v>
      </c>
      <c r="N351" s="5">
        <f>VLOOKUP(M351,[1]ArchetypeScores!E:N,10,FALSE)</f>
        <v>0</v>
      </c>
      <c r="O351" s="5">
        <f>VLOOKUP(M351,[1]ArchetypeScores!E:O,11,FALSE)</f>
        <v>-1</v>
      </c>
      <c r="P351" s="5">
        <f>VLOOKUP(M351,[1]ArchetypeScores!E:P,12,FALSE)</f>
        <v>0</v>
      </c>
      <c r="Q351" s="2" t="str">
        <f>VLOOKUP(M351,[1]ArchetypeScores!E:W,19,FALSE)</f>
        <v>Untargeted</v>
      </c>
      <c r="R351" s="2">
        <f>VLOOKUP(M351,[1]ArchetypeScores!E:I,5,FALSE)</f>
        <v>0</v>
      </c>
      <c r="S351" s="2">
        <f>VLOOKUP(M351,[1]ArchetypeScores!E:K,7,FALSE)</f>
        <v>0</v>
      </c>
      <c r="T351" s="2" t="str">
        <f t="shared" si="5"/>
        <v>Not A&amp;R positive</v>
      </c>
    </row>
    <row r="352" spans="1:20" x14ac:dyDescent="0.3">
      <c r="A352" s="2" t="s">
        <v>850</v>
      </c>
      <c r="B352" s="3" t="s">
        <v>1136</v>
      </c>
      <c r="C352" s="3" t="s">
        <v>1137</v>
      </c>
      <c r="D352" s="4">
        <v>0.122</v>
      </c>
      <c r="E352" s="5" t="s">
        <v>853</v>
      </c>
      <c r="F352" s="4">
        <v>8.7410000000000002E-2</v>
      </c>
      <c r="G352" s="6">
        <v>44795</v>
      </c>
      <c r="H352" s="3" t="s">
        <v>885</v>
      </c>
      <c r="I352" s="3" t="s">
        <v>886</v>
      </c>
      <c r="J352" s="3"/>
      <c r="K352" s="5" t="s">
        <v>61</v>
      </c>
      <c r="L352" s="5" t="s">
        <v>112</v>
      </c>
      <c r="M352" s="5" t="s">
        <v>948</v>
      </c>
      <c r="N352" s="5">
        <f>VLOOKUP(M352,[1]ArchetypeScores!E:N,10,FALSE)</f>
        <v>0</v>
      </c>
      <c r="O352" s="5">
        <f>VLOOKUP(M352,[1]ArchetypeScores!E:O,11,FALSE)</f>
        <v>-1</v>
      </c>
      <c r="P352" s="5">
        <f>VLOOKUP(M352,[1]ArchetypeScores!E:P,12,FALSE)</f>
        <v>0</v>
      </c>
      <c r="Q352" s="2" t="str">
        <f>VLOOKUP(M352,[1]ArchetypeScores!E:W,19,FALSE)</f>
        <v>Health care</v>
      </c>
      <c r="R352" s="2">
        <f>VLOOKUP(M352,[1]ArchetypeScores!E:I,5,FALSE)</f>
        <v>0</v>
      </c>
      <c r="S352" s="2">
        <f>VLOOKUP(M352,[1]ArchetypeScores!E:K,7,FALSE)</f>
        <v>0</v>
      </c>
      <c r="T352" s="2" t="str">
        <f t="shared" si="5"/>
        <v>Not A&amp;R positive</v>
      </c>
    </row>
    <row r="353" spans="1:20" x14ac:dyDescent="0.3">
      <c r="A353" s="2" t="s">
        <v>850</v>
      </c>
      <c r="B353" s="3" t="s">
        <v>1138</v>
      </c>
      <c r="C353" s="3" t="s">
        <v>1139</v>
      </c>
      <c r="D353" s="4">
        <v>1.2E-2</v>
      </c>
      <c r="E353" s="5" t="s">
        <v>853</v>
      </c>
      <c r="F353" s="4">
        <v>8.8299999999999993E-3</v>
      </c>
      <c r="G353" s="6">
        <v>44796</v>
      </c>
      <c r="H353" s="3" t="s">
        <v>885</v>
      </c>
      <c r="I353" s="3" t="s">
        <v>886</v>
      </c>
      <c r="J353" s="3"/>
      <c r="K353" s="5" t="s">
        <v>61</v>
      </c>
      <c r="L353" s="5">
        <v>5</v>
      </c>
      <c r="M353" s="5" t="s">
        <v>62</v>
      </c>
      <c r="N353" s="5">
        <f>VLOOKUP(M353,[1]ArchetypeScores!E:N,10,FALSE)</f>
        <v>0</v>
      </c>
      <c r="O353" s="5">
        <f>VLOOKUP(M353,[1]ArchetypeScores!E:O,11,FALSE)</f>
        <v>-1</v>
      </c>
      <c r="P353" s="5">
        <f>VLOOKUP(M353,[1]ArchetypeScores!E:P,12,FALSE)</f>
        <v>0</v>
      </c>
      <c r="Q353" s="2" t="str">
        <f>VLOOKUP(M353,[1]ArchetypeScores!E:W,19,FALSE)</f>
        <v>Health care</v>
      </c>
      <c r="R353" s="2">
        <f>VLOOKUP(M353,[1]ArchetypeScores!E:I,5,FALSE)</f>
        <v>0</v>
      </c>
      <c r="S353" s="2">
        <f>VLOOKUP(M353,[1]ArchetypeScores!E:K,7,FALSE)</f>
        <v>0</v>
      </c>
      <c r="T353" s="2" t="str">
        <f t="shared" si="5"/>
        <v>Not A&amp;R positive</v>
      </c>
    </row>
    <row r="354" spans="1:20" x14ac:dyDescent="0.3">
      <c r="A354" s="2" t="s">
        <v>850</v>
      </c>
      <c r="B354" s="3" t="s">
        <v>1140</v>
      </c>
      <c r="C354" s="3" t="s">
        <v>1141</v>
      </c>
      <c r="D354" s="4">
        <v>0.876</v>
      </c>
      <c r="E354" s="5" t="s">
        <v>853</v>
      </c>
      <c r="F354" s="4">
        <v>0.52342999999999995</v>
      </c>
      <c r="G354" s="6">
        <v>44766</v>
      </c>
      <c r="H354" s="3" t="s">
        <v>914</v>
      </c>
      <c r="I354" s="3" t="s">
        <v>915</v>
      </c>
      <c r="J354" s="3"/>
      <c r="K354" s="5" t="s">
        <v>118</v>
      </c>
      <c r="L354" s="5">
        <v>2</v>
      </c>
      <c r="M354" s="5" t="s">
        <v>226</v>
      </c>
      <c r="N354" s="5">
        <f>VLOOKUP(M354,[1]ArchetypeScores!E:N,10,FALSE)</f>
        <v>0</v>
      </c>
      <c r="O354" s="5">
        <f>VLOOKUP(M354,[1]ArchetypeScores!E:O,11,FALSE)</f>
        <v>-1</v>
      </c>
      <c r="P354" s="5">
        <f>VLOOKUP(M354,[1]ArchetypeScores!E:P,12,FALSE)</f>
        <v>0</v>
      </c>
      <c r="Q354" s="2" t="str">
        <f>VLOOKUP(M354,[1]ArchetypeScores!E:W,19,FALSE)</f>
        <v>Untargeted</v>
      </c>
      <c r="R354" s="2">
        <f>VLOOKUP(M354,[1]ArchetypeScores!E:I,5,FALSE)</f>
        <v>0</v>
      </c>
      <c r="S354" s="2">
        <f>VLOOKUP(M354,[1]ArchetypeScores!E:K,7,FALSE)</f>
        <v>0</v>
      </c>
      <c r="T354" s="2" t="str">
        <f t="shared" si="5"/>
        <v>Not A&amp;R positive</v>
      </c>
    </row>
    <row r="355" spans="1:20" x14ac:dyDescent="0.3">
      <c r="A355" s="2" t="s">
        <v>850</v>
      </c>
      <c r="B355" s="3" t="s">
        <v>1142</v>
      </c>
      <c r="C355" s="3" t="s">
        <v>1143</v>
      </c>
      <c r="D355" s="4">
        <v>9.4E-2</v>
      </c>
      <c r="E355" s="5" t="s">
        <v>853</v>
      </c>
      <c r="F355" s="4">
        <v>7.0940000000000003E-2</v>
      </c>
      <c r="G355" s="6">
        <v>44675</v>
      </c>
      <c r="H355" s="3" t="s">
        <v>1144</v>
      </c>
      <c r="I355" s="3"/>
      <c r="J355" s="3"/>
      <c r="K355" s="5" t="s">
        <v>477</v>
      </c>
      <c r="L355" s="5">
        <v>4</v>
      </c>
      <c r="M355" s="5" t="s">
        <v>1025</v>
      </c>
      <c r="N355" s="5">
        <f>VLOOKUP(M355,[1]ArchetypeScores!E:N,10,FALSE)</f>
        <v>1</v>
      </c>
      <c r="O355" s="5">
        <f>VLOOKUP(M355,[1]ArchetypeScores!E:O,11,FALSE)</f>
        <v>-2</v>
      </c>
      <c r="P355" s="5">
        <f>VLOOKUP(M355,[1]ArchetypeScores!E:P,12,FALSE)</f>
        <v>2</v>
      </c>
      <c r="Q355" s="2" t="str">
        <f>VLOOKUP(M355,[1]ArchetypeScores!E:W,19,FALSE)</f>
        <v>Industrials - other</v>
      </c>
      <c r="R355" s="2">
        <f>VLOOKUP(M355,[1]ArchetypeScores!E:I,5,FALSE)</f>
        <v>0</v>
      </c>
      <c r="S355" s="2">
        <f>VLOOKUP(M355,[1]ArchetypeScores!E:K,7,FALSE)</f>
        <v>0</v>
      </c>
      <c r="T355" s="2" t="str">
        <f t="shared" si="5"/>
        <v>Not A&amp;R positive</v>
      </c>
    </row>
    <row r="356" spans="1:20" x14ac:dyDescent="0.3">
      <c r="A356" s="2" t="s">
        <v>850</v>
      </c>
      <c r="B356" s="3" t="s">
        <v>1145</v>
      </c>
      <c r="C356" s="3" t="s">
        <v>1146</v>
      </c>
      <c r="D356" s="4">
        <v>2E-3</v>
      </c>
      <c r="E356" s="5" t="s">
        <v>853</v>
      </c>
      <c r="F356" s="4">
        <v>1.65E-3</v>
      </c>
      <c r="G356" s="6">
        <v>44803</v>
      </c>
      <c r="H356" s="3" t="s">
        <v>885</v>
      </c>
      <c r="I356" s="3" t="s">
        <v>886</v>
      </c>
      <c r="J356" s="3"/>
      <c r="K356" s="5" t="s">
        <v>61</v>
      </c>
      <c r="L356" s="5" t="s">
        <v>112</v>
      </c>
      <c r="M356" s="5" t="s">
        <v>948</v>
      </c>
      <c r="N356" s="5">
        <f>VLOOKUP(M356,[1]ArchetypeScores!E:N,10,FALSE)</f>
        <v>0</v>
      </c>
      <c r="O356" s="5">
        <f>VLOOKUP(M356,[1]ArchetypeScores!E:O,11,FALSE)</f>
        <v>-1</v>
      </c>
      <c r="P356" s="5">
        <f>VLOOKUP(M356,[1]ArchetypeScores!E:P,12,FALSE)</f>
        <v>0</v>
      </c>
      <c r="Q356" s="2" t="str">
        <f>VLOOKUP(M356,[1]ArchetypeScores!E:W,19,FALSE)</f>
        <v>Health care</v>
      </c>
      <c r="R356" s="2">
        <f>VLOOKUP(M356,[1]ArchetypeScores!E:I,5,FALSE)</f>
        <v>0</v>
      </c>
      <c r="S356" s="2">
        <f>VLOOKUP(M356,[1]ArchetypeScores!E:K,7,FALSE)</f>
        <v>0</v>
      </c>
      <c r="T356" s="2" t="str">
        <f t="shared" si="5"/>
        <v>Not A&amp;R positive</v>
      </c>
    </row>
    <row r="357" spans="1:20" x14ac:dyDescent="0.3">
      <c r="A357" s="2" t="s">
        <v>850</v>
      </c>
      <c r="B357" s="3" t="s">
        <v>1147</v>
      </c>
      <c r="C357" s="3" t="s">
        <v>1148</v>
      </c>
      <c r="D357" s="4">
        <v>1.7000000000000001E-2</v>
      </c>
      <c r="E357" s="5" t="s">
        <v>853</v>
      </c>
      <c r="F357" s="4">
        <v>1.191E-2</v>
      </c>
      <c r="G357" s="6">
        <v>44791</v>
      </c>
      <c r="H357" s="3" t="s">
        <v>885</v>
      </c>
      <c r="I357" s="3" t="s">
        <v>886</v>
      </c>
      <c r="J357" s="3"/>
      <c r="K357" s="5" t="s">
        <v>61</v>
      </c>
      <c r="L357" s="5">
        <v>4</v>
      </c>
      <c r="M357" s="5" t="s">
        <v>433</v>
      </c>
      <c r="N357" s="5">
        <f>VLOOKUP(M357,[1]ArchetypeScores!E:N,10,FALSE)</f>
        <v>0</v>
      </c>
      <c r="O357" s="5">
        <f>VLOOKUP(M357,[1]ArchetypeScores!E:O,11,FALSE)</f>
        <v>0</v>
      </c>
      <c r="P357" s="5">
        <f>VLOOKUP(M357,[1]ArchetypeScores!E:P,12,FALSE)</f>
        <v>0</v>
      </c>
      <c r="Q357" s="2" t="str">
        <f>VLOOKUP(M357,[1]ArchetypeScores!E:W,19,FALSE)</f>
        <v>Health care</v>
      </c>
      <c r="R357" s="2">
        <f>VLOOKUP(M357,[1]ArchetypeScores!E:I,5,FALSE)</f>
        <v>0</v>
      </c>
      <c r="S357" s="2">
        <f>VLOOKUP(M357,[1]ArchetypeScores!E:K,7,FALSE)</f>
        <v>0</v>
      </c>
      <c r="T357" s="2" t="str">
        <f t="shared" si="5"/>
        <v>Not A&amp;R positive</v>
      </c>
    </row>
    <row r="358" spans="1:20" x14ac:dyDescent="0.3">
      <c r="A358" s="2" t="s">
        <v>850</v>
      </c>
      <c r="B358" s="3" t="s">
        <v>1149</v>
      </c>
      <c r="C358" s="3" t="s">
        <v>1150</v>
      </c>
      <c r="D358" s="4">
        <v>0.01</v>
      </c>
      <c r="E358" s="5" t="s">
        <v>853</v>
      </c>
      <c r="F358" s="4">
        <v>6.96E-3</v>
      </c>
      <c r="G358" s="6">
        <v>44790</v>
      </c>
      <c r="H358" s="3" t="s">
        <v>885</v>
      </c>
      <c r="I358" s="3" t="s">
        <v>886</v>
      </c>
      <c r="J358" s="3"/>
      <c r="K358" s="5" t="s">
        <v>61</v>
      </c>
      <c r="L358" s="5" t="s">
        <v>112</v>
      </c>
      <c r="M358" s="5" t="s">
        <v>948</v>
      </c>
      <c r="N358" s="5">
        <f>VLOOKUP(M358,[1]ArchetypeScores!E:N,10,FALSE)</f>
        <v>0</v>
      </c>
      <c r="O358" s="5">
        <f>VLOOKUP(M358,[1]ArchetypeScores!E:O,11,FALSE)</f>
        <v>-1</v>
      </c>
      <c r="P358" s="5">
        <f>VLOOKUP(M358,[1]ArchetypeScores!E:P,12,FALSE)</f>
        <v>0</v>
      </c>
      <c r="Q358" s="2" t="str">
        <f>VLOOKUP(M358,[1]ArchetypeScores!E:W,19,FALSE)</f>
        <v>Health care</v>
      </c>
      <c r="R358" s="2">
        <f>VLOOKUP(M358,[1]ArchetypeScores!E:I,5,FALSE)</f>
        <v>0</v>
      </c>
      <c r="S358" s="2">
        <f>VLOOKUP(M358,[1]ArchetypeScores!E:K,7,FALSE)</f>
        <v>0</v>
      </c>
      <c r="T358" s="2" t="str">
        <f t="shared" si="5"/>
        <v>Not A&amp;R positive</v>
      </c>
    </row>
    <row r="359" spans="1:20" x14ac:dyDescent="0.3">
      <c r="A359" s="2" t="s">
        <v>850</v>
      </c>
      <c r="B359" s="3" t="s">
        <v>1151</v>
      </c>
      <c r="C359" s="3" t="s">
        <v>1152</v>
      </c>
      <c r="D359" s="4">
        <v>1.2999999999999999E-2</v>
      </c>
      <c r="E359" s="5" t="s">
        <v>853</v>
      </c>
      <c r="F359" s="4">
        <v>9.4699999999999993E-3</v>
      </c>
      <c r="G359" s="6">
        <v>44792</v>
      </c>
      <c r="H359" s="3" t="s">
        <v>885</v>
      </c>
      <c r="I359" s="3" t="s">
        <v>886</v>
      </c>
      <c r="J359" s="3"/>
      <c r="K359" s="5" t="s">
        <v>61</v>
      </c>
      <c r="L359" s="5" t="s">
        <v>112</v>
      </c>
      <c r="M359" s="5" t="s">
        <v>948</v>
      </c>
      <c r="N359" s="5">
        <f>VLOOKUP(M359,[1]ArchetypeScores!E:N,10,FALSE)</f>
        <v>0</v>
      </c>
      <c r="O359" s="5">
        <f>VLOOKUP(M359,[1]ArchetypeScores!E:O,11,FALSE)</f>
        <v>-1</v>
      </c>
      <c r="P359" s="5">
        <f>VLOOKUP(M359,[1]ArchetypeScores!E:P,12,FALSE)</f>
        <v>0</v>
      </c>
      <c r="Q359" s="2" t="str">
        <f>VLOOKUP(M359,[1]ArchetypeScores!E:W,19,FALSE)</f>
        <v>Health care</v>
      </c>
      <c r="R359" s="2">
        <f>VLOOKUP(M359,[1]ArchetypeScores!E:I,5,FALSE)</f>
        <v>0</v>
      </c>
      <c r="S359" s="2">
        <f>VLOOKUP(M359,[1]ArchetypeScores!E:K,7,FALSE)</f>
        <v>0</v>
      </c>
      <c r="T359" s="2" t="str">
        <f t="shared" si="5"/>
        <v>Not A&amp;R positive</v>
      </c>
    </row>
    <row r="360" spans="1:20" x14ac:dyDescent="0.3">
      <c r="A360" s="2" t="s">
        <v>850</v>
      </c>
      <c r="B360" s="3" t="s">
        <v>1153</v>
      </c>
      <c r="C360" s="3" t="s">
        <v>1154</v>
      </c>
      <c r="D360" s="4">
        <v>0.66900000000000004</v>
      </c>
      <c r="E360" s="5" t="s">
        <v>853</v>
      </c>
      <c r="F360" s="4">
        <v>0.41054000000000002</v>
      </c>
      <c r="G360" s="6">
        <v>44774</v>
      </c>
      <c r="H360" s="3" t="s">
        <v>1155</v>
      </c>
      <c r="I360" s="3"/>
      <c r="J360" s="3"/>
      <c r="K360" s="5" t="s">
        <v>61</v>
      </c>
      <c r="L360" s="5" t="s">
        <v>112</v>
      </c>
      <c r="M360" s="5" t="s">
        <v>948</v>
      </c>
      <c r="N360" s="5">
        <f>VLOOKUP(M360,[1]ArchetypeScores!E:N,10,FALSE)</f>
        <v>0</v>
      </c>
      <c r="O360" s="5">
        <f>VLOOKUP(M360,[1]ArchetypeScores!E:O,11,FALSE)</f>
        <v>-1</v>
      </c>
      <c r="P360" s="5">
        <f>VLOOKUP(M360,[1]ArchetypeScores!E:P,12,FALSE)</f>
        <v>0</v>
      </c>
      <c r="Q360" s="2" t="str">
        <f>VLOOKUP(M360,[1]ArchetypeScores!E:W,19,FALSE)</f>
        <v>Health care</v>
      </c>
      <c r="R360" s="2">
        <f>VLOOKUP(M360,[1]ArchetypeScores!E:I,5,FALSE)</f>
        <v>0</v>
      </c>
      <c r="S360" s="2">
        <f>VLOOKUP(M360,[1]ArchetypeScores!E:K,7,FALSE)</f>
        <v>0</v>
      </c>
      <c r="T360" s="2" t="str">
        <f t="shared" si="5"/>
        <v>Not A&amp;R positive</v>
      </c>
    </row>
    <row r="361" spans="1:20" x14ac:dyDescent="0.3">
      <c r="A361" s="2" t="s">
        <v>850</v>
      </c>
      <c r="B361" s="3" t="s">
        <v>1156</v>
      </c>
      <c r="C361" s="3" t="s">
        <v>1157</v>
      </c>
      <c r="D361" s="4">
        <v>5</v>
      </c>
      <c r="E361" s="5" t="s">
        <v>853</v>
      </c>
      <c r="F361" s="4">
        <v>3.6518999999999999</v>
      </c>
      <c r="G361" s="6">
        <v>44678</v>
      </c>
      <c r="H361" s="3" t="s">
        <v>1158</v>
      </c>
      <c r="I361" s="3"/>
      <c r="J361" s="3"/>
      <c r="K361" s="5" t="s">
        <v>137</v>
      </c>
      <c r="L361" s="5">
        <v>2</v>
      </c>
      <c r="M361" s="5" t="s">
        <v>138</v>
      </c>
      <c r="N361" s="5">
        <f>VLOOKUP(M361,[1]ArchetypeScores!E:N,10,FALSE)</f>
        <v>1</v>
      </c>
      <c r="O361" s="5">
        <f>VLOOKUP(M361,[1]ArchetypeScores!E:O,11,FALSE)</f>
        <v>-2</v>
      </c>
      <c r="P361" s="5">
        <f>VLOOKUP(M361,[1]ArchetypeScores!E:P,12,FALSE)</f>
        <v>2</v>
      </c>
      <c r="Q361" s="2" t="str">
        <f>VLOOKUP(M361,[1]ArchetypeScores!E:W,19,FALSE)</f>
        <v>Industrials - transportation</v>
      </c>
      <c r="R361" s="2">
        <f>VLOOKUP(M361,[1]ArchetypeScores!E:I,5,FALSE)</f>
        <v>0</v>
      </c>
      <c r="S361" s="2">
        <f>VLOOKUP(M361,[1]ArchetypeScores!E:K,7,FALSE)</f>
        <v>-1</v>
      </c>
      <c r="T361" s="2" t="str">
        <f t="shared" si="5"/>
        <v>Not A&amp;R positive</v>
      </c>
    </row>
    <row r="362" spans="1:20" x14ac:dyDescent="0.3">
      <c r="A362" s="2" t="s">
        <v>850</v>
      </c>
      <c r="B362" s="3" t="s">
        <v>1159</v>
      </c>
      <c r="C362" s="3" t="s">
        <v>1160</v>
      </c>
      <c r="D362" s="4">
        <v>3.3000000000000002E-2</v>
      </c>
      <c r="E362" s="5" t="s">
        <v>853</v>
      </c>
      <c r="F362" s="4">
        <v>2.332E-2</v>
      </c>
      <c r="G362" s="6">
        <v>44788</v>
      </c>
      <c r="H362" s="3" t="s">
        <v>885</v>
      </c>
      <c r="I362" s="3" t="s">
        <v>886</v>
      </c>
      <c r="J362" s="3"/>
      <c r="K362" s="5" t="s">
        <v>61</v>
      </c>
      <c r="L362" s="5">
        <v>2</v>
      </c>
      <c r="M362" s="5" t="s">
        <v>954</v>
      </c>
      <c r="N362" s="5">
        <f>VLOOKUP(M362,[1]ArchetypeScores!E:N,10,FALSE)</f>
        <v>0</v>
      </c>
      <c r="O362" s="5">
        <f>VLOOKUP(M362,[1]ArchetypeScores!E:O,11,FALSE)</f>
        <v>0</v>
      </c>
      <c r="P362" s="5">
        <f>VLOOKUP(M362,[1]ArchetypeScores!E:P,12,FALSE)</f>
        <v>0</v>
      </c>
      <c r="Q362" s="2" t="str">
        <f>VLOOKUP(M362,[1]ArchetypeScores!E:W,19,FALSE)</f>
        <v>Health care</v>
      </c>
      <c r="R362" s="2">
        <f>VLOOKUP(M362,[1]ArchetypeScores!E:I,5,FALSE)</f>
        <v>0</v>
      </c>
      <c r="S362" s="2">
        <f>VLOOKUP(M362,[1]ArchetypeScores!E:K,7,FALSE)</f>
        <v>0</v>
      </c>
      <c r="T362" s="2" t="str">
        <f t="shared" si="5"/>
        <v>Not A&amp;R positive</v>
      </c>
    </row>
    <row r="363" spans="1:20" x14ac:dyDescent="0.3">
      <c r="A363" s="2" t="s">
        <v>850</v>
      </c>
      <c r="B363" s="3" t="s">
        <v>1161</v>
      </c>
      <c r="C363" s="3" t="s">
        <v>1162</v>
      </c>
      <c r="D363" s="4">
        <v>7.3999999999999996E-2</v>
      </c>
      <c r="E363" s="5" t="s">
        <v>853</v>
      </c>
      <c r="F363" s="4">
        <v>4.5409999999999999E-2</v>
      </c>
      <c r="G363" s="6">
        <v>44776</v>
      </c>
      <c r="H363" s="3" t="s">
        <v>1163</v>
      </c>
      <c r="I363" s="3"/>
      <c r="J363" s="3"/>
      <c r="K363" s="5" t="s">
        <v>61</v>
      </c>
      <c r="L363" s="5">
        <v>2</v>
      </c>
      <c r="M363" s="5" t="s">
        <v>954</v>
      </c>
      <c r="N363" s="5">
        <f>VLOOKUP(M363,[1]ArchetypeScores!E:N,10,FALSE)</f>
        <v>0</v>
      </c>
      <c r="O363" s="5">
        <f>VLOOKUP(M363,[1]ArchetypeScores!E:O,11,FALSE)</f>
        <v>0</v>
      </c>
      <c r="P363" s="5">
        <f>VLOOKUP(M363,[1]ArchetypeScores!E:P,12,FALSE)</f>
        <v>0</v>
      </c>
      <c r="Q363" s="2" t="str">
        <f>VLOOKUP(M363,[1]ArchetypeScores!E:W,19,FALSE)</f>
        <v>Health care</v>
      </c>
      <c r="R363" s="2">
        <f>VLOOKUP(M363,[1]ArchetypeScores!E:I,5,FALSE)</f>
        <v>0</v>
      </c>
      <c r="S363" s="2">
        <f>VLOOKUP(M363,[1]ArchetypeScores!E:K,7,FALSE)</f>
        <v>0</v>
      </c>
      <c r="T363" s="2" t="str">
        <f t="shared" si="5"/>
        <v>Not A&amp;R positive</v>
      </c>
    </row>
    <row r="364" spans="1:20" x14ac:dyDescent="0.3">
      <c r="A364" s="2" t="s">
        <v>850</v>
      </c>
      <c r="B364" s="3" t="s">
        <v>1164</v>
      </c>
      <c r="C364" s="3" t="s">
        <v>1165</v>
      </c>
      <c r="D364" s="4">
        <v>0.252</v>
      </c>
      <c r="E364" s="5" t="s">
        <v>853</v>
      </c>
      <c r="F364" s="4">
        <v>0.17893000000000001</v>
      </c>
      <c r="G364" s="6">
        <v>44722</v>
      </c>
      <c r="H364" s="3" t="s">
        <v>910</v>
      </c>
      <c r="I364" s="3" t="s">
        <v>861</v>
      </c>
      <c r="J364" s="3" t="s">
        <v>911</v>
      </c>
      <c r="K364" s="5" t="s">
        <v>735</v>
      </c>
      <c r="L364" s="5">
        <v>1</v>
      </c>
      <c r="M364" s="5" t="s">
        <v>736</v>
      </c>
      <c r="N364" s="5">
        <f>VLOOKUP(M364,[1]ArchetypeScores!E:N,10,FALSE)</f>
        <v>1</v>
      </c>
      <c r="O364" s="5">
        <f>VLOOKUP(M364,[1]ArchetypeScores!E:O,11,FALSE)</f>
        <v>-2</v>
      </c>
      <c r="P364" s="5">
        <f>VLOOKUP(M364,[1]ArchetypeScores!E:P,12,FALSE)</f>
        <v>-2</v>
      </c>
      <c r="Q364" s="2" t="str">
        <f>VLOOKUP(M364,[1]ArchetypeScores!E:W,19,FALSE)</f>
        <v>Other sector</v>
      </c>
      <c r="R364" s="2">
        <f>VLOOKUP(M364,[1]ArchetypeScores!E:I,5,FALSE)</f>
        <v>0</v>
      </c>
      <c r="S364" s="2">
        <f>VLOOKUP(M364,[1]ArchetypeScores!E:K,7,FALSE)</f>
        <v>0</v>
      </c>
      <c r="T364" s="2" t="str">
        <f t="shared" si="5"/>
        <v>Not A&amp;R positive</v>
      </c>
    </row>
    <row r="365" spans="1:20" x14ac:dyDescent="0.3">
      <c r="A365" s="2" t="s">
        <v>850</v>
      </c>
      <c r="B365" s="3" t="s">
        <v>1166</v>
      </c>
      <c r="C365" s="3" t="s">
        <v>1167</v>
      </c>
      <c r="D365" s="4">
        <v>0.252</v>
      </c>
      <c r="E365" s="5" t="s">
        <v>853</v>
      </c>
      <c r="F365" s="4">
        <v>0.17893000000000001</v>
      </c>
      <c r="G365" s="6">
        <v>44719</v>
      </c>
      <c r="H365" s="3" t="s">
        <v>910</v>
      </c>
      <c r="I365" s="3" t="s">
        <v>861</v>
      </c>
      <c r="J365" s="3" t="s">
        <v>911</v>
      </c>
      <c r="K365" s="5" t="s">
        <v>611</v>
      </c>
      <c r="L365" s="5">
        <v>3</v>
      </c>
      <c r="M365" s="5" t="s">
        <v>1119</v>
      </c>
      <c r="N365" s="5">
        <f>VLOOKUP(M365,[1]ArchetypeScores!E:N,10,FALSE)</f>
        <v>1</v>
      </c>
      <c r="O365" s="5">
        <f>VLOOKUP(M365,[1]ArchetypeScores!E:O,11,FALSE)</f>
        <v>-1</v>
      </c>
      <c r="P365" s="5">
        <f>VLOOKUP(M365,[1]ArchetypeScores!E:P,12,FALSE)</f>
        <v>0</v>
      </c>
      <c r="Q365" s="2" t="e">
        <f>VLOOKUP(M365,[1]ArchetypeScores!E:W,19,FALSE)</f>
        <v>#N/A</v>
      </c>
      <c r="R365" s="2">
        <f>VLOOKUP(M365,[1]ArchetypeScores!E:I,5,FALSE)</f>
        <v>1</v>
      </c>
      <c r="S365" s="2">
        <f>VLOOKUP(M365,[1]ArchetypeScores!E:K,7,FALSE)</f>
        <v>1</v>
      </c>
      <c r="T365" s="2" t="str">
        <f t="shared" si="5"/>
        <v>Both</v>
      </c>
    </row>
    <row r="366" spans="1:20" x14ac:dyDescent="0.3">
      <c r="A366" s="2" t="s">
        <v>850</v>
      </c>
      <c r="B366" s="3" t="s">
        <v>1168</v>
      </c>
      <c r="C366" s="3" t="s">
        <v>1169</v>
      </c>
      <c r="D366" s="4">
        <v>0.252</v>
      </c>
      <c r="E366" s="5" t="s">
        <v>853</v>
      </c>
      <c r="F366" s="4">
        <v>0.17893000000000001</v>
      </c>
      <c r="G366" s="6">
        <v>44720</v>
      </c>
      <c r="H366" s="3" t="s">
        <v>910</v>
      </c>
      <c r="I366" s="3" t="s">
        <v>861</v>
      </c>
      <c r="J366" s="3" t="s">
        <v>911</v>
      </c>
      <c r="K366" s="5" t="s">
        <v>489</v>
      </c>
      <c r="L366" s="5">
        <v>4</v>
      </c>
      <c r="M366" s="5" t="s">
        <v>490</v>
      </c>
      <c r="N366" s="5">
        <f>VLOOKUP(M366,[1]ArchetypeScores!E:N,10,FALSE)</f>
        <v>1</v>
      </c>
      <c r="O366" s="5">
        <f>VLOOKUP(M366,[1]ArchetypeScores!E:O,11,FALSE)</f>
        <v>-1</v>
      </c>
      <c r="P366" s="5">
        <f>VLOOKUP(M366,[1]ArchetypeScores!E:P,12,FALSE)</f>
        <v>0</v>
      </c>
      <c r="Q366" s="2" t="str">
        <f>VLOOKUP(M366,[1]ArchetypeScores!E:W,19,FALSE)</f>
        <v>Health care</v>
      </c>
      <c r="R366" s="2">
        <f>VLOOKUP(M366,[1]ArchetypeScores!E:I,5,FALSE)</f>
        <v>0</v>
      </c>
      <c r="S366" s="2">
        <f>VLOOKUP(M366,[1]ArchetypeScores!E:K,7,FALSE)</f>
        <v>1</v>
      </c>
      <c r="T366" s="2" t="str">
        <f t="shared" si="5"/>
        <v>Indirect only</v>
      </c>
    </row>
    <row r="367" spans="1:20" x14ac:dyDescent="0.3">
      <c r="A367" s="2" t="s">
        <v>850</v>
      </c>
      <c r="B367" s="3" t="s">
        <v>1170</v>
      </c>
      <c r="C367" s="3" t="s">
        <v>1171</v>
      </c>
      <c r="D367" s="4">
        <v>0.252</v>
      </c>
      <c r="E367" s="5" t="s">
        <v>853</v>
      </c>
      <c r="F367" s="4">
        <v>0.17893000000000001</v>
      </c>
      <c r="G367" s="6">
        <v>44721</v>
      </c>
      <c r="H367" s="3" t="s">
        <v>910</v>
      </c>
      <c r="I367" s="3" t="s">
        <v>861</v>
      </c>
      <c r="J367" s="3" t="s">
        <v>911</v>
      </c>
      <c r="K367" s="5" t="s">
        <v>1097</v>
      </c>
      <c r="L367" s="5">
        <v>3</v>
      </c>
      <c r="M367" s="5" t="s">
        <v>1172</v>
      </c>
      <c r="N367" s="5">
        <f>VLOOKUP(M367,[1]ArchetypeScores!E:N,10,FALSE)</f>
        <v>1</v>
      </c>
      <c r="O367" s="5">
        <f>VLOOKUP(M367,[1]ArchetypeScores!E:O,11,FALSE)</f>
        <v>0</v>
      </c>
      <c r="P367" s="5">
        <f>VLOOKUP(M367,[1]ArchetypeScores!E:P,12,FALSE)</f>
        <v>2</v>
      </c>
      <c r="Q367" s="2" t="str">
        <f>VLOOKUP(M367,[1]ArchetypeScores!E:W,19,FALSE)</f>
        <v>Industrials - other</v>
      </c>
      <c r="R367" s="2">
        <f>VLOOKUP(M367,[1]ArchetypeScores!E:I,5,FALSE)</f>
        <v>0</v>
      </c>
      <c r="S367" s="2">
        <f>VLOOKUP(M367,[1]ArchetypeScores!E:K,7,FALSE)</f>
        <v>0</v>
      </c>
      <c r="T367" s="2" t="str">
        <f t="shared" si="5"/>
        <v>Not A&amp;R positive</v>
      </c>
    </row>
    <row r="368" spans="1:20" x14ac:dyDescent="0.3">
      <c r="A368" s="2" t="s">
        <v>850</v>
      </c>
      <c r="B368" s="3" t="s">
        <v>1173</v>
      </c>
      <c r="C368" s="3" t="s">
        <v>1174</v>
      </c>
      <c r="D368" s="4">
        <v>0.252</v>
      </c>
      <c r="E368" s="5" t="s">
        <v>853</v>
      </c>
      <c r="F368" s="4">
        <v>0.17893000000000001</v>
      </c>
      <c r="G368" s="6">
        <v>44689</v>
      </c>
      <c r="H368" s="3" t="s">
        <v>910</v>
      </c>
      <c r="I368" s="3" t="s">
        <v>861</v>
      </c>
      <c r="J368" s="3" t="s">
        <v>911</v>
      </c>
      <c r="K368" s="5" t="s">
        <v>214</v>
      </c>
      <c r="L368" s="5">
        <v>4</v>
      </c>
      <c r="M368" s="5" t="s">
        <v>560</v>
      </c>
      <c r="N368" s="5">
        <f>VLOOKUP(M368,[1]ArchetypeScores!E:N,10,FALSE)</f>
        <v>1</v>
      </c>
      <c r="O368" s="5">
        <f>VLOOKUP(M368,[1]ArchetypeScores!E:O,11,FALSE)</f>
        <v>0</v>
      </c>
      <c r="P368" s="5">
        <f>VLOOKUP(M368,[1]ArchetypeScores!E:P,12,FALSE)</f>
        <v>0</v>
      </c>
      <c r="Q368" s="2" t="str">
        <f>VLOOKUP(M368,[1]ArchetypeScores!E:W,19,FALSE)</f>
        <v>Other sector</v>
      </c>
      <c r="R368" s="2">
        <f>VLOOKUP(M368,[1]ArchetypeScores!E:I,5,FALSE)</f>
        <v>0</v>
      </c>
      <c r="S368" s="2">
        <f>VLOOKUP(M368,[1]ArchetypeScores!E:K,7,FALSE)</f>
        <v>0</v>
      </c>
      <c r="T368" s="2" t="str">
        <f t="shared" si="5"/>
        <v>Not A&amp;R positive</v>
      </c>
    </row>
    <row r="369" spans="1:20" x14ac:dyDescent="0.3">
      <c r="A369" s="2" t="s">
        <v>850</v>
      </c>
      <c r="B369" s="3" t="s">
        <v>1175</v>
      </c>
      <c r="C369" s="3" t="s">
        <v>1176</v>
      </c>
      <c r="D369" s="4">
        <v>0.252</v>
      </c>
      <c r="E369" s="5" t="s">
        <v>853</v>
      </c>
      <c r="F369" s="4">
        <v>0.17893000000000001</v>
      </c>
      <c r="G369" s="6">
        <v>44723</v>
      </c>
      <c r="H369" s="3" t="s">
        <v>910</v>
      </c>
      <c r="I369" s="3" t="s">
        <v>861</v>
      </c>
      <c r="J369" s="3" t="s">
        <v>911</v>
      </c>
      <c r="K369" s="5" t="s">
        <v>196</v>
      </c>
      <c r="L369" s="5">
        <v>9</v>
      </c>
      <c r="M369" s="5" t="s">
        <v>450</v>
      </c>
      <c r="N369" s="5">
        <f>VLOOKUP(M369,[1]ArchetypeScores!E:N,10,FALSE)</f>
        <v>1</v>
      </c>
      <c r="O369" s="5">
        <f>VLOOKUP(M369,[1]ArchetypeScores!E:O,11,FALSE)</f>
        <v>-2</v>
      </c>
      <c r="P369" s="5">
        <f>VLOOKUP(M369,[1]ArchetypeScores!E:P,12,FALSE)</f>
        <v>-1</v>
      </c>
      <c r="Q369" s="2" t="str">
        <f>VLOOKUP(M369,[1]ArchetypeScores!E:W,19,FALSE)</f>
        <v>Industrials - other</v>
      </c>
      <c r="R369" s="2">
        <f>VLOOKUP(M369,[1]ArchetypeScores!E:I,5,FALSE)</f>
        <v>0</v>
      </c>
      <c r="S369" s="2">
        <f>VLOOKUP(M369,[1]ArchetypeScores!E:K,7,FALSE)</f>
        <v>0</v>
      </c>
      <c r="T369" s="2" t="str">
        <f t="shared" si="5"/>
        <v>Not A&amp;R positive</v>
      </c>
    </row>
    <row r="370" spans="1:20" x14ac:dyDescent="0.3">
      <c r="A370" s="2" t="s">
        <v>850</v>
      </c>
      <c r="B370" s="3" t="s">
        <v>1177</v>
      </c>
      <c r="C370" s="3" t="s">
        <v>1178</v>
      </c>
      <c r="D370" s="4">
        <v>4.8000000000000001E-2</v>
      </c>
      <c r="E370" s="5" t="s">
        <v>853</v>
      </c>
      <c r="F370" s="4">
        <v>3.0849999999999999E-2</v>
      </c>
      <c r="G370" s="6">
        <v>44751</v>
      </c>
      <c r="H370" s="3" t="s">
        <v>1179</v>
      </c>
      <c r="I370" s="3"/>
      <c r="J370" s="3"/>
      <c r="K370" s="5" t="s">
        <v>61</v>
      </c>
      <c r="L370" s="5">
        <v>2</v>
      </c>
      <c r="M370" s="5" t="s">
        <v>954</v>
      </c>
      <c r="N370" s="5">
        <f>VLOOKUP(M370,[1]ArchetypeScores!E:N,10,FALSE)</f>
        <v>0</v>
      </c>
      <c r="O370" s="5">
        <f>VLOOKUP(M370,[1]ArchetypeScores!E:O,11,FALSE)</f>
        <v>0</v>
      </c>
      <c r="P370" s="5">
        <f>VLOOKUP(M370,[1]ArchetypeScores!E:P,12,FALSE)</f>
        <v>0</v>
      </c>
      <c r="Q370" s="2" t="str">
        <f>VLOOKUP(M370,[1]ArchetypeScores!E:W,19,FALSE)</f>
        <v>Health care</v>
      </c>
      <c r="R370" s="2">
        <f>VLOOKUP(M370,[1]ArchetypeScores!E:I,5,FALSE)</f>
        <v>0</v>
      </c>
      <c r="S370" s="2">
        <f>VLOOKUP(M370,[1]ArchetypeScores!E:K,7,FALSE)</f>
        <v>0</v>
      </c>
      <c r="T370" s="2" t="str">
        <f t="shared" si="5"/>
        <v>Not A&amp;R positive</v>
      </c>
    </row>
    <row r="371" spans="1:20" x14ac:dyDescent="0.3">
      <c r="A371" s="2" t="s">
        <v>850</v>
      </c>
      <c r="B371" s="3" t="s">
        <v>1180</v>
      </c>
      <c r="C371" s="3" t="s">
        <v>1181</v>
      </c>
      <c r="D371" s="4">
        <v>1.0309999999999999</v>
      </c>
      <c r="E371" s="5" t="s">
        <v>853</v>
      </c>
      <c r="F371" s="4">
        <v>0.73302999999999996</v>
      </c>
      <c r="G371" s="6">
        <v>44686</v>
      </c>
      <c r="H371" s="3" t="s">
        <v>910</v>
      </c>
      <c r="I371" s="3" t="s">
        <v>861</v>
      </c>
      <c r="J371" s="3" t="s">
        <v>911</v>
      </c>
      <c r="K371" s="5" t="s">
        <v>25</v>
      </c>
      <c r="L371" s="5">
        <v>15</v>
      </c>
      <c r="M371" s="5" t="s">
        <v>26</v>
      </c>
      <c r="N371" s="5">
        <f>VLOOKUP(M371,[1]ArchetypeScores!E:N,10,FALSE)</f>
        <v>1</v>
      </c>
      <c r="O371" s="5">
        <f>VLOOKUP(M371,[1]ArchetypeScores!E:O,11,FALSE)</f>
        <v>-2</v>
      </c>
      <c r="P371" s="5">
        <f>VLOOKUP(M371,[1]ArchetypeScores!E:P,12,FALSE)</f>
        <v>0</v>
      </c>
      <c r="Q371" s="2" t="str">
        <f>VLOOKUP(M371,[1]ArchetypeScores!E:W,19,FALSE)</f>
        <v>Energy and water</v>
      </c>
      <c r="R371" s="2">
        <f>VLOOKUP(M371,[1]ArchetypeScores!E:I,5,FALSE)</f>
        <v>0</v>
      </c>
      <c r="S371" s="2">
        <f>VLOOKUP(M371,[1]ArchetypeScores!E:K,7,FALSE)</f>
        <v>0</v>
      </c>
      <c r="T371" s="2" t="str">
        <f t="shared" si="5"/>
        <v>Not A&amp;R positive</v>
      </c>
    </row>
    <row r="372" spans="1:20" x14ac:dyDescent="0.3">
      <c r="A372" s="2" t="s">
        <v>850</v>
      </c>
      <c r="B372" s="3" t="s">
        <v>1182</v>
      </c>
      <c r="C372" s="3" t="s">
        <v>1183</v>
      </c>
      <c r="D372" s="4">
        <v>1.33</v>
      </c>
      <c r="E372" s="5" t="s">
        <v>853</v>
      </c>
      <c r="F372" s="4">
        <v>0.96584999999999999</v>
      </c>
      <c r="G372" s="6">
        <v>44682</v>
      </c>
      <c r="H372" s="3" t="s">
        <v>1184</v>
      </c>
      <c r="I372" s="3"/>
      <c r="J372" s="3"/>
      <c r="K372" s="5" t="s">
        <v>61</v>
      </c>
      <c r="L372" s="5">
        <v>5</v>
      </c>
      <c r="M372" s="5" t="s">
        <v>62</v>
      </c>
      <c r="N372" s="5">
        <f>VLOOKUP(M372,[1]ArchetypeScores!E:N,10,FALSE)</f>
        <v>0</v>
      </c>
      <c r="O372" s="5">
        <f>VLOOKUP(M372,[1]ArchetypeScores!E:O,11,FALSE)</f>
        <v>-1</v>
      </c>
      <c r="P372" s="5">
        <f>VLOOKUP(M372,[1]ArchetypeScores!E:P,12,FALSE)</f>
        <v>0</v>
      </c>
      <c r="Q372" s="2" t="str">
        <f>VLOOKUP(M372,[1]ArchetypeScores!E:W,19,FALSE)</f>
        <v>Health care</v>
      </c>
      <c r="R372" s="2">
        <f>VLOOKUP(M372,[1]ArchetypeScores!E:I,5,FALSE)</f>
        <v>0</v>
      </c>
      <c r="S372" s="2">
        <f>VLOOKUP(M372,[1]ArchetypeScores!E:K,7,FALSE)</f>
        <v>0</v>
      </c>
      <c r="T372" s="2" t="str">
        <f t="shared" si="5"/>
        <v>Not A&amp;R positive</v>
      </c>
    </row>
    <row r="373" spans="1:20" x14ac:dyDescent="0.3">
      <c r="A373" s="2" t="s">
        <v>850</v>
      </c>
      <c r="B373" s="3" t="s">
        <v>1185</v>
      </c>
      <c r="C373" s="3" t="s">
        <v>1186</v>
      </c>
      <c r="D373" s="4">
        <v>1</v>
      </c>
      <c r="E373" s="5" t="s">
        <v>853</v>
      </c>
      <c r="F373" s="4">
        <v>0.72955999999999999</v>
      </c>
      <c r="G373" s="6">
        <v>44679</v>
      </c>
      <c r="H373" s="3" t="s">
        <v>1187</v>
      </c>
      <c r="I373" s="3"/>
      <c r="J373" s="3"/>
      <c r="K373" s="5" t="s">
        <v>61</v>
      </c>
      <c r="L373" s="5">
        <v>5</v>
      </c>
      <c r="M373" s="5" t="s">
        <v>62</v>
      </c>
      <c r="N373" s="5">
        <f>VLOOKUP(M373,[1]ArchetypeScores!E:N,10,FALSE)</f>
        <v>0</v>
      </c>
      <c r="O373" s="5">
        <f>VLOOKUP(M373,[1]ArchetypeScores!E:O,11,FALSE)</f>
        <v>-1</v>
      </c>
      <c r="P373" s="5">
        <f>VLOOKUP(M373,[1]ArchetypeScores!E:P,12,FALSE)</f>
        <v>0</v>
      </c>
      <c r="Q373" s="2" t="str">
        <f>VLOOKUP(M373,[1]ArchetypeScores!E:W,19,FALSE)</f>
        <v>Health care</v>
      </c>
      <c r="R373" s="2">
        <f>VLOOKUP(M373,[1]ArchetypeScores!E:I,5,FALSE)</f>
        <v>0</v>
      </c>
      <c r="S373" s="2">
        <f>VLOOKUP(M373,[1]ArchetypeScores!E:K,7,FALSE)</f>
        <v>0</v>
      </c>
      <c r="T373" s="2" t="str">
        <f t="shared" si="5"/>
        <v>Not A&amp;R positive</v>
      </c>
    </row>
    <row r="374" spans="1:20" x14ac:dyDescent="0.3">
      <c r="A374" s="2" t="s">
        <v>850</v>
      </c>
      <c r="B374" s="3" t="s">
        <v>1188</v>
      </c>
      <c r="C374" s="3" t="s">
        <v>1189</v>
      </c>
      <c r="D374" s="4">
        <v>8.0000000000000002E-3</v>
      </c>
      <c r="E374" s="5" t="s">
        <v>853</v>
      </c>
      <c r="F374" s="4">
        <v>5.3800000000000002E-3</v>
      </c>
      <c r="G374" s="6">
        <v>44745</v>
      </c>
      <c r="H374" s="3" t="s">
        <v>1190</v>
      </c>
      <c r="I374" s="3"/>
      <c r="J374" s="3"/>
      <c r="K374" s="5" t="s">
        <v>38</v>
      </c>
      <c r="L374" s="5">
        <v>17</v>
      </c>
      <c r="M374" s="5" t="s">
        <v>634</v>
      </c>
      <c r="N374" s="5">
        <f>VLOOKUP(M374,[1]ArchetypeScores!E:N,10,FALSE)</f>
        <v>0</v>
      </c>
      <c r="O374" s="5">
        <f>VLOOKUP(M374,[1]ArchetypeScores!E:O,11,FALSE)</f>
        <v>-2</v>
      </c>
      <c r="P374" s="5">
        <f>VLOOKUP(M374,[1]ArchetypeScores!E:P,12,FALSE)</f>
        <v>-1</v>
      </c>
      <c r="Q374" s="2" t="str">
        <f>VLOOKUP(M374,[1]ArchetypeScores!E:W,19,FALSE)</f>
        <v>Energy and water</v>
      </c>
      <c r="R374" s="2">
        <f>VLOOKUP(M374,[1]ArchetypeScores!E:I,5,FALSE)</f>
        <v>0</v>
      </c>
      <c r="S374" s="2">
        <f>VLOOKUP(M374,[1]ArchetypeScores!E:K,7,FALSE)</f>
        <v>0</v>
      </c>
      <c r="T374" s="2" t="str">
        <f t="shared" si="5"/>
        <v>Not A&amp;R positive</v>
      </c>
    </row>
    <row r="375" spans="1:20" x14ac:dyDescent="0.3">
      <c r="A375" s="2" t="s">
        <v>850</v>
      </c>
      <c r="B375" s="3" t="s">
        <v>1191</v>
      </c>
      <c r="C375" s="3" t="s">
        <v>1191</v>
      </c>
      <c r="D375" s="4">
        <v>0.23300000000000001</v>
      </c>
      <c r="E375" s="5" t="s">
        <v>853</v>
      </c>
      <c r="F375" s="4">
        <v>0.16586999999999999</v>
      </c>
      <c r="G375" s="6">
        <v>44699</v>
      </c>
      <c r="H375" s="3" t="s">
        <v>860</v>
      </c>
      <c r="I375" s="3" t="s">
        <v>861</v>
      </c>
      <c r="J375" s="3" t="s">
        <v>862</v>
      </c>
      <c r="K375" s="5" t="s">
        <v>112</v>
      </c>
      <c r="L375" s="5" t="s">
        <v>112</v>
      </c>
      <c r="M375" s="5" t="s">
        <v>961</v>
      </c>
      <c r="N375" s="5">
        <f>VLOOKUP(M375,[1]ArchetypeScores!E:N,10,FALSE)</f>
        <v>0</v>
      </c>
      <c r="O375" s="5">
        <f>VLOOKUP(M375,[1]ArchetypeScores!E:O,11,FALSE)</f>
        <v>0</v>
      </c>
      <c r="P375" s="5">
        <f>VLOOKUP(M375,[1]ArchetypeScores!E:P,12,FALSE)</f>
        <v>0</v>
      </c>
      <c r="Q375" s="2" t="str">
        <f>VLOOKUP(M375,[1]ArchetypeScores!E:W,19,FALSE)</f>
        <v>Untargeted</v>
      </c>
      <c r="R375" s="2">
        <f>VLOOKUP(M375,[1]ArchetypeScores!E:I,5,FALSE)</f>
        <v>0</v>
      </c>
      <c r="S375" s="2">
        <f>VLOOKUP(M375,[1]ArchetypeScores!E:K,7,FALSE)</f>
        <v>0</v>
      </c>
      <c r="T375" s="2" t="str">
        <f t="shared" si="5"/>
        <v>Not A&amp;R positive</v>
      </c>
    </row>
    <row r="376" spans="1:20" x14ac:dyDescent="0.3">
      <c r="A376" s="2" t="s">
        <v>850</v>
      </c>
      <c r="B376" s="3" t="s">
        <v>1192</v>
      </c>
      <c r="C376" s="3" t="s">
        <v>1192</v>
      </c>
      <c r="D376" s="4">
        <v>0.191</v>
      </c>
      <c r="E376" s="5" t="s">
        <v>853</v>
      </c>
      <c r="F376" s="4">
        <v>0.1358</v>
      </c>
      <c r="G376" s="6">
        <v>44704</v>
      </c>
      <c r="H376" s="3" t="s">
        <v>860</v>
      </c>
      <c r="I376" s="3" t="s">
        <v>861</v>
      </c>
      <c r="J376" s="3" t="s">
        <v>862</v>
      </c>
      <c r="K376" s="5" t="s">
        <v>61</v>
      </c>
      <c r="L376" s="5">
        <v>1</v>
      </c>
      <c r="M376" s="5" t="s">
        <v>130</v>
      </c>
      <c r="N376" s="5">
        <f>VLOOKUP(M376,[1]ArchetypeScores!E:N,10,FALSE)</f>
        <v>0</v>
      </c>
      <c r="O376" s="5">
        <f>VLOOKUP(M376,[1]ArchetypeScores!E:O,11,FALSE)</f>
        <v>-1</v>
      </c>
      <c r="P376" s="5">
        <f>VLOOKUP(M376,[1]ArchetypeScores!E:P,12,FALSE)</f>
        <v>0</v>
      </c>
      <c r="Q376" s="2" t="str">
        <f>VLOOKUP(M376,[1]ArchetypeScores!E:W,19,FALSE)</f>
        <v>Health care</v>
      </c>
      <c r="R376" s="2">
        <f>VLOOKUP(M376,[1]ArchetypeScores!E:I,5,FALSE)</f>
        <v>0</v>
      </c>
      <c r="S376" s="2">
        <f>VLOOKUP(M376,[1]ArchetypeScores!E:K,7,FALSE)</f>
        <v>0</v>
      </c>
      <c r="T376" s="2" t="str">
        <f t="shared" si="5"/>
        <v>Not A&amp;R positive</v>
      </c>
    </row>
    <row r="377" spans="1:20" x14ac:dyDescent="0.3">
      <c r="A377" s="2" t="s">
        <v>850</v>
      </c>
      <c r="B377" s="3" t="s">
        <v>1193</v>
      </c>
      <c r="C377" s="3" t="s">
        <v>1194</v>
      </c>
      <c r="D377" s="4">
        <v>0.17</v>
      </c>
      <c r="E377" s="5" t="s">
        <v>853</v>
      </c>
      <c r="F377" s="4">
        <v>0.12511</v>
      </c>
      <c r="G377" s="6">
        <v>44617</v>
      </c>
      <c r="H377" s="3" t="s">
        <v>1195</v>
      </c>
      <c r="I377" s="3"/>
      <c r="J377" s="3"/>
      <c r="K377" s="5" t="s">
        <v>38</v>
      </c>
      <c r="L377" s="5">
        <v>13</v>
      </c>
      <c r="M377" s="5" t="s">
        <v>39</v>
      </c>
      <c r="N377" s="5">
        <f>VLOOKUP(M377,[1]ArchetypeScores!E:N,10,FALSE)</f>
        <v>0</v>
      </c>
      <c r="O377" s="5">
        <f>VLOOKUP(M377,[1]ArchetypeScores!E:O,11,FALSE)</f>
        <v>-2</v>
      </c>
      <c r="P377" s="5">
        <f>VLOOKUP(M377,[1]ArchetypeScores!E:P,12,FALSE)</f>
        <v>0</v>
      </c>
      <c r="Q377" s="2" t="str">
        <f>VLOOKUP(M377,[1]ArchetypeScores!E:W,19,FALSE)</f>
        <v>Industrials - transportation</v>
      </c>
      <c r="R377" s="2">
        <f>VLOOKUP(M377,[1]ArchetypeScores!E:I,5,FALSE)</f>
        <v>0</v>
      </c>
      <c r="S377" s="2">
        <f>VLOOKUP(M377,[1]ArchetypeScores!E:K,7,FALSE)</f>
        <v>0</v>
      </c>
      <c r="T377" s="2" t="str">
        <f t="shared" si="5"/>
        <v>Not A&amp;R positive</v>
      </c>
    </row>
    <row r="378" spans="1:20" x14ac:dyDescent="0.3">
      <c r="A378" s="2" t="s">
        <v>850</v>
      </c>
      <c r="B378" s="3" t="s">
        <v>1196</v>
      </c>
      <c r="C378" s="3" t="s">
        <v>1197</v>
      </c>
      <c r="D378" s="4"/>
      <c r="E378" s="5" t="s">
        <v>853</v>
      </c>
      <c r="F378" s="4">
        <v>0</v>
      </c>
      <c r="G378" s="6">
        <v>44737</v>
      </c>
      <c r="H378" s="3" t="s">
        <v>1198</v>
      </c>
      <c r="I378" s="3"/>
      <c r="J378" s="3"/>
      <c r="K378" s="5" t="s">
        <v>118</v>
      </c>
      <c r="L378" s="5">
        <v>3</v>
      </c>
      <c r="M378" s="5" t="s">
        <v>168</v>
      </c>
      <c r="N378" s="5">
        <f>VLOOKUP(M378,[1]ArchetypeScores!E:N,10,FALSE)</f>
        <v>0</v>
      </c>
      <c r="O378" s="5">
        <f>VLOOKUP(M378,[1]ArchetypeScores!E:O,11,FALSE)</f>
        <v>-1</v>
      </c>
      <c r="P378" s="5">
        <f>VLOOKUP(M378,[1]ArchetypeScores!E:P,12,FALSE)</f>
        <v>0</v>
      </c>
      <c r="Q378" s="2" t="str">
        <f>VLOOKUP(M378,[1]ArchetypeScores!E:W,19,FALSE)</f>
        <v>Untargeted</v>
      </c>
      <c r="R378" s="2">
        <f>VLOOKUP(M378,[1]ArchetypeScores!E:I,5,FALSE)</f>
        <v>0</v>
      </c>
      <c r="S378" s="2">
        <f>VLOOKUP(M378,[1]ArchetypeScores!E:K,7,FALSE)</f>
        <v>0</v>
      </c>
      <c r="T378" s="2" t="str">
        <f t="shared" si="5"/>
        <v>Not A&amp;R positive</v>
      </c>
    </row>
    <row r="379" spans="1:20" x14ac:dyDescent="0.3">
      <c r="A379" s="2" t="s">
        <v>850</v>
      </c>
      <c r="B379" s="3" t="s">
        <v>1199</v>
      </c>
      <c r="C379" s="3" t="s">
        <v>1200</v>
      </c>
      <c r="D379" s="4"/>
      <c r="E379" s="5" t="s">
        <v>853</v>
      </c>
      <c r="F379" s="4">
        <v>0</v>
      </c>
      <c r="G379" s="6">
        <v>44619</v>
      </c>
      <c r="H379" s="3" t="s">
        <v>1201</v>
      </c>
      <c r="I379" s="3"/>
      <c r="J379" s="3"/>
      <c r="K379" s="5" t="s">
        <v>118</v>
      </c>
      <c r="L379" s="5">
        <v>3</v>
      </c>
      <c r="M379" s="5" t="s">
        <v>168</v>
      </c>
      <c r="N379" s="5">
        <f>VLOOKUP(M379,[1]ArchetypeScores!E:N,10,FALSE)</f>
        <v>0</v>
      </c>
      <c r="O379" s="5">
        <f>VLOOKUP(M379,[1]ArchetypeScores!E:O,11,FALSE)</f>
        <v>-1</v>
      </c>
      <c r="P379" s="5">
        <f>VLOOKUP(M379,[1]ArchetypeScores!E:P,12,FALSE)</f>
        <v>0</v>
      </c>
      <c r="Q379" s="2" t="str">
        <f>VLOOKUP(M379,[1]ArchetypeScores!E:W,19,FALSE)</f>
        <v>Untargeted</v>
      </c>
      <c r="R379" s="2">
        <f>VLOOKUP(M379,[1]ArchetypeScores!E:I,5,FALSE)</f>
        <v>0</v>
      </c>
      <c r="S379" s="2">
        <f>VLOOKUP(M379,[1]ArchetypeScores!E:K,7,FALSE)</f>
        <v>0</v>
      </c>
      <c r="T379" s="2" t="str">
        <f t="shared" si="5"/>
        <v>Not A&amp;R positive</v>
      </c>
    </row>
    <row r="380" spans="1:20" x14ac:dyDescent="0.3">
      <c r="A380" s="2" t="s">
        <v>850</v>
      </c>
      <c r="B380" s="3" t="s">
        <v>1202</v>
      </c>
      <c r="C380" s="3" t="s">
        <v>1203</v>
      </c>
      <c r="D380" s="4"/>
      <c r="E380" s="5" t="s">
        <v>853</v>
      </c>
      <c r="F380" s="4">
        <v>0</v>
      </c>
      <c r="G380" s="6">
        <v>44738</v>
      </c>
      <c r="H380" s="3" t="s">
        <v>1204</v>
      </c>
      <c r="I380" s="3"/>
      <c r="J380" s="3"/>
      <c r="K380" s="5" t="s">
        <v>118</v>
      </c>
      <c r="L380" s="5">
        <v>3</v>
      </c>
      <c r="M380" s="5" t="s">
        <v>168</v>
      </c>
      <c r="N380" s="5">
        <f>VLOOKUP(M380,[1]ArchetypeScores!E:N,10,FALSE)</f>
        <v>0</v>
      </c>
      <c r="O380" s="5">
        <f>VLOOKUP(M380,[1]ArchetypeScores!E:O,11,FALSE)</f>
        <v>-1</v>
      </c>
      <c r="P380" s="5">
        <f>VLOOKUP(M380,[1]ArchetypeScores!E:P,12,FALSE)</f>
        <v>0</v>
      </c>
      <c r="Q380" s="2" t="str">
        <f>VLOOKUP(M380,[1]ArchetypeScores!E:W,19,FALSE)</f>
        <v>Untargeted</v>
      </c>
      <c r="R380" s="2">
        <f>VLOOKUP(M380,[1]ArchetypeScores!E:I,5,FALSE)</f>
        <v>0</v>
      </c>
      <c r="S380" s="2">
        <f>VLOOKUP(M380,[1]ArchetypeScores!E:K,7,FALSE)</f>
        <v>0</v>
      </c>
      <c r="T380" s="2" t="str">
        <f t="shared" si="5"/>
        <v>Not A&amp;R positive</v>
      </c>
    </row>
    <row r="381" spans="1:20" x14ac:dyDescent="0.3">
      <c r="A381" s="2" t="s">
        <v>850</v>
      </c>
      <c r="B381" s="3" t="s">
        <v>1205</v>
      </c>
      <c r="C381" s="3" t="s">
        <v>1206</v>
      </c>
      <c r="D381" s="4"/>
      <c r="E381" s="5" t="s">
        <v>853</v>
      </c>
      <c r="F381" s="4">
        <v>0</v>
      </c>
      <c r="G381" s="6">
        <v>44621</v>
      </c>
      <c r="H381" s="3" t="s">
        <v>1207</v>
      </c>
      <c r="I381" s="3"/>
      <c r="J381" s="3"/>
      <c r="K381" s="5" t="s">
        <v>118</v>
      </c>
      <c r="L381" s="5">
        <v>3</v>
      </c>
      <c r="M381" s="5" t="s">
        <v>168</v>
      </c>
      <c r="N381" s="5">
        <f>VLOOKUP(M381,[1]ArchetypeScores!E:N,10,FALSE)</f>
        <v>0</v>
      </c>
      <c r="O381" s="5">
        <f>VLOOKUP(M381,[1]ArchetypeScores!E:O,11,FALSE)</f>
        <v>-1</v>
      </c>
      <c r="P381" s="5">
        <f>VLOOKUP(M381,[1]ArchetypeScores!E:P,12,FALSE)</f>
        <v>0</v>
      </c>
      <c r="Q381" s="2" t="str">
        <f>VLOOKUP(M381,[1]ArchetypeScores!E:W,19,FALSE)</f>
        <v>Untargeted</v>
      </c>
      <c r="R381" s="2">
        <f>VLOOKUP(M381,[1]ArchetypeScores!E:I,5,FALSE)</f>
        <v>0</v>
      </c>
      <c r="S381" s="2">
        <f>VLOOKUP(M381,[1]ArchetypeScores!E:K,7,FALSE)</f>
        <v>0</v>
      </c>
      <c r="T381" s="2" t="str">
        <f t="shared" si="5"/>
        <v>Not A&amp;R positive</v>
      </c>
    </row>
    <row r="382" spans="1:20" x14ac:dyDescent="0.3">
      <c r="A382" s="2" t="s">
        <v>850</v>
      </c>
      <c r="B382" s="3" t="s">
        <v>1208</v>
      </c>
      <c r="C382" s="3" t="s">
        <v>1209</v>
      </c>
      <c r="D382" s="4"/>
      <c r="E382" s="5" t="s">
        <v>853</v>
      </c>
      <c r="F382" s="4">
        <v>0</v>
      </c>
      <c r="G382" s="6">
        <v>44742</v>
      </c>
      <c r="H382" s="3" t="s">
        <v>1210</v>
      </c>
      <c r="I382" s="3"/>
      <c r="J382" s="3"/>
      <c r="K382" s="5" t="s">
        <v>118</v>
      </c>
      <c r="L382" s="5">
        <v>3</v>
      </c>
      <c r="M382" s="5" t="s">
        <v>168</v>
      </c>
      <c r="N382" s="5">
        <f>VLOOKUP(M382,[1]ArchetypeScores!E:N,10,FALSE)</f>
        <v>0</v>
      </c>
      <c r="O382" s="5">
        <f>VLOOKUP(M382,[1]ArchetypeScores!E:O,11,FALSE)</f>
        <v>-1</v>
      </c>
      <c r="P382" s="5">
        <f>VLOOKUP(M382,[1]ArchetypeScores!E:P,12,FALSE)</f>
        <v>0</v>
      </c>
      <c r="Q382" s="2" t="str">
        <f>VLOOKUP(M382,[1]ArchetypeScores!E:W,19,FALSE)</f>
        <v>Untargeted</v>
      </c>
      <c r="R382" s="2">
        <f>VLOOKUP(M382,[1]ArchetypeScores!E:I,5,FALSE)</f>
        <v>0</v>
      </c>
      <c r="S382" s="2">
        <f>VLOOKUP(M382,[1]ArchetypeScores!E:K,7,FALSE)</f>
        <v>0</v>
      </c>
      <c r="T382" s="2" t="str">
        <f t="shared" si="5"/>
        <v>Not A&amp;R positive</v>
      </c>
    </row>
    <row r="383" spans="1:20" x14ac:dyDescent="0.3">
      <c r="A383" s="2" t="s">
        <v>850</v>
      </c>
      <c r="B383" s="3" t="s">
        <v>1211</v>
      </c>
      <c r="C383" s="3" t="s">
        <v>1212</v>
      </c>
      <c r="D383" s="4">
        <v>1.2E-2</v>
      </c>
      <c r="E383" s="5" t="s">
        <v>853</v>
      </c>
      <c r="F383" s="4">
        <v>8.7600000000000004E-3</v>
      </c>
      <c r="G383" s="6">
        <v>44806</v>
      </c>
      <c r="H383" s="3" t="s">
        <v>885</v>
      </c>
      <c r="I383" s="3" t="s">
        <v>886</v>
      </c>
      <c r="J383" s="3"/>
      <c r="K383" s="5" t="s">
        <v>71</v>
      </c>
      <c r="L383" s="5">
        <v>1</v>
      </c>
      <c r="M383" s="5" t="s">
        <v>72</v>
      </c>
      <c r="N383" s="5">
        <f>VLOOKUP(M383,[1]ArchetypeScores!E:N,10,FALSE)</f>
        <v>0</v>
      </c>
      <c r="O383" s="5">
        <f>VLOOKUP(M383,[1]ArchetypeScores!E:O,11,FALSE)</f>
        <v>0</v>
      </c>
      <c r="P383" s="5">
        <f>VLOOKUP(M383,[1]ArchetypeScores!E:P,12,FALSE)</f>
        <v>0</v>
      </c>
      <c r="Q383" s="2" t="str">
        <f>VLOOKUP(M383,[1]ArchetypeScores!E:W,19,FALSE)</f>
        <v>Other sector</v>
      </c>
      <c r="R383" s="2">
        <f>VLOOKUP(M383,[1]ArchetypeScores!E:I,5,FALSE)</f>
        <v>0</v>
      </c>
      <c r="S383" s="2">
        <f>VLOOKUP(M383,[1]ArchetypeScores!E:K,7,FALSE)</f>
        <v>0</v>
      </c>
      <c r="T383" s="2" t="str">
        <f t="shared" si="5"/>
        <v>Not A&amp;R positive</v>
      </c>
    </row>
    <row r="384" spans="1:20" x14ac:dyDescent="0.3">
      <c r="A384" s="2" t="s">
        <v>850</v>
      </c>
      <c r="B384" s="3" t="s">
        <v>1213</v>
      </c>
      <c r="C384" s="3" t="s">
        <v>1214</v>
      </c>
      <c r="D384" s="4">
        <v>0.48699999999999999</v>
      </c>
      <c r="E384" s="5" t="s">
        <v>853</v>
      </c>
      <c r="F384" s="4">
        <v>0.38168000000000002</v>
      </c>
      <c r="G384" s="6">
        <v>44639</v>
      </c>
      <c r="H384" s="3" t="s">
        <v>901</v>
      </c>
      <c r="I384" s="3" t="s">
        <v>902</v>
      </c>
      <c r="J384" s="3" t="s">
        <v>903</v>
      </c>
      <c r="K384" s="5" t="s">
        <v>71</v>
      </c>
      <c r="L384" s="5">
        <v>1</v>
      </c>
      <c r="M384" s="5" t="s">
        <v>72</v>
      </c>
      <c r="N384" s="5">
        <f>VLOOKUP(M384,[1]ArchetypeScores!E:N,10,FALSE)</f>
        <v>0</v>
      </c>
      <c r="O384" s="5">
        <f>VLOOKUP(M384,[1]ArchetypeScores!E:O,11,FALSE)</f>
        <v>0</v>
      </c>
      <c r="P384" s="5">
        <f>VLOOKUP(M384,[1]ArchetypeScores!E:P,12,FALSE)</f>
        <v>0</v>
      </c>
      <c r="Q384" s="2" t="str">
        <f>VLOOKUP(M384,[1]ArchetypeScores!E:W,19,FALSE)</f>
        <v>Other sector</v>
      </c>
      <c r="R384" s="2">
        <f>VLOOKUP(M384,[1]ArchetypeScores!E:I,5,FALSE)</f>
        <v>0</v>
      </c>
      <c r="S384" s="2">
        <f>VLOOKUP(M384,[1]ArchetypeScores!E:K,7,FALSE)</f>
        <v>0</v>
      </c>
      <c r="T384" s="2" t="str">
        <f t="shared" si="5"/>
        <v>Not A&amp;R positive</v>
      </c>
    </row>
    <row r="385" spans="1:20" x14ac:dyDescent="0.3">
      <c r="A385" s="2" t="s">
        <v>850</v>
      </c>
      <c r="B385" s="3" t="s">
        <v>1215</v>
      </c>
      <c r="C385" s="3" t="s">
        <v>1216</v>
      </c>
      <c r="D385" s="4">
        <v>0.19</v>
      </c>
      <c r="E385" s="5" t="s">
        <v>853</v>
      </c>
      <c r="F385" s="4">
        <v>0.13189000000000001</v>
      </c>
      <c r="G385" s="6">
        <v>44744</v>
      </c>
      <c r="H385" s="3" t="s">
        <v>1217</v>
      </c>
      <c r="I385" s="3"/>
      <c r="J385" s="3"/>
      <c r="K385" s="5" t="s">
        <v>25</v>
      </c>
      <c r="L385" s="5">
        <v>16</v>
      </c>
      <c r="M385" s="5" t="s">
        <v>1218</v>
      </c>
      <c r="N385" s="5">
        <f>VLOOKUP(M385,[1]ArchetypeScores!E:N,10,FALSE)</f>
        <v>1</v>
      </c>
      <c r="O385" s="5">
        <f>VLOOKUP(M385,[1]ArchetypeScores!E:O,11,FALSE)</f>
        <v>-2</v>
      </c>
      <c r="P385" s="5">
        <f>VLOOKUP(M385,[1]ArchetypeScores!E:P,12,FALSE)</f>
        <v>1</v>
      </c>
      <c r="Q385" s="2" t="str">
        <f>VLOOKUP(M385,[1]ArchetypeScores!E:W,19,FALSE)</f>
        <v>Energy and water</v>
      </c>
      <c r="R385" s="2">
        <f>VLOOKUP(M385,[1]ArchetypeScores!E:I,5,FALSE)</f>
        <v>0</v>
      </c>
      <c r="S385" s="2">
        <f>VLOOKUP(M385,[1]ArchetypeScores!E:K,7,FALSE)</f>
        <v>-1</v>
      </c>
      <c r="T385" s="2" t="str">
        <f t="shared" si="5"/>
        <v>Not A&amp;R positive</v>
      </c>
    </row>
    <row r="386" spans="1:20" x14ac:dyDescent="0.3">
      <c r="A386" s="2" t="s">
        <v>850</v>
      </c>
      <c r="B386" s="8" t="s">
        <v>1219</v>
      </c>
      <c r="C386" s="3" t="s">
        <v>1220</v>
      </c>
      <c r="D386" s="4">
        <v>0.27500000000000002</v>
      </c>
      <c r="E386" s="5" t="s">
        <v>853</v>
      </c>
      <c r="F386" s="4">
        <v>0.19552</v>
      </c>
      <c r="G386" s="6">
        <v>44694</v>
      </c>
      <c r="H386" s="3" t="s">
        <v>860</v>
      </c>
      <c r="I386" s="3" t="s">
        <v>861</v>
      </c>
      <c r="J386" s="3" t="s">
        <v>862</v>
      </c>
      <c r="K386" s="5" t="s">
        <v>53</v>
      </c>
      <c r="L386" s="5" t="s">
        <v>112</v>
      </c>
      <c r="M386" s="5" t="s">
        <v>1221</v>
      </c>
      <c r="N386" s="5">
        <f>VLOOKUP(M386,[1]ArchetypeScores!E:N,10,FALSE)</f>
        <v>0</v>
      </c>
      <c r="O386" s="5">
        <f>VLOOKUP(M386,[1]ArchetypeScores!E:O,11,FALSE)</f>
        <v>-1</v>
      </c>
      <c r="P386" s="5">
        <f>VLOOKUP(M386,[1]ArchetypeScores!E:P,12,FALSE)</f>
        <v>0</v>
      </c>
      <c r="Q386" s="2" t="str">
        <f>VLOOKUP(M386,[1]ArchetypeScores!E:W,19,FALSE)</f>
        <v>Untargeted</v>
      </c>
      <c r="R386" s="2">
        <f>VLOOKUP(M386,[1]ArchetypeScores!E:I,5,FALSE)</f>
        <v>0</v>
      </c>
      <c r="S386" s="2">
        <f>VLOOKUP(M386,[1]ArchetypeScores!E:K,7,FALSE)</f>
        <v>0</v>
      </c>
      <c r="T386" s="2" t="str">
        <f t="shared" ref="T386:T449" si="6">IF(AND(R386=1,S386=1),"Both",IF(AND(R386=1,S386=0),"Direct only",IF(AND(R386=0,S386=1),"Indirect only","Not A&amp;R positive")))</f>
        <v>Not A&amp;R positive</v>
      </c>
    </row>
    <row r="387" spans="1:20" x14ac:dyDescent="0.3">
      <c r="A387" s="2" t="s">
        <v>850</v>
      </c>
      <c r="B387" s="3" t="s">
        <v>1222</v>
      </c>
      <c r="C387" s="3" t="s">
        <v>1223</v>
      </c>
      <c r="D387" s="4">
        <v>0.2</v>
      </c>
      <c r="E387" s="5" t="s">
        <v>853</v>
      </c>
      <c r="F387" s="4">
        <v>0.12273000000000001</v>
      </c>
      <c r="G387" s="6">
        <v>44777</v>
      </c>
      <c r="H387" s="3" t="s">
        <v>1224</v>
      </c>
      <c r="I387" s="3"/>
      <c r="J387" s="3"/>
      <c r="K387" s="5" t="s">
        <v>89</v>
      </c>
      <c r="L387" s="5">
        <v>3</v>
      </c>
      <c r="M387" s="5" t="s">
        <v>1225</v>
      </c>
      <c r="N387" s="5">
        <f>VLOOKUP(M387,[1]ArchetypeScores!E:N,10,FALSE)</f>
        <v>1</v>
      </c>
      <c r="O387" s="5">
        <f>VLOOKUP(M387,[1]ArchetypeScores!E:O,11,FALSE)</f>
        <v>0</v>
      </c>
      <c r="P387" s="5">
        <f>VLOOKUP(M387,[1]ArchetypeScores!E:P,12,FALSE)</f>
        <v>0</v>
      </c>
      <c r="Q387" s="2" t="str">
        <f>VLOOKUP(M387,[1]ArchetypeScores!E:W,19,FALSE)</f>
        <v>Other sector</v>
      </c>
      <c r="R387" s="2">
        <f>VLOOKUP(M387,[1]ArchetypeScores!E:I,5,FALSE)</f>
        <v>0</v>
      </c>
      <c r="S387" s="2">
        <f>VLOOKUP(M387,[1]ArchetypeScores!E:K,7,FALSE)</f>
        <v>0</v>
      </c>
      <c r="T387" s="2" t="str">
        <f t="shared" si="6"/>
        <v>Not A&amp;R positive</v>
      </c>
    </row>
    <row r="388" spans="1:20" x14ac:dyDescent="0.3">
      <c r="A388" s="2" t="s">
        <v>850</v>
      </c>
      <c r="B388" s="3" t="s">
        <v>1226</v>
      </c>
      <c r="C388" s="3" t="s">
        <v>1227</v>
      </c>
      <c r="D388" s="4">
        <v>0.3</v>
      </c>
      <c r="E388" s="5" t="s">
        <v>853</v>
      </c>
      <c r="F388" s="4">
        <v>0.23512</v>
      </c>
      <c r="G388" s="6">
        <v>44628</v>
      </c>
      <c r="H388" s="3" t="s">
        <v>907</v>
      </c>
      <c r="I388" s="3" t="s">
        <v>902</v>
      </c>
      <c r="J388" s="3"/>
      <c r="K388" s="5" t="s">
        <v>611</v>
      </c>
      <c r="L388" s="5">
        <v>6</v>
      </c>
      <c r="M388" s="5" t="s">
        <v>1228</v>
      </c>
      <c r="N388" s="5">
        <f>VLOOKUP(M388,[1]ArchetypeScores!E:N,10,FALSE)</f>
        <v>1</v>
      </c>
      <c r="O388" s="5">
        <f>VLOOKUP(M388,[1]ArchetypeScores!E:O,11,FALSE)</f>
        <v>0</v>
      </c>
      <c r="P388" s="5">
        <f>VLOOKUP(M388,[1]ArchetypeScores!E:P,12,FALSE)</f>
        <v>0</v>
      </c>
      <c r="Q388" s="2" t="str">
        <f>VLOOKUP(M388,[1]ArchetypeScores!E:W,19,FALSE)</f>
        <v>Consumer (including agriculture and tourism)</v>
      </c>
      <c r="R388" s="2">
        <f>VLOOKUP(M388,[1]ArchetypeScores!E:I,5,FALSE)</f>
        <v>0</v>
      </c>
      <c r="S388" s="2">
        <f>VLOOKUP(M388,[1]ArchetypeScores!E:K,7,FALSE)</f>
        <v>0</v>
      </c>
      <c r="T388" s="2" t="str">
        <f t="shared" si="6"/>
        <v>Not A&amp;R positive</v>
      </c>
    </row>
    <row r="389" spans="1:20" x14ac:dyDescent="0.3">
      <c r="A389" s="2" t="s">
        <v>850</v>
      </c>
      <c r="B389" s="3" t="s">
        <v>1230</v>
      </c>
      <c r="C389" s="3" t="s">
        <v>1231</v>
      </c>
      <c r="D389" s="4">
        <v>2</v>
      </c>
      <c r="E389" s="5" t="s">
        <v>853</v>
      </c>
      <c r="F389" s="4">
        <v>1.42198</v>
      </c>
      <c r="G389" s="6">
        <v>44718</v>
      </c>
      <c r="H389" s="3" t="s">
        <v>910</v>
      </c>
      <c r="I389" s="3" t="s">
        <v>861</v>
      </c>
      <c r="J389" s="3" t="s">
        <v>911</v>
      </c>
      <c r="K389" s="5" t="s">
        <v>214</v>
      </c>
      <c r="L389" s="5">
        <v>4</v>
      </c>
      <c r="M389" s="5" t="s">
        <v>560</v>
      </c>
      <c r="N389" s="5">
        <f>VLOOKUP(M389,[1]ArchetypeScores!E:N,10,FALSE)</f>
        <v>1</v>
      </c>
      <c r="O389" s="5">
        <f>VLOOKUP(M389,[1]ArchetypeScores!E:O,11,FALSE)</f>
        <v>0</v>
      </c>
      <c r="P389" s="5">
        <f>VLOOKUP(M389,[1]ArchetypeScores!E:P,12,FALSE)</f>
        <v>0</v>
      </c>
      <c r="Q389" s="2" t="str">
        <f>VLOOKUP(M389,[1]ArchetypeScores!E:W,19,FALSE)</f>
        <v>Other sector</v>
      </c>
      <c r="R389" s="2">
        <f>VLOOKUP(M389,[1]ArchetypeScores!E:I,5,FALSE)</f>
        <v>0</v>
      </c>
      <c r="S389" s="2">
        <f>VLOOKUP(M389,[1]ArchetypeScores!E:K,7,FALSE)</f>
        <v>0</v>
      </c>
      <c r="T389" s="2" t="str">
        <f t="shared" si="6"/>
        <v>Not A&amp;R positive</v>
      </c>
    </row>
    <row r="390" spans="1:20" x14ac:dyDescent="0.3">
      <c r="A390" s="2" t="s">
        <v>850</v>
      </c>
      <c r="B390" s="3" t="s">
        <v>1232</v>
      </c>
      <c r="C390" s="3" t="s">
        <v>1233</v>
      </c>
      <c r="D390" s="4">
        <v>5.0000000000000001E-3</v>
      </c>
      <c r="E390" s="5" t="s">
        <v>853</v>
      </c>
      <c r="F390" s="4">
        <v>3.6900000000000001E-3</v>
      </c>
      <c r="G390" s="6">
        <v>44780</v>
      </c>
      <c r="H390" s="3" t="s">
        <v>1234</v>
      </c>
      <c r="I390" s="3"/>
      <c r="J390" s="3"/>
      <c r="K390" s="5" t="s">
        <v>61</v>
      </c>
      <c r="L390" s="5">
        <v>5</v>
      </c>
      <c r="M390" s="5" t="s">
        <v>62</v>
      </c>
      <c r="N390" s="5">
        <f>VLOOKUP(M390,[1]ArchetypeScores!E:N,10,FALSE)</f>
        <v>0</v>
      </c>
      <c r="O390" s="5">
        <f>VLOOKUP(M390,[1]ArchetypeScores!E:O,11,FALSE)</f>
        <v>-1</v>
      </c>
      <c r="P390" s="5">
        <f>VLOOKUP(M390,[1]ArchetypeScores!E:P,12,FALSE)</f>
        <v>0</v>
      </c>
      <c r="Q390" s="2" t="str">
        <f>VLOOKUP(M390,[1]ArchetypeScores!E:W,19,FALSE)</f>
        <v>Health care</v>
      </c>
      <c r="R390" s="2">
        <f>VLOOKUP(M390,[1]ArchetypeScores!E:I,5,FALSE)</f>
        <v>0</v>
      </c>
      <c r="S390" s="2">
        <f>VLOOKUP(M390,[1]ArchetypeScores!E:K,7,FALSE)</f>
        <v>0</v>
      </c>
      <c r="T390" s="2" t="str">
        <f t="shared" si="6"/>
        <v>Not A&amp;R positive</v>
      </c>
    </row>
    <row r="391" spans="1:20" x14ac:dyDescent="0.3">
      <c r="A391" s="2" t="s">
        <v>850</v>
      </c>
      <c r="B391" s="3" t="s">
        <v>1235</v>
      </c>
      <c r="C391" s="3" t="s">
        <v>1236</v>
      </c>
      <c r="D391" s="4">
        <v>1.0669999999999999</v>
      </c>
      <c r="E391" s="5" t="s">
        <v>853</v>
      </c>
      <c r="F391" s="4">
        <v>0.75863000000000003</v>
      </c>
      <c r="G391" s="6">
        <v>44724</v>
      </c>
      <c r="H391" s="3" t="s">
        <v>910</v>
      </c>
      <c r="I391" s="3" t="s">
        <v>861</v>
      </c>
      <c r="J391" s="3" t="s">
        <v>911</v>
      </c>
      <c r="K391" s="5" t="s">
        <v>214</v>
      </c>
      <c r="L391" s="5">
        <v>4</v>
      </c>
      <c r="M391" s="5" t="s">
        <v>560</v>
      </c>
      <c r="N391" s="5">
        <f>VLOOKUP(M391,[1]ArchetypeScores!E:N,10,FALSE)</f>
        <v>1</v>
      </c>
      <c r="O391" s="5">
        <f>VLOOKUP(M391,[1]ArchetypeScores!E:O,11,FALSE)</f>
        <v>0</v>
      </c>
      <c r="P391" s="5">
        <f>VLOOKUP(M391,[1]ArchetypeScores!E:P,12,FALSE)</f>
        <v>0</v>
      </c>
      <c r="Q391" s="2" t="str">
        <f>VLOOKUP(M391,[1]ArchetypeScores!E:W,19,FALSE)</f>
        <v>Other sector</v>
      </c>
      <c r="R391" s="2">
        <f>VLOOKUP(M391,[1]ArchetypeScores!E:I,5,FALSE)</f>
        <v>0</v>
      </c>
      <c r="S391" s="2">
        <f>VLOOKUP(M391,[1]ArchetypeScores!E:K,7,FALSE)</f>
        <v>0</v>
      </c>
      <c r="T391" s="2" t="str">
        <f t="shared" si="6"/>
        <v>Not A&amp;R positive</v>
      </c>
    </row>
    <row r="392" spans="1:20" x14ac:dyDescent="0.3">
      <c r="A392" s="2" t="s">
        <v>850</v>
      </c>
      <c r="B392" s="3" t="s">
        <v>1237</v>
      </c>
      <c r="C392" s="3" t="s">
        <v>1238</v>
      </c>
      <c r="D392" s="4">
        <v>0.125</v>
      </c>
      <c r="E392" s="5" t="s">
        <v>853</v>
      </c>
      <c r="F392" s="4">
        <v>9.4920000000000004E-2</v>
      </c>
      <c r="G392" s="6">
        <v>44623</v>
      </c>
      <c r="H392" s="3" t="s">
        <v>1239</v>
      </c>
      <c r="I392" s="3"/>
      <c r="J392" s="3"/>
      <c r="K392" s="5" t="s">
        <v>89</v>
      </c>
      <c r="L392" s="5">
        <v>1</v>
      </c>
      <c r="M392" s="5" t="s">
        <v>90</v>
      </c>
      <c r="N392" s="5">
        <f>VLOOKUP(M392,[1]ArchetypeScores!E:N,10,FALSE)</f>
        <v>1</v>
      </c>
      <c r="O392" s="5">
        <f>VLOOKUP(M392,[1]ArchetypeScores!E:O,11,FALSE)</f>
        <v>0</v>
      </c>
      <c r="P392" s="5">
        <f>VLOOKUP(M392,[1]ArchetypeScores!E:P,12,FALSE)</f>
        <v>0</v>
      </c>
      <c r="Q392" s="2" t="str">
        <f>VLOOKUP(M392,[1]ArchetypeScores!E:W,19,FALSE)</f>
        <v>Other sector</v>
      </c>
      <c r="R392" s="2">
        <f>VLOOKUP(M392,[1]ArchetypeScores!E:I,5,FALSE)</f>
        <v>0</v>
      </c>
      <c r="S392" s="2">
        <f>VLOOKUP(M392,[1]ArchetypeScores!E:K,7,FALSE)</f>
        <v>0</v>
      </c>
      <c r="T392" s="2" t="str">
        <f t="shared" si="6"/>
        <v>Not A&amp;R positive</v>
      </c>
    </row>
    <row r="393" spans="1:20" x14ac:dyDescent="0.3">
      <c r="A393" s="2" t="s">
        <v>850</v>
      </c>
      <c r="B393" s="3" t="s">
        <v>1240</v>
      </c>
      <c r="C393" s="3" t="s">
        <v>1241</v>
      </c>
      <c r="D393" s="4">
        <v>0.23100000000000001</v>
      </c>
      <c r="E393" s="5" t="s">
        <v>853</v>
      </c>
      <c r="F393" s="4">
        <v>0.16424</v>
      </c>
      <c r="G393" s="6">
        <v>44717</v>
      </c>
      <c r="H393" s="3" t="s">
        <v>910</v>
      </c>
      <c r="I393" s="3" t="s">
        <v>861</v>
      </c>
      <c r="J393" s="3" t="s">
        <v>911</v>
      </c>
      <c r="K393" s="5" t="s">
        <v>291</v>
      </c>
      <c r="L393" s="5">
        <v>4</v>
      </c>
      <c r="M393" s="5" t="s">
        <v>292</v>
      </c>
      <c r="N393" s="5">
        <f>VLOOKUP(M393,[1]ArchetypeScores!E:N,10,FALSE)</f>
        <v>1</v>
      </c>
      <c r="O393" s="5">
        <f>VLOOKUP(M393,[1]ArchetypeScores!E:O,11,FALSE)</f>
        <v>0</v>
      </c>
      <c r="P393" s="5">
        <f>VLOOKUP(M393,[1]ArchetypeScores!E:P,12,FALSE)</f>
        <v>0</v>
      </c>
      <c r="Q393" s="2" t="str">
        <f>VLOOKUP(M393,[1]ArchetypeScores!E:W,19,FALSE)</f>
        <v>Education and training</v>
      </c>
      <c r="R393" s="2">
        <f>VLOOKUP(M393,[1]ArchetypeScores!E:I,5,FALSE)</f>
        <v>0</v>
      </c>
      <c r="S393" s="2">
        <f>VLOOKUP(M393,[1]ArchetypeScores!E:K,7,FALSE)</f>
        <v>0</v>
      </c>
      <c r="T393" s="2" t="str">
        <f t="shared" si="6"/>
        <v>Not A&amp;R positive</v>
      </c>
    </row>
    <row r="394" spans="1:20" x14ac:dyDescent="0.3">
      <c r="A394" s="2" t="s">
        <v>850</v>
      </c>
      <c r="B394" s="3" t="s">
        <v>1242</v>
      </c>
      <c r="C394" s="3" t="s">
        <v>1243</v>
      </c>
      <c r="D394" s="4">
        <v>0.23200000000000001</v>
      </c>
      <c r="E394" s="5" t="s">
        <v>853</v>
      </c>
      <c r="F394" s="4">
        <v>0.16495000000000001</v>
      </c>
      <c r="G394" s="6">
        <v>44729</v>
      </c>
      <c r="H394" s="3" t="s">
        <v>910</v>
      </c>
      <c r="I394" s="3" t="s">
        <v>861</v>
      </c>
      <c r="J394" s="3" t="s">
        <v>911</v>
      </c>
      <c r="K394" s="5" t="s">
        <v>570</v>
      </c>
      <c r="L394" s="5">
        <v>2</v>
      </c>
      <c r="M394" s="5" t="s">
        <v>1110</v>
      </c>
      <c r="N394" s="5">
        <f>VLOOKUP(M394,[1]ArchetypeScores!E:N,10,FALSE)</f>
        <v>1</v>
      </c>
      <c r="O394" s="5">
        <f>VLOOKUP(M394,[1]ArchetypeScores!E:O,11,FALSE)</f>
        <v>-2</v>
      </c>
      <c r="P394" s="5">
        <f>VLOOKUP(M394,[1]ArchetypeScores!E:P,12,FALSE)</f>
        <v>-2</v>
      </c>
      <c r="Q394" s="2" t="str">
        <f>VLOOKUP(M394,[1]ArchetypeScores!E:W,19,FALSE)</f>
        <v>Energy and water</v>
      </c>
      <c r="R394" s="2">
        <f>VLOOKUP(M394,[1]ArchetypeScores!E:I,5,FALSE)</f>
        <v>0</v>
      </c>
      <c r="S394" s="2">
        <f>VLOOKUP(M394,[1]ArchetypeScores!E:K,7,FALSE)</f>
        <v>-1</v>
      </c>
      <c r="T394" s="2" t="str">
        <f t="shared" si="6"/>
        <v>Not A&amp;R positive</v>
      </c>
    </row>
    <row r="395" spans="1:20" x14ac:dyDescent="0.3">
      <c r="A395" s="2" t="s">
        <v>850</v>
      </c>
      <c r="B395" s="3" t="s">
        <v>1244</v>
      </c>
      <c r="C395" s="3" t="s">
        <v>1245</v>
      </c>
      <c r="D395" s="4">
        <v>3.5999999999999997E-2</v>
      </c>
      <c r="E395" s="5" t="s">
        <v>853</v>
      </c>
      <c r="F395" s="4">
        <v>2.5600000000000001E-2</v>
      </c>
      <c r="G395" s="6">
        <v>44731</v>
      </c>
      <c r="H395" s="3" t="s">
        <v>910</v>
      </c>
      <c r="I395" s="3" t="s">
        <v>861</v>
      </c>
      <c r="J395" s="3" t="s">
        <v>911</v>
      </c>
      <c r="K395" s="5" t="s">
        <v>112</v>
      </c>
      <c r="L395" s="5" t="s">
        <v>112</v>
      </c>
      <c r="M395" s="5" t="s">
        <v>961</v>
      </c>
      <c r="N395" s="5">
        <f>VLOOKUP(M395,[1]ArchetypeScores!E:N,10,FALSE)</f>
        <v>0</v>
      </c>
      <c r="O395" s="5">
        <f>VLOOKUP(M395,[1]ArchetypeScores!E:O,11,FALSE)</f>
        <v>0</v>
      </c>
      <c r="P395" s="5">
        <f>VLOOKUP(M395,[1]ArchetypeScores!E:P,12,FALSE)</f>
        <v>0</v>
      </c>
      <c r="Q395" s="2" t="str">
        <f>VLOOKUP(M395,[1]ArchetypeScores!E:W,19,FALSE)</f>
        <v>Untargeted</v>
      </c>
      <c r="R395" s="2">
        <f>VLOOKUP(M395,[1]ArchetypeScores!E:I,5,FALSE)</f>
        <v>0</v>
      </c>
      <c r="S395" s="2">
        <f>VLOOKUP(M395,[1]ArchetypeScores!E:K,7,FALSE)</f>
        <v>0</v>
      </c>
      <c r="T395" s="2" t="str">
        <f t="shared" si="6"/>
        <v>Not A&amp;R positive</v>
      </c>
    </row>
    <row r="396" spans="1:20" x14ac:dyDescent="0.3">
      <c r="A396" s="2" t="s">
        <v>850</v>
      </c>
      <c r="B396" s="3" t="s">
        <v>1246</v>
      </c>
      <c r="C396" s="3" t="s">
        <v>1247</v>
      </c>
      <c r="D396" s="4">
        <v>0.25900000000000001</v>
      </c>
      <c r="E396" s="5" t="s">
        <v>853</v>
      </c>
      <c r="F396" s="4">
        <v>0.18415000000000001</v>
      </c>
      <c r="G396" s="6">
        <v>44716</v>
      </c>
      <c r="H396" s="3" t="s">
        <v>910</v>
      </c>
      <c r="I396" s="3" t="s">
        <v>861</v>
      </c>
      <c r="J396" s="3" t="s">
        <v>911</v>
      </c>
      <c r="K396" s="5" t="s">
        <v>291</v>
      </c>
      <c r="L396" s="5">
        <v>4</v>
      </c>
      <c r="M396" s="5" t="s">
        <v>292</v>
      </c>
      <c r="N396" s="5">
        <f>VLOOKUP(M396,[1]ArchetypeScores!E:N,10,FALSE)</f>
        <v>1</v>
      </c>
      <c r="O396" s="5">
        <f>VLOOKUP(M396,[1]ArchetypeScores!E:O,11,FALSE)</f>
        <v>0</v>
      </c>
      <c r="P396" s="5">
        <f>VLOOKUP(M396,[1]ArchetypeScores!E:P,12,FALSE)</f>
        <v>0</v>
      </c>
      <c r="Q396" s="2" t="str">
        <f>VLOOKUP(M396,[1]ArchetypeScores!E:W,19,FALSE)</f>
        <v>Education and training</v>
      </c>
      <c r="R396" s="2">
        <f>VLOOKUP(M396,[1]ArchetypeScores!E:I,5,FALSE)</f>
        <v>0</v>
      </c>
      <c r="S396" s="2">
        <f>VLOOKUP(M396,[1]ArchetypeScores!E:K,7,FALSE)</f>
        <v>0</v>
      </c>
      <c r="T396" s="2" t="str">
        <f t="shared" si="6"/>
        <v>Not A&amp;R positive</v>
      </c>
    </row>
    <row r="397" spans="1:20" x14ac:dyDescent="0.3">
      <c r="A397" s="2" t="s">
        <v>850</v>
      </c>
      <c r="B397" s="3" t="s">
        <v>1248</v>
      </c>
      <c r="C397" s="3" t="s">
        <v>1249</v>
      </c>
      <c r="D397" s="4">
        <v>1.3</v>
      </c>
      <c r="E397" s="5" t="s">
        <v>853</v>
      </c>
      <c r="F397" s="4">
        <v>0.81554000000000004</v>
      </c>
      <c r="G397" s="6">
        <v>44769</v>
      </c>
      <c r="H397" s="3" t="s">
        <v>917</v>
      </c>
      <c r="I397" s="3" t="s">
        <v>918</v>
      </c>
      <c r="J397" s="3"/>
      <c r="K397" s="5" t="s">
        <v>57</v>
      </c>
      <c r="L397" s="5">
        <v>29</v>
      </c>
      <c r="M397" s="5" t="s">
        <v>58</v>
      </c>
      <c r="N397" s="5">
        <f>VLOOKUP(M397,[1]ArchetypeScores!E:N,10,FALSE)</f>
        <v>0</v>
      </c>
      <c r="O397" s="5">
        <f>VLOOKUP(M397,[1]ArchetypeScores!E:O,11,FALSE)</f>
        <v>-1</v>
      </c>
      <c r="P397" s="5">
        <f>VLOOKUP(M397,[1]ArchetypeScores!E:P,12,FALSE)</f>
        <v>0</v>
      </c>
      <c r="Q397" s="2" t="str">
        <f>VLOOKUP(M397,[1]ArchetypeScores!E:W,19,FALSE)</f>
        <v>Untargeted</v>
      </c>
      <c r="R397" s="2">
        <f>VLOOKUP(M397,[1]ArchetypeScores!E:I,5,FALSE)</f>
        <v>0</v>
      </c>
      <c r="S397" s="2">
        <f>VLOOKUP(M397,[1]ArchetypeScores!E:K,7,FALSE)</f>
        <v>0</v>
      </c>
      <c r="T397" s="2" t="str">
        <f t="shared" si="6"/>
        <v>Not A&amp;R positive</v>
      </c>
    </row>
    <row r="398" spans="1:20" x14ac:dyDescent="0.3">
      <c r="A398" s="2" t="s">
        <v>850</v>
      </c>
      <c r="B398" s="3" t="s">
        <v>1250</v>
      </c>
      <c r="C398" s="3" t="s">
        <v>1251</v>
      </c>
      <c r="D398" s="4">
        <v>4.8</v>
      </c>
      <c r="E398" s="5" t="s">
        <v>853</v>
      </c>
      <c r="F398" s="4">
        <v>3.0112299999999999</v>
      </c>
      <c r="G398" s="6">
        <v>44770</v>
      </c>
      <c r="H398" s="3" t="s">
        <v>917</v>
      </c>
      <c r="I398" s="3" t="s">
        <v>918</v>
      </c>
      <c r="J398" s="3"/>
      <c r="K398" s="5" t="s">
        <v>118</v>
      </c>
      <c r="L398" s="5">
        <v>2</v>
      </c>
      <c r="M398" s="5" t="s">
        <v>226</v>
      </c>
      <c r="N398" s="5">
        <f>VLOOKUP(M398,[1]ArchetypeScores!E:N,10,FALSE)</f>
        <v>0</v>
      </c>
      <c r="O398" s="5">
        <f>VLOOKUP(M398,[1]ArchetypeScores!E:O,11,FALSE)</f>
        <v>-1</v>
      </c>
      <c r="P398" s="5">
        <f>VLOOKUP(M398,[1]ArchetypeScores!E:P,12,FALSE)</f>
        <v>0</v>
      </c>
      <c r="Q398" s="2" t="str">
        <f>VLOOKUP(M398,[1]ArchetypeScores!E:W,19,FALSE)</f>
        <v>Untargeted</v>
      </c>
      <c r="R398" s="2">
        <f>VLOOKUP(M398,[1]ArchetypeScores!E:I,5,FALSE)</f>
        <v>0</v>
      </c>
      <c r="S398" s="2">
        <f>VLOOKUP(M398,[1]ArchetypeScores!E:K,7,FALSE)</f>
        <v>0</v>
      </c>
      <c r="T398" s="2" t="str">
        <f t="shared" si="6"/>
        <v>Not A&amp;R positive</v>
      </c>
    </row>
    <row r="399" spans="1:20" x14ac:dyDescent="0.3">
      <c r="A399" s="2" t="s">
        <v>850</v>
      </c>
      <c r="B399" s="3" t="s">
        <v>1252</v>
      </c>
      <c r="C399" s="3" t="s">
        <v>1253</v>
      </c>
      <c r="D399" s="4">
        <v>4</v>
      </c>
      <c r="E399" s="5" t="s">
        <v>853</v>
      </c>
      <c r="F399" s="4">
        <v>2.3900800000000002</v>
      </c>
      <c r="G399" s="6">
        <v>44761</v>
      </c>
      <c r="H399" s="3" t="s">
        <v>914</v>
      </c>
      <c r="I399" s="3" t="s">
        <v>915</v>
      </c>
      <c r="J399" s="3"/>
      <c r="K399" s="5" t="s">
        <v>118</v>
      </c>
      <c r="L399" s="5">
        <v>4</v>
      </c>
      <c r="M399" s="5" t="s">
        <v>119</v>
      </c>
      <c r="N399" s="5">
        <f>VLOOKUP(M399,[1]ArchetypeScores!E:N,10,FALSE)</f>
        <v>0</v>
      </c>
      <c r="O399" s="5">
        <f>VLOOKUP(M399,[1]ArchetypeScores!E:O,11,FALSE)</f>
        <v>-1</v>
      </c>
      <c r="P399" s="5">
        <f>VLOOKUP(M399,[1]ArchetypeScores!E:P,12,FALSE)</f>
        <v>0</v>
      </c>
      <c r="Q399" s="2" t="str">
        <f>VLOOKUP(M399,[1]ArchetypeScores!E:W,19,FALSE)</f>
        <v>Untargeted</v>
      </c>
      <c r="R399" s="2">
        <f>VLOOKUP(M399,[1]ArchetypeScores!E:I,5,FALSE)</f>
        <v>0</v>
      </c>
      <c r="S399" s="2">
        <f>VLOOKUP(M399,[1]ArchetypeScores!E:K,7,FALSE)</f>
        <v>0</v>
      </c>
      <c r="T399" s="2" t="str">
        <f t="shared" si="6"/>
        <v>Not A&amp;R positive</v>
      </c>
    </row>
    <row r="400" spans="1:20" x14ac:dyDescent="0.3">
      <c r="A400" s="2" t="s">
        <v>850</v>
      </c>
      <c r="B400" s="3" t="s">
        <v>1254</v>
      </c>
      <c r="C400" s="3" t="s">
        <v>1255</v>
      </c>
      <c r="D400" s="4">
        <v>0.71499999999999997</v>
      </c>
      <c r="E400" s="5" t="s">
        <v>853</v>
      </c>
      <c r="F400" s="4">
        <v>0.42830000000000001</v>
      </c>
      <c r="G400" s="6">
        <v>44767</v>
      </c>
      <c r="H400" s="3" t="s">
        <v>1256</v>
      </c>
      <c r="I400" s="3" t="s">
        <v>1257</v>
      </c>
      <c r="J400" s="3"/>
      <c r="K400" s="5" t="s">
        <v>38</v>
      </c>
      <c r="L400" s="5">
        <v>13</v>
      </c>
      <c r="M400" s="5" t="s">
        <v>39</v>
      </c>
      <c r="N400" s="5">
        <f>VLOOKUP(M400,[1]ArchetypeScores!E:N,10,FALSE)</f>
        <v>0</v>
      </c>
      <c r="O400" s="5">
        <f>VLOOKUP(M400,[1]ArchetypeScores!E:O,11,FALSE)</f>
        <v>-2</v>
      </c>
      <c r="P400" s="5">
        <f>VLOOKUP(M400,[1]ArchetypeScores!E:P,12,FALSE)</f>
        <v>0</v>
      </c>
      <c r="Q400" s="2" t="str">
        <f>VLOOKUP(M400,[1]ArchetypeScores!E:W,19,FALSE)</f>
        <v>Industrials - transportation</v>
      </c>
      <c r="R400" s="2">
        <f>VLOOKUP(M400,[1]ArchetypeScores!E:I,5,FALSE)</f>
        <v>0</v>
      </c>
      <c r="S400" s="2">
        <f>VLOOKUP(M400,[1]ArchetypeScores!E:K,7,FALSE)</f>
        <v>0</v>
      </c>
      <c r="T400" s="2" t="str">
        <f t="shared" si="6"/>
        <v>Not A&amp;R positive</v>
      </c>
    </row>
    <row r="401" spans="1:20" x14ac:dyDescent="0.3">
      <c r="A401" s="2" t="s">
        <v>850</v>
      </c>
      <c r="B401" s="3" t="s">
        <v>1258</v>
      </c>
      <c r="C401" s="3" t="s">
        <v>1259</v>
      </c>
      <c r="D401" s="4">
        <v>1</v>
      </c>
      <c r="E401" s="5" t="s">
        <v>853</v>
      </c>
      <c r="F401" s="4">
        <v>0.62734000000000001</v>
      </c>
      <c r="G401" s="6">
        <v>44772</v>
      </c>
      <c r="H401" s="3" t="s">
        <v>1071</v>
      </c>
      <c r="I401" s="3" t="s">
        <v>918</v>
      </c>
      <c r="J401" s="3"/>
      <c r="K401" s="5" t="s">
        <v>102</v>
      </c>
      <c r="L401" s="5">
        <v>1</v>
      </c>
      <c r="M401" s="5" t="s">
        <v>103</v>
      </c>
      <c r="N401" s="5">
        <f>VLOOKUP(M401,[1]ArchetypeScores!E:N,10,FALSE)</f>
        <v>0</v>
      </c>
      <c r="O401" s="5">
        <f>VLOOKUP(M401,[1]ArchetypeScores!E:O,11,FALSE)</f>
        <v>-1</v>
      </c>
      <c r="P401" s="5">
        <f>VLOOKUP(M401,[1]ArchetypeScores!E:P,12,FALSE)</f>
        <v>0</v>
      </c>
      <c r="Q401" s="2" t="str">
        <f>VLOOKUP(M401,[1]ArchetypeScores!E:W,19,FALSE)</f>
        <v>Untargeted</v>
      </c>
      <c r="R401" s="2">
        <f>VLOOKUP(M401,[1]ArchetypeScores!E:I,5,FALSE)</f>
        <v>0</v>
      </c>
      <c r="S401" s="2">
        <f>VLOOKUP(M401,[1]ArchetypeScores!E:K,7,FALSE)</f>
        <v>1</v>
      </c>
      <c r="T401" s="2" t="str">
        <f t="shared" si="6"/>
        <v>Indirect only</v>
      </c>
    </row>
    <row r="402" spans="1:20" x14ac:dyDescent="0.3">
      <c r="A402" s="2" t="s">
        <v>850</v>
      </c>
      <c r="B402" s="3" t="s">
        <v>1260</v>
      </c>
      <c r="C402" s="3" t="s">
        <v>1261</v>
      </c>
      <c r="D402" s="4">
        <v>0.25</v>
      </c>
      <c r="E402" s="5" t="s">
        <v>853</v>
      </c>
      <c r="F402" s="4">
        <v>0.17215</v>
      </c>
      <c r="G402" s="6">
        <v>44746</v>
      </c>
      <c r="H402" s="3" t="s">
        <v>1262</v>
      </c>
      <c r="I402" s="3" t="s">
        <v>1263</v>
      </c>
      <c r="J402" s="3"/>
      <c r="K402" s="5" t="s">
        <v>163</v>
      </c>
      <c r="L402" s="5">
        <v>1</v>
      </c>
      <c r="M402" s="5" t="s">
        <v>975</v>
      </c>
      <c r="N402" s="5">
        <f>VLOOKUP(M402,[1]ArchetypeScores!E:N,10,FALSE)</f>
        <v>0</v>
      </c>
      <c r="O402" s="5">
        <f>VLOOKUP(M402,[1]ArchetypeScores!E:O,11,FALSE)</f>
        <v>0</v>
      </c>
      <c r="P402" s="5">
        <f>VLOOKUP(M402,[1]ArchetypeScores!E:P,12,FALSE)</f>
        <v>0</v>
      </c>
      <c r="Q402" s="2" t="str">
        <f>VLOOKUP(M402,[1]ArchetypeScores!E:W,19,FALSE)</f>
        <v>Other sector</v>
      </c>
      <c r="R402" s="2">
        <f>VLOOKUP(M402,[1]ArchetypeScores!E:I,5,FALSE)</f>
        <v>0</v>
      </c>
      <c r="S402" s="2">
        <f>VLOOKUP(M402,[1]ArchetypeScores!E:K,7,FALSE)</f>
        <v>0</v>
      </c>
      <c r="T402" s="2" t="str">
        <f t="shared" si="6"/>
        <v>Not A&amp;R positive</v>
      </c>
    </row>
    <row r="403" spans="1:20" x14ac:dyDescent="0.3">
      <c r="A403" s="2" t="s">
        <v>850</v>
      </c>
      <c r="B403" s="3" t="s">
        <v>1264</v>
      </c>
      <c r="C403" s="3" t="s">
        <v>1265</v>
      </c>
      <c r="D403" s="4">
        <v>4.0000000000000001E-3</v>
      </c>
      <c r="E403" s="5" t="s">
        <v>853</v>
      </c>
      <c r="F403" s="4">
        <v>3.29E-3</v>
      </c>
      <c r="G403" s="6">
        <v>44779</v>
      </c>
      <c r="H403" s="3" t="s">
        <v>1266</v>
      </c>
      <c r="I403" s="3"/>
      <c r="J403" s="3"/>
      <c r="K403" s="5" t="s">
        <v>163</v>
      </c>
      <c r="L403" s="5">
        <v>2</v>
      </c>
      <c r="M403" s="5" t="s">
        <v>648</v>
      </c>
      <c r="N403" s="5">
        <f>VLOOKUP(M403,[1]ArchetypeScores!E:N,10,FALSE)</f>
        <v>0</v>
      </c>
      <c r="O403" s="5">
        <f>VLOOKUP(M403,[1]ArchetypeScores!E:O,11,FALSE)</f>
        <v>0</v>
      </c>
      <c r="P403" s="5">
        <f>VLOOKUP(M403,[1]ArchetypeScores!E:P,12,FALSE)</f>
        <v>0</v>
      </c>
      <c r="Q403" s="2" t="str">
        <f>VLOOKUP(M403,[1]ArchetypeScores!E:W,19,FALSE)</f>
        <v>Health care</v>
      </c>
      <c r="R403" s="2">
        <f>VLOOKUP(M403,[1]ArchetypeScores!E:I,5,FALSE)</f>
        <v>0</v>
      </c>
      <c r="S403" s="2">
        <f>VLOOKUP(M403,[1]ArchetypeScores!E:K,7,FALSE)</f>
        <v>0</v>
      </c>
      <c r="T403" s="2" t="str">
        <f t="shared" si="6"/>
        <v>Not A&amp;R positive</v>
      </c>
    </row>
    <row r="404" spans="1:20" x14ac:dyDescent="0.3">
      <c r="A404" s="2" t="s">
        <v>850</v>
      </c>
      <c r="B404" s="3" t="s">
        <v>1267</v>
      </c>
      <c r="C404" s="3" t="s">
        <v>1268</v>
      </c>
      <c r="D404" s="4">
        <v>0.04</v>
      </c>
      <c r="E404" s="5" t="s">
        <v>853</v>
      </c>
      <c r="F404" s="4">
        <v>2.9440000000000001E-2</v>
      </c>
      <c r="G404" s="6">
        <v>44782</v>
      </c>
      <c r="H404" s="3" t="s">
        <v>1269</v>
      </c>
      <c r="I404" s="3"/>
      <c r="J404" s="3"/>
      <c r="K404" s="5" t="s">
        <v>57</v>
      </c>
      <c r="L404" s="5">
        <v>29</v>
      </c>
      <c r="M404" s="5" t="s">
        <v>58</v>
      </c>
      <c r="N404" s="5">
        <f>VLOOKUP(M404,[1]ArchetypeScores!E:N,10,FALSE)</f>
        <v>0</v>
      </c>
      <c r="O404" s="5">
        <f>VLOOKUP(M404,[1]ArchetypeScores!E:O,11,FALSE)</f>
        <v>-1</v>
      </c>
      <c r="P404" s="5">
        <f>VLOOKUP(M404,[1]ArchetypeScores!E:P,12,FALSE)</f>
        <v>0</v>
      </c>
      <c r="Q404" s="2" t="str">
        <f>VLOOKUP(M404,[1]ArchetypeScores!E:W,19,FALSE)</f>
        <v>Untargeted</v>
      </c>
      <c r="R404" s="2">
        <f>VLOOKUP(M404,[1]ArchetypeScores!E:I,5,FALSE)</f>
        <v>0</v>
      </c>
      <c r="S404" s="2">
        <f>VLOOKUP(M404,[1]ArchetypeScores!E:K,7,FALSE)</f>
        <v>0</v>
      </c>
      <c r="T404" s="2" t="str">
        <f t="shared" si="6"/>
        <v>Not A&amp;R positive</v>
      </c>
    </row>
    <row r="405" spans="1:20" x14ac:dyDescent="0.3">
      <c r="A405" s="2" t="s">
        <v>850</v>
      </c>
      <c r="B405" s="3" t="s">
        <v>1270</v>
      </c>
      <c r="C405" s="3" t="s">
        <v>1271</v>
      </c>
      <c r="D405" s="4">
        <v>0.12</v>
      </c>
      <c r="E405" s="5" t="s">
        <v>853</v>
      </c>
      <c r="F405" s="4">
        <v>9.3969999999999998E-2</v>
      </c>
      <c r="G405" s="6">
        <v>44658</v>
      </c>
      <c r="H405" s="3" t="s">
        <v>901</v>
      </c>
      <c r="I405" s="3" t="s">
        <v>902</v>
      </c>
      <c r="J405" s="3" t="s">
        <v>1021</v>
      </c>
      <c r="K405" s="5" t="s">
        <v>118</v>
      </c>
      <c r="L405" s="5">
        <v>3</v>
      </c>
      <c r="M405" s="5" t="s">
        <v>168</v>
      </c>
      <c r="N405" s="5">
        <f>VLOOKUP(M405,[1]ArchetypeScores!E:N,10,FALSE)</f>
        <v>0</v>
      </c>
      <c r="O405" s="5">
        <f>VLOOKUP(M405,[1]ArchetypeScores!E:O,11,FALSE)</f>
        <v>-1</v>
      </c>
      <c r="P405" s="5">
        <f>VLOOKUP(M405,[1]ArchetypeScores!E:P,12,FALSE)</f>
        <v>0</v>
      </c>
      <c r="Q405" s="2" t="str">
        <f>VLOOKUP(M405,[1]ArchetypeScores!E:W,19,FALSE)</f>
        <v>Untargeted</v>
      </c>
      <c r="R405" s="2">
        <f>VLOOKUP(M405,[1]ArchetypeScores!E:I,5,FALSE)</f>
        <v>0</v>
      </c>
      <c r="S405" s="2">
        <f>VLOOKUP(M405,[1]ArchetypeScores!E:K,7,FALSE)</f>
        <v>0</v>
      </c>
      <c r="T405" s="2" t="str">
        <f t="shared" si="6"/>
        <v>Not A&amp;R positive</v>
      </c>
    </row>
    <row r="406" spans="1:20" x14ac:dyDescent="0.3">
      <c r="A406" s="2" t="s">
        <v>850</v>
      </c>
      <c r="B406" s="3" t="s">
        <v>1272</v>
      </c>
      <c r="C406" s="3" t="s">
        <v>1273</v>
      </c>
      <c r="D406" s="4"/>
      <c r="E406" s="5" t="s">
        <v>853</v>
      </c>
      <c r="F406" s="4">
        <v>0</v>
      </c>
      <c r="G406" s="6">
        <v>44659</v>
      </c>
      <c r="H406" s="3" t="s">
        <v>901</v>
      </c>
      <c r="I406" s="3" t="s">
        <v>902</v>
      </c>
      <c r="J406" s="3" t="s">
        <v>1021</v>
      </c>
      <c r="K406" s="5" t="s">
        <v>71</v>
      </c>
      <c r="L406" s="5" t="s">
        <v>112</v>
      </c>
      <c r="M406" s="5" t="s">
        <v>1274</v>
      </c>
      <c r="N406" s="5">
        <f>VLOOKUP(M406,[1]ArchetypeScores!E:N,10,FALSE)</f>
        <v>0</v>
      </c>
      <c r="O406" s="5">
        <f>VLOOKUP(M406,[1]ArchetypeScores!E:O,11,FALSE)</f>
        <v>-1</v>
      </c>
      <c r="P406" s="5">
        <f>VLOOKUP(M406,[1]ArchetypeScores!E:P,12,FALSE)</f>
        <v>0</v>
      </c>
      <c r="Q406" s="2" t="str">
        <f>VLOOKUP(M406,[1]ArchetypeScores!E:W,19,FALSE)</f>
        <v>Other sector</v>
      </c>
      <c r="R406" s="2">
        <f>VLOOKUP(M406,[1]ArchetypeScores!E:I,5,FALSE)</f>
        <v>0</v>
      </c>
      <c r="S406" s="2">
        <f>VLOOKUP(M406,[1]ArchetypeScores!E:K,7,FALSE)</f>
        <v>0</v>
      </c>
      <c r="T406" s="2" t="str">
        <f t="shared" si="6"/>
        <v>Not A&amp;R positive</v>
      </c>
    </row>
    <row r="407" spans="1:20" x14ac:dyDescent="0.3">
      <c r="A407" s="2" t="s">
        <v>850</v>
      </c>
      <c r="B407" s="3" t="s">
        <v>1275</v>
      </c>
      <c r="C407" s="3" t="s">
        <v>1276</v>
      </c>
      <c r="D407" s="4">
        <v>0.30599999999999999</v>
      </c>
      <c r="E407" s="5" t="s">
        <v>853</v>
      </c>
      <c r="F407" s="4">
        <v>0.21923000000000001</v>
      </c>
      <c r="G407" s="6">
        <v>44783</v>
      </c>
      <c r="H407" s="3" t="s">
        <v>1277</v>
      </c>
      <c r="I407" s="3"/>
      <c r="J407" s="3"/>
      <c r="K407" s="5" t="s">
        <v>38</v>
      </c>
      <c r="L407" s="5">
        <v>29</v>
      </c>
      <c r="M407" s="5" t="s">
        <v>316</v>
      </c>
      <c r="N407" s="5">
        <f>VLOOKUP(M407,[1]ArchetypeScores!E:N,10,FALSE)</f>
        <v>0</v>
      </c>
      <c r="O407" s="5">
        <f>VLOOKUP(M407,[1]ArchetypeScores!E:O,11,FALSE)</f>
        <v>-1</v>
      </c>
      <c r="P407" s="5">
        <f>VLOOKUP(M407,[1]ArchetypeScores!E:P,12,FALSE)</f>
        <v>0</v>
      </c>
      <c r="Q407" s="2" t="str">
        <f>VLOOKUP(M407,[1]ArchetypeScores!E:W,19,FALSE)</f>
        <v>Other sector</v>
      </c>
      <c r="R407" s="2">
        <f>VLOOKUP(M407,[1]ArchetypeScores!E:I,5,FALSE)</f>
        <v>0</v>
      </c>
      <c r="S407" s="2">
        <f>VLOOKUP(M407,[1]ArchetypeScores!E:K,7,FALSE)</f>
        <v>0</v>
      </c>
      <c r="T407" s="2" t="str">
        <f t="shared" si="6"/>
        <v>Not A&amp;R positive</v>
      </c>
    </row>
    <row r="408" spans="1:20" x14ac:dyDescent="0.3">
      <c r="A408" s="2" t="s">
        <v>850</v>
      </c>
      <c r="B408" s="3" t="s">
        <v>1278</v>
      </c>
      <c r="C408" s="3" t="s">
        <v>1279</v>
      </c>
      <c r="D408" s="4">
        <v>5.3999999999999999E-2</v>
      </c>
      <c r="E408" s="5" t="s">
        <v>853</v>
      </c>
      <c r="F408" s="4">
        <v>4.2009999999999999E-2</v>
      </c>
      <c r="G408" s="6">
        <v>44629</v>
      </c>
      <c r="H408" s="3" t="s">
        <v>907</v>
      </c>
      <c r="I408" s="3" t="s">
        <v>902</v>
      </c>
      <c r="J408" s="3"/>
      <c r="K408" s="5" t="s">
        <v>163</v>
      </c>
      <c r="L408" s="5">
        <v>3</v>
      </c>
      <c r="M408" s="5" t="s">
        <v>164</v>
      </c>
      <c r="N408" s="5">
        <f>VLOOKUP(M408,[1]ArchetypeScores!E:N,10,FALSE)</f>
        <v>0</v>
      </c>
      <c r="O408" s="5">
        <f>VLOOKUP(M408,[1]ArchetypeScores!E:O,11,FALSE)</f>
        <v>0</v>
      </c>
      <c r="P408" s="5">
        <f>VLOOKUP(M408,[1]ArchetypeScores!E:P,12,FALSE)</f>
        <v>0</v>
      </c>
      <c r="Q408" s="2" t="str">
        <f>VLOOKUP(M408,[1]ArchetypeScores!E:W,19,FALSE)</f>
        <v>Education and training</v>
      </c>
      <c r="R408" s="2">
        <f>VLOOKUP(M408,[1]ArchetypeScores!E:I,5,FALSE)</f>
        <v>0</v>
      </c>
      <c r="S408" s="2">
        <f>VLOOKUP(M408,[1]ArchetypeScores!E:K,7,FALSE)</f>
        <v>0</v>
      </c>
      <c r="T408" s="2" t="str">
        <f t="shared" si="6"/>
        <v>Not A&amp;R positive</v>
      </c>
    </row>
    <row r="409" spans="1:20" x14ac:dyDescent="0.3">
      <c r="A409" s="2" t="s">
        <v>850</v>
      </c>
      <c r="B409" s="3" t="s">
        <v>1280</v>
      </c>
      <c r="C409" s="3" t="s">
        <v>1281</v>
      </c>
      <c r="D409" s="4">
        <v>15.2</v>
      </c>
      <c r="E409" s="5" t="s">
        <v>853</v>
      </c>
      <c r="F409" s="4">
        <v>11.912850000000001</v>
      </c>
      <c r="G409" s="6">
        <v>44651</v>
      </c>
      <c r="H409" s="3" t="s">
        <v>901</v>
      </c>
      <c r="I409" s="3" t="s">
        <v>902</v>
      </c>
      <c r="J409" s="3" t="s">
        <v>1055</v>
      </c>
      <c r="K409" s="5" t="s">
        <v>229</v>
      </c>
      <c r="L409" s="5" t="s">
        <v>112</v>
      </c>
      <c r="M409" s="5" t="s">
        <v>1282</v>
      </c>
      <c r="N409" s="5">
        <f>VLOOKUP(M409,[1]ArchetypeScores!E:N,10,FALSE)</f>
        <v>1</v>
      </c>
      <c r="O409" s="5">
        <f>VLOOKUP(M409,[1]ArchetypeScores!E:O,11,FALSE)</f>
        <v>-2</v>
      </c>
      <c r="P409" s="5">
        <f>VLOOKUP(M409,[1]ArchetypeScores!E:P,12,FALSE)</f>
        <v>-1</v>
      </c>
      <c r="Q409" s="2" t="str">
        <f>VLOOKUP(M409,[1]ArchetypeScores!E:W,19,FALSE)</f>
        <v>Industrials - transportation</v>
      </c>
      <c r="R409" s="2">
        <f>VLOOKUP(M409,[1]ArchetypeScores!E:I,5,FALSE)</f>
        <v>0</v>
      </c>
      <c r="S409" s="2">
        <f>VLOOKUP(M409,[1]ArchetypeScores!E:K,7,FALSE)</f>
        <v>-1</v>
      </c>
      <c r="T409" s="2" t="str">
        <f t="shared" si="6"/>
        <v>Not A&amp;R positive</v>
      </c>
    </row>
    <row r="410" spans="1:20" x14ac:dyDescent="0.3">
      <c r="A410" s="2" t="s">
        <v>850</v>
      </c>
      <c r="B410" s="3" t="s">
        <v>1283</v>
      </c>
      <c r="C410" s="3" t="s">
        <v>1284</v>
      </c>
      <c r="D410" s="4"/>
      <c r="E410" s="5" t="s">
        <v>853</v>
      </c>
      <c r="F410" s="4">
        <v>0</v>
      </c>
      <c r="G410" s="6">
        <v>44657</v>
      </c>
      <c r="H410" s="3" t="s">
        <v>901</v>
      </c>
      <c r="I410" s="3" t="s">
        <v>902</v>
      </c>
      <c r="J410" s="3" t="s">
        <v>978</v>
      </c>
      <c r="K410" s="5" t="s">
        <v>67</v>
      </c>
      <c r="L410" s="5">
        <v>2</v>
      </c>
      <c r="M410" s="5" t="s">
        <v>68</v>
      </c>
      <c r="N410" s="5">
        <f>VLOOKUP(M410,[1]ArchetypeScores!E:N,10,FALSE)</f>
        <v>0</v>
      </c>
      <c r="O410" s="5">
        <f>VLOOKUP(M410,[1]ArchetypeScores!E:O,11,FALSE)</f>
        <v>-1</v>
      </c>
      <c r="P410" s="5">
        <f>VLOOKUP(M410,[1]ArchetypeScores!E:P,12,FALSE)</f>
        <v>0</v>
      </c>
      <c r="Q410" s="2" t="str">
        <f>VLOOKUP(M410,[1]ArchetypeScores!E:W,19,FALSE)</f>
        <v>Untargeted</v>
      </c>
      <c r="R410" s="2">
        <f>VLOOKUP(M410,[1]ArchetypeScores!E:I,5,FALSE)</f>
        <v>0</v>
      </c>
      <c r="S410" s="2">
        <f>VLOOKUP(M410,[1]ArchetypeScores!E:K,7,FALSE)</f>
        <v>0</v>
      </c>
      <c r="T410" s="2" t="str">
        <f t="shared" si="6"/>
        <v>Not A&amp;R positive</v>
      </c>
    </row>
    <row r="411" spans="1:20" x14ac:dyDescent="0.3">
      <c r="A411" s="2" t="s">
        <v>850</v>
      </c>
      <c r="B411" s="3" t="s">
        <v>1285</v>
      </c>
      <c r="C411" s="3" t="s">
        <v>1286</v>
      </c>
      <c r="D411" s="4">
        <v>0.126</v>
      </c>
      <c r="E411" s="5" t="s">
        <v>853</v>
      </c>
      <c r="F411" s="4">
        <v>9.844E-2</v>
      </c>
      <c r="G411" s="6">
        <v>44652</v>
      </c>
      <c r="H411" s="3" t="s">
        <v>901</v>
      </c>
      <c r="I411" s="3" t="s">
        <v>902</v>
      </c>
      <c r="J411" s="3" t="s">
        <v>903</v>
      </c>
      <c r="K411" s="5" t="s">
        <v>163</v>
      </c>
      <c r="L411" s="5">
        <v>1</v>
      </c>
      <c r="M411" s="5" t="s">
        <v>975</v>
      </c>
      <c r="N411" s="5">
        <f>VLOOKUP(M411,[1]ArchetypeScores!E:N,10,FALSE)</f>
        <v>0</v>
      </c>
      <c r="O411" s="5">
        <f>VLOOKUP(M411,[1]ArchetypeScores!E:O,11,FALSE)</f>
        <v>0</v>
      </c>
      <c r="P411" s="5">
        <f>VLOOKUP(M411,[1]ArchetypeScores!E:P,12,FALSE)</f>
        <v>0</v>
      </c>
      <c r="Q411" s="2" t="str">
        <f>VLOOKUP(M411,[1]ArchetypeScores!E:W,19,FALSE)</f>
        <v>Other sector</v>
      </c>
      <c r="R411" s="2">
        <f>VLOOKUP(M411,[1]ArchetypeScores!E:I,5,FALSE)</f>
        <v>0</v>
      </c>
      <c r="S411" s="2">
        <f>VLOOKUP(M411,[1]ArchetypeScores!E:K,7,FALSE)</f>
        <v>0</v>
      </c>
      <c r="T411" s="2" t="str">
        <f t="shared" si="6"/>
        <v>Not A&amp;R positive</v>
      </c>
    </row>
    <row r="412" spans="1:20" x14ac:dyDescent="0.3">
      <c r="A412" s="2" t="s">
        <v>850</v>
      </c>
      <c r="B412" s="3" t="s">
        <v>1285</v>
      </c>
      <c r="C412" s="3" t="s">
        <v>1287</v>
      </c>
      <c r="D412" s="4">
        <v>5.0999999999999997E-2</v>
      </c>
      <c r="E412" s="5" t="s">
        <v>853</v>
      </c>
      <c r="F412" s="4">
        <v>3.9809999999999998E-2</v>
      </c>
      <c r="G412" s="6">
        <v>44653</v>
      </c>
      <c r="H412" s="3" t="s">
        <v>901</v>
      </c>
      <c r="I412" s="3" t="s">
        <v>902</v>
      </c>
      <c r="J412" s="3" t="s">
        <v>903</v>
      </c>
      <c r="K412" s="5" t="s">
        <v>163</v>
      </c>
      <c r="L412" s="5">
        <v>1</v>
      </c>
      <c r="M412" s="5" t="s">
        <v>975</v>
      </c>
      <c r="N412" s="5">
        <f>VLOOKUP(M412,[1]ArchetypeScores!E:N,10,FALSE)</f>
        <v>0</v>
      </c>
      <c r="O412" s="5">
        <f>VLOOKUP(M412,[1]ArchetypeScores!E:O,11,FALSE)</f>
        <v>0</v>
      </c>
      <c r="P412" s="5">
        <f>VLOOKUP(M412,[1]ArchetypeScores!E:P,12,FALSE)</f>
        <v>0</v>
      </c>
      <c r="Q412" s="2" t="str">
        <f>VLOOKUP(M412,[1]ArchetypeScores!E:W,19,FALSE)</f>
        <v>Other sector</v>
      </c>
      <c r="R412" s="2">
        <f>VLOOKUP(M412,[1]ArchetypeScores!E:I,5,FALSE)</f>
        <v>0</v>
      </c>
      <c r="S412" s="2">
        <f>VLOOKUP(M412,[1]ArchetypeScores!E:K,7,FALSE)</f>
        <v>0</v>
      </c>
      <c r="T412" s="2" t="str">
        <f t="shared" si="6"/>
        <v>Not A&amp;R positive</v>
      </c>
    </row>
    <row r="413" spans="1:20" x14ac:dyDescent="0.3">
      <c r="A413" s="2" t="s">
        <v>850</v>
      </c>
      <c r="B413" s="3" t="s">
        <v>1285</v>
      </c>
      <c r="C413" s="3" t="s">
        <v>1288</v>
      </c>
      <c r="D413" s="4">
        <v>0.02</v>
      </c>
      <c r="E413" s="5" t="s">
        <v>853</v>
      </c>
      <c r="F413" s="4">
        <v>1.567E-2</v>
      </c>
      <c r="G413" s="6">
        <v>44654</v>
      </c>
      <c r="H413" s="3" t="s">
        <v>901</v>
      </c>
      <c r="I413" s="3" t="s">
        <v>902</v>
      </c>
      <c r="J413" s="3" t="s">
        <v>903</v>
      </c>
      <c r="K413" s="5" t="s">
        <v>163</v>
      </c>
      <c r="L413" s="5">
        <v>1</v>
      </c>
      <c r="M413" s="5" t="s">
        <v>975</v>
      </c>
      <c r="N413" s="5">
        <f>VLOOKUP(M413,[1]ArchetypeScores!E:N,10,FALSE)</f>
        <v>0</v>
      </c>
      <c r="O413" s="5">
        <f>VLOOKUP(M413,[1]ArchetypeScores!E:O,11,FALSE)</f>
        <v>0</v>
      </c>
      <c r="P413" s="5">
        <f>VLOOKUP(M413,[1]ArchetypeScores!E:P,12,FALSE)</f>
        <v>0</v>
      </c>
      <c r="Q413" s="2" t="str">
        <f>VLOOKUP(M413,[1]ArchetypeScores!E:W,19,FALSE)</f>
        <v>Other sector</v>
      </c>
      <c r="R413" s="2">
        <f>VLOOKUP(M413,[1]ArchetypeScores!E:I,5,FALSE)</f>
        <v>0</v>
      </c>
      <c r="S413" s="2">
        <f>VLOOKUP(M413,[1]ArchetypeScores!E:K,7,FALSE)</f>
        <v>0</v>
      </c>
      <c r="T413" s="2" t="str">
        <f t="shared" si="6"/>
        <v>Not A&amp;R positive</v>
      </c>
    </row>
    <row r="414" spans="1:20" x14ac:dyDescent="0.3">
      <c r="A414" s="2" t="s">
        <v>850</v>
      </c>
      <c r="B414" s="3" t="s">
        <v>1289</v>
      </c>
      <c r="C414" s="3" t="s">
        <v>1290</v>
      </c>
      <c r="D414" s="4"/>
      <c r="E414" s="5" t="s">
        <v>853</v>
      </c>
      <c r="F414" s="4">
        <v>0</v>
      </c>
      <c r="G414" s="6">
        <v>44618</v>
      </c>
      <c r="H414" s="3" t="s">
        <v>1291</v>
      </c>
      <c r="I414" s="3"/>
      <c r="J414" s="3"/>
      <c r="K414" s="5" t="s">
        <v>163</v>
      </c>
      <c r="L414" s="5">
        <v>2</v>
      </c>
      <c r="M414" s="5" t="s">
        <v>648</v>
      </c>
      <c r="N414" s="5">
        <f>VLOOKUP(M414,[1]ArchetypeScores!E:N,10,FALSE)</f>
        <v>0</v>
      </c>
      <c r="O414" s="5">
        <f>VLOOKUP(M414,[1]ArchetypeScores!E:O,11,FALSE)</f>
        <v>0</v>
      </c>
      <c r="P414" s="5">
        <f>VLOOKUP(M414,[1]ArchetypeScores!E:P,12,FALSE)</f>
        <v>0</v>
      </c>
      <c r="Q414" s="2" t="str">
        <f>VLOOKUP(M414,[1]ArchetypeScores!E:W,19,FALSE)</f>
        <v>Health care</v>
      </c>
      <c r="R414" s="2">
        <f>VLOOKUP(M414,[1]ArchetypeScores!E:I,5,FALSE)</f>
        <v>0</v>
      </c>
      <c r="S414" s="2">
        <f>VLOOKUP(M414,[1]ArchetypeScores!E:K,7,FALSE)</f>
        <v>0</v>
      </c>
      <c r="T414" s="2" t="str">
        <f t="shared" si="6"/>
        <v>Not A&amp;R positive</v>
      </c>
    </row>
    <row r="415" spans="1:20" x14ac:dyDescent="0.3">
      <c r="A415" s="2" t="s">
        <v>850</v>
      </c>
      <c r="B415" s="3" t="s">
        <v>1292</v>
      </c>
      <c r="C415" s="3" t="s">
        <v>1293</v>
      </c>
      <c r="D415" s="4">
        <v>0.28699999999999998</v>
      </c>
      <c r="E415" s="5" t="s">
        <v>853</v>
      </c>
      <c r="F415" s="4">
        <v>0.21793999999999999</v>
      </c>
      <c r="G415" s="6">
        <v>44624</v>
      </c>
      <c r="H415" s="3" t="s">
        <v>1239</v>
      </c>
      <c r="I415" s="3"/>
      <c r="J415" s="3"/>
      <c r="K415" s="5" t="s">
        <v>89</v>
      </c>
      <c r="L415" s="5">
        <v>1</v>
      </c>
      <c r="M415" s="5" t="s">
        <v>90</v>
      </c>
      <c r="N415" s="5">
        <f>VLOOKUP(M415,[1]ArchetypeScores!E:N,10,FALSE)</f>
        <v>1</v>
      </c>
      <c r="O415" s="5">
        <f>VLOOKUP(M415,[1]ArchetypeScores!E:O,11,FALSE)</f>
        <v>0</v>
      </c>
      <c r="P415" s="5">
        <f>VLOOKUP(M415,[1]ArchetypeScores!E:P,12,FALSE)</f>
        <v>0</v>
      </c>
      <c r="Q415" s="2" t="str">
        <f>VLOOKUP(M415,[1]ArchetypeScores!E:W,19,FALSE)</f>
        <v>Other sector</v>
      </c>
      <c r="R415" s="2">
        <f>VLOOKUP(M415,[1]ArchetypeScores!E:I,5,FALSE)</f>
        <v>0</v>
      </c>
      <c r="S415" s="2">
        <f>VLOOKUP(M415,[1]ArchetypeScores!E:K,7,FALSE)</f>
        <v>0</v>
      </c>
      <c r="T415" s="2" t="str">
        <f t="shared" si="6"/>
        <v>Not A&amp;R positive</v>
      </c>
    </row>
    <row r="416" spans="1:20" x14ac:dyDescent="0.3">
      <c r="A416" s="2" t="s">
        <v>850</v>
      </c>
      <c r="B416" s="3" t="s">
        <v>1294</v>
      </c>
      <c r="C416" s="3" t="s">
        <v>1295</v>
      </c>
      <c r="D416" s="4">
        <v>1.2</v>
      </c>
      <c r="E416" s="5" t="s">
        <v>853</v>
      </c>
      <c r="F416" s="4">
        <v>0.94049000000000005</v>
      </c>
      <c r="G416" s="6">
        <v>44627</v>
      </c>
      <c r="H416" s="3" t="s">
        <v>907</v>
      </c>
      <c r="I416" s="3" t="s">
        <v>902</v>
      </c>
      <c r="J416" s="3"/>
      <c r="K416" s="5" t="s">
        <v>38</v>
      </c>
      <c r="L416" s="5">
        <v>13</v>
      </c>
      <c r="M416" s="5" t="s">
        <v>39</v>
      </c>
      <c r="N416" s="5">
        <f>VLOOKUP(M416,[1]ArchetypeScores!E:N,10,FALSE)</f>
        <v>0</v>
      </c>
      <c r="O416" s="5">
        <f>VLOOKUP(M416,[1]ArchetypeScores!E:O,11,FALSE)</f>
        <v>-2</v>
      </c>
      <c r="P416" s="5">
        <f>VLOOKUP(M416,[1]ArchetypeScores!E:P,12,FALSE)</f>
        <v>0</v>
      </c>
      <c r="Q416" s="2" t="str">
        <f>VLOOKUP(M416,[1]ArchetypeScores!E:W,19,FALSE)</f>
        <v>Industrials - transportation</v>
      </c>
      <c r="R416" s="2">
        <f>VLOOKUP(M416,[1]ArchetypeScores!E:I,5,FALSE)</f>
        <v>0</v>
      </c>
      <c r="S416" s="2">
        <f>VLOOKUP(M416,[1]ArchetypeScores!E:K,7,FALSE)</f>
        <v>0</v>
      </c>
      <c r="T416" s="2" t="str">
        <f t="shared" si="6"/>
        <v>Not A&amp;R positive</v>
      </c>
    </row>
    <row r="417" spans="1:20" x14ac:dyDescent="0.3">
      <c r="A417" s="2" t="s">
        <v>850</v>
      </c>
      <c r="B417" s="3" t="s">
        <v>1296</v>
      </c>
      <c r="C417" s="3" t="s">
        <v>1297</v>
      </c>
      <c r="D417" s="4">
        <v>17.829999999999998</v>
      </c>
      <c r="E417" s="5" t="s">
        <v>853</v>
      </c>
      <c r="F417" s="4">
        <v>12.67695</v>
      </c>
      <c r="G417" s="6">
        <v>44706</v>
      </c>
      <c r="H417" s="3" t="s">
        <v>910</v>
      </c>
      <c r="I417" s="3" t="s">
        <v>861</v>
      </c>
      <c r="J417" s="3" t="s">
        <v>911</v>
      </c>
      <c r="K417" s="5" t="s">
        <v>84</v>
      </c>
      <c r="L417" s="5">
        <v>1</v>
      </c>
      <c r="M417" s="5" t="s">
        <v>517</v>
      </c>
      <c r="N417" s="5">
        <f>VLOOKUP(M417,[1]ArchetypeScores!E:N,10,FALSE)</f>
        <v>0</v>
      </c>
      <c r="O417" s="5">
        <f>VLOOKUP(M417,[1]ArchetypeScores!E:O,11,FALSE)</f>
        <v>-1</v>
      </c>
      <c r="P417" s="5">
        <f>VLOOKUP(M417,[1]ArchetypeScores!E:P,12,FALSE)</f>
        <v>0</v>
      </c>
      <c r="Q417" s="2" t="str">
        <f>VLOOKUP(M417,[1]ArchetypeScores!E:W,19,FALSE)</f>
        <v>Untargeted</v>
      </c>
      <c r="R417" s="2">
        <f>VLOOKUP(M417,[1]ArchetypeScores!E:I,5,FALSE)</f>
        <v>0</v>
      </c>
      <c r="S417" s="2">
        <f>VLOOKUP(M417,[1]ArchetypeScores!E:K,7,FALSE)</f>
        <v>0</v>
      </c>
      <c r="T417" s="2" t="str">
        <f t="shared" si="6"/>
        <v>Not A&amp;R positive</v>
      </c>
    </row>
    <row r="418" spans="1:20" x14ac:dyDescent="0.3">
      <c r="A418" s="2" t="s">
        <v>850</v>
      </c>
      <c r="B418" s="3" t="s">
        <v>1298</v>
      </c>
      <c r="C418" s="3" t="s">
        <v>1299</v>
      </c>
      <c r="D418" s="4"/>
      <c r="E418" s="5" t="s">
        <v>853</v>
      </c>
      <c r="F418" s="4">
        <v>0</v>
      </c>
      <c r="G418" s="6">
        <v>44763</v>
      </c>
      <c r="H418" s="3" t="s">
        <v>914</v>
      </c>
      <c r="I418" s="3" t="s">
        <v>915</v>
      </c>
      <c r="J418" s="3"/>
      <c r="K418" s="5" t="s">
        <v>118</v>
      </c>
      <c r="L418" s="5">
        <v>3</v>
      </c>
      <c r="M418" s="5" t="s">
        <v>168</v>
      </c>
      <c r="N418" s="5">
        <f>VLOOKUP(M418,[1]ArchetypeScores!E:N,10,FALSE)</f>
        <v>0</v>
      </c>
      <c r="O418" s="5">
        <f>VLOOKUP(M418,[1]ArchetypeScores!E:O,11,FALSE)</f>
        <v>-1</v>
      </c>
      <c r="P418" s="5">
        <f>VLOOKUP(M418,[1]ArchetypeScores!E:P,12,FALSE)</f>
        <v>0</v>
      </c>
      <c r="Q418" s="2" t="str">
        <f>VLOOKUP(M418,[1]ArchetypeScores!E:W,19,FALSE)</f>
        <v>Untargeted</v>
      </c>
      <c r="R418" s="2">
        <f>VLOOKUP(M418,[1]ArchetypeScores!E:I,5,FALSE)</f>
        <v>0</v>
      </c>
      <c r="S418" s="2">
        <f>VLOOKUP(M418,[1]ArchetypeScores!E:K,7,FALSE)</f>
        <v>0</v>
      </c>
      <c r="T418" s="2" t="str">
        <f t="shared" si="6"/>
        <v>Not A&amp;R positive</v>
      </c>
    </row>
    <row r="419" spans="1:20" x14ac:dyDescent="0.3">
      <c r="A419" s="2" t="s">
        <v>850</v>
      </c>
      <c r="B419" s="3" t="s">
        <v>1300</v>
      </c>
      <c r="C419" s="3" t="s">
        <v>1301</v>
      </c>
      <c r="D419" s="4">
        <v>1.2</v>
      </c>
      <c r="E419" s="5" t="s">
        <v>853</v>
      </c>
      <c r="F419" s="4">
        <v>0.71701999999999999</v>
      </c>
      <c r="G419" s="6">
        <v>44762</v>
      </c>
      <c r="H419" s="3" t="s">
        <v>914</v>
      </c>
      <c r="I419" s="3" t="s">
        <v>915</v>
      </c>
      <c r="J419" s="3"/>
      <c r="K419" s="5" t="s">
        <v>118</v>
      </c>
      <c r="L419" s="5">
        <v>3</v>
      </c>
      <c r="M419" s="5" t="s">
        <v>168</v>
      </c>
      <c r="N419" s="5">
        <f>VLOOKUP(M419,[1]ArchetypeScores!E:N,10,FALSE)</f>
        <v>0</v>
      </c>
      <c r="O419" s="5">
        <f>VLOOKUP(M419,[1]ArchetypeScores!E:O,11,FALSE)</f>
        <v>-1</v>
      </c>
      <c r="P419" s="5">
        <f>VLOOKUP(M419,[1]ArchetypeScores!E:P,12,FALSE)</f>
        <v>0</v>
      </c>
      <c r="Q419" s="2" t="str">
        <f>VLOOKUP(M419,[1]ArchetypeScores!E:W,19,FALSE)</f>
        <v>Untargeted</v>
      </c>
      <c r="R419" s="2">
        <f>VLOOKUP(M419,[1]ArchetypeScores!E:I,5,FALSE)</f>
        <v>0</v>
      </c>
      <c r="S419" s="2">
        <f>VLOOKUP(M419,[1]ArchetypeScores!E:K,7,FALSE)</f>
        <v>0</v>
      </c>
      <c r="T419" s="2" t="str">
        <f t="shared" si="6"/>
        <v>Not A&amp;R positive</v>
      </c>
    </row>
    <row r="420" spans="1:20" x14ac:dyDescent="0.3">
      <c r="A420" s="2" t="s">
        <v>850</v>
      </c>
      <c r="B420" s="3" t="s">
        <v>1302</v>
      </c>
      <c r="C420" s="3" t="s">
        <v>1303</v>
      </c>
      <c r="D420" s="4">
        <v>26.7</v>
      </c>
      <c r="E420" s="5" t="s">
        <v>853</v>
      </c>
      <c r="F420" s="4">
        <v>18.983429999999998</v>
      </c>
      <c r="G420" s="6">
        <v>44705</v>
      </c>
      <c r="H420" s="3" t="s">
        <v>910</v>
      </c>
      <c r="I420" s="3" t="s">
        <v>861</v>
      </c>
      <c r="J420" s="3" t="s">
        <v>911</v>
      </c>
      <c r="K420" s="5" t="s">
        <v>57</v>
      </c>
      <c r="L420" s="5">
        <v>29</v>
      </c>
      <c r="M420" s="5" t="s">
        <v>58</v>
      </c>
      <c r="N420" s="5">
        <f>VLOOKUP(M420,[1]ArchetypeScores!E:N,10,FALSE)</f>
        <v>0</v>
      </c>
      <c r="O420" s="5">
        <f>VLOOKUP(M420,[1]ArchetypeScores!E:O,11,FALSE)</f>
        <v>-1</v>
      </c>
      <c r="P420" s="5">
        <f>VLOOKUP(M420,[1]ArchetypeScores!E:P,12,FALSE)</f>
        <v>0</v>
      </c>
      <c r="Q420" s="2" t="str">
        <f>VLOOKUP(M420,[1]ArchetypeScores!E:W,19,FALSE)</f>
        <v>Untargeted</v>
      </c>
      <c r="R420" s="2">
        <f>VLOOKUP(M420,[1]ArchetypeScores!E:I,5,FALSE)</f>
        <v>0</v>
      </c>
      <c r="S420" s="2">
        <f>VLOOKUP(M420,[1]ArchetypeScores!E:K,7,FALSE)</f>
        <v>0</v>
      </c>
      <c r="T420" s="2" t="str">
        <f t="shared" si="6"/>
        <v>Not A&amp;R positive</v>
      </c>
    </row>
    <row r="421" spans="1:20" x14ac:dyDescent="0.3">
      <c r="A421" s="2" t="s">
        <v>850</v>
      </c>
      <c r="B421" s="3" t="s">
        <v>1304</v>
      </c>
      <c r="C421" s="3" t="s">
        <v>1305</v>
      </c>
      <c r="D421" s="4">
        <v>4.8540000000000001</v>
      </c>
      <c r="E421" s="5" t="s">
        <v>853</v>
      </c>
      <c r="F421" s="4">
        <v>3.4511500000000002</v>
      </c>
      <c r="G421" s="6">
        <v>44709</v>
      </c>
      <c r="H421" s="3" t="s">
        <v>910</v>
      </c>
      <c r="I421" s="3" t="s">
        <v>861</v>
      </c>
      <c r="J421" s="3" t="s">
        <v>911</v>
      </c>
      <c r="K421" s="5" t="s">
        <v>1306</v>
      </c>
      <c r="L421" s="5">
        <v>1</v>
      </c>
      <c r="M421" s="5" t="s">
        <v>1307</v>
      </c>
      <c r="N421" s="5">
        <f>VLOOKUP(M421,[1]ArchetypeScores!E:N,10,FALSE)</f>
        <v>0</v>
      </c>
      <c r="O421" s="5">
        <f>VLOOKUP(M421,[1]ArchetypeScores!E:O,11,FALSE)</f>
        <v>-1</v>
      </c>
      <c r="P421" s="5">
        <f>VLOOKUP(M421,[1]ArchetypeScores!E:P,12,FALSE)</f>
        <v>0</v>
      </c>
      <c r="Q421" s="2" t="str">
        <f>VLOOKUP(M421,[1]ArchetypeScores!E:W,19,FALSE)</f>
        <v>Untargeted</v>
      </c>
      <c r="R421" s="2">
        <f>VLOOKUP(M421,[1]ArchetypeScores!E:I,5,FALSE)</f>
        <v>0</v>
      </c>
      <c r="S421" s="2">
        <f>VLOOKUP(M421,[1]ArchetypeScores!E:K,7,FALSE)</f>
        <v>0</v>
      </c>
      <c r="T421" s="2" t="str">
        <f t="shared" si="6"/>
        <v>Not A&amp;R positive</v>
      </c>
    </row>
    <row r="422" spans="1:20" x14ac:dyDescent="0.3">
      <c r="A422" s="2" t="s">
        <v>850</v>
      </c>
      <c r="B422" s="3" t="s">
        <v>1308</v>
      </c>
      <c r="C422" s="3" t="s">
        <v>1309</v>
      </c>
      <c r="D422" s="4"/>
      <c r="E422" s="5" t="s">
        <v>853</v>
      </c>
      <c r="F422" s="4">
        <v>0</v>
      </c>
      <c r="G422" s="6">
        <v>44758</v>
      </c>
      <c r="H422" s="3" t="s">
        <v>914</v>
      </c>
      <c r="I422" s="3" t="s">
        <v>915</v>
      </c>
      <c r="J422" s="3"/>
      <c r="K422" s="5" t="s">
        <v>38</v>
      </c>
      <c r="L422" s="5">
        <v>13</v>
      </c>
      <c r="M422" s="5" t="s">
        <v>39</v>
      </c>
      <c r="N422" s="5">
        <f>VLOOKUP(M422,[1]ArchetypeScores!E:N,10,FALSE)</f>
        <v>0</v>
      </c>
      <c r="O422" s="5">
        <f>VLOOKUP(M422,[1]ArchetypeScores!E:O,11,FALSE)</f>
        <v>-2</v>
      </c>
      <c r="P422" s="5">
        <f>VLOOKUP(M422,[1]ArchetypeScores!E:P,12,FALSE)</f>
        <v>0</v>
      </c>
      <c r="Q422" s="2" t="str">
        <f>VLOOKUP(M422,[1]ArchetypeScores!E:W,19,FALSE)</f>
        <v>Industrials - transportation</v>
      </c>
      <c r="R422" s="2">
        <f>VLOOKUP(M422,[1]ArchetypeScores!E:I,5,FALSE)</f>
        <v>0</v>
      </c>
      <c r="S422" s="2">
        <f>VLOOKUP(M422,[1]ArchetypeScores!E:K,7,FALSE)</f>
        <v>0</v>
      </c>
      <c r="T422" s="2" t="str">
        <f t="shared" si="6"/>
        <v>Not A&amp;R positive</v>
      </c>
    </row>
    <row r="423" spans="1:20" x14ac:dyDescent="0.3">
      <c r="A423" s="2" t="s">
        <v>850</v>
      </c>
      <c r="B423" s="3" t="s">
        <v>1310</v>
      </c>
      <c r="C423" s="3" t="s">
        <v>1311</v>
      </c>
      <c r="D423" s="4">
        <v>4.9000000000000002E-2</v>
      </c>
      <c r="E423" s="5" t="s">
        <v>853</v>
      </c>
      <c r="F423" s="4">
        <v>3.567E-2</v>
      </c>
      <c r="G423" s="6">
        <v>44681</v>
      </c>
      <c r="H423" s="3" t="s">
        <v>1312</v>
      </c>
      <c r="I423" s="3"/>
      <c r="J423" s="3"/>
      <c r="K423" s="5" t="s">
        <v>71</v>
      </c>
      <c r="L423" s="5">
        <v>1</v>
      </c>
      <c r="M423" s="5" t="s">
        <v>72</v>
      </c>
      <c r="N423" s="5">
        <f>VLOOKUP(M423,[1]ArchetypeScores!E:N,10,FALSE)</f>
        <v>0</v>
      </c>
      <c r="O423" s="5">
        <f>VLOOKUP(M423,[1]ArchetypeScores!E:O,11,FALSE)</f>
        <v>0</v>
      </c>
      <c r="P423" s="5">
        <f>VLOOKUP(M423,[1]ArchetypeScores!E:P,12,FALSE)</f>
        <v>0</v>
      </c>
      <c r="Q423" s="2" t="str">
        <f>VLOOKUP(M423,[1]ArchetypeScores!E:W,19,FALSE)</f>
        <v>Other sector</v>
      </c>
      <c r="R423" s="2">
        <f>VLOOKUP(M423,[1]ArchetypeScores!E:I,5,FALSE)</f>
        <v>0</v>
      </c>
      <c r="S423" s="2">
        <f>VLOOKUP(M423,[1]ArchetypeScores!E:K,7,FALSE)</f>
        <v>0</v>
      </c>
      <c r="T423" s="2" t="str">
        <f t="shared" si="6"/>
        <v>Not A&amp;R positive</v>
      </c>
    </row>
    <row r="424" spans="1:20" x14ac:dyDescent="0.3">
      <c r="A424" s="2" t="s">
        <v>850</v>
      </c>
      <c r="B424" s="3" t="s">
        <v>1313</v>
      </c>
      <c r="C424" s="3" t="s">
        <v>1314</v>
      </c>
      <c r="D424" s="4">
        <v>0.66700000000000004</v>
      </c>
      <c r="E424" s="5" t="s">
        <v>853</v>
      </c>
      <c r="F424" s="4">
        <v>0.47865999999999997</v>
      </c>
      <c r="G424" s="6">
        <v>44799</v>
      </c>
      <c r="H424" s="3" t="s">
        <v>885</v>
      </c>
      <c r="I424" s="3" t="s">
        <v>886</v>
      </c>
      <c r="J424" s="3"/>
      <c r="K424" s="5" t="s">
        <v>61</v>
      </c>
      <c r="L424" s="5">
        <v>5</v>
      </c>
      <c r="M424" s="5" t="s">
        <v>62</v>
      </c>
      <c r="N424" s="5">
        <f>VLOOKUP(M424,[1]ArchetypeScores!E:N,10,FALSE)</f>
        <v>0</v>
      </c>
      <c r="O424" s="5">
        <f>VLOOKUP(M424,[1]ArchetypeScores!E:O,11,FALSE)</f>
        <v>-1</v>
      </c>
      <c r="P424" s="5">
        <f>VLOOKUP(M424,[1]ArchetypeScores!E:P,12,FALSE)</f>
        <v>0</v>
      </c>
      <c r="Q424" s="2" t="str">
        <f>VLOOKUP(M424,[1]ArchetypeScores!E:W,19,FALSE)</f>
        <v>Health care</v>
      </c>
      <c r="R424" s="2">
        <f>VLOOKUP(M424,[1]ArchetypeScores!E:I,5,FALSE)</f>
        <v>0</v>
      </c>
      <c r="S424" s="2">
        <f>VLOOKUP(M424,[1]ArchetypeScores!E:K,7,FALSE)</f>
        <v>0</v>
      </c>
      <c r="T424" s="2" t="str">
        <f t="shared" si="6"/>
        <v>Not A&amp;R positive</v>
      </c>
    </row>
    <row r="425" spans="1:20" x14ac:dyDescent="0.3">
      <c r="A425" s="2" t="s">
        <v>850</v>
      </c>
      <c r="B425" s="3" t="s">
        <v>1315</v>
      </c>
      <c r="C425" s="3" t="s">
        <v>1316</v>
      </c>
      <c r="D425" s="4">
        <v>7.4999999999999997E-2</v>
      </c>
      <c r="E425" s="5" t="s">
        <v>853</v>
      </c>
      <c r="F425" s="4">
        <v>5.3679999999999999E-2</v>
      </c>
      <c r="G425" s="6">
        <v>44802</v>
      </c>
      <c r="H425" s="3" t="s">
        <v>885</v>
      </c>
      <c r="I425" s="3" t="s">
        <v>886</v>
      </c>
      <c r="J425" s="3"/>
      <c r="K425" s="5" t="s">
        <v>61</v>
      </c>
      <c r="L425" s="5">
        <v>5</v>
      </c>
      <c r="M425" s="5" t="s">
        <v>62</v>
      </c>
      <c r="N425" s="5">
        <f>VLOOKUP(M425,[1]ArchetypeScores!E:N,10,FALSE)</f>
        <v>0</v>
      </c>
      <c r="O425" s="5">
        <f>VLOOKUP(M425,[1]ArchetypeScores!E:O,11,FALSE)</f>
        <v>-1</v>
      </c>
      <c r="P425" s="5">
        <f>VLOOKUP(M425,[1]ArchetypeScores!E:P,12,FALSE)</f>
        <v>0</v>
      </c>
      <c r="Q425" s="2" t="str">
        <f>VLOOKUP(M425,[1]ArchetypeScores!E:W,19,FALSE)</f>
        <v>Health care</v>
      </c>
      <c r="R425" s="2">
        <f>VLOOKUP(M425,[1]ArchetypeScores!E:I,5,FALSE)</f>
        <v>0</v>
      </c>
      <c r="S425" s="2">
        <f>VLOOKUP(M425,[1]ArchetypeScores!E:K,7,FALSE)</f>
        <v>0</v>
      </c>
      <c r="T425" s="2" t="str">
        <f t="shared" si="6"/>
        <v>Not A&amp;R positive</v>
      </c>
    </row>
    <row r="426" spans="1:20" x14ac:dyDescent="0.3">
      <c r="A426" s="2" t="s">
        <v>850</v>
      </c>
      <c r="B426" s="3" t="s">
        <v>1317</v>
      </c>
      <c r="C426" s="3" t="s">
        <v>1318</v>
      </c>
      <c r="D426" s="4">
        <v>7.0000000000000001E-3</v>
      </c>
      <c r="E426" s="5" t="s">
        <v>853</v>
      </c>
      <c r="F426" s="4">
        <v>5.2500000000000003E-3</v>
      </c>
      <c r="G426" s="6">
        <v>44646</v>
      </c>
      <c r="H426" s="3" t="s">
        <v>901</v>
      </c>
      <c r="I426" s="3" t="s">
        <v>902</v>
      </c>
      <c r="J426" s="3" t="s">
        <v>1319</v>
      </c>
      <c r="K426" s="5" t="s">
        <v>61</v>
      </c>
      <c r="L426" s="5">
        <v>5</v>
      </c>
      <c r="M426" s="5" t="s">
        <v>62</v>
      </c>
      <c r="N426" s="5">
        <f>VLOOKUP(M426,[1]ArchetypeScores!E:N,10,FALSE)</f>
        <v>0</v>
      </c>
      <c r="O426" s="5">
        <f>VLOOKUP(M426,[1]ArchetypeScores!E:O,11,FALSE)</f>
        <v>-1</v>
      </c>
      <c r="P426" s="5">
        <f>VLOOKUP(M426,[1]ArchetypeScores!E:P,12,FALSE)</f>
        <v>0</v>
      </c>
      <c r="Q426" s="2" t="str">
        <f>VLOOKUP(M426,[1]ArchetypeScores!E:W,19,FALSE)</f>
        <v>Health care</v>
      </c>
      <c r="R426" s="2">
        <f>VLOOKUP(M426,[1]ArchetypeScores!E:I,5,FALSE)</f>
        <v>0</v>
      </c>
      <c r="S426" s="2">
        <f>VLOOKUP(M426,[1]ArchetypeScores!E:K,7,FALSE)</f>
        <v>0</v>
      </c>
      <c r="T426" s="2" t="str">
        <f t="shared" si="6"/>
        <v>Not A&amp;R positive</v>
      </c>
    </row>
    <row r="427" spans="1:20" x14ac:dyDescent="0.3">
      <c r="A427" s="2" t="s">
        <v>850</v>
      </c>
      <c r="B427" s="3" t="s">
        <v>1320</v>
      </c>
      <c r="C427" s="3" t="s">
        <v>1321</v>
      </c>
      <c r="D427" s="4"/>
      <c r="E427" s="5" t="s">
        <v>853</v>
      </c>
      <c r="F427" s="4">
        <v>0</v>
      </c>
      <c r="G427" s="6">
        <v>44648</v>
      </c>
      <c r="H427" s="3" t="s">
        <v>901</v>
      </c>
      <c r="I427" s="3" t="s">
        <v>902</v>
      </c>
      <c r="J427" s="3" t="s">
        <v>1322</v>
      </c>
      <c r="K427" s="5" t="s">
        <v>61</v>
      </c>
      <c r="L427" s="5">
        <v>5</v>
      </c>
      <c r="M427" s="5" t="s">
        <v>62</v>
      </c>
      <c r="N427" s="5">
        <f>VLOOKUP(M427,[1]ArchetypeScores!E:N,10,FALSE)</f>
        <v>0</v>
      </c>
      <c r="O427" s="5">
        <f>VLOOKUP(M427,[1]ArchetypeScores!E:O,11,FALSE)</f>
        <v>-1</v>
      </c>
      <c r="P427" s="5">
        <f>VLOOKUP(M427,[1]ArchetypeScores!E:P,12,FALSE)</f>
        <v>0</v>
      </c>
      <c r="Q427" s="2" t="str">
        <f>VLOOKUP(M427,[1]ArchetypeScores!E:W,19,FALSE)</f>
        <v>Health care</v>
      </c>
      <c r="R427" s="2">
        <f>VLOOKUP(M427,[1]ArchetypeScores!E:I,5,FALSE)</f>
        <v>0</v>
      </c>
      <c r="S427" s="2">
        <f>VLOOKUP(M427,[1]ArchetypeScores!E:K,7,FALSE)</f>
        <v>0</v>
      </c>
      <c r="T427" s="2" t="str">
        <f t="shared" si="6"/>
        <v>Not A&amp;R positive</v>
      </c>
    </row>
    <row r="428" spans="1:20" x14ac:dyDescent="0.3">
      <c r="A428" s="2" t="s">
        <v>850</v>
      </c>
      <c r="B428" s="3" t="s">
        <v>1323</v>
      </c>
      <c r="C428" s="3" t="s">
        <v>1324</v>
      </c>
      <c r="D428" s="4">
        <v>0.23899999999999999</v>
      </c>
      <c r="E428" s="5" t="s">
        <v>853</v>
      </c>
      <c r="F428" s="4">
        <v>0.18715999999999999</v>
      </c>
      <c r="G428" s="6">
        <v>44645</v>
      </c>
      <c r="H428" s="3" t="s">
        <v>901</v>
      </c>
      <c r="I428" s="3" t="s">
        <v>902</v>
      </c>
      <c r="J428" s="3" t="s">
        <v>944</v>
      </c>
      <c r="K428" s="5" t="s">
        <v>61</v>
      </c>
      <c r="L428" s="5">
        <v>5</v>
      </c>
      <c r="M428" s="5" t="s">
        <v>62</v>
      </c>
      <c r="N428" s="5">
        <f>VLOOKUP(M428,[1]ArchetypeScores!E:N,10,FALSE)</f>
        <v>0</v>
      </c>
      <c r="O428" s="5">
        <f>VLOOKUP(M428,[1]ArchetypeScores!E:O,11,FALSE)</f>
        <v>-1</v>
      </c>
      <c r="P428" s="5">
        <f>VLOOKUP(M428,[1]ArchetypeScores!E:P,12,FALSE)</f>
        <v>0</v>
      </c>
      <c r="Q428" s="2" t="str">
        <f>VLOOKUP(M428,[1]ArchetypeScores!E:W,19,FALSE)</f>
        <v>Health care</v>
      </c>
      <c r="R428" s="2">
        <f>VLOOKUP(M428,[1]ArchetypeScores!E:I,5,FALSE)</f>
        <v>0</v>
      </c>
      <c r="S428" s="2">
        <f>VLOOKUP(M428,[1]ArchetypeScores!E:K,7,FALSE)</f>
        <v>0</v>
      </c>
      <c r="T428" s="2" t="str">
        <f t="shared" si="6"/>
        <v>Not A&amp;R positive</v>
      </c>
    </row>
    <row r="429" spans="1:20" x14ac:dyDescent="0.3">
      <c r="A429" s="2" t="s">
        <v>850</v>
      </c>
      <c r="B429" s="3" t="s">
        <v>1325</v>
      </c>
      <c r="C429" s="3" t="s">
        <v>1326</v>
      </c>
      <c r="D429" s="4"/>
      <c r="E429" s="5" t="s">
        <v>853</v>
      </c>
      <c r="F429" s="4">
        <v>0</v>
      </c>
      <c r="G429" s="6">
        <v>44647</v>
      </c>
      <c r="H429" s="3" t="s">
        <v>901</v>
      </c>
      <c r="I429" s="3" t="s">
        <v>902</v>
      </c>
      <c r="J429" s="3" t="s">
        <v>1327</v>
      </c>
      <c r="K429" s="5" t="s">
        <v>61</v>
      </c>
      <c r="L429" s="5">
        <v>5</v>
      </c>
      <c r="M429" s="5" t="s">
        <v>62</v>
      </c>
      <c r="N429" s="5">
        <f>VLOOKUP(M429,[1]ArchetypeScores!E:N,10,FALSE)</f>
        <v>0</v>
      </c>
      <c r="O429" s="5">
        <f>VLOOKUP(M429,[1]ArchetypeScores!E:O,11,FALSE)</f>
        <v>-1</v>
      </c>
      <c r="P429" s="5">
        <f>VLOOKUP(M429,[1]ArchetypeScores!E:P,12,FALSE)</f>
        <v>0</v>
      </c>
      <c r="Q429" s="2" t="str">
        <f>VLOOKUP(M429,[1]ArchetypeScores!E:W,19,FALSE)</f>
        <v>Health care</v>
      </c>
      <c r="R429" s="2">
        <f>VLOOKUP(M429,[1]ArchetypeScores!E:I,5,FALSE)</f>
        <v>0</v>
      </c>
      <c r="S429" s="2">
        <f>VLOOKUP(M429,[1]ArchetypeScores!E:K,7,FALSE)</f>
        <v>0</v>
      </c>
      <c r="T429" s="2" t="str">
        <f t="shared" si="6"/>
        <v>Not A&amp;R positive</v>
      </c>
    </row>
    <row r="430" spans="1:20" x14ac:dyDescent="0.3">
      <c r="A430" s="2" t="s">
        <v>850</v>
      </c>
      <c r="B430" s="3" t="s">
        <v>1328</v>
      </c>
      <c r="C430" s="3" t="s">
        <v>1329</v>
      </c>
      <c r="D430" s="4">
        <v>5.5E-2</v>
      </c>
      <c r="E430" s="5" t="s">
        <v>853</v>
      </c>
      <c r="F430" s="4">
        <v>3.9329999999999997E-2</v>
      </c>
      <c r="G430" s="6">
        <v>44800</v>
      </c>
      <c r="H430" s="3" t="s">
        <v>885</v>
      </c>
      <c r="I430" s="3" t="s">
        <v>886</v>
      </c>
      <c r="J430" s="3"/>
      <c r="K430" s="5" t="s">
        <v>61</v>
      </c>
      <c r="L430" s="5">
        <v>5</v>
      </c>
      <c r="M430" s="5" t="s">
        <v>62</v>
      </c>
      <c r="N430" s="5">
        <f>VLOOKUP(M430,[1]ArchetypeScores!E:N,10,FALSE)</f>
        <v>0</v>
      </c>
      <c r="O430" s="5">
        <f>VLOOKUP(M430,[1]ArchetypeScores!E:O,11,FALSE)</f>
        <v>-1</v>
      </c>
      <c r="P430" s="5">
        <f>VLOOKUP(M430,[1]ArchetypeScores!E:P,12,FALSE)</f>
        <v>0</v>
      </c>
      <c r="Q430" s="2" t="str">
        <f>VLOOKUP(M430,[1]ArchetypeScores!E:W,19,FALSE)</f>
        <v>Health care</v>
      </c>
      <c r="R430" s="2">
        <f>VLOOKUP(M430,[1]ArchetypeScores!E:I,5,FALSE)</f>
        <v>0</v>
      </c>
      <c r="S430" s="2">
        <f>VLOOKUP(M430,[1]ArchetypeScores!E:K,7,FALSE)</f>
        <v>0</v>
      </c>
      <c r="T430" s="2" t="str">
        <f t="shared" si="6"/>
        <v>Not A&amp;R positive</v>
      </c>
    </row>
    <row r="431" spans="1:20" x14ac:dyDescent="0.3">
      <c r="A431" s="2" t="s">
        <v>850</v>
      </c>
      <c r="B431" s="3" t="s">
        <v>1328</v>
      </c>
      <c r="C431" s="3" t="s">
        <v>1330</v>
      </c>
      <c r="D431" s="4">
        <v>0.26</v>
      </c>
      <c r="E431" s="5" t="s">
        <v>853</v>
      </c>
      <c r="F431" s="4">
        <v>0.18629999999999999</v>
      </c>
      <c r="G431" s="6">
        <v>44801</v>
      </c>
      <c r="H431" s="3" t="s">
        <v>885</v>
      </c>
      <c r="I431" s="3" t="s">
        <v>886</v>
      </c>
      <c r="J431" s="3"/>
      <c r="K431" s="5" t="s">
        <v>61</v>
      </c>
      <c r="L431" s="5">
        <v>5</v>
      </c>
      <c r="M431" s="5" t="s">
        <v>62</v>
      </c>
      <c r="N431" s="5">
        <f>VLOOKUP(M431,[1]ArchetypeScores!E:N,10,FALSE)</f>
        <v>0</v>
      </c>
      <c r="O431" s="5">
        <f>VLOOKUP(M431,[1]ArchetypeScores!E:O,11,FALSE)</f>
        <v>-1</v>
      </c>
      <c r="P431" s="5">
        <f>VLOOKUP(M431,[1]ArchetypeScores!E:P,12,FALSE)</f>
        <v>0</v>
      </c>
      <c r="Q431" s="2" t="str">
        <f>VLOOKUP(M431,[1]ArchetypeScores!E:W,19,FALSE)</f>
        <v>Health care</v>
      </c>
      <c r="R431" s="2">
        <f>VLOOKUP(M431,[1]ArchetypeScores!E:I,5,FALSE)</f>
        <v>0</v>
      </c>
      <c r="S431" s="2">
        <f>VLOOKUP(M431,[1]ArchetypeScores!E:K,7,FALSE)</f>
        <v>0</v>
      </c>
      <c r="T431" s="2" t="str">
        <f t="shared" si="6"/>
        <v>Not A&amp;R positive</v>
      </c>
    </row>
    <row r="432" spans="1:20" x14ac:dyDescent="0.3">
      <c r="A432" s="2" t="s">
        <v>850</v>
      </c>
      <c r="B432" s="3" t="s">
        <v>1331</v>
      </c>
      <c r="C432" s="3" t="s">
        <v>1332</v>
      </c>
      <c r="D432" s="4">
        <v>0.77800000000000002</v>
      </c>
      <c r="E432" s="5" t="s">
        <v>853</v>
      </c>
      <c r="F432" s="4">
        <v>0.60958999999999997</v>
      </c>
      <c r="G432" s="6">
        <v>44642</v>
      </c>
      <c r="H432" s="3" t="s">
        <v>901</v>
      </c>
      <c r="I432" s="3" t="s">
        <v>902</v>
      </c>
      <c r="J432" s="3" t="s">
        <v>944</v>
      </c>
      <c r="K432" s="5" t="s">
        <v>61</v>
      </c>
      <c r="L432" s="5">
        <v>5</v>
      </c>
      <c r="M432" s="5" t="s">
        <v>62</v>
      </c>
      <c r="N432" s="5">
        <f>VLOOKUP(M432,[1]ArchetypeScores!E:N,10,FALSE)</f>
        <v>0</v>
      </c>
      <c r="O432" s="5">
        <f>VLOOKUP(M432,[1]ArchetypeScores!E:O,11,FALSE)</f>
        <v>-1</v>
      </c>
      <c r="P432" s="5">
        <f>VLOOKUP(M432,[1]ArchetypeScores!E:P,12,FALSE)</f>
        <v>0</v>
      </c>
      <c r="Q432" s="2" t="str">
        <f>VLOOKUP(M432,[1]ArchetypeScores!E:W,19,FALSE)</f>
        <v>Health care</v>
      </c>
      <c r="R432" s="2">
        <f>VLOOKUP(M432,[1]ArchetypeScores!E:I,5,FALSE)</f>
        <v>0</v>
      </c>
      <c r="S432" s="2">
        <f>VLOOKUP(M432,[1]ArchetypeScores!E:K,7,FALSE)</f>
        <v>0</v>
      </c>
      <c r="T432" s="2" t="str">
        <f t="shared" si="6"/>
        <v>Not A&amp;R positive</v>
      </c>
    </row>
    <row r="433" spans="1:20" x14ac:dyDescent="0.3">
      <c r="A433" s="2" t="s">
        <v>850</v>
      </c>
      <c r="B433" s="3" t="s">
        <v>1331</v>
      </c>
      <c r="C433" s="3" t="s">
        <v>1333</v>
      </c>
      <c r="D433" s="4">
        <v>0.51100000000000001</v>
      </c>
      <c r="E433" s="5" t="s">
        <v>853</v>
      </c>
      <c r="F433" s="4">
        <v>0.40033000000000002</v>
      </c>
      <c r="G433" s="6">
        <v>44643</v>
      </c>
      <c r="H433" s="3" t="s">
        <v>901</v>
      </c>
      <c r="I433" s="3" t="s">
        <v>902</v>
      </c>
      <c r="J433" s="3" t="s">
        <v>944</v>
      </c>
      <c r="K433" s="5" t="s">
        <v>61</v>
      </c>
      <c r="L433" s="5">
        <v>5</v>
      </c>
      <c r="M433" s="5" t="s">
        <v>62</v>
      </c>
      <c r="N433" s="5">
        <f>VLOOKUP(M433,[1]ArchetypeScores!E:N,10,FALSE)</f>
        <v>0</v>
      </c>
      <c r="O433" s="5">
        <f>VLOOKUP(M433,[1]ArchetypeScores!E:O,11,FALSE)</f>
        <v>-1</v>
      </c>
      <c r="P433" s="5">
        <f>VLOOKUP(M433,[1]ArchetypeScores!E:P,12,FALSE)</f>
        <v>0</v>
      </c>
      <c r="Q433" s="2" t="str">
        <f>VLOOKUP(M433,[1]ArchetypeScores!E:W,19,FALSE)</f>
        <v>Health care</v>
      </c>
      <c r="R433" s="2">
        <f>VLOOKUP(M433,[1]ArchetypeScores!E:I,5,FALSE)</f>
        <v>0</v>
      </c>
      <c r="S433" s="2">
        <f>VLOOKUP(M433,[1]ArchetypeScores!E:K,7,FALSE)</f>
        <v>0</v>
      </c>
      <c r="T433" s="2" t="str">
        <f t="shared" si="6"/>
        <v>Not A&amp;R positive</v>
      </c>
    </row>
    <row r="434" spans="1:20" x14ac:dyDescent="0.3">
      <c r="A434" s="2" t="s">
        <v>850</v>
      </c>
      <c r="B434" s="3" t="s">
        <v>1331</v>
      </c>
      <c r="C434" s="3" t="s">
        <v>1334</v>
      </c>
      <c r="D434" s="4">
        <v>0.35899999999999999</v>
      </c>
      <c r="E434" s="5" t="s">
        <v>853</v>
      </c>
      <c r="F434" s="4">
        <v>0.28121000000000002</v>
      </c>
      <c r="G434" s="6">
        <v>44644</v>
      </c>
      <c r="H434" s="3" t="s">
        <v>901</v>
      </c>
      <c r="I434" s="3" t="s">
        <v>902</v>
      </c>
      <c r="J434" s="3" t="s">
        <v>944</v>
      </c>
      <c r="K434" s="5" t="s">
        <v>61</v>
      </c>
      <c r="L434" s="5">
        <v>5</v>
      </c>
      <c r="M434" s="5" t="s">
        <v>62</v>
      </c>
      <c r="N434" s="5">
        <f>VLOOKUP(M434,[1]ArchetypeScores!E:N,10,FALSE)</f>
        <v>0</v>
      </c>
      <c r="O434" s="5">
        <f>VLOOKUP(M434,[1]ArchetypeScores!E:O,11,FALSE)</f>
        <v>-1</v>
      </c>
      <c r="P434" s="5">
        <f>VLOOKUP(M434,[1]ArchetypeScores!E:P,12,FALSE)</f>
        <v>0</v>
      </c>
      <c r="Q434" s="2" t="str">
        <f>VLOOKUP(M434,[1]ArchetypeScores!E:W,19,FALSE)</f>
        <v>Health care</v>
      </c>
      <c r="R434" s="2">
        <f>VLOOKUP(M434,[1]ArchetypeScores!E:I,5,FALSE)</f>
        <v>0</v>
      </c>
      <c r="S434" s="2">
        <f>VLOOKUP(M434,[1]ArchetypeScores!E:K,7,FALSE)</f>
        <v>0</v>
      </c>
      <c r="T434" s="2" t="str">
        <f t="shared" si="6"/>
        <v>Not A&amp;R positive</v>
      </c>
    </row>
    <row r="435" spans="1:20" x14ac:dyDescent="0.3">
      <c r="A435" s="2" t="s">
        <v>850</v>
      </c>
      <c r="B435" s="3" t="s">
        <v>1335</v>
      </c>
      <c r="C435" s="3" t="s">
        <v>1336</v>
      </c>
      <c r="D435" s="4">
        <v>1.0999999999999999E-2</v>
      </c>
      <c r="E435" s="5" t="s">
        <v>853</v>
      </c>
      <c r="F435" s="4">
        <v>8.1799999999999998E-3</v>
      </c>
      <c r="G435" s="6">
        <v>44798</v>
      </c>
      <c r="H435" s="3" t="s">
        <v>885</v>
      </c>
      <c r="I435" s="3" t="s">
        <v>886</v>
      </c>
      <c r="J435" s="3"/>
      <c r="K435" s="5" t="s">
        <v>61</v>
      </c>
      <c r="L435" s="5">
        <v>5</v>
      </c>
      <c r="M435" s="5" t="s">
        <v>62</v>
      </c>
      <c r="N435" s="5">
        <f>VLOOKUP(M435,[1]ArchetypeScores!E:N,10,FALSE)</f>
        <v>0</v>
      </c>
      <c r="O435" s="5">
        <f>VLOOKUP(M435,[1]ArchetypeScores!E:O,11,FALSE)</f>
        <v>-1</v>
      </c>
      <c r="P435" s="5">
        <f>VLOOKUP(M435,[1]ArchetypeScores!E:P,12,FALSE)</f>
        <v>0</v>
      </c>
      <c r="Q435" s="2" t="str">
        <f>VLOOKUP(M435,[1]ArchetypeScores!E:W,19,FALSE)</f>
        <v>Health care</v>
      </c>
      <c r="R435" s="2">
        <f>VLOOKUP(M435,[1]ArchetypeScores!E:I,5,FALSE)</f>
        <v>0</v>
      </c>
      <c r="S435" s="2">
        <f>VLOOKUP(M435,[1]ArchetypeScores!E:K,7,FALSE)</f>
        <v>0</v>
      </c>
      <c r="T435" s="2" t="str">
        <f t="shared" si="6"/>
        <v>Not A&amp;R positive</v>
      </c>
    </row>
    <row r="436" spans="1:20" x14ac:dyDescent="0.3">
      <c r="A436" s="2" t="s">
        <v>1337</v>
      </c>
      <c r="B436" s="3" t="s">
        <v>1338</v>
      </c>
      <c r="C436" s="3" t="s">
        <v>1339</v>
      </c>
      <c r="D436" s="4">
        <v>12</v>
      </c>
      <c r="E436" s="5" t="s">
        <v>1340</v>
      </c>
      <c r="F436" s="4">
        <v>13.2174</v>
      </c>
      <c r="G436" s="6">
        <v>44835</v>
      </c>
      <c r="H436" s="3" t="s">
        <v>1341</v>
      </c>
      <c r="I436" s="3"/>
      <c r="J436" s="3"/>
      <c r="K436" s="5" t="s">
        <v>67</v>
      </c>
      <c r="L436" s="5">
        <v>1</v>
      </c>
      <c r="M436" s="5" t="s">
        <v>265</v>
      </c>
      <c r="N436" s="5">
        <f>VLOOKUP(M436,[1]ArchetypeScores!E:N,10,FALSE)</f>
        <v>0</v>
      </c>
      <c r="O436" s="5">
        <f>VLOOKUP(M436,[1]ArchetypeScores!E:O,11,FALSE)</f>
        <v>-1</v>
      </c>
      <c r="P436" s="5">
        <f>VLOOKUP(M436,[1]ArchetypeScores!E:P,12,FALSE)</f>
        <v>0</v>
      </c>
      <c r="Q436" s="2" t="str">
        <f>VLOOKUP(M436,[1]ArchetypeScores!E:W,19,FALSE)</f>
        <v>Untargeted</v>
      </c>
      <c r="R436" s="2">
        <f>VLOOKUP(M436,[1]ArchetypeScores!E:I,5,FALSE)</f>
        <v>0</v>
      </c>
      <c r="S436" s="2">
        <f>VLOOKUP(M436,[1]ArchetypeScores!E:K,7,FALSE)</f>
        <v>0</v>
      </c>
      <c r="T436" s="2" t="str">
        <f t="shared" si="6"/>
        <v>Not A&amp;R positive</v>
      </c>
    </row>
    <row r="437" spans="1:20" x14ac:dyDescent="0.3">
      <c r="A437" s="2" t="s">
        <v>1337</v>
      </c>
      <c r="B437" s="3" t="s">
        <v>1342</v>
      </c>
      <c r="C437" s="3" t="s">
        <v>1343</v>
      </c>
      <c r="D437" s="4"/>
      <c r="E437" s="5" t="s">
        <v>1340</v>
      </c>
      <c r="F437" s="4">
        <v>0</v>
      </c>
      <c r="G437" s="6">
        <v>44807</v>
      </c>
      <c r="H437" s="3" t="s">
        <v>1344</v>
      </c>
      <c r="I437" s="3"/>
      <c r="J437" s="3"/>
      <c r="K437" s="5" t="s">
        <v>118</v>
      </c>
      <c r="L437" s="5">
        <v>1</v>
      </c>
      <c r="M437" s="5" t="s">
        <v>275</v>
      </c>
      <c r="N437" s="5">
        <f>VLOOKUP(M437,[1]ArchetypeScores!E:N,10,FALSE)</f>
        <v>0</v>
      </c>
      <c r="O437" s="5">
        <f>VLOOKUP(M437,[1]ArchetypeScores!E:O,11,FALSE)</f>
        <v>-1</v>
      </c>
      <c r="P437" s="5">
        <f>VLOOKUP(M437,[1]ArchetypeScores!E:P,12,FALSE)</f>
        <v>0</v>
      </c>
      <c r="Q437" s="2" t="str">
        <f>VLOOKUP(M437,[1]ArchetypeScores!E:W,19,FALSE)</f>
        <v>Untargeted</v>
      </c>
      <c r="R437" s="2">
        <f>VLOOKUP(M437,[1]ArchetypeScores!E:I,5,FALSE)</f>
        <v>0</v>
      </c>
      <c r="S437" s="2">
        <f>VLOOKUP(M437,[1]ArchetypeScores!E:K,7,FALSE)</f>
        <v>0</v>
      </c>
      <c r="T437" s="2" t="str">
        <f t="shared" si="6"/>
        <v>Not A&amp;R positive</v>
      </c>
    </row>
    <row r="438" spans="1:20" x14ac:dyDescent="0.3">
      <c r="A438" s="2" t="s">
        <v>1337</v>
      </c>
      <c r="B438" s="3" t="s">
        <v>1345</v>
      </c>
      <c r="C438" s="3" t="s">
        <v>1346</v>
      </c>
      <c r="D438" s="4"/>
      <c r="E438" s="5" t="s">
        <v>1340</v>
      </c>
      <c r="F438" s="4">
        <v>0</v>
      </c>
      <c r="G438" s="6">
        <v>44844</v>
      </c>
      <c r="H438" s="3" t="s">
        <v>1347</v>
      </c>
      <c r="I438" s="3"/>
      <c r="J438" s="3"/>
      <c r="K438" s="5" t="s">
        <v>163</v>
      </c>
      <c r="L438" s="5">
        <v>1</v>
      </c>
      <c r="M438" s="5" t="s">
        <v>975</v>
      </c>
      <c r="N438" s="5">
        <f>VLOOKUP(M438,[1]ArchetypeScores!E:N,10,FALSE)</f>
        <v>0</v>
      </c>
      <c r="O438" s="5">
        <f>VLOOKUP(M438,[1]ArchetypeScores!E:O,11,FALSE)</f>
        <v>0</v>
      </c>
      <c r="P438" s="5">
        <f>VLOOKUP(M438,[1]ArchetypeScores!E:P,12,FALSE)</f>
        <v>0</v>
      </c>
      <c r="Q438" s="2" t="str">
        <f>VLOOKUP(M438,[1]ArchetypeScores!E:W,19,FALSE)</f>
        <v>Other sector</v>
      </c>
      <c r="R438" s="2">
        <f>VLOOKUP(M438,[1]ArchetypeScores!E:I,5,FALSE)</f>
        <v>0</v>
      </c>
      <c r="S438" s="2">
        <f>VLOOKUP(M438,[1]ArchetypeScores!E:K,7,FALSE)</f>
        <v>0</v>
      </c>
      <c r="T438" s="2" t="str">
        <f t="shared" si="6"/>
        <v>Not A&amp;R positive</v>
      </c>
    </row>
    <row r="439" spans="1:20" x14ac:dyDescent="0.3">
      <c r="A439" s="2" t="s">
        <v>1337</v>
      </c>
      <c r="B439" s="3" t="s">
        <v>1348</v>
      </c>
      <c r="C439" s="3" t="s">
        <v>1349</v>
      </c>
      <c r="D439" s="4">
        <v>0.6</v>
      </c>
      <c r="E439" s="5" t="s">
        <v>1340</v>
      </c>
      <c r="F439" s="4">
        <v>0.68191999999999997</v>
      </c>
      <c r="G439" s="6">
        <v>44816</v>
      </c>
      <c r="H439" s="3" t="s">
        <v>1350</v>
      </c>
      <c r="I439" s="3"/>
      <c r="J439" s="3"/>
      <c r="K439" s="5" t="s">
        <v>38</v>
      </c>
      <c r="L439" s="5">
        <v>14</v>
      </c>
      <c r="M439" s="5" t="s">
        <v>1351</v>
      </c>
      <c r="N439" s="5">
        <f>VLOOKUP(M439,[1]ArchetypeScores!E:N,10,FALSE)</f>
        <v>0</v>
      </c>
      <c r="O439" s="5">
        <f>VLOOKUP(M439,[1]ArchetypeScores!E:O,11,FALSE)</f>
        <v>-2</v>
      </c>
      <c r="P439" s="5">
        <f>VLOOKUP(M439,[1]ArchetypeScores!E:P,12,FALSE)</f>
        <v>1</v>
      </c>
      <c r="Q439" s="2" t="str">
        <f>VLOOKUP(M439,[1]ArchetypeScores!E:W,19,FALSE)</f>
        <v>Industrials - transportation</v>
      </c>
      <c r="R439" s="2">
        <f>VLOOKUP(M439,[1]ArchetypeScores!E:I,5,FALSE)</f>
        <v>0</v>
      </c>
      <c r="S439" s="2">
        <f>VLOOKUP(M439,[1]ArchetypeScores!E:K,7,FALSE)</f>
        <v>0</v>
      </c>
      <c r="T439" s="2" t="str">
        <f t="shared" si="6"/>
        <v>Not A&amp;R positive</v>
      </c>
    </row>
    <row r="440" spans="1:20" x14ac:dyDescent="0.3">
      <c r="A440" s="2" t="s">
        <v>1337</v>
      </c>
      <c r="B440" s="3" t="s">
        <v>1353</v>
      </c>
      <c r="C440" s="3" t="s">
        <v>1354</v>
      </c>
      <c r="D440" s="4"/>
      <c r="E440" s="5" t="s">
        <v>1340</v>
      </c>
      <c r="F440" s="4">
        <v>0</v>
      </c>
      <c r="G440" s="6">
        <v>44851</v>
      </c>
      <c r="H440" s="3" t="s">
        <v>1355</v>
      </c>
      <c r="I440" s="3"/>
      <c r="J440" s="3"/>
      <c r="K440" s="5" t="s">
        <v>38</v>
      </c>
      <c r="L440" s="5">
        <v>13</v>
      </c>
      <c r="M440" s="5" t="s">
        <v>39</v>
      </c>
      <c r="N440" s="5">
        <f>VLOOKUP(M440,[1]ArchetypeScores!E:N,10,FALSE)</f>
        <v>0</v>
      </c>
      <c r="O440" s="5">
        <f>VLOOKUP(M440,[1]ArchetypeScores!E:O,11,FALSE)</f>
        <v>-2</v>
      </c>
      <c r="P440" s="5">
        <f>VLOOKUP(M440,[1]ArchetypeScores!E:P,12,FALSE)</f>
        <v>0</v>
      </c>
      <c r="Q440" s="2" t="str">
        <f>VLOOKUP(M440,[1]ArchetypeScores!E:W,19,FALSE)</f>
        <v>Industrials - transportation</v>
      </c>
      <c r="R440" s="2">
        <f>VLOOKUP(M440,[1]ArchetypeScores!E:I,5,FALSE)</f>
        <v>0</v>
      </c>
      <c r="S440" s="2">
        <f>VLOOKUP(M440,[1]ArchetypeScores!E:K,7,FALSE)</f>
        <v>0</v>
      </c>
      <c r="T440" s="2" t="str">
        <f t="shared" si="6"/>
        <v>Not A&amp;R positive</v>
      </c>
    </row>
    <row r="441" spans="1:20" x14ac:dyDescent="0.3">
      <c r="A441" s="2" t="s">
        <v>1337</v>
      </c>
      <c r="B441" s="3" t="s">
        <v>1356</v>
      </c>
      <c r="C441" s="3" t="s">
        <v>1357</v>
      </c>
      <c r="D441" s="4"/>
      <c r="E441" s="5" t="s">
        <v>1340</v>
      </c>
      <c r="F441" s="4">
        <v>0</v>
      </c>
      <c r="G441" s="6">
        <v>44828</v>
      </c>
      <c r="H441" s="3" t="s">
        <v>1358</v>
      </c>
      <c r="I441" s="3" t="s">
        <v>1359</v>
      </c>
      <c r="J441" s="3"/>
      <c r="K441" s="5" t="s">
        <v>57</v>
      </c>
      <c r="L441" s="5">
        <v>21</v>
      </c>
      <c r="M441" s="5" t="s">
        <v>1360</v>
      </c>
      <c r="N441" s="5">
        <f>VLOOKUP(M441,[1]ArchetypeScores!E:N,10,FALSE)</f>
        <v>0</v>
      </c>
      <c r="O441" s="5">
        <f>VLOOKUP(M441,[1]ArchetypeScores!E:O,11,FALSE)</f>
        <v>-1</v>
      </c>
      <c r="P441" s="5">
        <f>VLOOKUP(M441,[1]ArchetypeScores!E:P,12,FALSE)</f>
        <v>0</v>
      </c>
      <c r="Q441" s="2" t="str">
        <f>VLOOKUP(M441,[1]ArchetypeScores!E:W,19,FALSE)</f>
        <v>Consumer (including agriculture and tourism)</v>
      </c>
      <c r="R441" s="2">
        <f>VLOOKUP(M441,[1]ArchetypeScores!E:I,5,FALSE)</f>
        <v>0</v>
      </c>
      <c r="S441" s="2">
        <f>VLOOKUP(M441,[1]ArchetypeScores!E:K,7,FALSE)</f>
        <v>0</v>
      </c>
      <c r="T441" s="2" t="str">
        <f t="shared" si="6"/>
        <v>Not A&amp;R positive</v>
      </c>
    </row>
    <row r="442" spans="1:20" x14ac:dyDescent="0.3">
      <c r="A442" s="2" t="s">
        <v>1337</v>
      </c>
      <c r="B442" s="3" t="s">
        <v>1362</v>
      </c>
      <c r="C442" s="3" t="s">
        <v>1363</v>
      </c>
      <c r="D442" s="4">
        <v>15</v>
      </c>
      <c r="E442" s="5" t="s">
        <v>1340</v>
      </c>
      <c r="F442" s="4">
        <v>16.440300000000001</v>
      </c>
      <c r="G442" s="6">
        <v>44833</v>
      </c>
      <c r="H442" s="3" t="s">
        <v>1364</v>
      </c>
      <c r="I442" s="3"/>
      <c r="J442" s="3"/>
      <c r="K442" s="5" t="s">
        <v>38</v>
      </c>
      <c r="L442" s="5">
        <v>13</v>
      </c>
      <c r="M442" s="5" t="s">
        <v>39</v>
      </c>
      <c r="N442" s="5">
        <f>VLOOKUP(M442,[1]ArchetypeScores!E:N,10,FALSE)</f>
        <v>0</v>
      </c>
      <c r="O442" s="5">
        <f>VLOOKUP(M442,[1]ArchetypeScores!E:O,11,FALSE)</f>
        <v>-2</v>
      </c>
      <c r="P442" s="5">
        <f>VLOOKUP(M442,[1]ArchetypeScores!E:P,12,FALSE)</f>
        <v>0</v>
      </c>
      <c r="Q442" s="2" t="str">
        <f>VLOOKUP(M442,[1]ArchetypeScores!E:W,19,FALSE)</f>
        <v>Industrials - transportation</v>
      </c>
      <c r="R442" s="2">
        <f>VLOOKUP(M442,[1]ArchetypeScores!E:I,5,FALSE)</f>
        <v>0</v>
      </c>
      <c r="S442" s="2">
        <f>VLOOKUP(M442,[1]ArchetypeScores!E:K,7,FALSE)</f>
        <v>0</v>
      </c>
      <c r="T442" s="2" t="str">
        <f t="shared" si="6"/>
        <v>Not A&amp;R positive</v>
      </c>
    </row>
    <row r="443" spans="1:20" x14ac:dyDescent="0.3">
      <c r="A443" s="2" t="s">
        <v>1337</v>
      </c>
      <c r="B443" s="3" t="s">
        <v>1365</v>
      </c>
      <c r="C443" s="3" t="s">
        <v>1366</v>
      </c>
      <c r="D443" s="4">
        <v>10</v>
      </c>
      <c r="E443" s="5" t="s">
        <v>1340</v>
      </c>
      <c r="F443" s="4">
        <v>11.0145</v>
      </c>
      <c r="G443" s="6">
        <v>44837</v>
      </c>
      <c r="H443" s="3" t="s">
        <v>1367</v>
      </c>
      <c r="I443" s="3"/>
      <c r="J443" s="3"/>
      <c r="K443" s="5" t="s">
        <v>261</v>
      </c>
      <c r="L443" s="5">
        <v>2</v>
      </c>
      <c r="M443" s="5" t="s">
        <v>262</v>
      </c>
      <c r="N443" s="5">
        <f>VLOOKUP(M443,[1]ArchetypeScores!E:N,10,FALSE)</f>
        <v>0</v>
      </c>
      <c r="O443" s="5">
        <f>VLOOKUP(M443,[1]ArchetypeScores!E:O,11,FALSE)</f>
        <v>-1</v>
      </c>
      <c r="P443" s="5">
        <f>VLOOKUP(M443,[1]ArchetypeScores!E:P,12,FALSE)</f>
        <v>0</v>
      </c>
      <c r="Q443" s="2" t="str">
        <f>VLOOKUP(M443,[1]ArchetypeScores!E:W,19,FALSE)</f>
        <v>Untargeted</v>
      </c>
      <c r="R443" s="2">
        <f>VLOOKUP(M443,[1]ArchetypeScores!E:I,5,FALSE)</f>
        <v>0</v>
      </c>
      <c r="S443" s="2">
        <f>VLOOKUP(M443,[1]ArchetypeScores!E:K,7,FALSE)</f>
        <v>0</v>
      </c>
      <c r="T443" s="2" t="str">
        <f t="shared" si="6"/>
        <v>Not A&amp;R positive</v>
      </c>
    </row>
    <row r="444" spans="1:20" x14ac:dyDescent="0.3">
      <c r="A444" s="2" t="s">
        <v>1337</v>
      </c>
      <c r="B444" s="3" t="s">
        <v>1368</v>
      </c>
      <c r="C444" s="3" t="s">
        <v>1369</v>
      </c>
      <c r="D444" s="4"/>
      <c r="E444" s="5" t="s">
        <v>1340</v>
      </c>
      <c r="F444" s="4">
        <v>0</v>
      </c>
      <c r="G444" s="6">
        <v>44840</v>
      </c>
      <c r="H444" s="3" t="s">
        <v>1370</v>
      </c>
      <c r="I444" s="3"/>
      <c r="J444" s="3"/>
      <c r="K444" s="5" t="s">
        <v>392</v>
      </c>
      <c r="L444" s="5">
        <v>1</v>
      </c>
      <c r="M444" s="5" t="s">
        <v>393</v>
      </c>
      <c r="N444" s="5">
        <f>VLOOKUP(M444,[1]ArchetypeScores!E:N,10,FALSE)</f>
        <v>0</v>
      </c>
      <c r="O444" s="5">
        <f>VLOOKUP(M444,[1]ArchetypeScores!E:O,11,FALSE)</f>
        <v>-1</v>
      </c>
      <c r="P444" s="5">
        <f>VLOOKUP(M444,[1]ArchetypeScores!E:P,12,FALSE)</f>
        <v>0</v>
      </c>
      <c r="Q444" s="2" t="str">
        <f>VLOOKUP(M444,[1]ArchetypeScores!E:W,19,FALSE)</f>
        <v>Other sector</v>
      </c>
      <c r="R444" s="2">
        <f>VLOOKUP(M444,[1]ArchetypeScores!E:I,5,FALSE)</f>
        <v>0</v>
      </c>
      <c r="S444" s="2">
        <f>VLOOKUP(M444,[1]ArchetypeScores!E:K,7,FALSE)</f>
        <v>0</v>
      </c>
      <c r="T444" s="2" t="str">
        <f t="shared" si="6"/>
        <v>Not A&amp;R positive</v>
      </c>
    </row>
    <row r="445" spans="1:20" x14ac:dyDescent="0.3">
      <c r="A445" s="2" t="s">
        <v>1337</v>
      </c>
      <c r="B445" s="3" t="s">
        <v>1371</v>
      </c>
      <c r="C445" s="3" t="s">
        <v>1372</v>
      </c>
      <c r="D445" s="4">
        <v>4</v>
      </c>
      <c r="E445" s="5" t="s">
        <v>1340</v>
      </c>
      <c r="F445" s="4">
        <v>4.4568000000000003</v>
      </c>
      <c r="G445" s="6">
        <v>44838</v>
      </c>
      <c r="H445" s="3" t="s">
        <v>1373</v>
      </c>
      <c r="I445" s="3"/>
      <c r="J445" s="3"/>
      <c r="K445" s="5" t="s">
        <v>38</v>
      </c>
      <c r="L445" s="5">
        <v>13</v>
      </c>
      <c r="M445" s="5" t="s">
        <v>39</v>
      </c>
      <c r="N445" s="5">
        <f>VLOOKUP(M445,[1]ArchetypeScores!E:N,10,FALSE)</f>
        <v>0</v>
      </c>
      <c r="O445" s="5">
        <f>VLOOKUP(M445,[1]ArchetypeScores!E:O,11,FALSE)</f>
        <v>-2</v>
      </c>
      <c r="P445" s="5">
        <f>VLOOKUP(M445,[1]ArchetypeScores!E:P,12,FALSE)</f>
        <v>0</v>
      </c>
      <c r="Q445" s="2" t="str">
        <f>VLOOKUP(M445,[1]ArchetypeScores!E:W,19,FALSE)</f>
        <v>Industrials - transportation</v>
      </c>
      <c r="R445" s="2">
        <f>VLOOKUP(M445,[1]ArchetypeScores!E:I,5,FALSE)</f>
        <v>0</v>
      </c>
      <c r="S445" s="2">
        <f>VLOOKUP(M445,[1]ArchetypeScores!E:K,7,FALSE)</f>
        <v>0</v>
      </c>
      <c r="T445" s="2" t="str">
        <f t="shared" si="6"/>
        <v>Not A&amp;R positive</v>
      </c>
    </row>
    <row r="446" spans="1:20" x14ac:dyDescent="0.3">
      <c r="A446" s="2" t="s">
        <v>1337</v>
      </c>
      <c r="B446" s="3" t="s">
        <v>1374</v>
      </c>
      <c r="C446" s="3" t="s">
        <v>1375</v>
      </c>
      <c r="D446" s="4"/>
      <c r="E446" s="5" t="s">
        <v>1340</v>
      </c>
      <c r="F446" s="4">
        <v>0</v>
      </c>
      <c r="G446" s="6">
        <v>44819</v>
      </c>
      <c r="H446" s="3" t="s">
        <v>1376</v>
      </c>
      <c r="I446" s="3"/>
      <c r="J446" s="3"/>
      <c r="K446" s="5" t="s">
        <v>118</v>
      </c>
      <c r="L446" s="5">
        <v>4</v>
      </c>
      <c r="M446" s="5" t="s">
        <v>119</v>
      </c>
      <c r="N446" s="5">
        <f>VLOOKUP(M446,[1]ArchetypeScores!E:N,10,FALSE)</f>
        <v>0</v>
      </c>
      <c r="O446" s="5">
        <f>VLOOKUP(M446,[1]ArchetypeScores!E:O,11,FALSE)</f>
        <v>-1</v>
      </c>
      <c r="P446" s="5">
        <f>VLOOKUP(M446,[1]ArchetypeScores!E:P,12,FALSE)</f>
        <v>0</v>
      </c>
      <c r="Q446" s="2" t="str">
        <f>VLOOKUP(M446,[1]ArchetypeScores!E:W,19,FALSE)</f>
        <v>Untargeted</v>
      </c>
      <c r="R446" s="2">
        <f>VLOOKUP(M446,[1]ArchetypeScores!E:I,5,FALSE)</f>
        <v>0</v>
      </c>
      <c r="S446" s="2">
        <f>VLOOKUP(M446,[1]ArchetypeScores!E:K,7,FALSE)</f>
        <v>0</v>
      </c>
      <c r="T446" s="2" t="str">
        <f t="shared" si="6"/>
        <v>Not A&amp;R positive</v>
      </c>
    </row>
    <row r="447" spans="1:20" x14ac:dyDescent="0.3">
      <c r="A447" s="2" t="s">
        <v>1337</v>
      </c>
      <c r="B447" s="3" t="s">
        <v>1377</v>
      </c>
      <c r="C447" s="3" t="s">
        <v>1378</v>
      </c>
      <c r="D447" s="4">
        <v>0.06</v>
      </c>
      <c r="E447" s="5" t="s">
        <v>1340</v>
      </c>
      <c r="F447" s="4">
        <v>6.7309999999999995E-2</v>
      </c>
      <c r="G447" s="6">
        <v>44811</v>
      </c>
      <c r="H447" s="3" t="s">
        <v>1379</v>
      </c>
      <c r="I447" s="3"/>
      <c r="J447" s="3"/>
      <c r="K447" s="5" t="s">
        <v>118</v>
      </c>
      <c r="L447" s="5">
        <v>2</v>
      </c>
      <c r="M447" s="5" t="s">
        <v>226</v>
      </c>
      <c r="N447" s="5">
        <f>VLOOKUP(M447,[1]ArchetypeScores!E:N,10,FALSE)</f>
        <v>0</v>
      </c>
      <c r="O447" s="5">
        <f>VLOOKUP(M447,[1]ArchetypeScores!E:O,11,FALSE)</f>
        <v>-1</v>
      </c>
      <c r="P447" s="5">
        <f>VLOOKUP(M447,[1]ArchetypeScores!E:P,12,FALSE)</f>
        <v>0</v>
      </c>
      <c r="Q447" s="2" t="str">
        <f>VLOOKUP(M447,[1]ArchetypeScores!E:W,19,FALSE)</f>
        <v>Untargeted</v>
      </c>
      <c r="R447" s="2">
        <f>VLOOKUP(M447,[1]ArchetypeScores!E:I,5,FALSE)</f>
        <v>0</v>
      </c>
      <c r="S447" s="2">
        <f>VLOOKUP(M447,[1]ArchetypeScores!E:K,7,FALSE)</f>
        <v>0</v>
      </c>
      <c r="T447" s="2" t="str">
        <f t="shared" si="6"/>
        <v>Not A&amp;R positive</v>
      </c>
    </row>
    <row r="448" spans="1:20" x14ac:dyDescent="0.3">
      <c r="A448" s="2" t="s">
        <v>1337</v>
      </c>
      <c r="B448" s="3" t="s">
        <v>1380</v>
      </c>
      <c r="C448" s="3" t="s">
        <v>1381</v>
      </c>
      <c r="D448" s="4"/>
      <c r="E448" s="5" t="s">
        <v>1340</v>
      </c>
      <c r="F448" s="4">
        <v>0</v>
      </c>
      <c r="G448" s="6">
        <v>44823</v>
      </c>
      <c r="H448" s="3" t="s">
        <v>1382</v>
      </c>
      <c r="I448" s="3"/>
      <c r="J448" s="3"/>
      <c r="K448" s="5" t="s">
        <v>38</v>
      </c>
      <c r="L448" s="5">
        <v>13</v>
      </c>
      <c r="M448" s="5" t="s">
        <v>39</v>
      </c>
      <c r="N448" s="5">
        <f>VLOOKUP(M448,[1]ArchetypeScores!E:N,10,FALSE)</f>
        <v>0</v>
      </c>
      <c r="O448" s="5">
        <f>VLOOKUP(M448,[1]ArchetypeScores!E:O,11,FALSE)</f>
        <v>-2</v>
      </c>
      <c r="P448" s="5">
        <f>VLOOKUP(M448,[1]ArchetypeScores!E:P,12,FALSE)</f>
        <v>0</v>
      </c>
      <c r="Q448" s="2" t="str">
        <f>VLOOKUP(M448,[1]ArchetypeScores!E:W,19,FALSE)</f>
        <v>Industrials - transportation</v>
      </c>
      <c r="R448" s="2">
        <f>VLOOKUP(M448,[1]ArchetypeScores!E:I,5,FALSE)</f>
        <v>0</v>
      </c>
      <c r="S448" s="2">
        <f>VLOOKUP(M448,[1]ArchetypeScores!E:K,7,FALSE)</f>
        <v>0</v>
      </c>
      <c r="T448" s="2" t="str">
        <f t="shared" si="6"/>
        <v>Not A&amp;R positive</v>
      </c>
    </row>
    <row r="449" spans="1:20" x14ac:dyDescent="0.3">
      <c r="A449" s="2" t="s">
        <v>1337</v>
      </c>
      <c r="B449" s="3" t="s">
        <v>1383</v>
      </c>
      <c r="C449" s="3" t="s">
        <v>1384</v>
      </c>
      <c r="D449" s="4"/>
      <c r="E449" s="5" t="s">
        <v>1340</v>
      </c>
      <c r="F449" s="4">
        <v>0</v>
      </c>
      <c r="G449" s="6">
        <v>44810</v>
      </c>
      <c r="H449" s="3" t="s">
        <v>1385</v>
      </c>
      <c r="I449" s="3"/>
      <c r="J449" s="3"/>
      <c r="K449" s="5" t="s">
        <v>38</v>
      </c>
      <c r="L449" s="5">
        <v>13</v>
      </c>
      <c r="M449" s="5" t="s">
        <v>39</v>
      </c>
      <c r="N449" s="5">
        <f>VLOOKUP(M449,[1]ArchetypeScores!E:N,10,FALSE)</f>
        <v>0</v>
      </c>
      <c r="O449" s="5">
        <f>VLOOKUP(M449,[1]ArchetypeScores!E:O,11,FALSE)</f>
        <v>-2</v>
      </c>
      <c r="P449" s="5">
        <f>VLOOKUP(M449,[1]ArchetypeScores!E:P,12,FALSE)</f>
        <v>0</v>
      </c>
      <c r="Q449" s="2" t="str">
        <f>VLOOKUP(M449,[1]ArchetypeScores!E:W,19,FALSE)</f>
        <v>Industrials - transportation</v>
      </c>
      <c r="R449" s="2">
        <f>VLOOKUP(M449,[1]ArchetypeScores!E:I,5,FALSE)</f>
        <v>0</v>
      </c>
      <c r="S449" s="2">
        <f>VLOOKUP(M449,[1]ArchetypeScores!E:K,7,FALSE)</f>
        <v>0</v>
      </c>
      <c r="T449" s="2" t="str">
        <f t="shared" si="6"/>
        <v>Not A&amp;R positive</v>
      </c>
    </row>
    <row r="450" spans="1:20" x14ac:dyDescent="0.3">
      <c r="A450" s="2" t="s">
        <v>1337</v>
      </c>
      <c r="B450" s="3" t="s">
        <v>1386</v>
      </c>
      <c r="C450" s="3" t="s">
        <v>1387</v>
      </c>
      <c r="D450" s="4"/>
      <c r="E450" s="5" t="s">
        <v>1340</v>
      </c>
      <c r="F450" s="4">
        <v>0</v>
      </c>
      <c r="G450" s="6">
        <v>44848</v>
      </c>
      <c r="H450" s="3" t="s">
        <v>1388</v>
      </c>
      <c r="I450" s="3"/>
      <c r="J450" s="3"/>
      <c r="K450" s="5" t="s">
        <v>89</v>
      </c>
      <c r="L450" s="5">
        <v>1</v>
      </c>
      <c r="M450" s="5" t="s">
        <v>90</v>
      </c>
      <c r="N450" s="5">
        <f>VLOOKUP(M450,[1]ArchetypeScores!E:N,10,FALSE)</f>
        <v>1</v>
      </c>
      <c r="O450" s="5">
        <f>VLOOKUP(M450,[1]ArchetypeScores!E:O,11,FALSE)</f>
        <v>0</v>
      </c>
      <c r="P450" s="5">
        <f>VLOOKUP(M450,[1]ArchetypeScores!E:P,12,FALSE)</f>
        <v>0</v>
      </c>
      <c r="Q450" s="2" t="str">
        <f>VLOOKUP(M450,[1]ArchetypeScores!E:W,19,FALSE)</f>
        <v>Other sector</v>
      </c>
      <c r="R450" s="2">
        <f>VLOOKUP(M450,[1]ArchetypeScores!E:I,5,FALSE)</f>
        <v>0</v>
      </c>
      <c r="S450" s="2">
        <f>VLOOKUP(M450,[1]ArchetypeScores!E:K,7,FALSE)</f>
        <v>0</v>
      </c>
      <c r="T450" s="2" t="str">
        <f t="shared" ref="T450:T513" si="7">IF(AND(R450=1,S450=1),"Both",IF(AND(R450=1,S450=0),"Direct only",IF(AND(R450=0,S450=1),"Indirect only","Not A&amp;R positive")))</f>
        <v>Not A&amp;R positive</v>
      </c>
    </row>
    <row r="451" spans="1:20" x14ac:dyDescent="0.3">
      <c r="A451" s="2" t="s">
        <v>1337</v>
      </c>
      <c r="B451" s="3" t="s">
        <v>1389</v>
      </c>
      <c r="C451" s="3" t="s">
        <v>1389</v>
      </c>
      <c r="D451" s="4">
        <v>0.03</v>
      </c>
      <c r="E451" s="5" t="s">
        <v>1340</v>
      </c>
      <c r="F451" s="4">
        <v>3.2829999999999998E-2</v>
      </c>
      <c r="G451" s="6">
        <v>44839</v>
      </c>
      <c r="H451" s="3" t="s">
        <v>1390</v>
      </c>
      <c r="I451" s="3"/>
      <c r="J451" s="3"/>
      <c r="K451" s="5" t="s">
        <v>118</v>
      </c>
      <c r="L451" s="5">
        <v>2</v>
      </c>
      <c r="M451" s="5" t="s">
        <v>226</v>
      </c>
      <c r="N451" s="5">
        <f>VLOOKUP(M451,[1]ArchetypeScores!E:N,10,FALSE)</f>
        <v>0</v>
      </c>
      <c r="O451" s="5">
        <f>VLOOKUP(M451,[1]ArchetypeScores!E:O,11,FALSE)</f>
        <v>-1</v>
      </c>
      <c r="P451" s="5">
        <f>VLOOKUP(M451,[1]ArchetypeScores!E:P,12,FALSE)</f>
        <v>0</v>
      </c>
      <c r="Q451" s="2" t="str">
        <f>VLOOKUP(M451,[1]ArchetypeScores!E:W,19,FALSE)</f>
        <v>Untargeted</v>
      </c>
      <c r="R451" s="2">
        <f>VLOOKUP(M451,[1]ArchetypeScores!E:I,5,FALSE)</f>
        <v>0</v>
      </c>
      <c r="S451" s="2">
        <f>VLOOKUP(M451,[1]ArchetypeScores!E:K,7,FALSE)</f>
        <v>0</v>
      </c>
      <c r="T451" s="2" t="str">
        <f t="shared" si="7"/>
        <v>Not A&amp;R positive</v>
      </c>
    </row>
    <row r="452" spans="1:20" x14ac:dyDescent="0.3">
      <c r="A452" s="2" t="s">
        <v>1337</v>
      </c>
      <c r="B452" s="3" t="s">
        <v>1391</v>
      </c>
      <c r="C452" s="3" t="s">
        <v>1392</v>
      </c>
      <c r="D452" s="4">
        <v>4.0000000000000001E-3</v>
      </c>
      <c r="E452" s="5" t="s">
        <v>1340</v>
      </c>
      <c r="F452" s="4">
        <v>4.7800000000000004E-3</v>
      </c>
      <c r="G452" s="6">
        <v>44826</v>
      </c>
      <c r="H452" s="9" t="s">
        <v>1393</v>
      </c>
      <c r="I452" s="3"/>
      <c r="J452" s="3"/>
      <c r="K452" s="5" t="s">
        <v>1097</v>
      </c>
      <c r="L452" s="5">
        <v>1</v>
      </c>
      <c r="M452" s="5" t="s">
        <v>1098</v>
      </c>
      <c r="N452" s="5">
        <f>VLOOKUP(M452,[1]ArchetypeScores!E:N,10,FALSE)</f>
        <v>1</v>
      </c>
      <c r="O452" s="5">
        <f>VLOOKUP(M452,[1]ArchetypeScores!E:O,11,FALSE)</f>
        <v>0</v>
      </c>
      <c r="P452" s="5">
        <f>VLOOKUP(M452,[1]ArchetypeScores!E:P,12,FALSE)</f>
        <v>2</v>
      </c>
      <c r="Q452" s="2" t="str">
        <f>VLOOKUP(M452,[1]ArchetypeScores!E:W,19,FALSE)</f>
        <v>Energy and water</v>
      </c>
      <c r="R452" s="2">
        <f>VLOOKUP(M452,[1]ArchetypeScores!E:I,5,FALSE)</f>
        <v>0</v>
      </c>
      <c r="S452" s="2">
        <f>VLOOKUP(M452,[1]ArchetypeScores!E:K,7,FALSE)</f>
        <v>0</v>
      </c>
      <c r="T452" s="2" t="str">
        <f t="shared" si="7"/>
        <v>Not A&amp;R positive</v>
      </c>
    </row>
    <row r="453" spans="1:20" x14ac:dyDescent="0.3">
      <c r="A453" s="2" t="s">
        <v>1337</v>
      </c>
      <c r="B453" s="3" t="s">
        <v>1395</v>
      </c>
      <c r="C453" s="3" t="s">
        <v>1396</v>
      </c>
      <c r="D453" s="4"/>
      <c r="E453" s="5" t="s">
        <v>1340</v>
      </c>
      <c r="F453" s="4">
        <v>0</v>
      </c>
      <c r="G453" s="6">
        <v>44849</v>
      </c>
      <c r="H453" s="3" t="s">
        <v>1388</v>
      </c>
      <c r="I453" s="3"/>
      <c r="J453" s="3"/>
      <c r="K453" s="5" t="s">
        <v>38</v>
      </c>
      <c r="L453" s="5">
        <v>21</v>
      </c>
      <c r="M453" s="5" t="s">
        <v>302</v>
      </c>
      <c r="N453" s="5">
        <f>VLOOKUP(M453,[1]ArchetypeScores!E:N,10,FALSE)</f>
        <v>0</v>
      </c>
      <c r="O453" s="5">
        <f>VLOOKUP(M453,[1]ArchetypeScores!E:O,11,FALSE)</f>
        <v>-1</v>
      </c>
      <c r="P453" s="5">
        <f>VLOOKUP(M453,[1]ArchetypeScores!E:P,12,FALSE)</f>
        <v>0</v>
      </c>
      <c r="Q453" s="2" t="str">
        <f>VLOOKUP(M453,[1]ArchetypeScores!E:W,19,FALSE)</f>
        <v>Consumer (including agriculture and tourism)</v>
      </c>
      <c r="R453" s="2">
        <f>VLOOKUP(M453,[1]ArchetypeScores!E:I,5,FALSE)</f>
        <v>0</v>
      </c>
      <c r="S453" s="2">
        <f>VLOOKUP(M453,[1]ArchetypeScores!E:K,7,FALSE)</f>
        <v>0</v>
      </c>
      <c r="T453" s="2" t="str">
        <f t="shared" si="7"/>
        <v>Not A&amp;R positive</v>
      </c>
    </row>
    <row r="454" spans="1:20" x14ac:dyDescent="0.3">
      <c r="A454" s="2" t="s">
        <v>1337</v>
      </c>
      <c r="B454" s="3" t="s">
        <v>1397</v>
      </c>
      <c r="C454" s="3" t="s">
        <v>1398</v>
      </c>
      <c r="D454" s="4">
        <v>9</v>
      </c>
      <c r="E454" s="5" t="s">
        <v>1340</v>
      </c>
      <c r="F454" s="4">
        <v>9.9130500000000001</v>
      </c>
      <c r="G454" s="6">
        <v>44834</v>
      </c>
      <c r="H454" s="3" t="s">
        <v>1367</v>
      </c>
      <c r="I454" s="3"/>
      <c r="J454" s="3"/>
      <c r="K454" s="5" t="s">
        <v>38</v>
      </c>
      <c r="L454" s="5">
        <v>13</v>
      </c>
      <c r="M454" s="5" t="s">
        <v>39</v>
      </c>
      <c r="N454" s="5">
        <f>VLOOKUP(M454,[1]ArchetypeScores!E:N,10,FALSE)</f>
        <v>0</v>
      </c>
      <c r="O454" s="5">
        <f>VLOOKUP(M454,[1]ArchetypeScores!E:O,11,FALSE)</f>
        <v>-2</v>
      </c>
      <c r="P454" s="5">
        <f>VLOOKUP(M454,[1]ArchetypeScores!E:P,12,FALSE)</f>
        <v>0</v>
      </c>
      <c r="Q454" s="2" t="str">
        <f>VLOOKUP(M454,[1]ArchetypeScores!E:W,19,FALSE)</f>
        <v>Industrials - transportation</v>
      </c>
      <c r="R454" s="2">
        <f>VLOOKUP(M454,[1]ArchetypeScores!E:I,5,FALSE)</f>
        <v>0</v>
      </c>
      <c r="S454" s="2">
        <f>VLOOKUP(M454,[1]ArchetypeScores!E:K,7,FALSE)</f>
        <v>0</v>
      </c>
      <c r="T454" s="2" t="str">
        <f t="shared" si="7"/>
        <v>Not A&amp;R positive</v>
      </c>
    </row>
    <row r="455" spans="1:20" x14ac:dyDescent="0.3">
      <c r="A455" s="2" t="s">
        <v>1337</v>
      </c>
      <c r="B455" s="3" t="s">
        <v>1399</v>
      </c>
      <c r="C455" s="3" t="s">
        <v>1400</v>
      </c>
      <c r="D455" s="4">
        <v>2</v>
      </c>
      <c r="E455" s="5" t="s">
        <v>1340</v>
      </c>
      <c r="F455" s="4">
        <v>2.1710199999999999</v>
      </c>
      <c r="G455" s="6">
        <v>44825</v>
      </c>
      <c r="H455" s="3" t="s">
        <v>1401</v>
      </c>
      <c r="I455" s="3" t="s">
        <v>1402</v>
      </c>
      <c r="J455" s="3" t="s">
        <v>1403</v>
      </c>
      <c r="K455" s="5" t="s">
        <v>118</v>
      </c>
      <c r="L455" s="5">
        <v>4</v>
      </c>
      <c r="M455" s="5" t="s">
        <v>119</v>
      </c>
      <c r="N455" s="5">
        <f>VLOOKUP(M455,[1]ArchetypeScores!E:N,10,FALSE)</f>
        <v>0</v>
      </c>
      <c r="O455" s="5">
        <f>VLOOKUP(M455,[1]ArchetypeScores!E:O,11,FALSE)</f>
        <v>-1</v>
      </c>
      <c r="P455" s="5">
        <f>VLOOKUP(M455,[1]ArchetypeScores!E:P,12,FALSE)</f>
        <v>0</v>
      </c>
      <c r="Q455" s="2" t="str">
        <f>VLOOKUP(M455,[1]ArchetypeScores!E:W,19,FALSE)</f>
        <v>Untargeted</v>
      </c>
      <c r="R455" s="2">
        <f>VLOOKUP(M455,[1]ArchetypeScores!E:I,5,FALSE)</f>
        <v>0</v>
      </c>
      <c r="S455" s="2">
        <f>VLOOKUP(M455,[1]ArchetypeScores!E:K,7,FALSE)</f>
        <v>0</v>
      </c>
      <c r="T455" s="2" t="str">
        <f t="shared" si="7"/>
        <v>Not A&amp;R positive</v>
      </c>
    </row>
    <row r="456" spans="1:20" x14ac:dyDescent="0.3">
      <c r="A456" s="2" t="s">
        <v>1337</v>
      </c>
      <c r="B456" s="3" t="s">
        <v>1404</v>
      </c>
      <c r="C456" s="3" t="s">
        <v>1405</v>
      </c>
      <c r="D456" s="4">
        <v>4</v>
      </c>
      <c r="E456" s="5" t="s">
        <v>1340</v>
      </c>
      <c r="F456" s="4">
        <v>4.4058000000000002</v>
      </c>
      <c r="G456" s="6">
        <v>44836</v>
      </c>
      <c r="H456" s="3" t="s">
        <v>1406</v>
      </c>
      <c r="I456" s="3"/>
      <c r="J456" s="3"/>
      <c r="K456" s="5" t="s">
        <v>57</v>
      </c>
      <c r="L456" s="5">
        <v>29</v>
      </c>
      <c r="M456" s="5" t="s">
        <v>58</v>
      </c>
      <c r="N456" s="5">
        <f>VLOOKUP(M456,[1]ArchetypeScores!E:N,10,FALSE)</f>
        <v>0</v>
      </c>
      <c r="O456" s="5">
        <f>VLOOKUP(M456,[1]ArchetypeScores!E:O,11,FALSE)</f>
        <v>-1</v>
      </c>
      <c r="P456" s="5">
        <f>VLOOKUP(M456,[1]ArchetypeScores!E:P,12,FALSE)</f>
        <v>0</v>
      </c>
      <c r="Q456" s="2" t="str">
        <f>VLOOKUP(M456,[1]ArchetypeScores!E:W,19,FALSE)</f>
        <v>Untargeted</v>
      </c>
      <c r="R456" s="2">
        <f>VLOOKUP(M456,[1]ArchetypeScores!E:I,5,FALSE)</f>
        <v>0</v>
      </c>
      <c r="S456" s="2">
        <f>VLOOKUP(M456,[1]ArchetypeScores!E:K,7,FALSE)</f>
        <v>0</v>
      </c>
      <c r="T456" s="2" t="str">
        <f t="shared" si="7"/>
        <v>Not A&amp;R positive</v>
      </c>
    </row>
    <row r="457" spans="1:20" x14ac:dyDescent="0.3">
      <c r="A457" s="2" t="s">
        <v>1337</v>
      </c>
      <c r="B457" s="3" t="s">
        <v>1407</v>
      </c>
      <c r="C457" s="3" t="s">
        <v>1408</v>
      </c>
      <c r="D457" s="4"/>
      <c r="E457" s="5" t="s">
        <v>1340</v>
      </c>
      <c r="F457" s="4">
        <v>0</v>
      </c>
      <c r="G457" s="6">
        <v>44808</v>
      </c>
      <c r="H457" s="3" t="s">
        <v>1409</v>
      </c>
      <c r="I457" s="3"/>
      <c r="J457" s="3"/>
      <c r="K457" s="5" t="s">
        <v>84</v>
      </c>
      <c r="L457" s="5">
        <v>2</v>
      </c>
      <c r="M457" s="5" t="s">
        <v>924</v>
      </c>
      <c r="N457" s="5">
        <f>VLOOKUP(M457,[1]ArchetypeScores!E:N,10,FALSE)</f>
        <v>0</v>
      </c>
      <c r="O457" s="5">
        <f>VLOOKUP(M457,[1]ArchetypeScores!E:O,11,FALSE)</f>
        <v>-1</v>
      </c>
      <c r="P457" s="5">
        <f>VLOOKUP(M457,[1]ArchetypeScores!E:P,12,FALSE)</f>
        <v>0</v>
      </c>
      <c r="Q457" s="2" t="str">
        <f>VLOOKUP(M457,[1]ArchetypeScores!E:W,19,FALSE)</f>
        <v>Untargeted</v>
      </c>
      <c r="R457" s="2">
        <f>VLOOKUP(M457,[1]ArchetypeScores!E:I,5,FALSE)</f>
        <v>0</v>
      </c>
      <c r="S457" s="2">
        <f>VLOOKUP(M457,[1]ArchetypeScores!E:K,7,FALSE)</f>
        <v>0</v>
      </c>
      <c r="T457" s="2" t="str">
        <f t="shared" si="7"/>
        <v>Not A&amp;R positive</v>
      </c>
    </row>
    <row r="458" spans="1:20" x14ac:dyDescent="0.3">
      <c r="A458" s="2" t="s">
        <v>1337</v>
      </c>
      <c r="B458" s="3" t="s">
        <v>1410</v>
      </c>
      <c r="C458" s="3" t="s">
        <v>1411</v>
      </c>
      <c r="D458" s="4"/>
      <c r="E458" s="5" t="s">
        <v>1340</v>
      </c>
      <c r="F458" s="4">
        <v>0</v>
      </c>
      <c r="G458" s="6">
        <v>44814</v>
      </c>
      <c r="H458" s="3" t="s">
        <v>1412</v>
      </c>
      <c r="I458" s="3"/>
      <c r="J458" s="3"/>
      <c r="K458" s="5" t="s">
        <v>57</v>
      </c>
      <c r="L458" s="5">
        <v>29</v>
      </c>
      <c r="M458" s="5" t="s">
        <v>58</v>
      </c>
      <c r="N458" s="5">
        <f>VLOOKUP(M458,[1]ArchetypeScores!E:N,10,FALSE)</f>
        <v>0</v>
      </c>
      <c r="O458" s="5">
        <f>VLOOKUP(M458,[1]ArchetypeScores!E:O,11,FALSE)</f>
        <v>-1</v>
      </c>
      <c r="P458" s="5">
        <f>VLOOKUP(M458,[1]ArchetypeScores!E:P,12,FALSE)</f>
        <v>0</v>
      </c>
      <c r="Q458" s="2" t="str">
        <f>VLOOKUP(M458,[1]ArchetypeScores!E:W,19,FALSE)</f>
        <v>Untargeted</v>
      </c>
      <c r="R458" s="2">
        <f>VLOOKUP(M458,[1]ArchetypeScores!E:I,5,FALSE)</f>
        <v>0</v>
      </c>
      <c r="S458" s="2">
        <f>VLOOKUP(M458,[1]ArchetypeScores!E:K,7,FALSE)</f>
        <v>0</v>
      </c>
      <c r="T458" s="2" t="str">
        <f t="shared" si="7"/>
        <v>Not A&amp;R positive</v>
      </c>
    </row>
    <row r="459" spans="1:20" x14ac:dyDescent="0.3">
      <c r="A459" s="2" t="s">
        <v>1337</v>
      </c>
      <c r="B459" s="3" t="s">
        <v>1413</v>
      </c>
      <c r="C459" s="3" t="s">
        <v>1414</v>
      </c>
      <c r="D459" s="4">
        <v>1</v>
      </c>
      <c r="E459" s="5" t="s">
        <v>1340</v>
      </c>
      <c r="F459" s="4">
        <v>1.0979000000000001</v>
      </c>
      <c r="G459" s="6">
        <v>44821</v>
      </c>
      <c r="H459" s="3" t="s">
        <v>1415</v>
      </c>
      <c r="I459" s="3" t="s">
        <v>1416</v>
      </c>
      <c r="J459" s="3" t="s">
        <v>1417</v>
      </c>
      <c r="K459" s="5" t="s">
        <v>107</v>
      </c>
      <c r="L459" s="5">
        <v>1</v>
      </c>
      <c r="M459" s="5" t="s">
        <v>108</v>
      </c>
      <c r="N459" s="5">
        <f>VLOOKUP(M459,[1]ArchetypeScores!E:N,10,FALSE)</f>
        <v>1</v>
      </c>
      <c r="O459" s="5">
        <f>VLOOKUP(M459,[1]ArchetypeScores!E:O,11,FALSE)</f>
        <v>0</v>
      </c>
      <c r="P459" s="5">
        <f>VLOOKUP(M459,[1]ArchetypeScores!E:P,12,FALSE)</f>
        <v>0</v>
      </c>
      <c r="Q459" s="2" t="str">
        <f>VLOOKUP(M459,[1]ArchetypeScores!E:W,19,FALSE)</f>
        <v>Other sector</v>
      </c>
      <c r="R459" s="2">
        <f>VLOOKUP(M459,[1]ArchetypeScores!E:I,5,FALSE)</f>
        <v>0</v>
      </c>
      <c r="S459" s="2">
        <f>VLOOKUP(M459,[1]ArchetypeScores!E:K,7,FALSE)</f>
        <v>0</v>
      </c>
      <c r="T459" s="2" t="str">
        <f t="shared" si="7"/>
        <v>Not A&amp;R positive</v>
      </c>
    </row>
    <row r="460" spans="1:20" x14ac:dyDescent="0.3">
      <c r="A460" s="2" t="s">
        <v>1337</v>
      </c>
      <c r="B460" s="3" t="s">
        <v>1418</v>
      </c>
      <c r="C460" s="3" t="s">
        <v>1419</v>
      </c>
      <c r="D460" s="4"/>
      <c r="E460" s="5" t="s">
        <v>1340</v>
      </c>
      <c r="F460" s="4">
        <v>0</v>
      </c>
      <c r="G460" s="6">
        <v>44847</v>
      </c>
      <c r="H460" s="3" t="s">
        <v>1388</v>
      </c>
      <c r="I460" s="3"/>
      <c r="J460" s="3"/>
      <c r="K460" s="5" t="s">
        <v>84</v>
      </c>
      <c r="L460" s="5">
        <v>4</v>
      </c>
      <c r="M460" s="5" t="s">
        <v>849</v>
      </c>
      <c r="N460" s="5">
        <f>VLOOKUP(M460,[1]ArchetypeScores!E:N,10,FALSE)</f>
        <v>0</v>
      </c>
      <c r="O460" s="5">
        <f>VLOOKUP(M460,[1]ArchetypeScores!E:O,11,FALSE)</f>
        <v>-1</v>
      </c>
      <c r="P460" s="5">
        <f>VLOOKUP(M460,[1]ArchetypeScores!E:P,12,FALSE)</f>
        <v>0</v>
      </c>
      <c r="Q460" s="2" t="str">
        <f>VLOOKUP(M460,[1]ArchetypeScores!E:W,19,FALSE)</f>
        <v>Untargeted</v>
      </c>
      <c r="R460" s="2">
        <f>VLOOKUP(M460,[1]ArchetypeScores!E:I,5,FALSE)</f>
        <v>0</v>
      </c>
      <c r="S460" s="2">
        <f>VLOOKUP(M460,[1]ArchetypeScores!E:K,7,FALSE)</f>
        <v>0</v>
      </c>
      <c r="T460" s="2" t="str">
        <f t="shared" si="7"/>
        <v>Not A&amp;R positive</v>
      </c>
    </row>
    <row r="461" spans="1:20" x14ac:dyDescent="0.3">
      <c r="A461" s="2" t="s">
        <v>1337</v>
      </c>
      <c r="B461" s="3" t="s">
        <v>1420</v>
      </c>
      <c r="C461" s="3" t="s">
        <v>1421</v>
      </c>
      <c r="D461" s="4">
        <v>0.3</v>
      </c>
      <c r="E461" s="5" t="s">
        <v>1340</v>
      </c>
      <c r="F461" s="4">
        <v>0.32688</v>
      </c>
      <c r="G461" s="6">
        <v>44822</v>
      </c>
      <c r="H461" s="3" t="s">
        <v>1422</v>
      </c>
      <c r="I461" s="3"/>
      <c r="J461" s="3"/>
      <c r="K461" s="5" t="s">
        <v>137</v>
      </c>
      <c r="L461" s="5">
        <v>2</v>
      </c>
      <c r="M461" s="5" t="s">
        <v>138</v>
      </c>
      <c r="N461" s="5">
        <f>VLOOKUP(M461,[1]ArchetypeScores!E:N,10,FALSE)</f>
        <v>1</v>
      </c>
      <c r="O461" s="5">
        <f>VLOOKUP(M461,[1]ArchetypeScores!E:O,11,FALSE)</f>
        <v>-2</v>
      </c>
      <c r="P461" s="5">
        <f>VLOOKUP(M461,[1]ArchetypeScores!E:P,12,FALSE)</f>
        <v>2</v>
      </c>
      <c r="Q461" s="2" t="str">
        <f>VLOOKUP(M461,[1]ArchetypeScores!E:W,19,FALSE)</f>
        <v>Industrials - transportation</v>
      </c>
      <c r="R461" s="2">
        <f>VLOOKUP(M461,[1]ArchetypeScores!E:I,5,FALSE)</f>
        <v>0</v>
      </c>
      <c r="S461" s="2">
        <f>VLOOKUP(M461,[1]ArchetypeScores!E:K,7,FALSE)</f>
        <v>-1</v>
      </c>
      <c r="T461" s="2" t="str">
        <f t="shared" si="7"/>
        <v>Not A&amp;R positive</v>
      </c>
    </row>
    <row r="462" spans="1:20" x14ac:dyDescent="0.3">
      <c r="A462" s="2" t="s">
        <v>1337</v>
      </c>
      <c r="B462" s="3" t="s">
        <v>1423</v>
      </c>
      <c r="C462" s="3" t="s">
        <v>1423</v>
      </c>
      <c r="D462" s="4">
        <v>2.1999999999999999E-2</v>
      </c>
      <c r="E462" s="5" t="s">
        <v>1340</v>
      </c>
      <c r="F462" s="4">
        <v>2.376E-2</v>
      </c>
      <c r="G462" s="6">
        <v>44832</v>
      </c>
      <c r="H462" s="3" t="s">
        <v>1424</v>
      </c>
      <c r="I462" s="3"/>
      <c r="J462" s="3"/>
      <c r="K462" s="5" t="s">
        <v>61</v>
      </c>
      <c r="L462" s="5">
        <v>4</v>
      </c>
      <c r="M462" s="5" t="s">
        <v>433</v>
      </c>
      <c r="N462" s="5">
        <f>VLOOKUP(M462,[1]ArchetypeScores!E:N,10,FALSE)</f>
        <v>0</v>
      </c>
      <c r="O462" s="5">
        <f>VLOOKUP(M462,[1]ArchetypeScores!E:O,11,FALSE)</f>
        <v>0</v>
      </c>
      <c r="P462" s="5">
        <f>VLOOKUP(M462,[1]ArchetypeScores!E:P,12,FALSE)</f>
        <v>0</v>
      </c>
      <c r="Q462" s="2" t="str">
        <f>VLOOKUP(M462,[1]ArchetypeScores!E:W,19,FALSE)</f>
        <v>Health care</v>
      </c>
      <c r="R462" s="2">
        <f>VLOOKUP(M462,[1]ArchetypeScores!E:I,5,FALSE)</f>
        <v>0</v>
      </c>
      <c r="S462" s="2">
        <f>VLOOKUP(M462,[1]ArchetypeScores!E:K,7,FALSE)</f>
        <v>0</v>
      </c>
      <c r="T462" s="2" t="str">
        <f t="shared" si="7"/>
        <v>Not A&amp;R positive</v>
      </c>
    </row>
    <row r="463" spans="1:20" x14ac:dyDescent="0.3">
      <c r="A463" s="2" t="s">
        <v>1337</v>
      </c>
      <c r="B463" s="3" t="s">
        <v>1425</v>
      </c>
      <c r="C463" s="3" t="s">
        <v>1426</v>
      </c>
      <c r="D463" s="4">
        <v>0.03</v>
      </c>
      <c r="E463" s="5" t="s">
        <v>1340</v>
      </c>
      <c r="F463" s="4">
        <v>3.3730000000000003E-2</v>
      </c>
      <c r="G463" s="6">
        <v>44812</v>
      </c>
      <c r="H463" s="3" t="s">
        <v>1427</v>
      </c>
      <c r="I463" s="3"/>
      <c r="J463" s="3"/>
      <c r="K463" s="5" t="s">
        <v>118</v>
      </c>
      <c r="L463" s="5">
        <v>4</v>
      </c>
      <c r="M463" s="5" t="s">
        <v>119</v>
      </c>
      <c r="N463" s="5">
        <f>VLOOKUP(M463,[1]ArchetypeScores!E:N,10,FALSE)</f>
        <v>0</v>
      </c>
      <c r="O463" s="5">
        <f>VLOOKUP(M463,[1]ArchetypeScores!E:O,11,FALSE)</f>
        <v>-1</v>
      </c>
      <c r="P463" s="5">
        <f>VLOOKUP(M463,[1]ArchetypeScores!E:P,12,FALSE)</f>
        <v>0</v>
      </c>
      <c r="Q463" s="2" t="str">
        <f>VLOOKUP(M463,[1]ArchetypeScores!E:W,19,FALSE)</f>
        <v>Untargeted</v>
      </c>
      <c r="R463" s="2">
        <f>VLOOKUP(M463,[1]ArchetypeScores!E:I,5,FALSE)</f>
        <v>0</v>
      </c>
      <c r="S463" s="2">
        <f>VLOOKUP(M463,[1]ArchetypeScores!E:K,7,FALSE)</f>
        <v>0</v>
      </c>
      <c r="T463" s="2" t="str">
        <f t="shared" si="7"/>
        <v>Not A&amp;R positive</v>
      </c>
    </row>
    <row r="464" spans="1:20" x14ac:dyDescent="0.3">
      <c r="A464" s="2" t="s">
        <v>1337</v>
      </c>
      <c r="B464" s="3" t="s">
        <v>1428</v>
      </c>
      <c r="C464" s="3" t="s">
        <v>1429</v>
      </c>
      <c r="D464" s="4">
        <v>0.15</v>
      </c>
      <c r="E464" s="5" t="s">
        <v>1340</v>
      </c>
      <c r="F464" s="4">
        <v>0.16286999999999999</v>
      </c>
      <c r="G464" s="6">
        <v>44827</v>
      </c>
      <c r="H464" s="3" t="s">
        <v>1430</v>
      </c>
      <c r="I464" s="3"/>
      <c r="J464" s="3"/>
      <c r="K464" s="5" t="s">
        <v>57</v>
      </c>
      <c r="L464" s="5">
        <v>29</v>
      </c>
      <c r="M464" s="5" t="s">
        <v>58</v>
      </c>
      <c r="N464" s="5">
        <f>VLOOKUP(M464,[1]ArchetypeScores!E:N,10,FALSE)</f>
        <v>0</v>
      </c>
      <c r="O464" s="5">
        <f>VLOOKUP(M464,[1]ArchetypeScores!E:O,11,FALSE)</f>
        <v>-1</v>
      </c>
      <c r="P464" s="5">
        <f>VLOOKUP(M464,[1]ArchetypeScores!E:P,12,FALSE)</f>
        <v>0</v>
      </c>
      <c r="Q464" s="2" t="str">
        <f>VLOOKUP(M464,[1]ArchetypeScores!E:W,19,FALSE)</f>
        <v>Untargeted</v>
      </c>
      <c r="R464" s="2">
        <f>VLOOKUP(M464,[1]ArchetypeScores!E:I,5,FALSE)</f>
        <v>0</v>
      </c>
      <c r="S464" s="2">
        <f>VLOOKUP(M464,[1]ArchetypeScores!E:K,7,FALSE)</f>
        <v>0</v>
      </c>
      <c r="T464" s="2" t="str">
        <f t="shared" si="7"/>
        <v>Not A&amp;R positive</v>
      </c>
    </row>
    <row r="465" spans="1:20" x14ac:dyDescent="0.3">
      <c r="A465" s="2" t="s">
        <v>1337</v>
      </c>
      <c r="B465" s="3" t="s">
        <v>1431</v>
      </c>
      <c r="C465" s="3" t="s">
        <v>1432</v>
      </c>
      <c r="D465" s="4"/>
      <c r="E465" s="5" t="s">
        <v>1340</v>
      </c>
      <c r="F465" s="4">
        <v>0</v>
      </c>
      <c r="G465" s="6">
        <v>44830</v>
      </c>
      <c r="H465" s="3" t="s">
        <v>1433</v>
      </c>
      <c r="I465" s="3" t="s">
        <v>1434</v>
      </c>
      <c r="J465" s="3" t="s">
        <v>1435</v>
      </c>
      <c r="K465" s="5" t="s">
        <v>392</v>
      </c>
      <c r="L465" s="5">
        <v>3</v>
      </c>
      <c r="M465" s="5" t="s">
        <v>1436</v>
      </c>
      <c r="N465" s="5">
        <f>VLOOKUP(M465,[1]ArchetypeScores!E:N,10,FALSE)</f>
        <v>0</v>
      </c>
      <c r="O465" s="5">
        <f>VLOOKUP(M465,[1]ArchetypeScores!E:O,11,FALSE)</f>
        <v>-1</v>
      </c>
      <c r="P465" s="5">
        <f>VLOOKUP(M465,[1]ArchetypeScores!E:P,12,FALSE)</f>
        <v>0</v>
      </c>
      <c r="Q465" s="2" t="str">
        <f>VLOOKUP(M465,[1]ArchetypeScores!E:W,19,FALSE)</f>
        <v>Untargeted</v>
      </c>
      <c r="R465" s="2">
        <f>VLOOKUP(M465,[1]ArchetypeScores!E:I,5,FALSE)</f>
        <v>0</v>
      </c>
      <c r="S465" s="2">
        <f>VLOOKUP(M465,[1]ArchetypeScores!E:K,7,FALSE)</f>
        <v>0</v>
      </c>
      <c r="T465" s="2" t="str">
        <f t="shared" si="7"/>
        <v>Not A&amp;R positive</v>
      </c>
    </row>
    <row r="466" spans="1:20" x14ac:dyDescent="0.3">
      <c r="A466" s="2" t="s">
        <v>1337</v>
      </c>
      <c r="B466" s="3" t="s">
        <v>1437</v>
      </c>
      <c r="C466" s="3" t="s">
        <v>1438</v>
      </c>
      <c r="D466" s="4">
        <v>0.09</v>
      </c>
      <c r="E466" s="5" t="s">
        <v>1340</v>
      </c>
      <c r="F466" s="4">
        <v>9.9709999999999993E-2</v>
      </c>
      <c r="G466" s="6">
        <v>44818</v>
      </c>
      <c r="H466" s="3" t="s">
        <v>1439</v>
      </c>
      <c r="I466" s="3"/>
      <c r="J466" s="3"/>
      <c r="K466" s="5" t="s">
        <v>57</v>
      </c>
      <c r="L466" s="5">
        <v>25</v>
      </c>
      <c r="M466" s="5" t="s">
        <v>241</v>
      </c>
      <c r="N466" s="5">
        <f>VLOOKUP(M466,[1]ArchetypeScores!E:N,10,FALSE)</f>
        <v>0</v>
      </c>
      <c r="O466" s="5">
        <f>VLOOKUP(M466,[1]ArchetypeScores!E:O,11,FALSE)</f>
        <v>-1</v>
      </c>
      <c r="P466" s="5">
        <f>VLOOKUP(M466,[1]ArchetypeScores!E:P,12,FALSE)</f>
        <v>0</v>
      </c>
      <c r="Q466" s="2" t="str">
        <f>VLOOKUP(M466,[1]ArchetypeScores!E:W,19,FALSE)</f>
        <v>Other sector</v>
      </c>
      <c r="R466" s="2">
        <f>VLOOKUP(M466,[1]ArchetypeScores!E:I,5,FALSE)</f>
        <v>0</v>
      </c>
      <c r="S466" s="2">
        <f>VLOOKUP(M466,[1]ArchetypeScores!E:K,7,FALSE)</f>
        <v>0</v>
      </c>
      <c r="T466" s="2" t="str">
        <f t="shared" si="7"/>
        <v>Not A&amp;R positive</v>
      </c>
    </row>
    <row r="467" spans="1:20" x14ac:dyDescent="0.3">
      <c r="A467" s="2" t="s">
        <v>1337</v>
      </c>
      <c r="B467" s="3" t="s">
        <v>1440</v>
      </c>
      <c r="C467" s="3" t="s">
        <v>1441</v>
      </c>
      <c r="D467" s="4">
        <v>0.3</v>
      </c>
      <c r="E467" s="5" t="s">
        <v>1340</v>
      </c>
      <c r="F467" s="4">
        <v>0.36120000000000002</v>
      </c>
      <c r="G467" s="6">
        <v>44846</v>
      </c>
      <c r="H467" s="3" t="s">
        <v>1347</v>
      </c>
      <c r="I467" s="3"/>
      <c r="J467" s="3"/>
      <c r="K467" s="5" t="s">
        <v>38</v>
      </c>
      <c r="L467" s="5">
        <v>21</v>
      </c>
      <c r="M467" s="5" t="s">
        <v>302</v>
      </c>
      <c r="N467" s="5">
        <f>VLOOKUP(M467,[1]ArchetypeScores!E:N,10,FALSE)</f>
        <v>0</v>
      </c>
      <c r="O467" s="5">
        <f>VLOOKUP(M467,[1]ArchetypeScores!E:O,11,FALSE)</f>
        <v>-1</v>
      </c>
      <c r="P467" s="5">
        <f>VLOOKUP(M467,[1]ArchetypeScores!E:P,12,FALSE)</f>
        <v>0</v>
      </c>
      <c r="Q467" s="2" t="str">
        <f>VLOOKUP(M467,[1]ArchetypeScores!E:W,19,FALSE)</f>
        <v>Consumer (including agriculture and tourism)</v>
      </c>
      <c r="R467" s="2">
        <f>VLOOKUP(M467,[1]ArchetypeScores!E:I,5,FALSE)</f>
        <v>0</v>
      </c>
      <c r="S467" s="2">
        <f>VLOOKUP(M467,[1]ArchetypeScores!E:K,7,FALSE)</f>
        <v>0</v>
      </c>
      <c r="T467" s="2" t="str">
        <f t="shared" si="7"/>
        <v>Not A&amp;R positive</v>
      </c>
    </row>
    <row r="468" spans="1:20" x14ac:dyDescent="0.3">
      <c r="A468" s="2" t="s">
        <v>1337</v>
      </c>
      <c r="B468" s="3" t="s">
        <v>1442</v>
      </c>
      <c r="C468" s="3" t="s">
        <v>1443</v>
      </c>
      <c r="D468" s="4">
        <v>2E-3</v>
      </c>
      <c r="E468" s="5" t="s">
        <v>1340</v>
      </c>
      <c r="F468" s="4">
        <v>2.3800000000000002E-3</v>
      </c>
      <c r="G468" s="6">
        <v>44843</v>
      </c>
      <c r="H468" s="3" t="s">
        <v>1347</v>
      </c>
      <c r="I468" s="3"/>
      <c r="J468" s="3"/>
      <c r="K468" s="5" t="s">
        <v>57</v>
      </c>
      <c r="L468" s="5">
        <v>25</v>
      </c>
      <c r="M468" s="5" t="s">
        <v>241</v>
      </c>
      <c r="N468" s="5">
        <f>VLOOKUP(M468,[1]ArchetypeScores!E:N,10,FALSE)</f>
        <v>0</v>
      </c>
      <c r="O468" s="5">
        <f>VLOOKUP(M468,[1]ArchetypeScores!E:O,11,FALSE)</f>
        <v>-1</v>
      </c>
      <c r="P468" s="5">
        <f>VLOOKUP(M468,[1]ArchetypeScores!E:P,12,FALSE)</f>
        <v>0</v>
      </c>
      <c r="Q468" s="2" t="str">
        <f>VLOOKUP(M468,[1]ArchetypeScores!E:W,19,FALSE)</f>
        <v>Other sector</v>
      </c>
      <c r="R468" s="2">
        <f>VLOOKUP(M468,[1]ArchetypeScores!E:I,5,FALSE)</f>
        <v>0</v>
      </c>
      <c r="S468" s="2">
        <f>VLOOKUP(M468,[1]ArchetypeScores!E:K,7,FALSE)</f>
        <v>0</v>
      </c>
      <c r="T468" s="2" t="str">
        <f t="shared" si="7"/>
        <v>Not A&amp;R positive</v>
      </c>
    </row>
    <row r="469" spans="1:20" x14ac:dyDescent="0.3">
      <c r="A469" s="2" t="s">
        <v>1337</v>
      </c>
      <c r="B469" s="3" t="s">
        <v>1444</v>
      </c>
      <c r="C469" s="3" t="s">
        <v>1445</v>
      </c>
      <c r="D469" s="4">
        <v>0.7</v>
      </c>
      <c r="E469" s="5" t="s">
        <v>1340</v>
      </c>
      <c r="F469" s="4">
        <v>0.77115</v>
      </c>
      <c r="G469" s="6">
        <v>44820</v>
      </c>
      <c r="H469" s="3" t="s">
        <v>1446</v>
      </c>
      <c r="I469" s="3"/>
      <c r="J469" s="3" t="s">
        <v>1447</v>
      </c>
      <c r="K469" s="5" t="s">
        <v>163</v>
      </c>
      <c r="L469" s="5">
        <v>4</v>
      </c>
      <c r="M469" s="5" t="s">
        <v>1448</v>
      </c>
      <c r="N469" s="5">
        <f>VLOOKUP(M469,[1]ArchetypeScores!E:N,10,FALSE)</f>
        <v>0</v>
      </c>
      <c r="O469" s="5">
        <f>VLOOKUP(M469,[1]ArchetypeScores!E:O,11,FALSE)</f>
        <v>0</v>
      </c>
      <c r="P469" s="5">
        <f>VLOOKUP(M469,[1]ArchetypeScores!E:P,12,FALSE)</f>
        <v>0</v>
      </c>
      <c r="Q469" s="2" t="str">
        <f>VLOOKUP(M469,[1]ArchetypeScores!E:W,19,FALSE)</f>
        <v>Other sector</v>
      </c>
      <c r="R469" s="2">
        <f>VLOOKUP(M469,[1]ArchetypeScores!E:I,5,FALSE)</f>
        <v>0</v>
      </c>
      <c r="S469" s="2">
        <f>VLOOKUP(M469,[1]ArchetypeScores!E:K,7,FALSE)</f>
        <v>0</v>
      </c>
      <c r="T469" s="2" t="str">
        <f t="shared" si="7"/>
        <v>Not A&amp;R positive</v>
      </c>
    </row>
    <row r="470" spans="1:20" x14ac:dyDescent="0.3">
      <c r="A470" s="2" t="s">
        <v>1337</v>
      </c>
      <c r="B470" s="3" t="s">
        <v>1449</v>
      </c>
      <c r="C470" s="3" t="s">
        <v>1450</v>
      </c>
      <c r="D470" s="4"/>
      <c r="E470" s="5" t="s">
        <v>1340</v>
      </c>
      <c r="F470" s="4">
        <v>0</v>
      </c>
      <c r="G470" s="6">
        <v>44824</v>
      </c>
      <c r="H470" s="3" t="s">
        <v>1451</v>
      </c>
      <c r="I470" s="3"/>
      <c r="J470" s="3" t="s">
        <v>1452</v>
      </c>
      <c r="K470" s="5" t="s">
        <v>1306</v>
      </c>
      <c r="L470" s="5">
        <v>1</v>
      </c>
      <c r="M470" s="5" t="s">
        <v>1307</v>
      </c>
      <c r="N470" s="5">
        <f>VLOOKUP(M470,[1]ArchetypeScores!E:N,10,FALSE)</f>
        <v>0</v>
      </c>
      <c r="O470" s="5">
        <f>VLOOKUP(M470,[1]ArchetypeScores!E:O,11,FALSE)</f>
        <v>-1</v>
      </c>
      <c r="P470" s="5">
        <f>VLOOKUP(M470,[1]ArchetypeScores!E:P,12,FALSE)</f>
        <v>0</v>
      </c>
      <c r="Q470" s="2" t="str">
        <f>VLOOKUP(M470,[1]ArchetypeScores!E:W,19,FALSE)</f>
        <v>Untargeted</v>
      </c>
      <c r="R470" s="2">
        <f>VLOOKUP(M470,[1]ArchetypeScores!E:I,5,FALSE)</f>
        <v>0</v>
      </c>
      <c r="S470" s="2">
        <f>VLOOKUP(M470,[1]ArchetypeScores!E:K,7,FALSE)</f>
        <v>0</v>
      </c>
      <c r="T470" s="2" t="str">
        <f t="shared" si="7"/>
        <v>Not A&amp;R positive</v>
      </c>
    </row>
    <row r="471" spans="1:20" x14ac:dyDescent="0.3">
      <c r="A471" s="2" t="s">
        <v>1337</v>
      </c>
      <c r="B471" s="3" t="s">
        <v>1453</v>
      </c>
      <c r="C471" s="3" t="s">
        <v>1454</v>
      </c>
      <c r="D471" s="4"/>
      <c r="E471" s="5" t="s">
        <v>1340</v>
      </c>
      <c r="F471" s="4">
        <v>0</v>
      </c>
      <c r="G471" s="6">
        <v>44831</v>
      </c>
      <c r="H471" s="3" t="s">
        <v>1424</v>
      </c>
      <c r="I471" s="3"/>
      <c r="J471" s="3"/>
      <c r="K471" s="5" t="s">
        <v>261</v>
      </c>
      <c r="L471" s="5">
        <v>2</v>
      </c>
      <c r="M471" s="5" t="s">
        <v>262</v>
      </c>
      <c r="N471" s="5">
        <f>VLOOKUP(M471,[1]ArchetypeScores!E:N,10,FALSE)</f>
        <v>0</v>
      </c>
      <c r="O471" s="5">
        <f>VLOOKUP(M471,[1]ArchetypeScores!E:O,11,FALSE)</f>
        <v>-1</v>
      </c>
      <c r="P471" s="5">
        <f>VLOOKUP(M471,[1]ArchetypeScores!E:P,12,FALSE)</f>
        <v>0</v>
      </c>
      <c r="Q471" s="2" t="str">
        <f>VLOOKUP(M471,[1]ArchetypeScores!E:W,19,FALSE)</f>
        <v>Untargeted</v>
      </c>
      <c r="R471" s="2">
        <f>VLOOKUP(M471,[1]ArchetypeScores!E:I,5,FALSE)</f>
        <v>0</v>
      </c>
      <c r="S471" s="2">
        <f>VLOOKUP(M471,[1]ArchetypeScores!E:K,7,FALSE)</f>
        <v>0</v>
      </c>
      <c r="T471" s="2" t="str">
        <f t="shared" si="7"/>
        <v>Not A&amp;R positive</v>
      </c>
    </row>
    <row r="472" spans="1:20" x14ac:dyDescent="0.3">
      <c r="A472" s="2" t="s">
        <v>1337</v>
      </c>
      <c r="B472" s="3" t="s">
        <v>1455</v>
      </c>
      <c r="C472" s="3" t="s">
        <v>1456</v>
      </c>
      <c r="D472" s="4"/>
      <c r="E472" s="5" t="s">
        <v>1340</v>
      </c>
      <c r="F472" s="4">
        <v>0</v>
      </c>
      <c r="G472" s="6">
        <v>44817</v>
      </c>
      <c r="H472" s="3" t="s">
        <v>1457</v>
      </c>
      <c r="I472" s="3"/>
      <c r="J472" s="3"/>
      <c r="K472" s="5" t="s">
        <v>291</v>
      </c>
      <c r="L472" s="5">
        <v>4</v>
      </c>
      <c r="M472" s="5" t="s">
        <v>292</v>
      </c>
      <c r="N472" s="5">
        <f>VLOOKUP(M472,[1]ArchetypeScores!E:N,10,FALSE)</f>
        <v>1</v>
      </c>
      <c r="O472" s="5">
        <f>VLOOKUP(M472,[1]ArchetypeScores!E:O,11,FALSE)</f>
        <v>0</v>
      </c>
      <c r="P472" s="5">
        <f>VLOOKUP(M472,[1]ArchetypeScores!E:P,12,FALSE)</f>
        <v>0</v>
      </c>
      <c r="Q472" s="2" t="str">
        <f>VLOOKUP(M472,[1]ArchetypeScores!E:W,19,FALSE)</f>
        <v>Education and training</v>
      </c>
      <c r="R472" s="2">
        <f>VLOOKUP(M472,[1]ArchetypeScores!E:I,5,FALSE)</f>
        <v>0</v>
      </c>
      <c r="S472" s="2">
        <f>VLOOKUP(M472,[1]ArchetypeScores!E:K,7,FALSE)</f>
        <v>0</v>
      </c>
      <c r="T472" s="2" t="str">
        <f t="shared" si="7"/>
        <v>Not A&amp;R positive</v>
      </c>
    </row>
    <row r="473" spans="1:20" x14ac:dyDescent="0.3">
      <c r="A473" s="2" t="s">
        <v>1337</v>
      </c>
      <c r="B473" s="3" t="s">
        <v>1458</v>
      </c>
      <c r="C473" s="3" t="s">
        <v>1459</v>
      </c>
      <c r="D473" s="4">
        <v>1.6</v>
      </c>
      <c r="E473" s="5" t="s">
        <v>1340</v>
      </c>
      <c r="F473" s="4">
        <v>1.8024</v>
      </c>
      <c r="G473" s="6">
        <v>44813</v>
      </c>
      <c r="H473" s="3" t="s">
        <v>1460</v>
      </c>
      <c r="I473" s="3" t="s">
        <v>1461</v>
      </c>
      <c r="J473" s="3"/>
      <c r="K473" s="5" t="s">
        <v>84</v>
      </c>
      <c r="L473" s="5">
        <v>1</v>
      </c>
      <c r="M473" s="5" t="s">
        <v>517</v>
      </c>
      <c r="N473" s="5">
        <f>VLOOKUP(M473,[1]ArchetypeScores!E:N,10,FALSE)</f>
        <v>0</v>
      </c>
      <c r="O473" s="5">
        <f>VLOOKUP(M473,[1]ArchetypeScores!E:O,11,FALSE)</f>
        <v>-1</v>
      </c>
      <c r="P473" s="5">
        <f>VLOOKUP(M473,[1]ArchetypeScores!E:P,12,FALSE)</f>
        <v>0</v>
      </c>
      <c r="Q473" s="2" t="str">
        <f>VLOOKUP(M473,[1]ArchetypeScores!E:W,19,FALSE)</f>
        <v>Untargeted</v>
      </c>
      <c r="R473" s="2">
        <f>VLOOKUP(M473,[1]ArchetypeScores!E:I,5,FALSE)</f>
        <v>0</v>
      </c>
      <c r="S473" s="2">
        <f>VLOOKUP(M473,[1]ArchetypeScores!E:K,7,FALSE)</f>
        <v>0</v>
      </c>
      <c r="T473" s="2" t="str">
        <f t="shared" si="7"/>
        <v>Not A&amp;R positive</v>
      </c>
    </row>
    <row r="474" spans="1:20" x14ac:dyDescent="0.3">
      <c r="A474" s="2" t="s">
        <v>1337</v>
      </c>
      <c r="B474" s="8" t="s">
        <v>1462</v>
      </c>
      <c r="C474" s="3" t="s">
        <v>1463</v>
      </c>
      <c r="D474" s="4">
        <v>0.5</v>
      </c>
      <c r="E474" s="5" t="s">
        <v>1340</v>
      </c>
      <c r="F474" s="4">
        <v>0.59084999999999999</v>
      </c>
      <c r="G474" s="6">
        <v>44809</v>
      </c>
      <c r="H474" s="3" t="s">
        <v>1464</v>
      </c>
      <c r="I474" s="3"/>
      <c r="J474" s="3" t="s">
        <v>1465</v>
      </c>
      <c r="K474" s="5" t="s">
        <v>57</v>
      </c>
      <c r="L474" s="5">
        <v>17</v>
      </c>
      <c r="M474" s="5" t="s">
        <v>210</v>
      </c>
      <c r="N474" s="5">
        <f>VLOOKUP(M474,[1]ArchetypeScores!E:N,10,FALSE)</f>
        <v>0</v>
      </c>
      <c r="O474" s="5">
        <f>VLOOKUP(M474,[1]ArchetypeScores!E:O,11,FALSE)</f>
        <v>-1</v>
      </c>
      <c r="P474" s="5">
        <f>VLOOKUP(M474,[1]ArchetypeScores!E:P,12,FALSE)</f>
        <v>0</v>
      </c>
      <c r="Q474" s="2" t="str">
        <f>VLOOKUP(M474,[1]ArchetypeScores!E:W,19,FALSE)</f>
        <v>Consumer (including agriculture and tourism)</v>
      </c>
      <c r="R474" s="2">
        <f>VLOOKUP(M474,[1]ArchetypeScores!E:I,5,FALSE)</f>
        <v>0</v>
      </c>
      <c r="S474" s="2">
        <f>VLOOKUP(M474,[1]ArchetypeScores!E:K,7,FALSE)</f>
        <v>0</v>
      </c>
      <c r="T474" s="2" t="str">
        <f t="shared" si="7"/>
        <v>Not A&amp;R positive</v>
      </c>
    </row>
    <row r="475" spans="1:20" x14ac:dyDescent="0.3">
      <c r="A475" s="2" t="s">
        <v>1337</v>
      </c>
      <c r="B475" s="3" t="s">
        <v>1466</v>
      </c>
      <c r="C475" s="3" t="s">
        <v>1467</v>
      </c>
      <c r="D475" s="4"/>
      <c r="E475" s="5" t="s">
        <v>1340</v>
      </c>
      <c r="F475" s="4">
        <v>0</v>
      </c>
      <c r="G475" s="6">
        <v>44850</v>
      </c>
      <c r="H475" s="3" t="s">
        <v>1388</v>
      </c>
      <c r="I475" s="3"/>
      <c r="J475" s="3"/>
      <c r="K475" s="5" t="s">
        <v>107</v>
      </c>
      <c r="L475" s="5">
        <v>1</v>
      </c>
      <c r="M475" s="5" t="s">
        <v>108</v>
      </c>
      <c r="N475" s="5">
        <f>VLOOKUP(M475,[1]ArchetypeScores!E:N,10,FALSE)</f>
        <v>1</v>
      </c>
      <c r="O475" s="5">
        <f>VLOOKUP(M475,[1]ArchetypeScores!E:O,11,FALSE)</f>
        <v>0</v>
      </c>
      <c r="P475" s="5">
        <f>VLOOKUP(M475,[1]ArchetypeScores!E:P,12,FALSE)</f>
        <v>0</v>
      </c>
      <c r="Q475" s="2" t="str">
        <f>VLOOKUP(M475,[1]ArchetypeScores!E:W,19,FALSE)</f>
        <v>Other sector</v>
      </c>
      <c r="R475" s="2">
        <f>VLOOKUP(M475,[1]ArchetypeScores!E:I,5,FALSE)</f>
        <v>0</v>
      </c>
      <c r="S475" s="2">
        <f>VLOOKUP(M475,[1]ArchetypeScores!E:K,7,FALSE)</f>
        <v>0</v>
      </c>
      <c r="T475" s="2" t="str">
        <f t="shared" si="7"/>
        <v>Not A&amp;R positive</v>
      </c>
    </row>
    <row r="476" spans="1:20" x14ac:dyDescent="0.3">
      <c r="A476" s="2" t="s">
        <v>1337</v>
      </c>
      <c r="B476" s="3" t="s">
        <v>1468</v>
      </c>
      <c r="C476" s="3" t="s">
        <v>1469</v>
      </c>
      <c r="D476" s="4">
        <v>1.5</v>
      </c>
      <c r="E476" s="5" t="s">
        <v>1340</v>
      </c>
      <c r="F476" s="4">
        <v>1.61985</v>
      </c>
      <c r="G476" s="6">
        <v>44829</v>
      </c>
      <c r="H476" s="3" t="s">
        <v>1470</v>
      </c>
      <c r="I476" s="3"/>
      <c r="J476" s="3" t="s">
        <v>1471</v>
      </c>
      <c r="K476" s="5" t="s">
        <v>118</v>
      </c>
      <c r="L476" s="5">
        <v>3</v>
      </c>
      <c r="M476" s="5" t="s">
        <v>168</v>
      </c>
      <c r="N476" s="5">
        <f>VLOOKUP(M476,[1]ArchetypeScores!E:N,10,FALSE)</f>
        <v>0</v>
      </c>
      <c r="O476" s="5">
        <f>VLOOKUP(M476,[1]ArchetypeScores!E:O,11,FALSE)</f>
        <v>-1</v>
      </c>
      <c r="P476" s="5">
        <f>VLOOKUP(M476,[1]ArchetypeScores!E:P,12,FALSE)</f>
        <v>0</v>
      </c>
      <c r="Q476" s="2" t="str">
        <f>VLOOKUP(M476,[1]ArchetypeScores!E:W,19,FALSE)</f>
        <v>Untargeted</v>
      </c>
      <c r="R476" s="2">
        <f>VLOOKUP(M476,[1]ArchetypeScores!E:I,5,FALSE)</f>
        <v>0</v>
      </c>
      <c r="S476" s="2">
        <f>VLOOKUP(M476,[1]ArchetypeScores!E:K,7,FALSE)</f>
        <v>0</v>
      </c>
      <c r="T476" s="2" t="str">
        <f t="shared" si="7"/>
        <v>Not A&amp;R positive</v>
      </c>
    </row>
    <row r="477" spans="1:20" x14ac:dyDescent="0.3">
      <c r="A477" s="2" t="s">
        <v>1337</v>
      </c>
      <c r="B477" s="3" t="s">
        <v>1472</v>
      </c>
      <c r="C477" s="3" t="s">
        <v>1473</v>
      </c>
      <c r="D477" s="4"/>
      <c r="E477" s="5" t="s">
        <v>1340</v>
      </c>
      <c r="F477" s="4">
        <v>0</v>
      </c>
      <c r="G477" s="6">
        <v>44841</v>
      </c>
      <c r="H477" s="3" t="s">
        <v>1474</v>
      </c>
      <c r="I477" s="3"/>
      <c r="J477" s="3"/>
      <c r="K477" s="5" t="s">
        <v>53</v>
      </c>
      <c r="L477" s="5">
        <v>4</v>
      </c>
      <c r="M477" s="5" t="s">
        <v>237</v>
      </c>
      <c r="N477" s="5">
        <f>VLOOKUP(M477,[1]ArchetypeScores!E:N,10,FALSE)</f>
        <v>0</v>
      </c>
      <c r="O477" s="5">
        <f>VLOOKUP(M477,[1]ArchetypeScores!E:O,11,FALSE)</f>
        <v>-1</v>
      </c>
      <c r="P477" s="5">
        <f>VLOOKUP(M477,[1]ArchetypeScores!E:P,12,FALSE)</f>
        <v>0</v>
      </c>
      <c r="Q477" s="2" t="str">
        <f>VLOOKUP(M477,[1]ArchetypeScores!E:W,19,FALSE)</f>
        <v>Untargeted</v>
      </c>
      <c r="R477" s="2">
        <f>VLOOKUP(M477,[1]ArchetypeScores!E:I,5,FALSE)</f>
        <v>0</v>
      </c>
      <c r="S477" s="2">
        <f>VLOOKUP(M477,[1]ArchetypeScores!E:K,7,FALSE)</f>
        <v>0</v>
      </c>
      <c r="T477" s="2" t="str">
        <f t="shared" si="7"/>
        <v>Not A&amp;R positive</v>
      </c>
    </row>
    <row r="478" spans="1:20" x14ac:dyDescent="0.3">
      <c r="A478" s="2" t="s">
        <v>1337</v>
      </c>
      <c r="B478" s="3" t="s">
        <v>1475</v>
      </c>
      <c r="C478" s="3" t="s">
        <v>1476</v>
      </c>
      <c r="D478" s="4"/>
      <c r="E478" s="5" t="s">
        <v>1340</v>
      </c>
      <c r="F478" s="4">
        <v>0</v>
      </c>
      <c r="G478" s="6">
        <v>44815</v>
      </c>
      <c r="H478" s="3" t="s">
        <v>1477</v>
      </c>
      <c r="I478" s="3"/>
      <c r="J478" s="3" t="s">
        <v>1478</v>
      </c>
      <c r="K478" s="5" t="s">
        <v>53</v>
      </c>
      <c r="L478" s="5">
        <v>1</v>
      </c>
      <c r="M478" s="5" t="s">
        <v>54</v>
      </c>
      <c r="N478" s="5">
        <f>VLOOKUP(M478,[1]ArchetypeScores!E:N,10,FALSE)</f>
        <v>0</v>
      </c>
      <c r="O478" s="5">
        <f>VLOOKUP(M478,[1]ArchetypeScores!E:O,11,FALSE)</f>
        <v>-1</v>
      </c>
      <c r="P478" s="5">
        <f>VLOOKUP(M478,[1]ArchetypeScores!E:P,12,FALSE)</f>
        <v>0</v>
      </c>
      <c r="Q478" s="2" t="str">
        <f>VLOOKUP(M478,[1]ArchetypeScores!E:W,19,FALSE)</f>
        <v>Untargeted</v>
      </c>
      <c r="R478" s="2">
        <f>VLOOKUP(M478,[1]ArchetypeScores!E:I,5,FALSE)</f>
        <v>0</v>
      </c>
      <c r="S478" s="2">
        <f>VLOOKUP(M478,[1]ArchetypeScores!E:K,7,FALSE)</f>
        <v>0</v>
      </c>
      <c r="T478" s="2" t="str">
        <f t="shared" si="7"/>
        <v>Not A&amp;R positive</v>
      </c>
    </row>
    <row r="479" spans="1:20" x14ac:dyDescent="0.3">
      <c r="A479" s="2" t="s">
        <v>1337</v>
      </c>
      <c r="B479" s="3" t="s">
        <v>1479</v>
      </c>
      <c r="C479" s="3" t="s">
        <v>1480</v>
      </c>
      <c r="D479" s="4">
        <v>0.06</v>
      </c>
      <c r="E479" s="5" t="s">
        <v>1340</v>
      </c>
      <c r="F479" s="4">
        <v>7.2900000000000006E-2</v>
      </c>
      <c r="G479" s="6">
        <v>44842</v>
      </c>
      <c r="H479" s="3" t="s">
        <v>1347</v>
      </c>
      <c r="I479" s="3"/>
      <c r="J479" s="3"/>
      <c r="K479" s="5" t="s">
        <v>67</v>
      </c>
      <c r="L479" s="5">
        <v>1</v>
      </c>
      <c r="M479" s="5" t="s">
        <v>265</v>
      </c>
      <c r="N479" s="5">
        <f>VLOOKUP(M479,[1]ArchetypeScores!E:N,10,FALSE)</f>
        <v>0</v>
      </c>
      <c r="O479" s="5">
        <f>VLOOKUP(M479,[1]ArchetypeScores!E:O,11,FALSE)</f>
        <v>-1</v>
      </c>
      <c r="P479" s="5">
        <f>VLOOKUP(M479,[1]ArchetypeScores!E:P,12,FALSE)</f>
        <v>0</v>
      </c>
      <c r="Q479" s="2" t="str">
        <f>VLOOKUP(M479,[1]ArchetypeScores!E:W,19,FALSE)</f>
        <v>Untargeted</v>
      </c>
      <c r="R479" s="2">
        <f>VLOOKUP(M479,[1]ArchetypeScores!E:I,5,FALSE)</f>
        <v>0</v>
      </c>
      <c r="S479" s="2">
        <f>VLOOKUP(M479,[1]ArchetypeScores!E:K,7,FALSE)</f>
        <v>0</v>
      </c>
      <c r="T479" s="2" t="str">
        <f t="shared" si="7"/>
        <v>Not A&amp;R positive</v>
      </c>
    </row>
    <row r="480" spans="1:20" x14ac:dyDescent="0.3">
      <c r="A480" s="2" t="s">
        <v>1337</v>
      </c>
      <c r="B480" s="3" t="s">
        <v>1481</v>
      </c>
      <c r="C480" s="3" t="s">
        <v>1482</v>
      </c>
      <c r="D480" s="4">
        <v>9.5000000000000001E-2</v>
      </c>
      <c r="E480" s="5" t="s">
        <v>1340</v>
      </c>
      <c r="F480" s="4">
        <v>0.11523</v>
      </c>
      <c r="G480" s="6">
        <v>44845</v>
      </c>
      <c r="H480" s="3" t="s">
        <v>1347</v>
      </c>
      <c r="I480" s="3"/>
      <c r="J480" s="3"/>
      <c r="K480" s="5" t="s">
        <v>67</v>
      </c>
      <c r="L480" s="5">
        <v>1</v>
      </c>
      <c r="M480" s="5" t="s">
        <v>265</v>
      </c>
      <c r="N480" s="5">
        <f>VLOOKUP(M480,[1]ArchetypeScores!E:N,10,FALSE)</f>
        <v>0</v>
      </c>
      <c r="O480" s="5">
        <f>VLOOKUP(M480,[1]ArchetypeScores!E:O,11,FALSE)</f>
        <v>-1</v>
      </c>
      <c r="P480" s="5">
        <f>VLOOKUP(M480,[1]ArchetypeScores!E:P,12,FALSE)</f>
        <v>0</v>
      </c>
      <c r="Q480" s="2" t="str">
        <f>VLOOKUP(M480,[1]ArchetypeScores!E:W,19,FALSE)</f>
        <v>Untargeted</v>
      </c>
      <c r="R480" s="2">
        <f>VLOOKUP(M480,[1]ArchetypeScores!E:I,5,FALSE)</f>
        <v>0</v>
      </c>
      <c r="S480" s="2">
        <f>VLOOKUP(M480,[1]ArchetypeScores!E:K,7,FALSE)</f>
        <v>0</v>
      </c>
      <c r="T480" s="2" t="str">
        <f t="shared" si="7"/>
        <v>Not A&amp;R positive</v>
      </c>
    </row>
    <row r="481" spans="1:20" x14ac:dyDescent="0.3">
      <c r="A481" s="2" t="s">
        <v>1483</v>
      </c>
      <c r="B481" s="3" t="s">
        <v>1484</v>
      </c>
      <c r="C481" s="3" t="s">
        <v>1485</v>
      </c>
      <c r="D481" s="4">
        <v>3.9E-2</v>
      </c>
      <c r="E481" s="5" t="s">
        <v>1486</v>
      </c>
      <c r="F481" s="4">
        <v>3.8739999999999997E-2</v>
      </c>
      <c r="G481" s="6">
        <v>44878</v>
      </c>
      <c r="H481" s="3" t="s">
        <v>1487</v>
      </c>
      <c r="I481" s="3" t="s">
        <v>1488</v>
      </c>
      <c r="J481" s="3"/>
      <c r="K481" s="5" t="s">
        <v>57</v>
      </c>
      <c r="L481" s="5">
        <v>29</v>
      </c>
      <c r="M481" s="5" t="s">
        <v>58</v>
      </c>
      <c r="N481" s="5">
        <f>VLOOKUP(M481,[1]ArchetypeScores!E:N,10,FALSE)</f>
        <v>0</v>
      </c>
      <c r="O481" s="5">
        <f>VLOOKUP(M481,[1]ArchetypeScores!E:O,11,FALSE)</f>
        <v>-1</v>
      </c>
      <c r="P481" s="5">
        <f>VLOOKUP(M481,[1]ArchetypeScores!E:P,12,FALSE)</f>
        <v>0</v>
      </c>
      <c r="Q481" s="2" t="str">
        <f>VLOOKUP(M481,[1]ArchetypeScores!E:W,19,FALSE)</f>
        <v>Untargeted</v>
      </c>
      <c r="R481" s="2">
        <f>VLOOKUP(M481,[1]ArchetypeScores!E:I,5,FALSE)</f>
        <v>0</v>
      </c>
      <c r="S481" s="2">
        <f>VLOOKUP(M481,[1]ArchetypeScores!E:K,7,FALSE)</f>
        <v>0</v>
      </c>
      <c r="T481" s="2" t="str">
        <f t="shared" si="7"/>
        <v>Not A&amp;R positive</v>
      </c>
    </row>
    <row r="482" spans="1:20" x14ac:dyDescent="0.3">
      <c r="A482" s="2" t="s">
        <v>1483</v>
      </c>
      <c r="B482" s="3" t="s">
        <v>1489</v>
      </c>
      <c r="C482" s="3" t="s">
        <v>1490</v>
      </c>
      <c r="D482" s="4">
        <v>8.0000000000000002E-3</v>
      </c>
      <c r="E482" s="5" t="s">
        <v>1486</v>
      </c>
      <c r="F482" s="4">
        <v>8.26E-3</v>
      </c>
      <c r="G482" s="6">
        <v>44870</v>
      </c>
      <c r="H482" s="3" t="s">
        <v>1487</v>
      </c>
      <c r="I482" s="3" t="s">
        <v>1488</v>
      </c>
      <c r="J482" s="3"/>
      <c r="K482" s="5" t="s">
        <v>57</v>
      </c>
      <c r="L482" s="5">
        <v>29</v>
      </c>
      <c r="M482" s="5" t="s">
        <v>58</v>
      </c>
      <c r="N482" s="5">
        <f>VLOOKUP(M482,[1]ArchetypeScores!E:N,10,FALSE)</f>
        <v>0</v>
      </c>
      <c r="O482" s="5">
        <f>VLOOKUP(M482,[1]ArchetypeScores!E:O,11,FALSE)</f>
        <v>-1</v>
      </c>
      <c r="P482" s="5">
        <f>VLOOKUP(M482,[1]ArchetypeScores!E:P,12,FALSE)</f>
        <v>0</v>
      </c>
      <c r="Q482" s="2" t="str">
        <f>VLOOKUP(M482,[1]ArchetypeScores!E:W,19,FALSE)</f>
        <v>Untargeted</v>
      </c>
      <c r="R482" s="2">
        <f>VLOOKUP(M482,[1]ArchetypeScores!E:I,5,FALSE)</f>
        <v>0</v>
      </c>
      <c r="S482" s="2">
        <f>VLOOKUP(M482,[1]ArchetypeScores!E:K,7,FALSE)</f>
        <v>0</v>
      </c>
      <c r="T482" s="2" t="str">
        <f t="shared" si="7"/>
        <v>Not A&amp;R positive</v>
      </c>
    </row>
    <row r="483" spans="1:20" x14ac:dyDescent="0.3">
      <c r="A483" s="2" t="s">
        <v>1483</v>
      </c>
      <c r="B483" s="3" t="s">
        <v>1491</v>
      </c>
      <c r="C483" s="3" t="s">
        <v>1492</v>
      </c>
      <c r="D483" s="4">
        <v>3.1E-2</v>
      </c>
      <c r="E483" s="5" t="s">
        <v>1486</v>
      </c>
      <c r="F483" s="4">
        <v>3.0499999999999999E-2</v>
      </c>
      <c r="G483" s="6">
        <v>44881</v>
      </c>
      <c r="H483" s="3" t="s">
        <v>1493</v>
      </c>
      <c r="I483" s="3"/>
      <c r="J483" s="3"/>
      <c r="K483" s="5" t="s">
        <v>57</v>
      </c>
      <c r="L483" s="5">
        <v>29</v>
      </c>
      <c r="M483" s="5" t="s">
        <v>58</v>
      </c>
      <c r="N483" s="5">
        <f>VLOOKUP(M483,[1]ArchetypeScores!E:N,10,FALSE)</f>
        <v>0</v>
      </c>
      <c r="O483" s="5">
        <f>VLOOKUP(M483,[1]ArchetypeScores!E:O,11,FALSE)</f>
        <v>-1</v>
      </c>
      <c r="P483" s="5">
        <f>VLOOKUP(M483,[1]ArchetypeScores!E:P,12,FALSE)</f>
        <v>0</v>
      </c>
      <c r="Q483" s="2" t="str">
        <f>VLOOKUP(M483,[1]ArchetypeScores!E:W,19,FALSE)</f>
        <v>Untargeted</v>
      </c>
      <c r="R483" s="2">
        <f>VLOOKUP(M483,[1]ArchetypeScores!E:I,5,FALSE)</f>
        <v>0</v>
      </c>
      <c r="S483" s="2">
        <f>VLOOKUP(M483,[1]ArchetypeScores!E:K,7,FALSE)</f>
        <v>0</v>
      </c>
      <c r="T483" s="2" t="str">
        <f t="shared" si="7"/>
        <v>Not A&amp;R positive</v>
      </c>
    </row>
    <row r="484" spans="1:20" x14ac:dyDescent="0.3">
      <c r="A484" s="2" t="s">
        <v>1483</v>
      </c>
      <c r="B484" s="3" t="s">
        <v>1494</v>
      </c>
      <c r="C484" s="3" t="s">
        <v>1495</v>
      </c>
      <c r="D484" s="4">
        <v>7.0000000000000001E-3</v>
      </c>
      <c r="E484" s="5" t="s">
        <v>1486</v>
      </c>
      <c r="F484" s="4">
        <v>7.1599999999999997E-3</v>
      </c>
      <c r="G484" s="6">
        <v>44852</v>
      </c>
      <c r="H484" s="3" t="s">
        <v>1496</v>
      </c>
      <c r="I484" s="3"/>
      <c r="J484" s="3"/>
      <c r="K484" s="5" t="s">
        <v>61</v>
      </c>
      <c r="L484" s="5">
        <v>1</v>
      </c>
      <c r="M484" s="5" t="s">
        <v>130</v>
      </c>
      <c r="N484" s="5">
        <f>VLOOKUP(M484,[1]ArchetypeScores!E:N,10,FALSE)</f>
        <v>0</v>
      </c>
      <c r="O484" s="5">
        <f>VLOOKUP(M484,[1]ArchetypeScores!E:O,11,FALSE)</f>
        <v>-1</v>
      </c>
      <c r="P484" s="5">
        <f>VLOOKUP(M484,[1]ArchetypeScores!E:P,12,FALSE)</f>
        <v>0</v>
      </c>
      <c r="Q484" s="2" t="str">
        <f>VLOOKUP(M484,[1]ArchetypeScores!E:W,19,FALSE)</f>
        <v>Health care</v>
      </c>
      <c r="R484" s="2">
        <f>VLOOKUP(M484,[1]ArchetypeScores!E:I,5,FALSE)</f>
        <v>0</v>
      </c>
      <c r="S484" s="2">
        <f>VLOOKUP(M484,[1]ArchetypeScores!E:K,7,FALSE)</f>
        <v>0</v>
      </c>
      <c r="T484" s="2" t="str">
        <f t="shared" si="7"/>
        <v>Not A&amp;R positive</v>
      </c>
    </row>
    <row r="485" spans="1:20" x14ac:dyDescent="0.3">
      <c r="A485" s="2" t="s">
        <v>1483</v>
      </c>
      <c r="B485" s="3" t="s">
        <v>1497</v>
      </c>
      <c r="C485" s="3" t="s">
        <v>1498</v>
      </c>
      <c r="D485" s="4">
        <v>0.03</v>
      </c>
      <c r="E485" s="5" t="s">
        <v>1486</v>
      </c>
      <c r="F485" s="4">
        <v>2.9829999999999999E-2</v>
      </c>
      <c r="G485" s="6">
        <v>44861</v>
      </c>
      <c r="H485" s="3" t="s">
        <v>1499</v>
      </c>
      <c r="I485" s="3"/>
      <c r="J485" s="3"/>
      <c r="K485" s="5" t="s">
        <v>175</v>
      </c>
      <c r="L485" s="5">
        <v>4</v>
      </c>
      <c r="M485" s="5" t="s">
        <v>219</v>
      </c>
      <c r="N485" s="5">
        <f>VLOOKUP(M485,[1]ArchetypeScores!E:N,10,FALSE)</f>
        <v>1</v>
      </c>
      <c r="O485" s="5">
        <f>VLOOKUP(M485,[1]ArchetypeScores!E:O,11,FALSE)</f>
        <v>0</v>
      </c>
      <c r="P485" s="5">
        <f>VLOOKUP(M485,[1]ArchetypeScores!E:P,12,FALSE)</f>
        <v>0</v>
      </c>
      <c r="Q485" s="2" t="str">
        <f>VLOOKUP(M485,[1]ArchetypeScores!E:W,19,FALSE)</f>
        <v>Other sector</v>
      </c>
      <c r="R485" s="2">
        <f>VLOOKUP(M485,[1]ArchetypeScores!E:I,5,FALSE)</f>
        <v>0</v>
      </c>
      <c r="S485" s="2">
        <f>VLOOKUP(M485,[1]ArchetypeScores!E:K,7,FALSE)</f>
        <v>0</v>
      </c>
      <c r="T485" s="2" t="str">
        <f t="shared" si="7"/>
        <v>Not A&amp;R positive</v>
      </c>
    </row>
    <row r="486" spans="1:20" x14ac:dyDescent="0.3">
      <c r="A486" s="2" t="s">
        <v>1483</v>
      </c>
      <c r="B486" s="3" t="s">
        <v>1500</v>
      </c>
      <c r="C486" s="3" t="s">
        <v>1501</v>
      </c>
      <c r="D486" s="4">
        <v>2E-3</v>
      </c>
      <c r="E486" s="5" t="s">
        <v>1486</v>
      </c>
      <c r="F486" s="4">
        <v>1.89E-3</v>
      </c>
      <c r="G486" s="6">
        <v>44856</v>
      </c>
      <c r="H486" s="3" t="s">
        <v>1502</v>
      </c>
      <c r="I486" s="3" t="s">
        <v>1503</v>
      </c>
      <c r="J486" s="3"/>
      <c r="K486" s="5" t="s">
        <v>154</v>
      </c>
      <c r="L486" s="5" t="s">
        <v>112</v>
      </c>
      <c r="M486" s="5" t="s">
        <v>155</v>
      </c>
      <c r="N486" s="5">
        <f>VLOOKUP(M486,[1]ArchetypeScores!E:N,10,FALSE)</f>
        <v>1</v>
      </c>
      <c r="O486" s="5">
        <f>VLOOKUP(M486,[1]ArchetypeScores!E:O,11,FALSE)</f>
        <v>0</v>
      </c>
      <c r="P486" s="5">
        <f>VLOOKUP(M486,[1]ArchetypeScores!E:P,12,FALSE)</f>
        <v>0</v>
      </c>
      <c r="Q486" s="2" t="str">
        <f>VLOOKUP(M486,[1]ArchetypeScores!E:W,19,FALSE)</f>
        <v>Education and training</v>
      </c>
      <c r="R486" s="2">
        <f>VLOOKUP(M486,[1]ArchetypeScores!E:I,5,FALSE)</f>
        <v>0</v>
      </c>
      <c r="S486" s="2">
        <f>VLOOKUP(M486,[1]ArchetypeScores!E:K,7,FALSE)</f>
        <v>1</v>
      </c>
      <c r="T486" s="2" t="str">
        <f t="shared" si="7"/>
        <v>Indirect only</v>
      </c>
    </row>
    <row r="487" spans="1:20" x14ac:dyDescent="0.3">
      <c r="A487" s="2" t="s">
        <v>1483</v>
      </c>
      <c r="B487" s="3" t="s">
        <v>1504</v>
      </c>
      <c r="C487" s="3" t="s">
        <v>1505</v>
      </c>
      <c r="D487" s="4">
        <v>1.4999999999999999E-2</v>
      </c>
      <c r="E487" s="5" t="s">
        <v>1486</v>
      </c>
      <c r="F487" s="4">
        <v>1.5299999999999999E-2</v>
      </c>
      <c r="G487" s="6">
        <v>44858</v>
      </c>
      <c r="H487" s="3" t="s">
        <v>1502</v>
      </c>
      <c r="I487" s="3" t="s">
        <v>1503</v>
      </c>
      <c r="J487" s="3"/>
      <c r="K487" s="5" t="s">
        <v>25</v>
      </c>
      <c r="L487" s="5">
        <v>1</v>
      </c>
      <c r="M487" s="5" t="s">
        <v>343</v>
      </c>
      <c r="N487" s="5">
        <f>VLOOKUP(M487,[1]ArchetypeScores!E:N,10,FALSE)</f>
        <v>1</v>
      </c>
      <c r="O487" s="5">
        <f>VLOOKUP(M487,[1]ArchetypeScores!E:O,11,FALSE)</f>
        <v>-2</v>
      </c>
      <c r="P487" s="5">
        <f>VLOOKUP(M487,[1]ArchetypeScores!E:P,12,FALSE)</f>
        <v>0</v>
      </c>
      <c r="Q487" s="2" t="str">
        <f>VLOOKUP(M487,[1]ArchetypeScores!E:W,19,FALSE)</f>
        <v>Industrials - other</v>
      </c>
      <c r="R487" s="2">
        <f>VLOOKUP(M487,[1]ArchetypeScores!E:I,5,FALSE)</f>
        <v>0</v>
      </c>
      <c r="S487" s="2">
        <f>VLOOKUP(M487,[1]ArchetypeScores!E:K,7,FALSE)</f>
        <v>-1</v>
      </c>
      <c r="T487" s="2" t="str">
        <f t="shared" si="7"/>
        <v>Not A&amp;R positive</v>
      </c>
    </row>
    <row r="488" spans="1:20" x14ac:dyDescent="0.3">
      <c r="A488" s="2" t="s">
        <v>1483</v>
      </c>
      <c r="B488" s="3" t="s">
        <v>1506</v>
      </c>
      <c r="C488" s="3" t="s">
        <v>1507</v>
      </c>
      <c r="D488" s="4">
        <v>2E-3</v>
      </c>
      <c r="E488" s="5" t="s">
        <v>1486</v>
      </c>
      <c r="F488" s="4">
        <v>1.99E-3</v>
      </c>
      <c r="G488" s="6">
        <v>44879</v>
      </c>
      <c r="H488" s="3" t="s">
        <v>1487</v>
      </c>
      <c r="I488" s="3" t="s">
        <v>1488</v>
      </c>
      <c r="J488" s="3"/>
      <c r="K488" s="5" t="s">
        <v>47</v>
      </c>
      <c r="L488" s="5">
        <v>1</v>
      </c>
      <c r="M488" s="5" t="s">
        <v>48</v>
      </c>
      <c r="N488" s="5">
        <f>VLOOKUP(M488,[1]ArchetypeScores!E:N,10,FALSE)</f>
        <v>0</v>
      </c>
      <c r="O488" s="5">
        <f>VLOOKUP(M488,[1]ArchetypeScores!E:O,11,FALSE)</f>
        <v>0</v>
      </c>
      <c r="P488" s="5">
        <f>VLOOKUP(M488,[1]ArchetypeScores!E:P,12,FALSE)</f>
        <v>0</v>
      </c>
      <c r="Q488" s="2" t="str">
        <f>VLOOKUP(M488,[1]ArchetypeScores!E:W,19,FALSE)</f>
        <v>Consumer (including agriculture and tourism)</v>
      </c>
      <c r="R488" s="2">
        <f>VLOOKUP(M488,[1]ArchetypeScores!E:I,5,FALSE)</f>
        <v>0</v>
      </c>
      <c r="S488" s="2">
        <f>VLOOKUP(M488,[1]ArchetypeScores!E:K,7,FALSE)</f>
        <v>0</v>
      </c>
      <c r="T488" s="2" t="str">
        <f t="shared" si="7"/>
        <v>Not A&amp;R positive</v>
      </c>
    </row>
    <row r="489" spans="1:20" x14ac:dyDescent="0.3">
      <c r="A489" s="2" t="s">
        <v>1483</v>
      </c>
      <c r="B489" s="3" t="s">
        <v>1508</v>
      </c>
      <c r="C489" s="3" t="s">
        <v>1509</v>
      </c>
      <c r="D489" s="4">
        <v>1.6E-2</v>
      </c>
      <c r="E489" s="5" t="s">
        <v>1486</v>
      </c>
      <c r="F489" s="4">
        <v>1.5509999999999999E-2</v>
      </c>
      <c r="G489" s="6">
        <v>44865</v>
      </c>
      <c r="H489" s="3" t="s">
        <v>1510</v>
      </c>
      <c r="I489" s="3"/>
      <c r="J489" s="3"/>
      <c r="K489" s="5" t="s">
        <v>163</v>
      </c>
      <c r="L489" s="5">
        <v>2</v>
      </c>
      <c r="M489" s="5" t="s">
        <v>648</v>
      </c>
      <c r="N489" s="5">
        <f>VLOOKUP(M489,[1]ArchetypeScores!E:N,10,FALSE)</f>
        <v>0</v>
      </c>
      <c r="O489" s="5">
        <f>VLOOKUP(M489,[1]ArchetypeScores!E:O,11,FALSE)</f>
        <v>0</v>
      </c>
      <c r="P489" s="5">
        <f>VLOOKUP(M489,[1]ArchetypeScores!E:P,12,FALSE)</f>
        <v>0</v>
      </c>
      <c r="Q489" s="2" t="str">
        <f>VLOOKUP(M489,[1]ArchetypeScores!E:W,19,FALSE)</f>
        <v>Health care</v>
      </c>
      <c r="R489" s="2">
        <f>VLOOKUP(M489,[1]ArchetypeScores!E:I,5,FALSE)</f>
        <v>0</v>
      </c>
      <c r="S489" s="2">
        <f>VLOOKUP(M489,[1]ArchetypeScores!E:K,7,FALSE)</f>
        <v>0</v>
      </c>
      <c r="T489" s="2" t="str">
        <f t="shared" si="7"/>
        <v>Not A&amp;R positive</v>
      </c>
    </row>
    <row r="490" spans="1:20" x14ac:dyDescent="0.3">
      <c r="A490" s="2" t="s">
        <v>1483</v>
      </c>
      <c r="B490" s="3" t="s">
        <v>1511</v>
      </c>
      <c r="C490" s="3" t="s">
        <v>1507</v>
      </c>
      <c r="D490" s="4">
        <v>1.4999999999999999E-2</v>
      </c>
      <c r="E490" s="5" t="s">
        <v>1486</v>
      </c>
      <c r="F490" s="4">
        <v>1.512E-2</v>
      </c>
      <c r="G490" s="6">
        <v>44871</v>
      </c>
      <c r="H490" s="3" t="s">
        <v>1487</v>
      </c>
      <c r="I490" s="3" t="s">
        <v>1488</v>
      </c>
      <c r="J490" s="3"/>
      <c r="K490" s="5" t="s">
        <v>47</v>
      </c>
      <c r="L490" s="5">
        <v>1</v>
      </c>
      <c r="M490" s="5" t="s">
        <v>48</v>
      </c>
      <c r="N490" s="5">
        <f>VLOOKUP(M490,[1]ArchetypeScores!E:N,10,FALSE)</f>
        <v>0</v>
      </c>
      <c r="O490" s="5">
        <f>VLOOKUP(M490,[1]ArchetypeScores!E:O,11,FALSE)</f>
        <v>0</v>
      </c>
      <c r="P490" s="5">
        <f>VLOOKUP(M490,[1]ArchetypeScores!E:P,12,FALSE)</f>
        <v>0</v>
      </c>
      <c r="Q490" s="2" t="str">
        <f>VLOOKUP(M490,[1]ArchetypeScores!E:W,19,FALSE)</f>
        <v>Consumer (including agriculture and tourism)</v>
      </c>
      <c r="R490" s="2">
        <f>VLOOKUP(M490,[1]ArchetypeScores!E:I,5,FALSE)</f>
        <v>0</v>
      </c>
      <c r="S490" s="2">
        <f>VLOOKUP(M490,[1]ArchetypeScores!E:K,7,FALSE)</f>
        <v>0</v>
      </c>
      <c r="T490" s="2" t="str">
        <f t="shared" si="7"/>
        <v>Not A&amp;R positive</v>
      </c>
    </row>
    <row r="491" spans="1:20" x14ac:dyDescent="0.3">
      <c r="A491" s="2" t="s">
        <v>1483</v>
      </c>
      <c r="B491" s="3" t="s">
        <v>1512</v>
      </c>
      <c r="C491" s="3" t="s">
        <v>1513</v>
      </c>
      <c r="D491" s="4">
        <v>1.9E-2</v>
      </c>
      <c r="E491" s="5" t="s">
        <v>1486</v>
      </c>
      <c r="F491" s="4">
        <v>1.908E-2</v>
      </c>
      <c r="G491" s="6">
        <v>44863</v>
      </c>
      <c r="H491" s="3" t="s">
        <v>1510</v>
      </c>
      <c r="I491" s="3"/>
      <c r="J491" s="3"/>
      <c r="K491" s="5" t="s">
        <v>61</v>
      </c>
      <c r="L491" s="5">
        <v>1</v>
      </c>
      <c r="M491" s="5" t="s">
        <v>130</v>
      </c>
      <c r="N491" s="5">
        <f>VLOOKUP(M491,[1]ArchetypeScores!E:N,10,FALSE)</f>
        <v>0</v>
      </c>
      <c r="O491" s="5">
        <f>VLOOKUP(M491,[1]ArchetypeScores!E:O,11,FALSE)</f>
        <v>-1</v>
      </c>
      <c r="P491" s="5">
        <f>VLOOKUP(M491,[1]ArchetypeScores!E:P,12,FALSE)</f>
        <v>0</v>
      </c>
      <c r="Q491" s="2" t="str">
        <f>VLOOKUP(M491,[1]ArchetypeScores!E:W,19,FALSE)</f>
        <v>Health care</v>
      </c>
      <c r="R491" s="2">
        <f>VLOOKUP(M491,[1]ArchetypeScores!E:I,5,FALSE)</f>
        <v>0</v>
      </c>
      <c r="S491" s="2">
        <f>VLOOKUP(M491,[1]ArchetypeScores!E:K,7,FALSE)</f>
        <v>0</v>
      </c>
      <c r="T491" s="2" t="str">
        <f t="shared" si="7"/>
        <v>Not A&amp;R positive</v>
      </c>
    </row>
    <row r="492" spans="1:20" x14ac:dyDescent="0.3">
      <c r="A492" s="2" t="s">
        <v>1483</v>
      </c>
      <c r="B492" s="3" t="s">
        <v>1514</v>
      </c>
      <c r="C492" s="3" t="s">
        <v>1515</v>
      </c>
      <c r="D492" s="4">
        <v>5.0000000000000001E-3</v>
      </c>
      <c r="E492" s="5" t="s">
        <v>1486</v>
      </c>
      <c r="F492" s="4">
        <v>4.9699999999999996E-3</v>
      </c>
      <c r="G492" s="6">
        <v>44873</v>
      </c>
      <c r="H492" s="3" t="s">
        <v>1510</v>
      </c>
      <c r="I492" s="3"/>
      <c r="J492" s="3"/>
      <c r="K492" s="5" t="s">
        <v>163</v>
      </c>
      <c r="L492" s="5">
        <v>3</v>
      </c>
      <c r="M492" s="5" t="s">
        <v>164</v>
      </c>
      <c r="N492" s="5">
        <f>VLOOKUP(M492,[1]ArchetypeScores!E:N,10,FALSE)</f>
        <v>0</v>
      </c>
      <c r="O492" s="5">
        <f>VLOOKUP(M492,[1]ArchetypeScores!E:O,11,FALSE)</f>
        <v>0</v>
      </c>
      <c r="P492" s="5">
        <f>VLOOKUP(M492,[1]ArchetypeScores!E:P,12,FALSE)</f>
        <v>0</v>
      </c>
      <c r="Q492" s="2" t="str">
        <f>VLOOKUP(M492,[1]ArchetypeScores!E:W,19,FALSE)</f>
        <v>Education and training</v>
      </c>
      <c r="R492" s="2">
        <f>VLOOKUP(M492,[1]ArchetypeScores!E:I,5,FALSE)</f>
        <v>0</v>
      </c>
      <c r="S492" s="2">
        <f>VLOOKUP(M492,[1]ArchetypeScores!E:K,7,FALSE)</f>
        <v>0</v>
      </c>
      <c r="T492" s="2" t="str">
        <f t="shared" si="7"/>
        <v>Not A&amp;R positive</v>
      </c>
    </row>
    <row r="493" spans="1:20" x14ac:dyDescent="0.3">
      <c r="A493" s="2" t="s">
        <v>1483</v>
      </c>
      <c r="B493" s="3" t="s">
        <v>1516</v>
      </c>
      <c r="C493" s="3" t="s">
        <v>1517</v>
      </c>
      <c r="D493" s="4">
        <v>0.29699999999999999</v>
      </c>
      <c r="E493" s="5" t="s">
        <v>1486</v>
      </c>
      <c r="F493" s="4">
        <v>0.29527999999999999</v>
      </c>
      <c r="G493" s="6">
        <v>44853</v>
      </c>
      <c r="H493" s="3" t="s">
        <v>1518</v>
      </c>
      <c r="I493" s="3"/>
      <c r="J493" s="3"/>
      <c r="K493" s="5" t="s">
        <v>489</v>
      </c>
      <c r="L493" s="5" t="s">
        <v>112</v>
      </c>
      <c r="M493" s="5" t="s">
        <v>1519</v>
      </c>
      <c r="N493" s="5">
        <f>VLOOKUP(M493,[1]ArchetypeScores!E:N,10,FALSE)</f>
        <v>1</v>
      </c>
      <c r="O493" s="5">
        <f>VLOOKUP(M493,[1]ArchetypeScores!E:O,11,FALSE)</f>
        <v>-1</v>
      </c>
      <c r="P493" s="5">
        <f>VLOOKUP(M493,[1]ArchetypeScores!E:P,12,FALSE)</f>
        <v>0</v>
      </c>
      <c r="Q493" s="2" t="str">
        <f>VLOOKUP(M493,[1]ArchetypeScores!E:W,19,FALSE)</f>
        <v>Health care</v>
      </c>
      <c r="R493" s="2">
        <f>VLOOKUP(M493,[1]ArchetypeScores!E:I,5,FALSE)</f>
        <v>0</v>
      </c>
      <c r="S493" s="2">
        <f>VLOOKUP(M493,[1]ArchetypeScores!E:K,7,FALSE)</f>
        <v>1</v>
      </c>
      <c r="T493" s="2" t="str">
        <f t="shared" si="7"/>
        <v>Indirect only</v>
      </c>
    </row>
    <row r="494" spans="1:20" x14ac:dyDescent="0.3">
      <c r="A494" s="2" t="s">
        <v>1483</v>
      </c>
      <c r="B494" s="3" t="s">
        <v>1520</v>
      </c>
      <c r="C494" s="3" t="s">
        <v>1521</v>
      </c>
      <c r="D494" s="4">
        <v>0.182</v>
      </c>
      <c r="E494" s="5" t="s">
        <v>1486</v>
      </c>
      <c r="F494" s="4">
        <v>0.18118000000000001</v>
      </c>
      <c r="G494" s="6">
        <v>44883</v>
      </c>
      <c r="H494" s="3" t="s">
        <v>1522</v>
      </c>
      <c r="I494" s="3"/>
      <c r="J494" s="3"/>
      <c r="K494" s="5" t="s">
        <v>112</v>
      </c>
      <c r="L494" s="5" t="s">
        <v>112</v>
      </c>
      <c r="M494" s="5" t="s">
        <v>961</v>
      </c>
      <c r="N494" s="5">
        <f>VLOOKUP(M494,[1]ArchetypeScores!E:N,10,FALSE)</f>
        <v>0</v>
      </c>
      <c r="O494" s="5">
        <f>VLOOKUP(M494,[1]ArchetypeScores!E:O,11,FALSE)</f>
        <v>0</v>
      </c>
      <c r="P494" s="5">
        <f>VLOOKUP(M494,[1]ArchetypeScores!E:P,12,FALSE)</f>
        <v>0</v>
      </c>
      <c r="Q494" s="2" t="str">
        <f>VLOOKUP(M494,[1]ArchetypeScores!E:W,19,FALSE)</f>
        <v>Untargeted</v>
      </c>
      <c r="R494" s="2">
        <f>VLOOKUP(M494,[1]ArchetypeScores!E:I,5,FALSE)</f>
        <v>0</v>
      </c>
      <c r="S494" s="2">
        <f>VLOOKUP(M494,[1]ArchetypeScores!E:K,7,FALSE)</f>
        <v>0</v>
      </c>
      <c r="T494" s="2" t="str">
        <f t="shared" si="7"/>
        <v>Not A&amp;R positive</v>
      </c>
    </row>
    <row r="495" spans="1:20" x14ac:dyDescent="0.3">
      <c r="A495" s="2" t="s">
        <v>1483</v>
      </c>
      <c r="B495" s="3" t="s">
        <v>1523</v>
      </c>
      <c r="C495" s="3" t="s">
        <v>1524</v>
      </c>
      <c r="D495" s="4">
        <v>3.0000000000000001E-3</v>
      </c>
      <c r="E495" s="5" t="s">
        <v>1486</v>
      </c>
      <c r="F495" s="4">
        <v>3.2799999999999999E-3</v>
      </c>
      <c r="G495" s="6">
        <v>44857</v>
      </c>
      <c r="H495" s="3" t="s">
        <v>1502</v>
      </c>
      <c r="I495" s="3" t="s">
        <v>1503</v>
      </c>
      <c r="J495" s="3"/>
      <c r="K495" s="5" t="s">
        <v>154</v>
      </c>
      <c r="L495" s="5" t="s">
        <v>112</v>
      </c>
      <c r="M495" s="5" t="s">
        <v>155</v>
      </c>
      <c r="N495" s="5">
        <f>VLOOKUP(M495,[1]ArchetypeScores!E:N,10,FALSE)</f>
        <v>1</v>
      </c>
      <c r="O495" s="5">
        <f>VLOOKUP(M495,[1]ArchetypeScores!E:O,11,FALSE)</f>
        <v>0</v>
      </c>
      <c r="P495" s="5">
        <f>VLOOKUP(M495,[1]ArchetypeScores!E:P,12,FALSE)</f>
        <v>0</v>
      </c>
      <c r="Q495" s="2" t="str">
        <f>VLOOKUP(M495,[1]ArchetypeScores!E:W,19,FALSE)</f>
        <v>Education and training</v>
      </c>
      <c r="R495" s="2">
        <f>VLOOKUP(M495,[1]ArchetypeScores!E:I,5,FALSE)</f>
        <v>0</v>
      </c>
      <c r="S495" s="2">
        <f>VLOOKUP(M495,[1]ArchetypeScores!E:K,7,FALSE)</f>
        <v>1</v>
      </c>
      <c r="T495" s="2" t="str">
        <f t="shared" si="7"/>
        <v>Indirect only</v>
      </c>
    </row>
    <row r="496" spans="1:20" x14ac:dyDescent="0.3">
      <c r="A496" s="2" t="s">
        <v>1483</v>
      </c>
      <c r="B496" s="3" t="s">
        <v>1525</v>
      </c>
      <c r="C496" s="3" t="s">
        <v>1526</v>
      </c>
      <c r="D496" s="4">
        <v>4.0000000000000001E-3</v>
      </c>
      <c r="E496" s="5" t="s">
        <v>1486</v>
      </c>
      <c r="F496" s="4">
        <v>3.48E-3</v>
      </c>
      <c r="G496" s="6">
        <v>44876</v>
      </c>
      <c r="H496" s="3" t="s">
        <v>1487</v>
      </c>
      <c r="I496" s="3" t="s">
        <v>1488</v>
      </c>
      <c r="J496" s="3"/>
      <c r="K496" s="5" t="s">
        <v>61</v>
      </c>
      <c r="L496" s="5">
        <v>1</v>
      </c>
      <c r="M496" s="5" t="s">
        <v>130</v>
      </c>
      <c r="N496" s="5">
        <f>VLOOKUP(M496,[1]ArchetypeScores!E:N,10,FALSE)</f>
        <v>0</v>
      </c>
      <c r="O496" s="5">
        <f>VLOOKUP(M496,[1]ArchetypeScores!E:O,11,FALSE)</f>
        <v>-1</v>
      </c>
      <c r="P496" s="5">
        <f>VLOOKUP(M496,[1]ArchetypeScores!E:P,12,FALSE)</f>
        <v>0</v>
      </c>
      <c r="Q496" s="2" t="str">
        <f>VLOOKUP(M496,[1]ArchetypeScores!E:W,19,FALSE)</f>
        <v>Health care</v>
      </c>
      <c r="R496" s="2">
        <f>VLOOKUP(M496,[1]ArchetypeScores!E:I,5,FALSE)</f>
        <v>0</v>
      </c>
      <c r="S496" s="2">
        <f>VLOOKUP(M496,[1]ArchetypeScores!E:K,7,FALSE)</f>
        <v>0</v>
      </c>
      <c r="T496" s="2" t="str">
        <f t="shared" si="7"/>
        <v>Not A&amp;R positive</v>
      </c>
    </row>
    <row r="497" spans="1:20" x14ac:dyDescent="0.3">
      <c r="A497" s="2" t="s">
        <v>1483</v>
      </c>
      <c r="B497" s="3" t="s">
        <v>1527</v>
      </c>
      <c r="C497" s="3" t="s">
        <v>1528</v>
      </c>
      <c r="D497" s="4">
        <v>8.0000000000000002E-3</v>
      </c>
      <c r="E497" s="5" t="s">
        <v>1486</v>
      </c>
      <c r="F497" s="4">
        <v>7.8600000000000007E-3</v>
      </c>
      <c r="G497" s="6">
        <v>44868</v>
      </c>
      <c r="H497" s="3" t="s">
        <v>1487</v>
      </c>
      <c r="I497" s="3" t="s">
        <v>1488</v>
      </c>
      <c r="J497" s="3"/>
      <c r="K497" s="5" t="s">
        <v>61</v>
      </c>
      <c r="L497" s="5">
        <v>1</v>
      </c>
      <c r="M497" s="5" t="s">
        <v>130</v>
      </c>
      <c r="N497" s="5">
        <f>VLOOKUP(M497,[1]ArchetypeScores!E:N,10,FALSE)</f>
        <v>0</v>
      </c>
      <c r="O497" s="5">
        <f>VLOOKUP(M497,[1]ArchetypeScores!E:O,11,FALSE)</f>
        <v>-1</v>
      </c>
      <c r="P497" s="5">
        <f>VLOOKUP(M497,[1]ArchetypeScores!E:P,12,FALSE)</f>
        <v>0</v>
      </c>
      <c r="Q497" s="2" t="str">
        <f>VLOOKUP(M497,[1]ArchetypeScores!E:W,19,FALSE)</f>
        <v>Health care</v>
      </c>
      <c r="R497" s="2">
        <f>VLOOKUP(M497,[1]ArchetypeScores!E:I,5,FALSE)</f>
        <v>0</v>
      </c>
      <c r="S497" s="2">
        <f>VLOOKUP(M497,[1]ArchetypeScores!E:K,7,FALSE)</f>
        <v>0</v>
      </c>
      <c r="T497" s="2" t="str">
        <f t="shared" si="7"/>
        <v>Not A&amp;R positive</v>
      </c>
    </row>
    <row r="498" spans="1:20" x14ac:dyDescent="0.3">
      <c r="A498" s="2" t="s">
        <v>1483</v>
      </c>
      <c r="B498" s="3" t="s">
        <v>1529</v>
      </c>
      <c r="C498" s="3" t="s">
        <v>1530</v>
      </c>
      <c r="D498" s="4">
        <v>1E-3</v>
      </c>
      <c r="E498" s="5" t="s">
        <v>1486</v>
      </c>
      <c r="F498" s="4">
        <v>6.7000000000000002E-4</v>
      </c>
      <c r="G498" s="6">
        <v>44862</v>
      </c>
      <c r="H498" s="3" t="s">
        <v>1531</v>
      </c>
      <c r="I498" s="3"/>
      <c r="J498" s="3"/>
      <c r="K498" s="5" t="s">
        <v>61</v>
      </c>
      <c r="L498" s="5">
        <v>1</v>
      </c>
      <c r="M498" s="5" t="s">
        <v>130</v>
      </c>
      <c r="N498" s="5">
        <f>VLOOKUP(M498,[1]ArchetypeScores!E:N,10,FALSE)</f>
        <v>0</v>
      </c>
      <c r="O498" s="5">
        <f>VLOOKUP(M498,[1]ArchetypeScores!E:O,11,FALSE)</f>
        <v>-1</v>
      </c>
      <c r="P498" s="5">
        <f>VLOOKUP(M498,[1]ArchetypeScores!E:P,12,FALSE)</f>
        <v>0</v>
      </c>
      <c r="Q498" s="2" t="str">
        <f>VLOOKUP(M498,[1]ArchetypeScores!E:W,19,FALSE)</f>
        <v>Health care</v>
      </c>
      <c r="R498" s="2">
        <f>VLOOKUP(M498,[1]ArchetypeScores!E:I,5,FALSE)</f>
        <v>0</v>
      </c>
      <c r="S498" s="2">
        <f>VLOOKUP(M498,[1]ArchetypeScores!E:K,7,FALSE)</f>
        <v>0</v>
      </c>
      <c r="T498" s="2" t="str">
        <f t="shared" si="7"/>
        <v>Not A&amp;R positive</v>
      </c>
    </row>
    <row r="499" spans="1:20" x14ac:dyDescent="0.3">
      <c r="A499" s="2" t="s">
        <v>1483</v>
      </c>
      <c r="B499" s="3" t="s">
        <v>1532</v>
      </c>
      <c r="C499" s="3" t="s">
        <v>1533</v>
      </c>
      <c r="D499" s="4">
        <v>2.1000000000000001E-2</v>
      </c>
      <c r="E499" s="5" t="s">
        <v>1486</v>
      </c>
      <c r="F499" s="4">
        <v>2.1260000000000001E-2</v>
      </c>
      <c r="G499" s="6">
        <v>44874</v>
      </c>
      <c r="H499" s="3" t="s">
        <v>1487</v>
      </c>
      <c r="I499" s="3" t="s">
        <v>1488</v>
      </c>
      <c r="J499" s="3"/>
      <c r="K499" s="5" t="s">
        <v>261</v>
      </c>
      <c r="L499" s="5">
        <v>2</v>
      </c>
      <c r="M499" s="5" t="s">
        <v>262</v>
      </c>
      <c r="N499" s="5">
        <f>VLOOKUP(M499,[1]ArchetypeScores!E:N,10,FALSE)</f>
        <v>0</v>
      </c>
      <c r="O499" s="5">
        <f>VLOOKUP(M499,[1]ArchetypeScores!E:O,11,FALSE)</f>
        <v>-1</v>
      </c>
      <c r="P499" s="5">
        <f>VLOOKUP(M499,[1]ArchetypeScores!E:P,12,FALSE)</f>
        <v>0</v>
      </c>
      <c r="Q499" s="2" t="str">
        <f>VLOOKUP(M499,[1]ArchetypeScores!E:W,19,FALSE)</f>
        <v>Untargeted</v>
      </c>
      <c r="R499" s="2">
        <f>VLOOKUP(M499,[1]ArchetypeScores!E:I,5,FALSE)</f>
        <v>0</v>
      </c>
      <c r="S499" s="2">
        <f>VLOOKUP(M499,[1]ArchetypeScores!E:K,7,FALSE)</f>
        <v>0</v>
      </c>
      <c r="T499" s="2" t="str">
        <f t="shared" si="7"/>
        <v>Not A&amp;R positive</v>
      </c>
    </row>
    <row r="500" spans="1:20" x14ac:dyDescent="0.3">
      <c r="A500" s="2" t="s">
        <v>1483</v>
      </c>
      <c r="B500" s="3" t="s">
        <v>1534</v>
      </c>
      <c r="C500" s="3" t="s">
        <v>1533</v>
      </c>
      <c r="D500" s="4">
        <v>2.3E-2</v>
      </c>
      <c r="E500" s="5" t="s">
        <v>1486</v>
      </c>
      <c r="F500" s="4">
        <v>2.2880000000000001E-2</v>
      </c>
      <c r="G500" s="6">
        <v>44866</v>
      </c>
      <c r="H500" s="3" t="s">
        <v>1487</v>
      </c>
      <c r="I500" s="3" t="s">
        <v>1488</v>
      </c>
      <c r="J500" s="3"/>
      <c r="K500" s="5" t="s">
        <v>261</v>
      </c>
      <c r="L500" s="5">
        <v>2</v>
      </c>
      <c r="M500" s="5" t="s">
        <v>262</v>
      </c>
      <c r="N500" s="5">
        <f>VLOOKUP(M500,[1]ArchetypeScores!E:N,10,FALSE)</f>
        <v>0</v>
      </c>
      <c r="O500" s="5">
        <f>VLOOKUP(M500,[1]ArchetypeScores!E:O,11,FALSE)</f>
        <v>-1</v>
      </c>
      <c r="P500" s="5">
        <f>VLOOKUP(M500,[1]ArchetypeScores!E:P,12,FALSE)</f>
        <v>0</v>
      </c>
      <c r="Q500" s="2" t="str">
        <f>VLOOKUP(M500,[1]ArchetypeScores!E:W,19,FALSE)</f>
        <v>Untargeted</v>
      </c>
      <c r="R500" s="2">
        <f>VLOOKUP(M500,[1]ArchetypeScores!E:I,5,FALSE)</f>
        <v>0</v>
      </c>
      <c r="S500" s="2">
        <f>VLOOKUP(M500,[1]ArchetypeScores!E:K,7,FALSE)</f>
        <v>0</v>
      </c>
      <c r="T500" s="2" t="str">
        <f t="shared" si="7"/>
        <v>Not A&amp;R positive</v>
      </c>
    </row>
    <row r="501" spans="1:20" x14ac:dyDescent="0.3">
      <c r="A501" s="2" t="s">
        <v>1483</v>
      </c>
      <c r="B501" s="3" t="s">
        <v>1535</v>
      </c>
      <c r="C501" s="3" t="s">
        <v>1536</v>
      </c>
      <c r="D501" s="4">
        <v>0.13600000000000001</v>
      </c>
      <c r="E501" s="5" t="s">
        <v>1486</v>
      </c>
      <c r="F501" s="4">
        <v>0.13469999999999999</v>
      </c>
      <c r="G501" s="6">
        <v>44880</v>
      </c>
      <c r="H501" s="3" t="s">
        <v>1493</v>
      </c>
      <c r="I501" s="3"/>
      <c r="J501" s="3"/>
      <c r="K501" s="5" t="s">
        <v>261</v>
      </c>
      <c r="L501" s="5">
        <v>2</v>
      </c>
      <c r="M501" s="5" t="s">
        <v>262</v>
      </c>
      <c r="N501" s="5">
        <f>VLOOKUP(M501,[1]ArchetypeScores!E:N,10,FALSE)</f>
        <v>0</v>
      </c>
      <c r="O501" s="5">
        <f>VLOOKUP(M501,[1]ArchetypeScores!E:O,11,FALSE)</f>
        <v>-1</v>
      </c>
      <c r="P501" s="5">
        <f>VLOOKUP(M501,[1]ArchetypeScores!E:P,12,FALSE)</f>
        <v>0</v>
      </c>
      <c r="Q501" s="2" t="str">
        <f>VLOOKUP(M501,[1]ArchetypeScores!E:W,19,FALSE)</f>
        <v>Untargeted</v>
      </c>
      <c r="R501" s="2">
        <f>VLOOKUP(M501,[1]ArchetypeScores!E:I,5,FALSE)</f>
        <v>0</v>
      </c>
      <c r="S501" s="2">
        <f>VLOOKUP(M501,[1]ArchetypeScores!E:K,7,FALSE)</f>
        <v>0</v>
      </c>
      <c r="T501" s="2" t="str">
        <f t="shared" si="7"/>
        <v>Not A&amp;R positive</v>
      </c>
    </row>
    <row r="502" spans="1:20" x14ac:dyDescent="0.3">
      <c r="A502" s="2" t="s">
        <v>1483</v>
      </c>
      <c r="B502" s="3" t="s">
        <v>1537</v>
      </c>
      <c r="C502" s="3" t="s">
        <v>1538</v>
      </c>
      <c r="D502" s="4">
        <v>8.0000000000000002E-3</v>
      </c>
      <c r="E502" s="5" t="s">
        <v>1486</v>
      </c>
      <c r="F502" s="4">
        <v>7.45E-3</v>
      </c>
      <c r="G502" s="6">
        <v>44859</v>
      </c>
      <c r="H502" s="3" t="s">
        <v>1502</v>
      </c>
      <c r="I502" s="3" t="s">
        <v>1503</v>
      </c>
      <c r="J502" s="3"/>
      <c r="K502" s="5" t="s">
        <v>25</v>
      </c>
      <c r="L502" s="5">
        <v>12</v>
      </c>
      <c r="M502" s="5" t="s">
        <v>183</v>
      </c>
      <c r="N502" s="5">
        <f>VLOOKUP(M502,[1]ArchetypeScores!E:N,10,FALSE)</f>
        <v>1</v>
      </c>
      <c r="O502" s="5">
        <f>VLOOKUP(M502,[1]ArchetypeScores!E:O,11,FALSE)</f>
        <v>-2</v>
      </c>
      <c r="P502" s="5">
        <f>VLOOKUP(M502,[1]ArchetypeScores!E:P,12,FALSE)</f>
        <v>0</v>
      </c>
      <c r="Q502" s="2" t="str">
        <f>VLOOKUP(M502,[1]ArchetypeScores!E:W,19,FALSE)</f>
        <v>Industrials - other</v>
      </c>
      <c r="R502" s="2">
        <f>VLOOKUP(M502,[1]ArchetypeScores!E:I,5,FALSE)</f>
        <v>0</v>
      </c>
      <c r="S502" s="2">
        <f>VLOOKUP(M502,[1]ArchetypeScores!E:K,7,FALSE)</f>
        <v>0</v>
      </c>
      <c r="T502" s="2" t="str">
        <f t="shared" si="7"/>
        <v>Not A&amp;R positive</v>
      </c>
    </row>
    <row r="503" spans="1:20" x14ac:dyDescent="0.3">
      <c r="A503" s="2" t="s">
        <v>1483</v>
      </c>
      <c r="B503" s="3" t="s">
        <v>1539</v>
      </c>
      <c r="C503" s="3" t="s">
        <v>1540</v>
      </c>
      <c r="D503" s="4">
        <v>3.0000000000000001E-3</v>
      </c>
      <c r="E503" s="5" t="s">
        <v>1486</v>
      </c>
      <c r="F503" s="4">
        <v>2.98E-3</v>
      </c>
      <c r="G503" s="6">
        <v>44875</v>
      </c>
      <c r="H503" s="3" t="s">
        <v>1487</v>
      </c>
      <c r="I503" s="3" t="s">
        <v>1488</v>
      </c>
      <c r="J503" s="3"/>
      <c r="K503" s="5" t="s">
        <v>47</v>
      </c>
      <c r="L503" s="5">
        <v>5</v>
      </c>
      <c r="M503" s="5" t="s">
        <v>192</v>
      </c>
      <c r="N503" s="5">
        <f>VLOOKUP(M503,[1]ArchetypeScores!E:N,10,FALSE)</f>
        <v>0</v>
      </c>
      <c r="O503" s="5">
        <f>VLOOKUP(M503,[1]ArchetypeScores!E:O,11,FALSE)</f>
        <v>0</v>
      </c>
      <c r="P503" s="5">
        <f>VLOOKUP(M503,[1]ArchetypeScores!E:P,12,FALSE)</f>
        <v>0</v>
      </c>
      <c r="Q503" s="2" t="str">
        <f>VLOOKUP(M503,[1]ArchetypeScores!E:W,19,FALSE)</f>
        <v>Untargeted</v>
      </c>
      <c r="R503" s="2">
        <f>VLOOKUP(M503,[1]ArchetypeScores!E:I,5,FALSE)</f>
        <v>0</v>
      </c>
      <c r="S503" s="2">
        <f>VLOOKUP(M503,[1]ArchetypeScores!E:K,7,FALSE)</f>
        <v>0</v>
      </c>
      <c r="T503" s="2" t="str">
        <f t="shared" si="7"/>
        <v>Not A&amp;R positive</v>
      </c>
    </row>
    <row r="504" spans="1:20" x14ac:dyDescent="0.3">
      <c r="A504" s="2" t="s">
        <v>1483</v>
      </c>
      <c r="B504" s="3" t="s">
        <v>1541</v>
      </c>
      <c r="C504" s="3" t="s">
        <v>1540</v>
      </c>
      <c r="D504" s="4">
        <v>8.0000000000000002E-3</v>
      </c>
      <c r="E504" s="5" t="s">
        <v>1486</v>
      </c>
      <c r="F504" s="4">
        <v>7.5599999999999999E-3</v>
      </c>
      <c r="G504" s="6">
        <v>44867</v>
      </c>
      <c r="H504" s="3" t="s">
        <v>1487</v>
      </c>
      <c r="I504" s="3" t="s">
        <v>1488</v>
      </c>
      <c r="J504" s="3"/>
      <c r="K504" s="5" t="s">
        <v>47</v>
      </c>
      <c r="L504" s="5">
        <v>5</v>
      </c>
      <c r="M504" s="5" t="s">
        <v>192</v>
      </c>
      <c r="N504" s="5">
        <f>VLOOKUP(M504,[1]ArchetypeScores!E:N,10,FALSE)</f>
        <v>0</v>
      </c>
      <c r="O504" s="5">
        <f>VLOOKUP(M504,[1]ArchetypeScores!E:O,11,FALSE)</f>
        <v>0</v>
      </c>
      <c r="P504" s="5">
        <f>VLOOKUP(M504,[1]ArchetypeScores!E:P,12,FALSE)</f>
        <v>0</v>
      </c>
      <c r="Q504" s="2" t="str">
        <f>VLOOKUP(M504,[1]ArchetypeScores!E:W,19,FALSE)</f>
        <v>Untargeted</v>
      </c>
      <c r="R504" s="2">
        <f>VLOOKUP(M504,[1]ArchetypeScores!E:I,5,FALSE)</f>
        <v>0</v>
      </c>
      <c r="S504" s="2">
        <f>VLOOKUP(M504,[1]ArchetypeScores!E:K,7,FALSE)</f>
        <v>0</v>
      </c>
      <c r="T504" s="2" t="str">
        <f t="shared" si="7"/>
        <v>Not A&amp;R positive</v>
      </c>
    </row>
    <row r="505" spans="1:20" x14ac:dyDescent="0.3">
      <c r="A505" s="2" t="s">
        <v>1483</v>
      </c>
      <c r="B505" s="3" t="s">
        <v>1542</v>
      </c>
      <c r="C505" s="3" t="s">
        <v>1543</v>
      </c>
      <c r="D505" s="4">
        <v>0.02</v>
      </c>
      <c r="E505" s="5" t="s">
        <v>1486</v>
      </c>
      <c r="F505" s="4">
        <v>1.9879999999999998E-2</v>
      </c>
      <c r="G505" s="6">
        <v>44855</v>
      </c>
      <c r="H505" s="3" t="s">
        <v>1502</v>
      </c>
      <c r="I505" s="3" t="s">
        <v>1503</v>
      </c>
      <c r="J505" s="3"/>
      <c r="K505" s="5" t="s">
        <v>118</v>
      </c>
      <c r="L505" s="5">
        <v>3</v>
      </c>
      <c r="M505" s="5" t="s">
        <v>168</v>
      </c>
      <c r="N505" s="5">
        <f>VLOOKUP(M505,[1]ArchetypeScores!E:N,10,FALSE)</f>
        <v>0</v>
      </c>
      <c r="O505" s="5">
        <f>VLOOKUP(M505,[1]ArchetypeScores!E:O,11,FALSE)</f>
        <v>-1</v>
      </c>
      <c r="P505" s="5">
        <f>VLOOKUP(M505,[1]ArchetypeScores!E:P,12,FALSE)</f>
        <v>0</v>
      </c>
      <c r="Q505" s="2" t="str">
        <f>VLOOKUP(M505,[1]ArchetypeScores!E:W,19,FALSE)</f>
        <v>Untargeted</v>
      </c>
      <c r="R505" s="2">
        <f>VLOOKUP(M505,[1]ArchetypeScores!E:I,5,FALSE)</f>
        <v>0</v>
      </c>
      <c r="S505" s="2">
        <f>VLOOKUP(M505,[1]ArchetypeScores!E:K,7,FALSE)</f>
        <v>0</v>
      </c>
      <c r="T505" s="2" t="str">
        <f t="shared" si="7"/>
        <v>Not A&amp;R positive</v>
      </c>
    </row>
    <row r="506" spans="1:20" x14ac:dyDescent="0.3">
      <c r="A506" s="2" t="s">
        <v>1483</v>
      </c>
      <c r="B506" s="3" t="s">
        <v>1544</v>
      </c>
      <c r="C506" s="3" t="s">
        <v>1545</v>
      </c>
      <c r="D506" s="4">
        <v>2E-3</v>
      </c>
      <c r="E506" s="5" t="s">
        <v>1486</v>
      </c>
      <c r="F506" s="4">
        <v>1.7899999999999999E-3</v>
      </c>
      <c r="G506" s="6">
        <v>44884</v>
      </c>
      <c r="H506" s="3" t="s">
        <v>1546</v>
      </c>
      <c r="I506" s="3"/>
      <c r="J506" s="3"/>
      <c r="K506" s="5" t="s">
        <v>61</v>
      </c>
      <c r="L506" s="5">
        <v>4</v>
      </c>
      <c r="M506" s="5" t="s">
        <v>433</v>
      </c>
      <c r="N506" s="5">
        <f>VLOOKUP(M506,[1]ArchetypeScores!E:N,10,FALSE)</f>
        <v>0</v>
      </c>
      <c r="O506" s="5">
        <f>VLOOKUP(M506,[1]ArchetypeScores!E:O,11,FALSE)</f>
        <v>0</v>
      </c>
      <c r="P506" s="5">
        <f>VLOOKUP(M506,[1]ArchetypeScores!E:P,12,FALSE)</f>
        <v>0</v>
      </c>
      <c r="Q506" s="2" t="str">
        <f>VLOOKUP(M506,[1]ArchetypeScores!E:W,19,FALSE)</f>
        <v>Health care</v>
      </c>
      <c r="R506" s="2">
        <f>VLOOKUP(M506,[1]ArchetypeScores!E:I,5,FALSE)</f>
        <v>0</v>
      </c>
      <c r="S506" s="2">
        <f>VLOOKUP(M506,[1]ArchetypeScores!E:K,7,FALSE)</f>
        <v>0</v>
      </c>
      <c r="T506" s="2" t="str">
        <f t="shared" si="7"/>
        <v>Not A&amp;R positive</v>
      </c>
    </row>
    <row r="507" spans="1:20" x14ac:dyDescent="0.3">
      <c r="A507" s="2" t="s">
        <v>1483</v>
      </c>
      <c r="B507" s="3" t="s">
        <v>1547</v>
      </c>
      <c r="C507" s="3" t="s">
        <v>1548</v>
      </c>
      <c r="D507" s="4">
        <f>0.048/2</f>
        <v>2.4E-2</v>
      </c>
      <c r="E507" s="5" t="s">
        <v>1486</v>
      </c>
      <c r="F507" s="4">
        <f>0.04748/2</f>
        <v>2.3740000000000001E-2</v>
      </c>
      <c r="G507" s="6">
        <v>44882</v>
      </c>
      <c r="H507" s="3" t="s">
        <v>1493</v>
      </c>
      <c r="I507" s="3"/>
      <c r="J507" s="3"/>
      <c r="K507" s="5" t="s">
        <v>38</v>
      </c>
      <c r="L507" s="5">
        <v>17</v>
      </c>
      <c r="M507" s="5" t="s">
        <v>634</v>
      </c>
      <c r="N507" s="5">
        <f>VLOOKUP(M507,[1]ArchetypeScores!E:N,10,FALSE)</f>
        <v>0</v>
      </c>
      <c r="O507" s="5">
        <f>VLOOKUP(M507,[1]ArchetypeScores!E:O,11,FALSE)</f>
        <v>-2</v>
      </c>
      <c r="P507" s="5">
        <f>VLOOKUP(M507,[1]ArchetypeScores!E:P,12,FALSE)</f>
        <v>-1</v>
      </c>
      <c r="Q507" s="2" t="str">
        <f>VLOOKUP(M507,[1]ArchetypeScores!E:W,19,FALSE)</f>
        <v>Energy and water</v>
      </c>
      <c r="R507" s="2">
        <f>VLOOKUP(M507,[1]ArchetypeScores!E:I,5,FALSE)</f>
        <v>0</v>
      </c>
      <c r="S507" s="2">
        <f>VLOOKUP(M507,[1]ArchetypeScores!E:K,7,FALSE)</f>
        <v>0</v>
      </c>
      <c r="T507" s="2" t="str">
        <f t="shared" si="7"/>
        <v>Not A&amp;R positive</v>
      </c>
    </row>
    <row r="508" spans="1:20" x14ac:dyDescent="0.3">
      <c r="A508" s="2" t="s">
        <v>1483</v>
      </c>
      <c r="B508" s="3" t="s">
        <v>1547</v>
      </c>
      <c r="C508" s="3" t="s">
        <v>1549</v>
      </c>
      <c r="D508" s="4">
        <f>0.048/2</f>
        <v>2.4E-2</v>
      </c>
      <c r="E508" s="5" t="s">
        <v>1486</v>
      </c>
      <c r="F508" s="4">
        <f>0.04748/2</f>
        <v>2.3740000000000001E-2</v>
      </c>
      <c r="G508" s="6">
        <v>44882</v>
      </c>
      <c r="H508" s="3" t="s">
        <v>1493</v>
      </c>
      <c r="I508" s="3"/>
      <c r="J508" s="3"/>
      <c r="K508" s="5" t="s">
        <v>38</v>
      </c>
      <c r="L508" s="5">
        <v>29</v>
      </c>
      <c r="M508" s="5" t="s">
        <v>316</v>
      </c>
      <c r="N508" s="5">
        <f>VLOOKUP(M508,[1]ArchetypeScores!E:N,10,FALSE)</f>
        <v>0</v>
      </c>
      <c r="O508" s="5">
        <f>VLOOKUP(M508,[1]ArchetypeScores!E:O,11,FALSE)</f>
        <v>-1</v>
      </c>
      <c r="P508" s="5">
        <f>VLOOKUP(M508,[1]ArchetypeScores!E:P,12,FALSE)</f>
        <v>0</v>
      </c>
      <c r="Q508" s="2" t="str">
        <f>VLOOKUP(M508,[1]ArchetypeScores!E:W,19,FALSE)</f>
        <v>Other sector</v>
      </c>
      <c r="R508" s="2">
        <f>VLOOKUP(M508,[1]ArchetypeScores!E:I,5,FALSE)</f>
        <v>0</v>
      </c>
      <c r="S508" s="2">
        <f>VLOOKUP(M508,[1]ArchetypeScores!E:K,7,FALSE)</f>
        <v>0</v>
      </c>
      <c r="T508" s="2" t="str">
        <f t="shared" si="7"/>
        <v>Not A&amp;R positive</v>
      </c>
    </row>
    <row r="509" spans="1:20" x14ac:dyDescent="0.3">
      <c r="A509" s="2" t="s">
        <v>1483</v>
      </c>
      <c r="B509" s="3" t="s">
        <v>1550</v>
      </c>
      <c r="C509" s="3" t="s">
        <v>1551</v>
      </c>
      <c r="D509" s="4">
        <v>3.5000000000000003E-2</v>
      </c>
      <c r="E509" s="5" t="s">
        <v>1486</v>
      </c>
      <c r="F509" s="4">
        <v>3.4779999999999998E-2</v>
      </c>
      <c r="G509" s="6">
        <v>44860</v>
      </c>
      <c r="H509" s="3" t="s">
        <v>1502</v>
      </c>
      <c r="I509" s="3" t="s">
        <v>1552</v>
      </c>
      <c r="J509" s="3"/>
      <c r="K509" s="5" t="s">
        <v>57</v>
      </c>
      <c r="L509" s="5">
        <v>29</v>
      </c>
      <c r="M509" s="5" t="s">
        <v>58</v>
      </c>
      <c r="N509" s="5">
        <f>VLOOKUP(M509,[1]ArchetypeScores!E:N,10,FALSE)</f>
        <v>0</v>
      </c>
      <c r="O509" s="5">
        <f>VLOOKUP(M509,[1]ArchetypeScores!E:O,11,FALSE)</f>
        <v>-1</v>
      </c>
      <c r="P509" s="5">
        <f>VLOOKUP(M509,[1]ArchetypeScores!E:P,12,FALSE)</f>
        <v>0</v>
      </c>
      <c r="Q509" s="2" t="str">
        <f>VLOOKUP(M509,[1]ArchetypeScores!E:W,19,FALSE)</f>
        <v>Untargeted</v>
      </c>
      <c r="R509" s="2">
        <f>VLOOKUP(M509,[1]ArchetypeScores!E:I,5,FALSE)</f>
        <v>0</v>
      </c>
      <c r="S509" s="2">
        <f>VLOOKUP(M509,[1]ArchetypeScores!E:K,7,FALSE)</f>
        <v>0</v>
      </c>
      <c r="T509" s="2" t="str">
        <f t="shared" si="7"/>
        <v>Not A&amp;R positive</v>
      </c>
    </row>
    <row r="510" spans="1:20" x14ac:dyDescent="0.3">
      <c r="A510" s="2" t="s">
        <v>1483</v>
      </c>
      <c r="B510" s="3" t="s">
        <v>1553</v>
      </c>
      <c r="C510" s="3" t="s">
        <v>1554</v>
      </c>
      <c r="D510" s="4">
        <v>1.4999999999999999E-2</v>
      </c>
      <c r="E510" s="5" t="s">
        <v>1486</v>
      </c>
      <c r="F510" s="4">
        <v>1.5100000000000001E-2</v>
      </c>
      <c r="G510" s="6">
        <v>44872</v>
      </c>
      <c r="H510" s="3" t="s">
        <v>1510</v>
      </c>
      <c r="I510" s="3"/>
      <c r="J510" s="3"/>
      <c r="K510" s="5" t="s">
        <v>38</v>
      </c>
      <c r="L510" s="5">
        <v>29</v>
      </c>
      <c r="M510" s="5" t="s">
        <v>316</v>
      </c>
      <c r="N510" s="5">
        <f>VLOOKUP(M510,[1]ArchetypeScores!E:N,10,FALSE)</f>
        <v>0</v>
      </c>
      <c r="O510" s="5">
        <f>VLOOKUP(M510,[1]ArchetypeScores!E:O,11,FALSE)</f>
        <v>-1</v>
      </c>
      <c r="P510" s="5">
        <f>VLOOKUP(M510,[1]ArchetypeScores!E:P,12,FALSE)</f>
        <v>0</v>
      </c>
      <c r="Q510" s="2" t="str">
        <f>VLOOKUP(M510,[1]ArchetypeScores!E:W,19,FALSE)</f>
        <v>Other sector</v>
      </c>
      <c r="R510" s="2">
        <f>VLOOKUP(M510,[1]ArchetypeScores!E:I,5,FALSE)</f>
        <v>0</v>
      </c>
      <c r="S510" s="2">
        <f>VLOOKUP(M510,[1]ArchetypeScores!E:K,7,FALSE)</f>
        <v>0</v>
      </c>
      <c r="T510" s="2" t="str">
        <f t="shared" si="7"/>
        <v>Not A&amp;R positive</v>
      </c>
    </row>
    <row r="511" spans="1:20" x14ac:dyDescent="0.3">
      <c r="A511" s="2" t="s">
        <v>1483</v>
      </c>
      <c r="B511" s="3" t="s">
        <v>1555</v>
      </c>
      <c r="C511" s="3" t="s">
        <v>1556</v>
      </c>
      <c r="D511" s="4">
        <v>0.01</v>
      </c>
      <c r="E511" s="5" t="s">
        <v>1486</v>
      </c>
      <c r="F511" s="4">
        <v>9.9299999999999996E-3</v>
      </c>
      <c r="G511" s="6">
        <v>44877</v>
      </c>
      <c r="H511" s="3" t="s">
        <v>1487</v>
      </c>
      <c r="I511" s="3" t="s">
        <v>1488</v>
      </c>
      <c r="J511" s="3"/>
      <c r="K511" s="5" t="s">
        <v>269</v>
      </c>
      <c r="L511" s="5">
        <v>3</v>
      </c>
      <c r="M511" s="5" t="s">
        <v>270</v>
      </c>
      <c r="N511" s="5">
        <f>VLOOKUP(M511,[1]ArchetypeScores!E:N,10,FALSE)</f>
        <v>1</v>
      </c>
      <c r="O511" s="5">
        <f>VLOOKUP(M511,[1]ArchetypeScores!E:O,11,FALSE)</f>
        <v>-1</v>
      </c>
      <c r="P511" s="5">
        <f>VLOOKUP(M511,[1]ArchetypeScores!E:P,12,FALSE)</f>
        <v>0</v>
      </c>
      <c r="Q511" s="2" t="str">
        <f>VLOOKUP(M511,[1]ArchetypeScores!E:W,19,FALSE)</f>
        <v>Untargeted</v>
      </c>
      <c r="R511" s="2">
        <f>VLOOKUP(M511,[1]ArchetypeScores!E:I,5,FALSE)</f>
        <v>0</v>
      </c>
      <c r="S511" s="2">
        <f>VLOOKUP(M511,[1]ArchetypeScores!E:K,7,FALSE)</f>
        <v>0</v>
      </c>
      <c r="T511" s="2" t="str">
        <f t="shared" si="7"/>
        <v>Not A&amp;R positive</v>
      </c>
    </row>
    <row r="512" spans="1:20" x14ac:dyDescent="0.3">
      <c r="A512" s="2" t="s">
        <v>1483</v>
      </c>
      <c r="B512" s="3" t="s">
        <v>1557</v>
      </c>
      <c r="C512" s="3" t="s">
        <v>1558</v>
      </c>
      <c r="D512" s="4">
        <v>2.1000000000000001E-2</v>
      </c>
      <c r="E512" s="5" t="s">
        <v>1486</v>
      </c>
      <c r="F512" s="4">
        <v>2.0570000000000001E-2</v>
      </c>
      <c r="G512" s="6">
        <v>44864</v>
      </c>
      <c r="H512" s="3" t="s">
        <v>1510</v>
      </c>
      <c r="I512" s="3"/>
      <c r="J512" s="3"/>
      <c r="K512" s="5" t="s">
        <v>61</v>
      </c>
      <c r="L512" s="5">
        <v>4</v>
      </c>
      <c r="M512" s="5" t="s">
        <v>433</v>
      </c>
      <c r="N512" s="5">
        <f>VLOOKUP(M512,[1]ArchetypeScores!E:N,10,FALSE)</f>
        <v>0</v>
      </c>
      <c r="O512" s="5">
        <f>VLOOKUP(M512,[1]ArchetypeScores!E:O,11,FALSE)</f>
        <v>0</v>
      </c>
      <c r="P512" s="5">
        <f>VLOOKUP(M512,[1]ArchetypeScores!E:P,12,FALSE)</f>
        <v>0</v>
      </c>
      <c r="Q512" s="2" t="str">
        <f>VLOOKUP(M512,[1]ArchetypeScores!E:W,19,FALSE)</f>
        <v>Health care</v>
      </c>
      <c r="R512" s="2">
        <f>VLOOKUP(M512,[1]ArchetypeScores!E:I,5,FALSE)</f>
        <v>0</v>
      </c>
      <c r="S512" s="2">
        <f>VLOOKUP(M512,[1]ArchetypeScores!E:K,7,FALSE)</f>
        <v>0</v>
      </c>
      <c r="T512" s="2" t="str">
        <f t="shared" si="7"/>
        <v>Not A&amp;R positive</v>
      </c>
    </row>
    <row r="513" spans="1:20" x14ac:dyDescent="0.3">
      <c r="A513" s="2" t="s">
        <v>1483</v>
      </c>
      <c r="B513" s="3" t="s">
        <v>1559</v>
      </c>
      <c r="C513" s="3" t="s">
        <v>1558</v>
      </c>
      <c r="D513" s="4">
        <v>3.5999999999999997E-2</v>
      </c>
      <c r="E513" s="5" t="s">
        <v>1486</v>
      </c>
      <c r="F513" s="4">
        <v>3.5319999999999997E-2</v>
      </c>
      <c r="G513" s="6">
        <v>44869</v>
      </c>
      <c r="H513" s="3" t="s">
        <v>1487</v>
      </c>
      <c r="I513" s="3" t="s">
        <v>1488</v>
      </c>
      <c r="J513" s="3"/>
      <c r="K513" s="5" t="s">
        <v>269</v>
      </c>
      <c r="L513" s="5">
        <v>3</v>
      </c>
      <c r="M513" s="5" t="s">
        <v>270</v>
      </c>
      <c r="N513" s="5">
        <f>VLOOKUP(M513,[1]ArchetypeScores!E:N,10,FALSE)</f>
        <v>1</v>
      </c>
      <c r="O513" s="5">
        <f>VLOOKUP(M513,[1]ArchetypeScores!E:O,11,FALSE)</f>
        <v>-1</v>
      </c>
      <c r="P513" s="5">
        <f>VLOOKUP(M513,[1]ArchetypeScores!E:P,12,FALSE)</f>
        <v>0</v>
      </c>
      <c r="Q513" s="2" t="str">
        <f>VLOOKUP(M513,[1]ArchetypeScores!E:W,19,FALSE)</f>
        <v>Untargeted</v>
      </c>
      <c r="R513" s="2">
        <f>VLOOKUP(M513,[1]ArchetypeScores!E:I,5,FALSE)</f>
        <v>0</v>
      </c>
      <c r="S513" s="2">
        <f>VLOOKUP(M513,[1]ArchetypeScores!E:K,7,FALSE)</f>
        <v>0</v>
      </c>
      <c r="T513" s="2" t="str">
        <f t="shared" si="7"/>
        <v>Not A&amp;R positive</v>
      </c>
    </row>
    <row r="514" spans="1:20" x14ac:dyDescent="0.3">
      <c r="A514" s="2" t="s">
        <v>1483</v>
      </c>
      <c r="B514" s="3" t="s">
        <v>1560</v>
      </c>
      <c r="C514" s="3" t="s">
        <v>1561</v>
      </c>
      <c r="D514" s="4">
        <v>0</v>
      </c>
      <c r="E514" s="5" t="s">
        <v>1486</v>
      </c>
      <c r="F514" s="4">
        <v>1E-4</v>
      </c>
      <c r="G514" s="6">
        <v>44854</v>
      </c>
      <c r="H514" s="3" t="s">
        <v>1562</v>
      </c>
      <c r="I514" s="3"/>
      <c r="J514" s="3"/>
      <c r="K514" s="5" t="s">
        <v>61</v>
      </c>
      <c r="L514" s="5">
        <v>5</v>
      </c>
      <c r="M514" s="5" t="s">
        <v>62</v>
      </c>
      <c r="N514" s="5">
        <f>VLOOKUP(M514,[1]ArchetypeScores!E:N,10,FALSE)</f>
        <v>0</v>
      </c>
      <c r="O514" s="5">
        <f>VLOOKUP(M514,[1]ArchetypeScores!E:O,11,FALSE)</f>
        <v>-1</v>
      </c>
      <c r="P514" s="5">
        <f>VLOOKUP(M514,[1]ArchetypeScores!E:P,12,FALSE)</f>
        <v>0</v>
      </c>
      <c r="Q514" s="2" t="str">
        <f>VLOOKUP(M514,[1]ArchetypeScores!E:W,19,FALSE)</f>
        <v>Health care</v>
      </c>
      <c r="R514" s="2">
        <f>VLOOKUP(M514,[1]ArchetypeScores!E:I,5,FALSE)</f>
        <v>0</v>
      </c>
      <c r="S514" s="2">
        <f>VLOOKUP(M514,[1]ArchetypeScores!E:K,7,FALSE)</f>
        <v>0</v>
      </c>
      <c r="T514" s="2" t="str">
        <f t="shared" ref="T514:T577" si="8">IF(AND(R514=1,S514=1),"Both",IF(AND(R514=1,S514=0),"Direct only",IF(AND(R514=0,S514=1),"Indirect only","Not A&amp;R positive")))</f>
        <v>Not A&amp;R positive</v>
      </c>
    </row>
    <row r="515" spans="1:20" x14ac:dyDescent="0.3">
      <c r="A515" s="2" t="s">
        <v>1563</v>
      </c>
      <c r="B515" s="3" t="s">
        <v>1564</v>
      </c>
      <c r="C515" s="3" t="s">
        <v>1565</v>
      </c>
      <c r="D515" s="4"/>
      <c r="E515" s="5" t="s">
        <v>1566</v>
      </c>
      <c r="F515" s="4">
        <v>0</v>
      </c>
      <c r="G515" s="6">
        <v>44898</v>
      </c>
      <c r="H515" s="3" t="s">
        <v>1567</v>
      </c>
      <c r="I515" s="3"/>
      <c r="J515" s="3"/>
      <c r="K515" s="5" t="s">
        <v>392</v>
      </c>
      <c r="L515" s="5">
        <v>3</v>
      </c>
      <c r="M515" s="5" t="s">
        <v>1436</v>
      </c>
      <c r="N515" s="5">
        <f>VLOOKUP(M515,[1]ArchetypeScores!E:N,10,FALSE)</f>
        <v>0</v>
      </c>
      <c r="O515" s="5">
        <f>VLOOKUP(M515,[1]ArchetypeScores!E:O,11,FALSE)</f>
        <v>-1</v>
      </c>
      <c r="P515" s="5">
        <f>VLOOKUP(M515,[1]ArchetypeScores!E:P,12,FALSE)</f>
        <v>0</v>
      </c>
      <c r="Q515" s="2" t="str">
        <f>VLOOKUP(M515,[1]ArchetypeScores!E:W,19,FALSE)</f>
        <v>Untargeted</v>
      </c>
      <c r="R515" s="2">
        <f>VLOOKUP(M515,[1]ArchetypeScores!E:I,5,FALSE)</f>
        <v>0</v>
      </c>
      <c r="S515" s="2">
        <f>VLOOKUP(M515,[1]ArchetypeScores!E:K,7,FALSE)</f>
        <v>0</v>
      </c>
      <c r="T515" s="2" t="str">
        <f t="shared" si="8"/>
        <v>Not A&amp;R positive</v>
      </c>
    </row>
    <row r="516" spans="1:20" x14ac:dyDescent="0.3">
      <c r="A516" s="2" t="s">
        <v>1563</v>
      </c>
      <c r="B516" s="3" t="s">
        <v>1568</v>
      </c>
      <c r="C516" s="3" t="s">
        <v>1569</v>
      </c>
      <c r="D516" s="4">
        <v>9</v>
      </c>
      <c r="E516" s="5" t="s">
        <v>1566</v>
      </c>
      <c r="F516" s="4">
        <v>0.10432</v>
      </c>
      <c r="G516" s="6">
        <v>44888</v>
      </c>
      <c r="H516" s="3" t="s">
        <v>1570</v>
      </c>
      <c r="I516" s="3"/>
      <c r="J516" s="3"/>
      <c r="K516" s="5" t="s">
        <v>118</v>
      </c>
      <c r="L516" s="5">
        <v>1</v>
      </c>
      <c r="M516" s="5" t="s">
        <v>275</v>
      </c>
      <c r="N516" s="5">
        <f>VLOOKUP(M516,[1]ArchetypeScores!E:N,10,FALSE)</f>
        <v>0</v>
      </c>
      <c r="O516" s="5">
        <f>VLOOKUP(M516,[1]ArchetypeScores!E:O,11,FALSE)</f>
        <v>-1</v>
      </c>
      <c r="P516" s="5">
        <f>VLOOKUP(M516,[1]ArchetypeScores!E:P,12,FALSE)</f>
        <v>0</v>
      </c>
      <c r="Q516" s="2" t="str">
        <f>VLOOKUP(M516,[1]ArchetypeScores!E:W,19,FALSE)</f>
        <v>Untargeted</v>
      </c>
      <c r="R516" s="2">
        <f>VLOOKUP(M516,[1]ArchetypeScores!E:I,5,FALSE)</f>
        <v>0</v>
      </c>
      <c r="S516" s="2">
        <f>VLOOKUP(M516,[1]ArchetypeScores!E:K,7,FALSE)</f>
        <v>0</v>
      </c>
      <c r="T516" s="2" t="str">
        <f t="shared" si="8"/>
        <v>Not A&amp;R positive</v>
      </c>
    </row>
    <row r="517" spans="1:20" x14ac:dyDescent="0.3">
      <c r="A517" s="2" t="s">
        <v>1563</v>
      </c>
      <c r="B517" s="3" t="s">
        <v>1571</v>
      </c>
      <c r="C517" s="3" t="s">
        <v>1572</v>
      </c>
      <c r="D517" s="4">
        <v>12</v>
      </c>
      <c r="E517" s="5" t="s">
        <v>1566</v>
      </c>
      <c r="F517" s="4">
        <v>0.13905000000000001</v>
      </c>
      <c r="G517" s="6">
        <v>44895</v>
      </c>
      <c r="H517" s="3" t="s">
        <v>1573</v>
      </c>
      <c r="I517" s="3"/>
      <c r="J517" s="3"/>
      <c r="K517" s="5" t="s">
        <v>118</v>
      </c>
      <c r="L517" s="5">
        <v>3</v>
      </c>
      <c r="M517" s="5" t="s">
        <v>168</v>
      </c>
      <c r="N517" s="5">
        <f>VLOOKUP(M517,[1]ArchetypeScores!E:N,10,FALSE)</f>
        <v>0</v>
      </c>
      <c r="O517" s="5">
        <f>VLOOKUP(M517,[1]ArchetypeScores!E:O,11,FALSE)</f>
        <v>-1</v>
      </c>
      <c r="P517" s="5">
        <f>VLOOKUP(M517,[1]ArchetypeScores!E:P,12,FALSE)</f>
        <v>0</v>
      </c>
      <c r="Q517" s="2" t="str">
        <f>VLOOKUP(M517,[1]ArchetypeScores!E:W,19,FALSE)</f>
        <v>Untargeted</v>
      </c>
      <c r="R517" s="2">
        <f>VLOOKUP(M517,[1]ArchetypeScores!E:I,5,FALSE)</f>
        <v>0</v>
      </c>
      <c r="S517" s="2">
        <f>VLOOKUP(M517,[1]ArchetypeScores!E:K,7,FALSE)</f>
        <v>0</v>
      </c>
      <c r="T517" s="2" t="str">
        <f t="shared" si="8"/>
        <v>Not A&amp;R positive</v>
      </c>
    </row>
    <row r="518" spans="1:20" x14ac:dyDescent="0.3">
      <c r="A518" s="2" t="s">
        <v>1563</v>
      </c>
      <c r="B518" s="3" t="s">
        <v>1574</v>
      </c>
      <c r="C518" s="3" t="s">
        <v>1575</v>
      </c>
      <c r="D518" s="4">
        <v>1.44</v>
      </c>
      <c r="E518" s="5" t="s">
        <v>1566</v>
      </c>
      <c r="F518" s="4">
        <v>1.6639999999999999E-2</v>
      </c>
      <c r="G518" s="6">
        <v>44899</v>
      </c>
      <c r="H518" s="3" t="s">
        <v>1576</v>
      </c>
      <c r="I518" s="3"/>
      <c r="J518" s="3"/>
      <c r="K518" s="5" t="s">
        <v>47</v>
      </c>
      <c r="L518" s="5">
        <v>1</v>
      </c>
      <c r="M518" s="5" t="s">
        <v>48</v>
      </c>
      <c r="N518" s="5">
        <f>VLOOKUP(M518,[1]ArchetypeScores!E:N,10,FALSE)</f>
        <v>0</v>
      </c>
      <c r="O518" s="5">
        <f>VLOOKUP(M518,[1]ArchetypeScores!E:O,11,FALSE)</f>
        <v>0</v>
      </c>
      <c r="P518" s="5">
        <f>VLOOKUP(M518,[1]ArchetypeScores!E:P,12,FALSE)</f>
        <v>0</v>
      </c>
      <c r="Q518" s="2" t="str">
        <f>VLOOKUP(M518,[1]ArchetypeScores!E:W,19,FALSE)</f>
        <v>Consumer (including agriculture and tourism)</v>
      </c>
      <c r="R518" s="2">
        <f>VLOOKUP(M518,[1]ArchetypeScores!E:I,5,FALSE)</f>
        <v>0</v>
      </c>
      <c r="S518" s="2">
        <f>VLOOKUP(M518,[1]ArchetypeScores!E:K,7,FALSE)</f>
        <v>0</v>
      </c>
      <c r="T518" s="2" t="str">
        <f t="shared" si="8"/>
        <v>Not A&amp;R positive</v>
      </c>
    </row>
    <row r="519" spans="1:20" x14ac:dyDescent="0.3">
      <c r="A519" s="2" t="s">
        <v>1563</v>
      </c>
      <c r="B519" s="3" t="s">
        <v>1577</v>
      </c>
      <c r="C519" s="3" t="s">
        <v>1578</v>
      </c>
      <c r="D519" s="4"/>
      <c r="E519" s="5" t="s">
        <v>1566</v>
      </c>
      <c r="F519" s="4">
        <v>0</v>
      </c>
      <c r="G519" s="6">
        <v>44905</v>
      </c>
      <c r="H519" s="3" t="s">
        <v>1579</v>
      </c>
      <c r="I519" s="3"/>
      <c r="J519" s="3"/>
      <c r="K519" s="5" t="s">
        <v>118</v>
      </c>
      <c r="L519" s="5">
        <v>3</v>
      </c>
      <c r="M519" s="5" t="s">
        <v>168</v>
      </c>
      <c r="N519" s="5">
        <f>VLOOKUP(M519,[1]ArchetypeScores!E:N,10,FALSE)</f>
        <v>0</v>
      </c>
      <c r="O519" s="5">
        <f>VLOOKUP(M519,[1]ArchetypeScores!E:O,11,FALSE)</f>
        <v>-1</v>
      </c>
      <c r="P519" s="5">
        <f>VLOOKUP(M519,[1]ArchetypeScores!E:P,12,FALSE)</f>
        <v>0</v>
      </c>
      <c r="Q519" s="2" t="str">
        <f>VLOOKUP(M519,[1]ArchetypeScores!E:W,19,FALSE)</f>
        <v>Untargeted</v>
      </c>
      <c r="R519" s="2">
        <f>VLOOKUP(M519,[1]ArchetypeScores!E:I,5,FALSE)</f>
        <v>0</v>
      </c>
      <c r="S519" s="2">
        <f>VLOOKUP(M519,[1]ArchetypeScores!E:K,7,FALSE)</f>
        <v>0</v>
      </c>
      <c r="T519" s="2" t="str">
        <f t="shared" si="8"/>
        <v>Not A&amp;R positive</v>
      </c>
    </row>
    <row r="520" spans="1:20" x14ac:dyDescent="0.3">
      <c r="A520" s="2" t="s">
        <v>1563</v>
      </c>
      <c r="B520" s="3" t="s">
        <v>1580</v>
      </c>
      <c r="C520" s="3" t="s">
        <v>1581</v>
      </c>
      <c r="D520" s="4">
        <v>12.5</v>
      </c>
      <c r="E520" s="5" t="s">
        <v>1566</v>
      </c>
      <c r="F520" s="4">
        <v>0.14430000000000001</v>
      </c>
      <c r="G520" s="6">
        <v>44902</v>
      </c>
      <c r="H520" s="3" t="s">
        <v>1582</v>
      </c>
      <c r="I520" s="3"/>
      <c r="J520" s="3"/>
      <c r="K520" s="5" t="s">
        <v>118</v>
      </c>
      <c r="L520" s="5">
        <v>1</v>
      </c>
      <c r="M520" s="5" t="s">
        <v>275</v>
      </c>
      <c r="N520" s="5">
        <f>VLOOKUP(M520,[1]ArchetypeScores!E:N,10,FALSE)</f>
        <v>0</v>
      </c>
      <c r="O520" s="5">
        <f>VLOOKUP(M520,[1]ArchetypeScores!E:O,11,FALSE)</f>
        <v>-1</v>
      </c>
      <c r="P520" s="5">
        <f>VLOOKUP(M520,[1]ArchetypeScores!E:P,12,FALSE)</f>
        <v>0</v>
      </c>
      <c r="Q520" s="2" t="str">
        <f>VLOOKUP(M520,[1]ArchetypeScores!E:W,19,FALSE)</f>
        <v>Untargeted</v>
      </c>
      <c r="R520" s="2">
        <f>VLOOKUP(M520,[1]ArchetypeScores!E:I,5,FALSE)</f>
        <v>0</v>
      </c>
      <c r="S520" s="2">
        <f>VLOOKUP(M520,[1]ArchetypeScores!E:K,7,FALSE)</f>
        <v>0</v>
      </c>
      <c r="T520" s="2" t="str">
        <f t="shared" si="8"/>
        <v>Not A&amp;R positive</v>
      </c>
    </row>
    <row r="521" spans="1:20" x14ac:dyDescent="0.3">
      <c r="A521" s="2" t="s">
        <v>1563</v>
      </c>
      <c r="B521" s="3" t="s">
        <v>1583</v>
      </c>
      <c r="C521" s="3" t="s">
        <v>1584</v>
      </c>
      <c r="D521" s="4">
        <v>3.9</v>
      </c>
      <c r="E521" s="5" t="s">
        <v>1566</v>
      </c>
      <c r="F521" s="4">
        <v>4.521E-2</v>
      </c>
      <c r="G521" s="6">
        <v>44889</v>
      </c>
      <c r="H521" s="3" t="s">
        <v>1585</v>
      </c>
      <c r="I521" s="3"/>
      <c r="J521" s="3"/>
      <c r="K521" s="5" t="s">
        <v>1097</v>
      </c>
      <c r="L521" s="5" t="s">
        <v>112</v>
      </c>
      <c r="M521" s="5" t="s">
        <v>1586</v>
      </c>
      <c r="N521" s="5">
        <f>VLOOKUP(M521,[1]ArchetypeScores!E:N,10,FALSE)</f>
        <v>1</v>
      </c>
      <c r="O521" s="5">
        <f>VLOOKUP(M521,[1]ArchetypeScores!E:O,11,FALSE)</f>
        <v>0</v>
      </c>
      <c r="P521" s="5">
        <f>VLOOKUP(M521,[1]ArchetypeScores!E:P,12,FALSE)</f>
        <v>2</v>
      </c>
      <c r="Q521" s="2" t="str">
        <f>VLOOKUP(M521,[1]ArchetypeScores!E:W,19,FALSE)</f>
        <v>Untargeted</v>
      </c>
      <c r="R521" s="2">
        <f>VLOOKUP(M521,[1]ArchetypeScores!E:I,5,FALSE)</f>
        <v>0</v>
      </c>
      <c r="S521" s="2">
        <f>VLOOKUP(M521,[1]ArchetypeScores!E:K,7,FALSE)</f>
        <v>0</v>
      </c>
      <c r="T521" s="2" t="str">
        <f t="shared" si="8"/>
        <v>Not A&amp;R positive</v>
      </c>
    </row>
    <row r="522" spans="1:20" x14ac:dyDescent="0.3">
      <c r="A522" s="2" t="s">
        <v>1563</v>
      </c>
      <c r="B522" s="3" t="s">
        <v>1587</v>
      </c>
      <c r="C522" s="3" t="s">
        <v>1588</v>
      </c>
      <c r="D522" s="4">
        <v>3.39</v>
      </c>
      <c r="E522" s="5" t="s">
        <v>1566</v>
      </c>
      <c r="F522" s="4">
        <v>3.9300000000000002E-2</v>
      </c>
      <c r="G522" s="6">
        <v>44893</v>
      </c>
      <c r="H522" s="3" t="s">
        <v>1585</v>
      </c>
      <c r="I522" s="3"/>
      <c r="J522" s="3"/>
      <c r="K522" s="5" t="s">
        <v>214</v>
      </c>
      <c r="L522" s="5">
        <v>4</v>
      </c>
      <c r="M522" s="5" t="s">
        <v>560</v>
      </c>
      <c r="N522" s="5">
        <f>VLOOKUP(M522,[1]ArchetypeScores!E:N,10,FALSE)</f>
        <v>1</v>
      </c>
      <c r="O522" s="5">
        <f>VLOOKUP(M522,[1]ArchetypeScores!E:O,11,FALSE)</f>
        <v>0</v>
      </c>
      <c r="P522" s="5">
        <f>VLOOKUP(M522,[1]ArchetypeScores!E:P,12,FALSE)</f>
        <v>0</v>
      </c>
      <c r="Q522" s="2" t="str">
        <f>VLOOKUP(M522,[1]ArchetypeScores!E:W,19,FALSE)</f>
        <v>Other sector</v>
      </c>
      <c r="R522" s="2">
        <f>VLOOKUP(M522,[1]ArchetypeScores!E:I,5,FALSE)</f>
        <v>0</v>
      </c>
      <c r="S522" s="2">
        <f>VLOOKUP(M522,[1]ArchetypeScores!E:K,7,FALSE)</f>
        <v>0</v>
      </c>
      <c r="T522" s="2" t="str">
        <f t="shared" si="8"/>
        <v>Not A&amp;R positive</v>
      </c>
    </row>
    <row r="523" spans="1:20" x14ac:dyDescent="0.3">
      <c r="A523" s="2" t="s">
        <v>1563</v>
      </c>
      <c r="B523" s="3" t="s">
        <v>1589</v>
      </c>
      <c r="C523" s="3" t="s">
        <v>1590</v>
      </c>
      <c r="D523" s="4">
        <v>200</v>
      </c>
      <c r="E523" s="5" t="s">
        <v>1566</v>
      </c>
      <c r="F523" s="4">
        <v>2.3099599999999998</v>
      </c>
      <c r="G523" s="6">
        <v>44903</v>
      </c>
      <c r="H523" s="3" t="s">
        <v>1591</v>
      </c>
      <c r="I523" s="3"/>
      <c r="J523" s="3"/>
      <c r="K523" s="5" t="s">
        <v>57</v>
      </c>
      <c r="L523" s="5">
        <v>29</v>
      </c>
      <c r="M523" s="5" t="s">
        <v>58</v>
      </c>
      <c r="N523" s="5">
        <f>VLOOKUP(M523,[1]ArchetypeScores!E:N,10,FALSE)</f>
        <v>0</v>
      </c>
      <c r="O523" s="5">
        <f>VLOOKUP(M523,[1]ArchetypeScores!E:O,11,FALSE)</f>
        <v>-1</v>
      </c>
      <c r="P523" s="5">
        <f>VLOOKUP(M523,[1]ArchetypeScores!E:P,12,FALSE)</f>
        <v>0</v>
      </c>
      <c r="Q523" s="2" t="str">
        <f>VLOOKUP(M523,[1]ArchetypeScores!E:W,19,FALSE)</f>
        <v>Untargeted</v>
      </c>
      <c r="R523" s="2">
        <f>VLOOKUP(M523,[1]ArchetypeScores!E:I,5,FALSE)</f>
        <v>0</v>
      </c>
      <c r="S523" s="2">
        <f>VLOOKUP(M523,[1]ArchetypeScores!E:K,7,FALSE)</f>
        <v>0</v>
      </c>
      <c r="T523" s="2" t="str">
        <f t="shared" si="8"/>
        <v>Not A&amp;R positive</v>
      </c>
    </row>
    <row r="524" spans="1:20" x14ac:dyDescent="0.3">
      <c r="A524" s="2" t="s">
        <v>1563</v>
      </c>
      <c r="B524" s="3" t="s">
        <v>1592</v>
      </c>
      <c r="C524" s="3" t="s">
        <v>1593</v>
      </c>
      <c r="D524" s="4">
        <v>300</v>
      </c>
      <c r="E524" s="5" t="s">
        <v>1566</v>
      </c>
      <c r="F524" s="4">
        <v>3.47743</v>
      </c>
      <c r="G524" s="6">
        <v>44896</v>
      </c>
      <c r="H524" s="3" t="s">
        <v>1594</v>
      </c>
      <c r="I524" s="3"/>
      <c r="J524" s="3"/>
      <c r="K524" s="5" t="s">
        <v>38</v>
      </c>
      <c r="L524" s="5">
        <v>13</v>
      </c>
      <c r="M524" s="5" t="s">
        <v>39</v>
      </c>
      <c r="N524" s="5">
        <f>VLOOKUP(M524,[1]ArchetypeScores!E:N,10,FALSE)</f>
        <v>0</v>
      </c>
      <c r="O524" s="5">
        <f>VLOOKUP(M524,[1]ArchetypeScores!E:O,11,FALSE)</f>
        <v>-2</v>
      </c>
      <c r="P524" s="5">
        <f>VLOOKUP(M524,[1]ArchetypeScores!E:P,12,FALSE)</f>
        <v>0</v>
      </c>
      <c r="Q524" s="2" t="str">
        <f>VLOOKUP(M524,[1]ArchetypeScores!E:W,19,FALSE)</f>
        <v>Industrials - transportation</v>
      </c>
      <c r="R524" s="2">
        <f>VLOOKUP(M524,[1]ArchetypeScores!E:I,5,FALSE)</f>
        <v>0</v>
      </c>
      <c r="S524" s="2">
        <f>VLOOKUP(M524,[1]ArchetypeScores!E:K,7,FALSE)</f>
        <v>0</v>
      </c>
      <c r="T524" s="2" t="str">
        <f t="shared" si="8"/>
        <v>Not A&amp;R positive</v>
      </c>
    </row>
    <row r="525" spans="1:20" x14ac:dyDescent="0.3">
      <c r="A525" s="2" t="s">
        <v>1563</v>
      </c>
      <c r="B525" s="3" t="s">
        <v>1595</v>
      </c>
      <c r="C525" s="3" t="s">
        <v>1596</v>
      </c>
      <c r="D525" s="4">
        <v>4.5</v>
      </c>
      <c r="E525" s="5" t="s">
        <v>1566</v>
      </c>
      <c r="F525" s="4">
        <v>5.2150000000000002E-2</v>
      </c>
      <c r="G525" s="6">
        <v>44920</v>
      </c>
      <c r="H525" s="3" t="s">
        <v>1597</v>
      </c>
      <c r="I525" s="3" t="s">
        <v>1598</v>
      </c>
      <c r="J525" s="3"/>
      <c r="K525" s="5" t="s">
        <v>291</v>
      </c>
      <c r="L525" s="5">
        <v>4</v>
      </c>
      <c r="M525" s="5" t="s">
        <v>292</v>
      </c>
      <c r="N525" s="5">
        <f>VLOOKUP(M525,[1]ArchetypeScores!E:N,10,FALSE)</f>
        <v>1</v>
      </c>
      <c r="O525" s="5">
        <f>VLOOKUP(M525,[1]ArchetypeScores!E:O,11,FALSE)</f>
        <v>0</v>
      </c>
      <c r="P525" s="5">
        <f>VLOOKUP(M525,[1]ArchetypeScores!E:P,12,FALSE)</f>
        <v>0</v>
      </c>
      <c r="Q525" s="2" t="str">
        <f>VLOOKUP(M525,[1]ArchetypeScores!E:W,19,FALSE)</f>
        <v>Education and training</v>
      </c>
      <c r="R525" s="2">
        <f>VLOOKUP(M525,[1]ArchetypeScores!E:I,5,FALSE)</f>
        <v>0</v>
      </c>
      <c r="S525" s="2">
        <f>VLOOKUP(M525,[1]ArchetypeScores!E:K,7,FALSE)</f>
        <v>0</v>
      </c>
      <c r="T525" s="2" t="str">
        <f t="shared" si="8"/>
        <v>Not A&amp;R positive</v>
      </c>
    </row>
    <row r="526" spans="1:20" x14ac:dyDescent="0.3">
      <c r="A526" s="2" t="s">
        <v>1563</v>
      </c>
      <c r="B526" s="3" t="s">
        <v>1599</v>
      </c>
      <c r="C526" s="3" t="s">
        <v>1600</v>
      </c>
      <c r="D526" s="4"/>
      <c r="E526" s="5" t="s">
        <v>1566</v>
      </c>
      <c r="F526" s="4">
        <v>0</v>
      </c>
      <c r="G526" s="6">
        <v>44890</v>
      </c>
      <c r="H526" s="3" t="s">
        <v>1601</v>
      </c>
      <c r="I526" s="3"/>
      <c r="J526" s="3"/>
      <c r="K526" s="5" t="s">
        <v>47</v>
      </c>
      <c r="L526" s="5">
        <v>1</v>
      </c>
      <c r="M526" s="5" t="s">
        <v>48</v>
      </c>
      <c r="N526" s="5">
        <f>VLOOKUP(M526,[1]ArchetypeScores!E:N,10,FALSE)</f>
        <v>0</v>
      </c>
      <c r="O526" s="5">
        <f>VLOOKUP(M526,[1]ArchetypeScores!E:O,11,FALSE)</f>
        <v>0</v>
      </c>
      <c r="P526" s="5">
        <f>VLOOKUP(M526,[1]ArchetypeScores!E:P,12,FALSE)</f>
        <v>0</v>
      </c>
      <c r="Q526" s="2" t="str">
        <f>VLOOKUP(M526,[1]ArchetypeScores!E:W,19,FALSE)</f>
        <v>Consumer (including agriculture and tourism)</v>
      </c>
      <c r="R526" s="2">
        <f>VLOOKUP(M526,[1]ArchetypeScores!E:I,5,FALSE)</f>
        <v>0</v>
      </c>
      <c r="S526" s="2">
        <f>VLOOKUP(M526,[1]ArchetypeScores!E:K,7,FALSE)</f>
        <v>0</v>
      </c>
      <c r="T526" s="2" t="str">
        <f t="shared" si="8"/>
        <v>Not A&amp;R positive</v>
      </c>
    </row>
    <row r="527" spans="1:20" x14ac:dyDescent="0.3">
      <c r="A527" s="2" t="s">
        <v>1563</v>
      </c>
      <c r="B527" s="3" t="s">
        <v>1602</v>
      </c>
      <c r="C527" s="3" t="s">
        <v>1603</v>
      </c>
      <c r="D527" s="4">
        <v>1</v>
      </c>
      <c r="E527" s="5" t="s">
        <v>1566</v>
      </c>
      <c r="F527" s="4">
        <v>1.159E-2</v>
      </c>
      <c r="G527" s="6">
        <v>44919</v>
      </c>
      <c r="H527" s="3" t="s">
        <v>1597</v>
      </c>
      <c r="I527" s="3" t="s">
        <v>1598</v>
      </c>
      <c r="J527" s="3"/>
      <c r="K527" s="5" t="s">
        <v>47</v>
      </c>
      <c r="L527" s="5">
        <v>1</v>
      </c>
      <c r="M527" s="5" t="s">
        <v>48</v>
      </c>
      <c r="N527" s="5">
        <f>VLOOKUP(M527,[1]ArchetypeScores!E:N,10,FALSE)</f>
        <v>0</v>
      </c>
      <c r="O527" s="5">
        <f>VLOOKUP(M527,[1]ArchetypeScores!E:O,11,FALSE)</f>
        <v>0</v>
      </c>
      <c r="P527" s="5">
        <f>VLOOKUP(M527,[1]ArchetypeScores!E:P,12,FALSE)</f>
        <v>0</v>
      </c>
      <c r="Q527" s="2" t="str">
        <f>VLOOKUP(M527,[1]ArchetypeScores!E:W,19,FALSE)</f>
        <v>Consumer (including agriculture and tourism)</v>
      </c>
      <c r="R527" s="2">
        <f>VLOOKUP(M527,[1]ArchetypeScores!E:I,5,FALSE)</f>
        <v>0</v>
      </c>
      <c r="S527" s="2">
        <f>VLOOKUP(M527,[1]ArchetypeScores!E:K,7,FALSE)</f>
        <v>0</v>
      </c>
      <c r="T527" s="2" t="str">
        <f t="shared" si="8"/>
        <v>Not A&amp;R positive</v>
      </c>
    </row>
    <row r="528" spans="1:20" x14ac:dyDescent="0.3">
      <c r="A528" s="2" t="s">
        <v>1563</v>
      </c>
      <c r="B528" s="3" t="s">
        <v>1604</v>
      </c>
      <c r="C528" s="3" t="s">
        <v>1605</v>
      </c>
      <c r="D528" s="4"/>
      <c r="E528" s="5" t="s">
        <v>1566</v>
      </c>
      <c r="F528" s="4">
        <v>0</v>
      </c>
      <c r="G528" s="6">
        <v>44911</v>
      </c>
      <c r="H528" s="3" t="s">
        <v>1606</v>
      </c>
      <c r="I528" s="3"/>
      <c r="J528" s="3"/>
      <c r="K528" s="5" t="s">
        <v>47</v>
      </c>
      <c r="L528" s="5">
        <v>1</v>
      </c>
      <c r="M528" s="5" t="s">
        <v>48</v>
      </c>
      <c r="N528" s="5">
        <f>VLOOKUP(M528,[1]ArchetypeScores!E:N,10,FALSE)</f>
        <v>0</v>
      </c>
      <c r="O528" s="5">
        <f>VLOOKUP(M528,[1]ArchetypeScores!E:O,11,FALSE)</f>
        <v>0</v>
      </c>
      <c r="P528" s="5">
        <f>VLOOKUP(M528,[1]ArchetypeScores!E:P,12,FALSE)</f>
        <v>0</v>
      </c>
      <c r="Q528" s="2" t="str">
        <f>VLOOKUP(M528,[1]ArchetypeScores!E:W,19,FALSE)</f>
        <v>Consumer (including agriculture and tourism)</v>
      </c>
      <c r="R528" s="2">
        <f>VLOOKUP(M528,[1]ArchetypeScores!E:I,5,FALSE)</f>
        <v>0</v>
      </c>
      <c r="S528" s="2">
        <f>VLOOKUP(M528,[1]ArchetypeScores!E:K,7,FALSE)</f>
        <v>0</v>
      </c>
      <c r="T528" s="2" t="str">
        <f t="shared" si="8"/>
        <v>Not A&amp;R positive</v>
      </c>
    </row>
    <row r="529" spans="1:20" x14ac:dyDescent="0.3">
      <c r="A529" s="2" t="s">
        <v>1563</v>
      </c>
      <c r="B529" s="3" t="s">
        <v>1607</v>
      </c>
      <c r="C529" s="3" t="s">
        <v>1608</v>
      </c>
      <c r="D529" s="4">
        <v>21.3</v>
      </c>
      <c r="E529" s="5" t="s">
        <v>1566</v>
      </c>
      <c r="F529" s="4">
        <v>0.24609</v>
      </c>
      <c r="G529" s="6">
        <v>44909</v>
      </c>
      <c r="H529" s="3" t="s">
        <v>1606</v>
      </c>
      <c r="I529" s="3"/>
      <c r="J529" s="3"/>
      <c r="K529" s="5" t="s">
        <v>47</v>
      </c>
      <c r="L529" s="5">
        <v>2</v>
      </c>
      <c r="M529" s="5" t="s">
        <v>440</v>
      </c>
      <c r="N529" s="5">
        <f>VLOOKUP(M529,[1]ArchetypeScores!E:N,10,FALSE)</f>
        <v>0</v>
      </c>
      <c r="O529" s="5">
        <f>VLOOKUP(M529,[1]ArchetypeScores!E:O,11,FALSE)</f>
        <v>0</v>
      </c>
      <c r="P529" s="5">
        <f>VLOOKUP(M529,[1]ArchetypeScores!E:P,12,FALSE)</f>
        <v>0</v>
      </c>
      <c r="Q529" s="2" t="str">
        <f>VLOOKUP(M529,[1]ArchetypeScores!E:W,19,FALSE)</f>
        <v>Other sector</v>
      </c>
      <c r="R529" s="2">
        <f>VLOOKUP(M529,[1]ArchetypeScores!E:I,5,FALSE)</f>
        <v>0</v>
      </c>
      <c r="S529" s="2">
        <f>VLOOKUP(M529,[1]ArchetypeScores!E:K,7,FALSE)</f>
        <v>0</v>
      </c>
      <c r="T529" s="2" t="str">
        <f t="shared" si="8"/>
        <v>Not A&amp;R positive</v>
      </c>
    </row>
    <row r="530" spans="1:20" x14ac:dyDescent="0.3">
      <c r="A530" s="2" t="s">
        <v>1563</v>
      </c>
      <c r="B530" s="3" t="s">
        <v>1609</v>
      </c>
      <c r="C530" s="3" t="s">
        <v>1610</v>
      </c>
      <c r="D530" s="4">
        <v>42.4</v>
      </c>
      <c r="E530" s="5" t="s">
        <v>1566</v>
      </c>
      <c r="F530" s="4">
        <v>0.48987000000000003</v>
      </c>
      <c r="G530" s="6">
        <v>44906</v>
      </c>
      <c r="H530" s="3" t="s">
        <v>1611</v>
      </c>
      <c r="I530" s="3"/>
      <c r="J530" s="3"/>
      <c r="K530" s="5" t="s">
        <v>61</v>
      </c>
      <c r="L530" s="5">
        <v>5</v>
      </c>
      <c r="M530" s="5" t="s">
        <v>62</v>
      </c>
      <c r="N530" s="5">
        <f>VLOOKUP(M530,[1]ArchetypeScores!E:N,10,FALSE)</f>
        <v>0</v>
      </c>
      <c r="O530" s="5">
        <f>VLOOKUP(M530,[1]ArchetypeScores!E:O,11,FALSE)</f>
        <v>-1</v>
      </c>
      <c r="P530" s="5">
        <f>VLOOKUP(M530,[1]ArchetypeScores!E:P,12,FALSE)</f>
        <v>0</v>
      </c>
      <c r="Q530" s="2" t="str">
        <f>VLOOKUP(M530,[1]ArchetypeScores!E:W,19,FALSE)</f>
        <v>Health care</v>
      </c>
      <c r="R530" s="2">
        <f>VLOOKUP(M530,[1]ArchetypeScores!E:I,5,FALSE)</f>
        <v>0</v>
      </c>
      <c r="S530" s="2">
        <f>VLOOKUP(M530,[1]ArchetypeScores!E:K,7,FALSE)</f>
        <v>0</v>
      </c>
      <c r="T530" s="2" t="str">
        <f t="shared" si="8"/>
        <v>Not A&amp;R positive</v>
      </c>
    </row>
    <row r="531" spans="1:20" x14ac:dyDescent="0.3">
      <c r="A531" s="2" t="s">
        <v>1563</v>
      </c>
      <c r="B531" s="3" t="s">
        <v>1612</v>
      </c>
      <c r="C531" s="3" t="s">
        <v>1613</v>
      </c>
      <c r="D531" s="4">
        <v>3.6459999999999999</v>
      </c>
      <c r="E531" s="5" t="s">
        <v>1566</v>
      </c>
      <c r="F531" s="4">
        <v>4.2270000000000002E-2</v>
      </c>
      <c r="G531" s="6">
        <v>44892</v>
      </c>
      <c r="H531" s="3" t="s">
        <v>1585</v>
      </c>
      <c r="I531" s="3"/>
      <c r="J531" s="3"/>
      <c r="K531" s="5" t="s">
        <v>291</v>
      </c>
      <c r="L531" s="5">
        <v>3</v>
      </c>
      <c r="M531" s="5" t="s">
        <v>532</v>
      </c>
      <c r="N531" s="5">
        <f>VLOOKUP(M531,[1]ArchetypeScores!E:N,10,FALSE)</f>
        <v>1</v>
      </c>
      <c r="O531" s="5">
        <f>VLOOKUP(M531,[1]ArchetypeScores!E:O,11,FALSE)</f>
        <v>0</v>
      </c>
      <c r="P531" s="5">
        <f>VLOOKUP(M531,[1]ArchetypeScores!E:P,12,FALSE)</f>
        <v>1</v>
      </c>
      <c r="Q531" s="2" t="str">
        <f>VLOOKUP(M531,[1]ArchetypeScores!E:W,19,FALSE)</f>
        <v>Education and training</v>
      </c>
      <c r="R531" s="2">
        <f>VLOOKUP(M531,[1]ArchetypeScores!E:I,5,FALSE)</f>
        <v>1</v>
      </c>
      <c r="S531" s="2">
        <f>VLOOKUP(M531,[1]ArchetypeScores!E:K,7,FALSE)</f>
        <v>1</v>
      </c>
      <c r="T531" s="2" t="str">
        <f t="shared" si="8"/>
        <v>Both</v>
      </c>
    </row>
    <row r="532" spans="1:20" x14ac:dyDescent="0.3">
      <c r="A532" s="2" t="s">
        <v>1563</v>
      </c>
      <c r="B532" s="3" t="s">
        <v>1614</v>
      </c>
      <c r="C532" s="3" t="s">
        <v>1615</v>
      </c>
      <c r="D532" s="4">
        <v>7.5</v>
      </c>
      <c r="E532" s="5" t="s">
        <v>1566</v>
      </c>
      <c r="F532" s="4">
        <v>8.6650000000000005E-2</v>
      </c>
      <c r="G532" s="6">
        <v>44910</v>
      </c>
      <c r="H532" s="3" t="s">
        <v>1606</v>
      </c>
      <c r="I532" s="3"/>
      <c r="J532" s="3"/>
      <c r="K532" s="5" t="s">
        <v>118</v>
      </c>
      <c r="L532" s="5">
        <v>4</v>
      </c>
      <c r="M532" s="5" t="s">
        <v>119</v>
      </c>
      <c r="N532" s="5">
        <f>VLOOKUP(M532,[1]ArchetypeScores!E:N,10,FALSE)</f>
        <v>0</v>
      </c>
      <c r="O532" s="5">
        <f>VLOOKUP(M532,[1]ArchetypeScores!E:O,11,FALSE)</f>
        <v>-1</v>
      </c>
      <c r="P532" s="5">
        <f>VLOOKUP(M532,[1]ArchetypeScores!E:P,12,FALSE)</f>
        <v>0</v>
      </c>
      <c r="Q532" s="2" t="str">
        <f>VLOOKUP(M532,[1]ArchetypeScores!E:W,19,FALSE)</f>
        <v>Untargeted</v>
      </c>
      <c r="R532" s="2">
        <f>VLOOKUP(M532,[1]ArchetypeScores!E:I,5,FALSE)</f>
        <v>0</v>
      </c>
      <c r="S532" s="2">
        <f>VLOOKUP(M532,[1]ArchetypeScores!E:K,7,FALSE)</f>
        <v>0</v>
      </c>
      <c r="T532" s="2" t="str">
        <f t="shared" si="8"/>
        <v>Not A&amp;R positive</v>
      </c>
    </row>
    <row r="533" spans="1:20" x14ac:dyDescent="0.3">
      <c r="A533" s="2" t="s">
        <v>1563</v>
      </c>
      <c r="B533" s="3" t="s">
        <v>1616</v>
      </c>
      <c r="C533" s="3" t="s">
        <v>1617</v>
      </c>
      <c r="D533" s="4"/>
      <c r="E533" s="5" t="s">
        <v>1566</v>
      </c>
      <c r="F533" s="4">
        <v>0</v>
      </c>
      <c r="G533" s="6">
        <v>44923</v>
      </c>
      <c r="H533" s="3" t="s">
        <v>1618</v>
      </c>
      <c r="I533" s="3"/>
      <c r="J533" s="3"/>
      <c r="K533" s="5" t="s">
        <v>112</v>
      </c>
      <c r="L533" s="5" t="s">
        <v>112</v>
      </c>
      <c r="M533" s="5" t="s">
        <v>961</v>
      </c>
      <c r="N533" s="5">
        <f>VLOOKUP(M533,[1]ArchetypeScores!E:N,10,FALSE)</f>
        <v>0</v>
      </c>
      <c r="O533" s="5">
        <f>VLOOKUP(M533,[1]ArchetypeScores!E:O,11,FALSE)</f>
        <v>0</v>
      </c>
      <c r="P533" s="5">
        <f>VLOOKUP(M533,[1]ArchetypeScores!E:P,12,FALSE)</f>
        <v>0</v>
      </c>
      <c r="Q533" s="2" t="str">
        <f>VLOOKUP(M533,[1]ArchetypeScores!E:W,19,FALSE)</f>
        <v>Untargeted</v>
      </c>
      <c r="R533" s="2">
        <f>VLOOKUP(M533,[1]ArchetypeScores!E:I,5,FALSE)</f>
        <v>0</v>
      </c>
      <c r="S533" s="2">
        <f>VLOOKUP(M533,[1]ArchetypeScores!E:K,7,FALSE)</f>
        <v>0</v>
      </c>
      <c r="T533" s="2" t="str">
        <f t="shared" si="8"/>
        <v>Not A&amp;R positive</v>
      </c>
    </row>
    <row r="534" spans="1:20" x14ac:dyDescent="0.3">
      <c r="A534" s="2" t="s">
        <v>1563</v>
      </c>
      <c r="B534" s="3" t="s">
        <v>1619</v>
      </c>
      <c r="C534" s="3" t="s">
        <v>1620</v>
      </c>
      <c r="D534" s="4">
        <v>0.25</v>
      </c>
      <c r="E534" s="5" t="s">
        <v>1566</v>
      </c>
      <c r="F534" s="4">
        <v>2.8900000000000002E-3</v>
      </c>
      <c r="G534" s="6">
        <v>44916</v>
      </c>
      <c r="H534" s="3" t="s">
        <v>1621</v>
      </c>
      <c r="I534" s="3"/>
      <c r="J534" s="3"/>
      <c r="K534" s="5" t="s">
        <v>694</v>
      </c>
      <c r="L534" s="5">
        <v>1</v>
      </c>
      <c r="M534" s="5" t="s">
        <v>1622</v>
      </c>
      <c r="N534" s="5">
        <f>VLOOKUP(M534,[1]ArchetypeScores!E:N,10,FALSE)</f>
        <v>1</v>
      </c>
      <c r="O534" s="5">
        <f>VLOOKUP(M534,[1]ArchetypeScores!E:O,11,FALSE)</f>
        <v>-1</v>
      </c>
      <c r="P534" s="5">
        <f>VLOOKUP(M534,[1]ArchetypeScores!E:P,12,FALSE)</f>
        <v>0</v>
      </c>
      <c r="Q534" s="2" t="str">
        <f>VLOOKUP(M534,[1]ArchetypeScores!E:W,19,FALSE)</f>
        <v>Untargeted</v>
      </c>
      <c r="R534" s="2">
        <f>VLOOKUP(M534,[1]ArchetypeScores!E:I,5,FALSE)</f>
        <v>0</v>
      </c>
      <c r="S534" s="2">
        <f>VLOOKUP(M534,[1]ArchetypeScores!E:K,7,FALSE)</f>
        <v>1</v>
      </c>
      <c r="T534" s="2" t="str">
        <f t="shared" si="8"/>
        <v>Indirect only</v>
      </c>
    </row>
    <row r="535" spans="1:20" x14ac:dyDescent="0.3">
      <c r="A535" s="2" t="s">
        <v>1563</v>
      </c>
      <c r="B535" s="3" t="s">
        <v>1623</v>
      </c>
      <c r="C535" s="3" t="s">
        <v>1624</v>
      </c>
      <c r="D535" s="4">
        <v>35.270000000000003</v>
      </c>
      <c r="E535" s="5" t="s">
        <v>1566</v>
      </c>
      <c r="F535" s="4">
        <v>0.40888999999999998</v>
      </c>
      <c r="G535" s="6">
        <v>44891</v>
      </c>
      <c r="H535" s="3" t="s">
        <v>1585</v>
      </c>
      <c r="I535" s="3"/>
      <c r="J535" s="3"/>
      <c r="K535" s="5" t="s">
        <v>477</v>
      </c>
      <c r="L535" s="5">
        <v>10</v>
      </c>
      <c r="M535" s="5" t="s">
        <v>1625</v>
      </c>
      <c r="N535" s="5">
        <f>VLOOKUP(M535,[1]ArchetypeScores!E:N,10,FALSE)</f>
        <v>1</v>
      </c>
      <c r="O535" s="5">
        <f>VLOOKUP(M535,[1]ArchetypeScores!E:O,11,FALSE)</f>
        <v>-1</v>
      </c>
      <c r="P535" s="5">
        <f>VLOOKUP(M535,[1]ArchetypeScores!E:P,12,FALSE)</f>
        <v>1</v>
      </c>
      <c r="Q535" s="2" t="str">
        <f>VLOOKUP(M535,[1]ArchetypeScores!E:W,19,FALSE)</f>
        <v>Energy and water</v>
      </c>
      <c r="R535" s="2">
        <f>VLOOKUP(M535,[1]ArchetypeScores!E:I,5,FALSE)</f>
        <v>1</v>
      </c>
      <c r="S535" s="2">
        <f>VLOOKUP(M535,[1]ArchetypeScores!E:K,7,FALSE)</f>
        <v>1</v>
      </c>
      <c r="T535" s="2" t="str">
        <f t="shared" si="8"/>
        <v>Both</v>
      </c>
    </row>
    <row r="536" spans="1:20" x14ac:dyDescent="0.3">
      <c r="A536" s="2" t="s">
        <v>1563</v>
      </c>
      <c r="B536" s="3" t="s">
        <v>1626</v>
      </c>
      <c r="C536" s="3" t="s">
        <v>1627</v>
      </c>
      <c r="D536" s="4">
        <v>10</v>
      </c>
      <c r="E536" s="5" t="s">
        <v>1566</v>
      </c>
      <c r="F536" s="4">
        <v>0.11584999999999999</v>
      </c>
      <c r="G536" s="6">
        <v>44886</v>
      </c>
      <c r="H536" s="3" t="s">
        <v>1628</v>
      </c>
      <c r="I536" s="3"/>
      <c r="J536" s="3"/>
      <c r="K536" s="5" t="s">
        <v>38</v>
      </c>
      <c r="L536" s="5">
        <v>21</v>
      </c>
      <c r="M536" s="5" t="s">
        <v>302</v>
      </c>
      <c r="N536" s="5">
        <f>VLOOKUP(M536,[1]ArchetypeScores!E:N,10,FALSE)</f>
        <v>0</v>
      </c>
      <c r="O536" s="5">
        <f>VLOOKUP(M536,[1]ArchetypeScores!E:O,11,FALSE)</f>
        <v>-1</v>
      </c>
      <c r="P536" s="5">
        <f>VLOOKUP(M536,[1]ArchetypeScores!E:P,12,FALSE)</f>
        <v>0</v>
      </c>
      <c r="Q536" s="2" t="str">
        <f>VLOOKUP(M536,[1]ArchetypeScores!E:W,19,FALSE)</f>
        <v>Consumer (including agriculture and tourism)</v>
      </c>
      <c r="R536" s="2">
        <f>VLOOKUP(M536,[1]ArchetypeScores!E:I,5,FALSE)</f>
        <v>0</v>
      </c>
      <c r="S536" s="2">
        <f>VLOOKUP(M536,[1]ArchetypeScores!E:K,7,FALSE)</f>
        <v>0</v>
      </c>
      <c r="T536" s="2" t="str">
        <f t="shared" si="8"/>
        <v>Not A&amp;R positive</v>
      </c>
    </row>
    <row r="537" spans="1:20" x14ac:dyDescent="0.3">
      <c r="A537" s="2" t="s">
        <v>1563</v>
      </c>
      <c r="B537" s="3" t="s">
        <v>1629</v>
      </c>
      <c r="C537" s="3" t="s">
        <v>1630</v>
      </c>
      <c r="D537" s="4">
        <v>4.2699999999999996</v>
      </c>
      <c r="E537" s="5" t="s">
        <v>1566</v>
      </c>
      <c r="F537" s="4">
        <v>4.9459999999999997E-2</v>
      </c>
      <c r="G537" s="6">
        <v>44885</v>
      </c>
      <c r="H537" s="3" t="s">
        <v>1631</v>
      </c>
      <c r="I537" s="3"/>
      <c r="J537" s="3"/>
      <c r="K537" s="5" t="s">
        <v>291</v>
      </c>
      <c r="L537" s="5">
        <v>4</v>
      </c>
      <c r="M537" s="5" t="s">
        <v>292</v>
      </c>
      <c r="N537" s="5">
        <f>VLOOKUP(M537,[1]ArchetypeScores!E:N,10,FALSE)</f>
        <v>1</v>
      </c>
      <c r="O537" s="5">
        <f>VLOOKUP(M537,[1]ArchetypeScores!E:O,11,FALSE)</f>
        <v>0</v>
      </c>
      <c r="P537" s="5">
        <f>VLOOKUP(M537,[1]ArchetypeScores!E:P,12,FALSE)</f>
        <v>0</v>
      </c>
      <c r="Q537" s="2" t="str">
        <f>VLOOKUP(M537,[1]ArchetypeScores!E:W,19,FALSE)</f>
        <v>Education and training</v>
      </c>
      <c r="R537" s="2">
        <f>VLOOKUP(M537,[1]ArchetypeScores!E:I,5,FALSE)</f>
        <v>0</v>
      </c>
      <c r="S537" s="2">
        <f>VLOOKUP(M537,[1]ArchetypeScores!E:K,7,FALSE)</f>
        <v>0</v>
      </c>
      <c r="T537" s="2" t="str">
        <f t="shared" si="8"/>
        <v>Not A&amp;R positive</v>
      </c>
    </row>
    <row r="538" spans="1:20" x14ac:dyDescent="0.3">
      <c r="A538" s="2" t="s">
        <v>1563</v>
      </c>
      <c r="B538" s="3" t="s">
        <v>1632</v>
      </c>
      <c r="C538" s="3" t="s">
        <v>1633</v>
      </c>
      <c r="D538" s="4"/>
      <c r="E538" s="5" t="s">
        <v>1566</v>
      </c>
      <c r="F538" s="4">
        <v>0</v>
      </c>
      <c r="G538" s="6">
        <v>44912</v>
      </c>
      <c r="H538" s="3" t="s">
        <v>1634</v>
      </c>
      <c r="I538" s="3"/>
      <c r="J538" s="3"/>
      <c r="K538" s="5" t="s">
        <v>392</v>
      </c>
      <c r="L538" s="5">
        <v>3</v>
      </c>
      <c r="M538" s="5" t="s">
        <v>1436</v>
      </c>
      <c r="N538" s="5">
        <f>VLOOKUP(M538,[1]ArchetypeScores!E:N,10,FALSE)</f>
        <v>0</v>
      </c>
      <c r="O538" s="5">
        <f>VLOOKUP(M538,[1]ArchetypeScores!E:O,11,FALSE)</f>
        <v>-1</v>
      </c>
      <c r="P538" s="5">
        <f>VLOOKUP(M538,[1]ArchetypeScores!E:P,12,FALSE)</f>
        <v>0</v>
      </c>
      <c r="Q538" s="2" t="str">
        <f>VLOOKUP(M538,[1]ArchetypeScores!E:W,19,FALSE)</f>
        <v>Untargeted</v>
      </c>
      <c r="R538" s="2">
        <f>VLOOKUP(M538,[1]ArchetypeScores!E:I,5,FALSE)</f>
        <v>0</v>
      </c>
      <c r="S538" s="2">
        <f>VLOOKUP(M538,[1]ArchetypeScores!E:K,7,FALSE)</f>
        <v>0</v>
      </c>
      <c r="T538" s="2" t="str">
        <f t="shared" si="8"/>
        <v>Not A&amp;R positive</v>
      </c>
    </row>
    <row r="539" spans="1:20" x14ac:dyDescent="0.3">
      <c r="A539" s="2" t="s">
        <v>1563</v>
      </c>
      <c r="B539" s="3" t="s">
        <v>1635</v>
      </c>
      <c r="C539" s="3" t="s">
        <v>1636</v>
      </c>
      <c r="D539" s="4"/>
      <c r="E539" s="5" t="s">
        <v>1566</v>
      </c>
      <c r="F539" s="4">
        <v>0</v>
      </c>
      <c r="G539" s="6">
        <v>44922</v>
      </c>
      <c r="H539" s="3" t="s">
        <v>1637</v>
      </c>
      <c r="I539" s="3"/>
      <c r="J539" s="3"/>
      <c r="K539" s="5" t="s">
        <v>118</v>
      </c>
      <c r="L539" s="5">
        <v>4</v>
      </c>
      <c r="M539" s="5" t="s">
        <v>119</v>
      </c>
      <c r="N539" s="5">
        <f>VLOOKUP(M539,[1]ArchetypeScores!E:N,10,FALSE)</f>
        <v>0</v>
      </c>
      <c r="O539" s="5">
        <f>VLOOKUP(M539,[1]ArchetypeScores!E:O,11,FALSE)</f>
        <v>-1</v>
      </c>
      <c r="P539" s="5">
        <f>VLOOKUP(M539,[1]ArchetypeScores!E:P,12,FALSE)</f>
        <v>0</v>
      </c>
      <c r="Q539" s="2" t="str">
        <f>VLOOKUP(M539,[1]ArchetypeScores!E:W,19,FALSE)</f>
        <v>Untargeted</v>
      </c>
      <c r="R539" s="2">
        <f>VLOOKUP(M539,[1]ArchetypeScores!E:I,5,FALSE)</f>
        <v>0</v>
      </c>
      <c r="S539" s="2">
        <f>VLOOKUP(M539,[1]ArchetypeScores!E:K,7,FALSE)</f>
        <v>0</v>
      </c>
      <c r="T539" s="2" t="str">
        <f t="shared" si="8"/>
        <v>Not A&amp;R positive</v>
      </c>
    </row>
    <row r="540" spans="1:20" x14ac:dyDescent="0.3">
      <c r="A540" s="2" t="s">
        <v>1563</v>
      </c>
      <c r="B540" s="3" t="s">
        <v>1638</v>
      </c>
      <c r="C540" s="3" t="s">
        <v>1639</v>
      </c>
      <c r="D540" s="4">
        <v>1.5</v>
      </c>
      <c r="E540" s="5" t="s">
        <v>1566</v>
      </c>
      <c r="F540" s="4">
        <v>1.738E-2</v>
      </c>
      <c r="G540" s="6">
        <v>44918</v>
      </c>
      <c r="H540" s="3" t="s">
        <v>1597</v>
      </c>
      <c r="I540" s="3" t="s">
        <v>1598</v>
      </c>
      <c r="J540" s="3"/>
      <c r="K540" s="5" t="s">
        <v>47</v>
      </c>
      <c r="L540" s="5">
        <v>1</v>
      </c>
      <c r="M540" s="5" t="s">
        <v>48</v>
      </c>
      <c r="N540" s="5">
        <f>VLOOKUP(M540,[1]ArchetypeScores!E:N,10,FALSE)</f>
        <v>0</v>
      </c>
      <c r="O540" s="5">
        <f>VLOOKUP(M540,[1]ArchetypeScores!E:O,11,FALSE)</f>
        <v>0</v>
      </c>
      <c r="P540" s="5">
        <f>VLOOKUP(M540,[1]ArchetypeScores!E:P,12,FALSE)</f>
        <v>0</v>
      </c>
      <c r="Q540" s="2" t="str">
        <f>VLOOKUP(M540,[1]ArchetypeScores!E:W,19,FALSE)</f>
        <v>Consumer (including agriculture and tourism)</v>
      </c>
      <c r="R540" s="2">
        <f>VLOOKUP(M540,[1]ArchetypeScores!E:I,5,FALSE)</f>
        <v>0</v>
      </c>
      <c r="S540" s="2">
        <f>VLOOKUP(M540,[1]ArchetypeScores!E:K,7,FALSE)</f>
        <v>0</v>
      </c>
      <c r="T540" s="2" t="str">
        <f t="shared" si="8"/>
        <v>Not A&amp;R positive</v>
      </c>
    </row>
    <row r="541" spans="1:20" x14ac:dyDescent="0.3">
      <c r="A541" s="2" t="s">
        <v>1563</v>
      </c>
      <c r="B541" s="3" t="s">
        <v>1640</v>
      </c>
      <c r="C541" s="3" t="s">
        <v>1641</v>
      </c>
      <c r="D541" s="4"/>
      <c r="E541" s="5" t="s">
        <v>1566</v>
      </c>
      <c r="F541" s="4">
        <v>0</v>
      </c>
      <c r="G541" s="6">
        <v>44901</v>
      </c>
      <c r="H541" s="3" t="s">
        <v>1642</v>
      </c>
      <c r="I541" s="3"/>
      <c r="J541" s="3"/>
      <c r="K541" s="5" t="s">
        <v>47</v>
      </c>
      <c r="L541" s="5">
        <v>1</v>
      </c>
      <c r="M541" s="5" t="s">
        <v>48</v>
      </c>
      <c r="N541" s="5">
        <f>VLOOKUP(M541,[1]ArchetypeScores!E:N,10,FALSE)</f>
        <v>0</v>
      </c>
      <c r="O541" s="5">
        <f>VLOOKUP(M541,[1]ArchetypeScores!E:O,11,FALSE)</f>
        <v>0</v>
      </c>
      <c r="P541" s="5">
        <f>VLOOKUP(M541,[1]ArchetypeScores!E:P,12,FALSE)</f>
        <v>0</v>
      </c>
      <c r="Q541" s="2" t="str">
        <f>VLOOKUP(M541,[1]ArchetypeScores!E:W,19,FALSE)</f>
        <v>Consumer (including agriculture and tourism)</v>
      </c>
      <c r="R541" s="2">
        <f>VLOOKUP(M541,[1]ArchetypeScores!E:I,5,FALSE)</f>
        <v>0</v>
      </c>
      <c r="S541" s="2">
        <f>VLOOKUP(M541,[1]ArchetypeScores!E:K,7,FALSE)</f>
        <v>0</v>
      </c>
      <c r="T541" s="2" t="str">
        <f t="shared" si="8"/>
        <v>Not A&amp;R positive</v>
      </c>
    </row>
    <row r="542" spans="1:20" x14ac:dyDescent="0.3">
      <c r="A542" s="2" t="s">
        <v>1563</v>
      </c>
      <c r="B542" s="3" t="s">
        <v>1643</v>
      </c>
      <c r="C542" s="3" t="s">
        <v>1644</v>
      </c>
      <c r="D542" s="4"/>
      <c r="E542" s="5" t="s">
        <v>1566</v>
      </c>
      <c r="F542" s="4">
        <v>0</v>
      </c>
      <c r="G542" s="6">
        <v>44900</v>
      </c>
      <c r="H542" s="3" t="s">
        <v>1642</v>
      </c>
      <c r="I542" s="3"/>
      <c r="J542" s="3"/>
      <c r="K542" s="5" t="s">
        <v>47</v>
      </c>
      <c r="L542" s="5">
        <v>1</v>
      </c>
      <c r="M542" s="5" t="s">
        <v>48</v>
      </c>
      <c r="N542" s="5">
        <f>VLOOKUP(M542,[1]ArchetypeScores!E:N,10,FALSE)</f>
        <v>0</v>
      </c>
      <c r="O542" s="5">
        <f>VLOOKUP(M542,[1]ArchetypeScores!E:O,11,FALSE)</f>
        <v>0</v>
      </c>
      <c r="P542" s="5">
        <f>VLOOKUP(M542,[1]ArchetypeScores!E:P,12,FALSE)</f>
        <v>0</v>
      </c>
      <c r="Q542" s="2" t="str">
        <f>VLOOKUP(M542,[1]ArchetypeScores!E:W,19,FALSE)</f>
        <v>Consumer (including agriculture and tourism)</v>
      </c>
      <c r="R542" s="2">
        <f>VLOOKUP(M542,[1]ArchetypeScores!E:I,5,FALSE)</f>
        <v>0</v>
      </c>
      <c r="S542" s="2">
        <f>VLOOKUP(M542,[1]ArchetypeScores!E:K,7,FALSE)</f>
        <v>0</v>
      </c>
      <c r="T542" s="2" t="str">
        <f t="shared" si="8"/>
        <v>Not A&amp;R positive</v>
      </c>
    </row>
    <row r="543" spans="1:20" x14ac:dyDescent="0.3">
      <c r="A543" s="2" t="s">
        <v>1563</v>
      </c>
      <c r="B543" s="3" t="s">
        <v>1645</v>
      </c>
      <c r="C543" s="3" t="s">
        <v>1646</v>
      </c>
      <c r="D543" s="4">
        <v>4.5</v>
      </c>
      <c r="E543" s="5" t="s">
        <v>1566</v>
      </c>
      <c r="F543" s="4">
        <v>5.2150000000000002E-2</v>
      </c>
      <c r="G543" s="6">
        <v>44917</v>
      </c>
      <c r="H543" s="3" t="s">
        <v>1597</v>
      </c>
      <c r="I543" s="3" t="s">
        <v>1598</v>
      </c>
      <c r="J543" s="3"/>
      <c r="K543" s="5" t="s">
        <v>118</v>
      </c>
      <c r="L543" s="5">
        <v>2</v>
      </c>
      <c r="M543" s="5" t="s">
        <v>226</v>
      </c>
      <c r="N543" s="5">
        <f>VLOOKUP(M543,[1]ArchetypeScores!E:N,10,FALSE)</f>
        <v>0</v>
      </c>
      <c r="O543" s="5">
        <f>VLOOKUP(M543,[1]ArchetypeScores!E:O,11,FALSE)</f>
        <v>-1</v>
      </c>
      <c r="P543" s="5">
        <f>VLOOKUP(M543,[1]ArchetypeScores!E:P,12,FALSE)</f>
        <v>0</v>
      </c>
      <c r="Q543" s="2" t="str">
        <f>VLOOKUP(M543,[1]ArchetypeScores!E:W,19,FALSE)</f>
        <v>Untargeted</v>
      </c>
      <c r="R543" s="2">
        <f>VLOOKUP(M543,[1]ArchetypeScores!E:I,5,FALSE)</f>
        <v>0</v>
      </c>
      <c r="S543" s="2">
        <f>VLOOKUP(M543,[1]ArchetypeScores!E:K,7,FALSE)</f>
        <v>0</v>
      </c>
      <c r="T543" s="2" t="str">
        <f t="shared" si="8"/>
        <v>Not A&amp;R positive</v>
      </c>
    </row>
    <row r="544" spans="1:20" x14ac:dyDescent="0.3">
      <c r="A544" s="2" t="s">
        <v>1563</v>
      </c>
      <c r="B544" s="3" t="s">
        <v>1647</v>
      </c>
      <c r="C544" s="3" t="s">
        <v>1648</v>
      </c>
      <c r="D544" s="4">
        <v>11</v>
      </c>
      <c r="E544" s="5" t="s">
        <v>1566</v>
      </c>
      <c r="F544" s="4">
        <v>0.12701000000000001</v>
      </c>
      <c r="G544" s="6">
        <v>44904</v>
      </c>
      <c r="H544" s="3" t="s">
        <v>1649</v>
      </c>
      <c r="I544" s="3"/>
      <c r="J544" s="3"/>
      <c r="K544" s="5" t="s">
        <v>57</v>
      </c>
      <c r="L544" s="5">
        <v>29</v>
      </c>
      <c r="M544" s="5" t="s">
        <v>58</v>
      </c>
      <c r="N544" s="5">
        <f>VLOOKUP(M544,[1]ArchetypeScores!E:N,10,FALSE)</f>
        <v>0</v>
      </c>
      <c r="O544" s="5">
        <f>VLOOKUP(M544,[1]ArchetypeScores!E:O,11,FALSE)</f>
        <v>-1</v>
      </c>
      <c r="P544" s="5">
        <f>VLOOKUP(M544,[1]ArchetypeScores!E:P,12,FALSE)</f>
        <v>0</v>
      </c>
      <c r="Q544" s="2" t="str">
        <f>VLOOKUP(M544,[1]ArchetypeScores!E:W,19,FALSE)</f>
        <v>Untargeted</v>
      </c>
      <c r="R544" s="2">
        <f>VLOOKUP(M544,[1]ArchetypeScores!E:I,5,FALSE)</f>
        <v>0</v>
      </c>
      <c r="S544" s="2">
        <f>VLOOKUP(M544,[1]ArchetypeScores!E:K,7,FALSE)</f>
        <v>0</v>
      </c>
      <c r="T544" s="2" t="str">
        <f t="shared" si="8"/>
        <v>Not A&amp;R positive</v>
      </c>
    </row>
    <row r="545" spans="1:20" x14ac:dyDescent="0.3">
      <c r="A545" s="2" t="s">
        <v>1563</v>
      </c>
      <c r="B545" s="3" t="s">
        <v>1650</v>
      </c>
      <c r="C545" s="3" t="s">
        <v>1651</v>
      </c>
      <c r="D545" s="4">
        <v>1</v>
      </c>
      <c r="E545" s="5" t="s">
        <v>1566</v>
      </c>
      <c r="F545" s="4">
        <v>1.155E-2</v>
      </c>
      <c r="G545" s="6">
        <v>44907</v>
      </c>
      <c r="H545" s="3" t="s">
        <v>1606</v>
      </c>
      <c r="I545" s="3"/>
      <c r="J545" s="3"/>
      <c r="K545" s="5" t="s">
        <v>118</v>
      </c>
      <c r="L545" s="5">
        <v>3</v>
      </c>
      <c r="M545" s="5" t="s">
        <v>168</v>
      </c>
      <c r="N545" s="5">
        <f>VLOOKUP(M545,[1]ArchetypeScores!E:N,10,FALSE)</f>
        <v>0</v>
      </c>
      <c r="O545" s="5">
        <f>VLOOKUP(M545,[1]ArchetypeScores!E:O,11,FALSE)</f>
        <v>-1</v>
      </c>
      <c r="P545" s="5">
        <f>VLOOKUP(M545,[1]ArchetypeScores!E:P,12,FALSE)</f>
        <v>0</v>
      </c>
      <c r="Q545" s="2" t="str">
        <f>VLOOKUP(M545,[1]ArchetypeScores!E:W,19,FALSE)</f>
        <v>Untargeted</v>
      </c>
      <c r="R545" s="2">
        <f>VLOOKUP(M545,[1]ArchetypeScores!E:I,5,FALSE)</f>
        <v>0</v>
      </c>
      <c r="S545" s="2">
        <f>VLOOKUP(M545,[1]ArchetypeScores!E:K,7,FALSE)</f>
        <v>0</v>
      </c>
      <c r="T545" s="2" t="str">
        <f t="shared" si="8"/>
        <v>Not A&amp;R positive</v>
      </c>
    </row>
    <row r="546" spans="1:20" x14ac:dyDescent="0.3">
      <c r="A546" s="2" t="s">
        <v>1563</v>
      </c>
      <c r="B546" s="3" t="s">
        <v>1652</v>
      </c>
      <c r="C546" s="3" t="s">
        <v>1653</v>
      </c>
      <c r="D546" s="4">
        <v>15</v>
      </c>
      <c r="E546" s="5" t="s">
        <v>1566</v>
      </c>
      <c r="F546" s="4">
        <v>0.17382</v>
      </c>
      <c r="G546" s="6">
        <v>44894</v>
      </c>
      <c r="H546" s="3" t="s">
        <v>1654</v>
      </c>
      <c r="I546" s="3"/>
      <c r="J546" s="3"/>
      <c r="K546" s="5" t="s">
        <v>57</v>
      </c>
      <c r="L546" s="5">
        <v>25</v>
      </c>
      <c r="M546" s="5" t="s">
        <v>241</v>
      </c>
      <c r="N546" s="5">
        <f>VLOOKUP(M546,[1]ArchetypeScores!E:N,10,FALSE)</f>
        <v>0</v>
      </c>
      <c r="O546" s="5">
        <f>VLOOKUP(M546,[1]ArchetypeScores!E:O,11,FALSE)</f>
        <v>-1</v>
      </c>
      <c r="P546" s="5">
        <f>VLOOKUP(M546,[1]ArchetypeScores!E:P,12,FALSE)</f>
        <v>0</v>
      </c>
      <c r="Q546" s="2" t="str">
        <f>VLOOKUP(M546,[1]ArchetypeScores!E:W,19,FALSE)</f>
        <v>Other sector</v>
      </c>
      <c r="R546" s="2">
        <f>VLOOKUP(M546,[1]ArchetypeScores!E:I,5,FALSE)</f>
        <v>0</v>
      </c>
      <c r="S546" s="2">
        <f>VLOOKUP(M546,[1]ArchetypeScores!E:K,7,FALSE)</f>
        <v>0</v>
      </c>
      <c r="T546" s="2" t="str">
        <f t="shared" si="8"/>
        <v>Not A&amp;R positive</v>
      </c>
    </row>
    <row r="547" spans="1:20" x14ac:dyDescent="0.3">
      <c r="A547" s="2" t="s">
        <v>1563</v>
      </c>
      <c r="B547" s="3" t="s">
        <v>1655</v>
      </c>
      <c r="C547" s="3" t="s">
        <v>1656</v>
      </c>
      <c r="D547" s="4">
        <v>7.6</v>
      </c>
      <c r="E547" s="5" t="s">
        <v>1566</v>
      </c>
      <c r="F547" s="4">
        <v>8.7809999999999999E-2</v>
      </c>
      <c r="G547" s="6">
        <v>44908</v>
      </c>
      <c r="H547" s="3" t="s">
        <v>1606</v>
      </c>
      <c r="I547" s="3"/>
      <c r="J547" s="3"/>
      <c r="K547" s="5" t="s">
        <v>118</v>
      </c>
      <c r="L547" s="5">
        <v>3</v>
      </c>
      <c r="M547" s="5" t="s">
        <v>168</v>
      </c>
      <c r="N547" s="5">
        <f>VLOOKUP(M547,[1]ArchetypeScores!E:N,10,FALSE)</f>
        <v>0</v>
      </c>
      <c r="O547" s="5">
        <f>VLOOKUP(M547,[1]ArchetypeScores!E:O,11,FALSE)</f>
        <v>-1</v>
      </c>
      <c r="P547" s="5">
        <f>VLOOKUP(M547,[1]ArchetypeScores!E:P,12,FALSE)</f>
        <v>0</v>
      </c>
      <c r="Q547" s="2" t="str">
        <f>VLOOKUP(M547,[1]ArchetypeScores!E:W,19,FALSE)</f>
        <v>Untargeted</v>
      </c>
      <c r="R547" s="2">
        <f>VLOOKUP(M547,[1]ArchetypeScores!E:I,5,FALSE)</f>
        <v>0</v>
      </c>
      <c r="S547" s="2">
        <f>VLOOKUP(M547,[1]ArchetypeScores!E:K,7,FALSE)</f>
        <v>0</v>
      </c>
      <c r="T547" s="2" t="str">
        <f t="shared" si="8"/>
        <v>Not A&amp;R positive</v>
      </c>
    </row>
    <row r="548" spans="1:20" x14ac:dyDescent="0.3">
      <c r="A548" s="2" t="s">
        <v>1563</v>
      </c>
      <c r="B548" s="3" t="s">
        <v>1657</v>
      </c>
      <c r="C548" s="3" t="s">
        <v>1658</v>
      </c>
      <c r="D548" s="4">
        <v>5.7290000000000001</v>
      </c>
      <c r="E548" s="5" t="s">
        <v>1566</v>
      </c>
      <c r="F548" s="4">
        <v>6.6379999999999995E-2</v>
      </c>
      <c r="G548" s="6">
        <v>44887</v>
      </c>
      <c r="H548" s="3" t="s">
        <v>1659</v>
      </c>
      <c r="I548" s="3"/>
      <c r="J548" s="3"/>
      <c r="K548" s="5" t="s">
        <v>118</v>
      </c>
      <c r="L548" s="5">
        <v>3</v>
      </c>
      <c r="M548" s="5" t="s">
        <v>168</v>
      </c>
      <c r="N548" s="5">
        <f>VLOOKUP(M548,[1]ArchetypeScores!E:N,10,FALSE)</f>
        <v>0</v>
      </c>
      <c r="O548" s="5">
        <f>VLOOKUP(M548,[1]ArchetypeScores!E:O,11,FALSE)</f>
        <v>-1</v>
      </c>
      <c r="P548" s="5">
        <f>VLOOKUP(M548,[1]ArchetypeScores!E:P,12,FALSE)</f>
        <v>0</v>
      </c>
      <c r="Q548" s="2" t="str">
        <f>VLOOKUP(M548,[1]ArchetypeScores!E:W,19,FALSE)</f>
        <v>Untargeted</v>
      </c>
      <c r="R548" s="2">
        <f>VLOOKUP(M548,[1]ArchetypeScores!E:I,5,FALSE)</f>
        <v>0</v>
      </c>
      <c r="S548" s="2">
        <f>VLOOKUP(M548,[1]ArchetypeScores!E:K,7,FALSE)</f>
        <v>0</v>
      </c>
      <c r="T548" s="2" t="str">
        <f t="shared" si="8"/>
        <v>Not A&amp;R positive</v>
      </c>
    </row>
    <row r="549" spans="1:20" x14ac:dyDescent="0.3">
      <c r="A549" s="2" t="s">
        <v>1563</v>
      </c>
      <c r="B549" s="3" t="s">
        <v>1660</v>
      </c>
      <c r="C549" s="3" t="s">
        <v>1661</v>
      </c>
      <c r="D549" s="4">
        <v>11.276999999999999</v>
      </c>
      <c r="E549" s="5" t="s">
        <v>1566</v>
      </c>
      <c r="F549" s="4">
        <v>0.13063</v>
      </c>
      <c r="G549" s="6">
        <v>44897</v>
      </c>
      <c r="H549" s="3" t="s">
        <v>1662</v>
      </c>
      <c r="I549" s="3"/>
      <c r="J549" s="3"/>
      <c r="K549" s="5" t="s">
        <v>118</v>
      </c>
      <c r="L549" s="5">
        <v>3</v>
      </c>
      <c r="M549" s="5" t="s">
        <v>168</v>
      </c>
      <c r="N549" s="5">
        <f>VLOOKUP(M549,[1]ArchetypeScores!E:N,10,FALSE)</f>
        <v>0</v>
      </c>
      <c r="O549" s="5">
        <f>VLOOKUP(M549,[1]ArchetypeScores!E:O,11,FALSE)</f>
        <v>-1</v>
      </c>
      <c r="P549" s="5">
        <f>VLOOKUP(M549,[1]ArchetypeScores!E:P,12,FALSE)</f>
        <v>0</v>
      </c>
      <c r="Q549" s="2" t="str">
        <f>VLOOKUP(M549,[1]ArchetypeScores!E:W,19,FALSE)</f>
        <v>Untargeted</v>
      </c>
      <c r="R549" s="2">
        <f>VLOOKUP(M549,[1]ArchetypeScores!E:I,5,FALSE)</f>
        <v>0</v>
      </c>
      <c r="S549" s="2">
        <f>VLOOKUP(M549,[1]ArchetypeScores!E:K,7,FALSE)</f>
        <v>0</v>
      </c>
      <c r="T549" s="2" t="str">
        <f t="shared" si="8"/>
        <v>Not A&amp;R positive</v>
      </c>
    </row>
    <row r="550" spans="1:20" x14ac:dyDescent="0.3">
      <c r="A550" s="2" t="s">
        <v>1563</v>
      </c>
      <c r="B550" s="3" t="s">
        <v>1663</v>
      </c>
      <c r="C550" s="3" t="s">
        <v>1664</v>
      </c>
      <c r="D550" s="4">
        <v>1.02</v>
      </c>
      <c r="E550" s="5" t="s">
        <v>1566</v>
      </c>
      <c r="F550" s="4">
        <v>1.1780000000000001E-2</v>
      </c>
      <c r="G550" s="6">
        <v>44915</v>
      </c>
      <c r="H550" s="3" t="s">
        <v>1621</v>
      </c>
      <c r="I550" s="3"/>
      <c r="J550" s="3"/>
      <c r="K550" s="5" t="s">
        <v>71</v>
      </c>
      <c r="L550" s="5" t="s">
        <v>112</v>
      </c>
      <c r="M550" s="5" t="s">
        <v>1274</v>
      </c>
      <c r="N550" s="5">
        <f>VLOOKUP(M550,[1]ArchetypeScores!E:N,10,FALSE)</f>
        <v>0</v>
      </c>
      <c r="O550" s="5">
        <f>VLOOKUP(M550,[1]ArchetypeScores!E:O,11,FALSE)</f>
        <v>-1</v>
      </c>
      <c r="P550" s="5">
        <f>VLOOKUP(M550,[1]ArchetypeScores!E:P,12,FALSE)</f>
        <v>0</v>
      </c>
      <c r="Q550" s="2" t="str">
        <f>VLOOKUP(M550,[1]ArchetypeScores!E:W,19,FALSE)</f>
        <v>Other sector</v>
      </c>
      <c r="R550" s="2">
        <f>VLOOKUP(M550,[1]ArchetypeScores!E:I,5,FALSE)</f>
        <v>0</v>
      </c>
      <c r="S550" s="2">
        <f>VLOOKUP(M550,[1]ArchetypeScores!E:K,7,FALSE)</f>
        <v>0</v>
      </c>
      <c r="T550" s="2" t="str">
        <f t="shared" si="8"/>
        <v>Not A&amp;R positive</v>
      </c>
    </row>
    <row r="551" spans="1:20" x14ac:dyDescent="0.3">
      <c r="A551" s="2" t="s">
        <v>1563</v>
      </c>
      <c r="B551" s="3" t="s">
        <v>1665</v>
      </c>
      <c r="C551" s="3" t="s">
        <v>1666</v>
      </c>
      <c r="D551" s="4"/>
      <c r="E551" s="5" t="s">
        <v>1566</v>
      </c>
      <c r="F551" s="4">
        <v>0</v>
      </c>
      <c r="G551" s="6">
        <v>44913</v>
      </c>
      <c r="H551" s="3" t="s">
        <v>1667</v>
      </c>
      <c r="I551" s="3"/>
      <c r="J551" s="3"/>
      <c r="K551" s="5" t="s">
        <v>53</v>
      </c>
      <c r="L551" s="5">
        <v>4</v>
      </c>
      <c r="M551" s="5" t="s">
        <v>237</v>
      </c>
      <c r="N551" s="5">
        <f>VLOOKUP(M551,[1]ArchetypeScores!E:N,10,FALSE)</f>
        <v>0</v>
      </c>
      <c r="O551" s="5">
        <f>VLOOKUP(M551,[1]ArchetypeScores!E:O,11,FALSE)</f>
        <v>-1</v>
      </c>
      <c r="P551" s="5">
        <f>VLOOKUP(M551,[1]ArchetypeScores!E:P,12,FALSE)</f>
        <v>0</v>
      </c>
      <c r="Q551" s="2" t="str">
        <f>VLOOKUP(M551,[1]ArchetypeScores!E:W,19,FALSE)</f>
        <v>Untargeted</v>
      </c>
      <c r="R551" s="2">
        <f>VLOOKUP(M551,[1]ArchetypeScores!E:I,5,FALSE)</f>
        <v>0</v>
      </c>
      <c r="S551" s="2">
        <f>VLOOKUP(M551,[1]ArchetypeScores!E:K,7,FALSE)</f>
        <v>0</v>
      </c>
      <c r="T551" s="2" t="str">
        <f t="shared" si="8"/>
        <v>Not A&amp;R positive</v>
      </c>
    </row>
    <row r="552" spans="1:20" x14ac:dyDescent="0.3">
      <c r="A552" s="2" t="s">
        <v>1563</v>
      </c>
      <c r="B552" s="3" t="s">
        <v>1665</v>
      </c>
      <c r="C552" s="3" t="s">
        <v>1668</v>
      </c>
      <c r="D552" s="4">
        <v>7.2</v>
      </c>
      <c r="E552" s="5" t="s">
        <v>1566</v>
      </c>
      <c r="F552" s="4">
        <v>8.3140000000000006E-2</v>
      </c>
      <c r="G552" s="6">
        <v>44914</v>
      </c>
      <c r="H552" s="3" t="s">
        <v>1621</v>
      </c>
      <c r="I552" s="3"/>
      <c r="J552" s="3"/>
      <c r="K552" s="5" t="s">
        <v>694</v>
      </c>
      <c r="L552" s="5">
        <v>1</v>
      </c>
      <c r="M552" s="5" t="s">
        <v>1622</v>
      </c>
      <c r="N552" s="5">
        <f>VLOOKUP(M552,[1]ArchetypeScores!E:N,10,FALSE)</f>
        <v>1</v>
      </c>
      <c r="O552" s="5">
        <f>VLOOKUP(M552,[1]ArchetypeScores!E:O,11,FALSE)</f>
        <v>-1</v>
      </c>
      <c r="P552" s="5">
        <f>VLOOKUP(M552,[1]ArchetypeScores!E:P,12,FALSE)</f>
        <v>0</v>
      </c>
      <c r="Q552" s="2" t="str">
        <f>VLOOKUP(M552,[1]ArchetypeScores!E:W,19,FALSE)</f>
        <v>Untargeted</v>
      </c>
      <c r="R552" s="2">
        <f>VLOOKUP(M552,[1]ArchetypeScores!E:I,5,FALSE)</f>
        <v>0</v>
      </c>
      <c r="S552" s="2">
        <f>VLOOKUP(M552,[1]ArchetypeScores!E:K,7,FALSE)</f>
        <v>1</v>
      </c>
      <c r="T552" s="2" t="str">
        <f t="shared" si="8"/>
        <v>Indirect only</v>
      </c>
    </row>
    <row r="553" spans="1:20" x14ac:dyDescent="0.3">
      <c r="A553" s="2" t="s">
        <v>1563</v>
      </c>
      <c r="B553" s="3" t="s">
        <v>1669</v>
      </c>
      <c r="C553" s="3" t="s">
        <v>1670</v>
      </c>
      <c r="D553" s="4">
        <v>10</v>
      </c>
      <c r="E553" s="5" t="s">
        <v>1566</v>
      </c>
      <c r="F553" s="4">
        <v>0.11589000000000001</v>
      </c>
      <c r="G553" s="6">
        <v>44921</v>
      </c>
      <c r="H553" s="3" t="s">
        <v>1597</v>
      </c>
      <c r="I553" s="3" t="s">
        <v>1598</v>
      </c>
      <c r="J553" s="3"/>
      <c r="K553" s="5" t="s">
        <v>67</v>
      </c>
      <c r="L553" s="5">
        <v>1</v>
      </c>
      <c r="M553" s="5" t="s">
        <v>265</v>
      </c>
      <c r="N553" s="5">
        <f>VLOOKUP(M553,[1]ArchetypeScores!E:N,10,FALSE)</f>
        <v>0</v>
      </c>
      <c r="O553" s="5">
        <f>VLOOKUP(M553,[1]ArchetypeScores!E:O,11,FALSE)</f>
        <v>-1</v>
      </c>
      <c r="P553" s="5">
        <f>VLOOKUP(M553,[1]ArchetypeScores!E:P,12,FALSE)</f>
        <v>0</v>
      </c>
      <c r="Q553" s="2" t="str">
        <f>VLOOKUP(M553,[1]ArchetypeScores!E:W,19,FALSE)</f>
        <v>Untargeted</v>
      </c>
      <c r="R553" s="2">
        <f>VLOOKUP(M553,[1]ArchetypeScores!E:I,5,FALSE)</f>
        <v>0</v>
      </c>
      <c r="S553" s="2">
        <f>VLOOKUP(M553,[1]ArchetypeScores!E:K,7,FALSE)</f>
        <v>0</v>
      </c>
      <c r="T553" s="2" t="str">
        <f t="shared" si="8"/>
        <v>Not A&amp;R positive</v>
      </c>
    </row>
    <row r="554" spans="1:20" x14ac:dyDescent="0.3">
      <c r="A554" s="2" t="s">
        <v>1671</v>
      </c>
      <c r="B554" s="3" t="s">
        <v>1672</v>
      </c>
      <c r="C554" s="3" t="s">
        <v>1673</v>
      </c>
      <c r="D554" s="4">
        <v>0.3</v>
      </c>
      <c r="E554" s="5" t="s">
        <v>1674</v>
      </c>
      <c r="F554" s="4">
        <v>0.14555000000000001</v>
      </c>
      <c r="G554" s="6">
        <v>44960</v>
      </c>
      <c r="H554" s="3" t="s">
        <v>1675</v>
      </c>
      <c r="I554" s="3"/>
      <c r="J554" s="3"/>
      <c r="K554" s="5" t="s">
        <v>611</v>
      </c>
      <c r="L554" s="5">
        <v>4</v>
      </c>
      <c r="M554" s="5" t="s">
        <v>1229</v>
      </c>
      <c r="N554" s="5">
        <f>VLOOKUP(M554,[1]ArchetypeScores!E:N,10,FALSE)</f>
        <v>1</v>
      </c>
      <c r="O554" s="5">
        <f>VLOOKUP(M554,[1]ArchetypeScores!E:O,11,FALSE)</f>
        <v>-1</v>
      </c>
      <c r="P554" s="5">
        <f>VLOOKUP(M554,[1]ArchetypeScores!E:P,12,FALSE)</f>
        <v>1</v>
      </c>
      <c r="Q554" s="2" t="e">
        <f>VLOOKUP(M554,[1]ArchetypeScores!E:W,19,FALSE)</f>
        <v>#N/A</v>
      </c>
      <c r="R554" s="2">
        <f>VLOOKUP(M554,[1]ArchetypeScores!E:I,5,FALSE)</f>
        <v>0</v>
      </c>
      <c r="S554" s="2">
        <f>VLOOKUP(M554,[1]ArchetypeScores!E:K,7,FALSE)</f>
        <v>0</v>
      </c>
      <c r="T554" s="2" t="str">
        <f t="shared" si="8"/>
        <v>Not A&amp;R positive</v>
      </c>
    </row>
    <row r="555" spans="1:20" x14ac:dyDescent="0.3">
      <c r="A555" s="2" t="s">
        <v>1671</v>
      </c>
      <c r="B555" s="3" t="s">
        <v>1676</v>
      </c>
      <c r="C555" s="3" t="s">
        <v>1677</v>
      </c>
      <c r="D555" s="4">
        <v>8.9999999999999993E-3</v>
      </c>
      <c r="E555" s="5" t="s">
        <v>1674</v>
      </c>
      <c r="F555" s="4">
        <v>4.2199999999999998E-3</v>
      </c>
      <c r="G555" s="6">
        <v>44937</v>
      </c>
      <c r="H555" s="3" t="s">
        <v>1678</v>
      </c>
      <c r="I555" s="3"/>
      <c r="J555" s="3"/>
      <c r="K555" s="5" t="s">
        <v>118</v>
      </c>
      <c r="L555" s="5">
        <v>4</v>
      </c>
      <c r="M555" s="5" t="s">
        <v>119</v>
      </c>
      <c r="N555" s="5">
        <f>VLOOKUP(M555,[1]ArchetypeScores!E:N,10,FALSE)</f>
        <v>0</v>
      </c>
      <c r="O555" s="5">
        <f>VLOOKUP(M555,[1]ArchetypeScores!E:O,11,FALSE)</f>
        <v>-1</v>
      </c>
      <c r="P555" s="5">
        <f>VLOOKUP(M555,[1]ArchetypeScores!E:P,12,FALSE)</f>
        <v>0</v>
      </c>
      <c r="Q555" s="2" t="str">
        <f>VLOOKUP(M555,[1]ArchetypeScores!E:W,19,FALSE)</f>
        <v>Untargeted</v>
      </c>
      <c r="R555" s="2">
        <f>VLOOKUP(M555,[1]ArchetypeScores!E:I,5,FALSE)</f>
        <v>0</v>
      </c>
      <c r="S555" s="2">
        <f>VLOOKUP(M555,[1]ArchetypeScores!E:K,7,FALSE)</f>
        <v>0</v>
      </c>
      <c r="T555" s="2" t="str">
        <f t="shared" si="8"/>
        <v>Not A&amp;R positive</v>
      </c>
    </row>
    <row r="556" spans="1:20" x14ac:dyDescent="0.3">
      <c r="A556" s="2" t="s">
        <v>1671</v>
      </c>
      <c r="B556" s="3" t="s">
        <v>1679</v>
      </c>
      <c r="C556" s="3" t="s">
        <v>1680</v>
      </c>
      <c r="D556" s="4">
        <v>0.2</v>
      </c>
      <c r="E556" s="5" t="s">
        <v>1674</v>
      </c>
      <c r="F556" s="4">
        <v>9.6839999999999996E-2</v>
      </c>
      <c r="G556" s="6">
        <v>44953</v>
      </c>
      <c r="H556" s="3" t="s">
        <v>1681</v>
      </c>
      <c r="I556" s="3"/>
      <c r="J556" s="3"/>
      <c r="K556" s="5" t="s">
        <v>38</v>
      </c>
      <c r="L556" s="5">
        <v>21</v>
      </c>
      <c r="M556" s="5" t="s">
        <v>302</v>
      </c>
      <c r="N556" s="5">
        <f>VLOOKUP(M556,[1]ArchetypeScores!E:N,10,FALSE)</f>
        <v>0</v>
      </c>
      <c r="O556" s="5">
        <f>VLOOKUP(M556,[1]ArchetypeScores!E:O,11,FALSE)</f>
        <v>-1</v>
      </c>
      <c r="P556" s="5">
        <f>VLOOKUP(M556,[1]ArchetypeScores!E:P,12,FALSE)</f>
        <v>0</v>
      </c>
      <c r="Q556" s="2" t="str">
        <f>VLOOKUP(M556,[1]ArchetypeScores!E:W,19,FALSE)</f>
        <v>Consumer (including agriculture and tourism)</v>
      </c>
      <c r="R556" s="2">
        <f>VLOOKUP(M556,[1]ArchetypeScores!E:I,5,FALSE)</f>
        <v>0</v>
      </c>
      <c r="S556" s="2">
        <f>VLOOKUP(M556,[1]ArchetypeScores!E:K,7,FALSE)</f>
        <v>0</v>
      </c>
      <c r="T556" s="2" t="str">
        <f t="shared" si="8"/>
        <v>Not A&amp;R positive</v>
      </c>
    </row>
    <row r="557" spans="1:20" x14ac:dyDescent="0.3">
      <c r="A557" s="2" t="s">
        <v>1671</v>
      </c>
      <c r="B557" s="3" t="s">
        <v>1682</v>
      </c>
      <c r="C557" s="3" t="s">
        <v>1683</v>
      </c>
      <c r="D557" s="4">
        <v>2.5000000000000001E-2</v>
      </c>
      <c r="E557" s="5" t="s">
        <v>1674</v>
      </c>
      <c r="F557" s="4">
        <v>1.218E-2</v>
      </c>
      <c r="G557" s="6">
        <v>44946</v>
      </c>
      <c r="H557" s="3" t="s">
        <v>1678</v>
      </c>
      <c r="I557" s="3"/>
      <c r="J557" s="3"/>
      <c r="K557" s="5" t="s">
        <v>61</v>
      </c>
      <c r="L557" s="5">
        <v>5</v>
      </c>
      <c r="M557" s="5" t="s">
        <v>62</v>
      </c>
      <c r="N557" s="5">
        <f>VLOOKUP(M557,[1]ArchetypeScores!E:N,10,FALSE)</f>
        <v>0</v>
      </c>
      <c r="O557" s="5">
        <f>VLOOKUP(M557,[1]ArchetypeScores!E:O,11,FALSE)</f>
        <v>-1</v>
      </c>
      <c r="P557" s="5">
        <f>VLOOKUP(M557,[1]ArchetypeScores!E:P,12,FALSE)</f>
        <v>0</v>
      </c>
      <c r="Q557" s="2" t="str">
        <f>VLOOKUP(M557,[1]ArchetypeScores!E:W,19,FALSE)</f>
        <v>Health care</v>
      </c>
      <c r="R557" s="2">
        <f>VLOOKUP(M557,[1]ArchetypeScores!E:I,5,FALSE)</f>
        <v>0</v>
      </c>
      <c r="S557" s="2">
        <f>VLOOKUP(M557,[1]ArchetypeScores!E:K,7,FALSE)</f>
        <v>0</v>
      </c>
      <c r="T557" s="2" t="str">
        <f t="shared" si="8"/>
        <v>Not A&amp;R positive</v>
      </c>
    </row>
    <row r="558" spans="1:20" x14ac:dyDescent="0.3">
      <c r="A558" s="2" t="s">
        <v>1671</v>
      </c>
      <c r="B558" s="3" t="s">
        <v>1682</v>
      </c>
      <c r="C558" s="3" t="s">
        <v>1684</v>
      </c>
      <c r="D558" s="4">
        <v>4.2479999999999997E-2</v>
      </c>
      <c r="E558" s="5" t="s">
        <v>1674</v>
      </c>
      <c r="F558" s="4">
        <v>2.0619999999999999E-2</v>
      </c>
      <c r="G558" s="6">
        <v>44961</v>
      </c>
      <c r="H558" s="3" t="s">
        <v>1685</v>
      </c>
      <c r="I558" s="3"/>
      <c r="J558" s="3"/>
      <c r="K558" s="5" t="s">
        <v>61</v>
      </c>
      <c r="L558" s="5">
        <v>1</v>
      </c>
      <c r="M558" s="5" t="s">
        <v>130</v>
      </c>
      <c r="N558" s="5">
        <f>VLOOKUP(M558,[1]ArchetypeScores!E:N,10,FALSE)</f>
        <v>0</v>
      </c>
      <c r="O558" s="5">
        <f>VLOOKUP(M558,[1]ArchetypeScores!E:O,11,FALSE)</f>
        <v>-1</v>
      </c>
      <c r="P558" s="5">
        <f>VLOOKUP(M558,[1]ArchetypeScores!E:P,12,FALSE)</f>
        <v>0</v>
      </c>
      <c r="Q558" s="2" t="str">
        <f>VLOOKUP(M558,[1]ArchetypeScores!E:W,19,FALSE)</f>
        <v>Health care</v>
      </c>
      <c r="R558" s="2">
        <f>VLOOKUP(M558,[1]ArchetypeScores!E:I,5,FALSE)</f>
        <v>0</v>
      </c>
      <c r="S558" s="2">
        <f>VLOOKUP(M558,[1]ArchetypeScores!E:K,7,FALSE)</f>
        <v>0</v>
      </c>
      <c r="T558" s="2" t="str">
        <f t="shared" si="8"/>
        <v>Not A&amp;R positive</v>
      </c>
    </row>
    <row r="559" spans="1:20" x14ac:dyDescent="0.3">
      <c r="A559" s="2" t="s">
        <v>1671</v>
      </c>
      <c r="B559" s="3" t="s">
        <v>1686</v>
      </c>
      <c r="C559" s="3" t="s">
        <v>1687</v>
      </c>
      <c r="D559" s="4">
        <v>5.0000000000000001E-3</v>
      </c>
      <c r="E559" s="5" t="s">
        <v>1674</v>
      </c>
      <c r="F559" s="4">
        <v>2.4299999999999999E-3</v>
      </c>
      <c r="G559" s="6">
        <v>44928</v>
      </c>
      <c r="H559" s="3" t="s">
        <v>1678</v>
      </c>
      <c r="I559" s="3"/>
      <c r="J559" s="3"/>
      <c r="K559" s="5" t="s">
        <v>229</v>
      </c>
      <c r="L559" s="5">
        <v>4</v>
      </c>
      <c r="M559" s="5" t="s">
        <v>230</v>
      </c>
      <c r="N559" s="5">
        <f>VLOOKUP(M559,[1]ArchetypeScores!E:N,10,FALSE)</f>
        <v>1</v>
      </c>
      <c r="O559" s="5">
        <f>VLOOKUP(M559,[1]ArchetypeScores!E:O,11,FALSE)</f>
        <v>-2</v>
      </c>
      <c r="P559" s="5">
        <f>VLOOKUP(M559,[1]ArchetypeScores!E:P,12,FALSE)</f>
        <v>-1</v>
      </c>
      <c r="Q559" s="2" t="str">
        <f>VLOOKUP(M559,[1]ArchetypeScores!E:W,19,FALSE)</f>
        <v>Industrials - transportation</v>
      </c>
      <c r="R559" s="2">
        <f>VLOOKUP(M559,[1]ArchetypeScores!E:I,5,FALSE)</f>
        <v>0</v>
      </c>
      <c r="S559" s="2">
        <f>VLOOKUP(M559,[1]ArchetypeScores!E:K,7,FALSE)</f>
        <v>-1</v>
      </c>
      <c r="T559" s="2" t="str">
        <f t="shared" si="8"/>
        <v>Not A&amp;R positive</v>
      </c>
    </row>
    <row r="560" spans="1:20" x14ac:dyDescent="0.3">
      <c r="A560" s="2" t="s">
        <v>1671</v>
      </c>
      <c r="B560" s="3" t="s">
        <v>1688</v>
      </c>
      <c r="C560" s="3" t="s">
        <v>1689</v>
      </c>
      <c r="D560" s="4">
        <v>1.4999999999999999E-2</v>
      </c>
      <c r="E560" s="5" t="s">
        <v>1674</v>
      </c>
      <c r="F560" s="4">
        <v>7.28E-3</v>
      </c>
      <c r="G560" s="6">
        <v>44933</v>
      </c>
      <c r="H560" s="3" t="s">
        <v>1678</v>
      </c>
      <c r="I560" s="3"/>
      <c r="J560" s="3"/>
      <c r="K560" s="5" t="s">
        <v>38</v>
      </c>
      <c r="L560" s="5">
        <v>21</v>
      </c>
      <c r="M560" s="5" t="s">
        <v>302</v>
      </c>
      <c r="N560" s="5">
        <f>VLOOKUP(M560,[1]ArchetypeScores!E:N,10,FALSE)</f>
        <v>0</v>
      </c>
      <c r="O560" s="5">
        <f>VLOOKUP(M560,[1]ArchetypeScores!E:O,11,FALSE)</f>
        <v>-1</v>
      </c>
      <c r="P560" s="5">
        <f>VLOOKUP(M560,[1]ArchetypeScores!E:P,12,FALSE)</f>
        <v>0</v>
      </c>
      <c r="Q560" s="2" t="str">
        <f>VLOOKUP(M560,[1]ArchetypeScores!E:W,19,FALSE)</f>
        <v>Consumer (including agriculture and tourism)</v>
      </c>
      <c r="R560" s="2">
        <f>VLOOKUP(M560,[1]ArchetypeScores!E:I,5,FALSE)</f>
        <v>0</v>
      </c>
      <c r="S560" s="2">
        <f>VLOOKUP(M560,[1]ArchetypeScores!E:K,7,FALSE)</f>
        <v>0</v>
      </c>
      <c r="T560" s="2" t="str">
        <f t="shared" si="8"/>
        <v>Not A&amp;R positive</v>
      </c>
    </row>
    <row r="561" spans="1:20" x14ac:dyDescent="0.3">
      <c r="A561" s="2" t="s">
        <v>1671</v>
      </c>
      <c r="B561" s="3" t="s">
        <v>1690</v>
      </c>
      <c r="C561" s="3" t="s">
        <v>1691</v>
      </c>
      <c r="D561" s="4">
        <v>1E-3</v>
      </c>
      <c r="E561" s="5" t="s">
        <v>1674</v>
      </c>
      <c r="F561" s="4">
        <v>7.2000000000000005E-4</v>
      </c>
      <c r="G561" s="6">
        <v>44948</v>
      </c>
      <c r="H561" s="3" t="s">
        <v>1678</v>
      </c>
      <c r="I561" s="3"/>
      <c r="J561" s="3"/>
      <c r="K561" s="5" t="s">
        <v>57</v>
      </c>
      <c r="L561" s="5">
        <v>13</v>
      </c>
      <c r="M561" s="5" t="s">
        <v>1692</v>
      </c>
      <c r="N561" s="5">
        <f>VLOOKUP(M561,[1]ArchetypeScores!E:N,10,FALSE)</f>
        <v>0</v>
      </c>
      <c r="O561" s="5">
        <f>VLOOKUP(M561,[1]ArchetypeScores!E:O,11,FALSE)</f>
        <v>-2</v>
      </c>
      <c r="P561" s="5">
        <f>VLOOKUP(M561,[1]ArchetypeScores!E:P,12,FALSE)</f>
        <v>0</v>
      </c>
      <c r="Q561" s="2" t="str">
        <f>VLOOKUP(M561,[1]ArchetypeScores!E:W,19,FALSE)</f>
        <v>Energy and water</v>
      </c>
      <c r="R561" s="2">
        <f>VLOOKUP(M561,[1]ArchetypeScores!E:I,5,FALSE)</f>
        <v>0</v>
      </c>
      <c r="S561" s="2">
        <f>VLOOKUP(M561,[1]ArchetypeScores!E:K,7,FALSE)</f>
        <v>0</v>
      </c>
      <c r="T561" s="2" t="str">
        <f t="shared" si="8"/>
        <v>Not A&amp;R positive</v>
      </c>
    </row>
    <row r="562" spans="1:20" x14ac:dyDescent="0.3">
      <c r="A562" s="2" t="s">
        <v>1671</v>
      </c>
      <c r="B562" s="3" t="s">
        <v>1693</v>
      </c>
      <c r="C562" s="3" t="s">
        <v>1694</v>
      </c>
      <c r="D562" s="4">
        <v>0.109</v>
      </c>
      <c r="E562" s="5" t="s">
        <v>1674</v>
      </c>
      <c r="F562" s="4">
        <v>5.2920000000000002E-2</v>
      </c>
      <c r="G562" s="6">
        <v>44926</v>
      </c>
      <c r="H562" s="3" t="s">
        <v>1695</v>
      </c>
      <c r="I562" s="3"/>
      <c r="J562" s="3"/>
      <c r="K562" s="5" t="s">
        <v>71</v>
      </c>
      <c r="L562" s="5">
        <v>1</v>
      </c>
      <c r="M562" s="5" t="s">
        <v>72</v>
      </c>
      <c r="N562" s="5">
        <f>VLOOKUP(M562,[1]ArchetypeScores!E:N,10,FALSE)</f>
        <v>0</v>
      </c>
      <c r="O562" s="5">
        <f>VLOOKUP(M562,[1]ArchetypeScores!E:O,11,FALSE)</f>
        <v>0</v>
      </c>
      <c r="P562" s="5">
        <f>VLOOKUP(M562,[1]ArchetypeScores!E:P,12,FALSE)</f>
        <v>0</v>
      </c>
      <c r="Q562" s="2" t="str">
        <f>VLOOKUP(M562,[1]ArchetypeScores!E:W,19,FALSE)</f>
        <v>Other sector</v>
      </c>
      <c r="R562" s="2">
        <f>VLOOKUP(M562,[1]ArchetypeScores!E:I,5,FALSE)</f>
        <v>0</v>
      </c>
      <c r="S562" s="2">
        <f>VLOOKUP(M562,[1]ArchetypeScores!E:K,7,FALSE)</f>
        <v>0</v>
      </c>
      <c r="T562" s="2" t="str">
        <f t="shared" si="8"/>
        <v>Not A&amp;R positive</v>
      </c>
    </row>
    <row r="563" spans="1:20" x14ac:dyDescent="0.3">
      <c r="A563" s="2" t="s">
        <v>1671</v>
      </c>
      <c r="B563" s="3" t="s">
        <v>1696</v>
      </c>
      <c r="C563" s="3" t="s">
        <v>1697</v>
      </c>
      <c r="D563" s="4">
        <v>2E-3</v>
      </c>
      <c r="E563" s="5" t="s">
        <v>1674</v>
      </c>
      <c r="F563" s="4">
        <v>8.1999999999999998E-4</v>
      </c>
      <c r="G563" s="6">
        <v>44925</v>
      </c>
      <c r="H563" s="3" t="s">
        <v>1698</v>
      </c>
      <c r="I563" s="3"/>
      <c r="J563" s="3"/>
      <c r="K563" s="5" t="s">
        <v>118</v>
      </c>
      <c r="L563" s="5">
        <v>3</v>
      </c>
      <c r="M563" s="5" t="s">
        <v>168</v>
      </c>
      <c r="N563" s="5">
        <f>VLOOKUP(M563,[1]ArchetypeScores!E:N,10,FALSE)</f>
        <v>0</v>
      </c>
      <c r="O563" s="5">
        <f>VLOOKUP(M563,[1]ArchetypeScores!E:O,11,FALSE)</f>
        <v>-1</v>
      </c>
      <c r="P563" s="5">
        <f>VLOOKUP(M563,[1]ArchetypeScores!E:P,12,FALSE)</f>
        <v>0</v>
      </c>
      <c r="Q563" s="2" t="str">
        <f>VLOOKUP(M563,[1]ArchetypeScores!E:W,19,FALSE)</f>
        <v>Untargeted</v>
      </c>
      <c r="R563" s="2">
        <f>VLOOKUP(M563,[1]ArchetypeScores!E:I,5,FALSE)</f>
        <v>0</v>
      </c>
      <c r="S563" s="2">
        <f>VLOOKUP(M563,[1]ArchetypeScores!E:K,7,FALSE)</f>
        <v>0</v>
      </c>
      <c r="T563" s="2" t="str">
        <f t="shared" si="8"/>
        <v>Not A&amp;R positive</v>
      </c>
    </row>
    <row r="564" spans="1:20" x14ac:dyDescent="0.3">
      <c r="A564" s="2" t="s">
        <v>1671</v>
      </c>
      <c r="B564" s="3" t="s">
        <v>1699</v>
      </c>
      <c r="C564" s="3" t="s">
        <v>1700</v>
      </c>
      <c r="D564" s="4">
        <v>2E-3</v>
      </c>
      <c r="E564" s="5" t="s">
        <v>1674</v>
      </c>
      <c r="F564" s="4">
        <v>7.2999999999999996E-4</v>
      </c>
      <c r="G564" s="6">
        <v>44932</v>
      </c>
      <c r="H564" s="3" t="s">
        <v>1678</v>
      </c>
      <c r="I564" s="3"/>
      <c r="J564" s="3"/>
      <c r="K564" s="5" t="s">
        <v>118</v>
      </c>
      <c r="L564" s="5">
        <v>4</v>
      </c>
      <c r="M564" s="5" t="s">
        <v>119</v>
      </c>
      <c r="N564" s="5">
        <f>VLOOKUP(M564,[1]ArchetypeScores!E:N,10,FALSE)</f>
        <v>0</v>
      </c>
      <c r="O564" s="5">
        <f>VLOOKUP(M564,[1]ArchetypeScores!E:O,11,FALSE)</f>
        <v>-1</v>
      </c>
      <c r="P564" s="5">
        <f>VLOOKUP(M564,[1]ArchetypeScores!E:P,12,FALSE)</f>
        <v>0</v>
      </c>
      <c r="Q564" s="2" t="str">
        <f>VLOOKUP(M564,[1]ArchetypeScores!E:W,19,FALSE)</f>
        <v>Untargeted</v>
      </c>
      <c r="R564" s="2">
        <f>VLOOKUP(M564,[1]ArchetypeScores!E:I,5,FALSE)</f>
        <v>0</v>
      </c>
      <c r="S564" s="2">
        <f>VLOOKUP(M564,[1]ArchetypeScores!E:K,7,FALSE)</f>
        <v>0</v>
      </c>
      <c r="T564" s="2" t="str">
        <f t="shared" si="8"/>
        <v>Not A&amp;R positive</v>
      </c>
    </row>
    <row r="565" spans="1:20" x14ac:dyDescent="0.3">
      <c r="A565" s="2" t="s">
        <v>1671</v>
      </c>
      <c r="B565" s="3" t="s">
        <v>1701</v>
      </c>
      <c r="C565" s="3" t="s">
        <v>1702</v>
      </c>
      <c r="D565" s="4">
        <v>2E-3</v>
      </c>
      <c r="E565" s="5" t="s">
        <v>1674</v>
      </c>
      <c r="F565" s="4">
        <v>9.7000000000000005E-4</v>
      </c>
      <c r="G565" s="6">
        <v>44938</v>
      </c>
      <c r="H565" s="3" t="s">
        <v>1678</v>
      </c>
      <c r="I565" s="3"/>
      <c r="J565" s="3"/>
      <c r="K565" s="5" t="s">
        <v>163</v>
      </c>
      <c r="L565" s="5">
        <v>2</v>
      </c>
      <c r="M565" s="5" t="s">
        <v>648</v>
      </c>
      <c r="N565" s="5">
        <f>VLOOKUP(M565,[1]ArchetypeScores!E:N,10,FALSE)</f>
        <v>0</v>
      </c>
      <c r="O565" s="5">
        <f>VLOOKUP(M565,[1]ArchetypeScores!E:O,11,FALSE)</f>
        <v>0</v>
      </c>
      <c r="P565" s="5">
        <f>VLOOKUP(M565,[1]ArchetypeScores!E:P,12,FALSE)</f>
        <v>0</v>
      </c>
      <c r="Q565" s="2" t="str">
        <f>VLOOKUP(M565,[1]ArchetypeScores!E:W,19,FALSE)</f>
        <v>Health care</v>
      </c>
      <c r="R565" s="2">
        <f>VLOOKUP(M565,[1]ArchetypeScores!E:I,5,FALSE)</f>
        <v>0</v>
      </c>
      <c r="S565" s="2">
        <f>VLOOKUP(M565,[1]ArchetypeScores!E:K,7,FALSE)</f>
        <v>0</v>
      </c>
      <c r="T565" s="2" t="str">
        <f t="shared" si="8"/>
        <v>Not A&amp;R positive</v>
      </c>
    </row>
    <row r="566" spans="1:20" x14ac:dyDescent="0.3">
      <c r="A566" s="2" t="s">
        <v>1671</v>
      </c>
      <c r="B566" s="3" t="s">
        <v>1701</v>
      </c>
      <c r="C566" s="3" t="s">
        <v>1703</v>
      </c>
      <c r="D566" s="4">
        <v>4.0000000000000001E-3</v>
      </c>
      <c r="E566" s="5" t="s">
        <v>1674</v>
      </c>
      <c r="F566" s="4">
        <v>1.9400000000000001E-3</v>
      </c>
      <c r="G566" s="6">
        <v>44939</v>
      </c>
      <c r="H566" s="3" t="s">
        <v>1678</v>
      </c>
      <c r="I566" s="3"/>
      <c r="J566" s="3"/>
      <c r="K566" s="5" t="s">
        <v>112</v>
      </c>
      <c r="L566" s="5" t="s">
        <v>112</v>
      </c>
      <c r="M566" s="5" t="s">
        <v>961</v>
      </c>
      <c r="N566" s="5">
        <f>VLOOKUP(M566,[1]ArchetypeScores!E:N,10,FALSE)</f>
        <v>0</v>
      </c>
      <c r="O566" s="5">
        <f>VLOOKUP(M566,[1]ArchetypeScores!E:O,11,FALSE)</f>
        <v>0</v>
      </c>
      <c r="P566" s="5">
        <f>VLOOKUP(M566,[1]ArchetypeScores!E:P,12,FALSE)</f>
        <v>0</v>
      </c>
      <c r="Q566" s="2" t="str">
        <f>VLOOKUP(M566,[1]ArchetypeScores!E:W,19,FALSE)</f>
        <v>Untargeted</v>
      </c>
      <c r="R566" s="2">
        <f>VLOOKUP(M566,[1]ArchetypeScores!E:I,5,FALSE)</f>
        <v>0</v>
      </c>
      <c r="S566" s="2">
        <f>VLOOKUP(M566,[1]ArchetypeScores!E:K,7,FALSE)</f>
        <v>0</v>
      </c>
      <c r="T566" s="2" t="str">
        <f t="shared" si="8"/>
        <v>Not A&amp;R positive</v>
      </c>
    </row>
    <row r="567" spans="1:20" x14ac:dyDescent="0.3">
      <c r="A567" s="2" t="s">
        <v>1671</v>
      </c>
      <c r="B567" s="3" t="s">
        <v>1701</v>
      </c>
      <c r="C567" s="3" t="s">
        <v>1704</v>
      </c>
      <c r="D567" s="4">
        <v>5.0000000000000001E-3</v>
      </c>
      <c r="E567" s="5" t="s">
        <v>1674</v>
      </c>
      <c r="F567" s="4">
        <v>2.4299999999999999E-3</v>
      </c>
      <c r="G567" s="6">
        <v>44935</v>
      </c>
      <c r="H567" s="3" t="s">
        <v>1678</v>
      </c>
      <c r="I567" s="3"/>
      <c r="J567" s="3"/>
      <c r="K567" s="5" t="s">
        <v>175</v>
      </c>
      <c r="L567" s="5" t="s">
        <v>112</v>
      </c>
      <c r="M567" s="5" t="s">
        <v>505</v>
      </c>
      <c r="N567" s="5">
        <f>VLOOKUP(M567,[1]ArchetypeScores!E:N,10,FALSE)</f>
        <v>1</v>
      </c>
      <c r="O567" s="5">
        <f>VLOOKUP(M567,[1]ArchetypeScores!E:O,11,FALSE)</f>
        <v>-2</v>
      </c>
      <c r="P567" s="5">
        <f>VLOOKUP(M567,[1]ArchetypeScores!E:P,12,FALSE)</f>
        <v>0</v>
      </c>
      <c r="Q567" s="2" t="str">
        <f>VLOOKUP(M567,[1]ArchetypeScores!E:W,19,FALSE)</f>
        <v>Other sector</v>
      </c>
      <c r="R567" s="2">
        <f>VLOOKUP(M567,[1]ArchetypeScores!E:I,5,FALSE)</f>
        <v>0</v>
      </c>
      <c r="S567" s="2">
        <f>VLOOKUP(M567,[1]ArchetypeScores!E:K,7,FALSE)</f>
        <v>0</v>
      </c>
      <c r="T567" s="2" t="str">
        <f t="shared" si="8"/>
        <v>Not A&amp;R positive</v>
      </c>
    </row>
    <row r="568" spans="1:20" x14ac:dyDescent="0.3">
      <c r="A568" s="2" t="s">
        <v>1671</v>
      </c>
      <c r="B568" s="3" t="s">
        <v>1705</v>
      </c>
      <c r="C568" s="3" t="s">
        <v>1706</v>
      </c>
      <c r="D568" s="4">
        <v>1E-3</v>
      </c>
      <c r="E568" s="5" t="s">
        <v>1674</v>
      </c>
      <c r="F568" s="4">
        <v>2.4000000000000001E-4</v>
      </c>
      <c r="G568" s="6">
        <v>44936</v>
      </c>
      <c r="H568" s="3" t="s">
        <v>1678</v>
      </c>
      <c r="I568" s="3"/>
      <c r="J568" s="3"/>
      <c r="K568" s="5" t="s">
        <v>25</v>
      </c>
      <c r="L568" s="5">
        <v>12</v>
      </c>
      <c r="M568" s="5" t="s">
        <v>183</v>
      </c>
      <c r="N568" s="5">
        <f>VLOOKUP(M568,[1]ArchetypeScores!E:N,10,FALSE)</f>
        <v>1</v>
      </c>
      <c r="O568" s="5">
        <f>VLOOKUP(M568,[1]ArchetypeScores!E:O,11,FALSE)</f>
        <v>-2</v>
      </c>
      <c r="P568" s="5">
        <f>VLOOKUP(M568,[1]ArchetypeScores!E:P,12,FALSE)</f>
        <v>0</v>
      </c>
      <c r="Q568" s="2" t="str">
        <f>VLOOKUP(M568,[1]ArchetypeScores!E:W,19,FALSE)</f>
        <v>Industrials - other</v>
      </c>
      <c r="R568" s="2">
        <f>VLOOKUP(M568,[1]ArchetypeScores!E:I,5,FALSE)</f>
        <v>0</v>
      </c>
      <c r="S568" s="2">
        <f>VLOOKUP(M568,[1]ArchetypeScores!E:K,7,FALSE)</f>
        <v>0</v>
      </c>
      <c r="T568" s="2" t="str">
        <f t="shared" si="8"/>
        <v>Not A&amp;R positive</v>
      </c>
    </row>
    <row r="569" spans="1:20" x14ac:dyDescent="0.3">
      <c r="A569" s="2" t="s">
        <v>1671</v>
      </c>
      <c r="B569" s="3" t="s">
        <v>1707</v>
      </c>
      <c r="C569" s="3" t="s">
        <v>1708</v>
      </c>
      <c r="D569" s="4">
        <v>4.0000000000000002E-4</v>
      </c>
      <c r="E569" s="5" t="s">
        <v>1674</v>
      </c>
      <c r="F569" s="4">
        <v>1.9000000000000001E-4</v>
      </c>
      <c r="G569" s="6">
        <v>44956</v>
      </c>
      <c r="H569" s="3" t="s">
        <v>1685</v>
      </c>
      <c r="I569" s="3"/>
      <c r="J569" s="3"/>
      <c r="K569" s="5" t="s">
        <v>163</v>
      </c>
      <c r="L569" s="5">
        <v>2</v>
      </c>
      <c r="M569" s="5" t="s">
        <v>648</v>
      </c>
      <c r="N569" s="5">
        <f>VLOOKUP(M569,[1]ArchetypeScores!E:N,10,FALSE)</f>
        <v>0</v>
      </c>
      <c r="O569" s="5">
        <f>VLOOKUP(M569,[1]ArchetypeScores!E:O,11,FALSE)</f>
        <v>0</v>
      </c>
      <c r="P569" s="5">
        <f>VLOOKUP(M569,[1]ArchetypeScores!E:P,12,FALSE)</f>
        <v>0</v>
      </c>
      <c r="Q569" s="2" t="str">
        <f>VLOOKUP(M569,[1]ArchetypeScores!E:W,19,FALSE)</f>
        <v>Health care</v>
      </c>
      <c r="R569" s="2">
        <f>VLOOKUP(M569,[1]ArchetypeScores!E:I,5,FALSE)</f>
        <v>0</v>
      </c>
      <c r="S569" s="2">
        <f>VLOOKUP(M569,[1]ArchetypeScores!E:K,7,FALSE)</f>
        <v>0</v>
      </c>
      <c r="T569" s="2" t="str">
        <f t="shared" si="8"/>
        <v>Not A&amp;R positive</v>
      </c>
    </row>
    <row r="570" spans="1:20" x14ac:dyDescent="0.3">
      <c r="A570" s="2" t="s">
        <v>1671</v>
      </c>
      <c r="B570" s="3" t="s">
        <v>1707</v>
      </c>
      <c r="C570" s="3" t="s">
        <v>1709</v>
      </c>
      <c r="D570" s="4">
        <v>8.9999999999999998E-4</v>
      </c>
      <c r="E570" s="5" t="s">
        <v>1674</v>
      </c>
      <c r="F570" s="4">
        <v>4.4000000000000002E-4</v>
      </c>
      <c r="G570" s="6">
        <v>44957</v>
      </c>
      <c r="H570" s="3" t="s">
        <v>1685</v>
      </c>
      <c r="I570" s="3"/>
      <c r="J570" s="3"/>
      <c r="K570" s="5" t="s">
        <v>163</v>
      </c>
      <c r="L570" s="5">
        <v>2</v>
      </c>
      <c r="M570" s="5" t="s">
        <v>648</v>
      </c>
      <c r="N570" s="5">
        <f>VLOOKUP(M570,[1]ArchetypeScores!E:N,10,FALSE)</f>
        <v>0</v>
      </c>
      <c r="O570" s="5">
        <f>VLOOKUP(M570,[1]ArchetypeScores!E:O,11,FALSE)</f>
        <v>0</v>
      </c>
      <c r="P570" s="5">
        <f>VLOOKUP(M570,[1]ArchetypeScores!E:P,12,FALSE)</f>
        <v>0</v>
      </c>
      <c r="Q570" s="2" t="str">
        <f>VLOOKUP(M570,[1]ArchetypeScores!E:W,19,FALSE)</f>
        <v>Health care</v>
      </c>
      <c r="R570" s="2">
        <f>VLOOKUP(M570,[1]ArchetypeScores!E:I,5,FALSE)</f>
        <v>0</v>
      </c>
      <c r="S570" s="2">
        <f>VLOOKUP(M570,[1]ArchetypeScores!E:K,7,FALSE)</f>
        <v>0</v>
      </c>
      <c r="T570" s="2" t="str">
        <f t="shared" si="8"/>
        <v>Not A&amp;R positive</v>
      </c>
    </row>
    <row r="571" spans="1:20" x14ac:dyDescent="0.3">
      <c r="A571" s="2" t="s">
        <v>1671</v>
      </c>
      <c r="B571" s="3" t="s">
        <v>1710</v>
      </c>
      <c r="C571" s="3" t="s">
        <v>1711</v>
      </c>
      <c r="D571" s="4">
        <v>5.2500000000000003E-3</v>
      </c>
      <c r="E571" s="5" t="s">
        <v>1674</v>
      </c>
      <c r="F571" s="4">
        <v>2.5500000000000002E-3</v>
      </c>
      <c r="G571" s="6">
        <v>44959</v>
      </c>
      <c r="H571" s="3" t="s">
        <v>1685</v>
      </c>
      <c r="I571" s="3"/>
      <c r="J571" s="3"/>
      <c r="K571" s="5" t="s">
        <v>61</v>
      </c>
      <c r="L571" s="5">
        <v>1</v>
      </c>
      <c r="M571" s="5" t="s">
        <v>130</v>
      </c>
      <c r="N571" s="5">
        <f>VLOOKUP(M571,[1]ArchetypeScores!E:N,10,FALSE)</f>
        <v>0</v>
      </c>
      <c r="O571" s="5">
        <f>VLOOKUP(M571,[1]ArchetypeScores!E:O,11,FALSE)</f>
        <v>-1</v>
      </c>
      <c r="P571" s="5">
        <f>VLOOKUP(M571,[1]ArchetypeScores!E:P,12,FALSE)</f>
        <v>0</v>
      </c>
      <c r="Q571" s="2" t="str">
        <f>VLOOKUP(M571,[1]ArchetypeScores!E:W,19,FALSE)</f>
        <v>Health care</v>
      </c>
      <c r="R571" s="2">
        <f>VLOOKUP(M571,[1]ArchetypeScores!E:I,5,FALSE)</f>
        <v>0</v>
      </c>
      <c r="S571" s="2">
        <f>VLOOKUP(M571,[1]ArchetypeScores!E:K,7,FALSE)</f>
        <v>0</v>
      </c>
      <c r="T571" s="2" t="str">
        <f t="shared" si="8"/>
        <v>Not A&amp;R positive</v>
      </c>
    </row>
    <row r="572" spans="1:20" x14ac:dyDescent="0.3">
      <c r="A572" s="2" t="s">
        <v>1671</v>
      </c>
      <c r="B572" s="3" t="s">
        <v>1712</v>
      </c>
      <c r="C572" s="3" t="s">
        <v>1713</v>
      </c>
      <c r="D572" s="4">
        <v>3.0000000000000001E-3</v>
      </c>
      <c r="E572" s="5" t="s">
        <v>1674</v>
      </c>
      <c r="F572" s="4">
        <v>1.4599999999999999E-3</v>
      </c>
      <c r="G572" s="6">
        <v>44944</v>
      </c>
      <c r="H572" s="3" t="s">
        <v>1678</v>
      </c>
      <c r="I572" s="3"/>
      <c r="J572" s="3"/>
      <c r="K572" s="5" t="s">
        <v>94</v>
      </c>
      <c r="L572" s="5">
        <v>1</v>
      </c>
      <c r="M572" s="5" t="s">
        <v>95</v>
      </c>
      <c r="N572" s="5">
        <f>VLOOKUP(M572,[1]ArchetypeScores!E:N,10,FALSE)</f>
        <v>1</v>
      </c>
      <c r="O572" s="5">
        <f>VLOOKUP(M572,[1]ArchetypeScores!E:O,11,FALSE)</f>
        <v>-1</v>
      </c>
      <c r="P572" s="5">
        <f>VLOOKUP(M572,[1]ArchetypeScores!E:P,12,FALSE)</f>
        <v>0</v>
      </c>
      <c r="Q572" s="2" t="str">
        <f>VLOOKUP(M572,[1]ArchetypeScores!E:W,19,FALSE)</f>
        <v>Consumer (including agriculture and tourism)</v>
      </c>
      <c r="R572" s="2">
        <f>VLOOKUP(M572,[1]ArchetypeScores!E:I,5,FALSE)</f>
        <v>0</v>
      </c>
      <c r="S572" s="2">
        <f>VLOOKUP(M572,[1]ArchetypeScores!E:K,7,FALSE)</f>
        <v>0</v>
      </c>
      <c r="T572" s="2" t="str">
        <f t="shared" si="8"/>
        <v>Not A&amp;R positive</v>
      </c>
    </row>
    <row r="573" spans="1:20" x14ac:dyDescent="0.3">
      <c r="A573" s="2" t="s">
        <v>1671</v>
      </c>
      <c r="B573" s="3" t="s">
        <v>1714</v>
      </c>
      <c r="C573" s="3" t="s">
        <v>1715</v>
      </c>
      <c r="D573" s="4">
        <v>2E-3</v>
      </c>
      <c r="E573" s="5" t="s">
        <v>1674</v>
      </c>
      <c r="F573" s="4">
        <v>1.07E-3</v>
      </c>
      <c r="G573" s="6">
        <v>44943</v>
      </c>
      <c r="H573" s="3" t="s">
        <v>1678</v>
      </c>
      <c r="I573" s="3"/>
      <c r="J573" s="3"/>
      <c r="K573" s="5" t="s">
        <v>112</v>
      </c>
      <c r="L573" s="5" t="s">
        <v>112</v>
      </c>
      <c r="M573" s="5" t="s">
        <v>961</v>
      </c>
      <c r="N573" s="5">
        <f>VLOOKUP(M573,[1]ArchetypeScores!E:N,10,FALSE)</f>
        <v>0</v>
      </c>
      <c r="O573" s="5">
        <f>VLOOKUP(M573,[1]ArchetypeScores!E:O,11,FALSE)</f>
        <v>0</v>
      </c>
      <c r="P573" s="5">
        <f>VLOOKUP(M573,[1]ArchetypeScores!E:P,12,FALSE)</f>
        <v>0</v>
      </c>
      <c r="Q573" s="2" t="str">
        <f>VLOOKUP(M573,[1]ArchetypeScores!E:W,19,FALSE)</f>
        <v>Untargeted</v>
      </c>
      <c r="R573" s="2">
        <f>VLOOKUP(M573,[1]ArchetypeScores!E:I,5,FALSE)</f>
        <v>0</v>
      </c>
      <c r="S573" s="2">
        <f>VLOOKUP(M573,[1]ArchetypeScores!E:K,7,FALSE)</f>
        <v>0</v>
      </c>
      <c r="T573" s="2" t="str">
        <f t="shared" si="8"/>
        <v>Not A&amp;R positive</v>
      </c>
    </row>
    <row r="574" spans="1:20" x14ac:dyDescent="0.3">
      <c r="A574" s="2" t="s">
        <v>1671</v>
      </c>
      <c r="B574" s="3" t="s">
        <v>1716</v>
      </c>
      <c r="C574" s="3" t="s">
        <v>1717</v>
      </c>
      <c r="D574" s="4"/>
      <c r="E574" s="5" t="s">
        <v>1674</v>
      </c>
      <c r="F574" s="4">
        <v>0</v>
      </c>
      <c r="G574" s="6">
        <v>44951</v>
      </c>
      <c r="H574" s="3" t="s">
        <v>1718</v>
      </c>
      <c r="I574" s="3"/>
      <c r="J574" s="3"/>
      <c r="K574" s="5" t="s">
        <v>61</v>
      </c>
      <c r="L574" s="5">
        <v>1</v>
      </c>
      <c r="M574" s="5" t="s">
        <v>130</v>
      </c>
      <c r="N574" s="5">
        <f>VLOOKUP(M574,[1]ArchetypeScores!E:N,10,FALSE)</f>
        <v>0</v>
      </c>
      <c r="O574" s="5">
        <f>VLOOKUP(M574,[1]ArchetypeScores!E:O,11,FALSE)</f>
        <v>-1</v>
      </c>
      <c r="P574" s="5">
        <f>VLOOKUP(M574,[1]ArchetypeScores!E:P,12,FALSE)</f>
        <v>0</v>
      </c>
      <c r="Q574" s="2" t="str">
        <f>VLOOKUP(M574,[1]ArchetypeScores!E:W,19,FALSE)</f>
        <v>Health care</v>
      </c>
      <c r="R574" s="2">
        <f>VLOOKUP(M574,[1]ArchetypeScores!E:I,5,FALSE)</f>
        <v>0</v>
      </c>
      <c r="S574" s="2">
        <f>VLOOKUP(M574,[1]ArchetypeScores!E:K,7,FALSE)</f>
        <v>0</v>
      </c>
      <c r="T574" s="2" t="str">
        <f t="shared" si="8"/>
        <v>Not A&amp;R positive</v>
      </c>
    </row>
    <row r="575" spans="1:20" x14ac:dyDescent="0.3">
      <c r="A575" s="2" t="s">
        <v>1671</v>
      </c>
      <c r="B575" s="3" t="s">
        <v>1719</v>
      </c>
      <c r="C575" s="3" t="s">
        <v>1720</v>
      </c>
      <c r="D575" s="4">
        <v>0.05</v>
      </c>
      <c r="E575" s="5" t="s">
        <v>1674</v>
      </c>
      <c r="F575" s="4">
        <v>2.4209999999999999E-2</v>
      </c>
      <c r="G575" s="6">
        <v>44955</v>
      </c>
      <c r="H575" s="3" t="s">
        <v>1721</v>
      </c>
      <c r="I575" s="3"/>
      <c r="J575" s="3"/>
      <c r="K575" s="5" t="s">
        <v>25</v>
      </c>
      <c r="L575" s="5">
        <v>9</v>
      </c>
      <c r="M575" s="5" t="s">
        <v>493</v>
      </c>
      <c r="N575" s="5">
        <f>VLOOKUP(M575,[1]ArchetypeScores!E:N,10,FALSE)</f>
        <v>1</v>
      </c>
      <c r="O575" s="5">
        <f>VLOOKUP(M575,[1]ArchetypeScores!E:O,11,FALSE)</f>
        <v>-2</v>
      </c>
      <c r="P575" s="5">
        <f>VLOOKUP(M575,[1]ArchetypeScores!E:P,12,FALSE)</f>
        <v>0</v>
      </c>
      <c r="Q575" s="2" t="str">
        <f>VLOOKUP(M575,[1]ArchetypeScores!E:W,19,FALSE)</f>
        <v>Industrials - other</v>
      </c>
      <c r="R575" s="2">
        <f>VLOOKUP(M575,[1]ArchetypeScores!E:I,5,FALSE)</f>
        <v>0</v>
      </c>
      <c r="S575" s="2">
        <f>VLOOKUP(M575,[1]ArchetypeScores!E:K,7,FALSE)</f>
        <v>-1</v>
      </c>
      <c r="T575" s="2" t="str">
        <f t="shared" si="8"/>
        <v>Not A&amp;R positive</v>
      </c>
    </row>
    <row r="576" spans="1:20" x14ac:dyDescent="0.3">
      <c r="A576" s="2" t="s">
        <v>1671</v>
      </c>
      <c r="B576" s="3" t="s">
        <v>1722</v>
      </c>
      <c r="C576" s="3" t="s">
        <v>1723</v>
      </c>
      <c r="D576" s="4">
        <v>0.02</v>
      </c>
      <c r="E576" s="5" t="s">
        <v>1674</v>
      </c>
      <c r="F576" s="4">
        <v>9.7800000000000005E-3</v>
      </c>
      <c r="G576" s="6">
        <v>44954</v>
      </c>
      <c r="H576" s="3" t="s">
        <v>1724</v>
      </c>
      <c r="I576" s="3"/>
      <c r="J576" s="3"/>
      <c r="K576" s="5" t="s">
        <v>118</v>
      </c>
      <c r="L576" s="5">
        <v>3</v>
      </c>
      <c r="M576" s="5" t="s">
        <v>168</v>
      </c>
      <c r="N576" s="5">
        <f>VLOOKUP(M576,[1]ArchetypeScores!E:N,10,FALSE)</f>
        <v>0</v>
      </c>
      <c r="O576" s="5">
        <f>VLOOKUP(M576,[1]ArchetypeScores!E:O,11,FALSE)</f>
        <v>-1</v>
      </c>
      <c r="P576" s="5">
        <f>VLOOKUP(M576,[1]ArchetypeScores!E:P,12,FALSE)</f>
        <v>0</v>
      </c>
      <c r="Q576" s="2" t="str">
        <f>VLOOKUP(M576,[1]ArchetypeScores!E:W,19,FALSE)</f>
        <v>Untargeted</v>
      </c>
      <c r="R576" s="2">
        <f>VLOOKUP(M576,[1]ArchetypeScores!E:I,5,FALSE)</f>
        <v>0</v>
      </c>
      <c r="S576" s="2">
        <f>VLOOKUP(M576,[1]ArchetypeScores!E:K,7,FALSE)</f>
        <v>0</v>
      </c>
      <c r="T576" s="2" t="str">
        <f t="shared" si="8"/>
        <v>Not A&amp;R positive</v>
      </c>
    </row>
    <row r="577" spans="1:20" x14ac:dyDescent="0.3">
      <c r="A577" s="2" t="s">
        <v>1671</v>
      </c>
      <c r="B577" s="8" t="s">
        <v>1725</v>
      </c>
      <c r="C577" s="3" t="s">
        <v>1726</v>
      </c>
      <c r="D577" s="4">
        <v>3.0000000000000001E-3</v>
      </c>
      <c r="E577" s="5" t="s">
        <v>1674</v>
      </c>
      <c r="F577" s="4">
        <v>1.4599999999999999E-3</v>
      </c>
      <c r="G577" s="6">
        <v>44949</v>
      </c>
      <c r="H577" s="3" t="s">
        <v>1678</v>
      </c>
      <c r="I577" s="3"/>
      <c r="J577" s="3"/>
      <c r="K577" s="5" t="s">
        <v>1727</v>
      </c>
      <c r="L577" s="5">
        <v>3</v>
      </c>
      <c r="M577" s="5" t="s">
        <v>1728</v>
      </c>
      <c r="N577" s="5">
        <f>VLOOKUP(M577,[1]ArchetypeScores!E:N,10,FALSE)</f>
        <v>1</v>
      </c>
      <c r="O577" s="5">
        <f>VLOOKUP(M577,[1]ArchetypeScores!E:O,11,FALSE)</f>
        <v>-2</v>
      </c>
      <c r="P577" s="5">
        <f>VLOOKUP(M577,[1]ArchetypeScores!E:P,12,FALSE)</f>
        <v>0</v>
      </c>
      <c r="Q577" s="2" t="str">
        <f>VLOOKUP(M577,[1]ArchetypeScores!E:W,19,FALSE)</f>
        <v>Industrials - other</v>
      </c>
      <c r="R577" s="2">
        <f>VLOOKUP(M577,[1]ArchetypeScores!E:I,5,FALSE)</f>
        <v>0</v>
      </c>
      <c r="S577" s="2">
        <f>VLOOKUP(M577,[1]ArchetypeScores!E:K,7,FALSE)</f>
        <v>0</v>
      </c>
      <c r="T577" s="2" t="str">
        <f t="shared" si="8"/>
        <v>Not A&amp;R positive</v>
      </c>
    </row>
    <row r="578" spans="1:20" x14ac:dyDescent="0.3">
      <c r="A578" s="2" t="s">
        <v>1671</v>
      </c>
      <c r="B578" s="8" t="s">
        <v>1729</v>
      </c>
      <c r="C578" s="3" t="s">
        <v>1730</v>
      </c>
      <c r="D578" s="4">
        <v>0</v>
      </c>
      <c r="E578" s="5" t="s">
        <v>1674</v>
      </c>
      <c r="F578" s="4">
        <v>1E-4</v>
      </c>
      <c r="G578" s="6">
        <v>44947</v>
      </c>
      <c r="H578" s="3" t="s">
        <v>1678</v>
      </c>
      <c r="I578" s="3"/>
      <c r="J578" s="3"/>
      <c r="K578" s="5" t="s">
        <v>154</v>
      </c>
      <c r="L578" s="5">
        <v>4</v>
      </c>
      <c r="M578" s="5" t="s">
        <v>1728</v>
      </c>
      <c r="N578" s="5">
        <f>VLOOKUP(M578,[1]ArchetypeScores!E:N,10,FALSE)</f>
        <v>1</v>
      </c>
      <c r="O578" s="5">
        <f>VLOOKUP(M578,[1]ArchetypeScores!E:O,11,FALSE)</f>
        <v>-2</v>
      </c>
      <c r="P578" s="5">
        <f>VLOOKUP(M578,[1]ArchetypeScores!E:P,12,FALSE)</f>
        <v>0</v>
      </c>
      <c r="Q578" s="2" t="str">
        <f>VLOOKUP(M578,[1]ArchetypeScores!E:W,19,FALSE)</f>
        <v>Industrials - other</v>
      </c>
      <c r="R578" s="2">
        <f>VLOOKUP(M578,[1]ArchetypeScores!E:I,5,FALSE)</f>
        <v>0</v>
      </c>
      <c r="S578" s="2">
        <f>VLOOKUP(M578,[1]ArchetypeScores!E:K,7,FALSE)</f>
        <v>0</v>
      </c>
      <c r="T578" s="2" t="str">
        <f t="shared" ref="T578:T641" si="9">IF(AND(R578=1,S578=1),"Both",IF(AND(R578=1,S578=0),"Direct only",IF(AND(R578=0,S578=1),"Indirect only","Not A&amp;R positive")))</f>
        <v>Not A&amp;R positive</v>
      </c>
    </row>
    <row r="579" spans="1:20" x14ac:dyDescent="0.3">
      <c r="A579" s="2" t="s">
        <v>1671</v>
      </c>
      <c r="B579" s="3" t="s">
        <v>1731</v>
      </c>
      <c r="C579" s="3" t="s">
        <v>1732</v>
      </c>
      <c r="D579" s="4">
        <v>3.0000000000000001E-3</v>
      </c>
      <c r="E579" s="5" t="s">
        <v>1674</v>
      </c>
      <c r="F579" s="4">
        <v>1.31E-3</v>
      </c>
      <c r="G579" s="6">
        <v>44927</v>
      </c>
      <c r="H579" s="3" t="s">
        <v>1678</v>
      </c>
      <c r="I579" s="3"/>
      <c r="J579" s="3"/>
      <c r="K579" s="5" t="s">
        <v>25</v>
      </c>
      <c r="L579" s="5">
        <v>12</v>
      </c>
      <c r="M579" s="5" t="s">
        <v>183</v>
      </c>
      <c r="N579" s="5">
        <f>VLOOKUP(M579,[1]ArchetypeScores!E:N,10,FALSE)</f>
        <v>1</v>
      </c>
      <c r="O579" s="5">
        <f>VLOOKUP(M579,[1]ArchetypeScores!E:O,11,FALSE)</f>
        <v>-2</v>
      </c>
      <c r="P579" s="5">
        <f>VLOOKUP(M579,[1]ArchetypeScores!E:P,12,FALSE)</f>
        <v>0</v>
      </c>
      <c r="Q579" s="2" t="str">
        <f>VLOOKUP(M579,[1]ArchetypeScores!E:W,19,FALSE)</f>
        <v>Industrials - other</v>
      </c>
      <c r="R579" s="2">
        <f>VLOOKUP(M579,[1]ArchetypeScores!E:I,5,FALSE)</f>
        <v>0</v>
      </c>
      <c r="S579" s="2">
        <f>VLOOKUP(M579,[1]ArchetypeScores!E:K,7,FALSE)</f>
        <v>0</v>
      </c>
      <c r="T579" s="2" t="str">
        <f t="shared" si="9"/>
        <v>Not A&amp;R positive</v>
      </c>
    </row>
    <row r="580" spans="1:20" x14ac:dyDescent="0.3">
      <c r="A580" s="2" t="s">
        <v>1671</v>
      </c>
      <c r="B580" s="3" t="s">
        <v>1733</v>
      </c>
      <c r="C580" s="3" t="s">
        <v>1734</v>
      </c>
      <c r="D580" s="4">
        <v>2E-3</v>
      </c>
      <c r="E580" s="5" t="s">
        <v>1674</v>
      </c>
      <c r="F580" s="4">
        <v>9.2000000000000003E-4</v>
      </c>
      <c r="G580" s="6">
        <v>44934</v>
      </c>
      <c r="H580" s="3" t="s">
        <v>1678</v>
      </c>
      <c r="I580" s="3"/>
      <c r="J580" s="3"/>
      <c r="K580" s="5" t="s">
        <v>38</v>
      </c>
      <c r="L580" s="5">
        <v>13</v>
      </c>
      <c r="M580" s="5" t="s">
        <v>39</v>
      </c>
      <c r="N580" s="5">
        <f>VLOOKUP(M580,[1]ArchetypeScores!E:N,10,FALSE)</f>
        <v>0</v>
      </c>
      <c r="O580" s="5">
        <f>VLOOKUP(M580,[1]ArchetypeScores!E:O,11,FALSE)</f>
        <v>-2</v>
      </c>
      <c r="P580" s="5">
        <f>VLOOKUP(M580,[1]ArchetypeScores!E:P,12,FALSE)</f>
        <v>0</v>
      </c>
      <c r="Q580" s="2" t="str">
        <f>VLOOKUP(M580,[1]ArchetypeScores!E:W,19,FALSE)</f>
        <v>Industrials - transportation</v>
      </c>
      <c r="R580" s="2">
        <f>VLOOKUP(M580,[1]ArchetypeScores!E:I,5,FALSE)</f>
        <v>0</v>
      </c>
      <c r="S580" s="2">
        <f>VLOOKUP(M580,[1]ArchetypeScores!E:K,7,FALSE)</f>
        <v>0</v>
      </c>
      <c r="T580" s="2" t="str">
        <f t="shared" si="9"/>
        <v>Not A&amp;R positive</v>
      </c>
    </row>
    <row r="581" spans="1:20" x14ac:dyDescent="0.3">
      <c r="A581" s="2" t="s">
        <v>1671</v>
      </c>
      <c r="B581" s="3" t="s">
        <v>1735</v>
      </c>
      <c r="C581" s="3" t="s">
        <v>1736</v>
      </c>
      <c r="D581" s="4">
        <v>0.01</v>
      </c>
      <c r="E581" s="5" t="s">
        <v>1674</v>
      </c>
      <c r="F581" s="4">
        <v>4.8500000000000001E-3</v>
      </c>
      <c r="G581" s="6">
        <v>44924</v>
      </c>
      <c r="H581" s="3" t="s">
        <v>1698</v>
      </c>
      <c r="I581" s="3"/>
      <c r="J581" s="3"/>
      <c r="K581" s="5" t="s">
        <v>118</v>
      </c>
      <c r="L581" s="5">
        <v>3</v>
      </c>
      <c r="M581" s="5" t="s">
        <v>168</v>
      </c>
      <c r="N581" s="5">
        <f>VLOOKUP(M581,[1]ArchetypeScores!E:N,10,FALSE)</f>
        <v>0</v>
      </c>
      <c r="O581" s="5">
        <f>VLOOKUP(M581,[1]ArchetypeScores!E:O,11,FALSE)</f>
        <v>-1</v>
      </c>
      <c r="P581" s="5">
        <f>VLOOKUP(M581,[1]ArchetypeScores!E:P,12,FALSE)</f>
        <v>0</v>
      </c>
      <c r="Q581" s="2" t="str">
        <f>VLOOKUP(M581,[1]ArchetypeScores!E:W,19,FALSE)</f>
        <v>Untargeted</v>
      </c>
      <c r="R581" s="2">
        <f>VLOOKUP(M581,[1]ArchetypeScores!E:I,5,FALSE)</f>
        <v>0</v>
      </c>
      <c r="S581" s="2">
        <f>VLOOKUP(M581,[1]ArchetypeScores!E:K,7,FALSE)</f>
        <v>0</v>
      </c>
      <c r="T581" s="2" t="str">
        <f t="shared" si="9"/>
        <v>Not A&amp;R positive</v>
      </c>
    </row>
    <row r="582" spans="1:20" x14ac:dyDescent="0.3">
      <c r="A582" s="2" t="s">
        <v>1671</v>
      </c>
      <c r="B582" s="3" t="s">
        <v>1735</v>
      </c>
      <c r="C582" s="3" t="s">
        <v>1737</v>
      </c>
      <c r="D582" s="4">
        <v>1.077E-3</v>
      </c>
      <c r="E582" s="5" t="s">
        <v>1674</v>
      </c>
      <c r="F582" s="4">
        <v>5.1999999999999995E-4</v>
      </c>
      <c r="G582" s="6">
        <v>44958</v>
      </c>
      <c r="H582" s="3" t="s">
        <v>1738</v>
      </c>
      <c r="I582" s="3"/>
      <c r="J582" s="3"/>
      <c r="K582" s="5" t="s">
        <v>71</v>
      </c>
      <c r="L582" s="5">
        <v>1</v>
      </c>
      <c r="M582" s="5" t="s">
        <v>72</v>
      </c>
      <c r="N582" s="5">
        <f>VLOOKUP(M582,[1]ArchetypeScores!E:N,10,FALSE)</f>
        <v>0</v>
      </c>
      <c r="O582" s="5">
        <f>VLOOKUP(M582,[1]ArchetypeScores!E:O,11,FALSE)</f>
        <v>0</v>
      </c>
      <c r="P582" s="5">
        <f>VLOOKUP(M582,[1]ArchetypeScores!E:P,12,FALSE)</f>
        <v>0</v>
      </c>
      <c r="Q582" s="2" t="str">
        <f>VLOOKUP(M582,[1]ArchetypeScores!E:W,19,FALSE)</f>
        <v>Other sector</v>
      </c>
      <c r="R582" s="2">
        <f>VLOOKUP(M582,[1]ArchetypeScores!E:I,5,FALSE)</f>
        <v>0</v>
      </c>
      <c r="S582" s="2">
        <f>VLOOKUP(M582,[1]ArchetypeScores!E:K,7,FALSE)</f>
        <v>0</v>
      </c>
      <c r="T582" s="2" t="str">
        <f t="shared" si="9"/>
        <v>Not A&amp;R positive</v>
      </c>
    </row>
    <row r="583" spans="1:20" x14ac:dyDescent="0.3">
      <c r="A583" s="2" t="s">
        <v>1671</v>
      </c>
      <c r="B583" s="3" t="s">
        <v>1739</v>
      </c>
      <c r="C583" s="3" t="s">
        <v>1740</v>
      </c>
      <c r="D583" s="4">
        <v>7.0000000000000001E-3</v>
      </c>
      <c r="E583" s="5" t="s">
        <v>1674</v>
      </c>
      <c r="F583" s="4">
        <v>3.3999999999999998E-3</v>
      </c>
      <c r="G583" s="6">
        <v>44950</v>
      </c>
      <c r="H583" s="3" t="s">
        <v>1741</v>
      </c>
      <c r="I583" s="3"/>
      <c r="J583" s="3"/>
      <c r="K583" s="5" t="s">
        <v>61</v>
      </c>
      <c r="L583" s="5">
        <v>5</v>
      </c>
      <c r="M583" s="5" t="s">
        <v>62</v>
      </c>
      <c r="N583" s="5">
        <f>VLOOKUP(M583,[1]ArchetypeScores!E:N,10,FALSE)</f>
        <v>0</v>
      </c>
      <c r="O583" s="5">
        <f>VLOOKUP(M583,[1]ArchetypeScores!E:O,11,FALSE)</f>
        <v>-1</v>
      </c>
      <c r="P583" s="5">
        <f>VLOOKUP(M583,[1]ArchetypeScores!E:P,12,FALSE)</f>
        <v>0</v>
      </c>
      <c r="Q583" s="2" t="str">
        <f>VLOOKUP(M583,[1]ArchetypeScores!E:W,19,FALSE)</f>
        <v>Health care</v>
      </c>
      <c r="R583" s="2">
        <f>VLOOKUP(M583,[1]ArchetypeScores!E:I,5,FALSE)</f>
        <v>0</v>
      </c>
      <c r="S583" s="2">
        <f>VLOOKUP(M583,[1]ArchetypeScores!E:K,7,FALSE)</f>
        <v>0</v>
      </c>
      <c r="T583" s="2" t="str">
        <f t="shared" si="9"/>
        <v>Not A&amp;R positive</v>
      </c>
    </row>
    <row r="584" spans="1:20" x14ac:dyDescent="0.3">
      <c r="A584" s="2" t="s">
        <v>1671</v>
      </c>
      <c r="B584" s="3" t="s">
        <v>1742</v>
      </c>
      <c r="C584" s="3" t="s">
        <v>1743</v>
      </c>
      <c r="D584" s="4">
        <v>4.0000000000000001E-3</v>
      </c>
      <c r="E584" s="5" t="s">
        <v>1674</v>
      </c>
      <c r="F584" s="4">
        <v>1.9400000000000001E-3</v>
      </c>
      <c r="G584" s="6">
        <v>44945</v>
      </c>
      <c r="H584" s="3" t="s">
        <v>1678</v>
      </c>
      <c r="I584" s="3"/>
      <c r="J584" s="3"/>
      <c r="K584" s="5" t="s">
        <v>61</v>
      </c>
      <c r="L584" s="5">
        <v>5</v>
      </c>
      <c r="M584" s="5" t="s">
        <v>62</v>
      </c>
      <c r="N584" s="5">
        <f>VLOOKUP(M584,[1]ArchetypeScores!E:N,10,FALSE)</f>
        <v>0</v>
      </c>
      <c r="O584" s="5">
        <f>VLOOKUP(M584,[1]ArchetypeScores!E:O,11,FALSE)</f>
        <v>-1</v>
      </c>
      <c r="P584" s="5">
        <f>VLOOKUP(M584,[1]ArchetypeScores!E:P,12,FALSE)</f>
        <v>0</v>
      </c>
      <c r="Q584" s="2" t="str">
        <f>VLOOKUP(M584,[1]ArchetypeScores!E:W,19,FALSE)</f>
        <v>Health care</v>
      </c>
      <c r="R584" s="2">
        <f>VLOOKUP(M584,[1]ArchetypeScores!E:I,5,FALSE)</f>
        <v>0</v>
      </c>
      <c r="S584" s="2">
        <f>VLOOKUP(M584,[1]ArchetypeScores!E:K,7,FALSE)</f>
        <v>0</v>
      </c>
      <c r="T584" s="2" t="str">
        <f t="shared" si="9"/>
        <v>Not A&amp;R positive</v>
      </c>
    </row>
    <row r="585" spans="1:20" x14ac:dyDescent="0.3">
      <c r="A585" s="2" t="s">
        <v>1671</v>
      </c>
      <c r="B585" s="3" t="s">
        <v>1744</v>
      </c>
      <c r="C585" s="3" t="s">
        <v>1745</v>
      </c>
      <c r="D585" s="4">
        <v>3.0000000000000001E-3</v>
      </c>
      <c r="E585" s="5" t="s">
        <v>1674</v>
      </c>
      <c r="F585" s="4">
        <v>1.2099999999999999E-3</v>
      </c>
      <c r="G585" s="6">
        <v>44930</v>
      </c>
      <c r="H585" s="3" t="s">
        <v>1678</v>
      </c>
      <c r="I585" s="3"/>
      <c r="J585" s="3"/>
      <c r="K585" s="5" t="s">
        <v>1727</v>
      </c>
      <c r="L585" s="5">
        <v>2</v>
      </c>
      <c r="M585" s="5" t="s">
        <v>1746</v>
      </c>
      <c r="N585" s="5">
        <f>VLOOKUP(M585,[1]ArchetypeScores!E:N,10,FALSE)</f>
        <v>1</v>
      </c>
      <c r="O585" s="5">
        <f>VLOOKUP(M585,[1]ArchetypeScores!E:O,11,FALSE)</f>
        <v>-2</v>
      </c>
      <c r="P585" s="5">
        <f>VLOOKUP(M585,[1]ArchetypeScores!E:P,12,FALSE)</f>
        <v>2</v>
      </c>
      <c r="Q585" s="2" t="str">
        <f>VLOOKUP(M585,[1]ArchetypeScores!E:W,19,FALSE)</f>
        <v>Industrials - other</v>
      </c>
      <c r="R585" s="2">
        <f>VLOOKUP(M585,[1]ArchetypeScores!E:I,5,FALSE)</f>
        <v>0</v>
      </c>
      <c r="S585" s="2">
        <f>VLOOKUP(M585,[1]ArchetypeScores!E:K,7,FALSE)</f>
        <v>0</v>
      </c>
      <c r="T585" s="2" t="str">
        <f t="shared" si="9"/>
        <v>Not A&amp;R positive</v>
      </c>
    </row>
    <row r="586" spans="1:20" x14ac:dyDescent="0.3">
      <c r="A586" s="2" t="s">
        <v>1671</v>
      </c>
      <c r="B586" s="3" t="s">
        <v>1747</v>
      </c>
      <c r="C586" s="3" t="s">
        <v>1748</v>
      </c>
      <c r="D586" s="4">
        <v>1E-3</v>
      </c>
      <c r="E586" s="5" t="s">
        <v>1674</v>
      </c>
      <c r="F586" s="4">
        <v>2.9E-4</v>
      </c>
      <c r="G586" s="6">
        <v>44940</v>
      </c>
      <c r="H586" s="3" t="s">
        <v>1678</v>
      </c>
      <c r="I586" s="3"/>
      <c r="J586" s="3"/>
      <c r="K586" s="5" t="s">
        <v>38</v>
      </c>
      <c r="L586" s="5">
        <v>13</v>
      </c>
      <c r="M586" s="5" t="s">
        <v>39</v>
      </c>
      <c r="N586" s="5">
        <f>VLOOKUP(M586,[1]ArchetypeScores!E:N,10,FALSE)</f>
        <v>0</v>
      </c>
      <c r="O586" s="5">
        <f>VLOOKUP(M586,[1]ArchetypeScores!E:O,11,FALSE)</f>
        <v>-2</v>
      </c>
      <c r="P586" s="5">
        <f>VLOOKUP(M586,[1]ArchetypeScores!E:P,12,FALSE)</f>
        <v>0</v>
      </c>
      <c r="Q586" s="2" t="str">
        <f>VLOOKUP(M586,[1]ArchetypeScores!E:W,19,FALSE)</f>
        <v>Industrials - transportation</v>
      </c>
      <c r="R586" s="2">
        <f>VLOOKUP(M586,[1]ArchetypeScores!E:I,5,FALSE)</f>
        <v>0</v>
      </c>
      <c r="S586" s="2">
        <f>VLOOKUP(M586,[1]ArchetypeScores!E:K,7,FALSE)</f>
        <v>0</v>
      </c>
      <c r="T586" s="2" t="str">
        <f t="shared" si="9"/>
        <v>Not A&amp;R positive</v>
      </c>
    </row>
    <row r="587" spans="1:20" x14ac:dyDescent="0.3">
      <c r="A587" s="2" t="s">
        <v>1671</v>
      </c>
      <c r="B587" s="3" t="s">
        <v>1749</v>
      </c>
      <c r="C587" s="3" t="s">
        <v>1750</v>
      </c>
      <c r="D587" s="4">
        <v>3.0000000000000001E-3</v>
      </c>
      <c r="E587" s="5" t="s">
        <v>1674</v>
      </c>
      <c r="F587" s="4">
        <v>1.2099999999999999E-3</v>
      </c>
      <c r="G587" s="6">
        <v>44929</v>
      </c>
      <c r="H587" s="3" t="s">
        <v>1678</v>
      </c>
      <c r="I587" s="3"/>
      <c r="J587" s="3"/>
      <c r="K587" s="5" t="s">
        <v>25</v>
      </c>
      <c r="L587" s="5">
        <v>12</v>
      </c>
      <c r="M587" s="5" t="s">
        <v>183</v>
      </c>
      <c r="N587" s="5">
        <f>VLOOKUP(M587,[1]ArchetypeScores!E:N,10,FALSE)</f>
        <v>1</v>
      </c>
      <c r="O587" s="5">
        <f>VLOOKUP(M587,[1]ArchetypeScores!E:O,11,FALSE)</f>
        <v>-2</v>
      </c>
      <c r="P587" s="5">
        <f>VLOOKUP(M587,[1]ArchetypeScores!E:P,12,FALSE)</f>
        <v>0</v>
      </c>
      <c r="Q587" s="2" t="str">
        <f>VLOOKUP(M587,[1]ArchetypeScores!E:W,19,FALSE)</f>
        <v>Industrials - other</v>
      </c>
      <c r="R587" s="2">
        <f>VLOOKUP(M587,[1]ArchetypeScores!E:I,5,FALSE)</f>
        <v>0</v>
      </c>
      <c r="S587" s="2">
        <f>VLOOKUP(M587,[1]ArchetypeScores!E:K,7,FALSE)</f>
        <v>0</v>
      </c>
      <c r="T587" s="2" t="str">
        <f t="shared" si="9"/>
        <v>Not A&amp;R positive</v>
      </c>
    </row>
    <row r="588" spans="1:20" x14ac:dyDescent="0.3">
      <c r="A588" s="2" t="s">
        <v>1671</v>
      </c>
      <c r="B588" s="3" t="s">
        <v>1751</v>
      </c>
      <c r="C588" s="3" t="s">
        <v>1752</v>
      </c>
      <c r="D588" s="4">
        <v>6.0000000000000001E-3</v>
      </c>
      <c r="E588" s="5" t="s">
        <v>1674</v>
      </c>
      <c r="F588" s="4">
        <v>2.9099999999999998E-3</v>
      </c>
      <c r="G588" s="6">
        <v>44942</v>
      </c>
      <c r="H588" s="3" t="s">
        <v>1678</v>
      </c>
      <c r="I588" s="3"/>
      <c r="J588" s="3"/>
      <c r="K588" s="5" t="s">
        <v>47</v>
      </c>
      <c r="L588" s="5">
        <v>3</v>
      </c>
      <c r="M588" s="5" t="s">
        <v>607</v>
      </c>
      <c r="N588" s="5">
        <f>VLOOKUP(M588,[1]ArchetypeScores!E:N,10,FALSE)</f>
        <v>0</v>
      </c>
      <c r="O588" s="5">
        <f>VLOOKUP(M588,[1]ArchetypeScores!E:O,11,FALSE)</f>
        <v>0</v>
      </c>
      <c r="P588" s="5">
        <f>VLOOKUP(M588,[1]ArchetypeScores!E:P,12,FALSE)</f>
        <v>0</v>
      </c>
      <c r="Q588" s="2" t="str">
        <f>VLOOKUP(M588,[1]ArchetypeScores!E:W,19,FALSE)</f>
        <v>Other sector</v>
      </c>
      <c r="R588" s="2">
        <f>VLOOKUP(M588,[1]ArchetypeScores!E:I,5,FALSE)</f>
        <v>0</v>
      </c>
      <c r="S588" s="2">
        <f>VLOOKUP(M588,[1]ArchetypeScores!E:K,7,FALSE)</f>
        <v>0</v>
      </c>
      <c r="T588" s="2" t="str">
        <f t="shared" si="9"/>
        <v>Not A&amp;R positive</v>
      </c>
    </row>
    <row r="589" spans="1:20" x14ac:dyDescent="0.3">
      <c r="A589" s="2" t="s">
        <v>1671</v>
      </c>
      <c r="B589" s="3" t="s">
        <v>1753</v>
      </c>
      <c r="C589" s="3" t="s">
        <v>1754</v>
      </c>
      <c r="D589" s="4">
        <v>3.0000000000000001E-3</v>
      </c>
      <c r="E589" s="5" t="s">
        <v>1674</v>
      </c>
      <c r="F589" s="4">
        <v>1.3600000000000001E-3</v>
      </c>
      <c r="G589" s="6">
        <v>44941</v>
      </c>
      <c r="H589" s="3" t="s">
        <v>1678</v>
      </c>
      <c r="I589" s="3"/>
      <c r="J589" s="3"/>
      <c r="K589" s="5" t="s">
        <v>38</v>
      </c>
      <c r="L589" s="5">
        <v>13</v>
      </c>
      <c r="M589" s="5" t="s">
        <v>39</v>
      </c>
      <c r="N589" s="5">
        <f>VLOOKUP(M589,[1]ArchetypeScores!E:N,10,FALSE)</f>
        <v>0</v>
      </c>
      <c r="O589" s="5">
        <f>VLOOKUP(M589,[1]ArchetypeScores!E:O,11,FALSE)</f>
        <v>-2</v>
      </c>
      <c r="P589" s="5">
        <f>VLOOKUP(M589,[1]ArchetypeScores!E:P,12,FALSE)</f>
        <v>0</v>
      </c>
      <c r="Q589" s="2" t="str">
        <f>VLOOKUP(M589,[1]ArchetypeScores!E:W,19,FALSE)</f>
        <v>Industrials - transportation</v>
      </c>
      <c r="R589" s="2">
        <f>VLOOKUP(M589,[1]ArchetypeScores!E:I,5,FALSE)</f>
        <v>0</v>
      </c>
      <c r="S589" s="2">
        <f>VLOOKUP(M589,[1]ArchetypeScores!E:K,7,FALSE)</f>
        <v>0</v>
      </c>
      <c r="T589" s="2" t="str">
        <f t="shared" si="9"/>
        <v>Not A&amp;R positive</v>
      </c>
    </row>
    <row r="590" spans="1:20" x14ac:dyDescent="0.3">
      <c r="A590" s="2" t="s">
        <v>1671</v>
      </c>
      <c r="B590" s="3" t="s">
        <v>1755</v>
      </c>
      <c r="C590" s="3" t="s">
        <v>1756</v>
      </c>
      <c r="D590" s="4">
        <v>4.0000000000000001E-3</v>
      </c>
      <c r="E590" s="5" t="s">
        <v>1674</v>
      </c>
      <c r="F590" s="4">
        <v>1.9400000000000001E-3</v>
      </c>
      <c r="G590" s="6">
        <v>44931</v>
      </c>
      <c r="H590" s="3" t="s">
        <v>1678</v>
      </c>
      <c r="I590" s="3"/>
      <c r="J590" s="3"/>
      <c r="K590" s="5" t="s">
        <v>25</v>
      </c>
      <c r="L590" s="5">
        <v>1</v>
      </c>
      <c r="M590" s="5" t="s">
        <v>343</v>
      </c>
      <c r="N590" s="5">
        <f>VLOOKUP(M590,[1]ArchetypeScores!E:N,10,FALSE)</f>
        <v>1</v>
      </c>
      <c r="O590" s="5">
        <f>VLOOKUP(M590,[1]ArchetypeScores!E:O,11,FALSE)</f>
        <v>-2</v>
      </c>
      <c r="P590" s="5">
        <f>VLOOKUP(M590,[1]ArchetypeScores!E:P,12,FALSE)</f>
        <v>0</v>
      </c>
      <c r="Q590" s="2" t="str">
        <f>VLOOKUP(M590,[1]ArchetypeScores!E:W,19,FALSE)</f>
        <v>Industrials - other</v>
      </c>
      <c r="R590" s="2">
        <f>VLOOKUP(M590,[1]ArchetypeScores!E:I,5,FALSE)</f>
        <v>0</v>
      </c>
      <c r="S590" s="2">
        <f>VLOOKUP(M590,[1]ArchetypeScores!E:K,7,FALSE)</f>
        <v>-1</v>
      </c>
      <c r="T590" s="2" t="str">
        <f t="shared" si="9"/>
        <v>Not A&amp;R positive</v>
      </c>
    </row>
    <row r="591" spans="1:20" x14ac:dyDescent="0.3">
      <c r="A591" s="2" t="s">
        <v>1671</v>
      </c>
      <c r="B591" s="3" t="s">
        <v>1757</v>
      </c>
      <c r="C591" s="3" t="s">
        <v>1758</v>
      </c>
      <c r="D591" s="4">
        <v>0.04</v>
      </c>
      <c r="E591" s="5" t="s">
        <v>1674</v>
      </c>
      <c r="F591" s="4">
        <v>1.9369999999999998E-2</v>
      </c>
      <c r="G591" s="6">
        <v>44952</v>
      </c>
      <c r="H591" s="3" t="s">
        <v>1759</v>
      </c>
      <c r="I591" s="3"/>
      <c r="J591" s="3"/>
      <c r="K591" s="5" t="s">
        <v>38</v>
      </c>
      <c r="L591" s="5">
        <v>13</v>
      </c>
      <c r="M591" s="5" t="s">
        <v>39</v>
      </c>
      <c r="N591" s="5">
        <f>VLOOKUP(M591,[1]ArchetypeScores!E:N,10,FALSE)</f>
        <v>0</v>
      </c>
      <c r="O591" s="5">
        <f>VLOOKUP(M591,[1]ArchetypeScores!E:O,11,FALSE)</f>
        <v>-2</v>
      </c>
      <c r="P591" s="5">
        <f>VLOOKUP(M591,[1]ArchetypeScores!E:P,12,FALSE)</f>
        <v>0</v>
      </c>
      <c r="Q591" s="2" t="str">
        <f>VLOOKUP(M591,[1]ArchetypeScores!E:W,19,FALSE)</f>
        <v>Industrials - transportation</v>
      </c>
      <c r="R591" s="2">
        <f>VLOOKUP(M591,[1]ArchetypeScores!E:I,5,FALSE)</f>
        <v>0</v>
      </c>
      <c r="S591" s="2">
        <f>VLOOKUP(M591,[1]ArchetypeScores!E:K,7,FALSE)</f>
        <v>0</v>
      </c>
      <c r="T591" s="2" t="str">
        <f t="shared" si="9"/>
        <v>Not A&amp;R positive</v>
      </c>
    </row>
    <row r="592" spans="1:20" x14ac:dyDescent="0.3">
      <c r="A592" s="2" t="s">
        <v>1760</v>
      </c>
      <c r="B592" s="3" t="s">
        <v>1761</v>
      </c>
      <c r="C592" s="3" t="s">
        <v>1762</v>
      </c>
      <c r="D592" s="4"/>
      <c r="E592" s="5" t="s">
        <v>1340</v>
      </c>
      <c r="F592" s="4">
        <v>0</v>
      </c>
      <c r="G592" s="6">
        <v>44975</v>
      </c>
      <c r="H592" s="3" t="s">
        <v>1763</v>
      </c>
      <c r="I592" s="3" t="s">
        <v>1764</v>
      </c>
      <c r="J592" s="3"/>
      <c r="K592" s="5" t="s">
        <v>57</v>
      </c>
      <c r="L592" s="5">
        <v>29</v>
      </c>
      <c r="M592" s="5" t="s">
        <v>58</v>
      </c>
      <c r="N592" s="5">
        <f>VLOOKUP(M592,[1]ArchetypeScores!E:N,10,FALSE)</f>
        <v>0</v>
      </c>
      <c r="O592" s="5">
        <f>VLOOKUP(M592,[1]ArchetypeScores!E:O,11,FALSE)</f>
        <v>-1</v>
      </c>
      <c r="P592" s="5">
        <f>VLOOKUP(M592,[1]ArchetypeScores!E:P,12,FALSE)</f>
        <v>0</v>
      </c>
      <c r="Q592" s="2" t="str">
        <f>VLOOKUP(M592,[1]ArchetypeScores!E:W,19,FALSE)</f>
        <v>Untargeted</v>
      </c>
      <c r="R592" s="2">
        <f>VLOOKUP(M592,[1]ArchetypeScores!E:I,5,FALSE)</f>
        <v>0</v>
      </c>
      <c r="S592" s="2">
        <f>VLOOKUP(M592,[1]ArchetypeScores!E:K,7,FALSE)</f>
        <v>0</v>
      </c>
      <c r="T592" s="2" t="str">
        <f t="shared" si="9"/>
        <v>Not A&amp;R positive</v>
      </c>
    </row>
    <row r="593" spans="1:20" x14ac:dyDescent="0.3">
      <c r="A593" s="2" t="s">
        <v>1760</v>
      </c>
      <c r="B593" s="3" t="s">
        <v>1765</v>
      </c>
      <c r="C593" s="3" t="s">
        <v>1766</v>
      </c>
      <c r="D593" s="4">
        <v>8.0000000000000002E-3</v>
      </c>
      <c r="E593" s="5" t="s">
        <v>1340</v>
      </c>
      <c r="F593" s="4">
        <v>9.9699999999999997E-3</v>
      </c>
      <c r="G593" s="6">
        <v>45032</v>
      </c>
      <c r="H593" s="3" t="s">
        <v>1767</v>
      </c>
      <c r="I593" s="3" t="s">
        <v>1768</v>
      </c>
      <c r="J593" s="3" t="s">
        <v>1769</v>
      </c>
      <c r="K593" s="5" t="s">
        <v>175</v>
      </c>
      <c r="L593" s="5">
        <v>3</v>
      </c>
      <c r="M593" s="5" t="s">
        <v>1770</v>
      </c>
      <c r="N593" s="5">
        <f>VLOOKUP(M593,[1]ArchetypeScores!E:N,10,FALSE)</f>
        <v>1</v>
      </c>
      <c r="O593" s="5">
        <f>VLOOKUP(M593,[1]ArchetypeScores!E:O,11,FALSE)</f>
        <v>0</v>
      </c>
      <c r="P593" s="5">
        <f>VLOOKUP(M593,[1]ArchetypeScores!E:P,12,FALSE)</f>
        <v>0</v>
      </c>
      <c r="Q593" s="2" t="str">
        <f>VLOOKUP(M593,[1]ArchetypeScores!E:W,19,FALSE)</f>
        <v>Other sector</v>
      </c>
      <c r="R593" s="2">
        <f>VLOOKUP(M593,[1]ArchetypeScores!E:I,5,FALSE)</f>
        <v>0</v>
      </c>
      <c r="S593" s="2">
        <f>VLOOKUP(M593,[1]ArchetypeScores!E:K,7,FALSE)</f>
        <v>0</v>
      </c>
      <c r="T593" s="2" t="str">
        <f t="shared" si="9"/>
        <v>Not A&amp;R positive</v>
      </c>
    </row>
    <row r="594" spans="1:20" x14ac:dyDescent="0.3">
      <c r="A594" s="2" t="s">
        <v>1760</v>
      </c>
      <c r="B594" s="3" t="s">
        <v>1771</v>
      </c>
      <c r="C594" s="3" t="s">
        <v>1772</v>
      </c>
      <c r="D594" s="4"/>
      <c r="E594" s="5" t="s">
        <v>1340</v>
      </c>
      <c r="F594" s="4">
        <v>0</v>
      </c>
      <c r="G594" s="6">
        <v>45137</v>
      </c>
      <c r="H594" s="3" t="s">
        <v>1773</v>
      </c>
      <c r="I594" s="3"/>
      <c r="J594" s="3"/>
      <c r="K594" s="5" t="s">
        <v>118</v>
      </c>
      <c r="L594" s="5">
        <v>2</v>
      </c>
      <c r="M594" s="5" t="s">
        <v>226</v>
      </c>
      <c r="N594" s="5">
        <f>VLOOKUP(M594,[1]ArchetypeScores!E:N,10,FALSE)</f>
        <v>0</v>
      </c>
      <c r="O594" s="5">
        <f>VLOOKUP(M594,[1]ArchetypeScores!E:O,11,FALSE)</f>
        <v>-1</v>
      </c>
      <c r="P594" s="5">
        <f>VLOOKUP(M594,[1]ArchetypeScores!E:P,12,FALSE)</f>
        <v>0</v>
      </c>
      <c r="Q594" s="2" t="str">
        <f>VLOOKUP(M594,[1]ArchetypeScores!E:W,19,FALSE)</f>
        <v>Untargeted</v>
      </c>
      <c r="R594" s="2">
        <f>VLOOKUP(M594,[1]ArchetypeScores!E:I,5,FALSE)</f>
        <v>0</v>
      </c>
      <c r="S594" s="2">
        <f>VLOOKUP(M594,[1]ArchetypeScores!E:K,7,FALSE)</f>
        <v>0</v>
      </c>
      <c r="T594" s="2" t="str">
        <f t="shared" si="9"/>
        <v>Not A&amp;R positive</v>
      </c>
    </row>
    <row r="595" spans="1:20" x14ac:dyDescent="0.3">
      <c r="A595" s="2" t="s">
        <v>1760</v>
      </c>
      <c r="B595" s="3" t="s">
        <v>1774</v>
      </c>
      <c r="C595" s="3" t="s">
        <v>1775</v>
      </c>
      <c r="D595" s="4"/>
      <c r="E595" s="5" t="s">
        <v>1340</v>
      </c>
      <c r="F595" s="4">
        <v>0</v>
      </c>
      <c r="G595" s="6">
        <v>45140</v>
      </c>
      <c r="H595" s="3" t="s">
        <v>1776</v>
      </c>
      <c r="I595" s="3" t="s">
        <v>1777</v>
      </c>
      <c r="J595" s="3"/>
      <c r="K595" s="5" t="s">
        <v>118</v>
      </c>
      <c r="L595" s="5">
        <v>2</v>
      </c>
      <c r="M595" s="5" t="s">
        <v>226</v>
      </c>
      <c r="N595" s="5">
        <f>VLOOKUP(M595,[1]ArchetypeScores!E:N,10,FALSE)</f>
        <v>0</v>
      </c>
      <c r="O595" s="5">
        <f>VLOOKUP(M595,[1]ArchetypeScores!E:O,11,FALSE)</f>
        <v>-1</v>
      </c>
      <c r="P595" s="5">
        <f>VLOOKUP(M595,[1]ArchetypeScores!E:P,12,FALSE)</f>
        <v>0</v>
      </c>
      <c r="Q595" s="2" t="str">
        <f>VLOOKUP(M595,[1]ArchetypeScores!E:W,19,FALSE)</f>
        <v>Untargeted</v>
      </c>
      <c r="R595" s="2">
        <f>VLOOKUP(M595,[1]ArchetypeScores!E:I,5,FALSE)</f>
        <v>0</v>
      </c>
      <c r="S595" s="2">
        <f>VLOOKUP(M595,[1]ArchetypeScores!E:K,7,FALSE)</f>
        <v>0</v>
      </c>
      <c r="T595" s="2" t="str">
        <f t="shared" si="9"/>
        <v>Not A&amp;R positive</v>
      </c>
    </row>
    <row r="596" spans="1:20" x14ac:dyDescent="0.3">
      <c r="A596" s="2" t="s">
        <v>1760</v>
      </c>
      <c r="B596" s="3" t="s">
        <v>1778</v>
      </c>
      <c r="C596" s="3" t="s">
        <v>1779</v>
      </c>
      <c r="D596" s="4">
        <v>1.6E-2</v>
      </c>
      <c r="E596" s="5" t="s">
        <v>1340</v>
      </c>
      <c r="F596" s="4">
        <v>1.7510000000000001E-2</v>
      </c>
      <c r="G596" s="6">
        <v>45152</v>
      </c>
      <c r="H596" s="3" t="s">
        <v>1780</v>
      </c>
      <c r="I596" s="3"/>
      <c r="J596" s="3" t="s">
        <v>1781</v>
      </c>
      <c r="K596" s="5" t="s">
        <v>118</v>
      </c>
      <c r="L596" s="5">
        <v>4</v>
      </c>
      <c r="M596" s="5" t="s">
        <v>119</v>
      </c>
      <c r="N596" s="5">
        <f>VLOOKUP(M596,[1]ArchetypeScores!E:N,10,FALSE)</f>
        <v>0</v>
      </c>
      <c r="O596" s="5">
        <f>VLOOKUP(M596,[1]ArchetypeScores!E:O,11,FALSE)</f>
        <v>-1</v>
      </c>
      <c r="P596" s="5">
        <f>VLOOKUP(M596,[1]ArchetypeScores!E:P,12,FALSE)</f>
        <v>0</v>
      </c>
      <c r="Q596" s="2" t="str">
        <f>VLOOKUP(M596,[1]ArchetypeScores!E:W,19,FALSE)</f>
        <v>Untargeted</v>
      </c>
      <c r="R596" s="2">
        <f>VLOOKUP(M596,[1]ArchetypeScores!E:I,5,FALSE)</f>
        <v>0</v>
      </c>
      <c r="S596" s="2">
        <f>VLOOKUP(M596,[1]ArchetypeScores!E:K,7,FALSE)</f>
        <v>0</v>
      </c>
      <c r="T596" s="2" t="str">
        <f t="shared" si="9"/>
        <v>Not A&amp;R positive</v>
      </c>
    </row>
    <row r="597" spans="1:20" x14ac:dyDescent="0.3">
      <c r="A597" s="2" t="s">
        <v>1760</v>
      </c>
      <c r="B597" s="3" t="s">
        <v>1782</v>
      </c>
      <c r="C597" s="3" t="s">
        <v>1783</v>
      </c>
      <c r="D597" s="4"/>
      <c r="E597" s="5" t="s">
        <v>1340</v>
      </c>
      <c r="F597" s="4">
        <v>0</v>
      </c>
      <c r="G597" s="6">
        <v>45142</v>
      </c>
      <c r="H597" s="3" t="s">
        <v>1776</v>
      </c>
      <c r="I597" s="3" t="s">
        <v>1777</v>
      </c>
      <c r="J597" s="3"/>
      <c r="K597" s="5" t="s">
        <v>47</v>
      </c>
      <c r="L597" s="5">
        <v>3</v>
      </c>
      <c r="M597" s="5" t="s">
        <v>607</v>
      </c>
      <c r="N597" s="5">
        <f>VLOOKUP(M597,[1]ArchetypeScores!E:N,10,FALSE)</f>
        <v>0</v>
      </c>
      <c r="O597" s="5">
        <f>VLOOKUP(M597,[1]ArchetypeScores!E:O,11,FALSE)</f>
        <v>0</v>
      </c>
      <c r="P597" s="5">
        <f>VLOOKUP(M597,[1]ArchetypeScores!E:P,12,FALSE)</f>
        <v>0</v>
      </c>
      <c r="Q597" s="2" t="str">
        <f>VLOOKUP(M597,[1]ArchetypeScores!E:W,19,FALSE)</f>
        <v>Other sector</v>
      </c>
      <c r="R597" s="2">
        <f>VLOOKUP(M597,[1]ArchetypeScores!E:I,5,FALSE)</f>
        <v>0</v>
      </c>
      <c r="S597" s="2">
        <f>VLOOKUP(M597,[1]ArchetypeScores!E:K,7,FALSE)</f>
        <v>0</v>
      </c>
      <c r="T597" s="2" t="str">
        <f t="shared" si="9"/>
        <v>Not A&amp;R positive</v>
      </c>
    </row>
    <row r="598" spans="1:20" x14ac:dyDescent="0.3">
      <c r="A598" s="2" t="s">
        <v>1760</v>
      </c>
      <c r="B598" s="7" t="s">
        <v>1784</v>
      </c>
      <c r="C598" s="3" t="s">
        <v>1785</v>
      </c>
      <c r="D598" s="4"/>
      <c r="E598" s="5" t="s">
        <v>1340</v>
      </c>
      <c r="F598" s="4">
        <v>0</v>
      </c>
      <c r="G598" s="6">
        <v>45117</v>
      </c>
      <c r="H598" s="3" t="s">
        <v>1786</v>
      </c>
      <c r="I598" s="3" t="s">
        <v>1787</v>
      </c>
      <c r="J598" s="3"/>
      <c r="K598" s="5" t="s">
        <v>38</v>
      </c>
      <c r="L598" s="5">
        <v>1</v>
      </c>
      <c r="M598" s="5" t="s">
        <v>43</v>
      </c>
      <c r="N598" s="5">
        <f>VLOOKUP(M598,[1]ArchetypeScores!E:N,10,FALSE)</f>
        <v>0</v>
      </c>
      <c r="O598" s="5">
        <f>VLOOKUP(M598,[1]ArchetypeScores!E:O,11,FALSE)</f>
        <v>-1</v>
      </c>
      <c r="P598" s="5">
        <f>VLOOKUP(M598,[1]ArchetypeScores!E:P,12,FALSE)</f>
        <v>0</v>
      </c>
      <c r="Q598" s="2" t="str">
        <f>VLOOKUP(M598,[1]ArchetypeScores!E:W,19,FALSE)</f>
        <v>Consumer (including agriculture and tourism)</v>
      </c>
      <c r="R598" s="2">
        <f>VLOOKUP(M598,[1]ArchetypeScores!E:I,5,FALSE)</f>
        <v>0</v>
      </c>
      <c r="S598" s="2">
        <f>VLOOKUP(M598,[1]ArchetypeScores!E:K,7,FALSE)</f>
        <v>0</v>
      </c>
      <c r="T598" s="2" t="str">
        <f t="shared" si="9"/>
        <v>Not A&amp;R positive</v>
      </c>
    </row>
    <row r="599" spans="1:20" x14ac:dyDescent="0.3">
      <c r="A599" s="2" t="s">
        <v>1760</v>
      </c>
      <c r="B599" s="3" t="s">
        <v>1788</v>
      </c>
      <c r="C599" s="3" t="s">
        <v>1789</v>
      </c>
      <c r="D599" s="4">
        <v>0.28999999999999998</v>
      </c>
      <c r="E599" s="5" t="s">
        <v>1340</v>
      </c>
      <c r="F599" s="4">
        <v>0.34188000000000002</v>
      </c>
      <c r="G599" s="6">
        <v>45131</v>
      </c>
      <c r="H599" s="3" t="s">
        <v>1790</v>
      </c>
      <c r="I599" s="3"/>
      <c r="J599" s="3"/>
      <c r="K599" s="5" t="s">
        <v>38</v>
      </c>
      <c r="L599" s="5">
        <v>13</v>
      </c>
      <c r="M599" s="5" t="s">
        <v>39</v>
      </c>
      <c r="N599" s="5">
        <f>VLOOKUP(M599,[1]ArchetypeScores!E:N,10,FALSE)</f>
        <v>0</v>
      </c>
      <c r="O599" s="5">
        <f>VLOOKUP(M599,[1]ArchetypeScores!E:O,11,FALSE)</f>
        <v>-2</v>
      </c>
      <c r="P599" s="5">
        <f>VLOOKUP(M599,[1]ArchetypeScores!E:P,12,FALSE)</f>
        <v>0</v>
      </c>
      <c r="Q599" s="2" t="str">
        <f>VLOOKUP(M599,[1]ArchetypeScores!E:W,19,FALSE)</f>
        <v>Industrials - transportation</v>
      </c>
      <c r="R599" s="2">
        <f>VLOOKUP(M599,[1]ArchetypeScores!E:I,5,FALSE)</f>
        <v>0</v>
      </c>
      <c r="S599" s="2">
        <f>VLOOKUP(M599,[1]ArchetypeScores!E:K,7,FALSE)</f>
        <v>0</v>
      </c>
      <c r="T599" s="2" t="str">
        <f t="shared" si="9"/>
        <v>Not A&amp;R positive</v>
      </c>
    </row>
    <row r="600" spans="1:20" x14ac:dyDescent="0.3">
      <c r="A600" s="2" t="s">
        <v>1760</v>
      </c>
      <c r="B600" s="3" t="s">
        <v>1791</v>
      </c>
      <c r="C600" s="3" t="s">
        <v>1792</v>
      </c>
      <c r="D600" s="4">
        <v>0.21</v>
      </c>
      <c r="E600" s="5" t="s">
        <v>1340</v>
      </c>
      <c r="F600" s="4">
        <v>0.23766999999999999</v>
      </c>
      <c r="G600" s="6">
        <v>44964</v>
      </c>
      <c r="H600" s="3" t="s">
        <v>1793</v>
      </c>
      <c r="I600" s="3" t="s">
        <v>1794</v>
      </c>
      <c r="J600" s="3"/>
      <c r="K600" s="5" t="s">
        <v>611</v>
      </c>
      <c r="L600" s="5">
        <v>1</v>
      </c>
      <c r="M600" s="5" t="s">
        <v>612</v>
      </c>
      <c r="N600" s="5">
        <f>VLOOKUP(M600,[1]ArchetypeScores!E:N,10,FALSE)</f>
        <v>1</v>
      </c>
      <c r="O600" s="5">
        <f>VLOOKUP(M600,[1]ArchetypeScores!E:O,11,FALSE)</f>
        <v>-2</v>
      </c>
      <c r="P600" s="5">
        <f>VLOOKUP(M600,[1]ArchetypeScores!E:P,12,FALSE)</f>
        <v>-1</v>
      </c>
      <c r="Q600" s="2" t="str">
        <f>VLOOKUP(M600,[1]ArchetypeScores!E:W,19,FALSE)</f>
        <v>Consumer (including agriculture and tourism)</v>
      </c>
      <c r="R600" s="2">
        <f>VLOOKUP(M600,[1]ArchetypeScores!E:I,5,FALSE)</f>
        <v>0</v>
      </c>
      <c r="S600" s="2">
        <f>VLOOKUP(M600,[1]ArchetypeScores!E:K,7,FALSE)</f>
        <v>0</v>
      </c>
      <c r="T600" s="2" t="str">
        <f t="shared" si="9"/>
        <v>Not A&amp;R positive</v>
      </c>
    </row>
    <row r="601" spans="1:20" x14ac:dyDescent="0.3">
      <c r="A601" s="2" t="s">
        <v>1760</v>
      </c>
      <c r="B601" s="3" t="s">
        <v>1795</v>
      </c>
      <c r="C601" s="3" t="s">
        <v>1796</v>
      </c>
      <c r="D601" s="4">
        <v>0</v>
      </c>
      <c r="E601" s="5" t="s">
        <v>1340</v>
      </c>
      <c r="F601" s="4">
        <v>5.8E-4</v>
      </c>
      <c r="G601" s="6">
        <v>45115</v>
      </c>
      <c r="H601" s="3" t="s">
        <v>1797</v>
      </c>
      <c r="I601" s="3" t="s">
        <v>1798</v>
      </c>
      <c r="J601" s="3"/>
      <c r="K601" s="5" t="s">
        <v>163</v>
      </c>
      <c r="L601" s="5">
        <v>2</v>
      </c>
      <c r="M601" s="5" t="s">
        <v>648</v>
      </c>
      <c r="N601" s="5">
        <f>VLOOKUP(M601,[1]ArchetypeScores!E:N,10,FALSE)</f>
        <v>0</v>
      </c>
      <c r="O601" s="5">
        <f>VLOOKUP(M601,[1]ArchetypeScores!E:O,11,FALSE)</f>
        <v>0</v>
      </c>
      <c r="P601" s="5">
        <f>VLOOKUP(M601,[1]ArchetypeScores!E:P,12,FALSE)</f>
        <v>0</v>
      </c>
      <c r="Q601" s="2" t="str">
        <f>VLOOKUP(M601,[1]ArchetypeScores!E:W,19,FALSE)</f>
        <v>Health care</v>
      </c>
      <c r="R601" s="2">
        <f>VLOOKUP(M601,[1]ArchetypeScores!E:I,5,FALSE)</f>
        <v>0</v>
      </c>
      <c r="S601" s="2">
        <f>VLOOKUP(M601,[1]ArchetypeScores!E:K,7,FALSE)</f>
        <v>0</v>
      </c>
      <c r="T601" s="2" t="str">
        <f t="shared" si="9"/>
        <v>Not A&amp;R positive</v>
      </c>
    </row>
    <row r="602" spans="1:20" x14ac:dyDescent="0.3">
      <c r="A602" s="2" t="s">
        <v>1760</v>
      </c>
      <c r="B602" s="3" t="s">
        <v>1799</v>
      </c>
      <c r="C602" s="3" t="s">
        <v>1800</v>
      </c>
      <c r="D602" s="4">
        <v>3.0000000000000001E-3</v>
      </c>
      <c r="E602" s="5" t="s">
        <v>1340</v>
      </c>
      <c r="F602" s="4">
        <v>3.4299999999999999E-3</v>
      </c>
      <c r="G602" s="6">
        <v>44968</v>
      </c>
      <c r="H602" s="3" t="s">
        <v>1801</v>
      </c>
      <c r="I602" s="3" t="s">
        <v>1802</v>
      </c>
      <c r="J602" s="3"/>
      <c r="K602" s="5" t="s">
        <v>611</v>
      </c>
      <c r="L602" s="5">
        <v>1</v>
      </c>
      <c r="M602" s="5" t="s">
        <v>612</v>
      </c>
      <c r="N602" s="5">
        <f>VLOOKUP(M602,[1]ArchetypeScores!E:N,10,FALSE)</f>
        <v>1</v>
      </c>
      <c r="O602" s="5">
        <f>VLOOKUP(M602,[1]ArchetypeScores!E:O,11,FALSE)</f>
        <v>-2</v>
      </c>
      <c r="P602" s="5">
        <f>VLOOKUP(M602,[1]ArchetypeScores!E:P,12,FALSE)</f>
        <v>-1</v>
      </c>
      <c r="Q602" s="2" t="str">
        <f>VLOOKUP(M602,[1]ArchetypeScores!E:W,19,FALSE)</f>
        <v>Consumer (including agriculture and tourism)</v>
      </c>
      <c r="R602" s="2">
        <f>VLOOKUP(M602,[1]ArchetypeScores!E:I,5,FALSE)</f>
        <v>0</v>
      </c>
      <c r="S602" s="2">
        <f>VLOOKUP(M602,[1]ArchetypeScores!E:K,7,FALSE)</f>
        <v>0</v>
      </c>
      <c r="T602" s="2" t="str">
        <f t="shared" si="9"/>
        <v>Not A&amp;R positive</v>
      </c>
    </row>
    <row r="603" spans="1:20" x14ac:dyDescent="0.3">
      <c r="A603" s="2" t="s">
        <v>1760</v>
      </c>
      <c r="B603" s="3" t="s">
        <v>1803</v>
      </c>
      <c r="C603" s="3" t="s">
        <v>1804</v>
      </c>
      <c r="D603" s="4">
        <v>0.01</v>
      </c>
      <c r="E603" s="5" t="s">
        <v>1340</v>
      </c>
      <c r="F603" s="4">
        <v>1.2E-2</v>
      </c>
      <c r="G603" s="6">
        <v>45057</v>
      </c>
      <c r="H603" s="3" t="s">
        <v>1767</v>
      </c>
      <c r="I603" s="3" t="s">
        <v>1768</v>
      </c>
      <c r="J603" s="3" t="s">
        <v>1805</v>
      </c>
      <c r="K603" s="5" t="s">
        <v>214</v>
      </c>
      <c r="L603" s="5">
        <v>2</v>
      </c>
      <c r="M603" s="5" t="s">
        <v>1806</v>
      </c>
      <c r="N603" s="5">
        <f>VLOOKUP(M603,[1]ArchetypeScores!E:N,10,FALSE)</f>
        <v>1</v>
      </c>
      <c r="O603" s="5">
        <f>VLOOKUP(M603,[1]ArchetypeScores!E:O,11,FALSE)</f>
        <v>0</v>
      </c>
      <c r="P603" s="5">
        <f>VLOOKUP(M603,[1]ArchetypeScores!E:P,12,FALSE)</f>
        <v>1</v>
      </c>
      <c r="Q603" s="2" t="str">
        <f>VLOOKUP(M603,[1]ArchetypeScores!E:W,19,FALSE)</f>
        <v>Other sector</v>
      </c>
      <c r="R603" s="2">
        <f>VLOOKUP(M603,[1]ArchetypeScores!E:I,5,FALSE)</f>
        <v>0</v>
      </c>
      <c r="S603" s="2">
        <f>VLOOKUP(M603,[1]ArchetypeScores!E:K,7,FALSE)</f>
        <v>0</v>
      </c>
      <c r="T603" s="2" t="str">
        <f t="shared" si="9"/>
        <v>Not A&amp;R positive</v>
      </c>
    </row>
    <row r="604" spans="1:20" x14ac:dyDescent="0.3">
      <c r="A604" s="2" t="s">
        <v>1760</v>
      </c>
      <c r="B604" s="3" t="s">
        <v>1807</v>
      </c>
      <c r="C604" s="3" t="s">
        <v>1808</v>
      </c>
      <c r="D604" s="4">
        <v>2E-3</v>
      </c>
      <c r="E604" s="5" t="s">
        <v>1340</v>
      </c>
      <c r="F604" s="4">
        <v>2.1900000000000001E-3</v>
      </c>
      <c r="G604" s="6">
        <v>44982</v>
      </c>
      <c r="H604" s="3" t="s">
        <v>1809</v>
      </c>
      <c r="I604" s="3" t="s">
        <v>1810</v>
      </c>
      <c r="J604" s="3"/>
      <c r="K604" s="5" t="s">
        <v>489</v>
      </c>
      <c r="L604" s="5">
        <v>2</v>
      </c>
      <c r="M604" s="5" t="s">
        <v>1811</v>
      </c>
      <c r="N604" s="5">
        <f>VLOOKUP(M604,[1]ArchetypeScores!E:N,10,FALSE)</f>
        <v>1</v>
      </c>
      <c r="O604" s="5">
        <f>VLOOKUP(M604,[1]ArchetypeScores!E:O,11,FALSE)</f>
        <v>-1</v>
      </c>
      <c r="P604" s="5">
        <f>VLOOKUP(M604,[1]ArchetypeScores!E:P,12,FALSE)</f>
        <v>0</v>
      </c>
      <c r="Q604" s="2" t="str">
        <f>VLOOKUP(M604,[1]ArchetypeScores!E:W,19,FALSE)</f>
        <v>Health care</v>
      </c>
      <c r="R604" s="2">
        <f>VLOOKUP(M604,[1]ArchetypeScores!E:I,5,FALSE)</f>
        <v>0</v>
      </c>
      <c r="S604" s="2">
        <f>VLOOKUP(M604,[1]ArchetypeScores!E:K,7,FALSE)</f>
        <v>1</v>
      </c>
      <c r="T604" s="2" t="str">
        <f t="shared" si="9"/>
        <v>Indirect only</v>
      </c>
    </row>
    <row r="605" spans="1:20" x14ac:dyDescent="0.3">
      <c r="A605" s="2" t="s">
        <v>1760</v>
      </c>
      <c r="B605" s="3" t="s">
        <v>1812</v>
      </c>
      <c r="C605" s="3" t="s">
        <v>1813</v>
      </c>
      <c r="D605" s="4">
        <v>0.214</v>
      </c>
      <c r="E605" s="5" t="s">
        <v>1340</v>
      </c>
      <c r="F605" s="4">
        <v>0.23411000000000001</v>
      </c>
      <c r="G605" s="6">
        <v>45171</v>
      </c>
      <c r="H605" s="3" t="s">
        <v>1780</v>
      </c>
      <c r="I605" s="3" t="s">
        <v>1814</v>
      </c>
      <c r="J605" s="3"/>
      <c r="K605" s="5" t="s">
        <v>38</v>
      </c>
      <c r="L605" s="5">
        <v>13</v>
      </c>
      <c r="M605" s="5" t="s">
        <v>39</v>
      </c>
      <c r="N605" s="5">
        <f>VLOOKUP(M605,[1]ArchetypeScores!E:N,10,FALSE)</f>
        <v>0</v>
      </c>
      <c r="O605" s="5">
        <f>VLOOKUP(M605,[1]ArchetypeScores!E:O,11,FALSE)</f>
        <v>-2</v>
      </c>
      <c r="P605" s="5">
        <f>VLOOKUP(M605,[1]ArchetypeScores!E:P,12,FALSE)</f>
        <v>0</v>
      </c>
      <c r="Q605" s="2" t="str">
        <f>VLOOKUP(M605,[1]ArchetypeScores!E:W,19,FALSE)</f>
        <v>Industrials - transportation</v>
      </c>
      <c r="R605" s="2">
        <f>VLOOKUP(M605,[1]ArchetypeScores!E:I,5,FALSE)</f>
        <v>0</v>
      </c>
      <c r="S605" s="2">
        <f>VLOOKUP(M605,[1]ArchetypeScores!E:K,7,FALSE)</f>
        <v>0</v>
      </c>
      <c r="T605" s="2" t="str">
        <f t="shared" si="9"/>
        <v>Not A&amp;R positive</v>
      </c>
    </row>
    <row r="606" spans="1:20" x14ac:dyDescent="0.3">
      <c r="A606" s="2" t="s">
        <v>1760</v>
      </c>
      <c r="B606" s="3" t="s">
        <v>1815</v>
      </c>
      <c r="C606" s="3" t="s">
        <v>1816</v>
      </c>
      <c r="D606" s="4">
        <v>1</v>
      </c>
      <c r="E606" s="5" t="s">
        <v>1340</v>
      </c>
      <c r="F606" s="4">
        <v>1.0761000000000001</v>
      </c>
      <c r="G606" s="6">
        <v>45182</v>
      </c>
      <c r="H606" s="3" t="s">
        <v>1817</v>
      </c>
      <c r="I606" s="3" t="s">
        <v>1818</v>
      </c>
      <c r="J606" s="3" t="s">
        <v>1819</v>
      </c>
      <c r="K606" s="5" t="s">
        <v>61</v>
      </c>
      <c r="L606" s="5">
        <v>1</v>
      </c>
      <c r="M606" s="5" t="s">
        <v>130</v>
      </c>
      <c r="N606" s="5">
        <f>VLOOKUP(M606,[1]ArchetypeScores!E:N,10,FALSE)</f>
        <v>0</v>
      </c>
      <c r="O606" s="5">
        <f>VLOOKUP(M606,[1]ArchetypeScores!E:O,11,FALSE)</f>
        <v>-1</v>
      </c>
      <c r="P606" s="5">
        <f>VLOOKUP(M606,[1]ArchetypeScores!E:P,12,FALSE)</f>
        <v>0</v>
      </c>
      <c r="Q606" s="2" t="str">
        <f>VLOOKUP(M606,[1]ArchetypeScores!E:W,19,FALSE)</f>
        <v>Health care</v>
      </c>
      <c r="R606" s="2">
        <f>VLOOKUP(M606,[1]ArchetypeScores!E:I,5,FALSE)</f>
        <v>0</v>
      </c>
      <c r="S606" s="2">
        <f>VLOOKUP(M606,[1]ArchetypeScores!E:K,7,FALSE)</f>
        <v>0</v>
      </c>
      <c r="T606" s="2" t="str">
        <f t="shared" si="9"/>
        <v>Not A&amp;R positive</v>
      </c>
    </row>
    <row r="607" spans="1:20" x14ac:dyDescent="0.3">
      <c r="A607" s="2" t="s">
        <v>1760</v>
      </c>
      <c r="B607" s="3" t="s">
        <v>1820</v>
      </c>
      <c r="C607" s="3" t="s">
        <v>1821</v>
      </c>
      <c r="D607" s="4">
        <v>1.0860000000000001</v>
      </c>
      <c r="E607" s="5" t="s">
        <v>1340</v>
      </c>
      <c r="F607" s="4">
        <v>1.2256400000000001</v>
      </c>
      <c r="G607" s="6">
        <v>45205</v>
      </c>
      <c r="H607" s="3" t="s">
        <v>1822</v>
      </c>
      <c r="I607" s="3" t="s">
        <v>1823</v>
      </c>
      <c r="J607" s="3"/>
      <c r="K607" s="5" t="s">
        <v>118</v>
      </c>
      <c r="L607" s="5">
        <v>3</v>
      </c>
      <c r="M607" s="5" t="s">
        <v>168</v>
      </c>
      <c r="N607" s="5">
        <f>VLOOKUP(M607,[1]ArchetypeScores!E:N,10,FALSE)</f>
        <v>0</v>
      </c>
      <c r="O607" s="5">
        <f>VLOOKUP(M607,[1]ArchetypeScores!E:O,11,FALSE)</f>
        <v>-1</v>
      </c>
      <c r="P607" s="5">
        <f>VLOOKUP(M607,[1]ArchetypeScores!E:P,12,FALSE)</f>
        <v>0</v>
      </c>
      <c r="Q607" s="2" t="str">
        <f>VLOOKUP(M607,[1]ArchetypeScores!E:W,19,FALSE)</f>
        <v>Untargeted</v>
      </c>
      <c r="R607" s="2">
        <f>VLOOKUP(M607,[1]ArchetypeScores!E:I,5,FALSE)</f>
        <v>0</v>
      </c>
      <c r="S607" s="2">
        <f>VLOOKUP(M607,[1]ArchetypeScores!E:K,7,FALSE)</f>
        <v>0</v>
      </c>
      <c r="T607" s="2" t="str">
        <f t="shared" si="9"/>
        <v>Not A&amp;R positive</v>
      </c>
    </row>
    <row r="608" spans="1:20" x14ac:dyDescent="0.3">
      <c r="A608" s="2" t="s">
        <v>1760</v>
      </c>
      <c r="B608" s="3" t="s">
        <v>1824</v>
      </c>
      <c r="C608" s="3" t="s">
        <v>1825</v>
      </c>
      <c r="D608" s="4">
        <v>4.4999999999999998E-2</v>
      </c>
      <c r="E608" s="5" t="s">
        <v>1340</v>
      </c>
      <c r="F608" s="4">
        <v>5.2170000000000001E-2</v>
      </c>
      <c r="G608" s="6">
        <v>44966</v>
      </c>
      <c r="H608" s="3" t="s">
        <v>1826</v>
      </c>
      <c r="I608" s="3" t="s">
        <v>1827</v>
      </c>
      <c r="J608" s="3"/>
      <c r="K608" s="5" t="s">
        <v>38</v>
      </c>
      <c r="L608" s="5">
        <v>21</v>
      </c>
      <c r="M608" s="5" t="s">
        <v>302</v>
      </c>
      <c r="N608" s="5">
        <f>VLOOKUP(M608,[1]ArchetypeScores!E:N,10,FALSE)</f>
        <v>0</v>
      </c>
      <c r="O608" s="5">
        <f>VLOOKUP(M608,[1]ArchetypeScores!E:O,11,FALSE)</f>
        <v>-1</v>
      </c>
      <c r="P608" s="5">
        <f>VLOOKUP(M608,[1]ArchetypeScores!E:P,12,FALSE)</f>
        <v>0</v>
      </c>
      <c r="Q608" s="2" t="str">
        <f>VLOOKUP(M608,[1]ArchetypeScores!E:W,19,FALSE)</f>
        <v>Consumer (including agriculture and tourism)</v>
      </c>
      <c r="R608" s="2">
        <f>VLOOKUP(M608,[1]ArchetypeScores!E:I,5,FALSE)</f>
        <v>0</v>
      </c>
      <c r="S608" s="2">
        <f>VLOOKUP(M608,[1]ArchetypeScores!E:K,7,FALSE)</f>
        <v>0</v>
      </c>
      <c r="T608" s="2" t="str">
        <f t="shared" si="9"/>
        <v>Not A&amp;R positive</v>
      </c>
    </row>
    <row r="609" spans="1:20" x14ac:dyDescent="0.3">
      <c r="A609" s="2" t="s">
        <v>1760</v>
      </c>
      <c r="B609" s="3" t="s">
        <v>1828</v>
      </c>
      <c r="C609" s="3" t="s">
        <v>1829</v>
      </c>
      <c r="D609" s="4">
        <v>4.2999999999999997E-2</v>
      </c>
      <c r="E609" s="5" t="s">
        <v>1340</v>
      </c>
      <c r="F609" s="4">
        <v>5.2200000000000003E-2</v>
      </c>
      <c r="G609" s="6">
        <v>44998</v>
      </c>
      <c r="H609" s="3" t="s">
        <v>1767</v>
      </c>
      <c r="I609" s="3" t="s">
        <v>1768</v>
      </c>
      <c r="J609" s="3" t="s">
        <v>1830</v>
      </c>
      <c r="K609" s="5" t="s">
        <v>25</v>
      </c>
      <c r="L609" s="5">
        <v>10</v>
      </c>
      <c r="M609" s="5" t="s">
        <v>1831</v>
      </c>
      <c r="N609" s="5">
        <f>VLOOKUP(M609,[1]ArchetypeScores!E:N,10,FALSE)</f>
        <v>1</v>
      </c>
      <c r="O609" s="5">
        <f>VLOOKUP(M609,[1]ArchetypeScores!E:O,11,FALSE)</f>
        <v>-2</v>
      </c>
      <c r="P609" s="5">
        <f>VLOOKUP(M609,[1]ArchetypeScores!E:P,12,FALSE)</f>
        <v>1</v>
      </c>
      <c r="Q609" s="2" t="str">
        <f>VLOOKUP(M609,[1]ArchetypeScores!E:W,19,FALSE)</f>
        <v>Industrials - other</v>
      </c>
      <c r="R609" s="2">
        <f>VLOOKUP(M609,[1]ArchetypeScores!E:I,5,FALSE)</f>
        <v>0</v>
      </c>
      <c r="S609" s="2">
        <f>VLOOKUP(M609,[1]ArchetypeScores!E:K,7,FALSE)</f>
        <v>0</v>
      </c>
      <c r="T609" s="2" t="str">
        <f t="shared" si="9"/>
        <v>Not A&amp;R positive</v>
      </c>
    </row>
    <row r="610" spans="1:20" x14ac:dyDescent="0.3">
      <c r="A610" s="2" t="s">
        <v>1760</v>
      </c>
      <c r="B610" s="3" t="s">
        <v>1833</v>
      </c>
      <c r="C610" s="3" t="s">
        <v>1834</v>
      </c>
      <c r="D610" s="4">
        <v>5.0000000000000001E-3</v>
      </c>
      <c r="E610" s="5" t="s">
        <v>1340</v>
      </c>
      <c r="F610" s="4">
        <v>5.0299999999999997E-3</v>
      </c>
      <c r="G610" s="6">
        <v>45161</v>
      </c>
      <c r="H610" s="3" t="s">
        <v>1780</v>
      </c>
      <c r="I610" s="3" t="s">
        <v>1835</v>
      </c>
      <c r="J610" s="3"/>
      <c r="K610" s="5" t="s">
        <v>61</v>
      </c>
      <c r="L610" s="5">
        <v>1</v>
      </c>
      <c r="M610" s="5" t="s">
        <v>130</v>
      </c>
      <c r="N610" s="5">
        <f>VLOOKUP(M610,[1]ArchetypeScores!E:N,10,FALSE)</f>
        <v>0</v>
      </c>
      <c r="O610" s="5">
        <f>VLOOKUP(M610,[1]ArchetypeScores!E:O,11,FALSE)</f>
        <v>-1</v>
      </c>
      <c r="P610" s="5">
        <f>VLOOKUP(M610,[1]ArchetypeScores!E:P,12,FALSE)</f>
        <v>0</v>
      </c>
      <c r="Q610" s="2" t="str">
        <f>VLOOKUP(M610,[1]ArchetypeScores!E:W,19,FALSE)</f>
        <v>Health care</v>
      </c>
      <c r="R610" s="2">
        <f>VLOOKUP(M610,[1]ArchetypeScores!E:I,5,FALSE)</f>
        <v>0</v>
      </c>
      <c r="S610" s="2">
        <f>VLOOKUP(M610,[1]ArchetypeScores!E:K,7,FALSE)</f>
        <v>0</v>
      </c>
      <c r="T610" s="2" t="str">
        <f t="shared" si="9"/>
        <v>Not A&amp;R positive</v>
      </c>
    </row>
    <row r="611" spans="1:20" x14ac:dyDescent="0.3">
      <c r="A611" s="2" t="s">
        <v>1760</v>
      </c>
      <c r="B611" s="3" t="s">
        <v>1836</v>
      </c>
      <c r="C611" s="3" t="s">
        <v>1837</v>
      </c>
      <c r="D611" s="4">
        <v>3.2000000000000001E-2</v>
      </c>
      <c r="E611" s="5" t="s">
        <v>1340</v>
      </c>
      <c r="F611" s="4">
        <v>3.5130000000000002E-2</v>
      </c>
      <c r="G611" s="6">
        <v>45147</v>
      </c>
      <c r="H611" s="3" t="s">
        <v>1780</v>
      </c>
      <c r="I611" s="3" t="s">
        <v>1838</v>
      </c>
      <c r="J611" s="3" t="s">
        <v>1839</v>
      </c>
      <c r="K611" s="5" t="s">
        <v>61</v>
      </c>
      <c r="L611" s="5">
        <v>1</v>
      </c>
      <c r="M611" s="5" t="s">
        <v>130</v>
      </c>
      <c r="N611" s="5">
        <f>VLOOKUP(M611,[1]ArchetypeScores!E:N,10,FALSE)</f>
        <v>0</v>
      </c>
      <c r="O611" s="5">
        <f>VLOOKUP(M611,[1]ArchetypeScores!E:O,11,FALSE)</f>
        <v>-1</v>
      </c>
      <c r="P611" s="5">
        <f>VLOOKUP(M611,[1]ArchetypeScores!E:P,12,FALSE)</f>
        <v>0</v>
      </c>
      <c r="Q611" s="2" t="str">
        <f>VLOOKUP(M611,[1]ArchetypeScores!E:W,19,FALSE)</f>
        <v>Health care</v>
      </c>
      <c r="R611" s="2">
        <f>VLOOKUP(M611,[1]ArchetypeScores!E:I,5,FALSE)</f>
        <v>0</v>
      </c>
      <c r="S611" s="2">
        <f>VLOOKUP(M611,[1]ArchetypeScores!E:K,7,FALSE)</f>
        <v>0</v>
      </c>
      <c r="T611" s="2" t="str">
        <f t="shared" si="9"/>
        <v>Not A&amp;R positive</v>
      </c>
    </row>
    <row r="612" spans="1:20" x14ac:dyDescent="0.3">
      <c r="A612" s="2" t="s">
        <v>1760</v>
      </c>
      <c r="B612" s="3" t="s">
        <v>1840</v>
      </c>
      <c r="C612" s="3" t="s">
        <v>1841</v>
      </c>
      <c r="D612" s="4">
        <v>2E-3</v>
      </c>
      <c r="E612" s="5" t="s">
        <v>1340</v>
      </c>
      <c r="F612" s="4">
        <v>2.1900000000000001E-3</v>
      </c>
      <c r="G612" s="6">
        <v>45160</v>
      </c>
      <c r="H612" s="3" t="s">
        <v>1780</v>
      </c>
      <c r="I612" s="3" t="s">
        <v>1842</v>
      </c>
      <c r="J612" s="3" t="s">
        <v>1843</v>
      </c>
      <c r="K612" s="5" t="s">
        <v>118</v>
      </c>
      <c r="L612" s="5">
        <v>3</v>
      </c>
      <c r="M612" s="5" t="s">
        <v>168</v>
      </c>
      <c r="N612" s="5">
        <f>VLOOKUP(M612,[1]ArchetypeScores!E:N,10,FALSE)</f>
        <v>0</v>
      </c>
      <c r="O612" s="5">
        <f>VLOOKUP(M612,[1]ArchetypeScores!E:O,11,FALSE)</f>
        <v>-1</v>
      </c>
      <c r="P612" s="5">
        <f>VLOOKUP(M612,[1]ArchetypeScores!E:P,12,FALSE)</f>
        <v>0</v>
      </c>
      <c r="Q612" s="2" t="str">
        <f>VLOOKUP(M612,[1]ArchetypeScores!E:W,19,FALSE)</f>
        <v>Untargeted</v>
      </c>
      <c r="R612" s="2">
        <f>VLOOKUP(M612,[1]ArchetypeScores!E:I,5,FALSE)</f>
        <v>0</v>
      </c>
      <c r="S612" s="2">
        <f>VLOOKUP(M612,[1]ArchetypeScores!E:K,7,FALSE)</f>
        <v>0</v>
      </c>
      <c r="T612" s="2" t="str">
        <f t="shared" si="9"/>
        <v>Not A&amp;R positive</v>
      </c>
    </row>
    <row r="613" spans="1:20" x14ac:dyDescent="0.3">
      <c r="A613" s="2" t="s">
        <v>1760</v>
      </c>
      <c r="B613" s="3" t="s">
        <v>1844</v>
      </c>
      <c r="C613" s="3" t="s">
        <v>1845</v>
      </c>
      <c r="D613" s="4">
        <v>0.08</v>
      </c>
      <c r="E613" s="5" t="s">
        <v>1340</v>
      </c>
      <c r="F613" s="4">
        <v>9.4950000000000007E-2</v>
      </c>
      <c r="G613" s="6">
        <v>44970</v>
      </c>
      <c r="H613" s="3" t="s">
        <v>1846</v>
      </c>
      <c r="I613" s="3" t="s">
        <v>1847</v>
      </c>
      <c r="J613" s="3"/>
      <c r="K613" s="5" t="s">
        <v>57</v>
      </c>
      <c r="L613" s="5">
        <v>29</v>
      </c>
      <c r="M613" s="5" t="s">
        <v>58</v>
      </c>
      <c r="N613" s="5">
        <f>VLOOKUP(M613,[1]ArchetypeScores!E:N,10,FALSE)</f>
        <v>0</v>
      </c>
      <c r="O613" s="5">
        <f>VLOOKUP(M613,[1]ArchetypeScores!E:O,11,FALSE)</f>
        <v>-1</v>
      </c>
      <c r="P613" s="5">
        <f>VLOOKUP(M613,[1]ArchetypeScores!E:P,12,FALSE)</f>
        <v>0</v>
      </c>
      <c r="Q613" s="2" t="str">
        <f>VLOOKUP(M613,[1]ArchetypeScores!E:W,19,FALSE)</f>
        <v>Untargeted</v>
      </c>
      <c r="R613" s="2">
        <f>VLOOKUP(M613,[1]ArchetypeScores!E:I,5,FALSE)</f>
        <v>0</v>
      </c>
      <c r="S613" s="2">
        <f>VLOOKUP(M613,[1]ArchetypeScores!E:K,7,FALSE)</f>
        <v>0</v>
      </c>
      <c r="T613" s="2" t="str">
        <f t="shared" si="9"/>
        <v>Not A&amp;R positive</v>
      </c>
    </row>
    <row r="614" spans="1:20" x14ac:dyDescent="0.3">
      <c r="A614" s="2" t="s">
        <v>1760</v>
      </c>
      <c r="B614" s="3" t="s">
        <v>1848</v>
      </c>
      <c r="C614" s="3" t="s">
        <v>1849</v>
      </c>
      <c r="D614" s="4">
        <v>8.0000000000000002E-3</v>
      </c>
      <c r="E614" s="5" t="s">
        <v>1340</v>
      </c>
      <c r="F614" s="4">
        <v>8.6599999999999993E-3</v>
      </c>
      <c r="G614" s="6">
        <v>45134</v>
      </c>
      <c r="H614" s="3" t="s">
        <v>1780</v>
      </c>
      <c r="I614" s="3" t="s">
        <v>1850</v>
      </c>
      <c r="J614" s="3"/>
      <c r="K614" s="5" t="s">
        <v>57</v>
      </c>
      <c r="L614" s="5">
        <v>25</v>
      </c>
      <c r="M614" s="5" t="s">
        <v>241</v>
      </c>
      <c r="N614" s="5">
        <f>VLOOKUP(M614,[1]ArchetypeScores!E:N,10,FALSE)</f>
        <v>0</v>
      </c>
      <c r="O614" s="5">
        <f>VLOOKUP(M614,[1]ArchetypeScores!E:O,11,FALSE)</f>
        <v>-1</v>
      </c>
      <c r="P614" s="5">
        <f>VLOOKUP(M614,[1]ArchetypeScores!E:P,12,FALSE)</f>
        <v>0</v>
      </c>
      <c r="Q614" s="2" t="str">
        <f>VLOOKUP(M614,[1]ArchetypeScores!E:W,19,FALSE)</f>
        <v>Other sector</v>
      </c>
      <c r="R614" s="2">
        <f>VLOOKUP(M614,[1]ArchetypeScores!E:I,5,FALSE)</f>
        <v>0</v>
      </c>
      <c r="S614" s="2">
        <f>VLOOKUP(M614,[1]ArchetypeScores!E:K,7,FALSE)</f>
        <v>0</v>
      </c>
      <c r="T614" s="2" t="str">
        <f t="shared" si="9"/>
        <v>Not A&amp;R positive</v>
      </c>
    </row>
    <row r="615" spans="1:20" x14ac:dyDescent="0.3">
      <c r="A615" s="2" t="s">
        <v>1760</v>
      </c>
      <c r="B615" s="3" t="s">
        <v>1851</v>
      </c>
      <c r="C615" s="3" t="s">
        <v>1852</v>
      </c>
      <c r="D615" s="4">
        <v>0.28699999999999998</v>
      </c>
      <c r="E615" s="5" t="s">
        <v>1340</v>
      </c>
      <c r="F615" s="4">
        <v>0.315</v>
      </c>
      <c r="G615" s="6">
        <v>45199</v>
      </c>
      <c r="H615" s="3" t="s">
        <v>1853</v>
      </c>
      <c r="I615" s="3" t="s">
        <v>1854</v>
      </c>
      <c r="J615" s="3"/>
      <c r="K615" s="5" t="s">
        <v>57</v>
      </c>
      <c r="L615" s="5">
        <v>29</v>
      </c>
      <c r="M615" s="5" t="s">
        <v>58</v>
      </c>
      <c r="N615" s="5">
        <f>VLOOKUP(M615,[1]ArchetypeScores!E:N,10,FALSE)</f>
        <v>0</v>
      </c>
      <c r="O615" s="5">
        <f>VLOOKUP(M615,[1]ArchetypeScores!E:O,11,FALSE)</f>
        <v>-1</v>
      </c>
      <c r="P615" s="5">
        <f>VLOOKUP(M615,[1]ArchetypeScores!E:P,12,FALSE)</f>
        <v>0</v>
      </c>
      <c r="Q615" s="2" t="str">
        <f>VLOOKUP(M615,[1]ArchetypeScores!E:W,19,FALSE)</f>
        <v>Untargeted</v>
      </c>
      <c r="R615" s="2">
        <f>VLOOKUP(M615,[1]ArchetypeScores!E:I,5,FALSE)</f>
        <v>0</v>
      </c>
      <c r="S615" s="2">
        <f>VLOOKUP(M615,[1]ArchetypeScores!E:K,7,FALSE)</f>
        <v>0</v>
      </c>
      <c r="T615" s="2" t="str">
        <f t="shared" si="9"/>
        <v>Not A&amp;R positive</v>
      </c>
    </row>
    <row r="616" spans="1:20" x14ac:dyDescent="0.3">
      <c r="A616" s="2" t="s">
        <v>1760</v>
      </c>
      <c r="B616" s="3" t="s">
        <v>1855</v>
      </c>
      <c r="C616" s="3" t="s">
        <v>1856</v>
      </c>
      <c r="D616" s="4">
        <v>0.16800000000000001</v>
      </c>
      <c r="E616" s="5" t="s">
        <v>1340</v>
      </c>
      <c r="F616" s="4">
        <v>0.20086999999999999</v>
      </c>
      <c r="G616" s="6">
        <v>44977</v>
      </c>
      <c r="H616" s="3" t="s">
        <v>1857</v>
      </c>
      <c r="I616" s="3" t="s">
        <v>1798</v>
      </c>
      <c r="J616" s="3"/>
      <c r="K616" s="5" t="s">
        <v>38</v>
      </c>
      <c r="L616" s="5">
        <v>13</v>
      </c>
      <c r="M616" s="5" t="s">
        <v>39</v>
      </c>
      <c r="N616" s="5">
        <f>VLOOKUP(M616,[1]ArchetypeScores!E:N,10,FALSE)</f>
        <v>0</v>
      </c>
      <c r="O616" s="5">
        <f>VLOOKUP(M616,[1]ArchetypeScores!E:O,11,FALSE)</f>
        <v>-2</v>
      </c>
      <c r="P616" s="5">
        <f>VLOOKUP(M616,[1]ArchetypeScores!E:P,12,FALSE)</f>
        <v>0</v>
      </c>
      <c r="Q616" s="2" t="str">
        <f>VLOOKUP(M616,[1]ArchetypeScores!E:W,19,FALSE)</f>
        <v>Industrials - transportation</v>
      </c>
      <c r="R616" s="2">
        <f>VLOOKUP(M616,[1]ArchetypeScores!E:I,5,FALSE)</f>
        <v>0</v>
      </c>
      <c r="S616" s="2">
        <f>VLOOKUP(M616,[1]ArchetypeScores!E:K,7,FALSE)</f>
        <v>0</v>
      </c>
      <c r="T616" s="2" t="str">
        <f t="shared" si="9"/>
        <v>Not A&amp;R positive</v>
      </c>
    </row>
    <row r="617" spans="1:20" x14ac:dyDescent="0.3">
      <c r="A617" s="2" t="s">
        <v>1760</v>
      </c>
      <c r="B617" s="3" t="s">
        <v>1858</v>
      </c>
      <c r="C617" s="3" t="s">
        <v>1859</v>
      </c>
      <c r="D617" s="4">
        <v>0.01</v>
      </c>
      <c r="E617" s="5" t="s">
        <v>1340</v>
      </c>
      <c r="F617" s="4">
        <v>1.18E-2</v>
      </c>
      <c r="G617" s="6">
        <v>44973</v>
      </c>
      <c r="H617" s="3" t="s">
        <v>1860</v>
      </c>
      <c r="I617" s="3" t="s">
        <v>1861</v>
      </c>
      <c r="J617" s="3"/>
      <c r="K617" s="5" t="s">
        <v>57</v>
      </c>
      <c r="L617" s="5">
        <v>29</v>
      </c>
      <c r="M617" s="5" t="s">
        <v>58</v>
      </c>
      <c r="N617" s="5">
        <f>VLOOKUP(M617,[1]ArchetypeScores!E:N,10,FALSE)</f>
        <v>0</v>
      </c>
      <c r="O617" s="5">
        <f>VLOOKUP(M617,[1]ArchetypeScores!E:O,11,FALSE)</f>
        <v>-1</v>
      </c>
      <c r="P617" s="5">
        <f>VLOOKUP(M617,[1]ArchetypeScores!E:P,12,FALSE)</f>
        <v>0</v>
      </c>
      <c r="Q617" s="2" t="str">
        <f>VLOOKUP(M617,[1]ArchetypeScores!E:W,19,FALSE)</f>
        <v>Untargeted</v>
      </c>
      <c r="R617" s="2">
        <f>VLOOKUP(M617,[1]ArchetypeScores!E:I,5,FALSE)</f>
        <v>0</v>
      </c>
      <c r="S617" s="2">
        <f>VLOOKUP(M617,[1]ArchetypeScores!E:K,7,FALSE)</f>
        <v>0</v>
      </c>
      <c r="T617" s="2" t="str">
        <f t="shared" si="9"/>
        <v>Not A&amp;R positive</v>
      </c>
    </row>
    <row r="618" spans="1:20" x14ac:dyDescent="0.3">
      <c r="A618" s="2" t="s">
        <v>1760</v>
      </c>
      <c r="B618" s="3" t="s">
        <v>1862</v>
      </c>
      <c r="C618" s="3" t="s">
        <v>1863</v>
      </c>
      <c r="D618" s="4">
        <v>8.5999999999999993E-2</v>
      </c>
      <c r="E618" s="5" t="s">
        <v>1340</v>
      </c>
      <c r="F618" s="4">
        <v>9.3689999999999996E-2</v>
      </c>
      <c r="G618" s="6">
        <v>45158</v>
      </c>
      <c r="H618" s="3" t="s">
        <v>1780</v>
      </c>
      <c r="I618" s="3" t="s">
        <v>1838</v>
      </c>
      <c r="J618" s="3" t="s">
        <v>1864</v>
      </c>
      <c r="K618" s="5" t="s">
        <v>118</v>
      </c>
      <c r="L618" s="5">
        <v>2</v>
      </c>
      <c r="M618" s="5" t="s">
        <v>226</v>
      </c>
      <c r="N618" s="5">
        <f>VLOOKUP(M618,[1]ArchetypeScores!E:N,10,FALSE)</f>
        <v>0</v>
      </c>
      <c r="O618" s="5">
        <f>VLOOKUP(M618,[1]ArchetypeScores!E:O,11,FALSE)</f>
        <v>-1</v>
      </c>
      <c r="P618" s="5">
        <f>VLOOKUP(M618,[1]ArchetypeScores!E:P,12,FALSE)</f>
        <v>0</v>
      </c>
      <c r="Q618" s="2" t="str">
        <f>VLOOKUP(M618,[1]ArchetypeScores!E:W,19,FALSE)</f>
        <v>Untargeted</v>
      </c>
      <c r="R618" s="2">
        <f>VLOOKUP(M618,[1]ArchetypeScores!E:I,5,FALSE)</f>
        <v>0</v>
      </c>
      <c r="S618" s="2">
        <f>VLOOKUP(M618,[1]ArchetypeScores!E:K,7,FALSE)</f>
        <v>0</v>
      </c>
      <c r="T618" s="2" t="str">
        <f t="shared" si="9"/>
        <v>Not A&amp;R positive</v>
      </c>
    </row>
    <row r="619" spans="1:20" x14ac:dyDescent="0.3">
      <c r="A619" s="2" t="s">
        <v>1760</v>
      </c>
      <c r="B619" s="3" t="s">
        <v>1865</v>
      </c>
      <c r="C619" s="3" t="s">
        <v>1866</v>
      </c>
      <c r="D619" s="4">
        <v>0.99099999999999999</v>
      </c>
      <c r="E619" s="5" t="s">
        <v>1340</v>
      </c>
      <c r="F619" s="4">
        <v>1.08463</v>
      </c>
      <c r="G619" s="6">
        <v>45156</v>
      </c>
      <c r="H619" s="3" t="s">
        <v>1780</v>
      </c>
      <c r="I619" s="3" t="s">
        <v>1838</v>
      </c>
      <c r="J619" s="3" t="s">
        <v>1867</v>
      </c>
      <c r="K619" s="5" t="s">
        <v>57</v>
      </c>
      <c r="L619" s="5">
        <v>29</v>
      </c>
      <c r="M619" s="5" t="s">
        <v>58</v>
      </c>
      <c r="N619" s="5">
        <f>VLOOKUP(M619,[1]ArchetypeScores!E:N,10,FALSE)</f>
        <v>0</v>
      </c>
      <c r="O619" s="5">
        <f>VLOOKUP(M619,[1]ArchetypeScores!E:O,11,FALSE)</f>
        <v>-1</v>
      </c>
      <c r="P619" s="5">
        <f>VLOOKUP(M619,[1]ArchetypeScores!E:P,12,FALSE)</f>
        <v>0</v>
      </c>
      <c r="Q619" s="2" t="str">
        <f>VLOOKUP(M619,[1]ArchetypeScores!E:W,19,FALSE)</f>
        <v>Untargeted</v>
      </c>
      <c r="R619" s="2">
        <f>VLOOKUP(M619,[1]ArchetypeScores!E:I,5,FALSE)</f>
        <v>0</v>
      </c>
      <c r="S619" s="2">
        <f>VLOOKUP(M619,[1]ArchetypeScores!E:K,7,FALSE)</f>
        <v>0</v>
      </c>
      <c r="T619" s="2" t="str">
        <f t="shared" si="9"/>
        <v>Not A&amp;R positive</v>
      </c>
    </row>
    <row r="620" spans="1:20" x14ac:dyDescent="0.3">
      <c r="A620" s="2" t="s">
        <v>1760</v>
      </c>
      <c r="B620" s="3" t="s">
        <v>1868</v>
      </c>
      <c r="C620" s="3" t="s">
        <v>1869</v>
      </c>
      <c r="D620" s="4"/>
      <c r="E620" s="5" t="s">
        <v>1340</v>
      </c>
      <c r="F620" s="4">
        <v>0</v>
      </c>
      <c r="G620" s="6">
        <v>45138</v>
      </c>
      <c r="H620" s="3" t="s">
        <v>1776</v>
      </c>
      <c r="I620" s="3" t="s">
        <v>1777</v>
      </c>
      <c r="J620" s="3"/>
      <c r="K620" s="5" t="s">
        <v>118</v>
      </c>
      <c r="L620" s="5">
        <v>4</v>
      </c>
      <c r="M620" s="5" t="s">
        <v>119</v>
      </c>
      <c r="N620" s="5">
        <f>VLOOKUP(M620,[1]ArchetypeScores!E:N,10,FALSE)</f>
        <v>0</v>
      </c>
      <c r="O620" s="5">
        <f>VLOOKUP(M620,[1]ArchetypeScores!E:O,11,FALSE)</f>
        <v>-1</v>
      </c>
      <c r="P620" s="5">
        <f>VLOOKUP(M620,[1]ArchetypeScores!E:P,12,FALSE)</f>
        <v>0</v>
      </c>
      <c r="Q620" s="2" t="str">
        <f>VLOOKUP(M620,[1]ArchetypeScores!E:W,19,FALSE)</f>
        <v>Untargeted</v>
      </c>
      <c r="R620" s="2">
        <f>VLOOKUP(M620,[1]ArchetypeScores!E:I,5,FALSE)</f>
        <v>0</v>
      </c>
      <c r="S620" s="2">
        <f>VLOOKUP(M620,[1]ArchetypeScores!E:K,7,FALSE)</f>
        <v>0</v>
      </c>
      <c r="T620" s="2" t="str">
        <f t="shared" si="9"/>
        <v>Not A&amp;R positive</v>
      </c>
    </row>
    <row r="621" spans="1:20" x14ac:dyDescent="0.3">
      <c r="A621" s="2" t="s">
        <v>1760</v>
      </c>
      <c r="B621" s="3" t="s">
        <v>1870</v>
      </c>
      <c r="C621" s="3" t="s">
        <v>1871</v>
      </c>
      <c r="D621" s="4">
        <v>0.2</v>
      </c>
      <c r="E621" s="5" t="s">
        <v>1340</v>
      </c>
      <c r="F621" s="4">
        <v>0.21890000000000001</v>
      </c>
      <c r="G621" s="6">
        <v>45174</v>
      </c>
      <c r="H621" s="3" t="s">
        <v>1780</v>
      </c>
      <c r="I621" s="3" t="s">
        <v>1838</v>
      </c>
      <c r="J621" s="3"/>
      <c r="K621" s="5" t="s">
        <v>611</v>
      </c>
      <c r="L621" s="5">
        <v>7</v>
      </c>
      <c r="M621" s="5" t="s">
        <v>1872</v>
      </c>
      <c r="N621" s="5">
        <f>VLOOKUP(M621,[1]ArchetypeScores!E:N,10,FALSE)</f>
        <v>1</v>
      </c>
      <c r="O621" s="5">
        <f>VLOOKUP(M621,[1]ArchetypeScores!E:O,11,FALSE)</f>
        <v>-1</v>
      </c>
      <c r="P621" s="5">
        <f>VLOOKUP(M621,[1]ArchetypeScores!E:P,12,FALSE)</f>
        <v>0</v>
      </c>
      <c r="Q621" s="2" t="str">
        <f>VLOOKUP(M621,[1]ArchetypeScores!E:W,19,FALSE)</f>
        <v>Consumer (including agriculture and tourism)</v>
      </c>
      <c r="R621" s="2">
        <f>VLOOKUP(M621,[1]ArchetypeScores!E:I,5,FALSE)</f>
        <v>0</v>
      </c>
      <c r="S621" s="2">
        <f>VLOOKUP(M621,[1]ArchetypeScores!E:K,7,FALSE)</f>
        <v>0</v>
      </c>
      <c r="T621" s="2" t="str">
        <f t="shared" si="9"/>
        <v>Not A&amp;R positive</v>
      </c>
    </row>
    <row r="622" spans="1:20" x14ac:dyDescent="0.3">
      <c r="A622" s="2" t="s">
        <v>1760</v>
      </c>
      <c r="B622" s="3" t="s">
        <v>1873</v>
      </c>
      <c r="C622" s="3" t="s">
        <v>1874</v>
      </c>
      <c r="D622" s="4">
        <v>0.16</v>
      </c>
      <c r="E622" s="5" t="s">
        <v>1340</v>
      </c>
      <c r="F622" s="4">
        <v>0.17512</v>
      </c>
      <c r="G622" s="6">
        <v>45157</v>
      </c>
      <c r="H622" s="3" t="s">
        <v>1780</v>
      </c>
      <c r="I622" s="3" t="s">
        <v>1838</v>
      </c>
      <c r="J622" s="3" t="s">
        <v>1875</v>
      </c>
      <c r="K622" s="5" t="s">
        <v>118</v>
      </c>
      <c r="L622" s="5">
        <v>4</v>
      </c>
      <c r="M622" s="5" t="s">
        <v>119</v>
      </c>
      <c r="N622" s="5">
        <f>VLOOKUP(M622,[1]ArchetypeScores!E:N,10,FALSE)</f>
        <v>0</v>
      </c>
      <c r="O622" s="5">
        <f>VLOOKUP(M622,[1]ArchetypeScores!E:O,11,FALSE)</f>
        <v>-1</v>
      </c>
      <c r="P622" s="5">
        <f>VLOOKUP(M622,[1]ArchetypeScores!E:P,12,FALSE)</f>
        <v>0</v>
      </c>
      <c r="Q622" s="2" t="str">
        <f>VLOOKUP(M622,[1]ArchetypeScores!E:W,19,FALSE)</f>
        <v>Untargeted</v>
      </c>
      <c r="R622" s="2">
        <f>VLOOKUP(M622,[1]ArchetypeScores!E:I,5,FALSE)</f>
        <v>0</v>
      </c>
      <c r="S622" s="2">
        <f>VLOOKUP(M622,[1]ArchetypeScores!E:K,7,FALSE)</f>
        <v>0</v>
      </c>
      <c r="T622" s="2" t="str">
        <f t="shared" si="9"/>
        <v>Not A&amp;R positive</v>
      </c>
    </row>
    <row r="623" spans="1:20" x14ac:dyDescent="0.3">
      <c r="A623" s="2" t="s">
        <v>1760</v>
      </c>
      <c r="B623" s="3" t="s">
        <v>1876</v>
      </c>
      <c r="C623" s="3" t="s">
        <v>1877</v>
      </c>
      <c r="D623" s="4">
        <v>0.1</v>
      </c>
      <c r="E623" s="5" t="s">
        <v>1340</v>
      </c>
      <c r="F623" s="4">
        <v>0.10945000000000001</v>
      </c>
      <c r="G623" s="6">
        <v>45169</v>
      </c>
      <c r="H623" s="3" t="s">
        <v>1780</v>
      </c>
      <c r="I623" s="3" t="s">
        <v>1838</v>
      </c>
      <c r="J623" s="3"/>
      <c r="K623" s="5" t="s">
        <v>57</v>
      </c>
      <c r="L623" s="5">
        <v>29</v>
      </c>
      <c r="M623" s="5" t="s">
        <v>58</v>
      </c>
      <c r="N623" s="5">
        <f>VLOOKUP(M623,[1]ArchetypeScores!E:N,10,FALSE)</f>
        <v>0</v>
      </c>
      <c r="O623" s="5">
        <f>VLOOKUP(M623,[1]ArchetypeScores!E:O,11,FALSE)</f>
        <v>-1</v>
      </c>
      <c r="P623" s="5">
        <f>VLOOKUP(M623,[1]ArchetypeScores!E:P,12,FALSE)</f>
        <v>0</v>
      </c>
      <c r="Q623" s="2" t="str">
        <f>VLOOKUP(M623,[1]ArchetypeScores!E:W,19,FALSE)</f>
        <v>Untargeted</v>
      </c>
      <c r="R623" s="2">
        <f>VLOOKUP(M623,[1]ArchetypeScores!E:I,5,FALSE)</f>
        <v>0</v>
      </c>
      <c r="S623" s="2">
        <f>VLOOKUP(M623,[1]ArchetypeScores!E:K,7,FALSE)</f>
        <v>0</v>
      </c>
      <c r="T623" s="2" t="str">
        <f t="shared" si="9"/>
        <v>Not A&amp;R positive</v>
      </c>
    </row>
    <row r="624" spans="1:20" x14ac:dyDescent="0.3">
      <c r="A624" s="2" t="s">
        <v>1760</v>
      </c>
      <c r="B624" s="3" t="s">
        <v>1878</v>
      </c>
      <c r="C624" s="3" t="s">
        <v>1878</v>
      </c>
      <c r="D624" s="4">
        <v>8.9999999999999993E-3</v>
      </c>
      <c r="E624" s="5" t="s">
        <v>1340</v>
      </c>
      <c r="F624" s="4">
        <v>9.41E-3</v>
      </c>
      <c r="G624" s="6">
        <v>45170</v>
      </c>
      <c r="H624" s="3" t="s">
        <v>1780</v>
      </c>
      <c r="I624" s="3" t="s">
        <v>1850</v>
      </c>
      <c r="J624" s="3"/>
      <c r="K624" s="5" t="s">
        <v>611</v>
      </c>
      <c r="L624" s="5">
        <v>6</v>
      </c>
      <c r="M624" s="5" t="s">
        <v>1228</v>
      </c>
      <c r="N624" s="5">
        <f>VLOOKUP(M624,[1]ArchetypeScores!E:N,10,FALSE)</f>
        <v>1</v>
      </c>
      <c r="O624" s="5">
        <f>VLOOKUP(M624,[1]ArchetypeScores!E:O,11,FALSE)</f>
        <v>0</v>
      </c>
      <c r="P624" s="5">
        <f>VLOOKUP(M624,[1]ArchetypeScores!E:P,12,FALSE)</f>
        <v>0</v>
      </c>
      <c r="Q624" s="2" t="str">
        <f>VLOOKUP(M624,[1]ArchetypeScores!E:W,19,FALSE)</f>
        <v>Consumer (including agriculture and tourism)</v>
      </c>
      <c r="R624" s="2">
        <f>VLOOKUP(M624,[1]ArchetypeScores!E:I,5,FALSE)</f>
        <v>0</v>
      </c>
      <c r="S624" s="2">
        <f>VLOOKUP(M624,[1]ArchetypeScores!E:K,7,FALSE)</f>
        <v>0</v>
      </c>
      <c r="T624" s="2" t="str">
        <f t="shared" si="9"/>
        <v>Not A&amp;R positive</v>
      </c>
    </row>
    <row r="625" spans="1:20" x14ac:dyDescent="0.3">
      <c r="A625" s="2" t="s">
        <v>1760</v>
      </c>
      <c r="B625" s="3" t="s">
        <v>1879</v>
      </c>
      <c r="C625" s="3" t="s">
        <v>1766</v>
      </c>
      <c r="D625" s="4">
        <v>1.2E-2</v>
      </c>
      <c r="E625" s="5" t="s">
        <v>1340</v>
      </c>
      <c r="F625" s="4">
        <v>1.4420000000000001E-2</v>
      </c>
      <c r="G625" s="6">
        <v>45028</v>
      </c>
      <c r="H625" s="3" t="s">
        <v>1767</v>
      </c>
      <c r="I625" s="3" t="s">
        <v>1768</v>
      </c>
      <c r="J625" s="3" t="s">
        <v>1880</v>
      </c>
      <c r="K625" s="5" t="s">
        <v>175</v>
      </c>
      <c r="L625" s="5">
        <v>3</v>
      </c>
      <c r="M625" s="5" t="s">
        <v>1770</v>
      </c>
      <c r="N625" s="5">
        <f>VLOOKUP(M625,[1]ArchetypeScores!E:N,10,FALSE)</f>
        <v>1</v>
      </c>
      <c r="O625" s="5">
        <f>VLOOKUP(M625,[1]ArchetypeScores!E:O,11,FALSE)</f>
        <v>0</v>
      </c>
      <c r="P625" s="5">
        <f>VLOOKUP(M625,[1]ArchetypeScores!E:P,12,FALSE)</f>
        <v>0</v>
      </c>
      <c r="Q625" s="2" t="str">
        <f>VLOOKUP(M625,[1]ArchetypeScores!E:W,19,FALSE)</f>
        <v>Other sector</v>
      </c>
      <c r="R625" s="2">
        <f>VLOOKUP(M625,[1]ArchetypeScores!E:I,5,FALSE)</f>
        <v>0</v>
      </c>
      <c r="S625" s="2">
        <f>VLOOKUP(M625,[1]ArchetypeScores!E:K,7,FALSE)</f>
        <v>0</v>
      </c>
      <c r="T625" s="2" t="str">
        <f t="shared" si="9"/>
        <v>Not A&amp;R positive</v>
      </c>
    </row>
    <row r="626" spans="1:20" x14ac:dyDescent="0.3">
      <c r="A626" s="2" t="s">
        <v>1760</v>
      </c>
      <c r="B626" s="3" t="s">
        <v>1881</v>
      </c>
      <c r="C626" s="3" t="s">
        <v>1766</v>
      </c>
      <c r="D626" s="4">
        <v>2.4E-2</v>
      </c>
      <c r="E626" s="5" t="s">
        <v>1340</v>
      </c>
      <c r="F626" s="4">
        <v>2.8840000000000001E-2</v>
      </c>
      <c r="G626" s="6">
        <v>45027</v>
      </c>
      <c r="H626" s="3" t="s">
        <v>1767</v>
      </c>
      <c r="I626" s="3" t="s">
        <v>1768</v>
      </c>
      <c r="J626" s="3" t="s">
        <v>1880</v>
      </c>
      <c r="K626" s="5" t="s">
        <v>175</v>
      </c>
      <c r="L626" s="5">
        <v>3</v>
      </c>
      <c r="M626" s="5" t="s">
        <v>1770</v>
      </c>
      <c r="N626" s="5">
        <f>VLOOKUP(M626,[1]ArchetypeScores!E:N,10,FALSE)</f>
        <v>1</v>
      </c>
      <c r="O626" s="5">
        <f>VLOOKUP(M626,[1]ArchetypeScores!E:O,11,FALSE)</f>
        <v>0</v>
      </c>
      <c r="P626" s="5">
        <f>VLOOKUP(M626,[1]ArchetypeScores!E:P,12,FALSE)</f>
        <v>0</v>
      </c>
      <c r="Q626" s="2" t="str">
        <f>VLOOKUP(M626,[1]ArchetypeScores!E:W,19,FALSE)</f>
        <v>Other sector</v>
      </c>
      <c r="R626" s="2">
        <f>VLOOKUP(M626,[1]ArchetypeScores!E:I,5,FALSE)</f>
        <v>0</v>
      </c>
      <c r="S626" s="2">
        <f>VLOOKUP(M626,[1]ArchetypeScores!E:K,7,FALSE)</f>
        <v>0</v>
      </c>
      <c r="T626" s="2" t="str">
        <f t="shared" si="9"/>
        <v>Not A&amp;R positive</v>
      </c>
    </row>
    <row r="627" spans="1:20" x14ac:dyDescent="0.3">
      <c r="A627" s="2" t="s">
        <v>1760</v>
      </c>
      <c r="B627" s="3" t="s">
        <v>1882</v>
      </c>
      <c r="C627" s="3" t="s">
        <v>1766</v>
      </c>
      <c r="D627" s="4">
        <v>3.0000000000000001E-3</v>
      </c>
      <c r="E627" s="5" t="s">
        <v>1340</v>
      </c>
      <c r="F627" s="4">
        <v>3.9699999999999996E-3</v>
      </c>
      <c r="G627" s="6">
        <v>45031</v>
      </c>
      <c r="H627" s="3" t="s">
        <v>1767</v>
      </c>
      <c r="I627" s="3" t="s">
        <v>1768</v>
      </c>
      <c r="J627" s="3" t="s">
        <v>1880</v>
      </c>
      <c r="K627" s="5" t="s">
        <v>175</v>
      </c>
      <c r="L627" s="5">
        <v>3</v>
      </c>
      <c r="M627" s="5" t="s">
        <v>1770</v>
      </c>
      <c r="N627" s="5">
        <f>VLOOKUP(M627,[1]ArchetypeScores!E:N,10,FALSE)</f>
        <v>1</v>
      </c>
      <c r="O627" s="5">
        <f>VLOOKUP(M627,[1]ArchetypeScores!E:O,11,FALSE)</f>
        <v>0</v>
      </c>
      <c r="P627" s="5">
        <f>VLOOKUP(M627,[1]ArchetypeScores!E:P,12,FALSE)</f>
        <v>0</v>
      </c>
      <c r="Q627" s="2" t="str">
        <f>VLOOKUP(M627,[1]ArchetypeScores!E:W,19,FALSE)</f>
        <v>Other sector</v>
      </c>
      <c r="R627" s="2">
        <f>VLOOKUP(M627,[1]ArchetypeScores!E:I,5,FALSE)</f>
        <v>0</v>
      </c>
      <c r="S627" s="2">
        <f>VLOOKUP(M627,[1]ArchetypeScores!E:K,7,FALSE)</f>
        <v>0</v>
      </c>
      <c r="T627" s="2" t="str">
        <f t="shared" si="9"/>
        <v>Not A&amp;R positive</v>
      </c>
    </row>
    <row r="628" spans="1:20" x14ac:dyDescent="0.3">
      <c r="A628" s="2" t="s">
        <v>1760</v>
      </c>
      <c r="B628" s="3" t="s">
        <v>1883</v>
      </c>
      <c r="C628" s="3" t="s">
        <v>1766</v>
      </c>
      <c r="D628" s="4">
        <v>4.0000000000000001E-3</v>
      </c>
      <c r="E628" s="5" t="s">
        <v>1340</v>
      </c>
      <c r="F628" s="4">
        <v>4.81E-3</v>
      </c>
      <c r="G628" s="6">
        <v>45030</v>
      </c>
      <c r="H628" s="3" t="s">
        <v>1767</v>
      </c>
      <c r="I628" s="3" t="s">
        <v>1768</v>
      </c>
      <c r="J628" s="3" t="s">
        <v>1880</v>
      </c>
      <c r="K628" s="5" t="s">
        <v>175</v>
      </c>
      <c r="L628" s="5">
        <v>3</v>
      </c>
      <c r="M628" s="5" t="s">
        <v>1770</v>
      </c>
      <c r="N628" s="5">
        <f>VLOOKUP(M628,[1]ArchetypeScores!E:N,10,FALSE)</f>
        <v>1</v>
      </c>
      <c r="O628" s="5">
        <f>VLOOKUP(M628,[1]ArchetypeScores!E:O,11,FALSE)</f>
        <v>0</v>
      </c>
      <c r="P628" s="5">
        <f>VLOOKUP(M628,[1]ArchetypeScores!E:P,12,FALSE)</f>
        <v>0</v>
      </c>
      <c r="Q628" s="2" t="str">
        <f>VLOOKUP(M628,[1]ArchetypeScores!E:W,19,FALSE)</f>
        <v>Other sector</v>
      </c>
      <c r="R628" s="2">
        <f>VLOOKUP(M628,[1]ArchetypeScores!E:I,5,FALSE)</f>
        <v>0</v>
      </c>
      <c r="S628" s="2">
        <f>VLOOKUP(M628,[1]ArchetypeScores!E:K,7,FALSE)</f>
        <v>0</v>
      </c>
      <c r="T628" s="2" t="str">
        <f t="shared" si="9"/>
        <v>Not A&amp;R positive</v>
      </c>
    </row>
    <row r="629" spans="1:20" x14ac:dyDescent="0.3">
      <c r="A629" s="2" t="s">
        <v>1760</v>
      </c>
      <c r="B629" s="3" t="s">
        <v>1884</v>
      </c>
      <c r="C629" s="3" t="s">
        <v>1766</v>
      </c>
      <c r="D629" s="4">
        <v>8.9999999999999993E-3</v>
      </c>
      <c r="E629" s="5" t="s">
        <v>1340</v>
      </c>
      <c r="F629" s="4">
        <v>1.082E-2</v>
      </c>
      <c r="G629" s="6">
        <v>45029</v>
      </c>
      <c r="H629" s="3" t="s">
        <v>1767</v>
      </c>
      <c r="I629" s="3" t="s">
        <v>1768</v>
      </c>
      <c r="J629" s="3" t="s">
        <v>1880</v>
      </c>
      <c r="K629" s="5" t="s">
        <v>175</v>
      </c>
      <c r="L629" s="5">
        <v>3</v>
      </c>
      <c r="M629" s="5" t="s">
        <v>1770</v>
      </c>
      <c r="N629" s="5">
        <f>VLOOKUP(M629,[1]ArchetypeScores!E:N,10,FALSE)</f>
        <v>1</v>
      </c>
      <c r="O629" s="5">
        <f>VLOOKUP(M629,[1]ArchetypeScores!E:O,11,FALSE)</f>
        <v>0</v>
      </c>
      <c r="P629" s="5">
        <f>VLOOKUP(M629,[1]ArchetypeScores!E:P,12,FALSE)</f>
        <v>0</v>
      </c>
      <c r="Q629" s="2" t="str">
        <f>VLOOKUP(M629,[1]ArchetypeScores!E:W,19,FALSE)</f>
        <v>Other sector</v>
      </c>
      <c r="R629" s="2">
        <f>VLOOKUP(M629,[1]ArchetypeScores!E:I,5,FALSE)</f>
        <v>0</v>
      </c>
      <c r="S629" s="2">
        <f>VLOOKUP(M629,[1]ArchetypeScores!E:K,7,FALSE)</f>
        <v>0</v>
      </c>
      <c r="T629" s="2" t="str">
        <f t="shared" si="9"/>
        <v>Not A&amp;R positive</v>
      </c>
    </row>
    <row r="630" spans="1:20" x14ac:dyDescent="0.3">
      <c r="A630" s="2" t="s">
        <v>1760</v>
      </c>
      <c r="B630" s="3" t="s">
        <v>1885</v>
      </c>
      <c r="C630" s="3" t="s">
        <v>1766</v>
      </c>
      <c r="D630" s="4">
        <v>1.7999999999999999E-2</v>
      </c>
      <c r="E630" s="5" t="s">
        <v>1340</v>
      </c>
      <c r="F630" s="4">
        <v>2.1870000000000001E-2</v>
      </c>
      <c r="G630" s="6">
        <v>45033</v>
      </c>
      <c r="H630" s="3" t="s">
        <v>1767</v>
      </c>
      <c r="I630" s="3" t="s">
        <v>1768</v>
      </c>
      <c r="J630" s="3" t="s">
        <v>1886</v>
      </c>
      <c r="K630" s="5" t="s">
        <v>175</v>
      </c>
      <c r="L630" s="5">
        <v>3</v>
      </c>
      <c r="M630" s="5" t="s">
        <v>1770</v>
      </c>
      <c r="N630" s="5">
        <f>VLOOKUP(M630,[1]ArchetypeScores!E:N,10,FALSE)</f>
        <v>1</v>
      </c>
      <c r="O630" s="5">
        <f>VLOOKUP(M630,[1]ArchetypeScores!E:O,11,FALSE)</f>
        <v>0</v>
      </c>
      <c r="P630" s="5">
        <f>VLOOKUP(M630,[1]ArchetypeScores!E:P,12,FALSE)</f>
        <v>0</v>
      </c>
      <c r="Q630" s="2" t="str">
        <f>VLOOKUP(M630,[1]ArchetypeScores!E:W,19,FALSE)</f>
        <v>Other sector</v>
      </c>
      <c r="R630" s="2">
        <f>VLOOKUP(M630,[1]ArchetypeScores!E:I,5,FALSE)</f>
        <v>0</v>
      </c>
      <c r="S630" s="2">
        <f>VLOOKUP(M630,[1]ArchetypeScores!E:K,7,FALSE)</f>
        <v>0</v>
      </c>
      <c r="T630" s="2" t="str">
        <f t="shared" si="9"/>
        <v>Not A&amp;R positive</v>
      </c>
    </row>
    <row r="631" spans="1:20" x14ac:dyDescent="0.3">
      <c r="A631" s="2" t="s">
        <v>1760</v>
      </c>
      <c r="B631" s="3" t="s">
        <v>1887</v>
      </c>
      <c r="C631" s="3" t="s">
        <v>1888</v>
      </c>
      <c r="D631" s="4"/>
      <c r="E631" s="5" t="s">
        <v>1340</v>
      </c>
      <c r="F631" s="4">
        <v>0</v>
      </c>
      <c r="G631" s="6">
        <v>45166</v>
      </c>
      <c r="H631" s="3" t="s">
        <v>1780</v>
      </c>
      <c r="I631" s="3"/>
      <c r="J631" s="3"/>
      <c r="K631" s="5" t="s">
        <v>261</v>
      </c>
      <c r="L631" s="5">
        <v>2</v>
      </c>
      <c r="M631" s="5" t="s">
        <v>262</v>
      </c>
      <c r="N631" s="5">
        <f>VLOOKUP(M631,[1]ArchetypeScores!E:N,10,FALSE)</f>
        <v>0</v>
      </c>
      <c r="O631" s="5">
        <f>VLOOKUP(M631,[1]ArchetypeScores!E:O,11,FALSE)</f>
        <v>-1</v>
      </c>
      <c r="P631" s="5">
        <f>VLOOKUP(M631,[1]ArchetypeScores!E:P,12,FALSE)</f>
        <v>0</v>
      </c>
      <c r="Q631" s="2" t="str">
        <f>VLOOKUP(M631,[1]ArchetypeScores!E:W,19,FALSE)</f>
        <v>Untargeted</v>
      </c>
      <c r="R631" s="2">
        <f>VLOOKUP(M631,[1]ArchetypeScores!E:I,5,FALSE)</f>
        <v>0</v>
      </c>
      <c r="S631" s="2">
        <f>VLOOKUP(M631,[1]ArchetypeScores!E:K,7,FALSE)</f>
        <v>0</v>
      </c>
      <c r="T631" s="2" t="str">
        <f t="shared" si="9"/>
        <v>Not A&amp;R positive</v>
      </c>
    </row>
    <row r="632" spans="1:20" x14ac:dyDescent="0.3">
      <c r="A632" s="2" t="s">
        <v>1760</v>
      </c>
      <c r="B632" s="3" t="s">
        <v>1889</v>
      </c>
      <c r="C632" s="3" t="s">
        <v>1890</v>
      </c>
      <c r="D632" s="4"/>
      <c r="E632" s="5" t="s">
        <v>1340</v>
      </c>
      <c r="F632" s="4">
        <v>0</v>
      </c>
      <c r="G632" s="6">
        <v>45165</v>
      </c>
      <c r="H632" s="3" t="s">
        <v>1780</v>
      </c>
      <c r="I632" s="3"/>
      <c r="J632" s="3"/>
      <c r="K632" s="5" t="s">
        <v>261</v>
      </c>
      <c r="L632" s="5">
        <v>2</v>
      </c>
      <c r="M632" s="5" t="s">
        <v>262</v>
      </c>
      <c r="N632" s="5">
        <f>VLOOKUP(M632,[1]ArchetypeScores!E:N,10,FALSE)</f>
        <v>0</v>
      </c>
      <c r="O632" s="5">
        <f>VLOOKUP(M632,[1]ArchetypeScores!E:O,11,FALSE)</f>
        <v>-1</v>
      </c>
      <c r="P632" s="5">
        <f>VLOOKUP(M632,[1]ArchetypeScores!E:P,12,FALSE)</f>
        <v>0</v>
      </c>
      <c r="Q632" s="2" t="str">
        <f>VLOOKUP(M632,[1]ArchetypeScores!E:W,19,FALSE)</f>
        <v>Untargeted</v>
      </c>
      <c r="R632" s="2">
        <f>VLOOKUP(M632,[1]ArchetypeScores!E:I,5,FALSE)</f>
        <v>0</v>
      </c>
      <c r="S632" s="2">
        <f>VLOOKUP(M632,[1]ArchetypeScores!E:K,7,FALSE)</f>
        <v>0</v>
      </c>
      <c r="T632" s="2" t="str">
        <f t="shared" si="9"/>
        <v>Not A&amp;R positive</v>
      </c>
    </row>
    <row r="633" spans="1:20" x14ac:dyDescent="0.3">
      <c r="A633" s="2" t="s">
        <v>1760</v>
      </c>
      <c r="B633" s="3" t="s">
        <v>1891</v>
      </c>
      <c r="C633" s="3" t="s">
        <v>1892</v>
      </c>
      <c r="D633" s="4">
        <v>0.44</v>
      </c>
      <c r="E633" s="5" t="s">
        <v>1340</v>
      </c>
      <c r="F633" s="4">
        <v>0.48157</v>
      </c>
      <c r="G633" s="6">
        <v>45153</v>
      </c>
      <c r="H633" s="3" t="s">
        <v>1893</v>
      </c>
      <c r="I633" s="3" t="s">
        <v>1818</v>
      </c>
      <c r="J633" s="3" t="s">
        <v>1781</v>
      </c>
      <c r="K633" s="5" t="s">
        <v>118</v>
      </c>
      <c r="L633" s="5">
        <v>4</v>
      </c>
      <c r="M633" s="5" t="s">
        <v>119</v>
      </c>
      <c r="N633" s="5">
        <f>VLOOKUP(M633,[1]ArchetypeScores!E:N,10,FALSE)</f>
        <v>0</v>
      </c>
      <c r="O633" s="5">
        <f>VLOOKUP(M633,[1]ArchetypeScores!E:O,11,FALSE)</f>
        <v>-1</v>
      </c>
      <c r="P633" s="5">
        <f>VLOOKUP(M633,[1]ArchetypeScores!E:P,12,FALSE)</f>
        <v>0</v>
      </c>
      <c r="Q633" s="2" t="str">
        <f>VLOOKUP(M633,[1]ArchetypeScores!E:W,19,FALSE)</f>
        <v>Untargeted</v>
      </c>
      <c r="R633" s="2">
        <f>VLOOKUP(M633,[1]ArchetypeScores!E:I,5,FALSE)</f>
        <v>0</v>
      </c>
      <c r="S633" s="2">
        <f>VLOOKUP(M633,[1]ArchetypeScores!E:K,7,FALSE)</f>
        <v>0</v>
      </c>
      <c r="T633" s="2" t="str">
        <f t="shared" si="9"/>
        <v>Not A&amp;R positive</v>
      </c>
    </row>
    <row r="634" spans="1:20" x14ac:dyDescent="0.3">
      <c r="A634" s="2" t="s">
        <v>1760</v>
      </c>
      <c r="B634" s="3" t="s">
        <v>1894</v>
      </c>
      <c r="C634" s="3" t="s">
        <v>1829</v>
      </c>
      <c r="D634" s="4">
        <v>5.0000000000000001E-3</v>
      </c>
      <c r="E634" s="5" t="s">
        <v>1340</v>
      </c>
      <c r="F634" s="4">
        <v>6.0099999999999997E-3</v>
      </c>
      <c r="G634" s="6">
        <v>45012</v>
      </c>
      <c r="H634" s="3" t="s">
        <v>1767</v>
      </c>
      <c r="I634" s="3" t="s">
        <v>1768</v>
      </c>
      <c r="J634" s="3" t="s">
        <v>1895</v>
      </c>
      <c r="K634" s="5" t="s">
        <v>664</v>
      </c>
      <c r="L634" s="5">
        <v>1</v>
      </c>
      <c r="M634" s="5" t="s">
        <v>1896</v>
      </c>
      <c r="N634" s="5">
        <f>VLOOKUP(M634,[1]ArchetypeScores!E:N,10,FALSE)</f>
        <v>1</v>
      </c>
      <c r="O634" s="5">
        <f>VLOOKUP(M634,[1]ArchetypeScores!E:O,11,FALSE)</f>
        <v>0</v>
      </c>
      <c r="P634" s="5">
        <f>VLOOKUP(M634,[1]ArchetypeScores!E:P,12,FALSE)</f>
        <v>2</v>
      </c>
      <c r="Q634" s="2" t="str">
        <f>VLOOKUP(M634,[1]ArchetypeScores!E:W,19,FALSE)</f>
        <v>Energy and water</v>
      </c>
      <c r="R634" s="2">
        <f>VLOOKUP(M634,[1]ArchetypeScores!E:I,5,FALSE)</f>
        <v>0</v>
      </c>
      <c r="S634" s="2">
        <f>VLOOKUP(M634,[1]ArchetypeScores!E:K,7,FALSE)</f>
        <v>0</v>
      </c>
      <c r="T634" s="2" t="str">
        <f t="shared" si="9"/>
        <v>Not A&amp;R positive</v>
      </c>
    </row>
    <row r="635" spans="1:20" x14ac:dyDescent="0.3">
      <c r="A635" s="2" t="s">
        <v>1760</v>
      </c>
      <c r="B635" s="3" t="s">
        <v>1897</v>
      </c>
      <c r="C635" s="3" t="s">
        <v>1898</v>
      </c>
      <c r="D635" s="4"/>
      <c r="E635" s="5" t="s">
        <v>1340</v>
      </c>
      <c r="F635" s="4">
        <v>0</v>
      </c>
      <c r="G635" s="6">
        <v>45079</v>
      </c>
      <c r="H635" s="3" t="s">
        <v>1767</v>
      </c>
      <c r="I635" s="3" t="s">
        <v>1768</v>
      </c>
      <c r="J635" s="3" t="s">
        <v>1899</v>
      </c>
      <c r="K635" s="5" t="s">
        <v>175</v>
      </c>
      <c r="L635" s="5">
        <v>4</v>
      </c>
      <c r="M635" s="5" t="s">
        <v>219</v>
      </c>
      <c r="N635" s="5">
        <f>VLOOKUP(M635,[1]ArchetypeScores!E:N,10,FALSE)</f>
        <v>1</v>
      </c>
      <c r="O635" s="5">
        <f>VLOOKUP(M635,[1]ArchetypeScores!E:O,11,FALSE)</f>
        <v>0</v>
      </c>
      <c r="P635" s="5">
        <f>VLOOKUP(M635,[1]ArchetypeScores!E:P,12,FALSE)</f>
        <v>0</v>
      </c>
      <c r="Q635" s="2" t="str">
        <f>VLOOKUP(M635,[1]ArchetypeScores!E:W,19,FALSE)</f>
        <v>Other sector</v>
      </c>
      <c r="R635" s="2">
        <f>VLOOKUP(M635,[1]ArchetypeScores!E:I,5,FALSE)</f>
        <v>0</v>
      </c>
      <c r="S635" s="2">
        <f>VLOOKUP(M635,[1]ArchetypeScores!E:K,7,FALSE)</f>
        <v>0</v>
      </c>
      <c r="T635" s="2" t="str">
        <f t="shared" si="9"/>
        <v>Not A&amp;R positive</v>
      </c>
    </row>
    <row r="636" spans="1:20" x14ac:dyDescent="0.3">
      <c r="A636" s="2" t="s">
        <v>1760</v>
      </c>
      <c r="B636" s="3" t="s">
        <v>1900</v>
      </c>
      <c r="C636" s="3" t="s">
        <v>1901</v>
      </c>
      <c r="D636" s="4">
        <v>6.0000000000000001E-3</v>
      </c>
      <c r="E636" s="5" t="s">
        <v>1340</v>
      </c>
      <c r="F636" s="4">
        <v>6.6100000000000004E-3</v>
      </c>
      <c r="G636" s="6">
        <v>45084</v>
      </c>
      <c r="H636" s="3" t="s">
        <v>1767</v>
      </c>
      <c r="I636" s="3" t="s">
        <v>1768</v>
      </c>
      <c r="J636" s="3" t="s">
        <v>1902</v>
      </c>
      <c r="K636" s="5" t="s">
        <v>175</v>
      </c>
      <c r="L636" s="5">
        <v>4</v>
      </c>
      <c r="M636" s="5" t="s">
        <v>219</v>
      </c>
      <c r="N636" s="5">
        <f>VLOOKUP(M636,[1]ArchetypeScores!E:N,10,FALSE)</f>
        <v>1</v>
      </c>
      <c r="O636" s="5">
        <f>VLOOKUP(M636,[1]ArchetypeScores!E:O,11,FALSE)</f>
        <v>0</v>
      </c>
      <c r="P636" s="5">
        <f>VLOOKUP(M636,[1]ArchetypeScores!E:P,12,FALSE)</f>
        <v>0</v>
      </c>
      <c r="Q636" s="2" t="str">
        <f>VLOOKUP(M636,[1]ArchetypeScores!E:W,19,FALSE)</f>
        <v>Other sector</v>
      </c>
      <c r="R636" s="2">
        <f>VLOOKUP(M636,[1]ArchetypeScores!E:I,5,FALSE)</f>
        <v>0</v>
      </c>
      <c r="S636" s="2">
        <f>VLOOKUP(M636,[1]ArchetypeScores!E:K,7,FALSE)</f>
        <v>0</v>
      </c>
      <c r="T636" s="2" t="str">
        <f t="shared" si="9"/>
        <v>Not A&amp;R positive</v>
      </c>
    </row>
    <row r="637" spans="1:20" x14ac:dyDescent="0.3">
      <c r="A637" s="2" t="s">
        <v>1760</v>
      </c>
      <c r="B637" s="3" t="s">
        <v>1900</v>
      </c>
      <c r="C637" s="3" t="s">
        <v>1903</v>
      </c>
      <c r="D637" s="4">
        <v>3.2000000000000001E-2</v>
      </c>
      <c r="E637" s="5" t="s">
        <v>1340</v>
      </c>
      <c r="F637" s="4">
        <v>3.8449999999999998E-2</v>
      </c>
      <c r="G637" s="6">
        <v>45082</v>
      </c>
      <c r="H637" s="3" t="s">
        <v>1767</v>
      </c>
      <c r="I637" s="3" t="s">
        <v>1768</v>
      </c>
      <c r="J637" s="3" t="s">
        <v>1904</v>
      </c>
      <c r="K637" s="5" t="s">
        <v>175</v>
      </c>
      <c r="L637" s="5">
        <v>4</v>
      </c>
      <c r="M637" s="5" t="s">
        <v>219</v>
      </c>
      <c r="N637" s="5">
        <f>VLOOKUP(M637,[1]ArchetypeScores!E:N,10,FALSE)</f>
        <v>1</v>
      </c>
      <c r="O637" s="5">
        <f>VLOOKUP(M637,[1]ArchetypeScores!E:O,11,FALSE)</f>
        <v>0</v>
      </c>
      <c r="P637" s="5">
        <f>VLOOKUP(M637,[1]ArchetypeScores!E:P,12,FALSE)</f>
        <v>0</v>
      </c>
      <c r="Q637" s="2" t="str">
        <f>VLOOKUP(M637,[1]ArchetypeScores!E:W,19,FALSE)</f>
        <v>Other sector</v>
      </c>
      <c r="R637" s="2">
        <f>VLOOKUP(M637,[1]ArchetypeScores!E:I,5,FALSE)</f>
        <v>0</v>
      </c>
      <c r="S637" s="2">
        <f>VLOOKUP(M637,[1]ArchetypeScores!E:K,7,FALSE)</f>
        <v>0</v>
      </c>
      <c r="T637" s="2" t="str">
        <f t="shared" si="9"/>
        <v>Not A&amp;R positive</v>
      </c>
    </row>
    <row r="638" spans="1:20" x14ac:dyDescent="0.3">
      <c r="A638" s="2" t="s">
        <v>1760</v>
      </c>
      <c r="B638" s="3" t="s">
        <v>1900</v>
      </c>
      <c r="C638" s="3" t="s">
        <v>1905</v>
      </c>
      <c r="D638" s="4">
        <v>5.0000000000000001E-3</v>
      </c>
      <c r="E638" s="5" t="s">
        <v>1340</v>
      </c>
      <c r="F638" s="4">
        <v>6.2500000000000003E-3</v>
      </c>
      <c r="G638" s="6">
        <v>45083</v>
      </c>
      <c r="H638" s="3" t="s">
        <v>1767</v>
      </c>
      <c r="I638" s="3" t="s">
        <v>1768</v>
      </c>
      <c r="J638" s="3" t="s">
        <v>1906</v>
      </c>
      <c r="K638" s="5" t="s">
        <v>175</v>
      </c>
      <c r="L638" s="5">
        <v>4</v>
      </c>
      <c r="M638" s="5" t="s">
        <v>219</v>
      </c>
      <c r="N638" s="5">
        <f>VLOOKUP(M638,[1]ArchetypeScores!E:N,10,FALSE)</f>
        <v>1</v>
      </c>
      <c r="O638" s="5">
        <f>VLOOKUP(M638,[1]ArchetypeScores!E:O,11,FALSE)</f>
        <v>0</v>
      </c>
      <c r="P638" s="5">
        <f>VLOOKUP(M638,[1]ArchetypeScores!E:P,12,FALSE)</f>
        <v>0</v>
      </c>
      <c r="Q638" s="2" t="str">
        <f>VLOOKUP(M638,[1]ArchetypeScores!E:W,19,FALSE)</f>
        <v>Other sector</v>
      </c>
      <c r="R638" s="2">
        <f>VLOOKUP(M638,[1]ArchetypeScores!E:I,5,FALSE)</f>
        <v>0</v>
      </c>
      <c r="S638" s="2">
        <f>VLOOKUP(M638,[1]ArchetypeScores!E:K,7,FALSE)</f>
        <v>0</v>
      </c>
      <c r="T638" s="2" t="str">
        <f t="shared" si="9"/>
        <v>Not A&amp;R positive</v>
      </c>
    </row>
    <row r="639" spans="1:20" x14ac:dyDescent="0.3">
      <c r="A639" s="2" t="s">
        <v>1760</v>
      </c>
      <c r="B639" s="3" t="s">
        <v>1900</v>
      </c>
      <c r="C639" s="3" t="s">
        <v>1907</v>
      </c>
      <c r="D639" s="4">
        <v>0.05</v>
      </c>
      <c r="E639" s="5" t="s">
        <v>1340</v>
      </c>
      <c r="F639" s="4">
        <v>6.0080000000000001E-2</v>
      </c>
      <c r="G639" s="6">
        <v>45089</v>
      </c>
      <c r="H639" s="3" t="s">
        <v>1767</v>
      </c>
      <c r="I639" s="3" t="s">
        <v>1768</v>
      </c>
      <c r="J639" s="3" t="s">
        <v>1908</v>
      </c>
      <c r="K639" s="5" t="s">
        <v>175</v>
      </c>
      <c r="L639" s="5">
        <v>4</v>
      </c>
      <c r="M639" s="5" t="s">
        <v>219</v>
      </c>
      <c r="N639" s="5">
        <f>VLOOKUP(M639,[1]ArchetypeScores!E:N,10,FALSE)</f>
        <v>1</v>
      </c>
      <c r="O639" s="5">
        <f>VLOOKUP(M639,[1]ArchetypeScores!E:O,11,FALSE)</f>
        <v>0</v>
      </c>
      <c r="P639" s="5">
        <f>VLOOKUP(M639,[1]ArchetypeScores!E:P,12,FALSE)</f>
        <v>0</v>
      </c>
      <c r="Q639" s="2" t="str">
        <f>VLOOKUP(M639,[1]ArchetypeScores!E:W,19,FALSE)</f>
        <v>Other sector</v>
      </c>
      <c r="R639" s="2">
        <f>VLOOKUP(M639,[1]ArchetypeScores!E:I,5,FALSE)</f>
        <v>0</v>
      </c>
      <c r="S639" s="2">
        <f>VLOOKUP(M639,[1]ArchetypeScores!E:K,7,FALSE)</f>
        <v>0</v>
      </c>
      <c r="T639" s="2" t="str">
        <f t="shared" si="9"/>
        <v>Not A&amp;R positive</v>
      </c>
    </row>
    <row r="640" spans="1:20" x14ac:dyDescent="0.3">
      <c r="A640" s="2" t="s">
        <v>1760</v>
      </c>
      <c r="B640" s="3" t="s">
        <v>1909</v>
      </c>
      <c r="C640" s="3" t="s">
        <v>1910</v>
      </c>
      <c r="D640" s="4">
        <v>3.6999999999999998E-2</v>
      </c>
      <c r="E640" s="5" t="s">
        <v>1340</v>
      </c>
      <c r="F640" s="4">
        <v>4.0770000000000001E-2</v>
      </c>
      <c r="G640" s="6">
        <v>45192</v>
      </c>
      <c r="H640" s="3" t="s">
        <v>1780</v>
      </c>
      <c r="I640" s="3" t="s">
        <v>1911</v>
      </c>
      <c r="J640" s="3"/>
      <c r="K640" s="5" t="s">
        <v>118</v>
      </c>
      <c r="L640" s="5">
        <v>2</v>
      </c>
      <c r="M640" s="5" t="s">
        <v>226</v>
      </c>
      <c r="N640" s="5">
        <f>VLOOKUP(M640,[1]ArchetypeScores!E:N,10,FALSE)</f>
        <v>0</v>
      </c>
      <c r="O640" s="5">
        <f>VLOOKUP(M640,[1]ArchetypeScores!E:O,11,FALSE)</f>
        <v>-1</v>
      </c>
      <c r="P640" s="5">
        <f>VLOOKUP(M640,[1]ArchetypeScores!E:P,12,FALSE)</f>
        <v>0</v>
      </c>
      <c r="Q640" s="2" t="str">
        <f>VLOOKUP(M640,[1]ArchetypeScores!E:W,19,FALSE)</f>
        <v>Untargeted</v>
      </c>
      <c r="R640" s="2">
        <f>VLOOKUP(M640,[1]ArchetypeScores!E:I,5,FALSE)</f>
        <v>0</v>
      </c>
      <c r="S640" s="2">
        <f>VLOOKUP(M640,[1]ArchetypeScores!E:K,7,FALSE)</f>
        <v>0</v>
      </c>
      <c r="T640" s="2" t="str">
        <f t="shared" si="9"/>
        <v>Not A&amp;R positive</v>
      </c>
    </row>
    <row r="641" spans="1:20" x14ac:dyDescent="0.3">
      <c r="A641" s="2" t="s">
        <v>1760</v>
      </c>
      <c r="B641" s="3" t="s">
        <v>1912</v>
      </c>
      <c r="C641" s="3" t="s">
        <v>1913</v>
      </c>
      <c r="D641" s="4">
        <v>0.23300000000000001</v>
      </c>
      <c r="E641" s="5" t="s">
        <v>1340</v>
      </c>
      <c r="F641" s="4">
        <v>0.25536999999999999</v>
      </c>
      <c r="G641" s="6">
        <v>45185</v>
      </c>
      <c r="H641" s="3" t="s">
        <v>1780</v>
      </c>
      <c r="I641" s="3" t="s">
        <v>1914</v>
      </c>
      <c r="J641" s="3"/>
      <c r="K641" s="5" t="s">
        <v>38</v>
      </c>
      <c r="L641" s="5">
        <v>13</v>
      </c>
      <c r="M641" s="5" t="s">
        <v>39</v>
      </c>
      <c r="N641" s="5">
        <f>VLOOKUP(M641,[1]ArchetypeScores!E:N,10,FALSE)</f>
        <v>0</v>
      </c>
      <c r="O641" s="5">
        <f>VLOOKUP(M641,[1]ArchetypeScores!E:O,11,FALSE)</f>
        <v>-2</v>
      </c>
      <c r="P641" s="5">
        <f>VLOOKUP(M641,[1]ArchetypeScores!E:P,12,FALSE)</f>
        <v>0</v>
      </c>
      <c r="Q641" s="2" t="str">
        <f>VLOOKUP(M641,[1]ArchetypeScores!E:W,19,FALSE)</f>
        <v>Industrials - transportation</v>
      </c>
      <c r="R641" s="2">
        <f>VLOOKUP(M641,[1]ArchetypeScores!E:I,5,FALSE)</f>
        <v>0</v>
      </c>
      <c r="S641" s="2">
        <f>VLOOKUP(M641,[1]ArchetypeScores!E:K,7,FALSE)</f>
        <v>0</v>
      </c>
      <c r="T641" s="2" t="str">
        <f t="shared" si="9"/>
        <v>Not A&amp;R positive</v>
      </c>
    </row>
    <row r="642" spans="1:20" x14ac:dyDescent="0.3">
      <c r="A642" s="2" t="s">
        <v>1760</v>
      </c>
      <c r="B642" s="3" t="s">
        <v>1915</v>
      </c>
      <c r="C642" s="3" t="s">
        <v>1915</v>
      </c>
      <c r="D642" s="4">
        <v>0.04</v>
      </c>
      <c r="E642" s="5" t="s">
        <v>1340</v>
      </c>
      <c r="F642" s="4">
        <v>4.3229999999999998E-2</v>
      </c>
      <c r="G642" s="6">
        <v>45164</v>
      </c>
      <c r="H642" s="3" t="s">
        <v>1780</v>
      </c>
      <c r="I642" s="3" t="s">
        <v>1838</v>
      </c>
      <c r="J642" s="3"/>
      <c r="K642" s="5" t="s">
        <v>154</v>
      </c>
      <c r="L642" s="5">
        <v>1</v>
      </c>
      <c r="M642" s="5" t="s">
        <v>188</v>
      </c>
      <c r="N642" s="5">
        <f>VLOOKUP(M642,[1]ArchetypeScores!E:N,10,FALSE)</f>
        <v>1</v>
      </c>
      <c r="O642" s="5">
        <f>VLOOKUP(M642,[1]ArchetypeScores!E:O,11,FALSE)</f>
        <v>-1</v>
      </c>
      <c r="P642" s="5">
        <f>VLOOKUP(M642,[1]ArchetypeScores!E:P,12,FALSE)</f>
        <v>0</v>
      </c>
      <c r="Q642" s="2" t="str">
        <f>VLOOKUP(M642,[1]ArchetypeScores!E:W,19,FALSE)</f>
        <v>Education and training</v>
      </c>
      <c r="R642" s="2">
        <f>VLOOKUP(M642,[1]ArchetypeScores!E:I,5,FALSE)</f>
        <v>0</v>
      </c>
      <c r="S642" s="2">
        <f>VLOOKUP(M642,[1]ArchetypeScores!E:K,7,FALSE)</f>
        <v>1</v>
      </c>
      <c r="T642" s="2" t="str">
        <f t="shared" ref="T642:T705" si="10">IF(AND(R642=1,S642=1),"Both",IF(AND(R642=1,S642=0),"Direct only",IF(AND(R642=0,S642=1),"Indirect only","Not A&amp;R positive")))</f>
        <v>Indirect only</v>
      </c>
    </row>
    <row r="643" spans="1:20" x14ac:dyDescent="0.3">
      <c r="A643" s="2" t="s">
        <v>1760</v>
      </c>
      <c r="B643" s="3" t="s">
        <v>1916</v>
      </c>
      <c r="C643" s="3" t="s">
        <v>1917</v>
      </c>
      <c r="D643" s="4">
        <v>8.9999999999999993E-3</v>
      </c>
      <c r="E643" s="5" t="s">
        <v>1340</v>
      </c>
      <c r="F643" s="4">
        <v>1.03E-2</v>
      </c>
      <c r="G643" s="6">
        <v>45188</v>
      </c>
      <c r="H643" s="3" t="s">
        <v>1780</v>
      </c>
      <c r="I643" s="3" t="s">
        <v>1854</v>
      </c>
      <c r="J643" s="3"/>
      <c r="K643" s="5" t="s">
        <v>118</v>
      </c>
      <c r="L643" s="5">
        <v>1</v>
      </c>
      <c r="M643" s="5" t="s">
        <v>275</v>
      </c>
      <c r="N643" s="5">
        <f>VLOOKUP(M643,[1]ArchetypeScores!E:N,10,FALSE)</f>
        <v>0</v>
      </c>
      <c r="O643" s="5">
        <f>VLOOKUP(M643,[1]ArchetypeScores!E:O,11,FALSE)</f>
        <v>-1</v>
      </c>
      <c r="P643" s="5">
        <f>VLOOKUP(M643,[1]ArchetypeScores!E:P,12,FALSE)</f>
        <v>0</v>
      </c>
      <c r="Q643" s="2" t="str">
        <f>VLOOKUP(M643,[1]ArchetypeScores!E:W,19,FALSE)</f>
        <v>Untargeted</v>
      </c>
      <c r="R643" s="2">
        <f>VLOOKUP(M643,[1]ArchetypeScores!E:I,5,FALSE)</f>
        <v>0</v>
      </c>
      <c r="S643" s="2">
        <f>VLOOKUP(M643,[1]ArchetypeScores!E:K,7,FALSE)</f>
        <v>0</v>
      </c>
      <c r="T643" s="2" t="str">
        <f t="shared" si="10"/>
        <v>Not A&amp;R positive</v>
      </c>
    </row>
    <row r="644" spans="1:20" x14ac:dyDescent="0.3">
      <c r="A644" s="2" t="s">
        <v>1760</v>
      </c>
      <c r="B644" s="3" t="s">
        <v>1918</v>
      </c>
      <c r="C644" s="3" t="s">
        <v>1919</v>
      </c>
      <c r="D644" s="4"/>
      <c r="E644" s="5" t="s">
        <v>1340</v>
      </c>
      <c r="F644" s="4">
        <v>0</v>
      </c>
      <c r="G644" s="6">
        <v>45121</v>
      </c>
      <c r="H644" s="3" t="s">
        <v>1920</v>
      </c>
      <c r="I644" s="3" t="s">
        <v>1921</v>
      </c>
      <c r="J644" s="3"/>
      <c r="K644" s="5" t="s">
        <v>1072</v>
      </c>
      <c r="L644" s="5">
        <v>1</v>
      </c>
      <c r="M644" s="5" t="s">
        <v>1922</v>
      </c>
      <c r="N644" s="5">
        <f>VLOOKUP(M644,[1]ArchetypeScores!E:N,10,FALSE)</f>
        <v>0</v>
      </c>
      <c r="O644" s="5">
        <f>VLOOKUP(M644,[1]ArchetypeScores!E:O,11,FALSE)</f>
        <v>-1</v>
      </c>
      <c r="P644" s="5">
        <f>VLOOKUP(M644,[1]ArchetypeScores!E:P,12,FALSE)</f>
        <v>0</v>
      </c>
      <c r="Q644" s="2" t="str">
        <f>VLOOKUP(M644,[1]ArchetypeScores!E:W,19,FALSE)</f>
        <v>Untargeted</v>
      </c>
      <c r="R644" s="2">
        <f>VLOOKUP(M644,[1]ArchetypeScores!E:I,5,FALSE)</f>
        <v>0</v>
      </c>
      <c r="S644" s="2">
        <f>VLOOKUP(M644,[1]ArchetypeScores!E:K,7,FALSE)</f>
        <v>0</v>
      </c>
      <c r="T644" s="2" t="str">
        <f t="shared" si="10"/>
        <v>Not A&amp;R positive</v>
      </c>
    </row>
    <row r="645" spans="1:20" x14ac:dyDescent="0.3">
      <c r="A645" s="2" t="s">
        <v>1760</v>
      </c>
      <c r="B645" s="3" t="s">
        <v>1923</v>
      </c>
      <c r="C645" s="3" t="s">
        <v>1924</v>
      </c>
      <c r="D645" s="4">
        <v>2.5999999999999999E-2</v>
      </c>
      <c r="E645" s="5" t="s">
        <v>1340</v>
      </c>
      <c r="F645" s="4">
        <v>2.8719999999999999E-2</v>
      </c>
      <c r="G645" s="6">
        <v>45184</v>
      </c>
      <c r="H645" s="3" t="s">
        <v>1780</v>
      </c>
      <c r="I645" s="3" t="s">
        <v>1914</v>
      </c>
      <c r="J645" s="3"/>
      <c r="K645" s="5" t="s">
        <v>1306</v>
      </c>
      <c r="L645" s="5">
        <v>1</v>
      </c>
      <c r="M645" s="5" t="s">
        <v>1307</v>
      </c>
      <c r="N645" s="5">
        <f>VLOOKUP(M645,[1]ArchetypeScores!E:N,10,FALSE)</f>
        <v>0</v>
      </c>
      <c r="O645" s="5">
        <f>VLOOKUP(M645,[1]ArchetypeScores!E:O,11,FALSE)</f>
        <v>-1</v>
      </c>
      <c r="P645" s="5">
        <f>VLOOKUP(M645,[1]ArchetypeScores!E:P,12,FALSE)</f>
        <v>0</v>
      </c>
      <c r="Q645" s="2" t="str">
        <f>VLOOKUP(M645,[1]ArchetypeScores!E:W,19,FALSE)</f>
        <v>Untargeted</v>
      </c>
      <c r="R645" s="2">
        <f>VLOOKUP(M645,[1]ArchetypeScores!E:I,5,FALSE)</f>
        <v>0</v>
      </c>
      <c r="S645" s="2">
        <f>VLOOKUP(M645,[1]ArchetypeScores!E:K,7,FALSE)</f>
        <v>0</v>
      </c>
      <c r="T645" s="2" t="str">
        <f t="shared" si="10"/>
        <v>Not A&amp;R positive</v>
      </c>
    </row>
    <row r="646" spans="1:20" x14ac:dyDescent="0.3">
      <c r="A646" s="2" t="s">
        <v>1760</v>
      </c>
      <c r="B646" s="3" t="s">
        <v>1925</v>
      </c>
      <c r="C646" s="3" t="s">
        <v>1926</v>
      </c>
      <c r="D646" s="4">
        <v>1</v>
      </c>
      <c r="E646" s="5" t="s">
        <v>1340</v>
      </c>
      <c r="F646" s="4">
        <v>1.2216499999999999</v>
      </c>
      <c r="G646" s="6">
        <v>45018</v>
      </c>
      <c r="H646" s="3" t="s">
        <v>1927</v>
      </c>
      <c r="I646" s="3" t="s">
        <v>1768</v>
      </c>
      <c r="J646" s="3"/>
      <c r="K646" s="5" t="s">
        <v>1727</v>
      </c>
      <c r="L646" s="5" t="s">
        <v>112</v>
      </c>
      <c r="M646" s="5" t="s">
        <v>1928</v>
      </c>
      <c r="N646" s="5">
        <f>VLOOKUP(M646,[1]ArchetypeScores!E:N,10,FALSE)</f>
        <v>1</v>
      </c>
      <c r="O646" s="5">
        <f>VLOOKUP(M646,[1]ArchetypeScores!E:O,11,FALSE)</f>
        <v>-2</v>
      </c>
      <c r="P646" s="5">
        <f>VLOOKUP(M646,[1]ArchetypeScores!E:P,12,FALSE)</f>
        <v>2</v>
      </c>
      <c r="Q646" s="2" t="str">
        <f>VLOOKUP(M646,[1]ArchetypeScores!E:W,19,FALSE)</f>
        <v>Industrials - other</v>
      </c>
      <c r="R646" s="2">
        <f>VLOOKUP(M646,[1]ArchetypeScores!E:I,5,FALSE)</f>
        <v>0</v>
      </c>
      <c r="S646" s="2">
        <f>VLOOKUP(M646,[1]ArchetypeScores!E:K,7,FALSE)</f>
        <v>0</v>
      </c>
      <c r="T646" s="2" t="str">
        <f t="shared" si="10"/>
        <v>Not A&amp;R positive</v>
      </c>
    </row>
    <row r="647" spans="1:20" x14ac:dyDescent="0.3">
      <c r="A647" s="2" t="s">
        <v>1760</v>
      </c>
      <c r="B647" s="3" t="s">
        <v>1929</v>
      </c>
      <c r="C647" s="3" t="s">
        <v>1930</v>
      </c>
      <c r="D647" s="4">
        <v>0.1</v>
      </c>
      <c r="E647" s="5" t="s">
        <v>1340</v>
      </c>
      <c r="F647" s="4">
        <v>0.1096</v>
      </c>
      <c r="G647" s="6">
        <v>45186</v>
      </c>
      <c r="H647" s="3" t="s">
        <v>1780</v>
      </c>
      <c r="I647" s="3" t="s">
        <v>1914</v>
      </c>
      <c r="J647" s="3"/>
      <c r="K647" s="5" t="s">
        <v>112</v>
      </c>
      <c r="L647" s="5" t="s">
        <v>112</v>
      </c>
      <c r="M647" s="5" t="s">
        <v>961</v>
      </c>
      <c r="N647" s="5">
        <f>VLOOKUP(M647,[1]ArchetypeScores!E:N,10,FALSE)</f>
        <v>0</v>
      </c>
      <c r="O647" s="5">
        <f>VLOOKUP(M647,[1]ArchetypeScores!E:O,11,FALSE)</f>
        <v>0</v>
      </c>
      <c r="P647" s="5">
        <f>VLOOKUP(M647,[1]ArchetypeScores!E:P,12,FALSE)</f>
        <v>0</v>
      </c>
      <c r="Q647" s="2" t="str">
        <f>VLOOKUP(M647,[1]ArchetypeScores!E:W,19,FALSE)</f>
        <v>Untargeted</v>
      </c>
      <c r="R647" s="2">
        <f>VLOOKUP(M647,[1]ArchetypeScores!E:I,5,FALSE)</f>
        <v>0</v>
      </c>
      <c r="S647" s="2">
        <f>VLOOKUP(M647,[1]ArchetypeScores!E:K,7,FALSE)</f>
        <v>0</v>
      </c>
      <c r="T647" s="2" t="str">
        <f t="shared" si="10"/>
        <v>Not A&amp;R positive</v>
      </c>
    </row>
    <row r="648" spans="1:20" x14ac:dyDescent="0.3">
      <c r="A648" s="2" t="s">
        <v>1760</v>
      </c>
      <c r="B648" s="3" t="s">
        <v>1931</v>
      </c>
      <c r="C648" s="3" t="s">
        <v>1932</v>
      </c>
      <c r="D648" s="4">
        <v>1.4999999999999999E-2</v>
      </c>
      <c r="E648" s="5" t="s">
        <v>1340</v>
      </c>
      <c r="F648" s="4">
        <v>1.6310000000000002E-2</v>
      </c>
      <c r="G648" s="6">
        <v>45167</v>
      </c>
      <c r="H648" s="3" t="s">
        <v>1780</v>
      </c>
      <c r="I648" s="3" t="s">
        <v>1814</v>
      </c>
      <c r="J648" s="3"/>
      <c r="K648" s="5" t="s">
        <v>53</v>
      </c>
      <c r="L648" s="5">
        <v>1</v>
      </c>
      <c r="M648" s="5" t="s">
        <v>54</v>
      </c>
      <c r="N648" s="5">
        <f>VLOOKUP(M648,[1]ArchetypeScores!E:N,10,FALSE)</f>
        <v>0</v>
      </c>
      <c r="O648" s="5">
        <f>VLOOKUP(M648,[1]ArchetypeScores!E:O,11,FALSE)</f>
        <v>-1</v>
      </c>
      <c r="P648" s="5">
        <f>VLOOKUP(M648,[1]ArchetypeScores!E:P,12,FALSE)</f>
        <v>0</v>
      </c>
      <c r="Q648" s="2" t="str">
        <f>VLOOKUP(M648,[1]ArchetypeScores!E:W,19,FALSE)</f>
        <v>Untargeted</v>
      </c>
      <c r="R648" s="2">
        <f>VLOOKUP(M648,[1]ArchetypeScores!E:I,5,FALSE)</f>
        <v>0</v>
      </c>
      <c r="S648" s="2">
        <f>VLOOKUP(M648,[1]ArchetypeScores!E:K,7,FALSE)</f>
        <v>0</v>
      </c>
      <c r="T648" s="2" t="str">
        <f t="shared" si="10"/>
        <v>Not A&amp;R positive</v>
      </c>
    </row>
    <row r="649" spans="1:20" x14ac:dyDescent="0.3">
      <c r="A649" s="2" t="s">
        <v>1760</v>
      </c>
      <c r="B649" s="3" t="s">
        <v>1933</v>
      </c>
      <c r="C649" s="3" t="s">
        <v>1934</v>
      </c>
      <c r="D649" s="4">
        <v>0.01</v>
      </c>
      <c r="E649" s="5" t="s">
        <v>1340</v>
      </c>
      <c r="F649" s="4">
        <v>1.073E-2</v>
      </c>
      <c r="G649" s="6">
        <v>45150</v>
      </c>
      <c r="H649" s="3" t="s">
        <v>1780</v>
      </c>
      <c r="I649" s="3" t="s">
        <v>1935</v>
      </c>
      <c r="J649" s="3"/>
      <c r="K649" s="5" t="s">
        <v>25</v>
      </c>
      <c r="L649" s="5">
        <v>1</v>
      </c>
      <c r="M649" s="5" t="s">
        <v>343</v>
      </c>
      <c r="N649" s="5">
        <f>VLOOKUP(M649,[1]ArchetypeScores!E:N,10,FALSE)</f>
        <v>1</v>
      </c>
      <c r="O649" s="5">
        <f>VLOOKUP(M649,[1]ArchetypeScores!E:O,11,FALSE)</f>
        <v>-2</v>
      </c>
      <c r="P649" s="5">
        <f>VLOOKUP(M649,[1]ArchetypeScores!E:P,12,FALSE)</f>
        <v>0</v>
      </c>
      <c r="Q649" s="2" t="str">
        <f>VLOOKUP(M649,[1]ArchetypeScores!E:W,19,FALSE)</f>
        <v>Industrials - other</v>
      </c>
      <c r="R649" s="2">
        <f>VLOOKUP(M649,[1]ArchetypeScores!E:I,5,FALSE)</f>
        <v>0</v>
      </c>
      <c r="S649" s="2">
        <f>VLOOKUP(M649,[1]ArchetypeScores!E:K,7,FALSE)</f>
        <v>-1</v>
      </c>
      <c r="T649" s="2" t="str">
        <f t="shared" si="10"/>
        <v>Not A&amp;R positive</v>
      </c>
    </row>
    <row r="650" spans="1:20" x14ac:dyDescent="0.3">
      <c r="A650" s="2" t="s">
        <v>1760</v>
      </c>
      <c r="B650" s="3" t="s">
        <v>1936</v>
      </c>
      <c r="C650" s="3" t="s">
        <v>1937</v>
      </c>
      <c r="D650" s="4">
        <v>3.0000000000000001E-3</v>
      </c>
      <c r="E650" s="5" t="s">
        <v>1340</v>
      </c>
      <c r="F650" s="4">
        <v>3.2799999999999999E-3</v>
      </c>
      <c r="G650" s="6">
        <v>45145</v>
      </c>
      <c r="H650" s="3" t="s">
        <v>1780</v>
      </c>
      <c r="I650" s="3" t="s">
        <v>1842</v>
      </c>
      <c r="J650" s="3" t="s">
        <v>1819</v>
      </c>
      <c r="K650" s="5" t="s">
        <v>61</v>
      </c>
      <c r="L650" s="5">
        <v>1</v>
      </c>
      <c r="M650" s="5" t="s">
        <v>130</v>
      </c>
      <c r="N650" s="5">
        <f>VLOOKUP(M650,[1]ArchetypeScores!E:N,10,FALSE)</f>
        <v>0</v>
      </c>
      <c r="O650" s="5">
        <f>VLOOKUP(M650,[1]ArchetypeScores!E:O,11,FALSE)</f>
        <v>-1</v>
      </c>
      <c r="P650" s="5">
        <f>VLOOKUP(M650,[1]ArchetypeScores!E:P,12,FALSE)</f>
        <v>0</v>
      </c>
      <c r="Q650" s="2" t="str">
        <f>VLOOKUP(M650,[1]ArchetypeScores!E:W,19,FALSE)</f>
        <v>Health care</v>
      </c>
      <c r="R650" s="2">
        <f>VLOOKUP(M650,[1]ArchetypeScores!E:I,5,FALSE)</f>
        <v>0</v>
      </c>
      <c r="S650" s="2">
        <f>VLOOKUP(M650,[1]ArchetypeScores!E:K,7,FALSE)</f>
        <v>0</v>
      </c>
      <c r="T650" s="2" t="str">
        <f t="shared" si="10"/>
        <v>Not A&amp;R positive</v>
      </c>
    </row>
    <row r="651" spans="1:20" x14ac:dyDescent="0.3">
      <c r="A651" s="2" t="s">
        <v>1760</v>
      </c>
      <c r="B651" s="3" t="s">
        <v>1938</v>
      </c>
      <c r="C651" s="3" t="s">
        <v>1939</v>
      </c>
      <c r="D651" s="4"/>
      <c r="E651" s="5" t="s">
        <v>1340</v>
      </c>
      <c r="F651" s="4">
        <v>0</v>
      </c>
      <c r="G651" s="6">
        <v>44969</v>
      </c>
      <c r="H651" s="3" t="s">
        <v>1940</v>
      </c>
      <c r="I651" s="3" t="s">
        <v>1787</v>
      </c>
      <c r="J651" s="3"/>
      <c r="K651" s="5" t="s">
        <v>31</v>
      </c>
      <c r="L651" s="5">
        <v>3</v>
      </c>
      <c r="M651" s="5" t="s">
        <v>32</v>
      </c>
      <c r="N651" s="5">
        <f>VLOOKUP(M651,[1]ArchetypeScores!E:N,10,FALSE)</f>
        <v>0</v>
      </c>
      <c r="O651" s="5">
        <f>VLOOKUP(M651,[1]ArchetypeScores!E:O,11,FALSE)</f>
        <v>0</v>
      </c>
      <c r="P651" s="5">
        <f>VLOOKUP(M651,[1]ArchetypeScores!E:P,12,FALSE)</f>
        <v>0</v>
      </c>
      <c r="Q651" s="2" t="str">
        <f>VLOOKUP(M651,[1]ArchetypeScores!E:W,19,FALSE)</f>
        <v>Energy and water</v>
      </c>
      <c r="R651" s="2">
        <f>VLOOKUP(M651,[1]ArchetypeScores!E:I,5,FALSE)</f>
        <v>0</v>
      </c>
      <c r="S651" s="2">
        <f>VLOOKUP(M651,[1]ArchetypeScores!E:K,7,FALSE)</f>
        <v>0</v>
      </c>
      <c r="T651" s="2" t="str">
        <f t="shared" si="10"/>
        <v>Not A&amp;R positive</v>
      </c>
    </row>
    <row r="652" spans="1:20" x14ac:dyDescent="0.3">
      <c r="A652" s="2" t="s">
        <v>1760</v>
      </c>
      <c r="B652" s="3" t="s">
        <v>1941</v>
      </c>
      <c r="C652" s="3" t="s">
        <v>1942</v>
      </c>
      <c r="D652" s="4"/>
      <c r="E652" s="5" t="s">
        <v>1340</v>
      </c>
      <c r="F652" s="4">
        <v>0</v>
      </c>
      <c r="G652" s="6">
        <v>44976</v>
      </c>
      <c r="H652" s="3" t="s">
        <v>1943</v>
      </c>
      <c r="I652" s="3" t="s">
        <v>1798</v>
      </c>
      <c r="J652" s="3"/>
      <c r="K652" s="5" t="s">
        <v>118</v>
      </c>
      <c r="L652" s="5">
        <v>3</v>
      </c>
      <c r="M652" s="5" t="s">
        <v>168</v>
      </c>
      <c r="N652" s="5">
        <f>VLOOKUP(M652,[1]ArchetypeScores!E:N,10,FALSE)</f>
        <v>0</v>
      </c>
      <c r="O652" s="5">
        <f>VLOOKUP(M652,[1]ArchetypeScores!E:O,11,FALSE)</f>
        <v>-1</v>
      </c>
      <c r="P652" s="5">
        <f>VLOOKUP(M652,[1]ArchetypeScores!E:P,12,FALSE)</f>
        <v>0</v>
      </c>
      <c r="Q652" s="2" t="str">
        <f>VLOOKUP(M652,[1]ArchetypeScores!E:W,19,FALSE)</f>
        <v>Untargeted</v>
      </c>
      <c r="R652" s="2">
        <f>VLOOKUP(M652,[1]ArchetypeScores!E:I,5,FALSE)</f>
        <v>0</v>
      </c>
      <c r="S652" s="2">
        <f>VLOOKUP(M652,[1]ArchetypeScores!E:K,7,FALSE)</f>
        <v>0</v>
      </c>
      <c r="T652" s="2" t="str">
        <f t="shared" si="10"/>
        <v>Not A&amp;R positive</v>
      </c>
    </row>
    <row r="653" spans="1:20" x14ac:dyDescent="0.3">
      <c r="A653" s="2" t="s">
        <v>1760</v>
      </c>
      <c r="B653" s="3" t="s">
        <v>1944</v>
      </c>
      <c r="C653" s="3" t="s">
        <v>1945</v>
      </c>
      <c r="D653" s="4">
        <v>2</v>
      </c>
      <c r="E653" s="5" t="s">
        <v>1340</v>
      </c>
      <c r="F653" s="4">
        <v>2.4076599999999999</v>
      </c>
      <c r="G653" s="6">
        <v>45129</v>
      </c>
      <c r="H653" s="3" t="s">
        <v>1946</v>
      </c>
      <c r="I653" s="3" t="s">
        <v>1947</v>
      </c>
      <c r="J653" s="3"/>
      <c r="K653" s="5" t="s">
        <v>1306</v>
      </c>
      <c r="L653" s="5">
        <v>1</v>
      </c>
      <c r="M653" s="5" t="s">
        <v>1307</v>
      </c>
      <c r="N653" s="5">
        <f>VLOOKUP(M653,[1]ArchetypeScores!E:N,10,FALSE)</f>
        <v>0</v>
      </c>
      <c r="O653" s="5">
        <f>VLOOKUP(M653,[1]ArchetypeScores!E:O,11,FALSE)</f>
        <v>-1</v>
      </c>
      <c r="P653" s="5">
        <f>VLOOKUP(M653,[1]ArchetypeScores!E:P,12,FALSE)</f>
        <v>0</v>
      </c>
      <c r="Q653" s="2" t="str">
        <f>VLOOKUP(M653,[1]ArchetypeScores!E:W,19,FALSE)</f>
        <v>Untargeted</v>
      </c>
      <c r="R653" s="2">
        <f>VLOOKUP(M653,[1]ArchetypeScores!E:I,5,FALSE)</f>
        <v>0</v>
      </c>
      <c r="S653" s="2">
        <f>VLOOKUP(M653,[1]ArchetypeScores!E:K,7,FALSE)</f>
        <v>0</v>
      </c>
      <c r="T653" s="2" t="str">
        <f t="shared" si="10"/>
        <v>Not A&amp;R positive</v>
      </c>
    </row>
    <row r="654" spans="1:20" x14ac:dyDescent="0.3">
      <c r="A654" s="2" t="s">
        <v>1760</v>
      </c>
      <c r="B654" s="3" t="s">
        <v>1948</v>
      </c>
      <c r="C654" s="3" t="s">
        <v>1948</v>
      </c>
      <c r="D654" s="4">
        <v>1.4E-2</v>
      </c>
      <c r="E654" s="5" t="s">
        <v>1340</v>
      </c>
      <c r="F654" s="4">
        <v>1.532E-2</v>
      </c>
      <c r="G654" s="6">
        <v>45159</v>
      </c>
      <c r="H654" s="3" t="s">
        <v>1780</v>
      </c>
      <c r="I654" s="3" t="s">
        <v>1838</v>
      </c>
      <c r="J654" s="3" t="s">
        <v>1949</v>
      </c>
      <c r="K654" s="5" t="s">
        <v>118</v>
      </c>
      <c r="L654" s="5">
        <v>4</v>
      </c>
      <c r="M654" s="5" t="s">
        <v>119</v>
      </c>
      <c r="N654" s="5">
        <f>VLOOKUP(M654,[1]ArchetypeScores!E:N,10,FALSE)</f>
        <v>0</v>
      </c>
      <c r="O654" s="5">
        <f>VLOOKUP(M654,[1]ArchetypeScores!E:O,11,FALSE)</f>
        <v>-1</v>
      </c>
      <c r="P654" s="5">
        <f>VLOOKUP(M654,[1]ArchetypeScores!E:P,12,FALSE)</f>
        <v>0</v>
      </c>
      <c r="Q654" s="2" t="str">
        <f>VLOOKUP(M654,[1]ArchetypeScores!E:W,19,FALSE)</f>
        <v>Untargeted</v>
      </c>
      <c r="R654" s="2">
        <f>VLOOKUP(M654,[1]ArchetypeScores!E:I,5,FALSE)</f>
        <v>0</v>
      </c>
      <c r="S654" s="2">
        <f>VLOOKUP(M654,[1]ArchetypeScores!E:K,7,FALSE)</f>
        <v>0</v>
      </c>
      <c r="T654" s="2" t="str">
        <f t="shared" si="10"/>
        <v>Not A&amp;R positive</v>
      </c>
    </row>
    <row r="655" spans="1:20" x14ac:dyDescent="0.3">
      <c r="A655" s="2" t="s">
        <v>1760</v>
      </c>
      <c r="B655" s="3" t="s">
        <v>1950</v>
      </c>
      <c r="C655" s="3" t="s">
        <v>1951</v>
      </c>
      <c r="D655" s="4"/>
      <c r="E655" s="5" t="s">
        <v>1340</v>
      </c>
      <c r="F655" s="4">
        <v>0</v>
      </c>
      <c r="G655" s="6">
        <v>45204</v>
      </c>
      <c r="H655" s="3" t="s">
        <v>1952</v>
      </c>
      <c r="I655" s="3"/>
      <c r="J655" s="3"/>
      <c r="K655" s="5" t="s">
        <v>118</v>
      </c>
      <c r="L655" s="5">
        <v>4</v>
      </c>
      <c r="M655" s="5" t="s">
        <v>119</v>
      </c>
      <c r="N655" s="5">
        <f>VLOOKUP(M655,[1]ArchetypeScores!E:N,10,FALSE)</f>
        <v>0</v>
      </c>
      <c r="O655" s="5">
        <f>VLOOKUP(M655,[1]ArchetypeScores!E:O,11,FALSE)</f>
        <v>-1</v>
      </c>
      <c r="P655" s="5">
        <f>VLOOKUP(M655,[1]ArchetypeScores!E:P,12,FALSE)</f>
        <v>0</v>
      </c>
      <c r="Q655" s="2" t="str">
        <f>VLOOKUP(M655,[1]ArchetypeScores!E:W,19,FALSE)</f>
        <v>Untargeted</v>
      </c>
      <c r="R655" s="2">
        <f>VLOOKUP(M655,[1]ArchetypeScores!E:I,5,FALSE)</f>
        <v>0</v>
      </c>
      <c r="S655" s="2">
        <f>VLOOKUP(M655,[1]ArchetypeScores!E:K,7,FALSE)</f>
        <v>0</v>
      </c>
      <c r="T655" s="2" t="str">
        <f t="shared" si="10"/>
        <v>Not A&amp;R positive</v>
      </c>
    </row>
    <row r="656" spans="1:20" x14ac:dyDescent="0.3">
      <c r="A656" s="2" t="s">
        <v>1760</v>
      </c>
      <c r="B656" s="3" t="s">
        <v>1953</v>
      </c>
      <c r="C656" s="3" t="s">
        <v>1954</v>
      </c>
      <c r="D656" s="4"/>
      <c r="E656" s="5" t="s">
        <v>1340</v>
      </c>
      <c r="F656" s="4">
        <v>0</v>
      </c>
      <c r="G656" s="6">
        <v>44996</v>
      </c>
      <c r="H656" s="3" t="s">
        <v>1955</v>
      </c>
      <c r="I656" s="3" t="s">
        <v>1798</v>
      </c>
      <c r="J656" s="3"/>
      <c r="K656" s="5" t="s">
        <v>57</v>
      </c>
      <c r="L656" s="5">
        <v>29</v>
      </c>
      <c r="M656" s="5" t="s">
        <v>58</v>
      </c>
      <c r="N656" s="5">
        <f>VLOOKUP(M656,[1]ArchetypeScores!E:N,10,FALSE)</f>
        <v>0</v>
      </c>
      <c r="O656" s="5">
        <f>VLOOKUP(M656,[1]ArchetypeScores!E:O,11,FALSE)</f>
        <v>-1</v>
      </c>
      <c r="P656" s="5">
        <f>VLOOKUP(M656,[1]ArchetypeScores!E:P,12,FALSE)</f>
        <v>0</v>
      </c>
      <c r="Q656" s="2" t="str">
        <f>VLOOKUP(M656,[1]ArchetypeScores!E:W,19,FALSE)</f>
        <v>Untargeted</v>
      </c>
      <c r="R656" s="2">
        <f>VLOOKUP(M656,[1]ArchetypeScores!E:I,5,FALSE)</f>
        <v>0</v>
      </c>
      <c r="S656" s="2">
        <f>VLOOKUP(M656,[1]ArchetypeScores!E:K,7,FALSE)</f>
        <v>0</v>
      </c>
      <c r="T656" s="2" t="str">
        <f t="shared" si="10"/>
        <v>Not A&amp;R positive</v>
      </c>
    </row>
    <row r="657" spans="1:20" x14ac:dyDescent="0.3">
      <c r="A657" s="2" t="s">
        <v>1760</v>
      </c>
      <c r="B657" s="3" t="s">
        <v>1956</v>
      </c>
      <c r="C657" s="3" t="s">
        <v>1957</v>
      </c>
      <c r="D657" s="4">
        <v>0.1</v>
      </c>
      <c r="E657" s="5" t="s">
        <v>1340</v>
      </c>
      <c r="F657" s="4">
        <v>0.12017</v>
      </c>
      <c r="G657" s="6">
        <v>45023</v>
      </c>
      <c r="H657" s="3" t="s">
        <v>1767</v>
      </c>
      <c r="I657" s="3" t="s">
        <v>1768</v>
      </c>
      <c r="J657" s="3" t="s">
        <v>1958</v>
      </c>
      <c r="K657" s="5" t="s">
        <v>477</v>
      </c>
      <c r="L657" s="5">
        <v>1</v>
      </c>
      <c r="M657" s="5" t="s">
        <v>750</v>
      </c>
      <c r="N657" s="5">
        <f>VLOOKUP(M657,[1]ArchetypeScores!E:N,10,FALSE)</f>
        <v>1</v>
      </c>
      <c r="O657" s="5">
        <f>VLOOKUP(M657,[1]ArchetypeScores!E:O,11,FALSE)</f>
        <v>-2</v>
      </c>
      <c r="P657" s="5">
        <f>VLOOKUP(M657,[1]ArchetypeScores!E:P,12,FALSE)</f>
        <v>2</v>
      </c>
      <c r="Q657" s="2" t="str">
        <f>VLOOKUP(M657,[1]ArchetypeScores!E:W,19,FALSE)</f>
        <v>Energy and water</v>
      </c>
      <c r="R657" s="2">
        <f>VLOOKUP(M657,[1]ArchetypeScores!E:I,5,FALSE)</f>
        <v>0</v>
      </c>
      <c r="S657" s="2">
        <f>VLOOKUP(M657,[1]ArchetypeScores!E:K,7,FALSE)</f>
        <v>0</v>
      </c>
      <c r="T657" s="2" t="str">
        <f t="shared" si="10"/>
        <v>Not A&amp;R positive</v>
      </c>
    </row>
    <row r="658" spans="1:20" x14ac:dyDescent="0.3">
      <c r="A658" s="2" t="s">
        <v>1760</v>
      </c>
      <c r="B658" s="3" t="s">
        <v>1959</v>
      </c>
      <c r="C658" s="3" t="s">
        <v>1960</v>
      </c>
      <c r="D658" s="4">
        <v>7.4999999999999997E-2</v>
      </c>
      <c r="E658" s="5" t="s">
        <v>1340</v>
      </c>
      <c r="F658" s="4">
        <v>9.0130000000000002E-2</v>
      </c>
      <c r="G658" s="6">
        <v>45068</v>
      </c>
      <c r="H658" s="3" t="s">
        <v>1767</v>
      </c>
      <c r="I658" s="3" t="s">
        <v>1768</v>
      </c>
      <c r="J658" s="3" t="s">
        <v>1961</v>
      </c>
      <c r="K658" s="5" t="s">
        <v>137</v>
      </c>
      <c r="L658" s="5">
        <v>2</v>
      </c>
      <c r="M658" s="5" t="s">
        <v>138</v>
      </c>
      <c r="N658" s="5">
        <f>VLOOKUP(M658,[1]ArchetypeScores!E:N,10,FALSE)</f>
        <v>1</v>
      </c>
      <c r="O658" s="5">
        <f>VLOOKUP(M658,[1]ArchetypeScores!E:O,11,FALSE)</f>
        <v>-2</v>
      </c>
      <c r="P658" s="5">
        <f>VLOOKUP(M658,[1]ArchetypeScores!E:P,12,FALSE)</f>
        <v>2</v>
      </c>
      <c r="Q658" s="2" t="str">
        <f>VLOOKUP(M658,[1]ArchetypeScores!E:W,19,FALSE)</f>
        <v>Industrials - transportation</v>
      </c>
      <c r="R658" s="2">
        <f>VLOOKUP(M658,[1]ArchetypeScores!E:I,5,FALSE)</f>
        <v>0</v>
      </c>
      <c r="S658" s="2">
        <f>VLOOKUP(M658,[1]ArchetypeScores!E:K,7,FALSE)</f>
        <v>-1</v>
      </c>
      <c r="T658" s="2" t="str">
        <f t="shared" si="10"/>
        <v>Not A&amp;R positive</v>
      </c>
    </row>
    <row r="659" spans="1:20" x14ac:dyDescent="0.3">
      <c r="A659" s="2" t="s">
        <v>1760</v>
      </c>
      <c r="B659" s="3" t="s">
        <v>1962</v>
      </c>
      <c r="C659" s="3" t="s">
        <v>1963</v>
      </c>
      <c r="D659" s="4">
        <v>0.27500000000000002</v>
      </c>
      <c r="E659" s="5" t="s">
        <v>1340</v>
      </c>
      <c r="F659" s="4">
        <v>0.33045999999999998</v>
      </c>
      <c r="G659" s="6">
        <v>45069</v>
      </c>
      <c r="H659" s="3" t="s">
        <v>1767</v>
      </c>
      <c r="I659" s="3" t="s">
        <v>1768</v>
      </c>
      <c r="J659" s="3" t="s">
        <v>1964</v>
      </c>
      <c r="K659" s="5" t="s">
        <v>137</v>
      </c>
      <c r="L659" s="5">
        <v>2</v>
      </c>
      <c r="M659" s="5" t="s">
        <v>138</v>
      </c>
      <c r="N659" s="5">
        <f>VLOOKUP(M659,[1]ArchetypeScores!E:N,10,FALSE)</f>
        <v>1</v>
      </c>
      <c r="O659" s="5">
        <f>VLOOKUP(M659,[1]ArchetypeScores!E:O,11,FALSE)</f>
        <v>-2</v>
      </c>
      <c r="P659" s="5">
        <f>VLOOKUP(M659,[1]ArchetypeScores!E:P,12,FALSE)</f>
        <v>2</v>
      </c>
      <c r="Q659" s="2" t="str">
        <f>VLOOKUP(M659,[1]ArchetypeScores!E:W,19,FALSE)</f>
        <v>Industrials - transportation</v>
      </c>
      <c r="R659" s="2">
        <f>VLOOKUP(M659,[1]ArchetypeScores!E:I,5,FALSE)</f>
        <v>0</v>
      </c>
      <c r="S659" s="2">
        <f>VLOOKUP(M659,[1]ArchetypeScores!E:K,7,FALSE)</f>
        <v>-1</v>
      </c>
      <c r="T659" s="2" t="str">
        <f t="shared" si="10"/>
        <v>Not A&amp;R positive</v>
      </c>
    </row>
    <row r="660" spans="1:20" x14ac:dyDescent="0.3">
      <c r="A660" s="2" t="s">
        <v>1760</v>
      </c>
      <c r="B660" s="3" t="s">
        <v>1965</v>
      </c>
      <c r="C660" s="3" t="s">
        <v>1966</v>
      </c>
      <c r="D660" s="4">
        <v>2.9000000000000001E-2</v>
      </c>
      <c r="E660" s="5" t="s">
        <v>1340</v>
      </c>
      <c r="F660" s="4">
        <v>3.4810000000000001E-2</v>
      </c>
      <c r="G660" s="6">
        <v>45106</v>
      </c>
      <c r="H660" s="3" t="s">
        <v>1767</v>
      </c>
      <c r="I660" s="3" t="s">
        <v>1768</v>
      </c>
      <c r="J660" s="3" t="s">
        <v>1967</v>
      </c>
      <c r="K660" s="5" t="s">
        <v>25</v>
      </c>
      <c r="L660" s="5">
        <v>4</v>
      </c>
      <c r="M660" s="5" t="s">
        <v>184</v>
      </c>
      <c r="N660" s="5">
        <f>VLOOKUP(M660,[1]ArchetypeScores!E:N,10,FALSE)</f>
        <v>1</v>
      </c>
      <c r="O660" s="5">
        <f>VLOOKUP(M660,[1]ArchetypeScores!E:O,11,FALSE)</f>
        <v>-2</v>
      </c>
      <c r="P660" s="5">
        <f>VLOOKUP(M660,[1]ArchetypeScores!E:P,12,FALSE)</f>
        <v>1</v>
      </c>
      <c r="Q660" s="2" t="e">
        <f>VLOOKUP(M660,[1]ArchetypeScores!E:W,19,FALSE)</f>
        <v>#N/A</v>
      </c>
      <c r="R660" s="2">
        <f>VLOOKUP(M660,[1]ArchetypeScores!E:I,5,FALSE)</f>
        <v>0</v>
      </c>
      <c r="S660" s="2">
        <f>VLOOKUP(M660,[1]ArchetypeScores!E:K,7,FALSE)</f>
        <v>1</v>
      </c>
      <c r="T660" s="2" t="str">
        <f t="shared" si="10"/>
        <v>Indirect only</v>
      </c>
    </row>
    <row r="661" spans="1:20" x14ac:dyDescent="0.3">
      <c r="A661" s="2" t="s">
        <v>1760</v>
      </c>
      <c r="B661" s="3" t="s">
        <v>1968</v>
      </c>
      <c r="C661" s="3" t="s">
        <v>1829</v>
      </c>
      <c r="D661" s="4">
        <v>3.2000000000000001E-2</v>
      </c>
      <c r="E661" s="5" t="s">
        <v>1340</v>
      </c>
      <c r="F661" s="4">
        <v>3.8449999999999998E-2</v>
      </c>
      <c r="G661" s="6">
        <v>45077</v>
      </c>
      <c r="H661" s="3" t="s">
        <v>1767</v>
      </c>
      <c r="I661" s="3" t="s">
        <v>1768</v>
      </c>
      <c r="J661" s="3" t="s">
        <v>1969</v>
      </c>
      <c r="K661" s="5" t="s">
        <v>137</v>
      </c>
      <c r="L661" s="5">
        <v>3</v>
      </c>
      <c r="M661" s="5" t="s">
        <v>928</v>
      </c>
      <c r="N661" s="5">
        <f>VLOOKUP(M661,[1]ArchetypeScores!E:N,10,FALSE)</f>
        <v>1</v>
      </c>
      <c r="O661" s="5">
        <f>VLOOKUP(M661,[1]ArchetypeScores!E:O,11,FALSE)</f>
        <v>-2</v>
      </c>
      <c r="P661" s="5">
        <f>VLOOKUP(M661,[1]ArchetypeScores!E:P,12,FALSE)</f>
        <v>2</v>
      </c>
      <c r="Q661" s="2" t="str">
        <f>VLOOKUP(M661,[1]ArchetypeScores!E:W,19,FALSE)</f>
        <v>Industrials - transportation</v>
      </c>
      <c r="R661" s="2">
        <f>VLOOKUP(M661,[1]ArchetypeScores!E:I,5,FALSE)</f>
        <v>0</v>
      </c>
      <c r="S661" s="2">
        <f>VLOOKUP(M661,[1]ArchetypeScores!E:K,7,FALSE)</f>
        <v>-1</v>
      </c>
      <c r="T661" s="2" t="str">
        <f t="shared" si="10"/>
        <v>Not A&amp;R positive</v>
      </c>
    </row>
    <row r="662" spans="1:20" x14ac:dyDescent="0.3">
      <c r="A662" s="2" t="s">
        <v>1760</v>
      </c>
      <c r="B662" s="3" t="s">
        <v>1970</v>
      </c>
      <c r="C662" s="3" t="s">
        <v>1970</v>
      </c>
      <c r="D662" s="4">
        <v>1.2E-2</v>
      </c>
      <c r="E662" s="5" t="s">
        <v>1340</v>
      </c>
      <c r="F662" s="4">
        <v>1.49E-2</v>
      </c>
      <c r="G662" s="6">
        <v>45087</v>
      </c>
      <c r="H662" s="3" t="s">
        <v>1767</v>
      </c>
      <c r="I662" s="3" t="s">
        <v>1768</v>
      </c>
      <c r="J662" s="3" t="s">
        <v>1971</v>
      </c>
      <c r="K662" s="5" t="s">
        <v>175</v>
      </c>
      <c r="L662" s="5">
        <v>4</v>
      </c>
      <c r="M662" s="5" t="s">
        <v>219</v>
      </c>
      <c r="N662" s="5">
        <f>VLOOKUP(M662,[1]ArchetypeScores!E:N,10,FALSE)</f>
        <v>1</v>
      </c>
      <c r="O662" s="5">
        <f>VLOOKUP(M662,[1]ArchetypeScores!E:O,11,FALSE)</f>
        <v>0</v>
      </c>
      <c r="P662" s="5">
        <f>VLOOKUP(M662,[1]ArchetypeScores!E:P,12,FALSE)</f>
        <v>0</v>
      </c>
      <c r="Q662" s="2" t="str">
        <f>VLOOKUP(M662,[1]ArchetypeScores!E:W,19,FALSE)</f>
        <v>Other sector</v>
      </c>
      <c r="R662" s="2">
        <f>VLOOKUP(M662,[1]ArchetypeScores!E:I,5,FALSE)</f>
        <v>0</v>
      </c>
      <c r="S662" s="2">
        <f>VLOOKUP(M662,[1]ArchetypeScores!E:K,7,FALSE)</f>
        <v>0</v>
      </c>
      <c r="T662" s="2" t="str">
        <f t="shared" si="10"/>
        <v>Not A&amp;R positive</v>
      </c>
    </row>
    <row r="663" spans="1:20" x14ac:dyDescent="0.3">
      <c r="A663" s="2" t="s">
        <v>1760</v>
      </c>
      <c r="B663" s="3" t="s">
        <v>1972</v>
      </c>
      <c r="C663" s="3" t="s">
        <v>1973</v>
      </c>
      <c r="D663" s="4">
        <v>0.03</v>
      </c>
      <c r="E663" s="5" t="s">
        <v>1340</v>
      </c>
      <c r="F663" s="4">
        <v>3.6049999999999999E-2</v>
      </c>
      <c r="G663" s="6">
        <v>45034</v>
      </c>
      <c r="H663" s="3" t="s">
        <v>1767</v>
      </c>
      <c r="I663" s="3" t="s">
        <v>1768</v>
      </c>
      <c r="J663" s="3" t="s">
        <v>1974</v>
      </c>
      <c r="K663" s="5" t="s">
        <v>175</v>
      </c>
      <c r="L663" s="5">
        <v>4</v>
      </c>
      <c r="M663" s="5" t="s">
        <v>219</v>
      </c>
      <c r="N663" s="5">
        <f>VLOOKUP(M663,[1]ArchetypeScores!E:N,10,FALSE)</f>
        <v>1</v>
      </c>
      <c r="O663" s="5">
        <f>VLOOKUP(M663,[1]ArchetypeScores!E:O,11,FALSE)</f>
        <v>0</v>
      </c>
      <c r="P663" s="5">
        <f>VLOOKUP(M663,[1]ArchetypeScores!E:P,12,FALSE)</f>
        <v>0</v>
      </c>
      <c r="Q663" s="2" t="str">
        <f>VLOOKUP(M663,[1]ArchetypeScores!E:W,19,FALSE)</f>
        <v>Other sector</v>
      </c>
      <c r="R663" s="2">
        <f>VLOOKUP(M663,[1]ArchetypeScores!E:I,5,FALSE)</f>
        <v>0</v>
      </c>
      <c r="S663" s="2">
        <f>VLOOKUP(M663,[1]ArchetypeScores!E:K,7,FALSE)</f>
        <v>0</v>
      </c>
      <c r="T663" s="2" t="str">
        <f t="shared" si="10"/>
        <v>Not A&amp;R positive</v>
      </c>
    </row>
    <row r="664" spans="1:20" x14ac:dyDescent="0.3">
      <c r="A664" s="2" t="s">
        <v>1760</v>
      </c>
      <c r="B664" s="3" t="s">
        <v>1975</v>
      </c>
      <c r="C664" s="3" t="s">
        <v>1973</v>
      </c>
      <c r="D664" s="4">
        <v>0.01</v>
      </c>
      <c r="E664" s="5" t="s">
        <v>1340</v>
      </c>
      <c r="F664" s="4">
        <v>1.2019999999999999E-2</v>
      </c>
      <c r="G664" s="6">
        <v>45036</v>
      </c>
      <c r="H664" s="3" t="s">
        <v>1767</v>
      </c>
      <c r="I664" s="3" t="s">
        <v>1768</v>
      </c>
      <c r="J664" s="3" t="s">
        <v>1974</v>
      </c>
      <c r="K664" s="5" t="s">
        <v>175</v>
      </c>
      <c r="L664" s="5">
        <v>4</v>
      </c>
      <c r="M664" s="5" t="s">
        <v>219</v>
      </c>
      <c r="N664" s="5">
        <f>VLOOKUP(M664,[1]ArchetypeScores!E:N,10,FALSE)</f>
        <v>1</v>
      </c>
      <c r="O664" s="5">
        <f>VLOOKUP(M664,[1]ArchetypeScores!E:O,11,FALSE)</f>
        <v>0</v>
      </c>
      <c r="P664" s="5">
        <f>VLOOKUP(M664,[1]ArchetypeScores!E:P,12,FALSE)</f>
        <v>0</v>
      </c>
      <c r="Q664" s="2" t="str">
        <f>VLOOKUP(M664,[1]ArchetypeScores!E:W,19,FALSE)</f>
        <v>Other sector</v>
      </c>
      <c r="R664" s="2">
        <f>VLOOKUP(M664,[1]ArchetypeScores!E:I,5,FALSE)</f>
        <v>0</v>
      </c>
      <c r="S664" s="2">
        <f>VLOOKUP(M664,[1]ArchetypeScores!E:K,7,FALSE)</f>
        <v>0</v>
      </c>
      <c r="T664" s="2" t="str">
        <f t="shared" si="10"/>
        <v>Not A&amp;R positive</v>
      </c>
    </row>
    <row r="665" spans="1:20" x14ac:dyDescent="0.3">
      <c r="A665" s="2" t="s">
        <v>1760</v>
      </c>
      <c r="B665" s="3" t="s">
        <v>1976</v>
      </c>
      <c r="C665" s="3" t="s">
        <v>1973</v>
      </c>
      <c r="D665" s="4">
        <v>0.02</v>
      </c>
      <c r="E665" s="5" t="s">
        <v>1340</v>
      </c>
      <c r="F665" s="4">
        <v>2.4029999999999999E-2</v>
      </c>
      <c r="G665" s="6">
        <v>45035</v>
      </c>
      <c r="H665" s="3" t="s">
        <v>1767</v>
      </c>
      <c r="I665" s="3" t="s">
        <v>1768</v>
      </c>
      <c r="J665" s="3" t="s">
        <v>1974</v>
      </c>
      <c r="K665" s="5" t="s">
        <v>175</v>
      </c>
      <c r="L665" s="5">
        <v>4</v>
      </c>
      <c r="M665" s="5" t="s">
        <v>219</v>
      </c>
      <c r="N665" s="5">
        <f>VLOOKUP(M665,[1]ArchetypeScores!E:N,10,FALSE)</f>
        <v>1</v>
      </c>
      <c r="O665" s="5">
        <f>VLOOKUP(M665,[1]ArchetypeScores!E:O,11,FALSE)</f>
        <v>0</v>
      </c>
      <c r="P665" s="5">
        <f>VLOOKUP(M665,[1]ArchetypeScores!E:P,12,FALSE)</f>
        <v>0</v>
      </c>
      <c r="Q665" s="2" t="str">
        <f>VLOOKUP(M665,[1]ArchetypeScores!E:W,19,FALSE)</f>
        <v>Other sector</v>
      </c>
      <c r="R665" s="2">
        <f>VLOOKUP(M665,[1]ArchetypeScores!E:I,5,FALSE)</f>
        <v>0</v>
      </c>
      <c r="S665" s="2">
        <f>VLOOKUP(M665,[1]ArchetypeScores!E:K,7,FALSE)</f>
        <v>0</v>
      </c>
      <c r="T665" s="2" t="str">
        <f t="shared" si="10"/>
        <v>Not A&amp;R positive</v>
      </c>
    </row>
    <row r="666" spans="1:20" x14ac:dyDescent="0.3">
      <c r="A666" s="2" t="s">
        <v>1760</v>
      </c>
      <c r="B666" s="3" t="s">
        <v>1977</v>
      </c>
      <c r="C666" s="3" t="s">
        <v>1973</v>
      </c>
      <c r="D666" s="4">
        <v>0.01</v>
      </c>
      <c r="E666" s="5" t="s">
        <v>1340</v>
      </c>
      <c r="F666" s="4">
        <v>1.2019999999999999E-2</v>
      </c>
      <c r="G666" s="6">
        <v>45041</v>
      </c>
      <c r="H666" s="3" t="s">
        <v>1767</v>
      </c>
      <c r="I666" s="3" t="s">
        <v>1768</v>
      </c>
      <c r="J666" s="3" t="s">
        <v>1978</v>
      </c>
      <c r="K666" s="5" t="s">
        <v>175</v>
      </c>
      <c r="L666" s="5">
        <v>4</v>
      </c>
      <c r="M666" s="5" t="s">
        <v>219</v>
      </c>
      <c r="N666" s="5">
        <f>VLOOKUP(M666,[1]ArchetypeScores!E:N,10,FALSE)</f>
        <v>1</v>
      </c>
      <c r="O666" s="5">
        <f>VLOOKUP(M666,[1]ArchetypeScores!E:O,11,FALSE)</f>
        <v>0</v>
      </c>
      <c r="P666" s="5">
        <f>VLOOKUP(M666,[1]ArchetypeScores!E:P,12,FALSE)</f>
        <v>0</v>
      </c>
      <c r="Q666" s="2" t="str">
        <f>VLOOKUP(M666,[1]ArchetypeScores!E:W,19,FALSE)</f>
        <v>Other sector</v>
      </c>
      <c r="R666" s="2">
        <f>VLOOKUP(M666,[1]ArchetypeScores!E:I,5,FALSE)</f>
        <v>0</v>
      </c>
      <c r="S666" s="2">
        <f>VLOOKUP(M666,[1]ArchetypeScores!E:K,7,FALSE)</f>
        <v>0</v>
      </c>
      <c r="T666" s="2" t="str">
        <f t="shared" si="10"/>
        <v>Not A&amp;R positive</v>
      </c>
    </row>
    <row r="667" spans="1:20" x14ac:dyDescent="0.3">
      <c r="A667" s="2" t="s">
        <v>1760</v>
      </c>
      <c r="B667" s="3" t="s">
        <v>1979</v>
      </c>
      <c r="C667" s="3" t="s">
        <v>1973</v>
      </c>
      <c r="D667" s="4">
        <v>8.0000000000000002E-3</v>
      </c>
      <c r="E667" s="5" t="s">
        <v>1340</v>
      </c>
      <c r="F667" s="4">
        <v>9.6100000000000005E-3</v>
      </c>
      <c r="G667" s="6">
        <v>45046</v>
      </c>
      <c r="H667" s="3" t="s">
        <v>1767</v>
      </c>
      <c r="I667" s="3" t="s">
        <v>1768</v>
      </c>
      <c r="J667" s="3" t="s">
        <v>1978</v>
      </c>
      <c r="K667" s="5" t="s">
        <v>175</v>
      </c>
      <c r="L667" s="5">
        <v>4</v>
      </c>
      <c r="M667" s="5" t="s">
        <v>219</v>
      </c>
      <c r="N667" s="5">
        <f>VLOOKUP(M667,[1]ArchetypeScores!E:N,10,FALSE)</f>
        <v>1</v>
      </c>
      <c r="O667" s="5">
        <f>VLOOKUP(M667,[1]ArchetypeScores!E:O,11,FALSE)</f>
        <v>0</v>
      </c>
      <c r="P667" s="5">
        <f>VLOOKUP(M667,[1]ArchetypeScores!E:P,12,FALSE)</f>
        <v>0</v>
      </c>
      <c r="Q667" s="2" t="str">
        <f>VLOOKUP(M667,[1]ArchetypeScores!E:W,19,FALSE)</f>
        <v>Other sector</v>
      </c>
      <c r="R667" s="2">
        <f>VLOOKUP(M667,[1]ArchetypeScores!E:I,5,FALSE)</f>
        <v>0</v>
      </c>
      <c r="S667" s="2">
        <f>VLOOKUP(M667,[1]ArchetypeScores!E:K,7,FALSE)</f>
        <v>0</v>
      </c>
      <c r="T667" s="2" t="str">
        <f t="shared" si="10"/>
        <v>Not A&amp;R positive</v>
      </c>
    </row>
    <row r="668" spans="1:20" x14ac:dyDescent="0.3">
      <c r="A668" s="2" t="s">
        <v>1760</v>
      </c>
      <c r="B668" s="3" t="s">
        <v>1980</v>
      </c>
      <c r="C668" s="3" t="s">
        <v>1973</v>
      </c>
      <c r="D668" s="4">
        <v>8.5000000000000006E-2</v>
      </c>
      <c r="E668" s="5" t="s">
        <v>1340</v>
      </c>
      <c r="F668" s="4">
        <v>0.10213999999999999</v>
      </c>
      <c r="G668" s="6">
        <v>45037</v>
      </c>
      <c r="H668" s="3" t="s">
        <v>1767</v>
      </c>
      <c r="I668" s="3" t="s">
        <v>1768</v>
      </c>
      <c r="J668" s="3" t="s">
        <v>1978</v>
      </c>
      <c r="K668" s="5" t="s">
        <v>175</v>
      </c>
      <c r="L668" s="5">
        <v>4</v>
      </c>
      <c r="M668" s="5" t="s">
        <v>219</v>
      </c>
      <c r="N668" s="5">
        <f>VLOOKUP(M668,[1]ArchetypeScores!E:N,10,FALSE)</f>
        <v>1</v>
      </c>
      <c r="O668" s="5">
        <f>VLOOKUP(M668,[1]ArchetypeScores!E:O,11,FALSE)</f>
        <v>0</v>
      </c>
      <c r="P668" s="5">
        <f>VLOOKUP(M668,[1]ArchetypeScores!E:P,12,FALSE)</f>
        <v>0</v>
      </c>
      <c r="Q668" s="2" t="str">
        <f>VLOOKUP(M668,[1]ArchetypeScores!E:W,19,FALSE)</f>
        <v>Other sector</v>
      </c>
      <c r="R668" s="2">
        <f>VLOOKUP(M668,[1]ArchetypeScores!E:I,5,FALSE)</f>
        <v>0</v>
      </c>
      <c r="S668" s="2">
        <f>VLOOKUP(M668,[1]ArchetypeScores!E:K,7,FALSE)</f>
        <v>0</v>
      </c>
      <c r="T668" s="2" t="str">
        <f t="shared" si="10"/>
        <v>Not A&amp;R positive</v>
      </c>
    </row>
    <row r="669" spans="1:20" x14ac:dyDescent="0.3">
      <c r="A669" s="2" t="s">
        <v>1760</v>
      </c>
      <c r="B669" s="3" t="s">
        <v>1981</v>
      </c>
      <c r="C669" s="3" t="s">
        <v>1973</v>
      </c>
      <c r="D669" s="4">
        <v>0.01</v>
      </c>
      <c r="E669" s="5" t="s">
        <v>1340</v>
      </c>
      <c r="F669" s="4">
        <v>1.2019999999999999E-2</v>
      </c>
      <c r="G669" s="6">
        <v>45047</v>
      </c>
      <c r="H669" s="3" t="s">
        <v>1767</v>
      </c>
      <c r="I669" s="3" t="s">
        <v>1768</v>
      </c>
      <c r="J669" s="3" t="s">
        <v>1978</v>
      </c>
      <c r="K669" s="5" t="s">
        <v>175</v>
      </c>
      <c r="L669" s="5">
        <v>4</v>
      </c>
      <c r="M669" s="5" t="s">
        <v>219</v>
      </c>
      <c r="N669" s="5">
        <f>VLOOKUP(M669,[1]ArchetypeScores!E:N,10,FALSE)</f>
        <v>1</v>
      </c>
      <c r="O669" s="5">
        <f>VLOOKUP(M669,[1]ArchetypeScores!E:O,11,FALSE)</f>
        <v>0</v>
      </c>
      <c r="P669" s="5">
        <f>VLOOKUP(M669,[1]ArchetypeScores!E:P,12,FALSE)</f>
        <v>0</v>
      </c>
      <c r="Q669" s="2" t="str">
        <f>VLOOKUP(M669,[1]ArchetypeScores!E:W,19,FALSE)</f>
        <v>Other sector</v>
      </c>
      <c r="R669" s="2">
        <f>VLOOKUP(M669,[1]ArchetypeScores!E:I,5,FALSE)</f>
        <v>0</v>
      </c>
      <c r="S669" s="2">
        <f>VLOOKUP(M669,[1]ArchetypeScores!E:K,7,FALSE)</f>
        <v>0</v>
      </c>
      <c r="T669" s="2" t="str">
        <f t="shared" si="10"/>
        <v>Not A&amp;R positive</v>
      </c>
    </row>
    <row r="670" spans="1:20" x14ac:dyDescent="0.3">
      <c r="A670" s="2" t="s">
        <v>1760</v>
      </c>
      <c r="B670" s="3" t="s">
        <v>1982</v>
      </c>
      <c r="C670" s="3" t="s">
        <v>1973</v>
      </c>
      <c r="D670" s="4">
        <v>7.6999999999999999E-2</v>
      </c>
      <c r="E670" s="5" t="s">
        <v>1340</v>
      </c>
      <c r="F670" s="4">
        <v>9.2530000000000001E-2</v>
      </c>
      <c r="G670" s="6">
        <v>45042</v>
      </c>
      <c r="H670" s="3" t="s">
        <v>1767</v>
      </c>
      <c r="I670" s="3" t="s">
        <v>1768</v>
      </c>
      <c r="J670" s="3" t="s">
        <v>1978</v>
      </c>
      <c r="K670" s="5" t="s">
        <v>175</v>
      </c>
      <c r="L670" s="5">
        <v>4</v>
      </c>
      <c r="M670" s="5" t="s">
        <v>219</v>
      </c>
      <c r="N670" s="5">
        <f>VLOOKUP(M670,[1]ArchetypeScores!E:N,10,FALSE)</f>
        <v>1</v>
      </c>
      <c r="O670" s="5">
        <f>VLOOKUP(M670,[1]ArchetypeScores!E:O,11,FALSE)</f>
        <v>0</v>
      </c>
      <c r="P670" s="5">
        <f>VLOOKUP(M670,[1]ArchetypeScores!E:P,12,FALSE)</f>
        <v>0</v>
      </c>
      <c r="Q670" s="2" t="str">
        <f>VLOOKUP(M670,[1]ArchetypeScores!E:W,19,FALSE)</f>
        <v>Other sector</v>
      </c>
      <c r="R670" s="2">
        <f>VLOOKUP(M670,[1]ArchetypeScores!E:I,5,FALSE)</f>
        <v>0</v>
      </c>
      <c r="S670" s="2">
        <f>VLOOKUP(M670,[1]ArchetypeScores!E:K,7,FALSE)</f>
        <v>0</v>
      </c>
      <c r="T670" s="2" t="str">
        <f t="shared" si="10"/>
        <v>Not A&amp;R positive</v>
      </c>
    </row>
    <row r="671" spans="1:20" x14ac:dyDescent="0.3">
      <c r="A671" s="2" t="s">
        <v>1760</v>
      </c>
      <c r="B671" s="3" t="s">
        <v>1983</v>
      </c>
      <c r="C671" s="3" t="s">
        <v>1973</v>
      </c>
      <c r="D671" s="4">
        <v>1.4E-2</v>
      </c>
      <c r="E671" s="5" t="s">
        <v>1340</v>
      </c>
      <c r="F671" s="4">
        <v>1.694E-2</v>
      </c>
      <c r="G671" s="6">
        <v>45040</v>
      </c>
      <c r="H671" s="3" t="s">
        <v>1767</v>
      </c>
      <c r="I671" s="3" t="s">
        <v>1768</v>
      </c>
      <c r="J671" s="3" t="s">
        <v>1978</v>
      </c>
      <c r="K671" s="5" t="s">
        <v>175</v>
      </c>
      <c r="L671" s="5">
        <v>4</v>
      </c>
      <c r="M671" s="5" t="s">
        <v>219</v>
      </c>
      <c r="N671" s="5">
        <f>VLOOKUP(M671,[1]ArchetypeScores!E:N,10,FALSE)</f>
        <v>1</v>
      </c>
      <c r="O671" s="5">
        <f>VLOOKUP(M671,[1]ArchetypeScores!E:O,11,FALSE)</f>
        <v>0</v>
      </c>
      <c r="P671" s="5">
        <f>VLOOKUP(M671,[1]ArchetypeScores!E:P,12,FALSE)</f>
        <v>0</v>
      </c>
      <c r="Q671" s="2" t="str">
        <f>VLOOKUP(M671,[1]ArchetypeScores!E:W,19,FALSE)</f>
        <v>Other sector</v>
      </c>
      <c r="R671" s="2">
        <f>VLOOKUP(M671,[1]ArchetypeScores!E:I,5,FALSE)</f>
        <v>0</v>
      </c>
      <c r="S671" s="2">
        <f>VLOOKUP(M671,[1]ArchetypeScores!E:K,7,FALSE)</f>
        <v>0</v>
      </c>
      <c r="T671" s="2" t="str">
        <f t="shared" si="10"/>
        <v>Not A&amp;R positive</v>
      </c>
    </row>
    <row r="672" spans="1:20" x14ac:dyDescent="0.3">
      <c r="A672" s="2" t="s">
        <v>1760</v>
      </c>
      <c r="B672" s="3" t="s">
        <v>1984</v>
      </c>
      <c r="C672" s="3" t="s">
        <v>1973</v>
      </c>
      <c r="D672" s="4">
        <v>8.9999999999999993E-3</v>
      </c>
      <c r="E672" s="5" t="s">
        <v>1340</v>
      </c>
      <c r="F672" s="4">
        <v>1.094E-2</v>
      </c>
      <c r="G672" s="6">
        <v>45045</v>
      </c>
      <c r="H672" s="3" t="s">
        <v>1767</v>
      </c>
      <c r="I672" s="3" t="s">
        <v>1768</v>
      </c>
      <c r="J672" s="3" t="s">
        <v>1978</v>
      </c>
      <c r="K672" s="5" t="s">
        <v>175</v>
      </c>
      <c r="L672" s="5">
        <v>4</v>
      </c>
      <c r="M672" s="5" t="s">
        <v>219</v>
      </c>
      <c r="N672" s="5">
        <f>VLOOKUP(M672,[1]ArchetypeScores!E:N,10,FALSE)</f>
        <v>1</v>
      </c>
      <c r="O672" s="5">
        <f>VLOOKUP(M672,[1]ArchetypeScores!E:O,11,FALSE)</f>
        <v>0</v>
      </c>
      <c r="P672" s="5">
        <f>VLOOKUP(M672,[1]ArchetypeScores!E:P,12,FALSE)</f>
        <v>0</v>
      </c>
      <c r="Q672" s="2" t="str">
        <f>VLOOKUP(M672,[1]ArchetypeScores!E:W,19,FALSE)</f>
        <v>Other sector</v>
      </c>
      <c r="R672" s="2">
        <f>VLOOKUP(M672,[1]ArchetypeScores!E:I,5,FALSE)</f>
        <v>0</v>
      </c>
      <c r="S672" s="2">
        <f>VLOOKUP(M672,[1]ArchetypeScores!E:K,7,FALSE)</f>
        <v>0</v>
      </c>
      <c r="T672" s="2" t="str">
        <f t="shared" si="10"/>
        <v>Not A&amp;R positive</v>
      </c>
    </row>
    <row r="673" spans="1:20" x14ac:dyDescent="0.3">
      <c r="A673" s="2" t="s">
        <v>1760</v>
      </c>
      <c r="B673" s="3" t="s">
        <v>1985</v>
      </c>
      <c r="C673" s="3" t="s">
        <v>1973</v>
      </c>
      <c r="D673" s="4">
        <v>1.7000000000000001E-2</v>
      </c>
      <c r="E673" s="5" t="s">
        <v>1340</v>
      </c>
      <c r="F673" s="4">
        <v>1.9890000000000001E-2</v>
      </c>
      <c r="G673" s="6">
        <v>45044</v>
      </c>
      <c r="H673" s="3" t="s">
        <v>1767</v>
      </c>
      <c r="I673" s="3" t="s">
        <v>1768</v>
      </c>
      <c r="J673" s="3" t="s">
        <v>1978</v>
      </c>
      <c r="K673" s="5" t="s">
        <v>175</v>
      </c>
      <c r="L673" s="5">
        <v>4</v>
      </c>
      <c r="M673" s="5" t="s">
        <v>219</v>
      </c>
      <c r="N673" s="5">
        <f>VLOOKUP(M673,[1]ArchetypeScores!E:N,10,FALSE)</f>
        <v>1</v>
      </c>
      <c r="O673" s="5">
        <f>VLOOKUP(M673,[1]ArchetypeScores!E:O,11,FALSE)</f>
        <v>0</v>
      </c>
      <c r="P673" s="5">
        <f>VLOOKUP(M673,[1]ArchetypeScores!E:P,12,FALSE)</f>
        <v>0</v>
      </c>
      <c r="Q673" s="2" t="str">
        <f>VLOOKUP(M673,[1]ArchetypeScores!E:W,19,FALSE)</f>
        <v>Other sector</v>
      </c>
      <c r="R673" s="2">
        <f>VLOOKUP(M673,[1]ArchetypeScores!E:I,5,FALSE)</f>
        <v>0</v>
      </c>
      <c r="S673" s="2">
        <f>VLOOKUP(M673,[1]ArchetypeScores!E:K,7,FALSE)</f>
        <v>0</v>
      </c>
      <c r="T673" s="2" t="str">
        <f t="shared" si="10"/>
        <v>Not A&amp;R positive</v>
      </c>
    </row>
    <row r="674" spans="1:20" x14ac:dyDescent="0.3">
      <c r="A674" s="2" t="s">
        <v>1760</v>
      </c>
      <c r="B674" s="3" t="s">
        <v>1986</v>
      </c>
      <c r="C674" s="3" t="s">
        <v>1973</v>
      </c>
      <c r="D674" s="4">
        <v>0.03</v>
      </c>
      <c r="E674" s="5" t="s">
        <v>1340</v>
      </c>
      <c r="F674" s="4">
        <v>3.6049999999999999E-2</v>
      </c>
      <c r="G674" s="6">
        <v>45038</v>
      </c>
      <c r="H674" s="3" t="s">
        <v>1767</v>
      </c>
      <c r="I674" s="3" t="s">
        <v>1768</v>
      </c>
      <c r="J674" s="3" t="s">
        <v>1978</v>
      </c>
      <c r="K674" s="5" t="s">
        <v>175</v>
      </c>
      <c r="L674" s="5">
        <v>4</v>
      </c>
      <c r="M674" s="5" t="s">
        <v>219</v>
      </c>
      <c r="N674" s="5">
        <f>VLOOKUP(M674,[1]ArchetypeScores!E:N,10,FALSE)</f>
        <v>1</v>
      </c>
      <c r="O674" s="5">
        <f>VLOOKUP(M674,[1]ArchetypeScores!E:O,11,FALSE)</f>
        <v>0</v>
      </c>
      <c r="P674" s="5">
        <f>VLOOKUP(M674,[1]ArchetypeScores!E:P,12,FALSE)</f>
        <v>0</v>
      </c>
      <c r="Q674" s="2" t="str">
        <f>VLOOKUP(M674,[1]ArchetypeScores!E:W,19,FALSE)</f>
        <v>Other sector</v>
      </c>
      <c r="R674" s="2">
        <f>VLOOKUP(M674,[1]ArchetypeScores!E:I,5,FALSE)</f>
        <v>0</v>
      </c>
      <c r="S674" s="2">
        <f>VLOOKUP(M674,[1]ArchetypeScores!E:K,7,FALSE)</f>
        <v>0</v>
      </c>
      <c r="T674" s="2" t="str">
        <f t="shared" si="10"/>
        <v>Not A&amp;R positive</v>
      </c>
    </row>
    <row r="675" spans="1:20" x14ac:dyDescent="0.3">
      <c r="A675" s="2" t="s">
        <v>1760</v>
      </c>
      <c r="B675" s="3" t="s">
        <v>1987</v>
      </c>
      <c r="C675" s="3" t="s">
        <v>1973</v>
      </c>
      <c r="D675" s="4">
        <v>0</v>
      </c>
      <c r="E675" s="5" t="s">
        <v>1340</v>
      </c>
      <c r="F675" s="4">
        <v>1.6000000000000001E-4</v>
      </c>
      <c r="G675" s="6">
        <v>45048</v>
      </c>
      <c r="H675" s="3" t="s">
        <v>1767</v>
      </c>
      <c r="I675" s="3" t="s">
        <v>1768</v>
      </c>
      <c r="J675" s="3" t="s">
        <v>1978</v>
      </c>
      <c r="K675" s="5" t="s">
        <v>175</v>
      </c>
      <c r="L675" s="5">
        <v>4</v>
      </c>
      <c r="M675" s="5" t="s">
        <v>219</v>
      </c>
      <c r="N675" s="5">
        <f>VLOOKUP(M675,[1]ArchetypeScores!E:N,10,FALSE)</f>
        <v>1</v>
      </c>
      <c r="O675" s="5">
        <f>VLOOKUP(M675,[1]ArchetypeScores!E:O,11,FALSE)</f>
        <v>0</v>
      </c>
      <c r="P675" s="5">
        <f>VLOOKUP(M675,[1]ArchetypeScores!E:P,12,FALSE)</f>
        <v>0</v>
      </c>
      <c r="Q675" s="2" t="str">
        <f>VLOOKUP(M675,[1]ArchetypeScores!E:W,19,FALSE)</f>
        <v>Other sector</v>
      </c>
      <c r="R675" s="2">
        <f>VLOOKUP(M675,[1]ArchetypeScores!E:I,5,FALSE)</f>
        <v>0</v>
      </c>
      <c r="S675" s="2">
        <f>VLOOKUP(M675,[1]ArchetypeScores!E:K,7,FALSE)</f>
        <v>0</v>
      </c>
      <c r="T675" s="2" t="str">
        <f t="shared" si="10"/>
        <v>Not A&amp;R positive</v>
      </c>
    </row>
    <row r="676" spans="1:20" x14ac:dyDescent="0.3">
      <c r="A676" s="2" t="s">
        <v>1760</v>
      </c>
      <c r="B676" s="3" t="s">
        <v>1988</v>
      </c>
      <c r="C676" s="3" t="s">
        <v>1973</v>
      </c>
      <c r="D676" s="4">
        <v>0.01</v>
      </c>
      <c r="E676" s="5" t="s">
        <v>1340</v>
      </c>
      <c r="F676" s="4">
        <v>1.2019999999999999E-2</v>
      </c>
      <c r="G676" s="6">
        <v>45043</v>
      </c>
      <c r="H676" s="3" t="s">
        <v>1767</v>
      </c>
      <c r="I676" s="3" t="s">
        <v>1768</v>
      </c>
      <c r="J676" s="3" t="s">
        <v>1978</v>
      </c>
      <c r="K676" s="5" t="s">
        <v>175</v>
      </c>
      <c r="L676" s="5">
        <v>4</v>
      </c>
      <c r="M676" s="5" t="s">
        <v>219</v>
      </c>
      <c r="N676" s="5">
        <f>VLOOKUP(M676,[1]ArchetypeScores!E:N,10,FALSE)</f>
        <v>1</v>
      </c>
      <c r="O676" s="5">
        <f>VLOOKUP(M676,[1]ArchetypeScores!E:O,11,FALSE)</f>
        <v>0</v>
      </c>
      <c r="P676" s="5">
        <f>VLOOKUP(M676,[1]ArchetypeScores!E:P,12,FALSE)</f>
        <v>0</v>
      </c>
      <c r="Q676" s="2" t="str">
        <f>VLOOKUP(M676,[1]ArchetypeScores!E:W,19,FALSE)</f>
        <v>Other sector</v>
      </c>
      <c r="R676" s="2">
        <f>VLOOKUP(M676,[1]ArchetypeScores!E:I,5,FALSE)</f>
        <v>0</v>
      </c>
      <c r="S676" s="2">
        <f>VLOOKUP(M676,[1]ArchetypeScores!E:K,7,FALSE)</f>
        <v>0</v>
      </c>
      <c r="T676" s="2" t="str">
        <f t="shared" si="10"/>
        <v>Not A&amp;R positive</v>
      </c>
    </row>
    <row r="677" spans="1:20" x14ac:dyDescent="0.3">
      <c r="A677" s="2" t="s">
        <v>1760</v>
      </c>
      <c r="B677" s="3" t="s">
        <v>1989</v>
      </c>
      <c r="C677" s="3" t="s">
        <v>1973</v>
      </c>
      <c r="D677" s="4">
        <v>1.7999999999999999E-2</v>
      </c>
      <c r="E677" s="5" t="s">
        <v>1340</v>
      </c>
      <c r="F677" s="4">
        <v>2.1270000000000001E-2</v>
      </c>
      <c r="G677" s="6">
        <v>45039</v>
      </c>
      <c r="H677" s="3" t="s">
        <v>1767</v>
      </c>
      <c r="I677" s="3" t="s">
        <v>1768</v>
      </c>
      <c r="J677" s="3" t="s">
        <v>1978</v>
      </c>
      <c r="K677" s="5" t="s">
        <v>175</v>
      </c>
      <c r="L677" s="5">
        <v>4</v>
      </c>
      <c r="M677" s="5" t="s">
        <v>219</v>
      </c>
      <c r="N677" s="5">
        <f>VLOOKUP(M677,[1]ArchetypeScores!E:N,10,FALSE)</f>
        <v>1</v>
      </c>
      <c r="O677" s="5">
        <f>VLOOKUP(M677,[1]ArchetypeScores!E:O,11,FALSE)</f>
        <v>0</v>
      </c>
      <c r="P677" s="5">
        <f>VLOOKUP(M677,[1]ArchetypeScores!E:P,12,FALSE)</f>
        <v>0</v>
      </c>
      <c r="Q677" s="2" t="str">
        <f>VLOOKUP(M677,[1]ArchetypeScores!E:W,19,FALSE)</f>
        <v>Other sector</v>
      </c>
      <c r="R677" s="2">
        <f>VLOOKUP(M677,[1]ArchetypeScores!E:I,5,FALSE)</f>
        <v>0</v>
      </c>
      <c r="S677" s="2">
        <f>VLOOKUP(M677,[1]ArchetypeScores!E:K,7,FALSE)</f>
        <v>0</v>
      </c>
      <c r="T677" s="2" t="str">
        <f t="shared" si="10"/>
        <v>Not A&amp;R positive</v>
      </c>
    </row>
    <row r="678" spans="1:20" x14ac:dyDescent="0.3">
      <c r="A678" s="2" t="s">
        <v>1760</v>
      </c>
      <c r="B678" s="3" t="s">
        <v>1990</v>
      </c>
      <c r="C678" s="3" t="s">
        <v>1973</v>
      </c>
      <c r="D678" s="4">
        <v>0.04</v>
      </c>
      <c r="E678" s="5" t="s">
        <v>1340</v>
      </c>
      <c r="F678" s="4">
        <v>4.8070000000000002E-2</v>
      </c>
      <c r="G678" s="6">
        <v>45049</v>
      </c>
      <c r="H678" s="3" t="s">
        <v>1767</v>
      </c>
      <c r="I678" s="3" t="s">
        <v>1768</v>
      </c>
      <c r="J678" s="3" t="s">
        <v>1991</v>
      </c>
      <c r="K678" s="5" t="s">
        <v>175</v>
      </c>
      <c r="L678" s="5">
        <v>4</v>
      </c>
      <c r="M678" s="5" t="s">
        <v>219</v>
      </c>
      <c r="N678" s="5">
        <f>VLOOKUP(M678,[1]ArchetypeScores!E:N,10,FALSE)</f>
        <v>1</v>
      </c>
      <c r="O678" s="5">
        <f>VLOOKUP(M678,[1]ArchetypeScores!E:O,11,FALSE)</f>
        <v>0</v>
      </c>
      <c r="P678" s="5">
        <f>VLOOKUP(M678,[1]ArchetypeScores!E:P,12,FALSE)</f>
        <v>0</v>
      </c>
      <c r="Q678" s="2" t="str">
        <f>VLOOKUP(M678,[1]ArchetypeScores!E:W,19,FALSE)</f>
        <v>Other sector</v>
      </c>
      <c r="R678" s="2">
        <f>VLOOKUP(M678,[1]ArchetypeScores!E:I,5,FALSE)</f>
        <v>0</v>
      </c>
      <c r="S678" s="2">
        <f>VLOOKUP(M678,[1]ArchetypeScores!E:K,7,FALSE)</f>
        <v>0</v>
      </c>
      <c r="T678" s="2" t="str">
        <f t="shared" si="10"/>
        <v>Not A&amp;R positive</v>
      </c>
    </row>
    <row r="679" spans="1:20" x14ac:dyDescent="0.3">
      <c r="A679" s="2" t="s">
        <v>1760</v>
      </c>
      <c r="B679" s="3" t="s">
        <v>1992</v>
      </c>
      <c r="C679" s="3" t="s">
        <v>1992</v>
      </c>
      <c r="D679" s="4">
        <v>0.03</v>
      </c>
      <c r="E679" s="5" t="s">
        <v>1340</v>
      </c>
      <c r="F679" s="4">
        <v>3.6049999999999999E-2</v>
      </c>
      <c r="G679" s="6">
        <v>45086</v>
      </c>
      <c r="H679" s="3" t="s">
        <v>1767</v>
      </c>
      <c r="I679" s="3" t="s">
        <v>1768</v>
      </c>
      <c r="J679" s="3" t="s">
        <v>1993</v>
      </c>
      <c r="K679" s="5" t="s">
        <v>175</v>
      </c>
      <c r="L679" s="5">
        <v>4</v>
      </c>
      <c r="M679" s="5" t="s">
        <v>219</v>
      </c>
      <c r="N679" s="5">
        <f>VLOOKUP(M679,[1]ArchetypeScores!E:N,10,FALSE)</f>
        <v>1</v>
      </c>
      <c r="O679" s="5">
        <f>VLOOKUP(M679,[1]ArchetypeScores!E:O,11,FALSE)</f>
        <v>0</v>
      </c>
      <c r="P679" s="5">
        <f>VLOOKUP(M679,[1]ArchetypeScores!E:P,12,FALSE)</f>
        <v>0</v>
      </c>
      <c r="Q679" s="2" t="str">
        <f>VLOOKUP(M679,[1]ArchetypeScores!E:W,19,FALSE)</f>
        <v>Other sector</v>
      </c>
      <c r="R679" s="2">
        <f>VLOOKUP(M679,[1]ArchetypeScores!E:I,5,FALSE)</f>
        <v>0</v>
      </c>
      <c r="S679" s="2">
        <f>VLOOKUP(M679,[1]ArchetypeScores!E:K,7,FALSE)</f>
        <v>0</v>
      </c>
      <c r="T679" s="2" t="str">
        <f t="shared" si="10"/>
        <v>Not A&amp;R positive</v>
      </c>
    </row>
    <row r="680" spans="1:20" x14ac:dyDescent="0.3">
      <c r="A680" s="2" t="s">
        <v>1760</v>
      </c>
      <c r="B680" s="3" t="s">
        <v>1994</v>
      </c>
      <c r="C680" s="3" t="s">
        <v>1994</v>
      </c>
      <c r="D680" s="4">
        <v>3.0000000000000001E-3</v>
      </c>
      <c r="E680" s="5" t="s">
        <v>1340</v>
      </c>
      <c r="F680" s="4">
        <v>3.48E-3</v>
      </c>
      <c r="G680" s="6">
        <v>45088</v>
      </c>
      <c r="H680" s="3" t="s">
        <v>1767</v>
      </c>
      <c r="I680" s="3" t="s">
        <v>1768</v>
      </c>
      <c r="J680" s="3" t="s">
        <v>1995</v>
      </c>
      <c r="K680" s="5" t="s">
        <v>112</v>
      </c>
      <c r="L680" s="5" t="s">
        <v>112</v>
      </c>
      <c r="M680" s="5" t="s">
        <v>961</v>
      </c>
      <c r="N680" s="5">
        <f>VLOOKUP(M680,[1]ArchetypeScores!E:N,10,FALSE)</f>
        <v>0</v>
      </c>
      <c r="O680" s="5">
        <f>VLOOKUP(M680,[1]ArchetypeScores!E:O,11,FALSE)</f>
        <v>0</v>
      </c>
      <c r="P680" s="5">
        <f>VLOOKUP(M680,[1]ArchetypeScores!E:P,12,FALSE)</f>
        <v>0</v>
      </c>
      <c r="Q680" s="2" t="str">
        <f>VLOOKUP(M680,[1]ArchetypeScores!E:W,19,FALSE)</f>
        <v>Untargeted</v>
      </c>
      <c r="R680" s="2">
        <f>VLOOKUP(M680,[1]ArchetypeScores!E:I,5,FALSE)</f>
        <v>0</v>
      </c>
      <c r="S680" s="2">
        <f>VLOOKUP(M680,[1]ArchetypeScores!E:K,7,FALSE)</f>
        <v>0</v>
      </c>
      <c r="T680" s="2" t="str">
        <f t="shared" si="10"/>
        <v>Not A&amp;R positive</v>
      </c>
    </row>
    <row r="681" spans="1:20" x14ac:dyDescent="0.3">
      <c r="A681" s="2" t="s">
        <v>1760</v>
      </c>
      <c r="B681" s="3" t="s">
        <v>1996</v>
      </c>
      <c r="C681" s="3" t="s">
        <v>1829</v>
      </c>
      <c r="D681" s="4">
        <v>0.05</v>
      </c>
      <c r="E681" s="5" t="s">
        <v>1340</v>
      </c>
      <c r="F681" s="4">
        <v>6.0080000000000001E-2</v>
      </c>
      <c r="G681" s="6">
        <v>45014</v>
      </c>
      <c r="H681" s="3" t="s">
        <v>1767</v>
      </c>
      <c r="I681" s="3" t="s">
        <v>1768</v>
      </c>
      <c r="J681" s="3" t="s">
        <v>1997</v>
      </c>
      <c r="K681" s="5" t="s">
        <v>477</v>
      </c>
      <c r="L681" s="5">
        <v>6</v>
      </c>
      <c r="M681" s="5" t="s">
        <v>478</v>
      </c>
      <c r="N681" s="5">
        <f>VLOOKUP(M681,[1]ArchetypeScores!E:N,10,FALSE)</f>
        <v>1</v>
      </c>
      <c r="O681" s="5">
        <f>VLOOKUP(M681,[1]ArchetypeScores!E:O,11,FALSE)</f>
        <v>-2</v>
      </c>
      <c r="P681" s="5">
        <f>VLOOKUP(M681,[1]ArchetypeScores!E:P,12,FALSE)</f>
        <v>2</v>
      </c>
      <c r="Q681" s="2" t="str">
        <f>VLOOKUP(M681,[1]ArchetypeScores!E:W,19,FALSE)</f>
        <v>Energy and water</v>
      </c>
      <c r="R681" s="2">
        <f>VLOOKUP(M681,[1]ArchetypeScores!E:I,5,FALSE)</f>
        <v>0</v>
      </c>
      <c r="S681" s="2">
        <f>VLOOKUP(M681,[1]ArchetypeScores!E:K,7,FALSE)</f>
        <v>0</v>
      </c>
      <c r="T681" s="2" t="str">
        <f t="shared" si="10"/>
        <v>Not A&amp;R positive</v>
      </c>
    </row>
    <row r="682" spans="1:20" x14ac:dyDescent="0.3">
      <c r="A682" s="2" t="s">
        <v>1760</v>
      </c>
      <c r="B682" s="3" t="s">
        <v>1998</v>
      </c>
      <c r="C682" s="3" t="s">
        <v>1966</v>
      </c>
      <c r="D682" s="4">
        <v>1.4999999999999999E-2</v>
      </c>
      <c r="E682" s="5" t="s">
        <v>1340</v>
      </c>
      <c r="F682" s="4">
        <v>1.8030000000000001E-2</v>
      </c>
      <c r="G682" s="6">
        <v>45071</v>
      </c>
      <c r="H682" s="3" t="s">
        <v>1767</v>
      </c>
      <c r="I682" s="3" t="s">
        <v>1768</v>
      </c>
      <c r="J682" s="3" t="s">
        <v>1999</v>
      </c>
      <c r="K682" s="5" t="s">
        <v>137</v>
      </c>
      <c r="L682" s="5">
        <v>2</v>
      </c>
      <c r="M682" s="5" t="s">
        <v>138</v>
      </c>
      <c r="N682" s="5">
        <f>VLOOKUP(M682,[1]ArchetypeScores!E:N,10,FALSE)</f>
        <v>1</v>
      </c>
      <c r="O682" s="5">
        <f>VLOOKUP(M682,[1]ArchetypeScores!E:O,11,FALSE)</f>
        <v>-2</v>
      </c>
      <c r="P682" s="5">
        <f>VLOOKUP(M682,[1]ArchetypeScores!E:P,12,FALSE)</f>
        <v>2</v>
      </c>
      <c r="Q682" s="2" t="str">
        <f>VLOOKUP(M682,[1]ArchetypeScores!E:W,19,FALSE)</f>
        <v>Industrials - transportation</v>
      </c>
      <c r="R682" s="2">
        <f>VLOOKUP(M682,[1]ArchetypeScores!E:I,5,FALSE)</f>
        <v>0</v>
      </c>
      <c r="S682" s="2">
        <f>VLOOKUP(M682,[1]ArchetypeScores!E:K,7,FALSE)</f>
        <v>-1</v>
      </c>
      <c r="T682" s="2" t="str">
        <f t="shared" si="10"/>
        <v>Not A&amp;R positive</v>
      </c>
    </row>
    <row r="683" spans="1:20" x14ac:dyDescent="0.3">
      <c r="A683" s="2" t="s">
        <v>1760</v>
      </c>
      <c r="B683" s="3" t="s">
        <v>2000</v>
      </c>
      <c r="C683" s="3" t="s">
        <v>2001</v>
      </c>
      <c r="D683" s="4">
        <v>3.5000000000000003E-2</v>
      </c>
      <c r="E683" s="5" t="s">
        <v>1340</v>
      </c>
      <c r="F683" s="4">
        <v>4.206E-2</v>
      </c>
      <c r="G683" s="6">
        <v>45099</v>
      </c>
      <c r="H683" s="3" t="s">
        <v>1767</v>
      </c>
      <c r="I683" s="3" t="s">
        <v>1768</v>
      </c>
      <c r="J683" s="3" t="s">
        <v>2002</v>
      </c>
      <c r="K683" s="5" t="s">
        <v>214</v>
      </c>
      <c r="L683" s="5">
        <v>1</v>
      </c>
      <c r="M683" s="5" t="s">
        <v>215</v>
      </c>
      <c r="N683" s="5">
        <f>VLOOKUP(M683,[1]ArchetypeScores!E:N,10,FALSE)</f>
        <v>1</v>
      </c>
      <c r="O683" s="5">
        <f>VLOOKUP(M683,[1]ArchetypeScores!E:O,11,FALSE)</f>
        <v>0</v>
      </c>
      <c r="P683" s="5">
        <f>VLOOKUP(M683,[1]ArchetypeScores!E:P,12,FALSE)</f>
        <v>1</v>
      </c>
      <c r="Q683" s="2" t="str">
        <f>VLOOKUP(M683,[1]ArchetypeScores!E:W,19,FALSE)</f>
        <v>Health care</v>
      </c>
      <c r="R683" s="2">
        <f>VLOOKUP(M683,[1]ArchetypeScores!E:I,5,FALSE)</f>
        <v>0</v>
      </c>
      <c r="S683" s="2">
        <f>VLOOKUP(M683,[1]ArchetypeScores!E:K,7,FALSE)</f>
        <v>1</v>
      </c>
      <c r="T683" s="2" t="str">
        <f t="shared" si="10"/>
        <v>Indirect only</v>
      </c>
    </row>
    <row r="684" spans="1:20" x14ac:dyDescent="0.3">
      <c r="A684" s="2" t="s">
        <v>1760</v>
      </c>
      <c r="B684" s="3" t="s">
        <v>2003</v>
      </c>
      <c r="C684" s="3" t="s">
        <v>2001</v>
      </c>
      <c r="D684" s="4">
        <v>3.5000000000000003E-2</v>
      </c>
      <c r="E684" s="5" t="s">
        <v>1340</v>
      </c>
      <c r="F684" s="4">
        <v>4.206E-2</v>
      </c>
      <c r="G684" s="6">
        <v>45100</v>
      </c>
      <c r="H684" s="3" t="s">
        <v>1767</v>
      </c>
      <c r="I684" s="3" t="s">
        <v>1768</v>
      </c>
      <c r="J684" s="3" t="s">
        <v>2004</v>
      </c>
      <c r="K684" s="5" t="s">
        <v>214</v>
      </c>
      <c r="L684" s="5">
        <v>3</v>
      </c>
      <c r="M684" s="5" t="s">
        <v>2005</v>
      </c>
      <c r="N684" s="5">
        <f>VLOOKUP(M684,[1]ArchetypeScores!E:N,10,FALSE)</f>
        <v>1</v>
      </c>
      <c r="O684" s="5">
        <f>VLOOKUP(M684,[1]ArchetypeScores!E:O,11,FALSE)</f>
        <v>0</v>
      </c>
      <c r="P684" s="5">
        <f>VLOOKUP(M684,[1]ArchetypeScores!E:P,12,FALSE)</f>
        <v>-1</v>
      </c>
      <c r="Q684" s="2" t="str">
        <f>VLOOKUP(M684,[1]ArchetypeScores!E:W,19,FALSE)</f>
        <v>Other sector</v>
      </c>
      <c r="R684" s="2">
        <f>VLOOKUP(M684,[1]ArchetypeScores!E:I,5,FALSE)</f>
        <v>0</v>
      </c>
      <c r="S684" s="2">
        <f>VLOOKUP(M684,[1]ArchetypeScores!E:K,7,FALSE)</f>
        <v>0</v>
      </c>
      <c r="T684" s="2" t="str">
        <f t="shared" si="10"/>
        <v>Not A&amp;R positive</v>
      </c>
    </row>
    <row r="685" spans="1:20" x14ac:dyDescent="0.3">
      <c r="A685" s="2" t="s">
        <v>1760</v>
      </c>
      <c r="B685" s="3" t="s">
        <v>2006</v>
      </c>
      <c r="C685" s="3" t="s">
        <v>1966</v>
      </c>
      <c r="D685" s="4">
        <v>2.5000000000000001E-2</v>
      </c>
      <c r="E685" s="5" t="s">
        <v>1340</v>
      </c>
      <c r="F685" s="4">
        <v>3.0040000000000001E-2</v>
      </c>
      <c r="G685" s="6">
        <v>45101</v>
      </c>
      <c r="H685" s="3" t="s">
        <v>1767</v>
      </c>
      <c r="I685" s="3" t="s">
        <v>1768</v>
      </c>
      <c r="J685" s="3" t="s">
        <v>2007</v>
      </c>
      <c r="K685" s="5" t="s">
        <v>1097</v>
      </c>
      <c r="L685" s="5">
        <v>3</v>
      </c>
      <c r="M685" s="5" t="s">
        <v>1172</v>
      </c>
      <c r="N685" s="5">
        <f>VLOOKUP(M685,[1]ArchetypeScores!E:N,10,FALSE)</f>
        <v>1</v>
      </c>
      <c r="O685" s="5">
        <f>VLOOKUP(M685,[1]ArchetypeScores!E:O,11,FALSE)</f>
        <v>0</v>
      </c>
      <c r="P685" s="5">
        <f>VLOOKUP(M685,[1]ArchetypeScores!E:P,12,FALSE)</f>
        <v>2</v>
      </c>
      <c r="Q685" s="2" t="str">
        <f>VLOOKUP(M685,[1]ArchetypeScores!E:W,19,FALSE)</f>
        <v>Industrials - other</v>
      </c>
      <c r="R685" s="2">
        <f>VLOOKUP(M685,[1]ArchetypeScores!E:I,5,FALSE)</f>
        <v>0</v>
      </c>
      <c r="S685" s="2">
        <f>VLOOKUP(M685,[1]ArchetypeScores!E:K,7,FALSE)</f>
        <v>0</v>
      </c>
      <c r="T685" s="2" t="str">
        <f t="shared" si="10"/>
        <v>Not A&amp;R positive</v>
      </c>
    </row>
    <row r="686" spans="1:20" x14ac:dyDescent="0.3">
      <c r="A686" s="2" t="s">
        <v>1760</v>
      </c>
      <c r="B686" s="3" t="s">
        <v>2008</v>
      </c>
      <c r="C686" s="3" t="s">
        <v>2009</v>
      </c>
      <c r="D686" s="4">
        <v>1.0999999999999999E-2</v>
      </c>
      <c r="E686" s="5" t="s">
        <v>1340</v>
      </c>
      <c r="F686" s="4">
        <v>1.298E-2</v>
      </c>
      <c r="G686" s="6">
        <v>45000</v>
      </c>
      <c r="H686" s="3" t="s">
        <v>1767</v>
      </c>
      <c r="I686" s="3" t="s">
        <v>1768</v>
      </c>
      <c r="J686" s="3" t="s">
        <v>2010</v>
      </c>
      <c r="K686" s="5" t="s">
        <v>25</v>
      </c>
      <c r="L686" s="5">
        <v>12</v>
      </c>
      <c r="M686" s="5" t="s">
        <v>183</v>
      </c>
      <c r="N686" s="5">
        <f>VLOOKUP(M686,[1]ArchetypeScores!E:N,10,FALSE)</f>
        <v>1</v>
      </c>
      <c r="O686" s="5">
        <f>VLOOKUP(M686,[1]ArchetypeScores!E:O,11,FALSE)</f>
        <v>-2</v>
      </c>
      <c r="P686" s="5">
        <f>VLOOKUP(M686,[1]ArchetypeScores!E:P,12,FALSE)</f>
        <v>0</v>
      </c>
      <c r="Q686" s="2" t="str">
        <f>VLOOKUP(M686,[1]ArchetypeScores!E:W,19,FALSE)</f>
        <v>Industrials - other</v>
      </c>
      <c r="R686" s="2">
        <f>VLOOKUP(M686,[1]ArchetypeScores!E:I,5,FALSE)</f>
        <v>0</v>
      </c>
      <c r="S686" s="2">
        <f>VLOOKUP(M686,[1]ArchetypeScores!E:K,7,FALSE)</f>
        <v>0</v>
      </c>
      <c r="T686" s="2" t="str">
        <f t="shared" si="10"/>
        <v>Not A&amp;R positive</v>
      </c>
    </row>
    <row r="687" spans="1:20" x14ac:dyDescent="0.3">
      <c r="A687" s="2" t="s">
        <v>1760</v>
      </c>
      <c r="B687" s="3" t="s">
        <v>2011</v>
      </c>
      <c r="C687" s="3" t="s">
        <v>2011</v>
      </c>
      <c r="D687" s="4"/>
      <c r="E687" s="5" t="s">
        <v>1340</v>
      </c>
      <c r="F687" s="4">
        <v>0</v>
      </c>
      <c r="G687" s="6">
        <v>45109</v>
      </c>
      <c r="H687" s="3" t="s">
        <v>1767</v>
      </c>
      <c r="I687" s="3" t="s">
        <v>1768</v>
      </c>
      <c r="J687" s="3" t="s">
        <v>2012</v>
      </c>
      <c r="K687" s="5" t="s">
        <v>112</v>
      </c>
      <c r="L687" s="5" t="s">
        <v>112</v>
      </c>
      <c r="M687" s="5" t="s">
        <v>961</v>
      </c>
      <c r="N687" s="5">
        <f>VLOOKUP(M687,[1]ArchetypeScores!E:N,10,FALSE)</f>
        <v>0</v>
      </c>
      <c r="O687" s="5">
        <f>VLOOKUP(M687,[1]ArchetypeScores!E:O,11,FALSE)</f>
        <v>0</v>
      </c>
      <c r="P687" s="5">
        <f>VLOOKUP(M687,[1]ArchetypeScores!E:P,12,FALSE)</f>
        <v>0</v>
      </c>
      <c r="Q687" s="2" t="str">
        <f>VLOOKUP(M687,[1]ArchetypeScores!E:W,19,FALSE)</f>
        <v>Untargeted</v>
      </c>
      <c r="R687" s="2">
        <f>VLOOKUP(M687,[1]ArchetypeScores!E:I,5,FALSE)</f>
        <v>0</v>
      </c>
      <c r="S687" s="2">
        <f>VLOOKUP(M687,[1]ArchetypeScores!E:K,7,FALSE)</f>
        <v>0</v>
      </c>
      <c r="T687" s="2" t="str">
        <f t="shared" si="10"/>
        <v>Not A&amp;R positive</v>
      </c>
    </row>
    <row r="688" spans="1:20" x14ac:dyDescent="0.3">
      <c r="A688" s="2" t="s">
        <v>1760</v>
      </c>
      <c r="B688" s="3" t="s">
        <v>2013</v>
      </c>
      <c r="C688" s="3" t="s">
        <v>2014</v>
      </c>
      <c r="D688" s="4">
        <v>1.7000000000000001E-2</v>
      </c>
      <c r="E688" s="5" t="s">
        <v>1340</v>
      </c>
      <c r="F688" s="4">
        <v>2.0910000000000002E-2</v>
      </c>
      <c r="G688" s="6">
        <v>45063</v>
      </c>
      <c r="H688" s="3" t="s">
        <v>1767</v>
      </c>
      <c r="I688" s="3" t="s">
        <v>1768</v>
      </c>
      <c r="J688" s="3" t="s">
        <v>2015</v>
      </c>
      <c r="K688" s="5" t="s">
        <v>137</v>
      </c>
      <c r="L688" s="5">
        <v>5</v>
      </c>
      <c r="M688" s="5" t="s">
        <v>2016</v>
      </c>
      <c r="N688" s="5">
        <f>VLOOKUP(M688,[1]ArchetypeScores!E:N,10,FALSE)</f>
        <v>1</v>
      </c>
      <c r="O688" s="5">
        <f>VLOOKUP(M688,[1]ArchetypeScores!E:O,11,FALSE)</f>
        <v>-2</v>
      </c>
      <c r="P688" s="5">
        <f>VLOOKUP(M688,[1]ArchetypeScores!E:P,12,FALSE)</f>
        <v>2</v>
      </c>
      <c r="Q688" s="2" t="str">
        <f>VLOOKUP(M688,[1]ArchetypeScores!E:W,19,FALSE)</f>
        <v>Industrials - other</v>
      </c>
      <c r="R688" s="2">
        <f>VLOOKUP(M688,[1]ArchetypeScores!E:I,5,FALSE)</f>
        <v>0</v>
      </c>
      <c r="S688" s="2">
        <f>VLOOKUP(M688,[1]ArchetypeScores!E:K,7,FALSE)</f>
        <v>0</v>
      </c>
      <c r="T688" s="2" t="str">
        <f t="shared" si="10"/>
        <v>Not A&amp;R positive</v>
      </c>
    </row>
    <row r="689" spans="1:20" x14ac:dyDescent="0.3">
      <c r="A689" s="2" t="s">
        <v>1760</v>
      </c>
      <c r="B689" s="3" t="s">
        <v>2017</v>
      </c>
      <c r="C689" s="3" t="s">
        <v>2018</v>
      </c>
      <c r="D689" s="4">
        <v>1.4E-2</v>
      </c>
      <c r="E689" s="5" t="s">
        <v>1340</v>
      </c>
      <c r="F689" s="4">
        <v>1.694E-2</v>
      </c>
      <c r="G689" s="6">
        <v>45062</v>
      </c>
      <c r="H689" s="3" t="s">
        <v>1767</v>
      </c>
      <c r="I689" s="3" t="s">
        <v>1768</v>
      </c>
      <c r="J689" s="3" t="s">
        <v>2019</v>
      </c>
      <c r="K689" s="5" t="s">
        <v>137</v>
      </c>
      <c r="L689" s="5">
        <v>5</v>
      </c>
      <c r="M689" s="5" t="s">
        <v>2016</v>
      </c>
      <c r="N689" s="5">
        <f>VLOOKUP(M689,[1]ArchetypeScores!E:N,10,FALSE)</f>
        <v>1</v>
      </c>
      <c r="O689" s="5">
        <f>VLOOKUP(M689,[1]ArchetypeScores!E:O,11,FALSE)</f>
        <v>-2</v>
      </c>
      <c r="P689" s="5">
        <f>VLOOKUP(M689,[1]ArchetypeScores!E:P,12,FALSE)</f>
        <v>2</v>
      </c>
      <c r="Q689" s="2" t="str">
        <f>VLOOKUP(M689,[1]ArchetypeScores!E:W,19,FALSE)</f>
        <v>Industrials - other</v>
      </c>
      <c r="R689" s="2">
        <f>VLOOKUP(M689,[1]ArchetypeScores!E:I,5,FALSE)</f>
        <v>0</v>
      </c>
      <c r="S689" s="2">
        <f>VLOOKUP(M689,[1]ArchetypeScores!E:K,7,FALSE)</f>
        <v>0</v>
      </c>
      <c r="T689" s="2" t="str">
        <f t="shared" si="10"/>
        <v>Not A&amp;R positive</v>
      </c>
    </row>
    <row r="690" spans="1:20" x14ac:dyDescent="0.3">
      <c r="A690" s="2" t="s">
        <v>1760</v>
      </c>
      <c r="B690" s="3" t="s">
        <v>2020</v>
      </c>
      <c r="C690" s="3" t="s">
        <v>2021</v>
      </c>
      <c r="D690" s="4">
        <v>0.02</v>
      </c>
      <c r="E690" s="5" t="s">
        <v>1340</v>
      </c>
      <c r="F690" s="4">
        <v>2.3429999999999999E-2</v>
      </c>
      <c r="G690" s="6">
        <v>45056</v>
      </c>
      <c r="H690" s="3" t="s">
        <v>1767</v>
      </c>
      <c r="I690" s="3" t="s">
        <v>1768</v>
      </c>
      <c r="J690" s="3" t="s">
        <v>2022</v>
      </c>
      <c r="K690" s="5" t="s">
        <v>175</v>
      </c>
      <c r="L690" s="5">
        <v>1</v>
      </c>
      <c r="M690" s="5" t="s">
        <v>176</v>
      </c>
      <c r="N690" s="5">
        <f>VLOOKUP(M690,[1]ArchetypeScores!E:N,10,FALSE)</f>
        <v>1</v>
      </c>
      <c r="O690" s="5">
        <f>VLOOKUP(M690,[1]ArchetypeScores!E:O,11,FALSE)</f>
        <v>-2</v>
      </c>
      <c r="P690" s="5">
        <f>VLOOKUP(M690,[1]ArchetypeScores!E:P,12,FALSE)</f>
        <v>0</v>
      </c>
      <c r="Q690" s="2" t="str">
        <f>VLOOKUP(M690,[1]ArchetypeScores!E:W,19,FALSE)</f>
        <v>Other sector</v>
      </c>
      <c r="R690" s="2">
        <f>VLOOKUP(M690,[1]ArchetypeScores!E:I,5,FALSE)</f>
        <v>0</v>
      </c>
      <c r="S690" s="2">
        <f>VLOOKUP(M690,[1]ArchetypeScores!E:K,7,FALSE)</f>
        <v>1</v>
      </c>
      <c r="T690" s="2" t="str">
        <f t="shared" si="10"/>
        <v>Indirect only</v>
      </c>
    </row>
    <row r="691" spans="1:20" x14ac:dyDescent="0.3">
      <c r="A691" s="2" t="s">
        <v>1760</v>
      </c>
      <c r="B691" s="3" t="s">
        <v>2023</v>
      </c>
      <c r="C691" s="3" t="s">
        <v>2024</v>
      </c>
      <c r="D691" s="4">
        <v>4.4999999999999998E-2</v>
      </c>
      <c r="E691" s="5" t="s">
        <v>1340</v>
      </c>
      <c r="F691" s="4">
        <v>5.0799999999999998E-2</v>
      </c>
      <c r="G691" s="6">
        <v>45132</v>
      </c>
      <c r="H691" s="3" t="s">
        <v>2025</v>
      </c>
      <c r="I691" s="3"/>
      <c r="J691" s="3"/>
      <c r="K691" s="5" t="s">
        <v>229</v>
      </c>
      <c r="L691" s="5">
        <v>3</v>
      </c>
      <c r="M691" s="5" t="s">
        <v>2026</v>
      </c>
      <c r="N691" s="5">
        <f>VLOOKUP(M691,[1]ArchetypeScores!E:N,10,FALSE)</f>
        <v>1</v>
      </c>
      <c r="O691" s="5">
        <f>VLOOKUP(M691,[1]ArchetypeScores!E:O,11,FALSE)</f>
        <v>-2</v>
      </c>
      <c r="P691" s="5">
        <f>VLOOKUP(M691,[1]ArchetypeScores!E:P,12,FALSE)</f>
        <v>-2</v>
      </c>
      <c r="Q691" s="2" t="str">
        <f>VLOOKUP(M691,[1]ArchetypeScores!E:W,19,FALSE)</f>
        <v>Industrials - transportation</v>
      </c>
      <c r="R691" s="2">
        <f>VLOOKUP(M691,[1]ArchetypeScores!E:I,5,FALSE)</f>
        <v>0</v>
      </c>
      <c r="S691" s="2">
        <f>VLOOKUP(M691,[1]ArchetypeScores!E:K,7,FALSE)</f>
        <v>-1</v>
      </c>
      <c r="T691" s="2" t="str">
        <f t="shared" si="10"/>
        <v>Not A&amp;R positive</v>
      </c>
    </row>
    <row r="692" spans="1:20" x14ac:dyDescent="0.3">
      <c r="A692" s="2" t="s">
        <v>1760</v>
      </c>
      <c r="B692" s="3" t="s">
        <v>2027</v>
      </c>
      <c r="C692" s="3" t="s">
        <v>2028</v>
      </c>
      <c r="D692" s="4">
        <v>1E-3</v>
      </c>
      <c r="E692" s="5" t="s">
        <v>1340</v>
      </c>
      <c r="F692" s="4">
        <v>1.6100000000000001E-3</v>
      </c>
      <c r="G692" s="6">
        <v>45206</v>
      </c>
      <c r="H692" s="3" t="s">
        <v>2029</v>
      </c>
      <c r="I692" s="3" t="s">
        <v>2030</v>
      </c>
      <c r="J692" s="3"/>
      <c r="K692" s="5" t="s">
        <v>1072</v>
      </c>
      <c r="L692" s="5">
        <v>2</v>
      </c>
      <c r="M692" s="5" t="s">
        <v>1073</v>
      </c>
      <c r="N692" s="5">
        <f>VLOOKUP(M692,[1]ArchetypeScores!E:N,10,FALSE)</f>
        <v>0</v>
      </c>
      <c r="O692" s="5">
        <f>VLOOKUP(M692,[1]ArchetypeScores!E:O,11,FALSE)</f>
        <v>-1</v>
      </c>
      <c r="P692" s="5">
        <f>VLOOKUP(M692,[1]ArchetypeScores!E:P,12,FALSE)</f>
        <v>0</v>
      </c>
      <c r="Q692" s="2" t="str">
        <f>VLOOKUP(M692,[1]ArchetypeScores!E:W,19,FALSE)</f>
        <v>Untargeted</v>
      </c>
      <c r="R692" s="2">
        <f>VLOOKUP(M692,[1]ArchetypeScores!E:I,5,FALSE)</f>
        <v>0</v>
      </c>
      <c r="S692" s="2">
        <f>VLOOKUP(M692,[1]ArchetypeScores!E:K,7,FALSE)</f>
        <v>0</v>
      </c>
      <c r="T692" s="2" t="str">
        <f t="shared" si="10"/>
        <v>Not A&amp;R positive</v>
      </c>
    </row>
    <row r="693" spans="1:20" x14ac:dyDescent="0.3">
      <c r="A693" s="2" t="s">
        <v>1760</v>
      </c>
      <c r="B693" s="3" t="s">
        <v>2031</v>
      </c>
      <c r="C693" s="3" t="s">
        <v>2032</v>
      </c>
      <c r="D693" s="4">
        <v>2.5000000000000001E-2</v>
      </c>
      <c r="E693" s="5" t="s">
        <v>1340</v>
      </c>
      <c r="F693" s="4">
        <v>2.7400000000000001E-2</v>
      </c>
      <c r="G693" s="6">
        <v>45187</v>
      </c>
      <c r="H693" s="3" t="s">
        <v>1780</v>
      </c>
      <c r="I693" s="3" t="s">
        <v>1854</v>
      </c>
      <c r="J693" s="3"/>
      <c r="K693" s="5" t="s">
        <v>61</v>
      </c>
      <c r="L693" s="5">
        <v>5</v>
      </c>
      <c r="M693" s="5" t="s">
        <v>62</v>
      </c>
      <c r="N693" s="5">
        <f>VLOOKUP(M693,[1]ArchetypeScores!E:N,10,FALSE)</f>
        <v>0</v>
      </c>
      <c r="O693" s="5">
        <f>VLOOKUP(M693,[1]ArchetypeScores!E:O,11,FALSE)</f>
        <v>-1</v>
      </c>
      <c r="P693" s="5">
        <f>VLOOKUP(M693,[1]ArchetypeScores!E:P,12,FALSE)</f>
        <v>0</v>
      </c>
      <c r="Q693" s="2" t="str">
        <f>VLOOKUP(M693,[1]ArchetypeScores!E:W,19,FALSE)</f>
        <v>Health care</v>
      </c>
      <c r="R693" s="2">
        <f>VLOOKUP(M693,[1]ArchetypeScores!E:I,5,FALSE)</f>
        <v>0</v>
      </c>
      <c r="S693" s="2">
        <f>VLOOKUP(M693,[1]ArchetypeScores!E:K,7,FALSE)</f>
        <v>0</v>
      </c>
      <c r="T693" s="2" t="str">
        <f t="shared" si="10"/>
        <v>Not A&amp;R positive</v>
      </c>
    </row>
    <row r="694" spans="1:20" x14ac:dyDescent="0.3">
      <c r="A694" s="2" t="s">
        <v>1760</v>
      </c>
      <c r="B694" s="3" t="s">
        <v>2033</v>
      </c>
      <c r="C694" s="3" t="s">
        <v>2034</v>
      </c>
      <c r="D694" s="4">
        <v>3.4000000000000002E-2</v>
      </c>
      <c r="E694" s="5" t="s">
        <v>1340</v>
      </c>
      <c r="F694" s="4">
        <v>3.8940000000000002E-2</v>
      </c>
      <c r="G694" s="6">
        <v>44965</v>
      </c>
      <c r="H694" s="3" t="s">
        <v>2035</v>
      </c>
      <c r="I694" s="3" t="s">
        <v>1798</v>
      </c>
      <c r="J694" s="3"/>
      <c r="K694" s="5" t="s">
        <v>38</v>
      </c>
      <c r="L694" s="5">
        <v>13</v>
      </c>
      <c r="M694" s="5" t="s">
        <v>39</v>
      </c>
      <c r="N694" s="5">
        <f>VLOOKUP(M694,[1]ArchetypeScores!E:N,10,FALSE)</f>
        <v>0</v>
      </c>
      <c r="O694" s="5">
        <f>VLOOKUP(M694,[1]ArchetypeScores!E:O,11,FALSE)</f>
        <v>-2</v>
      </c>
      <c r="P694" s="5">
        <f>VLOOKUP(M694,[1]ArchetypeScores!E:P,12,FALSE)</f>
        <v>0</v>
      </c>
      <c r="Q694" s="2" t="str">
        <f>VLOOKUP(M694,[1]ArchetypeScores!E:W,19,FALSE)</f>
        <v>Industrials - transportation</v>
      </c>
      <c r="R694" s="2">
        <f>VLOOKUP(M694,[1]ArchetypeScores!E:I,5,FALSE)</f>
        <v>0</v>
      </c>
      <c r="S694" s="2">
        <f>VLOOKUP(M694,[1]ArchetypeScores!E:K,7,FALSE)</f>
        <v>0</v>
      </c>
      <c r="T694" s="2" t="str">
        <f t="shared" si="10"/>
        <v>Not A&amp;R positive</v>
      </c>
    </row>
    <row r="695" spans="1:20" x14ac:dyDescent="0.3">
      <c r="A695" s="2" t="s">
        <v>1760</v>
      </c>
      <c r="B695" s="3" t="s">
        <v>2036</v>
      </c>
      <c r="C695" s="3" t="s">
        <v>1973</v>
      </c>
      <c r="D695" s="4">
        <v>1.6E-2</v>
      </c>
      <c r="E695" s="5" t="s">
        <v>1340</v>
      </c>
      <c r="F695" s="4">
        <v>1.9230000000000001E-2</v>
      </c>
      <c r="G695" s="6">
        <v>45051</v>
      </c>
      <c r="H695" s="3" t="s">
        <v>1767</v>
      </c>
      <c r="I695" s="3" t="s">
        <v>1768</v>
      </c>
      <c r="J695" s="3" t="s">
        <v>2037</v>
      </c>
      <c r="K695" s="5" t="s">
        <v>175</v>
      </c>
      <c r="L695" s="5">
        <v>4</v>
      </c>
      <c r="M695" s="5" t="s">
        <v>219</v>
      </c>
      <c r="N695" s="5">
        <f>VLOOKUP(M695,[1]ArchetypeScores!E:N,10,FALSE)</f>
        <v>1</v>
      </c>
      <c r="O695" s="5">
        <f>VLOOKUP(M695,[1]ArchetypeScores!E:O,11,FALSE)</f>
        <v>0</v>
      </c>
      <c r="P695" s="5">
        <f>VLOOKUP(M695,[1]ArchetypeScores!E:P,12,FALSE)</f>
        <v>0</v>
      </c>
      <c r="Q695" s="2" t="str">
        <f>VLOOKUP(M695,[1]ArchetypeScores!E:W,19,FALSE)</f>
        <v>Other sector</v>
      </c>
      <c r="R695" s="2">
        <f>VLOOKUP(M695,[1]ArchetypeScores!E:I,5,FALSE)</f>
        <v>0</v>
      </c>
      <c r="S695" s="2">
        <f>VLOOKUP(M695,[1]ArchetypeScores!E:K,7,FALSE)</f>
        <v>0</v>
      </c>
      <c r="T695" s="2" t="str">
        <f t="shared" si="10"/>
        <v>Not A&amp;R positive</v>
      </c>
    </row>
    <row r="696" spans="1:20" x14ac:dyDescent="0.3">
      <c r="A696" s="2" t="s">
        <v>1760</v>
      </c>
      <c r="B696" s="3" t="s">
        <v>2038</v>
      </c>
      <c r="C696" s="3" t="s">
        <v>1973</v>
      </c>
      <c r="D696" s="4">
        <v>3.1E-2</v>
      </c>
      <c r="E696" s="5" t="s">
        <v>1340</v>
      </c>
      <c r="F696" s="4">
        <v>3.773E-2</v>
      </c>
      <c r="G696" s="6">
        <v>45050</v>
      </c>
      <c r="H696" s="3" t="s">
        <v>1767</v>
      </c>
      <c r="I696" s="3" t="s">
        <v>1768</v>
      </c>
      <c r="J696" s="3" t="s">
        <v>2039</v>
      </c>
      <c r="K696" s="5" t="s">
        <v>175</v>
      </c>
      <c r="L696" s="5">
        <v>4</v>
      </c>
      <c r="M696" s="5" t="s">
        <v>219</v>
      </c>
      <c r="N696" s="5">
        <f>VLOOKUP(M696,[1]ArchetypeScores!E:N,10,FALSE)</f>
        <v>1</v>
      </c>
      <c r="O696" s="5">
        <f>VLOOKUP(M696,[1]ArchetypeScores!E:O,11,FALSE)</f>
        <v>0</v>
      </c>
      <c r="P696" s="5">
        <f>VLOOKUP(M696,[1]ArchetypeScores!E:P,12,FALSE)</f>
        <v>0</v>
      </c>
      <c r="Q696" s="2" t="str">
        <f>VLOOKUP(M696,[1]ArchetypeScores!E:W,19,FALSE)</f>
        <v>Other sector</v>
      </c>
      <c r="R696" s="2">
        <f>VLOOKUP(M696,[1]ArchetypeScores!E:I,5,FALSE)</f>
        <v>0</v>
      </c>
      <c r="S696" s="2">
        <f>VLOOKUP(M696,[1]ArchetypeScores!E:K,7,FALSE)</f>
        <v>0</v>
      </c>
      <c r="T696" s="2" t="str">
        <f t="shared" si="10"/>
        <v>Not A&amp;R positive</v>
      </c>
    </row>
    <row r="697" spans="1:20" x14ac:dyDescent="0.3">
      <c r="A697" s="2" t="s">
        <v>1760</v>
      </c>
      <c r="B697" s="3" t="s">
        <v>2040</v>
      </c>
      <c r="C697" s="3" t="s">
        <v>2040</v>
      </c>
      <c r="D697" s="4">
        <v>2.7E-2</v>
      </c>
      <c r="E697" s="5" t="s">
        <v>1340</v>
      </c>
      <c r="F697" s="4">
        <v>3.2320000000000002E-2</v>
      </c>
      <c r="G697" s="6">
        <v>45081</v>
      </c>
      <c r="H697" s="3" t="s">
        <v>1767</v>
      </c>
      <c r="I697" s="3" t="s">
        <v>1768</v>
      </c>
      <c r="J697" s="3" t="s">
        <v>2041</v>
      </c>
      <c r="K697" s="5" t="s">
        <v>154</v>
      </c>
      <c r="L697" s="5" t="s">
        <v>112</v>
      </c>
      <c r="M697" s="5" t="s">
        <v>155</v>
      </c>
      <c r="N697" s="5">
        <f>VLOOKUP(M697,[1]ArchetypeScores!E:N,10,FALSE)</f>
        <v>1</v>
      </c>
      <c r="O697" s="5">
        <f>VLOOKUP(M697,[1]ArchetypeScores!E:O,11,FALSE)</f>
        <v>0</v>
      </c>
      <c r="P697" s="5">
        <f>VLOOKUP(M697,[1]ArchetypeScores!E:P,12,FALSE)</f>
        <v>0</v>
      </c>
      <c r="Q697" s="2" t="str">
        <f>VLOOKUP(M697,[1]ArchetypeScores!E:W,19,FALSE)</f>
        <v>Education and training</v>
      </c>
      <c r="R697" s="2">
        <f>VLOOKUP(M697,[1]ArchetypeScores!E:I,5,FALSE)</f>
        <v>0</v>
      </c>
      <c r="S697" s="2">
        <f>VLOOKUP(M697,[1]ArchetypeScores!E:K,7,FALSE)</f>
        <v>1</v>
      </c>
      <c r="T697" s="2" t="str">
        <f t="shared" si="10"/>
        <v>Indirect only</v>
      </c>
    </row>
    <row r="698" spans="1:20" x14ac:dyDescent="0.3">
      <c r="A698" s="2" t="s">
        <v>1760</v>
      </c>
      <c r="B698" s="3" t="s">
        <v>2042</v>
      </c>
      <c r="C698" s="3" t="s">
        <v>2009</v>
      </c>
      <c r="D698" s="4">
        <v>4.9000000000000002E-2</v>
      </c>
      <c r="E698" s="5" t="s">
        <v>1340</v>
      </c>
      <c r="F698" s="4">
        <v>5.858E-2</v>
      </c>
      <c r="G698" s="6">
        <v>45008</v>
      </c>
      <c r="H698" s="3" t="s">
        <v>1767</v>
      </c>
      <c r="I698" s="3" t="s">
        <v>1768</v>
      </c>
      <c r="J698" s="3" t="s">
        <v>2043</v>
      </c>
      <c r="K698" s="5" t="s">
        <v>25</v>
      </c>
      <c r="L698" s="5">
        <v>12</v>
      </c>
      <c r="M698" s="5" t="s">
        <v>183</v>
      </c>
      <c r="N698" s="5">
        <f>VLOOKUP(M698,[1]ArchetypeScores!E:N,10,FALSE)</f>
        <v>1</v>
      </c>
      <c r="O698" s="5">
        <f>VLOOKUP(M698,[1]ArchetypeScores!E:O,11,FALSE)</f>
        <v>-2</v>
      </c>
      <c r="P698" s="5">
        <f>VLOOKUP(M698,[1]ArchetypeScores!E:P,12,FALSE)</f>
        <v>0</v>
      </c>
      <c r="Q698" s="2" t="str">
        <f>VLOOKUP(M698,[1]ArchetypeScores!E:W,19,FALSE)</f>
        <v>Industrials - other</v>
      </c>
      <c r="R698" s="2">
        <f>VLOOKUP(M698,[1]ArchetypeScores!E:I,5,FALSE)</f>
        <v>0</v>
      </c>
      <c r="S698" s="2">
        <f>VLOOKUP(M698,[1]ArchetypeScores!E:K,7,FALSE)</f>
        <v>0</v>
      </c>
      <c r="T698" s="2" t="str">
        <f t="shared" si="10"/>
        <v>Not A&amp;R positive</v>
      </c>
    </row>
    <row r="699" spans="1:20" x14ac:dyDescent="0.3">
      <c r="A699" s="2" t="s">
        <v>1760</v>
      </c>
      <c r="B699" s="3" t="s">
        <v>2044</v>
      </c>
      <c r="C699" s="3" t="s">
        <v>2045</v>
      </c>
      <c r="D699" s="4">
        <v>0.23100000000000001</v>
      </c>
      <c r="E699" s="5" t="s">
        <v>1340</v>
      </c>
      <c r="F699" s="4">
        <v>0.27731</v>
      </c>
      <c r="G699" s="6">
        <v>45005</v>
      </c>
      <c r="H699" s="3" t="s">
        <v>1767</v>
      </c>
      <c r="I699" s="3" t="s">
        <v>1768</v>
      </c>
      <c r="J699" s="3" t="s">
        <v>2046</v>
      </c>
      <c r="K699" s="5" t="s">
        <v>154</v>
      </c>
      <c r="L699" s="5">
        <v>4</v>
      </c>
      <c r="M699" s="5" t="s">
        <v>2047</v>
      </c>
      <c r="N699" s="5">
        <f>VLOOKUP(M699,[1]ArchetypeScores!E:N,10,FALSE)</f>
        <v>1</v>
      </c>
      <c r="O699" s="5">
        <f>VLOOKUP(M699,[1]ArchetypeScores!E:O,11,FALSE)</f>
        <v>-2</v>
      </c>
      <c r="P699" s="5">
        <f>VLOOKUP(M699,[1]ArchetypeScores!E:P,12,FALSE)</f>
        <v>0</v>
      </c>
      <c r="Q699" s="2" t="str">
        <f>VLOOKUP(M699,[1]ArchetypeScores!E:W,19,FALSE)</f>
        <v>Education and training</v>
      </c>
      <c r="R699" s="2">
        <f>VLOOKUP(M699,[1]ArchetypeScores!E:I,5,FALSE)</f>
        <v>0</v>
      </c>
      <c r="S699" s="2">
        <f>VLOOKUP(M699,[1]ArchetypeScores!E:K,7,FALSE)</f>
        <v>0</v>
      </c>
      <c r="T699" s="2" t="str">
        <f t="shared" si="10"/>
        <v>Not A&amp;R positive</v>
      </c>
    </row>
    <row r="700" spans="1:20" x14ac:dyDescent="0.3">
      <c r="A700" s="2" t="s">
        <v>1760</v>
      </c>
      <c r="B700" s="3" t="s">
        <v>2048</v>
      </c>
      <c r="C700" s="3" t="s">
        <v>2049</v>
      </c>
      <c r="D700" s="4">
        <v>3.3000000000000002E-2</v>
      </c>
      <c r="E700" s="5" t="s">
        <v>1340</v>
      </c>
      <c r="F700" s="4">
        <v>3.9230000000000001E-2</v>
      </c>
      <c r="G700" s="6">
        <v>45006</v>
      </c>
      <c r="H700" s="3" t="s">
        <v>1767</v>
      </c>
      <c r="I700" s="3" t="s">
        <v>1768</v>
      </c>
      <c r="J700" s="3" t="s">
        <v>2050</v>
      </c>
      <c r="K700" s="5" t="s">
        <v>25</v>
      </c>
      <c r="L700" s="5">
        <v>12</v>
      </c>
      <c r="M700" s="5" t="s">
        <v>183</v>
      </c>
      <c r="N700" s="5">
        <f>VLOOKUP(M700,[1]ArchetypeScores!E:N,10,FALSE)</f>
        <v>1</v>
      </c>
      <c r="O700" s="5">
        <f>VLOOKUP(M700,[1]ArchetypeScores!E:O,11,FALSE)</f>
        <v>-2</v>
      </c>
      <c r="P700" s="5">
        <f>VLOOKUP(M700,[1]ArchetypeScores!E:P,12,FALSE)</f>
        <v>0</v>
      </c>
      <c r="Q700" s="2" t="str">
        <f>VLOOKUP(M700,[1]ArchetypeScores!E:W,19,FALSE)</f>
        <v>Industrials - other</v>
      </c>
      <c r="R700" s="2">
        <f>VLOOKUP(M700,[1]ArchetypeScores!E:I,5,FALSE)</f>
        <v>0</v>
      </c>
      <c r="S700" s="2">
        <f>VLOOKUP(M700,[1]ArchetypeScores!E:K,7,FALSE)</f>
        <v>0</v>
      </c>
      <c r="T700" s="2" t="str">
        <f t="shared" si="10"/>
        <v>Not A&amp;R positive</v>
      </c>
    </row>
    <row r="701" spans="1:20" x14ac:dyDescent="0.3">
      <c r="A701" s="2" t="s">
        <v>1760</v>
      </c>
      <c r="B701" s="3" t="s">
        <v>2051</v>
      </c>
      <c r="C701" s="3" t="s">
        <v>2052</v>
      </c>
      <c r="D701" s="4">
        <v>0.05</v>
      </c>
      <c r="E701" s="5" t="s">
        <v>1340</v>
      </c>
      <c r="F701" s="4">
        <v>6.0080000000000001E-2</v>
      </c>
      <c r="G701" s="6">
        <v>45007</v>
      </c>
      <c r="H701" s="3" t="s">
        <v>1767</v>
      </c>
      <c r="I701" s="3" t="s">
        <v>1768</v>
      </c>
      <c r="J701" s="3" t="s">
        <v>2053</v>
      </c>
      <c r="K701" s="5" t="s">
        <v>154</v>
      </c>
      <c r="L701" s="5">
        <v>4</v>
      </c>
      <c r="M701" s="5" t="s">
        <v>2047</v>
      </c>
      <c r="N701" s="5">
        <f>VLOOKUP(M701,[1]ArchetypeScores!E:N,10,FALSE)</f>
        <v>1</v>
      </c>
      <c r="O701" s="5">
        <f>VLOOKUP(M701,[1]ArchetypeScores!E:O,11,FALSE)</f>
        <v>-2</v>
      </c>
      <c r="P701" s="5">
        <f>VLOOKUP(M701,[1]ArchetypeScores!E:P,12,FALSE)</f>
        <v>0</v>
      </c>
      <c r="Q701" s="2" t="str">
        <f>VLOOKUP(M701,[1]ArchetypeScores!E:W,19,FALSE)</f>
        <v>Education and training</v>
      </c>
      <c r="R701" s="2">
        <f>VLOOKUP(M701,[1]ArchetypeScores!E:I,5,FALSE)</f>
        <v>0</v>
      </c>
      <c r="S701" s="2">
        <f>VLOOKUP(M701,[1]ArchetypeScores!E:K,7,FALSE)</f>
        <v>0</v>
      </c>
      <c r="T701" s="2" t="str">
        <f t="shared" si="10"/>
        <v>Not A&amp;R positive</v>
      </c>
    </row>
    <row r="702" spans="1:20" x14ac:dyDescent="0.3">
      <c r="A702" s="2" t="s">
        <v>1760</v>
      </c>
      <c r="B702" s="3" t="s">
        <v>2054</v>
      </c>
      <c r="C702" s="3" t="s">
        <v>1829</v>
      </c>
      <c r="D702" s="4">
        <v>2.5999999999999999E-2</v>
      </c>
      <c r="E702" s="5" t="s">
        <v>1340</v>
      </c>
      <c r="F702" s="4">
        <v>3.1780000000000003E-2</v>
      </c>
      <c r="G702" s="6">
        <v>45021</v>
      </c>
      <c r="H702" s="3" t="s">
        <v>1767</v>
      </c>
      <c r="I702" s="3" t="s">
        <v>1768</v>
      </c>
      <c r="J702" s="3" t="s">
        <v>2055</v>
      </c>
      <c r="K702" s="5" t="s">
        <v>1097</v>
      </c>
      <c r="L702" s="5">
        <v>1</v>
      </c>
      <c r="M702" s="5" t="s">
        <v>1098</v>
      </c>
      <c r="N702" s="5">
        <f>VLOOKUP(M702,[1]ArchetypeScores!E:N,10,FALSE)</f>
        <v>1</v>
      </c>
      <c r="O702" s="5">
        <f>VLOOKUP(M702,[1]ArchetypeScores!E:O,11,FALSE)</f>
        <v>0</v>
      </c>
      <c r="P702" s="5">
        <f>VLOOKUP(M702,[1]ArchetypeScores!E:P,12,FALSE)</f>
        <v>2</v>
      </c>
      <c r="Q702" s="2" t="str">
        <f>VLOOKUP(M702,[1]ArchetypeScores!E:W,19,FALSE)</f>
        <v>Energy and water</v>
      </c>
      <c r="R702" s="2">
        <f>VLOOKUP(M702,[1]ArchetypeScores!E:I,5,FALSE)</f>
        <v>0</v>
      </c>
      <c r="S702" s="2">
        <f>VLOOKUP(M702,[1]ArchetypeScores!E:K,7,FALSE)</f>
        <v>0</v>
      </c>
      <c r="T702" s="2" t="str">
        <f t="shared" si="10"/>
        <v>Not A&amp;R positive</v>
      </c>
    </row>
    <row r="703" spans="1:20" x14ac:dyDescent="0.3">
      <c r="A703" s="2" t="s">
        <v>1760</v>
      </c>
      <c r="B703" s="3" t="s">
        <v>2056</v>
      </c>
      <c r="C703" s="3" t="s">
        <v>2056</v>
      </c>
      <c r="D703" s="4"/>
      <c r="E703" s="5" t="s">
        <v>1340</v>
      </c>
      <c r="F703" s="4">
        <v>0</v>
      </c>
      <c r="G703" s="6">
        <v>45113</v>
      </c>
      <c r="H703" s="3" t="s">
        <v>1767</v>
      </c>
      <c r="I703" s="3" t="s">
        <v>1768</v>
      </c>
      <c r="J703" s="3" t="s">
        <v>2057</v>
      </c>
      <c r="K703" s="5" t="s">
        <v>112</v>
      </c>
      <c r="L703" s="5" t="s">
        <v>112</v>
      </c>
      <c r="M703" s="5" t="s">
        <v>961</v>
      </c>
      <c r="N703" s="5">
        <f>VLOOKUP(M703,[1]ArchetypeScores!E:N,10,FALSE)</f>
        <v>0</v>
      </c>
      <c r="O703" s="5">
        <f>VLOOKUP(M703,[1]ArchetypeScores!E:O,11,FALSE)</f>
        <v>0</v>
      </c>
      <c r="P703" s="5">
        <f>VLOOKUP(M703,[1]ArchetypeScores!E:P,12,FALSE)</f>
        <v>0</v>
      </c>
      <c r="Q703" s="2" t="str">
        <f>VLOOKUP(M703,[1]ArchetypeScores!E:W,19,FALSE)</f>
        <v>Untargeted</v>
      </c>
      <c r="R703" s="2">
        <f>VLOOKUP(M703,[1]ArchetypeScores!E:I,5,FALSE)</f>
        <v>0</v>
      </c>
      <c r="S703" s="2">
        <f>VLOOKUP(M703,[1]ArchetypeScores!E:K,7,FALSE)</f>
        <v>0</v>
      </c>
      <c r="T703" s="2" t="str">
        <f t="shared" si="10"/>
        <v>Not A&amp;R positive</v>
      </c>
    </row>
    <row r="704" spans="1:20" x14ac:dyDescent="0.3">
      <c r="A704" s="2" t="s">
        <v>1760</v>
      </c>
      <c r="B704" s="3" t="s">
        <v>2058</v>
      </c>
      <c r="C704" s="3" t="s">
        <v>2059</v>
      </c>
      <c r="D704" s="4">
        <v>0.2</v>
      </c>
      <c r="E704" s="5" t="s">
        <v>1340</v>
      </c>
      <c r="F704" s="4">
        <v>0.21920000000000001</v>
      </c>
      <c r="G704" s="6">
        <v>45202</v>
      </c>
      <c r="H704" s="3" t="s">
        <v>1780</v>
      </c>
      <c r="I704" s="3" t="s">
        <v>1854</v>
      </c>
      <c r="J704" s="3"/>
      <c r="K704" s="5" t="s">
        <v>57</v>
      </c>
      <c r="L704" s="5">
        <v>29</v>
      </c>
      <c r="M704" s="5" t="s">
        <v>58</v>
      </c>
      <c r="N704" s="5">
        <f>VLOOKUP(M704,[1]ArchetypeScores!E:N,10,FALSE)</f>
        <v>0</v>
      </c>
      <c r="O704" s="5">
        <f>VLOOKUP(M704,[1]ArchetypeScores!E:O,11,FALSE)</f>
        <v>-1</v>
      </c>
      <c r="P704" s="5">
        <f>VLOOKUP(M704,[1]ArchetypeScores!E:P,12,FALSE)</f>
        <v>0</v>
      </c>
      <c r="Q704" s="2" t="str">
        <f>VLOOKUP(M704,[1]ArchetypeScores!E:W,19,FALSE)</f>
        <v>Untargeted</v>
      </c>
      <c r="R704" s="2">
        <f>VLOOKUP(M704,[1]ArchetypeScores!E:I,5,FALSE)</f>
        <v>0</v>
      </c>
      <c r="S704" s="2">
        <f>VLOOKUP(M704,[1]ArchetypeScores!E:K,7,FALSE)</f>
        <v>0</v>
      </c>
      <c r="T704" s="2" t="str">
        <f t="shared" si="10"/>
        <v>Not A&amp;R positive</v>
      </c>
    </row>
    <row r="705" spans="1:20" x14ac:dyDescent="0.3">
      <c r="A705" s="2" t="s">
        <v>1760</v>
      </c>
      <c r="B705" s="3" t="s">
        <v>2060</v>
      </c>
      <c r="C705" s="3" t="s">
        <v>1829</v>
      </c>
      <c r="D705" s="4">
        <v>0.02</v>
      </c>
      <c r="E705" s="5" t="s">
        <v>1340</v>
      </c>
      <c r="F705" s="4">
        <v>2.4029999999999999E-2</v>
      </c>
      <c r="G705" s="6">
        <v>44999</v>
      </c>
      <c r="H705" s="3" t="s">
        <v>1767</v>
      </c>
      <c r="I705" s="3" t="s">
        <v>1768</v>
      </c>
      <c r="J705" s="3" t="s">
        <v>2061</v>
      </c>
      <c r="K705" s="5" t="s">
        <v>25</v>
      </c>
      <c r="L705" s="5">
        <v>10</v>
      </c>
      <c r="M705" s="5" t="s">
        <v>1831</v>
      </c>
      <c r="N705" s="5">
        <f>VLOOKUP(M705,[1]ArchetypeScores!E:N,10,FALSE)</f>
        <v>1</v>
      </c>
      <c r="O705" s="5">
        <f>VLOOKUP(M705,[1]ArchetypeScores!E:O,11,FALSE)</f>
        <v>-2</v>
      </c>
      <c r="P705" s="5">
        <f>VLOOKUP(M705,[1]ArchetypeScores!E:P,12,FALSE)</f>
        <v>1</v>
      </c>
      <c r="Q705" s="2" t="str">
        <f>VLOOKUP(M705,[1]ArchetypeScores!E:W,19,FALSE)</f>
        <v>Industrials - other</v>
      </c>
      <c r="R705" s="2">
        <f>VLOOKUP(M705,[1]ArchetypeScores!E:I,5,FALSE)</f>
        <v>0</v>
      </c>
      <c r="S705" s="2">
        <f>VLOOKUP(M705,[1]ArchetypeScores!E:K,7,FALSE)</f>
        <v>0</v>
      </c>
      <c r="T705" s="2" t="str">
        <f t="shared" si="10"/>
        <v>Not A&amp;R positive</v>
      </c>
    </row>
    <row r="706" spans="1:20" x14ac:dyDescent="0.3">
      <c r="A706" s="2" t="s">
        <v>1760</v>
      </c>
      <c r="B706" s="3" t="s">
        <v>2062</v>
      </c>
      <c r="C706" s="3" t="s">
        <v>2063</v>
      </c>
      <c r="D706" s="4">
        <v>50</v>
      </c>
      <c r="E706" s="5" t="s">
        <v>1340</v>
      </c>
      <c r="F706" s="4">
        <v>54.009</v>
      </c>
      <c r="G706" s="6">
        <v>45180</v>
      </c>
      <c r="H706" s="3" t="s">
        <v>2064</v>
      </c>
      <c r="I706" s="3"/>
      <c r="J706" s="3"/>
      <c r="K706" s="5" t="s">
        <v>38</v>
      </c>
      <c r="L706" s="5">
        <v>13</v>
      </c>
      <c r="M706" s="5" t="s">
        <v>39</v>
      </c>
      <c r="N706" s="5">
        <f>VLOOKUP(M706,[1]ArchetypeScores!E:N,10,FALSE)</f>
        <v>0</v>
      </c>
      <c r="O706" s="5">
        <f>VLOOKUP(M706,[1]ArchetypeScores!E:O,11,FALSE)</f>
        <v>-2</v>
      </c>
      <c r="P706" s="5">
        <f>VLOOKUP(M706,[1]ArchetypeScores!E:P,12,FALSE)</f>
        <v>0</v>
      </c>
      <c r="Q706" s="2" t="str">
        <f>VLOOKUP(M706,[1]ArchetypeScores!E:W,19,FALSE)</f>
        <v>Industrials - transportation</v>
      </c>
      <c r="R706" s="2">
        <f>VLOOKUP(M706,[1]ArchetypeScores!E:I,5,FALSE)</f>
        <v>0</v>
      </c>
      <c r="S706" s="2">
        <f>VLOOKUP(M706,[1]ArchetypeScores!E:K,7,FALSE)</f>
        <v>0</v>
      </c>
      <c r="T706" s="2" t="str">
        <f t="shared" ref="T706:T769" si="11">IF(AND(R706=1,S706=1),"Both",IF(AND(R706=1,S706=0),"Direct only",IF(AND(R706=0,S706=1),"Indirect only","Not A&amp;R positive")))</f>
        <v>Not A&amp;R positive</v>
      </c>
    </row>
    <row r="707" spans="1:20" x14ac:dyDescent="0.3">
      <c r="A707" s="2" t="s">
        <v>1760</v>
      </c>
      <c r="B707" s="3" t="s">
        <v>2065</v>
      </c>
      <c r="C707" s="3" t="s">
        <v>2066</v>
      </c>
      <c r="D707" s="4">
        <v>8.3000000000000004E-2</v>
      </c>
      <c r="E707" s="5" t="s">
        <v>1340</v>
      </c>
      <c r="F707" s="4">
        <v>9.1300000000000006E-2</v>
      </c>
      <c r="G707" s="6">
        <v>45193</v>
      </c>
      <c r="H707" s="3" t="s">
        <v>1780</v>
      </c>
      <c r="I707" s="3" t="s">
        <v>1914</v>
      </c>
      <c r="J707" s="3"/>
      <c r="K707" s="5" t="s">
        <v>61</v>
      </c>
      <c r="L707" s="5">
        <v>1</v>
      </c>
      <c r="M707" s="5" t="s">
        <v>130</v>
      </c>
      <c r="N707" s="5">
        <f>VLOOKUP(M707,[1]ArchetypeScores!E:N,10,FALSE)</f>
        <v>0</v>
      </c>
      <c r="O707" s="5">
        <f>VLOOKUP(M707,[1]ArchetypeScores!E:O,11,FALSE)</f>
        <v>-1</v>
      </c>
      <c r="P707" s="5">
        <f>VLOOKUP(M707,[1]ArchetypeScores!E:P,12,FALSE)</f>
        <v>0</v>
      </c>
      <c r="Q707" s="2" t="str">
        <f>VLOOKUP(M707,[1]ArchetypeScores!E:W,19,FALSE)</f>
        <v>Health care</v>
      </c>
      <c r="R707" s="2">
        <f>VLOOKUP(M707,[1]ArchetypeScores!E:I,5,FALSE)</f>
        <v>0</v>
      </c>
      <c r="S707" s="2">
        <f>VLOOKUP(M707,[1]ArchetypeScores!E:K,7,FALSE)</f>
        <v>0</v>
      </c>
      <c r="T707" s="2" t="str">
        <f t="shared" si="11"/>
        <v>Not A&amp;R positive</v>
      </c>
    </row>
    <row r="708" spans="1:20" x14ac:dyDescent="0.3">
      <c r="A708" s="2" t="s">
        <v>1760</v>
      </c>
      <c r="B708" s="3" t="s">
        <v>2067</v>
      </c>
      <c r="C708" s="3" t="s">
        <v>2068</v>
      </c>
      <c r="D708" s="4">
        <v>5.3800000000000001E-2</v>
      </c>
      <c r="E708" s="5" t="s">
        <v>1340</v>
      </c>
      <c r="F708" s="4">
        <v>6.4649999999999999E-2</v>
      </c>
      <c r="G708" s="6">
        <v>45080</v>
      </c>
      <c r="H708" s="3" t="s">
        <v>1767</v>
      </c>
      <c r="I708" s="3" t="s">
        <v>1768</v>
      </c>
      <c r="J708" s="3" t="s">
        <v>2069</v>
      </c>
      <c r="K708" s="5" t="s">
        <v>154</v>
      </c>
      <c r="L708" s="5" t="s">
        <v>112</v>
      </c>
      <c r="M708" s="5" t="s">
        <v>155</v>
      </c>
      <c r="N708" s="5">
        <f>VLOOKUP(M708,[1]ArchetypeScores!E:N,10,FALSE)</f>
        <v>1</v>
      </c>
      <c r="O708" s="5">
        <f>VLOOKUP(M708,[1]ArchetypeScores!E:O,11,FALSE)</f>
        <v>0</v>
      </c>
      <c r="P708" s="5">
        <f>VLOOKUP(M708,[1]ArchetypeScores!E:P,12,FALSE)</f>
        <v>0</v>
      </c>
      <c r="Q708" s="2" t="str">
        <f>VLOOKUP(M708,[1]ArchetypeScores!E:W,19,FALSE)</f>
        <v>Education and training</v>
      </c>
      <c r="R708" s="2">
        <f>VLOOKUP(M708,[1]ArchetypeScores!E:I,5,FALSE)</f>
        <v>0</v>
      </c>
      <c r="S708" s="2">
        <f>VLOOKUP(M708,[1]ArchetypeScores!E:K,7,FALSE)</f>
        <v>1</v>
      </c>
      <c r="T708" s="2" t="str">
        <f t="shared" si="11"/>
        <v>Indirect only</v>
      </c>
    </row>
    <row r="709" spans="1:20" x14ac:dyDescent="0.3">
      <c r="A709" s="2" t="s">
        <v>1760</v>
      </c>
      <c r="B709" s="3" t="s">
        <v>2070</v>
      </c>
      <c r="C709" s="3" t="s">
        <v>2071</v>
      </c>
      <c r="D709" s="4">
        <v>7.0000000000000007E-2</v>
      </c>
      <c r="E709" s="5" t="s">
        <v>1340</v>
      </c>
      <c r="F709" s="4">
        <v>8.412E-2</v>
      </c>
      <c r="G709" s="6">
        <v>45058</v>
      </c>
      <c r="H709" s="3" t="s">
        <v>1767</v>
      </c>
      <c r="I709" s="3" t="s">
        <v>1768</v>
      </c>
      <c r="J709" s="3" t="s">
        <v>2072</v>
      </c>
      <c r="K709" s="5" t="s">
        <v>175</v>
      </c>
      <c r="L709" s="5">
        <v>1</v>
      </c>
      <c r="M709" s="5" t="s">
        <v>176</v>
      </c>
      <c r="N709" s="5">
        <f>VLOOKUP(M709,[1]ArchetypeScores!E:N,10,FALSE)</f>
        <v>1</v>
      </c>
      <c r="O709" s="5">
        <f>VLOOKUP(M709,[1]ArchetypeScores!E:O,11,FALSE)</f>
        <v>-2</v>
      </c>
      <c r="P709" s="5">
        <f>VLOOKUP(M709,[1]ArchetypeScores!E:P,12,FALSE)</f>
        <v>0</v>
      </c>
      <c r="Q709" s="2" t="str">
        <f>VLOOKUP(M709,[1]ArchetypeScores!E:W,19,FALSE)</f>
        <v>Other sector</v>
      </c>
      <c r="R709" s="2">
        <f>VLOOKUP(M709,[1]ArchetypeScores!E:I,5,FALSE)</f>
        <v>0</v>
      </c>
      <c r="S709" s="2">
        <f>VLOOKUP(M709,[1]ArchetypeScores!E:K,7,FALSE)</f>
        <v>1</v>
      </c>
      <c r="T709" s="2" t="str">
        <f t="shared" si="11"/>
        <v>Indirect only</v>
      </c>
    </row>
    <row r="710" spans="1:20" x14ac:dyDescent="0.3">
      <c r="A710" s="2" t="s">
        <v>1760</v>
      </c>
      <c r="B710" s="3" t="s">
        <v>2073</v>
      </c>
      <c r="C710" s="3" t="s">
        <v>2074</v>
      </c>
      <c r="D710" s="4">
        <v>2E-3</v>
      </c>
      <c r="E710" s="5" t="s">
        <v>1340</v>
      </c>
      <c r="F710" s="4">
        <v>1.81E-3</v>
      </c>
      <c r="G710" s="6">
        <v>45123</v>
      </c>
      <c r="H710" s="3" t="s">
        <v>2075</v>
      </c>
      <c r="I710" s="3"/>
      <c r="J710" s="3"/>
      <c r="K710" s="5" t="s">
        <v>291</v>
      </c>
      <c r="L710" s="5">
        <v>4</v>
      </c>
      <c r="M710" s="5" t="s">
        <v>292</v>
      </c>
      <c r="N710" s="5">
        <f>VLOOKUP(M710,[1]ArchetypeScores!E:N,10,FALSE)</f>
        <v>1</v>
      </c>
      <c r="O710" s="5">
        <f>VLOOKUP(M710,[1]ArchetypeScores!E:O,11,FALSE)</f>
        <v>0</v>
      </c>
      <c r="P710" s="5">
        <f>VLOOKUP(M710,[1]ArchetypeScores!E:P,12,FALSE)</f>
        <v>0</v>
      </c>
      <c r="Q710" s="2" t="str">
        <f>VLOOKUP(M710,[1]ArchetypeScores!E:W,19,FALSE)</f>
        <v>Education and training</v>
      </c>
      <c r="R710" s="2">
        <f>VLOOKUP(M710,[1]ArchetypeScores!E:I,5,FALSE)</f>
        <v>0</v>
      </c>
      <c r="S710" s="2">
        <f>VLOOKUP(M710,[1]ArchetypeScores!E:K,7,FALSE)</f>
        <v>0</v>
      </c>
      <c r="T710" s="2" t="str">
        <f t="shared" si="11"/>
        <v>Not A&amp;R positive</v>
      </c>
    </row>
    <row r="711" spans="1:20" x14ac:dyDescent="0.3">
      <c r="A711" s="2" t="s">
        <v>1760</v>
      </c>
      <c r="B711" s="3" t="s">
        <v>2076</v>
      </c>
      <c r="C711" s="3" t="s">
        <v>2077</v>
      </c>
      <c r="D711" s="4">
        <v>4.2380000000000004</v>
      </c>
      <c r="E711" s="5" t="s">
        <v>1340</v>
      </c>
      <c r="F711" s="4">
        <v>4.6380800000000004</v>
      </c>
      <c r="G711" s="6">
        <v>45151</v>
      </c>
      <c r="H711" s="3" t="s">
        <v>1780</v>
      </c>
      <c r="I711" s="3"/>
      <c r="J711" s="3"/>
      <c r="K711" s="5" t="s">
        <v>118</v>
      </c>
      <c r="L711" s="5">
        <v>4</v>
      </c>
      <c r="M711" s="5" t="s">
        <v>119</v>
      </c>
      <c r="N711" s="5">
        <f>VLOOKUP(M711,[1]ArchetypeScores!E:N,10,FALSE)</f>
        <v>0</v>
      </c>
      <c r="O711" s="5">
        <f>VLOOKUP(M711,[1]ArchetypeScores!E:O,11,FALSE)</f>
        <v>-1</v>
      </c>
      <c r="P711" s="5">
        <f>VLOOKUP(M711,[1]ArchetypeScores!E:P,12,FALSE)</f>
        <v>0</v>
      </c>
      <c r="Q711" s="2" t="str">
        <f>VLOOKUP(M711,[1]ArchetypeScores!E:W,19,FALSE)</f>
        <v>Untargeted</v>
      </c>
      <c r="R711" s="2">
        <f>VLOOKUP(M711,[1]ArchetypeScores!E:I,5,FALSE)</f>
        <v>0</v>
      </c>
      <c r="S711" s="2">
        <f>VLOOKUP(M711,[1]ArchetypeScores!E:K,7,FALSE)</f>
        <v>0</v>
      </c>
      <c r="T711" s="2" t="str">
        <f t="shared" si="11"/>
        <v>Not A&amp;R positive</v>
      </c>
    </row>
    <row r="712" spans="1:20" x14ac:dyDescent="0.3">
      <c r="A712" s="2" t="s">
        <v>1760</v>
      </c>
      <c r="B712" s="3" t="s">
        <v>2078</v>
      </c>
      <c r="C712" s="3" t="s">
        <v>2079</v>
      </c>
      <c r="D712" s="4"/>
      <c r="E712" s="5" t="s">
        <v>1340</v>
      </c>
      <c r="F712" s="4">
        <v>0</v>
      </c>
      <c r="G712" s="6">
        <v>44974</v>
      </c>
      <c r="H712" s="3" t="s">
        <v>2080</v>
      </c>
      <c r="I712" s="3" t="s">
        <v>1798</v>
      </c>
      <c r="J712" s="3"/>
      <c r="K712" s="5" t="s">
        <v>118</v>
      </c>
      <c r="L712" s="5">
        <v>3</v>
      </c>
      <c r="M712" s="5" t="s">
        <v>168</v>
      </c>
      <c r="N712" s="5">
        <f>VLOOKUP(M712,[1]ArchetypeScores!E:N,10,FALSE)</f>
        <v>0</v>
      </c>
      <c r="O712" s="5">
        <f>VLOOKUP(M712,[1]ArchetypeScores!E:O,11,FALSE)</f>
        <v>-1</v>
      </c>
      <c r="P712" s="5">
        <f>VLOOKUP(M712,[1]ArchetypeScores!E:P,12,FALSE)</f>
        <v>0</v>
      </c>
      <c r="Q712" s="2" t="str">
        <f>VLOOKUP(M712,[1]ArchetypeScores!E:W,19,FALSE)</f>
        <v>Untargeted</v>
      </c>
      <c r="R712" s="2">
        <f>VLOOKUP(M712,[1]ArchetypeScores!E:I,5,FALSE)</f>
        <v>0</v>
      </c>
      <c r="S712" s="2">
        <f>VLOOKUP(M712,[1]ArchetypeScores!E:K,7,FALSE)</f>
        <v>0</v>
      </c>
      <c r="T712" s="2" t="str">
        <f t="shared" si="11"/>
        <v>Not A&amp;R positive</v>
      </c>
    </row>
    <row r="713" spans="1:20" x14ac:dyDescent="0.3">
      <c r="A713" s="2" t="s">
        <v>1760</v>
      </c>
      <c r="B713" s="3" t="s">
        <v>2081</v>
      </c>
      <c r="C713" s="3" t="s">
        <v>2082</v>
      </c>
      <c r="D713" s="4">
        <v>1.5</v>
      </c>
      <c r="E713" s="5" t="s">
        <v>1340</v>
      </c>
      <c r="F713" s="4">
        <v>1.6417200000000001</v>
      </c>
      <c r="G713" s="6">
        <v>45172</v>
      </c>
      <c r="H713" s="3" t="s">
        <v>1780</v>
      </c>
      <c r="I713" s="3"/>
      <c r="J713" s="3"/>
      <c r="K713" s="5" t="s">
        <v>38</v>
      </c>
      <c r="L713" s="5">
        <v>13</v>
      </c>
      <c r="M713" s="5" t="s">
        <v>39</v>
      </c>
      <c r="N713" s="5">
        <f>VLOOKUP(M713,[1]ArchetypeScores!E:N,10,FALSE)</f>
        <v>0</v>
      </c>
      <c r="O713" s="5">
        <f>VLOOKUP(M713,[1]ArchetypeScores!E:O,11,FALSE)</f>
        <v>-2</v>
      </c>
      <c r="P713" s="5">
        <f>VLOOKUP(M713,[1]ArchetypeScores!E:P,12,FALSE)</f>
        <v>0</v>
      </c>
      <c r="Q713" s="2" t="str">
        <f>VLOOKUP(M713,[1]ArchetypeScores!E:W,19,FALSE)</f>
        <v>Industrials - transportation</v>
      </c>
      <c r="R713" s="2">
        <f>VLOOKUP(M713,[1]ArchetypeScores!E:I,5,FALSE)</f>
        <v>0</v>
      </c>
      <c r="S713" s="2">
        <f>VLOOKUP(M713,[1]ArchetypeScores!E:K,7,FALSE)</f>
        <v>0</v>
      </c>
      <c r="T713" s="2" t="str">
        <f t="shared" si="11"/>
        <v>Not A&amp;R positive</v>
      </c>
    </row>
    <row r="714" spans="1:20" x14ac:dyDescent="0.3">
      <c r="A714" s="2" t="s">
        <v>1760</v>
      </c>
      <c r="B714" s="3" t="s">
        <v>2083</v>
      </c>
      <c r="C714" s="3" t="s">
        <v>2084</v>
      </c>
      <c r="D714" s="4"/>
      <c r="E714" s="5" t="s">
        <v>1340</v>
      </c>
      <c r="F714" s="4">
        <v>0</v>
      </c>
      <c r="G714" s="6">
        <v>45177</v>
      </c>
      <c r="H714" s="3" t="s">
        <v>2085</v>
      </c>
      <c r="I714" s="3" t="s">
        <v>1818</v>
      </c>
      <c r="J714" s="3"/>
      <c r="K714" s="5" t="s">
        <v>107</v>
      </c>
      <c r="L714" s="5">
        <v>1</v>
      </c>
      <c r="M714" s="5" t="s">
        <v>108</v>
      </c>
      <c r="N714" s="5">
        <f>VLOOKUP(M714,[1]ArchetypeScores!E:N,10,FALSE)</f>
        <v>1</v>
      </c>
      <c r="O714" s="5">
        <f>VLOOKUP(M714,[1]ArchetypeScores!E:O,11,FALSE)</f>
        <v>0</v>
      </c>
      <c r="P714" s="5">
        <f>VLOOKUP(M714,[1]ArchetypeScores!E:P,12,FALSE)</f>
        <v>0</v>
      </c>
      <c r="Q714" s="2" t="str">
        <f>VLOOKUP(M714,[1]ArchetypeScores!E:W,19,FALSE)</f>
        <v>Other sector</v>
      </c>
      <c r="R714" s="2">
        <f>VLOOKUP(M714,[1]ArchetypeScores!E:I,5,FALSE)</f>
        <v>0</v>
      </c>
      <c r="S714" s="2">
        <f>VLOOKUP(M714,[1]ArchetypeScores!E:K,7,FALSE)</f>
        <v>0</v>
      </c>
      <c r="T714" s="2" t="str">
        <f t="shared" si="11"/>
        <v>Not A&amp;R positive</v>
      </c>
    </row>
    <row r="715" spans="1:20" x14ac:dyDescent="0.3">
      <c r="A715" s="2" t="s">
        <v>1760</v>
      </c>
      <c r="B715" s="3" t="s">
        <v>2086</v>
      </c>
      <c r="C715" s="3" t="s">
        <v>2087</v>
      </c>
      <c r="D715" s="4">
        <v>9.5000000000000001E-2</v>
      </c>
      <c r="E715" s="5" t="s">
        <v>1340</v>
      </c>
      <c r="F715" s="4">
        <v>0.11416</v>
      </c>
      <c r="G715" s="6">
        <v>45013</v>
      </c>
      <c r="H715" s="3" t="s">
        <v>1767</v>
      </c>
      <c r="I715" s="3" t="s">
        <v>1768</v>
      </c>
      <c r="J715" s="3" t="s">
        <v>2088</v>
      </c>
      <c r="K715" s="5" t="s">
        <v>477</v>
      </c>
      <c r="L715" s="5">
        <v>6</v>
      </c>
      <c r="M715" s="5" t="s">
        <v>478</v>
      </c>
      <c r="N715" s="5">
        <f>VLOOKUP(M715,[1]ArchetypeScores!E:N,10,FALSE)</f>
        <v>1</v>
      </c>
      <c r="O715" s="5">
        <f>VLOOKUP(M715,[1]ArchetypeScores!E:O,11,FALSE)</f>
        <v>-2</v>
      </c>
      <c r="P715" s="5">
        <f>VLOOKUP(M715,[1]ArchetypeScores!E:P,12,FALSE)</f>
        <v>2</v>
      </c>
      <c r="Q715" s="2" t="str">
        <f>VLOOKUP(M715,[1]ArchetypeScores!E:W,19,FALSE)</f>
        <v>Energy and water</v>
      </c>
      <c r="R715" s="2">
        <f>VLOOKUP(M715,[1]ArchetypeScores!E:I,5,FALSE)</f>
        <v>0</v>
      </c>
      <c r="S715" s="2">
        <f>VLOOKUP(M715,[1]ArchetypeScores!E:K,7,FALSE)</f>
        <v>0</v>
      </c>
      <c r="T715" s="2" t="str">
        <f t="shared" si="11"/>
        <v>Not A&amp;R positive</v>
      </c>
    </row>
    <row r="716" spans="1:20" x14ac:dyDescent="0.3">
      <c r="A716" s="2" t="s">
        <v>1760</v>
      </c>
      <c r="B716" s="3" t="s">
        <v>2089</v>
      </c>
      <c r="C716" s="3" t="s">
        <v>2090</v>
      </c>
      <c r="D716" s="4"/>
      <c r="E716" s="5" t="s">
        <v>1340</v>
      </c>
      <c r="F716" s="4">
        <v>0</v>
      </c>
      <c r="G716" s="6">
        <v>45178</v>
      </c>
      <c r="H716" s="3" t="s">
        <v>2085</v>
      </c>
      <c r="I716" s="3" t="s">
        <v>1818</v>
      </c>
      <c r="J716" s="3"/>
      <c r="K716" s="5" t="s">
        <v>2091</v>
      </c>
      <c r="L716" s="5">
        <v>6</v>
      </c>
      <c r="M716" s="5" t="s">
        <v>2092</v>
      </c>
      <c r="N716" s="5">
        <f>VLOOKUP(M716,[1]ArchetypeScores!E:N,10,FALSE)</f>
        <v>0</v>
      </c>
      <c r="O716" s="5">
        <f>VLOOKUP(M716,[1]ArchetypeScores!E:O,11,FALSE)</f>
        <v>-1</v>
      </c>
      <c r="P716" s="5">
        <f>VLOOKUP(M716,[1]ArchetypeScores!E:P,12,FALSE)</f>
        <v>0</v>
      </c>
      <c r="Q716" s="2" t="str">
        <f>VLOOKUP(M716,[1]ArchetypeScores!E:W,19,FALSE)</f>
        <v>Untargeted</v>
      </c>
      <c r="R716" s="2">
        <f>VLOOKUP(M716,[1]ArchetypeScores!E:I,5,FALSE)</f>
        <v>0</v>
      </c>
      <c r="S716" s="2">
        <f>VLOOKUP(M716,[1]ArchetypeScores!E:K,7,FALSE)</f>
        <v>0</v>
      </c>
      <c r="T716" s="2" t="str">
        <f t="shared" si="11"/>
        <v>Not A&amp;R positive</v>
      </c>
    </row>
    <row r="717" spans="1:20" x14ac:dyDescent="0.3">
      <c r="A717" s="2" t="s">
        <v>1760</v>
      </c>
      <c r="B717" s="3" t="s">
        <v>2093</v>
      </c>
      <c r="C717" s="3" t="s">
        <v>2094</v>
      </c>
      <c r="D717" s="4">
        <v>0.06</v>
      </c>
      <c r="E717" s="5" t="s">
        <v>1340</v>
      </c>
      <c r="F717" s="4">
        <v>6.5759999999999999E-2</v>
      </c>
      <c r="G717" s="6">
        <v>45200</v>
      </c>
      <c r="H717" s="3" t="s">
        <v>1780</v>
      </c>
      <c r="I717" s="3" t="s">
        <v>1854</v>
      </c>
      <c r="J717" s="3"/>
      <c r="K717" s="5" t="s">
        <v>57</v>
      </c>
      <c r="L717" s="5">
        <v>29</v>
      </c>
      <c r="M717" s="5" t="s">
        <v>58</v>
      </c>
      <c r="N717" s="5">
        <f>VLOOKUP(M717,[1]ArchetypeScores!E:N,10,FALSE)</f>
        <v>0</v>
      </c>
      <c r="O717" s="5">
        <f>VLOOKUP(M717,[1]ArchetypeScores!E:O,11,FALSE)</f>
        <v>-1</v>
      </c>
      <c r="P717" s="5">
        <f>VLOOKUP(M717,[1]ArchetypeScores!E:P,12,FALSE)</f>
        <v>0</v>
      </c>
      <c r="Q717" s="2" t="str">
        <f>VLOOKUP(M717,[1]ArchetypeScores!E:W,19,FALSE)</f>
        <v>Untargeted</v>
      </c>
      <c r="R717" s="2">
        <f>VLOOKUP(M717,[1]ArchetypeScores!E:I,5,FALSE)</f>
        <v>0</v>
      </c>
      <c r="S717" s="2">
        <f>VLOOKUP(M717,[1]ArchetypeScores!E:K,7,FALSE)</f>
        <v>0</v>
      </c>
      <c r="T717" s="2" t="str">
        <f t="shared" si="11"/>
        <v>Not A&amp;R positive</v>
      </c>
    </row>
    <row r="718" spans="1:20" x14ac:dyDescent="0.3">
      <c r="A718" s="2" t="s">
        <v>1760</v>
      </c>
      <c r="B718" s="3" t="s">
        <v>2095</v>
      </c>
      <c r="C718" s="3" t="s">
        <v>2095</v>
      </c>
      <c r="D718" s="4">
        <v>0</v>
      </c>
      <c r="E718" s="5" t="s">
        <v>1340</v>
      </c>
      <c r="F718" s="4">
        <v>2.2000000000000001E-4</v>
      </c>
      <c r="G718" s="6">
        <v>45154</v>
      </c>
      <c r="H718" s="3" t="s">
        <v>1780</v>
      </c>
      <c r="I718" s="3" t="s">
        <v>1835</v>
      </c>
      <c r="J718" s="3"/>
      <c r="K718" s="5" t="s">
        <v>118</v>
      </c>
      <c r="L718" s="5">
        <v>2</v>
      </c>
      <c r="M718" s="5" t="s">
        <v>226</v>
      </c>
      <c r="N718" s="5">
        <f>VLOOKUP(M718,[1]ArchetypeScores!E:N,10,FALSE)</f>
        <v>0</v>
      </c>
      <c r="O718" s="5">
        <f>VLOOKUP(M718,[1]ArchetypeScores!E:O,11,FALSE)</f>
        <v>-1</v>
      </c>
      <c r="P718" s="5">
        <f>VLOOKUP(M718,[1]ArchetypeScores!E:P,12,FALSE)</f>
        <v>0</v>
      </c>
      <c r="Q718" s="2" t="str">
        <f>VLOOKUP(M718,[1]ArchetypeScores!E:W,19,FALSE)</f>
        <v>Untargeted</v>
      </c>
      <c r="R718" s="2">
        <f>VLOOKUP(M718,[1]ArchetypeScores!E:I,5,FALSE)</f>
        <v>0</v>
      </c>
      <c r="S718" s="2">
        <f>VLOOKUP(M718,[1]ArchetypeScores!E:K,7,FALSE)</f>
        <v>0</v>
      </c>
      <c r="T718" s="2" t="str">
        <f t="shared" si="11"/>
        <v>Not A&amp;R positive</v>
      </c>
    </row>
    <row r="719" spans="1:20" x14ac:dyDescent="0.3">
      <c r="A719" s="2" t="s">
        <v>1760</v>
      </c>
      <c r="B719" s="3" t="s">
        <v>2096</v>
      </c>
      <c r="C719" s="3" t="s">
        <v>2097</v>
      </c>
      <c r="D719" s="4">
        <v>0</v>
      </c>
      <c r="E719" s="5" t="s">
        <v>1340</v>
      </c>
      <c r="F719" s="4">
        <v>4.4000000000000002E-4</v>
      </c>
      <c r="G719" s="6">
        <v>44995</v>
      </c>
      <c r="H719" s="3" t="s">
        <v>1955</v>
      </c>
      <c r="I719" s="3" t="s">
        <v>1798</v>
      </c>
      <c r="J719" s="3"/>
      <c r="K719" s="5" t="s">
        <v>67</v>
      </c>
      <c r="L719" s="5">
        <v>2</v>
      </c>
      <c r="M719" s="5" t="s">
        <v>68</v>
      </c>
      <c r="N719" s="5">
        <f>VLOOKUP(M719,[1]ArchetypeScores!E:N,10,FALSE)</f>
        <v>0</v>
      </c>
      <c r="O719" s="5">
        <f>VLOOKUP(M719,[1]ArchetypeScores!E:O,11,FALSE)</f>
        <v>-1</v>
      </c>
      <c r="P719" s="5">
        <f>VLOOKUP(M719,[1]ArchetypeScores!E:P,12,FALSE)</f>
        <v>0</v>
      </c>
      <c r="Q719" s="2" t="str">
        <f>VLOOKUP(M719,[1]ArchetypeScores!E:W,19,FALSE)</f>
        <v>Untargeted</v>
      </c>
      <c r="R719" s="2">
        <f>VLOOKUP(M719,[1]ArchetypeScores!E:I,5,FALSE)</f>
        <v>0</v>
      </c>
      <c r="S719" s="2">
        <f>VLOOKUP(M719,[1]ArchetypeScores!E:K,7,FALSE)</f>
        <v>0</v>
      </c>
      <c r="T719" s="2" t="str">
        <f t="shared" si="11"/>
        <v>Not A&amp;R positive</v>
      </c>
    </row>
    <row r="720" spans="1:20" x14ac:dyDescent="0.3">
      <c r="A720" s="2" t="s">
        <v>1760</v>
      </c>
      <c r="B720" s="3" t="s">
        <v>2096</v>
      </c>
      <c r="C720" s="3" t="s">
        <v>2098</v>
      </c>
      <c r="D720" s="4">
        <v>3.0000000000000001E-3</v>
      </c>
      <c r="E720" s="5" t="s">
        <v>1340</v>
      </c>
      <c r="F720" s="4">
        <v>3.3700000000000002E-3</v>
      </c>
      <c r="G720" s="6">
        <v>45119</v>
      </c>
      <c r="H720" s="3" t="s">
        <v>2099</v>
      </c>
      <c r="I720" s="3" t="s">
        <v>1798</v>
      </c>
      <c r="J720" s="3"/>
      <c r="K720" s="5" t="s">
        <v>118</v>
      </c>
      <c r="L720" s="5">
        <v>3</v>
      </c>
      <c r="M720" s="5" t="s">
        <v>168</v>
      </c>
      <c r="N720" s="5">
        <f>VLOOKUP(M720,[1]ArchetypeScores!E:N,10,FALSE)</f>
        <v>0</v>
      </c>
      <c r="O720" s="5">
        <f>VLOOKUP(M720,[1]ArchetypeScores!E:O,11,FALSE)</f>
        <v>-1</v>
      </c>
      <c r="P720" s="5">
        <f>VLOOKUP(M720,[1]ArchetypeScores!E:P,12,FALSE)</f>
        <v>0</v>
      </c>
      <c r="Q720" s="2" t="str">
        <f>VLOOKUP(M720,[1]ArchetypeScores!E:W,19,FALSE)</f>
        <v>Untargeted</v>
      </c>
      <c r="R720" s="2">
        <f>VLOOKUP(M720,[1]ArchetypeScores!E:I,5,FALSE)</f>
        <v>0</v>
      </c>
      <c r="S720" s="2">
        <f>VLOOKUP(M720,[1]ArchetypeScores!E:K,7,FALSE)</f>
        <v>0</v>
      </c>
      <c r="T720" s="2" t="str">
        <f t="shared" si="11"/>
        <v>Not A&amp;R positive</v>
      </c>
    </row>
    <row r="721" spans="1:20" x14ac:dyDescent="0.3">
      <c r="A721" s="2" t="s">
        <v>1760</v>
      </c>
      <c r="B721" s="3" t="s">
        <v>2100</v>
      </c>
      <c r="C721" s="3" t="s">
        <v>2101</v>
      </c>
      <c r="D721" s="4">
        <v>0.27</v>
      </c>
      <c r="E721" s="5" t="s">
        <v>1340</v>
      </c>
      <c r="F721" s="4">
        <v>0.32984999999999998</v>
      </c>
      <c r="G721" s="6">
        <v>45019</v>
      </c>
      <c r="H721" s="3" t="s">
        <v>1927</v>
      </c>
      <c r="I721" s="3" t="s">
        <v>1768</v>
      </c>
      <c r="J721" s="3"/>
      <c r="K721" s="5" t="s">
        <v>477</v>
      </c>
      <c r="L721" s="5">
        <v>6</v>
      </c>
      <c r="M721" s="5" t="s">
        <v>478</v>
      </c>
      <c r="N721" s="5">
        <f>VLOOKUP(M721,[1]ArchetypeScores!E:N,10,FALSE)</f>
        <v>1</v>
      </c>
      <c r="O721" s="5">
        <f>VLOOKUP(M721,[1]ArchetypeScores!E:O,11,FALSE)</f>
        <v>-2</v>
      </c>
      <c r="P721" s="5">
        <f>VLOOKUP(M721,[1]ArchetypeScores!E:P,12,FALSE)</f>
        <v>2</v>
      </c>
      <c r="Q721" s="2" t="str">
        <f>VLOOKUP(M721,[1]ArchetypeScores!E:W,19,FALSE)</f>
        <v>Energy and water</v>
      </c>
      <c r="R721" s="2">
        <f>VLOOKUP(M721,[1]ArchetypeScores!E:I,5,FALSE)</f>
        <v>0</v>
      </c>
      <c r="S721" s="2">
        <f>VLOOKUP(M721,[1]ArchetypeScores!E:K,7,FALSE)</f>
        <v>0</v>
      </c>
      <c r="T721" s="2" t="str">
        <f t="shared" si="11"/>
        <v>Not A&amp;R positive</v>
      </c>
    </row>
    <row r="722" spans="1:20" x14ac:dyDescent="0.3">
      <c r="A722" s="2" t="s">
        <v>1760</v>
      </c>
      <c r="B722" s="3" t="s">
        <v>2102</v>
      </c>
      <c r="C722" s="3" t="s">
        <v>2103</v>
      </c>
      <c r="D722" s="4">
        <v>0.92200000000000004</v>
      </c>
      <c r="E722" s="5" t="s">
        <v>1340</v>
      </c>
      <c r="F722" s="4">
        <v>1.00911</v>
      </c>
      <c r="G722" s="6">
        <v>45155</v>
      </c>
      <c r="H722" s="3" t="s">
        <v>1780</v>
      </c>
      <c r="I722" s="3" t="s">
        <v>1838</v>
      </c>
      <c r="J722" s="3" t="s">
        <v>1867</v>
      </c>
      <c r="K722" s="5" t="s">
        <v>57</v>
      </c>
      <c r="L722" s="5">
        <v>29</v>
      </c>
      <c r="M722" s="5" t="s">
        <v>58</v>
      </c>
      <c r="N722" s="5">
        <f>VLOOKUP(M722,[1]ArchetypeScores!E:N,10,FALSE)</f>
        <v>0</v>
      </c>
      <c r="O722" s="5">
        <f>VLOOKUP(M722,[1]ArchetypeScores!E:O,11,FALSE)</f>
        <v>-1</v>
      </c>
      <c r="P722" s="5">
        <f>VLOOKUP(M722,[1]ArchetypeScores!E:P,12,FALSE)</f>
        <v>0</v>
      </c>
      <c r="Q722" s="2" t="str">
        <f>VLOOKUP(M722,[1]ArchetypeScores!E:W,19,FALSE)</f>
        <v>Untargeted</v>
      </c>
      <c r="R722" s="2">
        <f>VLOOKUP(M722,[1]ArchetypeScores!E:I,5,FALSE)</f>
        <v>0</v>
      </c>
      <c r="S722" s="2">
        <f>VLOOKUP(M722,[1]ArchetypeScores!E:K,7,FALSE)</f>
        <v>0</v>
      </c>
      <c r="T722" s="2" t="str">
        <f t="shared" si="11"/>
        <v>Not A&amp;R positive</v>
      </c>
    </row>
    <row r="723" spans="1:20" x14ac:dyDescent="0.3">
      <c r="A723" s="2" t="s">
        <v>1760</v>
      </c>
      <c r="B723" s="3" t="s">
        <v>2104</v>
      </c>
      <c r="C723" s="3" t="s">
        <v>2105</v>
      </c>
      <c r="D723" s="4"/>
      <c r="E723" s="5" t="s">
        <v>1340</v>
      </c>
      <c r="F723" s="4">
        <v>0</v>
      </c>
      <c r="G723" s="6">
        <v>45176</v>
      </c>
      <c r="H723" s="3" t="s">
        <v>2106</v>
      </c>
      <c r="I723" s="3"/>
      <c r="J723" s="3"/>
      <c r="K723" s="5" t="s">
        <v>118</v>
      </c>
      <c r="L723" s="5">
        <v>3</v>
      </c>
      <c r="M723" s="5" t="s">
        <v>168</v>
      </c>
      <c r="N723" s="5">
        <f>VLOOKUP(M723,[1]ArchetypeScores!E:N,10,FALSE)</f>
        <v>0</v>
      </c>
      <c r="O723" s="5">
        <f>VLOOKUP(M723,[1]ArchetypeScores!E:O,11,FALSE)</f>
        <v>-1</v>
      </c>
      <c r="P723" s="5">
        <f>VLOOKUP(M723,[1]ArchetypeScores!E:P,12,FALSE)</f>
        <v>0</v>
      </c>
      <c r="Q723" s="2" t="str">
        <f>VLOOKUP(M723,[1]ArchetypeScores!E:W,19,FALSE)</f>
        <v>Untargeted</v>
      </c>
      <c r="R723" s="2">
        <f>VLOOKUP(M723,[1]ArchetypeScores!E:I,5,FALSE)</f>
        <v>0</v>
      </c>
      <c r="S723" s="2">
        <f>VLOOKUP(M723,[1]ArchetypeScores!E:K,7,FALSE)</f>
        <v>0</v>
      </c>
      <c r="T723" s="2" t="str">
        <f t="shared" si="11"/>
        <v>Not A&amp;R positive</v>
      </c>
    </row>
    <row r="724" spans="1:20" x14ac:dyDescent="0.3">
      <c r="A724" s="2" t="s">
        <v>1760</v>
      </c>
      <c r="B724" s="3" t="s">
        <v>2107</v>
      </c>
      <c r="C724" s="3" t="s">
        <v>2108</v>
      </c>
      <c r="D724" s="4"/>
      <c r="E724" s="5" t="s">
        <v>1340</v>
      </c>
      <c r="F724" s="4">
        <v>0</v>
      </c>
      <c r="G724" s="6">
        <v>44967</v>
      </c>
      <c r="H724" s="3" t="s">
        <v>2109</v>
      </c>
      <c r="I724" s="3"/>
      <c r="J724" s="3"/>
      <c r="K724" s="5" t="s">
        <v>118</v>
      </c>
      <c r="L724" s="5">
        <v>4</v>
      </c>
      <c r="M724" s="5" t="s">
        <v>119</v>
      </c>
      <c r="N724" s="5">
        <f>VLOOKUP(M724,[1]ArchetypeScores!E:N,10,FALSE)</f>
        <v>0</v>
      </c>
      <c r="O724" s="5">
        <f>VLOOKUP(M724,[1]ArchetypeScores!E:O,11,FALSE)</f>
        <v>-1</v>
      </c>
      <c r="P724" s="5">
        <f>VLOOKUP(M724,[1]ArchetypeScores!E:P,12,FALSE)</f>
        <v>0</v>
      </c>
      <c r="Q724" s="2" t="str">
        <f>VLOOKUP(M724,[1]ArchetypeScores!E:W,19,FALSE)</f>
        <v>Untargeted</v>
      </c>
      <c r="R724" s="2">
        <f>VLOOKUP(M724,[1]ArchetypeScores!E:I,5,FALSE)</f>
        <v>0</v>
      </c>
      <c r="S724" s="2">
        <f>VLOOKUP(M724,[1]ArchetypeScores!E:K,7,FALSE)</f>
        <v>0</v>
      </c>
      <c r="T724" s="2" t="str">
        <f t="shared" si="11"/>
        <v>Not A&amp;R positive</v>
      </c>
    </row>
    <row r="725" spans="1:20" x14ac:dyDescent="0.3">
      <c r="A725" s="2" t="s">
        <v>1760</v>
      </c>
      <c r="B725" s="3" t="s">
        <v>2110</v>
      </c>
      <c r="C725" s="3" t="s">
        <v>2111</v>
      </c>
      <c r="D725" s="4"/>
      <c r="E725" s="5" t="s">
        <v>1340</v>
      </c>
      <c r="F725" s="4">
        <v>0</v>
      </c>
      <c r="G725" s="6">
        <v>45136</v>
      </c>
      <c r="H725" s="3" t="s">
        <v>1780</v>
      </c>
      <c r="I725" s="3" t="s">
        <v>1818</v>
      </c>
      <c r="J725" s="3"/>
      <c r="K725" s="5" t="s">
        <v>261</v>
      </c>
      <c r="L725" s="5">
        <v>2</v>
      </c>
      <c r="M725" s="5" t="s">
        <v>262</v>
      </c>
      <c r="N725" s="5">
        <f>VLOOKUP(M725,[1]ArchetypeScores!E:N,10,FALSE)</f>
        <v>0</v>
      </c>
      <c r="O725" s="5">
        <f>VLOOKUP(M725,[1]ArchetypeScores!E:O,11,FALSE)</f>
        <v>-1</v>
      </c>
      <c r="P725" s="5">
        <f>VLOOKUP(M725,[1]ArchetypeScores!E:P,12,FALSE)</f>
        <v>0</v>
      </c>
      <c r="Q725" s="2" t="str">
        <f>VLOOKUP(M725,[1]ArchetypeScores!E:W,19,FALSE)</f>
        <v>Untargeted</v>
      </c>
      <c r="R725" s="2">
        <f>VLOOKUP(M725,[1]ArchetypeScores!E:I,5,FALSE)</f>
        <v>0</v>
      </c>
      <c r="S725" s="2">
        <f>VLOOKUP(M725,[1]ArchetypeScores!E:K,7,FALSE)</f>
        <v>0</v>
      </c>
      <c r="T725" s="2" t="str">
        <f t="shared" si="11"/>
        <v>Not A&amp;R positive</v>
      </c>
    </row>
    <row r="726" spans="1:20" x14ac:dyDescent="0.3">
      <c r="A726" s="2" t="s">
        <v>1760</v>
      </c>
      <c r="B726" s="3" t="s">
        <v>2112</v>
      </c>
      <c r="C726" s="3" t="s">
        <v>2113</v>
      </c>
      <c r="D726" s="4"/>
      <c r="E726" s="5" t="s">
        <v>1340</v>
      </c>
      <c r="F726" s="4">
        <v>0</v>
      </c>
      <c r="G726" s="6">
        <v>45196</v>
      </c>
      <c r="H726" s="3" t="s">
        <v>1822</v>
      </c>
      <c r="I726" s="3" t="s">
        <v>1823</v>
      </c>
      <c r="J726" s="3"/>
      <c r="K726" s="5" t="s">
        <v>261</v>
      </c>
      <c r="L726" s="5">
        <v>2</v>
      </c>
      <c r="M726" s="5" t="s">
        <v>262</v>
      </c>
      <c r="N726" s="5">
        <f>VLOOKUP(M726,[1]ArchetypeScores!E:N,10,FALSE)</f>
        <v>0</v>
      </c>
      <c r="O726" s="5">
        <f>VLOOKUP(M726,[1]ArchetypeScores!E:O,11,FALSE)</f>
        <v>-1</v>
      </c>
      <c r="P726" s="5">
        <f>VLOOKUP(M726,[1]ArchetypeScores!E:P,12,FALSE)</f>
        <v>0</v>
      </c>
      <c r="Q726" s="2" t="str">
        <f>VLOOKUP(M726,[1]ArchetypeScores!E:W,19,FALSE)</f>
        <v>Untargeted</v>
      </c>
      <c r="R726" s="2">
        <f>VLOOKUP(M726,[1]ArchetypeScores!E:I,5,FALSE)</f>
        <v>0</v>
      </c>
      <c r="S726" s="2">
        <f>VLOOKUP(M726,[1]ArchetypeScores!E:K,7,FALSE)</f>
        <v>0</v>
      </c>
      <c r="T726" s="2" t="str">
        <f t="shared" si="11"/>
        <v>Not A&amp;R positive</v>
      </c>
    </row>
    <row r="727" spans="1:20" x14ac:dyDescent="0.3">
      <c r="A727" s="2" t="s">
        <v>1760</v>
      </c>
      <c r="B727" s="3" t="s">
        <v>2114</v>
      </c>
      <c r="C727" s="3" t="s">
        <v>2115</v>
      </c>
      <c r="D727" s="4"/>
      <c r="E727" s="5" t="s">
        <v>1340</v>
      </c>
      <c r="F727" s="4">
        <v>0</v>
      </c>
      <c r="G727" s="6">
        <v>45183</v>
      </c>
      <c r="H727" s="3" t="s">
        <v>2116</v>
      </c>
      <c r="I727" s="3"/>
      <c r="J727" s="3"/>
      <c r="K727" s="5" t="s">
        <v>261</v>
      </c>
      <c r="L727" s="5">
        <v>2</v>
      </c>
      <c r="M727" s="5" t="s">
        <v>262</v>
      </c>
      <c r="N727" s="5">
        <f>VLOOKUP(M727,[1]ArchetypeScores!E:N,10,FALSE)</f>
        <v>0</v>
      </c>
      <c r="O727" s="5">
        <f>VLOOKUP(M727,[1]ArchetypeScores!E:O,11,FALSE)</f>
        <v>-1</v>
      </c>
      <c r="P727" s="5">
        <f>VLOOKUP(M727,[1]ArchetypeScores!E:P,12,FALSE)</f>
        <v>0</v>
      </c>
      <c r="Q727" s="2" t="str">
        <f>VLOOKUP(M727,[1]ArchetypeScores!E:W,19,FALSE)</f>
        <v>Untargeted</v>
      </c>
      <c r="R727" s="2">
        <f>VLOOKUP(M727,[1]ArchetypeScores!E:I,5,FALSE)</f>
        <v>0</v>
      </c>
      <c r="S727" s="2">
        <f>VLOOKUP(M727,[1]ArchetypeScores!E:K,7,FALSE)</f>
        <v>0</v>
      </c>
      <c r="T727" s="2" t="str">
        <f t="shared" si="11"/>
        <v>Not A&amp;R positive</v>
      </c>
    </row>
    <row r="728" spans="1:20" x14ac:dyDescent="0.3">
      <c r="A728" s="2" t="s">
        <v>1760</v>
      </c>
      <c r="B728" s="3" t="s">
        <v>2117</v>
      </c>
      <c r="C728" s="3" t="s">
        <v>2118</v>
      </c>
      <c r="D728" s="4">
        <v>0.22900000000000001</v>
      </c>
      <c r="E728" s="5" t="s">
        <v>1340</v>
      </c>
      <c r="F728" s="4">
        <v>0.27854000000000001</v>
      </c>
      <c r="G728" s="6">
        <v>44994</v>
      </c>
      <c r="H728" s="3" t="s">
        <v>2119</v>
      </c>
      <c r="I728" s="3" t="s">
        <v>2120</v>
      </c>
      <c r="J728" s="3"/>
      <c r="K728" s="5" t="s">
        <v>154</v>
      </c>
      <c r="L728" s="5">
        <v>1</v>
      </c>
      <c r="M728" s="5" t="s">
        <v>188</v>
      </c>
      <c r="N728" s="5">
        <f>VLOOKUP(M728,[1]ArchetypeScores!E:N,10,FALSE)</f>
        <v>1</v>
      </c>
      <c r="O728" s="5">
        <f>VLOOKUP(M728,[1]ArchetypeScores!E:O,11,FALSE)</f>
        <v>-1</v>
      </c>
      <c r="P728" s="5">
        <f>VLOOKUP(M728,[1]ArchetypeScores!E:P,12,FALSE)</f>
        <v>0</v>
      </c>
      <c r="Q728" s="2" t="str">
        <f>VLOOKUP(M728,[1]ArchetypeScores!E:W,19,FALSE)</f>
        <v>Education and training</v>
      </c>
      <c r="R728" s="2">
        <f>VLOOKUP(M728,[1]ArchetypeScores!E:I,5,FALSE)</f>
        <v>0</v>
      </c>
      <c r="S728" s="2">
        <f>VLOOKUP(M728,[1]ArchetypeScores!E:K,7,FALSE)</f>
        <v>1</v>
      </c>
      <c r="T728" s="2" t="str">
        <f t="shared" si="11"/>
        <v>Indirect only</v>
      </c>
    </row>
    <row r="729" spans="1:20" x14ac:dyDescent="0.3">
      <c r="A729" s="2" t="s">
        <v>1760</v>
      </c>
      <c r="B729" s="3" t="s">
        <v>2121</v>
      </c>
      <c r="C729" s="3" t="s">
        <v>2122</v>
      </c>
      <c r="D729" s="4">
        <v>3.0000000000000001E-3</v>
      </c>
      <c r="E729" s="5" t="s">
        <v>1340</v>
      </c>
      <c r="F729" s="4">
        <v>3.5000000000000001E-3</v>
      </c>
      <c r="G729" s="6">
        <v>44990</v>
      </c>
      <c r="H729" s="3" t="s">
        <v>2123</v>
      </c>
      <c r="I729" s="3" t="s">
        <v>2120</v>
      </c>
      <c r="J729" s="3"/>
      <c r="K729" s="5" t="s">
        <v>163</v>
      </c>
      <c r="L729" s="5">
        <v>3</v>
      </c>
      <c r="M729" s="5" t="s">
        <v>164</v>
      </c>
      <c r="N729" s="5">
        <f>VLOOKUP(M729,[1]ArchetypeScores!E:N,10,FALSE)</f>
        <v>0</v>
      </c>
      <c r="O729" s="5">
        <f>VLOOKUP(M729,[1]ArchetypeScores!E:O,11,FALSE)</f>
        <v>0</v>
      </c>
      <c r="P729" s="5">
        <f>VLOOKUP(M729,[1]ArchetypeScores!E:P,12,FALSE)</f>
        <v>0</v>
      </c>
      <c r="Q729" s="2" t="str">
        <f>VLOOKUP(M729,[1]ArchetypeScores!E:W,19,FALSE)</f>
        <v>Education and training</v>
      </c>
      <c r="R729" s="2">
        <f>VLOOKUP(M729,[1]ArchetypeScores!E:I,5,FALSE)</f>
        <v>0</v>
      </c>
      <c r="S729" s="2">
        <f>VLOOKUP(M729,[1]ArchetypeScores!E:K,7,FALSE)</f>
        <v>0</v>
      </c>
      <c r="T729" s="2" t="str">
        <f t="shared" si="11"/>
        <v>Not A&amp;R positive</v>
      </c>
    </row>
    <row r="730" spans="1:20" x14ac:dyDescent="0.3">
      <c r="A730" s="2" t="s">
        <v>1760</v>
      </c>
      <c r="B730" s="3" t="s">
        <v>2124</v>
      </c>
      <c r="C730" s="3" t="s">
        <v>2125</v>
      </c>
      <c r="D730" s="4">
        <v>1.4999999999999999E-2</v>
      </c>
      <c r="E730" s="5" t="s">
        <v>1340</v>
      </c>
      <c r="F730" s="4">
        <v>1.8249999999999999E-2</v>
      </c>
      <c r="G730" s="6">
        <v>44993</v>
      </c>
      <c r="H730" s="3" t="s">
        <v>2126</v>
      </c>
      <c r="I730" s="3" t="s">
        <v>2120</v>
      </c>
      <c r="J730" s="3"/>
      <c r="K730" s="5" t="s">
        <v>175</v>
      </c>
      <c r="L730" s="5">
        <v>4</v>
      </c>
      <c r="M730" s="5" t="s">
        <v>219</v>
      </c>
      <c r="N730" s="5">
        <f>VLOOKUP(M730,[1]ArchetypeScores!E:N,10,FALSE)</f>
        <v>1</v>
      </c>
      <c r="O730" s="5">
        <f>VLOOKUP(M730,[1]ArchetypeScores!E:O,11,FALSE)</f>
        <v>0</v>
      </c>
      <c r="P730" s="5">
        <f>VLOOKUP(M730,[1]ArchetypeScores!E:P,12,FALSE)</f>
        <v>0</v>
      </c>
      <c r="Q730" s="2" t="str">
        <f>VLOOKUP(M730,[1]ArchetypeScores!E:W,19,FALSE)</f>
        <v>Other sector</v>
      </c>
      <c r="R730" s="2">
        <f>VLOOKUP(M730,[1]ArchetypeScores!E:I,5,FALSE)</f>
        <v>0</v>
      </c>
      <c r="S730" s="2">
        <f>VLOOKUP(M730,[1]ArchetypeScores!E:K,7,FALSE)</f>
        <v>0</v>
      </c>
      <c r="T730" s="2" t="str">
        <f t="shared" si="11"/>
        <v>Not A&amp;R positive</v>
      </c>
    </row>
    <row r="731" spans="1:20" x14ac:dyDescent="0.3">
      <c r="A731" s="2" t="s">
        <v>1760</v>
      </c>
      <c r="B731" s="3" t="s">
        <v>2127</v>
      </c>
      <c r="C731" s="3" t="s">
        <v>2128</v>
      </c>
      <c r="D731" s="4">
        <v>5.0000000000000001E-3</v>
      </c>
      <c r="E731" s="5" t="s">
        <v>1340</v>
      </c>
      <c r="F731" s="4">
        <v>6.0800000000000003E-3</v>
      </c>
      <c r="G731" s="6">
        <v>44986</v>
      </c>
      <c r="H731" s="3" t="s">
        <v>2129</v>
      </c>
      <c r="I731" s="3" t="s">
        <v>2120</v>
      </c>
      <c r="J731" s="3"/>
      <c r="K731" s="5" t="s">
        <v>175</v>
      </c>
      <c r="L731" s="5">
        <v>4</v>
      </c>
      <c r="M731" s="5" t="s">
        <v>219</v>
      </c>
      <c r="N731" s="5">
        <f>VLOOKUP(M731,[1]ArchetypeScores!E:N,10,FALSE)</f>
        <v>1</v>
      </c>
      <c r="O731" s="5">
        <f>VLOOKUP(M731,[1]ArchetypeScores!E:O,11,FALSE)</f>
        <v>0</v>
      </c>
      <c r="P731" s="5">
        <f>VLOOKUP(M731,[1]ArchetypeScores!E:P,12,FALSE)</f>
        <v>0</v>
      </c>
      <c r="Q731" s="2" t="str">
        <f>VLOOKUP(M731,[1]ArchetypeScores!E:W,19,FALSE)</f>
        <v>Other sector</v>
      </c>
      <c r="R731" s="2">
        <f>VLOOKUP(M731,[1]ArchetypeScores!E:I,5,FALSE)</f>
        <v>0</v>
      </c>
      <c r="S731" s="2">
        <f>VLOOKUP(M731,[1]ArchetypeScores!E:K,7,FALSE)</f>
        <v>0</v>
      </c>
      <c r="T731" s="2" t="str">
        <f t="shared" si="11"/>
        <v>Not A&amp;R positive</v>
      </c>
    </row>
    <row r="732" spans="1:20" x14ac:dyDescent="0.3">
      <c r="A732" s="2" t="s">
        <v>1760</v>
      </c>
      <c r="B732" s="3" t="s">
        <v>2130</v>
      </c>
      <c r="C732" s="3" t="s">
        <v>2131</v>
      </c>
      <c r="D732" s="4">
        <v>4.0000000000000001E-3</v>
      </c>
      <c r="E732" s="5" t="s">
        <v>1340</v>
      </c>
      <c r="F732" s="4">
        <v>4.2599999999999999E-3</v>
      </c>
      <c r="G732" s="6">
        <v>44987</v>
      </c>
      <c r="H732" s="3" t="s">
        <v>2132</v>
      </c>
      <c r="I732" s="3" t="s">
        <v>2120</v>
      </c>
      <c r="J732" s="3"/>
      <c r="K732" s="5" t="s">
        <v>175</v>
      </c>
      <c r="L732" s="5">
        <v>4</v>
      </c>
      <c r="M732" s="5" t="s">
        <v>219</v>
      </c>
      <c r="N732" s="5">
        <f>VLOOKUP(M732,[1]ArchetypeScores!E:N,10,FALSE)</f>
        <v>1</v>
      </c>
      <c r="O732" s="5">
        <f>VLOOKUP(M732,[1]ArchetypeScores!E:O,11,FALSE)</f>
        <v>0</v>
      </c>
      <c r="P732" s="5">
        <f>VLOOKUP(M732,[1]ArchetypeScores!E:P,12,FALSE)</f>
        <v>0</v>
      </c>
      <c r="Q732" s="2" t="str">
        <f>VLOOKUP(M732,[1]ArchetypeScores!E:W,19,FALSE)</f>
        <v>Other sector</v>
      </c>
      <c r="R732" s="2">
        <f>VLOOKUP(M732,[1]ArchetypeScores!E:I,5,FALSE)</f>
        <v>0</v>
      </c>
      <c r="S732" s="2">
        <f>VLOOKUP(M732,[1]ArchetypeScores!E:K,7,FALSE)</f>
        <v>0</v>
      </c>
      <c r="T732" s="2" t="str">
        <f t="shared" si="11"/>
        <v>Not A&amp;R positive</v>
      </c>
    </row>
    <row r="733" spans="1:20" x14ac:dyDescent="0.3">
      <c r="A733" s="2" t="s">
        <v>1760</v>
      </c>
      <c r="B733" s="3" t="s">
        <v>2133</v>
      </c>
      <c r="C733" s="3" t="s">
        <v>2134</v>
      </c>
      <c r="D733" s="4">
        <v>5.0000000000000001E-3</v>
      </c>
      <c r="E733" s="5" t="s">
        <v>1340</v>
      </c>
      <c r="F733" s="4">
        <v>6.0800000000000003E-3</v>
      </c>
      <c r="G733" s="6">
        <v>44983</v>
      </c>
      <c r="H733" s="3" t="s">
        <v>2135</v>
      </c>
      <c r="I733" s="3" t="s">
        <v>2120</v>
      </c>
      <c r="J733" s="3"/>
      <c r="K733" s="5" t="s">
        <v>175</v>
      </c>
      <c r="L733" s="5">
        <v>4</v>
      </c>
      <c r="M733" s="5" t="s">
        <v>219</v>
      </c>
      <c r="N733" s="5">
        <f>VLOOKUP(M733,[1]ArchetypeScores!E:N,10,FALSE)</f>
        <v>1</v>
      </c>
      <c r="O733" s="5">
        <f>VLOOKUP(M733,[1]ArchetypeScores!E:O,11,FALSE)</f>
        <v>0</v>
      </c>
      <c r="P733" s="5">
        <f>VLOOKUP(M733,[1]ArchetypeScores!E:P,12,FALSE)</f>
        <v>0</v>
      </c>
      <c r="Q733" s="2" t="str">
        <f>VLOOKUP(M733,[1]ArchetypeScores!E:W,19,FALSE)</f>
        <v>Other sector</v>
      </c>
      <c r="R733" s="2">
        <f>VLOOKUP(M733,[1]ArchetypeScores!E:I,5,FALSE)</f>
        <v>0</v>
      </c>
      <c r="S733" s="2">
        <f>VLOOKUP(M733,[1]ArchetypeScores!E:K,7,FALSE)</f>
        <v>0</v>
      </c>
      <c r="T733" s="2" t="str">
        <f t="shared" si="11"/>
        <v>Not A&amp;R positive</v>
      </c>
    </row>
    <row r="734" spans="1:20" x14ac:dyDescent="0.3">
      <c r="A734" s="2" t="s">
        <v>1760</v>
      </c>
      <c r="B734" s="3" t="s">
        <v>2136</v>
      </c>
      <c r="C734" s="3" t="s">
        <v>2137</v>
      </c>
      <c r="D734" s="4">
        <v>1.0999999999999999E-2</v>
      </c>
      <c r="E734" s="5" t="s">
        <v>1340</v>
      </c>
      <c r="F734" s="4">
        <v>1.338E-2</v>
      </c>
      <c r="G734" s="6">
        <v>44992</v>
      </c>
      <c r="H734" s="3" t="s">
        <v>2138</v>
      </c>
      <c r="I734" s="3" t="s">
        <v>2120</v>
      </c>
      <c r="J734" s="3"/>
      <c r="K734" s="5" t="s">
        <v>175</v>
      </c>
      <c r="L734" s="5">
        <v>4</v>
      </c>
      <c r="M734" s="5" t="s">
        <v>219</v>
      </c>
      <c r="N734" s="5">
        <f>VLOOKUP(M734,[1]ArchetypeScores!E:N,10,FALSE)</f>
        <v>1</v>
      </c>
      <c r="O734" s="5">
        <f>VLOOKUP(M734,[1]ArchetypeScores!E:O,11,FALSE)</f>
        <v>0</v>
      </c>
      <c r="P734" s="5">
        <f>VLOOKUP(M734,[1]ArchetypeScores!E:P,12,FALSE)</f>
        <v>0</v>
      </c>
      <c r="Q734" s="2" t="str">
        <f>VLOOKUP(M734,[1]ArchetypeScores!E:W,19,FALSE)</f>
        <v>Other sector</v>
      </c>
      <c r="R734" s="2">
        <f>VLOOKUP(M734,[1]ArchetypeScores!E:I,5,FALSE)</f>
        <v>0</v>
      </c>
      <c r="S734" s="2">
        <f>VLOOKUP(M734,[1]ArchetypeScores!E:K,7,FALSE)</f>
        <v>0</v>
      </c>
      <c r="T734" s="2" t="str">
        <f t="shared" si="11"/>
        <v>Not A&amp;R positive</v>
      </c>
    </row>
    <row r="735" spans="1:20" x14ac:dyDescent="0.3">
      <c r="A735" s="2" t="s">
        <v>1760</v>
      </c>
      <c r="B735" s="3" t="s">
        <v>2139</v>
      </c>
      <c r="C735" s="3" t="s">
        <v>2140</v>
      </c>
      <c r="D735" s="4">
        <v>1.0999999999999999E-2</v>
      </c>
      <c r="E735" s="5" t="s">
        <v>1340</v>
      </c>
      <c r="F735" s="4">
        <v>1.338E-2</v>
      </c>
      <c r="G735" s="6">
        <v>44989</v>
      </c>
      <c r="H735" s="3" t="s">
        <v>2141</v>
      </c>
      <c r="I735" s="3" t="s">
        <v>2120</v>
      </c>
      <c r="J735" s="3"/>
      <c r="K735" s="5" t="s">
        <v>175</v>
      </c>
      <c r="L735" s="5">
        <v>4</v>
      </c>
      <c r="M735" s="5" t="s">
        <v>219</v>
      </c>
      <c r="N735" s="5">
        <f>VLOOKUP(M735,[1]ArchetypeScores!E:N,10,FALSE)</f>
        <v>1</v>
      </c>
      <c r="O735" s="5">
        <f>VLOOKUP(M735,[1]ArchetypeScores!E:O,11,FALSE)</f>
        <v>0</v>
      </c>
      <c r="P735" s="5">
        <f>VLOOKUP(M735,[1]ArchetypeScores!E:P,12,FALSE)</f>
        <v>0</v>
      </c>
      <c r="Q735" s="2" t="str">
        <f>VLOOKUP(M735,[1]ArchetypeScores!E:W,19,FALSE)</f>
        <v>Other sector</v>
      </c>
      <c r="R735" s="2">
        <f>VLOOKUP(M735,[1]ArchetypeScores!E:I,5,FALSE)</f>
        <v>0</v>
      </c>
      <c r="S735" s="2">
        <f>VLOOKUP(M735,[1]ArchetypeScores!E:K,7,FALSE)</f>
        <v>0</v>
      </c>
      <c r="T735" s="2" t="str">
        <f t="shared" si="11"/>
        <v>Not A&amp;R positive</v>
      </c>
    </row>
    <row r="736" spans="1:20" x14ac:dyDescent="0.3">
      <c r="A736" s="2" t="s">
        <v>1760</v>
      </c>
      <c r="B736" s="3" t="s">
        <v>2142</v>
      </c>
      <c r="C736" s="3" t="s">
        <v>2143</v>
      </c>
      <c r="D736" s="4"/>
      <c r="E736" s="5" t="s">
        <v>1340</v>
      </c>
      <c r="F736" s="4">
        <v>0</v>
      </c>
      <c r="G736" s="6">
        <v>44991</v>
      </c>
      <c r="H736" s="3" t="s">
        <v>2123</v>
      </c>
      <c r="I736" s="3" t="s">
        <v>2120</v>
      </c>
      <c r="J736" s="3"/>
      <c r="K736" s="5" t="s">
        <v>163</v>
      </c>
      <c r="L736" s="5">
        <v>3</v>
      </c>
      <c r="M736" s="5" t="s">
        <v>164</v>
      </c>
      <c r="N736" s="5">
        <f>VLOOKUP(M736,[1]ArchetypeScores!E:N,10,FALSE)</f>
        <v>0</v>
      </c>
      <c r="O736" s="5">
        <f>VLOOKUP(M736,[1]ArchetypeScores!E:O,11,FALSE)</f>
        <v>0</v>
      </c>
      <c r="P736" s="5">
        <f>VLOOKUP(M736,[1]ArchetypeScores!E:P,12,FALSE)</f>
        <v>0</v>
      </c>
      <c r="Q736" s="2" t="str">
        <f>VLOOKUP(M736,[1]ArchetypeScores!E:W,19,FALSE)</f>
        <v>Education and training</v>
      </c>
      <c r="R736" s="2">
        <f>VLOOKUP(M736,[1]ArchetypeScores!E:I,5,FALSE)</f>
        <v>0</v>
      </c>
      <c r="S736" s="2">
        <f>VLOOKUP(M736,[1]ArchetypeScores!E:K,7,FALSE)</f>
        <v>0</v>
      </c>
      <c r="T736" s="2" t="str">
        <f t="shared" si="11"/>
        <v>Not A&amp;R positive</v>
      </c>
    </row>
    <row r="737" spans="1:20" x14ac:dyDescent="0.3">
      <c r="A737" s="2" t="s">
        <v>1760</v>
      </c>
      <c r="B737" s="3" t="s">
        <v>2144</v>
      </c>
      <c r="C737" s="3" t="s">
        <v>2145</v>
      </c>
      <c r="D737" s="4">
        <v>0.03</v>
      </c>
      <c r="E737" s="5" t="s">
        <v>1340</v>
      </c>
      <c r="F737" s="4">
        <v>3.6490000000000002E-2</v>
      </c>
      <c r="G737" s="6">
        <v>44988</v>
      </c>
      <c r="H737" s="3" t="s">
        <v>2146</v>
      </c>
      <c r="I737" s="3" t="s">
        <v>2120</v>
      </c>
      <c r="J737" s="3"/>
      <c r="K737" s="5" t="s">
        <v>57</v>
      </c>
      <c r="L737" s="5">
        <v>29</v>
      </c>
      <c r="M737" s="5" t="s">
        <v>58</v>
      </c>
      <c r="N737" s="5">
        <f>VLOOKUP(M737,[1]ArchetypeScores!E:N,10,FALSE)</f>
        <v>0</v>
      </c>
      <c r="O737" s="5">
        <f>VLOOKUP(M737,[1]ArchetypeScores!E:O,11,FALSE)</f>
        <v>-1</v>
      </c>
      <c r="P737" s="5">
        <f>VLOOKUP(M737,[1]ArchetypeScores!E:P,12,FALSE)</f>
        <v>0</v>
      </c>
      <c r="Q737" s="2" t="str">
        <f>VLOOKUP(M737,[1]ArchetypeScores!E:W,19,FALSE)</f>
        <v>Untargeted</v>
      </c>
      <c r="R737" s="2">
        <f>VLOOKUP(M737,[1]ArchetypeScores!E:I,5,FALSE)</f>
        <v>0</v>
      </c>
      <c r="S737" s="2">
        <f>VLOOKUP(M737,[1]ArchetypeScores!E:K,7,FALSE)</f>
        <v>0</v>
      </c>
      <c r="T737" s="2" t="str">
        <f t="shared" si="11"/>
        <v>Not A&amp;R positive</v>
      </c>
    </row>
    <row r="738" spans="1:20" x14ac:dyDescent="0.3">
      <c r="A738" s="2" t="s">
        <v>1760</v>
      </c>
      <c r="B738" s="3" t="s">
        <v>2147</v>
      </c>
      <c r="C738" s="3" t="s">
        <v>2148</v>
      </c>
      <c r="D738" s="4">
        <v>2E-3</v>
      </c>
      <c r="E738" s="5" t="s">
        <v>1340</v>
      </c>
      <c r="F738" s="4">
        <v>1.99E-3</v>
      </c>
      <c r="G738" s="6">
        <v>44985</v>
      </c>
      <c r="H738" s="3" t="s">
        <v>2149</v>
      </c>
      <c r="I738" s="3" t="s">
        <v>2120</v>
      </c>
      <c r="J738" s="3"/>
      <c r="K738" s="5" t="s">
        <v>214</v>
      </c>
      <c r="L738" s="5">
        <v>2</v>
      </c>
      <c r="M738" s="5" t="s">
        <v>1806</v>
      </c>
      <c r="N738" s="5">
        <f>VLOOKUP(M738,[1]ArchetypeScores!E:N,10,FALSE)</f>
        <v>1</v>
      </c>
      <c r="O738" s="5">
        <f>VLOOKUP(M738,[1]ArchetypeScores!E:O,11,FALSE)</f>
        <v>0</v>
      </c>
      <c r="P738" s="5">
        <f>VLOOKUP(M738,[1]ArchetypeScores!E:P,12,FALSE)</f>
        <v>1</v>
      </c>
      <c r="Q738" s="2" t="str">
        <f>VLOOKUP(M738,[1]ArchetypeScores!E:W,19,FALSE)</f>
        <v>Other sector</v>
      </c>
      <c r="R738" s="2">
        <f>VLOOKUP(M738,[1]ArchetypeScores!E:I,5,FALSE)</f>
        <v>0</v>
      </c>
      <c r="S738" s="2">
        <f>VLOOKUP(M738,[1]ArchetypeScores!E:K,7,FALSE)</f>
        <v>0</v>
      </c>
      <c r="T738" s="2" t="str">
        <f t="shared" si="11"/>
        <v>Not A&amp;R positive</v>
      </c>
    </row>
    <row r="739" spans="1:20" x14ac:dyDescent="0.3">
      <c r="A739" s="2" t="s">
        <v>1760</v>
      </c>
      <c r="B739" s="3" t="s">
        <v>2150</v>
      </c>
      <c r="C739" s="3" t="s">
        <v>2151</v>
      </c>
      <c r="D739" s="4">
        <v>1.7000000000000001E-2</v>
      </c>
      <c r="E739" s="5" t="s">
        <v>1340</v>
      </c>
      <c r="F739" s="4">
        <v>1.9990000000000001E-2</v>
      </c>
      <c r="G739" s="6">
        <v>44971</v>
      </c>
      <c r="H739" s="3" t="s">
        <v>2152</v>
      </c>
      <c r="I739" s="3" t="s">
        <v>2153</v>
      </c>
      <c r="J739" s="3"/>
      <c r="K739" s="5" t="s">
        <v>38</v>
      </c>
      <c r="L739" s="5">
        <v>21</v>
      </c>
      <c r="M739" s="5" t="s">
        <v>302</v>
      </c>
      <c r="N739" s="5">
        <f>VLOOKUP(M739,[1]ArchetypeScores!E:N,10,FALSE)</f>
        <v>0</v>
      </c>
      <c r="O739" s="5">
        <f>VLOOKUP(M739,[1]ArchetypeScores!E:O,11,FALSE)</f>
        <v>-1</v>
      </c>
      <c r="P739" s="5">
        <f>VLOOKUP(M739,[1]ArchetypeScores!E:P,12,FALSE)</f>
        <v>0</v>
      </c>
      <c r="Q739" s="2" t="str">
        <f>VLOOKUP(M739,[1]ArchetypeScores!E:W,19,FALSE)</f>
        <v>Consumer (including agriculture and tourism)</v>
      </c>
      <c r="R739" s="2">
        <f>VLOOKUP(M739,[1]ArchetypeScores!E:I,5,FALSE)</f>
        <v>0</v>
      </c>
      <c r="S739" s="2">
        <f>VLOOKUP(M739,[1]ArchetypeScores!E:K,7,FALSE)</f>
        <v>0</v>
      </c>
      <c r="T739" s="2" t="str">
        <f t="shared" si="11"/>
        <v>Not A&amp;R positive</v>
      </c>
    </row>
    <row r="740" spans="1:20" x14ac:dyDescent="0.3">
      <c r="A740" s="2" t="s">
        <v>1760</v>
      </c>
      <c r="B740" s="3" t="s">
        <v>2154</v>
      </c>
      <c r="C740" s="3" t="s">
        <v>2155</v>
      </c>
      <c r="D740" s="4">
        <v>7.2999999999999995E-2</v>
      </c>
      <c r="E740" s="5" t="s">
        <v>1340</v>
      </c>
      <c r="F740" s="4">
        <v>7.9680000000000001E-2</v>
      </c>
      <c r="G740" s="6">
        <v>45194</v>
      </c>
      <c r="H740" s="3" t="s">
        <v>1780</v>
      </c>
      <c r="I740" s="3" t="s">
        <v>2156</v>
      </c>
      <c r="J740" s="3"/>
      <c r="K740" s="5" t="s">
        <v>61</v>
      </c>
      <c r="L740" s="5">
        <v>1</v>
      </c>
      <c r="M740" s="5" t="s">
        <v>130</v>
      </c>
      <c r="N740" s="5">
        <f>VLOOKUP(M740,[1]ArchetypeScores!E:N,10,FALSE)</f>
        <v>0</v>
      </c>
      <c r="O740" s="5">
        <f>VLOOKUP(M740,[1]ArchetypeScores!E:O,11,FALSE)</f>
        <v>-1</v>
      </c>
      <c r="P740" s="5">
        <f>VLOOKUP(M740,[1]ArchetypeScores!E:P,12,FALSE)</f>
        <v>0</v>
      </c>
      <c r="Q740" s="2" t="str">
        <f>VLOOKUP(M740,[1]ArchetypeScores!E:W,19,FALSE)</f>
        <v>Health care</v>
      </c>
      <c r="R740" s="2">
        <f>VLOOKUP(M740,[1]ArchetypeScores!E:I,5,FALSE)</f>
        <v>0</v>
      </c>
      <c r="S740" s="2">
        <f>VLOOKUP(M740,[1]ArchetypeScores!E:K,7,FALSE)</f>
        <v>0</v>
      </c>
      <c r="T740" s="2" t="str">
        <f t="shared" si="11"/>
        <v>Not A&amp;R positive</v>
      </c>
    </row>
    <row r="741" spans="1:20" x14ac:dyDescent="0.3">
      <c r="A741" s="2" t="s">
        <v>1760</v>
      </c>
      <c r="B741" s="3" t="s">
        <v>2157</v>
      </c>
      <c r="C741" s="3" t="s">
        <v>2158</v>
      </c>
      <c r="D741" s="4">
        <v>0.01</v>
      </c>
      <c r="E741" s="5" t="s">
        <v>1340</v>
      </c>
      <c r="F741" s="4">
        <v>1.1900000000000001E-2</v>
      </c>
      <c r="G741" s="6">
        <v>45130</v>
      </c>
      <c r="H741" s="3" t="s">
        <v>2159</v>
      </c>
      <c r="I741" s="3"/>
      <c r="J741" s="3"/>
      <c r="K741" s="5" t="s">
        <v>229</v>
      </c>
      <c r="L741" s="5">
        <v>5</v>
      </c>
      <c r="M741" s="5" t="s">
        <v>2160</v>
      </c>
      <c r="N741" s="5">
        <f>VLOOKUP(M741,[1]ArchetypeScores!E:N,10,FALSE)</f>
        <v>1</v>
      </c>
      <c r="O741" s="5">
        <f>VLOOKUP(M741,[1]ArchetypeScores!E:O,11,FALSE)</f>
        <v>-2</v>
      </c>
      <c r="P741" s="5">
        <f>VLOOKUP(M741,[1]ArchetypeScores!E:P,12,FALSE)</f>
        <v>1</v>
      </c>
      <c r="Q741" s="2" t="str">
        <f>VLOOKUP(M741,[1]ArchetypeScores!E:W,19,FALSE)</f>
        <v>Industrials - transportation</v>
      </c>
      <c r="R741" s="2">
        <f>VLOOKUP(M741,[1]ArchetypeScores!E:I,5,FALSE)</f>
        <v>0</v>
      </c>
      <c r="S741" s="2">
        <f>VLOOKUP(M741,[1]ArchetypeScores!E:K,7,FALSE)</f>
        <v>-1</v>
      </c>
      <c r="T741" s="2" t="str">
        <f t="shared" si="11"/>
        <v>Not A&amp;R positive</v>
      </c>
    </row>
    <row r="742" spans="1:20" x14ac:dyDescent="0.3">
      <c r="A742" s="2" t="s">
        <v>1760</v>
      </c>
      <c r="B742" s="3" t="s">
        <v>2161</v>
      </c>
      <c r="C742" s="3" t="s">
        <v>2162</v>
      </c>
      <c r="D742" s="4"/>
      <c r="E742" s="5" t="s">
        <v>1340</v>
      </c>
      <c r="F742" s="4">
        <v>0</v>
      </c>
      <c r="G742" s="6">
        <v>45139</v>
      </c>
      <c r="H742" s="3" t="s">
        <v>1776</v>
      </c>
      <c r="I742" s="3" t="s">
        <v>1777</v>
      </c>
      <c r="J742" s="3"/>
      <c r="K742" s="5" t="s">
        <v>611</v>
      </c>
      <c r="L742" s="5">
        <v>1</v>
      </c>
      <c r="M742" s="5" t="s">
        <v>612</v>
      </c>
      <c r="N742" s="5">
        <f>VLOOKUP(M742,[1]ArchetypeScores!E:N,10,FALSE)</f>
        <v>1</v>
      </c>
      <c r="O742" s="5">
        <f>VLOOKUP(M742,[1]ArchetypeScores!E:O,11,FALSE)</f>
        <v>-2</v>
      </c>
      <c r="P742" s="5">
        <f>VLOOKUP(M742,[1]ArchetypeScores!E:P,12,FALSE)</f>
        <v>-1</v>
      </c>
      <c r="Q742" s="2" t="str">
        <f>VLOOKUP(M742,[1]ArchetypeScores!E:W,19,FALSE)</f>
        <v>Consumer (including agriculture and tourism)</v>
      </c>
      <c r="R742" s="2">
        <f>VLOOKUP(M742,[1]ArchetypeScores!E:I,5,FALSE)</f>
        <v>0</v>
      </c>
      <c r="S742" s="2">
        <f>VLOOKUP(M742,[1]ArchetypeScores!E:K,7,FALSE)</f>
        <v>0</v>
      </c>
      <c r="T742" s="2" t="str">
        <f t="shared" si="11"/>
        <v>Not A&amp;R positive</v>
      </c>
    </row>
    <row r="743" spans="1:20" x14ac:dyDescent="0.3">
      <c r="A743" s="2" t="s">
        <v>1760</v>
      </c>
      <c r="B743" s="3" t="s">
        <v>2163</v>
      </c>
      <c r="C743" s="3" t="s">
        <v>1966</v>
      </c>
      <c r="D743" s="4">
        <v>6.0000000000000001E-3</v>
      </c>
      <c r="E743" s="5" t="s">
        <v>1340</v>
      </c>
      <c r="F743" s="4">
        <v>6.79E-3</v>
      </c>
      <c r="G743" s="6">
        <v>45072</v>
      </c>
      <c r="H743" s="3" t="s">
        <v>1767</v>
      </c>
      <c r="I743" s="3" t="s">
        <v>1768</v>
      </c>
      <c r="J743" s="3" t="s">
        <v>2164</v>
      </c>
      <c r="K743" s="5" t="s">
        <v>137</v>
      </c>
      <c r="L743" s="5">
        <v>4</v>
      </c>
      <c r="M743" s="5" t="s">
        <v>2165</v>
      </c>
      <c r="N743" s="5">
        <f>VLOOKUP(M743,[1]ArchetypeScores!E:N,10,FALSE)</f>
        <v>1</v>
      </c>
      <c r="O743" s="5">
        <f>VLOOKUP(M743,[1]ArchetypeScores!E:O,11,FALSE)</f>
        <v>0</v>
      </c>
      <c r="P743" s="5">
        <f>VLOOKUP(M743,[1]ArchetypeScores!E:P,12,FALSE)</f>
        <v>2</v>
      </c>
      <c r="Q743" s="2" t="str">
        <f>VLOOKUP(M743,[1]ArchetypeScores!E:W,19,FALSE)</f>
        <v>Other sector</v>
      </c>
      <c r="R743" s="2">
        <f>VLOOKUP(M743,[1]ArchetypeScores!E:I,5,FALSE)</f>
        <v>0</v>
      </c>
      <c r="S743" s="2">
        <f>VLOOKUP(M743,[1]ArchetypeScores!E:K,7,FALSE)</f>
        <v>0</v>
      </c>
      <c r="T743" s="2" t="str">
        <f t="shared" si="11"/>
        <v>Not A&amp;R positive</v>
      </c>
    </row>
    <row r="744" spans="1:20" x14ac:dyDescent="0.3">
      <c r="A744" s="2" t="s">
        <v>1760</v>
      </c>
      <c r="B744" s="3" t="s">
        <v>2166</v>
      </c>
      <c r="C744" s="3" t="s">
        <v>1973</v>
      </c>
      <c r="D744" s="4">
        <v>3.3000000000000002E-2</v>
      </c>
      <c r="E744" s="5" t="s">
        <v>1340</v>
      </c>
      <c r="F744" s="4">
        <v>3.9780000000000003E-2</v>
      </c>
      <c r="G744" s="6">
        <v>45054</v>
      </c>
      <c r="H744" s="3" t="s">
        <v>1767</v>
      </c>
      <c r="I744" s="3" t="s">
        <v>1768</v>
      </c>
      <c r="J744" s="3" t="s">
        <v>2167</v>
      </c>
      <c r="K744" s="5" t="s">
        <v>175</v>
      </c>
      <c r="L744" s="5">
        <v>4</v>
      </c>
      <c r="M744" s="5" t="s">
        <v>219</v>
      </c>
      <c r="N744" s="5">
        <f>VLOOKUP(M744,[1]ArchetypeScores!E:N,10,FALSE)</f>
        <v>1</v>
      </c>
      <c r="O744" s="5">
        <f>VLOOKUP(M744,[1]ArchetypeScores!E:O,11,FALSE)</f>
        <v>0</v>
      </c>
      <c r="P744" s="5">
        <f>VLOOKUP(M744,[1]ArchetypeScores!E:P,12,FALSE)</f>
        <v>0</v>
      </c>
      <c r="Q744" s="2" t="str">
        <f>VLOOKUP(M744,[1]ArchetypeScores!E:W,19,FALSE)</f>
        <v>Other sector</v>
      </c>
      <c r="R744" s="2">
        <f>VLOOKUP(M744,[1]ArchetypeScores!E:I,5,FALSE)</f>
        <v>0</v>
      </c>
      <c r="S744" s="2">
        <f>VLOOKUP(M744,[1]ArchetypeScores!E:K,7,FALSE)</f>
        <v>0</v>
      </c>
      <c r="T744" s="2" t="str">
        <f t="shared" si="11"/>
        <v>Not A&amp;R positive</v>
      </c>
    </row>
    <row r="745" spans="1:20" x14ac:dyDescent="0.3">
      <c r="A745" s="2" t="s">
        <v>1760</v>
      </c>
      <c r="B745" s="3" t="s">
        <v>2168</v>
      </c>
      <c r="C745" s="3" t="s">
        <v>1966</v>
      </c>
      <c r="D745" s="4">
        <v>8.0000000000000002E-3</v>
      </c>
      <c r="E745" s="5" t="s">
        <v>1340</v>
      </c>
      <c r="F745" s="4">
        <v>9.6100000000000005E-3</v>
      </c>
      <c r="G745" s="6">
        <v>45073</v>
      </c>
      <c r="H745" s="3" t="s">
        <v>1767</v>
      </c>
      <c r="I745" s="3" t="s">
        <v>1768</v>
      </c>
      <c r="J745" s="3" t="s">
        <v>2169</v>
      </c>
      <c r="K745" s="5" t="s">
        <v>137</v>
      </c>
      <c r="L745" s="5" t="s">
        <v>112</v>
      </c>
      <c r="M745" s="5" t="s">
        <v>2170</v>
      </c>
      <c r="N745" s="5">
        <f>VLOOKUP(M745,[1]ArchetypeScores!E:N,10,FALSE)</f>
        <v>1</v>
      </c>
      <c r="O745" s="5">
        <f>VLOOKUP(M745,[1]ArchetypeScores!E:O,11,FALSE)</f>
        <v>-2</v>
      </c>
      <c r="P745" s="5">
        <f>VLOOKUP(M745,[1]ArchetypeScores!E:P,12,FALSE)</f>
        <v>2</v>
      </c>
      <c r="Q745" s="2" t="str">
        <f>VLOOKUP(M745,[1]ArchetypeScores!E:W,19,FALSE)</f>
        <v>Industrials - transportation</v>
      </c>
      <c r="R745" s="2">
        <f>VLOOKUP(M745,[1]ArchetypeScores!E:I,5,FALSE)</f>
        <v>0</v>
      </c>
      <c r="S745" s="2">
        <f>VLOOKUP(M745,[1]ArchetypeScores!E:K,7,FALSE)</f>
        <v>-1</v>
      </c>
      <c r="T745" s="2" t="str">
        <f t="shared" si="11"/>
        <v>Not A&amp;R positive</v>
      </c>
    </row>
    <row r="746" spans="1:20" x14ac:dyDescent="0.3">
      <c r="A746" s="2" t="s">
        <v>1760</v>
      </c>
      <c r="B746" s="3" t="s">
        <v>2171</v>
      </c>
      <c r="C746" s="3" t="s">
        <v>1829</v>
      </c>
      <c r="D746" s="4">
        <v>5.5E-2</v>
      </c>
      <c r="E746" s="5" t="s">
        <v>1340</v>
      </c>
      <c r="F746" s="4">
        <v>6.6089999999999996E-2</v>
      </c>
      <c r="G746" s="6">
        <v>45076</v>
      </c>
      <c r="H746" s="3" t="s">
        <v>1767</v>
      </c>
      <c r="I746" s="3" t="s">
        <v>1768</v>
      </c>
      <c r="J746" s="3" t="s">
        <v>2172</v>
      </c>
      <c r="K746" s="5" t="s">
        <v>137</v>
      </c>
      <c r="L746" s="5">
        <v>2</v>
      </c>
      <c r="M746" s="5" t="s">
        <v>138</v>
      </c>
      <c r="N746" s="5">
        <f>VLOOKUP(M746,[1]ArchetypeScores!E:N,10,FALSE)</f>
        <v>1</v>
      </c>
      <c r="O746" s="5">
        <f>VLOOKUP(M746,[1]ArchetypeScores!E:O,11,FALSE)</f>
        <v>-2</v>
      </c>
      <c r="P746" s="5">
        <f>VLOOKUP(M746,[1]ArchetypeScores!E:P,12,FALSE)</f>
        <v>2</v>
      </c>
      <c r="Q746" s="2" t="str">
        <f>VLOOKUP(M746,[1]ArchetypeScores!E:W,19,FALSE)</f>
        <v>Industrials - transportation</v>
      </c>
      <c r="R746" s="2">
        <f>VLOOKUP(M746,[1]ArchetypeScores!E:I,5,FALSE)</f>
        <v>0</v>
      </c>
      <c r="S746" s="2">
        <f>VLOOKUP(M746,[1]ArchetypeScores!E:K,7,FALSE)</f>
        <v>-1</v>
      </c>
      <c r="T746" s="2" t="str">
        <f t="shared" si="11"/>
        <v>Not A&amp;R positive</v>
      </c>
    </row>
    <row r="747" spans="1:20" x14ac:dyDescent="0.3">
      <c r="A747" s="2" t="s">
        <v>1760</v>
      </c>
      <c r="B747" s="3" t="s">
        <v>2173</v>
      </c>
      <c r="C747" s="3" t="s">
        <v>1966</v>
      </c>
      <c r="D747" s="4">
        <v>1.6E-2</v>
      </c>
      <c r="E747" s="5" t="s">
        <v>1340</v>
      </c>
      <c r="F747" s="4">
        <v>1.9230000000000001E-2</v>
      </c>
      <c r="G747" s="6">
        <v>45011</v>
      </c>
      <c r="H747" s="3" t="s">
        <v>1767</v>
      </c>
      <c r="I747" s="3" t="s">
        <v>1768</v>
      </c>
      <c r="J747" s="3" t="s">
        <v>2174</v>
      </c>
      <c r="K747" s="5" t="s">
        <v>664</v>
      </c>
      <c r="L747" s="5">
        <v>1</v>
      </c>
      <c r="M747" s="5" t="s">
        <v>1896</v>
      </c>
      <c r="N747" s="5">
        <f>VLOOKUP(M747,[1]ArchetypeScores!E:N,10,FALSE)</f>
        <v>1</v>
      </c>
      <c r="O747" s="5">
        <f>VLOOKUP(M747,[1]ArchetypeScores!E:O,11,FALSE)</f>
        <v>0</v>
      </c>
      <c r="P747" s="5">
        <f>VLOOKUP(M747,[1]ArchetypeScores!E:P,12,FALSE)</f>
        <v>2</v>
      </c>
      <c r="Q747" s="2" t="str">
        <f>VLOOKUP(M747,[1]ArchetypeScores!E:W,19,FALSE)</f>
        <v>Energy and water</v>
      </c>
      <c r="R747" s="2">
        <f>VLOOKUP(M747,[1]ArchetypeScores!E:I,5,FALSE)</f>
        <v>0</v>
      </c>
      <c r="S747" s="2">
        <f>VLOOKUP(M747,[1]ArchetypeScores!E:K,7,FALSE)</f>
        <v>0</v>
      </c>
      <c r="T747" s="2" t="str">
        <f t="shared" si="11"/>
        <v>Not A&amp;R positive</v>
      </c>
    </row>
    <row r="748" spans="1:20" x14ac:dyDescent="0.3">
      <c r="A748" s="2" t="s">
        <v>1760</v>
      </c>
      <c r="B748" s="3" t="s">
        <v>2175</v>
      </c>
      <c r="C748" s="3" t="s">
        <v>1973</v>
      </c>
      <c r="D748" s="4">
        <v>1.7999999999999999E-2</v>
      </c>
      <c r="E748" s="5" t="s">
        <v>1340</v>
      </c>
      <c r="F748" s="4">
        <v>2.1270000000000001E-2</v>
      </c>
      <c r="G748" s="6">
        <v>45053</v>
      </c>
      <c r="H748" s="3" t="s">
        <v>1767</v>
      </c>
      <c r="I748" s="3" t="s">
        <v>1768</v>
      </c>
      <c r="J748" s="3" t="s">
        <v>2176</v>
      </c>
      <c r="K748" s="5" t="s">
        <v>175</v>
      </c>
      <c r="L748" s="5">
        <v>4</v>
      </c>
      <c r="M748" s="5" t="s">
        <v>219</v>
      </c>
      <c r="N748" s="5">
        <f>VLOOKUP(M748,[1]ArchetypeScores!E:N,10,FALSE)</f>
        <v>1</v>
      </c>
      <c r="O748" s="5">
        <f>VLOOKUP(M748,[1]ArchetypeScores!E:O,11,FALSE)</f>
        <v>0</v>
      </c>
      <c r="P748" s="5">
        <f>VLOOKUP(M748,[1]ArchetypeScores!E:P,12,FALSE)</f>
        <v>0</v>
      </c>
      <c r="Q748" s="2" t="str">
        <f>VLOOKUP(M748,[1]ArchetypeScores!E:W,19,FALSE)</f>
        <v>Other sector</v>
      </c>
      <c r="R748" s="2">
        <f>VLOOKUP(M748,[1]ArchetypeScores!E:I,5,FALSE)</f>
        <v>0</v>
      </c>
      <c r="S748" s="2">
        <f>VLOOKUP(M748,[1]ArchetypeScores!E:K,7,FALSE)</f>
        <v>0</v>
      </c>
      <c r="T748" s="2" t="str">
        <f t="shared" si="11"/>
        <v>Not A&amp;R positive</v>
      </c>
    </row>
    <row r="749" spans="1:20" x14ac:dyDescent="0.3">
      <c r="A749" s="2" t="s">
        <v>1760</v>
      </c>
      <c r="B749" s="3" t="s">
        <v>2177</v>
      </c>
      <c r="C749" s="3" t="s">
        <v>1966</v>
      </c>
      <c r="D749" s="4">
        <v>1.2999999999999999E-2</v>
      </c>
      <c r="E749" s="5" t="s">
        <v>1340</v>
      </c>
      <c r="F749" s="4">
        <v>1.6140000000000002E-2</v>
      </c>
      <c r="G749" s="6">
        <v>45009</v>
      </c>
      <c r="H749" s="3" t="s">
        <v>1767</v>
      </c>
      <c r="I749" s="3" t="s">
        <v>1768</v>
      </c>
      <c r="J749" s="3" t="s">
        <v>2178</v>
      </c>
      <c r="K749" s="5" t="s">
        <v>25</v>
      </c>
      <c r="L749" s="5">
        <v>12</v>
      </c>
      <c r="M749" s="5" t="s">
        <v>183</v>
      </c>
      <c r="N749" s="5">
        <f>VLOOKUP(M749,[1]ArchetypeScores!E:N,10,FALSE)</f>
        <v>1</v>
      </c>
      <c r="O749" s="5">
        <f>VLOOKUP(M749,[1]ArchetypeScores!E:O,11,FALSE)</f>
        <v>-2</v>
      </c>
      <c r="P749" s="5">
        <f>VLOOKUP(M749,[1]ArchetypeScores!E:P,12,FALSE)</f>
        <v>0</v>
      </c>
      <c r="Q749" s="2" t="str">
        <f>VLOOKUP(M749,[1]ArchetypeScores!E:W,19,FALSE)</f>
        <v>Industrials - other</v>
      </c>
      <c r="R749" s="2">
        <f>VLOOKUP(M749,[1]ArchetypeScores!E:I,5,FALSE)</f>
        <v>0</v>
      </c>
      <c r="S749" s="2">
        <f>VLOOKUP(M749,[1]ArchetypeScores!E:K,7,FALSE)</f>
        <v>0</v>
      </c>
      <c r="T749" s="2" t="str">
        <f t="shared" si="11"/>
        <v>Not A&amp;R positive</v>
      </c>
    </row>
    <row r="750" spans="1:20" x14ac:dyDescent="0.3">
      <c r="A750" s="2" t="s">
        <v>1760</v>
      </c>
      <c r="B750" s="3" t="s">
        <v>2179</v>
      </c>
      <c r="C750" s="3" t="s">
        <v>1829</v>
      </c>
      <c r="D750" s="4">
        <v>3.2000000000000001E-2</v>
      </c>
      <c r="E750" s="5" t="s">
        <v>1340</v>
      </c>
      <c r="F750" s="4">
        <v>3.8449999999999998E-2</v>
      </c>
      <c r="G750" s="6">
        <v>45004</v>
      </c>
      <c r="H750" s="3" t="s">
        <v>1767</v>
      </c>
      <c r="I750" s="3" t="s">
        <v>1768</v>
      </c>
      <c r="J750" s="3" t="s">
        <v>2180</v>
      </c>
      <c r="K750" s="5" t="s">
        <v>25</v>
      </c>
      <c r="L750" s="5">
        <v>13</v>
      </c>
      <c r="M750" s="5" t="s">
        <v>2181</v>
      </c>
      <c r="N750" s="5">
        <f>VLOOKUP(M750,[1]ArchetypeScores!E:N,10,FALSE)</f>
        <v>1</v>
      </c>
      <c r="O750" s="5">
        <f>VLOOKUP(M750,[1]ArchetypeScores!E:O,11,FALSE)</f>
        <v>-2</v>
      </c>
      <c r="P750" s="5">
        <f>VLOOKUP(M750,[1]ArchetypeScores!E:P,12,FALSE)</f>
        <v>1</v>
      </c>
      <c r="Q750" s="2" t="str">
        <f>VLOOKUP(M750,[1]ArchetypeScores!E:W,19,FALSE)</f>
        <v>Industrials - other</v>
      </c>
      <c r="R750" s="2">
        <f>VLOOKUP(M750,[1]ArchetypeScores!E:I,5,FALSE)</f>
        <v>0</v>
      </c>
      <c r="S750" s="2">
        <f>VLOOKUP(M750,[1]ArchetypeScores!E:K,7,FALSE)</f>
        <v>0</v>
      </c>
      <c r="T750" s="2" t="str">
        <f t="shared" si="11"/>
        <v>Not A&amp;R positive</v>
      </c>
    </row>
    <row r="751" spans="1:20" x14ac:dyDescent="0.3">
      <c r="A751" s="2" t="s">
        <v>1760</v>
      </c>
      <c r="B751" s="3" t="s">
        <v>2183</v>
      </c>
      <c r="C751" s="3" t="s">
        <v>2183</v>
      </c>
      <c r="D751" s="4"/>
      <c r="E751" s="5" t="s">
        <v>1340</v>
      </c>
      <c r="F751" s="4">
        <v>0</v>
      </c>
      <c r="G751" s="6">
        <v>45112</v>
      </c>
      <c r="H751" s="3" t="s">
        <v>1767</v>
      </c>
      <c r="I751" s="3" t="s">
        <v>1768</v>
      </c>
      <c r="J751" s="3" t="s">
        <v>2184</v>
      </c>
      <c r="K751" s="5" t="s">
        <v>112</v>
      </c>
      <c r="L751" s="5" t="s">
        <v>112</v>
      </c>
      <c r="M751" s="5" t="s">
        <v>961</v>
      </c>
      <c r="N751" s="5">
        <f>VLOOKUP(M751,[1]ArchetypeScores!E:N,10,FALSE)</f>
        <v>0</v>
      </c>
      <c r="O751" s="5">
        <f>VLOOKUP(M751,[1]ArchetypeScores!E:O,11,FALSE)</f>
        <v>0</v>
      </c>
      <c r="P751" s="5">
        <f>VLOOKUP(M751,[1]ArchetypeScores!E:P,12,FALSE)</f>
        <v>0</v>
      </c>
      <c r="Q751" s="2" t="str">
        <f>VLOOKUP(M751,[1]ArchetypeScores!E:W,19,FALSE)</f>
        <v>Untargeted</v>
      </c>
      <c r="R751" s="2">
        <f>VLOOKUP(M751,[1]ArchetypeScores!E:I,5,FALSE)</f>
        <v>0</v>
      </c>
      <c r="S751" s="2">
        <f>VLOOKUP(M751,[1]ArchetypeScores!E:K,7,FALSE)</f>
        <v>0</v>
      </c>
      <c r="T751" s="2" t="str">
        <f t="shared" si="11"/>
        <v>Not A&amp;R positive</v>
      </c>
    </row>
    <row r="752" spans="1:20" x14ac:dyDescent="0.3">
      <c r="A752" s="2" t="s">
        <v>1760</v>
      </c>
      <c r="B752" s="3" t="s">
        <v>2185</v>
      </c>
      <c r="C752" s="3" t="s">
        <v>1966</v>
      </c>
      <c r="D752" s="4">
        <v>5.0999999999999997E-2</v>
      </c>
      <c r="E752" s="5" t="s">
        <v>1340</v>
      </c>
      <c r="F752" s="4">
        <v>6.1289999999999997E-2</v>
      </c>
      <c r="G752" s="6">
        <v>45074</v>
      </c>
      <c r="H752" s="3" t="s">
        <v>1767</v>
      </c>
      <c r="I752" s="3" t="s">
        <v>1768</v>
      </c>
      <c r="J752" s="3" t="s">
        <v>2186</v>
      </c>
      <c r="K752" s="5" t="s">
        <v>137</v>
      </c>
      <c r="L752" s="5" t="s">
        <v>112</v>
      </c>
      <c r="M752" s="5" t="s">
        <v>2170</v>
      </c>
      <c r="N752" s="5">
        <f>VLOOKUP(M752,[1]ArchetypeScores!E:N,10,FALSE)</f>
        <v>1</v>
      </c>
      <c r="O752" s="5">
        <f>VLOOKUP(M752,[1]ArchetypeScores!E:O,11,FALSE)</f>
        <v>-2</v>
      </c>
      <c r="P752" s="5">
        <f>VLOOKUP(M752,[1]ArchetypeScores!E:P,12,FALSE)</f>
        <v>2</v>
      </c>
      <c r="Q752" s="2" t="str">
        <f>VLOOKUP(M752,[1]ArchetypeScores!E:W,19,FALSE)</f>
        <v>Industrials - transportation</v>
      </c>
      <c r="R752" s="2">
        <f>VLOOKUP(M752,[1]ArchetypeScores!E:I,5,FALSE)</f>
        <v>0</v>
      </c>
      <c r="S752" s="2">
        <f>VLOOKUP(M752,[1]ArchetypeScores!E:K,7,FALSE)</f>
        <v>-1</v>
      </c>
      <c r="T752" s="2" t="str">
        <f t="shared" si="11"/>
        <v>Not A&amp;R positive</v>
      </c>
    </row>
    <row r="753" spans="1:20" x14ac:dyDescent="0.3">
      <c r="A753" s="2" t="s">
        <v>1760</v>
      </c>
      <c r="B753" s="3" t="s">
        <v>2187</v>
      </c>
      <c r="C753" s="3" t="s">
        <v>2187</v>
      </c>
      <c r="D753" s="4">
        <v>1.4999999999999999E-2</v>
      </c>
      <c r="E753" s="5" t="s">
        <v>1340</v>
      </c>
      <c r="F753" s="4">
        <v>1.804E-2</v>
      </c>
      <c r="G753" s="6">
        <v>45096</v>
      </c>
      <c r="H753" s="3" t="s">
        <v>1767</v>
      </c>
      <c r="I753" s="3" t="s">
        <v>1768</v>
      </c>
      <c r="J753" s="3" t="s">
        <v>2188</v>
      </c>
      <c r="K753" s="5" t="s">
        <v>291</v>
      </c>
      <c r="L753" s="5">
        <v>4</v>
      </c>
      <c r="M753" s="5" t="s">
        <v>292</v>
      </c>
      <c r="N753" s="5">
        <f>VLOOKUP(M753,[1]ArchetypeScores!E:N,10,FALSE)</f>
        <v>1</v>
      </c>
      <c r="O753" s="5">
        <f>VLOOKUP(M753,[1]ArchetypeScores!E:O,11,FALSE)</f>
        <v>0</v>
      </c>
      <c r="P753" s="5">
        <f>VLOOKUP(M753,[1]ArchetypeScores!E:P,12,FALSE)</f>
        <v>0</v>
      </c>
      <c r="Q753" s="2" t="str">
        <f>VLOOKUP(M753,[1]ArchetypeScores!E:W,19,FALSE)</f>
        <v>Education and training</v>
      </c>
      <c r="R753" s="2">
        <f>VLOOKUP(M753,[1]ArchetypeScores!E:I,5,FALSE)</f>
        <v>0</v>
      </c>
      <c r="S753" s="2">
        <f>VLOOKUP(M753,[1]ArchetypeScores!E:K,7,FALSE)</f>
        <v>0</v>
      </c>
      <c r="T753" s="2" t="str">
        <f t="shared" si="11"/>
        <v>Not A&amp;R positive</v>
      </c>
    </row>
    <row r="754" spans="1:20" x14ac:dyDescent="0.3">
      <c r="A754" s="2" t="s">
        <v>1760</v>
      </c>
      <c r="B754" s="3" t="s">
        <v>2189</v>
      </c>
      <c r="C754" s="3" t="s">
        <v>2018</v>
      </c>
      <c r="D754" s="4">
        <v>0.02</v>
      </c>
      <c r="E754" s="5" t="s">
        <v>1340</v>
      </c>
      <c r="F754" s="4">
        <v>2.4029999999999999E-2</v>
      </c>
      <c r="G754" s="6">
        <v>45061</v>
      </c>
      <c r="H754" s="3" t="s">
        <v>1767</v>
      </c>
      <c r="I754" s="3" t="s">
        <v>1768</v>
      </c>
      <c r="J754" s="3" t="s">
        <v>2190</v>
      </c>
      <c r="K754" s="5" t="s">
        <v>137</v>
      </c>
      <c r="L754" s="5">
        <v>5</v>
      </c>
      <c r="M754" s="5" t="s">
        <v>2016</v>
      </c>
      <c r="N754" s="5">
        <f>VLOOKUP(M754,[1]ArchetypeScores!E:N,10,FALSE)</f>
        <v>1</v>
      </c>
      <c r="O754" s="5">
        <f>VLOOKUP(M754,[1]ArchetypeScores!E:O,11,FALSE)</f>
        <v>-2</v>
      </c>
      <c r="P754" s="5">
        <f>VLOOKUP(M754,[1]ArchetypeScores!E:P,12,FALSE)</f>
        <v>2</v>
      </c>
      <c r="Q754" s="2" t="str">
        <f>VLOOKUP(M754,[1]ArchetypeScores!E:W,19,FALSE)</f>
        <v>Industrials - other</v>
      </c>
      <c r="R754" s="2">
        <f>VLOOKUP(M754,[1]ArchetypeScores!E:I,5,FALSE)</f>
        <v>0</v>
      </c>
      <c r="S754" s="2">
        <f>VLOOKUP(M754,[1]ArchetypeScores!E:K,7,FALSE)</f>
        <v>0</v>
      </c>
      <c r="T754" s="2" t="str">
        <f t="shared" si="11"/>
        <v>Not A&amp;R positive</v>
      </c>
    </row>
    <row r="755" spans="1:20" x14ac:dyDescent="0.3">
      <c r="A755" s="2" t="s">
        <v>1760</v>
      </c>
      <c r="B755" s="3" t="s">
        <v>2191</v>
      </c>
      <c r="C755" s="3" t="s">
        <v>2192</v>
      </c>
      <c r="D755" s="4">
        <v>2.9000000000000001E-2</v>
      </c>
      <c r="E755" s="5" t="s">
        <v>1340</v>
      </c>
      <c r="F755" s="4">
        <v>3.4720000000000001E-2</v>
      </c>
      <c r="G755" s="6">
        <v>44980</v>
      </c>
      <c r="H755" s="3" t="s">
        <v>2193</v>
      </c>
      <c r="I755" s="3" t="s">
        <v>2194</v>
      </c>
      <c r="J755" s="3"/>
      <c r="K755" s="5" t="s">
        <v>67</v>
      </c>
      <c r="L755" s="5">
        <v>1</v>
      </c>
      <c r="M755" s="5" t="s">
        <v>265</v>
      </c>
      <c r="N755" s="5">
        <f>VLOOKUP(M755,[1]ArchetypeScores!E:N,10,FALSE)</f>
        <v>0</v>
      </c>
      <c r="O755" s="5">
        <f>VLOOKUP(M755,[1]ArchetypeScores!E:O,11,FALSE)</f>
        <v>-1</v>
      </c>
      <c r="P755" s="5">
        <f>VLOOKUP(M755,[1]ArchetypeScores!E:P,12,FALSE)</f>
        <v>0</v>
      </c>
      <c r="Q755" s="2" t="str">
        <f>VLOOKUP(M755,[1]ArchetypeScores!E:W,19,FALSE)</f>
        <v>Untargeted</v>
      </c>
      <c r="R755" s="2">
        <f>VLOOKUP(M755,[1]ArchetypeScores!E:I,5,FALSE)</f>
        <v>0</v>
      </c>
      <c r="S755" s="2">
        <f>VLOOKUP(M755,[1]ArchetypeScores!E:K,7,FALSE)</f>
        <v>0</v>
      </c>
      <c r="T755" s="2" t="str">
        <f t="shared" si="11"/>
        <v>Not A&amp;R positive</v>
      </c>
    </row>
    <row r="756" spans="1:20" x14ac:dyDescent="0.3">
      <c r="A756" s="2" t="s">
        <v>1760</v>
      </c>
      <c r="B756" s="3" t="s">
        <v>2191</v>
      </c>
      <c r="C756" s="3" t="s">
        <v>2195</v>
      </c>
      <c r="D756" s="4">
        <v>2.3E-2</v>
      </c>
      <c r="E756" s="5" t="s">
        <v>1340</v>
      </c>
      <c r="F756" s="4">
        <v>2.7539999999999999E-2</v>
      </c>
      <c r="G756" s="6">
        <v>44981</v>
      </c>
      <c r="H756" s="3" t="s">
        <v>2193</v>
      </c>
      <c r="I756" s="3" t="s">
        <v>2196</v>
      </c>
      <c r="J756" s="3"/>
      <c r="K756" s="5" t="s">
        <v>67</v>
      </c>
      <c r="L756" s="5">
        <v>1</v>
      </c>
      <c r="M756" s="5" t="s">
        <v>265</v>
      </c>
      <c r="N756" s="5">
        <f>VLOOKUP(M756,[1]ArchetypeScores!E:N,10,FALSE)</f>
        <v>0</v>
      </c>
      <c r="O756" s="5">
        <f>VLOOKUP(M756,[1]ArchetypeScores!E:O,11,FALSE)</f>
        <v>-1</v>
      </c>
      <c r="P756" s="5">
        <f>VLOOKUP(M756,[1]ArchetypeScores!E:P,12,FALSE)</f>
        <v>0</v>
      </c>
      <c r="Q756" s="2" t="str">
        <f>VLOOKUP(M756,[1]ArchetypeScores!E:W,19,FALSE)</f>
        <v>Untargeted</v>
      </c>
      <c r="R756" s="2">
        <f>VLOOKUP(M756,[1]ArchetypeScores!E:I,5,FALSE)</f>
        <v>0</v>
      </c>
      <c r="S756" s="2">
        <f>VLOOKUP(M756,[1]ArchetypeScores!E:K,7,FALSE)</f>
        <v>0</v>
      </c>
      <c r="T756" s="2" t="str">
        <f t="shared" si="11"/>
        <v>Not A&amp;R positive</v>
      </c>
    </row>
    <row r="757" spans="1:20" x14ac:dyDescent="0.3">
      <c r="A757" s="2" t="s">
        <v>1760</v>
      </c>
      <c r="B757" s="3" t="s">
        <v>2197</v>
      </c>
      <c r="C757" s="3" t="s">
        <v>2198</v>
      </c>
      <c r="D757" s="4"/>
      <c r="E757" s="5" t="s">
        <v>1340</v>
      </c>
      <c r="F757" s="4">
        <v>0</v>
      </c>
      <c r="G757" s="6">
        <v>45146</v>
      </c>
      <c r="H757" s="3" t="s">
        <v>1780</v>
      </c>
      <c r="I757" s="3"/>
      <c r="J757" s="3"/>
      <c r="K757" s="5" t="s">
        <v>57</v>
      </c>
      <c r="L757" s="5">
        <v>29</v>
      </c>
      <c r="M757" s="5" t="s">
        <v>58</v>
      </c>
      <c r="N757" s="5">
        <f>VLOOKUP(M757,[1]ArchetypeScores!E:N,10,FALSE)</f>
        <v>0</v>
      </c>
      <c r="O757" s="5">
        <f>VLOOKUP(M757,[1]ArchetypeScores!E:O,11,FALSE)</f>
        <v>-1</v>
      </c>
      <c r="P757" s="5">
        <f>VLOOKUP(M757,[1]ArchetypeScores!E:P,12,FALSE)</f>
        <v>0</v>
      </c>
      <c r="Q757" s="2" t="str">
        <f>VLOOKUP(M757,[1]ArchetypeScores!E:W,19,FALSE)</f>
        <v>Untargeted</v>
      </c>
      <c r="R757" s="2">
        <f>VLOOKUP(M757,[1]ArchetypeScores!E:I,5,FALSE)</f>
        <v>0</v>
      </c>
      <c r="S757" s="2">
        <f>VLOOKUP(M757,[1]ArchetypeScores!E:K,7,FALSE)</f>
        <v>0</v>
      </c>
      <c r="T757" s="2" t="str">
        <f t="shared" si="11"/>
        <v>Not A&amp;R positive</v>
      </c>
    </row>
    <row r="758" spans="1:20" x14ac:dyDescent="0.3">
      <c r="A758" s="2" t="s">
        <v>1760</v>
      </c>
      <c r="B758" s="3" t="s">
        <v>2199</v>
      </c>
      <c r="C758" s="3" t="s">
        <v>2200</v>
      </c>
      <c r="D758" s="4"/>
      <c r="E758" s="5" t="s">
        <v>1340</v>
      </c>
      <c r="F758" s="4">
        <v>0</v>
      </c>
      <c r="G758" s="6">
        <v>45141</v>
      </c>
      <c r="H758" s="3" t="s">
        <v>1776</v>
      </c>
      <c r="I758" s="3" t="s">
        <v>1777</v>
      </c>
      <c r="J758" s="3"/>
      <c r="K758" s="5" t="s">
        <v>53</v>
      </c>
      <c r="L758" s="5">
        <v>1</v>
      </c>
      <c r="M758" s="5" t="s">
        <v>54</v>
      </c>
      <c r="N758" s="5">
        <f>VLOOKUP(M758,[1]ArchetypeScores!E:N,10,FALSE)</f>
        <v>0</v>
      </c>
      <c r="O758" s="5">
        <f>VLOOKUP(M758,[1]ArchetypeScores!E:O,11,FALSE)</f>
        <v>-1</v>
      </c>
      <c r="P758" s="5">
        <f>VLOOKUP(M758,[1]ArchetypeScores!E:P,12,FALSE)</f>
        <v>0</v>
      </c>
      <c r="Q758" s="2" t="str">
        <f>VLOOKUP(M758,[1]ArchetypeScores!E:W,19,FALSE)</f>
        <v>Untargeted</v>
      </c>
      <c r="R758" s="2">
        <f>VLOOKUP(M758,[1]ArchetypeScores!E:I,5,FALSE)</f>
        <v>0</v>
      </c>
      <c r="S758" s="2">
        <f>VLOOKUP(M758,[1]ArchetypeScores!E:K,7,FALSE)</f>
        <v>0</v>
      </c>
      <c r="T758" s="2" t="str">
        <f t="shared" si="11"/>
        <v>Not A&amp;R positive</v>
      </c>
    </row>
    <row r="759" spans="1:20" x14ac:dyDescent="0.3">
      <c r="A759" s="2" t="s">
        <v>1760</v>
      </c>
      <c r="B759" s="3" t="s">
        <v>2201</v>
      </c>
      <c r="C759" s="3" t="s">
        <v>2202</v>
      </c>
      <c r="D759" s="4">
        <v>5.0000000000000001E-3</v>
      </c>
      <c r="E759" s="5" t="s">
        <v>1340</v>
      </c>
      <c r="F759" s="4">
        <v>5.4799999999999996E-3</v>
      </c>
      <c r="G759" s="6">
        <v>45191</v>
      </c>
      <c r="H759" s="3" t="s">
        <v>1780</v>
      </c>
      <c r="I759" s="3" t="s">
        <v>1854</v>
      </c>
      <c r="J759" s="3"/>
      <c r="K759" s="5" t="s">
        <v>118</v>
      </c>
      <c r="L759" s="5">
        <v>4</v>
      </c>
      <c r="M759" s="5" t="s">
        <v>119</v>
      </c>
      <c r="N759" s="5">
        <f>VLOOKUP(M759,[1]ArchetypeScores!E:N,10,FALSE)</f>
        <v>0</v>
      </c>
      <c r="O759" s="5">
        <f>VLOOKUP(M759,[1]ArchetypeScores!E:O,11,FALSE)</f>
        <v>-1</v>
      </c>
      <c r="P759" s="5">
        <f>VLOOKUP(M759,[1]ArchetypeScores!E:P,12,FALSE)</f>
        <v>0</v>
      </c>
      <c r="Q759" s="2" t="str">
        <f>VLOOKUP(M759,[1]ArchetypeScores!E:W,19,FALSE)</f>
        <v>Untargeted</v>
      </c>
      <c r="R759" s="2">
        <f>VLOOKUP(M759,[1]ArchetypeScores!E:I,5,FALSE)</f>
        <v>0</v>
      </c>
      <c r="S759" s="2">
        <f>VLOOKUP(M759,[1]ArchetypeScores!E:K,7,FALSE)</f>
        <v>0</v>
      </c>
      <c r="T759" s="2" t="str">
        <f t="shared" si="11"/>
        <v>Not A&amp;R positive</v>
      </c>
    </row>
    <row r="760" spans="1:20" x14ac:dyDescent="0.3">
      <c r="A760" s="2" t="s">
        <v>1760</v>
      </c>
      <c r="B760" s="3" t="s">
        <v>2203</v>
      </c>
      <c r="C760" s="3" t="s">
        <v>2204</v>
      </c>
      <c r="D760" s="4">
        <v>0.02</v>
      </c>
      <c r="E760" s="5" t="s">
        <v>1340</v>
      </c>
      <c r="F760" s="4">
        <v>2.189E-2</v>
      </c>
      <c r="G760" s="6">
        <v>45148</v>
      </c>
      <c r="H760" s="3" t="s">
        <v>1780</v>
      </c>
      <c r="I760" s="3" t="s">
        <v>1814</v>
      </c>
      <c r="J760" s="3"/>
      <c r="K760" s="5" t="s">
        <v>57</v>
      </c>
      <c r="L760" s="5">
        <v>25</v>
      </c>
      <c r="M760" s="5" t="s">
        <v>241</v>
      </c>
      <c r="N760" s="5">
        <f>VLOOKUP(M760,[1]ArchetypeScores!E:N,10,FALSE)</f>
        <v>0</v>
      </c>
      <c r="O760" s="5">
        <f>VLOOKUP(M760,[1]ArchetypeScores!E:O,11,FALSE)</f>
        <v>-1</v>
      </c>
      <c r="P760" s="5">
        <f>VLOOKUP(M760,[1]ArchetypeScores!E:P,12,FALSE)</f>
        <v>0</v>
      </c>
      <c r="Q760" s="2" t="str">
        <f>VLOOKUP(M760,[1]ArchetypeScores!E:W,19,FALSE)</f>
        <v>Other sector</v>
      </c>
      <c r="R760" s="2">
        <f>VLOOKUP(M760,[1]ArchetypeScores!E:I,5,FALSE)</f>
        <v>0</v>
      </c>
      <c r="S760" s="2">
        <f>VLOOKUP(M760,[1]ArchetypeScores!E:K,7,FALSE)</f>
        <v>0</v>
      </c>
      <c r="T760" s="2" t="str">
        <f t="shared" si="11"/>
        <v>Not A&amp;R positive</v>
      </c>
    </row>
    <row r="761" spans="1:20" x14ac:dyDescent="0.3">
      <c r="A761" s="2" t="s">
        <v>1760</v>
      </c>
      <c r="B761" s="3" t="s">
        <v>2205</v>
      </c>
      <c r="C761" s="3" t="s">
        <v>2206</v>
      </c>
      <c r="D761" s="4">
        <v>0.20100000000000001</v>
      </c>
      <c r="E761" s="5" t="s">
        <v>1340</v>
      </c>
      <c r="F761" s="4">
        <v>0.23685999999999999</v>
      </c>
      <c r="G761" s="6">
        <v>44972</v>
      </c>
      <c r="H761" s="3" t="s">
        <v>2207</v>
      </c>
      <c r="I761" s="3" t="s">
        <v>2208</v>
      </c>
      <c r="J761" s="3"/>
      <c r="K761" s="5" t="s">
        <v>57</v>
      </c>
      <c r="L761" s="5">
        <v>29</v>
      </c>
      <c r="M761" s="5" t="s">
        <v>58</v>
      </c>
      <c r="N761" s="5">
        <f>VLOOKUP(M761,[1]ArchetypeScores!E:N,10,FALSE)</f>
        <v>0</v>
      </c>
      <c r="O761" s="5">
        <f>VLOOKUP(M761,[1]ArchetypeScores!E:O,11,FALSE)</f>
        <v>-1</v>
      </c>
      <c r="P761" s="5">
        <f>VLOOKUP(M761,[1]ArchetypeScores!E:P,12,FALSE)</f>
        <v>0</v>
      </c>
      <c r="Q761" s="2" t="str">
        <f>VLOOKUP(M761,[1]ArchetypeScores!E:W,19,FALSE)</f>
        <v>Untargeted</v>
      </c>
      <c r="R761" s="2">
        <f>VLOOKUP(M761,[1]ArchetypeScores!E:I,5,FALSE)</f>
        <v>0</v>
      </c>
      <c r="S761" s="2">
        <f>VLOOKUP(M761,[1]ArchetypeScores!E:K,7,FALSE)</f>
        <v>0</v>
      </c>
      <c r="T761" s="2" t="str">
        <f t="shared" si="11"/>
        <v>Not A&amp;R positive</v>
      </c>
    </row>
    <row r="762" spans="1:20" x14ac:dyDescent="0.3">
      <c r="A762" s="2" t="s">
        <v>1760</v>
      </c>
      <c r="B762" s="3" t="s">
        <v>2209</v>
      </c>
      <c r="C762" s="3" t="s">
        <v>2210</v>
      </c>
      <c r="D762" s="4"/>
      <c r="E762" s="5" t="s">
        <v>1340</v>
      </c>
      <c r="F762" s="4">
        <v>0</v>
      </c>
      <c r="G762" s="6">
        <v>45126</v>
      </c>
      <c r="H762" s="3" t="s">
        <v>2211</v>
      </c>
      <c r="I762" s="3" t="s">
        <v>2212</v>
      </c>
      <c r="J762" s="3"/>
      <c r="K762" s="5" t="s">
        <v>57</v>
      </c>
      <c r="L762" s="5">
        <v>29</v>
      </c>
      <c r="M762" s="5" t="s">
        <v>58</v>
      </c>
      <c r="N762" s="5">
        <f>VLOOKUP(M762,[1]ArchetypeScores!E:N,10,FALSE)</f>
        <v>0</v>
      </c>
      <c r="O762" s="5">
        <f>VLOOKUP(M762,[1]ArchetypeScores!E:O,11,FALSE)</f>
        <v>-1</v>
      </c>
      <c r="P762" s="5">
        <f>VLOOKUP(M762,[1]ArchetypeScores!E:P,12,FALSE)</f>
        <v>0</v>
      </c>
      <c r="Q762" s="2" t="str">
        <f>VLOOKUP(M762,[1]ArchetypeScores!E:W,19,FALSE)</f>
        <v>Untargeted</v>
      </c>
      <c r="R762" s="2">
        <f>VLOOKUP(M762,[1]ArchetypeScores!E:I,5,FALSE)</f>
        <v>0</v>
      </c>
      <c r="S762" s="2">
        <f>VLOOKUP(M762,[1]ArchetypeScores!E:K,7,FALSE)</f>
        <v>0</v>
      </c>
      <c r="T762" s="2" t="str">
        <f t="shared" si="11"/>
        <v>Not A&amp;R positive</v>
      </c>
    </row>
    <row r="763" spans="1:20" x14ac:dyDescent="0.3">
      <c r="A763" s="2" t="s">
        <v>1760</v>
      </c>
      <c r="B763" s="3" t="s">
        <v>2213</v>
      </c>
      <c r="C763" s="3" t="s">
        <v>2214</v>
      </c>
      <c r="D763" s="4">
        <v>1.4E-2</v>
      </c>
      <c r="E763" s="5" t="s">
        <v>1340</v>
      </c>
      <c r="F763" s="4">
        <v>1.491E-2</v>
      </c>
      <c r="G763" s="6">
        <v>45198</v>
      </c>
      <c r="H763" s="3" t="s">
        <v>1780</v>
      </c>
      <c r="I763" s="3" t="s">
        <v>1854</v>
      </c>
      <c r="J763" s="3"/>
      <c r="K763" s="5" t="s">
        <v>57</v>
      </c>
      <c r="L763" s="5">
        <v>29</v>
      </c>
      <c r="M763" s="5" t="s">
        <v>58</v>
      </c>
      <c r="N763" s="5">
        <f>VLOOKUP(M763,[1]ArchetypeScores!E:N,10,FALSE)</f>
        <v>0</v>
      </c>
      <c r="O763" s="5">
        <f>VLOOKUP(M763,[1]ArchetypeScores!E:O,11,FALSE)</f>
        <v>-1</v>
      </c>
      <c r="P763" s="5">
        <f>VLOOKUP(M763,[1]ArchetypeScores!E:P,12,FALSE)</f>
        <v>0</v>
      </c>
      <c r="Q763" s="2" t="str">
        <f>VLOOKUP(M763,[1]ArchetypeScores!E:W,19,FALSE)</f>
        <v>Untargeted</v>
      </c>
      <c r="R763" s="2">
        <f>VLOOKUP(M763,[1]ArchetypeScores!E:I,5,FALSE)</f>
        <v>0</v>
      </c>
      <c r="S763" s="2">
        <f>VLOOKUP(M763,[1]ArchetypeScores!E:K,7,FALSE)</f>
        <v>0</v>
      </c>
      <c r="T763" s="2" t="str">
        <f t="shared" si="11"/>
        <v>Not A&amp;R positive</v>
      </c>
    </row>
    <row r="764" spans="1:20" x14ac:dyDescent="0.3">
      <c r="A764" s="2" t="s">
        <v>1760</v>
      </c>
      <c r="B764" s="3" t="s">
        <v>2215</v>
      </c>
      <c r="C764" s="3" t="s">
        <v>2216</v>
      </c>
      <c r="D764" s="4">
        <v>1E-3</v>
      </c>
      <c r="E764" s="5" t="s">
        <v>1340</v>
      </c>
      <c r="F764" s="4">
        <v>1.32E-3</v>
      </c>
      <c r="G764" s="6">
        <v>45189</v>
      </c>
      <c r="H764" s="3" t="s">
        <v>1780</v>
      </c>
      <c r="I764" s="3" t="s">
        <v>1914</v>
      </c>
      <c r="J764" s="3"/>
      <c r="K764" s="5" t="s">
        <v>47</v>
      </c>
      <c r="L764" s="5">
        <v>1</v>
      </c>
      <c r="M764" s="5" t="s">
        <v>48</v>
      </c>
      <c r="N764" s="5">
        <f>VLOOKUP(M764,[1]ArchetypeScores!E:N,10,FALSE)</f>
        <v>0</v>
      </c>
      <c r="O764" s="5">
        <f>VLOOKUP(M764,[1]ArchetypeScores!E:O,11,FALSE)</f>
        <v>0</v>
      </c>
      <c r="P764" s="5">
        <f>VLOOKUP(M764,[1]ArchetypeScores!E:P,12,FALSE)</f>
        <v>0</v>
      </c>
      <c r="Q764" s="2" t="str">
        <f>VLOOKUP(M764,[1]ArchetypeScores!E:W,19,FALSE)</f>
        <v>Consumer (including agriculture and tourism)</v>
      </c>
      <c r="R764" s="2">
        <f>VLOOKUP(M764,[1]ArchetypeScores!E:I,5,FALSE)</f>
        <v>0</v>
      </c>
      <c r="S764" s="2">
        <f>VLOOKUP(M764,[1]ArchetypeScores!E:K,7,FALSE)</f>
        <v>0</v>
      </c>
      <c r="T764" s="2" t="str">
        <f t="shared" si="11"/>
        <v>Not A&amp;R positive</v>
      </c>
    </row>
    <row r="765" spans="1:20" x14ac:dyDescent="0.3">
      <c r="A765" s="2" t="s">
        <v>1760</v>
      </c>
      <c r="B765" s="3" t="s">
        <v>2217</v>
      </c>
      <c r="C765" s="3" t="s">
        <v>2218</v>
      </c>
      <c r="D765" s="4"/>
      <c r="E765" s="5" t="s">
        <v>1340</v>
      </c>
      <c r="F765" s="4">
        <v>0</v>
      </c>
      <c r="G765" s="6">
        <v>45120</v>
      </c>
      <c r="H765" s="3" t="s">
        <v>2219</v>
      </c>
      <c r="I765" s="3" t="s">
        <v>1798</v>
      </c>
      <c r="J765" s="3"/>
      <c r="K765" s="5" t="s">
        <v>84</v>
      </c>
      <c r="L765" s="5">
        <v>1</v>
      </c>
      <c r="M765" s="5" t="s">
        <v>517</v>
      </c>
      <c r="N765" s="5">
        <f>VLOOKUP(M765,[1]ArchetypeScores!E:N,10,FALSE)</f>
        <v>0</v>
      </c>
      <c r="O765" s="5">
        <f>VLOOKUP(M765,[1]ArchetypeScores!E:O,11,FALSE)</f>
        <v>-1</v>
      </c>
      <c r="P765" s="5">
        <f>VLOOKUP(M765,[1]ArchetypeScores!E:P,12,FALSE)</f>
        <v>0</v>
      </c>
      <c r="Q765" s="2" t="str">
        <f>VLOOKUP(M765,[1]ArchetypeScores!E:W,19,FALSE)</f>
        <v>Untargeted</v>
      </c>
      <c r="R765" s="2">
        <f>VLOOKUP(M765,[1]ArchetypeScores!E:I,5,FALSE)</f>
        <v>0</v>
      </c>
      <c r="S765" s="2">
        <f>VLOOKUP(M765,[1]ArchetypeScores!E:K,7,FALSE)</f>
        <v>0</v>
      </c>
      <c r="T765" s="2" t="str">
        <f t="shared" si="11"/>
        <v>Not A&amp;R positive</v>
      </c>
    </row>
    <row r="766" spans="1:20" x14ac:dyDescent="0.3">
      <c r="A766" s="2" t="s">
        <v>1760</v>
      </c>
      <c r="B766" s="3" t="s">
        <v>2220</v>
      </c>
      <c r="C766" s="3" t="s">
        <v>2221</v>
      </c>
      <c r="D766" s="4">
        <v>0.4</v>
      </c>
      <c r="E766" s="5" t="s">
        <v>1340</v>
      </c>
      <c r="F766" s="4">
        <v>0.48638999999999999</v>
      </c>
      <c r="G766" s="6">
        <v>45124</v>
      </c>
      <c r="H766" s="3" t="s">
        <v>2211</v>
      </c>
      <c r="I766" s="3" t="s">
        <v>2212</v>
      </c>
      <c r="J766" s="3"/>
      <c r="K766" s="5" t="s">
        <v>38</v>
      </c>
      <c r="L766" s="5">
        <v>13</v>
      </c>
      <c r="M766" s="5" t="s">
        <v>39</v>
      </c>
      <c r="N766" s="5">
        <f>VLOOKUP(M766,[1]ArchetypeScores!E:N,10,FALSE)</f>
        <v>0</v>
      </c>
      <c r="O766" s="5">
        <f>VLOOKUP(M766,[1]ArchetypeScores!E:O,11,FALSE)</f>
        <v>-2</v>
      </c>
      <c r="P766" s="5">
        <f>VLOOKUP(M766,[1]ArchetypeScores!E:P,12,FALSE)</f>
        <v>0</v>
      </c>
      <c r="Q766" s="2" t="str">
        <f>VLOOKUP(M766,[1]ArchetypeScores!E:W,19,FALSE)</f>
        <v>Industrials - transportation</v>
      </c>
      <c r="R766" s="2">
        <f>VLOOKUP(M766,[1]ArchetypeScores!E:I,5,FALSE)</f>
        <v>0</v>
      </c>
      <c r="S766" s="2">
        <f>VLOOKUP(M766,[1]ArchetypeScores!E:K,7,FALSE)</f>
        <v>0</v>
      </c>
      <c r="T766" s="2" t="str">
        <f t="shared" si="11"/>
        <v>Not A&amp;R positive</v>
      </c>
    </row>
    <row r="767" spans="1:20" x14ac:dyDescent="0.3">
      <c r="A767" s="2" t="s">
        <v>1760</v>
      </c>
      <c r="B767" s="3" t="s">
        <v>2222</v>
      </c>
      <c r="C767" s="3" t="s">
        <v>2223</v>
      </c>
      <c r="D767" s="4">
        <v>8.0000000000000002E-3</v>
      </c>
      <c r="E767" s="5" t="s">
        <v>1340</v>
      </c>
      <c r="F767" s="4">
        <v>8.6599999999999993E-3</v>
      </c>
      <c r="G767" s="6">
        <v>45201</v>
      </c>
      <c r="H767" s="3" t="s">
        <v>1780</v>
      </c>
      <c r="I767" s="3" t="s">
        <v>1854</v>
      </c>
      <c r="J767" s="3"/>
      <c r="K767" s="5" t="s">
        <v>57</v>
      </c>
      <c r="L767" s="5">
        <v>29</v>
      </c>
      <c r="M767" s="5" t="s">
        <v>58</v>
      </c>
      <c r="N767" s="5">
        <f>VLOOKUP(M767,[1]ArchetypeScores!E:N,10,FALSE)</f>
        <v>0</v>
      </c>
      <c r="O767" s="5">
        <f>VLOOKUP(M767,[1]ArchetypeScores!E:O,11,FALSE)</f>
        <v>-1</v>
      </c>
      <c r="P767" s="5">
        <f>VLOOKUP(M767,[1]ArchetypeScores!E:P,12,FALSE)</f>
        <v>0</v>
      </c>
      <c r="Q767" s="2" t="str">
        <f>VLOOKUP(M767,[1]ArchetypeScores!E:W,19,FALSE)</f>
        <v>Untargeted</v>
      </c>
      <c r="R767" s="2">
        <f>VLOOKUP(M767,[1]ArchetypeScores!E:I,5,FALSE)</f>
        <v>0</v>
      </c>
      <c r="S767" s="2">
        <f>VLOOKUP(M767,[1]ArchetypeScores!E:K,7,FALSE)</f>
        <v>0</v>
      </c>
      <c r="T767" s="2" t="str">
        <f t="shared" si="11"/>
        <v>Not A&amp;R positive</v>
      </c>
    </row>
    <row r="768" spans="1:20" x14ac:dyDescent="0.3">
      <c r="A768" s="2" t="s">
        <v>1760</v>
      </c>
      <c r="B768" s="3" t="s">
        <v>2224</v>
      </c>
      <c r="C768" s="3" t="s">
        <v>2225</v>
      </c>
      <c r="D768" s="4">
        <v>3.5999999999999997E-2</v>
      </c>
      <c r="E768" s="5" t="s">
        <v>1340</v>
      </c>
      <c r="F768" s="4">
        <v>3.968E-2</v>
      </c>
      <c r="G768" s="6">
        <v>45197</v>
      </c>
      <c r="H768" s="3" t="s">
        <v>2226</v>
      </c>
      <c r="I768" s="3" t="s">
        <v>2227</v>
      </c>
      <c r="J768" s="3"/>
      <c r="K768" s="5" t="s">
        <v>57</v>
      </c>
      <c r="L768" s="5">
        <v>29</v>
      </c>
      <c r="M768" s="5" t="s">
        <v>58</v>
      </c>
      <c r="N768" s="5">
        <f>VLOOKUP(M768,[1]ArchetypeScores!E:N,10,FALSE)</f>
        <v>0</v>
      </c>
      <c r="O768" s="5">
        <f>VLOOKUP(M768,[1]ArchetypeScores!E:O,11,FALSE)</f>
        <v>-1</v>
      </c>
      <c r="P768" s="5">
        <f>VLOOKUP(M768,[1]ArchetypeScores!E:P,12,FALSE)</f>
        <v>0</v>
      </c>
      <c r="Q768" s="2" t="str">
        <f>VLOOKUP(M768,[1]ArchetypeScores!E:W,19,FALSE)</f>
        <v>Untargeted</v>
      </c>
      <c r="R768" s="2">
        <f>VLOOKUP(M768,[1]ArchetypeScores!E:I,5,FALSE)</f>
        <v>0</v>
      </c>
      <c r="S768" s="2">
        <f>VLOOKUP(M768,[1]ArchetypeScores!E:K,7,FALSE)</f>
        <v>0</v>
      </c>
      <c r="T768" s="2" t="str">
        <f t="shared" si="11"/>
        <v>Not A&amp;R positive</v>
      </c>
    </row>
    <row r="769" spans="1:20" x14ac:dyDescent="0.3">
      <c r="A769" s="2" t="s">
        <v>1760</v>
      </c>
      <c r="B769" s="3" t="s">
        <v>2228</v>
      </c>
      <c r="C769" s="3" t="s">
        <v>2229</v>
      </c>
      <c r="D769" s="4"/>
      <c r="E769" s="5" t="s">
        <v>1340</v>
      </c>
      <c r="F769" s="4">
        <v>0</v>
      </c>
      <c r="G769" s="6">
        <v>44978</v>
      </c>
      <c r="H769" s="3" t="s">
        <v>2230</v>
      </c>
      <c r="I769" s="3" t="s">
        <v>2231</v>
      </c>
      <c r="J769" s="3"/>
      <c r="K769" s="5" t="s">
        <v>38</v>
      </c>
      <c r="L769" s="5">
        <v>13</v>
      </c>
      <c r="M769" s="5" t="s">
        <v>39</v>
      </c>
      <c r="N769" s="5">
        <f>VLOOKUP(M769,[1]ArchetypeScores!E:N,10,FALSE)</f>
        <v>0</v>
      </c>
      <c r="O769" s="5">
        <f>VLOOKUP(M769,[1]ArchetypeScores!E:O,11,FALSE)</f>
        <v>-2</v>
      </c>
      <c r="P769" s="5">
        <f>VLOOKUP(M769,[1]ArchetypeScores!E:P,12,FALSE)</f>
        <v>0</v>
      </c>
      <c r="Q769" s="2" t="str">
        <f>VLOOKUP(M769,[1]ArchetypeScores!E:W,19,FALSE)</f>
        <v>Industrials - transportation</v>
      </c>
      <c r="R769" s="2">
        <f>VLOOKUP(M769,[1]ArchetypeScores!E:I,5,FALSE)</f>
        <v>0</v>
      </c>
      <c r="S769" s="2">
        <f>VLOOKUP(M769,[1]ArchetypeScores!E:K,7,FALSE)</f>
        <v>0</v>
      </c>
      <c r="T769" s="2" t="str">
        <f t="shared" si="11"/>
        <v>Not A&amp;R positive</v>
      </c>
    </row>
    <row r="770" spans="1:20" x14ac:dyDescent="0.3">
      <c r="A770" s="2" t="s">
        <v>1760</v>
      </c>
      <c r="B770" s="3" t="s">
        <v>2232</v>
      </c>
      <c r="C770" s="3" t="s">
        <v>2233</v>
      </c>
      <c r="D770" s="4">
        <v>0.1</v>
      </c>
      <c r="E770" s="5" t="s">
        <v>1340</v>
      </c>
      <c r="F770" s="4">
        <v>0.1216</v>
      </c>
      <c r="G770" s="6">
        <v>45125</v>
      </c>
      <c r="H770" s="3" t="s">
        <v>2234</v>
      </c>
      <c r="I770" s="3" t="s">
        <v>2212</v>
      </c>
      <c r="J770" s="3"/>
      <c r="K770" s="5" t="s">
        <v>57</v>
      </c>
      <c r="L770" s="5">
        <v>29</v>
      </c>
      <c r="M770" s="5" t="s">
        <v>58</v>
      </c>
      <c r="N770" s="5">
        <f>VLOOKUP(M770,[1]ArchetypeScores!E:N,10,FALSE)</f>
        <v>0</v>
      </c>
      <c r="O770" s="5">
        <f>VLOOKUP(M770,[1]ArchetypeScores!E:O,11,FALSE)</f>
        <v>-1</v>
      </c>
      <c r="P770" s="5">
        <f>VLOOKUP(M770,[1]ArchetypeScores!E:P,12,FALSE)</f>
        <v>0</v>
      </c>
      <c r="Q770" s="2" t="str">
        <f>VLOOKUP(M770,[1]ArchetypeScores!E:W,19,FALSE)</f>
        <v>Untargeted</v>
      </c>
      <c r="R770" s="2">
        <f>VLOOKUP(M770,[1]ArchetypeScores!E:I,5,FALSE)</f>
        <v>0</v>
      </c>
      <c r="S770" s="2">
        <f>VLOOKUP(M770,[1]ArchetypeScores!E:K,7,FALSE)</f>
        <v>0</v>
      </c>
      <c r="T770" s="2" t="str">
        <f t="shared" ref="T770:T833" si="12">IF(AND(R770=1,S770=1),"Both",IF(AND(R770=1,S770=0),"Direct only",IF(AND(R770=0,S770=1),"Indirect only","Not A&amp;R positive")))</f>
        <v>Not A&amp;R positive</v>
      </c>
    </row>
    <row r="771" spans="1:20" x14ac:dyDescent="0.3">
      <c r="A771" s="2" t="s">
        <v>1760</v>
      </c>
      <c r="B771" s="3" t="s">
        <v>2235</v>
      </c>
      <c r="C771" s="3" t="s">
        <v>2236</v>
      </c>
      <c r="D771" s="4">
        <v>0.2</v>
      </c>
      <c r="E771" s="5" t="s">
        <v>1340</v>
      </c>
      <c r="F771" s="4">
        <v>0.23446</v>
      </c>
      <c r="G771" s="6">
        <v>45116</v>
      </c>
      <c r="H771" s="3" t="s">
        <v>2237</v>
      </c>
      <c r="I771" s="3" t="s">
        <v>1787</v>
      </c>
      <c r="J771" s="3"/>
      <c r="K771" s="5" t="s">
        <v>57</v>
      </c>
      <c r="L771" s="5">
        <v>29</v>
      </c>
      <c r="M771" s="5" t="s">
        <v>58</v>
      </c>
      <c r="N771" s="5">
        <f>VLOOKUP(M771,[1]ArchetypeScores!E:N,10,FALSE)</f>
        <v>0</v>
      </c>
      <c r="O771" s="5">
        <f>VLOOKUP(M771,[1]ArchetypeScores!E:O,11,FALSE)</f>
        <v>-1</v>
      </c>
      <c r="P771" s="5">
        <f>VLOOKUP(M771,[1]ArchetypeScores!E:P,12,FALSE)</f>
        <v>0</v>
      </c>
      <c r="Q771" s="2" t="str">
        <f>VLOOKUP(M771,[1]ArchetypeScores!E:W,19,FALSE)</f>
        <v>Untargeted</v>
      </c>
      <c r="R771" s="2">
        <f>VLOOKUP(M771,[1]ArchetypeScores!E:I,5,FALSE)</f>
        <v>0</v>
      </c>
      <c r="S771" s="2">
        <f>VLOOKUP(M771,[1]ArchetypeScores!E:K,7,FALSE)</f>
        <v>0</v>
      </c>
      <c r="T771" s="2" t="str">
        <f t="shared" si="12"/>
        <v>Not A&amp;R positive</v>
      </c>
    </row>
    <row r="772" spans="1:20" x14ac:dyDescent="0.3">
      <c r="A772" s="2" t="s">
        <v>1760</v>
      </c>
      <c r="B772" s="3" t="s">
        <v>2238</v>
      </c>
      <c r="C772" s="3" t="s">
        <v>2239</v>
      </c>
      <c r="D772" s="4">
        <v>0.11</v>
      </c>
      <c r="E772" s="5" t="s">
        <v>1340</v>
      </c>
      <c r="F772" s="4">
        <v>0.12341000000000001</v>
      </c>
      <c r="G772" s="6">
        <v>45135</v>
      </c>
      <c r="H772" s="3" t="s">
        <v>2240</v>
      </c>
      <c r="I772" s="3"/>
      <c r="J772" s="3"/>
      <c r="K772" s="5" t="s">
        <v>118</v>
      </c>
      <c r="L772" s="5">
        <v>4</v>
      </c>
      <c r="M772" s="5" t="s">
        <v>119</v>
      </c>
      <c r="N772" s="5">
        <f>VLOOKUP(M772,[1]ArchetypeScores!E:N,10,FALSE)</f>
        <v>0</v>
      </c>
      <c r="O772" s="5">
        <f>VLOOKUP(M772,[1]ArchetypeScores!E:O,11,FALSE)</f>
        <v>-1</v>
      </c>
      <c r="P772" s="5">
        <f>VLOOKUP(M772,[1]ArchetypeScores!E:P,12,FALSE)</f>
        <v>0</v>
      </c>
      <c r="Q772" s="2" t="str">
        <f>VLOOKUP(M772,[1]ArchetypeScores!E:W,19,FALSE)</f>
        <v>Untargeted</v>
      </c>
      <c r="R772" s="2">
        <f>VLOOKUP(M772,[1]ArchetypeScores!E:I,5,FALSE)</f>
        <v>0</v>
      </c>
      <c r="S772" s="2">
        <f>VLOOKUP(M772,[1]ArchetypeScores!E:K,7,FALSE)</f>
        <v>0</v>
      </c>
      <c r="T772" s="2" t="str">
        <f t="shared" si="12"/>
        <v>Not A&amp;R positive</v>
      </c>
    </row>
    <row r="773" spans="1:20" x14ac:dyDescent="0.3">
      <c r="A773" s="2" t="s">
        <v>1760</v>
      </c>
      <c r="B773" s="3" t="s">
        <v>2241</v>
      </c>
      <c r="C773" s="3" t="s">
        <v>2242</v>
      </c>
      <c r="D773" s="4">
        <v>1E-3</v>
      </c>
      <c r="E773" s="5" t="s">
        <v>1340</v>
      </c>
      <c r="F773" s="4">
        <v>1.47E-3</v>
      </c>
      <c r="G773" s="6">
        <v>45114</v>
      </c>
      <c r="H773" s="3" t="s">
        <v>2243</v>
      </c>
      <c r="I773" s="3" t="s">
        <v>1798</v>
      </c>
      <c r="J773" s="3"/>
      <c r="K773" s="5" t="s">
        <v>163</v>
      </c>
      <c r="L773" s="5">
        <v>2</v>
      </c>
      <c r="M773" s="5" t="s">
        <v>648</v>
      </c>
      <c r="N773" s="5">
        <f>VLOOKUP(M773,[1]ArchetypeScores!E:N,10,FALSE)</f>
        <v>0</v>
      </c>
      <c r="O773" s="5">
        <f>VLOOKUP(M773,[1]ArchetypeScores!E:O,11,FALSE)</f>
        <v>0</v>
      </c>
      <c r="P773" s="5">
        <f>VLOOKUP(M773,[1]ArchetypeScores!E:P,12,FALSE)</f>
        <v>0</v>
      </c>
      <c r="Q773" s="2" t="str">
        <f>VLOOKUP(M773,[1]ArchetypeScores!E:W,19,FALSE)</f>
        <v>Health care</v>
      </c>
      <c r="R773" s="2">
        <f>VLOOKUP(M773,[1]ArchetypeScores!E:I,5,FALSE)</f>
        <v>0</v>
      </c>
      <c r="S773" s="2">
        <f>VLOOKUP(M773,[1]ArchetypeScores!E:K,7,FALSE)</f>
        <v>0</v>
      </c>
      <c r="T773" s="2" t="str">
        <f t="shared" si="12"/>
        <v>Not A&amp;R positive</v>
      </c>
    </row>
    <row r="774" spans="1:20" x14ac:dyDescent="0.3">
      <c r="A774" s="2" t="s">
        <v>1760</v>
      </c>
      <c r="B774" s="3" t="s">
        <v>2244</v>
      </c>
      <c r="C774" s="3" t="s">
        <v>2245</v>
      </c>
      <c r="D774" s="4">
        <v>1E-3</v>
      </c>
      <c r="E774" s="5" t="s">
        <v>1340</v>
      </c>
      <c r="F774" s="4">
        <v>1.6800000000000001E-3</v>
      </c>
      <c r="G774" s="6">
        <v>45207</v>
      </c>
      <c r="H774" s="3" t="s">
        <v>2246</v>
      </c>
      <c r="I774" s="3" t="s">
        <v>1798</v>
      </c>
      <c r="J774" s="3"/>
      <c r="K774" s="5" t="s">
        <v>1072</v>
      </c>
      <c r="L774" s="5">
        <v>2</v>
      </c>
      <c r="M774" s="5" t="s">
        <v>1073</v>
      </c>
      <c r="N774" s="5">
        <f>VLOOKUP(M774,[1]ArchetypeScores!E:N,10,FALSE)</f>
        <v>0</v>
      </c>
      <c r="O774" s="5">
        <f>VLOOKUP(M774,[1]ArchetypeScores!E:O,11,FALSE)</f>
        <v>-1</v>
      </c>
      <c r="P774" s="5">
        <f>VLOOKUP(M774,[1]ArchetypeScores!E:P,12,FALSE)</f>
        <v>0</v>
      </c>
      <c r="Q774" s="2" t="str">
        <f>VLOOKUP(M774,[1]ArchetypeScores!E:W,19,FALSE)</f>
        <v>Untargeted</v>
      </c>
      <c r="R774" s="2">
        <f>VLOOKUP(M774,[1]ArchetypeScores!E:I,5,FALSE)</f>
        <v>0</v>
      </c>
      <c r="S774" s="2">
        <f>VLOOKUP(M774,[1]ArchetypeScores!E:K,7,FALSE)</f>
        <v>0</v>
      </c>
      <c r="T774" s="2" t="str">
        <f t="shared" si="12"/>
        <v>Not A&amp;R positive</v>
      </c>
    </row>
    <row r="775" spans="1:20" x14ac:dyDescent="0.3">
      <c r="A775" s="2" t="s">
        <v>1760</v>
      </c>
      <c r="B775" s="3" t="s">
        <v>2247</v>
      </c>
      <c r="C775" s="3" t="s">
        <v>2248</v>
      </c>
      <c r="D775" s="4"/>
      <c r="E775" s="5" t="s">
        <v>1340</v>
      </c>
      <c r="F775" s="4">
        <v>0</v>
      </c>
      <c r="G775" s="6">
        <v>45127</v>
      </c>
      <c r="H775" s="3" t="s">
        <v>2249</v>
      </c>
      <c r="I775" s="3"/>
      <c r="J775" s="3"/>
      <c r="K775" s="5" t="s">
        <v>38</v>
      </c>
      <c r="L775" s="5">
        <v>13</v>
      </c>
      <c r="M775" s="5" t="s">
        <v>39</v>
      </c>
      <c r="N775" s="5">
        <f>VLOOKUP(M775,[1]ArchetypeScores!E:N,10,FALSE)</f>
        <v>0</v>
      </c>
      <c r="O775" s="5">
        <f>VLOOKUP(M775,[1]ArchetypeScores!E:O,11,FALSE)</f>
        <v>-2</v>
      </c>
      <c r="P775" s="5">
        <f>VLOOKUP(M775,[1]ArchetypeScores!E:P,12,FALSE)</f>
        <v>0</v>
      </c>
      <c r="Q775" s="2" t="str">
        <f>VLOOKUP(M775,[1]ArchetypeScores!E:W,19,FALSE)</f>
        <v>Industrials - transportation</v>
      </c>
      <c r="R775" s="2">
        <f>VLOOKUP(M775,[1]ArchetypeScores!E:I,5,FALSE)</f>
        <v>0</v>
      </c>
      <c r="S775" s="2">
        <f>VLOOKUP(M775,[1]ArchetypeScores!E:K,7,FALSE)</f>
        <v>0</v>
      </c>
      <c r="T775" s="2" t="str">
        <f t="shared" si="12"/>
        <v>Not A&amp;R positive</v>
      </c>
    </row>
    <row r="776" spans="1:20" x14ac:dyDescent="0.3">
      <c r="A776" s="2" t="s">
        <v>1760</v>
      </c>
      <c r="B776" s="3" t="s">
        <v>2250</v>
      </c>
      <c r="C776" s="3" t="s">
        <v>2251</v>
      </c>
      <c r="D776" s="4"/>
      <c r="E776" s="5" t="s">
        <v>1340</v>
      </c>
      <c r="F776" s="4">
        <v>0</v>
      </c>
      <c r="G776" s="6">
        <v>44963</v>
      </c>
      <c r="H776" s="3" t="s">
        <v>2252</v>
      </c>
      <c r="I776" s="3" t="s">
        <v>2253</v>
      </c>
      <c r="J776" s="3"/>
      <c r="K776" s="5" t="s">
        <v>89</v>
      </c>
      <c r="L776" s="5">
        <v>3</v>
      </c>
      <c r="M776" s="5" t="s">
        <v>1225</v>
      </c>
      <c r="N776" s="5">
        <f>VLOOKUP(M776,[1]ArchetypeScores!E:N,10,FALSE)</f>
        <v>1</v>
      </c>
      <c r="O776" s="5">
        <f>VLOOKUP(M776,[1]ArchetypeScores!E:O,11,FALSE)</f>
        <v>0</v>
      </c>
      <c r="P776" s="5">
        <f>VLOOKUP(M776,[1]ArchetypeScores!E:P,12,FALSE)</f>
        <v>0</v>
      </c>
      <c r="Q776" s="2" t="str">
        <f>VLOOKUP(M776,[1]ArchetypeScores!E:W,19,FALSE)</f>
        <v>Other sector</v>
      </c>
      <c r="R776" s="2">
        <f>VLOOKUP(M776,[1]ArchetypeScores!E:I,5,FALSE)</f>
        <v>0</v>
      </c>
      <c r="S776" s="2">
        <f>VLOOKUP(M776,[1]ArchetypeScores!E:K,7,FALSE)</f>
        <v>0</v>
      </c>
      <c r="T776" s="2" t="str">
        <f t="shared" si="12"/>
        <v>Not A&amp;R positive</v>
      </c>
    </row>
    <row r="777" spans="1:20" x14ac:dyDescent="0.3">
      <c r="A777" s="2" t="s">
        <v>1760</v>
      </c>
      <c r="B777" s="3" t="s">
        <v>2254</v>
      </c>
      <c r="C777" s="3" t="s">
        <v>2255</v>
      </c>
      <c r="D777" s="4">
        <v>1E-3</v>
      </c>
      <c r="E777" s="5" t="s">
        <v>1340</v>
      </c>
      <c r="F777" s="4">
        <v>1.31E-3</v>
      </c>
      <c r="G777" s="6">
        <v>45149</v>
      </c>
      <c r="H777" s="3" t="s">
        <v>1780</v>
      </c>
      <c r="I777" s="3" t="s">
        <v>1935</v>
      </c>
      <c r="J777" s="3"/>
      <c r="K777" s="5" t="s">
        <v>102</v>
      </c>
      <c r="L777" s="5">
        <v>2</v>
      </c>
      <c r="M777" s="5" t="s">
        <v>681</v>
      </c>
      <c r="N777" s="5">
        <f>VLOOKUP(M777,[1]ArchetypeScores!E:N,10,FALSE)</f>
        <v>0</v>
      </c>
      <c r="O777" s="5">
        <f>VLOOKUP(M777,[1]ArchetypeScores!E:O,11,FALSE)</f>
        <v>-1</v>
      </c>
      <c r="P777" s="5">
        <f>VLOOKUP(M777,[1]ArchetypeScores!E:P,12,FALSE)</f>
        <v>0</v>
      </c>
      <c r="Q777" s="2" t="str">
        <f>VLOOKUP(M777,[1]ArchetypeScores!E:W,19,FALSE)</f>
        <v>Untargeted</v>
      </c>
      <c r="R777" s="2">
        <f>VLOOKUP(M777,[1]ArchetypeScores!E:I,5,FALSE)</f>
        <v>0</v>
      </c>
      <c r="S777" s="2">
        <f>VLOOKUP(M777,[1]ArchetypeScores!E:K,7,FALSE)</f>
        <v>1</v>
      </c>
      <c r="T777" s="2" t="str">
        <f t="shared" si="12"/>
        <v>Indirect only</v>
      </c>
    </row>
    <row r="778" spans="1:20" x14ac:dyDescent="0.3">
      <c r="A778" s="2" t="s">
        <v>1760</v>
      </c>
      <c r="B778" s="3" t="s">
        <v>2256</v>
      </c>
      <c r="C778" s="3" t="s">
        <v>2257</v>
      </c>
      <c r="D778" s="4">
        <v>2.1999999999999999E-2</v>
      </c>
      <c r="E778" s="5" t="s">
        <v>1340</v>
      </c>
      <c r="F778" s="4">
        <v>2.6280000000000001E-2</v>
      </c>
      <c r="G778" s="6">
        <v>45118</v>
      </c>
      <c r="H778" s="3" t="s">
        <v>2258</v>
      </c>
      <c r="I778" s="3" t="s">
        <v>1787</v>
      </c>
      <c r="J778" s="3"/>
      <c r="K778" s="5" t="s">
        <v>611</v>
      </c>
      <c r="L778" s="5">
        <v>7</v>
      </c>
      <c r="M778" s="5" t="s">
        <v>1872</v>
      </c>
      <c r="N778" s="5">
        <f>VLOOKUP(M778,[1]ArchetypeScores!E:N,10,FALSE)</f>
        <v>1</v>
      </c>
      <c r="O778" s="5">
        <f>VLOOKUP(M778,[1]ArchetypeScores!E:O,11,FALSE)</f>
        <v>-1</v>
      </c>
      <c r="P778" s="5">
        <f>VLOOKUP(M778,[1]ArchetypeScores!E:P,12,FALSE)</f>
        <v>0</v>
      </c>
      <c r="Q778" s="2" t="str">
        <f>VLOOKUP(M778,[1]ArchetypeScores!E:W,19,FALSE)</f>
        <v>Consumer (including agriculture and tourism)</v>
      </c>
      <c r="R778" s="2">
        <f>VLOOKUP(M778,[1]ArchetypeScores!E:I,5,FALSE)</f>
        <v>0</v>
      </c>
      <c r="S778" s="2">
        <f>VLOOKUP(M778,[1]ArchetypeScores!E:K,7,FALSE)</f>
        <v>0</v>
      </c>
      <c r="T778" s="2" t="str">
        <f t="shared" si="12"/>
        <v>Not A&amp;R positive</v>
      </c>
    </row>
    <row r="779" spans="1:20" x14ac:dyDescent="0.3">
      <c r="A779" s="2" t="s">
        <v>1760</v>
      </c>
      <c r="B779" s="3" t="s">
        <v>2259</v>
      </c>
      <c r="C779" s="3" t="s">
        <v>2260</v>
      </c>
      <c r="D779" s="4">
        <v>2.1999999999999999E-2</v>
      </c>
      <c r="E779" s="5" t="s">
        <v>1340</v>
      </c>
      <c r="F779" s="4">
        <v>2.4410000000000001E-2</v>
      </c>
      <c r="G779" s="6">
        <v>45163</v>
      </c>
      <c r="H779" s="3" t="s">
        <v>1780</v>
      </c>
      <c r="I779" s="3" t="s">
        <v>2261</v>
      </c>
      <c r="J779" s="3"/>
      <c r="K779" s="5" t="s">
        <v>47</v>
      </c>
      <c r="L779" s="5">
        <v>3</v>
      </c>
      <c r="M779" s="5" t="s">
        <v>607</v>
      </c>
      <c r="N779" s="5">
        <f>VLOOKUP(M779,[1]ArchetypeScores!E:N,10,FALSE)</f>
        <v>0</v>
      </c>
      <c r="O779" s="5">
        <f>VLOOKUP(M779,[1]ArchetypeScores!E:O,11,FALSE)</f>
        <v>0</v>
      </c>
      <c r="P779" s="5">
        <f>VLOOKUP(M779,[1]ArchetypeScores!E:P,12,FALSE)</f>
        <v>0</v>
      </c>
      <c r="Q779" s="2" t="str">
        <f>VLOOKUP(M779,[1]ArchetypeScores!E:W,19,FALSE)</f>
        <v>Other sector</v>
      </c>
      <c r="R779" s="2">
        <f>VLOOKUP(M779,[1]ArchetypeScores!E:I,5,FALSE)</f>
        <v>0</v>
      </c>
      <c r="S779" s="2">
        <f>VLOOKUP(M779,[1]ArchetypeScores!E:K,7,FALSE)</f>
        <v>0</v>
      </c>
      <c r="T779" s="2" t="str">
        <f t="shared" si="12"/>
        <v>Not A&amp;R positive</v>
      </c>
    </row>
    <row r="780" spans="1:20" x14ac:dyDescent="0.3">
      <c r="A780" s="2" t="s">
        <v>1760</v>
      </c>
      <c r="B780" s="3" t="s">
        <v>2262</v>
      </c>
      <c r="C780" s="3" t="s">
        <v>2263</v>
      </c>
      <c r="D780" s="4">
        <v>1.6E-2</v>
      </c>
      <c r="E780" s="5" t="s">
        <v>1340</v>
      </c>
      <c r="F780" s="4">
        <v>1.6959999999999999E-2</v>
      </c>
      <c r="G780" s="6">
        <v>45168</v>
      </c>
      <c r="H780" s="3" t="s">
        <v>1780</v>
      </c>
      <c r="I780" s="3" t="s">
        <v>2264</v>
      </c>
      <c r="J780" s="3"/>
      <c r="K780" s="5" t="s">
        <v>163</v>
      </c>
      <c r="L780" s="5">
        <v>4</v>
      </c>
      <c r="M780" s="5" t="s">
        <v>1448</v>
      </c>
      <c r="N780" s="5">
        <f>VLOOKUP(M780,[1]ArchetypeScores!E:N,10,FALSE)</f>
        <v>0</v>
      </c>
      <c r="O780" s="5">
        <f>VLOOKUP(M780,[1]ArchetypeScores!E:O,11,FALSE)</f>
        <v>0</v>
      </c>
      <c r="P780" s="5">
        <f>VLOOKUP(M780,[1]ArchetypeScores!E:P,12,FALSE)</f>
        <v>0</v>
      </c>
      <c r="Q780" s="2" t="str">
        <f>VLOOKUP(M780,[1]ArchetypeScores!E:W,19,FALSE)</f>
        <v>Other sector</v>
      </c>
      <c r="R780" s="2">
        <f>VLOOKUP(M780,[1]ArchetypeScores!E:I,5,FALSE)</f>
        <v>0</v>
      </c>
      <c r="S780" s="2">
        <f>VLOOKUP(M780,[1]ArchetypeScores!E:K,7,FALSE)</f>
        <v>0</v>
      </c>
      <c r="T780" s="2" t="str">
        <f t="shared" si="12"/>
        <v>Not A&amp;R positive</v>
      </c>
    </row>
    <row r="781" spans="1:20" x14ac:dyDescent="0.3">
      <c r="A781" s="2" t="s">
        <v>1760</v>
      </c>
      <c r="B781" s="3" t="s">
        <v>2265</v>
      </c>
      <c r="C781" s="3" t="s">
        <v>2266</v>
      </c>
      <c r="D781" s="4">
        <v>8.9999999999999993E-3</v>
      </c>
      <c r="E781" s="5" t="s">
        <v>1340</v>
      </c>
      <c r="F781" s="4">
        <v>1.017E-2</v>
      </c>
      <c r="G781" s="6">
        <v>44979</v>
      </c>
      <c r="H781" s="3" t="s">
        <v>2267</v>
      </c>
      <c r="I781" s="3" t="s">
        <v>2268</v>
      </c>
      <c r="J781" s="3"/>
      <c r="K781" s="5" t="s">
        <v>38</v>
      </c>
      <c r="L781" s="5">
        <v>21</v>
      </c>
      <c r="M781" s="5" t="s">
        <v>302</v>
      </c>
      <c r="N781" s="5">
        <f>VLOOKUP(M781,[1]ArchetypeScores!E:N,10,FALSE)</f>
        <v>0</v>
      </c>
      <c r="O781" s="5">
        <f>VLOOKUP(M781,[1]ArchetypeScores!E:O,11,FALSE)</f>
        <v>-1</v>
      </c>
      <c r="P781" s="5">
        <f>VLOOKUP(M781,[1]ArchetypeScores!E:P,12,FALSE)</f>
        <v>0</v>
      </c>
      <c r="Q781" s="2" t="str">
        <f>VLOOKUP(M781,[1]ArchetypeScores!E:W,19,FALSE)</f>
        <v>Consumer (including agriculture and tourism)</v>
      </c>
      <c r="R781" s="2">
        <f>VLOOKUP(M781,[1]ArchetypeScores!E:I,5,FALSE)</f>
        <v>0</v>
      </c>
      <c r="S781" s="2">
        <f>VLOOKUP(M781,[1]ArchetypeScores!E:K,7,FALSE)</f>
        <v>0</v>
      </c>
      <c r="T781" s="2" t="str">
        <f t="shared" si="12"/>
        <v>Not A&amp;R positive</v>
      </c>
    </row>
    <row r="782" spans="1:20" x14ac:dyDescent="0.3">
      <c r="A782" s="2" t="s">
        <v>1760</v>
      </c>
      <c r="B782" s="3" t="s">
        <v>2269</v>
      </c>
      <c r="C782" s="3" t="s">
        <v>2270</v>
      </c>
      <c r="D782" s="4">
        <v>1.7999999999999999E-2</v>
      </c>
      <c r="E782" s="5" t="s">
        <v>1340</v>
      </c>
      <c r="F782" s="4">
        <v>2.0039999999999999E-2</v>
      </c>
      <c r="G782" s="6">
        <v>44962</v>
      </c>
      <c r="H782" s="3" t="s">
        <v>2271</v>
      </c>
      <c r="I782" s="3" t="s">
        <v>2272</v>
      </c>
      <c r="J782" s="3"/>
      <c r="K782" s="5" t="s">
        <v>38</v>
      </c>
      <c r="L782" s="5">
        <v>21</v>
      </c>
      <c r="M782" s="5" t="s">
        <v>302</v>
      </c>
      <c r="N782" s="5">
        <f>VLOOKUP(M782,[1]ArchetypeScores!E:N,10,FALSE)</f>
        <v>0</v>
      </c>
      <c r="O782" s="5">
        <f>VLOOKUP(M782,[1]ArchetypeScores!E:O,11,FALSE)</f>
        <v>-1</v>
      </c>
      <c r="P782" s="5">
        <f>VLOOKUP(M782,[1]ArchetypeScores!E:P,12,FALSE)</f>
        <v>0</v>
      </c>
      <c r="Q782" s="2" t="str">
        <f>VLOOKUP(M782,[1]ArchetypeScores!E:W,19,FALSE)</f>
        <v>Consumer (including agriculture and tourism)</v>
      </c>
      <c r="R782" s="2">
        <f>VLOOKUP(M782,[1]ArchetypeScores!E:I,5,FALSE)</f>
        <v>0</v>
      </c>
      <c r="S782" s="2">
        <f>VLOOKUP(M782,[1]ArchetypeScores!E:K,7,FALSE)</f>
        <v>0</v>
      </c>
      <c r="T782" s="2" t="str">
        <f t="shared" si="12"/>
        <v>Not A&amp;R positive</v>
      </c>
    </row>
    <row r="783" spans="1:20" x14ac:dyDescent="0.3">
      <c r="A783" s="2" t="s">
        <v>1760</v>
      </c>
      <c r="B783" s="3" t="s">
        <v>2273</v>
      </c>
      <c r="C783" s="3" t="s">
        <v>2274</v>
      </c>
      <c r="D783" s="4"/>
      <c r="E783" s="5" t="s">
        <v>1340</v>
      </c>
      <c r="F783" s="4">
        <v>0</v>
      </c>
      <c r="G783" s="6">
        <v>45175</v>
      </c>
      <c r="H783" s="3" t="s">
        <v>2275</v>
      </c>
      <c r="I783" s="3"/>
      <c r="J783" s="3" t="s">
        <v>2276</v>
      </c>
      <c r="K783" s="5" t="s">
        <v>53</v>
      </c>
      <c r="L783" s="5">
        <v>4</v>
      </c>
      <c r="M783" s="5" t="s">
        <v>237</v>
      </c>
      <c r="N783" s="5">
        <f>VLOOKUP(M783,[1]ArchetypeScores!E:N,10,FALSE)</f>
        <v>0</v>
      </c>
      <c r="O783" s="5">
        <f>VLOOKUP(M783,[1]ArchetypeScores!E:O,11,FALSE)</f>
        <v>-1</v>
      </c>
      <c r="P783" s="5">
        <f>VLOOKUP(M783,[1]ArchetypeScores!E:P,12,FALSE)</f>
        <v>0</v>
      </c>
      <c r="Q783" s="2" t="str">
        <f>VLOOKUP(M783,[1]ArchetypeScores!E:W,19,FALSE)</f>
        <v>Untargeted</v>
      </c>
      <c r="R783" s="2">
        <f>VLOOKUP(M783,[1]ArchetypeScores!E:I,5,FALSE)</f>
        <v>0</v>
      </c>
      <c r="S783" s="2">
        <f>VLOOKUP(M783,[1]ArchetypeScores!E:K,7,FALSE)</f>
        <v>0</v>
      </c>
      <c r="T783" s="2" t="str">
        <f t="shared" si="12"/>
        <v>Not A&amp;R positive</v>
      </c>
    </row>
    <row r="784" spans="1:20" x14ac:dyDescent="0.3">
      <c r="A784" s="2" t="s">
        <v>1760</v>
      </c>
      <c r="B784" s="3" t="s">
        <v>2277</v>
      </c>
      <c r="C784" s="3" t="s">
        <v>2278</v>
      </c>
      <c r="D784" s="4"/>
      <c r="E784" s="5" t="s">
        <v>1340</v>
      </c>
      <c r="F784" s="4">
        <v>0</v>
      </c>
      <c r="G784" s="6">
        <v>45179</v>
      </c>
      <c r="H784" s="3" t="s">
        <v>2279</v>
      </c>
      <c r="I784" s="3"/>
      <c r="J784" s="3"/>
      <c r="K784" s="5" t="s">
        <v>53</v>
      </c>
      <c r="L784" s="5">
        <v>4</v>
      </c>
      <c r="M784" s="5" t="s">
        <v>237</v>
      </c>
      <c r="N784" s="5">
        <f>VLOOKUP(M784,[1]ArchetypeScores!E:N,10,FALSE)</f>
        <v>0</v>
      </c>
      <c r="O784" s="5">
        <f>VLOOKUP(M784,[1]ArchetypeScores!E:O,11,FALSE)</f>
        <v>-1</v>
      </c>
      <c r="P784" s="5">
        <f>VLOOKUP(M784,[1]ArchetypeScores!E:P,12,FALSE)</f>
        <v>0</v>
      </c>
      <c r="Q784" s="2" t="str">
        <f>VLOOKUP(M784,[1]ArchetypeScores!E:W,19,FALSE)</f>
        <v>Untargeted</v>
      </c>
      <c r="R784" s="2">
        <f>VLOOKUP(M784,[1]ArchetypeScores!E:I,5,FALSE)</f>
        <v>0</v>
      </c>
      <c r="S784" s="2">
        <f>VLOOKUP(M784,[1]ArchetypeScores!E:K,7,FALSE)</f>
        <v>0</v>
      </c>
      <c r="T784" s="2" t="str">
        <f t="shared" si="12"/>
        <v>Not A&amp;R positive</v>
      </c>
    </row>
    <row r="785" spans="1:20" x14ac:dyDescent="0.3">
      <c r="A785" s="2" t="s">
        <v>1760</v>
      </c>
      <c r="B785" s="3" t="s">
        <v>2280</v>
      </c>
      <c r="C785" s="3" t="s">
        <v>2281</v>
      </c>
      <c r="D785" s="4">
        <v>0.92</v>
      </c>
      <c r="E785" s="5" t="s">
        <v>1340</v>
      </c>
      <c r="F785" s="4">
        <v>1.12392</v>
      </c>
      <c r="G785" s="6">
        <v>45020</v>
      </c>
      <c r="H785" s="3" t="s">
        <v>1927</v>
      </c>
      <c r="I785" s="3" t="s">
        <v>1768</v>
      </c>
      <c r="J785" s="3"/>
      <c r="K785" s="5" t="s">
        <v>137</v>
      </c>
      <c r="L785" s="5" t="s">
        <v>112</v>
      </c>
      <c r="M785" s="5" t="s">
        <v>2170</v>
      </c>
      <c r="N785" s="5">
        <f>VLOOKUP(M785,[1]ArchetypeScores!E:N,10,FALSE)</f>
        <v>1</v>
      </c>
      <c r="O785" s="5">
        <f>VLOOKUP(M785,[1]ArchetypeScores!E:O,11,FALSE)</f>
        <v>-2</v>
      </c>
      <c r="P785" s="5">
        <f>VLOOKUP(M785,[1]ArchetypeScores!E:P,12,FALSE)</f>
        <v>2</v>
      </c>
      <c r="Q785" s="2" t="str">
        <f>VLOOKUP(M785,[1]ArchetypeScores!E:W,19,FALSE)</f>
        <v>Industrials - transportation</v>
      </c>
      <c r="R785" s="2">
        <f>VLOOKUP(M785,[1]ArchetypeScores!E:I,5,FALSE)</f>
        <v>0</v>
      </c>
      <c r="S785" s="2">
        <f>VLOOKUP(M785,[1]ArchetypeScores!E:K,7,FALSE)</f>
        <v>-1</v>
      </c>
      <c r="T785" s="2" t="str">
        <f t="shared" si="12"/>
        <v>Not A&amp;R positive</v>
      </c>
    </row>
    <row r="786" spans="1:20" x14ac:dyDescent="0.3">
      <c r="A786" s="2" t="s">
        <v>1760</v>
      </c>
      <c r="B786" s="3" t="s">
        <v>2282</v>
      </c>
      <c r="C786" s="3" t="s">
        <v>2283</v>
      </c>
      <c r="D786" s="4">
        <v>8.9999999999999993E-3</v>
      </c>
      <c r="E786" s="5" t="s">
        <v>1340</v>
      </c>
      <c r="F786" s="4">
        <v>9.6399999999999993E-3</v>
      </c>
      <c r="G786" s="6">
        <v>45190</v>
      </c>
      <c r="H786" s="3" t="s">
        <v>1780</v>
      </c>
      <c r="I786" s="3" t="s">
        <v>2284</v>
      </c>
      <c r="J786" s="3"/>
      <c r="K786" s="5" t="s">
        <v>84</v>
      </c>
      <c r="L786" s="5">
        <v>4</v>
      </c>
      <c r="M786" s="5" t="s">
        <v>849</v>
      </c>
      <c r="N786" s="5">
        <f>VLOOKUP(M786,[1]ArchetypeScores!E:N,10,FALSE)</f>
        <v>0</v>
      </c>
      <c r="O786" s="5">
        <f>VLOOKUP(M786,[1]ArchetypeScores!E:O,11,FALSE)</f>
        <v>-1</v>
      </c>
      <c r="P786" s="5">
        <f>VLOOKUP(M786,[1]ArchetypeScores!E:P,12,FALSE)</f>
        <v>0</v>
      </c>
      <c r="Q786" s="2" t="str">
        <f>VLOOKUP(M786,[1]ArchetypeScores!E:W,19,FALSE)</f>
        <v>Untargeted</v>
      </c>
      <c r="R786" s="2">
        <f>VLOOKUP(M786,[1]ArchetypeScores!E:I,5,FALSE)</f>
        <v>0</v>
      </c>
      <c r="S786" s="2">
        <f>VLOOKUP(M786,[1]ArchetypeScores!E:K,7,FALSE)</f>
        <v>0</v>
      </c>
      <c r="T786" s="2" t="str">
        <f t="shared" si="12"/>
        <v>Not A&amp;R positive</v>
      </c>
    </row>
    <row r="787" spans="1:20" x14ac:dyDescent="0.3">
      <c r="A787" s="2" t="s">
        <v>1760</v>
      </c>
      <c r="B787" s="3" t="s">
        <v>2285</v>
      </c>
      <c r="C787" s="3" t="s">
        <v>2286</v>
      </c>
      <c r="D787" s="4"/>
      <c r="E787" s="5" t="s">
        <v>1340</v>
      </c>
      <c r="F787" s="4">
        <v>0</v>
      </c>
      <c r="G787" s="6">
        <v>45144</v>
      </c>
      <c r="H787" s="3" t="s">
        <v>2287</v>
      </c>
      <c r="I787" s="3"/>
      <c r="J787" s="3"/>
      <c r="K787" s="5" t="s">
        <v>2091</v>
      </c>
      <c r="L787" s="5">
        <v>6</v>
      </c>
      <c r="M787" s="5" t="s">
        <v>2092</v>
      </c>
      <c r="N787" s="5">
        <f>VLOOKUP(M787,[1]ArchetypeScores!E:N,10,FALSE)</f>
        <v>0</v>
      </c>
      <c r="O787" s="5">
        <f>VLOOKUP(M787,[1]ArchetypeScores!E:O,11,FALSE)</f>
        <v>-1</v>
      </c>
      <c r="P787" s="5">
        <f>VLOOKUP(M787,[1]ArchetypeScores!E:P,12,FALSE)</f>
        <v>0</v>
      </c>
      <c r="Q787" s="2" t="str">
        <f>VLOOKUP(M787,[1]ArchetypeScores!E:W,19,FALSE)</f>
        <v>Untargeted</v>
      </c>
      <c r="R787" s="2">
        <f>VLOOKUP(M787,[1]ArchetypeScores!E:I,5,FALSE)</f>
        <v>0</v>
      </c>
      <c r="S787" s="2">
        <f>VLOOKUP(M787,[1]ArchetypeScores!E:K,7,FALSE)</f>
        <v>0</v>
      </c>
      <c r="T787" s="2" t="str">
        <f t="shared" si="12"/>
        <v>Not A&amp;R positive</v>
      </c>
    </row>
    <row r="788" spans="1:20" x14ac:dyDescent="0.3">
      <c r="A788" s="2" t="s">
        <v>1760</v>
      </c>
      <c r="B788" s="3" t="s">
        <v>2288</v>
      </c>
      <c r="C788" s="3" t="s">
        <v>2289</v>
      </c>
      <c r="D788" s="4">
        <v>0.6</v>
      </c>
      <c r="E788" s="5" t="s">
        <v>1340</v>
      </c>
      <c r="F788" s="4">
        <v>0.64566000000000001</v>
      </c>
      <c r="G788" s="6">
        <v>45181</v>
      </c>
      <c r="H788" s="3" t="s">
        <v>2290</v>
      </c>
      <c r="I788" s="3" t="s">
        <v>1823</v>
      </c>
      <c r="J788" s="3"/>
      <c r="K788" s="5" t="s">
        <v>118</v>
      </c>
      <c r="L788" s="5">
        <v>4</v>
      </c>
      <c r="M788" s="5" t="s">
        <v>119</v>
      </c>
      <c r="N788" s="5">
        <f>VLOOKUP(M788,[1]ArchetypeScores!E:N,10,FALSE)</f>
        <v>0</v>
      </c>
      <c r="O788" s="5">
        <f>VLOOKUP(M788,[1]ArchetypeScores!E:O,11,FALSE)</f>
        <v>-1</v>
      </c>
      <c r="P788" s="5">
        <f>VLOOKUP(M788,[1]ArchetypeScores!E:P,12,FALSE)</f>
        <v>0</v>
      </c>
      <c r="Q788" s="2" t="str">
        <f>VLOOKUP(M788,[1]ArchetypeScores!E:W,19,FALSE)</f>
        <v>Untargeted</v>
      </c>
      <c r="R788" s="2">
        <f>VLOOKUP(M788,[1]ArchetypeScores!E:I,5,FALSE)</f>
        <v>0</v>
      </c>
      <c r="S788" s="2">
        <f>VLOOKUP(M788,[1]ArchetypeScores!E:K,7,FALSE)</f>
        <v>0</v>
      </c>
      <c r="T788" s="2" t="str">
        <f t="shared" si="12"/>
        <v>Not A&amp;R positive</v>
      </c>
    </row>
    <row r="789" spans="1:20" x14ac:dyDescent="0.3">
      <c r="A789" s="2" t="s">
        <v>1760</v>
      </c>
      <c r="B789" s="3" t="s">
        <v>2291</v>
      </c>
      <c r="C789" s="3" t="s">
        <v>2292</v>
      </c>
      <c r="D789" s="4"/>
      <c r="E789" s="5" t="s">
        <v>1340</v>
      </c>
      <c r="F789" s="4">
        <v>0</v>
      </c>
      <c r="G789" s="6">
        <v>45133</v>
      </c>
      <c r="H789" s="3" t="s">
        <v>2293</v>
      </c>
      <c r="I789" s="3"/>
      <c r="J789" s="3"/>
      <c r="K789" s="5" t="s">
        <v>67</v>
      </c>
      <c r="L789" s="5">
        <v>1</v>
      </c>
      <c r="M789" s="5" t="s">
        <v>265</v>
      </c>
      <c r="N789" s="5">
        <f>VLOOKUP(M789,[1]ArchetypeScores!E:N,10,FALSE)</f>
        <v>0</v>
      </c>
      <c r="O789" s="5">
        <f>VLOOKUP(M789,[1]ArchetypeScores!E:O,11,FALSE)</f>
        <v>-1</v>
      </c>
      <c r="P789" s="5">
        <f>VLOOKUP(M789,[1]ArchetypeScores!E:P,12,FALSE)</f>
        <v>0</v>
      </c>
      <c r="Q789" s="2" t="str">
        <f>VLOOKUP(M789,[1]ArchetypeScores!E:W,19,FALSE)</f>
        <v>Untargeted</v>
      </c>
      <c r="R789" s="2">
        <f>VLOOKUP(M789,[1]ArchetypeScores!E:I,5,FALSE)</f>
        <v>0</v>
      </c>
      <c r="S789" s="2">
        <f>VLOOKUP(M789,[1]ArchetypeScores!E:K,7,FALSE)</f>
        <v>0</v>
      </c>
      <c r="T789" s="2" t="str">
        <f t="shared" si="12"/>
        <v>Not A&amp;R positive</v>
      </c>
    </row>
    <row r="790" spans="1:20" x14ac:dyDescent="0.3">
      <c r="A790" s="2" t="s">
        <v>1760</v>
      </c>
      <c r="B790" s="3" t="s">
        <v>2294</v>
      </c>
      <c r="C790" s="3" t="s">
        <v>2295</v>
      </c>
      <c r="D790" s="4"/>
      <c r="E790" s="5" t="s">
        <v>1340</v>
      </c>
      <c r="F790" s="4">
        <v>0</v>
      </c>
      <c r="G790" s="6">
        <v>45122</v>
      </c>
      <c r="H790" s="3" t="s">
        <v>1920</v>
      </c>
      <c r="I790" s="3" t="s">
        <v>1921</v>
      </c>
      <c r="J790" s="3"/>
      <c r="K790" s="5" t="s">
        <v>1072</v>
      </c>
      <c r="L790" s="5">
        <v>1</v>
      </c>
      <c r="M790" s="5" t="s">
        <v>1922</v>
      </c>
      <c r="N790" s="5">
        <f>VLOOKUP(M790,[1]ArchetypeScores!E:N,10,FALSE)</f>
        <v>0</v>
      </c>
      <c r="O790" s="5">
        <f>VLOOKUP(M790,[1]ArchetypeScores!E:O,11,FALSE)</f>
        <v>-1</v>
      </c>
      <c r="P790" s="5">
        <f>VLOOKUP(M790,[1]ArchetypeScores!E:P,12,FALSE)</f>
        <v>0</v>
      </c>
      <c r="Q790" s="2" t="str">
        <f>VLOOKUP(M790,[1]ArchetypeScores!E:W,19,FALSE)</f>
        <v>Untargeted</v>
      </c>
      <c r="R790" s="2">
        <f>VLOOKUP(M790,[1]ArchetypeScores!E:I,5,FALSE)</f>
        <v>0</v>
      </c>
      <c r="S790" s="2">
        <f>VLOOKUP(M790,[1]ArchetypeScores!E:K,7,FALSE)</f>
        <v>0</v>
      </c>
      <c r="T790" s="2" t="str">
        <f t="shared" si="12"/>
        <v>Not A&amp;R positive</v>
      </c>
    </row>
    <row r="791" spans="1:20" x14ac:dyDescent="0.3">
      <c r="A791" s="2" t="s">
        <v>1760</v>
      </c>
      <c r="B791" s="3" t="s">
        <v>2296</v>
      </c>
      <c r="C791" s="3" t="s">
        <v>2297</v>
      </c>
      <c r="D791" s="4">
        <v>5.42</v>
      </c>
      <c r="E791" s="5" t="s">
        <v>1340</v>
      </c>
      <c r="F791" s="4">
        <v>5.93208</v>
      </c>
      <c r="G791" s="6">
        <v>45173</v>
      </c>
      <c r="H791" s="3" t="s">
        <v>2298</v>
      </c>
      <c r="I791" s="3"/>
      <c r="J791" s="3"/>
      <c r="K791" s="5" t="s">
        <v>112</v>
      </c>
      <c r="L791" s="5" t="s">
        <v>112</v>
      </c>
      <c r="M791" s="5" t="s">
        <v>961</v>
      </c>
      <c r="N791" s="5">
        <f>VLOOKUP(M791,[1]ArchetypeScores!E:N,10,FALSE)</f>
        <v>0</v>
      </c>
      <c r="O791" s="5">
        <f>VLOOKUP(M791,[1]ArchetypeScores!E:O,11,FALSE)</f>
        <v>0</v>
      </c>
      <c r="P791" s="5">
        <f>VLOOKUP(M791,[1]ArchetypeScores!E:P,12,FALSE)</f>
        <v>0</v>
      </c>
      <c r="Q791" s="2" t="str">
        <f>VLOOKUP(M791,[1]ArchetypeScores!E:W,19,FALSE)</f>
        <v>Untargeted</v>
      </c>
      <c r="R791" s="2">
        <f>VLOOKUP(M791,[1]ArchetypeScores!E:I,5,FALSE)</f>
        <v>0</v>
      </c>
      <c r="S791" s="2">
        <f>VLOOKUP(M791,[1]ArchetypeScores!E:K,7,FALSE)</f>
        <v>0</v>
      </c>
      <c r="T791" s="2" t="str">
        <f t="shared" si="12"/>
        <v>Not A&amp;R positive</v>
      </c>
    </row>
    <row r="792" spans="1:20" x14ac:dyDescent="0.3">
      <c r="A792" s="2" t="s">
        <v>1760</v>
      </c>
      <c r="B792" s="3" t="s">
        <v>2299</v>
      </c>
      <c r="C792" s="3" t="s">
        <v>2300</v>
      </c>
      <c r="D792" s="4">
        <v>8.0000000000000002E-3</v>
      </c>
      <c r="E792" s="5" t="s">
        <v>1340</v>
      </c>
      <c r="F792" s="4">
        <v>8.5400000000000007E-3</v>
      </c>
      <c r="G792" s="6">
        <v>45162</v>
      </c>
      <c r="H792" s="3" t="s">
        <v>1780</v>
      </c>
      <c r="I792" s="3" t="s">
        <v>1850</v>
      </c>
      <c r="J792" s="3"/>
      <c r="K792" s="5" t="s">
        <v>61</v>
      </c>
      <c r="L792" s="5">
        <v>1</v>
      </c>
      <c r="M792" s="5" t="s">
        <v>130</v>
      </c>
      <c r="N792" s="5">
        <f>VLOOKUP(M792,[1]ArchetypeScores!E:N,10,FALSE)</f>
        <v>0</v>
      </c>
      <c r="O792" s="5">
        <f>VLOOKUP(M792,[1]ArchetypeScores!E:O,11,FALSE)</f>
        <v>-1</v>
      </c>
      <c r="P792" s="5">
        <f>VLOOKUP(M792,[1]ArchetypeScores!E:P,12,FALSE)</f>
        <v>0</v>
      </c>
      <c r="Q792" s="2" t="str">
        <f>VLOOKUP(M792,[1]ArchetypeScores!E:W,19,FALSE)</f>
        <v>Health care</v>
      </c>
      <c r="R792" s="2">
        <f>VLOOKUP(M792,[1]ArchetypeScores!E:I,5,FALSE)</f>
        <v>0</v>
      </c>
      <c r="S792" s="2">
        <f>VLOOKUP(M792,[1]ArchetypeScores!E:K,7,FALSE)</f>
        <v>0</v>
      </c>
      <c r="T792" s="2" t="str">
        <f t="shared" si="12"/>
        <v>Not A&amp;R positive</v>
      </c>
    </row>
    <row r="793" spans="1:20" x14ac:dyDescent="0.3">
      <c r="A793" s="2" t="s">
        <v>1760</v>
      </c>
      <c r="B793" s="3" t="s">
        <v>2301</v>
      </c>
      <c r="C793" s="3" t="s">
        <v>2302</v>
      </c>
      <c r="D793" s="4"/>
      <c r="E793" s="5" t="s">
        <v>1340</v>
      </c>
      <c r="F793" s="4">
        <v>0</v>
      </c>
      <c r="G793" s="6">
        <v>45143</v>
      </c>
      <c r="H793" s="3" t="s">
        <v>2303</v>
      </c>
      <c r="I793" s="3"/>
      <c r="J793" s="3"/>
      <c r="K793" s="5" t="s">
        <v>261</v>
      </c>
      <c r="L793" s="5">
        <v>2</v>
      </c>
      <c r="M793" s="5" t="s">
        <v>262</v>
      </c>
      <c r="N793" s="5">
        <f>VLOOKUP(M793,[1]ArchetypeScores!E:N,10,FALSE)</f>
        <v>0</v>
      </c>
      <c r="O793" s="5">
        <f>VLOOKUP(M793,[1]ArchetypeScores!E:O,11,FALSE)</f>
        <v>-1</v>
      </c>
      <c r="P793" s="5">
        <f>VLOOKUP(M793,[1]ArchetypeScores!E:P,12,FALSE)</f>
        <v>0</v>
      </c>
      <c r="Q793" s="2" t="str">
        <f>VLOOKUP(M793,[1]ArchetypeScores!E:W,19,FALSE)</f>
        <v>Untargeted</v>
      </c>
      <c r="R793" s="2">
        <f>VLOOKUP(M793,[1]ArchetypeScores!E:I,5,FALSE)</f>
        <v>0</v>
      </c>
      <c r="S793" s="2">
        <f>VLOOKUP(M793,[1]ArchetypeScores!E:K,7,FALSE)</f>
        <v>0</v>
      </c>
      <c r="T793" s="2" t="str">
        <f t="shared" si="12"/>
        <v>Not A&amp;R positive</v>
      </c>
    </row>
    <row r="794" spans="1:20" x14ac:dyDescent="0.3">
      <c r="A794" s="2" t="s">
        <v>1760</v>
      </c>
      <c r="B794" s="3" t="s">
        <v>2304</v>
      </c>
      <c r="C794" s="3" t="s">
        <v>2305</v>
      </c>
      <c r="D794" s="4"/>
      <c r="E794" s="5" t="s">
        <v>1340</v>
      </c>
      <c r="F794" s="4">
        <v>0</v>
      </c>
      <c r="G794" s="6">
        <v>45026</v>
      </c>
      <c r="H794" s="3" t="s">
        <v>1767</v>
      </c>
      <c r="I794" s="3" t="s">
        <v>1768</v>
      </c>
      <c r="J794" s="3" t="s">
        <v>2306</v>
      </c>
      <c r="K794" s="5" t="s">
        <v>142</v>
      </c>
      <c r="L794" s="5">
        <v>3</v>
      </c>
      <c r="M794" s="5" t="s">
        <v>143</v>
      </c>
      <c r="N794" s="5">
        <f>VLOOKUP(M794,[1]ArchetypeScores!E:N,10,FALSE)</f>
        <v>1</v>
      </c>
      <c r="O794" s="5">
        <f>VLOOKUP(M794,[1]ArchetypeScores!E:O,11,FALSE)</f>
        <v>1</v>
      </c>
      <c r="P794" s="5">
        <f>VLOOKUP(M794,[1]ArchetypeScores!E:P,12,FALSE)</f>
        <v>2</v>
      </c>
      <c r="Q794" s="2" t="str">
        <f>VLOOKUP(M794,[1]ArchetypeScores!E:W,19,FALSE)</f>
        <v>Materials (including forestry and nature)</v>
      </c>
      <c r="R794" s="2">
        <f>VLOOKUP(M794,[1]ArchetypeScores!E:I,5,FALSE)</f>
        <v>1</v>
      </c>
      <c r="S794" s="2">
        <f>VLOOKUP(M794,[1]ArchetypeScores!E:K,7,FALSE)</f>
        <v>1</v>
      </c>
      <c r="T794" s="2" t="str">
        <f t="shared" si="12"/>
        <v>Both</v>
      </c>
    </row>
    <row r="795" spans="1:20" x14ac:dyDescent="0.3">
      <c r="A795" s="2" t="s">
        <v>1760</v>
      </c>
      <c r="B795" s="3" t="s">
        <v>2307</v>
      </c>
      <c r="C795" s="3" t="s">
        <v>2308</v>
      </c>
      <c r="D795" s="4"/>
      <c r="E795" s="5" t="s">
        <v>1340</v>
      </c>
      <c r="F795" s="4">
        <v>0</v>
      </c>
      <c r="G795" s="6">
        <v>45078</v>
      </c>
      <c r="H795" s="3" t="s">
        <v>1767</v>
      </c>
      <c r="I795" s="3" t="s">
        <v>1768</v>
      </c>
      <c r="J795" s="3" t="s">
        <v>2309</v>
      </c>
      <c r="K795" s="5" t="s">
        <v>137</v>
      </c>
      <c r="L795" s="5">
        <v>3</v>
      </c>
      <c r="M795" s="5" t="s">
        <v>928</v>
      </c>
      <c r="N795" s="5">
        <f>VLOOKUP(M795,[1]ArchetypeScores!E:N,10,FALSE)</f>
        <v>1</v>
      </c>
      <c r="O795" s="5">
        <f>VLOOKUP(M795,[1]ArchetypeScores!E:O,11,FALSE)</f>
        <v>-2</v>
      </c>
      <c r="P795" s="5">
        <f>VLOOKUP(M795,[1]ArchetypeScores!E:P,12,FALSE)</f>
        <v>2</v>
      </c>
      <c r="Q795" s="2" t="str">
        <f>VLOOKUP(M795,[1]ArchetypeScores!E:W,19,FALSE)</f>
        <v>Industrials - transportation</v>
      </c>
      <c r="R795" s="2">
        <f>VLOOKUP(M795,[1]ArchetypeScores!E:I,5,FALSE)</f>
        <v>0</v>
      </c>
      <c r="S795" s="2">
        <f>VLOOKUP(M795,[1]ArchetypeScores!E:K,7,FALSE)</f>
        <v>-1</v>
      </c>
      <c r="T795" s="2" t="str">
        <f t="shared" si="12"/>
        <v>Not A&amp;R positive</v>
      </c>
    </row>
    <row r="796" spans="1:20" x14ac:dyDescent="0.3">
      <c r="A796" s="2" t="s">
        <v>1760</v>
      </c>
      <c r="B796" s="3" t="s">
        <v>2310</v>
      </c>
      <c r="C796" s="3" t="s">
        <v>2311</v>
      </c>
      <c r="D796" s="4"/>
      <c r="E796" s="5" t="s">
        <v>1340</v>
      </c>
      <c r="F796" s="4">
        <v>0</v>
      </c>
      <c r="G796" s="6">
        <v>45108</v>
      </c>
      <c r="H796" s="3" t="s">
        <v>1767</v>
      </c>
      <c r="I796" s="3" t="s">
        <v>1768</v>
      </c>
      <c r="J796" s="3" t="s">
        <v>2312</v>
      </c>
      <c r="K796" s="5" t="s">
        <v>664</v>
      </c>
      <c r="L796" s="5" t="s">
        <v>112</v>
      </c>
      <c r="M796" s="5" t="s">
        <v>2313</v>
      </c>
      <c r="N796" s="5">
        <f>VLOOKUP(M796,[1]ArchetypeScores!E:N,10,FALSE)</f>
        <v>1</v>
      </c>
      <c r="O796" s="5">
        <f>VLOOKUP(M796,[1]ArchetypeScores!E:O,11,FALSE)</f>
        <v>0</v>
      </c>
      <c r="P796" s="5">
        <f>VLOOKUP(M796,[1]ArchetypeScores!E:P,12,FALSE)</f>
        <v>2</v>
      </c>
      <c r="Q796" s="2" t="str">
        <f>VLOOKUP(M796,[1]ArchetypeScores!E:W,19,FALSE)</f>
        <v>Other sector</v>
      </c>
      <c r="R796" s="2">
        <f>VLOOKUP(M796,[1]ArchetypeScores!E:I,5,FALSE)</f>
        <v>0</v>
      </c>
      <c r="S796" s="2">
        <f>VLOOKUP(M796,[1]ArchetypeScores!E:K,7,FALSE)</f>
        <v>0</v>
      </c>
      <c r="T796" s="2" t="str">
        <f t="shared" si="12"/>
        <v>Not A&amp;R positive</v>
      </c>
    </row>
    <row r="797" spans="1:20" x14ac:dyDescent="0.3">
      <c r="A797" s="2" t="s">
        <v>1760</v>
      </c>
      <c r="B797" s="3" t="s">
        <v>2314</v>
      </c>
      <c r="C797" s="3" t="s">
        <v>2315</v>
      </c>
      <c r="D797" s="4">
        <v>0.34545999999999999</v>
      </c>
      <c r="E797" s="5" t="s">
        <v>1340</v>
      </c>
      <c r="F797" s="4">
        <v>0.41513</v>
      </c>
      <c r="G797" s="6">
        <v>45059</v>
      </c>
      <c r="H797" s="3" t="s">
        <v>1767</v>
      </c>
      <c r="I797" s="3" t="s">
        <v>1768</v>
      </c>
      <c r="J797" s="3" t="s">
        <v>2316</v>
      </c>
      <c r="K797" s="5" t="s">
        <v>137</v>
      </c>
      <c r="L797" s="5">
        <v>5</v>
      </c>
      <c r="M797" s="5" t="s">
        <v>2016</v>
      </c>
      <c r="N797" s="5">
        <f>VLOOKUP(M797,[1]ArchetypeScores!E:N,10,FALSE)</f>
        <v>1</v>
      </c>
      <c r="O797" s="5">
        <f>VLOOKUP(M797,[1]ArchetypeScores!E:O,11,FALSE)</f>
        <v>-2</v>
      </c>
      <c r="P797" s="5">
        <f>VLOOKUP(M797,[1]ArchetypeScores!E:P,12,FALSE)</f>
        <v>2</v>
      </c>
      <c r="Q797" s="2" t="str">
        <f>VLOOKUP(M797,[1]ArchetypeScores!E:W,19,FALSE)</f>
        <v>Industrials - other</v>
      </c>
      <c r="R797" s="2">
        <f>VLOOKUP(M797,[1]ArchetypeScores!E:I,5,FALSE)</f>
        <v>0</v>
      </c>
      <c r="S797" s="2">
        <f>VLOOKUP(M797,[1]ArchetypeScores!E:K,7,FALSE)</f>
        <v>0</v>
      </c>
      <c r="T797" s="2" t="str">
        <f t="shared" si="12"/>
        <v>Not A&amp;R positive</v>
      </c>
    </row>
    <row r="798" spans="1:20" x14ac:dyDescent="0.3">
      <c r="A798" s="2" t="s">
        <v>1760</v>
      </c>
      <c r="B798" s="3" t="s">
        <v>2317</v>
      </c>
      <c r="C798" s="3" t="s">
        <v>2317</v>
      </c>
      <c r="D798" s="4">
        <v>4.3209999999999998E-2</v>
      </c>
      <c r="E798" s="5" t="s">
        <v>1340</v>
      </c>
      <c r="F798" s="4">
        <v>5.1920000000000001E-2</v>
      </c>
      <c r="G798" s="6">
        <v>45097</v>
      </c>
      <c r="H798" s="3" t="s">
        <v>1767</v>
      </c>
      <c r="I798" s="3" t="s">
        <v>1768</v>
      </c>
      <c r="J798" s="3" t="s">
        <v>2318</v>
      </c>
      <c r="K798" s="5" t="s">
        <v>291</v>
      </c>
      <c r="L798" s="5">
        <v>4</v>
      </c>
      <c r="M798" s="5" t="s">
        <v>292</v>
      </c>
      <c r="N798" s="5">
        <f>VLOOKUP(M798,[1]ArchetypeScores!E:N,10,FALSE)</f>
        <v>1</v>
      </c>
      <c r="O798" s="5">
        <f>VLOOKUP(M798,[1]ArchetypeScores!E:O,11,FALSE)</f>
        <v>0</v>
      </c>
      <c r="P798" s="5">
        <f>VLOOKUP(M798,[1]ArchetypeScores!E:P,12,FALSE)</f>
        <v>0</v>
      </c>
      <c r="Q798" s="2" t="str">
        <f>VLOOKUP(M798,[1]ArchetypeScores!E:W,19,FALSE)</f>
        <v>Education and training</v>
      </c>
      <c r="R798" s="2">
        <f>VLOOKUP(M798,[1]ArchetypeScores!E:I,5,FALSE)</f>
        <v>0</v>
      </c>
      <c r="S798" s="2">
        <f>VLOOKUP(M798,[1]ArchetypeScores!E:K,7,FALSE)</f>
        <v>0</v>
      </c>
      <c r="T798" s="2" t="str">
        <f t="shared" si="12"/>
        <v>Not A&amp;R positive</v>
      </c>
    </row>
    <row r="799" spans="1:20" x14ac:dyDescent="0.3">
      <c r="A799" s="2" t="s">
        <v>1760</v>
      </c>
      <c r="B799" s="3" t="s">
        <v>2319</v>
      </c>
      <c r="C799" s="3" t="s">
        <v>2320</v>
      </c>
      <c r="D799" s="4"/>
      <c r="E799" s="5" t="s">
        <v>1340</v>
      </c>
      <c r="F799" s="4">
        <v>0</v>
      </c>
      <c r="G799" s="6">
        <v>45052</v>
      </c>
      <c r="H799" s="3" t="s">
        <v>1767</v>
      </c>
      <c r="I799" s="3" t="s">
        <v>1768</v>
      </c>
      <c r="J799" s="3" t="s">
        <v>2321</v>
      </c>
      <c r="K799" s="5" t="s">
        <v>175</v>
      </c>
      <c r="L799" s="5">
        <v>4</v>
      </c>
      <c r="M799" s="5" t="s">
        <v>219</v>
      </c>
      <c r="N799" s="5">
        <f>VLOOKUP(M799,[1]ArchetypeScores!E:N,10,FALSE)</f>
        <v>1</v>
      </c>
      <c r="O799" s="5">
        <f>VLOOKUP(M799,[1]ArchetypeScores!E:O,11,FALSE)</f>
        <v>0</v>
      </c>
      <c r="P799" s="5">
        <f>VLOOKUP(M799,[1]ArchetypeScores!E:P,12,FALSE)</f>
        <v>0</v>
      </c>
      <c r="Q799" s="2" t="str">
        <f>VLOOKUP(M799,[1]ArchetypeScores!E:W,19,FALSE)</f>
        <v>Other sector</v>
      </c>
      <c r="R799" s="2">
        <f>VLOOKUP(M799,[1]ArchetypeScores!E:I,5,FALSE)</f>
        <v>0</v>
      </c>
      <c r="S799" s="2">
        <f>VLOOKUP(M799,[1]ArchetypeScores!E:K,7,FALSE)</f>
        <v>0</v>
      </c>
      <c r="T799" s="2" t="str">
        <f t="shared" si="12"/>
        <v>Not A&amp;R positive</v>
      </c>
    </row>
    <row r="800" spans="1:20" x14ac:dyDescent="0.3">
      <c r="A800" s="2" t="s">
        <v>1760</v>
      </c>
      <c r="B800" s="3" t="s">
        <v>2322</v>
      </c>
      <c r="C800" s="3" t="s">
        <v>2323</v>
      </c>
      <c r="D800" s="4"/>
      <c r="E800" s="5" t="s">
        <v>1340</v>
      </c>
      <c r="F800" s="4">
        <v>0</v>
      </c>
      <c r="G800" s="6">
        <v>45025</v>
      </c>
      <c r="H800" s="3" t="s">
        <v>1767</v>
      </c>
      <c r="I800" s="3" t="s">
        <v>1768</v>
      </c>
      <c r="J800" s="3" t="s">
        <v>2324</v>
      </c>
      <c r="K800" s="5" t="s">
        <v>142</v>
      </c>
      <c r="L800" s="5">
        <v>2</v>
      </c>
      <c r="M800" s="5" t="s">
        <v>250</v>
      </c>
      <c r="N800" s="5">
        <f>VLOOKUP(M800,[1]ArchetypeScores!E:N,10,FALSE)</f>
        <v>1</v>
      </c>
      <c r="O800" s="5">
        <f>VLOOKUP(M800,[1]ArchetypeScores!E:O,11,FALSE)</f>
        <v>1</v>
      </c>
      <c r="P800" s="5">
        <f>VLOOKUP(M800,[1]ArchetypeScores!E:P,12,FALSE)</f>
        <v>2</v>
      </c>
      <c r="Q800" s="2" t="str">
        <f>VLOOKUP(M800,[1]ArchetypeScores!E:W,19,FALSE)</f>
        <v>Materials (including forestry and nature)</v>
      </c>
      <c r="R800" s="2">
        <f>VLOOKUP(M800,[1]ArchetypeScores!E:I,5,FALSE)</f>
        <v>1</v>
      </c>
      <c r="S800" s="2">
        <f>VLOOKUP(M800,[1]ArchetypeScores!E:K,7,FALSE)</f>
        <v>1</v>
      </c>
      <c r="T800" s="2" t="str">
        <f t="shared" si="12"/>
        <v>Both</v>
      </c>
    </row>
    <row r="801" spans="1:20" x14ac:dyDescent="0.3">
      <c r="A801" s="2" t="s">
        <v>1760</v>
      </c>
      <c r="B801" s="3" t="s">
        <v>2325</v>
      </c>
      <c r="C801" s="3" t="s">
        <v>2326</v>
      </c>
      <c r="D801" s="4"/>
      <c r="E801" s="5" t="s">
        <v>1340</v>
      </c>
      <c r="F801" s="4">
        <v>0</v>
      </c>
      <c r="G801" s="6">
        <v>45075</v>
      </c>
      <c r="H801" s="3" t="s">
        <v>1767</v>
      </c>
      <c r="I801" s="3" t="s">
        <v>1768</v>
      </c>
      <c r="J801" s="3" t="s">
        <v>2327</v>
      </c>
      <c r="K801" s="5" t="s">
        <v>137</v>
      </c>
      <c r="L801" s="5">
        <v>2</v>
      </c>
      <c r="M801" s="5" t="s">
        <v>138</v>
      </c>
      <c r="N801" s="5">
        <f>VLOOKUP(M801,[1]ArchetypeScores!E:N,10,FALSE)</f>
        <v>1</v>
      </c>
      <c r="O801" s="5">
        <f>VLOOKUP(M801,[1]ArchetypeScores!E:O,11,FALSE)</f>
        <v>-2</v>
      </c>
      <c r="P801" s="5">
        <f>VLOOKUP(M801,[1]ArchetypeScores!E:P,12,FALSE)</f>
        <v>2</v>
      </c>
      <c r="Q801" s="2" t="str">
        <f>VLOOKUP(M801,[1]ArchetypeScores!E:W,19,FALSE)</f>
        <v>Industrials - transportation</v>
      </c>
      <c r="R801" s="2">
        <f>VLOOKUP(M801,[1]ArchetypeScores!E:I,5,FALSE)</f>
        <v>0</v>
      </c>
      <c r="S801" s="2">
        <f>VLOOKUP(M801,[1]ArchetypeScores!E:K,7,FALSE)</f>
        <v>-1</v>
      </c>
      <c r="T801" s="2" t="str">
        <f t="shared" si="12"/>
        <v>Not A&amp;R positive</v>
      </c>
    </row>
    <row r="802" spans="1:20" x14ac:dyDescent="0.3">
      <c r="A802" s="2" t="s">
        <v>1760</v>
      </c>
      <c r="B802" s="3" t="s">
        <v>2328</v>
      </c>
      <c r="C802" s="3" t="s">
        <v>2329</v>
      </c>
      <c r="D802" s="4"/>
      <c r="E802" s="5" t="s">
        <v>1340</v>
      </c>
      <c r="F802" s="4">
        <v>0</v>
      </c>
      <c r="G802" s="6">
        <v>45010</v>
      </c>
      <c r="H802" s="3" t="s">
        <v>1767</v>
      </c>
      <c r="I802" s="3" t="s">
        <v>1768</v>
      </c>
      <c r="J802" s="3" t="s">
        <v>2330</v>
      </c>
      <c r="K802" s="5" t="s">
        <v>664</v>
      </c>
      <c r="L802" s="5">
        <v>1</v>
      </c>
      <c r="M802" s="5" t="s">
        <v>1896</v>
      </c>
      <c r="N802" s="5">
        <f>VLOOKUP(M802,[1]ArchetypeScores!E:N,10,FALSE)</f>
        <v>1</v>
      </c>
      <c r="O802" s="5">
        <f>VLOOKUP(M802,[1]ArchetypeScores!E:O,11,FALSE)</f>
        <v>0</v>
      </c>
      <c r="P802" s="5">
        <f>VLOOKUP(M802,[1]ArchetypeScores!E:P,12,FALSE)</f>
        <v>2</v>
      </c>
      <c r="Q802" s="2" t="str">
        <f>VLOOKUP(M802,[1]ArchetypeScores!E:W,19,FALSE)</f>
        <v>Energy and water</v>
      </c>
      <c r="R802" s="2">
        <f>VLOOKUP(M802,[1]ArchetypeScores!E:I,5,FALSE)</f>
        <v>0</v>
      </c>
      <c r="S802" s="2">
        <f>VLOOKUP(M802,[1]ArchetypeScores!E:K,7,FALSE)</f>
        <v>0</v>
      </c>
      <c r="T802" s="2" t="str">
        <f t="shared" si="12"/>
        <v>Not A&amp;R positive</v>
      </c>
    </row>
    <row r="803" spans="1:20" x14ac:dyDescent="0.3">
      <c r="A803" s="2" t="s">
        <v>1760</v>
      </c>
      <c r="B803" s="3" t="s">
        <v>2331</v>
      </c>
      <c r="C803" s="3" t="s">
        <v>2332</v>
      </c>
      <c r="D803" s="4"/>
      <c r="E803" s="5" t="s">
        <v>1340</v>
      </c>
      <c r="F803" s="4">
        <v>0</v>
      </c>
      <c r="G803" s="6">
        <v>45015</v>
      </c>
      <c r="H803" s="3" t="s">
        <v>1767</v>
      </c>
      <c r="I803" s="3" t="s">
        <v>1768</v>
      </c>
      <c r="J803" s="3" t="s">
        <v>2333</v>
      </c>
      <c r="K803" s="5" t="s">
        <v>477</v>
      </c>
      <c r="L803" s="5">
        <v>6</v>
      </c>
      <c r="M803" s="5" t="s">
        <v>478</v>
      </c>
      <c r="N803" s="5">
        <f>VLOOKUP(M803,[1]ArchetypeScores!E:N,10,FALSE)</f>
        <v>1</v>
      </c>
      <c r="O803" s="5">
        <f>VLOOKUP(M803,[1]ArchetypeScores!E:O,11,FALSE)</f>
        <v>-2</v>
      </c>
      <c r="P803" s="5">
        <f>VLOOKUP(M803,[1]ArchetypeScores!E:P,12,FALSE)</f>
        <v>2</v>
      </c>
      <c r="Q803" s="2" t="str">
        <f>VLOOKUP(M803,[1]ArchetypeScores!E:W,19,FALSE)</f>
        <v>Energy and water</v>
      </c>
      <c r="R803" s="2">
        <f>VLOOKUP(M803,[1]ArchetypeScores!E:I,5,FALSE)</f>
        <v>0</v>
      </c>
      <c r="S803" s="2">
        <f>VLOOKUP(M803,[1]ArchetypeScores!E:K,7,FALSE)</f>
        <v>0</v>
      </c>
      <c r="T803" s="2" t="str">
        <f t="shared" si="12"/>
        <v>Not A&amp;R positive</v>
      </c>
    </row>
    <row r="804" spans="1:20" x14ac:dyDescent="0.3">
      <c r="A804" s="2" t="s">
        <v>1760</v>
      </c>
      <c r="B804" s="3" t="s">
        <v>2334</v>
      </c>
      <c r="C804" s="3" t="s">
        <v>2334</v>
      </c>
      <c r="D804" s="4">
        <v>7.5090000000000004E-2</v>
      </c>
      <c r="E804" s="5" t="s">
        <v>1340</v>
      </c>
      <c r="F804" s="4">
        <v>9.0230000000000005E-2</v>
      </c>
      <c r="G804" s="6">
        <v>45095</v>
      </c>
      <c r="H804" s="3" t="s">
        <v>1767</v>
      </c>
      <c r="I804" s="3" t="s">
        <v>1768</v>
      </c>
      <c r="J804" s="3" t="s">
        <v>2335</v>
      </c>
      <c r="K804" s="5" t="s">
        <v>291</v>
      </c>
      <c r="L804" s="5">
        <v>4</v>
      </c>
      <c r="M804" s="5" t="s">
        <v>292</v>
      </c>
      <c r="N804" s="5">
        <f>VLOOKUP(M804,[1]ArchetypeScores!E:N,10,FALSE)</f>
        <v>1</v>
      </c>
      <c r="O804" s="5">
        <f>VLOOKUP(M804,[1]ArchetypeScores!E:O,11,FALSE)</f>
        <v>0</v>
      </c>
      <c r="P804" s="5">
        <f>VLOOKUP(M804,[1]ArchetypeScores!E:P,12,FALSE)</f>
        <v>0</v>
      </c>
      <c r="Q804" s="2" t="str">
        <f>VLOOKUP(M804,[1]ArchetypeScores!E:W,19,FALSE)</f>
        <v>Education and training</v>
      </c>
      <c r="R804" s="2">
        <f>VLOOKUP(M804,[1]ArchetypeScores!E:I,5,FALSE)</f>
        <v>0</v>
      </c>
      <c r="S804" s="2">
        <f>VLOOKUP(M804,[1]ArchetypeScores!E:K,7,FALSE)</f>
        <v>0</v>
      </c>
      <c r="T804" s="2" t="str">
        <f t="shared" si="12"/>
        <v>Not A&amp;R positive</v>
      </c>
    </row>
    <row r="805" spans="1:20" x14ac:dyDescent="0.3">
      <c r="A805" s="2" t="s">
        <v>1760</v>
      </c>
      <c r="B805" s="8" t="s">
        <v>2336</v>
      </c>
      <c r="C805" s="3" t="s">
        <v>2337</v>
      </c>
      <c r="D805" s="4"/>
      <c r="E805" s="5" t="s">
        <v>1340</v>
      </c>
      <c r="F805" s="4">
        <v>0</v>
      </c>
      <c r="G805" s="6">
        <v>45105</v>
      </c>
      <c r="H805" s="3" t="s">
        <v>1767</v>
      </c>
      <c r="I805" s="3" t="s">
        <v>1768</v>
      </c>
      <c r="J805" s="3" t="s">
        <v>2338</v>
      </c>
      <c r="K805" s="5" t="s">
        <v>25</v>
      </c>
      <c r="L805" s="5">
        <v>16</v>
      </c>
      <c r="M805" s="5" t="s">
        <v>1218</v>
      </c>
      <c r="N805" s="5">
        <f>VLOOKUP(M805,[1]ArchetypeScores!E:N,10,FALSE)</f>
        <v>1</v>
      </c>
      <c r="O805" s="5">
        <f>VLOOKUP(M805,[1]ArchetypeScores!E:O,11,FALSE)</f>
        <v>-2</v>
      </c>
      <c r="P805" s="5">
        <f>VLOOKUP(M805,[1]ArchetypeScores!E:P,12,FALSE)</f>
        <v>1</v>
      </c>
      <c r="Q805" s="2" t="str">
        <f>VLOOKUP(M805,[1]ArchetypeScores!E:W,19,FALSE)</f>
        <v>Energy and water</v>
      </c>
      <c r="R805" s="2">
        <f>VLOOKUP(M805,[1]ArchetypeScores!E:I,5,FALSE)</f>
        <v>0</v>
      </c>
      <c r="S805" s="2">
        <f>VLOOKUP(M805,[1]ArchetypeScores!E:K,7,FALSE)</f>
        <v>-1</v>
      </c>
      <c r="T805" s="2" t="str">
        <f t="shared" si="12"/>
        <v>Not A&amp;R positive</v>
      </c>
    </row>
    <row r="806" spans="1:20" x14ac:dyDescent="0.3">
      <c r="A806" s="2" t="s">
        <v>1760</v>
      </c>
      <c r="B806" s="3" t="s">
        <v>2339</v>
      </c>
      <c r="C806" s="3" t="s">
        <v>2340</v>
      </c>
      <c r="D806" s="4"/>
      <c r="E806" s="5" t="s">
        <v>1340</v>
      </c>
      <c r="F806" s="4">
        <v>0</v>
      </c>
      <c r="G806" s="6">
        <v>45102</v>
      </c>
      <c r="H806" s="3" t="s">
        <v>1767</v>
      </c>
      <c r="I806" s="3" t="s">
        <v>1768</v>
      </c>
      <c r="J806" s="3" t="s">
        <v>2341</v>
      </c>
      <c r="K806" s="5" t="s">
        <v>214</v>
      </c>
      <c r="L806" s="5">
        <v>4</v>
      </c>
      <c r="M806" s="5" t="s">
        <v>560</v>
      </c>
      <c r="N806" s="5">
        <f>VLOOKUP(M806,[1]ArchetypeScores!E:N,10,FALSE)</f>
        <v>1</v>
      </c>
      <c r="O806" s="5">
        <f>VLOOKUP(M806,[1]ArchetypeScores!E:O,11,FALSE)</f>
        <v>0</v>
      </c>
      <c r="P806" s="5">
        <f>VLOOKUP(M806,[1]ArchetypeScores!E:P,12,FALSE)</f>
        <v>0</v>
      </c>
      <c r="Q806" s="2" t="str">
        <f>VLOOKUP(M806,[1]ArchetypeScores!E:W,19,FALSE)</f>
        <v>Other sector</v>
      </c>
      <c r="R806" s="2">
        <f>VLOOKUP(M806,[1]ArchetypeScores!E:I,5,FALSE)</f>
        <v>0</v>
      </c>
      <c r="S806" s="2">
        <f>VLOOKUP(M806,[1]ArchetypeScores!E:K,7,FALSE)</f>
        <v>0</v>
      </c>
      <c r="T806" s="2" t="str">
        <f t="shared" si="12"/>
        <v>Not A&amp;R positive</v>
      </c>
    </row>
    <row r="807" spans="1:20" x14ac:dyDescent="0.3">
      <c r="A807" s="2" t="s">
        <v>1760</v>
      </c>
      <c r="B807" s="3" t="s">
        <v>2342</v>
      </c>
      <c r="C807" s="3" t="s">
        <v>2343</v>
      </c>
      <c r="D807" s="4"/>
      <c r="E807" s="5" t="s">
        <v>1340</v>
      </c>
      <c r="F807" s="4">
        <v>0</v>
      </c>
      <c r="G807" s="6">
        <v>45001</v>
      </c>
      <c r="H807" s="3" t="s">
        <v>1767</v>
      </c>
      <c r="I807" s="3" t="s">
        <v>1768</v>
      </c>
      <c r="J807" s="3" t="s">
        <v>2344</v>
      </c>
      <c r="K807" s="5" t="s">
        <v>25</v>
      </c>
      <c r="L807" s="5">
        <v>12</v>
      </c>
      <c r="M807" s="5" t="s">
        <v>183</v>
      </c>
      <c r="N807" s="5">
        <f>VLOOKUP(M807,[1]ArchetypeScores!E:N,10,FALSE)</f>
        <v>1</v>
      </c>
      <c r="O807" s="5">
        <f>VLOOKUP(M807,[1]ArchetypeScores!E:O,11,FALSE)</f>
        <v>-2</v>
      </c>
      <c r="P807" s="5">
        <f>VLOOKUP(M807,[1]ArchetypeScores!E:P,12,FALSE)</f>
        <v>0</v>
      </c>
      <c r="Q807" s="2" t="str">
        <f>VLOOKUP(M807,[1]ArchetypeScores!E:W,19,FALSE)</f>
        <v>Industrials - other</v>
      </c>
      <c r="R807" s="2">
        <f>VLOOKUP(M807,[1]ArchetypeScores!E:I,5,FALSE)</f>
        <v>0</v>
      </c>
      <c r="S807" s="2">
        <f>VLOOKUP(M807,[1]ArchetypeScores!E:K,7,FALSE)</f>
        <v>0</v>
      </c>
      <c r="T807" s="2" t="str">
        <f t="shared" si="12"/>
        <v>Not A&amp;R positive</v>
      </c>
    </row>
    <row r="808" spans="1:20" x14ac:dyDescent="0.3">
      <c r="A808" s="2" t="s">
        <v>1760</v>
      </c>
      <c r="B808" s="3" t="s">
        <v>2345</v>
      </c>
      <c r="C808" s="3" t="s">
        <v>2346</v>
      </c>
      <c r="D808" s="4"/>
      <c r="E808" s="5" t="s">
        <v>1340</v>
      </c>
      <c r="F808" s="4">
        <v>0</v>
      </c>
      <c r="G808" s="6">
        <v>44997</v>
      </c>
      <c r="H808" s="3" t="s">
        <v>1767</v>
      </c>
      <c r="I808" s="3" t="s">
        <v>1768</v>
      </c>
      <c r="J808" s="3" t="s">
        <v>2347</v>
      </c>
      <c r="K808" s="5" t="s">
        <v>25</v>
      </c>
      <c r="L808" s="5">
        <v>10</v>
      </c>
      <c r="M808" s="5" t="s">
        <v>1831</v>
      </c>
      <c r="N808" s="5">
        <f>VLOOKUP(M808,[1]ArchetypeScores!E:N,10,FALSE)</f>
        <v>1</v>
      </c>
      <c r="O808" s="5">
        <f>VLOOKUP(M808,[1]ArchetypeScores!E:O,11,FALSE)</f>
        <v>-2</v>
      </c>
      <c r="P808" s="5">
        <f>VLOOKUP(M808,[1]ArchetypeScores!E:P,12,FALSE)</f>
        <v>1</v>
      </c>
      <c r="Q808" s="2" t="str">
        <f>VLOOKUP(M808,[1]ArchetypeScores!E:W,19,FALSE)</f>
        <v>Industrials - other</v>
      </c>
      <c r="R808" s="2">
        <f>VLOOKUP(M808,[1]ArchetypeScores!E:I,5,FALSE)</f>
        <v>0</v>
      </c>
      <c r="S808" s="2">
        <f>VLOOKUP(M808,[1]ArchetypeScores!E:K,7,FALSE)</f>
        <v>0</v>
      </c>
      <c r="T808" s="2" t="str">
        <f t="shared" si="12"/>
        <v>Not A&amp;R positive</v>
      </c>
    </row>
    <row r="809" spans="1:20" x14ac:dyDescent="0.3">
      <c r="A809" s="2" t="s">
        <v>1760</v>
      </c>
      <c r="B809" s="3" t="s">
        <v>2348</v>
      </c>
      <c r="C809" s="3" t="s">
        <v>2349</v>
      </c>
      <c r="D809" s="4"/>
      <c r="E809" s="5" t="s">
        <v>1340</v>
      </c>
      <c r="F809" s="4">
        <v>0</v>
      </c>
      <c r="G809" s="6">
        <v>45022</v>
      </c>
      <c r="H809" s="3" t="s">
        <v>1767</v>
      </c>
      <c r="I809" s="3" t="s">
        <v>1768</v>
      </c>
      <c r="J809" s="3" t="s">
        <v>2350</v>
      </c>
      <c r="K809" s="5" t="s">
        <v>1097</v>
      </c>
      <c r="L809" s="5">
        <v>1</v>
      </c>
      <c r="M809" s="5" t="s">
        <v>1098</v>
      </c>
      <c r="N809" s="5">
        <f>VLOOKUP(M809,[1]ArchetypeScores!E:N,10,FALSE)</f>
        <v>1</v>
      </c>
      <c r="O809" s="5">
        <f>VLOOKUP(M809,[1]ArchetypeScores!E:O,11,FALSE)</f>
        <v>0</v>
      </c>
      <c r="P809" s="5">
        <f>VLOOKUP(M809,[1]ArchetypeScores!E:P,12,FALSE)</f>
        <v>2</v>
      </c>
      <c r="Q809" s="2" t="str">
        <f>VLOOKUP(M809,[1]ArchetypeScores!E:W,19,FALSE)</f>
        <v>Energy and water</v>
      </c>
      <c r="R809" s="2">
        <f>VLOOKUP(M809,[1]ArchetypeScores!E:I,5,FALSE)</f>
        <v>0</v>
      </c>
      <c r="S809" s="2">
        <f>VLOOKUP(M809,[1]ArchetypeScores!E:K,7,FALSE)</f>
        <v>0</v>
      </c>
      <c r="T809" s="2" t="str">
        <f t="shared" si="12"/>
        <v>Not A&amp;R positive</v>
      </c>
    </row>
    <row r="810" spans="1:20" x14ac:dyDescent="0.3">
      <c r="A810" s="2" t="s">
        <v>1760</v>
      </c>
      <c r="B810" s="3" t="s">
        <v>2351</v>
      </c>
      <c r="C810" s="3" t="s">
        <v>2351</v>
      </c>
      <c r="D810" s="4">
        <v>8.0000000000000002E-3</v>
      </c>
      <c r="E810" s="5" t="s">
        <v>1340</v>
      </c>
      <c r="F810" s="4">
        <v>9.9699999999999997E-3</v>
      </c>
      <c r="G810" s="6">
        <v>45110</v>
      </c>
      <c r="H810" s="3" t="s">
        <v>1767</v>
      </c>
      <c r="I810" s="3" t="s">
        <v>1768</v>
      </c>
      <c r="J810" s="3" t="s">
        <v>2352</v>
      </c>
      <c r="K810" s="5" t="s">
        <v>112</v>
      </c>
      <c r="L810" s="5" t="s">
        <v>112</v>
      </c>
      <c r="M810" s="5" t="s">
        <v>961</v>
      </c>
      <c r="N810" s="5">
        <f>VLOOKUP(M810,[1]ArchetypeScores!E:N,10,FALSE)</f>
        <v>0</v>
      </c>
      <c r="O810" s="5">
        <f>VLOOKUP(M810,[1]ArchetypeScores!E:O,11,FALSE)</f>
        <v>0</v>
      </c>
      <c r="P810" s="5">
        <f>VLOOKUP(M810,[1]ArchetypeScores!E:P,12,FALSE)</f>
        <v>0</v>
      </c>
      <c r="Q810" s="2" t="str">
        <f>VLOOKUP(M810,[1]ArchetypeScores!E:W,19,FALSE)</f>
        <v>Untargeted</v>
      </c>
      <c r="R810" s="2">
        <f>VLOOKUP(M810,[1]ArchetypeScores!E:I,5,FALSE)</f>
        <v>0</v>
      </c>
      <c r="S810" s="2">
        <f>VLOOKUP(M810,[1]ArchetypeScores!E:K,7,FALSE)</f>
        <v>0</v>
      </c>
      <c r="T810" s="2" t="str">
        <f t="shared" si="12"/>
        <v>Not A&amp;R positive</v>
      </c>
    </row>
    <row r="811" spans="1:20" x14ac:dyDescent="0.3">
      <c r="A811" s="2" t="s">
        <v>1760</v>
      </c>
      <c r="B811" s="3" t="s">
        <v>2353</v>
      </c>
      <c r="C811" s="3" t="s">
        <v>2354</v>
      </c>
      <c r="D811" s="4">
        <v>2E-3</v>
      </c>
      <c r="E811" s="5" t="s">
        <v>1340</v>
      </c>
      <c r="F811" s="4">
        <v>2.9199999999999999E-3</v>
      </c>
      <c r="G811" s="6">
        <v>44984</v>
      </c>
      <c r="H811" s="3" t="s">
        <v>2355</v>
      </c>
      <c r="I811" s="3" t="s">
        <v>2120</v>
      </c>
      <c r="J811" s="3"/>
      <c r="K811" s="5" t="s">
        <v>175</v>
      </c>
      <c r="L811" s="5">
        <v>4</v>
      </c>
      <c r="M811" s="5" t="s">
        <v>219</v>
      </c>
      <c r="N811" s="5">
        <f>VLOOKUP(M811,[1]ArchetypeScores!E:N,10,FALSE)</f>
        <v>1</v>
      </c>
      <c r="O811" s="5">
        <f>VLOOKUP(M811,[1]ArchetypeScores!E:O,11,FALSE)</f>
        <v>0</v>
      </c>
      <c r="P811" s="5">
        <f>VLOOKUP(M811,[1]ArchetypeScores!E:P,12,FALSE)</f>
        <v>0</v>
      </c>
      <c r="Q811" s="2" t="str">
        <f>VLOOKUP(M811,[1]ArchetypeScores!E:W,19,FALSE)</f>
        <v>Other sector</v>
      </c>
      <c r="R811" s="2">
        <f>VLOOKUP(M811,[1]ArchetypeScores!E:I,5,FALSE)</f>
        <v>0</v>
      </c>
      <c r="S811" s="2">
        <f>VLOOKUP(M811,[1]ArchetypeScores!E:K,7,FALSE)</f>
        <v>0</v>
      </c>
      <c r="T811" s="2" t="str">
        <f t="shared" si="12"/>
        <v>Not A&amp;R positive</v>
      </c>
    </row>
    <row r="812" spans="1:20" x14ac:dyDescent="0.3">
      <c r="A812" s="2" t="s">
        <v>1760</v>
      </c>
      <c r="B812" s="3" t="s">
        <v>2356</v>
      </c>
      <c r="C812" s="3" t="s">
        <v>2357</v>
      </c>
      <c r="D812" s="4"/>
      <c r="E812" s="5" t="s">
        <v>1340</v>
      </c>
      <c r="F812" s="4">
        <v>0</v>
      </c>
      <c r="G812" s="6">
        <v>45128</v>
      </c>
      <c r="H812" s="3" t="s">
        <v>2358</v>
      </c>
      <c r="I812" s="3"/>
      <c r="J812" s="3"/>
      <c r="K812" s="5" t="s">
        <v>67</v>
      </c>
      <c r="L812" s="5">
        <v>1</v>
      </c>
      <c r="M812" s="5" t="s">
        <v>265</v>
      </c>
      <c r="N812" s="5">
        <f>VLOOKUP(M812,[1]ArchetypeScores!E:N,10,FALSE)</f>
        <v>0</v>
      </c>
      <c r="O812" s="5">
        <f>VLOOKUP(M812,[1]ArchetypeScores!E:O,11,FALSE)</f>
        <v>-1</v>
      </c>
      <c r="P812" s="5">
        <f>VLOOKUP(M812,[1]ArchetypeScores!E:P,12,FALSE)</f>
        <v>0</v>
      </c>
      <c r="Q812" s="2" t="str">
        <f>VLOOKUP(M812,[1]ArchetypeScores!E:W,19,FALSE)</f>
        <v>Untargeted</v>
      </c>
      <c r="R812" s="2">
        <f>VLOOKUP(M812,[1]ArchetypeScores!E:I,5,FALSE)</f>
        <v>0</v>
      </c>
      <c r="S812" s="2">
        <f>VLOOKUP(M812,[1]ArchetypeScores!E:K,7,FALSE)</f>
        <v>0</v>
      </c>
      <c r="T812" s="2" t="str">
        <f t="shared" si="12"/>
        <v>Not A&amp;R positive</v>
      </c>
    </row>
    <row r="813" spans="1:20" x14ac:dyDescent="0.3">
      <c r="A813" s="2" t="s">
        <v>1760</v>
      </c>
      <c r="B813" s="3" t="s">
        <v>2359</v>
      </c>
      <c r="C813" s="3" t="s">
        <v>1966</v>
      </c>
      <c r="D813" s="4">
        <v>8.6999999999999994E-2</v>
      </c>
      <c r="E813" s="5" t="s">
        <v>1340</v>
      </c>
      <c r="F813" s="4">
        <v>0.1043</v>
      </c>
      <c r="G813" s="6">
        <v>45092</v>
      </c>
      <c r="H813" s="3" t="s">
        <v>1767</v>
      </c>
      <c r="I813" s="3" t="s">
        <v>1768</v>
      </c>
      <c r="J813" s="3" t="s">
        <v>2360</v>
      </c>
      <c r="K813" s="5" t="s">
        <v>175</v>
      </c>
      <c r="L813" s="5">
        <v>4</v>
      </c>
      <c r="M813" s="5" t="s">
        <v>219</v>
      </c>
      <c r="N813" s="5">
        <f>VLOOKUP(M813,[1]ArchetypeScores!E:N,10,FALSE)</f>
        <v>1</v>
      </c>
      <c r="O813" s="5">
        <f>VLOOKUP(M813,[1]ArchetypeScores!E:O,11,FALSE)</f>
        <v>0</v>
      </c>
      <c r="P813" s="5">
        <f>VLOOKUP(M813,[1]ArchetypeScores!E:P,12,FALSE)</f>
        <v>0</v>
      </c>
      <c r="Q813" s="2" t="str">
        <f>VLOOKUP(M813,[1]ArchetypeScores!E:W,19,FALSE)</f>
        <v>Other sector</v>
      </c>
      <c r="R813" s="2">
        <f>VLOOKUP(M813,[1]ArchetypeScores!E:I,5,FALSE)</f>
        <v>0</v>
      </c>
      <c r="S813" s="2">
        <f>VLOOKUP(M813,[1]ArchetypeScores!E:K,7,FALSE)</f>
        <v>0</v>
      </c>
      <c r="T813" s="2" t="str">
        <f t="shared" si="12"/>
        <v>Not A&amp;R positive</v>
      </c>
    </row>
    <row r="814" spans="1:20" x14ac:dyDescent="0.3">
      <c r="A814" s="2" t="s">
        <v>1760</v>
      </c>
      <c r="B814" s="3" t="s">
        <v>2361</v>
      </c>
      <c r="C814" s="3" t="s">
        <v>1966</v>
      </c>
      <c r="D814" s="4">
        <v>2.5999999999999999E-2</v>
      </c>
      <c r="E814" s="5" t="s">
        <v>1340</v>
      </c>
      <c r="F814" s="4">
        <v>3.116E-2</v>
      </c>
      <c r="G814" s="6">
        <v>45070</v>
      </c>
      <c r="H814" s="3" t="s">
        <v>1767</v>
      </c>
      <c r="I814" s="3" t="s">
        <v>1768</v>
      </c>
      <c r="J814" s="3" t="s">
        <v>2362</v>
      </c>
      <c r="K814" s="5" t="s">
        <v>229</v>
      </c>
      <c r="L814" s="5">
        <v>4</v>
      </c>
      <c r="M814" s="5" t="s">
        <v>230</v>
      </c>
      <c r="N814" s="5">
        <f>VLOOKUP(M814,[1]ArchetypeScores!E:N,10,FALSE)</f>
        <v>1</v>
      </c>
      <c r="O814" s="5">
        <f>VLOOKUP(M814,[1]ArchetypeScores!E:O,11,FALSE)</f>
        <v>-2</v>
      </c>
      <c r="P814" s="5">
        <f>VLOOKUP(M814,[1]ArchetypeScores!E:P,12,FALSE)</f>
        <v>-1</v>
      </c>
      <c r="Q814" s="2" t="str">
        <f>VLOOKUP(M814,[1]ArchetypeScores!E:W,19,FALSE)</f>
        <v>Industrials - transportation</v>
      </c>
      <c r="R814" s="2">
        <f>VLOOKUP(M814,[1]ArchetypeScores!E:I,5,FALSE)</f>
        <v>0</v>
      </c>
      <c r="S814" s="2">
        <f>VLOOKUP(M814,[1]ArchetypeScores!E:K,7,FALSE)</f>
        <v>-1</v>
      </c>
      <c r="T814" s="2" t="str">
        <f t="shared" si="12"/>
        <v>Not A&amp;R positive</v>
      </c>
    </row>
    <row r="815" spans="1:20" x14ac:dyDescent="0.3">
      <c r="A815" s="2" t="s">
        <v>1760</v>
      </c>
      <c r="B815" s="3" t="s">
        <v>2363</v>
      </c>
      <c r="C815" s="3" t="s">
        <v>2364</v>
      </c>
      <c r="D815" s="4">
        <v>8.4000000000000005E-2</v>
      </c>
      <c r="E815" s="5" t="s">
        <v>1340</v>
      </c>
      <c r="F815" s="4">
        <v>0.10094</v>
      </c>
      <c r="G815" s="6">
        <v>45024</v>
      </c>
      <c r="H815" s="3" t="s">
        <v>1767</v>
      </c>
      <c r="I815" s="3" t="s">
        <v>1768</v>
      </c>
      <c r="J815" s="3" t="s">
        <v>2365</v>
      </c>
      <c r="K815" s="5" t="s">
        <v>142</v>
      </c>
      <c r="L815" s="5">
        <v>3</v>
      </c>
      <c r="M815" s="5" t="s">
        <v>143</v>
      </c>
      <c r="N815" s="5">
        <f>VLOOKUP(M815,[1]ArchetypeScores!E:N,10,FALSE)</f>
        <v>1</v>
      </c>
      <c r="O815" s="5">
        <f>VLOOKUP(M815,[1]ArchetypeScores!E:O,11,FALSE)</f>
        <v>1</v>
      </c>
      <c r="P815" s="5">
        <f>VLOOKUP(M815,[1]ArchetypeScores!E:P,12,FALSE)</f>
        <v>2</v>
      </c>
      <c r="Q815" s="2" t="str">
        <f>VLOOKUP(M815,[1]ArchetypeScores!E:W,19,FALSE)</f>
        <v>Materials (including forestry and nature)</v>
      </c>
      <c r="R815" s="2">
        <f>VLOOKUP(M815,[1]ArchetypeScores!E:I,5,FALSE)</f>
        <v>1</v>
      </c>
      <c r="S815" s="2">
        <f>VLOOKUP(M815,[1]ArchetypeScores!E:K,7,FALSE)</f>
        <v>1</v>
      </c>
      <c r="T815" s="2" t="str">
        <f t="shared" si="12"/>
        <v>Both</v>
      </c>
    </row>
    <row r="816" spans="1:20" x14ac:dyDescent="0.3">
      <c r="A816" s="2" t="s">
        <v>1760</v>
      </c>
      <c r="B816" s="3" t="s">
        <v>2366</v>
      </c>
      <c r="C816" s="3" t="s">
        <v>2001</v>
      </c>
      <c r="D816" s="4">
        <v>0.16600000000000001</v>
      </c>
      <c r="E816" s="5" t="s">
        <v>1340</v>
      </c>
      <c r="F816" s="4">
        <v>0.19924</v>
      </c>
      <c r="G816" s="6">
        <v>45090</v>
      </c>
      <c r="H816" s="3" t="s">
        <v>1767</v>
      </c>
      <c r="I816" s="3" t="s">
        <v>1768</v>
      </c>
      <c r="J816" s="3" t="s">
        <v>2367</v>
      </c>
      <c r="K816" s="5" t="s">
        <v>25</v>
      </c>
      <c r="L816" s="5">
        <v>9</v>
      </c>
      <c r="M816" s="5" t="s">
        <v>493</v>
      </c>
      <c r="N816" s="5">
        <f>VLOOKUP(M816,[1]ArchetypeScores!E:N,10,FALSE)</f>
        <v>1</v>
      </c>
      <c r="O816" s="5">
        <f>VLOOKUP(M816,[1]ArchetypeScores!E:O,11,FALSE)</f>
        <v>-2</v>
      </c>
      <c r="P816" s="5">
        <f>VLOOKUP(M816,[1]ArchetypeScores!E:P,12,FALSE)</f>
        <v>0</v>
      </c>
      <c r="Q816" s="2" t="str">
        <f>VLOOKUP(M816,[1]ArchetypeScores!E:W,19,FALSE)</f>
        <v>Industrials - other</v>
      </c>
      <c r="R816" s="2">
        <f>VLOOKUP(M816,[1]ArchetypeScores!E:I,5,FALSE)</f>
        <v>0</v>
      </c>
      <c r="S816" s="2">
        <f>VLOOKUP(M816,[1]ArchetypeScores!E:K,7,FALSE)</f>
        <v>-1</v>
      </c>
      <c r="T816" s="2" t="str">
        <f t="shared" si="12"/>
        <v>Not A&amp;R positive</v>
      </c>
    </row>
    <row r="817" spans="1:20" x14ac:dyDescent="0.3">
      <c r="A817" s="2" t="s">
        <v>1760</v>
      </c>
      <c r="B817" s="3" t="s">
        <v>2368</v>
      </c>
      <c r="C817" s="3" t="s">
        <v>1829</v>
      </c>
      <c r="D817" s="4">
        <v>1.4E-2</v>
      </c>
      <c r="E817" s="5" t="s">
        <v>1340</v>
      </c>
      <c r="F817" s="4">
        <v>1.651E-2</v>
      </c>
      <c r="G817" s="6">
        <v>45060</v>
      </c>
      <c r="H817" s="3" t="s">
        <v>1767</v>
      </c>
      <c r="I817" s="3" t="s">
        <v>1768</v>
      </c>
      <c r="J817" s="3" t="s">
        <v>2369</v>
      </c>
      <c r="K817" s="5" t="s">
        <v>137</v>
      </c>
      <c r="L817" s="5">
        <v>5</v>
      </c>
      <c r="M817" s="5" t="s">
        <v>2016</v>
      </c>
      <c r="N817" s="5">
        <f>VLOOKUP(M817,[1]ArchetypeScores!E:N,10,FALSE)</f>
        <v>1</v>
      </c>
      <c r="O817" s="5">
        <f>VLOOKUP(M817,[1]ArchetypeScores!E:O,11,FALSE)</f>
        <v>-2</v>
      </c>
      <c r="P817" s="5">
        <f>VLOOKUP(M817,[1]ArchetypeScores!E:P,12,FALSE)</f>
        <v>2</v>
      </c>
      <c r="Q817" s="2" t="str">
        <f>VLOOKUP(M817,[1]ArchetypeScores!E:W,19,FALSE)</f>
        <v>Industrials - other</v>
      </c>
      <c r="R817" s="2">
        <f>VLOOKUP(M817,[1]ArchetypeScores!E:I,5,FALSE)</f>
        <v>0</v>
      </c>
      <c r="S817" s="2">
        <f>VLOOKUP(M817,[1]ArchetypeScores!E:K,7,FALSE)</f>
        <v>0</v>
      </c>
      <c r="T817" s="2" t="str">
        <f t="shared" si="12"/>
        <v>Not A&amp;R positive</v>
      </c>
    </row>
    <row r="818" spans="1:20" x14ac:dyDescent="0.3">
      <c r="A818" s="2" t="s">
        <v>1760</v>
      </c>
      <c r="B818" s="3" t="s">
        <v>2370</v>
      </c>
      <c r="C818" s="3" t="s">
        <v>2371</v>
      </c>
      <c r="D818" s="4">
        <v>0.114</v>
      </c>
      <c r="E818" s="5" t="s">
        <v>1340</v>
      </c>
      <c r="F818" s="4">
        <v>0.13686999999999999</v>
      </c>
      <c r="G818" s="6">
        <v>45107</v>
      </c>
      <c r="H818" s="3" t="s">
        <v>1767</v>
      </c>
      <c r="I818" s="3" t="s">
        <v>1768</v>
      </c>
      <c r="J818" s="3" t="s">
        <v>2372</v>
      </c>
      <c r="K818" s="5" t="s">
        <v>664</v>
      </c>
      <c r="L818" s="5">
        <v>2</v>
      </c>
      <c r="M818" s="5" t="s">
        <v>1105</v>
      </c>
      <c r="N818" s="5">
        <f>VLOOKUP(M818,[1]ArchetypeScores!E:N,10,FALSE)</f>
        <v>1</v>
      </c>
      <c r="O818" s="5">
        <f>VLOOKUP(M818,[1]ArchetypeScores!E:O,11,FALSE)</f>
        <v>0</v>
      </c>
      <c r="P818" s="5">
        <f>VLOOKUP(M818,[1]ArchetypeScores!E:P,12,FALSE)</f>
        <v>2</v>
      </c>
      <c r="Q818" s="2" t="str">
        <f>VLOOKUP(M818,[1]ArchetypeScores!E:W,19,FALSE)</f>
        <v>Other sector</v>
      </c>
      <c r="R818" s="2">
        <f>VLOOKUP(M818,[1]ArchetypeScores!E:I,5,FALSE)</f>
        <v>0</v>
      </c>
      <c r="S818" s="2">
        <f>VLOOKUP(M818,[1]ArchetypeScores!E:K,7,FALSE)</f>
        <v>0</v>
      </c>
      <c r="T818" s="2" t="str">
        <f t="shared" si="12"/>
        <v>Not A&amp;R positive</v>
      </c>
    </row>
    <row r="819" spans="1:20" x14ac:dyDescent="0.3">
      <c r="A819" s="2" t="s">
        <v>1760</v>
      </c>
      <c r="B819" s="3" t="s">
        <v>2373</v>
      </c>
      <c r="C819" s="3" t="s">
        <v>1829</v>
      </c>
      <c r="D819" s="4">
        <v>0.05</v>
      </c>
      <c r="E819" s="5" t="s">
        <v>1340</v>
      </c>
      <c r="F819" s="4">
        <v>6.0080000000000001E-2</v>
      </c>
      <c r="G819" s="6">
        <v>45017</v>
      </c>
      <c r="H819" s="3" t="s">
        <v>1767</v>
      </c>
      <c r="I819" s="3" t="s">
        <v>1768</v>
      </c>
      <c r="J819" s="3" t="s">
        <v>2374</v>
      </c>
      <c r="K819" s="5" t="s">
        <v>664</v>
      </c>
      <c r="L819" s="5" t="s">
        <v>112</v>
      </c>
      <c r="M819" s="5" t="s">
        <v>2313</v>
      </c>
      <c r="N819" s="5">
        <f>VLOOKUP(M819,[1]ArchetypeScores!E:N,10,FALSE)</f>
        <v>1</v>
      </c>
      <c r="O819" s="5">
        <f>VLOOKUP(M819,[1]ArchetypeScores!E:O,11,FALSE)</f>
        <v>0</v>
      </c>
      <c r="P819" s="5">
        <f>VLOOKUP(M819,[1]ArchetypeScores!E:P,12,FALSE)</f>
        <v>2</v>
      </c>
      <c r="Q819" s="2" t="str">
        <f>VLOOKUP(M819,[1]ArchetypeScores!E:W,19,FALSE)</f>
        <v>Other sector</v>
      </c>
      <c r="R819" s="2">
        <f>VLOOKUP(M819,[1]ArchetypeScores!E:I,5,FALSE)</f>
        <v>0</v>
      </c>
      <c r="S819" s="2">
        <f>VLOOKUP(M819,[1]ArchetypeScores!E:K,7,FALSE)</f>
        <v>0</v>
      </c>
      <c r="T819" s="2" t="str">
        <f t="shared" si="12"/>
        <v>Not A&amp;R positive</v>
      </c>
    </row>
    <row r="820" spans="1:20" x14ac:dyDescent="0.3">
      <c r="A820" s="2" t="s">
        <v>1760</v>
      </c>
      <c r="B820" s="3" t="s">
        <v>2375</v>
      </c>
      <c r="C820" s="3" t="s">
        <v>2375</v>
      </c>
      <c r="D820" s="4">
        <v>3.0000000000000001E-3</v>
      </c>
      <c r="E820" s="5" t="s">
        <v>1340</v>
      </c>
      <c r="F820" s="4">
        <v>3.9500000000000004E-3</v>
      </c>
      <c r="G820" s="6">
        <v>45104</v>
      </c>
      <c r="H820" s="3" t="s">
        <v>1767</v>
      </c>
      <c r="I820" s="3" t="s">
        <v>1768</v>
      </c>
      <c r="J820" s="3" t="s">
        <v>2376</v>
      </c>
      <c r="K820" s="5" t="s">
        <v>175</v>
      </c>
      <c r="L820" s="5">
        <v>4</v>
      </c>
      <c r="M820" s="5" t="s">
        <v>219</v>
      </c>
      <c r="N820" s="5">
        <f>VLOOKUP(M820,[1]ArchetypeScores!E:N,10,FALSE)</f>
        <v>1</v>
      </c>
      <c r="O820" s="5">
        <f>VLOOKUP(M820,[1]ArchetypeScores!E:O,11,FALSE)</f>
        <v>0</v>
      </c>
      <c r="P820" s="5">
        <f>VLOOKUP(M820,[1]ArchetypeScores!E:P,12,FALSE)</f>
        <v>0</v>
      </c>
      <c r="Q820" s="2" t="str">
        <f>VLOOKUP(M820,[1]ArchetypeScores!E:W,19,FALSE)</f>
        <v>Other sector</v>
      </c>
      <c r="R820" s="2">
        <f>VLOOKUP(M820,[1]ArchetypeScores!E:I,5,FALSE)</f>
        <v>0</v>
      </c>
      <c r="S820" s="2">
        <f>VLOOKUP(M820,[1]ArchetypeScores!E:K,7,FALSE)</f>
        <v>0</v>
      </c>
      <c r="T820" s="2" t="str">
        <f t="shared" si="12"/>
        <v>Not A&amp;R positive</v>
      </c>
    </row>
    <row r="821" spans="1:20" x14ac:dyDescent="0.3">
      <c r="A821" s="2" t="s">
        <v>1760</v>
      </c>
      <c r="B821" s="3" t="s">
        <v>2377</v>
      </c>
      <c r="C821" s="3" t="s">
        <v>1973</v>
      </c>
      <c r="D821" s="4">
        <v>4.8000000000000001E-2</v>
      </c>
      <c r="E821" s="5" t="s">
        <v>1340</v>
      </c>
      <c r="F821" s="4">
        <v>5.7630000000000001E-2</v>
      </c>
      <c r="G821" s="6">
        <v>45055</v>
      </c>
      <c r="H821" s="3" t="s">
        <v>1767</v>
      </c>
      <c r="I821" s="3" t="s">
        <v>1768</v>
      </c>
      <c r="J821" s="3" t="s">
        <v>2378</v>
      </c>
      <c r="K821" s="5" t="s">
        <v>175</v>
      </c>
      <c r="L821" s="5">
        <v>4</v>
      </c>
      <c r="M821" s="5" t="s">
        <v>219</v>
      </c>
      <c r="N821" s="5">
        <f>VLOOKUP(M821,[1]ArchetypeScores!E:N,10,FALSE)</f>
        <v>1</v>
      </c>
      <c r="O821" s="5">
        <f>VLOOKUP(M821,[1]ArchetypeScores!E:O,11,FALSE)</f>
        <v>0</v>
      </c>
      <c r="P821" s="5">
        <f>VLOOKUP(M821,[1]ArchetypeScores!E:P,12,FALSE)</f>
        <v>0</v>
      </c>
      <c r="Q821" s="2" t="str">
        <f>VLOOKUP(M821,[1]ArchetypeScores!E:W,19,FALSE)</f>
        <v>Other sector</v>
      </c>
      <c r="R821" s="2">
        <f>VLOOKUP(M821,[1]ArchetypeScores!E:I,5,FALSE)</f>
        <v>0</v>
      </c>
      <c r="S821" s="2">
        <f>VLOOKUP(M821,[1]ArchetypeScores!E:K,7,FALSE)</f>
        <v>0</v>
      </c>
      <c r="T821" s="2" t="str">
        <f t="shared" si="12"/>
        <v>Not A&amp;R positive</v>
      </c>
    </row>
    <row r="822" spans="1:20" x14ac:dyDescent="0.3">
      <c r="A822" s="2" t="s">
        <v>1760</v>
      </c>
      <c r="B822" s="3" t="s">
        <v>2379</v>
      </c>
      <c r="C822" s="3" t="s">
        <v>1966</v>
      </c>
      <c r="D822" s="4">
        <v>2.5000000000000001E-2</v>
      </c>
      <c r="E822" s="5" t="s">
        <v>1340</v>
      </c>
      <c r="F822" s="4">
        <v>2.98E-2</v>
      </c>
      <c r="G822" s="6">
        <v>45093</v>
      </c>
      <c r="H822" s="3" t="s">
        <v>1767</v>
      </c>
      <c r="I822" s="3" t="s">
        <v>1768</v>
      </c>
      <c r="J822" s="3" t="s">
        <v>2380</v>
      </c>
      <c r="K822" s="5" t="s">
        <v>154</v>
      </c>
      <c r="L822" s="5" t="s">
        <v>112</v>
      </c>
      <c r="M822" s="5" t="s">
        <v>155</v>
      </c>
      <c r="N822" s="5">
        <f>VLOOKUP(M822,[1]ArchetypeScores!E:N,10,FALSE)</f>
        <v>1</v>
      </c>
      <c r="O822" s="5">
        <f>VLOOKUP(M822,[1]ArchetypeScores!E:O,11,FALSE)</f>
        <v>0</v>
      </c>
      <c r="P822" s="5">
        <f>VLOOKUP(M822,[1]ArchetypeScores!E:P,12,FALSE)</f>
        <v>0</v>
      </c>
      <c r="Q822" s="2" t="str">
        <f>VLOOKUP(M822,[1]ArchetypeScores!E:W,19,FALSE)</f>
        <v>Education and training</v>
      </c>
      <c r="R822" s="2">
        <f>VLOOKUP(M822,[1]ArchetypeScores!E:I,5,FALSE)</f>
        <v>0</v>
      </c>
      <c r="S822" s="2">
        <f>VLOOKUP(M822,[1]ArchetypeScores!E:K,7,FALSE)</f>
        <v>1</v>
      </c>
      <c r="T822" s="2" t="str">
        <f t="shared" si="12"/>
        <v>Indirect only</v>
      </c>
    </row>
    <row r="823" spans="1:20" x14ac:dyDescent="0.3">
      <c r="A823" s="2" t="s">
        <v>1760</v>
      </c>
      <c r="B823" s="3" t="s">
        <v>2381</v>
      </c>
      <c r="C823" s="3" t="s">
        <v>1829</v>
      </c>
      <c r="D823" s="4">
        <v>0.06</v>
      </c>
      <c r="E823" s="5" t="s">
        <v>1340</v>
      </c>
      <c r="F823" s="4">
        <v>7.2099999999999997E-2</v>
      </c>
      <c r="G823" s="6">
        <v>45066</v>
      </c>
      <c r="H823" s="3" t="s">
        <v>1767</v>
      </c>
      <c r="I823" s="3" t="s">
        <v>1768</v>
      </c>
      <c r="J823" s="3" t="s">
        <v>2382</v>
      </c>
      <c r="K823" s="5" t="s">
        <v>137</v>
      </c>
      <c r="L823" s="5">
        <v>2</v>
      </c>
      <c r="M823" s="5" t="s">
        <v>138</v>
      </c>
      <c r="N823" s="5">
        <f>VLOOKUP(M823,[1]ArchetypeScores!E:N,10,FALSE)</f>
        <v>1</v>
      </c>
      <c r="O823" s="5">
        <f>VLOOKUP(M823,[1]ArchetypeScores!E:O,11,FALSE)</f>
        <v>-2</v>
      </c>
      <c r="P823" s="5">
        <f>VLOOKUP(M823,[1]ArchetypeScores!E:P,12,FALSE)</f>
        <v>2</v>
      </c>
      <c r="Q823" s="2" t="str">
        <f>VLOOKUP(M823,[1]ArchetypeScores!E:W,19,FALSE)</f>
        <v>Industrials - transportation</v>
      </c>
      <c r="R823" s="2">
        <f>VLOOKUP(M823,[1]ArchetypeScores!E:I,5,FALSE)</f>
        <v>0</v>
      </c>
      <c r="S823" s="2">
        <f>VLOOKUP(M823,[1]ArchetypeScores!E:K,7,FALSE)</f>
        <v>-1</v>
      </c>
      <c r="T823" s="2" t="str">
        <f t="shared" si="12"/>
        <v>Not A&amp;R positive</v>
      </c>
    </row>
    <row r="824" spans="1:20" x14ac:dyDescent="0.3">
      <c r="A824" s="2" t="s">
        <v>1760</v>
      </c>
      <c r="B824" s="3" t="s">
        <v>2383</v>
      </c>
      <c r="C824" s="3" t="s">
        <v>1829</v>
      </c>
      <c r="D824" s="4">
        <v>0.105</v>
      </c>
      <c r="E824" s="5" t="s">
        <v>1340</v>
      </c>
      <c r="F824" s="4">
        <v>0.12617999999999999</v>
      </c>
      <c r="G824" s="6">
        <v>45065</v>
      </c>
      <c r="H824" s="9" t="s">
        <v>1767</v>
      </c>
      <c r="I824" s="3" t="s">
        <v>1768</v>
      </c>
      <c r="J824" s="3" t="s">
        <v>2384</v>
      </c>
      <c r="K824" s="5" t="s">
        <v>137</v>
      </c>
      <c r="L824" s="5">
        <v>2</v>
      </c>
      <c r="M824" s="5" t="s">
        <v>138</v>
      </c>
      <c r="N824" s="5">
        <f>VLOOKUP(M824,[1]ArchetypeScores!E:N,10,FALSE)</f>
        <v>1</v>
      </c>
      <c r="O824" s="5">
        <f>VLOOKUP(M824,[1]ArchetypeScores!E:O,11,FALSE)</f>
        <v>-2</v>
      </c>
      <c r="P824" s="5">
        <f>VLOOKUP(M824,[1]ArchetypeScores!E:P,12,FALSE)</f>
        <v>2</v>
      </c>
      <c r="Q824" s="2" t="str">
        <f>VLOOKUP(M824,[1]ArchetypeScores!E:W,19,FALSE)</f>
        <v>Industrials - transportation</v>
      </c>
      <c r="R824" s="2">
        <f>VLOOKUP(M824,[1]ArchetypeScores!E:I,5,FALSE)</f>
        <v>0</v>
      </c>
      <c r="S824" s="2">
        <f>VLOOKUP(M824,[1]ArchetypeScores!E:K,7,FALSE)</f>
        <v>-1</v>
      </c>
      <c r="T824" s="2" t="str">
        <f t="shared" si="12"/>
        <v>Not A&amp;R positive</v>
      </c>
    </row>
    <row r="825" spans="1:20" x14ac:dyDescent="0.3">
      <c r="A825" s="2" t="s">
        <v>1760</v>
      </c>
      <c r="B825" s="3" t="s">
        <v>2385</v>
      </c>
      <c r="C825" s="3" t="s">
        <v>2386</v>
      </c>
      <c r="D825" s="4">
        <v>2.5000000000000001E-2</v>
      </c>
      <c r="E825" s="5" t="s">
        <v>1340</v>
      </c>
      <c r="F825" s="4">
        <v>2.9790000000000001E-2</v>
      </c>
      <c r="G825" s="6">
        <v>45064</v>
      </c>
      <c r="H825" s="3" t="s">
        <v>1767</v>
      </c>
      <c r="I825" s="3" t="s">
        <v>1768</v>
      </c>
      <c r="J825" s="3" t="s">
        <v>2387</v>
      </c>
      <c r="K825" s="5" t="s">
        <v>229</v>
      </c>
      <c r="L825" s="5">
        <v>1</v>
      </c>
      <c r="M825" s="5" t="s">
        <v>528</v>
      </c>
      <c r="N825" s="5">
        <f>VLOOKUP(M825,[1]ArchetypeScores!E:N,10,FALSE)</f>
        <v>1</v>
      </c>
      <c r="O825" s="5">
        <f>VLOOKUP(M825,[1]ArchetypeScores!E:O,11,FALSE)</f>
        <v>-2</v>
      </c>
      <c r="P825" s="5">
        <f>VLOOKUP(M825,[1]ArchetypeScores!E:P,12,FALSE)</f>
        <v>0</v>
      </c>
      <c r="Q825" s="2" t="str">
        <f>VLOOKUP(M825,[1]ArchetypeScores!E:W,19,FALSE)</f>
        <v>Industrials - transportation</v>
      </c>
      <c r="R825" s="2">
        <f>VLOOKUP(M825,[1]ArchetypeScores!E:I,5,FALSE)</f>
        <v>0</v>
      </c>
      <c r="S825" s="2">
        <f>VLOOKUP(M825,[1]ArchetypeScores!E:K,7,FALSE)</f>
        <v>-1</v>
      </c>
      <c r="T825" s="2" t="str">
        <f t="shared" si="12"/>
        <v>Not A&amp;R positive</v>
      </c>
    </row>
    <row r="826" spans="1:20" x14ac:dyDescent="0.3">
      <c r="A826" s="2" t="s">
        <v>1760</v>
      </c>
      <c r="B826" s="3" t="s">
        <v>2388</v>
      </c>
      <c r="C826" s="3" t="s">
        <v>1829</v>
      </c>
      <c r="D826" s="4">
        <v>0.11700000000000001</v>
      </c>
      <c r="E826" s="5" t="s">
        <v>1340</v>
      </c>
      <c r="F826" s="4">
        <v>0.14083999999999999</v>
      </c>
      <c r="G826" s="6">
        <v>45016</v>
      </c>
      <c r="H826" s="3" t="s">
        <v>1767</v>
      </c>
      <c r="I826" s="3" t="s">
        <v>1768</v>
      </c>
      <c r="J826" s="3" t="s">
        <v>2389</v>
      </c>
      <c r="K826" s="5" t="s">
        <v>477</v>
      </c>
      <c r="L826" s="5">
        <v>6</v>
      </c>
      <c r="M826" s="5" t="s">
        <v>478</v>
      </c>
      <c r="N826" s="5">
        <f>VLOOKUP(M826,[1]ArchetypeScores!E:N,10,FALSE)</f>
        <v>1</v>
      </c>
      <c r="O826" s="5">
        <f>VLOOKUP(M826,[1]ArchetypeScores!E:O,11,FALSE)</f>
        <v>-2</v>
      </c>
      <c r="P826" s="5">
        <f>VLOOKUP(M826,[1]ArchetypeScores!E:P,12,FALSE)</f>
        <v>2</v>
      </c>
      <c r="Q826" s="2" t="str">
        <f>VLOOKUP(M826,[1]ArchetypeScores!E:W,19,FALSE)</f>
        <v>Energy and water</v>
      </c>
      <c r="R826" s="2">
        <f>VLOOKUP(M826,[1]ArchetypeScores!E:I,5,FALSE)</f>
        <v>0</v>
      </c>
      <c r="S826" s="2">
        <f>VLOOKUP(M826,[1]ArchetypeScores!E:K,7,FALSE)</f>
        <v>0</v>
      </c>
      <c r="T826" s="2" t="str">
        <f t="shared" si="12"/>
        <v>Not A&amp;R positive</v>
      </c>
    </row>
    <row r="827" spans="1:20" x14ac:dyDescent="0.3">
      <c r="A827" s="2" t="s">
        <v>1760</v>
      </c>
      <c r="B827" s="3" t="s">
        <v>2390</v>
      </c>
      <c r="C827" s="3" t="s">
        <v>1966</v>
      </c>
      <c r="D827" s="4">
        <v>2.7E-2</v>
      </c>
      <c r="E827" s="5" t="s">
        <v>1340</v>
      </c>
      <c r="F827" s="4">
        <v>3.2009999999999997E-2</v>
      </c>
      <c r="G827" s="6">
        <v>45067</v>
      </c>
      <c r="H827" s="3" t="s">
        <v>1767</v>
      </c>
      <c r="I827" s="3" t="s">
        <v>1768</v>
      </c>
      <c r="J827" s="3" t="s">
        <v>2391</v>
      </c>
      <c r="K827" s="5" t="s">
        <v>137</v>
      </c>
      <c r="L827" s="5">
        <v>6</v>
      </c>
      <c r="M827" s="5" t="s">
        <v>2392</v>
      </c>
      <c r="N827" s="5">
        <f>VLOOKUP(M827,[1]ArchetypeScores!E:N,10,FALSE)</f>
        <v>1</v>
      </c>
      <c r="O827" s="5">
        <f>VLOOKUP(M827,[1]ArchetypeScores!E:O,11,FALSE)</f>
        <v>-2</v>
      </c>
      <c r="P827" s="5">
        <f>VLOOKUP(M827,[1]ArchetypeScores!E:P,12,FALSE)</f>
        <v>2</v>
      </c>
      <c r="Q827" s="2" t="str">
        <f>VLOOKUP(M827,[1]ArchetypeScores!E:W,19,FALSE)</f>
        <v>Industrials - transportation</v>
      </c>
      <c r="R827" s="2">
        <f>VLOOKUP(M827,[1]ArchetypeScores!E:I,5,FALSE)</f>
        <v>0</v>
      </c>
      <c r="S827" s="2">
        <f>VLOOKUP(M827,[1]ArchetypeScores!E:K,7,FALSE)</f>
        <v>0</v>
      </c>
      <c r="T827" s="2" t="str">
        <f t="shared" si="12"/>
        <v>Not A&amp;R positive</v>
      </c>
    </row>
    <row r="828" spans="1:20" x14ac:dyDescent="0.3">
      <c r="A828" s="2" t="s">
        <v>1760</v>
      </c>
      <c r="B828" s="3" t="s">
        <v>2393</v>
      </c>
      <c r="C828" s="3" t="s">
        <v>2393</v>
      </c>
      <c r="D828" s="4">
        <v>4.2000000000000003E-2</v>
      </c>
      <c r="E828" s="5" t="s">
        <v>1340</v>
      </c>
      <c r="F828" s="4">
        <v>5.0470000000000001E-2</v>
      </c>
      <c r="G828" s="6">
        <v>45098</v>
      </c>
      <c r="H828" s="3" t="s">
        <v>1767</v>
      </c>
      <c r="I828" s="3" t="s">
        <v>1768</v>
      </c>
      <c r="J828" s="3" t="s">
        <v>2394</v>
      </c>
      <c r="K828" s="5" t="s">
        <v>291</v>
      </c>
      <c r="L828" s="5">
        <v>4</v>
      </c>
      <c r="M828" s="5" t="s">
        <v>292</v>
      </c>
      <c r="N828" s="5">
        <f>VLOOKUP(M828,[1]ArchetypeScores!E:N,10,FALSE)</f>
        <v>1</v>
      </c>
      <c r="O828" s="5">
        <f>VLOOKUP(M828,[1]ArchetypeScores!E:O,11,FALSE)</f>
        <v>0</v>
      </c>
      <c r="P828" s="5">
        <f>VLOOKUP(M828,[1]ArchetypeScores!E:P,12,FALSE)</f>
        <v>0</v>
      </c>
      <c r="Q828" s="2" t="str">
        <f>VLOOKUP(M828,[1]ArchetypeScores!E:W,19,FALSE)</f>
        <v>Education and training</v>
      </c>
      <c r="R828" s="2">
        <f>VLOOKUP(M828,[1]ArchetypeScores!E:I,5,FALSE)</f>
        <v>0</v>
      </c>
      <c r="S828" s="2">
        <f>VLOOKUP(M828,[1]ArchetypeScores!E:K,7,FALSE)</f>
        <v>0</v>
      </c>
      <c r="T828" s="2" t="str">
        <f t="shared" si="12"/>
        <v>Not A&amp;R positive</v>
      </c>
    </row>
    <row r="829" spans="1:20" x14ac:dyDescent="0.3">
      <c r="A829" s="2" t="s">
        <v>1760</v>
      </c>
      <c r="B829" s="3" t="s">
        <v>2395</v>
      </c>
      <c r="C829" s="3" t="s">
        <v>1966</v>
      </c>
      <c r="D829" s="4">
        <v>6.0999999999999999E-2</v>
      </c>
      <c r="E829" s="5" t="s">
        <v>1340</v>
      </c>
      <c r="F829" s="4">
        <v>7.3779999999999998E-2</v>
      </c>
      <c r="G829" s="6">
        <v>45091</v>
      </c>
      <c r="H829" s="3" t="s">
        <v>1767</v>
      </c>
      <c r="I829" s="3" t="s">
        <v>1768</v>
      </c>
      <c r="J829" s="3" t="s">
        <v>2396</v>
      </c>
      <c r="K829" s="5" t="s">
        <v>1727</v>
      </c>
      <c r="L829" s="5">
        <v>1</v>
      </c>
      <c r="M829" s="5" t="s">
        <v>2397</v>
      </c>
      <c r="N829" s="5">
        <f>VLOOKUP(M829,[1]ArchetypeScores!E:N,10,FALSE)</f>
        <v>1</v>
      </c>
      <c r="O829" s="5">
        <f>VLOOKUP(M829,[1]ArchetypeScores!E:O,11,FALSE)</f>
        <v>-2</v>
      </c>
      <c r="P829" s="5">
        <f>VLOOKUP(M829,[1]ArchetypeScores!E:P,12,FALSE)</f>
        <v>2</v>
      </c>
      <c r="Q829" s="2" t="str">
        <f>VLOOKUP(M829,[1]ArchetypeScores!E:W,19,FALSE)</f>
        <v>Industrials - other</v>
      </c>
      <c r="R829" s="2">
        <f>VLOOKUP(M829,[1]ArchetypeScores!E:I,5,FALSE)</f>
        <v>1</v>
      </c>
      <c r="S829" s="2">
        <f>VLOOKUP(M829,[1]ArchetypeScores!E:K,7,FALSE)</f>
        <v>1</v>
      </c>
      <c r="T829" s="2" t="str">
        <f t="shared" si="12"/>
        <v>Both</v>
      </c>
    </row>
    <row r="830" spans="1:20" x14ac:dyDescent="0.3">
      <c r="A830" s="2" t="s">
        <v>1760</v>
      </c>
      <c r="B830" s="3" t="s">
        <v>2398</v>
      </c>
      <c r="C830" s="3" t="s">
        <v>1966</v>
      </c>
      <c r="D830" s="4">
        <v>6.0999999999999999E-2</v>
      </c>
      <c r="E830" s="5" t="s">
        <v>1340</v>
      </c>
      <c r="F830" s="4">
        <v>7.3889999999999997E-2</v>
      </c>
      <c r="G830" s="6">
        <v>45103</v>
      </c>
      <c r="H830" s="3" t="s">
        <v>1767</v>
      </c>
      <c r="I830" s="3" t="s">
        <v>1768</v>
      </c>
      <c r="J830" s="3" t="s">
        <v>2399</v>
      </c>
      <c r="K830" s="5" t="s">
        <v>112</v>
      </c>
      <c r="L830" s="5" t="s">
        <v>112</v>
      </c>
      <c r="M830" s="5" t="s">
        <v>961</v>
      </c>
      <c r="N830" s="5">
        <f>VLOOKUP(M830,[1]ArchetypeScores!E:N,10,FALSE)</f>
        <v>0</v>
      </c>
      <c r="O830" s="5">
        <f>VLOOKUP(M830,[1]ArchetypeScores!E:O,11,FALSE)</f>
        <v>0</v>
      </c>
      <c r="P830" s="5">
        <f>VLOOKUP(M830,[1]ArchetypeScores!E:P,12,FALSE)</f>
        <v>0</v>
      </c>
      <c r="Q830" s="2" t="str">
        <f>VLOOKUP(M830,[1]ArchetypeScores!E:W,19,FALSE)</f>
        <v>Untargeted</v>
      </c>
      <c r="R830" s="2">
        <f>VLOOKUP(M830,[1]ArchetypeScores!E:I,5,FALSE)</f>
        <v>0</v>
      </c>
      <c r="S830" s="2">
        <f>VLOOKUP(M830,[1]ArchetypeScores!E:K,7,FALSE)</f>
        <v>0</v>
      </c>
      <c r="T830" s="2" t="str">
        <f t="shared" si="12"/>
        <v>Not A&amp;R positive</v>
      </c>
    </row>
    <row r="831" spans="1:20" x14ac:dyDescent="0.3">
      <c r="A831" s="2" t="s">
        <v>1760</v>
      </c>
      <c r="B831" s="3" t="s">
        <v>2400</v>
      </c>
      <c r="C831" s="3" t="s">
        <v>1829</v>
      </c>
      <c r="D831" s="4">
        <v>0.06</v>
      </c>
      <c r="E831" s="5" t="s">
        <v>1340</v>
      </c>
      <c r="F831" s="4">
        <v>7.1550000000000002E-2</v>
      </c>
      <c r="G831" s="6">
        <v>45002</v>
      </c>
      <c r="H831" s="3" t="s">
        <v>1767</v>
      </c>
      <c r="I831" s="3" t="s">
        <v>1768</v>
      </c>
      <c r="J831" s="3" t="s">
        <v>2401</v>
      </c>
      <c r="K831" s="5" t="s">
        <v>25</v>
      </c>
      <c r="L831" s="5">
        <v>13</v>
      </c>
      <c r="M831" s="5" t="s">
        <v>2181</v>
      </c>
      <c r="N831" s="5">
        <f>VLOOKUP(M831,[1]ArchetypeScores!E:N,10,FALSE)</f>
        <v>1</v>
      </c>
      <c r="O831" s="5">
        <f>VLOOKUP(M831,[1]ArchetypeScores!E:O,11,FALSE)</f>
        <v>-2</v>
      </c>
      <c r="P831" s="5">
        <f>VLOOKUP(M831,[1]ArchetypeScores!E:P,12,FALSE)</f>
        <v>1</v>
      </c>
      <c r="Q831" s="2" t="str">
        <f>VLOOKUP(M831,[1]ArchetypeScores!E:W,19,FALSE)</f>
        <v>Industrials - other</v>
      </c>
      <c r="R831" s="2">
        <f>VLOOKUP(M831,[1]ArchetypeScores!E:I,5,FALSE)</f>
        <v>0</v>
      </c>
      <c r="S831" s="2">
        <f>VLOOKUP(M831,[1]ArchetypeScores!E:K,7,FALSE)</f>
        <v>0</v>
      </c>
      <c r="T831" s="2" t="str">
        <f t="shared" si="12"/>
        <v>Not A&amp;R positive</v>
      </c>
    </row>
    <row r="832" spans="1:20" x14ac:dyDescent="0.3">
      <c r="A832" s="2" t="s">
        <v>1760</v>
      </c>
      <c r="B832" s="3" t="s">
        <v>2402</v>
      </c>
      <c r="C832" s="3" t="s">
        <v>2403</v>
      </c>
      <c r="D832" s="4">
        <v>0.152</v>
      </c>
      <c r="E832" s="5" t="s">
        <v>1340</v>
      </c>
      <c r="F832" s="4">
        <v>0.18240999999999999</v>
      </c>
      <c r="G832" s="6">
        <v>45003</v>
      </c>
      <c r="H832" s="3" t="s">
        <v>1767</v>
      </c>
      <c r="I832" s="3" t="s">
        <v>1768</v>
      </c>
      <c r="J832" s="3" t="s">
        <v>2404</v>
      </c>
      <c r="K832" s="5" t="s">
        <v>25</v>
      </c>
      <c r="L832" s="5">
        <v>12</v>
      </c>
      <c r="M832" s="5" t="s">
        <v>183</v>
      </c>
      <c r="N832" s="5">
        <f>VLOOKUP(M832,[1]ArchetypeScores!E:N,10,FALSE)</f>
        <v>1</v>
      </c>
      <c r="O832" s="5">
        <f>VLOOKUP(M832,[1]ArchetypeScores!E:O,11,FALSE)</f>
        <v>-2</v>
      </c>
      <c r="P832" s="5">
        <f>VLOOKUP(M832,[1]ArchetypeScores!E:P,12,FALSE)</f>
        <v>0</v>
      </c>
      <c r="Q832" s="2" t="str">
        <f>VLOOKUP(M832,[1]ArchetypeScores!E:W,19,FALSE)</f>
        <v>Industrials - other</v>
      </c>
      <c r="R832" s="2">
        <f>VLOOKUP(M832,[1]ArchetypeScores!E:I,5,FALSE)</f>
        <v>0</v>
      </c>
      <c r="S832" s="2">
        <f>VLOOKUP(M832,[1]ArchetypeScores!E:K,7,FALSE)</f>
        <v>0</v>
      </c>
      <c r="T832" s="2" t="str">
        <f t="shared" si="12"/>
        <v>Not A&amp;R positive</v>
      </c>
    </row>
    <row r="833" spans="1:20" x14ac:dyDescent="0.3">
      <c r="A833" s="2" t="s">
        <v>1760</v>
      </c>
      <c r="B833" s="3" t="s">
        <v>2405</v>
      </c>
      <c r="C833" s="3" t="s">
        <v>2405</v>
      </c>
      <c r="D833" s="4"/>
      <c r="E833" s="5" t="s">
        <v>1340</v>
      </c>
      <c r="F833" s="4">
        <v>0</v>
      </c>
      <c r="G833" s="6">
        <v>45111</v>
      </c>
      <c r="H833" s="3" t="s">
        <v>1767</v>
      </c>
      <c r="I833" s="3" t="s">
        <v>1768</v>
      </c>
      <c r="J833" s="3" t="s">
        <v>2406</v>
      </c>
      <c r="K833" s="5" t="s">
        <v>112</v>
      </c>
      <c r="L833" s="5" t="s">
        <v>112</v>
      </c>
      <c r="M833" s="5" t="s">
        <v>961</v>
      </c>
      <c r="N833" s="5">
        <f>VLOOKUP(M833,[1]ArchetypeScores!E:N,10,FALSE)</f>
        <v>0</v>
      </c>
      <c r="O833" s="5">
        <f>VLOOKUP(M833,[1]ArchetypeScores!E:O,11,FALSE)</f>
        <v>0</v>
      </c>
      <c r="P833" s="5">
        <f>VLOOKUP(M833,[1]ArchetypeScores!E:P,12,FALSE)</f>
        <v>0</v>
      </c>
      <c r="Q833" s="2" t="str">
        <f>VLOOKUP(M833,[1]ArchetypeScores!E:W,19,FALSE)</f>
        <v>Untargeted</v>
      </c>
      <c r="R833" s="2">
        <f>VLOOKUP(M833,[1]ArchetypeScores!E:I,5,FALSE)</f>
        <v>0</v>
      </c>
      <c r="S833" s="2">
        <f>VLOOKUP(M833,[1]ArchetypeScores!E:K,7,FALSE)</f>
        <v>0</v>
      </c>
      <c r="T833" s="2" t="str">
        <f t="shared" si="12"/>
        <v>Not A&amp;R positive</v>
      </c>
    </row>
    <row r="834" spans="1:20" x14ac:dyDescent="0.3">
      <c r="A834" s="2" t="s">
        <v>1760</v>
      </c>
      <c r="B834" s="3" t="s">
        <v>2407</v>
      </c>
      <c r="C834" s="3" t="s">
        <v>2408</v>
      </c>
      <c r="D834" s="4">
        <v>8.4000000000000005E-2</v>
      </c>
      <c r="E834" s="5" t="s">
        <v>1340</v>
      </c>
      <c r="F834" s="4">
        <v>0.10063</v>
      </c>
      <c r="G834" s="6">
        <v>45094</v>
      </c>
      <c r="H834" s="3" t="s">
        <v>1767</v>
      </c>
      <c r="I834" s="3" t="s">
        <v>1768</v>
      </c>
      <c r="J834" s="3" t="s">
        <v>2409</v>
      </c>
      <c r="K834" s="5" t="s">
        <v>154</v>
      </c>
      <c r="L834" s="5">
        <v>4</v>
      </c>
      <c r="M834" s="5" t="s">
        <v>2047</v>
      </c>
      <c r="N834" s="5">
        <f>VLOOKUP(M834,[1]ArchetypeScores!E:N,10,FALSE)</f>
        <v>1</v>
      </c>
      <c r="O834" s="5">
        <f>VLOOKUP(M834,[1]ArchetypeScores!E:O,11,FALSE)</f>
        <v>-2</v>
      </c>
      <c r="P834" s="5">
        <f>VLOOKUP(M834,[1]ArchetypeScores!E:P,12,FALSE)</f>
        <v>0</v>
      </c>
      <c r="Q834" s="2" t="str">
        <f>VLOOKUP(M834,[1]ArchetypeScores!E:W,19,FALSE)</f>
        <v>Education and training</v>
      </c>
      <c r="R834" s="2">
        <f>VLOOKUP(M834,[1]ArchetypeScores!E:I,5,FALSE)</f>
        <v>0</v>
      </c>
      <c r="S834" s="2">
        <f>VLOOKUP(M834,[1]ArchetypeScores!E:K,7,FALSE)</f>
        <v>0</v>
      </c>
      <c r="T834" s="2" t="str">
        <f t="shared" ref="T834:T897" si="13">IF(AND(R834=1,S834=1),"Both",IF(AND(R834=1,S834=0),"Direct only",IF(AND(R834=0,S834=1),"Indirect only","Not A&amp;R positive")))</f>
        <v>Not A&amp;R positive</v>
      </c>
    </row>
    <row r="835" spans="1:20" x14ac:dyDescent="0.3">
      <c r="A835" s="2" t="s">
        <v>1760</v>
      </c>
      <c r="B835" s="3" t="s">
        <v>2410</v>
      </c>
      <c r="C835" s="3" t="s">
        <v>2411</v>
      </c>
      <c r="D835" s="4">
        <v>1.0999999999999999E-2</v>
      </c>
      <c r="E835" s="5" t="s">
        <v>1340</v>
      </c>
      <c r="F835" s="4">
        <v>1.1509999999999999E-2</v>
      </c>
      <c r="G835" s="6">
        <v>45195</v>
      </c>
      <c r="H835" s="3" t="s">
        <v>1780</v>
      </c>
      <c r="I835" s="3" t="s">
        <v>1854</v>
      </c>
      <c r="J835" s="3"/>
      <c r="K835" s="5" t="s">
        <v>47</v>
      </c>
      <c r="L835" s="5">
        <v>4</v>
      </c>
      <c r="M835" s="5" t="s">
        <v>485</v>
      </c>
      <c r="N835" s="5">
        <f>VLOOKUP(M835,[1]ArchetypeScores!E:N,10,FALSE)</f>
        <v>0</v>
      </c>
      <c r="O835" s="5">
        <f>VLOOKUP(M835,[1]ArchetypeScores!E:O,11,FALSE)</f>
        <v>0</v>
      </c>
      <c r="P835" s="5">
        <f>VLOOKUP(M835,[1]ArchetypeScores!E:P,12,FALSE)</f>
        <v>0</v>
      </c>
      <c r="Q835" s="2" t="str">
        <f>VLOOKUP(M835,[1]ArchetypeScores!E:W,19,FALSE)</f>
        <v>Energy and water</v>
      </c>
      <c r="R835" s="2">
        <f>VLOOKUP(M835,[1]ArchetypeScores!E:I,5,FALSE)</f>
        <v>0</v>
      </c>
      <c r="S835" s="2">
        <f>VLOOKUP(M835,[1]ArchetypeScores!E:K,7,FALSE)</f>
        <v>0</v>
      </c>
      <c r="T835" s="2" t="str">
        <f t="shared" si="13"/>
        <v>Not A&amp;R positive</v>
      </c>
    </row>
    <row r="836" spans="1:20" x14ac:dyDescent="0.3">
      <c r="A836" s="2" t="s">
        <v>1760</v>
      </c>
      <c r="B836" s="3" t="s">
        <v>2412</v>
      </c>
      <c r="C836" s="3" t="s">
        <v>2413</v>
      </c>
      <c r="D836" s="4">
        <v>7.0000000000000007E-2</v>
      </c>
      <c r="E836" s="5" t="s">
        <v>1340</v>
      </c>
      <c r="F836" s="4">
        <v>8.412E-2</v>
      </c>
      <c r="G836" s="6">
        <v>45085</v>
      </c>
      <c r="H836" s="3" t="s">
        <v>1767</v>
      </c>
      <c r="I836" s="3" t="s">
        <v>1768</v>
      </c>
      <c r="J836" s="3" t="s">
        <v>2414</v>
      </c>
      <c r="K836" s="5" t="s">
        <v>291</v>
      </c>
      <c r="L836" s="5">
        <v>4</v>
      </c>
      <c r="M836" s="5" t="s">
        <v>292</v>
      </c>
      <c r="N836" s="5">
        <f>VLOOKUP(M836,[1]ArchetypeScores!E:N,10,FALSE)</f>
        <v>1</v>
      </c>
      <c r="O836" s="5">
        <f>VLOOKUP(M836,[1]ArchetypeScores!E:O,11,FALSE)</f>
        <v>0</v>
      </c>
      <c r="P836" s="5">
        <f>VLOOKUP(M836,[1]ArchetypeScores!E:P,12,FALSE)</f>
        <v>0</v>
      </c>
      <c r="Q836" s="2" t="str">
        <f>VLOOKUP(M836,[1]ArchetypeScores!E:W,19,FALSE)</f>
        <v>Education and training</v>
      </c>
      <c r="R836" s="2">
        <f>VLOOKUP(M836,[1]ArchetypeScores!E:I,5,FALSE)</f>
        <v>0</v>
      </c>
      <c r="S836" s="2">
        <f>VLOOKUP(M836,[1]ArchetypeScores!E:K,7,FALSE)</f>
        <v>0</v>
      </c>
      <c r="T836" s="2" t="str">
        <f t="shared" si="13"/>
        <v>Not A&amp;R positive</v>
      </c>
    </row>
    <row r="837" spans="1:20" x14ac:dyDescent="0.3">
      <c r="A837" s="2" t="s">
        <v>1760</v>
      </c>
      <c r="B837" s="3" t="s">
        <v>2415</v>
      </c>
      <c r="C837" s="3" t="s">
        <v>2415</v>
      </c>
      <c r="D837" s="4">
        <v>5.3999999999999999E-2</v>
      </c>
      <c r="E837" s="5" t="s">
        <v>1340</v>
      </c>
      <c r="F837" s="4">
        <v>5.9400000000000001E-2</v>
      </c>
      <c r="G837" s="6">
        <v>45203</v>
      </c>
      <c r="H837" s="3" t="s">
        <v>1780</v>
      </c>
      <c r="I837" s="3" t="s">
        <v>2416</v>
      </c>
      <c r="J837" s="3"/>
      <c r="K837" s="5" t="s">
        <v>2091</v>
      </c>
      <c r="L837" s="5">
        <v>6</v>
      </c>
      <c r="M837" s="5" t="s">
        <v>2092</v>
      </c>
      <c r="N837" s="5">
        <f>VLOOKUP(M837,[1]ArchetypeScores!E:N,10,FALSE)</f>
        <v>0</v>
      </c>
      <c r="O837" s="5">
        <f>VLOOKUP(M837,[1]ArchetypeScores!E:O,11,FALSE)</f>
        <v>-1</v>
      </c>
      <c r="P837" s="5">
        <f>VLOOKUP(M837,[1]ArchetypeScores!E:P,12,FALSE)</f>
        <v>0</v>
      </c>
      <c r="Q837" s="2" t="str">
        <f>VLOOKUP(M837,[1]ArchetypeScores!E:W,19,FALSE)</f>
        <v>Untargeted</v>
      </c>
      <c r="R837" s="2">
        <f>VLOOKUP(M837,[1]ArchetypeScores!E:I,5,FALSE)</f>
        <v>0</v>
      </c>
      <c r="S837" s="2">
        <f>VLOOKUP(M837,[1]ArchetypeScores!E:K,7,FALSE)</f>
        <v>0</v>
      </c>
      <c r="T837" s="2" t="str">
        <f t="shared" si="13"/>
        <v>Not A&amp;R positive</v>
      </c>
    </row>
    <row r="838" spans="1:20" x14ac:dyDescent="0.3">
      <c r="A838" s="2" t="s">
        <v>2417</v>
      </c>
      <c r="B838" s="3" t="s">
        <v>2418</v>
      </c>
      <c r="C838" s="3" t="s">
        <v>2419</v>
      </c>
      <c r="D838" s="4">
        <v>5.8000000000000003E-2</v>
      </c>
      <c r="E838" s="5" t="s">
        <v>2420</v>
      </c>
      <c r="F838" s="4">
        <v>2.8219999999999999E-2</v>
      </c>
      <c r="G838" s="6">
        <v>45211</v>
      </c>
      <c r="H838" s="3" t="s">
        <v>2421</v>
      </c>
      <c r="I838" s="3"/>
      <c r="J838" s="3"/>
      <c r="K838" s="5" t="s">
        <v>118</v>
      </c>
      <c r="L838" s="5">
        <v>1</v>
      </c>
      <c r="M838" s="5" t="s">
        <v>275</v>
      </c>
      <c r="N838" s="5">
        <f>VLOOKUP(M838,[1]ArchetypeScores!E:N,10,FALSE)</f>
        <v>0</v>
      </c>
      <c r="O838" s="5">
        <f>VLOOKUP(M838,[1]ArchetypeScores!E:O,11,FALSE)</f>
        <v>-1</v>
      </c>
      <c r="P838" s="5">
        <f>VLOOKUP(M838,[1]ArchetypeScores!E:P,12,FALSE)</f>
        <v>0</v>
      </c>
      <c r="Q838" s="2" t="str">
        <f>VLOOKUP(M838,[1]ArchetypeScores!E:W,19,FALSE)</f>
        <v>Untargeted</v>
      </c>
      <c r="R838" s="2">
        <f>VLOOKUP(M838,[1]ArchetypeScores!E:I,5,FALSE)</f>
        <v>0</v>
      </c>
      <c r="S838" s="2">
        <f>VLOOKUP(M838,[1]ArchetypeScores!E:K,7,FALSE)</f>
        <v>0</v>
      </c>
      <c r="T838" s="2" t="str">
        <f t="shared" si="13"/>
        <v>Not A&amp;R positive</v>
      </c>
    </row>
    <row r="839" spans="1:20" x14ac:dyDescent="0.3">
      <c r="A839" s="2" t="s">
        <v>2417</v>
      </c>
      <c r="B839" s="3" t="s">
        <v>2422</v>
      </c>
      <c r="C839" s="3" t="s">
        <v>2423</v>
      </c>
      <c r="D839" s="4">
        <v>1.9E-2</v>
      </c>
      <c r="E839" s="5" t="s">
        <v>2420</v>
      </c>
      <c r="F839" s="4">
        <v>9.2300000000000004E-3</v>
      </c>
      <c r="G839" s="6">
        <v>45212</v>
      </c>
      <c r="H839" s="3" t="s">
        <v>2424</v>
      </c>
      <c r="I839" s="3"/>
      <c r="J839" s="3"/>
      <c r="K839" s="5" t="s">
        <v>269</v>
      </c>
      <c r="L839" s="5">
        <v>1</v>
      </c>
      <c r="M839" s="5" t="s">
        <v>2425</v>
      </c>
      <c r="N839" s="5">
        <f>VLOOKUP(M839,[1]ArchetypeScores!E:N,10,FALSE)</f>
        <v>1</v>
      </c>
      <c r="O839" s="5">
        <f>VLOOKUP(M839,[1]ArchetypeScores!E:O,11,FALSE)</f>
        <v>-1</v>
      </c>
      <c r="P839" s="5">
        <f>VLOOKUP(M839,[1]ArchetypeScores!E:P,12,FALSE)</f>
        <v>0</v>
      </c>
      <c r="Q839" s="2" t="str">
        <f>VLOOKUP(M839,[1]ArchetypeScores!E:W,19,FALSE)</f>
        <v>Untargeted</v>
      </c>
      <c r="R839" s="2">
        <f>VLOOKUP(M839,[1]ArchetypeScores!E:I,5,FALSE)</f>
        <v>0</v>
      </c>
      <c r="S839" s="2">
        <f>VLOOKUP(M839,[1]ArchetypeScores!E:K,7,FALSE)</f>
        <v>0</v>
      </c>
      <c r="T839" s="2" t="str">
        <f t="shared" si="13"/>
        <v>Not A&amp;R positive</v>
      </c>
    </row>
    <row r="840" spans="1:20" ht="20.399999999999999" x14ac:dyDescent="0.3">
      <c r="A840" s="2" t="s">
        <v>2417</v>
      </c>
      <c r="B840" s="7" t="s">
        <v>2426</v>
      </c>
      <c r="C840" s="3" t="s">
        <v>2427</v>
      </c>
      <c r="D840" s="4">
        <v>1.6E-2</v>
      </c>
      <c r="E840" s="5" t="s">
        <v>2420</v>
      </c>
      <c r="F840" s="4">
        <v>7.7799999999999996E-3</v>
      </c>
      <c r="G840" s="6">
        <v>45210</v>
      </c>
      <c r="H840" s="3" t="s">
        <v>2428</v>
      </c>
      <c r="I840" s="3" t="s">
        <v>2429</v>
      </c>
      <c r="J840" s="3"/>
      <c r="K840" s="5" t="s">
        <v>38</v>
      </c>
      <c r="L840" s="5">
        <v>1</v>
      </c>
      <c r="M840" s="5" t="s">
        <v>43</v>
      </c>
      <c r="N840" s="5">
        <f>VLOOKUP(M840,[1]ArchetypeScores!E:N,10,FALSE)</f>
        <v>0</v>
      </c>
      <c r="O840" s="5">
        <f>VLOOKUP(M840,[1]ArchetypeScores!E:O,11,FALSE)</f>
        <v>-1</v>
      </c>
      <c r="P840" s="5">
        <f>VLOOKUP(M840,[1]ArchetypeScores!E:P,12,FALSE)</f>
        <v>0</v>
      </c>
      <c r="Q840" s="2" t="str">
        <f>VLOOKUP(M840,[1]ArchetypeScores!E:W,19,FALSE)</f>
        <v>Consumer (including agriculture and tourism)</v>
      </c>
      <c r="R840" s="2">
        <f>VLOOKUP(M840,[1]ArchetypeScores!E:I,5,FALSE)</f>
        <v>0</v>
      </c>
      <c r="S840" s="2">
        <f>VLOOKUP(M840,[1]ArchetypeScores!E:K,7,FALSE)</f>
        <v>0</v>
      </c>
      <c r="T840" s="2" t="str">
        <f t="shared" si="13"/>
        <v>Not A&amp;R positive</v>
      </c>
    </row>
    <row r="841" spans="1:20" x14ac:dyDescent="0.3">
      <c r="A841" s="2" t="s">
        <v>2417</v>
      </c>
      <c r="B841" s="3" t="s">
        <v>2430</v>
      </c>
      <c r="C841" s="3" t="s">
        <v>2431</v>
      </c>
      <c r="D841" s="4">
        <v>0</v>
      </c>
      <c r="E841" s="5" t="s">
        <v>2420</v>
      </c>
      <c r="F841" s="4">
        <v>1E-4</v>
      </c>
      <c r="G841" s="6">
        <v>45209</v>
      </c>
      <c r="H841" s="3" t="s">
        <v>2432</v>
      </c>
      <c r="I841" s="3" t="s">
        <v>2433</v>
      </c>
      <c r="J841" s="3"/>
      <c r="K841" s="5" t="s">
        <v>47</v>
      </c>
      <c r="L841" s="5">
        <v>5</v>
      </c>
      <c r="M841" s="5" t="s">
        <v>192</v>
      </c>
      <c r="N841" s="5">
        <f>VLOOKUP(M841,[1]ArchetypeScores!E:N,10,FALSE)</f>
        <v>0</v>
      </c>
      <c r="O841" s="5">
        <f>VLOOKUP(M841,[1]ArchetypeScores!E:O,11,FALSE)</f>
        <v>0</v>
      </c>
      <c r="P841" s="5">
        <f>VLOOKUP(M841,[1]ArchetypeScores!E:P,12,FALSE)</f>
        <v>0</v>
      </c>
      <c r="Q841" s="2" t="str">
        <f>VLOOKUP(M841,[1]ArchetypeScores!E:W,19,FALSE)</f>
        <v>Untargeted</v>
      </c>
      <c r="R841" s="2">
        <f>VLOOKUP(M841,[1]ArchetypeScores!E:I,5,FALSE)</f>
        <v>0</v>
      </c>
      <c r="S841" s="2">
        <f>VLOOKUP(M841,[1]ArchetypeScores!E:K,7,FALSE)</f>
        <v>0</v>
      </c>
      <c r="T841" s="2" t="str">
        <f t="shared" si="13"/>
        <v>Not A&amp;R positive</v>
      </c>
    </row>
    <row r="842" spans="1:20" x14ac:dyDescent="0.3">
      <c r="A842" s="2" t="s">
        <v>2417</v>
      </c>
      <c r="B842" s="3" t="s">
        <v>2434</v>
      </c>
      <c r="C842" s="3" t="s">
        <v>2435</v>
      </c>
      <c r="D842" s="4"/>
      <c r="E842" s="5" t="s">
        <v>2420</v>
      </c>
      <c r="F842" s="4">
        <v>0</v>
      </c>
      <c r="G842" s="6">
        <v>45219</v>
      </c>
      <c r="H842" s="3" t="s">
        <v>2436</v>
      </c>
      <c r="I842" s="3"/>
      <c r="J842" s="3"/>
      <c r="K842" s="5" t="s">
        <v>47</v>
      </c>
      <c r="L842" s="5">
        <v>1</v>
      </c>
      <c r="M842" s="5" t="s">
        <v>48</v>
      </c>
      <c r="N842" s="5">
        <f>VLOOKUP(M842,[1]ArchetypeScores!E:N,10,FALSE)</f>
        <v>0</v>
      </c>
      <c r="O842" s="5">
        <f>VLOOKUP(M842,[1]ArchetypeScores!E:O,11,FALSE)</f>
        <v>0</v>
      </c>
      <c r="P842" s="5">
        <f>VLOOKUP(M842,[1]ArchetypeScores!E:P,12,FALSE)</f>
        <v>0</v>
      </c>
      <c r="Q842" s="2" t="str">
        <f>VLOOKUP(M842,[1]ArchetypeScores!E:W,19,FALSE)</f>
        <v>Consumer (including agriculture and tourism)</v>
      </c>
      <c r="R842" s="2">
        <f>VLOOKUP(M842,[1]ArchetypeScores!E:I,5,FALSE)</f>
        <v>0</v>
      </c>
      <c r="S842" s="2">
        <f>VLOOKUP(M842,[1]ArchetypeScores!E:K,7,FALSE)</f>
        <v>0</v>
      </c>
      <c r="T842" s="2" t="str">
        <f t="shared" si="13"/>
        <v>Not A&amp;R positive</v>
      </c>
    </row>
    <row r="843" spans="1:20" x14ac:dyDescent="0.3">
      <c r="A843" s="2" t="s">
        <v>2417</v>
      </c>
      <c r="B843" s="3" t="s">
        <v>2437</v>
      </c>
      <c r="C843" s="3" t="s">
        <v>2438</v>
      </c>
      <c r="D843" s="4"/>
      <c r="E843" s="5" t="s">
        <v>2420</v>
      </c>
      <c r="F843" s="4">
        <v>0</v>
      </c>
      <c r="G843" s="6">
        <v>45221</v>
      </c>
      <c r="H843" s="3" t="s">
        <v>2439</v>
      </c>
      <c r="I843" s="3"/>
      <c r="J843" s="3"/>
      <c r="K843" s="5" t="s">
        <v>47</v>
      </c>
      <c r="L843" s="5">
        <v>1</v>
      </c>
      <c r="M843" s="5" t="s">
        <v>48</v>
      </c>
      <c r="N843" s="5">
        <f>VLOOKUP(M843,[1]ArchetypeScores!E:N,10,FALSE)</f>
        <v>0</v>
      </c>
      <c r="O843" s="5">
        <f>VLOOKUP(M843,[1]ArchetypeScores!E:O,11,FALSE)</f>
        <v>0</v>
      </c>
      <c r="P843" s="5">
        <f>VLOOKUP(M843,[1]ArchetypeScores!E:P,12,FALSE)</f>
        <v>0</v>
      </c>
      <c r="Q843" s="2" t="str">
        <f>VLOOKUP(M843,[1]ArchetypeScores!E:W,19,FALSE)</f>
        <v>Consumer (including agriculture and tourism)</v>
      </c>
      <c r="R843" s="2">
        <f>VLOOKUP(M843,[1]ArchetypeScores!E:I,5,FALSE)</f>
        <v>0</v>
      </c>
      <c r="S843" s="2">
        <f>VLOOKUP(M843,[1]ArchetypeScores!E:K,7,FALSE)</f>
        <v>0</v>
      </c>
      <c r="T843" s="2" t="str">
        <f t="shared" si="13"/>
        <v>Not A&amp;R positive</v>
      </c>
    </row>
    <row r="844" spans="1:20" x14ac:dyDescent="0.3">
      <c r="A844" s="2" t="s">
        <v>2417</v>
      </c>
      <c r="B844" s="3" t="s">
        <v>2440</v>
      </c>
      <c r="C844" s="3" t="s">
        <v>2441</v>
      </c>
      <c r="D844" s="4">
        <v>1E-3</v>
      </c>
      <c r="E844" s="5" t="s">
        <v>2420</v>
      </c>
      <c r="F844" s="4">
        <v>3.5E-4</v>
      </c>
      <c r="G844" s="6">
        <v>45208</v>
      </c>
      <c r="H844" s="3" t="s">
        <v>2442</v>
      </c>
      <c r="I844" s="3"/>
      <c r="J844" s="3"/>
      <c r="K844" s="5" t="s">
        <v>47</v>
      </c>
      <c r="L844" s="5">
        <v>1</v>
      </c>
      <c r="M844" s="5" t="s">
        <v>48</v>
      </c>
      <c r="N844" s="5">
        <f>VLOOKUP(M844,[1]ArchetypeScores!E:N,10,FALSE)</f>
        <v>0</v>
      </c>
      <c r="O844" s="5">
        <f>VLOOKUP(M844,[1]ArchetypeScores!E:O,11,FALSE)</f>
        <v>0</v>
      </c>
      <c r="P844" s="5">
        <f>VLOOKUP(M844,[1]ArchetypeScores!E:P,12,FALSE)</f>
        <v>0</v>
      </c>
      <c r="Q844" s="2" t="str">
        <f>VLOOKUP(M844,[1]ArchetypeScores!E:W,19,FALSE)</f>
        <v>Consumer (including agriculture and tourism)</v>
      </c>
      <c r="R844" s="2">
        <f>VLOOKUP(M844,[1]ArchetypeScores!E:I,5,FALSE)</f>
        <v>0</v>
      </c>
      <c r="S844" s="2">
        <f>VLOOKUP(M844,[1]ArchetypeScores!E:K,7,FALSE)</f>
        <v>0</v>
      </c>
      <c r="T844" s="2" t="str">
        <f t="shared" si="13"/>
        <v>Not A&amp;R positive</v>
      </c>
    </row>
    <row r="845" spans="1:20" x14ac:dyDescent="0.3">
      <c r="A845" s="2" t="s">
        <v>2417</v>
      </c>
      <c r="B845" s="3" t="s">
        <v>2443</v>
      </c>
      <c r="C845" s="3" t="s">
        <v>2444</v>
      </c>
      <c r="D845" s="4">
        <v>2.5000000000000001E-2</v>
      </c>
      <c r="E845" s="5" t="s">
        <v>2420</v>
      </c>
      <c r="F845" s="4">
        <v>1.2160000000000001E-2</v>
      </c>
      <c r="G845" s="6">
        <v>45222</v>
      </c>
      <c r="H845" s="3" t="s">
        <v>2445</v>
      </c>
      <c r="I845" s="3" t="s">
        <v>2446</v>
      </c>
      <c r="J845" s="3" t="s">
        <v>2447</v>
      </c>
      <c r="K845" s="5" t="s">
        <v>38</v>
      </c>
      <c r="L845" s="5">
        <v>21</v>
      </c>
      <c r="M845" s="5" t="s">
        <v>302</v>
      </c>
      <c r="N845" s="5">
        <f>VLOOKUP(M845,[1]ArchetypeScores!E:N,10,FALSE)</f>
        <v>0</v>
      </c>
      <c r="O845" s="5">
        <f>VLOOKUP(M845,[1]ArchetypeScores!E:O,11,FALSE)</f>
        <v>-1</v>
      </c>
      <c r="P845" s="5">
        <f>VLOOKUP(M845,[1]ArchetypeScores!E:P,12,FALSE)</f>
        <v>0</v>
      </c>
      <c r="Q845" s="2" t="str">
        <f>VLOOKUP(M845,[1]ArchetypeScores!E:W,19,FALSE)</f>
        <v>Consumer (including agriculture and tourism)</v>
      </c>
      <c r="R845" s="2">
        <f>VLOOKUP(M845,[1]ArchetypeScores!E:I,5,FALSE)</f>
        <v>0</v>
      </c>
      <c r="S845" s="2">
        <f>VLOOKUP(M845,[1]ArchetypeScores!E:K,7,FALSE)</f>
        <v>0</v>
      </c>
      <c r="T845" s="2" t="str">
        <f t="shared" si="13"/>
        <v>Not A&amp;R positive</v>
      </c>
    </row>
    <row r="846" spans="1:20" x14ac:dyDescent="0.3">
      <c r="A846" s="2" t="s">
        <v>2417</v>
      </c>
      <c r="B846" s="3" t="s">
        <v>2448</v>
      </c>
      <c r="C846" s="3" t="s">
        <v>2449</v>
      </c>
      <c r="D846" s="4">
        <v>8.9999999999999993E-3</v>
      </c>
      <c r="E846" s="5" t="s">
        <v>2420</v>
      </c>
      <c r="F846" s="4">
        <v>4.3699999999999998E-3</v>
      </c>
      <c r="G846" s="6">
        <v>45214</v>
      </c>
      <c r="H846" s="3" t="s">
        <v>2450</v>
      </c>
      <c r="I846" s="3" t="s">
        <v>2451</v>
      </c>
      <c r="J846" s="3"/>
      <c r="K846" s="5" t="s">
        <v>57</v>
      </c>
      <c r="L846" s="5">
        <v>25</v>
      </c>
      <c r="M846" s="5" t="s">
        <v>241</v>
      </c>
      <c r="N846" s="5">
        <f>VLOOKUP(M846,[1]ArchetypeScores!E:N,10,FALSE)</f>
        <v>0</v>
      </c>
      <c r="O846" s="5">
        <f>VLOOKUP(M846,[1]ArchetypeScores!E:O,11,FALSE)</f>
        <v>-1</v>
      </c>
      <c r="P846" s="5">
        <f>VLOOKUP(M846,[1]ArchetypeScores!E:P,12,FALSE)</f>
        <v>0</v>
      </c>
      <c r="Q846" s="2" t="str">
        <f>VLOOKUP(M846,[1]ArchetypeScores!E:W,19,FALSE)</f>
        <v>Other sector</v>
      </c>
      <c r="R846" s="2">
        <f>VLOOKUP(M846,[1]ArchetypeScores!E:I,5,FALSE)</f>
        <v>0</v>
      </c>
      <c r="S846" s="2">
        <f>VLOOKUP(M846,[1]ArchetypeScores!E:K,7,FALSE)</f>
        <v>0</v>
      </c>
      <c r="T846" s="2" t="str">
        <f t="shared" si="13"/>
        <v>Not A&amp;R positive</v>
      </c>
    </row>
    <row r="847" spans="1:20" x14ac:dyDescent="0.3">
      <c r="A847" s="2" t="s">
        <v>2417</v>
      </c>
      <c r="B847" s="3" t="s">
        <v>2448</v>
      </c>
      <c r="C847" s="3" t="s">
        <v>2452</v>
      </c>
      <c r="D847" s="4">
        <v>5.0000000000000001E-3</v>
      </c>
      <c r="E847" s="5" t="s">
        <v>2420</v>
      </c>
      <c r="F847" s="4">
        <v>2.4299999999999999E-3</v>
      </c>
      <c r="G847" s="6">
        <v>45215</v>
      </c>
      <c r="H847" s="3" t="s">
        <v>2450</v>
      </c>
      <c r="I847" s="3" t="s">
        <v>2451</v>
      </c>
      <c r="J847" s="3"/>
      <c r="K847" s="5" t="s">
        <v>57</v>
      </c>
      <c r="L847" s="5">
        <v>25</v>
      </c>
      <c r="M847" s="5" t="s">
        <v>241</v>
      </c>
      <c r="N847" s="5">
        <f>VLOOKUP(M847,[1]ArchetypeScores!E:N,10,FALSE)</f>
        <v>0</v>
      </c>
      <c r="O847" s="5">
        <f>VLOOKUP(M847,[1]ArchetypeScores!E:O,11,FALSE)</f>
        <v>-1</v>
      </c>
      <c r="P847" s="5">
        <f>VLOOKUP(M847,[1]ArchetypeScores!E:P,12,FALSE)</f>
        <v>0</v>
      </c>
      <c r="Q847" s="2" t="str">
        <f>VLOOKUP(M847,[1]ArchetypeScores!E:W,19,FALSE)</f>
        <v>Other sector</v>
      </c>
      <c r="R847" s="2">
        <f>VLOOKUP(M847,[1]ArchetypeScores!E:I,5,FALSE)</f>
        <v>0</v>
      </c>
      <c r="S847" s="2">
        <f>VLOOKUP(M847,[1]ArchetypeScores!E:K,7,FALSE)</f>
        <v>0</v>
      </c>
      <c r="T847" s="2" t="str">
        <f t="shared" si="13"/>
        <v>Not A&amp;R positive</v>
      </c>
    </row>
    <row r="848" spans="1:20" x14ac:dyDescent="0.3">
      <c r="A848" s="2" t="s">
        <v>2417</v>
      </c>
      <c r="B848" s="3" t="s">
        <v>2448</v>
      </c>
      <c r="C848" s="3" t="s">
        <v>2453</v>
      </c>
      <c r="D848" s="4">
        <v>3.0000000000000001E-3</v>
      </c>
      <c r="E848" s="5" t="s">
        <v>2420</v>
      </c>
      <c r="F848" s="4">
        <v>1.2099999999999999E-3</v>
      </c>
      <c r="G848" s="6">
        <v>45216</v>
      </c>
      <c r="H848" s="3" t="s">
        <v>2450</v>
      </c>
      <c r="I848" s="3" t="s">
        <v>2451</v>
      </c>
      <c r="J848" s="3"/>
      <c r="K848" s="5" t="s">
        <v>57</v>
      </c>
      <c r="L848" s="5">
        <v>25</v>
      </c>
      <c r="M848" s="5" t="s">
        <v>241</v>
      </c>
      <c r="N848" s="5">
        <f>VLOOKUP(M848,[1]ArchetypeScores!E:N,10,FALSE)</f>
        <v>0</v>
      </c>
      <c r="O848" s="5">
        <f>VLOOKUP(M848,[1]ArchetypeScores!E:O,11,FALSE)</f>
        <v>-1</v>
      </c>
      <c r="P848" s="5">
        <f>VLOOKUP(M848,[1]ArchetypeScores!E:P,12,FALSE)</f>
        <v>0</v>
      </c>
      <c r="Q848" s="2" t="str">
        <f>VLOOKUP(M848,[1]ArchetypeScores!E:W,19,FALSE)</f>
        <v>Other sector</v>
      </c>
      <c r="R848" s="2">
        <f>VLOOKUP(M848,[1]ArchetypeScores!E:I,5,FALSE)</f>
        <v>0</v>
      </c>
      <c r="S848" s="2">
        <f>VLOOKUP(M848,[1]ArchetypeScores!E:K,7,FALSE)</f>
        <v>0</v>
      </c>
      <c r="T848" s="2" t="str">
        <f t="shared" si="13"/>
        <v>Not A&amp;R positive</v>
      </c>
    </row>
    <row r="849" spans="1:20" x14ac:dyDescent="0.3">
      <c r="A849" s="2" t="s">
        <v>2417</v>
      </c>
      <c r="B849" s="3" t="s">
        <v>2448</v>
      </c>
      <c r="C849" s="3" t="s">
        <v>2454</v>
      </c>
      <c r="D849" s="4">
        <v>7.0000000000000001E-3</v>
      </c>
      <c r="E849" s="5" t="s">
        <v>2420</v>
      </c>
      <c r="F849" s="4">
        <v>3.3999999999999998E-3</v>
      </c>
      <c r="G849" s="6">
        <v>45217</v>
      </c>
      <c r="H849" s="3" t="s">
        <v>2450</v>
      </c>
      <c r="I849" s="3" t="s">
        <v>2451</v>
      </c>
      <c r="J849" s="3"/>
      <c r="K849" s="5" t="s">
        <v>67</v>
      </c>
      <c r="L849" s="5">
        <v>2</v>
      </c>
      <c r="M849" s="5" t="s">
        <v>68</v>
      </c>
      <c r="N849" s="5">
        <f>VLOOKUP(M849,[1]ArchetypeScores!E:N,10,FALSE)</f>
        <v>0</v>
      </c>
      <c r="O849" s="5">
        <f>VLOOKUP(M849,[1]ArchetypeScores!E:O,11,FALSE)</f>
        <v>-1</v>
      </c>
      <c r="P849" s="5">
        <f>VLOOKUP(M849,[1]ArchetypeScores!E:P,12,FALSE)</f>
        <v>0</v>
      </c>
      <c r="Q849" s="2" t="str">
        <f>VLOOKUP(M849,[1]ArchetypeScores!E:W,19,FALSE)</f>
        <v>Untargeted</v>
      </c>
      <c r="R849" s="2">
        <f>VLOOKUP(M849,[1]ArchetypeScores!E:I,5,FALSE)</f>
        <v>0</v>
      </c>
      <c r="S849" s="2">
        <f>VLOOKUP(M849,[1]ArchetypeScores!E:K,7,FALSE)</f>
        <v>0</v>
      </c>
      <c r="T849" s="2" t="str">
        <f t="shared" si="13"/>
        <v>Not A&amp;R positive</v>
      </c>
    </row>
    <row r="850" spans="1:20" x14ac:dyDescent="0.3">
      <c r="A850" s="2" t="s">
        <v>2417</v>
      </c>
      <c r="B850" s="3" t="s">
        <v>2448</v>
      </c>
      <c r="C850" s="3" t="s">
        <v>2455</v>
      </c>
      <c r="D850" s="4">
        <v>5.0000000000000001E-3</v>
      </c>
      <c r="E850" s="5" t="s">
        <v>2420</v>
      </c>
      <c r="F850" s="4">
        <v>2.4299999999999999E-3</v>
      </c>
      <c r="G850" s="6">
        <v>45218</v>
      </c>
      <c r="H850" s="3" t="s">
        <v>2450</v>
      </c>
      <c r="I850" s="3" t="s">
        <v>2451</v>
      </c>
      <c r="J850" s="3"/>
      <c r="K850" s="5" t="s">
        <v>57</v>
      </c>
      <c r="L850" s="5">
        <v>25</v>
      </c>
      <c r="M850" s="5" t="s">
        <v>241</v>
      </c>
      <c r="N850" s="5">
        <f>VLOOKUP(M850,[1]ArchetypeScores!E:N,10,FALSE)</f>
        <v>0</v>
      </c>
      <c r="O850" s="5">
        <f>VLOOKUP(M850,[1]ArchetypeScores!E:O,11,FALSE)</f>
        <v>-1</v>
      </c>
      <c r="P850" s="5">
        <f>VLOOKUP(M850,[1]ArchetypeScores!E:P,12,FALSE)</f>
        <v>0</v>
      </c>
      <c r="Q850" s="2" t="str">
        <f>VLOOKUP(M850,[1]ArchetypeScores!E:W,19,FALSE)</f>
        <v>Other sector</v>
      </c>
      <c r="R850" s="2">
        <f>VLOOKUP(M850,[1]ArchetypeScores!E:I,5,FALSE)</f>
        <v>0</v>
      </c>
      <c r="S850" s="2">
        <f>VLOOKUP(M850,[1]ArchetypeScores!E:K,7,FALSE)</f>
        <v>0</v>
      </c>
      <c r="T850" s="2" t="str">
        <f t="shared" si="13"/>
        <v>Not A&amp;R positive</v>
      </c>
    </row>
    <row r="851" spans="1:20" x14ac:dyDescent="0.3">
      <c r="A851" s="2" t="s">
        <v>2417</v>
      </c>
      <c r="B851" s="3" t="s">
        <v>2456</v>
      </c>
      <c r="C851" s="3" t="s">
        <v>2457</v>
      </c>
      <c r="D851" s="4">
        <v>3.9E-2</v>
      </c>
      <c r="E851" s="5" t="s">
        <v>2420</v>
      </c>
      <c r="F851" s="4">
        <v>1.8749999999999999E-2</v>
      </c>
      <c r="G851" s="6">
        <v>45213</v>
      </c>
      <c r="H851" s="3" t="s">
        <v>2458</v>
      </c>
      <c r="I851" s="3"/>
      <c r="J851" s="3"/>
      <c r="K851" s="5" t="s">
        <v>67</v>
      </c>
      <c r="L851" s="5">
        <v>1</v>
      </c>
      <c r="M851" s="5" t="s">
        <v>265</v>
      </c>
      <c r="N851" s="5">
        <f>VLOOKUP(M851,[1]ArchetypeScores!E:N,10,FALSE)</f>
        <v>0</v>
      </c>
      <c r="O851" s="5">
        <f>VLOOKUP(M851,[1]ArchetypeScores!E:O,11,FALSE)</f>
        <v>-1</v>
      </c>
      <c r="P851" s="5">
        <f>VLOOKUP(M851,[1]ArchetypeScores!E:P,12,FALSE)</f>
        <v>0</v>
      </c>
      <c r="Q851" s="2" t="str">
        <f>VLOOKUP(M851,[1]ArchetypeScores!E:W,19,FALSE)</f>
        <v>Untargeted</v>
      </c>
      <c r="R851" s="2">
        <f>VLOOKUP(M851,[1]ArchetypeScores!E:I,5,FALSE)</f>
        <v>0</v>
      </c>
      <c r="S851" s="2">
        <f>VLOOKUP(M851,[1]ArchetypeScores!E:K,7,FALSE)</f>
        <v>0</v>
      </c>
      <c r="T851" s="2" t="str">
        <f t="shared" si="13"/>
        <v>Not A&amp;R positive</v>
      </c>
    </row>
    <row r="852" spans="1:20" x14ac:dyDescent="0.3">
      <c r="A852" s="2" t="s">
        <v>2417</v>
      </c>
      <c r="B852" s="3" t="s">
        <v>2459</v>
      </c>
      <c r="C852" s="3" t="s">
        <v>2460</v>
      </c>
      <c r="D852" s="4">
        <v>3.4000000000000002E-2</v>
      </c>
      <c r="E852" s="5" t="s">
        <v>2420</v>
      </c>
      <c r="F852" s="4">
        <v>1.6539999999999999E-2</v>
      </c>
      <c r="G852" s="6">
        <v>45220</v>
      </c>
      <c r="H852" s="3" t="s">
        <v>2461</v>
      </c>
      <c r="I852" s="3"/>
      <c r="J852" s="3"/>
      <c r="K852" s="5" t="s">
        <v>38</v>
      </c>
      <c r="L852" s="5">
        <v>21</v>
      </c>
      <c r="M852" s="5" t="s">
        <v>302</v>
      </c>
      <c r="N852" s="5">
        <f>VLOOKUP(M852,[1]ArchetypeScores!E:N,10,FALSE)</f>
        <v>0</v>
      </c>
      <c r="O852" s="5">
        <f>VLOOKUP(M852,[1]ArchetypeScores!E:O,11,FALSE)</f>
        <v>-1</v>
      </c>
      <c r="P852" s="5">
        <f>VLOOKUP(M852,[1]ArchetypeScores!E:P,12,FALSE)</f>
        <v>0</v>
      </c>
      <c r="Q852" s="2" t="str">
        <f>VLOOKUP(M852,[1]ArchetypeScores!E:W,19,FALSE)</f>
        <v>Consumer (including agriculture and tourism)</v>
      </c>
      <c r="R852" s="2">
        <f>VLOOKUP(M852,[1]ArchetypeScores!E:I,5,FALSE)</f>
        <v>0</v>
      </c>
      <c r="S852" s="2">
        <f>VLOOKUP(M852,[1]ArchetypeScores!E:K,7,FALSE)</f>
        <v>0</v>
      </c>
      <c r="T852" s="2" t="str">
        <f t="shared" si="13"/>
        <v>Not A&amp;R positive</v>
      </c>
    </row>
    <row r="853" spans="1:20" x14ac:dyDescent="0.3">
      <c r="A853" s="2" t="s">
        <v>2462</v>
      </c>
      <c r="B853" s="3" t="s">
        <v>2463</v>
      </c>
      <c r="C853" s="3" t="s">
        <v>2464</v>
      </c>
      <c r="D853" s="4">
        <v>3.5000000000000003E-2</v>
      </c>
      <c r="E853" s="5" t="s">
        <v>2465</v>
      </c>
      <c r="F853" s="4">
        <v>4.9500000000000004E-3</v>
      </c>
      <c r="G853" s="6">
        <v>45245</v>
      </c>
      <c r="H853" s="3" t="s">
        <v>2466</v>
      </c>
      <c r="I853" s="3" t="s">
        <v>2467</v>
      </c>
      <c r="J853" s="3"/>
      <c r="K853" s="5" t="s">
        <v>71</v>
      </c>
      <c r="L853" s="5">
        <v>1</v>
      </c>
      <c r="M853" s="5" t="s">
        <v>72</v>
      </c>
      <c r="N853" s="5">
        <f>VLOOKUP(M853,[1]ArchetypeScores!E:N,10,FALSE)</f>
        <v>0</v>
      </c>
      <c r="O853" s="5">
        <f>VLOOKUP(M853,[1]ArchetypeScores!E:O,11,FALSE)</f>
        <v>0</v>
      </c>
      <c r="P853" s="5">
        <f>VLOOKUP(M853,[1]ArchetypeScores!E:P,12,FALSE)</f>
        <v>0</v>
      </c>
      <c r="Q853" s="2" t="str">
        <f>VLOOKUP(M853,[1]ArchetypeScores!E:W,19,FALSE)</f>
        <v>Other sector</v>
      </c>
      <c r="R853" s="2">
        <f>VLOOKUP(M853,[1]ArchetypeScores!E:I,5,FALSE)</f>
        <v>0</v>
      </c>
      <c r="S853" s="2">
        <f>VLOOKUP(M853,[1]ArchetypeScores!E:K,7,FALSE)</f>
        <v>0</v>
      </c>
      <c r="T853" s="2" t="str">
        <f t="shared" si="13"/>
        <v>Not A&amp;R positive</v>
      </c>
    </row>
    <row r="854" spans="1:20" x14ac:dyDescent="0.3">
      <c r="A854" s="2" t="s">
        <v>2462</v>
      </c>
      <c r="B854" s="3" t="s">
        <v>2468</v>
      </c>
      <c r="C854" s="3" t="s">
        <v>2469</v>
      </c>
      <c r="D854" s="4">
        <v>6.9000000000000006E-2</v>
      </c>
      <c r="E854" s="5" t="s">
        <v>2465</v>
      </c>
      <c r="F854" s="4">
        <v>9.7599999999999996E-3</v>
      </c>
      <c r="G854" s="6">
        <v>45241</v>
      </c>
      <c r="H854" s="3" t="s">
        <v>2470</v>
      </c>
      <c r="I854" s="3"/>
      <c r="J854" s="3"/>
      <c r="K854" s="5" t="s">
        <v>2091</v>
      </c>
      <c r="L854" s="5">
        <v>3</v>
      </c>
      <c r="M854" s="5" t="s">
        <v>2471</v>
      </c>
      <c r="N854" s="5">
        <f>VLOOKUP(M854,[1]ArchetypeScores!E:N,10,FALSE)</f>
        <v>0</v>
      </c>
      <c r="O854" s="5">
        <f>VLOOKUP(M854,[1]ArchetypeScores!E:O,11,FALSE)</f>
        <v>-1</v>
      </c>
      <c r="P854" s="5">
        <f>VLOOKUP(M854,[1]ArchetypeScores!E:P,12,FALSE)</f>
        <v>0</v>
      </c>
      <c r="Q854" s="2" t="str">
        <f>VLOOKUP(M854,[1]ArchetypeScores!E:W,19,FALSE)</f>
        <v>Energy and water</v>
      </c>
      <c r="R854" s="2">
        <f>VLOOKUP(M854,[1]ArchetypeScores!E:I,5,FALSE)</f>
        <v>0</v>
      </c>
      <c r="S854" s="2">
        <f>VLOOKUP(M854,[1]ArchetypeScores!E:K,7,FALSE)</f>
        <v>0</v>
      </c>
      <c r="T854" s="2" t="str">
        <f t="shared" si="13"/>
        <v>Not A&amp;R positive</v>
      </c>
    </row>
    <row r="855" spans="1:20" x14ac:dyDescent="0.3">
      <c r="A855" s="2" t="s">
        <v>2462</v>
      </c>
      <c r="B855" s="3" t="s">
        <v>2472</v>
      </c>
      <c r="C855" s="3" t="s">
        <v>2473</v>
      </c>
      <c r="D855" s="4">
        <v>4</v>
      </c>
      <c r="E855" s="5" t="s">
        <v>2465</v>
      </c>
      <c r="F855" s="4">
        <v>0.56545999999999996</v>
      </c>
      <c r="G855" s="6">
        <v>45232</v>
      </c>
      <c r="H855" s="3" t="s">
        <v>2474</v>
      </c>
      <c r="I855" s="3"/>
      <c r="J855" s="3"/>
      <c r="K855" s="5" t="s">
        <v>118</v>
      </c>
      <c r="L855" s="5">
        <v>3</v>
      </c>
      <c r="M855" s="5" t="s">
        <v>168</v>
      </c>
      <c r="N855" s="5">
        <f>VLOOKUP(M855,[1]ArchetypeScores!E:N,10,FALSE)</f>
        <v>0</v>
      </c>
      <c r="O855" s="5">
        <f>VLOOKUP(M855,[1]ArchetypeScores!E:O,11,FALSE)</f>
        <v>-1</v>
      </c>
      <c r="P855" s="5">
        <f>VLOOKUP(M855,[1]ArchetypeScores!E:P,12,FALSE)</f>
        <v>0</v>
      </c>
      <c r="Q855" s="2" t="str">
        <f>VLOOKUP(M855,[1]ArchetypeScores!E:W,19,FALSE)</f>
        <v>Untargeted</v>
      </c>
      <c r="R855" s="2">
        <f>VLOOKUP(M855,[1]ArchetypeScores!E:I,5,FALSE)</f>
        <v>0</v>
      </c>
      <c r="S855" s="2">
        <f>VLOOKUP(M855,[1]ArchetypeScores!E:K,7,FALSE)</f>
        <v>0</v>
      </c>
      <c r="T855" s="2" t="str">
        <f t="shared" si="13"/>
        <v>Not A&amp;R positive</v>
      </c>
    </row>
    <row r="856" spans="1:20" x14ac:dyDescent="0.3">
      <c r="A856" s="2" t="s">
        <v>2462</v>
      </c>
      <c r="B856" s="3" t="s">
        <v>2475</v>
      </c>
      <c r="C856" s="3" t="s">
        <v>2476</v>
      </c>
      <c r="D856" s="4">
        <v>3.5999999999999997E-2</v>
      </c>
      <c r="E856" s="5" t="s">
        <v>2465</v>
      </c>
      <c r="F856" s="4">
        <v>5.1000000000000004E-3</v>
      </c>
      <c r="G856" s="6">
        <v>45228</v>
      </c>
      <c r="H856" s="3" t="s">
        <v>2477</v>
      </c>
      <c r="I856" s="3"/>
      <c r="J856" s="3"/>
      <c r="K856" s="5" t="s">
        <v>118</v>
      </c>
      <c r="L856" s="5">
        <v>2</v>
      </c>
      <c r="M856" s="5" t="s">
        <v>226</v>
      </c>
      <c r="N856" s="5">
        <f>VLOOKUP(M856,[1]ArchetypeScores!E:N,10,FALSE)</f>
        <v>0</v>
      </c>
      <c r="O856" s="5">
        <f>VLOOKUP(M856,[1]ArchetypeScores!E:O,11,FALSE)</f>
        <v>-1</v>
      </c>
      <c r="P856" s="5">
        <f>VLOOKUP(M856,[1]ArchetypeScores!E:P,12,FALSE)</f>
        <v>0</v>
      </c>
      <c r="Q856" s="2" t="str">
        <f>VLOOKUP(M856,[1]ArchetypeScores!E:W,19,FALSE)</f>
        <v>Untargeted</v>
      </c>
      <c r="R856" s="2">
        <f>VLOOKUP(M856,[1]ArchetypeScores!E:I,5,FALSE)</f>
        <v>0</v>
      </c>
      <c r="S856" s="2">
        <f>VLOOKUP(M856,[1]ArchetypeScores!E:K,7,FALSE)</f>
        <v>0</v>
      </c>
      <c r="T856" s="2" t="str">
        <f t="shared" si="13"/>
        <v>Not A&amp;R positive</v>
      </c>
    </row>
    <row r="857" spans="1:20" x14ac:dyDescent="0.3">
      <c r="A857" s="2" t="s">
        <v>2462</v>
      </c>
      <c r="B857" s="3" t="s">
        <v>2478</v>
      </c>
      <c r="C857" s="3" t="s">
        <v>2479</v>
      </c>
      <c r="D857" s="4">
        <v>1.5</v>
      </c>
      <c r="E857" s="5" t="s">
        <v>2465</v>
      </c>
      <c r="F857" s="4">
        <v>0.21229000000000001</v>
      </c>
      <c r="G857" s="6">
        <v>45242</v>
      </c>
      <c r="H857" s="3" t="s">
        <v>2480</v>
      </c>
      <c r="I857" s="3"/>
      <c r="J857" s="3"/>
      <c r="K857" s="5" t="s">
        <v>269</v>
      </c>
      <c r="L857" s="5">
        <v>1</v>
      </c>
      <c r="M857" s="5" t="s">
        <v>2425</v>
      </c>
      <c r="N857" s="5">
        <f>VLOOKUP(M857,[1]ArchetypeScores!E:N,10,FALSE)</f>
        <v>1</v>
      </c>
      <c r="O857" s="5">
        <f>VLOOKUP(M857,[1]ArchetypeScores!E:O,11,FALSE)</f>
        <v>-1</v>
      </c>
      <c r="P857" s="5">
        <f>VLOOKUP(M857,[1]ArchetypeScores!E:P,12,FALSE)</f>
        <v>0</v>
      </c>
      <c r="Q857" s="2" t="str">
        <f>VLOOKUP(M857,[1]ArchetypeScores!E:W,19,FALSE)</f>
        <v>Untargeted</v>
      </c>
      <c r="R857" s="2">
        <f>VLOOKUP(M857,[1]ArchetypeScores!E:I,5,FALSE)</f>
        <v>0</v>
      </c>
      <c r="S857" s="2">
        <f>VLOOKUP(M857,[1]ArchetypeScores!E:K,7,FALSE)</f>
        <v>0</v>
      </c>
      <c r="T857" s="2" t="str">
        <f t="shared" si="13"/>
        <v>Not A&amp;R positive</v>
      </c>
    </row>
    <row r="858" spans="1:20" x14ac:dyDescent="0.3">
      <c r="A858" s="2" t="s">
        <v>2462</v>
      </c>
      <c r="B858" s="3" t="s">
        <v>2481</v>
      </c>
      <c r="C858" s="3" t="s">
        <v>2482</v>
      </c>
      <c r="D858" s="4">
        <v>1.3360000000000001</v>
      </c>
      <c r="E858" s="5" t="s">
        <v>2465</v>
      </c>
      <c r="F858" s="4">
        <v>0.18884999999999999</v>
      </c>
      <c r="G858" s="6">
        <v>45240</v>
      </c>
      <c r="H858" s="3" t="s">
        <v>2483</v>
      </c>
      <c r="I858" s="3"/>
      <c r="J858" s="3"/>
      <c r="K858" s="5" t="s">
        <v>118</v>
      </c>
      <c r="L858" s="5">
        <v>3</v>
      </c>
      <c r="M858" s="5" t="s">
        <v>168</v>
      </c>
      <c r="N858" s="5">
        <f>VLOOKUP(M858,[1]ArchetypeScores!E:N,10,FALSE)</f>
        <v>0</v>
      </c>
      <c r="O858" s="5">
        <f>VLOOKUP(M858,[1]ArchetypeScores!E:O,11,FALSE)</f>
        <v>-1</v>
      </c>
      <c r="P858" s="5">
        <f>VLOOKUP(M858,[1]ArchetypeScores!E:P,12,FALSE)</f>
        <v>0</v>
      </c>
      <c r="Q858" s="2" t="str">
        <f>VLOOKUP(M858,[1]ArchetypeScores!E:W,19,FALSE)</f>
        <v>Untargeted</v>
      </c>
      <c r="R858" s="2">
        <f>VLOOKUP(M858,[1]ArchetypeScores!E:I,5,FALSE)</f>
        <v>0</v>
      </c>
      <c r="S858" s="2">
        <f>VLOOKUP(M858,[1]ArchetypeScores!E:K,7,FALSE)</f>
        <v>0</v>
      </c>
      <c r="T858" s="2" t="str">
        <f t="shared" si="13"/>
        <v>Not A&amp;R positive</v>
      </c>
    </row>
    <row r="859" spans="1:20" x14ac:dyDescent="0.3">
      <c r="A859" s="2" t="s">
        <v>2462</v>
      </c>
      <c r="B859" s="3" t="s">
        <v>2484</v>
      </c>
      <c r="C859" s="3" t="s">
        <v>2485</v>
      </c>
      <c r="D859" s="4">
        <v>1.75</v>
      </c>
      <c r="E859" s="5" t="s">
        <v>2465</v>
      </c>
      <c r="F859" s="4">
        <v>0.24698000000000001</v>
      </c>
      <c r="G859" s="6">
        <v>45238</v>
      </c>
      <c r="H859" s="3" t="s">
        <v>2486</v>
      </c>
      <c r="I859" s="3"/>
      <c r="J859" s="3"/>
      <c r="K859" s="5" t="s">
        <v>118</v>
      </c>
      <c r="L859" s="5">
        <v>2</v>
      </c>
      <c r="M859" s="5" t="s">
        <v>226</v>
      </c>
      <c r="N859" s="5">
        <f>VLOOKUP(M859,[1]ArchetypeScores!E:N,10,FALSE)</f>
        <v>0</v>
      </c>
      <c r="O859" s="5">
        <f>VLOOKUP(M859,[1]ArchetypeScores!E:O,11,FALSE)</f>
        <v>-1</v>
      </c>
      <c r="P859" s="5">
        <f>VLOOKUP(M859,[1]ArchetypeScores!E:P,12,FALSE)</f>
        <v>0</v>
      </c>
      <c r="Q859" s="2" t="str">
        <f>VLOOKUP(M859,[1]ArchetypeScores!E:W,19,FALSE)</f>
        <v>Untargeted</v>
      </c>
      <c r="R859" s="2">
        <f>VLOOKUP(M859,[1]ArchetypeScores!E:I,5,FALSE)</f>
        <v>0</v>
      </c>
      <c r="S859" s="2">
        <f>VLOOKUP(M859,[1]ArchetypeScores!E:K,7,FALSE)</f>
        <v>0</v>
      </c>
      <c r="T859" s="2" t="str">
        <f t="shared" si="13"/>
        <v>Not A&amp;R positive</v>
      </c>
    </row>
    <row r="860" spans="1:20" x14ac:dyDescent="0.3">
      <c r="A860" s="2" t="s">
        <v>2462</v>
      </c>
      <c r="B860" s="3" t="s">
        <v>2487</v>
      </c>
      <c r="C860" s="3" t="s">
        <v>2488</v>
      </c>
      <c r="D860" s="4">
        <v>9.5000000000000001E-2</v>
      </c>
      <c r="E860" s="5" t="s">
        <v>2465</v>
      </c>
      <c r="F860" s="4">
        <v>1.346E-2</v>
      </c>
      <c r="G860" s="6">
        <v>45229</v>
      </c>
      <c r="H860" s="3" t="s">
        <v>2489</v>
      </c>
      <c r="I860" s="3"/>
      <c r="J860" s="3"/>
      <c r="K860" s="5" t="s">
        <v>154</v>
      </c>
      <c r="L860" s="5">
        <v>1</v>
      </c>
      <c r="M860" s="5" t="s">
        <v>188</v>
      </c>
      <c r="N860" s="5">
        <f>VLOOKUP(M860,[1]ArchetypeScores!E:N,10,FALSE)</f>
        <v>1</v>
      </c>
      <c r="O860" s="5">
        <f>VLOOKUP(M860,[1]ArchetypeScores!E:O,11,FALSE)</f>
        <v>-1</v>
      </c>
      <c r="P860" s="5">
        <f>VLOOKUP(M860,[1]ArchetypeScores!E:P,12,FALSE)</f>
        <v>0</v>
      </c>
      <c r="Q860" s="2" t="str">
        <f>VLOOKUP(M860,[1]ArchetypeScores!E:W,19,FALSE)</f>
        <v>Education and training</v>
      </c>
      <c r="R860" s="2">
        <f>VLOOKUP(M860,[1]ArchetypeScores!E:I,5,FALSE)</f>
        <v>0</v>
      </c>
      <c r="S860" s="2">
        <f>VLOOKUP(M860,[1]ArchetypeScores!E:K,7,FALSE)</f>
        <v>1</v>
      </c>
      <c r="T860" s="2" t="str">
        <f t="shared" si="13"/>
        <v>Indirect only</v>
      </c>
    </row>
    <row r="861" spans="1:20" x14ac:dyDescent="0.3">
      <c r="A861" s="2" t="s">
        <v>2462</v>
      </c>
      <c r="B861" s="3" t="s">
        <v>2490</v>
      </c>
      <c r="C861" s="3" t="s">
        <v>2491</v>
      </c>
      <c r="D861" s="4">
        <v>2</v>
      </c>
      <c r="E861" s="5" t="s">
        <v>2465</v>
      </c>
      <c r="F861" s="4">
        <v>0.28322000000000003</v>
      </c>
      <c r="G861" s="6">
        <v>45226</v>
      </c>
      <c r="H861" s="9" t="s">
        <v>2492</v>
      </c>
      <c r="I861" s="3" t="s">
        <v>2493</v>
      </c>
      <c r="J861" s="3"/>
      <c r="K861" s="5" t="s">
        <v>196</v>
      </c>
      <c r="L861" s="5" t="s">
        <v>112</v>
      </c>
      <c r="M861" s="5" t="s">
        <v>621</v>
      </c>
      <c r="N861" s="5">
        <f>VLOOKUP(M861,[1]ArchetypeScores!E:N,10,FALSE)</f>
        <v>1</v>
      </c>
      <c r="O861" s="5">
        <f>VLOOKUP(M861,[1]ArchetypeScores!E:O,11,FALSE)</f>
        <v>-2</v>
      </c>
      <c r="P861" s="5">
        <f>VLOOKUP(M861,[1]ArchetypeScores!E:P,12,FALSE)</f>
        <v>0</v>
      </c>
      <c r="Q861" s="2" t="str">
        <f>VLOOKUP(M861,[1]ArchetypeScores!E:W,19,FALSE)</f>
        <v>Other sector</v>
      </c>
      <c r="R861" s="2">
        <f>VLOOKUP(M861,[1]ArchetypeScores!E:I,5,FALSE)</f>
        <v>0</v>
      </c>
      <c r="S861" s="2">
        <f>VLOOKUP(M861,[1]ArchetypeScores!E:K,7,FALSE)</f>
        <v>-1</v>
      </c>
      <c r="T861" s="2" t="str">
        <f t="shared" si="13"/>
        <v>Not A&amp;R positive</v>
      </c>
    </row>
    <row r="862" spans="1:20" x14ac:dyDescent="0.3">
      <c r="A862" s="2" t="s">
        <v>2462</v>
      </c>
      <c r="B862" s="3" t="s">
        <v>2494</v>
      </c>
      <c r="C862" s="3" t="s">
        <v>2495</v>
      </c>
      <c r="D862" s="4">
        <v>12</v>
      </c>
      <c r="E862" s="5" t="s">
        <v>2465</v>
      </c>
      <c r="F862" s="4">
        <v>1.6913499999999999</v>
      </c>
      <c r="G862" s="6">
        <v>45235</v>
      </c>
      <c r="H862" s="3" t="s">
        <v>2496</v>
      </c>
      <c r="I862" s="3" t="s">
        <v>2497</v>
      </c>
      <c r="J862" s="3"/>
      <c r="K862" s="5" t="s">
        <v>57</v>
      </c>
      <c r="L862" s="5">
        <v>29</v>
      </c>
      <c r="M862" s="5" t="s">
        <v>58</v>
      </c>
      <c r="N862" s="5">
        <f>VLOOKUP(M862,[1]ArchetypeScores!E:N,10,FALSE)</f>
        <v>0</v>
      </c>
      <c r="O862" s="5">
        <f>VLOOKUP(M862,[1]ArchetypeScores!E:O,11,FALSE)</f>
        <v>-1</v>
      </c>
      <c r="P862" s="5">
        <f>VLOOKUP(M862,[1]ArchetypeScores!E:P,12,FALSE)</f>
        <v>0</v>
      </c>
      <c r="Q862" s="2" t="str">
        <f>VLOOKUP(M862,[1]ArchetypeScores!E:W,19,FALSE)</f>
        <v>Untargeted</v>
      </c>
      <c r="R862" s="2">
        <f>VLOOKUP(M862,[1]ArchetypeScores!E:I,5,FALSE)</f>
        <v>0</v>
      </c>
      <c r="S862" s="2">
        <f>VLOOKUP(M862,[1]ArchetypeScores!E:K,7,FALSE)</f>
        <v>0</v>
      </c>
      <c r="T862" s="2" t="str">
        <f t="shared" si="13"/>
        <v>Not A&amp;R positive</v>
      </c>
    </row>
    <row r="863" spans="1:20" x14ac:dyDescent="0.3">
      <c r="A863" s="2" t="s">
        <v>2462</v>
      </c>
      <c r="B863" s="3" t="s">
        <v>2498</v>
      </c>
      <c r="C863" s="3" t="s">
        <v>2499</v>
      </c>
      <c r="D863" s="4">
        <v>1.5</v>
      </c>
      <c r="E863" s="5" t="s">
        <v>2465</v>
      </c>
      <c r="F863" s="4">
        <v>0.21174999999999999</v>
      </c>
      <c r="G863" s="6">
        <v>45244</v>
      </c>
      <c r="H863" s="3" t="s">
        <v>2500</v>
      </c>
      <c r="I863" s="3" t="s">
        <v>2501</v>
      </c>
      <c r="J863" s="3"/>
      <c r="K863" s="5" t="s">
        <v>25</v>
      </c>
      <c r="L863" s="5" t="s">
        <v>112</v>
      </c>
      <c r="M863" s="5" t="s">
        <v>423</v>
      </c>
      <c r="N863" s="5">
        <f>VLOOKUP(M863,[1]ArchetypeScores!E:N,10,FALSE)</f>
        <v>1</v>
      </c>
      <c r="O863" s="5">
        <f>VLOOKUP(M863,[1]ArchetypeScores!E:O,11,FALSE)</f>
        <v>-2</v>
      </c>
      <c r="P863" s="5">
        <f>VLOOKUP(M863,[1]ArchetypeScores!E:P,12,FALSE)</f>
        <v>0</v>
      </c>
      <c r="Q863" s="2" t="str">
        <f>VLOOKUP(M863,[1]ArchetypeScores!E:W,19,FALSE)</f>
        <v>Industrials - other</v>
      </c>
      <c r="R863" s="2">
        <f>VLOOKUP(M863,[1]ArchetypeScores!E:I,5,FALSE)</f>
        <v>0</v>
      </c>
      <c r="S863" s="2">
        <f>VLOOKUP(M863,[1]ArchetypeScores!E:K,7,FALSE)</f>
        <v>-1</v>
      </c>
      <c r="T863" s="2" t="str">
        <f t="shared" si="13"/>
        <v>Not A&amp;R positive</v>
      </c>
    </row>
    <row r="864" spans="1:20" x14ac:dyDescent="0.3">
      <c r="A864" s="2" t="s">
        <v>2462</v>
      </c>
      <c r="B864" s="3" t="s">
        <v>2502</v>
      </c>
      <c r="C864" s="3" t="s">
        <v>2503</v>
      </c>
      <c r="D864" s="4">
        <v>0.91100000000000003</v>
      </c>
      <c r="E864" s="5" t="s">
        <v>2465</v>
      </c>
      <c r="F864" s="4">
        <v>0.12905</v>
      </c>
      <c r="G864" s="6">
        <v>45223</v>
      </c>
      <c r="H864" s="3" t="s">
        <v>2504</v>
      </c>
      <c r="I864" s="3" t="s">
        <v>2505</v>
      </c>
      <c r="J864" s="3"/>
      <c r="K864" s="5" t="s">
        <v>107</v>
      </c>
      <c r="L864" s="5">
        <v>1</v>
      </c>
      <c r="M864" s="5" t="s">
        <v>108</v>
      </c>
      <c r="N864" s="5">
        <f>VLOOKUP(M864,[1]ArchetypeScores!E:N,10,FALSE)</f>
        <v>1</v>
      </c>
      <c r="O864" s="5">
        <f>VLOOKUP(M864,[1]ArchetypeScores!E:O,11,FALSE)</f>
        <v>0</v>
      </c>
      <c r="P864" s="5">
        <f>VLOOKUP(M864,[1]ArchetypeScores!E:P,12,FALSE)</f>
        <v>0</v>
      </c>
      <c r="Q864" s="2" t="str">
        <f>VLOOKUP(M864,[1]ArchetypeScores!E:W,19,FALSE)</f>
        <v>Other sector</v>
      </c>
      <c r="R864" s="2">
        <f>VLOOKUP(M864,[1]ArchetypeScores!E:I,5,FALSE)</f>
        <v>0</v>
      </c>
      <c r="S864" s="2">
        <f>VLOOKUP(M864,[1]ArchetypeScores!E:K,7,FALSE)</f>
        <v>0</v>
      </c>
      <c r="T864" s="2" t="str">
        <f t="shared" si="13"/>
        <v>Not A&amp;R positive</v>
      </c>
    </row>
    <row r="865" spans="1:20" x14ac:dyDescent="0.3">
      <c r="A865" s="2" t="s">
        <v>2462</v>
      </c>
      <c r="B865" s="3" t="s">
        <v>525</v>
      </c>
      <c r="C865" s="3" t="s">
        <v>2506</v>
      </c>
      <c r="D865" s="4">
        <v>0.1</v>
      </c>
      <c r="E865" s="5" t="s">
        <v>2465</v>
      </c>
      <c r="F865" s="4">
        <v>1.409E-2</v>
      </c>
      <c r="G865" s="6">
        <v>45234</v>
      </c>
      <c r="H865" s="3" t="s">
        <v>2496</v>
      </c>
      <c r="I865" s="3" t="s">
        <v>2507</v>
      </c>
      <c r="J865" s="3"/>
      <c r="K865" s="5" t="s">
        <v>25</v>
      </c>
      <c r="L865" s="5" t="s">
        <v>112</v>
      </c>
      <c r="M865" s="5" t="s">
        <v>423</v>
      </c>
      <c r="N865" s="5">
        <f>VLOOKUP(M865,[1]ArchetypeScores!E:N,10,FALSE)</f>
        <v>1</v>
      </c>
      <c r="O865" s="5">
        <f>VLOOKUP(M865,[1]ArchetypeScores!E:O,11,FALSE)</f>
        <v>-2</v>
      </c>
      <c r="P865" s="5">
        <f>VLOOKUP(M865,[1]ArchetypeScores!E:P,12,FALSE)</f>
        <v>0</v>
      </c>
      <c r="Q865" s="2" t="str">
        <f>VLOOKUP(M865,[1]ArchetypeScores!E:W,19,FALSE)</f>
        <v>Industrials - other</v>
      </c>
      <c r="R865" s="2">
        <f>VLOOKUP(M865,[1]ArchetypeScores!E:I,5,FALSE)</f>
        <v>0</v>
      </c>
      <c r="S865" s="2">
        <f>VLOOKUP(M865,[1]ArchetypeScores!E:K,7,FALSE)</f>
        <v>-1</v>
      </c>
      <c r="T865" s="2" t="str">
        <f t="shared" si="13"/>
        <v>Not A&amp;R positive</v>
      </c>
    </row>
    <row r="866" spans="1:20" x14ac:dyDescent="0.3">
      <c r="A866" s="2" t="s">
        <v>2462</v>
      </c>
      <c r="B866" s="3" t="s">
        <v>2508</v>
      </c>
      <c r="C866" s="3" t="s">
        <v>2509</v>
      </c>
      <c r="D866" s="4">
        <v>0.92900000000000005</v>
      </c>
      <c r="E866" s="5" t="s">
        <v>2465</v>
      </c>
      <c r="F866" s="4">
        <v>0.13127</v>
      </c>
      <c r="G866" s="6">
        <v>45246</v>
      </c>
      <c r="H866" s="3" t="s">
        <v>2510</v>
      </c>
      <c r="I866" s="3"/>
      <c r="J866" s="3" t="s">
        <v>2511</v>
      </c>
      <c r="K866" s="5" t="s">
        <v>57</v>
      </c>
      <c r="L866" s="5">
        <v>29</v>
      </c>
      <c r="M866" s="5" t="s">
        <v>58</v>
      </c>
      <c r="N866" s="5">
        <f>VLOOKUP(M866,[1]ArchetypeScores!E:N,10,FALSE)</f>
        <v>0</v>
      </c>
      <c r="O866" s="5">
        <f>VLOOKUP(M866,[1]ArchetypeScores!E:O,11,FALSE)</f>
        <v>-1</v>
      </c>
      <c r="P866" s="5">
        <f>VLOOKUP(M866,[1]ArchetypeScores!E:P,12,FALSE)</f>
        <v>0</v>
      </c>
      <c r="Q866" s="2" t="str">
        <f>VLOOKUP(M866,[1]ArchetypeScores!E:W,19,FALSE)</f>
        <v>Untargeted</v>
      </c>
      <c r="R866" s="2">
        <f>VLOOKUP(M866,[1]ArchetypeScores!E:I,5,FALSE)</f>
        <v>0</v>
      </c>
      <c r="S866" s="2">
        <f>VLOOKUP(M866,[1]ArchetypeScores!E:K,7,FALSE)</f>
        <v>0</v>
      </c>
      <c r="T866" s="2" t="str">
        <f t="shared" si="13"/>
        <v>Not A&amp;R positive</v>
      </c>
    </row>
    <row r="867" spans="1:20" x14ac:dyDescent="0.3">
      <c r="A867" s="2" t="s">
        <v>2462</v>
      </c>
      <c r="B867" s="3" t="s">
        <v>2512</v>
      </c>
      <c r="C867" s="3" t="s">
        <v>2513</v>
      </c>
      <c r="D867" s="4">
        <v>2E-3</v>
      </c>
      <c r="E867" s="5" t="s">
        <v>2465</v>
      </c>
      <c r="F867" s="4">
        <v>2.7999999999999998E-4</v>
      </c>
      <c r="G867" s="6">
        <v>45230</v>
      </c>
      <c r="H867" s="3" t="s">
        <v>2514</v>
      </c>
      <c r="I867" s="3"/>
      <c r="J867" s="3"/>
      <c r="K867" s="5" t="s">
        <v>61</v>
      </c>
      <c r="L867" s="5">
        <v>1</v>
      </c>
      <c r="M867" s="5" t="s">
        <v>130</v>
      </c>
      <c r="N867" s="5">
        <f>VLOOKUP(M867,[1]ArchetypeScores!E:N,10,FALSE)</f>
        <v>0</v>
      </c>
      <c r="O867" s="5">
        <f>VLOOKUP(M867,[1]ArchetypeScores!E:O,11,FALSE)</f>
        <v>-1</v>
      </c>
      <c r="P867" s="5">
        <f>VLOOKUP(M867,[1]ArchetypeScores!E:P,12,FALSE)</f>
        <v>0</v>
      </c>
      <c r="Q867" s="2" t="str">
        <f>VLOOKUP(M867,[1]ArchetypeScores!E:W,19,FALSE)</f>
        <v>Health care</v>
      </c>
      <c r="R867" s="2">
        <f>VLOOKUP(M867,[1]ArchetypeScores!E:I,5,FALSE)</f>
        <v>0</v>
      </c>
      <c r="S867" s="2">
        <f>VLOOKUP(M867,[1]ArchetypeScores!E:K,7,FALSE)</f>
        <v>0</v>
      </c>
      <c r="T867" s="2" t="str">
        <f t="shared" si="13"/>
        <v>Not A&amp;R positive</v>
      </c>
    </row>
    <row r="868" spans="1:20" x14ac:dyDescent="0.3">
      <c r="A868" s="2" t="s">
        <v>2462</v>
      </c>
      <c r="B868" s="3" t="s">
        <v>2515</v>
      </c>
      <c r="C868" s="3" t="s">
        <v>2516</v>
      </c>
      <c r="D868" s="4">
        <v>8.4000000000000005E-2</v>
      </c>
      <c r="E868" s="5" t="s">
        <v>2465</v>
      </c>
      <c r="F868" s="4">
        <v>1.1900000000000001E-2</v>
      </c>
      <c r="G868" s="6">
        <v>45227</v>
      </c>
      <c r="H868" s="3" t="s">
        <v>2517</v>
      </c>
      <c r="I868" s="3" t="s">
        <v>2518</v>
      </c>
      <c r="J868" s="3"/>
      <c r="K868" s="5" t="s">
        <v>38</v>
      </c>
      <c r="L868" s="5">
        <v>13</v>
      </c>
      <c r="M868" s="5" t="s">
        <v>39</v>
      </c>
      <c r="N868" s="5">
        <f>VLOOKUP(M868,[1]ArchetypeScores!E:N,10,FALSE)</f>
        <v>0</v>
      </c>
      <c r="O868" s="5">
        <f>VLOOKUP(M868,[1]ArchetypeScores!E:O,11,FALSE)</f>
        <v>-2</v>
      </c>
      <c r="P868" s="5">
        <f>VLOOKUP(M868,[1]ArchetypeScores!E:P,12,FALSE)</f>
        <v>0</v>
      </c>
      <c r="Q868" s="2" t="str">
        <f>VLOOKUP(M868,[1]ArchetypeScores!E:W,19,FALSE)</f>
        <v>Industrials - transportation</v>
      </c>
      <c r="R868" s="2">
        <f>VLOOKUP(M868,[1]ArchetypeScores!E:I,5,FALSE)</f>
        <v>0</v>
      </c>
      <c r="S868" s="2">
        <f>VLOOKUP(M868,[1]ArchetypeScores!E:K,7,FALSE)</f>
        <v>0</v>
      </c>
      <c r="T868" s="2" t="str">
        <f t="shared" si="13"/>
        <v>Not A&amp;R positive</v>
      </c>
    </row>
    <row r="869" spans="1:20" x14ac:dyDescent="0.3">
      <c r="A869" s="2" t="s">
        <v>2462</v>
      </c>
      <c r="B869" s="3" t="s">
        <v>2519</v>
      </c>
      <c r="C869" s="3" t="s">
        <v>2520</v>
      </c>
      <c r="D869" s="4">
        <v>1.1000000000000001</v>
      </c>
      <c r="E869" s="5" t="s">
        <v>2465</v>
      </c>
      <c r="F869" s="4">
        <v>0.15504000000000001</v>
      </c>
      <c r="G869" s="6">
        <v>45236</v>
      </c>
      <c r="H869" s="3" t="s">
        <v>2496</v>
      </c>
      <c r="I869" s="3" t="s">
        <v>2497</v>
      </c>
      <c r="J869" s="3"/>
      <c r="K869" s="5" t="s">
        <v>112</v>
      </c>
      <c r="L869" s="5" t="s">
        <v>112</v>
      </c>
      <c r="M869" s="5" t="s">
        <v>961</v>
      </c>
      <c r="N869" s="5">
        <f>VLOOKUP(M869,[1]ArchetypeScores!E:N,10,FALSE)</f>
        <v>0</v>
      </c>
      <c r="O869" s="5">
        <f>VLOOKUP(M869,[1]ArchetypeScores!E:O,11,FALSE)</f>
        <v>0</v>
      </c>
      <c r="P869" s="5">
        <f>VLOOKUP(M869,[1]ArchetypeScores!E:P,12,FALSE)</f>
        <v>0</v>
      </c>
      <c r="Q869" s="2" t="str">
        <f>VLOOKUP(M869,[1]ArchetypeScores!E:W,19,FALSE)</f>
        <v>Untargeted</v>
      </c>
      <c r="R869" s="2">
        <f>VLOOKUP(M869,[1]ArchetypeScores!E:I,5,FALSE)</f>
        <v>0</v>
      </c>
      <c r="S869" s="2">
        <f>VLOOKUP(M869,[1]ArchetypeScores!E:K,7,FALSE)</f>
        <v>0</v>
      </c>
      <c r="T869" s="2" t="str">
        <f t="shared" si="13"/>
        <v>Not A&amp;R positive</v>
      </c>
    </row>
    <row r="870" spans="1:20" x14ac:dyDescent="0.3">
      <c r="A870" s="2" t="s">
        <v>2462</v>
      </c>
      <c r="B870" s="3" t="s">
        <v>2521</v>
      </c>
      <c r="C870" s="3" t="s">
        <v>2522</v>
      </c>
      <c r="D870" s="4">
        <v>5</v>
      </c>
      <c r="E870" s="5" t="s">
        <v>2465</v>
      </c>
      <c r="F870" s="4">
        <v>0.70472999999999997</v>
      </c>
      <c r="G870" s="6">
        <v>45237</v>
      </c>
      <c r="H870" s="3" t="s">
        <v>2496</v>
      </c>
      <c r="I870" s="3" t="s">
        <v>2497</v>
      </c>
      <c r="J870" s="3"/>
      <c r="K870" s="5" t="s">
        <v>25</v>
      </c>
      <c r="L870" s="5">
        <v>9</v>
      </c>
      <c r="M870" s="5" t="s">
        <v>493</v>
      </c>
      <c r="N870" s="5">
        <f>VLOOKUP(M870,[1]ArchetypeScores!E:N,10,FALSE)</f>
        <v>1</v>
      </c>
      <c r="O870" s="5">
        <f>VLOOKUP(M870,[1]ArchetypeScores!E:O,11,FALSE)</f>
        <v>-2</v>
      </c>
      <c r="P870" s="5">
        <f>VLOOKUP(M870,[1]ArchetypeScores!E:P,12,FALSE)</f>
        <v>0</v>
      </c>
      <c r="Q870" s="2" t="str">
        <f>VLOOKUP(M870,[1]ArchetypeScores!E:W,19,FALSE)</f>
        <v>Industrials - other</v>
      </c>
      <c r="R870" s="2">
        <f>VLOOKUP(M870,[1]ArchetypeScores!E:I,5,FALSE)</f>
        <v>0</v>
      </c>
      <c r="S870" s="2">
        <f>VLOOKUP(M870,[1]ArchetypeScores!E:K,7,FALSE)</f>
        <v>-1</v>
      </c>
      <c r="T870" s="2" t="str">
        <f t="shared" si="13"/>
        <v>Not A&amp;R positive</v>
      </c>
    </row>
    <row r="871" spans="1:20" x14ac:dyDescent="0.3">
      <c r="A871" s="2" t="s">
        <v>2462</v>
      </c>
      <c r="B871" s="3" t="s">
        <v>2523</v>
      </c>
      <c r="C871" s="3" t="s">
        <v>2524</v>
      </c>
      <c r="D871" s="4">
        <v>3.7999999999999999E-2</v>
      </c>
      <c r="E871" s="5" t="s">
        <v>2465</v>
      </c>
      <c r="F871" s="4">
        <v>5.3299999999999997E-3</v>
      </c>
      <c r="G871" s="6">
        <v>45231</v>
      </c>
      <c r="H871" s="3" t="s">
        <v>2525</v>
      </c>
      <c r="I871" s="3" t="s">
        <v>2526</v>
      </c>
      <c r="J871" s="3"/>
      <c r="K871" s="5" t="s">
        <v>38</v>
      </c>
      <c r="L871" s="5">
        <v>13</v>
      </c>
      <c r="M871" s="5" t="s">
        <v>39</v>
      </c>
      <c r="N871" s="5">
        <f>VLOOKUP(M871,[1]ArchetypeScores!E:N,10,FALSE)</f>
        <v>0</v>
      </c>
      <c r="O871" s="5">
        <f>VLOOKUP(M871,[1]ArchetypeScores!E:O,11,FALSE)</f>
        <v>-2</v>
      </c>
      <c r="P871" s="5">
        <f>VLOOKUP(M871,[1]ArchetypeScores!E:P,12,FALSE)</f>
        <v>0</v>
      </c>
      <c r="Q871" s="2" t="str">
        <f>VLOOKUP(M871,[1]ArchetypeScores!E:W,19,FALSE)</f>
        <v>Industrials - transportation</v>
      </c>
      <c r="R871" s="2">
        <f>VLOOKUP(M871,[1]ArchetypeScores!E:I,5,FALSE)</f>
        <v>0</v>
      </c>
      <c r="S871" s="2">
        <f>VLOOKUP(M871,[1]ArchetypeScores!E:K,7,FALSE)</f>
        <v>0</v>
      </c>
      <c r="T871" s="2" t="str">
        <f t="shared" si="13"/>
        <v>Not A&amp;R positive</v>
      </c>
    </row>
    <row r="872" spans="1:20" x14ac:dyDescent="0.3">
      <c r="A872" s="2" t="s">
        <v>2462</v>
      </c>
      <c r="B872" s="3" t="s">
        <v>2527</v>
      </c>
      <c r="C872" s="3" t="s">
        <v>2528</v>
      </c>
      <c r="D872" s="4">
        <v>2</v>
      </c>
      <c r="E872" s="5" t="s">
        <v>2465</v>
      </c>
      <c r="F872" s="4">
        <v>0.28983999999999999</v>
      </c>
      <c r="G872" s="6">
        <v>45224</v>
      </c>
      <c r="H872" s="3" t="s">
        <v>2504</v>
      </c>
      <c r="I872" s="3"/>
      <c r="J872" s="3"/>
      <c r="K872" s="5" t="s">
        <v>102</v>
      </c>
      <c r="L872" s="5">
        <v>1</v>
      </c>
      <c r="M872" s="5" t="s">
        <v>103</v>
      </c>
      <c r="N872" s="5">
        <f>VLOOKUP(M872,[1]ArchetypeScores!E:N,10,FALSE)</f>
        <v>0</v>
      </c>
      <c r="O872" s="5">
        <f>VLOOKUP(M872,[1]ArchetypeScores!E:O,11,FALSE)</f>
        <v>-1</v>
      </c>
      <c r="P872" s="5">
        <f>VLOOKUP(M872,[1]ArchetypeScores!E:P,12,FALSE)</f>
        <v>0</v>
      </c>
      <c r="Q872" s="2" t="str">
        <f>VLOOKUP(M872,[1]ArchetypeScores!E:W,19,FALSE)</f>
        <v>Untargeted</v>
      </c>
      <c r="R872" s="2">
        <f>VLOOKUP(M872,[1]ArchetypeScores!E:I,5,FALSE)</f>
        <v>0</v>
      </c>
      <c r="S872" s="2">
        <f>VLOOKUP(M872,[1]ArchetypeScores!E:K,7,FALSE)</f>
        <v>1</v>
      </c>
      <c r="T872" s="2" t="str">
        <f t="shared" si="13"/>
        <v>Indirect only</v>
      </c>
    </row>
    <row r="873" spans="1:20" x14ac:dyDescent="0.3">
      <c r="A873" s="2" t="s">
        <v>2462</v>
      </c>
      <c r="B873" s="3" t="s">
        <v>2529</v>
      </c>
      <c r="C873" s="3" t="s">
        <v>2530</v>
      </c>
      <c r="D873" s="4">
        <v>1.5</v>
      </c>
      <c r="E873" s="5" t="s">
        <v>2465</v>
      </c>
      <c r="F873" s="4">
        <v>0.21217</v>
      </c>
      <c r="G873" s="6">
        <v>45239</v>
      </c>
      <c r="H873" s="3" t="s">
        <v>2531</v>
      </c>
      <c r="I873" s="3"/>
      <c r="J873" s="3"/>
      <c r="K873" s="5" t="s">
        <v>2091</v>
      </c>
      <c r="L873" s="5">
        <v>6</v>
      </c>
      <c r="M873" s="5" t="s">
        <v>2092</v>
      </c>
      <c r="N873" s="5">
        <f>VLOOKUP(M873,[1]ArchetypeScores!E:N,10,FALSE)</f>
        <v>0</v>
      </c>
      <c r="O873" s="5">
        <f>VLOOKUP(M873,[1]ArchetypeScores!E:O,11,FALSE)</f>
        <v>-1</v>
      </c>
      <c r="P873" s="5">
        <f>VLOOKUP(M873,[1]ArchetypeScores!E:P,12,FALSE)</f>
        <v>0</v>
      </c>
      <c r="Q873" s="2" t="str">
        <f>VLOOKUP(M873,[1]ArchetypeScores!E:W,19,FALSE)</f>
        <v>Untargeted</v>
      </c>
      <c r="R873" s="2">
        <f>VLOOKUP(M873,[1]ArchetypeScores!E:I,5,FALSE)</f>
        <v>0</v>
      </c>
      <c r="S873" s="2">
        <f>VLOOKUP(M873,[1]ArchetypeScores!E:K,7,FALSE)</f>
        <v>0</v>
      </c>
      <c r="T873" s="2" t="str">
        <f t="shared" si="13"/>
        <v>Not A&amp;R positive</v>
      </c>
    </row>
    <row r="874" spans="1:20" x14ac:dyDescent="0.3">
      <c r="A874" s="2" t="s">
        <v>2462</v>
      </c>
      <c r="B874" s="3" t="s">
        <v>2532</v>
      </c>
      <c r="C874" s="3" t="s">
        <v>2533</v>
      </c>
      <c r="D874" s="4"/>
      <c r="E874" s="5" t="s">
        <v>2465</v>
      </c>
      <c r="F874" s="4">
        <v>0</v>
      </c>
      <c r="G874" s="6">
        <v>45243</v>
      </c>
      <c r="H874" s="3" t="s">
        <v>2534</v>
      </c>
      <c r="I874" s="3"/>
      <c r="J874" s="3"/>
      <c r="K874" s="5" t="s">
        <v>261</v>
      </c>
      <c r="L874" s="5" t="s">
        <v>112</v>
      </c>
      <c r="M874" s="5" t="s">
        <v>2535</v>
      </c>
      <c r="N874" s="5">
        <f>VLOOKUP(M874,[1]ArchetypeScores!E:N,10,FALSE)</f>
        <v>0</v>
      </c>
      <c r="O874" s="5">
        <f>VLOOKUP(M874,[1]ArchetypeScores!E:O,11,FALSE)</f>
        <v>-1</v>
      </c>
      <c r="P874" s="5">
        <f>VLOOKUP(M874,[1]ArchetypeScores!E:P,12,FALSE)</f>
        <v>0</v>
      </c>
      <c r="Q874" s="2" t="str">
        <f>VLOOKUP(M874,[1]ArchetypeScores!E:W,19,FALSE)</f>
        <v>Untargeted</v>
      </c>
      <c r="R874" s="2">
        <f>VLOOKUP(M874,[1]ArchetypeScores!E:I,5,FALSE)</f>
        <v>0</v>
      </c>
      <c r="S874" s="2">
        <f>VLOOKUP(M874,[1]ArchetypeScores!E:K,7,FALSE)</f>
        <v>0</v>
      </c>
      <c r="T874" s="2" t="str">
        <f t="shared" si="13"/>
        <v>Not A&amp;R positive</v>
      </c>
    </row>
    <row r="875" spans="1:20" x14ac:dyDescent="0.3">
      <c r="A875" s="2" t="s">
        <v>2462</v>
      </c>
      <c r="B875" s="3" t="s">
        <v>2536</v>
      </c>
      <c r="C875" s="3" t="s">
        <v>2537</v>
      </c>
      <c r="D875" s="4">
        <v>2E-3</v>
      </c>
      <c r="E875" s="5" t="s">
        <v>2465</v>
      </c>
      <c r="F875" s="4">
        <v>3.5E-4</v>
      </c>
      <c r="G875" s="6">
        <v>45225</v>
      </c>
      <c r="H875" s="3" t="s">
        <v>2504</v>
      </c>
      <c r="I875" s="3" t="s">
        <v>2538</v>
      </c>
      <c r="J875" s="3"/>
      <c r="K875" s="5" t="s">
        <v>61</v>
      </c>
      <c r="L875" s="5">
        <v>5</v>
      </c>
      <c r="M875" s="5" t="s">
        <v>62</v>
      </c>
      <c r="N875" s="5">
        <f>VLOOKUP(M875,[1]ArchetypeScores!E:N,10,FALSE)</f>
        <v>0</v>
      </c>
      <c r="O875" s="5">
        <f>VLOOKUP(M875,[1]ArchetypeScores!E:O,11,FALSE)</f>
        <v>-1</v>
      </c>
      <c r="P875" s="5">
        <f>VLOOKUP(M875,[1]ArchetypeScores!E:P,12,FALSE)</f>
        <v>0</v>
      </c>
      <c r="Q875" s="2" t="str">
        <f>VLOOKUP(M875,[1]ArchetypeScores!E:W,19,FALSE)</f>
        <v>Health care</v>
      </c>
      <c r="R875" s="2">
        <f>VLOOKUP(M875,[1]ArchetypeScores!E:I,5,FALSE)</f>
        <v>0</v>
      </c>
      <c r="S875" s="2">
        <f>VLOOKUP(M875,[1]ArchetypeScores!E:K,7,FALSE)</f>
        <v>0</v>
      </c>
      <c r="T875" s="2" t="str">
        <f t="shared" si="13"/>
        <v>Not A&amp;R positive</v>
      </c>
    </row>
    <row r="876" spans="1:20" x14ac:dyDescent="0.3">
      <c r="A876" s="2" t="s">
        <v>2462</v>
      </c>
      <c r="B876" s="3" t="s">
        <v>2539</v>
      </c>
      <c r="C876" s="3" t="s">
        <v>2540</v>
      </c>
      <c r="D876" s="4">
        <v>1.17</v>
      </c>
      <c r="E876" s="5" t="s">
        <v>2465</v>
      </c>
      <c r="F876" s="4">
        <v>0.16542999999999999</v>
      </c>
      <c r="G876" s="6">
        <v>45233</v>
      </c>
      <c r="H876" s="3" t="s">
        <v>2541</v>
      </c>
      <c r="I876" s="3"/>
      <c r="J876" s="3"/>
      <c r="K876" s="5" t="s">
        <v>71</v>
      </c>
      <c r="L876" s="5">
        <v>2</v>
      </c>
      <c r="M876" s="5" t="s">
        <v>2542</v>
      </c>
      <c r="N876" s="5">
        <f>VLOOKUP(M876,[1]ArchetypeScores!E:N,10,FALSE)</f>
        <v>0</v>
      </c>
      <c r="O876" s="5">
        <f>VLOOKUP(M876,[1]ArchetypeScores!E:O,11,FALSE)</f>
        <v>-1</v>
      </c>
      <c r="P876" s="5">
        <f>VLOOKUP(M876,[1]ArchetypeScores!E:P,12,FALSE)</f>
        <v>0</v>
      </c>
      <c r="Q876" s="2" t="str">
        <f>VLOOKUP(M876,[1]ArchetypeScores!E:W,19,FALSE)</f>
        <v>Industrials - other</v>
      </c>
      <c r="R876" s="2">
        <f>VLOOKUP(M876,[1]ArchetypeScores!E:I,5,FALSE)</f>
        <v>0</v>
      </c>
      <c r="S876" s="2">
        <f>VLOOKUP(M876,[1]ArchetypeScores!E:K,7,FALSE)</f>
        <v>0</v>
      </c>
      <c r="T876" s="2" t="str">
        <f t="shared" si="13"/>
        <v>Not A&amp;R positive</v>
      </c>
    </row>
    <row r="877" spans="1:20" x14ac:dyDescent="0.3">
      <c r="A877" s="2" t="s">
        <v>2543</v>
      </c>
      <c r="B877" s="3" t="s">
        <v>2544</v>
      </c>
      <c r="C877" s="3" t="s">
        <v>2545</v>
      </c>
      <c r="D877" s="4">
        <v>0.156</v>
      </c>
      <c r="E877" s="5" t="s">
        <v>2546</v>
      </c>
      <c r="F877" s="4">
        <v>2.777E-2</v>
      </c>
      <c r="G877" s="6">
        <v>45535</v>
      </c>
      <c r="H877" s="3" t="s">
        <v>2547</v>
      </c>
      <c r="I877" s="3" t="s">
        <v>2548</v>
      </c>
      <c r="J877" s="3" t="s">
        <v>2549</v>
      </c>
      <c r="K877" s="5" t="s">
        <v>61</v>
      </c>
      <c r="L877" s="5">
        <v>1</v>
      </c>
      <c r="M877" s="5" t="s">
        <v>130</v>
      </c>
      <c r="N877" s="5">
        <f>VLOOKUP(M877,[1]ArchetypeScores!E:N,10,FALSE)</f>
        <v>0</v>
      </c>
      <c r="O877" s="5">
        <f>VLOOKUP(M877,[1]ArchetypeScores!E:O,11,FALSE)</f>
        <v>-1</v>
      </c>
      <c r="P877" s="5">
        <f>VLOOKUP(M877,[1]ArchetypeScores!E:P,12,FALSE)</f>
        <v>0</v>
      </c>
      <c r="Q877" s="2" t="str">
        <f>VLOOKUP(M877,[1]ArchetypeScores!E:W,19,FALSE)</f>
        <v>Health care</v>
      </c>
      <c r="R877" s="2">
        <f>VLOOKUP(M877,[1]ArchetypeScores!E:I,5,FALSE)</f>
        <v>0</v>
      </c>
      <c r="S877" s="2">
        <f>VLOOKUP(M877,[1]ArchetypeScores!E:K,7,FALSE)</f>
        <v>0</v>
      </c>
      <c r="T877" s="2" t="str">
        <f t="shared" si="13"/>
        <v>Not A&amp;R positive</v>
      </c>
    </row>
    <row r="878" spans="1:20" x14ac:dyDescent="0.3">
      <c r="A878" s="2" t="s">
        <v>2543</v>
      </c>
      <c r="B878" s="3" t="s">
        <v>2550</v>
      </c>
      <c r="C878" s="3" t="s">
        <v>2551</v>
      </c>
      <c r="D878" s="4"/>
      <c r="E878" s="5" t="s">
        <v>2546</v>
      </c>
      <c r="F878" s="4">
        <v>0</v>
      </c>
      <c r="G878" s="6">
        <v>45514</v>
      </c>
      <c r="H878" s="3" t="s">
        <v>2552</v>
      </c>
      <c r="I878" s="3"/>
      <c r="J878" s="3"/>
      <c r="K878" s="5" t="s">
        <v>38</v>
      </c>
      <c r="L878" s="5">
        <v>13</v>
      </c>
      <c r="M878" s="5" t="s">
        <v>39</v>
      </c>
      <c r="N878" s="5">
        <f>VLOOKUP(M878,[1]ArchetypeScores!E:N,10,FALSE)</f>
        <v>0</v>
      </c>
      <c r="O878" s="5">
        <f>VLOOKUP(M878,[1]ArchetypeScores!E:O,11,FALSE)</f>
        <v>-2</v>
      </c>
      <c r="P878" s="5">
        <f>VLOOKUP(M878,[1]ArchetypeScores!E:P,12,FALSE)</f>
        <v>0</v>
      </c>
      <c r="Q878" s="2" t="str">
        <f>VLOOKUP(M878,[1]ArchetypeScores!E:W,19,FALSE)</f>
        <v>Industrials - transportation</v>
      </c>
      <c r="R878" s="2">
        <f>VLOOKUP(M878,[1]ArchetypeScores!E:I,5,FALSE)</f>
        <v>0</v>
      </c>
      <c r="S878" s="2">
        <f>VLOOKUP(M878,[1]ArchetypeScores!E:K,7,FALSE)</f>
        <v>0</v>
      </c>
      <c r="T878" s="2" t="str">
        <f t="shared" si="13"/>
        <v>Not A&amp;R positive</v>
      </c>
    </row>
    <row r="879" spans="1:20" x14ac:dyDescent="0.3">
      <c r="A879" s="2" t="s">
        <v>2543</v>
      </c>
      <c r="B879" s="3" t="s">
        <v>2553</v>
      </c>
      <c r="C879" s="3" t="s">
        <v>2554</v>
      </c>
      <c r="D879" s="4">
        <v>3.5999999999999997E-2</v>
      </c>
      <c r="E879" s="5" t="s">
        <v>2546</v>
      </c>
      <c r="F879" s="4">
        <v>7.0800000000000004E-3</v>
      </c>
      <c r="G879" s="6">
        <v>45396</v>
      </c>
      <c r="H879" s="3" t="s">
        <v>2555</v>
      </c>
      <c r="I879" s="3"/>
      <c r="J879" s="3"/>
      <c r="K879" s="5" t="s">
        <v>71</v>
      </c>
      <c r="L879" s="5">
        <v>2</v>
      </c>
      <c r="M879" s="5" t="s">
        <v>2542</v>
      </c>
      <c r="N879" s="5">
        <f>VLOOKUP(M879,[1]ArchetypeScores!E:N,10,FALSE)</f>
        <v>0</v>
      </c>
      <c r="O879" s="5">
        <f>VLOOKUP(M879,[1]ArchetypeScores!E:O,11,FALSE)</f>
        <v>-1</v>
      </c>
      <c r="P879" s="5">
        <f>VLOOKUP(M879,[1]ArchetypeScores!E:P,12,FALSE)</f>
        <v>0</v>
      </c>
      <c r="Q879" s="2" t="str">
        <f>VLOOKUP(M879,[1]ArchetypeScores!E:W,19,FALSE)</f>
        <v>Industrials - other</v>
      </c>
      <c r="R879" s="2">
        <f>VLOOKUP(M879,[1]ArchetypeScores!E:I,5,FALSE)</f>
        <v>0</v>
      </c>
      <c r="S879" s="2">
        <f>VLOOKUP(M879,[1]ArchetypeScores!E:K,7,FALSE)</f>
        <v>0</v>
      </c>
      <c r="T879" s="2" t="str">
        <f t="shared" si="13"/>
        <v>Not A&amp;R positive</v>
      </c>
    </row>
    <row r="880" spans="1:20" x14ac:dyDescent="0.3">
      <c r="A880" s="2" t="s">
        <v>2543</v>
      </c>
      <c r="B880" s="3" t="s">
        <v>2556</v>
      </c>
      <c r="C880" s="3" t="s">
        <v>2557</v>
      </c>
      <c r="D880" s="4"/>
      <c r="E880" s="5" t="s">
        <v>2546</v>
      </c>
      <c r="F880" s="4">
        <v>0</v>
      </c>
      <c r="G880" s="6">
        <v>45483</v>
      </c>
      <c r="H880" s="3" t="s">
        <v>2558</v>
      </c>
      <c r="I880" s="3"/>
      <c r="J880" s="3"/>
      <c r="K880" s="5" t="s">
        <v>38</v>
      </c>
      <c r="L880" s="5">
        <v>13</v>
      </c>
      <c r="M880" s="5" t="s">
        <v>39</v>
      </c>
      <c r="N880" s="5">
        <f>VLOOKUP(M880,[1]ArchetypeScores!E:N,10,FALSE)</f>
        <v>0</v>
      </c>
      <c r="O880" s="5">
        <f>VLOOKUP(M880,[1]ArchetypeScores!E:O,11,FALSE)</f>
        <v>-2</v>
      </c>
      <c r="P880" s="5">
        <f>VLOOKUP(M880,[1]ArchetypeScores!E:P,12,FALSE)</f>
        <v>0</v>
      </c>
      <c r="Q880" s="2" t="str">
        <f>VLOOKUP(M880,[1]ArchetypeScores!E:W,19,FALSE)</f>
        <v>Industrials - transportation</v>
      </c>
      <c r="R880" s="2">
        <f>VLOOKUP(M880,[1]ArchetypeScores!E:I,5,FALSE)</f>
        <v>0</v>
      </c>
      <c r="S880" s="2">
        <f>VLOOKUP(M880,[1]ArchetypeScores!E:K,7,FALSE)</f>
        <v>0</v>
      </c>
      <c r="T880" s="2" t="str">
        <f t="shared" si="13"/>
        <v>Not A&amp;R positive</v>
      </c>
    </row>
    <row r="881" spans="1:20" x14ac:dyDescent="0.3">
      <c r="A881" s="2" t="s">
        <v>2543</v>
      </c>
      <c r="B881" s="3" t="s">
        <v>2559</v>
      </c>
      <c r="C881" s="3" t="s">
        <v>2560</v>
      </c>
      <c r="D881" s="4">
        <v>1E-3</v>
      </c>
      <c r="E881" s="5" t="s">
        <v>2546</v>
      </c>
      <c r="F881" s="4">
        <v>2.3000000000000001E-4</v>
      </c>
      <c r="G881" s="6">
        <v>45430</v>
      </c>
      <c r="H881" s="3" t="s">
        <v>2561</v>
      </c>
      <c r="I881" s="3"/>
      <c r="J881" s="3"/>
      <c r="K881" s="5" t="s">
        <v>61</v>
      </c>
      <c r="L881" s="5">
        <v>1</v>
      </c>
      <c r="M881" s="5" t="s">
        <v>130</v>
      </c>
      <c r="N881" s="5">
        <f>VLOOKUP(M881,[1]ArchetypeScores!E:N,10,FALSE)</f>
        <v>0</v>
      </c>
      <c r="O881" s="5">
        <f>VLOOKUP(M881,[1]ArchetypeScores!E:O,11,FALSE)</f>
        <v>-1</v>
      </c>
      <c r="P881" s="5">
        <f>VLOOKUP(M881,[1]ArchetypeScores!E:P,12,FALSE)</f>
        <v>0</v>
      </c>
      <c r="Q881" s="2" t="str">
        <f>VLOOKUP(M881,[1]ArchetypeScores!E:W,19,FALSE)</f>
        <v>Health care</v>
      </c>
      <c r="R881" s="2">
        <f>VLOOKUP(M881,[1]ArchetypeScores!E:I,5,FALSE)</f>
        <v>0</v>
      </c>
      <c r="S881" s="2">
        <f>VLOOKUP(M881,[1]ArchetypeScores!E:K,7,FALSE)</f>
        <v>0</v>
      </c>
      <c r="T881" s="2" t="str">
        <f t="shared" si="13"/>
        <v>Not A&amp;R positive</v>
      </c>
    </row>
    <row r="882" spans="1:20" x14ac:dyDescent="0.3">
      <c r="A882" s="2" t="s">
        <v>2543</v>
      </c>
      <c r="B882" s="3" t="s">
        <v>2562</v>
      </c>
      <c r="C882" s="3" t="s">
        <v>2563</v>
      </c>
      <c r="D882" s="4">
        <v>5.0000000000000001E-3</v>
      </c>
      <c r="E882" s="5" t="s">
        <v>2546</v>
      </c>
      <c r="F882" s="4">
        <v>8.0000000000000004E-4</v>
      </c>
      <c r="G882" s="6">
        <v>45429</v>
      </c>
      <c r="H882" s="3" t="s">
        <v>2564</v>
      </c>
      <c r="I882" s="3"/>
      <c r="J882" s="3"/>
      <c r="K882" s="5" t="s">
        <v>61</v>
      </c>
      <c r="L882" s="5">
        <v>1</v>
      </c>
      <c r="M882" s="5" t="s">
        <v>130</v>
      </c>
      <c r="N882" s="5">
        <f>VLOOKUP(M882,[1]ArchetypeScores!E:N,10,FALSE)</f>
        <v>0</v>
      </c>
      <c r="O882" s="5">
        <f>VLOOKUP(M882,[1]ArchetypeScores!E:O,11,FALSE)</f>
        <v>-1</v>
      </c>
      <c r="P882" s="5">
        <f>VLOOKUP(M882,[1]ArchetypeScores!E:P,12,FALSE)</f>
        <v>0</v>
      </c>
      <c r="Q882" s="2" t="str">
        <f>VLOOKUP(M882,[1]ArchetypeScores!E:W,19,FALSE)</f>
        <v>Health care</v>
      </c>
      <c r="R882" s="2">
        <f>VLOOKUP(M882,[1]ArchetypeScores!E:I,5,FALSE)</f>
        <v>0</v>
      </c>
      <c r="S882" s="2">
        <f>VLOOKUP(M882,[1]ArchetypeScores!E:K,7,FALSE)</f>
        <v>0</v>
      </c>
      <c r="T882" s="2" t="str">
        <f t="shared" si="13"/>
        <v>Not A&amp;R positive</v>
      </c>
    </row>
    <row r="883" spans="1:20" x14ac:dyDescent="0.3">
      <c r="A883" s="2" t="s">
        <v>2543</v>
      </c>
      <c r="B883" s="3" t="s">
        <v>2565</v>
      </c>
      <c r="C883" s="3" t="s">
        <v>2566</v>
      </c>
      <c r="D883" s="4">
        <v>5.0000000000000001E-3</v>
      </c>
      <c r="E883" s="5" t="s">
        <v>2546</v>
      </c>
      <c r="F883" s="4">
        <v>8.1999999999999998E-4</v>
      </c>
      <c r="G883" s="6">
        <v>45432</v>
      </c>
      <c r="H883" s="3" t="s">
        <v>2567</v>
      </c>
      <c r="I883" s="3"/>
      <c r="J883" s="3"/>
      <c r="K883" s="5" t="s">
        <v>61</v>
      </c>
      <c r="L883" s="5">
        <v>1</v>
      </c>
      <c r="M883" s="5" t="s">
        <v>130</v>
      </c>
      <c r="N883" s="5">
        <f>VLOOKUP(M883,[1]ArchetypeScores!E:N,10,FALSE)</f>
        <v>0</v>
      </c>
      <c r="O883" s="5">
        <f>VLOOKUP(M883,[1]ArchetypeScores!E:O,11,FALSE)</f>
        <v>-1</v>
      </c>
      <c r="P883" s="5">
        <f>VLOOKUP(M883,[1]ArchetypeScores!E:P,12,FALSE)</f>
        <v>0</v>
      </c>
      <c r="Q883" s="2" t="str">
        <f>VLOOKUP(M883,[1]ArchetypeScores!E:W,19,FALSE)</f>
        <v>Health care</v>
      </c>
      <c r="R883" s="2">
        <f>VLOOKUP(M883,[1]ArchetypeScores!E:I,5,FALSE)</f>
        <v>0</v>
      </c>
      <c r="S883" s="2">
        <f>VLOOKUP(M883,[1]ArchetypeScores!E:K,7,FALSE)</f>
        <v>0</v>
      </c>
      <c r="T883" s="2" t="str">
        <f t="shared" si="13"/>
        <v>Not A&amp;R positive</v>
      </c>
    </row>
    <row r="884" spans="1:20" x14ac:dyDescent="0.3">
      <c r="A884" s="2" t="s">
        <v>2543</v>
      </c>
      <c r="B884" s="3" t="s">
        <v>2568</v>
      </c>
      <c r="C884" s="3" t="s">
        <v>2569</v>
      </c>
      <c r="D884" s="4">
        <v>3.0000000000000001E-3</v>
      </c>
      <c r="E884" s="5" t="s">
        <v>2546</v>
      </c>
      <c r="F884" s="4">
        <v>5.4000000000000001E-4</v>
      </c>
      <c r="G884" s="6">
        <v>45431</v>
      </c>
      <c r="H884" s="3" t="s">
        <v>2570</v>
      </c>
      <c r="I884" s="3"/>
      <c r="J884" s="3"/>
      <c r="K884" s="5" t="s">
        <v>61</v>
      </c>
      <c r="L884" s="5">
        <v>1</v>
      </c>
      <c r="M884" s="5" t="s">
        <v>130</v>
      </c>
      <c r="N884" s="5">
        <f>VLOOKUP(M884,[1]ArchetypeScores!E:N,10,FALSE)</f>
        <v>0</v>
      </c>
      <c r="O884" s="5">
        <f>VLOOKUP(M884,[1]ArchetypeScores!E:O,11,FALSE)</f>
        <v>-1</v>
      </c>
      <c r="P884" s="5">
        <f>VLOOKUP(M884,[1]ArchetypeScores!E:P,12,FALSE)</f>
        <v>0</v>
      </c>
      <c r="Q884" s="2" t="str">
        <f>VLOOKUP(M884,[1]ArchetypeScores!E:W,19,FALSE)</f>
        <v>Health care</v>
      </c>
      <c r="R884" s="2">
        <f>VLOOKUP(M884,[1]ArchetypeScores!E:I,5,FALSE)</f>
        <v>0</v>
      </c>
      <c r="S884" s="2">
        <f>VLOOKUP(M884,[1]ArchetypeScores!E:K,7,FALSE)</f>
        <v>0</v>
      </c>
      <c r="T884" s="2" t="str">
        <f t="shared" si="13"/>
        <v>Not A&amp;R positive</v>
      </c>
    </row>
    <row r="885" spans="1:20" x14ac:dyDescent="0.3">
      <c r="A885" s="2" t="s">
        <v>2543</v>
      </c>
      <c r="B885" s="3" t="s">
        <v>2571</v>
      </c>
      <c r="C885" s="3" t="s">
        <v>2572</v>
      </c>
      <c r="D885" s="4">
        <v>1E-3</v>
      </c>
      <c r="E885" s="5" t="s">
        <v>2546</v>
      </c>
      <c r="F885" s="4">
        <v>2.5000000000000001E-4</v>
      </c>
      <c r="G885" s="6">
        <v>45434</v>
      </c>
      <c r="H885" s="3" t="s">
        <v>2573</v>
      </c>
      <c r="I885" s="3"/>
      <c r="J885" s="3"/>
      <c r="K885" s="5" t="s">
        <v>61</v>
      </c>
      <c r="L885" s="5">
        <v>1</v>
      </c>
      <c r="M885" s="5" t="s">
        <v>130</v>
      </c>
      <c r="N885" s="5">
        <f>VLOOKUP(M885,[1]ArchetypeScores!E:N,10,FALSE)</f>
        <v>0</v>
      </c>
      <c r="O885" s="5">
        <f>VLOOKUP(M885,[1]ArchetypeScores!E:O,11,FALSE)</f>
        <v>-1</v>
      </c>
      <c r="P885" s="5">
        <f>VLOOKUP(M885,[1]ArchetypeScores!E:P,12,FALSE)</f>
        <v>0</v>
      </c>
      <c r="Q885" s="2" t="str">
        <f>VLOOKUP(M885,[1]ArchetypeScores!E:W,19,FALSE)</f>
        <v>Health care</v>
      </c>
      <c r="R885" s="2">
        <f>VLOOKUP(M885,[1]ArchetypeScores!E:I,5,FALSE)</f>
        <v>0</v>
      </c>
      <c r="S885" s="2">
        <f>VLOOKUP(M885,[1]ArchetypeScores!E:K,7,FALSE)</f>
        <v>0</v>
      </c>
      <c r="T885" s="2" t="str">
        <f t="shared" si="13"/>
        <v>Not A&amp;R positive</v>
      </c>
    </row>
    <row r="886" spans="1:20" x14ac:dyDescent="0.3">
      <c r="A886" s="2" t="s">
        <v>2543</v>
      </c>
      <c r="B886" s="3" t="s">
        <v>2574</v>
      </c>
      <c r="C886" s="3" t="s">
        <v>2575</v>
      </c>
      <c r="D886" s="4">
        <v>2E-3</v>
      </c>
      <c r="E886" s="5" t="s">
        <v>2546</v>
      </c>
      <c r="F886" s="4">
        <v>3.6000000000000002E-4</v>
      </c>
      <c r="G886" s="6">
        <v>45437</v>
      </c>
      <c r="H886" s="3" t="s">
        <v>2576</v>
      </c>
      <c r="I886" s="3"/>
      <c r="J886" s="3"/>
      <c r="K886" s="5" t="s">
        <v>61</v>
      </c>
      <c r="L886" s="5">
        <v>1</v>
      </c>
      <c r="M886" s="5" t="s">
        <v>130</v>
      </c>
      <c r="N886" s="5">
        <f>VLOOKUP(M886,[1]ArchetypeScores!E:N,10,FALSE)</f>
        <v>0</v>
      </c>
      <c r="O886" s="5">
        <f>VLOOKUP(M886,[1]ArchetypeScores!E:O,11,FALSE)</f>
        <v>-1</v>
      </c>
      <c r="P886" s="5">
        <f>VLOOKUP(M886,[1]ArchetypeScores!E:P,12,FALSE)</f>
        <v>0</v>
      </c>
      <c r="Q886" s="2" t="str">
        <f>VLOOKUP(M886,[1]ArchetypeScores!E:W,19,FALSE)</f>
        <v>Health care</v>
      </c>
      <c r="R886" s="2">
        <f>VLOOKUP(M886,[1]ArchetypeScores!E:I,5,FALSE)</f>
        <v>0</v>
      </c>
      <c r="S886" s="2">
        <f>VLOOKUP(M886,[1]ArchetypeScores!E:K,7,FALSE)</f>
        <v>0</v>
      </c>
      <c r="T886" s="2" t="str">
        <f t="shared" si="13"/>
        <v>Not A&amp;R positive</v>
      </c>
    </row>
    <row r="887" spans="1:20" x14ac:dyDescent="0.3">
      <c r="A887" s="2" t="s">
        <v>2543</v>
      </c>
      <c r="B887" s="3" t="s">
        <v>2577</v>
      </c>
      <c r="C887" s="3" t="s">
        <v>2578</v>
      </c>
      <c r="D887" s="4">
        <v>3.0000000000000001E-3</v>
      </c>
      <c r="E887" s="5" t="s">
        <v>2546</v>
      </c>
      <c r="F887" s="4">
        <v>5.1999999999999995E-4</v>
      </c>
      <c r="G887" s="6">
        <v>45435</v>
      </c>
      <c r="H887" s="3" t="s">
        <v>2579</v>
      </c>
      <c r="I887" s="3"/>
      <c r="J887" s="3"/>
      <c r="K887" s="5" t="s">
        <v>61</v>
      </c>
      <c r="L887" s="5">
        <v>1</v>
      </c>
      <c r="M887" s="5" t="s">
        <v>130</v>
      </c>
      <c r="N887" s="5">
        <f>VLOOKUP(M887,[1]ArchetypeScores!E:N,10,FALSE)</f>
        <v>0</v>
      </c>
      <c r="O887" s="5">
        <f>VLOOKUP(M887,[1]ArchetypeScores!E:O,11,FALSE)</f>
        <v>-1</v>
      </c>
      <c r="P887" s="5">
        <f>VLOOKUP(M887,[1]ArchetypeScores!E:P,12,FALSE)</f>
        <v>0</v>
      </c>
      <c r="Q887" s="2" t="str">
        <f>VLOOKUP(M887,[1]ArchetypeScores!E:W,19,FALSE)</f>
        <v>Health care</v>
      </c>
      <c r="R887" s="2">
        <f>VLOOKUP(M887,[1]ArchetypeScores!E:I,5,FALSE)</f>
        <v>0</v>
      </c>
      <c r="S887" s="2">
        <f>VLOOKUP(M887,[1]ArchetypeScores!E:K,7,FALSE)</f>
        <v>0</v>
      </c>
      <c r="T887" s="2" t="str">
        <f t="shared" si="13"/>
        <v>Not A&amp;R positive</v>
      </c>
    </row>
    <row r="888" spans="1:20" x14ac:dyDescent="0.3">
      <c r="A888" s="2" t="s">
        <v>2543</v>
      </c>
      <c r="B888" s="3" t="s">
        <v>2580</v>
      </c>
      <c r="C888" s="3" t="s">
        <v>2581</v>
      </c>
      <c r="D888" s="4">
        <v>1E-3</v>
      </c>
      <c r="E888" s="5" t="s">
        <v>2546</v>
      </c>
      <c r="F888" s="4">
        <v>2.3000000000000001E-4</v>
      </c>
      <c r="G888" s="6">
        <v>45436</v>
      </c>
      <c r="H888" s="3" t="s">
        <v>2582</v>
      </c>
      <c r="I888" s="3"/>
      <c r="J888" s="3"/>
      <c r="K888" s="5" t="s">
        <v>61</v>
      </c>
      <c r="L888" s="5">
        <v>1</v>
      </c>
      <c r="M888" s="5" t="s">
        <v>130</v>
      </c>
      <c r="N888" s="5">
        <f>VLOOKUP(M888,[1]ArchetypeScores!E:N,10,FALSE)</f>
        <v>0</v>
      </c>
      <c r="O888" s="5">
        <f>VLOOKUP(M888,[1]ArchetypeScores!E:O,11,FALSE)</f>
        <v>-1</v>
      </c>
      <c r="P888" s="5">
        <f>VLOOKUP(M888,[1]ArchetypeScores!E:P,12,FALSE)</f>
        <v>0</v>
      </c>
      <c r="Q888" s="2" t="str">
        <f>VLOOKUP(M888,[1]ArchetypeScores!E:W,19,FALSE)</f>
        <v>Health care</v>
      </c>
      <c r="R888" s="2">
        <f>VLOOKUP(M888,[1]ArchetypeScores!E:I,5,FALSE)</f>
        <v>0</v>
      </c>
      <c r="S888" s="2">
        <f>VLOOKUP(M888,[1]ArchetypeScores!E:K,7,FALSE)</f>
        <v>0</v>
      </c>
      <c r="T888" s="2" t="str">
        <f t="shared" si="13"/>
        <v>Not A&amp;R positive</v>
      </c>
    </row>
    <row r="889" spans="1:20" x14ac:dyDescent="0.3">
      <c r="A889" s="2" t="s">
        <v>2543</v>
      </c>
      <c r="B889" s="3" t="s">
        <v>2583</v>
      </c>
      <c r="C889" s="3" t="s">
        <v>2584</v>
      </c>
      <c r="D889" s="4">
        <v>2E-3</v>
      </c>
      <c r="E889" s="5" t="s">
        <v>2546</v>
      </c>
      <c r="F889" s="4">
        <v>2.7E-4</v>
      </c>
      <c r="G889" s="6">
        <v>45438</v>
      </c>
      <c r="H889" s="3" t="s">
        <v>2585</v>
      </c>
      <c r="I889" s="3"/>
      <c r="J889" s="3"/>
      <c r="K889" s="5" t="s">
        <v>61</v>
      </c>
      <c r="L889" s="5">
        <v>1</v>
      </c>
      <c r="M889" s="5" t="s">
        <v>130</v>
      </c>
      <c r="N889" s="5">
        <f>VLOOKUP(M889,[1]ArchetypeScores!E:N,10,FALSE)</f>
        <v>0</v>
      </c>
      <c r="O889" s="5">
        <f>VLOOKUP(M889,[1]ArchetypeScores!E:O,11,FALSE)</f>
        <v>-1</v>
      </c>
      <c r="P889" s="5">
        <f>VLOOKUP(M889,[1]ArchetypeScores!E:P,12,FALSE)</f>
        <v>0</v>
      </c>
      <c r="Q889" s="2" t="str">
        <f>VLOOKUP(M889,[1]ArchetypeScores!E:W,19,FALSE)</f>
        <v>Health care</v>
      </c>
      <c r="R889" s="2">
        <f>VLOOKUP(M889,[1]ArchetypeScores!E:I,5,FALSE)</f>
        <v>0</v>
      </c>
      <c r="S889" s="2">
        <f>VLOOKUP(M889,[1]ArchetypeScores!E:K,7,FALSE)</f>
        <v>0</v>
      </c>
      <c r="T889" s="2" t="str">
        <f t="shared" si="13"/>
        <v>Not A&amp;R positive</v>
      </c>
    </row>
    <row r="890" spans="1:20" x14ac:dyDescent="0.3">
      <c r="A890" s="2" t="s">
        <v>2543</v>
      </c>
      <c r="B890" s="3" t="s">
        <v>2586</v>
      </c>
      <c r="C890" s="3" t="s">
        <v>2587</v>
      </c>
      <c r="D890" s="4">
        <v>3.0000000000000001E-3</v>
      </c>
      <c r="E890" s="5" t="s">
        <v>2546</v>
      </c>
      <c r="F890" s="4">
        <v>4.8000000000000001E-4</v>
      </c>
      <c r="G890" s="6">
        <v>45439</v>
      </c>
      <c r="H890" s="3" t="s">
        <v>2588</v>
      </c>
      <c r="I890" s="3"/>
      <c r="J890" s="3"/>
      <c r="K890" s="5" t="s">
        <v>61</v>
      </c>
      <c r="L890" s="5">
        <v>1</v>
      </c>
      <c r="M890" s="5" t="s">
        <v>130</v>
      </c>
      <c r="N890" s="5">
        <f>VLOOKUP(M890,[1]ArchetypeScores!E:N,10,FALSE)</f>
        <v>0</v>
      </c>
      <c r="O890" s="5">
        <f>VLOOKUP(M890,[1]ArchetypeScores!E:O,11,FALSE)</f>
        <v>-1</v>
      </c>
      <c r="P890" s="5">
        <f>VLOOKUP(M890,[1]ArchetypeScores!E:P,12,FALSE)</f>
        <v>0</v>
      </c>
      <c r="Q890" s="2" t="str">
        <f>VLOOKUP(M890,[1]ArchetypeScores!E:W,19,FALSE)</f>
        <v>Health care</v>
      </c>
      <c r="R890" s="2">
        <f>VLOOKUP(M890,[1]ArchetypeScores!E:I,5,FALSE)</f>
        <v>0</v>
      </c>
      <c r="S890" s="2">
        <f>VLOOKUP(M890,[1]ArchetypeScores!E:K,7,FALSE)</f>
        <v>0</v>
      </c>
      <c r="T890" s="2" t="str">
        <f t="shared" si="13"/>
        <v>Not A&amp;R positive</v>
      </c>
    </row>
    <row r="891" spans="1:20" x14ac:dyDescent="0.3">
      <c r="A891" s="2" t="s">
        <v>2543</v>
      </c>
      <c r="B891" s="3" t="s">
        <v>2589</v>
      </c>
      <c r="C891" s="3" t="s">
        <v>2590</v>
      </c>
      <c r="D891" s="4">
        <v>8.0000000000000002E-3</v>
      </c>
      <c r="E891" s="5" t="s">
        <v>2546</v>
      </c>
      <c r="F891" s="4">
        <v>1.39E-3</v>
      </c>
      <c r="G891" s="6">
        <v>45440</v>
      </c>
      <c r="H891" s="3" t="s">
        <v>2591</v>
      </c>
      <c r="I891" s="3"/>
      <c r="J891" s="3"/>
      <c r="K891" s="5" t="s">
        <v>61</v>
      </c>
      <c r="L891" s="5">
        <v>1</v>
      </c>
      <c r="M891" s="5" t="s">
        <v>130</v>
      </c>
      <c r="N891" s="5">
        <f>VLOOKUP(M891,[1]ArchetypeScores!E:N,10,FALSE)</f>
        <v>0</v>
      </c>
      <c r="O891" s="5">
        <f>VLOOKUP(M891,[1]ArchetypeScores!E:O,11,FALSE)</f>
        <v>-1</v>
      </c>
      <c r="P891" s="5">
        <f>VLOOKUP(M891,[1]ArchetypeScores!E:P,12,FALSE)</f>
        <v>0</v>
      </c>
      <c r="Q891" s="2" t="str">
        <f>VLOOKUP(M891,[1]ArchetypeScores!E:W,19,FALSE)</f>
        <v>Health care</v>
      </c>
      <c r="R891" s="2">
        <f>VLOOKUP(M891,[1]ArchetypeScores!E:I,5,FALSE)</f>
        <v>0</v>
      </c>
      <c r="S891" s="2">
        <f>VLOOKUP(M891,[1]ArchetypeScores!E:K,7,FALSE)</f>
        <v>0</v>
      </c>
      <c r="T891" s="2" t="str">
        <f t="shared" si="13"/>
        <v>Not A&amp;R positive</v>
      </c>
    </row>
    <row r="892" spans="1:20" x14ac:dyDescent="0.3">
      <c r="A892" s="2" t="s">
        <v>2543</v>
      </c>
      <c r="B892" s="3" t="s">
        <v>2592</v>
      </c>
      <c r="C892" s="3" t="s">
        <v>2593</v>
      </c>
      <c r="D892" s="4">
        <v>1E-3</v>
      </c>
      <c r="E892" s="5" t="s">
        <v>2546</v>
      </c>
      <c r="F892" s="4">
        <v>2.0000000000000001E-4</v>
      </c>
      <c r="G892" s="6">
        <v>45428</v>
      </c>
      <c r="H892" s="3" t="s">
        <v>2594</v>
      </c>
      <c r="I892" s="3"/>
      <c r="J892" s="3"/>
      <c r="K892" s="5" t="s">
        <v>61</v>
      </c>
      <c r="L892" s="5">
        <v>1</v>
      </c>
      <c r="M892" s="5" t="s">
        <v>130</v>
      </c>
      <c r="N892" s="5">
        <f>VLOOKUP(M892,[1]ArchetypeScores!E:N,10,FALSE)</f>
        <v>0</v>
      </c>
      <c r="O892" s="5">
        <f>VLOOKUP(M892,[1]ArchetypeScores!E:O,11,FALSE)</f>
        <v>-1</v>
      </c>
      <c r="P892" s="5">
        <f>VLOOKUP(M892,[1]ArchetypeScores!E:P,12,FALSE)</f>
        <v>0</v>
      </c>
      <c r="Q892" s="2" t="str">
        <f>VLOOKUP(M892,[1]ArchetypeScores!E:W,19,FALSE)</f>
        <v>Health care</v>
      </c>
      <c r="R892" s="2">
        <f>VLOOKUP(M892,[1]ArchetypeScores!E:I,5,FALSE)</f>
        <v>0</v>
      </c>
      <c r="S892" s="2">
        <f>VLOOKUP(M892,[1]ArchetypeScores!E:K,7,FALSE)</f>
        <v>0</v>
      </c>
      <c r="T892" s="2" t="str">
        <f t="shared" si="13"/>
        <v>Not A&amp;R positive</v>
      </c>
    </row>
    <row r="893" spans="1:20" x14ac:dyDescent="0.3">
      <c r="A893" s="2" t="s">
        <v>2543</v>
      </c>
      <c r="B893" s="3" t="s">
        <v>2595</v>
      </c>
      <c r="C893" s="3" t="s">
        <v>2596</v>
      </c>
      <c r="D893" s="4">
        <v>4.0000000000000001E-3</v>
      </c>
      <c r="E893" s="5" t="s">
        <v>2546</v>
      </c>
      <c r="F893" s="4">
        <v>6.4000000000000005E-4</v>
      </c>
      <c r="G893" s="6">
        <v>45441</v>
      </c>
      <c r="H893" s="3" t="s">
        <v>2597</v>
      </c>
      <c r="I893" s="3"/>
      <c r="J893" s="3"/>
      <c r="K893" s="5" t="s">
        <v>61</v>
      </c>
      <c r="L893" s="5">
        <v>1</v>
      </c>
      <c r="M893" s="5" t="s">
        <v>130</v>
      </c>
      <c r="N893" s="5">
        <f>VLOOKUP(M893,[1]ArchetypeScores!E:N,10,FALSE)</f>
        <v>0</v>
      </c>
      <c r="O893" s="5">
        <f>VLOOKUP(M893,[1]ArchetypeScores!E:O,11,FALSE)</f>
        <v>-1</v>
      </c>
      <c r="P893" s="5">
        <f>VLOOKUP(M893,[1]ArchetypeScores!E:P,12,FALSE)</f>
        <v>0</v>
      </c>
      <c r="Q893" s="2" t="str">
        <f>VLOOKUP(M893,[1]ArchetypeScores!E:W,19,FALSE)</f>
        <v>Health care</v>
      </c>
      <c r="R893" s="2">
        <f>VLOOKUP(M893,[1]ArchetypeScores!E:I,5,FALSE)</f>
        <v>0</v>
      </c>
      <c r="S893" s="2">
        <f>VLOOKUP(M893,[1]ArchetypeScores!E:K,7,FALSE)</f>
        <v>0</v>
      </c>
      <c r="T893" s="2" t="str">
        <f t="shared" si="13"/>
        <v>Not A&amp;R positive</v>
      </c>
    </row>
    <row r="894" spans="1:20" x14ac:dyDescent="0.3">
      <c r="A894" s="2" t="s">
        <v>2543</v>
      </c>
      <c r="B894" s="3" t="s">
        <v>2598</v>
      </c>
      <c r="C894" s="3" t="s">
        <v>2599</v>
      </c>
      <c r="D894" s="4">
        <v>2E-3</v>
      </c>
      <c r="E894" s="5" t="s">
        <v>2546</v>
      </c>
      <c r="F894" s="4">
        <v>2.7E-4</v>
      </c>
      <c r="G894" s="6">
        <v>45442</v>
      </c>
      <c r="H894" s="3" t="s">
        <v>2591</v>
      </c>
      <c r="I894" s="3"/>
      <c r="J894" s="3"/>
      <c r="K894" s="5" t="s">
        <v>61</v>
      </c>
      <c r="L894" s="5">
        <v>1</v>
      </c>
      <c r="M894" s="5" t="s">
        <v>130</v>
      </c>
      <c r="N894" s="5">
        <f>VLOOKUP(M894,[1]ArchetypeScores!E:N,10,FALSE)</f>
        <v>0</v>
      </c>
      <c r="O894" s="5">
        <f>VLOOKUP(M894,[1]ArchetypeScores!E:O,11,FALSE)</f>
        <v>-1</v>
      </c>
      <c r="P894" s="5">
        <f>VLOOKUP(M894,[1]ArchetypeScores!E:P,12,FALSE)</f>
        <v>0</v>
      </c>
      <c r="Q894" s="2" t="str">
        <f>VLOOKUP(M894,[1]ArchetypeScores!E:W,19,FALSE)</f>
        <v>Health care</v>
      </c>
      <c r="R894" s="2">
        <f>VLOOKUP(M894,[1]ArchetypeScores!E:I,5,FALSE)</f>
        <v>0</v>
      </c>
      <c r="S894" s="2">
        <f>VLOOKUP(M894,[1]ArchetypeScores!E:K,7,FALSE)</f>
        <v>0</v>
      </c>
      <c r="T894" s="2" t="str">
        <f t="shared" si="13"/>
        <v>Not A&amp;R positive</v>
      </c>
    </row>
    <row r="895" spans="1:20" x14ac:dyDescent="0.3">
      <c r="A895" s="2" t="s">
        <v>2543</v>
      </c>
      <c r="B895" s="3" t="s">
        <v>2600</v>
      </c>
      <c r="C895" s="3" t="s">
        <v>2601</v>
      </c>
      <c r="D895" s="4">
        <v>2E-3</v>
      </c>
      <c r="E895" s="5" t="s">
        <v>2546</v>
      </c>
      <c r="F895" s="4">
        <v>3.2000000000000003E-4</v>
      </c>
      <c r="G895" s="6">
        <v>45445</v>
      </c>
      <c r="H895" s="3" t="s">
        <v>2602</v>
      </c>
      <c r="I895" s="3"/>
      <c r="J895" s="3"/>
      <c r="K895" s="5" t="s">
        <v>61</v>
      </c>
      <c r="L895" s="5">
        <v>1</v>
      </c>
      <c r="M895" s="5" t="s">
        <v>130</v>
      </c>
      <c r="N895" s="5">
        <f>VLOOKUP(M895,[1]ArchetypeScores!E:N,10,FALSE)</f>
        <v>0</v>
      </c>
      <c r="O895" s="5">
        <f>VLOOKUP(M895,[1]ArchetypeScores!E:O,11,FALSE)</f>
        <v>-1</v>
      </c>
      <c r="P895" s="5">
        <f>VLOOKUP(M895,[1]ArchetypeScores!E:P,12,FALSE)</f>
        <v>0</v>
      </c>
      <c r="Q895" s="2" t="str">
        <f>VLOOKUP(M895,[1]ArchetypeScores!E:W,19,FALSE)</f>
        <v>Health care</v>
      </c>
      <c r="R895" s="2">
        <f>VLOOKUP(M895,[1]ArchetypeScores!E:I,5,FALSE)</f>
        <v>0</v>
      </c>
      <c r="S895" s="2">
        <f>VLOOKUP(M895,[1]ArchetypeScores!E:K,7,FALSE)</f>
        <v>0</v>
      </c>
      <c r="T895" s="2" t="str">
        <f t="shared" si="13"/>
        <v>Not A&amp;R positive</v>
      </c>
    </row>
    <row r="896" spans="1:20" x14ac:dyDescent="0.3">
      <c r="A896" s="2" t="s">
        <v>2543</v>
      </c>
      <c r="B896" s="3" t="s">
        <v>2603</v>
      </c>
      <c r="C896" s="3" t="s">
        <v>2604</v>
      </c>
      <c r="D896" s="4">
        <v>0</v>
      </c>
      <c r="E896" s="5" t="s">
        <v>2546</v>
      </c>
      <c r="F896" s="4">
        <v>4.0000000000000003E-5</v>
      </c>
      <c r="G896" s="6">
        <v>45443</v>
      </c>
      <c r="H896" s="3" t="s">
        <v>2605</v>
      </c>
      <c r="I896" s="3"/>
      <c r="J896" s="3"/>
      <c r="K896" s="5" t="s">
        <v>61</v>
      </c>
      <c r="L896" s="5">
        <v>1</v>
      </c>
      <c r="M896" s="5" t="s">
        <v>130</v>
      </c>
      <c r="N896" s="5">
        <f>VLOOKUP(M896,[1]ArchetypeScores!E:N,10,FALSE)</f>
        <v>0</v>
      </c>
      <c r="O896" s="5">
        <f>VLOOKUP(M896,[1]ArchetypeScores!E:O,11,FALSE)</f>
        <v>-1</v>
      </c>
      <c r="P896" s="5">
        <f>VLOOKUP(M896,[1]ArchetypeScores!E:P,12,FALSE)</f>
        <v>0</v>
      </c>
      <c r="Q896" s="2" t="str">
        <f>VLOOKUP(M896,[1]ArchetypeScores!E:W,19,FALSE)</f>
        <v>Health care</v>
      </c>
      <c r="R896" s="2">
        <f>VLOOKUP(M896,[1]ArchetypeScores!E:I,5,FALSE)</f>
        <v>0</v>
      </c>
      <c r="S896" s="2">
        <f>VLOOKUP(M896,[1]ArchetypeScores!E:K,7,FALSE)</f>
        <v>0</v>
      </c>
      <c r="T896" s="2" t="str">
        <f t="shared" si="13"/>
        <v>Not A&amp;R positive</v>
      </c>
    </row>
    <row r="897" spans="1:20" x14ac:dyDescent="0.3">
      <c r="A897" s="2" t="s">
        <v>2543</v>
      </c>
      <c r="B897" s="3" t="s">
        <v>2606</v>
      </c>
      <c r="C897" s="3" t="s">
        <v>2607</v>
      </c>
      <c r="D897" s="4">
        <v>1E-3</v>
      </c>
      <c r="E897" s="5" t="s">
        <v>2546</v>
      </c>
      <c r="F897" s="4">
        <v>1.7000000000000001E-4</v>
      </c>
      <c r="G897" s="6">
        <v>45444</v>
      </c>
      <c r="H897" s="3" t="s">
        <v>2608</v>
      </c>
      <c r="I897" s="3"/>
      <c r="J897" s="3"/>
      <c r="K897" s="5" t="s">
        <v>61</v>
      </c>
      <c r="L897" s="5">
        <v>1</v>
      </c>
      <c r="M897" s="5" t="s">
        <v>130</v>
      </c>
      <c r="N897" s="5">
        <f>VLOOKUP(M897,[1]ArchetypeScores!E:N,10,FALSE)</f>
        <v>0</v>
      </c>
      <c r="O897" s="5">
        <f>VLOOKUP(M897,[1]ArchetypeScores!E:O,11,FALSE)</f>
        <v>-1</v>
      </c>
      <c r="P897" s="5">
        <f>VLOOKUP(M897,[1]ArchetypeScores!E:P,12,FALSE)</f>
        <v>0</v>
      </c>
      <c r="Q897" s="2" t="str">
        <f>VLOOKUP(M897,[1]ArchetypeScores!E:W,19,FALSE)</f>
        <v>Health care</v>
      </c>
      <c r="R897" s="2">
        <f>VLOOKUP(M897,[1]ArchetypeScores!E:I,5,FALSE)</f>
        <v>0</v>
      </c>
      <c r="S897" s="2">
        <f>VLOOKUP(M897,[1]ArchetypeScores!E:K,7,FALSE)</f>
        <v>0</v>
      </c>
      <c r="T897" s="2" t="str">
        <f t="shared" si="13"/>
        <v>Not A&amp;R positive</v>
      </c>
    </row>
    <row r="898" spans="1:20" x14ac:dyDescent="0.3">
      <c r="A898" s="2" t="s">
        <v>2543</v>
      </c>
      <c r="B898" s="3" t="s">
        <v>2609</v>
      </c>
      <c r="C898" s="3" t="s">
        <v>2610</v>
      </c>
      <c r="D898" s="4">
        <v>1.6E-2</v>
      </c>
      <c r="E898" s="5" t="s">
        <v>2546</v>
      </c>
      <c r="F898" s="4">
        <v>2.7699999999999999E-3</v>
      </c>
      <c r="G898" s="6">
        <v>45446</v>
      </c>
      <c r="H898" s="3" t="s">
        <v>2611</v>
      </c>
      <c r="I898" s="3"/>
      <c r="J898" s="3"/>
      <c r="K898" s="5" t="s">
        <v>61</v>
      </c>
      <c r="L898" s="5">
        <v>1</v>
      </c>
      <c r="M898" s="5" t="s">
        <v>130</v>
      </c>
      <c r="N898" s="5">
        <f>VLOOKUP(M898,[1]ArchetypeScores!E:N,10,FALSE)</f>
        <v>0</v>
      </c>
      <c r="O898" s="5">
        <f>VLOOKUP(M898,[1]ArchetypeScores!E:O,11,FALSE)</f>
        <v>-1</v>
      </c>
      <c r="P898" s="5">
        <f>VLOOKUP(M898,[1]ArchetypeScores!E:P,12,FALSE)</f>
        <v>0</v>
      </c>
      <c r="Q898" s="2" t="str">
        <f>VLOOKUP(M898,[1]ArchetypeScores!E:W,19,FALSE)</f>
        <v>Health care</v>
      </c>
      <c r="R898" s="2">
        <f>VLOOKUP(M898,[1]ArchetypeScores!E:I,5,FALSE)</f>
        <v>0</v>
      </c>
      <c r="S898" s="2">
        <f>VLOOKUP(M898,[1]ArchetypeScores!E:K,7,FALSE)</f>
        <v>0</v>
      </c>
      <c r="T898" s="2" t="str">
        <f t="shared" ref="T898:T961" si="14">IF(AND(R898=1,S898=1),"Both",IF(AND(R898=1,S898=0),"Direct only",IF(AND(R898=0,S898=1),"Indirect only","Not A&amp;R positive")))</f>
        <v>Not A&amp;R positive</v>
      </c>
    </row>
    <row r="899" spans="1:20" x14ac:dyDescent="0.3">
      <c r="A899" s="2" t="s">
        <v>2543</v>
      </c>
      <c r="B899" s="3" t="s">
        <v>2612</v>
      </c>
      <c r="C899" s="3" t="s">
        <v>2613</v>
      </c>
      <c r="D899" s="4">
        <v>2E-3</v>
      </c>
      <c r="E899" s="5" t="s">
        <v>2546</v>
      </c>
      <c r="F899" s="4">
        <v>4.4000000000000002E-4</v>
      </c>
      <c r="G899" s="6">
        <v>45318</v>
      </c>
      <c r="H899" s="3" t="s">
        <v>2614</v>
      </c>
      <c r="I899" s="3"/>
      <c r="J899" s="3"/>
      <c r="K899" s="5" t="s">
        <v>61</v>
      </c>
      <c r="L899" s="5">
        <v>1</v>
      </c>
      <c r="M899" s="5" t="s">
        <v>130</v>
      </c>
      <c r="N899" s="5">
        <f>VLOOKUP(M899,[1]ArchetypeScores!E:N,10,FALSE)</f>
        <v>0</v>
      </c>
      <c r="O899" s="5">
        <f>VLOOKUP(M899,[1]ArchetypeScores!E:O,11,FALSE)</f>
        <v>-1</v>
      </c>
      <c r="P899" s="5">
        <f>VLOOKUP(M899,[1]ArchetypeScores!E:P,12,FALSE)</f>
        <v>0</v>
      </c>
      <c r="Q899" s="2" t="str">
        <f>VLOOKUP(M899,[1]ArchetypeScores!E:W,19,FALSE)</f>
        <v>Health care</v>
      </c>
      <c r="R899" s="2">
        <f>VLOOKUP(M899,[1]ArchetypeScores!E:I,5,FALSE)</f>
        <v>0</v>
      </c>
      <c r="S899" s="2">
        <f>VLOOKUP(M899,[1]ArchetypeScores!E:K,7,FALSE)</f>
        <v>0</v>
      </c>
      <c r="T899" s="2" t="str">
        <f t="shared" si="14"/>
        <v>Not A&amp;R positive</v>
      </c>
    </row>
    <row r="900" spans="1:20" x14ac:dyDescent="0.3">
      <c r="A900" s="2" t="s">
        <v>2543</v>
      </c>
      <c r="B900" s="3" t="s">
        <v>2615</v>
      </c>
      <c r="C900" s="3" t="s">
        <v>2616</v>
      </c>
      <c r="D900" s="4">
        <v>7.0000000000000001E-3</v>
      </c>
      <c r="E900" s="5" t="s">
        <v>2546</v>
      </c>
      <c r="F900" s="4">
        <v>1.3500000000000001E-3</v>
      </c>
      <c r="G900" s="6">
        <v>45544</v>
      </c>
      <c r="H900" s="3" t="s">
        <v>2617</v>
      </c>
      <c r="I900" s="3"/>
      <c r="J900" s="3"/>
      <c r="K900" s="5" t="s">
        <v>61</v>
      </c>
      <c r="L900" s="5">
        <v>1</v>
      </c>
      <c r="M900" s="5" t="s">
        <v>130</v>
      </c>
      <c r="N900" s="5">
        <f>VLOOKUP(M900,[1]ArchetypeScores!E:N,10,FALSE)</f>
        <v>0</v>
      </c>
      <c r="O900" s="5">
        <f>VLOOKUP(M900,[1]ArchetypeScores!E:O,11,FALSE)</f>
        <v>-1</v>
      </c>
      <c r="P900" s="5">
        <f>VLOOKUP(M900,[1]ArchetypeScores!E:P,12,FALSE)</f>
        <v>0</v>
      </c>
      <c r="Q900" s="2" t="str">
        <f>VLOOKUP(M900,[1]ArchetypeScores!E:W,19,FALSE)</f>
        <v>Health care</v>
      </c>
      <c r="R900" s="2">
        <f>VLOOKUP(M900,[1]ArchetypeScores!E:I,5,FALSE)</f>
        <v>0</v>
      </c>
      <c r="S900" s="2">
        <f>VLOOKUP(M900,[1]ArchetypeScores!E:K,7,FALSE)</f>
        <v>0</v>
      </c>
      <c r="T900" s="2" t="str">
        <f t="shared" si="14"/>
        <v>Not A&amp;R positive</v>
      </c>
    </row>
    <row r="901" spans="1:20" x14ac:dyDescent="0.3">
      <c r="A901" s="2" t="s">
        <v>2543</v>
      </c>
      <c r="B901" s="3" t="s">
        <v>2618</v>
      </c>
      <c r="C901" s="3" t="s">
        <v>2619</v>
      </c>
      <c r="D901" s="4">
        <v>4.2000000000000003E-2</v>
      </c>
      <c r="E901" s="5" t="s">
        <v>2546</v>
      </c>
      <c r="F901" s="4">
        <v>7.9000000000000008E-3</v>
      </c>
      <c r="G901" s="6">
        <v>45268</v>
      </c>
      <c r="H901" s="3" t="s">
        <v>2620</v>
      </c>
      <c r="I901" s="3"/>
      <c r="J901" s="3"/>
      <c r="K901" s="5" t="s">
        <v>61</v>
      </c>
      <c r="L901" s="5">
        <v>1</v>
      </c>
      <c r="M901" s="5" t="s">
        <v>130</v>
      </c>
      <c r="N901" s="5">
        <f>VLOOKUP(M901,[1]ArchetypeScores!E:N,10,FALSE)</f>
        <v>0</v>
      </c>
      <c r="O901" s="5">
        <f>VLOOKUP(M901,[1]ArchetypeScores!E:O,11,FALSE)</f>
        <v>-1</v>
      </c>
      <c r="P901" s="5">
        <f>VLOOKUP(M901,[1]ArchetypeScores!E:P,12,FALSE)</f>
        <v>0</v>
      </c>
      <c r="Q901" s="2" t="str">
        <f>VLOOKUP(M901,[1]ArchetypeScores!E:W,19,FALSE)</f>
        <v>Health care</v>
      </c>
      <c r="R901" s="2">
        <f>VLOOKUP(M901,[1]ArchetypeScores!E:I,5,FALSE)</f>
        <v>0</v>
      </c>
      <c r="S901" s="2">
        <f>VLOOKUP(M901,[1]ArchetypeScores!E:K,7,FALSE)</f>
        <v>0</v>
      </c>
      <c r="T901" s="2" t="str">
        <f t="shared" si="14"/>
        <v>Not A&amp;R positive</v>
      </c>
    </row>
    <row r="902" spans="1:20" x14ac:dyDescent="0.3">
      <c r="A902" s="2" t="s">
        <v>2543</v>
      </c>
      <c r="B902" s="3" t="s">
        <v>2621</v>
      </c>
      <c r="C902" s="3" t="s">
        <v>2622</v>
      </c>
      <c r="D902" s="4">
        <v>2.3E-2</v>
      </c>
      <c r="E902" s="5" t="s">
        <v>2546</v>
      </c>
      <c r="F902" s="4">
        <v>4.3899999999999998E-3</v>
      </c>
      <c r="G902" s="6">
        <v>45264</v>
      </c>
      <c r="H902" s="3" t="s">
        <v>2623</v>
      </c>
      <c r="I902" s="3"/>
      <c r="J902" s="3"/>
      <c r="K902" s="5" t="s">
        <v>61</v>
      </c>
      <c r="L902" s="5">
        <v>1</v>
      </c>
      <c r="M902" s="5" t="s">
        <v>130</v>
      </c>
      <c r="N902" s="5">
        <f>VLOOKUP(M902,[1]ArchetypeScores!E:N,10,FALSE)</f>
        <v>0</v>
      </c>
      <c r="O902" s="5">
        <f>VLOOKUP(M902,[1]ArchetypeScores!E:O,11,FALSE)</f>
        <v>-1</v>
      </c>
      <c r="P902" s="5">
        <f>VLOOKUP(M902,[1]ArchetypeScores!E:P,12,FALSE)</f>
        <v>0</v>
      </c>
      <c r="Q902" s="2" t="str">
        <f>VLOOKUP(M902,[1]ArchetypeScores!E:W,19,FALSE)</f>
        <v>Health care</v>
      </c>
      <c r="R902" s="2">
        <f>VLOOKUP(M902,[1]ArchetypeScores!E:I,5,FALSE)</f>
        <v>0</v>
      </c>
      <c r="S902" s="2">
        <f>VLOOKUP(M902,[1]ArchetypeScores!E:K,7,FALSE)</f>
        <v>0</v>
      </c>
      <c r="T902" s="2" t="str">
        <f t="shared" si="14"/>
        <v>Not A&amp;R positive</v>
      </c>
    </row>
    <row r="903" spans="1:20" x14ac:dyDescent="0.3">
      <c r="A903" s="2" t="s">
        <v>2543</v>
      </c>
      <c r="B903" s="3" t="s">
        <v>2621</v>
      </c>
      <c r="C903" s="3" t="s">
        <v>2624</v>
      </c>
      <c r="D903" s="4">
        <v>3.2000000000000001E-2</v>
      </c>
      <c r="E903" s="5" t="s">
        <v>2546</v>
      </c>
      <c r="F903" s="4">
        <v>5.9300000000000004E-3</v>
      </c>
      <c r="G903" s="6">
        <v>45265</v>
      </c>
      <c r="H903" s="3" t="s">
        <v>2625</v>
      </c>
      <c r="I903" s="3"/>
      <c r="J903" s="3"/>
      <c r="K903" s="5" t="s">
        <v>61</v>
      </c>
      <c r="L903" s="5">
        <v>1</v>
      </c>
      <c r="M903" s="5" t="s">
        <v>130</v>
      </c>
      <c r="N903" s="5">
        <f>VLOOKUP(M903,[1]ArchetypeScores!E:N,10,FALSE)</f>
        <v>0</v>
      </c>
      <c r="O903" s="5">
        <f>VLOOKUP(M903,[1]ArchetypeScores!E:O,11,FALSE)</f>
        <v>-1</v>
      </c>
      <c r="P903" s="5">
        <f>VLOOKUP(M903,[1]ArchetypeScores!E:P,12,FALSE)</f>
        <v>0</v>
      </c>
      <c r="Q903" s="2" t="str">
        <f>VLOOKUP(M903,[1]ArchetypeScores!E:W,19,FALSE)</f>
        <v>Health care</v>
      </c>
      <c r="R903" s="2">
        <f>VLOOKUP(M903,[1]ArchetypeScores!E:I,5,FALSE)</f>
        <v>0</v>
      </c>
      <c r="S903" s="2">
        <f>VLOOKUP(M903,[1]ArchetypeScores!E:K,7,FALSE)</f>
        <v>0</v>
      </c>
      <c r="T903" s="2" t="str">
        <f t="shared" si="14"/>
        <v>Not A&amp;R positive</v>
      </c>
    </row>
    <row r="904" spans="1:20" x14ac:dyDescent="0.3">
      <c r="A904" s="2" t="s">
        <v>2543</v>
      </c>
      <c r="B904" s="3" t="s">
        <v>2626</v>
      </c>
      <c r="C904" s="3" t="s">
        <v>2627</v>
      </c>
      <c r="D904" s="4">
        <v>2.7E-2</v>
      </c>
      <c r="E904" s="5" t="s">
        <v>2546</v>
      </c>
      <c r="F904" s="4">
        <v>5.5700000000000003E-3</v>
      </c>
      <c r="G904" s="6">
        <v>45256</v>
      </c>
      <c r="H904" s="3" t="s">
        <v>2628</v>
      </c>
      <c r="I904" s="3"/>
      <c r="J904" s="3"/>
      <c r="K904" s="5" t="s">
        <v>61</v>
      </c>
      <c r="L904" s="5">
        <v>1</v>
      </c>
      <c r="M904" s="5" t="s">
        <v>130</v>
      </c>
      <c r="N904" s="5">
        <f>VLOOKUP(M904,[1]ArchetypeScores!E:N,10,FALSE)</f>
        <v>0</v>
      </c>
      <c r="O904" s="5">
        <f>VLOOKUP(M904,[1]ArchetypeScores!E:O,11,FALSE)</f>
        <v>-1</v>
      </c>
      <c r="P904" s="5">
        <f>VLOOKUP(M904,[1]ArchetypeScores!E:P,12,FALSE)</f>
        <v>0</v>
      </c>
      <c r="Q904" s="2" t="str">
        <f>VLOOKUP(M904,[1]ArchetypeScores!E:W,19,FALSE)</f>
        <v>Health care</v>
      </c>
      <c r="R904" s="2">
        <f>VLOOKUP(M904,[1]ArchetypeScores!E:I,5,FALSE)</f>
        <v>0</v>
      </c>
      <c r="S904" s="2">
        <f>VLOOKUP(M904,[1]ArchetypeScores!E:K,7,FALSE)</f>
        <v>0</v>
      </c>
      <c r="T904" s="2" t="str">
        <f t="shared" si="14"/>
        <v>Not A&amp;R positive</v>
      </c>
    </row>
    <row r="905" spans="1:20" x14ac:dyDescent="0.3">
      <c r="A905" s="2" t="s">
        <v>2543</v>
      </c>
      <c r="B905" s="3" t="s">
        <v>2629</v>
      </c>
      <c r="C905" s="3" t="s">
        <v>2630</v>
      </c>
      <c r="D905" s="4">
        <v>3.1E-2</v>
      </c>
      <c r="E905" s="5" t="s">
        <v>2546</v>
      </c>
      <c r="F905" s="4">
        <v>5.9100000000000003E-3</v>
      </c>
      <c r="G905" s="6">
        <v>45552</v>
      </c>
      <c r="H905" s="3" t="s">
        <v>2631</v>
      </c>
      <c r="I905" s="3"/>
      <c r="J905" s="3"/>
      <c r="K905" s="5" t="s">
        <v>61</v>
      </c>
      <c r="L905" s="5">
        <v>1</v>
      </c>
      <c r="M905" s="5" t="s">
        <v>130</v>
      </c>
      <c r="N905" s="5">
        <f>VLOOKUP(M905,[1]ArchetypeScores!E:N,10,FALSE)</f>
        <v>0</v>
      </c>
      <c r="O905" s="5">
        <f>VLOOKUP(M905,[1]ArchetypeScores!E:O,11,FALSE)</f>
        <v>-1</v>
      </c>
      <c r="P905" s="5">
        <f>VLOOKUP(M905,[1]ArchetypeScores!E:P,12,FALSE)</f>
        <v>0</v>
      </c>
      <c r="Q905" s="2" t="str">
        <f>VLOOKUP(M905,[1]ArchetypeScores!E:W,19,FALSE)</f>
        <v>Health care</v>
      </c>
      <c r="R905" s="2">
        <f>VLOOKUP(M905,[1]ArchetypeScores!E:I,5,FALSE)</f>
        <v>0</v>
      </c>
      <c r="S905" s="2">
        <f>VLOOKUP(M905,[1]ArchetypeScores!E:K,7,FALSE)</f>
        <v>0</v>
      </c>
      <c r="T905" s="2" t="str">
        <f t="shared" si="14"/>
        <v>Not A&amp;R positive</v>
      </c>
    </row>
    <row r="906" spans="1:20" x14ac:dyDescent="0.3">
      <c r="A906" s="2" t="s">
        <v>2543</v>
      </c>
      <c r="B906" s="3" t="s">
        <v>2632</v>
      </c>
      <c r="C906" s="3" t="s">
        <v>2633</v>
      </c>
      <c r="D906" s="4">
        <v>3.0000000000000001E-3</v>
      </c>
      <c r="E906" s="5" t="s">
        <v>2546</v>
      </c>
      <c r="F906" s="4">
        <v>5.6999999999999998E-4</v>
      </c>
      <c r="G906" s="6">
        <v>45543</v>
      </c>
      <c r="H906" s="3" t="s">
        <v>2634</v>
      </c>
      <c r="I906" s="3"/>
      <c r="J906" s="3"/>
      <c r="K906" s="5" t="s">
        <v>61</v>
      </c>
      <c r="L906" s="5">
        <v>1</v>
      </c>
      <c r="M906" s="5" t="s">
        <v>130</v>
      </c>
      <c r="N906" s="5">
        <f>VLOOKUP(M906,[1]ArchetypeScores!E:N,10,FALSE)</f>
        <v>0</v>
      </c>
      <c r="O906" s="5">
        <f>VLOOKUP(M906,[1]ArchetypeScores!E:O,11,FALSE)</f>
        <v>-1</v>
      </c>
      <c r="P906" s="5">
        <f>VLOOKUP(M906,[1]ArchetypeScores!E:P,12,FALSE)</f>
        <v>0</v>
      </c>
      <c r="Q906" s="2" t="str">
        <f>VLOOKUP(M906,[1]ArchetypeScores!E:W,19,FALSE)</f>
        <v>Health care</v>
      </c>
      <c r="R906" s="2">
        <f>VLOOKUP(M906,[1]ArchetypeScores!E:I,5,FALSE)</f>
        <v>0</v>
      </c>
      <c r="S906" s="2">
        <f>VLOOKUP(M906,[1]ArchetypeScores!E:K,7,FALSE)</f>
        <v>0</v>
      </c>
      <c r="T906" s="2" t="str">
        <f t="shared" si="14"/>
        <v>Not A&amp;R positive</v>
      </c>
    </row>
    <row r="907" spans="1:20" x14ac:dyDescent="0.3">
      <c r="A907" s="2" t="s">
        <v>2543</v>
      </c>
      <c r="B907" s="3" t="s">
        <v>2635</v>
      </c>
      <c r="C907" s="3" t="s">
        <v>2636</v>
      </c>
      <c r="D907" s="4">
        <v>1E-3</v>
      </c>
      <c r="E907" s="5" t="s">
        <v>2546</v>
      </c>
      <c r="F907" s="4">
        <v>1.2999999999999999E-4</v>
      </c>
      <c r="G907" s="6">
        <v>45275</v>
      </c>
      <c r="H907" s="3" t="s">
        <v>2637</v>
      </c>
      <c r="I907" s="3"/>
      <c r="J907" s="3"/>
      <c r="K907" s="5" t="s">
        <v>61</v>
      </c>
      <c r="L907" s="5">
        <v>1</v>
      </c>
      <c r="M907" s="5" t="s">
        <v>130</v>
      </c>
      <c r="N907" s="5">
        <f>VLOOKUP(M907,[1]ArchetypeScores!E:N,10,FALSE)</f>
        <v>0</v>
      </c>
      <c r="O907" s="5">
        <f>VLOOKUP(M907,[1]ArchetypeScores!E:O,11,FALSE)</f>
        <v>-1</v>
      </c>
      <c r="P907" s="5">
        <f>VLOOKUP(M907,[1]ArchetypeScores!E:P,12,FALSE)</f>
        <v>0</v>
      </c>
      <c r="Q907" s="2" t="str">
        <f>VLOOKUP(M907,[1]ArchetypeScores!E:W,19,FALSE)</f>
        <v>Health care</v>
      </c>
      <c r="R907" s="2">
        <f>VLOOKUP(M907,[1]ArchetypeScores!E:I,5,FALSE)</f>
        <v>0</v>
      </c>
      <c r="S907" s="2">
        <f>VLOOKUP(M907,[1]ArchetypeScores!E:K,7,FALSE)</f>
        <v>0</v>
      </c>
      <c r="T907" s="2" t="str">
        <f t="shared" si="14"/>
        <v>Not A&amp;R positive</v>
      </c>
    </row>
    <row r="908" spans="1:20" x14ac:dyDescent="0.3">
      <c r="A908" s="2" t="s">
        <v>2543</v>
      </c>
      <c r="B908" s="3" t="s">
        <v>2635</v>
      </c>
      <c r="C908" s="3" t="s">
        <v>2638</v>
      </c>
      <c r="D908" s="4">
        <v>1.0999999999999999E-2</v>
      </c>
      <c r="E908" s="5" t="s">
        <v>2546</v>
      </c>
      <c r="F908" s="4">
        <v>1.8699999999999999E-3</v>
      </c>
      <c r="G908" s="6">
        <v>45292</v>
      </c>
      <c r="H908" s="3" t="s">
        <v>2639</v>
      </c>
      <c r="I908" s="3"/>
      <c r="J908" s="3"/>
      <c r="K908" s="5" t="s">
        <v>61</v>
      </c>
      <c r="L908" s="5">
        <v>1</v>
      </c>
      <c r="M908" s="5" t="s">
        <v>130</v>
      </c>
      <c r="N908" s="5">
        <f>VLOOKUP(M908,[1]ArchetypeScores!E:N,10,FALSE)</f>
        <v>0</v>
      </c>
      <c r="O908" s="5">
        <f>VLOOKUP(M908,[1]ArchetypeScores!E:O,11,FALSE)</f>
        <v>-1</v>
      </c>
      <c r="P908" s="5">
        <f>VLOOKUP(M908,[1]ArchetypeScores!E:P,12,FALSE)</f>
        <v>0</v>
      </c>
      <c r="Q908" s="2" t="str">
        <f>VLOOKUP(M908,[1]ArchetypeScores!E:W,19,FALSE)</f>
        <v>Health care</v>
      </c>
      <c r="R908" s="2">
        <f>VLOOKUP(M908,[1]ArchetypeScores!E:I,5,FALSE)</f>
        <v>0</v>
      </c>
      <c r="S908" s="2">
        <f>VLOOKUP(M908,[1]ArchetypeScores!E:K,7,FALSE)</f>
        <v>0</v>
      </c>
      <c r="T908" s="2" t="str">
        <f t="shared" si="14"/>
        <v>Not A&amp;R positive</v>
      </c>
    </row>
    <row r="909" spans="1:20" x14ac:dyDescent="0.3">
      <c r="A909" s="2" t="s">
        <v>2543</v>
      </c>
      <c r="B909" s="3" t="s">
        <v>2635</v>
      </c>
      <c r="C909" s="3" t="s">
        <v>2640</v>
      </c>
      <c r="D909" s="4">
        <v>0</v>
      </c>
      <c r="E909" s="5" t="s">
        <v>2546</v>
      </c>
      <c r="F909" s="4">
        <v>9.0000000000000006E-5</v>
      </c>
      <c r="G909" s="6">
        <v>45330</v>
      </c>
      <c r="H909" s="3" t="s">
        <v>2641</v>
      </c>
      <c r="I909" s="3"/>
      <c r="J909" s="3"/>
      <c r="K909" s="5" t="s">
        <v>61</v>
      </c>
      <c r="L909" s="5">
        <v>1</v>
      </c>
      <c r="M909" s="5" t="s">
        <v>130</v>
      </c>
      <c r="N909" s="5">
        <f>VLOOKUP(M909,[1]ArchetypeScores!E:N,10,FALSE)</f>
        <v>0</v>
      </c>
      <c r="O909" s="5">
        <f>VLOOKUP(M909,[1]ArchetypeScores!E:O,11,FALSE)</f>
        <v>-1</v>
      </c>
      <c r="P909" s="5">
        <f>VLOOKUP(M909,[1]ArchetypeScores!E:P,12,FALSE)</f>
        <v>0</v>
      </c>
      <c r="Q909" s="2" t="str">
        <f>VLOOKUP(M909,[1]ArchetypeScores!E:W,19,FALSE)</f>
        <v>Health care</v>
      </c>
      <c r="R909" s="2">
        <f>VLOOKUP(M909,[1]ArchetypeScores!E:I,5,FALSE)</f>
        <v>0</v>
      </c>
      <c r="S909" s="2">
        <f>VLOOKUP(M909,[1]ArchetypeScores!E:K,7,FALSE)</f>
        <v>0</v>
      </c>
      <c r="T909" s="2" t="str">
        <f t="shared" si="14"/>
        <v>Not A&amp;R positive</v>
      </c>
    </row>
    <row r="910" spans="1:20" x14ac:dyDescent="0.3">
      <c r="A910" s="2" t="s">
        <v>2543</v>
      </c>
      <c r="B910" s="3" t="s">
        <v>2635</v>
      </c>
      <c r="C910" s="3" t="s">
        <v>2642</v>
      </c>
      <c r="D910" s="4">
        <v>1E-3</v>
      </c>
      <c r="E910" s="5" t="s">
        <v>2546</v>
      </c>
      <c r="F910" s="4">
        <v>1.9000000000000001E-4</v>
      </c>
      <c r="G910" s="6">
        <v>45385</v>
      </c>
      <c r="H910" s="3" t="s">
        <v>2643</v>
      </c>
      <c r="I910" s="3"/>
      <c r="J910" s="3"/>
      <c r="K910" s="5" t="s">
        <v>61</v>
      </c>
      <c r="L910" s="5">
        <v>1</v>
      </c>
      <c r="M910" s="5" t="s">
        <v>130</v>
      </c>
      <c r="N910" s="5">
        <f>VLOOKUP(M910,[1]ArchetypeScores!E:N,10,FALSE)</f>
        <v>0</v>
      </c>
      <c r="O910" s="5">
        <f>VLOOKUP(M910,[1]ArchetypeScores!E:O,11,FALSE)</f>
        <v>-1</v>
      </c>
      <c r="P910" s="5">
        <f>VLOOKUP(M910,[1]ArchetypeScores!E:P,12,FALSE)</f>
        <v>0</v>
      </c>
      <c r="Q910" s="2" t="str">
        <f>VLOOKUP(M910,[1]ArchetypeScores!E:W,19,FALSE)</f>
        <v>Health care</v>
      </c>
      <c r="R910" s="2">
        <f>VLOOKUP(M910,[1]ArchetypeScores!E:I,5,FALSE)</f>
        <v>0</v>
      </c>
      <c r="S910" s="2">
        <f>VLOOKUP(M910,[1]ArchetypeScores!E:K,7,FALSE)</f>
        <v>0</v>
      </c>
      <c r="T910" s="2" t="str">
        <f t="shared" si="14"/>
        <v>Not A&amp;R positive</v>
      </c>
    </row>
    <row r="911" spans="1:20" x14ac:dyDescent="0.3">
      <c r="A911" s="2" t="s">
        <v>2543</v>
      </c>
      <c r="B911" s="3" t="s">
        <v>2635</v>
      </c>
      <c r="C911" s="3" t="s">
        <v>2644</v>
      </c>
      <c r="D911" s="4">
        <v>0</v>
      </c>
      <c r="E911" s="5" t="s">
        <v>2546</v>
      </c>
      <c r="F911" s="4">
        <v>8.0000000000000007E-5</v>
      </c>
      <c r="G911" s="6">
        <v>45403</v>
      </c>
      <c r="H911" s="3" t="s">
        <v>2645</v>
      </c>
      <c r="I911" s="3"/>
      <c r="J911" s="3"/>
      <c r="K911" s="5" t="s">
        <v>61</v>
      </c>
      <c r="L911" s="5">
        <v>1</v>
      </c>
      <c r="M911" s="5" t="s">
        <v>130</v>
      </c>
      <c r="N911" s="5">
        <f>VLOOKUP(M911,[1]ArchetypeScores!E:N,10,FALSE)</f>
        <v>0</v>
      </c>
      <c r="O911" s="5">
        <f>VLOOKUP(M911,[1]ArchetypeScores!E:O,11,FALSE)</f>
        <v>-1</v>
      </c>
      <c r="P911" s="5">
        <f>VLOOKUP(M911,[1]ArchetypeScores!E:P,12,FALSE)</f>
        <v>0</v>
      </c>
      <c r="Q911" s="2" t="str">
        <f>VLOOKUP(M911,[1]ArchetypeScores!E:W,19,FALSE)</f>
        <v>Health care</v>
      </c>
      <c r="R911" s="2">
        <f>VLOOKUP(M911,[1]ArchetypeScores!E:I,5,FALSE)</f>
        <v>0</v>
      </c>
      <c r="S911" s="2">
        <f>VLOOKUP(M911,[1]ArchetypeScores!E:K,7,FALSE)</f>
        <v>0</v>
      </c>
      <c r="T911" s="2" t="str">
        <f t="shared" si="14"/>
        <v>Not A&amp;R positive</v>
      </c>
    </row>
    <row r="912" spans="1:20" x14ac:dyDescent="0.3">
      <c r="A912" s="2" t="s">
        <v>2543</v>
      </c>
      <c r="B912" s="3" t="s">
        <v>2646</v>
      </c>
      <c r="C912" s="3" t="s">
        <v>2647</v>
      </c>
      <c r="D912" s="4">
        <v>1E-3</v>
      </c>
      <c r="E912" s="5" t="s">
        <v>2546</v>
      </c>
      <c r="F912" s="4">
        <v>1.6000000000000001E-4</v>
      </c>
      <c r="G912" s="6">
        <v>45386</v>
      </c>
      <c r="H912" s="3" t="s">
        <v>2648</v>
      </c>
      <c r="I912" s="3"/>
      <c r="J912" s="3"/>
      <c r="K912" s="5" t="s">
        <v>61</v>
      </c>
      <c r="L912" s="5">
        <v>1</v>
      </c>
      <c r="M912" s="5" t="s">
        <v>130</v>
      </c>
      <c r="N912" s="5">
        <f>VLOOKUP(M912,[1]ArchetypeScores!E:N,10,FALSE)</f>
        <v>0</v>
      </c>
      <c r="O912" s="5">
        <f>VLOOKUP(M912,[1]ArchetypeScores!E:O,11,FALSE)</f>
        <v>-1</v>
      </c>
      <c r="P912" s="5">
        <f>VLOOKUP(M912,[1]ArchetypeScores!E:P,12,FALSE)</f>
        <v>0</v>
      </c>
      <c r="Q912" s="2" t="str">
        <f>VLOOKUP(M912,[1]ArchetypeScores!E:W,19,FALSE)</f>
        <v>Health care</v>
      </c>
      <c r="R912" s="2">
        <f>VLOOKUP(M912,[1]ArchetypeScores!E:I,5,FALSE)</f>
        <v>0</v>
      </c>
      <c r="S912" s="2">
        <f>VLOOKUP(M912,[1]ArchetypeScores!E:K,7,FALSE)</f>
        <v>0</v>
      </c>
      <c r="T912" s="2" t="str">
        <f t="shared" si="14"/>
        <v>Not A&amp;R positive</v>
      </c>
    </row>
    <row r="913" spans="1:20" x14ac:dyDescent="0.3">
      <c r="A913" s="2" t="s">
        <v>2543</v>
      </c>
      <c r="B913" s="3" t="s">
        <v>2649</v>
      </c>
      <c r="C913" s="3" t="s">
        <v>2650</v>
      </c>
      <c r="D913" s="4">
        <v>1E-3</v>
      </c>
      <c r="E913" s="5" t="s">
        <v>2546</v>
      </c>
      <c r="F913" s="4">
        <v>2.5000000000000001E-4</v>
      </c>
      <c r="G913" s="6">
        <v>45351</v>
      </c>
      <c r="H913" s="3" t="s">
        <v>2651</v>
      </c>
      <c r="I913" s="3"/>
      <c r="J913" s="3"/>
      <c r="K913" s="5" t="s">
        <v>61</v>
      </c>
      <c r="L913" s="5">
        <v>1</v>
      </c>
      <c r="M913" s="5" t="s">
        <v>130</v>
      </c>
      <c r="N913" s="5">
        <f>VLOOKUP(M913,[1]ArchetypeScores!E:N,10,FALSE)</f>
        <v>0</v>
      </c>
      <c r="O913" s="5">
        <f>VLOOKUP(M913,[1]ArchetypeScores!E:O,11,FALSE)</f>
        <v>-1</v>
      </c>
      <c r="P913" s="5">
        <f>VLOOKUP(M913,[1]ArchetypeScores!E:P,12,FALSE)</f>
        <v>0</v>
      </c>
      <c r="Q913" s="2" t="str">
        <f>VLOOKUP(M913,[1]ArchetypeScores!E:W,19,FALSE)</f>
        <v>Health care</v>
      </c>
      <c r="R913" s="2">
        <f>VLOOKUP(M913,[1]ArchetypeScores!E:I,5,FALSE)</f>
        <v>0</v>
      </c>
      <c r="S913" s="2">
        <f>VLOOKUP(M913,[1]ArchetypeScores!E:K,7,FALSE)</f>
        <v>0</v>
      </c>
      <c r="T913" s="2" t="str">
        <f t="shared" si="14"/>
        <v>Not A&amp;R positive</v>
      </c>
    </row>
    <row r="914" spans="1:20" x14ac:dyDescent="0.3">
      <c r="A914" s="2" t="s">
        <v>2543</v>
      </c>
      <c r="B914" s="3" t="s">
        <v>2652</v>
      </c>
      <c r="C914" s="3" t="s">
        <v>2653</v>
      </c>
      <c r="D914" s="4">
        <v>1E-3</v>
      </c>
      <c r="E914" s="5" t="s">
        <v>2546</v>
      </c>
      <c r="F914" s="4">
        <v>2.2000000000000001E-4</v>
      </c>
      <c r="G914" s="6">
        <v>45276</v>
      </c>
      <c r="H914" s="3" t="s">
        <v>2654</v>
      </c>
      <c r="I914" s="3"/>
      <c r="J914" s="3"/>
      <c r="K914" s="5" t="s">
        <v>61</v>
      </c>
      <c r="L914" s="5">
        <v>1</v>
      </c>
      <c r="M914" s="5" t="s">
        <v>130</v>
      </c>
      <c r="N914" s="5">
        <f>VLOOKUP(M914,[1]ArchetypeScores!E:N,10,FALSE)</f>
        <v>0</v>
      </c>
      <c r="O914" s="5">
        <f>VLOOKUP(M914,[1]ArchetypeScores!E:O,11,FALSE)</f>
        <v>-1</v>
      </c>
      <c r="P914" s="5">
        <f>VLOOKUP(M914,[1]ArchetypeScores!E:P,12,FALSE)</f>
        <v>0</v>
      </c>
      <c r="Q914" s="2" t="str">
        <f>VLOOKUP(M914,[1]ArchetypeScores!E:W,19,FALSE)</f>
        <v>Health care</v>
      </c>
      <c r="R914" s="2">
        <f>VLOOKUP(M914,[1]ArchetypeScores!E:I,5,FALSE)</f>
        <v>0</v>
      </c>
      <c r="S914" s="2">
        <f>VLOOKUP(M914,[1]ArchetypeScores!E:K,7,FALSE)</f>
        <v>0</v>
      </c>
      <c r="T914" s="2" t="str">
        <f t="shared" si="14"/>
        <v>Not A&amp;R positive</v>
      </c>
    </row>
    <row r="915" spans="1:20" x14ac:dyDescent="0.3">
      <c r="A915" s="2" t="s">
        <v>2543</v>
      </c>
      <c r="B915" s="3" t="s">
        <v>2652</v>
      </c>
      <c r="C915" s="3" t="s">
        <v>2655</v>
      </c>
      <c r="D915" s="4">
        <v>0</v>
      </c>
      <c r="E915" s="5" t="s">
        <v>2546</v>
      </c>
      <c r="F915" s="4">
        <v>8.0000000000000007E-5</v>
      </c>
      <c r="G915" s="6">
        <v>45293</v>
      </c>
      <c r="H915" s="3" t="s">
        <v>2656</v>
      </c>
      <c r="I915" s="3"/>
      <c r="J915" s="3"/>
      <c r="K915" s="5" t="s">
        <v>61</v>
      </c>
      <c r="L915" s="5">
        <v>1</v>
      </c>
      <c r="M915" s="5" t="s">
        <v>130</v>
      </c>
      <c r="N915" s="5">
        <f>VLOOKUP(M915,[1]ArchetypeScores!E:N,10,FALSE)</f>
        <v>0</v>
      </c>
      <c r="O915" s="5">
        <f>VLOOKUP(M915,[1]ArchetypeScores!E:O,11,FALSE)</f>
        <v>-1</v>
      </c>
      <c r="P915" s="5">
        <f>VLOOKUP(M915,[1]ArchetypeScores!E:P,12,FALSE)</f>
        <v>0</v>
      </c>
      <c r="Q915" s="2" t="str">
        <f>VLOOKUP(M915,[1]ArchetypeScores!E:W,19,FALSE)</f>
        <v>Health care</v>
      </c>
      <c r="R915" s="2">
        <f>VLOOKUP(M915,[1]ArchetypeScores!E:I,5,FALSE)</f>
        <v>0</v>
      </c>
      <c r="S915" s="2">
        <f>VLOOKUP(M915,[1]ArchetypeScores!E:K,7,FALSE)</f>
        <v>0</v>
      </c>
      <c r="T915" s="2" t="str">
        <f t="shared" si="14"/>
        <v>Not A&amp;R positive</v>
      </c>
    </row>
    <row r="916" spans="1:20" x14ac:dyDescent="0.3">
      <c r="A916" s="2" t="s">
        <v>2543</v>
      </c>
      <c r="B916" s="3" t="s">
        <v>2652</v>
      </c>
      <c r="C916" s="3" t="s">
        <v>2657</v>
      </c>
      <c r="D916" s="4">
        <v>2E-3</v>
      </c>
      <c r="E916" s="5" t="s">
        <v>2546</v>
      </c>
      <c r="F916" s="4">
        <v>3.4000000000000002E-4</v>
      </c>
      <c r="G916" s="6">
        <v>45348</v>
      </c>
      <c r="H916" s="3" t="s">
        <v>2658</v>
      </c>
      <c r="I916" s="3"/>
      <c r="J916" s="3"/>
      <c r="K916" s="5" t="s">
        <v>61</v>
      </c>
      <c r="L916" s="5">
        <v>1</v>
      </c>
      <c r="M916" s="5" t="s">
        <v>130</v>
      </c>
      <c r="N916" s="5">
        <f>VLOOKUP(M916,[1]ArchetypeScores!E:N,10,FALSE)</f>
        <v>0</v>
      </c>
      <c r="O916" s="5">
        <f>VLOOKUP(M916,[1]ArchetypeScores!E:O,11,FALSE)</f>
        <v>-1</v>
      </c>
      <c r="P916" s="5">
        <f>VLOOKUP(M916,[1]ArchetypeScores!E:P,12,FALSE)</f>
        <v>0</v>
      </c>
      <c r="Q916" s="2" t="str">
        <f>VLOOKUP(M916,[1]ArchetypeScores!E:W,19,FALSE)</f>
        <v>Health care</v>
      </c>
      <c r="R916" s="2">
        <f>VLOOKUP(M916,[1]ArchetypeScores!E:I,5,FALSE)</f>
        <v>0</v>
      </c>
      <c r="S916" s="2">
        <f>VLOOKUP(M916,[1]ArchetypeScores!E:K,7,FALSE)</f>
        <v>0</v>
      </c>
      <c r="T916" s="2" t="str">
        <f t="shared" si="14"/>
        <v>Not A&amp;R positive</v>
      </c>
    </row>
    <row r="917" spans="1:20" x14ac:dyDescent="0.3">
      <c r="A917" s="2" t="s">
        <v>2543</v>
      </c>
      <c r="B917" s="3" t="s">
        <v>2652</v>
      </c>
      <c r="C917" s="3" t="s">
        <v>2659</v>
      </c>
      <c r="D917" s="4">
        <v>8.0000000000000002E-3</v>
      </c>
      <c r="E917" s="5" t="s">
        <v>2546</v>
      </c>
      <c r="F917" s="4">
        <v>1.49E-3</v>
      </c>
      <c r="G917" s="6">
        <v>45387</v>
      </c>
      <c r="H917" s="3" t="s">
        <v>2660</v>
      </c>
      <c r="I917" s="3"/>
      <c r="J917" s="3"/>
      <c r="K917" s="5" t="s">
        <v>61</v>
      </c>
      <c r="L917" s="5">
        <v>1</v>
      </c>
      <c r="M917" s="5" t="s">
        <v>130</v>
      </c>
      <c r="N917" s="5">
        <f>VLOOKUP(M917,[1]ArchetypeScores!E:N,10,FALSE)</f>
        <v>0</v>
      </c>
      <c r="O917" s="5">
        <f>VLOOKUP(M917,[1]ArchetypeScores!E:O,11,FALSE)</f>
        <v>-1</v>
      </c>
      <c r="P917" s="5">
        <f>VLOOKUP(M917,[1]ArchetypeScores!E:P,12,FALSE)</f>
        <v>0</v>
      </c>
      <c r="Q917" s="2" t="str">
        <f>VLOOKUP(M917,[1]ArchetypeScores!E:W,19,FALSE)</f>
        <v>Health care</v>
      </c>
      <c r="R917" s="2">
        <f>VLOOKUP(M917,[1]ArchetypeScores!E:I,5,FALSE)</f>
        <v>0</v>
      </c>
      <c r="S917" s="2">
        <f>VLOOKUP(M917,[1]ArchetypeScores!E:K,7,FALSE)</f>
        <v>0</v>
      </c>
      <c r="T917" s="2" t="str">
        <f t="shared" si="14"/>
        <v>Not A&amp;R positive</v>
      </c>
    </row>
    <row r="918" spans="1:20" x14ac:dyDescent="0.3">
      <c r="A918" s="2" t="s">
        <v>2543</v>
      </c>
      <c r="B918" s="3" t="s">
        <v>2661</v>
      </c>
      <c r="C918" s="3" t="s">
        <v>2662</v>
      </c>
      <c r="D918" s="4">
        <v>2E-3</v>
      </c>
      <c r="E918" s="5" t="s">
        <v>2546</v>
      </c>
      <c r="F918" s="4">
        <v>3.8999999999999999E-4</v>
      </c>
      <c r="G918" s="6">
        <v>45277</v>
      </c>
      <c r="H918" s="3" t="s">
        <v>2663</v>
      </c>
      <c r="I918" s="3"/>
      <c r="J918" s="3"/>
      <c r="K918" s="5" t="s">
        <v>61</v>
      </c>
      <c r="L918" s="5">
        <v>1</v>
      </c>
      <c r="M918" s="5" t="s">
        <v>130</v>
      </c>
      <c r="N918" s="5">
        <f>VLOOKUP(M918,[1]ArchetypeScores!E:N,10,FALSE)</f>
        <v>0</v>
      </c>
      <c r="O918" s="5">
        <f>VLOOKUP(M918,[1]ArchetypeScores!E:O,11,FALSE)</f>
        <v>-1</v>
      </c>
      <c r="P918" s="5">
        <f>VLOOKUP(M918,[1]ArchetypeScores!E:P,12,FALSE)</f>
        <v>0</v>
      </c>
      <c r="Q918" s="2" t="str">
        <f>VLOOKUP(M918,[1]ArchetypeScores!E:W,19,FALSE)</f>
        <v>Health care</v>
      </c>
      <c r="R918" s="2">
        <f>VLOOKUP(M918,[1]ArchetypeScores!E:I,5,FALSE)</f>
        <v>0</v>
      </c>
      <c r="S918" s="2">
        <f>VLOOKUP(M918,[1]ArchetypeScores!E:K,7,FALSE)</f>
        <v>0</v>
      </c>
      <c r="T918" s="2" t="str">
        <f t="shared" si="14"/>
        <v>Not A&amp;R positive</v>
      </c>
    </row>
    <row r="919" spans="1:20" x14ac:dyDescent="0.3">
      <c r="A919" s="2" t="s">
        <v>2543</v>
      </c>
      <c r="B919" s="3" t="s">
        <v>2661</v>
      </c>
      <c r="C919" s="3" t="s">
        <v>2664</v>
      </c>
      <c r="D919" s="4">
        <v>0</v>
      </c>
      <c r="E919" s="5" t="s">
        <v>2546</v>
      </c>
      <c r="F919" s="4">
        <v>8.0000000000000007E-5</v>
      </c>
      <c r="G919" s="6">
        <v>45294</v>
      </c>
      <c r="H919" s="3" t="s">
        <v>2665</v>
      </c>
      <c r="I919" s="3"/>
      <c r="J919" s="3"/>
      <c r="K919" s="5" t="s">
        <v>61</v>
      </c>
      <c r="L919" s="5">
        <v>1</v>
      </c>
      <c r="M919" s="5" t="s">
        <v>130</v>
      </c>
      <c r="N919" s="5">
        <f>VLOOKUP(M919,[1]ArchetypeScores!E:N,10,FALSE)</f>
        <v>0</v>
      </c>
      <c r="O919" s="5">
        <f>VLOOKUP(M919,[1]ArchetypeScores!E:O,11,FALSE)</f>
        <v>-1</v>
      </c>
      <c r="P919" s="5">
        <f>VLOOKUP(M919,[1]ArchetypeScores!E:P,12,FALSE)</f>
        <v>0</v>
      </c>
      <c r="Q919" s="2" t="str">
        <f>VLOOKUP(M919,[1]ArchetypeScores!E:W,19,FALSE)</f>
        <v>Health care</v>
      </c>
      <c r="R919" s="2">
        <f>VLOOKUP(M919,[1]ArchetypeScores!E:I,5,FALSE)</f>
        <v>0</v>
      </c>
      <c r="S919" s="2">
        <f>VLOOKUP(M919,[1]ArchetypeScores!E:K,7,FALSE)</f>
        <v>0</v>
      </c>
      <c r="T919" s="2" t="str">
        <f t="shared" si="14"/>
        <v>Not A&amp;R positive</v>
      </c>
    </row>
    <row r="920" spans="1:20" x14ac:dyDescent="0.3">
      <c r="A920" s="2" t="s">
        <v>2543</v>
      </c>
      <c r="B920" s="3" t="s">
        <v>2661</v>
      </c>
      <c r="C920" s="3" t="s">
        <v>2666</v>
      </c>
      <c r="D920" s="4">
        <v>3.0000000000000001E-3</v>
      </c>
      <c r="E920" s="5" t="s">
        <v>2546</v>
      </c>
      <c r="F920" s="4">
        <v>5.4000000000000001E-4</v>
      </c>
      <c r="G920" s="6">
        <v>45347</v>
      </c>
      <c r="H920" s="3" t="s">
        <v>2667</v>
      </c>
      <c r="I920" s="3"/>
      <c r="J920" s="3"/>
      <c r="K920" s="5" t="s">
        <v>61</v>
      </c>
      <c r="L920" s="5">
        <v>1</v>
      </c>
      <c r="M920" s="5" t="s">
        <v>130</v>
      </c>
      <c r="N920" s="5">
        <f>VLOOKUP(M920,[1]ArchetypeScores!E:N,10,FALSE)</f>
        <v>0</v>
      </c>
      <c r="O920" s="5">
        <f>VLOOKUP(M920,[1]ArchetypeScores!E:O,11,FALSE)</f>
        <v>-1</v>
      </c>
      <c r="P920" s="5">
        <f>VLOOKUP(M920,[1]ArchetypeScores!E:P,12,FALSE)</f>
        <v>0</v>
      </c>
      <c r="Q920" s="2" t="str">
        <f>VLOOKUP(M920,[1]ArchetypeScores!E:W,19,FALSE)</f>
        <v>Health care</v>
      </c>
      <c r="R920" s="2">
        <f>VLOOKUP(M920,[1]ArchetypeScores!E:I,5,FALSE)</f>
        <v>0</v>
      </c>
      <c r="S920" s="2">
        <f>VLOOKUP(M920,[1]ArchetypeScores!E:K,7,FALSE)</f>
        <v>0</v>
      </c>
      <c r="T920" s="2" t="str">
        <f t="shared" si="14"/>
        <v>Not A&amp;R positive</v>
      </c>
    </row>
    <row r="921" spans="1:20" x14ac:dyDescent="0.3">
      <c r="A921" s="2" t="s">
        <v>2543</v>
      </c>
      <c r="B921" s="3" t="s">
        <v>2661</v>
      </c>
      <c r="C921" s="3" t="s">
        <v>2668</v>
      </c>
      <c r="D921" s="4">
        <v>1E-3</v>
      </c>
      <c r="E921" s="5" t="s">
        <v>2546</v>
      </c>
      <c r="F921" s="4">
        <v>2.5000000000000001E-4</v>
      </c>
      <c r="G921" s="6">
        <v>45388</v>
      </c>
      <c r="H921" s="3" t="s">
        <v>2669</v>
      </c>
      <c r="I921" s="3"/>
      <c r="J921" s="3"/>
      <c r="K921" s="5" t="s">
        <v>61</v>
      </c>
      <c r="L921" s="5">
        <v>1</v>
      </c>
      <c r="M921" s="5" t="s">
        <v>130</v>
      </c>
      <c r="N921" s="5">
        <f>VLOOKUP(M921,[1]ArchetypeScores!E:N,10,FALSE)</f>
        <v>0</v>
      </c>
      <c r="O921" s="5">
        <f>VLOOKUP(M921,[1]ArchetypeScores!E:O,11,FALSE)</f>
        <v>-1</v>
      </c>
      <c r="P921" s="5">
        <f>VLOOKUP(M921,[1]ArchetypeScores!E:P,12,FALSE)</f>
        <v>0</v>
      </c>
      <c r="Q921" s="2" t="str">
        <f>VLOOKUP(M921,[1]ArchetypeScores!E:W,19,FALSE)</f>
        <v>Health care</v>
      </c>
      <c r="R921" s="2">
        <f>VLOOKUP(M921,[1]ArchetypeScores!E:I,5,FALSE)</f>
        <v>0</v>
      </c>
      <c r="S921" s="2">
        <f>VLOOKUP(M921,[1]ArchetypeScores!E:K,7,FALSE)</f>
        <v>0</v>
      </c>
      <c r="T921" s="2" t="str">
        <f t="shared" si="14"/>
        <v>Not A&amp;R positive</v>
      </c>
    </row>
    <row r="922" spans="1:20" x14ac:dyDescent="0.3">
      <c r="A922" s="2" t="s">
        <v>2543</v>
      </c>
      <c r="B922" s="3" t="s">
        <v>2661</v>
      </c>
      <c r="C922" s="3" t="s">
        <v>2670</v>
      </c>
      <c r="D922" s="4">
        <v>3.0000000000000001E-3</v>
      </c>
      <c r="E922" s="5" t="s">
        <v>2546</v>
      </c>
      <c r="F922" s="4">
        <v>5.4000000000000001E-4</v>
      </c>
      <c r="G922" s="6">
        <v>45407</v>
      </c>
      <c r="H922" s="3" t="s">
        <v>2671</v>
      </c>
      <c r="I922" s="3"/>
      <c r="J922" s="3"/>
      <c r="K922" s="5" t="s">
        <v>61</v>
      </c>
      <c r="L922" s="5">
        <v>1</v>
      </c>
      <c r="M922" s="5" t="s">
        <v>130</v>
      </c>
      <c r="N922" s="5">
        <f>VLOOKUP(M922,[1]ArchetypeScores!E:N,10,FALSE)</f>
        <v>0</v>
      </c>
      <c r="O922" s="5">
        <f>VLOOKUP(M922,[1]ArchetypeScores!E:O,11,FALSE)</f>
        <v>-1</v>
      </c>
      <c r="P922" s="5">
        <f>VLOOKUP(M922,[1]ArchetypeScores!E:P,12,FALSE)</f>
        <v>0</v>
      </c>
      <c r="Q922" s="2" t="str">
        <f>VLOOKUP(M922,[1]ArchetypeScores!E:W,19,FALSE)</f>
        <v>Health care</v>
      </c>
      <c r="R922" s="2">
        <f>VLOOKUP(M922,[1]ArchetypeScores!E:I,5,FALSE)</f>
        <v>0</v>
      </c>
      <c r="S922" s="2">
        <f>VLOOKUP(M922,[1]ArchetypeScores!E:K,7,FALSE)</f>
        <v>0</v>
      </c>
      <c r="T922" s="2" t="str">
        <f t="shared" si="14"/>
        <v>Not A&amp;R positive</v>
      </c>
    </row>
    <row r="923" spans="1:20" x14ac:dyDescent="0.3">
      <c r="A923" s="2" t="s">
        <v>2543</v>
      </c>
      <c r="B923" s="3" t="s">
        <v>2672</v>
      </c>
      <c r="C923" s="3" t="s">
        <v>2673</v>
      </c>
      <c r="D923" s="4">
        <v>2E-3</v>
      </c>
      <c r="E923" s="5" t="s">
        <v>2546</v>
      </c>
      <c r="F923" s="4">
        <v>3.8999999999999999E-4</v>
      </c>
      <c r="G923" s="6">
        <v>45279</v>
      </c>
      <c r="H923" s="3" t="s">
        <v>2674</v>
      </c>
      <c r="I923" s="3"/>
      <c r="J923" s="3"/>
      <c r="K923" s="5" t="s">
        <v>61</v>
      </c>
      <c r="L923" s="5">
        <v>1</v>
      </c>
      <c r="M923" s="5" t="s">
        <v>130</v>
      </c>
      <c r="N923" s="5">
        <f>VLOOKUP(M923,[1]ArchetypeScores!E:N,10,FALSE)</f>
        <v>0</v>
      </c>
      <c r="O923" s="5">
        <f>VLOOKUP(M923,[1]ArchetypeScores!E:O,11,FALSE)</f>
        <v>-1</v>
      </c>
      <c r="P923" s="5">
        <f>VLOOKUP(M923,[1]ArchetypeScores!E:P,12,FALSE)</f>
        <v>0</v>
      </c>
      <c r="Q923" s="2" t="str">
        <f>VLOOKUP(M923,[1]ArchetypeScores!E:W,19,FALSE)</f>
        <v>Health care</v>
      </c>
      <c r="R923" s="2">
        <f>VLOOKUP(M923,[1]ArchetypeScores!E:I,5,FALSE)</f>
        <v>0</v>
      </c>
      <c r="S923" s="2">
        <f>VLOOKUP(M923,[1]ArchetypeScores!E:K,7,FALSE)</f>
        <v>0</v>
      </c>
      <c r="T923" s="2" t="str">
        <f t="shared" si="14"/>
        <v>Not A&amp;R positive</v>
      </c>
    </row>
    <row r="924" spans="1:20" x14ac:dyDescent="0.3">
      <c r="A924" s="2" t="s">
        <v>2543</v>
      </c>
      <c r="B924" s="3" t="s">
        <v>2672</v>
      </c>
      <c r="C924" s="3" t="s">
        <v>2675</v>
      </c>
      <c r="D924" s="4">
        <v>0</v>
      </c>
      <c r="E924" s="5" t="s">
        <v>2546</v>
      </c>
      <c r="F924" s="4">
        <v>6.9999999999999994E-5</v>
      </c>
      <c r="G924" s="6">
        <v>45296</v>
      </c>
      <c r="H924" s="3" t="s">
        <v>2676</v>
      </c>
      <c r="I924" s="3"/>
      <c r="J924" s="3"/>
      <c r="K924" s="5" t="s">
        <v>61</v>
      </c>
      <c r="L924" s="5">
        <v>1</v>
      </c>
      <c r="M924" s="5" t="s">
        <v>130</v>
      </c>
      <c r="N924" s="5">
        <f>VLOOKUP(M924,[1]ArchetypeScores!E:N,10,FALSE)</f>
        <v>0</v>
      </c>
      <c r="O924" s="5">
        <f>VLOOKUP(M924,[1]ArchetypeScores!E:O,11,FALSE)</f>
        <v>-1</v>
      </c>
      <c r="P924" s="5">
        <f>VLOOKUP(M924,[1]ArchetypeScores!E:P,12,FALSE)</f>
        <v>0</v>
      </c>
      <c r="Q924" s="2" t="str">
        <f>VLOOKUP(M924,[1]ArchetypeScores!E:W,19,FALSE)</f>
        <v>Health care</v>
      </c>
      <c r="R924" s="2">
        <f>VLOOKUP(M924,[1]ArchetypeScores!E:I,5,FALSE)</f>
        <v>0</v>
      </c>
      <c r="S924" s="2">
        <f>VLOOKUP(M924,[1]ArchetypeScores!E:K,7,FALSE)</f>
        <v>0</v>
      </c>
      <c r="T924" s="2" t="str">
        <f t="shared" si="14"/>
        <v>Not A&amp;R positive</v>
      </c>
    </row>
    <row r="925" spans="1:20" x14ac:dyDescent="0.3">
      <c r="A925" s="2" t="s">
        <v>2543</v>
      </c>
      <c r="B925" s="3" t="s">
        <v>2672</v>
      </c>
      <c r="C925" s="3" t="s">
        <v>2677</v>
      </c>
      <c r="D925" s="4">
        <v>1E-3</v>
      </c>
      <c r="E925" s="5" t="s">
        <v>2546</v>
      </c>
      <c r="F925" s="4">
        <v>1E-4</v>
      </c>
      <c r="G925" s="6">
        <v>45350</v>
      </c>
      <c r="H925" s="3" t="s">
        <v>2678</v>
      </c>
      <c r="I925" s="3"/>
      <c r="J925" s="3"/>
      <c r="K925" s="5" t="s">
        <v>61</v>
      </c>
      <c r="L925" s="5">
        <v>1</v>
      </c>
      <c r="M925" s="5" t="s">
        <v>130</v>
      </c>
      <c r="N925" s="5">
        <f>VLOOKUP(M925,[1]ArchetypeScores!E:N,10,FALSE)</f>
        <v>0</v>
      </c>
      <c r="O925" s="5">
        <f>VLOOKUP(M925,[1]ArchetypeScores!E:O,11,FALSE)</f>
        <v>-1</v>
      </c>
      <c r="P925" s="5">
        <f>VLOOKUP(M925,[1]ArchetypeScores!E:P,12,FALSE)</f>
        <v>0</v>
      </c>
      <c r="Q925" s="2" t="str">
        <f>VLOOKUP(M925,[1]ArchetypeScores!E:W,19,FALSE)</f>
        <v>Health care</v>
      </c>
      <c r="R925" s="2">
        <f>VLOOKUP(M925,[1]ArchetypeScores!E:I,5,FALSE)</f>
        <v>0</v>
      </c>
      <c r="S925" s="2">
        <f>VLOOKUP(M925,[1]ArchetypeScores!E:K,7,FALSE)</f>
        <v>0</v>
      </c>
      <c r="T925" s="2" t="str">
        <f t="shared" si="14"/>
        <v>Not A&amp;R positive</v>
      </c>
    </row>
    <row r="926" spans="1:20" x14ac:dyDescent="0.3">
      <c r="A926" s="2" t="s">
        <v>2543</v>
      </c>
      <c r="B926" s="3" t="s">
        <v>2672</v>
      </c>
      <c r="C926" s="3" t="s">
        <v>2679</v>
      </c>
      <c r="D926" s="4">
        <v>8.0000000000000002E-3</v>
      </c>
      <c r="E926" s="5" t="s">
        <v>2546</v>
      </c>
      <c r="F926" s="4">
        <v>1.5200000000000001E-3</v>
      </c>
      <c r="G926" s="6">
        <v>45406</v>
      </c>
      <c r="H926" s="3" t="s">
        <v>2680</v>
      </c>
      <c r="I926" s="3"/>
      <c r="J926" s="3"/>
      <c r="K926" s="5" t="s">
        <v>61</v>
      </c>
      <c r="L926" s="5">
        <v>1</v>
      </c>
      <c r="M926" s="5" t="s">
        <v>130</v>
      </c>
      <c r="N926" s="5">
        <f>VLOOKUP(M926,[1]ArchetypeScores!E:N,10,FALSE)</f>
        <v>0</v>
      </c>
      <c r="O926" s="5">
        <f>VLOOKUP(M926,[1]ArchetypeScores!E:O,11,FALSE)</f>
        <v>-1</v>
      </c>
      <c r="P926" s="5">
        <f>VLOOKUP(M926,[1]ArchetypeScores!E:P,12,FALSE)</f>
        <v>0</v>
      </c>
      <c r="Q926" s="2" t="str">
        <f>VLOOKUP(M926,[1]ArchetypeScores!E:W,19,FALSE)</f>
        <v>Health care</v>
      </c>
      <c r="R926" s="2">
        <f>VLOOKUP(M926,[1]ArchetypeScores!E:I,5,FALSE)</f>
        <v>0</v>
      </c>
      <c r="S926" s="2">
        <f>VLOOKUP(M926,[1]ArchetypeScores!E:K,7,FALSE)</f>
        <v>0</v>
      </c>
      <c r="T926" s="2" t="str">
        <f t="shared" si="14"/>
        <v>Not A&amp;R positive</v>
      </c>
    </row>
    <row r="927" spans="1:20" x14ac:dyDescent="0.3">
      <c r="A927" s="2" t="s">
        <v>2543</v>
      </c>
      <c r="B927" s="3" t="s">
        <v>2681</v>
      </c>
      <c r="C927" s="3" t="s">
        <v>2682</v>
      </c>
      <c r="D927" s="4">
        <v>1E-3</v>
      </c>
      <c r="E927" s="5" t="s">
        <v>2546</v>
      </c>
      <c r="F927" s="4">
        <v>2.2000000000000001E-4</v>
      </c>
      <c r="G927" s="6">
        <v>45278</v>
      </c>
      <c r="H927" s="3" t="s">
        <v>2683</v>
      </c>
      <c r="I927" s="3"/>
      <c r="J927" s="3"/>
      <c r="K927" s="5" t="s">
        <v>61</v>
      </c>
      <c r="L927" s="5">
        <v>1</v>
      </c>
      <c r="M927" s="5" t="s">
        <v>130</v>
      </c>
      <c r="N927" s="5">
        <f>VLOOKUP(M927,[1]ArchetypeScores!E:N,10,FALSE)</f>
        <v>0</v>
      </c>
      <c r="O927" s="5">
        <f>VLOOKUP(M927,[1]ArchetypeScores!E:O,11,FALSE)</f>
        <v>-1</v>
      </c>
      <c r="P927" s="5">
        <f>VLOOKUP(M927,[1]ArchetypeScores!E:P,12,FALSE)</f>
        <v>0</v>
      </c>
      <c r="Q927" s="2" t="str">
        <f>VLOOKUP(M927,[1]ArchetypeScores!E:W,19,FALSE)</f>
        <v>Health care</v>
      </c>
      <c r="R927" s="2">
        <f>VLOOKUP(M927,[1]ArchetypeScores!E:I,5,FALSE)</f>
        <v>0</v>
      </c>
      <c r="S927" s="2">
        <f>VLOOKUP(M927,[1]ArchetypeScores!E:K,7,FALSE)</f>
        <v>0</v>
      </c>
      <c r="T927" s="2" t="str">
        <f t="shared" si="14"/>
        <v>Not A&amp;R positive</v>
      </c>
    </row>
    <row r="928" spans="1:20" x14ac:dyDescent="0.3">
      <c r="A928" s="2" t="s">
        <v>2543</v>
      </c>
      <c r="B928" s="3" t="s">
        <v>2684</v>
      </c>
      <c r="C928" s="3" t="s">
        <v>2685</v>
      </c>
      <c r="D928" s="4">
        <v>2E-3</v>
      </c>
      <c r="E928" s="5" t="s">
        <v>2546</v>
      </c>
      <c r="F928" s="4">
        <v>4.4999999999999999E-4</v>
      </c>
      <c r="G928" s="6">
        <v>45280</v>
      </c>
      <c r="H928" s="3" t="s">
        <v>2686</v>
      </c>
      <c r="I928" s="3"/>
      <c r="J928" s="3"/>
      <c r="K928" s="5" t="s">
        <v>61</v>
      </c>
      <c r="L928" s="5">
        <v>1</v>
      </c>
      <c r="M928" s="5" t="s">
        <v>130</v>
      </c>
      <c r="N928" s="5">
        <f>VLOOKUP(M928,[1]ArchetypeScores!E:N,10,FALSE)</f>
        <v>0</v>
      </c>
      <c r="O928" s="5">
        <f>VLOOKUP(M928,[1]ArchetypeScores!E:O,11,FALSE)</f>
        <v>-1</v>
      </c>
      <c r="P928" s="5">
        <f>VLOOKUP(M928,[1]ArchetypeScores!E:P,12,FALSE)</f>
        <v>0</v>
      </c>
      <c r="Q928" s="2" t="str">
        <f>VLOOKUP(M928,[1]ArchetypeScores!E:W,19,FALSE)</f>
        <v>Health care</v>
      </c>
      <c r="R928" s="2">
        <f>VLOOKUP(M928,[1]ArchetypeScores!E:I,5,FALSE)</f>
        <v>0</v>
      </c>
      <c r="S928" s="2">
        <f>VLOOKUP(M928,[1]ArchetypeScores!E:K,7,FALSE)</f>
        <v>0</v>
      </c>
      <c r="T928" s="2" t="str">
        <f t="shared" si="14"/>
        <v>Not A&amp;R positive</v>
      </c>
    </row>
    <row r="929" spans="1:20" x14ac:dyDescent="0.3">
      <c r="A929" s="2" t="s">
        <v>2543</v>
      </c>
      <c r="B929" s="3" t="s">
        <v>2684</v>
      </c>
      <c r="C929" s="3" t="s">
        <v>2687</v>
      </c>
      <c r="D929" s="4">
        <v>1.2E-2</v>
      </c>
      <c r="E929" s="5" t="s">
        <v>2546</v>
      </c>
      <c r="F929" s="4">
        <v>2.1099999999999999E-3</v>
      </c>
      <c r="G929" s="6">
        <v>45297</v>
      </c>
      <c r="H929" s="3" t="s">
        <v>2688</v>
      </c>
      <c r="I929" s="3"/>
      <c r="J929" s="3"/>
      <c r="K929" s="5" t="s">
        <v>61</v>
      </c>
      <c r="L929" s="5">
        <v>1</v>
      </c>
      <c r="M929" s="5" t="s">
        <v>130</v>
      </c>
      <c r="N929" s="5">
        <f>VLOOKUP(M929,[1]ArchetypeScores!E:N,10,FALSE)</f>
        <v>0</v>
      </c>
      <c r="O929" s="5">
        <f>VLOOKUP(M929,[1]ArchetypeScores!E:O,11,FALSE)</f>
        <v>-1</v>
      </c>
      <c r="P929" s="5">
        <f>VLOOKUP(M929,[1]ArchetypeScores!E:P,12,FALSE)</f>
        <v>0</v>
      </c>
      <c r="Q929" s="2" t="str">
        <f>VLOOKUP(M929,[1]ArchetypeScores!E:W,19,FALSE)</f>
        <v>Health care</v>
      </c>
      <c r="R929" s="2">
        <f>VLOOKUP(M929,[1]ArchetypeScores!E:I,5,FALSE)</f>
        <v>0</v>
      </c>
      <c r="S929" s="2">
        <f>VLOOKUP(M929,[1]ArchetypeScores!E:K,7,FALSE)</f>
        <v>0</v>
      </c>
      <c r="T929" s="2" t="str">
        <f t="shared" si="14"/>
        <v>Not A&amp;R positive</v>
      </c>
    </row>
    <row r="930" spans="1:20" x14ac:dyDescent="0.3">
      <c r="A930" s="2" t="s">
        <v>2543</v>
      </c>
      <c r="B930" s="3" t="s">
        <v>2684</v>
      </c>
      <c r="C930" s="3" t="s">
        <v>2689</v>
      </c>
      <c r="D930" s="4">
        <v>1E-3</v>
      </c>
      <c r="E930" s="5" t="s">
        <v>2546</v>
      </c>
      <c r="F930" s="4">
        <v>1.3999999999999999E-4</v>
      </c>
      <c r="G930" s="6">
        <v>45405</v>
      </c>
      <c r="H930" s="3" t="s">
        <v>2690</v>
      </c>
      <c r="I930" s="3"/>
      <c r="J930" s="3"/>
      <c r="K930" s="5" t="s">
        <v>61</v>
      </c>
      <c r="L930" s="5">
        <v>1</v>
      </c>
      <c r="M930" s="5" t="s">
        <v>130</v>
      </c>
      <c r="N930" s="5">
        <f>VLOOKUP(M930,[1]ArchetypeScores!E:N,10,FALSE)</f>
        <v>0</v>
      </c>
      <c r="O930" s="5">
        <f>VLOOKUP(M930,[1]ArchetypeScores!E:O,11,FALSE)</f>
        <v>-1</v>
      </c>
      <c r="P930" s="5">
        <f>VLOOKUP(M930,[1]ArchetypeScores!E:P,12,FALSE)</f>
        <v>0</v>
      </c>
      <c r="Q930" s="2" t="str">
        <f>VLOOKUP(M930,[1]ArchetypeScores!E:W,19,FALSE)</f>
        <v>Health care</v>
      </c>
      <c r="R930" s="2">
        <f>VLOOKUP(M930,[1]ArchetypeScores!E:I,5,FALSE)</f>
        <v>0</v>
      </c>
      <c r="S930" s="2">
        <f>VLOOKUP(M930,[1]ArchetypeScores!E:K,7,FALSE)</f>
        <v>0</v>
      </c>
      <c r="T930" s="2" t="str">
        <f t="shared" si="14"/>
        <v>Not A&amp;R positive</v>
      </c>
    </row>
    <row r="931" spans="1:20" x14ac:dyDescent="0.3">
      <c r="A931" s="2" t="s">
        <v>2543</v>
      </c>
      <c r="B931" s="3" t="s">
        <v>2691</v>
      </c>
      <c r="C931" s="3" t="s">
        <v>2692</v>
      </c>
      <c r="D931" s="4">
        <v>2E-3</v>
      </c>
      <c r="E931" s="5" t="s">
        <v>2546</v>
      </c>
      <c r="F931" s="4">
        <v>2.7999999999999998E-4</v>
      </c>
      <c r="G931" s="6">
        <v>45298</v>
      </c>
      <c r="H931" s="3" t="s">
        <v>2693</v>
      </c>
      <c r="I931" s="3"/>
      <c r="J931" s="3"/>
      <c r="K931" s="5" t="s">
        <v>61</v>
      </c>
      <c r="L931" s="5">
        <v>1</v>
      </c>
      <c r="M931" s="5" t="s">
        <v>130</v>
      </c>
      <c r="N931" s="5">
        <f>VLOOKUP(M931,[1]ArchetypeScores!E:N,10,FALSE)</f>
        <v>0</v>
      </c>
      <c r="O931" s="5">
        <f>VLOOKUP(M931,[1]ArchetypeScores!E:O,11,FALSE)</f>
        <v>-1</v>
      </c>
      <c r="P931" s="5">
        <f>VLOOKUP(M931,[1]ArchetypeScores!E:P,12,FALSE)</f>
        <v>0</v>
      </c>
      <c r="Q931" s="2" t="str">
        <f>VLOOKUP(M931,[1]ArchetypeScores!E:W,19,FALSE)</f>
        <v>Health care</v>
      </c>
      <c r="R931" s="2">
        <f>VLOOKUP(M931,[1]ArchetypeScores!E:I,5,FALSE)</f>
        <v>0</v>
      </c>
      <c r="S931" s="2">
        <f>VLOOKUP(M931,[1]ArchetypeScores!E:K,7,FALSE)</f>
        <v>0</v>
      </c>
      <c r="T931" s="2" t="str">
        <f t="shared" si="14"/>
        <v>Not A&amp;R positive</v>
      </c>
    </row>
    <row r="932" spans="1:20" x14ac:dyDescent="0.3">
      <c r="A932" s="2" t="s">
        <v>2543</v>
      </c>
      <c r="B932" s="3" t="s">
        <v>2691</v>
      </c>
      <c r="C932" s="3" t="s">
        <v>2694</v>
      </c>
      <c r="D932" s="4">
        <v>1E-3</v>
      </c>
      <c r="E932" s="5" t="s">
        <v>2546</v>
      </c>
      <c r="F932" s="4">
        <v>1.2E-4</v>
      </c>
      <c r="G932" s="6">
        <v>45389</v>
      </c>
      <c r="H932" s="3" t="s">
        <v>2695</v>
      </c>
      <c r="I932" s="3"/>
      <c r="J932" s="3"/>
      <c r="K932" s="5" t="s">
        <v>61</v>
      </c>
      <c r="L932" s="5">
        <v>1</v>
      </c>
      <c r="M932" s="5" t="s">
        <v>130</v>
      </c>
      <c r="N932" s="5">
        <f>VLOOKUP(M932,[1]ArchetypeScores!E:N,10,FALSE)</f>
        <v>0</v>
      </c>
      <c r="O932" s="5">
        <f>VLOOKUP(M932,[1]ArchetypeScores!E:O,11,FALSE)</f>
        <v>-1</v>
      </c>
      <c r="P932" s="5">
        <f>VLOOKUP(M932,[1]ArchetypeScores!E:P,12,FALSE)</f>
        <v>0</v>
      </c>
      <c r="Q932" s="2" t="str">
        <f>VLOOKUP(M932,[1]ArchetypeScores!E:W,19,FALSE)</f>
        <v>Health care</v>
      </c>
      <c r="R932" s="2">
        <f>VLOOKUP(M932,[1]ArchetypeScores!E:I,5,FALSE)</f>
        <v>0</v>
      </c>
      <c r="S932" s="2">
        <f>VLOOKUP(M932,[1]ArchetypeScores!E:K,7,FALSE)</f>
        <v>0</v>
      </c>
      <c r="T932" s="2" t="str">
        <f t="shared" si="14"/>
        <v>Not A&amp;R positive</v>
      </c>
    </row>
    <row r="933" spans="1:20" x14ac:dyDescent="0.3">
      <c r="A933" s="2" t="s">
        <v>2543</v>
      </c>
      <c r="B933" s="3" t="s">
        <v>2696</v>
      </c>
      <c r="C933" s="3" t="s">
        <v>2697</v>
      </c>
      <c r="D933" s="4">
        <v>4.0000000000000001E-3</v>
      </c>
      <c r="E933" s="5" t="s">
        <v>2546</v>
      </c>
      <c r="F933" s="4">
        <v>6.8999999999999997E-4</v>
      </c>
      <c r="G933" s="6">
        <v>45289</v>
      </c>
      <c r="H933" s="3" t="s">
        <v>2698</v>
      </c>
      <c r="I933" s="3"/>
      <c r="J933" s="3"/>
      <c r="K933" s="5" t="s">
        <v>61</v>
      </c>
      <c r="L933" s="5">
        <v>1</v>
      </c>
      <c r="M933" s="5" t="s">
        <v>130</v>
      </c>
      <c r="N933" s="5">
        <f>VLOOKUP(M933,[1]ArchetypeScores!E:N,10,FALSE)</f>
        <v>0</v>
      </c>
      <c r="O933" s="5">
        <f>VLOOKUP(M933,[1]ArchetypeScores!E:O,11,FALSE)</f>
        <v>-1</v>
      </c>
      <c r="P933" s="5">
        <f>VLOOKUP(M933,[1]ArchetypeScores!E:P,12,FALSE)</f>
        <v>0</v>
      </c>
      <c r="Q933" s="2" t="str">
        <f>VLOOKUP(M933,[1]ArchetypeScores!E:W,19,FALSE)</f>
        <v>Health care</v>
      </c>
      <c r="R933" s="2">
        <f>VLOOKUP(M933,[1]ArchetypeScores!E:I,5,FALSE)</f>
        <v>0</v>
      </c>
      <c r="S933" s="2">
        <f>VLOOKUP(M933,[1]ArchetypeScores!E:K,7,FALSE)</f>
        <v>0</v>
      </c>
      <c r="T933" s="2" t="str">
        <f t="shared" si="14"/>
        <v>Not A&amp;R positive</v>
      </c>
    </row>
    <row r="934" spans="1:20" x14ac:dyDescent="0.3">
      <c r="A934" s="2" t="s">
        <v>2543</v>
      </c>
      <c r="B934" s="3" t="s">
        <v>2696</v>
      </c>
      <c r="C934" s="3" t="s">
        <v>2699</v>
      </c>
      <c r="D934" s="4">
        <v>6.0000000000000001E-3</v>
      </c>
      <c r="E934" s="5" t="s">
        <v>2546</v>
      </c>
      <c r="F934" s="4">
        <v>1.0200000000000001E-3</v>
      </c>
      <c r="G934" s="6">
        <v>45301</v>
      </c>
      <c r="H934" s="3" t="s">
        <v>2700</v>
      </c>
      <c r="I934" s="3"/>
      <c r="J934" s="3"/>
      <c r="K934" s="5" t="s">
        <v>61</v>
      </c>
      <c r="L934" s="5">
        <v>1</v>
      </c>
      <c r="M934" s="5" t="s">
        <v>130</v>
      </c>
      <c r="N934" s="5">
        <f>VLOOKUP(M934,[1]ArchetypeScores!E:N,10,FALSE)</f>
        <v>0</v>
      </c>
      <c r="O934" s="5">
        <f>VLOOKUP(M934,[1]ArchetypeScores!E:O,11,FALSE)</f>
        <v>-1</v>
      </c>
      <c r="P934" s="5">
        <f>VLOOKUP(M934,[1]ArchetypeScores!E:P,12,FALSE)</f>
        <v>0</v>
      </c>
      <c r="Q934" s="2" t="str">
        <f>VLOOKUP(M934,[1]ArchetypeScores!E:W,19,FALSE)</f>
        <v>Health care</v>
      </c>
      <c r="R934" s="2">
        <f>VLOOKUP(M934,[1]ArchetypeScores!E:I,5,FALSE)</f>
        <v>0</v>
      </c>
      <c r="S934" s="2">
        <f>VLOOKUP(M934,[1]ArchetypeScores!E:K,7,FALSE)</f>
        <v>0</v>
      </c>
      <c r="T934" s="2" t="str">
        <f t="shared" si="14"/>
        <v>Not A&amp;R positive</v>
      </c>
    </row>
    <row r="935" spans="1:20" x14ac:dyDescent="0.3">
      <c r="A935" s="2" t="s">
        <v>2543</v>
      </c>
      <c r="B935" s="3" t="s">
        <v>2696</v>
      </c>
      <c r="C935" s="3" t="s">
        <v>2701</v>
      </c>
      <c r="D935" s="4">
        <v>0</v>
      </c>
      <c r="E935" s="5" t="s">
        <v>2546</v>
      </c>
      <c r="F935" s="4">
        <v>4.0000000000000003E-5</v>
      </c>
      <c r="G935" s="6">
        <v>45323</v>
      </c>
      <c r="H935" s="3" t="s">
        <v>2702</v>
      </c>
      <c r="I935" s="3"/>
      <c r="J935" s="3"/>
      <c r="K935" s="5" t="s">
        <v>61</v>
      </c>
      <c r="L935" s="5">
        <v>1</v>
      </c>
      <c r="M935" s="5" t="s">
        <v>130</v>
      </c>
      <c r="N935" s="5">
        <f>VLOOKUP(M935,[1]ArchetypeScores!E:N,10,FALSE)</f>
        <v>0</v>
      </c>
      <c r="O935" s="5">
        <f>VLOOKUP(M935,[1]ArchetypeScores!E:O,11,FALSE)</f>
        <v>-1</v>
      </c>
      <c r="P935" s="5">
        <f>VLOOKUP(M935,[1]ArchetypeScores!E:P,12,FALSE)</f>
        <v>0</v>
      </c>
      <c r="Q935" s="2" t="str">
        <f>VLOOKUP(M935,[1]ArchetypeScores!E:W,19,FALSE)</f>
        <v>Health care</v>
      </c>
      <c r="R935" s="2">
        <f>VLOOKUP(M935,[1]ArchetypeScores!E:I,5,FALSE)</f>
        <v>0</v>
      </c>
      <c r="S935" s="2">
        <f>VLOOKUP(M935,[1]ArchetypeScores!E:K,7,FALSE)</f>
        <v>0</v>
      </c>
      <c r="T935" s="2" t="str">
        <f t="shared" si="14"/>
        <v>Not A&amp;R positive</v>
      </c>
    </row>
    <row r="936" spans="1:20" x14ac:dyDescent="0.3">
      <c r="A936" s="2" t="s">
        <v>2543</v>
      </c>
      <c r="B936" s="3" t="s">
        <v>2703</v>
      </c>
      <c r="C936" s="3" t="s">
        <v>2704</v>
      </c>
      <c r="D936" s="4">
        <v>1E-3</v>
      </c>
      <c r="E936" s="5" t="s">
        <v>2546</v>
      </c>
      <c r="F936" s="4">
        <v>2.3000000000000001E-4</v>
      </c>
      <c r="G936" s="6">
        <v>45300</v>
      </c>
      <c r="H936" s="3" t="s">
        <v>2705</v>
      </c>
      <c r="I936" s="3"/>
      <c r="J936" s="3"/>
      <c r="K936" s="5" t="s">
        <v>61</v>
      </c>
      <c r="L936" s="5">
        <v>1</v>
      </c>
      <c r="M936" s="5" t="s">
        <v>130</v>
      </c>
      <c r="N936" s="5">
        <f>VLOOKUP(M936,[1]ArchetypeScores!E:N,10,FALSE)</f>
        <v>0</v>
      </c>
      <c r="O936" s="5">
        <f>VLOOKUP(M936,[1]ArchetypeScores!E:O,11,FALSE)</f>
        <v>-1</v>
      </c>
      <c r="P936" s="5">
        <f>VLOOKUP(M936,[1]ArchetypeScores!E:P,12,FALSE)</f>
        <v>0</v>
      </c>
      <c r="Q936" s="2" t="str">
        <f>VLOOKUP(M936,[1]ArchetypeScores!E:W,19,FALSE)</f>
        <v>Health care</v>
      </c>
      <c r="R936" s="2">
        <f>VLOOKUP(M936,[1]ArchetypeScores!E:I,5,FALSE)</f>
        <v>0</v>
      </c>
      <c r="S936" s="2">
        <f>VLOOKUP(M936,[1]ArchetypeScores!E:K,7,FALSE)</f>
        <v>0</v>
      </c>
      <c r="T936" s="2" t="str">
        <f t="shared" si="14"/>
        <v>Not A&amp;R positive</v>
      </c>
    </row>
    <row r="937" spans="1:20" x14ac:dyDescent="0.3">
      <c r="A937" s="2" t="s">
        <v>2543</v>
      </c>
      <c r="B937" s="3" t="s">
        <v>2703</v>
      </c>
      <c r="C937" s="3" t="s">
        <v>2706</v>
      </c>
      <c r="D937" s="4">
        <v>0</v>
      </c>
      <c r="E937" s="5" t="s">
        <v>2546</v>
      </c>
      <c r="F937" s="4">
        <v>3.0000000000000001E-5</v>
      </c>
      <c r="G937" s="6">
        <v>45337</v>
      </c>
      <c r="H937" s="3" t="s">
        <v>2707</v>
      </c>
      <c r="I937" s="3"/>
      <c r="J937" s="3"/>
      <c r="K937" s="5" t="s">
        <v>61</v>
      </c>
      <c r="L937" s="5">
        <v>1</v>
      </c>
      <c r="M937" s="5" t="s">
        <v>130</v>
      </c>
      <c r="N937" s="5">
        <f>VLOOKUP(M937,[1]ArchetypeScores!E:N,10,FALSE)</f>
        <v>0</v>
      </c>
      <c r="O937" s="5">
        <f>VLOOKUP(M937,[1]ArchetypeScores!E:O,11,FALSE)</f>
        <v>-1</v>
      </c>
      <c r="P937" s="5">
        <f>VLOOKUP(M937,[1]ArchetypeScores!E:P,12,FALSE)</f>
        <v>0</v>
      </c>
      <c r="Q937" s="2" t="str">
        <f>VLOOKUP(M937,[1]ArchetypeScores!E:W,19,FALSE)</f>
        <v>Health care</v>
      </c>
      <c r="R937" s="2">
        <f>VLOOKUP(M937,[1]ArchetypeScores!E:I,5,FALSE)</f>
        <v>0</v>
      </c>
      <c r="S937" s="2">
        <f>VLOOKUP(M937,[1]ArchetypeScores!E:K,7,FALSE)</f>
        <v>0</v>
      </c>
      <c r="T937" s="2" t="str">
        <f t="shared" si="14"/>
        <v>Not A&amp;R positive</v>
      </c>
    </row>
    <row r="938" spans="1:20" x14ac:dyDescent="0.3">
      <c r="A938" s="2" t="s">
        <v>2543</v>
      </c>
      <c r="B938" s="3" t="s">
        <v>2703</v>
      </c>
      <c r="C938" s="3" t="s">
        <v>2708</v>
      </c>
      <c r="D938" s="4">
        <v>1E-3</v>
      </c>
      <c r="E938" s="5" t="s">
        <v>2546</v>
      </c>
      <c r="F938" s="4">
        <v>2.7E-4</v>
      </c>
      <c r="G938" s="6">
        <v>45402</v>
      </c>
      <c r="H938" s="3" t="s">
        <v>2709</v>
      </c>
      <c r="I938" s="3"/>
      <c r="J938" s="3"/>
      <c r="K938" s="5" t="s">
        <v>61</v>
      </c>
      <c r="L938" s="5">
        <v>1</v>
      </c>
      <c r="M938" s="5" t="s">
        <v>130</v>
      </c>
      <c r="N938" s="5">
        <f>VLOOKUP(M938,[1]ArchetypeScores!E:N,10,FALSE)</f>
        <v>0</v>
      </c>
      <c r="O938" s="5">
        <f>VLOOKUP(M938,[1]ArchetypeScores!E:O,11,FALSE)</f>
        <v>-1</v>
      </c>
      <c r="P938" s="5">
        <f>VLOOKUP(M938,[1]ArchetypeScores!E:P,12,FALSE)</f>
        <v>0</v>
      </c>
      <c r="Q938" s="2" t="str">
        <f>VLOOKUP(M938,[1]ArchetypeScores!E:W,19,FALSE)</f>
        <v>Health care</v>
      </c>
      <c r="R938" s="2">
        <f>VLOOKUP(M938,[1]ArchetypeScores!E:I,5,FALSE)</f>
        <v>0</v>
      </c>
      <c r="S938" s="2">
        <f>VLOOKUP(M938,[1]ArchetypeScores!E:K,7,FALSE)</f>
        <v>0</v>
      </c>
      <c r="T938" s="2" t="str">
        <f t="shared" si="14"/>
        <v>Not A&amp;R positive</v>
      </c>
    </row>
    <row r="939" spans="1:20" x14ac:dyDescent="0.3">
      <c r="A939" s="2" t="s">
        <v>2543</v>
      </c>
      <c r="B939" s="3" t="s">
        <v>2710</v>
      </c>
      <c r="C939" s="3" t="s">
        <v>2711</v>
      </c>
      <c r="D939" s="4">
        <v>1E-3</v>
      </c>
      <c r="E939" s="5" t="s">
        <v>2546</v>
      </c>
      <c r="F939" s="4">
        <v>2.4000000000000001E-4</v>
      </c>
      <c r="G939" s="6">
        <v>45281</v>
      </c>
      <c r="H939" s="3" t="s">
        <v>2712</v>
      </c>
      <c r="I939" s="3"/>
      <c r="J939" s="3"/>
      <c r="K939" s="5" t="s">
        <v>61</v>
      </c>
      <c r="L939" s="5">
        <v>1</v>
      </c>
      <c r="M939" s="5" t="s">
        <v>130</v>
      </c>
      <c r="N939" s="5">
        <f>VLOOKUP(M939,[1]ArchetypeScores!E:N,10,FALSE)</f>
        <v>0</v>
      </c>
      <c r="O939" s="5">
        <f>VLOOKUP(M939,[1]ArchetypeScores!E:O,11,FALSE)</f>
        <v>-1</v>
      </c>
      <c r="P939" s="5">
        <f>VLOOKUP(M939,[1]ArchetypeScores!E:P,12,FALSE)</f>
        <v>0</v>
      </c>
      <c r="Q939" s="2" t="str">
        <f>VLOOKUP(M939,[1]ArchetypeScores!E:W,19,FALSE)</f>
        <v>Health care</v>
      </c>
      <c r="R939" s="2">
        <f>VLOOKUP(M939,[1]ArchetypeScores!E:I,5,FALSE)</f>
        <v>0</v>
      </c>
      <c r="S939" s="2">
        <f>VLOOKUP(M939,[1]ArchetypeScores!E:K,7,FALSE)</f>
        <v>0</v>
      </c>
      <c r="T939" s="2" t="str">
        <f t="shared" si="14"/>
        <v>Not A&amp;R positive</v>
      </c>
    </row>
    <row r="940" spans="1:20" x14ac:dyDescent="0.3">
      <c r="A940" s="2" t="s">
        <v>2543</v>
      </c>
      <c r="B940" s="3" t="s">
        <v>2710</v>
      </c>
      <c r="C940" s="3" t="s">
        <v>2713</v>
      </c>
      <c r="D940" s="4">
        <v>1.0999999999999999E-2</v>
      </c>
      <c r="E940" s="5" t="s">
        <v>2546</v>
      </c>
      <c r="F940" s="4">
        <v>1.91E-3</v>
      </c>
      <c r="G940" s="6">
        <v>45299</v>
      </c>
      <c r="H940" s="3" t="s">
        <v>2714</v>
      </c>
      <c r="I940" s="3"/>
      <c r="J940" s="3"/>
      <c r="K940" s="5" t="s">
        <v>61</v>
      </c>
      <c r="L940" s="5">
        <v>1</v>
      </c>
      <c r="M940" s="5" t="s">
        <v>130</v>
      </c>
      <c r="N940" s="5">
        <f>VLOOKUP(M940,[1]ArchetypeScores!E:N,10,FALSE)</f>
        <v>0</v>
      </c>
      <c r="O940" s="5">
        <f>VLOOKUP(M940,[1]ArchetypeScores!E:O,11,FALSE)</f>
        <v>-1</v>
      </c>
      <c r="P940" s="5">
        <f>VLOOKUP(M940,[1]ArchetypeScores!E:P,12,FALSE)</f>
        <v>0</v>
      </c>
      <c r="Q940" s="2" t="str">
        <f>VLOOKUP(M940,[1]ArchetypeScores!E:W,19,FALSE)</f>
        <v>Health care</v>
      </c>
      <c r="R940" s="2">
        <f>VLOOKUP(M940,[1]ArchetypeScores!E:I,5,FALSE)</f>
        <v>0</v>
      </c>
      <c r="S940" s="2">
        <f>VLOOKUP(M940,[1]ArchetypeScores!E:K,7,FALSE)</f>
        <v>0</v>
      </c>
      <c r="T940" s="2" t="str">
        <f t="shared" si="14"/>
        <v>Not A&amp;R positive</v>
      </c>
    </row>
    <row r="941" spans="1:20" x14ac:dyDescent="0.3">
      <c r="A941" s="2" t="s">
        <v>2543</v>
      </c>
      <c r="B941" s="3" t="s">
        <v>2710</v>
      </c>
      <c r="C941" s="3" t="s">
        <v>2715</v>
      </c>
      <c r="D941" s="4">
        <v>2E-3</v>
      </c>
      <c r="E941" s="5" t="s">
        <v>2546</v>
      </c>
      <c r="F941" s="4">
        <v>3.4000000000000002E-4</v>
      </c>
      <c r="G941" s="6">
        <v>45335</v>
      </c>
      <c r="H941" s="3" t="s">
        <v>2716</v>
      </c>
      <c r="I941" s="3"/>
      <c r="J941" s="3"/>
      <c r="K941" s="5" t="s">
        <v>61</v>
      </c>
      <c r="L941" s="5">
        <v>1</v>
      </c>
      <c r="M941" s="5" t="s">
        <v>130</v>
      </c>
      <c r="N941" s="5">
        <f>VLOOKUP(M941,[1]ArchetypeScores!E:N,10,FALSE)</f>
        <v>0</v>
      </c>
      <c r="O941" s="5">
        <f>VLOOKUP(M941,[1]ArchetypeScores!E:O,11,FALSE)</f>
        <v>-1</v>
      </c>
      <c r="P941" s="5">
        <f>VLOOKUP(M941,[1]ArchetypeScores!E:P,12,FALSE)</f>
        <v>0</v>
      </c>
      <c r="Q941" s="2" t="str">
        <f>VLOOKUP(M941,[1]ArchetypeScores!E:W,19,FALSE)</f>
        <v>Health care</v>
      </c>
      <c r="R941" s="2">
        <f>VLOOKUP(M941,[1]ArchetypeScores!E:I,5,FALSE)</f>
        <v>0</v>
      </c>
      <c r="S941" s="2">
        <f>VLOOKUP(M941,[1]ArchetypeScores!E:K,7,FALSE)</f>
        <v>0</v>
      </c>
      <c r="T941" s="2" t="str">
        <f t="shared" si="14"/>
        <v>Not A&amp;R positive</v>
      </c>
    </row>
    <row r="942" spans="1:20" x14ac:dyDescent="0.3">
      <c r="A942" s="2" t="s">
        <v>2543</v>
      </c>
      <c r="B942" s="3" t="s">
        <v>2710</v>
      </c>
      <c r="C942" s="3" t="s">
        <v>2717</v>
      </c>
      <c r="D942" s="4">
        <v>2E-3</v>
      </c>
      <c r="E942" s="5" t="s">
        <v>2546</v>
      </c>
      <c r="F942" s="4">
        <v>2.9E-4</v>
      </c>
      <c r="G942" s="6">
        <v>45349</v>
      </c>
      <c r="H942" s="3" t="s">
        <v>2718</v>
      </c>
      <c r="I942" s="3"/>
      <c r="J942" s="3"/>
      <c r="K942" s="5" t="s">
        <v>61</v>
      </c>
      <c r="L942" s="5">
        <v>1</v>
      </c>
      <c r="M942" s="5" t="s">
        <v>130</v>
      </c>
      <c r="N942" s="5">
        <f>VLOOKUP(M942,[1]ArchetypeScores!E:N,10,FALSE)</f>
        <v>0</v>
      </c>
      <c r="O942" s="5">
        <f>VLOOKUP(M942,[1]ArchetypeScores!E:O,11,FALSE)</f>
        <v>-1</v>
      </c>
      <c r="P942" s="5">
        <f>VLOOKUP(M942,[1]ArchetypeScores!E:P,12,FALSE)</f>
        <v>0</v>
      </c>
      <c r="Q942" s="2" t="str">
        <f>VLOOKUP(M942,[1]ArchetypeScores!E:W,19,FALSE)</f>
        <v>Health care</v>
      </c>
      <c r="R942" s="2">
        <f>VLOOKUP(M942,[1]ArchetypeScores!E:I,5,FALSE)</f>
        <v>0</v>
      </c>
      <c r="S942" s="2">
        <f>VLOOKUP(M942,[1]ArchetypeScores!E:K,7,FALSE)</f>
        <v>0</v>
      </c>
      <c r="T942" s="2" t="str">
        <f t="shared" si="14"/>
        <v>Not A&amp;R positive</v>
      </c>
    </row>
    <row r="943" spans="1:20" x14ac:dyDescent="0.3">
      <c r="A943" s="2" t="s">
        <v>2543</v>
      </c>
      <c r="B943" s="3" t="s">
        <v>2710</v>
      </c>
      <c r="C943" s="3" t="s">
        <v>2719</v>
      </c>
      <c r="D943" s="4">
        <v>8.0000000000000002E-3</v>
      </c>
      <c r="E943" s="5" t="s">
        <v>2546</v>
      </c>
      <c r="F943" s="4">
        <v>1.3600000000000001E-3</v>
      </c>
      <c r="G943" s="6">
        <v>45390</v>
      </c>
      <c r="H943" s="3" t="s">
        <v>2720</v>
      </c>
      <c r="I943" s="3"/>
      <c r="J943" s="3"/>
      <c r="K943" s="5" t="s">
        <v>61</v>
      </c>
      <c r="L943" s="5">
        <v>1</v>
      </c>
      <c r="M943" s="5" t="s">
        <v>130</v>
      </c>
      <c r="N943" s="5">
        <f>VLOOKUP(M943,[1]ArchetypeScores!E:N,10,FALSE)</f>
        <v>0</v>
      </c>
      <c r="O943" s="5">
        <f>VLOOKUP(M943,[1]ArchetypeScores!E:O,11,FALSE)</f>
        <v>-1</v>
      </c>
      <c r="P943" s="5">
        <f>VLOOKUP(M943,[1]ArchetypeScores!E:P,12,FALSE)</f>
        <v>0</v>
      </c>
      <c r="Q943" s="2" t="str">
        <f>VLOOKUP(M943,[1]ArchetypeScores!E:W,19,FALSE)</f>
        <v>Health care</v>
      </c>
      <c r="R943" s="2">
        <f>VLOOKUP(M943,[1]ArchetypeScores!E:I,5,FALSE)</f>
        <v>0</v>
      </c>
      <c r="S943" s="2">
        <f>VLOOKUP(M943,[1]ArchetypeScores!E:K,7,FALSE)</f>
        <v>0</v>
      </c>
      <c r="T943" s="2" t="str">
        <f t="shared" si="14"/>
        <v>Not A&amp;R positive</v>
      </c>
    </row>
    <row r="944" spans="1:20" x14ac:dyDescent="0.3">
      <c r="A944" s="2" t="s">
        <v>2543</v>
      </c>
      <c r="B944" s="3" t="s">
        <v>2710</v>
      </c>
      <c r="C944" s="3" t="s">
        <v>2721</v>
      </c>
      <c r="D944" s="4">
        <v>5.0000000000000001E-3</v>
      </c>
      <c r="E944" s="5" t="s">
        <v>2546</v>
      </c>
      <c r="F944" s="4">
        <v>1.01E-3</v>
      </c>
      <c r="G944" s="6">
        <v>45404</v>
      </c>
      <c r="H944" s="3" t="s">
        <v>2680</v>
      </c>
      <c r="I944" s="3"/>
      <c r="J944" s="3"/>
      <c r="K944" s="5" t="s">
        <v>61</v>
      </c>
      <c r="L944" s="5">
        <v>1</v>
      </c>
      <c r="M944" s="5" t="s">
        <v>130</v>
      </c>
      <c r="N944" s="5">
        <f>VLOOKUP(M944,[1]ArchetypeScores!E:N,10,FALSE)</f>
        <v>0</v>
      </c>
      <c r="O944" s="5">
        <f>VLOOKUP(M944,[1]ArchetypeScores!E:O,11,FALSE)</f>
        <v>-1</v>
      </c>
      <c r="P944" s="5">
        <f>VLOOKUP(M944,[1]ArchetypeScores!E:P,12,FALSE)</f>
        <v>0</v>
      </c>
      <c r="Q944" s="2" t="str">
        <f>VLOOKUP(M944,[1]ArchetypeScores!E:W,19,FALSE)</f>
        <v>Health care</v>
      </c>
      <c r="R944" s="2">
        <f>VLOOKUP(M944,[1]ArchetypeScores!E:I,5,FALSE)</f>
        <v>0</v>
      </c>
      <c r="S944" s="2">
        <f>VLOOKUP(M944,[1]ArchetypeScores!E:K,7,FALSE)</f>
        <v>0</v>
      </c>
      <c r="T944" s="2" t="str">
        <f t="shared" si="14"/>
        <v>Not A&amp;R positive</v>
      </c>
    </row>
    <row r="945" spans="1:20" x14ac:dyDescent="0.3">
      <c r="A945" s="2" t="s">
        <v>2543</v>
      </c>
      <c r="B945" s="3" t="s">
        <v>2722</v>
      </c>
      <c r="C945" s="3" t="s">
        <v>2723</v>
      </c>
      <c r="D945" s="4">
        <v>2E-3</v>
      </c>
      <c r="E945" s="5" t="s">
        <v>2546</v>
      </c>
      <c r="F945" s="4">
        <v>3.8999999999999999E-4</v>
      </c>
      <c r="G945" s="6">
        <v>45282</v>
      </c>
      <c r="H945" s="3" t="s">
        <v>2724</v>
      </c>
      <c r="I945" s="3"/>
      <c r="J945" s="3"/>
      <c r="K945" s="5" t="s">
        <v>61</v>
      </c>
      <c r="L945" s="5">
        <v>1</v>
      </c>
      <c r="M945" s="5" t="s">
        <v>130</v>
      </c>
      <c r="N945" s="5">
        <f>VLOOKUP(M945,[1]ArchetypeScores!E:N,10,FALSE)</f>
        <v>0</v>
      </c>
      <c r="O945" s="5">
        <f>VLOOKUP(M945,[1]ArchetypeScores!E:O,11,FALSE)</f>
        <v>-1</v>
      </c>
      <c r="P945" s="5">
        <f>VLOOKUP(M945,[1]ArchetypeScores!E:P,12,FALSE)</f>
        <v>0</v>
      </c>
      <c r="Q945" s="2" t="str">
        <f>VLOOKUP(M945,[1]ArchetypeScores!E:W,19,FALSE)</f>
        <v>Health care</v>
      </c>
      <c r="R945" s="2">
        <f>VLOOKUP(M945,[1]ArchetypeScores!E:I,5,FALSE)</f>
        <v>0</v>
      </c>
      <c r="S945" s="2">
        <f>VLOOKUP(M945,[1]ArchetypeScores!E:K,7,FALSE)</f>
        <v>0</v>
      </c>
      <c r="T945" s="2" t="str">
        <f t="shared" si="14"/>
        <v>Not A&amp;R positive</v>
      </c>
    </row>
    <row r="946" spans="1:20" x14ac:dyDescent="0.3">
      <c r="A946" s="2" t="s">
        <v>2543</v>
      </c>
      <c r="B946" s="3" t="s">
        <v>2722</v>
      </c>
      <c r="C946" s="3" t="s">
        <v>2725</v>
      </c>
      <c r="D946" s="4">
        <v>0.33600000000000002</v>
      </c>
      <c r="E946" s="5" t="s">
        <v>2546</v>
      </c>
      <c r="F946" s="4">
        <v>5.8180000000000003E-2</v>
      </c>
      <c r="G946" s="6">
        <v>45302</v>
      </c>
      <c r="H946" s="3" t="s">
        <v>2726</v>
      </c>
      <c r="I946" s="3"/>
      <c r="J946" s="3"/>
      <c r="K946" s="5" t="s">
        <v>61</v>
      </c>
      <c r="L946" s="5">
        <v>1</v>
      </c>
      <c r="M946" s="5" t="s">
        <v>130</v>
      </c>
      <c r="N946" s="5">
        <f>VLOOKUP(M946,[1]ArchetypeScores!E:N,10,FALSE)</f>
        <v>0</v>
      </c>
      <c r="O946" s="5">
        <f>VLOOKUP(M946,[1]ArchetypeScores!E:O,11,FALSE)</f>
        <v>-1</v>
      </c>
      <c r="P946" s="5">
        <f>VLOOKUP(M946,[1]ArchetypeScores!E:P,12,FALSE)</f>
        <v>0</v>
      </c>
      <c r="Q946" s="2" t="str">
        <f>VLOOKUP(M946,[1]ArchetypeScores!E:W,19,FALSE)</f>
        <v>Health care</v>
      </c>
      <c r="R946" s="2">
        <f>VLOOKUP(M946,[1]ArchetypeScores!E:I,5,FALSE)</f>
        <v>0</v>
      </c>
      <c r="S946" s="2">
        <f>VLOOKUP(M946,[1]ArchetypeScores!E:K,7,FALSE)</f>
        <v>0</v>
      </c>
      <c r="T946" s="2" t="str">
        <f t="shared" si="14"/>
        <v>Not A&amp;R positive</v>
      </c>
    </row>
    <row r="947" spans="1:20" x14ac:dyDescent="0.3">
      <c r="A947" s="2" t="s">
        <v>2543</v>
      </c>
      <c r="B947" s="3" t="s">
        <v>2722</v>
      </c>
      <c r="C947" s="3" t="s">
        <v>2727</v>
      </c>
      <c r="D947" s="4">
        <v>1.6E-2</v>
      </c>
      <c r="E947" s="5" t="s">
        <v>2546</v>
      </c>
      <c r="F947" s="4">
        <v>2.7599999999999999E-3</v>
      </c>
      <c r="G947" s="6">
        <v>45391</v>
      </c>
      <c r="H947" s="3" t="s">
        <v>2728</v>
      </c>
      <c r="I947" s="3"/>
      <c r="J947" s="3"/>
      <c r="K947" s="5" t="s">
        <v>61</v>
      </c>
      <c r="L947" s="5">
        <v>1</v>
      </c>
      <c r="M947" s="5" t="s">
        <v>130</v>
      </c>
      <c r="N947" s="5">
        <f>VLOOKUP(M947,[1]ArchetypeScores!E:N,10,FALSE)</f>
        <v>0</v>
      </c>
      <c r="O947" s="5">
        <f>VLOOKUP(M947,[1]ArchetypeScores!E:O,11,FALSE)</f>
        <v>-1</v>
      </c>
      <c r="P947" s="5">
        <f>VLOOKUP(M947,[1]ArchetypeScores!E:P,12,FALSE)</f>
        <v>0</v>
      </c>
      <c r="Q947" s="2" t="str">
        <f>VLOOKUP(M947,[1]ArchetypeScores!E:W,19,FALSE)</f>
        <v>Health care</v>
      </c>
      <c r="R947" s="2">
        <f>VLOOKUP(M947,[1]ArchetypeScores!E:I,5,FALSE)</f>
        <v>0</v>
      </c>
      <c r="S947" s="2">
        <f>VLOOKUP(M947,[1]ArchetypeScores!E:K,7,FALSE)</f>
        <v>0</v>
      </c>
      <c r="T947" s="2" t="str">
        <f t="shared" si="14"/>
        <v>Not A&amp;R positive</v>
      </c>
    </row>
    <row r="948" spans="1:20" x14ac:dyDescent="0.3">
      <c r="A948" s="2" t="s">
        <v>2543</v>
      </c>
      <c r="B948" s="3" t="s">
        <v>2729</v>
      </c>
      <c r="C948" s="3" t="s">
        <v>2730</v>
      </c>
      <c r="D948" s="4">
        <v>0.432</v>
      </c>
      <c r="E948" s="5" t="s">
        <v>2546</v>
      </c>
      <c r="F948" s="4">
        <v>7.4810000000000001E-2</v>
      </c>
      <c r="G948" s="6">
        <v>45303</v>
      </c>
      <c r="H948" s="3" t="s">
        <v>2731</v>
      </c>
      <c r="I948" s="3"/>
      <c r="J948" s="3"/>
      <c r="K948" s="5" t="s">
        <v>61</v>
      </c>
      <c r="L948" s="5">
        <v>1</v>
      </c>
      <c r="M948" s="5" t="s">
        <v>130</v>
      </c>
      <c r="N948" s="5">
        <f>VLOOKUP(M948,[1]ArchetypeScores!E:N,10,FALSE)</f>
        <v>0</v>
      </c>
      <c r="O948" s="5">
        <f>VLOOKUP(M948,[1]ArchetypeScores!E:O,11,FALSE)</f>
        <v>-1</v>
      </c>
      <c r="P948" s="5">
        <f>VLOOKUP(M948,[1]ArchetypeScores!E:P,12,FALSE)</f>
        <v>0</v>
      </c>
      <c r="Q948" s="2" t="str">
        <f>VLOOKUP(M948,[1]ArchetypeScores!E:W,19,FALSE)</f>
        <v>Health care</v>
      </c>
      <c r="R948" s="2">
        <f>VLOOKUP(M948,[1]ArchetypeScores!E:I,5,FALSE)</f>
        <v>0</v>
      </c>
      <c r="S948" s="2">
        <f>VLOOKUP(M948,[1]ArchetypeScores!E:K,7,FALSE)</f>
        <v>0</v>
      </c>
      <c r="T948" s="2" t="str">
        <f t="shared" si="14"/>
        <v>Not A&amp;R positive</v>
      </c>
    </row>
    <row r="949" spans="1:20" x14ac:dyDescent="0.3">
      <c r="A949" s="2" t="s">
        <v>2543</v>
      </c>
      <c r="B949" s="3" t="s">
        <v>2729</v>
      </c>
      <c r="C949" s="3" t="s">
        <v>2732</v>
      </c>
      <c r="D949" s="4">
        <v>1E-3</v>
      </c>
      <c r="E949" s="5" t="s">
        <v>2546</v>
      </c>
      <c r="F949" s="4">
        <v>2.7E-4</v>
      </c>
      <c r="G949" s="6">
        <v>45409</v>
      </c>
      <c r="H949" s="3" t="s">
        <v>2733</v>
      </c>
      <c r="I949" s="3"/>
      <c r="J949" s="3"/>
      <c r="K949" s="5" t="s">
        <v>61</v>
      </c>
      <c r="L949" s="5">
        <v>1</v>
      </c>
      <c r="M949" s="5" t="s">
        <v>130</v>
      </c>
      <c r="N949" s="5">
        <f>VLOOKUP(M949,[1]ArchetypeScores!E:N,10,FALSE)</f>
        <v>0</v>
      </c>
      <c r="O949" s="5">
        <f>VLOOKUP(M949,[1]ArchetypeScores!E:O,11,FALSE)</f>
        <v>-1</v>
      </c>
      <c r="P949" s="5">
        <f>VLOOKUP(M949,[1]ArchetypeScores!E:P,12,FALSE)</f>
        <v>0</v>
      </c>
      <c r="Q949" s="2" t="str">
        <f>VLOOKUP(M949,[1]ArchetypeScores!E:W,19,FALSE)</f>
        <v>Health care</v>
      </c>
      <c r="R949" s="2">
        <f>VLOOKUP(M949,[1]ArchetypeScores!E:I,5,FALSE)</f>
        <v>0</v>
      </c>
      <c r="S949" s="2">
        <f>VLOOKUP(M949,[1]ArchetypeScores!E:K,7,FALSE)</f>
        <v>0</v>
      </c>
      <c r="T949" s="2" t="str">
        <f t="shared" si="14"/>
        <v>Not A&amp;R positive</v>
      </c>
    </row>
    <row r="950" spans="1:20" x14ac:dyDescent="0.3">
      <c r="A950" s="2" t="s">
        <v>2543</v>
      </c>
      <c r="B950" s="3" t="s">
        <v>2734</v>
      </c>
      <c r="C950" s="3" t="s">
        <v>2735</v>
      </c>
      <c r="D950" s="4">
        <v>4.0000000000000001E-3</v>
      </c>
      <c r="E950" s="5" t="s">
        <v>2546</v>
      </c>
      <c r="F950" s="4">
        <v>7.5000000000000002E-4</v>
      </c>
      <c r="G950" s="6">
        <v>45284</v>
      </c>
      <c r="H950" s="3" t="s">
        <v>2736</v>
      </c>
      <c r="I950" s="3"/>
      <c r="J950" s="3"/>
      <c r="K950" s="5" t="s">
        <v>61</v>
      </c>
      <c r="L950" s="5">
        <v>1</v>
      </c>
      <c r="M950" s="5" t="s">
        <v>130</v>
      </c>
      <c r="N950" s="5">
        <f>VLOOKUP(M950,[1]ArchetypeScores!E:N,10,FALSE)</f>
        <v>0</v>
      </c>
      <c r="O950" s="5">
        <f>VLOOKUP(M950,[1]ArchetypeScores!E:O,11,FALSE)</f>
        <v>-1</v>
      </c>
      <c r="P950" s="5">
        <f>VLOOKUP(M950,[1]ArchetypeScores!E:P,12,FALSE)</f>
        <v>0</v>
      </c>
      <c r="Q950" s="2" t="str">
        <f>VLOOKUP(M950,[1]ArchetypeScores!E:W,19,FALSE)</f>
        <v>Health care</v>
      </c>
      <c r="R950" s="2">
        <f>VLOOKUP(M950,[1]ArchetypeScores!E:I,5,FALSE)</f>
        <v>0</v>
      </c>
      <c r="S950" s="2">
        <f>VLOOKUP(M950,[1]ArchetypeScores!E:K,7,FALSE)</f>
        <v>0</v>
      </c>
      <c r="T950" s="2" t="str">
        <f t="shared" si="14"/>
        <v>Not A&amp;R positive</v>
      </c>
    </row>
    <row r="951" spans="1:20" x14ac:dyDescent="0.3">
      <c r="A951" s="2" t="s">
        <v>2543</v>
      </c>
      <c r="B951" s="3" t="s">
        <v>2734</v>
      </c>
      <c r="C951" s="3" t="s">
        <v>2737</v>
      </c>
      <c r="D951" s="4">
        <v>0.01</v>
      </c>
      <c r="E951" s="5" t="s">
        <v>2546</v>
      </c>
      <c r="F951" s="4">
        <v>1.7799999999999999E-3</v>
      </c>
      <c r="G951" s="6">
        <v>45306</v>
      </c>
      <c r="H951" s="3" t="s">
        <v>2738</v>
      </c>
      <c r="I951" s="3"/>
      <c r="J951" s="3"/>
      <c r="K951" s="5" t="s">
        <v>61</v>
      </c>
      <c r="L951" s="5">
        <v>1</v>
      </c>
      <c r="M951" s="5" t="s">
        <v>130</v>
      </c>
      <c r="N951" s="5">
        <f>VLOOKUP(M951,[1]ArchetypeScores!E:N,10,FALSE)</f>
        <v>0</v>
      </c>
      <c r="O951" s="5">
        <f>VLOOKUP(M951,[1]ArchetypeScores!E:O,11,FALSE)</f>
        <v>-1</v>
      </c>
      <c r="P951" s="5">
        <f>VLOOKUP(M951,[1]ArchetypeScores!E:P,12,FALSE)</f>
        <v>0</v>
      </c>
      <c r="Q951" s="2" t="str">
        <f>VLOOKUP(M951,[1]ArchetypeScores!E:W,19,FALSE)</f>
        <v>Health care</v>
      </c>
      <c r="R951" s="2">
        <f>VLOOKUP(M951,[1]ArchetypeScores!E:I,5,FALSE)</f>
        <v>0</v>
      </c>
      <c r="S951" s="2">
        <f>VLOOKUP(M951,[1]ArchetypeScores!E:K,7,FALSE)</f>
        <v>0</v>
      </c>
      <c r="T951" s="2" t="str">
        <f t="shared" si="14"/>
        <v>Not A&amp;R positive</v>
      </c>
    </row>
    <row r="952" spans="1:20" x14ac:dyDescent="0.3">
      <c r="A952" s="2" t="s">
        <v>2543</v>
      </c>
      <c r="B952" s="3" t="s">
        <v>2734</v>
      </c>
      <c r="C952" s="3" t="s">
        <v>2739</v>
      </c>
      <c r="D952" s="4">
        <v>1E-3</v>
      </c>
      <c r="E952" s="5" t="s">
        <v>2546</v>
      </c>
      <c r="F952" s="4">
        <v>1E-4</v>
      </c>
      <c r="G952" s="6">
        <v>45329</v>
      </c>
      <c r="H952" s="3" t="s">
        <v>2740</v>
      </c>
      <c r="I952" s="3"/>
      <c r="J952" s="3"/>
      <c r="K952" s="5" t="s">
        <v>61</v>
      </c>
      <c r="L952" s="5">
        <v>1</v>
      </c>
      <c r="M952" s="5" t="s">
        <v>130</v>
      </c>
      <c r="N952" s="5">
        <f>VLOOKUP(M952,[1]ArchetypeScores!E:N,10,FALSE)</f>
        <v>0</v>
      </c>
      <c r="O952" s="5">
        <f>VLOOKUP(M952,[1]ArchetypeScores!E:O,11,FALSE)</f>
        <v>-1</v>
      </c>
      <c r="P952" s="5">
        <f>VLOOKUP(M952,[1]ArchetypeScores!E:P,12,FALSE)</f>
        <v>0</v>
      </c>
      <c r="Q952" s="2" t="str">
        <f>VLOOKUP(M952,[1]ArchetypeScores!E:W,19,FALSE)</f>
        <v>Health care</v>
      </c>
      <c r="R952" s="2">
        <f>VLOOKUP(M952,[1]ArchetypeScores!E:I,5,FALSE)</f>
        <v>0</v>
      </c>
      <c r="S952" s="2">
        <f>VLOOKUP(M952,[1]ArchetypeScores!E:K,7,FALSE)</f>
        <v>0</v>
      </c>
      <c r="T952" s="2" t="str">
        <f t="shared" si="14"/>
        <v>Not A&amp;R positive</v>
      </c>
    </row>
    <row r="953" spans="1:20" x14ac:dyDescent="0.3">
      <c r="A953" s="2" t="s">
        <v>2543</v>
      </c>
      <c r="B953" s="3" t="s">
        <v>2734</v>
      </c>
      <c r="C953" s="3" t="s">
        <v>2741</v>
      </c>
      <c r="D953" s="4">
        <v>0</v>
      </c>
      <c r="E953" s="5" t="s">
        <v>2546</v>
      </c>
      <c r="F953" s="4">
        <v>8.0000000000000007E-5</v>
      </c>
      <c r="G953" s="6">
        <v>45393</v>
      </c>
      <c r="H953" s="3" t="s">
        <v>2742</v>
      </c>
      <c r="I953" s="3"/>
      <c r="J953" s="3"/>
      <c r="K953" s="5" t="s">
        <v>61</v>
      </c>
      <c r="L953" s="5">
        <v>1</v>
      </c>
      <c r="M953" s="5" t="s">
        <v>130</v>
      </c>
      <c r="N953" s="5">
        <f>VLOOKUP(M953,[1]ArchetypeScores!E:N,10,FALSE)</f>
        <v>0</v>
      </c>
      <c r="O953" s="5">
        <f>VLOOKUP(M953,[1]ArchetypeScores!E:O,11,FALSE)</f>
        <v>-1</v>
      </c>
      <c r="P953" s="5">
        <f>VLOOKUP(M953,[1]ArchetypeScores!E:P,12,FALSE)</f>
        <v>0</v>
      </c>
      <c r="Q953" s="2" t="str">
        <f>VLOOKUP(M953,[1]ArchetypeScores!E:W,19,FALSE)</f>
        <v>Health care</v>
      </c>
      <c r="R953" s="2">
        <f>VLOOKUP(M953,[1]ArchetypeScores!E:I,5,FALSE)</f>
        <v>0</v>
      </c>
      <c r="S953" s="2">
        <f>VLOOKUP(M953,[1]ArchetypeScores!E:K,7,FALSE)</f>
        <v>0</v>
      </c>
      <c r="T953" s="2" t="str">
        <f t="shared" si="14"/>
        <v>Not A&amp;R positive</v>
      </c>
    </row>
    <row r="954" spans="1:20" x14ac:dyDescent="0.3">
      <c r="A954" s="2" t="s">
        <v>2543</v>
      </c>
      <c r="B954" s="3" t="s">
        <v>2734</v>
      </c>
      <c r="C954" s="3" t="s">
        <v>2743</v>
      </c>
      <c r="D954" s="4">
        <v>5.0000000000000001E-3</v>
      </c>
      <c r="E954" s="5" t="s">
        <v>2546</v>
      </c>
      <c r="F954" s="4">
        <v>9.7999999999999997E-4</v>
      </c>
      <c r="G954" s="6">
        <v>45414</v>
      </c>
      <c r="H954" s="3" t="s">
        <v>2744</v>
      </c>
      <c r="I954" s="3"/>
      <c r="J954" s="3"/>
      <c r="K954" s="5" t="s">
        <v>61</v>
      </c>
      <c r="L954" s="5">
        <v>1</v>
      </c>
      <c r="M954" s="5" t="s">
        <v>130</v>
      </c>
      <c r="N954" s="5">
        <f>VLOOKUP(M954,[1]ArchetypeScores!E:N,10,FALSE)</f>
        <v>0</v>
      </c>
      <c r="O954" s="5">
        <f>VLOOKUP(M954,[1]ArchetypeScores!E:O,11,FALSE)</f>
        <v>-1</v>
      </c>
      <c r="P954" s="5">
        <f>VLOOKUP(M954,[1]ArchetypeScores!E:P,12,FALSE)</f>
        <v>0</v>
      </c>
      <c r="Q954" s="2" t="str">
        <f>VLOOKUP(M954,[1]ArchetypeScores!E:W,19,FALSE)</f>
        <v>Health care</v>
      </c>
      <c r="R954" s="2">
        <f>VLOOKUP(M954,[1]ArchetypeScores!E:I,5,FALSE)</f>
        <v>0</v>
      </c>
      <c r="S954" s="2">
        <f>VLOOKUP(M954,[1]ArchetypeScores!E:K,7,FALSE)</f>
        <v>0</v>
      </c>
      <c r="T954" s="2" t="str">
        <f t="shared" si="14"/>
        <v>Not A&amp;R positive</v>
      </c>
    </row>
    <row r="955" spans="1:20" x14ac:dyDescent="0.3">
      <c r="A955" s="2" t="s">
        <v>2543</v>
      </c>
      <c r="B955" s="3" t="s">
        <v>2745</v>
      </c>
      <c r="C955" s="3" t="s">
        <v>2746</v>
      </c>
      <c r="D955" s="4">
        <v>5.0000000000000001E-3</v>
      </c>
      <c r="E955" s="5" t="s">
        <v>2546</v>
      </c>
      <c r="F955" s="4">
        <v>8.9999999999999998E-4</v>
      </c>
      <c r="G955" s="6">
        <v>45283</v>
      </c>
      <c r="H955" s="3" t="s">
        <v>2747</v>
      </c>
      <c r="I955" s="3"/>
      <c r="J955" s="3"/>
      <c r="K955" s="5" t="s">
        <v>61</v>
      </c>
      <c r="L955" s="5">
        <v>1</v>
      </c>
      <c r="M955" s="5" t="s">
        <v>130</v>
      </c>
      <c r="N955" s="5">
        <f>VLOOKUP(M955,[1]ArchetypeScores!E:N,10,FALSE)</f>
        <v>0</v>
      </c>
      <c r="O955" s="5">
        <f>VLOOKUP(M955,[1]ArchetypeScores!E:O,11,FALSE)</f>
        <v>-1</v>
      </c>
      <c r="P955" s="5">
        <f>VLOOKUP(M955,[1]ArchetypeScores!E:P,12,FALSE)</f>
        <v>0</v>
      </c>
      <c r="Q955" s="2" t="str">
        <f>VLOOKUP(M955,[1]ArchetypeScores!E:W,19,FALSE)</f>
        <v>Health care</v>
      </c>
      <c r="R955" s="2">
        <f>VLOOKUP(M955,[1]ArchetypeScores!E:I,5,FALSE)</f>
        <v>0</v>
      </c>
      <c r="S955" s="2">
        <f>VLOOKUP(M955,[1]ArchetypeScores!E:K,7,FALSE)</f>
        <v>0</v>
      </c>
      <c r="T955" s="2" t="str">
        <f t="shared" si="14"/>
        <v>Not A&amp;R positive</v>
      </c>
    </row>
    <row r="956" spans="1:20" x14ac:dyDescent="0.3">
      <c r="A956" s="2" t="s">
        <v>2543</v>
      </c>
      <c r="B956" s="3" t="s">
        <v>2745</v>
      </c>
      <c r="C956" s="3" t="s">
        <v>2748</v>
      </c>
      <c r="D956" s="4">
        <v>1.2E-2</v>
      </c>
      <c r="E956" s="5" t="s">
        <v>2546</v>
      </c>
      <c r="F956" s="4">
        <v>2.0400000000000001E-3</v>
      </c>
      <c r="G956" s="6">
        <v>45304</v>
      </c>
      <c r="H956" s="3" t="s">
        <v>2749</v>
      </c>
      <c r="I956" s="3"/>
      <c r="J956" s="3"/>
      <c r="K956" s="5" t="s">
        <v>61</v>
      </c>
      <c r="L956" s="5">
        <v>1</v>
      </c>
      <c r="M956" s="5" t="s">
        <v>130</v>
      </c>
      <c r="N956" s="5">
        <f>VLOOKUP(M956,[1]ArchetypeScores!E:N,10,FALSE)</f>
        <v>0</v>
      </c>
      <c r="O956" s="5">
        <f>VLOOKUP(M956,[1]ArchetypeScores!E:O,11,FALSE)</f>
        <v>-1</v>
      </c>
      <c r="P956" s="5">
        <f>VLOOKUP(M956,[1]ArchetypeScores!E:P,12,FALSE)</f>
        <v>0</v>
      </c>
      <c r="Q956" s="2" t="str">
        <f>VLOOKUP(M956,[1]ArchetypeScores!E:W,19,FALSE)</f>
        <v>Health care</v>
      </c>
      <c r="R956" s="2">
        <f>VLOOKUP(M956,[1]ArchetypeScores!E:I,5,FALSE)</f>
        <v>0</v>
      </c>
      <c r="S956" s="2">
        <f>VLOOKUP(M956,[1]ArchetypeScores!E:K,7,FALSE)</f>
        <v>0</v>
      </c>
      <c r="T956" s="2" t="str">
        <f t="shared" si="14"/>
        <v>Not A&amp;R positive</v>
      </c>
    </row>
    <row r="957" spans="1:20" x14ac:dyDescent="0.3">
      <c r="A957" s="2" t="s">
        <v>2543</v>
      </c>
      <c r="B957" s="3" t="s">
        <v>2745</v>
      </c>
      <c r="C957" s="3" t="s">
        <v>2750</v>
      </c>
      <c r="D957" s="4">
        <v>1E-3</v>
      </c>
      <c r="E957" s="5" t="s">
        <v>2546</v>
      </c>
      <c r="F957" s="4">
        <v>1.6000000000000001E-4</v>
      </c>
      <c r="G957" s="6">
        <v>45328</v>
      </c>
      <c r="H957" s="3" t="s">
        <v>2751</v>
      </c>
      <c r="I957" s="3"/>
      <c r="J957" s="3"/>
      <c r="K957" s="5" t="s">
        <v>61</v>
      </c>
      <c r="L957" s="5">
        <v>1</v>
      </c>
      <c r="M957" s="5" t="s">
        <v>130</v>
      </c>
      <c r="N957" s="5">
        <f>VLOOKUP(M957,[1]ArchetypeScores!E:N,10,FALSE)</f>
        <v>0</v>
      </c>
      <c r="O957" s="5">
        <f>VLOOKUP(M957,[1]ArchetypeScores!E:O,11,FALSE)</f>
        <v>-1</v>
      </c>
      <c r="P957" s="5">
        <f>VLOOKUP(M957,[1]ArchetypeScores!E:P,12,FALSE)</f>
        <v>0</v>
      </c>
      <c r="Q957" s="2" t="str">
        <f>VLOOKUP(M957,[1]ArchetypeScores!E:W,19,FALSE)</f>
        <v>Health care</v>
      </c>
      <c r="R957" s="2">
        <f>VLOOKUP(M957,[1]ArchetypeScores!E:I,5,FALSE)</f>
        <v>0</v>
      </c>
      <c r="S957" s="2">
        <f>VLOOKUP(M957,[1]ArchetypeScores!E:K,7,FALSE)</f>
        <v>0</v>
      </c>
      <c r="T957" s="2" t="str">
        <f t="shared" si="14"/>
        <v>Not A&amp;R positive</v>
      </c>
    </row>
    <row r="958" spans="1:20" x14ac:dyDescent="0.3">
      <c r="A958" s="2" t="s">
        <v>2543</v>
      </c>
      <c r="B958" s="3" t="s">
        <v>2745</v>
      </c>
      <c r="C958" s="3" t="s">
        <v>2752</v>
      </c>
      <c r="D958" s="4">
        <v>4.0000000000000001E-3</v>
      </c>
      <c r="E958" s="5" t="s">
        <v>2546</v>
      </c>
      <c r="F958" s="4">
        <v>6.4000000000000005E-4</v>
      </c>
      <c r="G958" s="6">
        <v>45392</v>
      </c>
      <c r="H958" s="3" t="s">
        <v>2753</v>
      </c>
      <c r="I958" s="3"/>
      <c r="J958" s="3"/>
      <c r="K958" s="5" t="s">
        <v>61</v>
      </c>
      <c r="L958" s="5">
        <v>1</v>
      </c>
      <c r="M958" s="5" t="s">
        <v>130</v>
      </c>
      <c r="N958" s="5">
        <f>VLOOKUP(M958,[1]ArchetypeScores!E:N,10,FALSE)</f>
        <v>0</v>
      </c>
      <c r="O958" s="5">
        <f>VLOOKUP(M958,[1]ArchetypeScores!E:O,11,FALSE)</f>
        <v>-1</v>
      </c>
      <c r="P958" s="5">
        <f>VLOOKUP(M958,[1]ArchetypeScores!E:P,12,FALSE)</f>
        <v>0</v>
      </c>
      <c r="Q958" s="2" t="str">
        <f>VLOOKUP(M958,[1]ArchetypeScores!E:W,19,FALSE)</f>
        <v>Health care</v>
      </c>
      <c r="R958" s="2">
        <f>VLOOKUP(M958,[1]ArchetypeScores!E:I,5,FALSE)</f>
        <v>0</v>
      </c>
      <c r="S958" s="2">
        <f>VLOOKUP(M958,[1]ArchetypeScores!E:K,7,FALSE)</f>
        <v>0</v>
      </c>
      <c r="T958" s="2" t="str">
        <f t="shared" si="14"/>
        <v>Not A&amp;R positive</v>
      </c>
    </row>
    <row r="959" spans="1:20" x14ac:dyDescent="0.3">
      <c r="A959" s="2" t="s">
        <v>2543</v>
      </c>
      <c r="B959" s="3" t="s">
        <v>2754</v>
      </c>
      <c r="C959" s="3" t="s">
        <v>2755</v>
      </c>
      <c r="D959" s="4">
        <v>0.432</v>
      </c>
      <c r="E959" s="5" t="s">
        <v>2546</v>
      </c>
      <c r="F959" s="4">
        <v>7.4810000000000001E-2</v>
      </c>
      <c r="G959" s="6">
        <v>45305</v>
      </c>
      <c r="H959" s="3" t="s">
        <v>2756</v>
      </c>
      <c r="I959" s="3"/>
      <c r="J959" s="3"/>
      <c r="K959" s="5" t="s">
        <v>61</v>
      </c>
      <c r="L959" s="5">
        <v>1</v>
      </c>
      <c r="M959" s="5" t="s">
        <v>130</v>
      </c>
      <c r="N959" s="5">
        <f>VLOOKUP(M959,[1]ArchetypeScores!E:N,10,FALSE)</f>
        <v>0</v>
      </c>
      <c r="O959" s="5">
        <f>VLOOKUP(M959,[1]ArchetypeScores!E:O,11,FALSE)</f>
        <v>-1</v>
      </c>
      <c r="P959" s="5">
        <f>VLOOKUP(M959,[1]ArchetypeScores!E:P,12,FALSE)</f>
        <v>0</v>
      </c>
      <c r="Q959" s="2" t="str">
        <f>VLOOKUP(M959,[1]ArchetypeScores!E:W,19,FALSE)</f>
        <v>Health care</v>
      </c>
      <c r="R959" s="2">
        <f>VLOOKUP(M959,[1]ArchetypeScores!E:I,5,FALSE)</f>
        <v>0</v>
      </c>
      <c r="S959" s="2">
        <f>VLOOKUP(M959,[1]ArchetypeScores!E:K,7,FALSE)</f>
        <v>0</v>
      </c>
      <c r="T959" s="2" t="str">
        <f t="shared" si="14"/>
        <v>Not A&amp;R positive</v>
      </c>
    </row>
    <row r="960" spans="1:20" x14ac:dyDescent="0.3">
      <c r="A960" s="2" t="s">
        <v>2543</v>
      </c>
      <c r="B960" s="3" t="s">
        <v>2754</v>
      </c>
      <c r="C960" s="3" t="s">
        <v>2757</v>
      </c>
      <c r="D960" s="4">
        <v>3.0000000000000001E-3</v>
      </c>
      <c r="E960" s="5" t="s">
        <v>2546</v>
      </c>
      <c r="F960" s="4">
        <v>5.0000000000000001E-4</v>
      </c>
      <c r="G960" s="6">
        <v>45408</v>
      </c>
      <c r="H960" s="3" t="s">
        <v>2758</v>
      </c>
      <c r="I960" s="3"/>
      <c r="J960" s="3"/>
      <c r="K960" s="5" t="s">
        <v>61</v>
      </c>
      <c r="L960" s="5">
        <v>1</v>
      </c>
      <c r="M960" s="5" t="s">
        <v>130</v>
      </c>
      <c r="N960" s="5">
        <f>VLOOKUP(M960,[1]ArchetypeScores!E:N,10,FALSE)</f>
        <v>0</v>
      </c>
      <c r="O960" s="5">
        <f>VLOOKUP(M960,[1]ArchetypeScores!E:O,11,FALSE)</f>
        <v>-1</v>
      </c>
      <c r="P960" s="5">
        <f>VLOOKUP(M960,[1]ArchetypeScores!E:P,12,FALSE)</f>
        <v>0</v>
      </c>
      <c r="Q960" s="2" t="str">
        <f>VLOOKUP(M960,[1]ArchetypeScores!E:W,19,FALSE)</f>
        <v>Health care</v>
      </c>
      <c r="R960" s="2">
        <f>VLOOKUP(M960,[1]ArchetypeScores!E:I,5,FALSE)</f>
        <v>0</v>
      </c>
      <c r="S960" s="2">
        <f>VLOOKUP(M960,[1]ArchetypeScores!E:K,7,FALSE)</f>
        <v>0</v>
      </c>
      <c r="T960" s="2" t="str">
        <f t="shared" si="14"/>
        <v>Not A&amp;R positive</v>
      </c>
    </row>
    <row r="961" spans="1:20" x14ac:dyDescent="0.3">
      <c r="A961" s="2" t="s">
        <v>2543</v>
      </c>
      <c r="B961" s="3" t="s">
        <v>2759</v>
      </c>
      <c r="C961" s="3" t="s">
        <v>2760</v>
      </c>
      <c r="D961" s="4">
        <v>4.0000000000000001E-3</v>
      </c>
      <c r="E961" s="5" t="s">
        <v>2546</v>
      </c>
      <c r="F961" s="4">
        <v>7.5000000000000002E-4</v>
      </c>
      <c r="G961" s="6">
        <v>45285</v>
      </c>
      <c r="H961" s="3" t="s">
        <v>2761</v>
      </c>
      <c r="I961" s="3"/>
      <c r="J961" s="3"/>
      <c r="K961" s="5" t="s">
        <v>61</v>
      </c>
      <c r="L961" s="5">
        <v>1</v>
      </c>
      <c r="M961" s="5" t="s">
        <v>130</v>
      </c>
      <c r="N961" s="5">
        <f>VLOOKUP(M961,[1]ArchetypeScores!E:N,10,FALSE)</f>
        <v>0</v>
      </c>
      <c r="O961" s="5">
        <f>VLOOKUP(M961,[1]ArchetypeScores!E:O,11,FALSE)</f>
        <v>-1</v>
      </c>
      <c r="P961" s="5">
        <f>VLOOKUP(M961,[1]ArchetypeScores!E:P,12,FALSE)</f>
        <v>0</v>
      </c>
      <c r="Q961" s="2" t="str">
        <f>VLOOKUP(M961,[1]ArchetypeScores!E:W,19,FALSE)</f>
        <v>Health care</v>
      </c>
      <c r="R961" s="2">
        <f>VLOOKUP(M961,[1]ArchetypeScores!E:I,5,FALSE)</f>
        <v>0</v>
      </c>
      <c r="S961" s="2">
        <f>VLOOKUP(M961,[1]ArchetypeScores!E:K,7,FALSE)</f>
        <v>0</v>
      </c>
      <c r="T961" s="2" t="str">
        <f t="shared" si="14"/>
        <v>Not A&amp;R positive</v>
      </c>
    </row>
    <row r="962" spans="1:20" x14ac:dyDescent="0.3">
      <c r="A962" s="2" t="s">
        <v>2543</v>
      </c>
      <c r="B962" s="3" t="s">
        <v>2759</v>
      </c>
      <c r="C962" s="3" t="s">
        <v>2762</v>
      </c>
      <c r="D962" s="4">
        <v>1.7000000000000001E-2</v>
      </c>
      <c r="E962" s="5" t="s">
        <v>2546</v>
      </c>
      <c r="F962" s="4">
        <v>2.9199999999999999E-3</v>
      </c>
      <c r="G962" s="6">
        <v>45307</v>
      </c>
      <c r="H962" s="3" t="s">
        <v>2763</v>
      </c>
      <c r="I962" s="3"/>
      <c r="J962" s="3"/>
      <c r="K962" s="5" t="s">
        <v>61</v>
      </c>
      <c r="L962" s="5">
        <v>1</v>
      </c>
      <c r="M962" s="5" t="s">
        <v>130</v>
      </c>
      <c r="N962" s="5">
        <f>VLOOKUP(M962,[1]ArchetypeScores!E:N,10,FALSE)</f>
        <v>0</v>
      </c>
      <c r="O962" s="5">
        <f>VLOOKUP(M962,[1]ArchetypeScores!E:O,11,FALSE)</f>
        <v>-1</v>
      </c>
      <c r="P962" s="5">
        <f>VLOOKUP(M962,[1]ArchetypeScores!E:P,12,FALSE)</f>
        <v>0</v>
      </c>
      <c r="Q962" s="2" t="str">
        <f>VLOOKUP(M962,[1]ArchetypeScores!E:W,19,FALSE)</f>
        <v>Health care</v>
      </c>
      <c r="R962" s="2">
        <f>VLOOKUP(M962,[1]ArchetypeScores!E:I,5,FALSE)</f>
        <v>0</v>
      </c>
      <c r="S962" s="2">
        <f>VLOOKUP(M962,[1]ArchetypeScores!E:K,7,FALSE)</f>
        <v>0</v>
      </c>
      <c r="T962" s="2" t="str">
        <f t="shared" ref="T962:T1025" si="15">IF(AND(R962=1,S962=1),"Both",IF(AND(R962=1,S962=0),"Direct only",IF(AND(R962=0,S962=1),"Indirect only","Not A&amp;R positive")))</f>
        <v>Not A&amp;R positive</v>
      </c>
    </row>
    <row r="963" spans="1:20" x14ac:dyDescent="0.3">
      <c r="A963" s="2" t="s">
        <v>2543</v>
      </c>
      <c r="B963" s="3" t="s">
        <v>2759</v>
      </c>
      <c r="C963" s="3" t="s">
        <v>2764</v>
      </c>
      <c r="D963" s="4">
        <v>1E-3</v>
      </c>
      <c r="E963" s="5" t="s">
        <v>2546</v>
      </c>
      <c r="F963" s="4">
        <v>2.3000000000000001E-4</v>
      </c>
      <c r="G963" s="6">
        <v>45322</v>
      </c>
      <c r="H963" s="3" t="s">
        <v>2765</v>
      </c>
      <c r="I963" s="3"/>
      <c r="J963" s="3"/>
      <c r="K963" s="5" t="s">
        <v>61</v>
      </c>
      <c r="L963" s="5">
        <v>1</v>
      </c>
      <c r="M963" s="5" t="s">
        <v>130</v>
      </c>
      <c r="N963" s="5">
        <f>VLOOKUP(M963,[1]ArchetypeScores!E:N,10,FALSE)</f>
        <v>0</v>
      </c>
      <c r="O963" s="5">
        <f>VLOOKUP(M963,[1]ArchetypeScores!E:O,11,FALSE)</f>
        <v>-1</v>
      </c>
      <c r="P963" s="5">
        <f>VLOOKUP(M963,[1]ArchetypeScores!E:P,12,FALSE)</f>
        <v>0</v>
      </c>
      <c r="Q963" s="2" t="str">
        <f>VLOOKUP(M963,[1]ArchetypeScores!E:W,19,FALSE)</f>
        <v>Health care</v>
      </c>
      <c r="R963" s="2">
        <f>VLOOKUP(M963,[1]ArchetypeScores!E:I,5,FALSE)</f>
        <v>0</v>
      </c>
      <c r="S963" s="2">
        <f>VLOOKUP(M963,[1]ArchetypeScores!E:K,7,FALSE)</f>
        <v>0</v>
      </c>
      <c r="T963" s="2" t="str">
        <f t="shared" si="15"/>
        <v>Not A&amp;R positive</v>
      </c>
    </row>
    <row r="964" spans="1:20" x14ac:dyDescent="0.3">
      <c r="A964" s="2" t="s">
        <v>2543</v>
      </c>
      <c r="B964" s="3" t="s">
        <v>2759</v>
      </c>
      <c r="C964" s="3" t="s">
        <v>2766</v>
      </c>
      <c r="D964" s="4">
        <v>1E-3</v>
      </c>
      <c r="E964" s="5" t="s">
        <v>2546</v>
      </c>
      <c r="F964" s="4">
        <v>1.4999999999999999E-4</v>
      </c>
      <c r="G964" s="6">
        <v>45341</v>
      </c>
      <c r="H964" s="3" t="s">
        <v>2767</v>
      </c>
      <c r="I964" s="3"/>
      <c r="J964" s="3"/>
      <c r="K964" s="5" t="s">
        <v>61</v>
      </c>
      <c r="L964" s="5">
        <v>1</v>
      </c>
      <c r="M964" s="5" t="s">
        <v>130</v>
      </c>
      <c r="N964" s="5">
        <f>VLOOKUP(M964,[1]ArchetypeScores!E:N,10,FALSE)</f>
        <v>0</v>
      </c>
      <c r="O964" s="5">
        <f>VLOOKUP(M964,[1]ArchetypeScores!E:O,11,FALSE)</f>
        <v>-1</v>
      </c>
      <c r="P964" s="5">
        <f>VLOOKUP(M964,[1]ArchetypeScores!E:P,12,FALSE)</f>
        <v>0</v>
      </c>
      <c r="Q964" s="2" t="str">
        <f>VLOOKUP(M964,[1]ArchetypeScores!E:W,19,FALSE)</f>
        <v>Health care</v>
      </c>
      <c r="R964" s="2">
        <f>VLOOKUP(M964,[1]ArchetypeScores!E:I,5,FALSE)</f>
        <v>0</v>
      </c>
      <c r="S964" s="2">
        <f>VLOOKUP(M964,[1]ArchetypeScores!E:K,7,FALSE)</f>
        <v>0</v>
      </c>
      <c r="T964" s="2" t="str">
        <f t="shared" si="15"/>
        <v>Not A&amp;R positive</v>
      </c>
    </row>
    <row r="965" spans="1:20" x14ac:dyDescent="0.3">
      <c r="A965" s="2" t="s">
        <v>2543</v>
      </c>
      <c r="B965" s="3" t="s">
        <v>2759</v>
      </c>
      <c r="C965" s="3" t="s">
        <v>2768</v>
      </c>
      <c r="D965" s="4">
        <v>8.0000000000000002E-3</v>
      </c>
      <c r="E965" s="5" t="s">
        <v>2546</v>
      </c>
      <c r="F965" s="4">
        <v>1.5200000000000001E-3</v>
      </c>
      <c r="G965" s="6">
        <v>45413</v>
      </c>
      <c r="H965" s="3" t="s">
        <v>2769</v>
      </c>
      <c r="I965" s="3"/>
      <c r="J965" s="3"/>
      <c r="K965" s="5" t="s">
        <v>61</v>
      </c>
      <c r="L965" s="5">
        <v>1</v>
      </c>
      <c r="M965" s="5" t="s">
        <v>130</v>
      </c>
      <c r="N965" s="5">
        <f>VLOOKUP(M965,[1]ArchetypeScores!E:N,10,FALSE)</f>
        <v>0</v>
      </c>
      <c r="O965" s="5">
        <f>VLOOKUP(M965,[1]ArchetypeScores!E:O,11,FALSE)</f>
        <v>-1</v>
      </c>
      <c r="P965" s="5">
        <f>VLOOKUP(M965,[1]ArchetypeScores!E:P,12,FALSE)</f>
        <v>0</v>
      </c>
      <c r="Q965" s="2" t="str">
        <f>VLOOKUP(M965,[1]ArchetypeScores!E:W,19,FALSE)</f>
        <v>Health care</v>
      </c>
      <c r="R965" s="2">
        <f>VLOOKUP(M965,[1]ArchetypeScores!E:I,5,FALSE)</f>
        <v>0</v>
      </c>
      <c r="S965" s="2">
        <f>VLOOKUP(M965,[1]ArchetypeScores!E:K,7,FALSE)</f>
        <v>0</v>
      </c>
      <c r="T965" s="2" t="str">
        <f t="shared" si="15"/>
        <v>Not A&amp;R positive</v>
      </c>
    </row>
    <row r="966" spans="1:20" x14ac:dyDescent="0.3">
      <c r="A966" s="2" t="s">
        <v>2543</v>
      </c>
      <c r="B966" s="3" t="s">
        <v>2770</v>
      </c>
      <c r="C966" s="3" t="s">
        <v>2771</v>
      </c>
      <c r="D966" s="4">
        <v>3.0000000000000001E-3</v>
      </c>
      <c r="E966" s="5" t="s">
        <v>2546</v>
      </c>
      <c r="F966" s="4">
        <v>5.1999999999999995E-4</v>
      </c>
      <c r="G966" s="6">
        <v>45308</v>
      </c>
      <c r="H966" s="3" t="s">
        <v>2772</v>
      </c>
      <c r="I966" s="3"/>
      <c r="J966" s="3"/>
      <c r="K966" s="5" t="s">
        <v>61</v>
      </c>
      <c r="L966" s="5">
        <v>1</v>
      </c>
      <c r="M966" s="5" t="s">
        <v>130</v>
      </c>
      <c r="N966" s="5">
        <f>VLOOKUP(M966,[1]ArchetypeScores!E:N,10,FALSE)</f>
        <v>0</v>
      </c>
      <c r="O966" s="5">
        <f>VLOOKUP(M966,[1]ArchetypeScores!E:O,11,FALSE)</f>
        <v>-1</v>
      </c>
      <c r="P966" s="5">
        <f>VLOOKUP(M966,[1]ArchetypeScores!E:P,12,FALSE)</f>
        <v>0</v>
      </c>
      <c r="Q966" s="2" t="str">
        <f>VLOOKUP(M966,[1]ArchetypeScores!E:W,19,FALSE)</f>
        <v>Health care</v>
      </c>
      <c r="R966" s="2">
        <f>VLOOKUP(M966,[1]ArchetypeScores!E:I,5,FALSE)</f>
        <v>0</v>
      </c>
      <c r="S966" s="2">
        <f>VLOOKUP(M966,[1]ArchetypeScores!E:K,7,FALSE)</f>
        <v>0</v>
      </c>
      <c r="T966" s="2" t="str">
        <f t="shared" si="15"/>
        <v>Not A&amp;R positive</v>
      </c>
    </row>
    <row r="967" spans="1:20" x14ac:dyDescent="0.3">
      <c r="A967" s="2" t="s">
        <v>2543</v>
      </c>
      <c r="B967" s="3" t="s">
        <v>2770</v>
      </c>
      <c r="C967" s="3" t="s">
        <v>2773</v>
      </c>
      <c r="D967" s="4">
        <v>2E-3</v>
      </c>
      <c r="E967" s="5" t="s">
        <v>2546</v>
      </c>
      <c r="F967" s="4">
        <v>3.8000000000000002E-4</v>
      </c>
      <c r="G967" s="6">
        <v>45327</v>
      </c>
      <c r="H967" s="3" t="s">
        <v>2774</v>
      </c>
      <c r="I967" s="3"/>
      <c r="J967" s="3"/>
      <c r="K967" s="5" t="s">
        <v>61</v>
      </c>
      <c r="L967" s="5">
        <v>1</v>
      </c>
      <c r="M967" s="5" t="s">
        <v>130</v>
      </c>
      <c r="N967" s="5">
        <f>VLOOKUP(M967,[1]ArchetypeScores!E:N,10,FALSE)</f>
        <v>0</v>
      </c>
      <c r="O967" s="5">
        <f>VLOOKUP(M967,[1]ArchetypeScores!E:O,11,FALSE)</f>
        <v>-1</v>
      </c>
      <c r="P967" s="5">
        <f>VLOOKUP(M967,[1]ArchetypeScores!E:P,12,FALSE)</f>
        <v>0</v>
      </c>
      <c r="Q967" s="2" t="str">
        <f>VLOOKUP(M967,[1]ArchetypeScores!E:W,19,FALSE)</f>
        <v>Health care</v>
      </c>
      <c r="R967" s="2">
        <f>VLOOKUP(M967,[1]ArchetypeScores!E:I,5,FALSE)</f>
        <v>0</v>
      </c>
      <c r="S967" s="2">
        <f>VLOOKUP(M967,[1]ArchetypeScores!E:K,7,FALSE)</f>
        <v>0</v>
      </c>
      <c r="T967" s="2" t="str">
        <f t="shared" si="15"/>
        <v>Not A&amp;R positive</v>
      </c>
    </row>
    <row r="968" spans="1:20" x14ac:dyDescent="0.3">
      <c r="A968" s="2" t="s">
        <v>2543</v>
      </c>
      <c r="B968" s="3" t="s">
        <v>2770</v>
      </c>
      <c r="C968" s="3" t="s">
        <v>2775</v>
      </c>
      <c r="D968" s="4">
        <v>0</v>
      </c>
      <c r="E968" s="5" t="s">
        <v>2546</v>
      </c>
      <c r="F968" s="4">
        <v>2.0000000000000002E-5</v>
      </c>
      <c r="G968" s="6">
        <v>45342</v>
      </c>
      <c r="H968" s="3" t="s">
        <v>2776</v>
      </c>
      <c r="I968" s="3"/>
      <c r="J968" s="3"/>
      <c r="K968" s="5" t="s">
        <v>61</v>
      </c>
      <c r="L968" s="5">
        <v>1</v>
      </c>
      <c r="M968" s="5" t="s">
        <v>130</v>
      </c>
      <c r="N968" s="5">
        <f>VLOOKUP(M968,[1]ArchetypeScores!E:N,10,FALSE)</f>
        <v>0</v>
      </c>
      <c r="O968" s="5">
        <f>VLOOKUP(M968,[1]ArchetypeScores!E:O,11,FALSE)</f>
        <v>-1</v>
      </c>
      <c r="P968" s="5">
        <f>VLOOKUP(M968,[1]ArchetypeScores!E:P,12,FALSE)</f>
        <v>0</v>
      </c>
      <c r="Q968" s="2" t="str">
        <f>VLOOKUP(M968,[1]ArchetypeScores!E:W,19,FALSE)</f>
        <v>Health care</v>
      </c>
      <c r="R968" s="2">
        <f>VLOOKUP(M968,[1]ArchetypeScores!E:I,5,FALSE)</f>
        <v>0</v>
      </c>
      <c r="S968" s="2">
        <f>VLOOKUP(M968,[1]ArchetypeScores!E:K,7,FALSE)</f>
        <v>0</v>
      </c>
      <c r="T968" s="2" t="str">
        <f t="shared" si="15"/>
        <v>Not A&amp;R positive</v>
      </c>
    </row>
    <row r="969" spans="1:20" x14ac:dyDescent="0.3">
      <c r="A969" s="2" t="s">
        <v>2543</v>
      </c>
      <c r="B969" s="3" t="s">
        <v>2770</v>
      </c>
      <c r="C969" s="3" t="s">
        <v>2777</v>
      </c>
      <c r="D969" s="4">
        <v>1E-3</v>
      </c>
      <c r="E969" s="5" t="s">
        <v>2546</v>
      </c>
      <c r="F969" s="4">
        <v>2.5000000000000001E-4</v>
      </c>
      <c r="G969" s="6">
        <v>45394</v>
      </c>
      <c r="H969" s="3" t="s">
        <v>2778</v>
      </c>
      <c r="I969" s="3"/>
      <c r="J969" s="3"/>
      <c r="K969" s="5" t="s">
        <v>61</v>
      </c>
      <c r="L969" s="5">
        <v>1</v>
      </c>
      <c r="M969" s="5" t="s">
        <v>130</v>
      </c>
      <c r="N969" s="5">
        <f>VLOOKUP(M969,[1]ArchetypeScores!E:N,10,FALSE)</f>
        <v>0</v>
      </c>
      <c r="O969" s="5">
        <f>VLOOKUP(M969,[1]ArchetypeScores!E:O,11,FALSE)</f>
        <v>-1</v>
      </c>
      <c r="P969" s="5">
        <f>VLOOKUP(M969,[1]ArchetypeScores!E:P,12,FALSE)</f>
        <v>0</v>
      </c>
      <c r="Q969" s="2" t="str">
        <f>VLOOKUP(M969,[1]ArchetypeScores!E:W,19,FALSE)</f>
        <v>Health care</v>
      </c>
      <c r="R969" s="2">
        <f>VLOOKUP(M969,[1]ArchetypeScores!E:I,5,FALSE)</f>
        <v>0</v>
      </c>
      <c r="S969" s="2">
        <f>VLOOKUP(M969,[1]ArchetypeScores!E:K,7,FALSE)</f>
        <v>0</v>
      </c>
      <c r="T969" s="2" t="str">
        <f t="shared" si="15"/>
        <v>Not A&amp;R positive</v>
      </c>
    </row>
    <row r="970" spans="1:20" x14ac:dyDescent="0.3">
      <c r="A970" s="2" t="s">
        <v>2543</v>
      </c>
      <c r="B970" s="3" t="s">
        <v>2779</v>
      </c>
      <c r="C970" s="3" t="s">
        <v>2780</v>
      </c>
      <c r="D970" s="4">
        <v>0</v>
      </c>
      <c r="E970" s="5" t="s">
        <v>2546</v>
      </c>
      <c r="F970" s="4">
        <v>9.0000000000000006E-5</v>
      </c>
      <c r="G970" s="6">
        <v>45286</v>
      </c>
      <c r="H970" s="3" t="s">
        <v>2781</v>
      </c>
      <c r="I970" s="3"/>
      <c r="J970" s="3"/>
      <c r="K970" s="5" t="s">
        <v>61</v>
      </c>
      <c r="L970" s="5">
        <v>1</v>
      </c>
      <c r="M970" s="5" t="s">
        <v>130</v>
      </c>
      <c r="N970" s="5">
        <f>VLOOKUP(M970,[1]ArchetypeScores!E:N,10,FALSE)</f>
        <v>0</v>
      </c>
      <c r="O970" s="5">
        <f>VLOOKUP(M970,[1]ArchetypeScores!E:O,11,FALSE)</f>
        <v>-1</v>
      </c>
      <c r="P970" s="5">
        <f>VLOOKUP(M970,[1]ArchetypeScores!E:P,12,FALSE)</f>
        <v>0</v>
      </c>
      <c r="Q970" s="2" t="str">
        <f>VLOOKUP(M970,[1]ArchetypeScores!E:W,19,FALSE)</f>
        <v>Health care</v>
      </c>
      <c r="R970" s="2">
        <f>VLOOKUP(M970,[1]ArchetypeScores!E:I,5,FALSE)</f>
        <v>0</v>
      </c>
      <c r="S970" s="2">
        <f>VLOOKUP(M970,[1]ArchetypeScores!E:K,7,FALSE)</f>
        <v>0</v>
      </c>
      <c r="T970" s="2" t="str">
        <f t="shared" si="15"/>
        <v>Not A&amp;R positive</v>
      </c>
    </row>
    <row r="971" spans="1:20" x14ac:dyDescent="0.3">
      <c r="A971" s="2" t="s">
        <v>2543</v>
      </c>
      <c r="B971" s="3" t="s">
        <v>2779</v>
      </c>
      <c r="C971" s="3" t="s">
        <v>2782</v>
      </c>
      <c r="D971" s="4">
        <v>8.9999999999999993E-3</v>
      </c>
      <c r="E971" s="5" t="s">
        <v>2546</v>
      </c>
      <c r="F971" s="4">
        <v>1.64E-3</v>
      </c>
      <c r="G971" s="6">
        <v>45310</v>
      </c>
      <c r="H971" s="3" t="s">
        <v>2783</v>
      </c>
      <c r="I971" s="3"/>
      <c r="J971" s="3"/>
      <c r="K971" s="5" t="s">
        <v>61</v>
      </c>
      <c r="L971" s="5">
        <v>1</v>
      </c>
      <c r="M971" s="5" t="s">
        <v>130</v>
      </c>
      <c r="N971" s="5">
        <f>VLOOKUP(M971,[1]ArchetypeScores!E:N,10,FALSE)</f>
        <v>0</v>
      </c>
      <c r="O971" s="5">
        <f>VLOOKUP(M971,[1]ArchetypeScores!E:O,11,FALSE)</f>
        <v>-1</v>
      </c>
      <c r="P971" s="5">
        <f>VLOOKUP(M971,[1]ArchetypeScores!E:P,12,FALSE)</f>
        <v>0</v>
      </c>
      <c r="Q971" s="2" t="str">
        <f>VLOOKUP(M971,[1]ArchetypeScores!E:W,19,FALSE)</f>
        <v>Health care</v>
      </c>
      <c r="R971" s="2">
        <f>VLOOKUP(M971,[1]ArchetypeScores!E:I,5,FALSE)</f>
        <v>0</v>
      </c>
      <c r="S971" s="2">
        <f>VLOOKUP(M971,[1]ArchetypeScores!E:K,7,FALSE)</f>
        <v>0</v>
      </c>
      <c r="T971" s="2" t="str">
        <f t="shared" si="15"/>
        <v>Not A&amp;R positive</v>
      </c>
    </row>
    <row r="972" spans="1:20" x14ac:dyDescent="0.3">
      <c r="A972" s="2" t="s">
        <v>2543</v>
      </c>
      <c r="B972" s="3" t="s">
        <v>2779</v>
      </c>
      <c r="C972" s="3" t="s">
        <v>2784</v>
      </c>
      <c r="D972" s="4">
        <v>1E-3</v>
      </c>
      <c r="E972" s="5" t="s">
        <v>2546</v>
      </c>
      <c r="F972" s="4">
        <v>1.2999999999999999E-4</v>
      </c>
      <c r="G972" s="6">
        <v>45326</v>
      </c>
      <c r="H972" s="3" t="s">
        <v>2785</v>
      </c>
      <c r="I972" s="3"/>
      <c r="J972" s="3"/>
      <c r="K972" s="5" t="s">
        <v>61</v>
      </c>
      <c r="L972" s="5">
        <v>1</v>
      </c>
      <c r="M972" s="5" t="s">
        <v>130</v>
      </c>
      <c r="N972" s="5">
        <f>VLOOKUP(M972,[1]ArchetypeScores!E:N,10,FALSE)</f>
        <v>0</v>
      </c>
      <c r="O972" s="5">
        <f>VLOOKUP(M972,[1]ArchetypeScores!E:O,11,FALSE)</f>
        <v>-1</v>
      </c>
      <c r="P972" s="5">
        <f>VLOOKUP(M972,[1]ArchetypeScores!E:P,12,FALSE)</f>
        <v>0</v>
      </c>
      <c r="Q972" s="2" t="str">
        <f>VLOOKUP(M972,[1]ArchetypeScores!E:W,19,FALSE)</f>
        <v>Health care</v>
      </c>
      <c r="R972" s="2">
        <f>VLOOKUP(M972,[1]ArchetypeScores!E:I,5,FALSE)</f>
        <v>0</v>
      </c>
      <c r="S972" s="2">
        <f>VLOOKUP(M972,[1]ArchetypeScores!E:K,7,FALSE)</f>
        <v>0</v>
      </c>
      <c r="T972" s="2" t="str">
        <f t="shared" si="15"/>
        <v>Not A&amp;R positive</v>
      </c>
    </row>
    <row r="973" spans="1:20" x14ac:dyDescent="0.3">
      <c r="A973" s="2" t="s">
        <v>2543</v>
      </c>
      <c r="B973" s="3" t="s">
        <v>2779</v>
      </c>
      <c r="C973" s="3" t="s">
        <v>2786</v>
      </c>
      <c r="D973" s="4">
        <v>0</v>
      </c>
      <c r="E973" s="5" t="s">
        <v>2546</v>
      </c>
      <c r="F973" s="4">
        <v>6.9999999999999994E-5</v>
      </c>
      <c r="G973" s="6">
        <v>45381</v>
      </c>
      <c r="H973" s="3" t="s">
        <v>2787</v>
      </c>
      <c r="I973" s="3"/>
      <c r="J973" s="3"/>
      <c r="K973" s="5" t="s">
        <v>61</v>
      </c>
      <c r="L973" s="5">
        <v>1</v>
      </c>
      <c r="M973" s="5" t="s">
        <v>130</v>
      </c>
      <c r="N973" s="5">
        <f>VLOOKUP(M973,[1]ArchetypeScores!E:N,10,FALSE)</f>
        <v>0</v>
      </c>
      <c r="O973" s="5">
        <f>VLOOKUP(M973,[1]ArchetypeScores!E:O,11,FALSE)</f>
        <v>-1</v>
      </c>
      <c r="P973" s="5">
        <f>VLOOKUP(M973,[1]ArchetypeScores!E:P,12,FALSE)</f>
        <v>0</v>
      </c>
      <c r="Q973" s="2" t="str">
        <f>VLOOKUP(M973,[1]ArchetypeScores!E:W,19,FALSE)</f>
        <v>Health care</v>
      </c>
      <c r="R973" s="2">
        <f>VLOOKUP(M973,[1]ArchetypeScores!E:I,5,FALSE)</f>
        <v>0</v>
      </c>
      <c r="S973" s="2">
        <f>VLOOKUP(M973,[1]ArchetypeScores!E:K,7,FALSE)</f>
        <v>0</v>
      </c>
      <c r="T973" s="2" t="str">
        <f t="shared" si="15"/>
        <v>Not A&amp;R positive</v>
      </c>
    </row>
    <row r="974" spans="1:20" x14ac:dyDescent="0.3">
      <c r="A974" s="2" t="s">
        <v>2543</v>
      </c>
      <c r="B974" s="3" t="s">
        <v>2779</v>
      </c>
      <c r="C974" s="3" t="s">
        <v>2788</v>
      </c>
      <c r="D974" s="4">
        <v>1E-3</v>
      </c>
      <c r="E974" s="5" t="s">
        <v>2546</v>
      </c>
      <c r="F974" s="4">
        <v>2.7E-4</v>
      </c>
      <c r="G974" s="6">
        <v>45412</v>
      </c>
      <c r="H974" s="3" t="s">
        <v>2789</v>
      </c>
      <c r="I974" s="3"/>
      <c r="J974" s="3"/>
      <c r="K974" s="5" t="s">
        <v>61</v>
      </c>
      <c r="L974" s="5">
        <v>1</v>
      </c>
      <c r="M974" s="5" t="s">
        <v>130</v>
      </c>
      <c r="N974" s="5">
        <f>VLOOKUP(M974,[1]ArchetypeScores!E:N,10,FALSE)</f>
        <v>0</v>
      </c>
      <c r="O974" s="5">
        <f>VLOOKUP(M974,[1]ArchetypeScores!E:O,11,FALSE)</f>
        <v>-1</v>
      </c>
      <c r="P974" s="5">
        <f>VLOOKUP(M974,[1]ArchetypeScores!E:P,12,FALSE)</f>
        <v>0</v>
      </c>
      <c r="Q974" s="2" t="str">
        <f>VLOOKUP(M974,[1]ArchetypeScores!E:W,19,FALSE)</f>
        <v>Health care</v>
      </c>
      <c r="R974" s="2">
        <f>VLOOKUP(M974,[1]ArchetypeScores!E:I,5,FALSE)</f>
        <v>0</v>
      </c>
      <c r="S974" s="2">
        <f>VLOOKUP(M974,[1]ArchetypeScores!E:K,7,FALSE)</f>
        <v>0</v>
      </c>
      <c r="T974" s="2" t="str">
        <f t="shared" si="15"/>
        <v>Not A&amp;R positive</v>
      </c>
    </row>
    <row r="975" spans="1:20" x14ac:dyDescent="0.3">
      <c r="A975" s="2" t="s">
        <v>2543</v>
      </c>
      <c r="B975" s="3" t="s">
        <v>2790</v>
      </c>
      <c r="C975" s="3" t="s">
        <v>2791</v>
      </c>
      <c r="D975" s="4">
        <v>0.48</v>
      </c>
      <c r="E975" s="5" t="s">
        <v>2546</v>
      </c>
      <c r="F975" s="4">
        <v>8.3119999999999999E-2</v>
      </c>
      <c r="G975" s="6">
        <v>45309</v>
      </c>
      <c r="H975" s="3" t="s">
        <v>2792</v>
      </c>
      <c r="I975" s="3"/>
      <c r="J975" s="3"/>
      <c r="K975" s="5" t="s">
        <v>61</v>
      </c>
      <c r="L975" s="5">
        <v>1</v>
      </c>
      <c r="M975" s="5" t="s">
        <v>130</v>
      </c>
      <c r="N975" s="5">
        <f>VLOOKUP(M975,[1]ArchetypeScores!E:N,10,FALSE)</f>
        <v>0</v>
      </c>
      <c r="O975" s="5">
        <f>VLOOKUP(M975,[1]ArchetypeScores!E:O,11,FALSE)</f>
        <v>-1</v>
      </c>
      <c r="P975" s="5">
        <f>VLOOKUP(M975,[1]ArchetypeScores!E:P,12,FALSE)</f>
        <v>0</v>
      </c>
      <c r="Q975" s="2" t="str">
        <f>VLOOKUP(M975,[1]ArchetypeScores!E:W,19,FALSE)</f>
        <v>Health care</v>
      </c>
      <c r="R975" s="2">
        <f>VLOOKUP(M975,[1]ArchetypeScores!E:I,5,FALSE)</f>
        <v>0</v>
      </c>
      <c r="S975" s="2">
        <f>VLOOKUP(M975,[1]ArchetypeScores!E:K,7,FALSE)</f>
        <v>0</v>
      </c>
      <c r="T975" s="2" t="str">
        <f t="shared" si="15"/>
        <v>Not A&amp;R positive</v>
      </c>
    </row>
    <row r="976" spans="1:20" x14ac:dyDescent="0.3">
      <c r="A976" s="2" t="s">
        <v>2543</v>
      </c>
      <c r="B976" s="3" t="s">
        <v>2790</v>
      </c>
      <c r="C976" s="3" t="s">
        <v>2793</v>
      </c>
      <c r="D976" s="4">
        <v>1E-3</v>
      </c>
      <c r="E976" s="5" t="s">
        <v>2546</v>
      </c>
      <c r="F976" s="4">
        <v>1.9000000000000001E-4</v>
      </c>
      <c r="G976" s="6">
        <v>45380</v>
      </c>
      <c r="H976" s="3" t="s">
        <v>2794</v>
      </c>
      <c r="I976" s="3"/>
      <c r="J976" s="3"/>
      <c r="K976" s="5" t="s">
        <v>61</v>
      </c>
      <c r="L976" s="5">
        <v>1</v>
      </c>
      <c r="M976" s="5" t="s">
        <v>130</v>
      </c>
      <c r="N976" s="5">
        <f>VLOOKUP(M976,[1]ArchetypeScores!E:N,10,FALSE)</f>
        <v>0</v>
      </c>
      <c r="O976" s="5">
        <f>VLOOKUP(M976,[1]ArchetypeScores!E:O,11,FALSE)</f>
        <v>-1</v>
      </c>
      <c r="P976" s="5">
        <f>VLOOKUP(M976,[1]ArchetypeScores!E:P,12,FALSE)</f>
        <v>0</v>
      </c>
      <c r="Q976" s="2" t="str">
        <f>VLOOKUP(M976,[1]ArchetypeScores!E:W,19,FALSE)</f>
        <v>Health care</v>
      </c>
      <c r="R976" s="2">
        <f>VLOOKUP(M976,[1]ArchetypeScores!E:I,5,FALSE)</f>
        <v>0</v>
      </c>
      <c r="S976" s="2">
        <f>VLOOKUP(M976,[1]ArchetypeScores!E:K,7,FALSE)</f>
        <v>0</v>
      </c>
      <c r="T976" s="2" t="str">
        <f t="shared" si="15"/>
        <v>Not A&amp;R positive</v>
      </c>
    </row>
    <row r="977" spans="1:20" x14ac:dyDescent="0.3">
      <c r="A977" s="2" t="s">
        <v>2543</v>
      </c>
      <c r="B977" s="3" t="s">
        <v>2795</v>
      </c>
      <c r="C977" s="3" t="s">
        <v>2796</v>
      </c>
      <c r="D977" s="4">
        <v>1E-3</v>
      </c>
      <c r="E977" s="5" t="s">
        <v>2546</v>
      </c>
      <c r="F977" s="4">
        <v>2.3000000000000001E-4</v>
      </c>
      <c r="G977" s="6">
        <v>45290</v>
      </c>
      <c r="H977" s="3" t="s">
        <v>2797</v>
      </c>
      <c r="I977" s="3"/>
      <c r="J977" s="3"/>
      <c r="K977" s="5" t="s">
        <v>61</v>
      </c>
      <c r="L977" s="5">
        <v>1</v>
      </c>
      <c r="M977" s="5" t="s">
        <v>130</v>
      </c>
      <c r="N977" s="5">
        <f>VLOOKUP(M977,[1]ArchetypeScores!E:N,10,FALSE)</f>
        <v>0</v>
      </c>
      <c r="O977" s="5">
        <f>VLOOKUP(M977,[1]ArchetypeScores!E:O,11,FALSE)</f>
        <v>-1</v>
      </c>
      <c r="P977" s="5">
        <f>VLOOKUP(M977,[1]ArchetypeScores!E:P,12,FALSE)</f>
        <v>0</v>
      </c>
      <c r="Q977" s="2" t="str">
        <f>VLOOKUP(M977,[1]ArchetypeScores!E:W,19,FALSE)</f>
        <v>Health care</v>
      </c>
      <c r="R977" s="2">
        <f>VLOOKUP(M977,[1]ArchetypeScores!E:I,5,FALSE)</f>
        <v>0</v>
      </c>
      <c r="S977" s="2">
        <f>VLOOKUP(M977,[1]ArchetypeScores!E:K,7,FALSE)</f>
        <v>0</v>
      </c>
      <c r="T977" s="2" t="str">
        <f t="shared" si="15"/>
        <v>Not A&amp;R positive</v>
      </c>
    </row>
    <row r="978" spans="1:20" x14ac:dyDescent="0.3">
      <c r="A978" s="2" t="s">
        <v>2543</v>
      </c>
      <c r="B978" s="3" t="s">
        <v>2798</v>
      </c>
      <c r="C978" s="3" t="s">
        <v>2799</v>
      </c>
      <c r="D978" s="4">
        <v>1E-3</v>
      </c>
      <c r="E978" s="5" t="s">
        <v>2546</v>
      </c>
      <c r="F978" s="4">
        <v>1.8000000000000001E-4</v>
      </c>
      <c r="G978" s="6">
        <v>45287</v>
      </c>
      <c r="H978" s="3" t="s">
        <v>2800</v>
      </c>
      <c r="I978" s="3"/>
      <c r="J978" s="3"/>
      <c r="K978" s="5" t="s">
        <v>61</v>
      </c>
      <c r="L978" s="5">
        <v>1</v>
      </c>
      <c r="M978" s="5" t="s">
        <v>130</v>
      </c>
      <c r="N978" s="5">
        <f>VLOOKUP(M978,[1]ArchetypeScores!E:N,10,FALSE)</f>
        <v>0</v>
      </c>
      <c r="O978" s="5">
        <f>VLOOKUP(M978,[1]ArchetypeScores!E:O,11,FALSE)</f>
        <v>-1</v>
      </c>
      <c r="P978" s="5">
        <f>VLOOKUP(M978,[1]ArchetypeScores!E:P,12,FALSE)</f>
        <v>0</v>
      </c>
      <c r="Q978" s="2" t="str">
        <f>VLOOKUP(M978,[1]ArchetypeScores!E:W,19,FALSE)</f>
        <v>Health care</v>
      </c>
      <c r="R978" s="2">
        <f>VLOOKUP(M978,[1]ArchetypeScores!E:I,5,FALSE)</f>
        <v>0</v>
      </c>
      <c r="S978" s="2">
        <f>VLOOKUP(M978,[1]ArchetypeScores!E:K,7,FALSE)</f>
        <v>0</v>
      </c>
      <c r="T978" s="2" t="str">
        <f t="shared" si="15"/>
        <v>Not A&amp;R positive</v>
      </c>
    </row>
    <row r="979" spans="1:20" x14ac:dyDescent="0.3">
      <c r="A979" s="2" t="s">
        <v>2543</v>
      </c>
      <c r="B979" s="3" t="s">
        <v>2798</v>
      </c>
      <c r="C979" s="3" t="s">
        <v>2801</v>
      </c>
      <c r="D979" s="4">
        <v>3.0000000000000001E-3</v>
      </c>
      <c r="E979" s="5" t="s">
        <v>2546</v>
      </c>
      <c r="F979" s="4">
        <v>4.8000000000000001E-4</v>
      </c>
      <c r="G979" s="6">
        <v>45311</v>
      </c>
      <c r="H979" s="3" t="s">
        <v>2802</v>
      </c>
      <c r="I979" s="3"/>
      <c r="J979" s="3"/>
      <c r="K979" s="5" t="s">
        <v>61</v>
      </c>
      <c r="L979" s="5">
        <v>1</v>
      </c>
      <c r="M979" s="5" t="s">
        <v>130</v>
      </c>
      <c r="N979" s="5">
        <f>VLOOKUP(M979,[1]ArchetypeScores!E:N,10,FALSE)</f>
        <v>0</v>
      </c>
      <c r="O979" s="5">
        <f>VLOOKUP(M979,[1]ArchetypeScores!E:O,11,FALSE)</f>
        <v>-1</v>
      </c>
      <c r="P979" s="5">
        <f>VLOOKUP(M979,[1]ArchetypeScores!E:P,12,FALSE)</f>
        <v>0</v>
      </c>
      <c r="Q979" s="2" t="str">
        <f>VLOOKUP(M979,[1]ArchetypeScores!E:W,19,FALSE)</f>
        <v>Health care</v>
      </c>
      <c r="R979" s="2">
        <f>VLOOKUP(M979,[1]ArchetypeScores!E:I,5,FALSE)</f>
        <v>0</v>
      </c>
      <c r="S979" s="2">
        <f>VLOOKUP(M979,[1]ArchetypeScores!E:K,7,FALSE)</f>
        <v>0</v>
      </c>
      <c r="T979" s="2" t="str">
        <f t="shared" si="15"/>
        <v>Not A&amp;R positive</v>
      </c>
    </row>
    <row r="980" spans="1:20" x14ac:dyDescent="0.3">
      <c r="A980" s="2" t="s">
        <v>2543</v>
      </c>
      <c r="B980" s="3" t="s">
        <v>2798</v>
      </c>
      <c r="C980" s="3" t="s">
        <v>2803</v>
      </c>
      <c r="D980" s="4">
        <v>0</v>
      </c>
      <c r="E980" s="5" t="s">
        <v>2546</v>
      </c>
      <c r="F980" s="4">
        <v>2.0000000000000002E-5</v>
      </c>
      <c r="G980" s="6">
        <v>45325</v>
      </c>
      <c r="H980" s="3" t="s">
        <v>2804</v>
      </c>
      <c r="I980" s="3"/>
      <c r="J980" s="3"/>
      <c r="K980" s="5" t="s">
        <v>61</v>
      </c>
      <c r="L980" s="5">
        <v>1</v>
      </c>
      <c r="M980" s="5" t="s">
        <v>130</v>
      </c>
      <c r="N980" s="5">
        <f>VLOOKUP(M980,[1]ArchetypeScores!E:N,10,FALSE)</f>
        <v>0</v>
      </c>
      <c r="O980" s="5">
        <f>VLOOKUP(M980,[1]ArchetypeScores!E:O,11,FALSE)</f>
        <v>-1</v>
      </c>
      <c r="P980" s="5">
        <f>VLOOKUP(M980,[1]ArchetypeScores!E:P,12,FALSE)</f>
        <v>0</v>
      </c>
      <c r="Q980" s="2" t="str">
        <f>VLOOKUP(M980,[1]ArchetypeScores!E:W,19,FALSE)</f>
        <v>Health care</v>
      </c>
      <c r="R980" s="2">
        <f>VLOOKUP(M980,[1]ArchetypeScores!E:I,5,FALSE)</f>
        <v>0</v>
      </c>
      <c r="S980" s="2">
        <f>VLOOKUP(M980,[1]ArchetypeScores!E:K,7,FALSE)</f>
        <v>0</v>
      </c>
      <c r="T980" s="2" t="str">
        <f t="shared" si="15"/>
        <v>Not A&amp;R positive</v>
      </c>
    </row>
    <row r="981" spans="1:20" x14ac:dyDescent="0.3">
      <c r="A981" s="2" t="s">
        <v>2543</v>
      </c>
      <c r="B981" s="3" t="s">
        <v>2798</v>
      </c>
      <c r="C981" s="3" t="s">
        <v>2805</v>
      </c>
      <c r="D981" s="4">
        <v>0</v>
      </c>
      <c r="E981" s="5" t="s">
        <v>2546</v>
      </c>
      <c r="F981" s="4">
        <v>9.0000000000000006E-5</v>
      </c>
      <c r="G981" s="6">
        <v>45344</v>
      </c>
      <c r="H981" s="3" t="s">
        <v>2806</v>
      </c>
      <c r="I981" s="3"/>
      <c r="J981" s="3"/>
      <c r="K981" s="5" t="s">
        <v>61</v>
      </c>
      <c r="L981" s="5">
        <v>1</v>
      </c>
      <c r="M981" s="5" t="s">
        <v>130</v>
      </c>
      <c r="N981" s="5">
        <f>VLOOKUP(M981,[1]ArchetypeScores!E:N,10,FALSE)</f>
        <v>0</v>
      </c>
      <c r="O981" s="5">
        <f>VLOOKUP(M981,[1]ArchetypeScores!E:O,11,FALSE)</f>
        <v>-1</v>
      </c>
      <c r="P981" s="5">
        <f>VLOOKUP(M981,[1]ArchetypeScores!E:P,12,FALSE)</f>
        <v>0</v>
      </c>
      <c r="Q981" s="2" t="str">
        <f>VLOOKUP(M981,[1]ArchetypeScores!E:W,19,FALSE)</f>
        <v>Health care</v>
      </c>
      <c r="R981" s="2">
        <f>VLOOKUP(M981,[1]ArchetypeScores!E:I,5,FALSE)</f>
        <v>0</v>
      </c>
      <c r="S981" s="2">
        <f>VLOOKUP(M981,[1]ArchetypeScores!E:K,7,FALSE)</f>
        <v>0</v>
      </c>
      <c r="T981" s="2" t="str">
        <f t="shared" si="15"/>
        <v>Not A&amp;R positive</v>
      </c>
    </row>
    <row r="982" spans="1:20" x14ac:dyDescent="0.3">
      <c r="A982" s="2" t="s">
        <v>2543</v>
      </c>
      <c r="B982" s="3" t="s">
        <v>2798</v>
      </c>
      <c r="C982" s="3" t="s">
        <v>2807</v>
      </c>
      <c r="D982" s="4">
        <v>2E-3</v>
      </c>
      <c r="E982" s="5" t="s">
        <v>2546</v>
      </c>
      <c r="F982" s="4">
        <v>2.7E-4</v>
      </c>
      <c r="G982" s="6">
        <v>45382</v>
      </c>
      <c r="H982" s="3" t="s">
        <v>2808</v>
      </c>
      <c r="I982" s="3"/>
      <c r="J982" s="3"/>
      <c r="K982" s="5" t="s">
        <v>61</v>
      </c>
      <c r="L982" s="5">
        <v>1</v>
      </c>
      <c r="M982" s="5" t="s">
        <v>130</v>
      </c>
      <c r="N982" s="5">
        <f>VLOOKUP(M982,[1]ArchetypeScores!E:N,10,FALSE)</f>
        <v>0</v>
      </c>
      <c r="O982" s="5">
        <f>VLOOKUP(M982,[1]ArchetypeScores!E:O,11,FALSE)</f>
        <v>-1</v>
      </c>
      <c r="P982" s="5">
        <f>VLOOKUP(M982,[1]ArchetypeScores!E:P,12,FALSE)</f>
        <v>0</v>
      </c>
      <c r="Q982" s="2" t="str">
        <f>VLOOKUP(M982,[1]ArchetypeScores!E:W,19,FALSE)</f>
        <v>Health care</v>
      </c>
      <c r="R982" s="2">
        <f>VLOOKUP(M982,[1]ArchetypeScores!E:I,5,FALSE)</f>
        <v>0</v>
      </c>
      <c r="S982" s="2">
        <f>VLOOKUP(M982,[1]ArchetypeScores!E:K,7,FALSE)</f>
        <v>0</v>
      </c>
      <c r="T982" s="2" t="str">
        <f t="shared" si="15"/>
        <v>Not A&amp;R positive</v>
      </c>
    </row>
    <row r="983" spans="1:20" x14ac:dyDescent="0.3">
      <c r="A983" s="2" t="s">
        <v>2543</v>
      </c>
      <c r="B983" s="3" t="s">
        <v>2798</v>
      </c>
      <c r="C983" s="3" t="s">
        <v>2809</v>
      </c>
      <c r="D983" s="4">
        <v>1E-3</v>
      </c>
      <c r="E983" s="5" t="s">
        <v>2546</v>
      </c>
      <c r="F983" s="4">
        <v>2.7E-4</v>
      </c>
      <c r="G983" s="6">
        <v>45410</v>
      </c>
      <c r="H983" s="3" t="s">
        <v>2810</v>
      </c>
      <c r="I983" s="3"/>
      <c r="J983" s="3"/>
      <c r="K983" s="5" t="s">
        <v>61</v>
      </c>
      <c r="L983" s="5">
        <v>1</v>
      </c>
      <c r="M983" s="5" t="s">
        <v>130</v>
      </c>
      <c r="N983" s="5">
        <f>VLOOKUP(M983,[1]ArchetypeScores!E:N,10,FALSE)</f>
        <v>0</v>
      </c>
      <c r="O983" s="5">
        <f>VLOOKUP(M983,[1]ArchetypeScores!E:O,11,FALSE)</f>
        <v>-1</v>
      </c>
      <c r="P983" s="5">
        <f>VLOOKUP(M983,[1]ArchetypeScores!E:P,12,FALSE)</f>
        <v>0</v>
      </c>
      <c r="Q983" s="2" t="str">
        <f>VLOOKUP(M983,[1]ArchetypeScores!E:W,19,FALSE)</f>
        <v>Health care</v>
      </c>
      <c r="R983" s="2">
        <f>VLOOKUP(M983,[1]ArchetypeScores!E:I,5,FALSE)</f>
        <v>0</v>
      </c>
      <c r="S983" s="2">
        <f>VLOOKUP(M983,[1]ArchetypeScores!E:K,7,FALSE)</f>
        <v>0</v>
      </c>
      <c r="T983" s="2" t="str">
        <f t="shared" si="15"/>
        <v>Not A&amp;R positive</v>
      </c>
    </row>
    <row r="984" spans="1:20" x14ac:dyDescent="0.3">
      <c r="A984" s="2" t="s">
        <v>2543</v>
      </c>
      <c r="B984" s="3" t="s">
        <v>2811</v>
      </c>
      <c r="C984" s="3" t="s">
        <v>2812</v>
      </c>
      <c r="D984" s="4">
        <v>1.4E-2</v>
      </c>
      <c r="E984" s="5" t="s">
        <v>2546</v>
      </c>
      <c r="F984" s="4">
        <v>2.5999999999999999E-3</v>
      </c>
      <c r="G984" s="6">
        <v>45288</v>
      </c>
      <c r="H984" s="3" t="s">
        <v>2813</v>
      </c>
      <c r="I984" s="3"/>
      <c r="J984" s="3"/>
      <c r="K984" s="5" t="s">
        <v>61</v>
      </c>
      <c r="L984" s="5">
        <v>1</v>
      </c>
      <c r="M984" s="5" t="s">
        <v>130</v>
      </c>
      <c r="N984" s="5">
        <f>VLOOKUP(M984,[1]ArchetypeScores!E:N,10,FALSE)</f>
        <v>0</v>
      </c>
      <c r="O984" s="5">
        <f>VLOOKUP(M984,[1]ArchetypeScores!E:O,11,FALSE)</f>
        <v>-1</v>
      </c>
      <c r="P984" s="5">
        <f>VLOOKUP(M984,[1]ArchetypeScores!E:P,12,FALSE)</f>
        <v>0</v>
      </c>
      <c r="Q984" s="2" t="str">
        <f>VLOOKUP(M984,[1]ArchetypeScores!E:W,19,FALSE)</f>
        <v>Health care</v>
      </c>
      <c r="R984" s="2">
        <f>VLOOKUP(M984,[1]ArchetypeScores!E:I,5,FALSE)</f>
        <v>0</v>
      </c>
      <c r="S984" s="2">
        <f>VLOOKUP(M984,[1]ArchetypeScores!E:K,7,FALSE)</f>
        <v>0</v>
      </c>
      <c r="T984" s="2" t="str">
        <f t="shared" si="15"/>
        <v>Not A&amp;R positive</v>
      </c>
    </row>
    <row r="985" spans="1:20" x14ac:dyDescent="0.3">
      <c r="A985" s="2" t="s">
        <v>2543</v>
      </c>
      <c r="B985" s="3" t="s">
        <v>2811</v>
      </c>
      <c r="C985" s="3" t="s">
        <v>2814</v>
      </c>
      <c r="D985" s="4">
        <v>7.0000000000000001E-3</v>
      </c>
      <c r="E985" s="5" t="s">
        <v>2546</v>
      </c>
      <c r="F985" s="4">
        <v>1.1299999999999999E-3</v>
      </c>
      <c r="G985" s="6">
        <v>45291</v>
      </c>
      <c r="H985" s="3" t="s">
        <v>2815</v>
      </c>
      <c r="I985" s="3"/>
      <c r="J985" s="3"/>
      <c r="K985" s="5" t="s">
        <v>61</v>
      </c>
      <c r="L985" s="5">
        <v>1</v>
      </c>
      <c r="M985" s="5" t="s">
        <v>130</v>
      </c>
      <c r="N985" s="5">
        <f>VLOOKUP(M985,[1]ArchetypeScores!E:N,10,FALSE)</f>
        <v>0</v>
      </c>
      <c r="O985" s="5">
        <f>VLOOKUP(M985,[1]ArchetypeScores!E:O,11,FALSE)</f>
        <v>-1</v>
      </c>
      <c r="P985" s="5">
        <f>VLOOKUP(M985,[1]ArchetypeScores!E:P,12,FALSE)</f>
        <v>0</v>
      </c>
      <c r="Q985" s="2" t="str">
        <f>VLOOKUP(M985,[1]ArchetypeScores!E:W,19,FALSE)</f>
        <v>Health care</v>
      </c>
      <c r="R985" s="2">
        <f>VLOOKUP(M985,[1]ArchetypeScores!E:I,5,FALSE)</f>
        <v>0</v>
      </c>
      <c r="S985" s="2">
        <f>VLOOKUP(M985,[1]ArchetypeScores!E:K,7,FALSE)</f>
        <v>0</v>
      </c>
      <c r="T985" s="2" t="str">
        <f t="shared" si="15"/>
        <v>Not A&amp;R positive</v>
      </c>
    </row>
    <row r="986" spans="1:20" x14ac:dyDescent="0.3">
      <c r="A986" s="2" t="s">
        <v>2543</v>
      </c>
      <c r="B986" s="3" t="s">
        <v>2811</v>
      </c>
      <c r="C986" s="3" t="s">
        <v>2816</v>
      </c>
      <c r="D986" s="4">
        <v>5.0000000000000001E-3</v>
      </c>
      <c r="E986" s="5" t="s">
        <v>2546</v>
      </c>
      <c r="F986" s="4">
        <v>8.9999999999999998E-4</v>
      </c>
      <c r="G986" s="6">
        <v>45324</v>
      </c>
      <c r="H986" s="3" t="s">
        <v>2817</v>
      </c>
      <c r="I986" s="3"/>
      <c r="J986" s="3"/>
      <c r="K986" s="5" t="s">
        <v>61</v>
      </c>
      <c r="L986" s="5">
        <v>1</v>
      </c>
      <c r="M986" s="5" t="s">
        <v>130</v>
      </c>
      <c r="N986" s="5">
        <f>VLOOKUP(M986,[1]ArchetypeScores!E:N,10,FALSE)</f>
        <v>0</v>
      </c>
      <c r="O986" s="5">
        <f>VLOOKUP(M986,[1]ArchetypeScores!E:O,11,FALSE)</f>
        <v>-1</v>
      </c>
      <c r="P986" s="5">
        <f>VLOOKUP(M986,[1]ArchetypeScores!E:P,12,FALSE)</f>
        <v>0</v>
      </c>
      <c r="Q986" s="2" t="str">
        <f>VLOOKUP(M986,[1]ArchetypeScores!E:W,19,FALSE)</f>
        <v>Health care</v>
      </c>
      <c r="R986" s="2">
        <f>VLOOKUP(M986,[1]ArchetypeScores!E:I,5,FALSE)</f>
        <v>0</v>
      </c>
      <c r="S986" s="2">
        <f>VLOOKUP(M986,[1]ArchetypeScores!E:K,7,FALSE)</f>
        <v>0</v>
      </c>
      <c r="T986" s="2" t="str">
        <f t="shared" si="15"/>
        <v>Not A&amp;R positive</v>
      </c>
    </row>
    <row r="987" spans="1:20" x14ac:dyDescent="0.3">
      <c r="A987" s="2" t="s">
        <v>2543</v>
      </c>
      <c r="B987" s="3" t="s">
        <v>2811</v>
      </c>
      <c r="C987" s="3" t="s">
        <v>2818</v>
      </c>
      <c r="D987" s="4">
        <v>2.8000000000000001E-2</v>
      </c>
      <c r="E987" s="5" t="s">
        <v>2546</v>
      </c>
      <c r="F987" s="4">
        <v>5.0099999999999997E-3</v>
      </c>
      <c r="G987" s="6">
        <v>45346</v>
      </c>
      <c r="H987" s="3" t="s">
        <v>2819</v>
      </c>
      <c r="I987" s="3"/>
      <c r="J987" s="3"/>
      <c r="K987" s="5" t="s">
        <v>61</v>
      </c>
      <c r="L987" s="5">
        <v>1</v>
      </c>
      <c r="M987" s="5" t="s">
        <v>130</v>
      </c>
      <c r="N987" s="5">
        <f>VLOOKUP(M987,[1]ArchetypeScores!E:N,10,FALSE)</f>
        <v>0</v>
      </c>
      <c r="O987" s="5">
        <f>VLOOKUP(M987,[1]ArchetypeScores!E:O,11,FALSE)</f>
        <v>-1</v>
      </c>
      <c r="P987" s="5">
        <f>VLOOKUP(M987,[1]ArchetypeScores!E:P,12,FALSE)</f>
        <v>0</v>
      </c>
      <c r="Q987" s="2" t="str">
        <f>VLOOKUP(M987,[1]ArchetypeScores!E:W,19,FALSE)</f>
        <v>Health care</v>
      </c>
      <c r="R987" s="2">
        <f>VLOOKUP(M987,[1]ArchetypeScores!E:I,5,FALSE)</f>
        <v>0</v>
      </c>
      <c r="S987" s="2">
        <f>VLOOKUP(M987,[1]ArchetypeScores!E:K,7,FALSE)</f>
        <v>0</v>
      </c>
      <c r="T987" s="2" t="str">
        <f t="shared" si="15"/>
        <v>Not A&amp;R positive</v>
      </c>
    </row>
    <row r="988" spans="1:20" x14ac:dyDescent="0.3">
      <c r="A988" s="2" t="s">
        <v>2543</v>
      </c>
      <c r="B988" s="3" t="s">
        <v>2811</v>
      </c>
      <c r="C988" s="3" t="s">
        <v>2820</v>
      </c>
      <c r="D988" s="4">
        <v>1.6E-2</v>
      </c>
      <c r="E988" s="5" t="s">
        <v>2546</v>
      </c>
      <c r="F988" s="4">
        <v>2.81E-3</v>
      </c>
      <c r="G988" s="6">
        <v>45384</v>
      </c>
      <c r="H988" s="3" t="s">
        <v>2821</v>
      </c>
      <c r="I988" s="3"/>
      <c r="J988" s="3"/>
      <c r="K988" s="5" t="s">
        <v>61</v>
      </c>
      <c r="L988" s="5">
        <v>1</v>
      </c>
      <c r="M988" s="5" t="s">
        <v>130</v>
      </c>
      <c r="N988" s="5">
        <f>VLOOKUP(M988,[1]ArchetypeScores!E:N,10,FALSE)</f>
        <v>0</v>
      </c>
      <c r="O988" s="5">
        <f>VLOOKUP(M988,[1]ArchetypeScores!E:O,11,FALSE)</f>
        <v>-1</v>
      </c>
      <c r="P988" s="5">
        <f>VLOOKUP(M988,[1]ArchetypeScores!E:P,12,FALSE)</f>
        <v>0</v>
      </c>
      <c r="Q988" s="2" t="str">
        <f>VLOOKUP(M988,[1]ArchetypeScores!E:W,19,FALSE)</f>
        <v>Health care</v>
      </c>
      <c r="R988" s="2">
        <f>VLOOKUP(M988,[1]ArchetypeScores!E:I,5,FALSE)</f>
        <v>0</v>
      </c>
      <c r="S988" s="2">
        <f>VLOOKUP(M988,[1]ArchetypeScores!E:K,7,FALSE)</f>
        <v>0</v>
      </c>
      <c r="T988" s="2" t="str">
        <f t="shared" si="15"/>
        <v>Not A&amp;R positive</v>
      </c>
    </row>
    <row r="989" spans="1:20" x14ac:dyDescent="0.3">
      <c r="A989" s="2" t="s">
        <v>2543</v>
      </c>
      <c r="B989" s="3" t="s">
        <v>2811</v>
      </c>
      <c r="C989" s="3" t="s">
        <v>2822</v>
      </c>
      <c r="D989" s="4">
        <v>2.9000000000000001E-2</v>
      </c>
      <c r="E989" s="5" t="s">
        <v>2546</v>
      </c>
      <c r="F989" s="4">
        <v>5.64E-3</v>
      </c>
      <c r="G989" s="6">
        <v>45411</v>
      </c>
      <c r="H989" s="3" t="s">
        <v>2823</v>
      </c>
      <c r="I989" s="3"/>
      <c r="J989" s="3"/>
      <c r="K989" s="5" t="s">
        <v>61</v>
      </c>
      <c r="L989" s="5">
        <v>1</v>
      </c>
      <c r="M989" s="5" t="s">
        <v>130</v>
      </c>
      <c r="N989" s="5">
        <f>VLOOKUP(M989,[1]ArchetypeScores!E:N,10,FALSE)</f>
        <v>0</v>
      </c>
      <c r="O989" s="5">
        <f>VLOOKUP(M989,[1]ArchetypeScores!E:O,11,FALSE)</f>
        <v>-1</v>
      </c>
      <c r="P989" s="5">
        <f>VLOOKUP(M989,[1]ArchetypeScores!E:P,12,FALSE)</f>
        <v>0</v>
      </c>
      <c r="Q989" s="2" t="str">
        <f>VLOOKUP(M989,[1]ArchetypeScores!E:W,19,FALSE)</f>
        <v>Health care</v>
      </c>
      <c r="R989" s="2">
        <f>VLOOKUP(M989,[1]ArchetypeScores!E:I,5,FALSE)</f>
        <v>0</v>
      </c>
      <c r="S989" s="2">
        <f>VLOOKUP(M989,[1]ArchetypeScores!E:K,7,FALSE)</f>
        <v>0</v>
      </c>
      <c r="T989" s="2" t="str">
        <f t="shared" si="15"/>
        <v>Not A&amp;R positive</v>
      </c>
    </row>
    <row r="990" spans="1:20" x14ac:dyDescent="0.3">
      <c r="A990" s="2" t="s">
        <v>2543</v>
      </c>
      <c r="B990" s="3" t="s">
        <v>2824</v>
      </c>
      <c r="C990" s="3" t="s">
        <v>2825</v>
      </c>
      <c r="D990" s="4">
        <v>2E-3</v>
      </c>
      <c r="E990" s="5" t="s">
        <v>2546</v>
      </c>
      <c r="F990" s="4">
        <v>3.6999999999999999E-4</v>
      </c>
      <c r="G990" s="6">
        <v>45383</v>
      </c>
      <c r="H990" s="3" t="s">
        <v>2826</v>
      </c>
      <c r="I990" s="3"/>
      <c r="J990" s="3"/>
      <c r="K990" s="5" t="s">
        <v>61</v>
      </c>
      <c r="L990" s="5">
        <v>1</v>
      </c>
      <c r="M990" s="5" t="s">
        <v>130</v>
      </c>
      <c r="N990" s="5">
        <f>VLOOKUP(M990,[1]ArchetypeScores!E:N,10,FALSE)</f>
        <v>0</v>
      </c>
      <c r="O990" s="5">
        <f>VLOOKUP(M990,[1]ArchetypeScores!E:O,11,FALSE)</f>
        <v>-1</v>
      </c>
      <c r="P990" s="5">
        <f>VLOOKUP(M990,[1]ArchetypeScores!E:P,12,FALSE)</f>
        <v>0</v>
      </c>
      <c r="Q990" s="2" t="str">
        <f>VLOOKUP(M990,[1]ArchetypeScores!E:W,19,FALSE)</f>
        <v>Health care</v>
      </c>
      <c r="R990" s="2">
        <f>VLOOKUP(M990,[1]ArchetypeScores!E:I,5,FALSE)</f>
        <v>0</v>
      </c>
      <c r="S990" s="2">
        <f>VLOOKUP(M990,[1]ArchetypeScores!E:K,7,FALSE)</f>
        <v>0</v>
      </c>
      <c r="T990" s="2" t="str">
        <f t="shared" si="15"/>
        <v>Not A&amp;R positive</v>
      </c>
    </row>
    <row r="991" spans="1:20" x14ac:dyDescent="0.3">
      <c r="A991" s="2" t="s">
        <v>2543</v>
      </c>
      <c r="B991" s="3" t="s">
        <v>2827</v>
      </c>
      <c r="C991" s="3" t="s">
        <v>2828</v>
      </c>
      <c r="D991" s="4">
        <v>3.0000000000000001E-3</v>
      </c>
      <c r="E991" s="5" t="s">
        <v>2546</v>
      </c>
      <c r="F991" s="4">
        <v>4.8000000000000001E-4</v>
      </c>
      <c r="G991" s="6">
        <v>45295</v>
      </c>
      <c r="H991" s="3" t="s">
        <v>2829</v>
      </c>
      <c r="I991" s="3"/>
      <c r="J991" s="3"/>
      <c r="K991" s="5" t="s">
        <v>61</v>
      </c>
      <c r="L991" s="5">
        <v>1</v>
      </c>
      <c r="M991" s="5" t="s">
        <v>130</v>
      </c>
      <c r="N991" s="5">
        <f>VLOOKUP(M991,[1]ArchetypeScores!E:N,10,FALSE)</f>
        <v>0</v>
      </c>
      <c r="O991" s="5">
        <f>VLOOKUP(M991,[1]ArchetypeScores!E:O,11,FALSE)</f>
        <v>-1</v>
      </c>
      <c r="P991" s="5">
        <f>VLOOKUP(M991,[1]ArchetypeScores!E:P,12,FALSE)</f>
        <v>0</v>
      </c>
      <c r="Q991" s="2" t="str">
        <f>VLOOKUP(M991,[1]ArchetypeScores!E:W,19,FALSE)</f>
        <v>Health care</v>
      </c>
      <c r="R991" s="2">
        <f>VLOOKUP(M991,[1]ArchetypeScores!E:I,5,FALSE)</f>
        <v>0</v>
      </c>
      <c r="S991" s="2">
        <f>VLOOKUP(M991,[1]ArchetypeScores!E:K,7,FALSE)</f>
        <v>0</v>
      </c>
      <c r="T991" s="2" t="str">
        <f t="shared" si="15"/>
        <v>Not A&amp;R positive</v>
      </c>
    </row>
    <row r="992" spans="1:20" x14ac:dyDescent="0.3">
      <c r="A992" s="2" t="s">
        <v>2543</v>
      </c>
      <c r="B992" s="3" t="s">
        <v>2830</v>
      </c>
      <c r="C992" s="3" t="s">
        <v>2831</v>
      </c>
      <c r="D992" s="4">
        <v>0</v>
      </c>
      <c r="E992" s="5" t="s">
        <v>2546</v>
      </c>
      <c r="F992" s="4">
        <v>8.0000000000000007E-5</v>
      </c>
      <c r="G992" s="6">
        <v>45312</v>
      </c>
      <c r="H992" s="3" t="s">
        <v>2832</v>
      </c>
      <c r="I992" s="3"/>
      <c r="J992" s="3"/>
      <c r="K992" s="5" t="s">
        <v>61</v>
      </c>
      <c r="L992" s="5">
        <v>1</v>
      </c>
      <c r="M992" s="5" t="s">
        <v>130</v>
      </c>
      <c r="N992" s="5">
        <f>VLOOKUP(M992,[1]ArchetypeScores!E:N,10,FALSE)</f>
        <v>0</v>
      </c>
      <c r="O992" s="5">
        <f>VLOOKUP(M992,[1]ArchetypeScores!E:O,11,FALSE)</f>
        <v>-1</v>
      </c>
      <c r="P992" s="5">
        <f>VLOOKUP(M992,[1]ArchetypeScores!E:P,12,FALSE)</f>
        <v>0</v>
      </c>
      <c r="Q992" s="2" t="str">
        <f>VLOOKUP(M992,[1]ArchetypeScores!E:W,19,FALSE)</f>
        <v>Health care</v>
      </c>
      <c r="R992" s="2">
        <f>VLOOKUP(M992,[1]ArchetypeScores!E:I,5,FALSE)</f>
        <v>0</v>
      </c>
      <c r="S992" s="2">
        <f>VLOOKUP(M992,[1]ArchetypeScores!E:K,7,FALSE)</f>
        <v>0</v>
      </c>
      <c r="T992" s="2" t="str">
        <f t="shared" si="15"/>
        <v>Not A&amp;R positive</v>
      </c>
    </row>
    <row r="993" spans="1:20" x14ac:dyDescent="0.3">
      <c r="A993" s="2" t="s">
        <v>2543</v>
      </c>
      <c r="B993" s="3" t="s">
        <v>2833</v>
      </c>
      <c r="C993" s="3" t="s">
        <v>2834</v>
      </c>
      <c r="D993" s="4">
        <v>4.0000000000000001E-3</v>
      </c>
      <c r="E993" s="5" t="s">
        <v>2546</v>
      </c>
      <c r="F993" s="4">
        <v>6.4000000000000005E-4</v>
      </c>
      <c r="G993" s="6">
        <v>45433</v>
      </c>
      <c r="H993" s="3" t="s">
        <v>2835</v>
      </c>
      <c r="I993" s="3"/>
      <c r="J993" s="3"/>
      <c r="K993" s="5" t="s">
        <v>61</v>
      </c>
      <c r="L993" s="5">
        <v>1</v>
      </c>
      <c r="M993" s="5" t="s">
        <v>130</v>
      </c>
      <c r="N993" s="5">
        <f>VLOOKUP(M993,[1]ArchetypeScores!E:N,10,FALSE)</f>
        <v>0</v>
      </c>
      <c r="O993" s="5">
        <f>VLOOKUP(M993,[1]ArchetypeScores!E:O,11,FALSE)</f>
        <v>-1</v>
      </c>
      <c r="P993" s="5">
        <f>VLOOKUP(M993,[1]ArchetypeScores!E:P,12,FALSE)</f>
        <v>0</v>
      </c>
      <c r="Q993" s="2" t="str">
        <f>VLOOKUP(M993,[1]ArchetypeScores!E:W,19,FALSE)</f>
        <v>Health care</v>
      </c>
      <c r="R993" s="2">
        <f>VLOOKUP(M993,[1]ArchetypeScores!E:I,5,FALSE)</f>
        <v>0</v>
      </c>
      <c r="S993" s="2">
        <f>VLOOKUP(M993,[1]ArchetypeScores!E:K,7,FALSE)</f>
        <v>0</v>
      </c>
      <c r="T993" s="2" t="str">
        <f t="shared" si="15"/>
        <v>Not A&amp;R positive</v>
      </c>
    </row>
    <row r="994" spans="1:20" x14ac:dyDescent="0.3">
      <c r="A994" s="2" t="s">
        <v>2543</v>
      </c>
      <c r="B994" s="3" t="s">
        <v>2836</v>
      </c>
      <c r="C994" s="3" t="s">
        <v>2837</v>
      </c>
      <c r="D994" s="4">
        <v>0</v>
      </c>
      <c r="E994" s="5" t="s">
        <v>2546</v>
      </c>
      <c r="F994" s="4">
        <v>2.0000000000000002E-5</v>
      </c>
      <c r="G994" s="6">
        <v>45415</v>
      </c>
      <c r="H994" s="3" t="s">
        <v>2838</v>
      </c>
      <c r="I994" s="3"/>
      <c r="J994" s="3"/>
      <c r="K994" s="5" t="s">
        <v>61</v>
      </c>
      <c r="L994" s="5">
        <v>1</v>
      </c>
      <c r="M994" s="5" t="s">
        <v>130</v>
      </c>
      <c r="N994" s="5">
        <f>VLOOKUP(M994,[1]ArchetypeScores!E:N,10,FALSE)</f>
        <v>0</v>
      </c>
      <c r="O994" s="5">
        <f>VLOOKUP(M994,[1]ArchetypeScores!E:O,11,FALSE)</f>
        <v>-1</v>
      </c>
      <c r="P994" s="5">
        <f>VLOOKUP(M994,[1]ArchetypeScores!E:P,12,FALSE)</f>
        <v>0</v>
      </c>
      <c r="Q994" s="2" t="str">
        <f>VLOOKUP(M994,[1]ArchetypeScores!E:W,19,FALSE)</f>
        <v>Health care</v>
      </c>
      <c r="R994" s="2">
        <f>VLOOKUP(M994,[1]ArchetypeScores!E:I,5,FALSE)</f>
        <v>0</v>
      </c>
      <c r="S994" s="2">
        <f>VLOOKUP(M994,[1]ArchetypeScores!E:K,7,FALSE)</f>
        <v>0</v>
      </c>
      <c r="T994" s="2" t="str">
        <f t="shared" si="15"/>
        <v>Not A&amp;R positive</v>
      </c>
    </row>
    <row r="995" spans="1:20" x14ac:dyDescent="0.3">
      <c r="A995" s="2" t="s">
        <v>2543</v>
      </c>
      <c r="B995" s="3" t="s">
        <v>2839</v>
      </c>
      <c r="C995" s="3" t="s">
        <v>2840</v>
      </c>
      <c r="D995" s="4">
        <v>1E-3</v>
      </c>
      <c r="E995" s="5" t="s">
        <v>2546</v>
      </c>
      <c r="F995" s="4">
        <v>1.2999999999999999E-4</v>
      </c>
      <c r="G995" s="6">
        <v>45416</v>
      </c>
      <c r="H995" s="3" t="s">
        <v>2841</v>
      </c>
      <c r="I995" s="3"/>
      <c r="J995" s="3"/>
      <c r="K995" s="5" t="s">
        <v>61</v>
      </c>
      <c r="L995" s="5">
        <v>1</v>
      </c>
      <c r="M995" s="5" t="s">
        <v>130</v>
      </c>
      <c r="N995" s="5">
        <f>VLOOKUP(M995,[1]ArchetypeScores!E:N,10,FALSE)</f>
        <v>0</v>
      </c>
      <c r="O995" s="5">
        <f>VLOOKUP(M995,[1]ArchetypeScores!E:O,11,FALSE)</f>
        <v>-1</v>
      </c>
      <c r="P995" s="5">
        <f>VLOOKUP(M995,[1]ArchetypeScores!E:P,12,FALSE)</f>
        <v>0</v>
      </c>
      <c r="Q995" s="2" t="str">
        <f>VLOOKUP(M995,[1]ArchetypeScores!E:W,19,FALSE)</f>
        <v>Health care</v>
      </c>
      <c r="R995" s="2">
        <f>VLOOKUP(M995,[1]ArchetypeScores!E:I,5,FALSE)</f>
        <v>0</v>
      </c>
      <c r="S995" s="2">
        <f>VLOOKUP(M995,[1]ArchetypeScores!E:K,7,FALSE)</f>
        <v>0</v>
      </c>
      <c r="T995" s="2" t="str">
        <f t="shared" si="15"/>
        <v>Not A&amp;R positive</v>
      </c>
    </row>
    <row r="996" spans="1:20" x14ac:dyDescent="0.3">
      <c r="A996" s="2" t="s">
        <v>2543</v>
      </c>
      <c r="B996" s="3" t="s">
        <v>2842</v>
      </c>
      <c r="C996" s="3" t="s">
        <v>2843</v>
      </c>
      <c r="D996" s="4">
        <v>0</v>
      </c>
      <c r="E996" s="5" t="s">
        <v>2546</v>
      </c>
      <c r="F996" s="4">
        <v>3.0000000000000001E-5</v>
      </c>
      <c r="G996" s="6">
        <v>45417</v>
      </c>
      <c r="H996" s="3" t="s">
        <v>2844</v>
      </c>
      <c r="I996" s="3"/>
      <c r="J996" s="3"/>
      <c r="K996" s="5" t="s">
        <v>61</v>
      </c>
      <c r="L996" s="5">
        <v>1</v>
      </c>
      <c r="M996" s="5" t="s">
        <v>130</v>
      </c>
      <c r="N996" s="5">
        <f>VLOOKUP(M996,[1]ArchetypeScores!E:N,10,FALSE)</f>
        <v>0</v>
      </c>
      <c r="O996" s="5">
        <f>VLOOKUP(M996,[1]ArchetypeScores!E:O,11,FALSE)</f>
        <v>-1</v>
      </c>
      <c r="P996" s="5">
        <f>VLOOKUP(M996,[1]ArchetypeScores!E:P,12,FALSE)</f>
        <v>0</v>
      </c>
      <c r="Q996" s="2" t="str">
        <f>VLOOKUP(M996,[1]ArchetypeScores!E:W,19,FALSE)</f>
        <v>Health care</v>
      </c>
      <c r="R996" s="2">
        <f>VLOOKUP(M996,[1]ArchetypeScores!E:I,5,FALSE)</f>
        <v>0</v>
      </c>
      <c r="S996" s="2">
        <f>VLOOKUP(M996,[1]ArchetypeScores!E:K,7,FALSE)</f>
        <v>0</v>
      </c>
      <c r="T996" s="2" t="str">
        <f t="shared" si="15"/>
        <v>Not A&amp;R positive</v>
      </c>
    </row>
    <row r="997" spans="1:20" x14ac:dyDescent="0.3">
      <c r="A997" s="2" t="s">
        <v>2543</v>
      </c>
      <c r="B997" s="3" t="s">
        <v>2845</v>
      </c>
      <c r="C997" s="3" t="s">
        <v>2846</v>
      </c>
      <c r="D997" s="4">
        <v>0</v>
      </c>
      <c r="E997" s="5" t="s">
        <v>2546</v>
      </c>
      <c r="F997" s="4">
        <v>3.0000000000000001E-5</v>
      </c>
      <c r="G997" s="6">
        <v>45420</v>
      </c>
      <c r="H997" s="3" t="s">
        <v>2847</v>
      </c>
      <c r="I997" s="3"/>
      <c r="J997" s="3"/>
      <c r="K997" s="5" t="s">
        <v>61</v>
      </c>
      <c r="L997" s="5">
        <v>1</v>
      </c>
      <c r="M997" s="5" t="s">
        <v>130</v>
      </c>
      <c r="N997" s="5">
        <f>VLOOKUP(M997,[1]ArchetypeScores!E:N,10,FALSE)</f>
        <v>0</v>
      </c>
      <c r="O997" s="5">
        <f>VLOOKUP(M997,[1]ArchetypeScores!E:O,11,FALSE)</f>
        <v>-1</v>
      </c>
      <c r="P997" s="5">
        <f>VLOOKUP(M997,[1]ArchetypeScores!E:P,12,FALSE)</f>
        <v>0</v>
      </c>
      <c r="Q997" s="2" t="str">
        <f>VLOOKUP(M997,[1]ArchetypeScores!E:W,19,FALSE)</f>
        <v>Health care</v>
      </c>
      <c r="R997" s="2">
        <f>VLOOKUP(M997,[1]ArchetypeScores!E:I,5,FALSE)</f>
        <v>0</v>
      </c>
      <c r="S997" s="2">
        <f>VLOOKUP(M997,[1]ArchetypeScores!E:K,7,FALSE)</f>
        <v>0</v>
      </c>
      <c r="T997" s="2" t="str">
        <f t="shared" si="15"/>
        <v>Not A&amp;R positive</v>
      </c>
    </row>
    <row r="998" spans="1:20" x14ac:dyDescent="0.3">
      <c r="A998" s="2" t="s">
        <v>2543</v>
      </c>
      <c r="B998" s="3" t="s">
        <v>2848</v>
      </c>
      <c r="C998" s="3" t="s">
        <v>2849</v>
      </c>
      <c r="D998" s="4">
        <v>1E-3</v>
      </c>
      <c r="E998" s="5" t="s">
        <v>2546</v>
      </c>
      <c r="F998" s="4">
        <v>2.7999999999999998E-4</v>
      </c>
      <c r="G998" s="6">
        <v>45419</v>
      </c>
      <c r="H998" s="3" t="s">
        <v>2850</v>
      </c>
      <c r="I998" s="3"/>
      <c r="J998" s="3"/>
      <c r="K998" s="5" t="s">
        <v>61</v>
      </c>
      <c r="L998" s="5">
        <v>1</v>
      </c>
      <c r="M998" s="5" t="s">
        <v>130</v>
      </c>
      <c r="N998" s="5">
        <f>VLOOKUP(M998,[1]ArchetypeScores!E:N,10,FALSE)</f>
        <v>0</v>
      </c>
      <c r="O998" s="5">
        <f>VLOOKUP(M998,[1]ArchetypeScores!E:O,11,FALSE)</f>
        <v>-1</v>
      </c>
      <c r="P998" s="5">
        <f>VLOOKUP(M998,[1]ArchetypeScores!E:P,12,FALSE)</f>
        <v>0</v>
      </c>
      <c r="Q998" s="2" t="str">
        <f>VLOOKUP(M998,[1]ArchetypeScores!E:W,19,FALSE)</f>
        <v>Health care</v>
      </c>
      <c r="R998" s="2">
        <f>VLOOKUP(M998,[1]ArchetypeScores!E:I,5,FALSE)</f>
        <v>0</v>
      </c>
      <c r="S998" s="2">
        <f>VLOOKUP(M998,[1]ArchetypeScores!E:K,7,FALSE)</f>
        <v>0</v>
      </c>
      <c r="T998" s="2" t="str">
        <f t="shared" si="15"/>
        <v>Not A&amp;R positive</v>
      </c>
    </row>
    <row r="999" spans="1:20" x14ac:dyDescent="0.3">
      <c r="A999" s="2" t="s">
        <v>2543</v>
      </c>
      <c r="B999" s="3" t="s">
        <v>2851</v>
      </c>
      <c r="C999" s="3" t="s">
        <v>2852</v>
      </c>
      <c r="D999" s="4">
        <v>0</v>
      </c>
      <c r="E999" s="5" t="s">
        <v>2546</v>
      </c>
      <c r="F999" s="4">
        <v>6.0000000000000002E-5</v>
      </c>
      <c r="G999" s="6">
        <v>45421</v>
      </c>
      <c r="H999" s="3" t="s">
        <v>2853</v>
      </c>
      <c r="I999" s="3"/>
      <c r="J999" s="3"/>
      <c r="K999" s="5" t="s">
        <v>61</v>
      </c>
      <c r="L999" s="5">
        <v>1</v>
      </c>
      <c r="M999" s="5" t="s">
        <v>130</v>
      </c>
      <c r="N999" s="5">
        <f>VLOOKUP(M999,[1]ArchetypeScores!E:N,10,FALSE)</f>
        <v>0</v>
      </c>
      <c r="O999" s="5">
        <f>VLOOKUP(M999,[1]ArchetypeScores!E:O,11,FALSE)</f>
        <v>-1</v>
      </c>
      <c r="P999" s="5">
        <f>VLOOKUP(M999,[1]ArchetypeScores!E:P,12,FALSE)</f>
        <v>0</v>
      </c>
      <c r="Q999" s="2" t="str">
        <f>VLOOKUP(M999,[1]ArchetypeScores!E:W,19,FALSE)</f>
        <v>Health care</v>
      </c>
      <c r="R999" s="2">
        <f>VLOOKUP(M999,[1]ArchetypeScores!E:I,5,FALSE)</f>
        <v>0</v>
      </c>
      <c r="S999" s="2">
        <f>VLOOKUP(M999,[1]ArchetypeScores!E:K,7,FALSE)</f>
        <v>0</v>
      </c>
      <c r="T999" s="2" t="str">
        <f t="shared" si="15"/>
        <v>Not A&amp;R positive</v>
      </c>
    </row>
    <row r="1000" spans="1:20" x14ac:dyDescent="0.3">
      <c r="A1000" s="2" t="s">
        <v>2543</v>
      </c>
      <c r="B1000" s="3" t="s">
        <v>2854</v>
      </c>
      <c r="C1000" s="3" t="s">
        <v>2855</v>
      </c>
      <c r="D1000" s="4">
        <v>0</v>
      </c>
      <c r="E1000" s="5" t="s">
        <v>2546</v>
      </c>
      <c r="F1000" s="4">
        <v>1.0000000000000001E-5</v>
      </c>
      <c r="G1000" s="6">
        <v>45423</v>
      </c>
      <c r="H1000" s="3" t="s">
        <v>2856</v>
      </c>
      <c r="I1000" s="3"/>
      <c r="J1000" s="3"/>
      <c r="K1000" s="5" t="s">
        <v>61</v>
      </c>
      <c r="L1000" s="5">
        <v>1</v>
      </c>
      <c r="M1000" s="5" t="s">
        <v>130</v>
      </c>
      <c r="N1000" s="5">
        <f>VLOOKUP(M1000,[1]ArchetypeScores!E:N,10,FALSE)</f>
        <v>0</v>
      </c>
      <c r="O1000" s="5">
        <f>VLOOKUP(M1000,[1]ArchetypeScores!E:O,11,FALSE)</f>
        <v>-1</v>
      </c>
      <c r="P1000" s="5">
        <f>VLOOKUP(M1000,[1]ArchetypeScores!E:P,12,FALSE)</f>
        <v>0</v>
      </c>
      <c r="Q1000" s="2" t="str">
        <f>VLOOKUP(M1000,[1]ArchetypeScores!E:W,19,FALSE)</f>
        <v>Health care</v>
      </c>
      <c r="R1000" s="2">
        <f>VLOOKUP(M1000,[1]ArchetypeScores!E:I,5,FALSE)</f>
        <v>0</v>
      </c>
      <c r="S1000" s="2">
        <f>VLOOKUP(M1000,[1]ArchetypeScores!E:K,7,FALSE)</f>
        <v>0</v>
      </c>
      <c r="T1000" s="2" t="str">
        <f t="shared" si="15"/>
        <v>Not A&amp;R positive</v>
      </c>
    </row>
    <row r="1001" spans="1:20" x14ac:dyDescent="0.3">
      <c r="A1001" s="2" t="s">
        <v>2543</v>
      </c>
      <c r="B1001" s="3" t="s">
        <v>2857</v>
      </c>
      <c r="C1001" s="3" t="s">
        <v>2858</v>
      </c>
      <c r="D1001" s="4">
        <v>0</v>
      </c>
      <c r="E1001" s="5" t="s">
        <v>2546</v>
      </c>
      <c r="F1001" s="4">
        <v>3.0000000000000001E-5</v>
      </c>
      <c r="G1001" s="6">
        <v>45422</v>
      </c>
      <c r="H1001" s="3" t="s">
        <v>2859</v>
      </c>
      <c r="I1001" s="3"/>
      <c r="J1001" s="3"/>
      <c r="K1001" s="5" t="s">
        <v>61</v>
      </c>
      <c r="L1001" s="5">
        <v>1</v>
      </c>
      <c r="M1001" s="5" t="s">
        <v>130</v>
      </c>
      <c r="N1001" s="5">
        <f>VLOOKUP(M1001,[1]ArchetypeScores!E:N,10,FALSE)</f>
        <v>0</v>
      </c>
      <c r="O1001" s="5">
        <f>VLOOKUP(M1001,[1]ArchetypeScores!E:O,11,FALSE)</f>
        <v>-1</v>
      </c>
      <c r="P1001" s="5">
        <f>VLOOKUP(M1001,[1]ArchetypeScores!E:P,12,FALSE)</f>
        <v>0</v>
      </c>
      <c r="Q1001" s="2" t="str">
        <f>VLOOKUP(M1001,[1]ArchetypeScores!E:W,19,FALSE)</f>
        <v>Health care</v>
      </c>
      <c r="R1001" s="2">
        <f>VLOOKUP(M1001,[1]ArchetypeScores!E:I,5,FALSE)</f>
        <v>0</v>
      </c>
      <c r="S1001" s="2">
        <f>VLOOKUP(M1001,[1]ArchetypeScores!E:K,7,FALSE)</f>
        <v>0</v>
      </c>
      <c r="T1001" s="2" t="str">
        <f t="shared" si="15"/>
        <v>Not A&amp;R positive</v>
      </c>
    </row>
    <row r="1002" spans="1:20" x14ac:dyDescent="0.3">
      <c r="A1002" s="2" t="s">
        <v>2543</v>
      </c>
      <c r="B1002" s="3" t="s">
        <v>2860</v>
      </c>
      <c r="C1002" s="3" t="s">
        <v>2861</v>
      </c>
      <c r="D1002" s="4">
        <v>0</v>
      </c>
      <c r="E1002" s="5" t="s">
        <v>2546</v>
      </c>
      <c r="F1002" s="4">
        <v>3.0000000000000001E-5</v>
      </c>
      <c r="G1002" s="6">
        <v>45424</v>
      </c>
      <c r="H1002" s="3" t="s">
        <v>2862</v>
      </c>
      <c r="I1002" s="3"/>
      <c r="J1002" s="3"/>
      <c r="K1002" s="5" t="s">
        <v>61</v>
      </c>
      <c r="L1002" s="5">
        <v>1</v>
      </c>
      <c r="M1002" s="5" t="s">
        <v>130</v>
      </c>
      <c r="N1002" s="5">
        <f>VLOOKUP(M1002,[1]ArchetypeScores!E:N,10,FALSE)</f>
        <v>0</v>
      </c>
      <c r="O1002" s="5">
        <f>VLOOKUP(M1002,[1]ArchetypeScores!E:O,11,FALSE)</f>
        <v>-1</v>
      </c>
      <c r="P1002" s="5">
        <f>VLOOKUP(M1002,[1]ArchetypeScores!E:P,12,FALSE)</f>
        <v>0</v>
      </c>
      <c r="Q1002" s="2" t="str">
        <f>VLOOKUP(M1002,[1]ArchetypeScores!E:W,19,FALSE)</f>
        <v>Health care</v>
      </c>
      <c r="R1002" s="2">
        <f>VLOOKUP(M1002,[1]ArchetypeScores!E:I,5,FALSE)</f>
        <v>0</v>
      </c>
      <c r="S1002" s="2">
        <f>VLOOKUP(M1002,[1]ArchetypeScores!E:K,7,FALSE)</f>
        <v>0</v>
      </c>
      <c r="T1002" s="2" t="str">
        <f t="shared" si="15"/>
        <v>Not A&amp;R positive</v>
      </c>
    </row>
    <row r="1003" spans="1:20" x14ac:dyDescent="0.3">
      <c r="A1003" s="2" t="s">
        <v>2543</v>
      </c>
      <c r="B1003" s="3" t="s">
        <v>2863</v>
      </c>
      <c r="C1003" s="3" t="s">
        <v>2864</v>
      </c>
      <c r="D1003" s="4">
        <v>1E-3</v>
      </c>
      <c r="E1003" s="5" t="s">
        <v>2546</v>
      </c>
      <c r="F1003" s="4">
        <v>1.1E-4</v>
      </c>
      <c r="G1003" s="6">
        <v>45425</v>
      </c>
      <c r="H1003" s="3" t="s">
        <v>2865</v>
      </c>
      <c r="I1003" s="3"/>
      <c r="J1003" s="3"/>
      <c r="K1003" s="5" t="s">
        <v>61</v>
      </c>
      <c r="L1003" s="5">
        <v>1</v>
      </c>
      <c r="M1003" s="5" t="s">
        <v>130</v>
      </c>
      <c r="N1003" s="5">
        <f>VLOOKUP(M1003,[1]ArchetypeScores!E:N,10,FALSE)</f>
        <v>0</v>
      </c>
      <c r="O1003" s="5">
        <f>VLOOKUP(M1003,[1]ArchetypeScores!E:O,11,FALSE)</f>
        <v>-1</v>
      </c>
      <c r="P1003" s="5">
        <f>VLOOKUP(M1003,[1]ArchetypeScores!E:P,12,FALSE)</f>
        <v>0</v>
      </c>
      <c r="Q1003" s="2" t="str">
        <f>VLOOKUP(M1003,[1]ArchetypeScores!E:W,19,FALSE)</f>
        <v>Health care</v>
      </c>
      <c r="R1003" s="2">
        <f>VLOOKUP(M1003,[1]ArchetypeScores!E:I,5,FALSE)</f>
        <v>0</v>
      </c>
      <c r="S1003" s="2">
        <f>VLOOKUP(M1003,[1]ArchetypeScores!E:K,7,FALSE)</f>
        <v>0</v>
      </c>
      <c r="T1003" s="2" t="str">
        <f t="shared" si="15"/>
        <v>Not A&amp;R positive</v>
      </c>
    </row>
    <row r="1004" spans="1:20" x14ac:dyDescent="0.3">
      <c r="A1004" s="2" t="s">
        <v>2543</v>
      </c>
      <c r="B1004" s="3" t="s">
        <v>2866</v>
      </c>
      <c r="C1004" s="3" t="s">
        <v>2867</v>
      </c>
      <c r="D1004" s="4">
        <v>0</v>
      </c>
      <c r="E1004" s="5" t="s">
        <v>2546</v>
      </c>
      <c r="F1004" s="4">
        <v>8.0000000000000007E-5</v>
      </c>
      <c r="G1004" s="6">
        <v>45418</v>
      </c>
      <c r="H1004" s="3" t="s">
        <v>2868</v>
      </c>
      <c r="I1004" s="3"/>
      <c r="J1004" s="3"/>
      <c r="K1004" s="5" t="s">
        <v>61</v>
      </c>
      <c r="L1004" s="5">
        <v>1</v>
      </c>
      <c r="M1004" s="5" t="s">
        <v>130</v>
      </c>
      <c r="N1004" s="5">
        <f>VLOOKUP(M1004,[1]ArchetypeScores!E:N,10,FALSE)</f>
        <v>0</v>
      </c>
      <c r="O1004" s="5">
        <f>VLOOKUP(M1004,[1]ArchetypeScores!E:O,11,FALSE)</f>
        <v>-1</v>
      </c>
      <c r="P1004" s="5">
        <f>VLOOKUP(M1004,[1]ArchetypeScores!E:P,12,FALSE)</f>
        <v>0</v>
      </c>
      <c r="Q1004" s="2" t="str">
        <f>VLOOKUP(M1004,[1]ArchetypeScores!E:W,19,FALSE)</f>
        <v>Health care</v>
      </c>
      <c r="R1004" s="2">
        <f>VLOOKUP(M1004,[1]ArchetypeScores!E:I,5,FALSE)</f>
        <v>0</v>
      </c>
      <c r="S1004" s="2">
        <f>VLOOKUP(M1004,[1]ArchetypeScores!E:K,7,FALSE)</f>
        <v>0</v>
      </c>
      <c r="T1004" s="2" t="str">
        <f t="shared" si="15"/>
        <v>Not A&amp;R positive</v>
      </c>
    </row>
    <row r="1005" spans="1:20" x14ac:dyDescent="0.3">
      <c r="A1005" s="2" t="s">
        <v>2543</v>
      </c>
      <c r="B1005" s="3" t="s">
        <v>2869</v>
      </c>
      <c r="C1005" s="3" t="s">
        <v>2870</v>
      </c>
      <c r="D1005" s="4">
        <v>2E-3</v>
      </c>
      <c r="E1005" s="5" t="s">
        <v>2546</v>
      </c>
      <c r="F1005" s="4">
        <v>2.9E-4</v>
      </c>
      <c r="G1005" s="6">
        <v>45542</v>
      </c>
      <c r="H1005" s="3" t="s">
        <v>2871</v>
      </c>
      <c r="I1005" s="3"/>
      <c r="J1005" s="3"/>
      <c r="K1005" s="5" t="s">
        <v>61</v>
      </c>
      <c r="L1005" s="5">
        <v>1</v>
      </c>
      <c r="M1005" s="5" t="s">
        <v>130</v>
      </c>
      <c r="N1005" s="5">
        <f>VLOOKUP(M1005,[1]ArchetypeScores!E:N,10,FALSE)</f>
        <v>0</v>
      </c>
      <c r="O1005" s="5">
        <f>VLOOKUP(M1005,[1]ArchetypeScores!E:O,11,FALSE)</f>
        <v>-1</v>
      </c>
      <c r="P1005" s="5">
        <f>VLOOKUP(M1005,[1]ArchetypeScores!E:P,12,FALSE)</f>
        <v>0</v>
      </c>
      <c r="Q1005" s="2" t="str">
        <f>VLOOKUP(M1005,[1]ArchetypeScores!E:W,19,FALSE)</f>
        <v>Health care</v>
      </c>
      <c r="R1005" s="2">
        <f>VLOOKUP(M1005,[1]ArchetypeScores!E:I,5,FALSE)</f>
        <v>0</v>
      </c>
      <c r="S1005" s="2">
        <f>VLOOKUP(M1005,[1]ArchetypeScores!E:K,7,FALSE)</f>
        <v>0</v>
      </c>
      <c r="T1005" s="2" t="str">
        <f t="shared" si="15"/>
        <v>Not A&amp;R positive</v>
      </c>
    </row>
    <row r="1006" spans="1:20" x14ac:dyDescent="0.3">
      <c r="A1006" s="2" t="s">
        <v>2543</v>
      </c>
      <c r="B1006" s="3" t="s">
        <v>2872</v>
      </c>
      <c r="C1006" s="3" t="s">
        <v>2873</v>
      </c>
      <c r="D1006" s="4">
        <v>4.0000000000000001E-3</v>
      </c>
      <c r="E1006" s="5" t="s">
        <v>2546</v>
      </c>
      <c r="F1006" s="4">
        <v>7.9000000000000001E-4</v>
      </c>
      <c r="G1006" s="6">
        <v>45263</v>
      </c>
      <c r="H1006" s="3" t="s">
        <v>2874</v>
      </c>
      <c r="I1006" s="3"/>
      <c r="J1006" s="3"/>
      <c r="K1006" s="5" t="s">
        <v>61</v>
      </c>
      <c r="L1006" s="5">
        <v>1</v>
      </c>
      <c r="M1006" s="5" t="s">
        <v>130</v>
      </c>
      <c r="N1006" s="5">
        <f>VLOOKUP(M1006,[1]ArchetypeScores!E:N,10,FALSE)</f>
        <v>0</v>
      </c>
      <c r="O1006" s="5">
        <f>VLOOKUP(M1006,[1]ArchetypeScores!E:O,11,FALSE)</f>
        <v>-1</v>
      </c>
      <c r="P1006" s="5">
        <f>VLOOKUP(M1006,[1]ArchetypeScores!E:P,12,FALSE)</f>
        <v>0</v>
      </c>
      <c r="Q1006" s="2" t="str">
        <f>VLOOKUP(M1006,[1]ArchetypeScores!E:W,19,FALSE)</f>
        <v>Health care</v>
      </c>
      <c r="R1006" s="2">
        <f>VLOOKUP(M1006,[1]ArchetypeScores!E:I,5,FALSE)</f>
        <v>0</v>
      </c>
      <c r="S1006" s="2">
        <f>VLOOKUP(M1006,[1]ArchetypeScores!E:K,7,FALSE)</f>
        <v>0</v>
      </c>
      <c r="T1006" s="2" t="str">
        <f t="shared" si="15"/>
        <v>Not A&amp;R positive</v>
      </c>
    </row>
    <row r="1007" spans="1:20" x14ac:dyDescent="0.3">
      <c r="A1007" s="2" t="s">
        <v>2543</v>
      </c>
      <c r="B1007" s="3" t="s">
        <v>2875</v>
      </c>
      <c r="C1007" s="3" t="s">
        <v>2876</v>
      </c>
      <c r="D1007" s="4">
        <v>3.0000000000000001E-3</v>
      </c>
      <c r="E1007" s="5" t="s">
        <v>2546</v>
      </c>
      <c r="F1007" s="4">
        <v>5.6999999999999998E-4</v>
      </c>
      <c r="G1007" s="6">
        <v>45266</v>
      </c>
      <c r="H1007" s="3" t="s">
        <v>2877</v>
      </c>
      <c r="I1007" s="3"/>
      <c r="J1007" s="3"/>
      <c r="K1007" s="5" t="s">
        <v>61</v>
      </c>
      <c r="L1007" s="5">
        <v>1</v>
      </c>
      <c r="M1007" s="5" t="s">
        <v>130</v>
      </c>
      <c r="N1007" s="5">
        <f>VLOOKUP(M1007,[1]ArchetypeScores!E:N,10,FALSE)</f>
        <v>0</v>
      </c>
      <c r="O1007" s="5">
        <f>VLOOKUP(M1007,[1]ArchetypeScores!E:O,11,FALSE)</f>
        <v>-1</v>
      </c>
      <c r="P1007" s="5">
        <f>VLOOKUP(M1007,[1]ArchetypeScores!E:P,12,FALSE)</f>
        <v>0</v>
      </c>
      <c r="Q1007" s="2" t="str">
        <f>VLOOKUP(M1007,[1]ArchetypeScores!E:W,19,FALSE)</f>
        <v>Health care</v>
      </c>
      <c r="R1007" s="2">
        <f>VLOOKUP(M1007,[1]ArchetypeScores!E:I,5,FALSE)</f>
        <v>0</v>
      </c>
      <c r="S1007" s="2">
        <f>VLOOKUP(M1007,[1]ArchetypeScores!E:K,7,FALSE)</f>
        <v>0</v>
      </c>
      <c r="T1007" s="2" t="str">
        <f t="shared" si="15"/>
        <v>Not A&amp;R positive</v>
      </c>
    </row>
    <row r="1008" spans="1:20" x14ac:dyDescent="0.3">
      <c r="A1008" s="2" t="s">
        <v>2543</v>
      </c>
      <c r="B1008" s="3" t="s">
        <v>2878</v>
      </c>
      <c r="C1008" s="3" t="s">
        <v>2879</v>
      </c>
      <c r="D1008" s="4">
        <v>2.7E-2</v>
      </c>
      <c r="E1008" s="5" t="s">
        <v>2546</v>
      </c>
      <c r="F1008" s="4">
        <v>4.8300000000000001E-3</v>
      </c>
      <c r="G1008" s="6">
        <v>45272</v>
      </c>
      <c r="H1008" s="3" t="s">
        <v>2880</v>
      </c>
      <c r="I1008" s="3"/>
      <c r="J1008" s="3"/>
      <c r="K1008" s="5" t="s">
        <v>61</v>
      </c>
      <c r="L1008" s="5">
        <v>1</v>
      </c>
      <c r="M1008" s="5" t="s">
        <v>130</v>
      </c>
      <c r="N1008" s="5">
        <f>VLOOKUP(M1008,[1]ArchetypeScores!E:N,10,FALSE)</f>
        <v>0</v>
      </c>
      <c r="O1008" s="5">
        <f>VLOOKUP(M1008,[1]ArchetypeScores!E:O,11,FALSE)</f>
        <v>-1</v>
      </c>
      <c r="P1008" s="5">
        <f>VLOOKUP(M1008,[1]ArchetypeScores!E:P,12,FALSE)</f>
        <v>0</v>
      </c>
      <c r="Q1008" s="2" t="str">
        <f>VLOOKUP(M1008,[1]ArchetypeScores!E:W,19,FALSE)</f>
        <v>Health care</v>
      </c>
      <c r="R1008" s="2">
        <f>VLOOKUP(M1008,[1]ArchetypeScores!E:I,5,FALSE)</f>
        <v>0</v>
      </c>
      <c r="S1008" s="2">
        <f>VLOOKUP(M1008,[1]ArchetypeScores!E:K,7,FALSE)</f>
        <v>0</v>
      </c>
      <c r="T1008" s="2" t="str">
        <f t="shared" si="15"/>
        <v>Not A&amp;R positive</v>
      </c>
    </row>
    <row r="1009" spans="1:20" x14ac:dyDescent="0.3">
      <c r="A1009" s="2" t="s">
        <v>2543</v>
      </c>
      <c r="B1009" s="3" t="s">
        <v>2881</v>
      </c>
      <c r="C1009" s="3" t="s">
        <v>2882</v>
      </c>
      <c r="D1009" s="4">
        <v>5.0000000000000001E-3</v>
      </c>
      <c r="E1009" s="5" t="s">
        <v>2546</v>
      </c>
      <c r="F1009" s="4">
        <v>1.0300000000000001E-3</v>
      </c>
      <c r="G1009" s="6">
        <v>45260</v>
      </c>
      <c r="H1009" s="3" t="s">
        <v>2883</v>
      </c>
      <c r="I1009" s="3"/>
      <c r="J1009" s="3"/>
      <c r="K1009" s="5" t="s">
        <v>61</v>
      </c>
      <c r="L1009" s="5">
        <v>1</v>
      </c>
      <c r="M1009" s="5" t="s">
        <v>130</v>
      </c>
      <c r="N1009" s="5">
        <f>VLOOKUP(M1009,[1]ArchetypeScores!E:N,10,FALSE)</f>
        <v>0</v>
      </c>
      <c r="O1009" s="5">
        <f>VLOOKUP(M1009,[1]ArchetypeScores!E:O,11,FALSE)</f>
        <v>-1</v>
      </c>
      <c r="P1009" s="5">
        <f>VLOOKUP(M1009,[1]ArchetypeScores!E:P,12,FALSE)</f>
        <v>0</v>
      </c>
      <c r="Q1009" s="2" t="str">
        <f>VLOOKUP(M1009,[1]ArchetypeScores!E:W,19,FALSE)</f>
        <v>Health care</v>
      </c>
      <c r="R1009" s="2">
        <f>VLOOKUP(M1009,[1]ArchetypeScores!E:I,5,FALSE)</f>
        <v>0</v>
      </c>
      <c r="S1009" s="2">
        <f>VLOOKUP(M1009,[1]ArchetypeScores!E:K,7,FALSE)</f>
        <v>0</v>
      </c>
      <c r="T1009" s="2" t="str">
        <f t="shared" si="15"/>
        <v>Not A&amp;R positive</v>
      </c>
    </row>
    <row r="1010" spans="1:20" x14ac:dyDescent="0.3">
      <c r="A1010" s="2" t="s">
        <v>2543</v>
      </c>
      <c r="B1010" s="3" t="s">
        <v>2884</v>
      </c>
      <c r="C1010" s="3" t="s">
        <v>2885</v>
      </c>
      <c r="D1010" s="4">
        <v>7.0000000000000001E-3</v>
      </c>
      <c r="E1010" s="5" t="s">
        <v>2546</v>
      </c>
      <c r="F1010" s="4">
        <v>1.3600000000000001E-3</v>
      </c>
      <c r="G1010" s="6">
        <v>45545</v>
      </c>
      <c r="H1010" s="3"/>
      <c r="I1010" s="3"/>
      <c r="J1010" s="3"/>
      <c r="K1010" s="5" t="s">
        <v>61</v>
      </c>
      <c r="L1010" s="5">
        <v>1</v>
      </c>
      <c r="M1010" s="5" t="s">
        <v>130</v>
      </c>
      <c r="N1010" s="5">
        <f>VLOOKUP(M1010,[1]ArchetypeScores!E:N,10,FALSE)</f>
        <v>0</v>
      </c>
      <c r="O1010" s="5">
        <f>VLOOKUP(M1010,[1]ArchetypeScores!E:O,11,FALSE)</f>
        <v>-1</v>
      </c>
      <c r="P1010" s="5">
        <f>VLOOKUP(M1010,[1]ArchetypeScores!E:P,12,FALSE)</f>
        <v>0</v>
      </c>
      <c r="Q1010" s="2" t="str">
        <f>VLOOKUP(M1010,[1]ArchetypeScores!E:W,19,FALSE)</f>
        <v>Health care</v>
      </c>
      <c r="R1010" s="2">
        <f>VLOOKUP(M1010,[1]ArchetypeScores!E:I,5,FALSE)</f>
        <v>0</v>
      </c>
      <c r="S1010" s="2">
        <f>VLOOKUP(M1010,[1]ArchetypeScores!E:K,7,FALSE)</f>
        <v>0</v>
      </c>
      <c r="T1010" s="2" t="str">
        <f t="shared" si="15"/>
        <v>Not A&amp;R positive</v>
      </c>
    </row>
    <row r="1011" spans="1:20" x14ac:dyDescent="0.3">
      <c r="A1011" s="2" t="s">
        <v>2543</v>
      </c>
      <c r="B1011" s="3" t="s">
        <v>2886</v>
      </c>
      <c r="C1011" s="3" t="s">
        <v>2887</v>
      </c>
      <c r="D1011" s="4">
        <v>5.5E-2</v>
      </c>
      <c r="E1011" s="5" t="s">
        <v>2546</v>
      </c>
      <c r="F1011" s="4">
        <v>1.0059999999999999E-2</v>
      </c>
      <c r="G1011" s="6">
        <v>45554</v>
      </c>
      <c r="H1011" s="3" t="s">
        <v>2888</v>
      </c>
      <c r="I1011" s="3"/>
      <c r="J1011" s="3"/>
      <c r="K1011" s="5" t="s">
        <v>61</v>
      </c>
      <c r="L1011" s="5">
        <v>1</v>
      </c>
      <c r="M1011" s="5" t="s">
        <v>130</v>
      </c>
      <c r="N1011" s="5">
        <f>VLOOKUP(M1011,[1]ArchetypeScores!E:N,10,FALSE)</f>
        <v>0</v>
      </c>
      <c r="O1011" s="5">
        <f>VLOOKUP(M1011,[1]ArchetypeScores!E:O,11,FALSE)</f>
        <v>-1</v>
      </c>
      <c r="P1011" s="5">
        <f>VLOOKUP(M1011,[1]ArchetypeScores!E:P,12,FALSE)</f>
        <v>0</v>
      </c>
      <c r="Q1011" s="2" t="str">
        <f>VLOOKUP(M1011,[1]ArchetypeScores!E:W,19,FALSE)</f>
        <v>Health care</v>
      </c>
      <c r="R1011" s="2">
        <f>VLOOKUP(M1011,[1]ArchetypeScores!E:I,5,FALSE)</f>
        <v>0</v>
      </c>
      <c r="S1011" s="2">
        <f>VLOOKUP(M1011,[1]ArchetypeScores!E:K,7,FALSE)</f>
        <v>0</v>
      </c>
      <c r="T1011" s="2" t="str">
        <f t="shared" si="15"/>
        <v>Not A&amp;R positive</v>
      </c>
    </row>
    <row r="1012" spans="1:20" x14ac:dyDescent="0.3">
      <c r="A1012" s="2" t="s">
        <v>2543</v>
      </c>
      <c r="B1012" s="3" t="s">
        <v>2889</v>
      </c>
      <c r="C1012" s="3" t="s">
        <v>2890</v>
      </c>
      <c r="D1012" s="4">
        <v>3.1E-2</v>
      </c>
      <c r="E1012" s="5" t="s">
        <v>2546</v>
      </c>
      <c r="F1012" s="4">
        <v>6.0000000000000001E-3</v>
      </c>
      <c r="G1012" s="6">
        <v>45553</v>
      </c>
      <c r="H1012" s="3" t="s">
        <v>2891</v>
      </c>
      <c r="I1012" s="3"/>
      <c r="J1012" s="3"/>
      <c r="K1012" s="5" t="s">
        <v>61</v>
      </c>
      <c r="L1012" s="5">
        <v>1</v>
      </c>
      <c r="M1012" s="5" t="s">
        <v>130</v>
      </c>
      <c r="N1012" s="5">
        <f>VLOOKUP(M1012,[1]ArchetypeScores!E:N,10,FALSE)</f>
        <v>0</v>
      </c>
      <c r="O1012" s="5">
        <f>VLOOKUP(M1012,[1]ArchetypeScores!E:O,11,FALSE)</f>
        <v>-1</v>
      </c>
      <c r="P1012" s="5">
        <f>VLOOKUP(M1012,[1]ArchetypeScores!E:P,12,FALSE)</f>
        <v>0</v>
      </c>
      <c r="Q1012" s="2" t="str">
        <f>VLOOKUP(M1012,[1]ArchetypeScores!E:W,19,FALSE)</f>
        <v>Health care</v>
      </c>
      <c r="R1012" s="2">
        <f>VLOOKUP(M1012,[1]ArchetypeScores!E:I,5,FALSE)</f>
        <v>0</v>
      </c>
      <c r="S1012" s="2">
        <f>VLOOKUP(M1012,[1]ArchetypeScores!E:K,7,FALSE)</f>
        <v>0</v>
      </c>
      <c r="T1012" s="2" t="str">
        <f t="shared" si="15"/>
        <v>Not A&amp;R positive</v>
      </c>
    </row>
    <row r="1013" spans="1:20" x14ac:dyDescent="0.3">
      <c r="A1013" s="2" t="s">
        <v>2543</v>
      </c>
      <c r="B1013" s="3" t="s">
        <v>2892</v>
      </c>
      <c r="C1013" s="3" t="s">
        <v>2893</v>
      </c>
      <c r="D1013" s="4">
        <v>1E-3</v>
      </c>
      <c r="E1013" s="5" t="s">
        <v>2546</v>
      </c>
      <c r="F1013" s="4">
        <v>1.2999999999999999E-4</v>
      </c>
      <c r="G1013" s="6">
        <v>45252</v>
      </c>
      <c r="H1013" s="3" t="s">
        <v>2894</v>
      </c>
      <c r="I1013" s="3"/>
      <c r="J1013" s="3"/>
      <c r="K1013" s="5" t="s">
        <v>61</v>
      </c>
      <c r="L1013" s="5">
        <v>1</v>
      </c>
      <c r="M1013" s="5" t="s">
        <v>130</v>
      </c>
      <c r="N1013" s="5">
        <f>VLOOKUP(M1013,[1]ArchetypeScores!E:N,10,FALSE)</f>
        <v>0</v>
      </c>
      <c r="O1013" s="5">
        <f>VLOOKUP(M1013,[1]ArchetypeScores!E:O,11,FALSE)</f>
        <v>-1</v>
      </c>
      <c r="P1013" s="5">
        <f>VLOOKUP(M1013,[1]ArchetypeScores!E:P,12,FALSE)</f>
        <v>0</v>
      </c>
      <c r="Q1013" s="2" t="str">
        <f>VLOOKUP(M1013,[1]ArchetypeScores!E:W,19,FALSE)</f>
        <v>Health care</v>
      </c>
      <c r="R1013" s="2">
        <f>VLOOKUP(M1013,[1]ArchetypeScores!E:I,5,FALSE)</f>
        <v>0</v>
      </c>
      <c r="S1013" s="2">
        <f>VLOOKUP(M1013,[1]ArchetypeScores!E:K,7,FALSE)</f>
        <v>0</v>
      </c>
      <c r="T1013" s="2" t="str">
        <f t="shared" si="15"/>
        <v>Not A&amp;R positive</v>
      </c>
    </row>
    <row r="1014" spans="1:20" x14ac:dyDescent="0.3">
      <c r="A1014" s="2" t="s">
        <v>2543</v>
      </c>
      <c r="B1014" s="3" t="s">
        <v>2892</v>
      </c>
      <c r="C1014" s="3" t="s">
        <v>2895</v>
      </c>
      <c r="D1014" s="4">
        <v>1E-3</v>
      </c>
      <c r="E1014" s="5" t="s">
        <v>2546</v>
      </c>
      <c r="F1014" s="4">
        <v>1.4999999999999999E-4</v>
      </c>
      <c r="G1014" s="6">
        <v>45255</v>
      </c>
      <c r="H1014" s="3" t="s">
        <v>2896</v>
      </c>
      <c r="I1014" s="3"/>
      <c r="J1014" s="3"/>
      <c r="K1014" s="5" t="s">
        <v>61</v>
      </c>
      <c r="L1014" s="5">
        <v>1</v>
      </c>
      <c r="M1014" s="5" t="s">
        <v>130</v>
      </c>
      <c r="N1014" s="5">
        <f>VLOOKUP(M1014,[1]ArchetypeScores!E:N,10,FALSE)</f>
        <v>0</v>
      </c>
      <c r="O1014" s="5">
        <f>VLOOKUP(M1014,[1]ArchetypeScores!E:O,11,FALSE)</f>
        <v>-1</v>
      </c>
      <c r="P1014" s="5">
        <f>VLOOKUP(M1014,[1]ArchetypeScores!E:P,12,FALSE)</f>
        <v>0</v>
      </c>
      <c r="Q1014" s="2" t="str">
        <f>VLOOKUP(M1014,[1]ArchetypeScores!E:W,19,FALSE)</f>
        <v>Health care</v>
      </c>
      <c r="R1014" s="2">
        <f>VLOOKUP(M1014,[1]ArchetypeScores!E:I,5,FALSE)</f>
        <v>0</v>
      </c>
      <c r="S1014" s="2">
        <f>VLOOKUP(M1014,[1]ArchetypeScores!E:K,7,FALSE)</f>
        <v>0</v>
      </c>
      <c r="T1014" s="2" t="str">
        <f t="shared" si="15"/>
        <v>Not A&amp;R positive</v>
      </c>
    </row>
    <row r="1015" spans="1:20" x14ac:dyDescent="0.3">
      <c r="A1015" s="2" t="s">
        <v>2543</v>
      </c>
      <c r="B1015" s="3" t="s">
        <v>2892</v>
      </c>
      <c r="C1015" s="3" t="s">
        <v>2897</v>
      </c>
      <c r="D1015" s="4">
        <v>1E-3</v>
      </c>
      <c r="E1015" s="5" t="s">
        <v>2546</v>
      </c>
      <c r="F1015" s="4">
        <v>1.8000000000000001E-4</v>
      </c>
      <c r="G1015" s="6">
        <v>45267</v>
      </c>
      <c r="H1015" s="3" t="s">
        <v>2898</v>
      </c>
      <c r="I1015" s="3"/>
      <c r="J1015" s="3"/>
      <c r="K1015" s="5" t="s">
        <v>61</v>
      </c>
      <c r="L1015" s="5">
        <v>1</v>
      </c>
      <c r="M1015" s="5" t="s">
        <v>130</v>
      </c>
      <c r="N1015" s="5">
        <f>VLOOKUP(M1015,[1]ArchetypeScores!E:N,10,FALSE)</f>
        <v>0</v>
      </c>
      <c r="O1015" s="5">
        <f>VLOOKUP(M1015,[1]ArchetypeScores!E:O,11,FALSE)</f>
        <v>-1</v>
      </c>
      <c r="P1015" s="5">
        <f>VLOOKUP(M1015,[1]ArchetypeScores!E:P,12,FALSE)</f>
        <v>0</v>
      </c>
      <c r="Q1015" s="2" t="str">
        <f>VLOOKUP(M1015,[1]ArchetypeScores!E:W,19,FALSE)</f>
        <v>Health care</v>
      </c>
      <c r="R1015" s="2">
        <f>VLOOKUP(M1015,[1]ArchetypeScores!E:I,5,FALSE)</f>
        <v>0</v>
      </c>
      <c r="S1015" s="2">
        <f>VLOOKUP(M1015,[1]ArchetypeScores!E:K,7,FALSE)</f>
        <v>0</v>
      </c>
      <c r="T1015" s="2" t="str">
        <f t="shared" si="15"/>
        <v>Not A&amp;R positive</v>
      </c>
    </row>
    <row r="1016" spans="1:20" x14ac:dyDescent="0.3">
      <c r="A1016" s="2" t="s">
        <v>2543</v>
      </c>
      <c r="B1016" s="3" t="s">
        <v>2899</v>
      </c>
      <c r="C1016" s="3" t="s">
        <v>2900</v>
      </c>
      <c r="D1016" s="4">
        <v>1E-3</v>
      </c>
      <c r="E1016" s="5" t="s">
        <v>2546</v>
      </c>
      <c r="F1016" s="4">
        <v>1.8000000000000001E-4</v>
      </c>
      <c r="G1016" s="6">
        <v>45257</v>
      </c>
      <c r="H1016" s="3" t="s">
        <v>2901</v>
      </c>
      <c r="I1016" s="3"/>
      <c r="J1016" s="3"/>
      <c r="K1016" s="5" t="s">
        <v>61</v>
      </c>
      <c r="L1016" s="5">
        <v>1</v>
      </c>
      <c r="M1016" s="5" t="s">
        <v>130</v>
      </c>
      <c r="N1016" s="5">
        <f>VLOOKUP(M1016,[1]ArchetypeScores!E:N,10,FALSE)</f>
        <v>0</v>
      </c>
      <c r="O1016" s="5">
        <f>VLOOKUP(M1016,[1]ArchetypeScores!E:O,11,FALSE)</f>
        <v>-1</v>
      </c>
      <c r="P1016" s="5">
        <f>VLOOKUP(M1016,[1]ArchetypeScores!E:P,12,FALSE)</f>
        <v>0</v>
      </c>
      <c r="Q1016" s="2" t="str">
        <f>VLOOKUP(M1016,[1]ArchetypeScores!E:W,19,FALSE)</f>
        <v>Health care</v>
      </c>
      <c r="R1016" s="2">
        <f>VLOOKUP(M1016,[1]ArchetypeScores!E:I,5,FALSE)</f>
        <v>0</v>
      </c>
      <c r="S1016" s="2">
        <f>VLOOKUP(M1016,[1]ArchetypeScores!E:K,7,FALSE)</f>
        <v>0</v>
      </c>
      <c r="T1016" s="2" t="str">
        <f t="shared" si="15"/>
        <v>Not A&amp;R positive</v>
      </c>
    </row>
    <row r="1017" spans="1:20" x14ac:dyDescent="0.3">
      <c r="A1017" s="2" t="s">
        <v>2543</v>
      </c>
      <c r="B1017" s="3" t="s">
        <v>2902</v>
      </c>
      <c r="C1017" s="3" t="s">
        <v>2903</v>
      </c>
      <c r="D1017" s="4">
        <v>2E-3</v>
      </c>
      <c r="E1017" s="5" t="s">
        <v>2546</v>
      </c>
      <c r="F1017" s="4">
        <v>3.3E-4</v>
      </c>
      <c r="G1017" s="6">
        <v>45262</v>
      </c>
      <c r="H1017" s="3" t="s">
        <v>2904</v>
      </c>
      <c r="I1017" s="3"/>
      <c r="J1017" s="3"/>
      <c r="K1017" s="5" t="s">
        <v>61</v>
      </c>
      <c r="L1017" s="5">
        <v>1</v>
      </c>
      <c r="M1017" s="5" t="s">
        <v>130</v>
      </c>
      <c r="N1017" s="5">
        <f>VLOOKUP(M1017,[1]ArchetypeScores!E:N,10,FALSE)</f>
        <v>0</v>
      </c>
      <c r="O1017" s="5">
        <f>VLOOKUP(M1017,[1]ArchetypeScores!E:O,11,FALSE)</f>
        <v>-1</v>
      </c>
      <c r="P1017" s="5">
        <f>VLOOKUP(M1017,[1]ArchetypeScores!E:P,12,FALSE)</f>
        <v>0</v>
      </c>
      <c r="Q1017" s="2" t="str">
        <f>VLOOKUP(M1017,[1]ArchetypeScores!E:W,19,FALSE)</f>
        <v>Health care</v>
      </c>
      <c r="R1017" s="2">
        <f>VLOOKUP(M1017,[1]ArchetypeScores!E:I,5,FALSE)</f>
        <v>0</v>
      </c>
      <c r="S1017" s="2">
        <f>VLOOKUP(M1017,[1]ArchetypeScores!E:K,7,FALSE)</f>
        <v>0</v>
      </c>
      <c r="T1017" s="2" t="str">
        <f t="shared" si="15"/>
        <v>Not A&amp;R positive</v>
      </c>
    </row>
    <row r="1018" spans="1:20" x14ac:dyDescent="0.3">
      <c r="A1018" s="2" t="s">
        <v>2543</v>
      </c>
      <c r="B1018" s="3" t="s">
        <v>2905</v>
      </c>
      <c r="C1018" s="3" t="s">
        <v>2906</v>
      </c>
      <c r="D1018" s="4">
        <v>2E-3</v>
      </c>
      <c r="E1018" s="5" t="s">
        <v>2546</v>
      </c>
      <c r="F1018" s="4">
        <v>4.6000000000000001E-4</v>
      </c>
      <c r="G1018" s="6">
        <v>45269</v>
      </c>
      <c r="H1018" s="3" t="s">
        <v>2907</v>
      </c>
      <c r="I1018" s="3"/>
      <c r="J1018" s="3"/>
      <c r="K1018" s="5" t="s">
        <v>61</v>
      </c>
      <c r="L1018" s="5">
        <v>1</v>
      </c>
      <c r="M1018" s="5" t="s">
        <v>130</v>
      </c>
      <c r="N1018" s="5">
        <f>VLOOKUP(M1018,[1]ArchetypeScores!E:N,10,FALSE)</f>
        <v>0</v>
      </c>
      <c r="O1018" s="5">
        <f>VLOOKUP(M1018,[1]ArchetypeScores!E:O,11,FALSE)</f>
        <v>-1</v>
      </c>
      <c r="P1018" s="5">
        <f>VLOOKUP(M1018,[1]ArchetypeScores!E:P,12,FALSE)</f>
        <v>0</v>
      </c>
      <c r="Q1018" s="2" t="str">
        <f>VLOOKUP(M1018,[1]ArchetypeScores!E:W,19,FALSE)</f>
        <v>Health care</v>
      </c>
      <c r="R1018" s="2">
        <f>VLOOKUP(M1018,[1]ArchetypeScores!E:I,5,FALSE)</f>
        <v>0</v>
      </c>
      <c r="S1018" s="2">
        <f>VLOOKUP(M1018,[1]ArchetypeScores!E:K,7,FALSE)</f>
        <v>0</v>
      </c>
      <c r="T1018" s="2" t="str">
        <f t="shared" si="15"/>
        <v>Not A&amp;R positive</v>
      </c>
    </row>
    <row r="1019" spans="1:20" x14ac:dyDescent="0.3">
      <c r="A1019" s="2" t="s">
        <v>2543</v>
      </c>
      <c r="B1019" s="3" t="s">
        <v>2905</v>
      </c>
      <c r="C1019" s="3" t="s">
        <v>2908</v>
      </c>
      <c r="D1019" s="4">
        <v>1E-3</v>
      </c>
      <c r="E1019" s="5" t="s">
        <v>2546</v>
      </c>
      <c r="F1019" s="4">
        <v>2.4000000000000001E-4</v>
      </c>
      <c r="G1019" s="6">
        <v>45541</v>
      </c>
      <c r="H1019" s="3" t="s">
        <v>2909</v>
      </c>
      <c r="I1019" s="3"/>
      <c r="J1019" s="3"/>
      <c r="K1019" s="5" t="s">
        <v>61</v>
      </c>
      <c r="L1019" s="5">
        <v>1</v>
      </c>
      <c r="M1019" s="5" t="s">
        <v>130</v>
      </c>
      <c r="N1019" s="5">
        <f>VLOOKUP(M1019,[1]ArchetypeScores!E:N,10,FALSE)</f>
        <v>0</v>
      </c>
      <c r="O1019" s="5">
        <f>VLOOKUP(M1019,[1]ArchetypeScores!E:O,11,FALSE)</f>
        <v>-1</v>
      </c>
      <c r="P1019" s="5">
        <f>VLOOKUP(M1019,[1]ArchetypeScores!E:P,12,FALSE)</f>
        <v>0</v>
      </c>
      <c r="Q1019" s="2" t="str">
        <f>VLOOKUP(M1019,[1]ArchetypeScores!E:W,19,FALSE)</f>
        <v>Health care</v>
      </c>
      <c r="R1019" s="2">
        <f>VLOOKUP(M1019,[1]ArchetypeScores!E:I,5,FALSE)</f>
        <v>0</v>
      </c>
      <c r="S1019" s="2">
        <f>VLOOKUP(M1019,[1]ArchetypeScores!E:K,7,FALSE)</f>
        <v>0</v>
      </c>
      <c r="T1019" s="2" t="str">
        <f t="shared" si="15"/>
        <v>Not A&amp;R positive</v>
      </c>
    </row>
    <row r="1020" spans="1:20" x14ac:dyDescent="0.3">
      <c r="A1020" s="2" t="s">
        <v>2543</v>
      </c>
      <c r="B1020" s="3" t="s">
        <v>2910</v>
      </c>
      <c r="C1020" s="3" t="s">
        <v>2911</v>
      </c>
      <c r="D1020" s="4">
        <v>1E-3</v>
      </c>
      <c r="E1020" s="5" t="s">
        <v>2546</v>
      </c>
      <c r="F1020" s="4">
        <v>2.5999999999999998E-4</v>
      </c>
      <c r="G1020" s="6">
        <v>45258</v>
      </c>
      <c r="H1020" s="3" t="s">
        <v>2912</v>
      </c>
      <c r="I1020" s="3"/>
      <c r="J1020" s="3"/>
      <c r="K1020" s="5" t="s">
        <v>61</v>
      </c>
      <c r="L1020" s="5">
        <v>1</v>
      </c>
      <c r="M1020" s="5" t="s">
        <v>130</v>
      </c>
      <c r="N1020" s="5">
        <f>VLOOKUP(M1020,[1]ArchetypeScores!E:N,10,FALSE)</f>
        <v>0</v>
      </c>
      <c r="O1020" s="5">
        <f>VLOOKUP(M1020,[1]ArchetypeScores!E:O,11,FALSE)</f>
        <v>-1</v>
      </c>
      <c r="P1020" s="5">
        <f>VLOOKUP(M1020,[1]ArchetypeScores!E:P,12,FALSE)</f>
        <v>0</v>
      </c>
      <c r="Q1020" s="2" t="str">
        <f>VLOOKUP(M1020,[1]ArchetypeScores!E:W,19,FALSE)</f>
        <v>Health care</v>
      </c>
      <c r="R1020" s="2">
        <f>VLOOKUP(M1020,[1]ArchetypeScores!E:I,5,FALSE)</f>
        <v>0</v>
      </c>
      <c r="S1020" s="2">
        <f>VLOOKUP(M1020,[1]ArchetypeScores!E:K,7,FALSE)</f>
        <v>0</v>
      </c>
      <c r="T1020" s="2" t="str">
        <f t="shared" si="15"/>
        <v>Not A&amp;R positive</v>
      </c>
    </row>
    <row r="1021" spans="1:20" x14ac:dyDescent="0.3">
      <c r="A1021" s="2" t="s">
        <v>2543</v>
      </c>
      <c r="B1021" s="3" t="s">
        <v>2913</v>
      </c>
      <c r="C1021" s="3" t="s">
        <v>2914</v>
      </c>
      <c r="D1021" s="4">
        <v>0</v>
      </c>
      <c r="E1021" s="5" t="s">
        <v>2546</v>
      </c>
      <c r="F1021" s="4">
        <v>2.0000000000000002E-5</v>
      </c>
      <c r="G1021" s="6">
        <v>45331</v>
      </c>
      <c r="H1021" s="3" t="s">
        <v>2915</v>
      </c>
      <c r="I1021" s="3"/>
      <c r="J1021" s="3"/>
      <c r="K1021" s="5" t="s">
        <v>61</v>
      </c>
      <c r="L1021" s="5">
        <v>1</v>
      </c>
      <c r="M1021" s="5" t="s">
        <v>130</v>
      </c>
      <c r="N1021" s="5">
        <f>VLOOKUP(M1021,[1]ArchetypeScores!E:N,10,FALSE)</f>
        <v>0</v>
      </c>
      <c r="O1021" s="5">
        <f>VLOOKUP(M1021,[1]ArchetypeScores!E:O,11,FALSE)</f>
        <v>-1</v>
      </c>
      <c r="P1021" s="5">
        <f>VLOOKUP(M1021,[1]ArchetypeScores!E:P,12,FALSE)</f>
        <v>0</v>
      </c>
      <c r="Q1021" s="2" t="str">
        <f>VLOOKUP(M1021,[1]ArchetypeScores!E:W,19,FALSE)</f>
        <v>Health care</v>
      </c>
      <c r="R1021" s="2">
        <f>VLOOKUP(M1021,[1]ArchetypeScores!E:I,5,FALSE)</f>
        <v>0</v>
      </c>
      <c r="S1021" s="2">
        <f>VLOOKUP(M1021,[1]ArchetypeScores!E:K,7,FALSE)</f>
        <v>0</v>
      </c>
      <c r="T1021" s="2" t="str">
        <f t="shared" si="15"/>
        <v>Not A&amp;R positive</v>
      </c>
    </row>
    <row r="1022" spans="1:20" x14ac:dyDescent="0.3">
      <c r="A1022" s="2" t="s">
        <v>2543</v>
      </c>
      <c r="B1022" s="3" t="s">
        <v>2916</v>
      </c>
      <c r="C1022" s="3" t="s">
        <v>2917</v>
      </c>
      <c r="D1022" s="4">
        <v>0</v>
      </c>
      <c r="E1022" s="5" t="s">
        <v>2546</v>
      </c>
      <c r="F1022" s="4">
        <v>3.0000000000000001E-5</v>
      </c>
      <c r="G1022" s="6">
        <v>45333</v>
      </c>
      <c r="H1022" s="3" t="s">
        <v>2918</v>
      </c>
      <c r="I1022" s="3"/>
      <c r="J1022" s="3"/>
      <c r="K1022" s="5" t="s">
        <v>61</v>
      </c>
      <c r="L1022" s="5">
        <v>1</v>
      </c>
      <c r="M1022" s="5" t="s">
        <v>130</v>
      </c>
      <c r="N1022" s="5">
        <f>VLOOKUP(M1022,[1]ArchetypeScores!E:N,10,FALSE)</f>
        <v>0</v>
      </c>
      <c r="O1022" s="5">
        <f>VLOOKUP(M1022,[1]ArchetypeScores!E:O,11,FALSE)</f>
        <v>-1</v>
      </c>
      <c r="P1022" s="5">
        <f>VLOOKUP(M1022,[1]ArchetypeScores!E:P,12,FALSE)</f>
        <v>0</v>
      </c>
      <c r="Q1022" s="2" t="str">
        <f>VLOOKUP(M1022,[1]ArchetypeScores!E:W,19,FALSE)</f>
        <v>Health care</v>
      </c>
      <c r="R1022" s="2">
        <f>VLOOKUP(M1022,[1]ArchetypeScores!E:I,5,FALSE)</f>
        <v>0</v>
      </c>
      <c r="S1022" s="2">
        <f>VLOOKUP(M1022,[1]ArchetypeScores!E:K,7,FALSE)</f>
        <v>0</v>
      </c>
      <c r="T1022" s="2" t="str">
        <f t="shared" si="15"/>
        <v>Not A&amp;R positive</v>
      </c>
    </row>
    <row r="1023" spans="1:20" x14ac:dyDescent="0.3">
      <c r="A1023" s="2" t="s">
        <v>2543</v>
      </c>
      <c r="B1023" s="3" t="s">
        <v>2919</v>
      </c>
      <c r="C1023" s="3" t="s">
        <v>2920</v>
      </c>
      <c r="D1023" s="4">
        <v>1E-3</v>
      </c>
      <c r="E1023" s="5" t="s">
        <v>2546</v>
      </c>
      <c r="F1023" s="4">
        <v>2.5000000000000001E-4</v>
      </c>
      <c r="G1023" s="6">
        <v>45332</v>
      </c>
      <c r="H1023" s="3" t="s">
        <v>2921</v>
      </c>
      <c r="I1023" s="3"/>
      <c r="J1023" s="3"/>
      <c r="K1023" s="5" t="s">
        <v>61</v>
      </c>
      <c r="L1023" s="5">
        <v>1</v>
      </c>
      <c r="M1023" s="5" t="s">
        <v>130</v>
      </c>
      <c r="N1023" s="5">
        <f>VLOOKUP(M1023,[1]ArchetypeScores!E:N,10,FALSE)</f>
        <v>0</v>
      </c>
      <c r="O1023" s="5">
        <f>VLOOKUP(M1023,[1]ArchetypeScores!E:O,11,FALSE)</f>
        <v>-1</v>
      </c>
      <c r="P1023" s="5">
        <f>VLOOKUP(M1023,[1]ArchetypeScores!E:P,12,FALSE)</f>
        <v>0</v>
      </c>
      <c r="Q1023" s="2" t="str">
        <f>VLOOKUP(M1023,[1]ArchetypeScores!E:W,19,FALSE)</f>
        <v>Health care</v>
      </c>
      <c r="R1023" s="2">
        <f>VLOOKUP(M1023,[1]ArchetypeScores!E:I,5,FALSE)</f>
        <v>0</v>
      </c>
      <c r="S1023" s="2">
        <f>VLOOKUP(M1023,[1]ArchetypeScores!E:K,7,FALSE)</f>
        <v>0</v>
      </c>
      <c r="T1023" s="2" t="str">
        <f t="shared" si="15"/>
        <v>Not A&amp;R positive</v>
      </c>
    </row>
    <row r="1024" spans="1:20" x14ac:dyDescent="0.3">
      <c r="A1024" s="2" t="s">
        <v>2543</v>
      </c>
      <c r="B1024" s="3" t="s">
        <v>2922</v>
      </c>
      <c r="C1024" s="3" t="s">
        <v>2923</v>
      </c>
      <c r="D1024" s="4">
        <v>0.187</v>
      </c>
      <c r="E1024" s="5" t="s">
        <v>2546</v>
      </c>
      <c r="F1024" s="4">
        <v>3.3509999999999998E-2</v>
      </c>
      <c r="G1024" s="6">
        <v>45334</v>
      </c>
      <c r="H1024" s="3" t="s">
        <v>2924</v>
      </c>
      <c r="I1024" s="3"/>
      <c r="J1024" s="3"/>
      <c r="K1024" s="5" t="s">
        <v>61</v>
      </c>
      <c r="L1024" s="5">
        <v>1</v>
      </c>
      <c r="M1024" s="5" t="s">
        <v>130</v>
      </c>
      <c r="N1024" s="5">
        <f>VLOOKUP(M1024,[1]ArchetypeScores!E:N,10,FALSE)</f>
        <v>0</v>
      </c>
      <c r="O1024" s="5">
        <f>VLOOKUP(M1024,[1]ArchetypeScores!E:O,11,FALSE)</f>
        <v>-1</v>
      </c>
      <c r="P1024" s="5">
        <f>VLOOKUP(M1024,[1]ArchetypeScores!E:P,12,FALSE)</f>
        <v>0</v>
      </c>
      <c r="Q1024" s="2" t="str">
        <f>VLOOKUP(M1024,[1]ArchetypeScores!E:W,19,FALSE)</f>
        <v>Health care</v>
      </c>
      <c r="R1024" s="2">
        <f>VLOOKUP(M1024,[1]ArchetypeScores!E:I,5,FALSE)</f>
        <v>0</v>
      </c>
      <c r="S1024" s="2">
        <f>VLOOKUP(M1024,[1]ArchetypeScores!E:K,7,FALSE)</f>
        <v>0</v>
      </c>
      <c r="T1024" s="2" t="str">
        <f t="shared" si="15"/>
        <v>Not A&amp;R positive</v>
      </c>
    </row>
    <row r="1025" spans="1:20" x14ac:dyDescent="0.3">
      <c r="A1025" s="2" t="s">
        <v>2543</v>
      </c>
      <c r="B1025" s="3" t="s">
        <v>2925</v>
      </c>
      <c r="C1025" s="3" t="s">
        <v>2926</v>
      </c>
      <c r="D1025" s="4">
        <v>1E-3</v>
      </c>
      <c r="E1025" s="5" t="s">
        <v>2546</v>
      </c>
      <c r="F1025" s="4">
        <v>1.1E-4</v>
      </c>
      <c r="G1025" s="6">
        <v>45336</v>
      </c>
      <c r="H1025" s="3" t="s">
        <v>2927</v>
      </c>
      <c r="I1025" s="3"/>
      <c r="J1025" s="3"/>
      <c r="K1025" s="5" t="s">
        <v>61</v>
      </c>
      <c r="L1025" s="5">
        <v>1</v>
      </c>
      <c r="M1025" s="5" t="s">
        <v>130</v>
      </c>
      <c r="N1025" s="5">
        <f>VLOOKUP(M1025,[1]ArchetypeScores!E:N,10,FALSE)</f>
        <v>0</v>
      </c>
      <c r="O1025" s="5">
        <f>VLOOKUP(M1025,[1]ArchetypeScores!E:O,11,FALSE)</f>
        <v>-1</v>
      </c>
      <c r="P1025" s="5">
        <f>VLOOKUP(M1025,[1]ArchetypeScores!E:P,12,FALSE)</f>
        <v>0</v>
      </c>
      <c r="Q1025" s="2" t="str">
        <f>VLOOKUP(M1025,[1]ArchetypeScores!E:W,19,FALSE)</f>
        <v>Health care</v>
      </c>
      <c r="R1025" s="2">
        <f>VLOOKUP(M1025,[1]ArchetypeScores!E:I,5,FALSE)</f>
        <v>0</v>
      </c>
      <c r="S1025" s="2">
        <f>VLOOKUP(M1025,[1]ArchetypeScores!E:K,7,FALSE)</f>
        <v>0</v>
      </c>
      <c r="T1025" s="2" t="str">
        <f t="shared" si="15"/>
        <v>Not A&amp;R positive</v>
      </c>
    </row>
    <row r="1026" spans="1:20" x14ac:dyDescent="0.3">
      <c r="A1026" s="2" t="s">
        <v>2543</v>
      </c>
      <c r="B1026" s="3" t="s">
        <v>2928</v>
      </c>
      <c r="C1026" s="3" t="s">
        <v>2929</v>
      </c>
      <c r="D1026" s="4">
        <v>1E-3</v>
      </c>
      <c r="E1026" s="5" t="s">
        <v>2546</v>
      </c>
      <c r="F1026" s="4">
        <v>1E-4</v>
      </c>
      <c r="G1026" s="6">
        <v>45338</v>
      </c>
      <c r="H1026" s="3" t="s">
        <v>2930</v>
      </c>
      <c r="I1026" s="3"/>
      <c r="J1026" s="3"/>
      <c r="K1026" s="5" t="s">
        <v>61</v>
      </c>
      <c r="L1026" s="5">
        <v>1</v>
      </c>
      <c r="M1026" s="5" t="s">
        <v>130</v>
      </c>
      <c r="N1026" s="5">
        <f>VLOOKUP(M1026,[1]ArchetypeScores!E:N,10,FALSE)</f>
        <v>0</v>
      </c>
      <c r="O1026" s="5">
        <f>VLOOKUP(M1026,[1]ArchetypeScores!E:O,11,FALSE)</f>
        <v>-1</v>
      </c>
      <c r="P1026" s="5">
        <f>VLOOKUP(M1026,[1]ArchetypeScores!E:P,12,FALSE)</f>
        <v>0</v>
      </c>
      <c r="Q1026" s="2" t="str">
        <f>VLOOKUP(M1026,[1]ArchetypeScores!E:W,19,FALSE)</f>
        <v>Health care</v>
      </c>
      <c r="R1026" s="2">
        <f>VLOOKUP(M1026,[1]ArchetypeScores!E:I,5,FALSE)</f>
        <v>0</v>
      </c>
      <c r="S1026" s="2">
        <f>VLOOKUP(M1026,[1]ArchetypeScores!E:K,7,FALSE)</f>
        <v>0</v>
      </c>
      <c r="T1026" s="2" t="str">
        <f t="shared" ref="T1026:T1089" si="16">IF(AND(R1026=1,S1026=1),"Both",IF(AND(R1026=1,S1026=0),"Direct only",IF(AND(R1026=0,S1026=1),"Indirect only","Not A&amp;R positive")))</f>
        <v>Not A&amp;R positive</v>
      </c>
    </row>
    <row r="1027" spans="1:20" x14ac:dyDescent="0.3">
      <c r="A1027" s="2" t="s">
        <v>2543</v>
      </c>
      <c r="B1027" s="3" t="s">
        <v>2931</v>
      </c>
      <c r="C1027" s="3" t="s">
        <v>2932</v>
      </c>
      <c r="D1027" s="4">
        <v>1E-3</v>
      </c>
      <c r="E1027" s="5" t="s">
        <v>2546</v>
      </c>
      <c r="F1027" s="4">
        <v>1E-4</v>
      </c>
      <c r="G1027" s="6">
        <v>45339</v>
      </c>
      <c r="H1027" s="3" t="s">
        <v>2933</v>
      </c>
      <c r="I1027" s="3"/>
      <c r="J1027" s="3"/>
      <c r="K1027" s="5" t="s">
        <v>61</v>
      </c>
      <c r="L1027" s="5">
        <v>1</v>
      </c>
      <c r="M1027" s="5" t="s">
        <v>130</v>
      </c>
      <c r="N1027" s="5">
        <f>VLOOKUP(M1027,[1]ArchetypeScores!E:N,10,FALSE)</f>
        <v>0</v>
      </c>
      <c r="O1027" s="5">
        <f>VLOOKUP(M1027,[1]ArchetypeScores!E:O,11,FALSE)</f>
        <v>-1</v>
      </c>
      <c r="P1027" s="5">
        <f>VLOOKUP(M1027,[1]ArchetypeScores!E:P,12,FALSE)</f>
        <v>0</v>
      </c>
      <c r="Q1027" s="2" t="str">
        <f>VLOOKUP(M1027,[1]ArchetypeScores!E:W,19,FALSE)</f>
        <v>Health care</v>
      </c>
      <c r="R1027" s="2">
        <f>VLOOKUP(M1027,[1]ArchetypeScores!E:I,5,FALSE)</f>
        <v>0</v>
      </c>
      <c r="S1027" s="2">
        <f>VLOOKUP(M1027,[1]ArchetypeScores!E:K,7,FALSE)</f>
        <v>0</v>
      </c>
      <c r="T1027" s="2" t="str">
        <f t="shared" si="16"/>
        <v>Not A&amp;R positive</v>
      </c>
    </row>
    <row r="1028" spans="1:20" x14ac:dyDescent="0.3">
      <c r="A1028" s="2" t="s">
        <v>2543</v>
      </c>
      <c r="B1028" s="3" t="s">
        <v>2934</v>
      </c>
      <c r="C1028" s="3" t="s">
        <v>2935</v>
      </c>
      <c r="D1028" s="4">
        <v>1E-3</v>
      </c>
      <c r="E1028" s="5" t="s">
        <v>2546</v>
      </c>
      <c r="F1028" s="4">
        <v>1E-4</v>
      </c>
      <c r="G1028" s="6">
        <v>45340</v>
      </c>
      <c r="H1028" s="3" t="s">
        <v>2936</v>
      </c>
      <c r="I1028" s="3"/>
      <c r="J1028" s="3"/>
      <c r="K1028" s="5" t="s">
        <v>61</v>
      </c>
      <c r="L1028" s="5">
        <v>1</v>
      </c>
      <c r="M1028" s="5" t="s">
        <v>130</v>
      </c>
      <c r="N1028" s="5">
        <f>VLOOKUP(M1028,[1]ArchetypeScores!E:N,10,FALSE)</f>
        <v>0</v>
      </c>
      <c r="O1028" s="5">
        <f>VLOOKUP(M1028,[1]ArchetypeScores!E:O,11,FALSE)</f>
        <v>-1</v>
      </c>
      <c r="P1028" s="5">
        <f>VLOOKUP(M1028,[1]ArchetypeScores!E:P,12,FALSE)</f>
        <v>0</v>
      </c>
      <c r="Q1028" s="2" t="str">
        <f>VLOOKUP(M1028,[1]ArchetypeScores!E:W,19,FALSE)</f>
        <v>Health care</v>
      </c>
      <c r="R1028" s="2">
        <f>VLOOKUP(M1028,[1]ArchetypeScores!E:I,5,FALSE)</f>
        <v>0</v>
      </c>
      <c r="S1028" s="2">
        <f>VLOOKUP(M1028,[1]ArchetypeScores!E:K,7,FALSE)</f>
        <v>0</v>
      </c>
      <c r="T1028" s="2" t="str">
        <f t="shared" si="16"/>
        <v>Not A&amp;R positive</v>
      </c>
    </row>
    <row r="1029" spans="1:20" x14ac:dyDescent="0.3">
      <c r="A1029" s="2" t="s">
        <v>2543</v>
      </c>
      <c r="B1029" s="3" t="s">
        <v>2937</v>
      </c>
      <c r="C1029" s="3" t="s">
        <v>2938</v>
      </c>
      <c r="D1029" s="4">
        <v>2E-3</v>
      </c>
      <c r="E1029" s="5" t="s">
        <v>2546</v>
      </c>
      <c r="F1029" s="4">
        <v>4.0999999999999999E-4</v>
      </c>
      <c r="G1029" s="6">
        <v>45343</v>
      </c>
      <c r="H1029" s="3" t="s">
        <v>2939</v>
      </c>
      <c r="I1029" s="3"/>
      <c r="J1029" s="3"/>
      <c r="K1029" s="5" t="s">
        <v>61</v>
      </c>
      <c r="L1029" s="5">
        <v>1</v>
      </c>
      <c r="M1029" s="5" t="s">
        <v>130</v>
      </c>
      <c r="N1029" s="5">
        <f>VLOOKUP(M1029,[1]ArchetypeScores!E:N,10,FALSE)</f>
        <v>0</v>
      </c>
      <c r="O1029" s="5">
        <f>VLOOKUP(M1029,[1]ArchetypeScores!E:O,11,FALSE)</f>
        <v>-1</v>
      </c>
      <c r="P1029" s="5">
        <f>VLOOKUP(M1029,[1]ArchetypeScores!E:P,12,FALSE)</f>
        <v>0</v>
      </c>
      <c r="Q1029" s="2" t="str">
        <f>VLOOKUP(M1029,[1]ArchetypeScores!E:W,19,FALSE)</f>
        <v>Health care</v>
      </c>
      <c r="R1029" s="2">
        <f>VLOOKUP(M1029,[1]ArchetypeScores!E:I,5,FALSE)</f>
        <v>0</v>
      </c>
      <c r="S1029" s="2">
        <f>VLOOKUP(M1029,[1]ArchetypeScores!E:K,7,FALSE)</f>
        <v>0</v>
      </c>
      <c r="T1029" s="2" t="str">
        <f t="shared" si="16"/>
        <v>Not A&amp;R positive</v>
      </c>
    </row>
    <row r="1030" spans="1:20" x14ac:dyDescent="0.3">
      <c r="A1030" s="2" t="s">
        <v>2543</v>
      </c>
      <c r="B1030" s="3" t="s">
        <v>2940</v>
      </c>
      <c r="C1030" s="3" t="s">
        <v>2941</v>
      </c>
      <c r="D1030" s="4">
        <v>1E-3</v>
      </c>
      <c r="E1030" s="5" t="s">
        <v>2546</v>
      </c>
      <c r="F1030" s="4">
        <v>1.7000000000000001E-4</v>
      </c>
      <c r="G1030" s="6">
        <v>45345</v>
      </c>
      <c r="H1030" s="3" t="s">
        <v>2942</v>
      </c>
      <c r="I1030" s="3"/>
      <c r="J1030" s="3"/>
      <c r="K1030" s="5" t="s">
        <v>61</v>
      </c>
      <c r="L1030" s="5">
        <v>1</v>
      </c>
      <c r="M1030" s="5" t="s">
        <v>130</v>
      </c>
      <c r="N1030" s="5">
        <f>VLOOKUP(M1030,[1]ArchetypeScores!E:N,10,FALSE)</f>
        <v>0</v>
      </c>
      <c r="O1030" s="5">
        <f>VLOOKUP(M1030,[1]ArchetypeScores!E:O,11,FALSE)</f>
        <v>-1</v>
      </c>
      <c r="P1030" s="5">
        <f>VLOOKUP(M1030,[1]ArchetypeScores!E:P,12,FALSE)</f>
        <v>0</v>
      </c>
      <c r="Q1030" s="2" t="str">
        <f>VLOOKUP(M1030,[1]ArchetypeScores!E:W,19,FALSE)</f>
        <v>Health care</v>
      </c>
      <c r="R1030" s="2">
        <f>VLOOKUP(M1030,[1]ArchetypeScores!E:I,5,FALSE)</f>
        <v>0</v>
      </c>
      <c r="S1030" s="2">
        <f>VLOOKUP(M1030,[1]ArchetypeScores!E:K,7,FALSE)</f>
        <v>0</v>
      </c>
      <c r="T1030" s="2" t="str">
        <f t="shared" si="16"/>
        <v>Not A&amp;R positive</v>
      </c>
    </row>
    <row r="1031" spans="1:20" x14ac:dyDescent="0.3">
      <c r="A1031" s="2" t="s">
        <v>2543</v>
      </c>
      <c r="B1031" s="3" t="s">
        <v>2943</v>
      </c>
      <c r="C1031" s="3" t="s">
        <v>2944</v>
      </c>
      <c r="D1031" s="4">
        <v>55</v>
      </c>
      <c r="E1031" s="5" t="s">
        <v>2546</v>
      </c>
      <c r="F1031" s="4">
        <v>10.78199</v>
      </c>
      <c r="G1031" s="6">
        <v>45512</v>
      </c>
      <c r="H1031" s="3" t="s">
        <v>2945</v>
      </c>
      <c r="I1031" s="3"/>
      <c r="J1031" s="3"/>
      <c r="K1031" s="5" t="s">
        <v>57</v>
      </c>
      <c r="L1031" s="5">
        <v>29</v>
      </c>
      <c r="M1031" s="5" t="s">
        <v>58</v>
      </c>
      <c r="N1031" s="5">
        <f>VLOOKUP(M1031,[1]ArchetypeScores!E:N,10,FALSE)</f>
        <v>0</v>
      </c>
      <c r="O1031" s="5">
        <f>VLOOKUP(M1031,[1]ArchetypeScores!E:O,11,FALSE)</f>
        <v>-1</v>
      </c>
      <c r="P1031" s="5">
        <f>VLOOKUP(M1031,[1]ArchetypeScores!E:P,12,FALSE)</f>
        <v>0</v>
      </c>
      <c r="Q1031" s="2" t="str">
        <f>VLOOKUP(M1031,[1]ArchetypeScores!E:W,19,FALSE)</f>
        <v>Untargeted</v>
      </c>
      <c r="R1031" s="2">
        <f>VLOOKUP(M1031,[1]ArchetypeScores!E:I,5,FALSE)</f>
        <v>0</v>
      </c>
      <c r="S1031" s="2">
        <f>VLOOKUP(M1031,[1]ArchetypeScores!E:K,7,FALSE)</f>
        <v>0</v>
      </c>
      <c r="T1031" s="2" t="str">
        <f t="shared" si="16"/>
        <v>Not A&amp;R positive</v>
      </c>
    </row>
    <row r="1032" spans="1:20" x14ac:dyDescent="0.3">
      <c r="A1032" s="2" t="s">
        <v>2543</v>
      </c>
      <c r="B1032" s="3" t="s">
        <v>2946</v>
      </c>
      <c r="C1032" s="3" t="s">
        <v>2947</v>
      </c>
      <c r="D1032" s="4">
        <v>0.28000000000000003</v>
      </c>
      <c r="E1032" s="5" t="s">
        <v>2546</v>
      </c>
      <c r="F1032" s="4">
        <v>5.1490000000000001E-2</v>
      </c>
      <c r="G1032" s="6">
        <v>45456</v>
      </c>
      <c r="H1032" s="3" t="s">
        <v>2948</v>
      </c>
      <c r="I1032" s="3"/>
      <c r="J1032" s="3"/>
      <c r="K1032" s="5" t="s">
        <v>489</v>
      </c>
      <c r="L1032" s="5">
        <v>1</v>
      </c>
      <c r="M1032" s="5" t="s">
        <v>660</v>
      </c>
      <c r="N1032" s="5">
        <f>VLOOKUP(M1032,[1]ArchetypeScores!E:N,10,FALSE)</f>
        <v>1</v>
      </c>
      <c r="O1032" s="5">
        <f>VLOOKUP(M1032,[1]ArchetypeScores!E:O,11,FALSE)</f>
        <v>-1</v>
      </c>
      <c r="P1032" s="5">
        <f>VLOOKUP(M1032,[1]ArchetypeScores!E:P,12,FALSE)</f>
        <v>0</v>
      </c>
      <c r="Q1032" s="2" t="str">
        <f>VLOOKUP(M1032,[1]ArchetypeScores!E:W,19,FALSE)</f>
        <v>Health care</v>
      </c>
      <c r="R1032" s="2">
        <f>VLOOKUP(M1032,[1]ArchetypeScores!E:I,5,FALSE)</f>
        <v>0</v>
      </c>
      <c r="S1032" s="2">
        <f>VLOOKUP(M1032,[1]ArchetypeScores!E:K,7,FALSE)</f>
        <v>1</v>
      </c>
      <c r="T1032" s="2" t="str">
        <f t="shared" si="16"/>
        <v>Indirect only</v>
      </c>
    </row>
    <row r="1033" spans="1:20" x14ac:dyDescent="0.3">
      <c r="A1033" s="2" t="s">
        <v>2543</v>
      </c>
      <c r="B1033" s="3" t="s">
        <v>2949</v>
      </c>
      <c r="C1033" s="3" t="s">
        <v>2950</v>
      </c>
      <c r="D1033" s="4">
        <v>0.17899999999999999</v>
      </c>
      <c r="E1033" s="5" t="s">
        <v>2546</v>
      </c>
      <c r="F1033" s="4">
        <v>3.1859999999999999E-2</v>
      </c>
      <c r="G1033" s="6">
        <v>45534</v>
      </c>
      <c r="H1033" s="3" t="s">
        <v>2951</v>
      </c>
      <c r="I1033" s="3" t="s">
        <v>2952</v>
      </c>
      <c r="J1033" s="3" t="s">
        <v>2549</v>
      </c>
      <c r="K1033" s="5" t="s">
        <v>61</v>
      </c>
      <c r="L1033" s="5">
        <v>4</v>
      </c>
      <c r="M1033" s="5" t="s">
        <v>433</v>
      </c>
      <c r="N1033" s="5">
        <f>VLOOKUP(M1033,[1]ArchetypeScores!E:N,10,FALSE)</f>
        <v>0</v>
      </c>
      <c r="O1033" s="5">
        <f>VLOOKUP(M1033,[1]ArchetypeScores!E:O,11,FALSE)</f>
        <v>0</v>
      </c>
      <c r="P1033" s="5">
        <f>VLOOKUP(M1033,[1]ArchetypeScores!E:P,12,FALSE)</f>
        <v>0</v>
      </c>
      <c r="Q1033" s="2" t="str">
        <f>VLOOKUP(M1033,[1]ArchetypeScores!E:W,19,FALSE)</f>
        <v>Health care</v>
      </c>
      <c r="R1033" s="2">
        <f>VLOOKUP(M1033,[1]ArchetypeScores!E:I,5,FALSE)</f>
        <v>0</v>
      </c>
      <c r="S1033" s="2">
        <f>VLOOKUP(M1033,[1]ArchetypeScores!E:K,7,FALSE)</f>
        <v>0</v>
      </c>
      <c r="T1033" s="2" t="str">
        <f t="shared" si="16"/>
        <v>Not A&amp;R positive</v>
      </c>
    </row>
    <row r="1034" spans="1:20" x14ac:dyDescent="0.3">
      <c r="A1034" s="2" t="s">
        <v>2543</v>
      </c>
      <c r="B1034" s="3" t="s">
        <v>2953</v>
      </c>
      <c r="C1034" s="3" t="s">
        <v>2954</v>
      </c>
      <c r="D1034" s="4"/>
      <c r="E1034" s="5" t="s">
        <v>2546</v>
      </c>
      <c r="F1034" s="4">
        <v>0</v>
      </c>
      <c r="G1034" s="6">
        <v>45518</v>
      </c>
      <c r="H1034" s="3" t="s">
        <v>2955</v>
      </c>
      <c r="I1034" s="3"/>
      <c r="J1034" s="3"/>
      <c r="K1034" s="5" t="s">
        <v>61</v>
      </c>
      <c r="L1034" s="5">
        <v>1</v>
      </c>
      <c r="M1034" s="5" t="s">
        <v>130</v>
      </c>
      <c r="N1034" s="5">
        <f>VLOOKUP(M1034,[1]ArchetypeScores!E:N,10,FALSE)</f>
        <v>0</v>
      </c>
      <c r="O1034" s="5">
        <f>VLOOKUP(M1034,[1]ArchetypeScores!E:O,11,FALSE)</f>
        <v>-1</v>
      </c>
      <c r="P1034" s="5">
        <f>VLOOKUP(M1034,[1]ArchetypeScores!E:P,12,FALSE)</f>
        <v>0</v>
      </c>
      <c r="Q1034" s="2" t="str">
        <f>VLOOKUP(M1034,[1]ArchetypeScores!E:W,19,FALSE)</f>
        <v>Health care</v>
      </c>
      <c r="R1034" s="2">
        <f>VLOOKUP(M1034,[1]ArchetypeScores!E:I,5,FALSE)</f>
        <v>0</v>
      </c>
      <c r="S1034" s="2">
        <f>VLOOKUP(M1034,[1]ArchetypeScores!E:K,7,FALSE)</f>
        <v>0</v>
      </c>
      <c r="T1034" s="2" t="str">
        <f t="shared" si="16"/>
        <v>Not A&amp;R positive</v>
      </c>
    </row>
    <row r="1035" spans="1:20" x14ac:dyDescent="0.3">
      <c r="A1035" s="2" t="s">
        <v>2543</v>
      </c>
      <c r="B1035" s="3" t="s">
        <v>2956</v>
      </c>
      <c r="C1035" s="3" t="s">
        <v>2957</v>
      </c>
      <c r="D1035" s="4">
        <v>0</v>
      </c>
      <c r="E1035" s="5" t="s">
        <v>2546</v>
      </c>
      <c r="F1035" s="4">
        <v>0</v>
      </c>
      <c r="G1035" s="6">
        <v>45457</v>
      </c>
      <c r="H1035" s="3" t="s">
        <v>2958</v>
      </c>
      <c r="I1035" s="3" t="s">
        <v>2959</v>
      </c>
      <c r="J1035" s="3"/>
      <c r="K1035" s="5" t="s">
        <v>38</v>
      </c>
      <c r="L1035" s="5">
        <v>13</v>
      </c>
      <c r="M1035" s="5" t="s">
        <v>39</v>
      </c>
      <c r="N1035" s="5">
        <f>VLOOKUP(M1035,[1]ArchetypeScores!E:N,10,FALSE)</f>
        <v>0</v>
      </c>
      <c r="O1035" s="5">
        <f>VLOOKUP(M1035,[1]ArchetypeScores!E:O,11,FALSE)</f>
        <v>-2</v>
      </c>
      <c r="P1035" s="5">
        <f>VLOOKUP(M1035,[1]ArchetypeScores!E:P,12,FALSE)</f>
        <v>0</v>
      </c>
      <c r="Q1035" s="2" t="str">
        <f>VLOOKUP(M1035,[1]ArchetypeScores!E:W,19,FALSE)</f>
        <v>Industrials - transportation</v>
      </c>
      <c r="R1035" s="2">
        <f>VLOOKUP(M1035,[1]ArchetypeScores!E:I,5,FALSE)</f>
        <v>0</v>
      </c>
      <c r="S1035" s="2">
        <f>VLOOKUP(M1035,[1]ArchetypeScores!E:K,7,FALSE)</f>
        <v>0</v>
      </c>
      <c r="T1035" s="2" t="str">
        <f t="shared" si="16"/>
        <v>Not A&amp;R positive</v>
      </c>
    </row>
    <row r="1036" spans="1:20" x14ac:dyDescent="0.3">
      <c r="A1036" s="2" t="s">
        <v>2543</v>
      </c>
      <c r="B1036" s="3" t="s">
        <v>2960</v>
      </c>
      <c r="C1036" s="3" t="s">
        <v>2961</v>
      </c>
      <c r="D1036" s="4">
        <v>7.1</v>
      </c>
      <c r="E1036" s="5" t="s">
        <v>2546</v>
      </c>
      <c r="F1036" s="4">
        <v>1.2556400000000001</v>
      </c>
      <c r="G1036" s="6">
        <v>45570</v>
      </c>
      <c r="H1036" s="3" t="s">
        <v>2962</v>
      </c>
      <c r="I1036" s="3" t="s">
        <v>2963</v>
      </c>
      <c r="J1036" s="3"/>
      <c r="K1036" s="5" t="s">
        <v>61</v>
      </c>
      <c r="L1036" s="5" t="s">
        <v>112</v>
      </c>
      <c r="M1036" s="5" t="s">
        <v>948</v>
      </c>
      <c r="N1036" s="5">
        <f>VLOOKUP(M1036,[1]ArchetypeScores!E:N,10,FALSE)</f>
        <v>0</v>
      </c>
      <c r="O1036" s="5">
        <f>VLOOKUP(M1036,[1]ArchetypeScores!E:O,11,FALSE)</f>
        <v>-1</v>
      </c>
      <c r="P1036" s="5">
        <f>VLOOKUP(M1036,[1]ArchetypeScores!E:P,12,FALSE)</f>
        <v>0</v>
      </c>
      <c r="Q1036" s="2" t="str">
        <f>VLOOKUP(M1036,[1]ArchetypeScores!E:W,19,FALSE)</f>
        <v>Health care</v>
      </c>
      <c r="R1036" s="2">
        <f>VLOOKUP(M1036,[1]ArchetypeScores!E:I,5,FALSE)</f>
        <v>0</v>
      </c>
      <c r="S1036" s="2">
        <f>VLOOKUP(M1036,[1]ArchetypeScores!E:K,7,FALSE)</f>
        <v>0</v>
      </c>
      <c r="T1036" s="2" t="str">
        <f t="shared" si="16"/>
        <v>Not A&amp;R positive</v>
      </c>
    </row>
    <row r="1037" spans="1:20" x14ac:dyDescent="0.3">
      <c r="A1037" s="2" t="s">
        <v>2543</v>
      </c>
      <c r="B1037" s="3" t="s">
        <v>2964</v>
      </c>
      <c r="C1037" s="3" t="s">
        <v>2965</v>
      </c>
      <c r="D1037" s="4">
        <v>0.03</v>
      </c>
      <c r="E1037" s="5" t="s">
        <v>2546</v>
      </c>
      <c r="F1037" s="4">
        <v>5.3400000000000001E-3</v>
      </c>
      <c r="G1037" s="6">
        <v>45539</v>
      </c>
      <c r="H1037" s="3" t="s">
        <v>2966</v>
      </c>
      <c r="I1037" s="3" t="s">
        <v>2967</v>
      </c>
      <c r="J1037" s="3" t="s">
        <v>2549</v>
      </c>
      <c r="K1037" s="5" t="s">
        <v>61</v>
      </c>
      <c r="L1037" s="5">
        <v>1</v>
      </c>
      <c r="M1037" s="5" t="s">
        <v>130</v>
      </c>
      <c r="N1037" s="5">
        <f>VLOOKUP(M1037,[1]ArchetypeScores!E:N,10,FALSE)</f>
        <v>0</v>
      </c>
      <c r="O1037" s="5">
        <f>VLOOKUP(M1037,[1]ArchetypeScores!E:O,11,FALSE)</f>
        <v>-1</v>
      </c>
      <c r="P1037" s="5">
        <f>VLOOKUP(M1037,[1]ArchetypeScores!E:P,12,FALSE)</f>
        <v>0</v>
      </c>
      <c r="Q1037" s="2" t="str">
        <f>VLOOKUP(M1037,[1]ArchetypeScores!E:W,19,FALSE)</f>
        <v>Health care</v>
      </c>
      <c r="R1037" s="2">
        <f>VLOOKUP(M1037,[1]ArchetypeScores!E:I,5,FALSE)</f>
        <v>0</v>
      </c>
      <c r="S1037" s="2">
        <f>VLOOKUP(M1037,[1]ArchetypeScores!E:K,7,FALSE)</f>
        <v>0</v>
      </c>
      <c r="T1037" s="2" t="str">
        <f t="shared" si="16"/>
        <v>Not A&amp;R positive</v>
      </c>
    </row>
    <row r="1038" spans="1:20" x14ac:dyDescent="0.3">
      <c r="A1038" s="2" t="s">
        <v>2543</v>
      </c>
      <c r="B1038" s="3" t="s">
        <v>2968</v>
      </c>
      <c r="C1038" s="3" t="s">
        <v>2969</v>
      </c>
      <c r="D1038" s="4">
        <v>0.05</v>
      </c>
      <c r="E1038" s="5" t="s">
        <v>2546</v>
      </c>
      <c r="F1038" s="4">
        <v>8.8999999999999999E-3</v>
      </c>
      <c r="G1038" s="6">
        <v>45536</v>
      </c>
      <c r="H1038" s="3" t="s">
        <v>2970</v>
      </c>
      <c r="I1038" s="3" t="s">
        <v>2971</v>
      </c>
      <c r="J1038" s="3" t="s">
        <v>2549</v>
      </c>
      <c r="K1038" s="5" t="s">
        <v>61</v>
      </c>
      <c r="L1038" s="5">
        <v>5</v>
      </c>
      <c r="M1038" s="5" t="s">
        <v>62</v>
      </c>
      <c r="N1038" s="5">
        <f>VLOOKUP(M1038,[1]ArchetypeScores!E:N,10,FALSE)</f>
        <v>0</v>
      </c>
      <c r="O1038" s="5">
        <f>VLOOKUP(M1038,[1]ArchetypeScores!E:O,11,FALSE)</f>
        <v>-1</v>
      </c>
      <c r="P1038" s="5">
        <f>VLOOKUP(M1038,[1]ArchetypeScores!E:P,12,FALSE)</f>
        <v>0</v>
      </c>
      <c r="Q1038" s="2" t="str">
        <f>VLOOKUP(M1038,[1]ArchetypeScores!E:W,19,FALSE)</f>
        <v>Health care</v>
      </c>
      <c r="R1038" s="2">
        <f>VLOOKUP(M1038,[1]ArchetypeScores!E:I,5,FALSE)</f>
        <v>0</v>
      </c>
      <c r="S1038" s="2">
        <f>VLOOKUP(M1038,[1]ArchetypeScores!E:K,7,FALSE)</f>
        <v>0</v>
      </c>
      <c r="T1038" s="2" t="str">
        <f t="shared" si="16"/>
        <v>Not A&amp;R positive</v>
      </c>
    </row>
    <row r="1039" spans="1:20" x14ac:dyDescent="0.3">
      <c r="A1039" s="2" t="s">
        <v>2543</v>
      </c>
      <c r="B1039" s="3" t="s">
        <v>2972</v>
      </c>
      <c r="C1039" s="3" t="s">
        <v>2973</v>
      </c>
      <c r="D1039" s="4">
        <v>2.024</v>
      </c>
      <c r="E1039" s="5" t="s">
        <v>2546</v>
      </c>
      <c r="F1039" s="4">
        <v>0.36026999999999998</v>
      </c>
      <c r="G1039" s="6">
        <v>45530</v>
      </c>
      <c r="H1039" s="3" t="s">
        <v>2974</v>
      </c>
      <c r="I1039" s="3" t="s">
        <v>2975</v>
      </c>
      <c r="J1039" s="3" t="s">
        <v>2549</v>
      </c>
      <c r="K1039" s="5" t="s">
        <v>61</v>
      </c>
      <c r="L1039" s="5">
        <v>5</v>
      </c>
      <c r="M1039" s="5" t="s">
        <v>62</v>
      </c>
      <c r="N1039" s="5">
        <f>VLOOKUP(M1039,[1]ArchetypeScores!E:N,10,FALSE)</f>
        <v>0</v>
      </c>
      <c r="O1039" s="5">
        <f>VLOOKUP(M1039,[1]ArchetypeScores!E:O,11,FALSE)</f>
        <v>-1</v>
      </c>
      <c r="P1039" s="5">
        <f>VLOOKUP(M1039,[1]ArchetypeScores!E:P,12,FALSE)</f>
        <v>0</v>
      </c>
      <c r="Q1039" s="2" t="str">
        <f>VLOOKUP(M1039,[1]ArchetypeScores!E:W,19,FALSE)</f>
        <v>Health care</v>
      </c>
      <c r="R1039" s="2">
        <f>VLOOKUP(M1039,[1]ArchetypeScores!E:I,5,FALSE)</f>
        <v>0</v>
      </c>
      <c r="S1039" s="2">
        <f>VLOOKUP(M1039,[1]ArchetypeScores!E:K,7,FALSE)</f>
        <v>0</v>
      </c>
      <c r="T1039" s="2" t="str">
        <f t="shared" si="16"/>
        <v>Not A&amp;R positive</v>
      </c>
    </row>
    <row r="1040" spans="1:20" x14ac:dyDescent="0.3">
      <c r="A1040" s="2" t="s">
        <v>2543</v>
      </c>
      <c r="B1040" s="3" t="s">
        <v>2976</v>
      </c>
      <c r="C1040" s="3" t="s">
        <v>2977</v>
      </c>
      <c r="D1040" s="4">
        <v>21.594000000000001</v>
      </c>
      <c r="E1040" s="5" t="s">
        <v>2546</v>
      </c>
      <c r="F1040" s="4">
        <v>3.9456199999999999</v>
      </c>
      <c r="G1040" s="6">
        <v>45563</v>
      </c>
      <c r="H1040" s="3" t="s">
        <v>2978</v>
      </c>
      <c r="I1040" s="3" t="s">
        <v>2979</v>
      </c>
      <c r="J1040" s="3" t="s">
        <v>2980</v>
      </c>
      <c r="K1040" s="5" t="s">
        <v>61</v>
      </c>
      <c r="L1040" s="5">
        <v>5</v>
      </c>
      <c r="M1040" s="5" t="s">
        <v>62</v>
      </c>
      <c r="N1040" s="5">
        <f>VLOOKUP(M1040,[1]ArchetypeScores!E:N,10,FALSE)</f>
        <v>0</v>
      </c>
      <c r="O1040" s="5">
        <f>VLOOKUP(M1040,[1]ArchetypeScores!E:O,11,FALSE)</f>
        <v>-1</v>
      </c>
      <c r="P1040" s="5">
        <f>VLOOKUP(M1040,[1]ArchetypeScores!E:P,12,FALSE)</f>
        <v>0</v>
      </c>
      <c r="Q1040" s="2" t="str">
        <f>VLOOKUP(M1040,[1]ArchetypeScores!E:W,19,FALSE)</f>
        <v>Health care</v>
      </c>
      <c r="R1040" s="2">
        <f>VLOOKUP(M1040,[1]ArchetypeScores!E:I,5,FALSE)</f>
        <v>0</v>
      </c>
      <c r="S1040" s="2">
        <f>VLOOKUP(M1040,[1]ArchetypeScores!E:K,7,FALSE)</f>
        <v>0</v>
      </c>
      <c r="T1040" s="2" t="str">
        <f t="shared" si="16"/>
        <v>Not A&amp;R positive</v>
      </c>
    </row>
    <row r="1041" spans="1:20" x14ac:dyDescent="0.3">
      <c r="A1041" s="2" t="s">
        <v>2543</v>
      </c>
      <c r="B1041" s="3" t="s">
        <v>2981</v>
      </c>
      <c r="C1041" s="3" t="s">
        <v>2982</v>
      </c>
      <c r="D1041" s="4">
        <v>1</v>
      </c>
      <c r="E1041" s="5" t="s">
        <v>2546</v>
      </c>
      <c r="F1041" s="4">
        <v>0.19619</v>
      </c>
      <c r="G1041" s="6">
        <v>45515</v>
      </c>
      <c r="H1041" s="3" t="s">
        <v>2983</v>
      </c>
      <c r="I1041" s="3" t="s">
        <v>2984</v>
      </c>
      <c r="J1041" s="3"/>
      <c r="K1041" s="5" t="s">
        <v>57</v>
      </c>
      <c r="L1041" s="5">
        <v>29</v>
      </c>
      <c r="M1041" s="5" t="s">
        <v>58</v>
      </c>
      <c r="N1041" s="5">
        <f>VLOOKUP(M1041,[1]ArchetypeScores!E:N,10,FALSE)</f>
        <v>0</v>
      </c>
      <c r="O1041" s="5">
        <f>VLOOKUP(M1041,[1]ArchetypeScores!E:O,11,FALSE)</f>
        <v>-1</v>
      </c>
      <c r="P1041" s="5">
        <f>VLOOKUP(M1041,[1]ArchetypeScores!E:P,12,FALSE)</f>
        <v>0</v>
      </c>
      <c r="Q1041" s="2" t="str">
        <f>VLOOKUP(M1041,[1]ArchetypeScores!E:W,19,FALSE)</f>
        <v>Untargeted</v>
      </c>
      <c r="R1041" s="2">
        <f>VLOOKUP(M1041,[1]ArchetypeScores!E:I,5,FALSE)</f>
        <v>0</v>
      </c>
      <c r="S1041" s="2">
        <f>VLOOKUP(M1041,[1]ArchetypeScores!E:K,7,FALSE)</f>
        <v>0</v>
      </c>
      <c r="T1041" s="2" t="str">
        <f t="shared" si="16"/>
        <v>Not A&amp;R positive</v>
      </c>
    </row>
    <row r="1042" spans="1:20" x14ac:dyDescent="0.3">
      <c r="A1042" s="2" t="s">
        <v>2543</v>
      </c>
      <c r="B1042" s="3" t="s">
        <v>2985</v>
      </c>
      <c r="C1042" s="3" t="s">
        <v>2986</v>
      </c>
      <c r="D1042" s="4">
        <v>5.3</v>
      </c>
      <c r="E1042" s="5" t="s">
        <v>2546</v>
      </c>
      <c r="F1042" s="4">
        <v>0.94067000000000001</v>
      </c>
      <c r="G1042" s="6">
        <v>45271</v>
      </c>
      <c r="H1042" s="3" t="s">
        <v>2987</v>
      </c>
      <c r="I1042" s="3"/>
      <c r="J1042" s="3"/>
      <c r="K1042" s="5" t="s">
        <v>61</v>
      </c>
      <c r="L1042" s="5">
        <v>1</v>
      </c>
      <c r="M1042" s="5" t="s">
        <v>130</v>
      </c>
      <c r="N1042" s="5">
        <f>VLOOKUP(M1042,[1]ArchetypeScores!E:N,10,FALSE)</f>
        <v>0</v>
      </c>
      <c r="O1042" s="5">
        <f>VLOOKUP(M1042,[1]ArchetypeScores!E:O,11,FALSE)</f>
        <v>-1</v>
      </c>
      <c r="P1042" s="5">
        <f>VLOOKUP(M1042,[1]ArchetypeScores!E:P,12,FALSE)</f>
        <v>0</v>
      </c>
      <c r="Q1042" s="2" t="str">
        <f>VLOOKUP(M1042,[1]ArchetypeScores!E:W,19,FALSE)</f>
        <v>Health care</v>
      </c>
      <c r="R1042" s="2">
        <f>VLOOKUP(M1042,[1]ArchetypeScores!E:I,5,FALSE)</f>
        <v>0</v>
      </c>
      <c r="S1042" s="2">
        <f>VLOOKUP(M1042,[1]ArchetypeScores!E:K,7,FALSE)</f>
        <v>0</v>
      </c>
      <c r="T1042" s="2" t="str">
        <f t="shared" si="16"/>
        <v>Not A&amp;R positive</v>
      </c>
    </row>
    <row r="1043" spans="1:20" x14ac:dyDescent="0.3">
      <c r="A1043" s="2" t="s">
        <v>2543</v>
      </c>
      <c r="B1043" s="3" t="s">
        <v>2988</v>
      </c>
      <c r="C1043" s="3" t="s">
        <v>2989</v>
      </c>
      <c r="D1043" s="4"/>
      <c r="E1043" s="5" t="s">
        <v>2546</v>
      </c>
      <c r="F1043" s="4">
        <v>0</v>
      </c>
      <c r="G1043" s="6">
        <v>45249</v>
      </c>
      <c r="H1043" s="3" t="s">
        <v>2990</v>
      </c>
      <c r="I1043" s="3"/>
      <c r="J1043" s="3"/>
      <c r="K1043" s="5" t="s">
        <v>175</v>
      </c>
      <c r="L1043" s="5">
        <v>4</v>
      </c>
      <c r="M1043" s="5" t="s">
        <v>219</v>
      </c>
      <c r="N1043" s="5">
        <f>VLOOKUP(M1043,[1]ArchetypeScores!E:N,10,FALSE)</f>
        <v>1</v>
      </c>
      <c r="O1043" s="5">
        <f>VLOOKUP(M1043,[1]ArchetypeScores!E:O,11,FALSE)</f>
        <v>0</v>
      </c>
      <c r="P1043" s="5">
        <f>VLOOKUP(M1043,[1]ArchetypeScores!E:P,12,FALSE)</f>
        <v>0</v>
      </c>
      <c r="Q1043" s="2" t="str">
        <f>VLOOKUP(M1043,[1]ArchetypeScores!E:W,19,FALSE)</f>
        <v>Other sector</v>
      </c>
      <c r="R1043" s="2">
        <f>VLOOKUP(M1043,[1]ArchetypeScores!E:I,5,FALSE)</f>
        <v>0</v>
      </c>
      <c r="S1043" s="2">
        <f>VLOOKUP(M1043,[1]ArchetypeScores!E:K,7,FALSE)</f>
        <v>0</v>
      </c>
      <c r="T1043" s="2" t="str">
        <f t="shared" si="16"/>
        <v>Not A&amp;R positive</v>
      </c>
    </row>
    <row r="1044" spans="1:20" x14ac:dyDescent="0.3">
      <c r="A1044" s="2" t="s">
        <v>2543</v>
      </c>
      <c r="B1044" s="3" t="s">
        <v>2991</v>
      </c>
      <c r="C1044" s="3" t="s">
        <v>2992</v>
      </c>
      <c r="D1044" s="4">
        <v>1.2</v>
      </c>
      <c r="E1044" s="5" t="s">
        <v>2546</v>
      </c>
      <c r="F1044" s="4">
        <v>0.21077000000000001</v>
      </c>
      <c r="G1044" s="6">
        <v>45475</v>
      </c>
      <c r="H1044" s="3" t="s">
        <v>2993</v>
      </c>
      <c r="I1044" s="3"/>
      <c r="J1044" s="3"/>
      <c r="K1044" s="5" t="s">
        <v>477</v>
      </c>
      <c r="L1044" s="5">
        <v>1</v>
      </c>
      <c r="M1044" s="5" t="s">
        <v>750</v>
      </c>
      <c r="N1044" s="5">
        <f>VLOOKUP(M1044,[1]ArchetypeScores!E:N,10,FALSE)</f>
        <v>1</v>
      </c>
      <c r="O1044" s="5">
        <f>VLOOKUP(M1044,[1]ArchetypeScores!E:O,11,FALSE)</f>
        <v>-2</v>
      </c>
      <c r="P1044" s="5">
        <f>VLOOKUP(M1044,[1]ArchetypeScores!E:P,12,FALSE)</f>
        <v>2</v>
      </c>
      <c r="Q1044" s="2" t="str">
        <f>VLOOKUP(M1044,[1]ArchetypeScores!E:W,19,FALSE)</f>
        <v>Energy and water</v>
      </c>
      <c r="R1044" s="2">
        <f>VLOOKUP(M1044,[1]ArchetypeScores!E:I,5,FALSE)</f>
        <v>0</v>
      </c>
      <c r="S1044" s="2">
        <f>VLOOKUP(M1044,[1]ArchetypeScores!E:K,7,FALSE)</f>
        <v>0</v>
      </c>
      <c r="T1044" s="2" t="str">
        <f t="shared" si="16"/>
        <v>Not A&amp;R positive</v>
      </c>
    </row>
    <row r="1045" spans="1:20" x14ac:dyDescent="0.3">
      <c r="A1045" s="2" t="s">
        <v>2543</v>
      </c>
      <c r="B1045" s="3" t="s">
        <v>2991</v>
      </c>
      <c r="C1045" s="3" t="s">
        <v>2994</v>
      </c>
      <c r="D1045" s="4">
        <v>0.20799999999999999</v>
      </c>
      <c r="E1045" s="5" t="s">
        <v>2546</v>
      </c>
      <c r="F1045" s="4">
        <v>3.8059999999999997E-2</v>
      </c>
      <c r="G1045" s="6">
        <v>45462</v>
      </c>
      <c r="H1045" s="3" t="s">
        <v>2995</v>
      </c>
      <c r="I1045" s="3"/>
      <c r="J1045" s="3"/>
      <c r="K1045" s="5" t="s">
        <v>477</v>
      </c>
      <c r="L1045" s="5">
        <v>1</v>
      </c>
      <c r="M1045" s="5" t="s">
        <v>750</v>
      </c>
      <c r="N1045" s="5">
        <f>VLOOKUP(M1045,[1]ArchetypeScores!E:N,10,FALSE)</f>
        <v>1</v>
      </c>
      <c r="O1045" s="5">
        <f>VLOOKUP(M1045,[1]ArchetypeScores!E:O,11,FALSE)</f>
        <v>-2</v>
      </c>
      <c r="P1045" s="5">
        <f>VLOOKUP(M1045,[1]ArchetypeScores!E:P,12,FALSE)</f>
        <v>2</v>
      </c>
      <c r="Q1045" s="2" t="str">
        <f>VLOOKUP(M1045,[1]ArchetypeScores!E:W,19,FALSE)</f>
        <v>Energy and water</v>
      </c>
      <c r="R1045" s="2">
        <f>VLOOKUP(M1045,[1]ArchetypeScores!E:I,5,FALSE)</f>
        <v>0</v>
      </c>
      <c r="S1045" s="2">
        <f>VLOOKUP(M1045,[1]ArchetypeScores!E:K,7,FALSE)</f>
        <v>0</v>
      </c>
      <c r="T1045" s="2" t="str">
        <f t="shared" si="16"/>
        <v>Not A&amp;R positive</v>
      </c>
    </row>
    <row r="1046" spans="1:20" x14ac:dyDescent="0.3">
      <c r="A1046" s="2" t="s">
        <v>2543</v>
      </c>
      <c r="B1046" s="3" t="s">
        <v>2996</v>
      </c>
      <c r="C1046" s="3" t="s">
        <v>2997</v>
      </c>
      <c r="D1046" s="4">
        <v>2</v>
      </c>
      <c r="E1046" s="5" t="s">
        <v>2546</v>
      </c>
      <c r="F1046" s="4">
        <v>0.39200000000000002</v>
      </c>
      <c r="G1046" s="6">
        <v>45501</v>
      </c>
      <c r="H1046" s="3" t="s">
        <v>2998</v>
      </c>
      <c r="I1046" s="3"/>
      <c r="J1046" s="3"/>
      <c r="K1046" s="5" t="s">
        <v>38</v>
      </c>
      <c r="L1046" s="5">
        <v>29</v>
      </c>
      <c r="M1046" s="5" t="s">
        <v>316</v>
      </c>
      <c r="N1046" s="5">
        <f>VLOOKUP(M1046,[1]ArchetypeScores!E:N,10,FALSE)</f>
        <v>0</v>
      </c>
      <c r="O1046" s="5">
        <f>VLOOKUP(M1046,[1]ArchetypeScores!E:O,11,FALSE)</f>
        <v>-1</v>
      </c>
      <c r="P1046" s="5">
        <f>VLOOKUP(M1046,[1]ArchetypeScores!E:P,12,FALSE)</f>
        <v>0</v>
      </c>
      <c r="Q1046" s="2" t="str">
        <f>VLOOKUP(M1046,[1]ArchetypeScores!E:W,19,FALSE)</f>
        <v>Other sector</v>
      </c>
      <c r="R1046" s="2">
        <f>VLOOKUP(M1046,[1]ArchetypeScores!E:I,5,FALSE)</f>
        <v>0</v>
      </c>
      <c r="S1046" s="2">
        <f>VLOOKUP(M1046,[1]ArchetypeScores!E:K,7,FALSE)</f>
        <v>0</v>
      </c>
      <c r="T1046" s="2" t="str">
        <f t="shared" si="16"/>
        <v>Not A&amp;R positive</v>
      </c>
    </row>
    <row r="1047" spans="1:20" x14ac:dyDescent="0.3">
      <c r="A1047" s="2" t="s">
        <v>2543</v>
      </c>
      <c r="B1047" s="3" t="s">
        <v>2999</v>
      </c>
      <c r="C1047" s="3" t="s">
        <v>3000</v>
      </c>
      <c r="D1047" s="4">
        <v>1.5</v>
      </c>
      <c r="E1047" s="5" t="s">
        <v>2546</v>
      </c>
      <c r="F1047" s="4">
        <v>0.29296</v>
      </c>
      <c r="G1047" s="6">
        <v>45472</v>
      </c>
      <c r="H1047" s="3" t="s">
        <v>3001</v>
      </c>
      <c r="I1047" s="3"/>
      <c r="J1047" s="3"/>
      <c r="K1047" s="5" t="s">
        <v>38</v>
      </c>
      <c r="L1047" s="5">
        <v>18</v>
      </c>
      <c r="M1047" s="5" t="s">
        <v>3002</v>
      </c>
      <c r="N1047" s="5">
        <f>VLOOKUP(M1047,[1]ArchetypeScores!E:N,10,FALSE)</f>
        <v>0</v>
      </c>
      <c r="O1047" s="5">
        <f>VLOOKUP(M1047,[1]ArchetypeScores!E:O,11,FALSE)</f>
        <v>-2</v>
      </c>
      <c r="P1047" s="5">
        <f>VLOOKUP(M1047,[1]ArchetypeScores!E:P,12,FALSE)</f>
        <v>1</v>
      </c>
      <c r="Q1047" s="2" t="str">
        <f>VLOOKUP(M1047,[1]ArchetypeScores!E:W,19,FALSE)</f>
        <v>Energy and water</v>
      </c>
      <c r="R1047" s="2">
        <f>VLOOKUP(M1047,[1]ArchetypeScores!E:I,5,FALSE)</f>
        <v>0</v>
      </c>
      <c r="S1047" s="2">
        <f>VLOOKUP(M1047,[1]ArchetypeScores!E:K,7,FALSE)</f>
        <v>0</v>
      </c>
      <c r="T1047" s="2" t="str">
        <f t="shared" si="16"/>
        <v>Not A&amp;R positive</v>
      </c>
    </row>
    <row r="1048" spans="1:20" x14ac:dyDescent="0.3">
      <c r="A1048" s="2" t="s">
        <v>2543</v>
      </c>
      <c r="B1048" s="3" t="s">
        <v>3003</v>
      </c>
      <c r="C1048" s="3" t="s">
        <v>3004</v>
      </c>
      <c r="D1048" s="4">
        <v>10</v>
      </c>
      <c r="E1048" s="5" t="s">
        <v>2546</v>
      </c>
      <c r="F1048" s="4">
        <v>1.79895</v>
      </c>
      <c r="G1048" s="6">
        <v>45454</v>
      </c>
      <c r="H1048" s="3" t="s">
        <v>3005</v>
      </c>
      <c r="I1048" s="3" t="s">
        <v>3006</v>
      </c>
      <c r="J1048" s="3"/>
      <c r="K1048" s="5" t="s">
        <v>57</v>
      </c>
      <c r="L1048" s="5">
        <v>29</v>
      </c>
      <c r="M1048" s="5" t="s">
        <v>58</v>
      </c>
      <c r="N1048" s="5">
        <f>VLOOKUP(M1048,[1]ArchetypeScores!E:N,10,FALSE)</f>
        <v>0</v>
      </c>
      <c r="O1048" s="5">
        <f>VLOOKUP(M1048,[1]ArchetypeScores!E:O,11,FALSE)</f>
        <v>-1</v>
      </c>
      <c r="P1048" s="5">
        <f>VLOOKUP(M1048,[1]ArchetypeScores!E:P,12,FALSE)</f>
        <v>0</v>
      </c>
      <c r="Q1048" s="2" t="str">
        <f>VLOOKUP(M1048,[1]ArchetypeScores!E:W,19,FALSE)</f>
        <v>Untargeted</v>
      </c>
      <c r="R1048" s="2">
        <f>VLOOKUP(M1048,[1]ArchetypeScores!E:I,5,FALSE)</f>
        <v>0</v>
      </c>
      <c r="S1048" s="2">
        <f>VLOOKUP(M1048,[1]ArchetypeScores!E:K,7,FALSE)</f>
        <v>0</v>
      </c>
      <c r="T1048" s="2" t="str">
        <f t="shared" si="16"/>
        <v>Not A&amp;R positive</v>
      </c>
    </row>
    <row r="1049" spans="1:20" x14ac:dyDescent="0.3">
      <c r="A1049" s="2" t="s">
        <v>2543</v>
      </c>
      <c r="B1049" s="3" t="s">
        <v>3007</v>
      </c>
      <c r="C1049" s="3" t="s">
        <v>3008</v>
      </c>
      <c r="D1049" s="4">
        <v>40</v>
      </c>
      <c r="E1049" s="5" t="s">
        <v>2546</v>
      </c>
      <c r="F1049" s="4">
        <v>7.8399099999999997</v>
      </c>
      <c r="G1049" s="6">
        <v>45499</v>
      </c>
      <c r="H1049" s="3" t="s">
        <v>3009</v>
      </c>
      <c r="I1049" s="3"/>
      <c r="J1049" s="3"/>
      <c r="K1049" s="5" t="s">
        <v>67</v>
      </c>
      <c r="L1049" s="5">
        <v>1</v>
      </c>
      <c r="M1049" s="5" t="s">
        <v>265</v>
      </c>
      <c r="N1049" s="5">
        <f>VLOOKUP(M1049,[1]ArchetypeScores!E:N,10,FALSE)</f>
        <v>0</v>
      </c>
      <c r="O1049" s="5">
        <f>VLOOKUP(M1049,[1]ArchetypeScores!E:O,11,FALSE)</f>
        <v>-1</v>
      </c>
      <c r="P1049" s="5">
        <f>VLOOKUP(M1049,[1]ArchetypeScores!E:P,12,FALSE)</f>
        <v>0</v>
      </c>
      <c r="Q1049" s="2" t="str">
        <f>VLOOKUP(M1049,[1]ArchetypeScores!E:W,19,FALSE)</f>
        <v>Untargeted</v>
      </c>
      <c r="R1049" s="2">
        <f>VLOOKUP(M1049,[1]ArchetypeScores!E:I,5,FALSE)</f>
        <v>0</v>
      </c>
      <c r="S1049" s="2">
        <f>VLOOKUP(M1049,[1]ArchetypeScores!E:K,7,FALSE)</f>
        <v>0</v>
      </c>
      <c r="T1049" s="2" t="str">
        <f t="shared" si="16"/>
        <v>Not A&amp;R positive</v>
      </c>
    </row>
    <row r="1050" spans="1:20" x14ac:dyDescent="0.3">
      <c r="A1050" s="2" t="s">
        <v>2543</v>
      </c>
      <c r="B1050" s="3" t="s">
        <v>3010</v>
      </c>
      <c r="C1050" s="3" t="s">
        <v>3011</v>
      </c>
      <c r="D1050" s="4">
        <v>22.2</v>
      </c>
      <c r="E1050" s="5" t="s">
        <v>2546</v>
      </c>
      <c r="F1050" s="4">
        <v>4.42875</v>
      </c>
      <c r="G1050" s="6">
        <v>45516</v>
      </c>
      <c r="H1050" s="3" t="s">
        <v>3012</v>
      </c>
      <c r="I1050" s="3" t="s">
        <v>3013</v>
      </c>
      <c r="J1050" s="3"/>
      <c r="K1050" s="5" t="s">
        <v>57</v>
      </c>
      <c r="L1050" s="5">
        <v>29</v>
      </c>
      <c r="M1050" s="5" t="s">
        <v>58</v>
      </c>
      <c r="N1050" s="5">
        <f>VLOOKUP(M1050,[1]ArchetypeScores!E:N,10,FALSE)</f>
        <v>0</v>
      </c>
      <c r="O1050" s="5">
        <f>VLOOKUP(M1050,[1]ArchetypeScores!E:O,11,FALSE)</f>
        <v>-1</v>
      </c>
      <c r="P1050" s="5">
        <f>VLOOKUP(M1050,[1]ArchetypeScores!E:P,12,FALSE)</f>
        <v>0</v>
      </c>
      <c r="Q1050" s="2" t="str">
        <f>VLOOKUP(M1050,[1]ArchetypeScores!E:W,19,FALSE)</f>
        <v>Untargeted</v>
      </c>
      <c r="R1050" s="2">
        <f>VLOOKUP(M1050,[1]ArchetypeScores!E:I,5,FALSE)</f>
        <v>0</v>
      </c>
      <c r="S1050" s="2">
        <f>VLOOKUP(M1050,[1]ArchetypeScores!E:K,7,FALSE)</f>
        <v>0</v>
      </c>
      <c r="T1050" s="2" t="str">
        <f t="shared" si="16"/>
        <v>Not A&amp;R positive</v>
      </c>
    </row>
    <row r="1051" spans="1:20" x14ac:dyDescent="0.3">
      <c r="A1051" s="2" t="s">
        <v>2543</v>
      </c>
      <c r="B1051" s="3" t="s">
        <v>3014</v>
      </c>
      <c r="C1051" s="3" t="s">
        <v>3015</v>
      </c>
      <c r="D1051" s="4">
        <v>0.128</v>
      </c>
      <c r="E1051" s="5" t="s">
        <v>2546</v>
      </c>
      <c r="F1051" s="4">
        <v>2.5080000000000002E-2</v>
      </c>
      <c r="G1051" s="6">
        <v>45356</v>
      </c>
      <c r="H1051" s="3" t="s">
        <v>3016</v>
      </c>
      <c r="I1051" s="3"/>
      <c r="J1051" s="3"/>
      <c r="K1051" s="5" t="s">
        <v>61</v>
      </c>
      <c r="L1051" s="5">
        <v>4</v>
      </c>
      <c r="M1051" s="5" t="s">
        <v>433</v>
      </c>
      <c r="N1051" s="5">
        <f>VLOOKUP(M1051,[1]ArchetypeScores!E:N,10,FALSE)</f>
        <v>0</v>
      </c>
      <c r="O1051" s="5">
        <f>VLOOKUP(M1051,[1]ArchetypeScores!E:O,11,FALSE)</f>
        <v>0</v>
      </c>
      <c r="P1051" s="5">
        <f>VLOOKUP(M1051,[1]ArchetypeScores!E:P,12,FALSE)</f>
        <v>0</v>
      </c>
      <c r="Q1051" s="2" t="str">
        <f>VLOOKUP(M1051,[1]ArchetypeScores!E:W,19,FALSE)</f>
        <v>Health care</v>
      </c>
      <c r="R1051" s="2">
        <f>VLOOKUP(M1051,[1]ArchetypeScores!E:I,5,FALSE)</f>
        <v>0</v>
      </c>
      <c r="S1051" s="2">
        <f>VLOOKUP(M1051,[1]ArchetypeScores!E:K,7,FALSE)</f>
        <v>0</v>
      </c>
      <c r="T1051" s="2" t="str">
        <f t="shared" si="16"/>
        <v>Not A&amp;R positive</v>
      </c>
    </row>
    <row r="1052" spans="1:20" x14ac:dyDescent="0.3">
      <c r="A1052" s="2" t="s">
        <v>2543</v>
      </c>
      <c r="B1052" s="3" t="s">
        <v>3017</v>
      </c>
      <c r="C1052" s="3" t="s">
        <v>3018</v>
      </c>
      <c r="D1052" s="4">
        <v>98</v>
      </c>
      <c r="E1052" s="5" t="s">
        <v>2546</v>
      </c>
      <c r="F1052" s="4">
        <v>18.822620000000001</v>
      </c>
      <c r="G1052" s="6">
        <v>45498</v>
      </c>
      <c r="H1052" s="3" t="s">
        <v>3019</v>
      </c>
      <c r="I1052" s="3"/>
      <c r="J1052" s="3"/>
      <c r="K1052" s="5" t="s">
        <v>118</v>
      </c>
      <c r="L1052" s="5">
        <v>2</v>
      </c>
      <c r="M1052" s="5" t="s">
        <v>226</v>
      </c>
      <c r="N1052" s="5">
        <f>VLOOKUP(M1052,[1]ArchetypeScores!E:N,10,FALSE)</f>
        <v>0</v>
      </c>
      <c r="O1052" s="5">
        <f>VLOOKUP(M1052,[1]ArchetypeScores!E:O,11,FALSE)</f>
        <v>-1</v>
      </c>
      <c r="P1052" s="5">
        <f>VLOOKUP(M1052,[1]ArchetypeScores!E:P,12,FALSE)</f>
        <v>0</v>
      </c>
      <c r="Q1052" s="2" t="str">
        <f>VLOOKUP(M1052,[1]ArchetypeScores!E:W,19,FALSE)</f>
        <v>Untargeted</v>
      </c>
      <c r="R1052" s="2">
        <f>VLOOKUP(M1052,[1]ArchetypeScores!E:I,5,FALSE)</f>
        <v>0</v>
      </c>
      <c r="S1052" s="2">
        <f>VLOOKUP(M1052,[1]ArchetypeScores!E:K,7,FALSE)</f>
        <v>0</v>
      </c>
      <c r="T1052" s="2" t="str">
        <f t="shared" si="16"/>
        <v>Not A&amp;R positive</v>
      </c>
    </row>
    <row r="1053" spans="1:20" x14ac:dyDescent="0.3">
      <c r="A1053" s="2" t="s">
        <v>2543</v>
      </c>
      <c r="B1053" s="3" t="s">
        <v>3020</v>
      </c>
      <c r="C1053" s="3" t="s">
        <v>3020</v>
      </c>
      <c r="D1053" s="4"/>
      <c r="E1053" s="5" t="s">
        <v>2546</v>
      </c>
      <c r="F1053" s="4">
        <v>0</v>
      </c>
      <c r="G1053" s="6">
        <v>45466</v>
      </c>
      <c r="H1053" s="3" t="s">
        <v>3021</v>
      </c>
      <c r="I1053" s="3" t="s">
        <v>3022</v>
      </c>
      <c r="J1053" s="3"/>
      <c r="K1053" s="5" t="s">
        <v>118</v>
      </c>
      <c r="L1053" s="5">
        <v>4</v>
      </c>
      <c r="M1053" s="5" t="s">
        <v>119</v>
      </c>
      <c r="N1053" s="5">
        <f>VLOOKUP(M1053,[1]ArchetypeScores!E:N,10,FALSE)</f>
        <v>0</v>
      </c>
      <c r="O1053" s="5">
        <f>VLOOKUP(M1053,[1]ArchetypeScores!E:O,11,FALSE)</f>
        <v>-1</v>
      </c>
      <c r="P1053" s="5">
        <f>VLOOKUP(M1053,[1]ArchetypeScores!E:P,12,FALSE)</f>
        <v>0</v>
      </c>
      <c r="Q1053" s="2" t="str">
        <f>VLOOKUP(M1053,[1]ArchetypeScores!E:W,19,FALSE)</f>
        <v>Untargeted</v>
      </c>
      <c r="R1053" s="2">
        <f>VLOOKUP(M1053,[1]ArchetypeScores!E:I,5,FALSE)</f>
        <v>0</v>
      </c>
      <c r="S1053" s="2">
        <f>VLOOKUP(M1053,[1]ArchetypeScores!E:K,7,FALSE)</f>
        <v>0</v>
      </c>
      <c r="T1053" s="2" t="str">
        <f t="shared" si="16"/>
        <v>Not A&amp;R positive</v>
      </c>
    </row>
    <row r="1054" spans="1:20" x14ac:dyDescent="0.3">
      <c r="A1054" s="2" t="s">
        <v>2543</v>
      </c>
      <c r="B1054" s="3" t="s">
        <v>3023</v>
      </c>
      <c r="C1054" s="3" t="s">
        <v>3024</v>
      </c>
      <c r="D1054" s="4">
        <v>3.0000000000000001E-3</v>
      </c>
      <c r="E1054" s="5" t="s">
        <v>2546</v>
      </c>
      <c r="F1054" s="4">
        <v>5.5000000000000003E-4</v>
      </c>
      <c r="G1054" s="6">
        <v>45464</v>
      </c>
      <c r="H1054" s="3" t="s">
        <v>3025</v>
      </c>
      <c r="I1054" s="3"/>
      <c r="J1054" s="3"/>
      <c r="K1054" s="5" t="s">
        <v>38</v>
      </c>
      <c r="L1054" s="5">
        <v>21</v>
      </c>
      <c r="M1054" s="5" t="s">
        <v>302</v>
      </c>
      <c r="N1054" s="5">
        <f>VLOOKUP(M1054,[1]ArchetypeScores!E:N,10,FALSE)</f>
        <v>0</v>
      </c>
      <c r="O1054" s="5">
        <f>VLOOKUP(M1054,[1]ArchetypeScores!E:O,11,FALSE)</f>
        <v>-1</v>
      </c>
      <c r="P1054" s="5">
        <f>VLOOKUP(M1054,[1]ArchetypeScores!E:P,12,FALSE)</f>
        <v>0</v>
      </c>
      <c r="Q1054" s="2" t="str">
        <f>VLOOKUP(M1054,[1]ArchetypeScores!E:W,19,FALSE)</f>
        <v>Consumer (including agriculture and tourism)</v>
      </c>
      <c r="R1054" s="2">
        <f>VLOOKUP(M1054,[1]ArchetypeScores!E:I,5,FALSE)</f>
        <v>0</v>
      </c>
      <c r="S1054" s="2">
        <f>VLOOKUP(M1054,[1]ArchetypeScores!E:K,7,FALSE)</f>
        <v>0</v>
      </c>
      <c r="T1054" s="2" t="str">
        <f t="shared" si="16"/>
        <v>Not A&amp;R positive</v>
      </c>
    </row>
    <row r="1055" spans="1:20" x14ac:dyDescent="0.3">
      <c r="A1055" s="2" t="s">
        <v>2543</v>
      </c>
      <c r="B1055" s="3" t="s">
        <v>3026</v>
      </c>
      <c r="C1055" s="3" t="s">
        <v>3027</v>
      </c>
      <c r="D1055" s="4">
        <v>8</v>
      </c>
      <c r="E1055" s="5" t="s">
        <v>2546</v>
      </c>
      <c r="F1055" s="4">
        <v>1.56829</v>
      </c>
      <c r="G1055" s="6">
        <v>45511</v>
      </c>
      <c r="H1055" s="3" t="s">
        <v>3028</v>
      </c>
      <c r="I1055" s="3" t="s">
        <v>3029</v>
      </c>
      <c r="J1055" s="3"/>
      <c r="K1055" s="5" t="s">
        <v>61</v>
      </c>
      <c r="L1055" s="5">
        <v>1</v>
      </c>
      <c r="M1055" s="5" t="s">
        <v>130</v>
      </c>
      <c r="N1055" s="5">
        <f>VLOOKUP(M1055,[1]ArchetypeScores!E:N,10,FALSE)</f>
        <v>0</v>
      </c>
      <c r="O1055" s="5">
        <f>VLOOKUP(M1055,[1]ArchetypeScores!E:O,11,FALSE)</f>
        <v>-1</v>
      </c>
      <c r="P1055" s="5">
        <f>VLOOKUP(M1055,[1]ArchetypeScores!E:P,12,FALSE)</f>
        <v>0</v>
      </c>
      <c r="Q1055" s="2" t="str">
        <f>VLOOKUP(M1055,[1]ArchetypeScores!E:W,19,FALSE)</f>
        <v>Health care</v>
      </c>
      <c r="R1055" s="2">
        <f>VLOOKUP(M1055,[1]ArchetypeScores!E:I,5,FALSE)</f>
        <v>0</v>
      </c>
      <c r="S1055" s="2">
        <f>VLOOKUP(M1055,[1]ArchetypeScores!E:K,7,FALSE)</f>
        <v>0</v>
      </c>
      <c r="T1055" s="2" t="str">
        <f t="shared" si="16"/>
        <v>Not A&amp;R positive</v>
      </c>
    </row>
    <row r="1056" spans="1:20" x14ac:dyDescent="0.3">
      <c r="A1056" s="2" t="s">
        <v>2543</v>
      </c>
      <c r="B1056" s="3" t="s">
        <v>3030</v>
      </c>
      <c r="C1056" s="3" t="s">
        <v>3031</v>
      </c>
      <c r="D1056" s="4"/>
      <c r="E1056" s="5" t="s">
        <v>2546</v>
      </c>
      <c r="F1056" s="4">
        <v>0</v>
      </c>
      <c r="G1056" s="6">
        <v>45489</v>
      </c>
      <c r="H1056" s="3" t="s">
        <v>3032</v>
      </c>
      <c r="I1056" s="3"/>
      <c r="J1056" s="3"/>
      <c r="K1056" s="5" t="s">
        <v>67</v>
      </c>
      <c r="L1056" s="5">
        <v>1</v>
      </c>
      <c r="M1056" s="5" t="s">
        <v>265</v>
      </c>
      <c r="N1056" s="5">
        <f>VLOOKUP(M1056,[1]ArchetypeScores!E:N,10,FALSE)</f>
        <v>0</v>
      </c>
      <c r="O1056" s="5">
        <f>VLOOKUP(M1056,[1]ArchetypeScores!E:O,11,FALSE)</f>
        <v>-1</v>
      </c>
      <c r="P1056" s="5">
        <f>VLOOKUP(M1056,[1]ArchetypeScores!E:P,12,FALSE)</f>
        <v>0</v>
      </c>
      <c r="Q1056" s="2" t="str">
        <f>VLOOKUP(M1056,[1]ArchetypeScores!E:W,19,FALSE)</f>
        <v>Untargeted</v>
      </c>
      <c r="R1056" s="2">
        <f>VLOOKUP(M1056,[1]ArchetypeScores!E:I,5,FALSE)</f>
        <v>0</v>
      </c>
      <c r="S1056" s="2">
        <f>VLOOKUP(M1056,[1]ArchetypeScores!E:K,7,FALSE)</f>
        <v>0</v>
      </c>
      <c r="T1056" s="2" t="str">
        <f t="shared" si="16"/>
        <v>Not A&amp;R positive</v>
      </c>
    </row>
    <row r="1057" spans="1:20" x14ac:dyDescent="0.3">
      <c r="A1057" s="2" t="s">
        <v>2543</v>
      </c>
      <c r="B1057" s="3" t="s">
        <v>3033</v>
      </c>
      <c r="C1057" s="3" t="s">
        <v>3034</v>
      </c>
      <c r="D1057" s="4">
        <v>16</v>
      </c>
      <c r="E1057" s="5" t="s">
        <v>2546</v>
      </c>
      <c r="F1057" s="4">
        <v>3.07308</v>
      </c>
      <c r="G1057" s="6">
        <v>45496</v>
      </c>
      <c r="H1057" s="3" t="s">
        <v>3035</v>
      </c>
      <c r="I1057" s="3"/>
      <c r="J1057" s="3"/>
      <c r="K1057" s="5" t="s">
        <v>102</v>
      </c>
      <c r="L1057" s="5">
        <v>1</v>
      </c>
      <c r="M1057" s="5" t="s">
        <v>103</v>
      </c>
      <c r="N1057" s="5">
        <f>VLOOKUP(M1057,[1]ArchetypeScores!E:N,10,FALSE)</f>
        <v>0</v>
      </c>
      <c r="O1057" s="5">
        <f>VLOOKUP(M1057,[1]ArchetypeScores!E:O,11,FALSE)</f>
        <v>-1</v>
      </c>
      <c r="P1057" s="5">
        <f>VLOOKUP(M1057,[1]ArchetypeScores!E:P,12,FALSE)</f>
        <v>0</v>
      </c>
      <c r="Q1057" s="2" t="str">
        <f>VLOOKUP(M1057,[1]ArchetypeScores!E:W,19,FALSE)</f>
        <v>Untargeted</v>
      </c>
      <c r="R1057" s="2">
        <f>VLOOKUP(M1057,[1]ArchetypeScores!E:I,5,FALSE)</f>
        <v>0</v>
      </c>
      <c r="S1057" s="2">
        <f>VLOOKUP(M1057,[1]ArchetypeScores!E:K,7,FALSE)</f>
        <v>1</v>
      </c>
      <c r="T1057" s="2" t="str">
        <f t="shared" si="16"/>
        <v>Indirect only</v>
      </c>
    </row>
    <row r="1058" spans="1:20" x14ac:dyDescent="0.3">
      <c r="A1058" s="2" t="s">
        <v>2543</v>
      </c>
      <c r="B1058" s="3" t="s">
        <v>3036</v>
      </c>
      <c r="C1058" s="3" t="s">
        <v>3037</v>
      </c>
      <c r="D1058" s="4"/>
      <c r="E1058" s="5" t="s">
        <v>2546</v>
      </c>
      <c r="F1058" s="4">
        <v>0</v>
      </c>
      <c r="G1058" s="6">
        <v>45248</v>
      </c>
      <c r="H1058" s="3" t="s">
        <v>3038</v>
      </c>
      <c r="I1058" s="3" t="s">
        <v>3039</v>
      </c>
      <c r="J1058" s="3"/>
      <c r="K1058" s="5" t="s">
        <v>57</v>
      </c>
      <c r="L1058" s="5">
        <v>29</v>
      </c>
      <c r="M1058" s="5" t="s">
        <v>58</v>
      </c>
      <c r="N1058" s="5">
        <f>VLOOKUP(M1058,[1]ArchetypeScores!E:N,10,FALSE)</f>
        <v>0</v>
      </c>
      <c r="O1058" s="5">
        <f>VLOOKUP(M1058,[1]ArchetypeScores!E:O,11,FALSE)</f>
        <v>-1</v>
      </c>
      <c r="P1058" s="5">
        <f>VLOOKUP(M1058,[1]ArchetypeScores!E:P,12,FALSE)</f>
        <v>0</v>
      </c>
      <c r="Q1058" s="2" t="str">
        <f>VLOOKUP(M1058,[1]ArchetypeScores!E:W,19,FALSE)</f>
        <v>Untargeted</v>
      </c>
      <c r="R1058" s="2">
        <f>VLOOKUP(M1058,[1]ArchetypeScores!E:I,5,FALSE)</f>
        <v>0</v>
      </c>
      <c r="S1058" s="2">
        <f>VLOOKUP(M1058,[1]ArchetypeScores!E:K,7,FALSE)</f>
        <v>0</v>
      </c>
      <c r="T1058" s="2" t="str">
        <f t="shared" si="16"/>
        <v>Not A&amp;R positive</v>
      </c>
    </row>
    <row r="1059" spans="1:20" x14ac:dyDescent="0.3">
      <c r="A1059" s="2" t="s">
        <v>2543</v>
      </c>
      <c r="B1059" s="3" t="s">
        <v>3040</v>
      </c>
      <c r="C1059" s="3" t="s">
        <v>3041</v>
      </c>
      <c r="D1059" s="4">
        <v>3.0000000000000001E-3</v>
      </c>
      <c r="E1059" s="5" t="s">
        <v>2546</v>
      </c>
      <c r="F1059" s="4">
        <v>5.5000000000000003E-4</v>
      </c>
      <c r="G1059" s="6">
        <v>45259</v>
      </c>
      <c r="H1059" s="3" t="s">
        <v>3042</v>
      </c>
      <c r="I1059" s="3"/>
      <c r="J1059" s="3"/>
      <c r="K1059" s="5" t="s">
        <v>61</v>
      </c>
      <c r="L1059" s="5">
        <v>5</v>
      </c>
      <c r="M1059" s="5" t="s">
        <v>62</v>
      </c>
      <c r="N1059" s="5">
        <f>VLOOKUP(M1059,[1]ArchetypeScores!E:N,10,FALSE)</f>
        <v>0</v>
      </c>
      <c r="O1059" s="5">
        <f>VLOOKUP(M1059,[1]ArchetypeScores!E:O,11,FALSE)</f>
        <v>-1</v>
      </c>
      <c r="P1059" s="5">
        <f>VLOOKUP(M1059,[1]ArchetypeScores!E:P,12,FALSE)</f>
        <v>0</v>
      </c>
      <c r="Q1059" s="2" t="str">
        <f>VLOOKUP(M1059,[1]ArchetypeScores!E:W,19,FALSE)</f>
        <v>Health care</v>
      </c>
      <c r="R1059" s="2">
        <f>VLOOKUP(M1059,[1]ArchetypeScores!E:I,5,FALSE)</f>
        <v>0</v>
      </c>
      <c r="S1059" s="2">
        <f>VLOOKUP(M1059,[1]ArchetypeScores!E:K,7,FALSE)</f>
        <v>0</v>
      </c>
      <c r="T1059" s="2" t="str">
        <f t="shared" si="16"/>
        <v>Not A&amp;R positive</v>
      </c>
    </row>
    <row r="1060" spans="1:20" x14ac:dyDescent="0.3">
      <c r="A1060" s="2" t="s">
        <v>2543</v>
      </c>
      <c r="B1060" s="3" t="s">
        <v>3043</v>
      </c>
      <c r="C1060" s="3" t="s">
        <v>3044</v>
      </c>
      <c r="D1060" s="4">
        <v>2</v>
      </c>
      <c r="E1060" s="5" t="s">
        <v>2546</v>
      </c>
      <c r="F1060" s="4">
        <v>0.39206999999999997</v>
      </c>
      <c r="G1060" s="6">
        <v>45509</v>
      </c>
      <c r="H1060" s="3" t="s">
        <v>3045</v>
      </c>
      <c r="I1060" s="3"/>
      <c r="J1060" s="3"/>
      <c r="K1060" s="5" t="s">
        <v>118</v>
      </c>
      <c r="L1060" s="5">
        <v>1</v>
      </c>
      <c r="M1060" s="5" t="s">
        <v>275</v>
      </c>
      <c r="N1060" s="5">
        <f>VLOOKUP(M1060,[1]ArchetypeScores!E:N,10,FALSE)</f>
        <v>0</v>
      </c>
      <c r="O1060" s="5">
        <f>VLOOKUP(M1060,[1]ArchetypeScores!E:O,11,FALSE)</f>
        <v>-1</v>
      </c>
      <c r="P1060" s="5">
        <f>VLOOKUP(M1060,[1]ArchetypeScores!E:P,12,FALSE)</f>
        <v>0</v>
      </c>
      <c r="Q1060" s="2" t="str">
        <f>VLOOKUP(M1060,[1]ArchetypeScores!E:W,19,FALSE)</f>
        <v>Untargeted</v>
      </c>
      <c r="R1060" s="2">
        <f>VLOOKUP(M1060,[1]ArchetypeScores!E:I,5,FALSE)</f>
        <v>0</v>
      </c>
      <c r="S1060" s="2">
        <f>VLOOKUP(M1060,[1]ArchetypeScores!E:K,7,FALSE)</f>
        <v>0</v>
      </c>
      <c r="T1060" s="2" t="str">
        <f t="shared" si="16"/>
        <v>Not A&amp;R positive</v>
      </c>
    </row>
    <row r="1061" spans="1:20" x14ac:dyDescent="0.3">
      <c r="A1061" s="2" t="s">
        <v>2543</v>
      </c>
      <c r="B1061" s="3" t="s">
        <v>3046</v>
      </c>
      <c r="C1061" s="3" t="s">
        <v>3047</v>
      </c>
      <c r="D1061" s="4"/>
      <c r="E1061" s="5" t="s">
        <v>2546</v>
      </c>
      <c r="F1061" s="4">
        <v>0</v>
      </c>
      <c r="G1061" s="6">
        <v>45451</v>
      </c>
      <c r="H1061" s="3" t="s">
        <v>3048</v>
      </c>
      <c r="I1061" s="3"/>
      <c r="J1061" s="3"/>
      <c r="K1061" s="5" t="s">
        <v>57</v>
      </c>
      <c r="L1061" s="5">
        <v>29</v>
      </c>
      <c r="M1061" s="5" t="s">
        <v>58</v>
      </c>
      <c r="N1061" s="5">
        <f>VLOOKUP(M1061,[1]ArchetypeScores!E:N,10,FALSE)</f>
        <v>0</v>
      </c>
      <c r="O1061" s="5">
        <f>VLOOKUP(M1061,[1]ArchetypeScores!E:O,11,FALSE)</f>
        <v>-1</v>
      </c>
      <c r="P1061" s="5">
        <f>VLOOKUP(M1061,[1]ArchetypeScores!E:P,12,FALSE)</f>
        <v>0</v>
      </c>
      <c r="Q1061" s="2" t="str">
        <f>VLOOKUP(M1061,[1]ArchetypeScores!E:W,19,FALSE)</f>
        <v>Untargeted</v>
      </c>
      <c r="R1061" s="2">
        <f>VLOOKUP(M1061,[1]ArchetypeScores!E:I,5,FALSE)</f>
        <v>0</v>
      </c>
      <c r="S1061" s="2">
        <f>VLOOKUP(M1061,[1]ArchetypeScores!E:K,7,FALSE)</f>
        <v>0</v>
      </c>
      <c r="T1061" s="2" t="str">
        <f t="shared" si="16"/>
        <v>Not A&amp;R positive</v>
      </c>
    </row>
    <row r="1062" spans="1:20" x14ac:dyDescent="0.3">
      <c r="A1062" s="2" t="s">
        <v>2543</v>
      </c>
      <c r="B1062" s="3" t="s">
        <v>3049</v>
      </c>
      <c r="C1062" s="3" t="s">
        <v>3050</v>
      </c>
      <c r="D1062" s="4">
        <v>0.68799999999999994</v>
      </c>
      <c r="E1062" s="5" t="s">
        <v>2546</v>
      </c>
      <c r="F1062" s="4">
        <v>0.13255</v>
      </c>
      <c r="G1062" s="6">
        <v>45253</v>
      </c>
      <c r="H1062" s="3" t="s">
        <v>3051</v>
      </c>
      <c r="I1062" s="3"/>
      <c r="J1062" s="3"/>
      <c r="K1062" s="5" t="s">
        <v>61</v>
      </c>
      <c r="L1062" s="5">
        <v>4</v>
      </c>
      <c r="M1062" s="5" t="s">
        <v>433</v>
      </c>
      <c r="N1062" s="5">
        <f>VLOOKUP(M1062,[1]ArchetypeScores!E:N,10,FALSE)</f>
        <v>0</v>
      </c>
      <c r="O1062" s="5">
        <f>VLOOKUP(M1062,[1]ArchetypeScores!E:O,11,FALSE)</f>
        <v>0</v>
      </c>
      <c r="P1062" s="5">
        <f>VLOOKUP(M1062,[1]ArchetypeScores!E:P,12,FALSE)</f>
        <v>0</v>
      </c>
      <c r="Q1062" s="2" t="str">
        <f>VLOOKUP(M1062,[1]ArchetypeScores!E:W,19,FALSE)</f>
        <v>Health care</v>
      </c>
      <c r="R1062" s="2">
        <f>VLOOKUP(M1062,[1]ArchetypeScores!E:I,5,FALSE)</f>
        <v>0</v>
      </c>
      <c r="S1062" s="2">
        <f>VLOOKUP(M1062,[1]ArchetypeScores!E:K,7,FALSE)</f>
        <v>0</v>
      </c>
      <c r="T1062" s="2" t="str">
        <f t="shared" si="16"/>
        <v>Not A&amp;R positive</v>
      </c>
    </row>
    <row r="1063" spans="1:20" x14ac:dyDescent="0.3">
      <c r="A1063" s="2" t="s">
        <v>2543</v>
      </c>
      <c r="B1063" s="3" t="s">
        <v>3052</v>
      </c>
      <c r="C1063" s="3" t="s">
        <v>3053</v>
      </c>
      <c r="D1063" s="4"/>
      <c r="E1063" s="5" t="s">
        <v>2546</v>
      </c>
      <c r="F1063" s="4">
        <v>0</v>
      </c>
      <c r="G1063" s="6">
        <v>45460</v>
      </c>
      <c r="H1063" s="3" t="s">
        <v>3054</v>
      </c>
      <c r="I1063" s="3" t="s">
        <v>3055</v>
      </c>
      <c r="J1063" s="3"/>
      <c r="K1063" s="5" t="s">
        <v>1072</v>
      </c>
      <c r="L1063" s="5">
        <v>1</v>
      </c>
      <c r="M1063" s="5" t="s">
        <v>1922</v>
      </c>
      <c r="N1063" s="5">
        <f>VLOOKUP(M1063,[1]ArchetypeScores!E:N,10,FALSE)</f>
        <v>0</v>
      </c>
      <c r="O1063" s="5">
        <f>VLOOKUP(M1063,[1]ArchetypeScores!E:O,11,FALSE)</f>
        <v>-1</v>
      </c>
      <c r="P1063" s="5">
        <f>VLOOKUP(M1063,[1]ArchetypeScores!E:P,12,FALSE)</f>
        <v>0</v>
      </c>
      <c r="Q1063" s="2" t="str">
        <f>VLOOKUP(M1063,[1]ArchetypeScores!E:W,19,FALSE)</f>
        <v>Untargeted</v>
      </c>
      <c r="R1063" s="2">
        <f>VLOOKUP(M1063,[1]ArchetypeScores!E:I,5,FALSE)</f>
        <v>0</v>
      </c>
      <c r="S1063" s="2">
        <f>VLOOKUP(M1063,[1]ArchetypeScores!E:K,7,FALSE)</f>
        <v>0</v>
      </c>
      <c r="T1063" s="2" t="str">
        <f t="shared" si="16"/>
        <v>Not A&amp;R positive</v>
      </c>
    </row>
    <row r="1064" spans="1:20" x14ac:dyDescent="0.3">
      <c r="A1064" s="2" t="s">
        <v>2543</v>
      </c>
      <c r="B1064" s="3" t="s">
        <v>3056</v>
      </c>
      <c r="C1064" s="3" t="s">
        <v>3057</v>
      </c>
      <c r="D1064" s="4"/>
      <c r="E1064" s="5" t="s">
        <v>2546</v>
      </c>
      <c r="F1064" s="4">
        <v>0</v>
      </c>
      <c r="G1064" s="6">
        <v>45461</v>
      </c>
      <c r="H1064" s="3" t="s">
        <v>3058</v>
      </c>
      <c r="I1064" s="3"/>
      <c r="J1064" s="3"/>
      <c r="K1064" s="5" t="s">
        <v>84</v>
      </c>
      <c r="L1064" s="5">
        <v>4</v>
      </c>
      <c r="M1064" s="5" t="s">
        <v>849</v>
      </c>
      <c r="N1064" s="5">
        <f>VLOOKUP(M1064,[1]ArchetypeScores!E:N,10,FALSE)</f>
        <v>0</v>
      </c>
      <c r="O1064" s="5">
        <f>VLOOKUP(M1064,[1]ArchetypeScores!E:O,11,FALSE)</f>
        <v>-1</v>
      </c>
      <c r="P1064" s="5">
        <f>VLOOKUP(M1064,[1]ArchetypeScores!E:P,12,FALSE)</f>
        <v>0</v>
      </c>
      <c r="Q1064" s="2" t="str">
        <f>VLOOKUP(M1064,[1]ArchetypeScores!E:W,19,FALSE)</f>
        <v>Untargeted</v>
      </c>
      <c r="R1064" s="2">
        <f>VLOOKUP(M1064,[1]ArchetypeScores!E:I,5,FALSE)</f>
        <v>0</v>
      </c>
      <c r="S1064" s="2">
        <f>VLOOKUP(M1064,[1]ArchetypeScores!E:K,7,FALSE)</f>
        <v>0</v>
      </c>
      <c r="T1064" s="2" t="str">
        <f t="shared" si="16"/>
        <v>Not A&amp;R positive</v>
      </c>
    </row>
    <row r="1065" spans="1:20" x14ac:dyDescent="0.3">
      <c r="A1065" s="2" t="s">
        <v>2543</v>
      </c>
      <c r="B1065" s="3" t="s">
        <v>3059</v>
      </c>
      <c r="C1065" s="3" t="s">
        <v>3060</v>
      </c>
      <c r="D1065" s="4">
        <v>156</v>
      </c>
      <c r="E1065" s="5" t="s">
        <v>2546</v>
      </c>
      <c r="F1065" s="4">
        <v>28.546859999999999</v>
      </c>
      <c r="G1065" s="6">
        <v>45463</v>
      </c>
      <c r="H1065" s="3" t="s">
        <v>3061</v>
      </c>
      <c r="I1065" s="3" t="s">
        <v>3062</v>
      </c>
      <c r="J1065" s="3"/>
      <c r="K1065" s="5" t="s">
        <v>118</v>
      </c>
      <c r="L1065" s="5">
        <v>2</v>
      </c>
      <c r="M1065" s="5" t="s">
        <v>226</v>
      </c>
      <c r="N1065" s="5">
        <f>VLOOKUP(M1065,[1]ArchetypeScores!E:N,10,FALSE)</f>
        <v>0</v>
      </c>
      <c r="O1065" s="5">
        <f>VLOOKUP(M1065,[1]ArchetypeScores!E:O,11,FALSE)</f>
        <v>-1</v>
      </c>
      <c r="P1065" s="5">
        <f>VLOOKUP(M1065,[1]ArchetypeScores!E:P,12,FALSE)</f>
        <v>0</v>
      </c>
      <c r="Q1065" s="2" t="str">
        <f>VLOOKUP(M1065,[1]ArchetypeScores!E:W,19,FALSE)</f>
        <v>Untargeted</v>
      </c>
      <c r="R1065" s="2">
        <f>VLOOKUP(M1065,[1]ArchetypeScores!E:I,5,FALSE)</f>
        <v>0</v>
      </c>
      <c r="S1065" s="2">
        <f>VLOOKUP(M1065,[1]ArchetypeScores!E:K,7,FALSE)</f>
        <v>0</v>
      </c>
      <c r="T1065" s="2" t="str">
        <f t="shared" si="16"/>
        <v>Not A&amp;R positive</v>
      </c>
    </row>
    <row r="1066" spans="1:20" x14ac:dyDescent="0.3">
      <c r="A1066" s="2" t="s">
        <v>2543</v>
      </c>
      <c r="B1066" s="3" t="s">
        <v>3059</v>
      </c>
      <c r="C1066" s="3" t="s">
        <v>3063</v>
      </c>
      <c r="D1066" s="4">
        <v>100</v>
      </c>
      <c r="E1066" s="5" t="s">
        <v>2546</v>
      </c>
      <c r="F1066" s="4">
        <v>18.517489999999999</v>
      </c>
      <c r="G1066" s="6">
        <v>45564</v>
      </c>
      <c r="H1066" s="3" t="s">
        <v>3064</v>
      </c>
      <c r="I1066" s="3"/>
      <c r="J1066" s="3"/>
      <c r="K1066" s="5" t="s">
        <v>118</v>
      </c>
      <c r="L1066" s="5">
        <v>2</v>
      </c>
      <c r="M1066" s="5" t="s">
        <v>226</v>
      </c>
      <c r="N1066" s="5">
        <f>VLOOKUP(M1066,[1]ArchetypeScores!E:N,10,FALSE)</f>
        <v>0</v>
      </c>
      <c r="O1066" s="5">
        <f>VLOOKUP(M1066,[1]ArchetypeScores!E:O,11,FALSE)</f>
        <v>-1</v>
      </c>
      <c r="P1066" s="5">
        <f>VLOOKUP(M1066,[1]ArchetypeScores!E:P,12,FALSE)</f>
        <v>0</v>
      </c>
      <c r="Q1066" s="2" t="str">
        <f>VLOOKUP(M1066,[1]ArchetypeScores!E:W,19,FALSE)</f>
        <v>Untargeted</v>
      </c>
      <c r="R1066" s="2">
        <f>VLOOKUP(M1066,[1]ArchetypeScores!E:I,5,FALSE)</f>
        <v>0</v>
      </c>
      <c r="S1066" s="2">
        <f>VLOOKUP(M1066,[1]ArchetypeScores!E:K,7,FALSE)</f>
        <v>0</v>
      </c>
      <c r="T1066" s="2" t="str">
        <f t="shared" si="16"/>
        <v>Not A&amp;R positive</v>
      </c>
    </row>
    <row r="1067" spans="1:20" x14ac:dyDescent="0.3">
      <c r="A1067" s="2" t="s">
        <v>2543</v>
      </c>
      <c r="B1067" s="3" t="s">
        <v>3065</v>
      </c>
      <c r="C1067" s="3" t="s">
        <v>3066</v>
      </c>
      <c r="D1067" s="4">
        <v>42.575000000000003</v>
      </c>
      <c r="E1067" s="5" t="s">
        <v>2546</v>
      </c>
      <c r="F1067" s="4">
        <v>7.6546200000000004</v>
      </c>
      <c r="G1067" s="6">
        <v>45522</v>
      </c>
      <c r="H1067" s="3" t="s">
        <v>3067</v>
      </c>
      <c r="I1067" s="3" t="s">
        <v>3068</v>
      </c>
      <c r="J1067" s="3" t="s">
        <v>3069</v>
      </c>
      <c r="K1067" s="5" t="s">
        <v>118</v>
      </c>
      <c r="L1067" s="5">
        <v>2</v>
      </c>
      <c r="M1067" s="5" t="s">
        <v>226</v>
      </c>
      <c r="N1067" s="5">
        <f>VLOOKUP(M1067,[1]ArchetypeScores!E:N,10,FALSE)</f>
        <v>0</v>
      </c>
      <c r="O1067" s="5">
        <f>VLOOKUP(M1067,[1]ArchetypeScores!E:O,11,FALSE)</f>
        <v>-1</v>
      </c>
      <c r="P1067" s="5">
        <f>VLOOKUP(M1067,[1]ArchetypeScores!E:P,12,FALSE)</f>
        <v>0</v>
      </c>
      <c r="Q1067" s="2" t="str">
        <f>VLOOKUP(M1067,[1]ArchetypeScores!E:W,19,FALSE)</f>
        <v>Untargeted</v>
      </c>
      <c r="R1067" s="2">
        <f>VLOOKUP(M1067,[1]ArchetypeScores!E:I,5,FALSE)</f>
        <v>0</v>
      </c>
      <c r="S1067" s="2">
        <f>VLOOKUP(M1067,[1]ArchetypeScores!E:K,7,FALSE)</f>
        <v>0</v>
      </c>
      <c r="T1067" s="2" t="str">
        <f t="shared" si="16"/>
        <v>Not A&amp;R positive</v>
      </c>
    </row>
    <row r="1068" spans="1:20" x14ac:dyDescent="0.3">
      <c r="A1068" s="2" t="s">
        <v>2543</v>
      </c>
      <c r="B1068" s="3" t="s">
        <v>3065</v>
      </c>
      <c r="C1068" s="3" t="s">
        <v>3070</v>
      </c>
      <c r="D1068" s="4">
        <v>20.271999999999998</v>
      </c>
      <c r="E1068" s="5" t="s">
        <v>2546</v>
      </c>
      <c r="F1068" s="4">
        <v>3.9647999999999999</v>
      </c>
      <c r="G1068" s="6">
        <v>45523</v>
      </c>
      <c r="H1068" s="3" t="s">
        <v>3071</v>
      </c>
      <c r="I1068" s="3" t="s">
        <v>3072</v>
      </c>
      <c r="J1068" s="3" t="s">
        <v>3069</v>
      </c>
      <c r="K1068" s="5" t="s">
        <v>118</v>
      </c>
      <c r="L1068" s="5">
        <v>2</v>
      </c>
      <c r="M1068" s="5" t="s">
        <v>226</v>
      </c>
      <c r="N1068" s="5">
        <f>VLOOKUP(M1068,[1]ArchetypeScores!E:N,10,FALSE)</f>
        <v>0</v>
      </c>
      <c r="O1068" s="5">
        <f>VLOOKUP(M1068,[1]ArchetypeScores!E:O,11,FALSE)</f>
        <v>-1</v>
      </c>
      <c r="P1068" s="5">
        <f>VLOOKUP(M1068,[1]ArchetypeScores!E:P,12,FALSE)</f>
        <v>0</v>
      </c>
      <c r="Q1068" s="2" t="str">
        <f>VLOOKUP(M1068,[1]ArchetypeScores!E:W,19,FALSE)</f>
        <v>Untargeted</v>
      </c>
      <c r="R1068" s="2">
        <f>VLOOKUP(M1068,[1]ArchetypeScores!E:I,5,FALSE)</f>
        <v>0</v>
      </c>
      <c r="S1068" s="2">
        <f>VLOOKUP(M1068,[1]ArchetypeScores!E:K,7,FALSE)</f>
        <v>0</v>
      </c>
      <c r="T1068" s="2" t="str">
        <f t="shared" si="16"/>
        <v>Not A&amp;R positive</v>
      </c>
    </row>
    <row r="1069" spans="1:20" x14ac:dyDescent="0.3">
      <c r="A1069" s="2" t="s">
        <v>2543</v>
      </c>
      <c r="B1069" s="3" t="s">
        <v>3073</v>
      </c>
      <c r="C1069" s="3" t="s">
        <v>3074</v>
      </c>
      <c r="D1069" s="4">
        <v>9.9770000000000003</v>
      </c>
      <c r="E1069" s="5" t="s">
        <v>2546</v>
      </c>
      <c r="F1069" s="4">
        <v>1.8292999999999999</v>
      </c>
      <c r="G1069" s="6">
        <v>45524</v>
      </c>
      <c r="H1069" s="3" t="s">
        <v>3075</v>
      </c>
      <c r="I1069" s="3" t="s">
        <v>3076</v>
      </c>
      <c r="J1069" s="3" t="s">
        <v>3077</v>
      </c>
      <c r="K1069" s="5" t="s">
        <v>67</v>
      </c>
      <c r="L1069" s="5">
        <v>1</v>
      </c>
      <c r="M1069" s="5" t="s">
        <v>265</v>
      </c>
      <c r="N1069" s="5">
        <f>VLOOKUP(M1069,[1]ArchetypeScores!E:N,10,FALSE)</f>
        <v>0</v>
      </c>
      <c r="O1069" s="5">
        <f>VLOOKUP(M1069,[1]ArchetypeScores!E:O,11,FALSE)</f>
        <v>-1</v>
      </c>
      <c r="P1069" s="5">
        <f>VLOOKUP(M1069,[1]ArchetypeScores!E:P,12,FALSE)</f>
        <v>0</v>
      </c>
      <c r="Q1069" s="2" t="str">
        <f>VLOOKUP(M1069,[1]ArchetypeScores!E:W,19,FALSE)</f>
        <v>Untargeted</v>
      </c>
      <c r="R1069" s="2">
        <f>VLOOKUP(M1069,[1]ArchetypeScores!E:I,5,FALSE)</f>
        <v>0</v>
      </c>
      <c r="S1069" s="2">
        <f>VLOOKUP(M1069,[1]ArchetypeScores!E:K,7,FALSE)</f>
        <v>0</v>
      </c>
      <c r="T1069" s="2" t="str">
        <f t="shared" si="16"/>
        <v>Not A&amp;R positive</v>
      </c>
    </row>
    <row r="1070" spans="1:20" x14ac:dyDescent="0.3">
      <c r="A1070" s="2" t="s">
        <v>2543</v>
      </c>
      <c r="B1070" s="3" t="s">
        <v>3078</v>
      </c>
      <c r="C1070" s="3" t="s">
        <v>3079</v>
      </c>
      <c r="D1070" s="4">
        <v>1E-3</v>
      </c>
      <c r="E1070" s="5" t="s">
        <v>2546</v>
      </c>
      <c r="F1070" s="4">
        <v>1.2999999999999999E-4</v>
      </c>
      <c r="G1070" s="6">
        <v>45358</v>
      </c>
      <c r="H1070" s="3" t="s">
        <v>3080</v>
      </c>
      <c r="I1070" s="3"/>
      <c r="J1070" s="3"/>
      <c r="K1070" s="5" t="s">
        <v>71</v>
      </c>
      <c r="L1070" s="5">
        <v>2</v>
      </c>
      <c r="M1070" s="5" t="s">
        <v>2542</v>
      </c>
      <c r="N1070" s="5">
        <f>VLOOKUP(M1070,[1]ArchetypeScores!E:N,10,FALSE)</f>
        <v>0</v>
      </c>
      <c r="O1070" s="5">
        <f>VLOOKUP(M1070,[1]ArchetypeScores!E:O,11,FALSE)</f>
        <v>-1</v>
      </c>
      <c r="P1070" s="5">
        <f>VLOOKUP(M1070,[1]ArchetypeScores!E:P,12,FALSE)</f>
        <v>0</v>
      </c>
      <c r="Q1070" s="2" t="str">
        <f>VLOOKUP(M1070,[1]ArchetypeScores!E:W,19,FALSE)</f>
        <v>Industrials - other</v>
      </c>
      <c r="R1070" s="2">
        <f>VLOOKUP(M1070,[1]ArchetypeScores!E:I,5,FALSE)</f>
        <v>0</v>
      </c>
      <c r="S1070" s="2">
        <f>VLOOKUP(M1070,[1]ArchetypeScores!E:K,7,FALSE)</f>
        <v>0</v>
      </c>
      <c r="T1070" s="2" t="str">
        <f t="shared" si="16"/>
        <v>Not A&amp;R positive</v>
      </c>
    </row>
    <row r="1071" spans="1:20" x14ac:dyDescent="0.3">
      <c r="A1071" s="2" t="s">
        <v>2543</v>
      </c>
      <c r="B1071" s="3" t="s">
        <v>3081</v>
      </c>
      <c r="C1071" s="3" t="s">
        <v>3082</v>
      </c>
      <c r="D1071" s="4">
        <v>6.0000000000000001E-3</v>
      </c>
      <c r="E1071" s="5" t="s">
        <v>2546</v>
      </c>
      <c r="F1071" s="4">
        <v>1.1999999999999999E-3</v>
      </c>
      <c r="G1071" s="6">
        <v>45362</v>
      </c>
      <c r="H1071" s="3" t="s">
        <v>3083</v>
      </c>
      <c r="I1071" s="3"/>
      <c r="J1071" s="3"/>
      <c r="K1071" s="5" t="s">
        <v>71</v>
      </c>
      <c r="L1071" s="5">
        <v>2</v>
      </c>
      <c r="M1071" s="5" t="s">
        <v>2542</v>
      </c>
      <c r="N1071" s="5">
        <f>VLOOKUP(M1071,[1]ArchetypeScores!E:N,10,FALSE)</f>
        <v>0</v>
      </c>
      <c r="O1071" s="5">
        <f>VLOOKUP(M1071,[1]ArchetypeScores!E:O,11,FALSE)</f>
        <v>-1</v>
      </c>
      <c r="P1071" s="5">
        <f>VLOOKUP(M1071,[1]ArchetypeScores!E:P,12,FALSE)</f>
        <v>0</v>
      </c>
      <c r="Q1071" s="2" t="str">
        <f>VLOOKUP(M1071,[1]ArchetypeScores!E:W,19,FALSE)</f>
        <v>Industrials - other</v>
      </c>
      <c r="R1071" s="2">
        <f>VLOOKUP(M1071,[1]ArchetypeScores!E:I,5,FALSE)</f>
        <v>0</v>
      </c>
      <c r="S1071" s="2">
        <f>VLOOKUP(M1071,[1]ArchetypeScores!E:K,7,FALSE)</f>
        <v>0</v>
      </c>
      <c r="T1071" s="2" t="str">
        <f t="shared" si="16"/>
        <v>Not A&amp;R positive</v>
      </c>
    </row>
    <row r="1072" spans="1:20" x14ac:dyDescent="0.3">
      <c r="A1072" s="2" t="s">
        <v>2543</v>
      </c>
      <c r="B1072" s="3" t="s">
        <v>3084</v>
      </c>
      <c r="C1072" s="3" t="s">
        <v>3085</v>
      </c>
      <c r="D1072" s="4">
        <v>0.01</v>
      </c>
      <c r="E1072" s="5" t="s">
        <v>2546</v>
      </c>
      <c r="F1072" s="4">
        <v>1.8600000000000001E-3</v>
      </c>
      <c r="G1072" s="6">
        <v>45368</v>
      </c>
      <c r="H1072" s="3" t="s">
        <v>3086</v>
      </c>
      <c r="I1072" s="3"/>
      <c r="J1072" s="3"/>
      <c r="K1072" s="5" t="s">
        <v>71</v>
      </c>
      <c r="L1072" s="5">
        <v>2</v>
      </c>
      <c r="M1072" s="5" t="s">
        <v>2542</v>
      </c>
      <c r="N1072" s="5">
        <f>VLOOKUP(M1072,[1]ArchetypeScores!E:N,10,FALSE)</f>
        <v>0</v>
      </c>
      <c r="O1072" s="5">
        <f>VLOOKUP(M1072,[1]ArchetypeScores!E:O,11,FALSE)</f>
        <v>-1</v>
      </c>
      <c r="P1072" s="5">
        <f>VLOOKUP(M1072,[1]ArchetypeScores!E:P,12,FALSE)</f>
        <v>0</v>
      </c>
      <c r="Q1072" s="2" t="str">
        <f>VLOOKUP(M1072,[1]ArchetypeScores!E:W,19,FALSE)</f>
        <v>Industrials - other</v>
      </c>
      <c r="R1072" s="2">
        <f>VLOOKUP(M1072,[1]ArchetypeScores!E:I,5,FALSE)</f>
        <v>0</v>
      </c>
      <c r="S1072" s="2">
        <f>VLOOKUP(M1072,[1]ArchetypeScores!E:K,7,FALSE)</f>
        <v>0</v>
      </c>
      <c r="T1072" s="2" t="str">
        <f t="shared" si="16"/>
        <v>Not A&amp;R positive</v>
      </c>
    </row>
    <row r="1073" spans="1:20" x14ac:dyDescent="0.3">
      <c r="A1073" s="2" t="s">
        <v>2543</v>
      </c>
      <c r="B1073" s="3" t="s">
        <v>3087</v>
      </c>
      <c r="C1073" s="3" t="s">
        <v>3088</v>
      </c>
      <c r="D1073" s="4">
        <v>0.02</v>
      </c>
      <c r="E1073" s="5" t="s">
        <v>2546</v>
      </c>
      <c r="F1073" s="4">
        <v>3.96E-3</v>
      </c>
      <c r="G1073" s="6">
        <v>45370</v>
      </c>
      <c r="H1073" s="3" t="s">
        <v>3089</v>
      </c>
      <c r="I1073" s="3"/>
      <c r="J1073" s="3"/>
      <c r="K1073" s="5" t="s">
        <v>71</v>
      </c>
      <c r="L1073" s="5">
        <v>2</v>
      </c>
      <c r="M1073" s="5" t="s">
        <v>2542</v>
      </c>
      <c r="N1073" s="5">
        <f>VLOOKUP(M1073,[1]ArchetypeScores!E:N,10,FALSE)</f>
        <v>0</v>
      </c>
      <c r="O1073" s="5">
        <f>VLOOKUP(M1073,[1]ArchetypeScores!E:O,11,FALSE)</f>
        <v>-1</v>
      </c>
      <c r="P1073" s="5">
        <f>VLOOKUP(M1073,[1]ArchetypeScores!E:P,12,FALSE)</f>
        <v>0</v>
      </c>
      <c r="Q1073" s="2" t="str">
        <f>VLOOKUP(M1073,[1]ArchetypeScores!E:W,19,FALSE)</f>
        <v>Industrials - other</v>
      </c>
      <c r="R1073" s="2">
        <f>VLOOKUP(M1073,[1]ArchetypeScores!E:I,5,FALSE)</f>
        <v>0</v>
      </c>
      <c r="S1073" s="2">
        <f>VLOOKUP(M1073,[1]ArchetypeScores!E:K,7,FALSE)</f>
        <v>0</v>
      </c>
      <c r="T1073" s="2" t="str">
        <f t="shared" si="16"/>
        <v>Not A&amp;R positive</v>
      </c>
    </row>
    <row r="1074" spans="1:20" x14ac:dyDescent="0.3">
      <c r="A1074" s="2" t="s">
        <v>2543</v>
      </c>
      <c r="B1074" s="3" t="s">
        <v>3090</v>
      </c>
      <c r="C1074" s="3" t="s">
        <v>3091</v>
      </c>
      <c r="D1074" s="4">
        <v>1.0999999999999999E-2</v>
      </c>
      <c r="E1074" s="5" t="s">
        <v>2546</v>
      </c>
      <c r="F1074" s="4">
        <v>2.1199999999999999E-3</v>
      </c>
      <c r="G1074" s="6">
        <v>45366</v>
      </c>
      <c r="H1074" s="3" t="s">
        <v>3092</v>
      </c>
      <c r="I1074" s="3"/>
      <c r="J1074" s="3"/>
      <c r="K1074" s="5" t="s">
        <v>71</v>
      </c>
      <c r="L1074" s="5">
        <v>2</v>
      </c>
      <c r="M1074" s="5" t="s">
        <v>2542</v>
      </c>
      <c r="N1074" s="5">
        <f>VLOOKUP(M1074,[1]ArchetypeScores!E:N,10,FALSE)</f>
        <v>0</v>
      </c>
      <c r="O1074" s="5">
        <f>VLOOKUP(M1074,[1]ArchetypeScores!E:O,11,FALSE)</f>
        <v>-1</v>
      </c>
      <c r="P1074" s="5">
        <f>VLOOKUP(M1074,[1]ArchetypeScores!E:P,12,FALSE)</f>
        <v>0</v>
      </c>
      <c r="Q1074" s="2" t="str">
        <f>VLOOKUP(M1074,[1]ArchetypeScores!E:W,19,FALSE)</f>
        <v>Industrials - other</v>
      </c>
      <c r="R1074" s="2">
        <f>VLOOKUP(M1074,[1]ArchetypeScores!E:I,5,FALSE)</f>
        <v>0</v>
      </c>
      <c r="S1074" s="2">
        <f>VLOOKUP(M1074,[1]ArchetypeScores!E:K,7,FALSE)</f>
        <v>0</v>
      </c>
      <c r="T1074" s="2" t="str">
        <f t="shared" si="16"/>
        <v>Not A&amp;R positive</v>
      </c>
    </row>
    <row r="1075" spans="1:20" x14ac:dyDescent="0.3">
      <c r="A1075" s="2" t="s">
        <v>2543</v>
      </c>
      <c r="B1075" s="3" t="s">
        <v>3093</v>
      </c>
      <c r="C1075" s="3" t="s">
        <v>3094</v>
      </c>
      <c r="D1075" s="4">
        <v>4.0000000000000001E-3</v>
      </c>
      <c r="E1075" s="5" t="s">
        <v>2546</v>
      </c>
      <c r="F1075" s="4">
        <v>8.4000000000000003E-4</v>
      </c>
      <c r="G1075" s="6">
        <v>45365</v>
      </c>
      <c r="H1075" s="3" t="s">
        <v>3095</v>
      </c>
      <c r="I1075" s="3"/>
      <c r="J1075" s="3"/>
      <c r="K1075" s="5" t="s">
        <v>71</v>
      </c>
      <c r="L1075" s="5">
        <v>2</v>
      </c>
      <c r="M1075" s="5" t="s">
        <v>2542</v>
      </c>
      <c r="N1075" s="5">
        <f>VLOOKUP(M1075,[1]ArchetypeScores!E:N,10,FALSE)</f>
        <v>0</v>
      </c>
      <c r="O1075" s="5">
        <f>VLOOKUP(M1075,[1]ArchetypeScores!E:O,11,FALSE)</f>
        <v>-1</v>
      </c>
      <c r="P1075" s="5">
        <f>VLOOKUP(M1075,[1]ArchetypeScores!E:P,12,FALSE)</f>
        <v>0</v>
      </c>
      <c r="Q1075" s="2" t="str">
        <f>VLOOKUP(M1075,[1]ArchetypeScores!E:W,19,FALSE)</f>
        <v>Industrials - other</v>
      </c>
      <c r="R1075" s="2">
        <f>VLOOKUP(M1075,[1]ArchetypeScores!E:I,5,FALSE)</f>
        <v>0</v>
      </c>
      <c r="S1075" s="2">
        <f>VLOOKUP(M1075,[1]ArchetypeScores!E:K,7,FALSE)</f>
        <v>0</v>
      </c>
      <c r="T1075" s="2" t="str">
        <f t="shared" si="16"/>
        <v>Not A&amp;R positive</v>
      </c>
    </row>
    <row r="1076" spans="1:20" x14ac:dyDescent="0.3">
      <c r="A1076" s="2" t="s">
        <v>2543</v>
      </c>
      <c r="B1076" s="3" t="s">
        <v>3096</v>
      </c>
      <c r="C1076" s="3" t="s">
        <v>3097</v>
      </c>
      <c r="D1076" s="4">
        <v>1E-3</v>
      </c>
      <c r="E1076" s="5" t="s">
        <v>2546</v>
      </c>
      <c r="F1076" s="4">
        <v>1.2999999999999999E-4</v>
      </c>
      <c r="G1076" s="6">
        <v>45359</v>
      </c>
      <c r="H1076" s="3" t="s">
        <v>3098</v>
      </c>
      <c r="I1076" s="3"/>
      <c r="J1076" s="3"/>
      <c r="K1076" s="5" t="s">
        <v>71</v>
      </c>
      <c r="L1076" s="5">
        <v>2</v>
      </c>
      <c r="M1076" s="5" t="s">
        <v>2542</v>
      </c>
      <c r="N1076" s="5">
        <f>VLOOKUP(M1076,[1]ArchetypeScores!E:N,10,FALSE)</f>
        <v>0</v>
      </c>
      <c r="O1076" s="5">
        <f>VLOOKUP(M1076,[1]ArchetypeScores!E:O,11,FALSE)</f>
        <v>-1</v>
      </c>
      <c r="P1076" s="5">
        <f>VLOOKUP(M1076,[1]ArchetypeScores!E:P,12,FALSE)</f>
        <v>0</v>
      </c>
      <c r="Q1076" s="2" t="str">
        <f>VLOOKUP(M1076,[1]ArchetypeScores!E:W,19,FALSE)</f>
        <v>Industrials - other</v>
      </c>
      <c r="R1076" s="2">
        <f>VLOOKUP(M1076,[1]ArchetypeScores!E:I,5,FALSE)</f>
        <v>0</v>
      </c>
      <c r="S1076" s="2">
        <f>VLOOKUP(M1076,[1]ArchetypeScores!E:K,7,FALSE)</f>
        <v>0</v>
      </c>
      <c r="T1076" s="2" t="str">
        <f t="shared" si="16"/>
        <v>Not A&amp;R positive</v>
      </c>
    </row>
    <row r="1077" spans="1:20" x14ac:dyDescent="0.3">
      <c r="A1077" s="2" t="s">
        <v>2543</v>
      </c>
      <c r="B1077" s="3" t="s">
        <v>3099</v>
      </c>
      <c r="C1077" s="3" t="s">
        <v>3100</v>
      </c>
      <c r="D1077" s="4">
        <v>2.7E-2</v>
      </c>
      <c r="E1077" s="5" t="s">
        <v>2546</v>
      </c>
      <c r="F1077" s="4">
        <v>5.2300000000000003E-3</v>
      </c>
      <c r="G1077" s="6">
        <v>45372</v>
      </c>
      <c r="H1077" s="3" t="s">
        <v>3101</v>
      </c>
      <c r="I1077" s="3"/>
      <c r="J1077" s="3"/>
      <c r="K1077" s="5" t="s">
        <v>71</v>
      </c>
      <c r="L1077" s="5">
        <v>2</v>
      </c>
      <c r="M1077" s="5" t="s">
        <v>2542</v>
      </c>
      <c r="N1077" s="5">
        <f>VLOOKUP(M1077,[1]ArchetypeScores!E:N,10,FALSE)</f>
        <v>0</v>
      </c>
      <c r="O1077" s="5">
        <f>VLOOKUP(M1077,[1]ArchetypeScores!E:O,11,FALSE)</f>
        <v>-1</v>
      </c>
      <c r="P1077" s="5">
        <f>VLOOKUP(M1077,[1]ArchetypeScores!E:P,12,FALSE)</f>
        <v>0</v>
      </c>
      <c r="Q1077" s="2" t="str">
        <f>VLOOKUP(M1077,[1]ArchetypeScores!E:W,19,FALSE)</f>
        <v>Industrials - other</v>
      </c>
      <c r="R1077" s="2">
        <f>VLOOKUP(M1077,[1]ArchetypeScores!E:I,5,FALSE)</f>
        <v>0</v>
      </c>
      <c r="S1077" s="2">
        <f>VLOOKUP(M1077,[1]ArchetypeScores!E:K,7,FALSE)</f>
        <v>0</v>
      </c>
      <c r="T1077" s="2" t="str">
        <f t="shared" si="16"/>
        <v>Not A&amp;R positive</v>
      </c>
    </row>
    <row r="1078" spans="1:20" x14ac:dyDescent="0.3">
      <c r="A1078" s="2" t="s">
        <v>2543</v>
      </c>
      <c r="B1078" s="3" t="s">
        <v>3102</v>
      </c>
      <c r="C1078" s="3" t="s">
        <v>3103</v>
      </c>
      <c r="D1078" s="4">
        <v>3.0000000000000001E-3</v>
      </c>
      <c r="E1078" s="5" t="s">
        <v>2546</v>
      </c>
      <c r="F1078" s="4">
        <v>5.5000000000000003E-4</v>
      </c>
      <c r="G1078" s="6">
        <v>45364</v>
      </c>
      <c r="H1078" s="3" t="s">
        <v>3104</v>
      </c>
      <c r="I1078" s="3"/>
      <c r="J1078" s="3"/>
      <c r="K1078" s="5" t="s">
        <v>71</v>
      </c>
      <c r="L1078" s="5">
        <v>2</v>
      </c>
      <c r="M1078" s="5" t="s">
        <v>2542</v>
      </c>
      <c r="N1078" s="5">
        <f>VLOOKUP(M1078,[1]ArchetypeScores!E:N,10,FALSE)</f>
        <v>0</v>
      </c>
      <c r="O1078" s="5">
        <f>VLOOKUP(M1078,[1]ArchetypeScores!E:O,11,FALSE)</f>
        <v>-1</v>
      </c>
      <c r="P1078" s="5">
        <f>VLOOKUP(M1078,[1]ArchetypeScores!E:P,12,FALSE)</f>
        <v>0</v>
      </c>
      <c r="Q1078" s="2" t="str">
        <f>VLOOKUP(M1078,[1]ArchetypeScores!E:W,19,FALSE)</f>
        <v>Industrials - other</v>
      </c>
      <c r="R1078" s="2">
        <f>VLOOKUP(M1078,[1]ArchetypeScores!E:I,5,FALSE)</f>
        <v>0</v>
      </c>
      <c r="S1078" s="2">
        <f>VLOOKUP(M1078,[1]ArchetypeScores!E:K,7,FALSE)</f>
        <v>0</v>
      </c>
      <c r="T1078" s="2" t="str">
        <f t="shared" si="16"/>
        <v>Not A&amp;R positive</v>
      </c>
    </row>
    <row r="1079" spans="1:20" x14ac:dyDescent="0.3">
      <c r="A1079" s="2" t="s">
        <v>2543</v>
      </c>
      <c r="B1079" s="3" t="s">
        <v>3105</v>
      </c>
      <c r="C1079" s="3" t="s">
        <v>3106</v>
      </c>
      <c r="D1079" s="4">
        <v>2.5999999999999999E-2</v>
      </c>
      <c r="E1079" s="5" t="s">
        <v>2546</v>
      </c>
      <c r="F1079" s="4">
        <v>5.1700000000000001E-3</v>
      </c>
      <c r="G1079" s="6">
        <v>45371</v>
      </c>
      <c r="H1079" s="3" t="s">
        <v>3107</v>
      </c>
      <c r="I1079" s="3"/>
      <c r="J1079" s="3"/>
      <c r="K1079" s="5" t="s">
        <v>71</v>
      </c>
      <c r="L1079" s="5">
        <v>2</v>
      </c>
      <c r="M1079" s="5" t="s">
        <v>2542</v>
      </c>
      <c r="N1079" s="5">
        <f>VLOOKUP(M1079,[1]ArchetypeScores!E:N,10,FALSE)</f>
        <v>0</v>
      </c>
      <c r="O1079" s="5">
        <f>VLOOKUP(M1079,[1]ArchetypeScores!E:O,11,FALSE)</f>
        <v>-1</v>
      </c>
      <c r="P1079" s="5">
        <f>VLOOKUP(M1079,[1]ArchetypeScores!E:P,12,FALSE)</f>
        <v>0</v>
      </c>
      <c r="Q1079" s="2" t="str">
        <f>VLOOKUP(M1079,[1]ArchetypeScores!E:W,19,FALSE)</f>
        <v>Industrials - other</v>
      </c>
      <c r="R1079" s="2">
        <f>VLOOKUP(M1079,[1]ArchetypeScores!E:I,5,FALSE)</f>
        <v>0</v>
      </c>
      <c r="S1079" s="2">
        <f>VLOOKUP(M1079,[1]ArchetypeScores!E:K,7,FALSE)</f>
        <v>0</v>
      </c>
      <c r="T1079" s="2" t="str">
        <f t="shared" si="16"/>
        <v>Not A&amp;R positive</v>
      </c>
    </row>
    <row r="1080" spans="1:20" x14ac:dyDescent="0.3">
      <c r="A1080" s="2" t="s">
        <v>2543</v>
      </c>
      <c r="B1080" s="3" t="s">
        <v>3108</v>
      </c>
      <c r="C1080" s="3" t="s">
        <v>3109</v>
      </c>
      <c r="D1080" s="4">
        <v>2E-3</v>
      </c>
      <c r="E1080" s="5" t="s">
        <v>2546</v>
      </c>
      <c r="F1080" s="4">
        <v>2.9E-4</v>
      </c>
      <c r="G1080" s="6">
        <v>45367</v>
      </c>
      <c r="H1080" s="3" t="s">
        <v>3110</v>
      </c>
      <c r="I1080" s="3"/>
      <c r="J1080" s="3"/>
      <c r="K1080" s="5" t="s">
        <v>71</v>
      </c>
      <c r="L1080" s="5">
        <v>2</v>
      </c>
      <c r="M1080" s="5" t="s">
        <v>2542</v>
      </c>
      <c r="N1080" s="5">
        <f>VLOOKUP(M1080,[1]ArchetypeScores!E:N,10,FALSE)</f>
        <v>0</v>
      </c>
      <c r="O1080" s="5">
        <f>VLOOKUP(M1080,[1]ArchetypeScores!E:O,11,FALSE)</f>
        <v>-1</v>
      </c>
      <c r="P1080" s="5">
        <f>VLOOKUP(M1080,[1]ArchetypeScores!E:P,12,FALSE)</f>
        <v>0</v>
      </c>
      <c r="Q1080" s="2" t="str">
        <f>VLOOKUP(M1080,[1]ArchetypeScores!E:W,19,FALSE)</f>
        <v>Industrials - other</v>
      </c>
      <c r="R1080" s="2">
        <f>VLOOKUP(M1080,[1]ArchetypeScores!E:I,5,FALSE)</f>
        <v>0</v>
      </c>
      <c r="S1080" s="2">
        <f>VLOOKUP(M1080,[1]ArchetypeScores!E:K,7,FALSE)</f>
        <v>0</v>
      </c>
      <c r="T1080" s="2" t="str">
        <f t="shared" si="16"/>
        <v>Not A&amp;R positive</v>
      </c>
    </row>
    <row r="1081" spans="1:20" x14ac:dyDescent="0.3">
      <c r="A1081" s="2" t="s">
        <v>2543</v>
      </c>
      <c r="B1081" s="3" t="s">
        <v>3111</v>
      </c>
      <c r="C1081" s="3" t="s">
        <v>3112</v>
      </c>
      <c r="D1081" s="4">
        <v>2E-3</v>
      </c>
      <c r="E1081" s="5" t="s">
        <v>2546</v>
      </c>
      <c r="F1081" s="4">
        <v>3.6999999999999999E-4</v>
      </c>
      <c r="G1081" s="6">
        <v>45361</v>
      </c>
      <c r="H1081" s="3" t="s">
        <v>3113</v>
      </c>
      <c r="I1081" s="3"/>
      <c r="J1081" s="3"/>
      <c r="K1081" s="5" t="s">
        <v>71</v>
      </c>
      <c r="L1081" s="5">
        <v>2</v>
      </c>
      <c r="M1081" s="5" t="s">
        <v>2542</v>
      </c>
      <c r="N1081" s="5">
        <f>VLOOKUP(M1081,[1]ArchetypeScores!E:N,10,FALSE)</f>
        <v>0</v>
      </c>
      <c r="O1081" s="5">
        <f>VLOOKUP(M1081,[1]ArchetypeScores!E:O,11,FALSE)</f>
        <v>-1</v>
      </c>
      <c r="P1081" s="5">
        <f>VLOOKUP(M1081,[1]ArchetypeScores!E:P,12,FALSE)</f>
        <v>0</v>
      </c>
      <c r="Q1081" s="2" t="str">
        <f>VLOOKUP(M1081,[1]ArchetypeScores!E:W,19,FALSE)</f>
        <v>Industrials - other</v>
      </c>
      <c r="R1081" s="2">
        <f>VLOOKUP(M1081,[1]ArchetypeScores!E:I,5,FALSE)</f>
        <v>0</v>
      </c>
      <c r="S1081" s="2">
        <f>VLOOKUP(M1081,[1]ArchetypeScores!E:K,7,FALSE)</f>
        <v>0</v>
      </c>
      <c r="T1081" s="2" t="str">
        <f t="shared" si="16"/>
        <v>Not A&amp;R positive</v>
      </c>
    </row>
    <row r="1082" spans="1:20" x14ac:dyDescent="0.3">
      <c r="A1082" s="2" t="s">
        <v>2543</v>
      </c>
      <c r="B1082" s="3" t="s">
        <v>3114</v>
      </c>
      <c r="C1082" s="3" t="s">
        <v>3115</v>
      </c>
      <c r="D1082" s="4">
        <v>4.8000000000000001E-2</v>
      </c>
      <c r="E1082" s="5" t="s">
        <v>2546</v>
      </c>
      <c r="F1082" s="4">
        <v>9.4000000000000004E-3</v>
      </c>
      <c r="G1082" s="6">
        <v>45373</v>
      </c>
      <c r="H1082" s="3" t="s">
        <v>3116</v>
      </c>
      <c r="I1082" s="3"/>
      <c r="J1082" s="3"/>
      <c r="K1082" s="5" t="s">
        <v>71</v>
      </c>
      <c r="L1082" s="5">
        <v>2</v>
      </c>
      <c r="M1082" s="5" t="s">
        <v>2542</v>
      </c>
      <c r="N1082" s="5">
        <f>VLOOKUP(M1082,[1]ArchetypeScores!E:N,10,FALSE)</f>
        <v>0</v>
      </c>
      <c r="O1082" s="5">
        <f>VLOOKUP(M1082,[1]ArchetypeScores!E:O,11,FALSE)</f>
        <v>-1</v>
      </c>
      <c r="P1082" s="5">
        <f>VLOOKUP(M1082,[1]ArchetypeScores!E:P,12,FALSE)</f>
        <v>0</v>
      </c>
      <c r="Q1082" s="2" t="str">
        <f>VLOOKUP(M1082,[1]ArchetypeScores!E:W,19,FALSE)</f>
        <v>Industrials - other</v>
      </c>
      <c r="R1082" s="2">
        <f>VLOOKUP(M1082,[1]ArchetypeScores!E:I,5,FALSE)</f>
        <v>0</v>
      </c>
      <c r="S1082" s="2">
        <f>VLOOKUP(M1082,[1]ArchetypeScores!E:K,7,FALSE)</f>
        <v>0</v>
      </c>
      <c r="T1082" s="2" t="str">
        <f t="shared" si="16"/>
        <v>Not A&amp;R positive</v>
      </c>
    </row>
    <row r="1083" spans="1:20" x14ac:dyDescent="0.3">
      <c r="A1083" s="2" t="s">
        <v>2543</v>
      </c>
      <c r="B1083" s="3" t="s">
        <v>3117</v>
      </c>
      <c r="C1083" s="3" t="s">
        <v>3118</v>
      </c>
      <c r="D1083" s="4">
        <v>1.0999999999999999E-2</v>
      </c>
      <c r="E1083" s="5" t="s">
        <v>2546</v>
      </c>
      <c r="F1083" s="4">
        <v>2.14E-3</v>
      </c>
      <c r="G1083" s="6">
        <v>45369</v>
      </c>
      <c r="H1083" s="3" t="s">
        <v>3119</v>
      </c>
      <c r="I1083" s="3"/>
      <c r="J1083" s="3"/>
      <c r="K1083" s="5" t="s">
        <v>71</v>
      </c>
      <c r="L1083" s="5">
        <v>2</v>
      </c>
      <c r="M1083" s="5" t="s">
        <v>2542</v>
      </c>
      <c r="N1083" s="5">
        <f>VLOOKUP(M1083,[1]ArchetypeScores!E:N,10,FALSE)</f>
        <v>0</v>
      </c>
      <c r="O1083" s="5">
        <f>VLOOKUP(M1083,[1]ArchetypeScores!E:O,11,FALSE)</f>
        <v>-1</v>
      </c>
      <c r="P1083" s="5">
        <f>VLOOKUP(M1083,[1]ArchetypeScores!E:P,12,FALSE)</f>
        <v>0</v>
      </c>
      <c r="Q1083" s="2" t="str">
        <f>VLOOKUP(M1083,[1]ArchetypeScores!E:W,19,FALSE)</f>
        <v>Industrials - other</v>
      </c>
      <c r="R1083" s="2">
        <f>VLOOKUP(M1083,[1]ArchetypeScores!E:I,5,FALSE)</f>
        <v>0</v>
      </c>
      <c r="S1083" s="2">
        <f>VLOOKUP(M1083,[1]ArchetypeScores!E:K,7,FALSE)</f>
        <v>0</v>
      </c>
      <c r="T1083" s="2" t="str">
        <f t="shared" si="16"/>
        <v>Not A&amp;R positive</v>
      </c>
    </row>
    <row r="1084" spans="1:20" x14ac:dyDescent="0.3">
      <c r="A1084" s="2" t="s">
        <v>2543</v>
      </c>
      <c r="B1084" s="3" t="s">
        <v>3120</v>
      </c>
      <c r="C1084" s="3" t="s">
        <v>3121</v>
      </c>
      <c r="D1084" s="4">
        <v>4.7E-2</v>
      </c>
      <c r="E1084" s="5" t="s">
        <v>2546</v>
      </c>
      <c r="F1084" s="4">
        <v>9.2899999999999996E-3</v>
      </c>
      <c r="G1084" s="6">
        <v>45374</v>
      </c>
      <c r="H1084" s="3" t="s">
        <v>3122</v>
      </c>
      <c r="I1084" s="3"/>
      <c r="J1084" s="3"/>
      <c r="K1084" s="5" t="s">
        <v>71</v>
      </c>
      <c r="L1084" s="5">
        <v>2</v>
      </c>
      <c r="M1084" s="5" t="s">
        <v>2542</v>
      </c>
      <c r="N1084" s="5">
        <f>VLOOKUP(M1084,[1]ArchetypeScores!E:N,10,FALSE)</f>
        <v>0</v>
      </c>
      <c r="O1084" s="5">
        <f>VLOOKUP(M1084,[1]ArchetypeScores!E:O,11,FALSE)</f>
        <v>-1</v>
      </c>
      <c r="P1084" s="5">
        <f>VLOOKUP(M1084,[1]ArchetypeScores!E:P,12,FALSE)</f>
        <v>0</v>
      </c>
      <c r="Q1084" s="2" t="str">
        <f>VLOOKUP(M1084,[1]ArchetypeScores!E:W,19,FALSE)</f>
        <v>Industrials - other</v>
      </c>
      <c r="R1084" s="2">
        <f>VLOOKUP(M1084,[1]ArchetypeScores!E:I,5,FALSE)</f>
        <v>0</v>
      </c>
      <c r="S1084" s="2">
        <f>VLOOKUP(M1084,[1]ArchetypeScores!E:K,7,FALSE)</f>
        <v>0</v>
      </c>
      <c r="T1084" s="2" t="str">
        <f t="shared" si="16"/>
        <v>Not A&amp;R positive</v>
      </c>
    </row>
    <row r="1085" spans="1:20" x14ac:dyDescent="0.3">
      <c r="A1085" s="2" t="s">
        <v>2543</v>
      </c>
      <c r="B1085" s="3" t="s">
        <v>3123</v>
      </c>
      <c r="C1085" s="3" t="s">
        <v>3124</v>
      </c>
      <c r="D1085" s="4">
        <v>5.0000000000000001E-3</v>
      </c>
      <c r="E1085" s="5" t="s">
        <v>2546</v>
      </c>
      <c r="F1085" s="4">
        <v>1.0200000000000001E-3</v>
      </c>
      <c r="G1085" s="6">
        <v>45357</v>
      </c>
      <c r="H1085" s="3" t="s">
        <v>3125</v>
      </c>
      <c r="I1085" s="3"/>
      <c r="J1085" s="3"/>
      <c r="K1085" s="5" t="s">
        <v>71</v>
      </c>
      <c r="L1085" s="5">
        <v>2</v>
      </c>
      <c r="M1085" s="5" t="s">
        <v>2542</v>
      </c>
      <c r="N1085" s="5">
        <f>VLOOKUP(M1085,[1]ArchetypeScores!E:N,10,FALSE)</f>
        <v>0</v>
      </c>
      <c r="O1085" s="5">
        <f>VLOOKUP(M1085,[1]ArchetypeScores!E:O,11,FALSE)</f>
        <v>-1</v>
      </c>
      <c r="P1085" s="5">
        <f>VLOOKUP(M1085,[1]ArchetypeScores!E:P,12,FALSE)</f>
        <v>0</v>
      </c>
      <c r="Q1085" s="2" t="str">
        <f>VLOOKUP(M1085,[1]ArchetypeScores!E:W,19,FALSE)</f>
        <v>Industrials - other</v>
      </c>
      <c r="R1085" s="2">
        <f>VLOOKUP(M1085,[1]ArchetypeScores!E:I,5,FALSE)</f>
        <v>0</v>
      </c>
      <c r="S1085" s="2">
        <f>VLOOKUP(M1085,[1]ArchetypeScores!E:K,7,FALSE)</f>
        <v>0</v>
      </c>
      <c r="T1085" s="2" t="str">
        <f t="shared" si="16"/>
        <v>Not A&amp;R positive</v>
      </c>
    </row>
    <row r="1086" spans="1:20" x14ac:dyDescent="0.3">
      <c r="A1086" s="2" t="s">
        <v>2543</v>
      </c>
      <c r="B1086" s="3" t="s">
        <v>3126</v>
      </c>
      <c r="C1086" s="3" t="s">
        <v>3127</v>
      </c>
      <c r="D1086" s="4">
        <v>1E-3</v>
      </c>
      <c r="E1086" s="5" t="s">
        <v>2546</v>
      </c>
      <c r="F1086" s="4">
        <v>1.9000000000000001E-4</v>
      </c>
      <c r="G1086" s="6">
        <v>45360</v>
      </c>
      <c r="H1086" s="3" t="s">
        <v>3128</v>
      </c>
      <c r="I1086" s="3"/>
      <c r="J1086" s="3"/>
      <c r="K1086" s="5" t="s">
        <v>71</v>
      </c>
      <c r="L1086" s="5">
        <v>2</v>
      </c>
      <c r="M1086" s="5" t="s">
        <v>2542</v>
      </c>
      <c r="N1086" s="5">
        <f>VLOOKUP(M1086,[1]ArchetypeScores!E:N,10,FALSE)</f>
        <v>0</v>
      </c>
      <c r="O1086" s="5">
        <f>VLOOKUP(M1086,[1]ArchetypeScores!E:O,11,FALSE)</f>
        <v>-1</v>
      </c>
      <c r="P1086" s="5">
        <f>VLOOKUP(M1086,[1]ArchetypeScores!E:P,12,FALSE)</f>
        <v>0</v>
      </c>
      <c r="Q1086" s="2" t="str">
        <f>VLOOKUP(M1086,[1]ArchetypeScores!E:W,19,FALSE)</f>
        <v>Industrials - other</v>
      </c>
      <c r="R1086" s="2">
        <f>VLOOKUP(M1086,[1]ArchetypeScores!E:I,5,FALSE)</f>
        <v>0</v>
      </c>
      <c r="S1086" s="2">
        <f>VLOOKUP(M1086,[1]ArchetypeScores!E:K,7,FALSE)</f>
        <v>0</v>
      </c>
      <c r="T1086" s="2" t="str">
        <f t="shared" si="16"/>
        <v>Not A&amp;R positive</v>
      </c>
    </row>
    <row r="1087" spans="1:20" x14ac:dyDescent="0.3">
      <c r="A1087" s="2" t="s">
        <v>2543</v>
      </c>
      <c r="B1087" s="3" t="s">
        <v>3129</v>
      </c>
      <c r="C1087" s="3" t="s">
        <v>3130</v>
      </c>
      <c r="D1087" s="4">
        <v>3.0000000000000001E-3</v>
      </c>
      <c r="E1087" s="5" t="s">
        <v>2546</v>
      </c>
      <c r="F1087" s="4">
        <v>5.1000000000000004E-4</v>
      </c>
      <c r="G1087" s="6">
        <v>45363</v>
      </c>
      <c r="H1087" s="3" t="s">
        <v>3131</v>
      </c>
      <c r="I1087" s="3"/>
      <c r="J1087" s="3"/>
      <c r="K1087" s="5" t="s">
        <v>71</v>
      </c>
      <c r="L1087" s="5">
        <v>2</v>
      </c>
      <c r="M1087" s="5" t="s">
        <v>2542</v>
      </c>
      <c r="N1087" s="5">
        <f>VLOOKUP(M1087,[1]ArchetypeScores!E:N,10,FALSE)</f>
        <v>0</v>
      </c>
      <c r="O1087" s="5">
        <f>VLOOKUP(M1087,[1]ArchetypeScores!E:O,11,FALSE)</f>
        <v>-1</v>
      </c>
      <c r="P1087" s="5">
        <f>VLOOKUP(M1087,[1]ArchetypeScores!E:P,12,FALSE)</f>
        <v>0</v>
      </c>
      <c r="Q1087" s="2" t="str">
        <f>VLOOKUP(M1087,[1]ArchetypeScores!E:W,19,FALSE)</f>
        <v>Industrials - other</v>
      </c>
      <c r="R1087" s="2">
        <f>VLOOKUP(M1087,[1]ArchetypeScores!E:I,5,FALSE)</f>
        <v>0</v>
      </c>
      <c r="S1087" s="2">
        <f>VLOOKUP(M1087,[1]ArchetypeScores!E:K,7,FALSE)</f>
        <v>0</v>
      </c>
      <c r="T1087" s="2" t="str">
        <f t="shared" si="16"/>
        <v>Not A&amp;R positive</v>
      </c>
    </row>
    <row r="1088" spans="1:20" x14ac:dyDescent="0.3">
      <c r="A1088" s="2" t="s">
        <v>2543</v>
      </c>
      <c r="B1088" s="3" t="s">
        <v>3132</v>
      </c>
      <c r="C1088" s="3" t="s">
        <v>3133</v>
      </c>
      <c r="D1088" s="4"/>
      <c r="E1088" s="5" t="s">
        <v>2546</v>
      </c>
      <c r="F1088" s="4">
        <v>0</v>
      </c>
      <c r="G1088" s="6">
        <v>45490</v>
      </c>
      <c r="H1088" s="3" t="s">
        <v>3032</v>
      </c>
      <c r="I1088" s="3"/>
      <c r="J1088" s="3"/>
      <c r="K1088" s="5" t="s">
        <v>67</v>
      </c>
      <c r="L1088" s="5">
        <v>1</v>
      </c>
      <c r="M1088" s="5" t="s">
        <v>265</v>
      </c>
      <c r="N1088" s="5">
        <f>VLOOKUP(M1088,[1]ArchetypeScores!E:N,10,FALSE)</f>
        <v>0</v>
      </c>
      <c r="O1088" s="5">
        <f>VLOOKUP(M1088,[1]ArchetypeScores!E:O,11,FALSE)</f>
        <v>-1</v>
      </c>
      <c r="P1088" s="5">
        <f>VLOOKUP(M1088,[1]ArchetypeScores!E:P,12,FALSE)</f>
        <v>0</v>
      </c>
      <c r="Q1088" s="2" t="str">
        <f>VLOOKUP(M1088,[1]ArchetypeScores!E:W,19,FALSE)</f>
        <v>Untargeted</v>
      </c>
      <c r="R1088" s="2">
        <f>VLOOKUP(M1088,[1]ArchetypeScores!E:I,5,FALSE)</f>
        <v>0</v>
      </c>
      <c r="S1088" s="2">
        <f>VLOOKUP(M1088,[1]ArchetypeScores!E:K,7,FALSE)</f>
        <v>0</v>
      </c>
      <c r="T1088" s="2" t="str">
        <f t="shared" si="16"/>
        <v>Not A&amp;R positive</v>
      </c>
    </row>
    <row r="1089" spans="1:20" x14ac:dyDescent="0.3">
      <c r="A1089" s="2" t="s">
        <v>2543</v>
      </c>
      <c r="B1089" s="3" t="s">
        <v>3134</v>
      </c>
      <c r="C1089" s="3" t="s">
        <v>3135</v>
      </c>
      <c r="D1089" s="4"/>
      <c r="E1089" s="5" t="s">
        <v>2546</v>
      </c>
      <c r="F1089" s="4">
        <v>0</v>
      </c>
      <c r="G1089" s="6">
        <v>45453</v>
      </c>
      <c r="H1089" s="3" t="s">
        <v>3136</v>
      </c>
      <c r="I1089" s="3" t="s">
        <v>3137</v>
      </c>
      <c r="J1089" s="3"/>
      <c r="K1089" s="5" t="s">
        <v>118</v>
      </c>
      <c r="L1089" s="5">
        <v>3</v>
      </c>
      <c r="M1089" s="5" t="s">
        <v>168</v>
      </c>
      <c r="N1089" s="5">
        <f>VLOOKUP(M1089,[1]ArchetypeScores!E:N,10,FALSE)</f>
        <v>0</v>
      </c>
      <c r="O1089" s="5">
        <f>VLOOKUP(M1089,[1]ArchetypeScores!E:O,11,FALSE)</f>
        <v>-1</v>
      </c>
      <c r="P1089" s="5">
        <f>VLOOKUP(M1089,[1]ArchetypeScores!E:P,12,FALSE)</f>
        <v>0</v>
      </c>
      <c r="Q1089" s="2" t="str">
        <f>VLOOKUP(M1089,[1]ArchetypeScores!E:W,19,FALSE)</f>
        <v>Untargeted</v>
      </c>
      <c r="R1089" s="2">
        <f>VLOOKUP(M1089,[1]ArchetypeScores!E:I,5,FALSE)</f>
        <v>0</v>
      </c>
      <c r="S1089" s="2">
        <f>VLOOKUP(M1089,[1]ArchetypeScores!E:K,7,FALSE)</f>
        <v>0</v>
      </c>
      <c r="T1089" s="2" t="str">
        <f t="shared" si="16"/>
        <v>Not A&amp;R positive</v>
      </c>
    </row>
    <row r="1090" spans="1:20" x14ac:dyDescent="0.3">
      <c r="A1090" s="2" t="s">
        <v>2543</v>
      </c>
      <c r="B1090" s="3" t="s">
        <v>3138</v>
      </c>
      <c r="C1090" s="3" t="s">
        <v>3139</v>
      </c>
      <c r="D1090" s="4">
        <v>5.0999999999999997E-2</v>
      </c>
      <c r="E1090" s="5" t="s">
        <v>2546</v>
      </c>
      <c r="F1090" s="4">
        <v>9.9000000000000008E-3</v>
      </c>
      <c r="G1090" s="6">
        <v>45465</v>
      </c>
      <c r="H1090" s="3" t="s">
        <v>3140</v>
      </c>
      <c r="I1090" s="3"/>
      <c r="J1090" s="3"/>
      <c r="K1090" s="5" t="s">
        <v>38</v>
      </c>
      <c r="L1090" s="5">
        <v>16</v>
      </c>
      <c r="M1090" s="5" t="s">
        <v>3141</v>
      </c>
      <c r="N1090" s="5">
        <f>VLOOKUP(M1090,[1]ArchetypeScores!E:N,10,FALSE)</f>
        <v>0</v>
      </c>
      <c r="O1090" s="5">
        <f>VLOOKUP(M1090,[1]ArchetypeScores!E:O,11,FALSE)</f>
        <v>-2</v>
      </c>
      <c r="P1090" s="5">
        <f>VLOOKUP(M1090,[1]ArchetypeScores!E:P,12,FALSE)</f>
        <v>1</v>
      </c>
      <c r="Q1090" s="2" t="e">
        <f>VLOOKUP(M1090,[1]ArchetypeScores!E:W,19,FALSE)</f>
        <v>#N/A</v>
      </c>
      <c r="R1090" s="2">
        <f>VLOOKUP(M1090,[1]ArchetypeScores!E:I,5,FALSE)</f>
        <v>0</v>
      </c>
      <c r="S1090" s="2">
        <f>VLOOKUP(M1090,[1]ArchetypeScores!E:K,7,FALSE)</f>
        <v>0</v>
      </c>
      <c r="T1090" s="2" t="str">
        <f t="shared" ref="T1090:T1153" si="17">IF(AND(R1090=1,S1090=1),"Both",IF(AND(R1090=1,S1090=0),"Direct only",IF(AND(R1090=0,S1090=1),"Indirect only","Not A&amp;R positive")))</f>
        <v>Not A&amp;R positive</v>
      </c>
    </row>
    <row r="1091" spans="1:20" x14ac:dyDescent="0.3">
      <c r="A1091" s="2" t="s">
        <v>2543</v>
      </c>
      <c r="B1091" s="3" t="s">
        <v>3142</v>
      </c>
      <c r="C1091" s="3" t="s">
        <v>3143</v>
      </c>
      <c r="D1091" s="4"/>
      <c r="E1091" s="5" t="s">
        <v>2546</v>
      </c>
      <c r="F1091" s="4">
        <v>0</v>
      </c>
      <c r="G1091" s="6">
        <v>45250</v>
      </c>
      <c r="H1091" s="3" t="s">
        <v>3144</v>
      </c>
      <c r="I1091" s="3" t="s">
        <v>3145</v>
      </c>
      <c r="J1091" s="3"/>
      <c r="K1091" s="5" t="s">
        <v>53</v>
      </c>
      <c r="L1091" s="5">
        <v>4</v>
      </c>
      <c r="M1091" s="5" t="s">
        <v>237</v>
      </c>
      <c r="N1091" s="5">
        <f>VLOOKUP(M1091,[1]ArchetypeScores!E:N,10,FALSE)</f>
        <v>0</v>
      </c>
      <c r="O1091" s="5">
        <f>VLOOKUP(M1091,[1]ArchetypeScores!E:O,11,FALSE)</f>
        <v>-1</v>
      </c>
      <c r="P1091" s="5">
        <f>VLOOKUP(M1091,[1]ArchetypeScores!E:P,12,FALSE)</f>
        <v>0</v>
      </c>
      <c r="Q1091" s="2" t="str">
        <f>VLOOKUP(M1091,[1]ArchetypeScores!E:W,19,FALSE)</f>
        <v>Untargeted</v>
      </c>
      <c r="R1091" s="2">
        <f>VLOOKUP(M1091,[1]ArchetypeScores!E:I,5,FALSE)</f>
        <v>0</v>
      </c>
      <c r="S1091" s="2">
        <f>VLOOKUP(M1091,[1]ArchetypeScores!E:K,7,FALSE)</f>
        <v>0</v>
      </c>
      <c r="T1091" s="2" t="str">
        <f t="shared" si="17"/>
        <v>Not A&amp;R positive</v>
      </c>
    </row>
    <row r="1092" spans="1:20" x14ac:dyDescent="0.3">
      <c r="A1092" s="2" t="s">
        <v>2543</v>
      </c>
      <c r="B1092" s="3" t="s">
        <v>3146</v>
      </c>
      <c r="C1092" s="3" t="s">
        <v>3147</v>
      </c>
      <c r="D1092" s="4"/>
      <c r="E1092" s="5" t="s">
        <v>2546</v>
      </c>
      <c r="F1092" s="4">
        <v>0</v>
      </c>
      <c r="G1092" s="6">
        <v>45469</v>
      </c>
      <c r="H1092" s="3" t="s">
        <v>3148</v>
      </c>
      <c r="I1092" s="3"/>
      <c r="J1092" s="3"/>
      <c r="K1092" s="5" t="s">
        <v>84</v>
      </c>
      <c r="L1092" s="5">
        <v>4</v>
      </c>
      <c r="M1092" s="5" t="s">
        <v>849</v>
      </c>
      <c r="N1092" s="5">
        <f>VLOOKUP(M1092,[1]ArchetypeScores!E:N,10,FALSE)</f>
        <v>0</v>
      </c>
      <c r="O1092" s="5">
        <f>VLOOKUP(M1092,[1]ArchetypeScores!E:O,11,FALSE)</f>
        <v>-1</v>
      </c>
      <c r="P1092" s="5">
        <f>VLOOKUP(M1092,[1]ArchetypeScores!E:P,12,FALSE)</f>
        <v>0</v>
      </c>
      <c r="Q1092" s="2" t="str">
        <f>VLOOKUP(M1092,[1]ArchetypeScores!E:W,19,FALSE)</f>
        <v>Untargeted</v>
      </c>
      <c r="R1092" s="2">
        <f>VLOOKUP(M1092,[1]ArchetypeScores!E:I,5,FALSE)</f>
        <v>0</v>
      </c>
      <c r="S1092" s="2">
        <f>VLOOKUP(M1092,[1]ArchetypeScores!E:K,7,FALSE)</f>
        <v>0</v>
      </c>
      <c r="T1092" s="2" t="str">
        <f t="shared" si="17"/>
        <v>Not A&amp;R positive</v>
      </c>
    </row>
    <row r="1093" spans="1:20" x14ac:dyDescent="0.3">
      <c r="A1093" s="2" t="s">
        <v>2543</v>
      </c>
      <c r="B1093" s="3" t="s">
        <v>3149</v>
      </c>
      <c r="C1093" s="3" t="s">
        <v>3150</v>
      </c>
      <c r="D1093" s="4">
        <v>0.63400000000000001</v>
      </c>
      <c r="E1093" s="5" t="s">
        <v>2546</v>
      </c>
      <c r="F1093" s="4">
        <v>0.11147</v>
      </c>
      <c r="G1093" s="6">
        <v>45450</v>
      </c>
      <c r="H1093" s="3" t="s">
        <v>3151</v>
      </c>
      <c r="I1093" s="3" t="s">
        <v>3152</v>
      </c>
      <c r="J1093" s="3"/>
      <c r="K1093" s="5" t="s">
        <v>1306</v>
      </c>
      <c r="L1093" s="5">
        <v>1</v>
      </c>
      <c r="M1093" s="5" t="s">
        <v>1307</v>
      </c>
      <c r="N1093" s="5">
        <f>VLOOKUP(M1093,[1]ArchetypeScores!E:N,10,FALSE)</f>
        <v>0</v>
      </c>
      <c r="O1093" s="5">
        <f>VLOOKUP(M1093,[1]ArchetypeScores!E:O,11,FALSE)</f>
        <v>-1</v>
      </c>
      <c r="P1093" s="5">
        <f>VLOOKUP(M1093,[1]ArchetypeScores!E:P,12,FALSE)</f>
        <v>0</v>
      </c>
      <c r="Q1093" s="2" t="str">
        <f>VLOOKUP(M1093,[1]ArchetypeScores!E:W,19,FALSE)</f>
        <v>Untargeted</v>
      </c>
      <c r="R1093" s="2">
        <f>VLOOKUP(M1093,[1]ArchetypeScores!E:I,5,FALSE)</f>
        <v>0</v>
      </c>
      <c r="S1093" s="2">
        <f>VLOOKUP(M1093,[1]ArchetypeScores!E:K,7,FALSE)</f>
        <v>0</v>
      </c>
      <c r="T1093" s="2" t="str">
        <f t="shared" si="17"/>
        <v>Not A&amp;R positive</v>
      </c>
    </row>
    <row r="1094" spans="1:20" x14ac:dyDescent="0.3">
      <c r="A1094" s="2" t="s">
        <v>2543</v>
      </c>
      <c r="B1094" s="3" t="s">
        <v>3153</v>
      </c>
      <c r="C1094" s="3" t="s">
        <v>3154</v>
      </c>
      <c r="D1094" s="4"/>
      <c r="E1094" s="5" t="s">
        <v>2546</v>
      </c>
      <c r="F1094" s="4">
        <v>0</v>
      </c>
      <c r="G1094" s="6">
        <v>45480</v>
      </c>
      <c r="H1094" s="3" t="s">
        <v>3155</v>
      </c>
      <c r="I1094" s="3"/>
      <c r="J1094" s="3"/>
      <c r="K1094" s="5" t="s">
        <v>261</v>
      </c>
      <c r="L1094" s="5">
        <v>2</v>
      </c>
      <c r="M1094" s="5" t="s">
        <v>262</v>
      </c>
      <c r="N1094" s="5">
        <f>VLOOKUP(M1094,[1]ArchetypeScores!E:N,10,FALSE)</f>
        <v>0</v>
      </c>
      <c r="O1094" s="5">
        <f>VLOOKUP(M1094,[1]ArchetypeScores!E:O,11,FALSE)</f>
        <v>-1</v>
      </c>
      <c r="P1094" s="5">
        <f>VLOOKUP(M1094,[1]ArchetypeScores!E:P,12,FALSE)</f>
        <v>0</v>
      </c>
      <c r="Q1094" s="2" t="str">
        <f>VLOOKUP(M1094,[1]ArchetypeScores!E:W,19,FALSE)</f>
        <v>Untargeted</v>
      </c>
      <c r="R1094" s="2">
        <f>VLOOKUP(M1094,[1]ArchetypeScores!E:I,5,FALSE)</f>
        <v>0</v>
      </c>
      <c r="S1094" s="2">
        <f>VLOOKUP(M1094,[1]ArchetypeScores!E:K,7,FALSE)</f>
        <v>0</v>
      </c>
      <c r="T1094" s="2" t="str">
        <f t="shared" si="17"/>
        <v>Not A&amp;R positive</v>
      </c>
    </row>
    <row r="1095" spans="1:20" x14ac:dyDescent="0.3">
      <c r="A1095" s="2" t="s">
        <v>2543</v>
      </c>
      <c r="B1095" s="3" t="s">
        <v>3156</v>
      </c>
      <c r="C1095" s="3" t="s">
        <v>3157</v>
      </c>
      <c r="D1095" s="4">
        <v>6.2</v>
      </c>
      <c r="E1095" s="5" t="s">
        <v>2546</v>
      </c>
      <c r="F1095" s="4">
        <v>1.08996</v>
      </c>
      <c r="G1095" s="6">
        <v>45449</v>
      </c>
      <c r="H1095" s="3" t="s">
        <v>3158</v>
      </c>
      <c r="I1095" s="3" t="s">
        <v>3159</v>
      </c>
      <c r="J1095" s="3"/>
      <c r="K1095" s="5" t="s">
        <v>1072</v>
      </c>
      <c r="L1095" s="5">
        <v>1</v>
      </c>
      <c r="M1095" s="5" t="s">
        <v>1922</v>
      </c>
      <c r="N1095" s="5">
        <f>VLOOKUP(M1095,[1]ArchetypeScores!E:N,10,FALSE)</f>
        <v>0</v>
      </c>
      <c r="O1095" s="5">
        <f>VLOOKUP(M1095,[1]ArchetypeScores!E:O,11,FALSE)</f>
        <v>-1</v>
      </c>
      <c r="P1095" s="5">
        <f>VLOOKUP(M1095,[1]ArchetypeScores!E:P,12,FALSE)</f>
        <v>0</v>
      </c>
      <c r="Q1095" s="2" t="str">
        <f>VLOOKUP(M1095,[1]ArchetypeScores!E:W,19,FALSE)</f>
        <v>Untargeted</v>
      </c>
      <c r="R1095" s="2">
        <f>VLOOKUP(M1095,[1]ArchetypeScores!E:I,5,FALSE)</f>
        <v>0</v>
      </c>
      <c r="S1095" s="2">
        <f>VLOOKUP(M1095,[1]ArchetypeScores!E:K,7,FALSE)</f>
        <v>0</v>
      </c>
      <c r="T1095" s="2" t="str">
        <f t="shared" si="17"/>
        <v>Not A&amp;R positive</v>
      </c>
    </row>
    <row r="1096" spans="1:20" x14ac:dyDescent="0.3">
      <c r="A1096" s="2" t="s">
        <v>2543</v>
      </c>
      <c r="B1096" s="3" t="s">
        <v>3160</v>
      </c>
      <c r="C1096" s="3" t="s">
        <v>3161</v>
      </c>
      <c r="D1096" s="4">
        <v>5</v>
      </c>
      <c r="E1096" s="5" t="s">
        <v>2546</v>
      </c>
      <c r="F1096" s="4">
        <v>0.98473999999999995</v>
      </c>
      <c r="G1096" s="6">
        <v>45525</v>
      </c>
      <c r="H1096" s="3" t="s">
        <v>3162</v>
      </c>
      <c r="I1096" s="3" t="s">
        <v>3163</v>
      </c>
      <c r="J1096" s="3" t="s">
        <v>3164</v>
      </c>
      <c r="K1096" s="5" t="s">
        <v>57</v>
      </c>
      <c r="L1096" s="5">
        <v>29</v>
      </c>
      <c r="M1096" s="5" t="s">
        <v>58</v>
      </c>
      <c r="N1096" s="5">
        <f>VLOOKUP(M1096,[1]ArchetypeScores!E:N,10,FALSE)</f>
        <v>0</v>
      </c>
      <c r="O1096" s="5">
        <f>VLOOKUP(M1096,[1]ArchetypeScores!E:O,11,FALSE)</f>
        <v>-1</v>
      </c>
      <c r="P1096" s="5">
        <f>VLOOKUP(M1096,[1]ArchetypeScores!E:P,12,FALSE)</f>
        <v>0</v>
      </c>
      <c r="Q1096" s="2" t="str">
        <f>VLOOKUP(M1096,[1]ArchetypeScores!E:W,19,FALSE)</f>
        <v>Untargeted</v>
      </c>
      <c r="R1096" s="2">
        <f>VLOOKUP(M1096,[1]ArchetypeScores!E:I,5,FALSE)</f>
        <v>0</v>
      </c>
      <c r="S1096" s="2">
        <f>VLOOKUP(M1096,[1]ArchetypeScores!E:K,7,FALSE)</f>
        <v>0</v>
      </c>
      <c r="T1096" s="2" t="str">
        <f t="shared" si="17"/>
        <v>Not A&amp;R positive</v>
      </c>
    </row>
    <row r="1097" spans="1:20" x14ac:dyDescent="0.3">
      <c r="A1097" s="2" t="s">
        <v>2543</v>
      </c>
      <c r="B1097" s="3" t="s">
        <v>3165</v>
      </c>
      <c r="C1097" s="3" t="s">
        <v>3166</v>
      </c>
      <c r="D1097" s="4">
        <v>0.78400000000000003</v>
      </c>
      <c r="E1097" s="5" t="s">
        <v>2546</v>
      </c>
      <c r="F1097" s="4">
        <v>0.14685000000000001</v>
      </c>
      <c r="G1097" s="6">
        <v>45561</v>
      </c>
      <c r="H1097" s="3"/>
      <c r="I1097" s="3"/>
      <c r="J1097" s="3"/>
      <c r="K1097" s="5" t="s">
        <v>489</v>
      </c>
      <c r="L1097" s="5">
        <v>1</v>
      </c>
      <c r="M1097" s="5" t="s">
        <v>660</v>
      </c>
      <c r="N1097" s="5">
        <f>VLOOKUP(M1097,[1]ArchetypeScores!E:N,10,FALSE)</f>
        <v>1</v>
      </c>
      <c r="O1097" s="5">
        <f>VLOOKUP(M1097,[1]ArchetypeScores!E:O,11,FALSE)</f>
        <v>-1</v>
      </c>
      <c r="P1097" s="5">
        <f>VLOOKUP(M1097,[1]ArchetypeScores!E:P,12,FALSE)</f>
        <v>0</v>
      </c>
      <c r="Q1097" s="2" t="str">
        <f>VLOOKUP(M1097,[1]ArchetypeScores!E:W,19,FALSE)</f>
        <v>Health care</v>
      </c>
      <c r="R1097" s="2">
        <f>VLOOKUP(M1097,[1]ArchetypeScores!E:I,5,FALSE)</f>
        <v>0</v>
      </c>
      <c r="S1097" s="2">
        <f>VLOOKUP(M1097,[1]ArchetypeScores!E:K,7,FALSE)</f>
        <v>1</v>
      </c>
      <c r="T1097" s="2" t="str">
        <f t="shared" si="17"/>
        <v>Indirect only</v>
      </c>
    </row>
    <row r="1098" spans="1:20" x14ac:dyDescent="0.3">
      <c r="A1098" s="2" t="s">
        <v>2543</v>
      </c>
      <c r="B1098" s="3" t="s">
        <v>3167</v>
      </c>
      <c r="C1098" s="3" t="s">
        <v>3168</v>
      </c>
      <c r="D1098" s="4">
        <v>1.7999999999999999E-2</v>
      </c>
      <c r="E1098" s="5" t="s">
        <v>2546</v>
      </c>
      <c r="F1098" s="4">
        <v>3.2499999999999999E-3</v>
      </c>
      <c r="G1098" s="6">
        <v>45551</v>
      </c>
      <c r="H1098" s="3" t="s">
        <v>3169</v>
      </c>
      <c r="I1098" s="3"/>
      <c r="J1098" s="3"/>
      <c r="K1098" s="5" t="s">
        <v>61</v>
      </c>
      <c r="L1098" s="5">
        <v>1</v>
      </c>
      <c r="M1098" s="5" t="s">
        <v>130</v>
      </c>
      <c r="N1098" s="5">
        <f>VLOOKUP(M1098,[1]ArchetypeScores!E:N,10,FALSE)</f>
        <v>0</v>
      </c>
      <c r="O1098" s="5">
        <f>VLOOKUP(M1098,[1]ArchetypeScores!E:O,11,FALSE)</f>
        <v>-1</v>
      </c>
      <c r="P1098" s="5">
        <f>VLOOKUP(M1098,[1]ArchetypeScores!E:P,12,FALSE)</f>
        <v>0</v>
      </c>
      <c r="Q1098" s="2" t="str">
        <f>VLOOKUP(M1098,[1]ArchetypeScores!E:W,19,FALSE)</f>
        <v>Health care</v>
      </c>
      <c r="R1098" s="2">
        <f>VLOOKUP(M1098,[1]ArchetypeScores!E:I,5,FALSE)</f>
        <v>0</v>
      </c>
      <c r="S1098" s="2">
        <f>VLOOKUP(M1098,[1]ArchetypeScores!E:K,7,FALSE)</f>
        <v>0</v>
      </c>
      <c r="T1098" s="2" t="str">
        <f t="shared" si="17"/>
        <v>Not A&amp;R positive</v>
      </c>
    </row>
    <row r="1099" spans="1:20" x14ac:dyDescent="0.3">
      <c r="A1099" s="2" t="s">
        <v>2543</v>
      </c>
      <c r="B1099" s="3" t="s">
        <v>3170</v>
      </c>
      <c r="C1099" s="3" t="s">
        <v>3171</v>
      </c>
      <c r="D1099" s="4">
        <v>2</v>
      </c>
      <c r="E1099" s="5" t="s">
        <v>2546</v>
      </c>
      <c r="F1099" s="4">
        <v>0.34282000000000001</v>
      </c>
      <c r="G1099" s="6">
        <v>45482</v>
      </c>
      <c r="H1099" s="3" t="s">
        <v>3172</v>
      </c>
      <c r="I1099" s="3" t="s">
        <v>3173</v>
      </c>
      <c r="J1099" s="3"/>
      <c r="K1099" s="5" t="s">
        <v>163</v>
      </c>
      <c r="L1099" s="5">
        <v>2</v>
      </c>
      <c r="M1099" s="5" t="s">
        <v>648</v>
      </c>
      <c r="N1099" s="5">
        <f>VLOOKUP(M1099,[1]ArchetypeScores!E:N,10,FALSE)</f>
        <v>0</v>
      </c>
      <c r="O1099" s="5">
        <f>VLOOKUP(M1099,[1]ArchetypeScores!E:O,11,FALSE)</f>
        <v>0</v>
      </c>
      <c r="P1099" s="5">
        <f>VLOOKUP(M1099,[1]ArchetypeScores!E:P,12,FALSE)</f>
        <v>0</v>
      </c>
      <c r="Q1099" s="2" t="str">
        <f>VLOOKUP(M1099,[1]ArchetypeScores!E:W,19,FALSE)</f>
        <v>Health care</v>
      </c>
      <c r="R1099" s="2">
        <f>VLOOKUP(M1099,[1]ArchetypeScores!E:I,5,FALSE)</f>
        <v>0</v>
      </c>
      <c r="S1099" s="2">
        <f>VLOOKUP(M1099,[1]ArchetypeScores!E:K,7,FALSE)</f>
        <v>0</v>
      </c>
      <c r="T1099" s="2" t="str">
        <f t="shared" si="17"/>
        <v>Not A&amp;R positive</v>
      </c>
    </row>
    <row r="1100" spans="1:20" x14ac:dyDescent="0.3">
      <c r="A1100" s="2" t="s">
        <v>2543</v>
      </c>
      <c r="B1100" s="3" t="s">
        <v>3174</v>
      </c>
      <c r="C1100" s="3" t="s">
        <v>3175</v>
      </c>
      <c r="D1100" s="4">
        <v>60.15</v>
      </c>
      <c r="E1100" s="5" t="s">
        <v>2546</v>
      </c>
      <c r="F1100" s="4">
        <v>10.859159999999999</v>
      </c>
      <c r="G1100" s="6">
        <v>45473</v>
      </c>
      <c r="H1100" s="3" t="s">
        <v>3176</v>
      </c>
      <c r="I1100" s="3" t="s">
        <v>3177</v>
      </c>
      <c r="J1100" s="3"/>
      <c r="K1100" s="5" t="s">
        <v>102</v>
      </c>
      <c r="L1100" s="5">
        <v>1</v>
      </c>
      <c r="M1100" s="5" t="s">
        <v>103</v>
      </c>
      <c r="N1100" s="5">
        <f>VLOOKUP(M1100,[1]ArchetypeScores!E:N,10,FALSE)</f>
        <v>0</v>
      </c>
      <c r="O1100" s="5">
        <f>VLOOKUP(M1100,[1]ArchetypeScores!E:O,11,FALSE)</f>
        <v>-1</v>
      </c>
      <c r="P1100" s="5">
        <f>VLOOKUP(M1100,[1]ArchetypeScores!E:P,12,FALSE)</f>
        <v>0</v>
      </c>
      <c r="Q1100" s="2" t="str">
        <f>VLOOKUP(M1100,[1]ArchetypeScores!E:W,19,FALSE)</f>
        <v>Untargeted</v>
      </c>
      <c r="R1100" s="2">
        <f>VLOOKUP(M1100,[1]ArchetypeScores!E:I,5,FALSE)</f>
        <v>0</v>
      </c>
      <c r="S1100" s="2">
        <f>VLOOKUP(M1100,[1]ArchetypeScores!E:K,7,FALSE)</f>
        <v>1</v>
      </c>
      <c r="T1100" s="2" t="str">
        <f t="shared" si="17"/>
        <v>Indirect only</v>
      </c>
    </row>
    <row r="1101" spans="1:20" x14ac:dyDescent="0.3">
      <c r="A1101" s="2" t="s">
        <v>2543</v>
      </c>
      <c r="B1101" s="3" t="s">
        <v>3178</v>
      </c>
      <c r="C1101" s="3" t="s">
        <v>3179</v>
      </c>
      <c r="D1101" s="4">
        <v>65</v>
      </c>
      <c r="E1101" s="5" t="s">
        <v>2546</v>
      </c>
      <c r="F1101" s="4">
        <v>11.73476</v>
      </c>
      <c r="G1101" s="6">
        <v>45474</v>
      </c>
      <c r="H1101" s="3" t="s">
        <v>3176</v>
      </c>
      <c r="I1101" s="3" t="s">
        <v>3177</v>
      </c>
      <c r="J1101" s="3"/>
      <c r="K1101" s="5" t="s">
        <v>102</v>
      </c>
      <c r="L1101" s="5">
        <v>1</v>
      </c>
      <c r="M1101" s="5" t="s">
        <v>103</v>
      </c>
      <c r="N1101" s="5">
        <f>VLOOKUP(M1101,[1]ArchetypeScores!E:N,10,FALSE)</f>
        <v>0</v>
      </c>
      <c r="O1101" s="5">
        <f>VLOOKUP(M1101,[1]ArchetypeScores!E:O,11,FALSE)</f>
        <v>-1</v>
      </c>
      <c r="P1101" s="5">
        <f>VLOOKUP(M1101,[1]ArchetypeScores!E:P,12,FALSE)</f>
        <v>0</v>
      </c>
      <c r="Q1101" s="2" t="str">
        <f>VLOOKUP(M1101,[1]ArchetypeScores!E:W,19,FALSE)</f>
        <v>Untargeted</v>
      </c>
      <c r="R1101" s="2">
        <f>VLOOKUP(M1101,[1]ArchetypeScores!E:I,5,FALSE)</f>
        <v>0</v>
      </c>
      <c r="S1101" s="2">
        <f>VLOOKUP(M1101,[1]ArchetypeScores!E:K,7,FALSE)</f>
        <v>1</v>
      </c>
      <c r="T1101" s="2" t="str">
        <f t="shared" si="17"/>
        <v>Indirect only</v>
      </c>
    </row>
    <row r="1102" spans="1:20" x14ac:dyDescent="0.3">
      <c r="A1102" s="2" t="s">
        <v>2543</v>
      </c>
      <c r="B1102" s="3" t="s">
        <v>3180</v>
      </c>
      <c r="C1102" s="3" t="s">
        <v>3181</v>
      </c>
      <c r="D1102" s="4">
        <v>0.33500000000000002</v>
      </c>
      <c r="E1102" s="5" t="s">
        <v>2546</v>
      </c>
      <c r="F1102" s="4">
        <v>6.275E-2</v>
      </c>
      <c r="G1102" s="6">
        <v>45316</v>
      </c>
      <c r="H1102" s="3" t="s">
        <v>3182</v>
      </c>
      <c r="I1102" s="3"/>
      <c r="J1102" s="3"/>
      <c r="K1102" s="5" t="s">
        <v>489</v>
      </c>
      <c r="L1102" s="5">
        <v>1</v>
      </c>
      <c r="M1102" s="5" t="s">
        <v>660</v>
      </c>
      <c r="N1102" s="5">
        <f>VLOOKUP(M1102,[1]ArchetypeScores!E:N,10,FALSE)</f>
        <v>1</v>
      </c>
      <c r="O1102" s="5">
        <f>VLOOKUP(M1102,[1]ArchetypeScores!E:O,11,FALSE)</f>
        <v>-1</v>
      </c>
      <c r="P1102" s="5">
        <f>VLOOKUP(M1102,[1]ArchetypeScores!E:P,12,FALSE)</f>
        <v>0</v>
      </c>
      <c r="Q1102" s="2" t="str">
        <f>VLOOKUP(M1102,[1]ArchetypeScores!E:W,19,FALSE)</f>
        <v>Health care</v>
      </c>
      <c r="R1102" s="2">
        <f>VLOOKUP(M1102,[1]ArchetypeScores!E:I,5,FALSE)</f>
        <v>0</v>
      </c>
      <c r="S1102" s="2">
        <f>VLOOKUP(M1102,[1]ArchetypeScores!E:K,7,FALSE)</f>
        <v>1</v>
      </c>
      <c r="T1102" s="2" t="str">
        <f t="shared" si="17"/>
        <v>Indirect only</v>
      </c>
    </row>
    <row r="1103" spans="1:20" x14ac:dyDescent="0.3">
      <c r="A1103" s="2" t="s">
        <v>2543</v>
      </c>
      <c r="B1103" s="3" t="s">
        <v>3183</v>
      </c>
      <c r="C1103" s="3" t="s">
        <v>3184</v>
      </c>
      <c r="D1103" s="4">
        <v>30</v>
      </c>
      <c r="E1103" s="5" t="s">
        <v>2546</v>
      </c>
      <c r="F1103" s="4">
        <v>5.9847999999999999</v>
      </c>
      <c r="G1103" s="6">
        <v>45517</v>
      </c>
      <c r="H1103" s="3" t="s">
        <v>3012</v>
      </c>
      <c r="I1103" s="3" t="s">
        <v>3013</v>
      </c>
      <c r="J1103" s="3"/>
      <c r="K1103" s="5" t="s">
        <v>261</v>
      </c>
      <c r="L1103" s="5">
        <v>2</v>
      </c>
      <c r="M1103" s="5" t="s">
        <v>262</v>
      </c>
      <c r="N1103" s="5">
        <f>VLOOKUP(M1103,[1]ArchetypeScores!E:N,10,FALSE)</f>
        <v>0</v>
      </c>
      <c r="O1103" s="5">
        <f>VLOOKUP(M1103,[1]ArchetypeScores!E:O,11,FALSE)</f>
        <v>-1</v>
      </c>
      <c r="P1103" s="5">
        <f>VLOOKUP(M1103,[1]ArchetypeScores!E:P,12,FALSE)</f>
        <v>0</v>
      </c>
      <c r="Q1103" s="2" t="str">
        <f>VLOOKUP(M1103,[1]ArchetypeScores!E:W,19,FALSE)</f>
        <v>Untargeted</v>
      </c>
      <c r="R1103" s="2">
        <f>VLOOKUP(M1103,[1]ArchetypeScores!E:I,5,FALSE)</f>
        <v>0</v>
      </c>
      <c r="S1103" s="2">
        <f>VLOOKUP(M1103,[1]ArchetypeScores!E:K,7,FALSE)</f>
        <v>0</v>
      </c>
      <c r="T1103" s="2" t="str">
        <f t="shared" si="17"/>
        <v>Not A&amp;R positive</v>
      </c>
    </row>
    <row r="1104" spans="1:20" x14ac:dyDescent="0.3">
      <c r="A1104" s="2" t="s">
        <v>2543</v>
      </c>
      <c r="B1104" s="3" t="s">
        <v>3185</v>
      </c>
      <c r="C1104" s="3" t="s">
        <v>3186</v>
      </c>
      <c r="D1104" s="4">
        <v>0.45300000000000001</v>
      </c>
      <c r="E1104" s="5" t="s">
        <v>2546</v>
      </c>
      <c r="F1104" s="4">
        <v>7.9619999999999996E-2</v>
      </c>
      <c r="G1104" s="6">
        <v>45401</v>
      </c>
      <c r="H1104" s="3" t="s">
        <v>3187</v>
      </c>
      <c r="I1104" s="3"/>
      <c r="J1104" s="3"/>
      <c r="K1104" s="5" t="s">
        <v>71</v>
      </c>
      <c r="L1104" s="5">
        <v>1</v>
      </c>
      <c r="M1104" s="5" t="s">
        <v>72</v>
      </c>
      <c r="N1104" s="5">
        <f>VLOOKUP(M1104,[1]ArchetypeScores!E:N,10,FALSE)</f>
        <v>0</v>
      </c>
      <c r="O1104" s="5">
        <f>VLOOKUP(M1104,[1]ArchetypeScores!E:O,11,FALSE)</f>
        <v>0</v>
      </c>
      <c r="P1104" s="5">
        <f>VLOOKUP(M1104,[1]ArchetypeScores!E:P,12,FALSE)</f>
        <v>0</v>
      </c>
      <c r="Q1104" s="2" t="str">
        <f>VLOOKUP(M1104,[1]ArchetypeScores!E:W,19,FALSE)</f>
        <v>Other sector</v>
      </c>
      <c r="R1104" s="2">
        <f>VLOOKUP(M1104,[1]ArchetypeScores!E:I,5,FALSE)</f>
        <v>0</v>
      </c>
      <c r="S1104" s="2">
        <f>VLOOKUP(M1104,[1]ArchetypeScores!E:K,7,FALSE)</f>
        <v>0</v>
      </c>
      <c r="T1104" s="2" t="str">
        <f t="shared" si="17"/>
        <v>Not A&amp;R positive</v>
      </c>
    </row>
    <row r="1105" spans="1:20" x14ac:dyDescent="0.3">
      <c r="A1105" s="2" t="s">
        <v>2543</v>
      </c>
      <c r="B1105" s="3" t="s">
        <v>3188</v>
      </c>
      <c r="C1105" s="3" t="s">
        <v>3189</v>
      </c>
      <c r="D1105" s="4"/>
      <c r="E1105" s="5" t="s">
        <v>2546</v>
      </c>
      <c r="F1105" s="4">
        <v>0</v>
      </c>
      <c r="G1105" s="6">
        <v>45247</v>
      </c>
      <c r="H1105" s="3" t="s">
        <v>3190</v>
      </c>
      <c r="I1105" s="3" t="s">
        <v>3191</v>
      </c>
      <c r="J1105" s="3"/>
      <c r="K1105" s="5" t="s">
        <v>261</v>
      </c>
      <c r="L1105" s="5">
        <v>2</v>
      </c>
      <c r="M1105" s="5" t="s">
        <v>262</v>
      </c>
      <c r="N1105" s="5">
        <f>VLOOKUP(M1105,[1]ArchetypeScores!E:N,10,FALSE)</f>
        <v>0</v>
      </c>
      <c r="O1105" s="5">
        <f>VLOOKUP(M1105,[1]ArchetypeScores!E:O,11,FALSE)</f>
        <v>-1</v>
      </c>
      <c r="P1105" s="5">
        <f>VLOOKUP(M1105,[1]ArchetypeScores!E:P,12,FALSE)</f>
        <v>0</v>
      </c>
      <c r="Q1105" s="2" t="str">
        <f>VLOOKUP(M1105,[1]ArchetypeScores!E:W,19,FALSE)</f>
        <v>Untargeted</v>
      </c>
      <c r="R1105" s="2">
        <f>VLOOKUP(M1105,[1]ArchetypeScores!E:I,5,FALSE)</f>
        <v>0</v>
      </c>
      <c r="S1105" s="2">
        <f>VLOOKUP(M1105,[1]ArchetypeScores!E:K,7,FALSE)</f>
        <v>0</v>
      </c>
      <c r="T1105" s="2" t="str">
        <f t="shared" si="17"/>
        <v>Not A&amp;R positive</v>
      </c>
    </row>
    <row r="1106" spans="1:20" x14ac:dyDescent="0.3">
      <c r="A1106" s="2" t="s">
        <v>2543</v>
      </c>
      <c r="B1106" s="3" t="s">
        <v>3192</v>
      </c>
      <c r="C1106" s="3" t="s">
        <v>3193</v>
      </c>
      <c r="D1106" s="4">
        <v>0.06</v>
      </c>
      <c r="E1106" s="5" t="s">
        <v>2546</v>
      </c>
      <c r="F1106" s="4">
        <v>1.183E-2</v>
      </c>
      <c r="G1106" s="6">
        <v>45555</v>
      </c>
      <c r="H1106" s="3" t="s">
        <v>3194</v>
      </c>
      <c r="I1106" s="3"/>
      <c r="J1106" s="3"/>
      <c r="K1106" s="5" t="s">
        <v>61</v>
      </c>
      <c r="L1106" s="5">
        <v>1</v>
      </c>
      <c r="M1106" s="5" t="s">
        <v>130</v>
      </c>
      <c r="N1106" s="5">
        <f>VLOOKUP(M1106,[1]ArchetypeScores!E:N,10,FALSE)</f>
        <v>0</v>
      </c>
      <c r="O1106" s="5">
        <f>VLOOKUP(M1106,[1]ArchetypeScores!E:O,11,FALSE)</f>
        <v>-1</v>
      </c>
      <c r="P1106" s="5">
        <f>VLOOKUP(M1106,[1]ArchetypeScores!E:P,12,FALSE)</f>
        <v>0</v>
      </c>
      <c r="Q1106" s="2" t="str">
        <f>VLOOKUP(M1106,[1]ArchetypeScores!E:W,19,FALSE)</f>
        <v>Health care</v>
      </c>
      <c r="R1106" s="2">
        <f>VLOOKUP(M1106,[1]ArchetypeScores!E:I,5,FALSE)</f>
        <v>0</v>
      </c>
      <c r="S1106" s="2">
        <f>VLOOKUP(M1106,[1]ArchetypeScores!E:K,7,FALSE)</f>
        <v>0</v>
      </c>
      <c r="T1106" s="2" t="str">
        <f t="shared" si="17"/>
        <v>Not A&amp;R positive</v>
      </c>
    </row>
    <row r="1107" spans="1:20" x14ac:dyDescent="0.3">
      <c r="A1107" s="2" t="s">
        <v>2543</v>
      </c>
      <c r="B1107" s="3" t="s">
        <v>3195</v>
      </c>
      <c r="C1107" s="3" t="s">
        <v>3196</v>
      </c>
      <c r="D1107" s="4">
        <v>1.1000000000000001</v>
      </c>
      <c r="E1107" s="5" t="s">
        <v>2546</v>
      </c>
      <c r="F1107" s="4">
        <v>0.21052000000000001</v>
      </c>
      <c r="G1107" s="6">
        <v>45565</v>
      </c>
      <c r="H1107" s="3" t="s">
        <v>3197</v>
      </c>
      <c r="I1107" s="3"/>
      <c r="J1107" s="3"/>
      <c r="K1107" s="5" t="s">
        <v>61</v>
      </c>
      <c r="L1107" s="5">
        <v>1</v>
      </c>
      <c r="M1107" s="5" t="s">
        <v>130</v>
      </c>
      <c r="N1107" s="5">
        <f>VLOOKUP(M1107,[1]ArchetypeScores!E:N,10,FALSE)</f>
        <v>0</v>
      </c>
      <c r="O1107" s="5">
        <f>VLOOKUP(M1107,[1]ArchetypeScores!E:O,11,FALSE)</f>
        <v>-1</v>
      </c>
      <c r="P1107" s="5">
        <f>VLOOKUP(M1107,[1]ArchetypeScores!E:P,12,FALSE)</f>
        <v>0</v>
      </c>
      <c r="Q1107" s="2" t="str">
        <f>VLOOKUP(M1107,[1]ArchetypeScores!E:W,19,FALSE)</f>
        <v>Health care</v>
      </c>
      <c r="R1107" s="2">
        <f>VLOOKUP(M1107,[1]ArchetypeScores!E:I,5,FALSE)</f>
        <v>0</v>
      </c>
      <c r="S1107" s="2">
        <f>VLOOKUP(M1107,[1]ArchetypeScores!E:K,7,FALSE)</f>
        <v>0</v>
      </c>
      <c r="T1107" s="2" t="str">
        <f t="shared" si="17"/>
        <v>Not A&amp;R positive</v>
      </c>
    </row>
    <row r="1108" spans="1:20" x14ac:dyDescent="0.3">
      <c r="A1108" s="2" t="s">
        <v>2543</v>
      </c>
      <c r="B1108" s="3" t="s">
        <v>3195</v>
      </c>
      <c r="C1108" s="3" t="s">
        <v>3198</v>
      </c>
      <c r="D1108" s="4">
        <v>1.2</v>
      </c>
      <c r="E1108" s="5" t="s">
        <v>2546</v>
      </c>
      <c r="F1108" s="4">
        <v>0.22653000000000001</v>
      </c>
      <c r="G1108" s="6">
        <v>45566</v>
      </c>
      <c r="H1108" s="3" t="s">
        <v>3199</v>
      </c>
      <c r="I1108" s="3"/>
      <c r="J1108" s="3"/>
      <c r="K1108" s="5" t="s">
        <v>61</v>
      </c>
      <c r="L1108" s="5">
        <v>1</v>
      </c>
      <c r="M1108" s="5" t="s">
        <v>130</v>
      </c>
      <c r="N1108" s="5">
        <f>VLOOKUP(M1108,[1]ArchetypeScores!E:N,10,FALSE)</f>
        <v>0</v>
      </c>
      <c r="O1108" s="5">
        <f>VLOOKUP(M1108,[1]ArchetypeScores!E:O,11,FALSE)</f>
        <v>-1</v>
      </c>
      <c r="P1108" s="5">
        <f>VLOOKUP(M1108,[1]ArchetypeScores!E:P,12,FALSE)</f>
        <v>0</v>
      </c>
      <c r="Q1108" s="2" t="str">
        <f>VLOOKUP(M1108,[1]ArchetypeScores!E:W,19,FALSE)</f>
        <v>Health care</v>
      </c>
      <c r="R1108" s="2">
        <f>VLOOKUP(M1108,[1]ArchetypeScores!E:I,5,FALSE)</f>
        <v>0</v>
      </c>
      <c r="S1108" s="2">
        <f>VLOOKUP(M1108,[1]ArchetypeScores!E:K,7,FALSE)</f>
        <v>0</v>
      </c>
      <c r="T1108" s="2" t="str">
        <f t="shared" si="17"/>
        <v>Not A&amp;R positive</v>
      </c>
    </row>
    <row r="1109" spans="1:20" x14ac:dyDescent="0.3">
      <c r="A1109" s="2" t="s">
        <v>2543</v>
      </c>
      <c r="B1109" s="3" t="s">
        <v>3200</v>
      </c>
      <c r="C1109" s="3" t="s">
        <v>3201</v>
      </c>
      <c r="D1109" s="4">
        <v>1.8</v>
      </c>
      <c r="E1109" s="5" t="s">
        <v>2546</v>
      </c>
      <c r="F1109" s="4">
        <v>0.33737</v>
      </c>
      <c r="G1109" s="6">
        <v>45567</v>
      </c>
      <c r="H1109" s="3"/>
      <c r="I1109" s="3"/>
      <c r="J1109" s="3"/>
      <c r="K1109" s="5" t="s">
        <v>489</v>
      </c>
      <c r="L1109" s="5">
        <v>1</v>
      </c>
      <c r="M1109" s="5" t="s">
        <v>660</v>
      </c>
      <c r="N1109" s="5">
        <f>VLOOKUP(M1109,[1]ArchetypeScores!E:N,10,FALSE)</f>
        <v>1</v>
      </c>
      <c r="O1109" s="5">
        <f>VLOOKUP(M1109,[1]ArchetypeScores!E:O,11,FALSE)</f>
        <v>-1</v>
      </c>
      <c r="P1109" s="5">
        <f>VLOOKUP(M1109,[1]ArchetypeScores!E:P,12,FALSE)</f>
        <v>0</v>
      </c>
      <c r="Q1109" s="2" t="str">
        <f>VLOOKUP(M1109,[1]ArchetypeScores!E:W,19,FALSE)</f>
        <v>Health care</v>
      </c>
      <c r="R1109" s="2">
        <f>VLOOKUP(M1109,[1]ArchetypeScores!E:I,5,FALSE)</f>
        <v>0</v>
      </c>
      <c r="S1109" s="2">
        <f>VLOOKUP(M1109,[1]ArchetypeScores!E:K,7,FALSE)</f>
        <v>1</v>
      </c>
      <c r="T1109" s="2" t="str">
        <f t="shared" si="17"/>
        <v>Indirect only</v>
      </c>
    </row>
    <row r="1110" spans="1:20" x14ac:dyDescent="0.3">
      <c r="A1110" s="2" t="s">
        <v>2543</v>
      </c>
      <c r="B1110" s="3" t="s">
        <v>3202</v>
      </c>
      <c r="C1110" s="3" t="s">
        <v>3203</v>
      </c>
      <c r="D1110" s="4">
        <v>1.0999999999999999E-2</v>
      </c>
      <c r="E1110" s="5" t="s">
        <v>2546</v>
      </c>
      <c r="F1110" s="4">
        <v>2.0500000000000002E-3</v>
      </c>
      <c r="G1110" s="6">
        <v>45314</v>
      </c>
      <c r="H1110" s="3" t="s">
        <v>3204</v>
      </c>
      <c r="I1110" s="3"/>
      <c r="J1110" s="3"/>
      <c r="K1110" s="5" t="s">
        <v>61</v>
      </c>
      <c r="L1110" s="5">
        <v>4</v>
      </c>
      <c r="M1110" s="5" t="s">
        <v>433</v>
      </c>
      <c r="N1110" s="5">
        <f>VLOOKUP(M1110,[1]ArchetypeScores!E:N,10,FALSE)</f>
        <v>0</v>
      </c>
      <c r="O1110" s="5">
        <f>VLOOKUP(M1110,[1]ArchetypeScores!E:O,11,FALSE)</f>
        <v>0</v>
      </c>
      <c r="P1110" s="5">
        <f>VLOOKUP(M1110,[1]ArchetypeScores!E:P,12,FALSE)</f>
        <v>0</v>
      </c>
      <c r="Q1110" s="2" t="str">
        <f>VLOOKUP(M1110,[1]ArchetypeScores!E:W,19,FALSE)</f>
        <v>Health care</v>
      </c>
      <c r="R1110" s="2">
        <f>VLOOKUP(M1110,[1]ArchetypeScores!E:I,5,FALSE)</f>
        <v>0</v>
      </c>
      <c r="S1110" s="2">
        <f>VLOOKUP(M1110,[1]ArchetypeScores!E:K,7,FALSE)</f>
        <v>0</v>
      </c>
      <c r="T1110" s="2" t="str">
        <f t="shared" si="17"/>
        <v>Not A&amp;R positive</v>
      </c>
    </row>
    <row r="1111" spans="1:20" x14ac:dyDescent="0.3">
      <c r="A1111" s="2" t="s">
        <v>2543</v>
      </c>
      <c r="B1111" s="3" t="s">
        <v>3205</v>
      </c>
      <c r="C1111" s="3" t="s">
        <v>3206</v>
      </c>
      <c r="D1111" s="4">
        <v>0.113</v>
      </c>
      <c r="E1111" s="5" t="s">
        <v>2546</v>
      </c>
      <c r="F1111" s="4">
        <v>0.02</v>
      </c>
      <c r="G1111" s="6">
        <v>45378</v>
      </c>
      <c r="H1111" s="3" t="s">
        <v>3207</v>
      </c>
      <c r="I1111" s="3"/>
      <c r="J1111" s="3"/>
      <c r="K1111" s="5" t="s">
        <v>61</v>
      </c>
      <c r="L1111" s="5">
        <v>5</v>
      </c>
      <c r="M1111" s="5" t="s">
        <v>62</v>
      </c>
      <c r="N1111" s="5">
        <f>VLOOKUP(M1111,[1]ArchetypeScores!E:N,10,FALSE)</f>
        <v>0</v>
      </c>
      <c r="O1111" s="5">
        <f>VLOOKUP(M1111,[1]ArchetypeScores!E:O,11,FALSE)</f>
        <v>-1</v>
      </c>
      <c r="P1111" s="5">
        <f>VLOOKUP(M1111,[1]ArchetypeScores!E:P,12,FALSE)</f>
        <v>0</v>
      </c>
      <c r="Q1111" s="2" t="str">
        <f>VLOOKUP(M1111,[1]ArchetypeScores!E:W,19,FALSE)</f>
        <v>Health care</v>
      </c>
      <c r="R1111" s="2">
        <f>VLOOKUP(M1111,[1]ArchetypeScores!E:I,5,FALSE)</f>
        <v>0</v>
      </c>
      <c r="S1111" s="2">
        <f>VLOOKUP(M1111,[1]ArchetypeScores!E:K,7,FALSE)</f>
        <v>0</v>
      </c>
      <c r="T1111" s="2" t="str">
        <f t="shared" si="17"/>
        <v>Not A&amp;R positive</v>
      </c>
    </row>
    <row r="1112" spans="1:20" x14ac:dyDescent="0.3">
      <c r="A1112" s="2" t="s">
        <v>2543</v>
      </c>
      <c r="B1112" s="3" t="s">
        <v>3208</v>
      </c>
      <c r="C1112" s="3" t="s">
        <v>3209</v>
      </c>
      <c r="D1112" s="4">
        <v>2.9000000000000001E-2</v>
      </c>
      <c r="E1112" s="5" t="s">
        <v>2546</v>
      </c>
      <c r="F1112" s="4">
        <v>5.7000000000000002E-3</v>
      </c>
      <c r="G1112" s="6">
        <v>45397</v>
      </c>
      <c r="H1112" s="3" t="s">
        <v>3210</v>
      </c>
      <c r="I1112" s="3"/>
      <c r="J1112" s="3"/>
      <c r="K1112" s="5" t="s">
        <v>61</v>
      </c>
      <c r="L1112" s="5">
        <v>4</v>
      </c>
      <c r="M1112" s="5" t="s">
        <v>433</v>
      </c>
      <c r="N1112" s="5">
        <f>VLOOKUP(M1112,[1]ArchetypeScores!E:N,10,FALSE)</f>
        <v>0</v>
      </c>
      <c r="O1112" s="5">
        <f>VLOOKUP(M1112,[1]ArchetypeScores!E:O,11,FALSE)</f>
        <v>0</v>
      </c>
      <c r="P1112" s="5">
        <f>VLOOKUP(M1112,[1]ArchetypeScores!E:P,12,FALSE)</f>
        <v>0</v>
      </c>
      <c r="Q1112" s="2" t="str">
        <f>VLOOKUP(M1112,[1]ArchetypeScores!E:W,19,FALSE)</f>
        <v>Health care</v>
      </c>
      <c r="R1112" s="2">
        <f>VLOOKUP(M1112,[1]ArchetypeScores!E:I,5,FALSE)</f>
        <v>0</v>
      </c>
      <c r="S1112" s="2">
        <f>VLOOKUP(M1112,[1]ArchetypeScores!E:K,7,FALSE)</f>
        <v>0</v>
      </c>
      <c r="T1112" s="2" t="str">
        <f t="shared" si="17"/>
        <v>Not A&amp;R positive</v>
      </c>
    </row>
    <row r="1113" spans="1:20" x14ac:dyDescent="0.3">
      <c r="A1113" s="2" t="s">
        <v>2543</v>
      </c>
      <c r="B1113" s="3" t="s">
        <v>3211</v>
      </c>
      <c r="C1113" s="3" t="s">
        <v>3212</v>
      </c>
      <c r="D1113" s="4">
        <v>3.3000000000000002E-2</v>
      </c>
      <c r="E1113" s="5" t="s">
        <v>2546</v>
      </c>
      <c r="F1113" s="4">
        <v>5.8300000000000001E-3</v>
      </c>
      <c r="G1113" s="6">
        <v>45317</v>
      </c>
      <c r="H1113" s="3" t="s">
        <v>3213</v>
      </c>
      <c r="I1113" s="3"/>
      <c r="J1113" s="3"/>
      <c r="K1113" s="5" t="s">
        <v>71</v>
      </c>
      <c r="L1113" s="5">
        <v>2</v>
      </c>
      <c r="M1113" s="5" t="s">
        <v>2542</v>
      </c>
      <c r="N1113" s="5">
        <f>VLOOKUP(M1113,[1]ArchetypeScores!E:N,10,FALSE)</f>
        <v>0</v>
      </c>
      <c r="O1113" s="5">
        <f>VLOOKUP(M1113,[1]ArchetypeScores!E:O,11,FALSE)</f>
        <v>-1</v>
      </c>
      <c r="P1113" s="5">
        <f>VLOOKUP(M1113,[1]ArchetypeScores!E:P,12,FALSE)</f>
        <v>0</v>
      </c>
      <c r="Q1113" s="2" t="str">
        <f>VLOOKUP(M1113,[1]ArchetypeScores!E:W,19,FALSE)</f>
        <v>Industrials - other</v>
      </c>
      <c r="R1113" s="2">
        <f>VLOOKUP(M1113,[1]ArchetypeScores!E:I,5,FALSE)</f>
        <v>0</v>
      </c>
      <c r="S1113" s="2">
        <f>VLOOKUP(M1113,[1]ArchetypeScores!E:K,7,FALSE)</f>
        <v>0</v>
      </c>
      <c r="T1113" s="2" t="str">
        <f t="shared" si="17"/>
        <v>Not A&amp;R positive</v>
      </c>
    </row>
    <row r="1114" spans="1:20" x14ac:dyDescent="0.3">
      <c r="A1114" s="2" t="s">
        <v>2543</v>
      </c>
      <c r="B1114" s="3" t="s">
        <v>3214</v>
      </c>
      <c r="C1114" s="3" t="s">
        <v>3215</v>
      </c>
      <c r="D1114" s="4">
        <v>6.0999999999999999E-2</v>
      </c>
      <c r="E1114" s="5" t="s">
        <v>2546</v>
      </c>
      <c r="F1114" s="4">
        <v>1.1180000000000001E-2</v>
      </c>
      <c r="G1114" s="6">
        <v>45352</v>
      </c>
      <c r="H1114" s="3" t="s">
        <v>3216</v>
      </c>
      <c r="I1114" s="3"/>
      <c r="J1114" s="3"/>
      <c r="K1114" s="5" t="s">
        <v>71</v>
      </c>
      <c r="L1114" s="5">
        <v>2</v>
      </c>
      <c r="M1114" s="5" t="s">
        <v>2542</v>
      </c>
      <c r="N1114" s="5">
        <f>VLOOKUP(M1114,[1]ArchetypeScores!E:N,10,FALSE)</f>
        <v>0</v>
      </c>
      <c r="O1114" s="5">
        <f>VLOOKUP(M1114,[1]ArchetypeScores!E:O,11,FALSE)</f>
        <v>-1</v>
      </c>
      <c r="P1114" s="5">
        <f>VLOOKUP(M1114,[1]ArchetypeScores!E:P,12,FALSE)</f>
        <v>0</v>
      </c>
      <c r="Q1114" s="2" t="str">
        <f>VLOOKUP(M1114,[1]ArchetypeScores!E:W,19,FALSE)</f>
        <v>Industrials - other</v>
      </c>
      <c r="R1114" s="2">
        <f>VLOOKUP(M1114,[1]ArchetypeScores!E:I,5,FALSE)</f>
        <v>0</v>
      </c>
      <c r="S1114" s="2">
        <f>VLOOKUP(M1114,[1]ArchetypeScores!E:K,7,FALSE)</f>
        <v>0</v>
      </c>
      <c r="T1114" s="2" t="str">
        <f t="shared" si="17"/>
        <v>Not A&amp;R positive</v>
      </c>
    </row>
    <row r="1115" spans="1:20" x14ac:dyDescent="0.3">
      <c r="A1115" s="2" t="s">
        <v>2543</v>
      </c>
      <c r="B1115" s="3" t="s">
        <v>3217</v>
      </c>
      <c r="C1115" s="3" t="s">
        <v>3218</v>
      </c>
      <c r="D1115" s="4">
        <v>7.1999999999999995E-2</v>
      </c>
      <c r="E1115" s="5" t="s">
        <v>2546</v>
      </c>
      <c r="F1115" s="4">
        <v>1.3089999999999999E-2</v>
      </c>
      <c r="G1115" s="6">
        <v>45353</v>
      </c>
      <c r="H1115" s="3" t="s">
        <v>3219</v>
      </c>
      <c r="I1115" s="3"/>
      <c r="J1115" s="3"/>
      <c r="K1115" s="5" t="s">
        <v>71</v>
      </c>
      <c r="L1115" s="5">
        <v>2</v>
      </c>
      <c r="M1115" s="5" t="s">
        <v>2542</v>
      </c>
      <c r="N1115" s="5">
        <f>VLOOKUP(M1115,[1]ArchetypeScores!E:N,10,FALSE)</f>
        <v>0</v>
      </c>
      <c r="O1115" s="5">
        <f>VLOOKUP(M1115,[1]ArchetypeScores!E:O,11,FALSE)</f>
        <v>-1</v>
      </c>
      <c r="P1115" s="5">
        <f>VLOOKUP(M1115,[1]ArchetypeScores!E:P,12,FALSE)</f>
        <v>0</v>
      </c>
      <c r="Q1115" s="2" t="str">
        <f>VLOOKUP(M1115,[1]ArchetypeScores!E:W,19,FALSE)</f>
        <v>Industrials - other</v>
      </c>
      <c r="R1115" s="2">
        <f>VLOOKUP(M1115,[1]ArchetypeScores!E:I,5,FALSE)</f>
        <v>0</v>
      </c>
      <c r="S1115" s="2">
        <f>VLOOKUP(M1115,[1]ArchetypeScores!E:K,7,FALSE)</f>
        <v>0</v>
      </c>
      <c r="T1115" s="2" t="str">
        <f t="shared" si="17"/>
        <v>Not A&amp;R positive</v>
      </c>
    </row>
    <row r="1116" spans="1:20" x14ac:dyDescent="0.3">
      <c r="A1116" s="2" t="s">
        <v>2543</v>
      </c>
      <c r="B1116" s="3" t="s">
        <v>3220</v>
      </c>
      <c r="C1116" s="3" t="s">
        <v>3221</v>
      </c>
      <c r="D1116" s="4">
        <v>2.3E-2</v>
      </c>
      <c r="E1116" s="5" t="s">
        <v>2546</v>
      </c>
      <c r="F1116" s="4">
        <v>4.4200000000000003E-3</v>
      </c>
      <c r="G1116" s="6">
        <v>45320</v>
      </c>
      <c r="H1116" s="3" t="s">
        <v>3222</v>
      </c>
      <c r="I1116" s="3"/>
      <c r="J1116" s="3"/>
      <c r="K1116" s="5" t="s">
        <v>71</v>
      </c>
      <c r="L1116" s="5">
        <v>2</v>
      </c>
      <c r="M1116" s="5" t="s">
        <v>2542</v>
      </c>
      <c r="N1116" s="5">
        <f>VLOOKUP(M1116,[1]ArchetypeScores!E:N,10,FALSE)</f>
        <v>0</v>
      </c>
      <c r="O1116" s="5">
        <f>VLOOKUP(M1116,[1]ArchetypeScores!E:O,11,FALSE)</f>
        <v>-1</v>
      </c>
      <c r="P1116" s="5">
        <f>VLOOKUP(M1116,[1]ArchetypeScores!E:P,12,FALSE)</f>
        <v>0</v>
      </c>
      <c r="Q1116" s="2" t="str">
        <f>VLOOKUP(M1116,[1]ArchetypeScores!E:W,19,FALSE)</f>
        <v>Industrials - other</v>
      </c>
      <c r="R1116" s="2">
        <f>VLOOKUP(M1116,[1]ArchetypeScores!E:I,5,FALSE)</f>
        <v>0</v>
      </c>
      <c r="S1116" s="2">
        <f>VLOOKUP(M1116,[1]ArchetypeScores!E:K,7,FALSE)</f>
        <v>0</v>
      </c>
      <c r="T1116" s="2" t="str">
        <f t="shared" si="17"/>
        <v>Not A&amp;R positive</v>
      </c>
    </row>
    <row r="1117" spans="1:20" x14ac:dyDescent="0.3">
      <c r="A1117" s="2" t="s">
        <v>2543</v>
      </c>
      <c r="B1117" s="3" t="s">
        <v>3223</v>
      </c>
      <c r="C1117" s="3" t="s">
        <v>3224</v>
      </c>
      <c r="D1117" s="4">
        <v>1.7999999999999999E-2</v>
      </c>
      <c r="E1117" s="5" t="s">
        <v>2546</v>
      </c>
      <c r="F1117" s="4">
        <v>3.49E-3</v>
      </c>
      <c r="G1117" s="6">
        <v>45486</v>
      </c>
      <c r="H1117" s="3" t="s">
        <v>3225</v>
      </c>
      <c r="I1117" s="3"/>
      <c r="J1117" s="3"/>
      <c r="K1117" s="5" t="s">
        <v>71</v>
      </c>
      <c r="L1117" s="5">
        <v>2</v>
      </c>
      <c r="M1117" s="5" t="s">
        <v>2542</v>
      </c>
      <c r="N1117" s="5">
        <f>VLOOKUP(M1117,[1]ArchetypeScores!E:N,10,FALSE)</f>
        <v>0</v>
      </c>
      <c r="O1117" s="5">
        <f>VLOOKUP(M1117,[1]ArchetypeScores!E:O,11,FALSE)</f>
        <v>-1</v>
      </c>
      <c r="P1117" s="5">
        <f>VLOOKUP(M1117,[1]ArchetypeScores!E:P,12,FALSE)</f>
        <v>0</v>
      </c>
      <c r="Q1117" s="2" t="str">
        <f>VLOOKUP(M1117,[1]ArchetypeScores!E:W,19,FALSE)</f>
        <v>Industrials - other</v>
      </c>
      <c r="R1117" s="2">
        <f>VLOOKUP(M1117,[1]ArchetypeScores!E:I,5,FALSE)</f>
        <v>0</v>
      </c>
      <c r="S1117" s="2">
        <f>VLOOKUP(M1117,[1]ArchetypeScores!E:K,7,FALSE)</f>
        <v>0</v>
      </c>
      <c r="T1117" s="2" t="str">
        <f t="shared" si="17"/>
        <v>Not A&amp;R positive</v>
      </c>
    </row>
    <row r="1118" spans="1:20" x14ac:dyDescent="0.3">
      <c r="A1118" s="2" t="s">
        <v>2543</v>
      </c>
      <c r="B1118" s="3" t="s">
        <v>3226</v>
      </c>
      <c r="C1118" s="3" t="s">
        <v>3227</v>
      </c>
      <c r="D1118" s="4">
        <v>9.9000000000000005E-2</v>
      </c>
      <c r="E1118" s="5" t="s">
        <v>2546</v>
      </c>
      <c r="F1118" s="4">
        <v>1.8610000000000002E-2</v>
      </c>
      <c r="G1118" s="6">
        <v>45547</v>
      </c>
      <c r="H1118" s="3" t="s">
        <v>3228</v>
      </c>
      <c r="I1118" s="3"/>
      <c r="J1118" s="3"/>
      <c r="K1118" s="5" t="s">
        <v>489</v>
      </c>
      <c r="L1118" s="5">
        <v>2</v>
      </c>
      <c r="M1118" s="5" t="s">
        <v>1811</v>
      </c>
      <c r="N1118" s="5">
        <f>VLOOKUP(M1118,[1]ArchetypeScores!E:N,10,FALSE)</f>
        <v>1</v>
      </c>
      <c r="O1118" s="5">
        <f>VLOOKUP(M1118,[1]ArchetypeScores!E:O,11,FALSE)</f>
        <v>-1</v>
      </c>
      <c r="P1118" s="5">
        <f>VLOOKUP(M1118,[1]ArchetypeScores!E:P,12,FALSE)</f>
        <v>0</v>
      </c>
      <c r="Q1118" s="2" t="str">
        <f>VLOOKUP(M1118,[1]ArchetypeScores!E:W,19,FALSE)</f>
        <v>Health care</v>
      </c>
      <c r="R1118" s="2">
        <f>VLOOKUP(M1118,[1]ArchetypeScores!E:I,5,FALSE)</f>
        <v>0</v>
      </c>
      <c r="S1118" s="2">
        <f>VLOOKUP(M1118,[1]ArchetypeScores!E:K,7,FALSE)</f>
        <v>1</v>
      </c>
      <c r="T1118" s="2" t="str">
        <f t="shared" si="17"/>
        <v>Indirect only</v>
      </c>
    </row>
    <row r="1119" spans="1:20" x14ac:dyDescent="0.3">
      <c r="A1119" s="2" t="s">
        <v>2543</v>
      </c>
      <c r="B1119" s="3" t="s">
        <v>3229</v>
      </c>
      <c r="C1119" s="3" t="s">
        <v>3230</v>
      </c>
      <c r="D1119" s="4">
        <v>0.221</v>
      </c>
      <c r="E1119" s="5" t="s">
        <v>2546</v>
      </c>
      <c r="F1119" s="4">
        <v>3.8379999999999997E-2</v>
      </c>
      <c r="G1119" s="6">
        <v>45520</v>
      </c>
      <c r="H1119" s="3" t="s">
        <v>3231</v>
      </c>
      <c r="I1119" s="3"/>
      <c r="J1119" s="3"/>
      <c r="K1119" s="5" t="s">
        <v>61</v>
      </c>
      <c r="L1119" s="5">
        <v>4</v>
      </c>
      <c r="M1119" s="5" t="s">
        <v>433</v>
      </c>
      <c r="N1119" s="5">
        <f>VLOOKUP(M1119,[1]ArchetypeScores!E:N,10,FALSE)</f>
        <v>0</v>
      </c>
      <c r="O1119" s="5">
        <f>VLOOKUP(M1119,[1]ArchetypeScores!E:O,11,FALSE)</f>
        <v>0</v>
      </c>
      <c r="P1119" s="5">
        <f>VLOOKUP(M1119,[1]ArchetypeScores!E:P,12,FALSE)</f>
        <v>0</v>
      </c>
      <c r="Q1119" s="2" t="str">
        <f>VLOOKUP(M1119,[1]ArchetypeScores!E:W,19,FALSE)</f>
        <v>Health care</v>
      </c>
      <c r="R1119" s="2">
        <f>VLOOKUP(M1119,[1]ArchetypeScores!E:I,5,FALSE)</f>
        <v>0</v>
      </c>
      <c r="S1119" s="2">
        <f>VLOOKUP(M1119,[1]ArchetypeScores!E:K,7,FALSE)</f>
        <v>0</v>
      </c>
      <c r="T1119" s="2" t="str">
        <f t="shared" si="17"/>
        <v>Not A&amp;R positive</v>
      </c>
    </row>
    <row r="1120" spans="1:20" x14ac:dyDescent="0.3">
      <c r="A1120" s="2" t="s">
        <v>2543</v>
      </c>
      <c r="B1120" s="3" t="s">
        <v>3232</v>
      </c>
      <c r="C1120" s="3" t="s">
        <v>3233</v>
      </c>
      <c r="D1120" s="4">
        <v>5.2999999999999999E-2</v>
      </c>
      <c r="E1120" s="5" t="s">
        <v>2546</v>
      </c>
      <c r="F1120" s="4">
        <v>1.06E-2</v>
      </c>
      <c r="G1120" s="6">
        <v>45470</v>
      </c>
      <c r="H1120" s="3" t="s">
        <v>3234</v>
      </c>
      <c r="I1120" s="3"/>
      <c r="J1120" s="3"/>
      <c r="K1120" s="5" t="s">
        <v>61</v>
      </c>
      <c r="L1120" s="5">
        <v>4</v>
      </c>
      <c r="M1120" s="5" t="s">
        <v>433</v>
      </c>
      <c r="N1120" s="5">
        <f>VLOOKUP(M1120,[1]ArchetypeScores!E:N,10,FALSE)</f>
        <v>0</v>
      </c>
      <c r="O1120" s="5">
        <f>VLOOKUP(M1120,[1]ArchetypeScores!E:O,11,FALSE)</f>
        <v>0</v>
      </c>
      <c r="P1120" s="5">
        <f>VLOOKUP(M1120,[1]ArchetypeScores!E:P,12,FALSE)</f>
        <v>0</v>
      </c>
      <c r="Q1120" s="2" t="str">
        <f>VLOOKUP(M1120,[1]ArchetypeScores!E:W,19,FALSE)</f>
        <v>Health care</v>
      </c>
      <c r="R1120" s="2">
        <f>VLOOKUP(M1120,[1]ArchetypeScores!E:I,5,FALSE)</f>
        <v>0</v>
      </c>
      <c r="S1120" s="2">
        <f>VLOOKUP(M1120,[1]ArchetypeScores!E:K,7,FALSE)</f>
        <v>0</v>
      </c>
      <c r="T1120" s="2" t="str">
        <f t="shared" si="17"/>
        <v>Not A&amp;R positive</v>
      </c>
    </row>
    <row r="1121" spans="1:20" x14ac:dyDescent="0.3">
      <c r="A1121" s="2" t="s">
        <v>2543</v>
      </c>
      <c r="B1121" s="3" t="s">
        <v>3235</v>
      </c>
      <c r="C1121" s="3" t="s">
        <v>3236</v>
      </c>
      <c r="D1121" s="4">
        <v>0.44900000000000001</v>
      </c>
      <c r="E1121" s="5" t="s">
        <v>2546</v>
      </c>
      <c r="F1121" s="4">
        <v>8.3849999999999994E-2</v>
      </c>
      <c r="G1121" s="6">
        <v>45447</v>
      </c>
      <c r="H1121" s="3" t="s">
        <v>3237</v>
      </c>
      <c r="I1121" s="3"/>
      <c r="J1121" s="3"/>
      <c r="K1121" s="5" t="s">
        <v>71</v>
      </c>
      <c r="L1121" s="5">
        <v>1</v>
      </c>
      <c r="M1121" s="5" t="s">
        <v>72</v>
      </c>
      <c r="N1121" s="5">
        <f>VLOOKUP(M1121,[1]ArchetypeScores!E:N,10,FALSE)</f>
        <v>0</v>
      </c>
      <c r="O1121" s="5">
        <f>VLOOKUP(M1121,[1]ArchetypeScores!E:O,11,FALSE)</f>
        <v>0</v>
      </c>
      <c r="P1121" s="5">
        <f>VLOOKUP(M1121,[1]ArchetypeScores!E:P,12,FALSE)</f>
        <v>0</v>
      </c>
      <c r="Q1121" s="2" t="str">
        <f>VLOOKUP(M1121,[1]ArchetypeScores!E:W,19,FALSE)</f>
        <v>Other sector</v>
      </c>
      <c r="R1121" s="2">
        <f>VLOOKUP(M1121,[1]ArchetypeScores!E:I,5,FALSE)</f>
        <v>0</v>
      </c>
      <c r="S1121" s="2">
        <f>VLOOKUP(M1121,[1]ArchetypeScores!E:K,7,FALSE)</f>
        <v>0</v>
      </c>
      <c r="T1121" s="2" t="str">
        <f t="shared" si="17"/>
        <v>Not A&amp;R positive</v>
      </c>
    </row>
    <row r="1122" spans="1:20" x14ac:dyDescent="0.3">
      <c r="A1122" s="2" t="s">
        <v>2543</v>
      </c>
      <c r="B1122" s="3" t="s">
        <v>3238</v>
      </c>
      <c r="C1122" s="3" t="s">
        <v>3239</v>
      </c>
      <c r="D1122" s="4">
        <v>0.41599999999999998</v>
      </c>
      <c r="E1122" s="5" t="s">
        <v>2546</v>
      </c>
      <c r="F1122" s="4">
        <v>7.7490000000000003E-2</v>
      </c>
      <c r="G1122" s="6">
        <v>45400</v>
      </c>
      <c r="H1122" s="3" t="s">
        <v>3240</v>
      </c>
      <c r="I1122" s="3"/>
      <c r="J1122" s="3"/>
      <c r="K1122" s="5" t="s">
        <v>489</v>
      </c>
      <c r="L1122" s="5" t="s">
        <v>112</v>
      </c>
      <c r="M1122" s="5" t="s">
        <v>1519</v>
      </c>
      <c r="N1122" s="5">
        <f>VLOOKUP(M1122,[1]ArchetypeScores!E:N,10,FALSE)</f>
        <v>1</v>
      </c>
      <c r="O1122" s="5">
        <f>VLOOKUP(M1122,[1]ArchetypeScores!E:O,11,FALSE)</f>
        <v>-1</v>
      </c>
      <c r="P1122" s="5">
        <f>VLOOKUP(M1122,[1]ArchetypeScores!E:P,12,FALSE)</f>
        <v>0</v>
      </c>
      <c r="Q1122" s="2" t="str">
        <f>VLOOKUP(M1122,[1]ArchetypeScores!E:W,19,FALSE)</f>
        <v>Health care</v>
      </c>
      <c r="R1122" s="2">
        <f>VLOOKUP(M1122,[1]ArchetypeScores!E:I,5,FALSE)</f>
        <v>0</v>
      </c>
      <c r="S1122" s="2">
        <f>VLOOKUP(M1122,[1]ArchetypeScores!E:K,7,FALSE)</f>
        <v>1</v>
      </c>
      <c r="T1122" s="2" t="str">
        <f t="shared" si="17"/>
        <v>Indirect only</v>
      </c>
    </row>
    <row r="1123" spans="1:20" x14ac:dyDescent="0.3">
      <c r="A1123" s="2" t="s">
        <v>2543</v>
      </c>
      <c r="B1123" s="3" t="s">
        <v>3241</v>
      </c>
      <c r="C1123" s="3" t="s">
        <v>3242</v>
      </c>
      <c r="D1123" s="4">
        <v>1.1000000000000001</v>
      </c>
      <c r="E1123" s="5" t="s">
        <v>2546</v>
      </c>
      <c r="F1123" s="4">
        <v>0.18951000000000001</v>
      </c>
      <c r="G1123" s="6">
        <v>45562</v>
      </c>
      <c r="H1123" s="3" t="s">
        <v>3243</v>
      </c>
      <c r="I1123" s="3"/>
      <c r="J1123" s="3"/>
      <c r="K1123" s="5" t="s">
        <v>61</v>
      </c>
      <c r="L1123" s="5">
        <v>1</v>
      </c>
      <c r="M1123" s="5" t="s">
        <v>130</v>
      </c>
      <c r="N1123" s="5">
        <f>VLOOKUP(M1123,[1]ArchetypeScores!E:N,10,FALSE)</f>
        <v>0</v>
      </c>
      <c r="O1123" s="5">
        <f>VLOOKUP(M1123,[1]ArchetypeScores!E:O,11,FALSE)</f>
        <v>-1</v>
      </c>
      <c r="P1123" s="5">
        <f>VLOOKUP(M1123,[1]ArchetypeScores!E:P,12,FALSE)</f>
        <v>0</v>
      </c>
      <c r="Q1123" s="2" t="str">
        <f>VLOOKUP(M1123,[1]ArchetypeScores!E:W,19,FALSE)</f>
        <v>Health care</v>
      </c>
      <c r="R1123" s="2">
        <f>VLOOKUP(M1123,[1]ArchetypeScores!E:I,5,FALSE)</f>
        <v>0</v>
      </c>
      <c r="S1123" s="2">
        <f>VLOOKUP(M1123,[1]ArchetypeScores!E:K,7,FALSE)</f>
        <v>0</v>
      </c>
      <c r="T1123" s="2" t="str">
        <f t="shared" si="17"/>
        <v>Not A&amp;R positive</v>
      </c>
    </row>
    <row r="1124" spans="1:20" x14ac:dyDescent="0.3">
      <c r="A1124" s="2" t="s">
        <v>2543</v>
      </c>
      <c r="B1124" s="3" t="s">
        <v>3244</v>
      </c>
      <c r="C1124" s="3" t="s">
        <v>3245</v>
      </c>
      <c r="D1124" s="4">
        <v>0.38500000000000001</v>
      </c>
      <c r="E1124" s="5" t="s">
        <v>2546</v>
      </c>
      <c r="F1124" s="4">
        <v>7.5429999999999997E-2</v>
      </c>
      <c r="G1124" s="6">
        <v>45355</v>
      </c>
      <c r="H1124" s="3" t="s">
        <v>3246</v>
      </c>
      <c r="I1124" s="3"/>
      <c r="J1124" s="3"/>
      <c r="K1124" s="5" t="s">
        <v>175</v>
      </c>
      <c r="L1124" s="5">
        <v>4</v>
      </c>
      <c r="M1124" s="5" t="s">
        <v>219</v>
      </c>
      <c r="N1124" s="5">
        <f>VLOOKUP(M1124,[1]ArchetypeScores!E:N,10,FALSE)</f>
        <v>1</v>
      </c>
      <c r="O1124" s="5">
        <f>VLOOKUP(M1124,[1]ArchetypeScores!E:O,11,FALSE)</f>
        <v>0</v>
      </c>
      <c r="P1124" s="5">
        <f>VLOOKUP(M1124,[1]ArchetypeScores!E:P,12,FALSE)</f>
        <v>0</v>
      </c>
      <c r="Q1124" s="2" t="str">
        <f>VLOOKUP(M1124,[1]ArchetypeScores!E:W,19,FALSE)</f>
        <v>Other sector</v>
      </c>
      <c r="R1124" s="2">
        <f>VLOOKUP(M1124,[1]ArchetypeScores!E:I,5,FALSE)</f>
        <v>0</v>
      </c>
      <c r="S1124" s="2">
        <f>VLOOKUP(M1124,[1]ArchetypeScores!E:K,7,FALSE)</f>
        <v>0</v>
      </c>
      <c r="T1124" s="2" t="str">
        <f t="shared" si="17"/>
        <v>Not A&amp;R positive</v>
      </c>
    </row>
    <row r="1125" spans="1:20" x14ac:dyDescent="0.3">
      <c r="A1125" s="2" t="s">
        <v>2543</v>
      </c>
      <c r="B1125" s="3" t="s">
        <v>3247</v>
      </c>
      <c r="C1125" s="3" t="s">
        <v>3248</v>
      </c>
      <c r="D1125" s="4">
        <v>0.04</v>
      </c>
      <c r="E1125" s="5" t="s">
        <v>2546</v>
      </c>
      <c r="F1125" s="4">
        <v>7.8100000000000001E-3</v>
      </c>
      <c r="G1125" s="6">
        <v>45395</v>
      </c>
      <c r="H1125" s="3" t="s">
        <v>3249</v>
      </c>
      <c r="I1125" s="3"/>
      <c r="J1125" s="3"/>
      <c r="K1125" s="5" t="s">
        <v>489</v>
      </c>
      <c r="L1125" s="5">
        <v>1</v>
      </c>
      <c r="M1125" s="5" t="s">
        <v>660</v>
      </c>
      <c r="N1125" s="5">
        <f>VLOOKUP(M1125,[1]ArchetypeScores!E:N,10,FALSE)</f>
        <v>1</v>
      </c>
      <c r="O1125" s="5">
        <f>VLOOKUP(M1125,[1]ArchetypeScores!E:O,11,FALSE)</f>
        <v>-1</v>
      </c>
      <c r="P1125" s="5">
        <f>VLOOKUP(M1125,[1]ArchetypeScores!E:P,12,FALSE)</f>
        <v>0</v>
      </c>
      <c r="Q1125" s="2" t="str">
        <f>VLOOKUP(M1125,[1]ArchetypeScores!E:W,19,FALSE)</f>
        <v>Health care</v>
      </c>
      <c r="R1125" s="2">
        <f>VLOOKUP(M1125,[1]ArchetypeScores!E:I,5,FALSE)</f>
        <v>0</v>
      </c>
      <c r="S1125" s="2">
        <f>VLOOKUP(M1125,[1]ArchetypeScores!E:K,7,FALSE)</f>
        <v>1</v>
      </c>
      <c r="T1125" s="2" t="str">
        <f t="shared" si="17"/>
        <v>Indirect only</v>
      </c>
    </row>
    <row r="1126" spans="1:20" x14ac:dyDescent="0.3">
      <c r="A1126" s="2" t="s">
        <v>2543</v>
      </c>
      <c r="B1126" s="3" t="s">
        <v>3250</v>
      </c>
      <c r="C1126" s="3" t="s">
        <v>3251</v>
      </c>
      <c r="D1126" s="4">
        <v>5.8999999999999997E-2</v>
      </c>
      <c r="E1126" s="5" t="s">
        <v>2546</v>
      </c>
      <c r="F1126" s="4">
        <v>1.099E-2</v>
      </c>
      <c r="G1126" s="6">
        <v>45459</v>
      </c>
      <c r="H1126" s="3" t="s">
        <v>3252</v>
      </c>
      <c r="I1126" s="3"/>
      <c r="J1126" s="3"/>
      <c r="K1126" s="5" t="s">
        <v>61</v>
      </c>
      <c r="L1126" s="5">
        <v>5</v>
      </c>
      <c r="M1126" s="5" t="s">
        <v>62</v>
      </c>
      <c r="N1126" s="5">
        <f>VLOOKUP(M1126,[1]ArchetypeScores!E:N,10,FALSE)</f>
        <v>0</v>
      </c>
      <c r="O1126" s="5">
        <f>VLOOKUP(M1126,[1]ArchetypeScores!E:O,11,FALSE)</f>
        <v>-1</v>
      </c>
      <c r="P1126" s="5">
        <f>VLOOKUP(M1126,[1]ArchetypeScores!E:P,12,FALSE)</f>
        <v>0</v>
      </c>
      <c r="Q1126" s="2" t="str">
        <f>VLOOKUP(M1126,[1]ArchetypeScores!E:W,19,FALSE)</f>
        <v>Health care</v>
      </c>
      <c r="R1126" s="2">
        <f>VLOOKUP(M1126,[1]ArchetypeScores!E:I,5,FALSE)</f>
        <v>0</v>
      </c>
      <c r="S1126" s="2">
        <f>VLOOKUP(M1126,[1]ArchetypeScores!E:K,7,FALSE)</f>
        <v>0</v>
      </c>
      <c r="T1126" s="2" t="str">
        <f t="shared" si="17"/>
        <v>Not A&amp;R positive</v>
      </c>
    </row>
    <row r="1127" spans="1:20" x14ac:dyDescent="0.3">
      <c r="A1127" s="2" t="s">
        <v>2543</v>
      </c>
      <c r="B1127" s="3" t="s">
        <v>3253</v>
      </c>
      <c r="C1127" s="3" t="s">
        <v>3254</v>
      </c>
      <c r="D1127" s="4">
        <v>0.35599999999999998</v>
      </c>
      <c r="E1127" s="5" t="s">
        <v>2546</v>
      </c>
      <c r="F1127" s="4">
        <v>6.3369999999999996E-2</v>
      </c>
      <c r="G1127" s="6">
        <v>45532</v>
      </c>
      <c r="H1127" s="3" t="s">
        <v>3255</v>
      </c>
      <c r="I1127" s="3" t="s">
        <v>3256</v>
      </c>
      <c r="J1127" s="3" t="s">
        <v>2549</v>
      </c>
      <c r="K1127" s="5" t="s">
        <v>61</v>
      </c>
      <c r="L1127" s="5">
        <v>4</v>
      </c>
      <c r="M1127" s="5" t="s">
        <v>433</v>
      </c>
      <c r="N1127" s="5">
        <f>VLOOKUP(M1127,[1]ArchetypeScores!E:N,10,FALSE)</f>
        <v>0</v>
      </c>
      <c r="O1127" s="5">
        <f>VLOOKUP(M1127,[1]ArchetypeScores!E:O,11,FALSE)</f>
        <v>0</v>
      </c>
      <c r="P1127" s="5">
        <f>VLOOKUP(M1127,[1]ArchetypeScores!E:P,12,FALSE)</f>
        <v>0</v>
      </c>
      <c r="Q1127" s="2" t="str">
        <f>VLOOKUP(M1127,[1]ArchetypeScores!E:W,19,FALSE)</f>
        <v>Health care</v>
      </c>
      <c r="R1127" s="2">
        <f>VLOOKUP(M1127,[1]ArchetypeScores!E:I,5,FALSE)</f>
        <v>0</v>
      </c>
      <c r="S1127" s="2">
        <f>VLOOKUP(M1127,[1]ArchetypeScores!E:K,7,FALSE)</f>
        <v>0</v>
      </c>
      <c r="T1127" s="2" t="str">
        <f t="shared" si="17"/>
        <v>Not A&amp;R positive</v>
      </c>
    </row>
    <row r="1128" spans="1:20" x14ac:dyDescent="0.3">
      <c r="A1128" s="2" t="s">
        <v>2543</v>
      </c>
      <c r="B1128" s="3" t="s">
        <v>3257</v>
      </c>
      <c r="C1128" s="3" t="s">
        <v>3258</v>
      </c>
      <c r="D1128" s="4">
        <v>51</v>
      </c>
      <c r="E1128" s="5" t="s">
        <v>2546</v>
      </c>
      <c r="F1128" s="4">
        <v>9.7120700000000006</v>
      </c>
      <c r="G1128" s="6">
        <v>45495</v>
      </c>
      <c r="H1128" s="3" t="s">
        <v>3035</v>
      </c>
      <c r="I1128" s="3"/>
      <c r="J1128" s="3"/>
      <c r="K1128" s="5" t="s">
        <v>118</v>
      </c>
      <c r="L1128" s="5">
        <v>3</v>
      </c>
      <c r="M1128" s="5" t="s">
        <v>168</v>
      </c>
      <c r="N1128" s="5">
        <f>VLOOKUP(M1128,[1]ArchetypeScores!E:N,10,FALSE)</f>
        <v>0</v>
      </c>
      <c r="O1128" s="5">
        <f>VLOOKUP(M1128,[1]ArchetypeScores!E:O,11,FALSE)</f>
        <v>-1</v>
      </c>
      <c r="P1128" s="5">
        <f>VLOOKUP(M1128,[1]ArchetypeScores!E:P,12,FALSE)</f>
        <v>0</v>
      </c>
      <c r="Q1128" s="2" t="str">
        <f>VLOOKUP(M1128,[1]ArchetypeScores!E:W,19,FALSE)</f>
        <v>Untargeted</v>
      </c>
      <c r="R1128" s="2">
        <f>VLOOKUP(M1128,[1]ArchetypeScores!E:I,5,FALSE)</f>
        <v>0</v>
      </c>
      <c r="S1128" s="2">
        <f>VLOOKUP(M1128,[1]ArchetypeScores!E:K,7,FALSE)</f>
        <v>0</v>
      </c>
      <c r="T1128" s="2" t="str">
        <f t="shared" si="17"/>
        <v>Not A&amp;R positive</v>
      </c>
    </row>
    <row r="1129" spans="1:20" x14ac:dyDescent="0.3">
      <c r="A1129" s="2" t="s">
        <v>2543</v>
      </c>
      <c r="B1129" s="3" t="s">
        <v>3259</v>
      </c>
      <c r="C1129" s="3" t="s">
        <v>3260</v>
      </c>
      <c r="D1129" s="4">
        <v>0.03</v>
      </c>
      <c r="E1129" s="5" t="s">
        <v>2546</v>
      </c>
      <c r="F1129" s="4">
        <v>5.7499999999999999E-3</v>
      </c>
      <c r="G1129" s="6">
        <v>45569</v>
      </c>
      <c r="H1129" s="3" t="s">
        <v>3261</v>
      </c>
      <c r="I1129" s="3"/>
      <c r="J1129" s="3"/>
      <c r="K1129" s="5" t="s">
        <v>1727</v>
      </c>
      <c r="L1129" s="5">
        <v>1</v>
      </c>
      <c r="M1129" s="5" t="s">
        <v>2397</v>
      </c>
      <c r="N1129" s="5">
        <f>VLOOKUP(M1129,[1]ArchetypeScores!E:N,10,FALSE)</f>
        <v>1</v>
      </c>
      <c r="O1129" s="5">
        <f>VLOOKUP(M1129,[1]ArchetypeScores!E:O,11,FALSE)</f>
        <v>-2</v>
      </c>
      <c r="P1129" s="5">
        <f>VLOOKUP(M1129,[1]ArchetypeScores!E:P,12,FALSE)</f>
        <v>2</v>
      </c>
      <c r="Q1129" s="2" t="str">
        <f>VLOOKUP(M1129,[1]ArchetypeScores!E:W,19,FALSE)</f>
        <v>Industrials - other</v>
      </c>
      <c r="R1129" s="2">
        <f>VLOOKUP(M1129,[1]ArchetypeScores!E:I,5,FALSE)</f>
        <v>1</v>
      </c>
      <c r="S1129" s="2">
        <f>VLOOKUP(M1129,[1]ArchetypeScores!E:K,7,FALSE)</f>
        <v>1</v>
      </c>
      <c r="T1129" s="2" t="str">
        <f t="shared" si="17"/>
        <v>Both</v>
      </c>
    </row>
    <row r="1130" spans="1:20" x14ac:dyDescent="0.3">
      <c r="A1130" s="2" t="s">
        <v>2543</v>
      </c>
      <c r="B1130" s="3" t="s">
        <v>3262</v>
      </c>
      <c r="C1130" s="3" t="s">
        <v>3263</v>
      </c>
      <c r="D1130" s="4"/>
      <c r="E1130" s="5" t="s">
        <v>2546</v>
      </c>
      <c r="F1130" s="4">
        <v>0</v>
      </c>
      <c r="G1130" s="6">
        <v>45513</v>
      </c>
      <c r="H1130" s="3" t="s">
        <v>3264</v>
      </c>
      <c r="I1130" s="3"/>
      <c r="J1130" s="3"/>
      <c r="K1130" s="5" t="s">
        <v>61</v>
      </c>
      <c r="L1130" s="5">
        <v>1</v>
      </c>
      <c r="M1130" s="5" t="s">
        <v>130</v>
      </c>
      <c r="N1130" s="5">
        <f>VLOOKUP(M1130,[1]ArchetypeScores!E:N,10,FALSE)</f>
        <v>0</v>
      </c>
      <c r="O1130" s="5">
        <f>VLOOKUP(M1130,[1]ArchetypeScores!E:O,11,FALSE)</f>
        <v>-1</v>
      </c>
      <c r="P1130" s="5">
        <f>VLOOKUP(M1130,[1]ArchetypeScores!E:P,12,FALSE)</f>
        <v>0</v>
      </c>
      <c r="Q1130" s="2" t="str">
        <f>VLOOKUP(M1130,[1]ArchetypeScores!E:W,19,FALSE)</f>
        <v>Health care</v>
      </c>
      <c r="R1130" s="2">
        <f>VLOOKUP(M1130,[1]ArchetypeScores!E:I,5,FALSE)</f>
        <v>0</v>
      </c>
      <c r="S1130" s="2">
        <f>VLOOKUP(M1130,[1]ArchetypeScores!E:K,7,FALSE)</f>
        <v>0</v>
      </c>
      <c r="T1130" s="2" t="str">
        <f t="shared" si="17"/>
        <v>Not A&amp;R positive</v>
      </c>
    </row>
    <row r="1131" spans="1:20" x14ac:dyDescent="0.3">
      <c r="A1131" s="2" t="s">
        <v>2543</v>
      </c>
      <c r="B1131" s="3" t="s">
        <v>3265</v>
      </c>
      <c r="C1131" s="3" t="s">
        <v>3266</v>
      </c>
      <c r="D1131" s="4">
        <v>0.02</v>
      </c>
      <c r="E1131" s="5" t="s">
        <v>2546</v>
      </c>
      <c r="F1131" s="4">
        <v>3.8500000000000001E-3</v>
      </c>
      <c r="G1131" s="6">
        <v>45254</v>
      </c>
      <c r="H1131" s="3" t="s">
        <v>3267</v>
      </c>
      <c r="I1131" s="3"/>
      <c r="J1131" s="3"/>
      <c r="K1131" s="5" t="s">
        <v>214</v>
      </c>
      <c r="L1131" s="5">
        <v>1</v>
      </c>
      <c r="M1131" s="5" t="s">
        <v>215</v>
      </c>
      <c r="N1131" s="5">
        <f>VLOOKUP(M1131,[1]ArchetypeScores!E:N,10,FALSE)</f>
        <v>1</v>
      </c>
      <c r="O1131" s="5">
        <f>VLOOKUP(M1131,[1]ArchetypeScores!E:O,11,FALSE)</f>
        <v>0</v>
      </c>
      <c r="P1131" s="5">
        <f>VLOOKUP(M1131,[1]ArchetypeScores!E:P,12,FALSE)</f>
        <v>1</v>
      </c>
      <c r="Q1131" s="2" t="str">
        <f>VLOOKUP(M1131,[1]ArchetypeScores!E:W,19,FALSE)</f>
        <v>Health care</v>
      </c>
      <c r="R1131" s="2">
        <f>VLOOKUP(M1131,[1]ArchetypeScores!E:I,5,FALSE)</f>
        <v>0</v>
      </c>
      <c r="S1131" s="2">
        <f>VLOOKUP(M1131,[1]ArchetypeScores!E:K,7,FALSE)</f>
        <v>1</v>
      </c>
      <c r="T1131" s="2" t="str">
        <f t="shared" si="17"/>
        <v>Indirect only</v>
      </c>
    </row>
    <row r="1132" spans="1:20" x14ac:dyDescent="0.3">
      <c r="A1132" s="2" t="s">
        <v>2543</v>
      </c>
      <c r="B1132" s="3" t="s">
        <v>3268</v>
      </c>
      <c r="C1132" s="3" t="s">
        <v>3269</v>
      </c>
      <c r="D1132" s="4">
        <v>2.593</v>
      </c>
      <c r="E1132" s="5" t="s">
        <v>2546</v>
      </c>
      <c r="F1132" s="4">
        <v>0.46155000000000002</v>
      </c>
      <c r="G1132" s="6">
        <v>45527</v>
      </c>
      <c r="H1132" s="3" t="s">
        <v>3270</v>
      </c>
      <c r="I1132" s="3" t="s">
        <v>3271</v>
      </c>
      <c r="J1132" s="3" t="s">
        <v>2549</v>
      </c>
      <c r="K1132" s="5" t="s">
        <v>61</v>
      </c>
      <c r="L1132" s="5">
        <v>1</v>
      </c>
      <c r="M1132" s="5" t="s">
        <v>130</v>
      </c>
      <c r="N1132" s="5">
        <f>VLOOKUP(M1132,[1]ArchetypeScores!E:N,10,FALSE)</f>
        <v>0</v>
      </c>
      <c r="O1132" s="5">
        <f>VLOOKUP(M1132,[1]ArchetypeScores!E:O,11,FALSE)</f>
        <v>-1</v>
      </c>
      <c r="P1132" s="5">
        <f>VLOOKUP(M1132,[1]ArchetypeScores!E:P,12,FALSE)</f>
        <v>0</v>
      </c>
      <c r="Q1132" s="2" t="str">
        <f>VLOOKUP(M1132,[1]ArchetypeScores!E:W,19,FALSE)</f>
        <v>Health care</v>
      </c>
      <c r="R1132" s="2">
        <f>VLOOKUP(M1132,[1]ArchetypeScores!E:I,5,FALSE)</f>
        <v>0</v>
      </c>
      <c r="S1132" s="2">
        <f>VLOOKUP(M1132,[1]ArchetypeScores!E:K,7,FALSE)</f>
        <v>0</v>
      </c>
      <c r="T1132" s="2" t="str">
        <f t="shared" si="17"/>
        <v>Not A&amp;R positive</v>
      </c>
    </row>
    <row r="1133" spans="1:20" x14ac:dyDescent="0.3">
      <c r="A1133" s="2" t="s">
        <v>2543</v>
      </c>
      <c r="B1133" s="3" t="s">
        <v>3272</v>
      </c>
      <c r="C1133" s="3" t="s">
        <v>3273</v>
      </c>
      <c r="D1133" s="4">
        <v>1.36</v>
      </c>
      <c r="E1133" s="5" t="s">
        <v>2546</v>
      </c>
      <c r="F1133" s="4">
        <v>0.24409</v>
      </c>
      <c r="G1133" s="6">
        <v>45452</v>
      </c>
      <c r="H1133" s="3" t="s">
        <v>3274</v>
      </c>
      <c r="I1133" s="3"/>
      <c r="J1133" s="3"/>
      <c r="K1133" s="5" t="s">
        <v>291</v>
      </c>
      <c r="L1133" s="5">
        <v>4</v>
      </c>
      <c r="M1133" s="5" t="s">
        <v>292</v>
      </c>
      <c r="N1133" s="5">
        <f>VLOOKUP(M1133,[1]ArchetypeScores!E:N,10,FALSE)</f>
        <v>1</v>
      </c>
      <c r="O1133" s="5">
        <f>VLOOKUP(M1133,[1]ArchetypeScores!E:O,11,FALSE)</f>
        <v>0</v>
      </c>
      <c r="P1133" s="5">
        <f>VLOOKUP(M1133,[1]ArchetypeScores!E:P,12,FALSE)</f>
        <v>0</v>
      </c>
      <c r="Q1133" s="2" t="str">
        <f>VLOOKUP(M1133,[1]ArchetypeScores!E:W,19,FALSE)</f>
        <v>Education and training</v>
      </c>
      <c r="R1133" s="2">
        <f>VLOOKUP(M1133,[1]ArchetypeScores!E:I,5,FALSE)</f>
        <v>0</v>
      </c>
      <c r="S1133" s="2">
        <f>VLOOKUP(M1133,[1]ArchetypeScores!E:K,7,FALSE)</f>
        <v>0</v>
      </c>
      <c r="T1133" s="2" t="str">
        <f t="shared" si="17"/>
        <v>Not A&amp;R positive</v>
      </c>
    </row>
    <row r="1134" spans="1:20" x14ac:dyDescent="0.3">
      <c r="A1134" s="2" t="s">
        <v>2543</v>
      </c>
      <c r="B1134" s="3" t="s">
        <v>3275</v>
      </c>
      <c r="C1134" s="3" t="s">
        <v>3276</v>
      </c>
      <c r="D1134" s="4">
        <v>5.0999999999999996</v>
      </c>
      <c r="E1134" s="5" t="s">
        <v>2546</v>
      </c>
      <c r="F1134" s="4">
        <v>0.90780000000000005</v>
      </c>
      <c r="G1134" s="6">
        <v>45521</v>
      </c>
      <c r="H1134" s="3" t="s">
        <v>3277</v>
      </c>
      <c r="I1134" s="3"/>
      <c r="J1134" s="3"/>
      <c r="K1134" s="5" t="s">
        <v>71</v>
      </c>
      <c r="L1134" s="5">
        <v>2</v>
      </c>
      <c r="M1134" s="5" t="s">
        <v>2542</v>
      </c>
      <c r="N1134" s="5">
        <f>VLOOKUP(M1134,[1]ArchetypeScores!E:N,10,FALSE)</f>
        <v>0</v>
      </c>
      <c r="O1134" s="5">
        <f>VLOOKUP(M1134,[1]ArchetypeScores!E:O,11,FALSE)</f>
        <v>-1</v>
      </c>
      <c r="P1134" s="5">
        <f>VLOOKUP(M1134,[1]ArchetypeScores!E:P,12,FALSE)</f>
        <v>0</v>
      </c>
      <c r="Q1134" s="2" t="str">
        <f>VLOOKUP(M1134,[1]ArchetypeScores!E:W,19,FALSE)</f>
        <v>Industrials - other</v>
      </c>
      <c r="R1134" s="2">
        <f>VLOOKUP(M1134,[1]ArchetypeScores!E:I,5,FALSE)</f>
        <v>0</v>
      </c>
      <c r="S1134" s="2">
        <f>VLOOKUP(M1134,[1]ArchetypeScores!E:K,7,FALSE)</f>
        <v>0</v>
      </c>
      <c r="T1134" s="2" t="str">
        <f t="shared" si="17"/>
        <v>Not A&amp;R positive</v>
      </c>
    </row>
    <row r="1135" spans="1:20" x14ac:dyDescent="0.3">
      <c r="A1135" s="2" t="s">
        <v>2543</v>
      </c>
      <c r="B1135" s="3" t="s">
        <v>3278</v>
      </c>
      <c r="C1135" s="3" t="s">
        <v>3279</v>
      </c>
      <c r="D1135" s="4">
        <v>2.1999999999999999E-2</v>
      </c>
      <c r="E1135" s="5" t="s">
        <v>2546</v>
      </c>
      <c r="F1135" s="4">
        <v>4.0600000000000002E-3</v>
      </c>
      <c r="G1135" s="6">
        <v>45315</v>
      </c>
      <c r="H1135" s="3" t="s">
        <v>3280</v>
      </c>
      <c r="I1135" s="3"/>
      <c r="J1135" s="3"/>
      <c r="K1135" s="5" t="s">
        <v>61</v>
      </c>
      <c r="L1135" s="5">
        <v>4</v>
      </c>
      <c r="M1135" s="5" t="s">
        <v>433</v>
      </c>
      <c r="N1135" s="5">
        <f>VLOOKUP(M1135,[1]ArchetypeScores!E:N,10,FALSE)</f>
        <v>0</v>
      </c>
      <c r="O1135" s="5">
        <f>VLOOKUP(M1135,[1]ArchetypeScores!E:O,11,FALSE)</f>
        <v>0</v>
      </c>
      <c r="P1135" s="5">
        <f>VLOOKUP(M1135,[1]ArchetypeScores!E:P,12,FALSE)</f>
        <v>0</v>
      </c>
      <c r="Q1135" s="2" t="str">
        <f>VLOOKUP(M1135,[1]ArchetypeScores!E:W,19,FALSE)</f>
        <v>Health care</v>
      </c>
      <c r="R1135" s="2">
        <f>VLOOKUP(M1135,[1]ArchetypeScores!E:I,5,FALSE)</f>
        <v>0</v>
      </c>
      <c r="S1135" s="2">
        <f>VLOOKUP(M1135,[1]ArchetypeScores!E:K,7,FALSE)</f>
        <v>0</v>
      </c>
      <c r="T1135" s="2" t="str">
        <f t="shared" si="17"/>
        <v>Not A&amp;R positive</v>
      </c>
    </row>
    <row r="1136" spans="1:20" x14ac:dyDescent="0.3">
      <c r="A1136" s="2" t="s">
        <v>2543</v>
      </c>
      <c r="B1136" s="3" t="s">
        <v>3281</v>
      </c>
      <c r="C1136" s="3" t="s">
        <v>3282</v>
      </c>
      <c r="D1136" s="4">
        <v>7.0999999999999994E-2</v>
      </c>
      <c r="E1136" s="5" t="s">
        <v>2546</v>
      </c>
      <c r="F1136" s="4">
        <v>1.2749999999999999E-2</v>
      </c>
      <c r="G1136" s="6">
        <v>45546</v>
      </c>
      <c r="H1136" s="3" t="s">
        <v>3283</v>
      </c>
      <c r="I1136" s="3"/>
      <c r="J1136" s="3"/>
      <c r="K1136" s="5" t="s">
        <v>61</v>
      </c>
      <c r="L1136" s="5">
        <v>1</v>
      </c>
      <c r="M1136" s="5" t="s">
        <v>130</v>
      </c>
      <c r="N1136" s="5">
        <f>VLOOKUP(M1136,[1]ArchetypeScores!E:N,10,FALSE)</f>
        <v>0</v>
      </c>
      <c r="O1136" s="5">
        <f>VLOOKUP(M1136,[1]ArchetypeScores!E:O,11,FALSE)</f>
        <v>-1</v>
      </c>
      <c r="P1136" s="5">
        <f>VLOOKUP(M1136,[1]ArchetypeScores!E:P,12,FALSE)</f>
        <v>0</v>
      </c>
      <c r="Q1136" s="2" t="str">
        <f>VLOOKUP(M1136,[1]ArchetypeScores!E:W,19,FALSE)</f>
        <v>Health care</v>
      </c>
      <c r="R1136" s="2">
        <f>VLOOKUP(M1136,[1]ArchetypeScores!E:I,5,FALSE)</f>
        <v>0</v>
      </c>
      <c r="S1136" s="2">
        <f>VLOOKUP(M1136,[1]ArchetypeScores!E:K,7,FALSE)</f>
        <v>0</v>
      </c>
      <c r="T1136" s="2" t="str">
        <f t="shared" si="17"/>
        <v>Not A&amp;R positive</v>
      </c>
    </row>
    <row r="1137" spans="1:20" x14ac:dyDescent="0.3">
      <c r="A1137" s="2" t="s">
        <v>2543</v>
      </c>
      <c r="B1137" s="3" t="s">
        <v>3284</v>
      </c>
      <c r="C1137" s="3" t="s">
        <v>3285</v>
      </c>
      <c r="D1137" s="4">
        <v>4.0000000000000001E-3</v>
      </c>
      <c r="E1137" s="5" t="s">
        <v>2546</v>
      </c>
      <c r="F1137" s="4">
        <v>6.7000000000000002E-4</v>
      </c>
      <c r="G1137" s="6">
        <v>45379</v>
      </c>
      <c r="H1137" s="3" t="s">
        <v>3286</v>
      </c>
      <c r="I1137" s="3"/>
      <c r="J1137" s="3"/>
      <c r="K1137" s="5" t="s">
        <v>71</v>
      </c>
      <c r="L1137" s="5">
        <v>2</v>
      </c>
      <c r="M1137" s="5" t="s">
        <v>2542</v>
      </c>
      <c r="N1137" s="5">
        <f>VLOOKUP(M1137,[1]ArchetypeScores!E:N,10,FALSE)</f>
        <v>0</v>
      </c>
      <c r="O1137" s="5">
        <f>VLOOKUP(M1137,[1]ArchetypeScores!E:O,11,FALSE)</f>
        <v>-1</v>
      </c>
      <c r="P1137" s="5">
        <f>VLOOKUP(M1137,[1]ArchetypeScores!E:P,12,FALSE)</f>
        <v>0</v>
      </c>
      <c r="Q1137" s="2" t="str">
        <f>VLOOKUP(M1137,[1]ArchetypeScores!E:W,19,FALSE)</f>
        <v>Industrials - other</v>
      </c>
      <c r="R1137" s="2">
        <f>VLOOKUP(M1137,[1]ArchetypeScores!E:I,5,FALSE)</f>
        <v>0</v>
      </c>
      <c r="S1137" s="2">
        <f>VLOOKUP(M1137,[1]ArchetypeScores!E:K,7,FALSE)</f>
        <v>0</v>
      </c>
      <c r="T1137" s="2" t="str">
        <f t="shared" si="17"/>
        <v>Not A&amp;R positive</v>
      </c>
    </row>
    <row r="1138" spans="1:20" x14ac:dyDescent="0.3">
      <c r="A1138" s="2" t="s">
        <v>2543</v>
      </c>
      <c r="B1138" s="3" t="s">
        <v>3287</v>
      </c>
      <c r="C1138" s="3" t="s">
        <v>3288</v>
      </c>
      <c r="D1138" s="4">
        <v>7.9000000000000001E-2</v>
      </c>
      <c r="E1138" s="5" t="s">
        <v>2546</v>
      </c>
      <c r="F1138" s="4">
        <v>1.4200000000000001E-2</v>
      </c>
      <c r="G1138" s="6">
        <v>45354</v>
      </c>
      <c r="H1138" s="3" t="s">
        <v>3289</v>
      </c>
      <c r="I1138" s="3"/>
      <c r="J1138" s="3"/>
      <c r="K1138" s="5" t="s">
        <v>71</v>
      </c>
      <c r="L1138" s="5">
        <v>2</v>
      </c>
      <c r="M1138" s="5" t="s">
        <v>2542</v>
      </c>
      <c r="N1138" s="5">
        <f>VLOOKUP(M1138,[1]ArchetypeScores!E:N,10,FALSE)</f>
        <v>0</v>
      </c>
      <c r="O1138" s="5">
        <f>VLOOKUP(M1138,[1]ArchetypeScores!E:O,11,FALSE)</f>
        <v>-1</v>
      </c>
      <c r="P1138" s="5">
        <f>VLOOKUP(M1138,[1]ArchetypeScores!E:P,12,FALSE)</f>
        <v>0</v>
      </c>
      <c r="Q1138" s="2" t="str">
        <f>VLOOKUP(M1138,[1]ArchetypeScores!E:W,19,FALSE)</f>
        <v>Industrials - other</v>
      </c>
      <c r="R1138" s="2">
        <f>VLOOKUP(M1138,[1]ArchetypeScores!E:I,5,FALSE)</f>
        <v>0</v>
      </c>
      <c r="S1138" s="2">
        <f>VLOOKUP(M1138,[1]ArchetypeScores!E:K,7,FALSE)</f>
        <v>0</v>
      </c>
      <c r="T1138" s="2" t="str">
        <f t="shared" si="17"/>
        <v>Not A&amp;R positive</v>
      </c>
    </row>
    <row r="1139" spans="1:20" x14ac:dyDescent="0.3">
      <c r="A1139" s="2" t="s">
        <v>2543</v>
      </c>
      <c r="B1139" s="3" t="s">
        <v>3290</v>
      </c>
      <c r="C1139" s="3" t="s">
        <v>3291</v>
      </c>
      <c r="D1139" s="4">
        <v>0.36199999999999999</v>
      </c>
      <c r="E1139" s="5" t="s">
        <v>2546</v>
      </c>
      <c r="F1139" s="4">
        <v>6.6420000000000007E-2</v>
      </c>
      <c r="G1139" s="6">
        <v>45427</v>
      </c>
      <c r="H1139" s="3" t="s">
        <v>3292</v>
      </c>
      <c r="I1139" s="3"/>
      <c r="J1139" s="3"/>
      <c r="K1139" s="5" t="s">
        <v>71</v>
      </c>
      <c r="L1139" s="5">
        <v>2</v>
      </c>
      <c r="M1139" s="5" t="s">
        <v>2542</v>
      </c>
      <c r="N1139" s="5">
        <f>VLOOKUP(M1139,[1]ArchetypeScores!E:N,10,FALSE)</f>
        <v>0</v>
      </c>
      <c r="O1139" s="5">
        <f>VLOOKUP(M1139,[1]ArchetypeScores!E:O,11,FALSE)</f>
        <v>-1</v>
      </c>
      <c r="P1139" s="5">
        <f>VLOOKUP(M1139,[1]ArchetypeScores!E:P,12,FALSE)</f>
        <v>0</v>
      </c>
      <c r="Q1139" s="2" t="str">
        <f>VLOOKUP(M1139,[1]ArchetypeScores!E:W,19,FALSE)</f>
        <v>Industrials - other</v>
      </c>
      <c r="R1139" s="2">
        <f>VLOOKUP(M1139,[1]ArchetypeScores!E:I,5,FALSE)</f>
        <v>0</v>
      </c>
      <c r="S1139" s="2">
        <f>VLOOKUP(M1139,[1]ArchetypeScores!E:K,7,FALSE)</f>
        <v>0</v>
      </c>
      <c r="T1139" s="2" t="str">
        <f t="shared" si="17"/>
        <v>Not A&amp;R positive</v>
      </c>
    </row>
    <row r="1140" spans="1:20" x14ac:dyDescent="0.3">
      <c r="A1140" s="2" t="s">
        <v>2543</v>
      </c>
      <c r="B1140" s="3" t="s">
        <v>3293</v>
      </c>
      <c r="C1140" s="3" t="s">
        <v>3294</v>
      </c>
      <c r="D1140" s="4">
        <v>0.188</v>
      </c>
      <c r="E1140" s="5" t="s">
        <v>2546</v>
      </c>
      <c r="F1140" s="4">
        <v>3.3890000000000003E-2</v>
      </c>
      <c r="G1140" s="6">
        <v>45398</v>
      </c>
      <c r="H1140" s="3" t="s">
        <v>3295</v>
      </c>
      <c r="I1140" s="3"/>
      <c r="J1140" s="3"/>
      <c r="K1140" s="5" t="s">
        <v>71</v>
      </c>
      <c r="L1140" s="5">
        <v>2</v>
      </c>
      <c r="M1140" s="5" t="s">
        <v>2542</v>
      </c>
      <c r="N1140" s="5">
        <f>VLOOKUP(M1140,[1]ArchetypeScores!E:N,10,FALSE)</f>
        <v>0</v>
      </c>
      <c r="O1140" s="5">
        <f>VLOOKUP(M1140,[1]ArchetypeScores!E:O,11,FALSE)</f>
        <v>-1</v>
      </c>
      <c r="P1140" s="5">
        <f>VLOOKUP(M1140,[1]ArchetypeScores!E:P,12,FALSE)</f>
        <v>0</v>
      </c>
      <c r="Q1140" s="2" t="str">
        <f>VLOOKUP(M1140,[1]ArchetypeScores!E:W,19,FALSE)</f>
        <v>Industrials - other</v>
      </c>
      <c r="R1140" s="2">
        <f>VLOOKUP(M1140,[1]ArchetypeScores!E:I,5,FALSE)</f>
        <v>0</v>
      </c>
      <c r="S1140" s="2">
        <f>VLOOKUP(M1140,[1]ArchetypeScores!E:K,7,FALSE)</f>
        <v>0</v>
      </c>
      <c r="T1140" s="2" t="str">
        <f t="shared" si="17"/>
        <v>Not A&amp;R positive</v>
      </c>
    </row>
    <row r="1141" spans="1:20" x14ac:dyDescent="0.3">
      <c r="A1141" s="2" t="s">
        <v>2543</v>
      </c>
      <c r="B1141" s="3" t="s">
        <v>3296</v>
      </c>
      <c r="C1141" s="3" t="s">
        <v>3297</v>
      </c>
      <c r="D1141" s="4">
        <v>2</v>
      </c>
      <c r="E1141" s="5" t="s">
        <v>2546</v>
      </c>
      <c r="F1141" s="4">
        <v>0.35646</v>
      </c>
      <c r="G1141" s="6">
        <v>45321</v>
      </c>
      <c r="H1141" s="3" t="s">
        <v>3298</v>
      </c>
      <c r="I1141" s="3"/>
      <c r="J1141" s="3"/>
      <c r="K1141" s="5" t="s">
        <v>71</v>
      </c>
      <c r="L1141" s="5">
        <v>2</v>
      </c>
      <c r="M1141" s="5" t="s">
        <v>2542</v>
      </c>
      <c r="N1141" s="5">
        <f>VLOOKUP(M1141,[1]ArchetypeScores!E:N,10,FALSE)</f>
        <v>0</v>
      </c>
      <c r="O1141" s="5">
        <f>VLOOKUP(M1141,[1]ArchetypeScores!E:O,11,FALSE)</f>
        <v>-1</v>
      </c>
      <c r="P1141" s="5">
        <f>VLOOKUP(M1141,[1]ArchetypeScores!E:P,12,FALSE)</f>
        <v>0</v>
      </c>
      <c r="Q1141" s="2" t="str">
        <f>VLOOKUP(M1141,[1]ArchetypeScores!E:W,19,FALSE)</f>
        <v>Industrials - other</v>
      </c>
      <c r="R1141" s="2">
        <f>VLOOKUP(M1141,[1]ArchetypeScores!E:I,5,FALSE)</f>
        <v>0</v>
      </c>
      <c r="S1141" s="2">
        <f>VLOOKUP(M1141,[1]ArchetypeScores!E:K,7,FALSE)</f>
        <v>0</v>
      </c>
      <c r="T1141" s="2" t="str">
        <f t="shared" si="17"/>
        <v>Not A&amp;R positive</v>
      </c>
    </row>
    <row r="1142" spans="1:20" x14ac:dyDescent="0.3">
      <c r="A1142" s="2" t="s">
        <v>2543</v>
      </c>
      <c r="B1142" s="3" t="s">
        <v>3299</v>
      </c>
      <c r="C1142" s="3" t="s">
        <v>3300</v>
      </c>
      <c r="D1142" s="4">
        <v>0.30599999999999999</v>
      </c>
      <c r="E1142" s="5" t="s">
        <v>2546</v>
      </c>
      <c r="F1142" s="4">
        <v>5.4620000000000002E-2</v>
      </c>
      <c r="G1142" s="6">
        <v>45548</v>
      </c>
      <c r="H1142" s="3" t="s">
        <v>3301</v>
      </c>
      <c r="I1142" s="3"/>
      <c r="J1142" s="3"/>
      <c r="K1142" s="5" t="s">
        <v>71</v>
      </c>
      <c r="L1142" s="5">
        <v>2</v>
      </c>
      <c r="M1142" s="5" t="s">
        <v>2542</v>
      </c>
      <c r="N1142" s="5">
        <f>VLOOKUP(M1142,[1]ArchetypeScores!E:N,10,FALSE)</f>
        <v>0</v>
      </c>
      <c r="O1142" s="5">
        <f>VLOOKUP(M1142,[1]ArchetypeScores!E:O,11,FALSE)</f>
        <v>-1</v>
      </c>
      <c r="P1142" s="5">
        <f>VLOOKUP(M1142,[1]ArchetypeScores!E:P,12,FALSE)</f>
        <v>0</v>
      </c>
      <c r="Q1142" s="2" t="str">
        <f>VLOOKUP(M1142,[1]ArchetypeScores!E:W,19,FALSE)</f>
        <v>Industrials - other</v>
      </c>
      <c r="R1142" s="2">
        <f>VLOOKUP(M1142,[1]ArchetypeScores!E:I,5,FALSE)</f>
        <v>0</v>
      </c>
      <c r="S1142" s="2">
        <f>VLOOKUP(M1142,[1]ArchetypeScores!E:K,7,FALSE)</f>
        <v>0</v>
      </c>
      <c r="T1142" s="2" t="str">
        <f t="shared" si="17"/>
        <v>Not A&amp;R positive</v>
      </c>
    </row>
    <row r="1143" spans="1:20" x14ac:dyDescent="0.3">
      <c r="A1143" s="2" t="s">
        <v>2543</v>
      </c>
      <c r="B1143" s="3" t="s">
        <v>3302</v>
      </c>
      <c r="C1143" s="3" t="s">
        <v>3303</v>
      </c>
      <c r="D1143" s="4">
        <v>6.8000000000000005E-2</v>
      </c>
      <c r="E1143" s="5" t="s">
        <v>2546</v>
      </c>
      <c r="F1143" s="4">
        <v>1.268E-2</v>
      </c>
      <c r="G1143" s="6">
        <v>45458</v>
      </c>
      <c r="H1143" s="3" t="s">
        <v>3304</v>
      </c>
      <c r="I1143" s="3"/>
      <c r="J1143" s="3"/>
      <c r="K1143" s="5" t="s">
        <v>71</v>
      </c>
      <c r="L1143" s="5">
        <v>2</v>
      </c>
      <c r="M1143" s="5" t="s">
        <v>2542</v>
      </c>
      <c r="N1143" s="5">
        <f>VLOOKUP(M1143,[1]ArchetypeScores!E:N,10,FALSE)</f>
        <v>0</v>
      </c>
      <c r="O1143" s="5">
        <f>VLOOKUP(M1143,[1]ArchetypeScores!E:O,11,FALSE)</f>
        <v>-1</v>
      </c>
      <c r="P1143" s="5">
        <f>VLOOKUP(M1143,[1]ArchetypeScores!E:P,12,FALSE)</f>
        <v>0</v>
      </c>
      <c r="Q1143" s="2" t="str">
        <f>VLOOKUP(M1143,[1]ArchetypeScores!E:W,19,FALSE)</f>
        <v>Industrials - other</v>
      </c>
      <c r="R1143" s="2">
        <f>VLOOKUP(M1143,[1]ArchetypeScores!E:I,5,FALSE)</f>
        <v>0</v>
      </c>
      <c r="S1143" s="2">
        <f>VLOOKUP(M1143,[1]ArchetypeScores!E:K,7,FALSE)</f>
        <v>0</v>
      </c>
      <c r="T1143" s="2" t="str">
        <f t="shared" si="17"/>
        <v>Not A&amp;R positive</v>
      </c>
    </row>
    <row r="1144" spans="1:20" x14ac:dyDescent="0.3">
      <c r="A1144" s="2" t="s">
        <v>2543</v>
      </c>
      <c r="B1144" s="3" t="s">
        <v>3305</v>
      </c>
      <c r="C1144" s="3" t="s">
        <v>3306</v>
      </c>
      <c r="D1144" s="4">
        <v>0.14199999999999999</v>
      </c>
      <c r="E1144" s="5" t="s">
        <v>2546</v>
      </c>
      <c r="F1144" s="4">
        <v>2.7980000000000001E-2</v>
      </c>
      <c r="G1144" s="6">
        <v>45376</v>
      </c>
      <c r="H1144" s="3" t="s">
        <v>3307</v>
      </c>
      <c r="I1144" s="3"/>
      <c r="J1144" s="3"/>
      <c r="K1144" s="5" t="s">
        <v>71</v>
      </c>
      <c r="L1144" s="5">
        <v>2</v>
      </c>
      <c r="M1144" s="5" t="s">
        <v>2542</v>
      </c>
      <c r="N1144" s="5">
        <f>VLOOKUP(M1144,[1]ArchetypeScores!E:N,10,FALSE)</f>
        <v>0</v>
      </c>
      <c r="O1144" s="5">
        <f>VLOOKUP(M1144,[1]ArchetypeScores!E:O,11,FALSE)</f>
        <v>-1</v>
      </c>
      <c r="P1144" s="5">
        <f>VLOOKUP(M1144,[1]ArchetypeScores!E:P,12,FALSE)</f>
        <v>0</v>
      </c>
      <c r="Q1144" s="2" t="str">
        <f>VLOOKUP(M1144,[1]ArchetypeScores!E:W,19,FALSE)</f>
        <v>Industrials - other</v>
      </c>
      <c r="R1144" s="2">
        <f>VLOOKUP(M1144,[1]ArchetypeScores!E:I,5,FALSE)</f>
        <v>0</v>
      </c>
      <c r="S1144" s="2">
        <f>VLOOKUP(M1144,[1]ArchetypeScores!E:K,7,FALSE)</f>
        <v>0</v>
      </c>
      <c r="T1144" s="2" t="str">
        <f t="shared" si="17"/>
        <v>Not A&amp;R positive</v>
      </c>
    </row>
    <row r="1145" spans="1:20" x14ac:dyDescent="0.3">
      <c r="A1145" s="2" t="s">
        <v>2543</v>
      </c>
      <c r="B1145" s="3" t="s">
        <v>3308</v>
      </c>
      <c r="C1145" s="3" t="s">
        <v>3309</v>
      </c>
      <c r="D1145" s="4">
        <v>3.2000000000000001E-2</v>
      </c>
      <c r="E1145" s="5" t="s">
        <v>2546</v>
      </c>
      <c r="F1145" s="4">
        <v>5.8100000000000001E-3</v>
      </c>
      <c r="G1145" s="6">
        <v>45274</v>
      </c>
      <c r="H1145" s="3" t="s">
        <v>3310</v>
      </c>
      <c r="I1145" s="3"/>
      <c r="J1145" s="3"/>
      <c r="K1145" s="5" t="s">
        <v>71</v>
      </c>
      <c r="L1145" s="5">
        <v>2</v>
      </c>
      <c r="M1145" s="5" t="s">
        <v>2542</v>
      </c>
      <c r="N1145" s="5">
        <f>VLOOKUP(M1145,[1]ArchetypeScores!E:N,10,FALSE)</f>
        <v>0</v>
      </c>
      <c r="O1145" s="5">
        <f>VLOOKUP(M1145,[1]ArchetypeScores!E:O,11,FALSE)</f>
        <v>-1</v>
      </c>
      <c r="P1145" s="5">
        <f>VLOOKUP(M1145,[1]ArchetypeScores!E:P,12,FALSE)</f>
        <v>0</v>
      </c>
      <c r="Q1145" s="2" t="str">
        <f>VLOOKUP(M1145,[1]ArchetypeScores!E:W,19,FALSE)</f>
        <v>Industrials - other</v>
      </c>
      <c r="R1145" s="2">
        <f>VLOOKUP(M1145,[1]ArchetypeScores!E:I,5,FALSE)</f>
        <v>0</v>
      </c>
      <c r="S1145" s="2">
        <f>VLOOKUP(M1145,[1]ArchetypeScores!E:K,7,FALSE)</f>
        <v>0</v>
      </c>
      <c r="T1145" s="2" t="str">
        <f t="shared" si="17"/>
        <v>Not A&amp;R positive</v>
      </c>
    </row>
    <row r="1146" spans="1:20" x14ac:dyDescent="0.3">
      <c r="A1146" s="2" t="s">
        <v>2543</v>
      </c>
      <c r="B1146" s="3" t="s">
        <v>3311</v>
      </c>
      <c r="C1146" s="3" t="s">
        <v>3312</v>
      </c>
      <c r="D1146" s="4">
        <v>0.65</v>
      </c>
      <c r="E1146" s="5" t="s">
        <v>2546</v>
      </c>
      <c r="F1146" s="4">
        <v>0.11794</v>
      </c>
      <c r="G1146" s="6">
        <v>45550</v>
      </c>
      <c r="H1146" s="3" t="s">
        <v>3313</v>
      </c>
      <c r="I1146" s="3"/>
      <c r="J1146" s="3"/>
      <c r="K1146" s="5" t="s">
        <v>61</v>
      </c>
      <c r="L1146" s="5">
        <v>2</v>
      </c>
      <c r="M1146" s="5" t="s">
        <v>954</v>
      </c>
      <c r="N1146" s="5">
        <f>VLOOKUP(M1146,[1]ArchetypeScores!E:N,10,FALSE)</f>
        <v>0</v>
      </c>
      <c r="O1146" s="5">
        <f>VLOOKUP(M1146,[1]ArchetypeScores!E:O,11,FALSE)</f>
        <v>0</v>
      </c>
      <c r="P1146" s="5">
        <f>VLOOKUP(M1146,[1]ArchetypeScores!E:P,12,FALSE)</f>
        <v>0</v>
      </c>
      <c r="Q1146" s="2" t="str">
        <f>VLOOKUP(M1146,[1]ArchetypeScores!E:W,19,FALSE)</f>
        <v>Health care</v>
      </c>
      <c r="R1146" s="2">
        <f>VLOOKUP(M1146,[1]ArchetypeScores!E:I,5,FALSE)</f>
        <v>0</v>
      </c>
      <c r="S1146" s="2">
        <f>VLOOKUP(M1146,[1]ArchetypeScores!E:K,7,FALSE)</f>
        <v>0</v>
      </c>
      <c r="T1146" s="2" t="str">
        <f t="shared" si="17"/>
        <v>Not A&amp;R positive</v>
      </c>
    </row>
    <row r="1147" spans="1:20" x14ac:dyDescent="0.3">
      <c r="A1147" s="2" t="s">
        <v>2543</v>
      </c>
      <c r="B1147" s="3" t="s">
        <v>3314</v>
      </c>
      <c r="C1147" s="3" t="s">
        <v>3315</v>
      </c>
      <c r="D1147" s="4">
        <v>6.5000000000000002E-2</v>
      </c>
      <c r="E1147" s="5" t="s">
        <v>2546</v>
      </c>
      <c r="F1147" s="4">
        <v>1.124E-2</v>
      </c>
      <c r="G1147" s="6">
        <v>45313</v>
      </c>
      <c r="H1147" s="3" t="s">
        <v>3316</v>
      </c>
      <c r="I1147" s="3"/>
      <c r="J1147" s="3"/>
      <c r="K1147" s="5" t="s">
        <v>61</v>
      </c>
      <c r="L1147" s="5">
        <v>2</v>
      </c>
      <c r="M1147" s="5" t="s">
        <v>954</v>
      </c>
      <c r="N1147" s="5">
        <f>VLOOKUP(M1147,[1]ArchetypeScores!E:N,10,FALSE)</f>
        <v>0</v>
      </c>
      <c r="O1147" s="5">
        <f>VLOOKUP(M1147,[1]ArchetypeScores!E:O,11,FALSE)</f>
        <v>0</v>
      </c>
      <c r="P1147" s="5">
        <f>VLOOKUP(M1147,[1]ArchetypeScores!E:P,12,FALSE)</f>
        <v>0</v>
      </c>
      <c r="Q1147" s="2" t="str">
        <f>VLOOKUP(M1147,[1]ArchetypeScores!E:W,19,FALSE)</f>
        <v>Health care</v>
      </c>
      <c r="R1147" s="2">
        <f>VLOOKUP(M1147,[1]ArchetypeScores!E:I,5,FALSE)</f>
        <v>0</v>
      </c>
      <c r="S1147" s="2">
        <f>VLOOKUP(M1147,[1]ArchetypeScores!E:K,7,FALSE)</f>
        <v>0</v>
      </c>
      <c r="T1147" s="2" t="str">
        <f t="shared" si="17"/>
        <v>Not A&amp;R positive</v>
      </c>
    </row>
    <row r="1148" spans="1:20" x14ac:dyDescent="0.3">
      <c r="A1148" s="2" t="s">
        <v>2543</v>
      </c>
      <c r="B1148" s="3" t="s">
        <v>3317</v>
      </c>
      <c r="C1148" s="3" t="s">
        <v>3318</v>
      </c>
      <c r="D1148" s="4">
        <v>0.111</v>
      </c>
      <c r="E1148" s="5" t="s">
        <v>2546</v>
      </c>
      <c r="F1148" s="4">
        <v>2.1299999999999999E-2</v>
      </c>
      <c r="G1148" s="6">
        <v>45558</v>
      </c>
      <c r="H1148" s="3" t="s">
        <v>3319</v>
      </c>
      <c r="I1148" s="3"/>
      <c r="J1148" s="3"/>
      <c r="K1148" s="5" t="s">
        <v>61</v>
      </c>
      <c r="L1148" s="5">
        <v>1</v>
      </c>
      <c r="M1148" s="5" t="s">
        <v>130</v>
      </c>
      <c r="N1148" s="5">
        <f>VLOOKUP(M1148,[1]ArchetypeScores!E:N,10,FALSE)</f>
        <v>0</v>
      </c>
      <c r="O1148" s="5">
        <f>VLOOKUP(M1148,[1]ArchetypeScores!E:O,11,FALSE)</f>
        <v>-1</v>
      </c>
      <c r="P1148" s="5">
        <f>VLOOKUP(M1148,[1]ArchetypeScores!E:P,12,FALSE)</f>
        <v>0</v>
      </c>
      <c r="Q1148" s="2" t="str">
        <f>VLOOKUP(M1148,[1]ArchetypeScores!E:W,19,FALSE)</f>
        <v>Health care</v>
      </c>
      <c r="R1148" s="2">
        <f>VLOOKUP(M1148,[1]ArchetypeScores!E:I,5,FALSE)</f>
        <v>0</v>
      </c>
      <c r="S1148" s="2">
        <f>VLOOKUP(M1148,[1]ArchetypeScores!E:K,7,FALSE)</f>
        <v>0</v>
      </c>
      <c r="T1148" s="2" t="str">
        <f t="shared" si="17"/>
        <v>Not A&amp;R positive</v>
      </c>
    </row>
    <row r="1149" spans="1:20" x14ac:dyDescent="0.3">
      <c r="A1149" s="2" t="s">
        <v>2543</v>
      </c>
      <c r="B1149" s="3" t="s">
        <v>3320</v>
      </c>
      <c r="C1149" s="3" t="s">
        <v>3321</v>
      </c>
      <c r="D1149" s="4">
        <v>0.14299999999999999</v>
      </c>
      <c r="E1149" s="5" t="s">
        <v>2546</v>
      </c>
      <c r="F1149" s="4">
        <v>2.7529999999999999E-2</v>
      </c>
      <c r="G1149" s="6">
        <v>45273</v>
      </c>
      <c r="H1149" s="3" t="s">
        <v>3322</v>
      </c>
      <c r="I1149" s="3"/>
      <c r="J1149" s="3"/>
      <c r="K1149" s="5" t="s">
        <v>61</v>
      </c>
      <c r="L1149" s="5" t="s">
        <v>112</v>
      </c>
      <c r="M1149" s="5" t="s">
        <v>948</v>
      </c>
      <c r="N1149" s="5">
        <f>VLOOKUP(M1149,[1]ArchetypeScores!E:N,10,FALSE)</f>
        <v>0</v>
      </c>
      <c r="O1149" s="5">
        <f>VLOOKUP(M1149,[1]ArchetypeScores!E:O,11,FALSE)</f>
        <v>-1</v>
      </c>
      <c r="P1149" s="5">
        <f>VLOOKUP(M1149,[1]ArchetypeScores!E:P,12,FALSE)</f>
        <v>0</v>
      </c>
      <c r="Q1149" s="2" t="str">
        <f>VLOOKUP(M1149,[1]ArchetypeScores!E:W,19,FALSE)</f>
        <v>Health care</v>
      </c>
      <c r="R1149" s="2">
        <f>VLOOKUP(M1149,[1]ArchetypeScores!E:I,5,FALSE)</f>
        <v>0</v>
      </c>
      <c r="S1149" s="2">
        <f>VLOOKUP(M1149,[1]ArchetypeScores!E:K,7,FALSE)</f>
        <v>0</v>
      </c>
      <c r="T1149" s="2" t="str">
        <f t="shared" si="17"/>
        <v>Not A&amp;R positive</v>
      </c>
    </row>
    <row r="1150" spans="1:20" x14ac:dyDescent="0.3">
      <c r="A1150" s="2" t="s">
        <v>2543</v>
      </c>
      <c r="B1150" s="3" t="s">
        <v>3323</v>
      </c>
      <c r="C1150" s="3" t="s">
        <v>3324</v>
      </c>
      <c r="D1150" s="4">
        <v>0.247</v>
      </c>
      <c r="E1150" s="5" t="s">
        <v>2546</v>
      </c>
      <c r="F1150" s="4">
        <v>4.4170000000000001E-2</v>
      </c>
      <c r="G1150" s="6">
        <v>45377</v>
      </c>
      <c r="H1150" s="3" t="s">
        <v>3325</v>
      </c>
      <c r="I1150" s="3"/>
      <c r="J1150" s="3"/>
      <c r="K1150" s="5" t="s">
        <v>71</v>
      </c>
      <c r="L1150" s="5">
        <v>2</v>
      </c>
      <c r="M1150" s="5" t="s">
        <v>2542</v>
      </c>
      <c r="N1150" s="5">
        <f>VLOOKUP(M1150,[1]ArchetypeScores!E:N,10,FALSE)</f>
        <v>0</v>
      </c>
      <c r="O1150" s="5">
        <f>VLOOKUP(M1150,[1]ArchetypeScores!E:O,11,FALSE)</f>
        <v>-1</v>
      </c>
      <c r="P1150" s="5">
        <f>VLOOKUP(M1150,[1]ArchetypeScores!E:P,12,FALSE)</f>
        <v>0</v>
      </c>
      <c r="Q1150" s="2" t="str">
        <f>VLOOKUP(M1150,[1]ArchetypeScores!E:W,19,FALSE)</f>
        <v>Industrials - other</v>
      </c>
      <c r="R1150" s="2">
        <f>VLOOKUP(M1150,[1]ArchetypeScores!E:I,5,FALSE)</f>
        <v>0</v>
      </c>
      <c r="S1150" s="2">
        <f>VLOOKUP(M1150,[1]ArchetypeScores!E:K,7,FALSE)</f>
        <v>0</v>
      </c>
      <c r="T1150" s="2" t="str">
        <f t="shared" si="17"/>
        <v>Not A&amp;R positive</v>
      </c>
    </row>
    <row r="1151" spans="1:20" x14ac:dyDescent="0.3">
      <c r="A1151" s="2" t="s">
        <v>2543</v>
      </c>
      <c r="B1151" s="3" t="s">
        <v>3326</v>
      </c>
      <c r="C1151" s="3" t="s">
        <v>3327</v>
      </c>
      <c r="D1151" s="4">
        <v>8.0000000000000002E-3</v>
      </c>
      <c r="E1151" s="5" t="s">
        <v>2546</v>
      </c>
      <c r="F1151" s="4">
        <v>1.5200000000000001E-3</v>
      </c>
      <c r="G1151" s="6">
        <v>45319</v>
      </c>
      <c r="H1151" s="3" t="s">
        <v>3328</v>
      </c>
      <c r="I1151" s="3"/>
      <c r="J1151" s="3"/>
      <c r="K1151" s="5" t="s">
        <v>71</v>
      </c>
      <c r="L1151" s="5">
        <v>2</v>
      </c>
      <c r="M1151" s="5" t="s">
        <v>2542</v>
      </c>
      <c r="N1151" s="5">
        <f>VLOOKUP(M1151,[1]ArchetypeScores!E:N,10,FALSE)</f>
        <v>0</v>
      </c>
      <c r="O1151" s="5">
        <f>VLOOKUP(M1151,[1]ArchetypeScores!E:O,11,FALSE)</f>
        <v>-1</v>
      </c>
      <c r="P1151" s="5">
        <f>VLOOKUP(M1151,[1]ArchetypeScores!E:P,12,FALSE)</f>
        <v>0</v>
      </c>
      <c r="Q1151" s="2" t="str">
        <f>VLOOKUP(M1151,[1]ArchetypeScores!E:W,19,FALSE)</f>
        <v>Industrials - other</v>
      </c>
      <c r="R1151" s="2">
        <f>VLOOKUP(M1151,[1]ArchetypeScores!E:I,5,FALSE)</f>
        <v>0</v>
      </c>
      <c r="S1151" s="2">
        <f>VLOOKUP(M1151,[1]ArchetypeScores!E:K,7,FALSE)</f>
        <v>0</v>
      </c>
      <c r="T1151" s="2" t="str">
        <f t="shared" si="17"/>
        <v>Not A&amp;R positive</v>
      </c>
    </row>
    <row r="1152" spans="1:20" x14ac:dyDescent="0.3">
      <c r="A1152" s="2" t="s">
        <v>2543</v>
      </c>
      <c r="B1152" s="3" t="s">
        <v>3329</v>
      </c>
      <c r="C1152" s="3" t="s">
        <v>3330</v>
      </c>
      <c r="D1152" s="4">
        <v>5.5</v>
      </c>
      <c r="E1152" s="5" t="s">
        <v>2546</v>
      </c>
      <c r="F1152" s="4">
        <v>1.0527899999999999</v>
      </c>
      <c r="G1152" s="6">
        <v>45270</v>
      </c>
      <c r="H1152" s="3" t="s">
        <v>3331</v>
      </c>
      <c r="I1152" s="3"/>
      <c r="J1152" s="3"/>
      <c r="K1152" s="5" t="s">
        <v>61</v>
      </c>
      <c r="L1152" s="5">
        <v>5</v>
      </c>
      <c r="M1152" s="5" t="s">
        <v>62</v>
      </c>
      <c r="N1152" s="5">
        <f>VLOOKUP(M1152,[1]ArchetypeScores!E:N,10,FALSE)</f>
        <v>0</v>
      </c>
      <c r="O1152" s="5">
        <f>VLOOKUP(M1152,[1]ArchetypeScores!E:O,11,FALSE)</f>
        <v>-1</v>
      </c>
      <c r="P1152" s="5">
        <f>VLOOKUP(M1152,[1]ArchetypeScores!E:P,12,FALSE)</f>
        <v>0</v>
      </c>
      <c r="Q1152" s="2" t="str">
        <f>VLOOKUP(M1152,[1]ArchetypeScores!E:W,19,FALSE)</f>
        <v>Health care</v>
      </c>
      <c r="R1152" s="2">
        <f>VLOOKUP(M1152,[1]ArchetypeScores!E:I,5,FALSE)</f>
        <v>0</v>
      </c>
      <c r="S1152" s="2">
        <f>VLOOKUP(M1152,[1]ArchetypeScores!E:K,7,FALSE)</f>
        <v>0</v>
      </c>
      <c r="T1152" s="2" t="str">
        <f t="shared" si="17"/>
        <v>Not A&amp;R positive</v>
      </c>
    </row>
    <row r="1153" spans="1:20" x14ac:dyDescent="0.3">
      <c r="A1153" s="2" t="s">
        <v>2543</v>
      </c>
      <c r="B1153" s="3" t="s">
        <v>3332</v>
      </c>
      <c r="C1153" s="3" t="s">
        <v>3333</v>
      </c>
      <c r="D1153" s="4">
        <v>0.57399999999999995</v>
      </c>
      <c r="E1153" s="5" t="s">
        <v>2546</v>
      </c>
      <c r="F1153" s="4">
        <v>0.10663</v>
      </c>
      <c r="G1153" s="6">
        <v>45560</v>
      </c>
      <c r="H1153" s="3" t="s">
        <v>3334</v>
      </c>
      <c r="I1153" s="3"/>
      <c r="J1153" s="3"/>
      <c r="K1153" s="5" t="s">
        <v>61</v>
      </c>
      <c r="L1153" s="5">
        <v>1</v>
      </c>
      <c r="M1153" s="5" t="s">
        <v>130</v>
      </c>
      <c r="N1153" s="5">
        <f>VLOOKUP(M1153,[1]ArchetypeScores!E:N,10,FALSE)</f>
        <v>0</v>
      </c>
      <c r="O1153" s="5">
        <f>VLOOKUP(M1153,[1]ArchetypeScores!E:O,11,FALSE)</f>
        <v>-1</v>
      </c>
      <c r="P1153" s="5">
        <f>VLOOKUP(M1153,[1]ArchetypeScores!E:P,12,FALSE)</f>
        <v>0</v>
      </c>
      <c r="Q1153" s="2" t="str">
        <f>VLOOKUP(M1153,[1]ArchetypeScores!E:W,19,FALSE)</f>
        <v>Health care</v>
      </c>
      <c r="R1153" s="2">
        <f>VLOOKUP(M1153,[1]ArchetypeScores!E:I,5,FALSE)</f>
        <v>0</v>
      </c>
      <c r="S1153" s="2">
        <f>VLOOKUP(M1153,[1]ArchetypeScores!E:K,7,FALSE)</f>
        <v>0</v>
      </c>
      <c r="T1153" s="2" t="str">
        <f t="shared" si="17"/>
        <v>Not A&amp;R positive</v>
      </c>
    </row>
    <row r="1154" spans="1:20" x14ac:dyDescent="0.3">
      <c r="A1154" s="2" t="s">
        <v>2543</v>
      </c>
      <c r="B1154" s="3" t="s">
        <v>3335</v>
      </c>
      <c r="C1154" s="3" t="s">
        <v>3336</v>
      </c>
      <c r="D1154" s="4">
        <v>1.92</v>
      </c>
      <c r="E1154" s="5" t="s">
        <v>2546</v>
      </c>
      <c r="F1154" s="4">
        <v>0.36580000000000001</v>
      </c>
      <c r="G1154" s="6">
        <v>45568</v>
      </c>
      <c r="H1154" s="3" t="s">
        <v>3337</v>
      </c>
      <c r="I1154" s="3" t="s">
        <v>3338</v>
      </c>
      <c r="J1154" s="3" t="s">
        <v>3339</v>
      </c>
      <c r="K1154" s="5" t="s">
        <v>611</v>
      </c>
      <c r="L1154" s="5">
        <v>1</v>
      </c>
      <c r="M1154" s="5" t="s">
        <v>612</v>
      </c>
      <c r="N1154" s="5">
        <f>VLOOKUP(M1154,[1]ArchetypeScores!E:N,10,FALSE)</f>
        <v>1</v>
      </c>
      <c r="O1154" s="5">
        <f>VLOOKUP(M1154,[1]ArchetypeScores!E:O,11,FALSE)</f>
        <v>-2</v>
      </c>
      <c r="P1154" s="5">
        <f>VLOOKUP(M1154,[1]ArchetypeScores!E:P,12,FALSE)</f>
        <v>-1</v>
      </c>
      <c r="Q1154" s="2" t="str">
        <f>VLOOKUP(M1154,[1]ArchetypeScores!E:W,19,FALSE)</f>
        <v>Consumer (including agriculture and tourism)</v>
      </c>
      <c r="R1154" s="2">
        <f>VLOOKUP(M1154,[1]ArchetypeScores!E:I,5,FALSE)</f>
        <v>0</v>
      </c>
      <c r="S1154" s="2">
        <f>VLOOKUP(M1154,[1]ArchetypeScores!E:K,7,FALSE)</f>
        <v>0</v>
      </c>
      <c r="T1154" s="2" t="str">
        <f t="shared" ref="T1154:T1217" si="18">IF(AND(R1154=1,S1154=1),"Both",IF(AND(R1154=1,S1154=0),"Direct only",IF(AND(R1154=0,S1154=1),"Indirect only","Not A&amp;R positive")))</f>
        <v>Not A&amp;R positive</v>
      </c>
    </row>
    <row r="1155" spans="1:20" x14ac:dyDescent="0.3">
      <c r="A1155" s="2" t="s">
        <v>2543</v>
      </c>
      <c r="B1155" s="3" t="s">
        <v>3340</v>
      </c>
      <c r="C1155" s="3" t="s">
        <v>3341</v>
      </c>
      <c r="D1155" s="4"/>
      <c r="E1155" s="5" t="s">
        <v>2546</v>
      </c>
      <c r="F1155" s="4">
        <v>0</v>
      </c>
      <c r="G1155" s="6">
        <v>45504</v>
      </c>
      <c r="H1155" s="3" t="s">
        <v>2998</v>
      </c>
      <c r="I1155" s="3"/>
      <c r="J1155" s="3"/>
      <c r="K1155" s="5" t="s">
        <v>392</v>
      </c>
      <c r="L1155" s="5">
        <v>1</v>
      </c>
      <c r="M1155" s="5" t="s">
        <v>393</v>
      </c>
      <c r="N1155" s="5">
        <f>VLOOKUP(M1155,[1]ArchetypeScores!E:N,10,FALSE)</f>
        <v>0</v>
      </c>
      <c r="O1155" s="5">
        <f>VLOOKUP(M1155,[1]ArchetypeScores!E:O,11,FALSE)</f>
        <v>-1</v>
      </c>
      <c r="P1155" s="5">
        <f>VLOOKUP(M1155,[1]ArchetypeScores!E:P,12,FALSE)</f>
        <v>0</v>
      </c>
      <c r="Q1155" s="2" t="str">
        <f>VLOOKUP(M1155,[1]ArchetypeScores!E:W,19,FALSE)</f>
        <v>Other sector</v>
      </c>
      <c r="R1155" s="2">
        <f>VLOOKUP(M1155,[1]ArchetypeScores!E:I,5,FALSE)</f>
        <v>0</v>
      </c>
      <c r="S1155" s="2">
        <f>VLOOKUP(M1155,[1]ArchetypeScores!E:K,7,FALSE)</f>
        <v>0</v>
      </c>
      <c r="T1155" s="2" t="str">
        <f t="shared" si="18"/>
        <v>Not A&amp;R positive</v>
      </c>
    </row>
    <row r="1156" spans="1:20" x14ac:dyDescent="0.3">
      <c r="A1156" s="2" t="s">
        <v>2543</v>
      </c>
      <c r="B1156" s="3" t="s">
        <v>3342</v>
      </c>
      <c r="C1156" s="3" t="s">
        <v>3343</v>
      </c>
      <c r="D1156" s="4"/>
      <c r="E1156" s="5" t="s">
        <v>2546</v>
      </c>
      <c r="F1156" s="4">
        <v>0</v>
      </c>
      <c r="G1156" s="6">
        <v>45500</v>
      </c>
      <c r="H1156" s="3" t="s">
        <v>3344</v>
      </c>
      <c r="I1156" s="3"/>
      <c r="J1156" s="3"/>
      <c r="K1156" s="5" t="s">
        <v>118</v>
      </c>
      <c r="L1156" s="5">
        <v>3</v>
      </c>
      <c r="M1156" s="5" t="s">
        <v>168</v>
      </c>
      <c r="N1156" s="5">
        <f>VLOOKUP(M1156,[1]ArchetypeScores!E:N,10,FALSE)</f>
        <v>0</v>
      </c>
      <c r="O1156" s="5">
        <f>VLOOKUP(M1156,[1]ArchetypeScores!E:O,11,FALSE)</f>
        <v>-1</v>
      </c>
      <c r="P1156" s="5">
        <f>VLOOKUP(M1156,[1]ArchetypeScores!E:P,12,FALSE)</f>
        <v>0</v>
      </c>
      <c r="Q1156" s="2" t="str">
        <f>VLOOKUP(M1156,[1]ArchetypeScores!E:W,19,FALSE)</f>
        <v>Untargeted</v>
      </c>
      <c r="R1156" s="2">
        <f>VLOOKUP(M1156,[1]ArchetypeScores!E:I,5,FALSE)</f>
        <v>0</v>
      </c>
      <c r="S1156" s="2">
        <f>VLOOKUP(M1156,[1]ArchetypeScores!E:K,7,FALSE)</f>
        <v>0</v>
      </c>
      <c r="T1156" s="2" t="str">
        <f t="shared" si="18"/>
        <v>Not A&amp;R positive</v>
      </c>
    </row>
    <row r="1157" spans="1:20" x14ac:dyDescent="0.3">
      <c r="A1157" s="2" t="s">
        <v>2543</v>
      </c>
      <c r="B1157" s="3" t="s">
        <v>3345</v>
      </c>
      <c r="C1157" s="3" t="s">
        <v>3346</v>
      </c>
      <c r="D1157" s="4">
        <v>34</v>
      </c>
      <c r="E1157" s="5" t="s">
        <v>2546</v>
      </c>
      <c r="F1157" s="4">
        <v>6.5075500000000002</v>
      </c>
      <c r="G1157" s="6">
        <v>45491</v>
      </c>
      <c r="H1157" s="3" t="s">
        <v>3032</v>
      </c>
      <c r="I1157" s="3"/>
      <c r="J1157" s="3"/>
      <c r="K1157" s="5" t="s">
        <v>67</v>
      </c>
      <c r="L1157" s="5">
        <v>1</v>
      </c>
      <c r="M1157" s="5" t="s">
        <v>265</v>
      </c>
      <c r="N1157" s="5">
        <f>VLOOKUP(M1157,[1]ArchetypeScores!E:N,10,FALSE)</f>
        <v>0</v>
      </c>
      <c r="O1157" s="5">
        <f>VLOOKUP(M1157,[1]ArchetypeScores!E:O,11,FALSE)</f>
        <v>-1</v>
      </c>
      <c r="P1157" s="5">
        <f>VLOOKUP(M1157,[1]ArchetypeScores!E:P,12,FALSE)</f>
        <v>0</v>
      </c>
      <c r="Q1157" s="2" t="str">
        <f>VLOOKUP(M1157,[1]ArchetypeScores!E:W,19,FALSE)</f>
        <v>Untargeted</v>
      </c>
      <c r="R1157" s="2">
        <f>VLOOKUP(M1157,[1]ArchetypeScores!E:I,5,FALSE)</f>
        <v>0</v>
      </c>
      <c r="S1157" s="2">
        <f>VLOOKUP(M1157,[1]ArchetypeScores!E:K,7,FALSE)</f>
        <v>0</v>
      </c>
      <c r="T1157" s="2" t="str">
        <f t="shared" si="18"/>
        <v>Not A&amp;R positive</v>
      </c>
    </row>
    <row r="1158" spans="1:20" x14ac:dyDescent="0.3">
      <c r="A1158" s="2" t="s">
        <v>2543</v>
      </c>
      <c r="B1158" s="3" t="s">
        <v>3347</v>
      </c>
      <c r="C1158" s="3" t="s">
        <v>3348</v>
      </c>
      <c r="D1158" s="4">
        <v>20</v>
      </c>
      <c r="E1158" s="5" t="s">
        <v>2546</v>
      </c>
      <c r="F1158" s="4">
        <v>3.9526500000000002</v>
      </c>
      <c r="G1158" s="6">
        <v>45375</v>
      </c>
      <c r="H1158" s="3" t="s">
        <v>3349</v>
      </c>
      <c r="I1158" s="3"/>
      <c r="J1158" s="3"/>
      <c r="K1158" s="5" t="s">
        <v>61</v>
      </c>
      <c r="L1158" s="5">
        <v>5</v>
      </c>
      <c r="M1158" s="5" t="s">
        <v>62</v>
      </c>
      <c r="N1158" s="5">
        <f>VLOOKUP(M1158,[1]ArchetypeScores!E:N,10,FALSE)</f>
        <v>0</v>
      </c>
      <c r="O1158" s="5">
        <f>VLOOKUP(M1158,[1]ArchetypeScores!E:O,11,FALSE)</f>
        <v>-1</v>
      </c>
      <c r="P1158" s="5">
        <f>VLOOKUP(M1158,[1]ArchetypeScores!E:P,12,FALSE)</f>
        <v>0</v>
      </c>
      <c r="Q1158" s="2" t="str">
        <f>VLOOKUP(M1158,[1]ArchetypeScores!E:W,19,FALSE)</f>
        <v>Health care</v>
      </c>
      <c r="R1158" s="2">
        <f>VLOOKUP(M1158,[1]ArchetypeScores!E:I,5,FALSE)</f>
        <v>0</v>
      </c>
      <c r="S1158" s="2">
        <f>VLOOKUP(M1158,[1]ArchetypeScores!E:K,7,FALSE)</f>
        <v>0</v>
      </c>
      <c r="T1158" s="2" t="str">
        <f t="shared" si="18"/>
        <v>Not A&amp;R positive</v>
      </c>
    </row>
    <row r="1159" spans="1:20" x14ac:dyDescent="0.3">
      <c r="A1159" s="2" t="s">
        <v>2543</v>
      </c>
      <c r="B1159" s="3" t="s">
        <v>3350</v>
      </c>
      <c r="C1159" s="3" t="s">
        <v>3351</v>
      </c>
      <c r="D1159" s="4">
        <v>1.9</v>
      </c>
      <c r="E1159" s="5" t="s">
        <v>2546</v>
      </c>
      <c r="F1159" s="4">
        <v>0.35742000000000002</v>
      </c>
      <c r="G1159" s="6">
        <v>45261</v>
      </c>
      <c r="H1159" s="3" t="s">
        <v>3352</v>
      </c>
      <c r="I1159" s="3"/>
      <c r="J1159" s="3"/>
      <c r="K1159" s="5" t="s">
        <v>61</v>
      </c>
      <c r="L1159" s="5">
        <v>5</v>
      </c>
      <c r="M1159" s="5" t="s">
        <v>62</v>
      </c>
      <c r="N1159" s="5">
        <f>VLOOKUP(M1159,[1]ArchetypeScores!E:N,10,FALSE)</f>
        <v>0</v>
      </c>
      <c r="O1159" s="5">
        <f>VLOOKUP(M1159,[1]ArchetypeScores!E:O,11,FALSE)</f>
        <v>-1</v>
      </c>
      <c r="P1159" s="5">
        <f>VLOOKUP(M1159,[1]ArchetypeScores!E:P,12,FALSE)</f>
        <v>0</v>
      </c>
      <c r="Q1159" s="2" t="str">
        <f>VLOOKUP(M1159,[1]ArchetypeScores!E:W,19,FALSE)</f>
        <v>Health care</v>
      </c>
      <c r="R1159" s="2">
        <f>VLOOKUP(M1159,[1]ArchetypeScores!E:I,5,FALSE)</f>
        <v>0</v>
      </c>
      <c r="S1159" s="2">
        <f>VLOOKUP(M1159,[1]ArchetypeScores!E:K,7,FALSE)</f>
        <v>0</v>
      </c>
      <c r="T1159" s="2" t="str">
        <f t="shared" si="18"/>
        <v>Not A&amp;R positive</v>
      </c>
    </row>
    <row r="1160" spans="1:20" x14ac:dyDescent="0.3">
      <c r="A1160" s="2" t="s">
        <v>2543</v>
      </c>
      <c r="B1160" s="3" t="s">
        <v>3353</v>
      </c>
      <c r="C1160" s="3" t="s">
        <v>3354</v>
      </c>
      <c r="D1160" s="4">
        <v>6.6</v>
      </c>
      <c r="E1160" s="5" t="s">
        <v>2546</v>
      </c>
      <c r="F1160" s="4">
        <v>1.3068299999999999</v>
      </c>
      <c r="G1160" s="6">
        <v>45426</v>
      </c>
      <c r="H1160" s="3" t="s">
        <v>3355</v>
      </c>
      <c r="I1160" s="3"/>
      <c r="J1160" s="3"/>
      <c r="K1160" s="5" t="s">
        <v>61</v>
      </c>
      <c r="L1160" s="5">
        <v>5</v>
      </c>
      <c r="M1160" s="5" t="s">
        <v>62</v>
      </c>
      <c r="N1160" s="5">
        <f>VLOOKUP(M1160,[1]ArchetypeScores!E:N,10,FALSE)</f>
        <v>0</v>
      </c>
      <c r="O1160" s="5">
        <f>VLOOKUP(M1160,[1]ArchetypeScores!E:O,11,FALSE)</f>
        <v>-1</v>
      </c>
      <c r="P1160" s="5">
        <f>VLOOKUP(M1160,[1]ArchetypeScores!E:P,12,FALSE)</f>
        <v>0</v>
      </c>
      <c r="Q1160" s="2" t="str">
        <f>VLOOKUP(M1160,[1]ArchetypeScores!E:W,19,FALSE)</f>
        <v>Health care</v>
      </c>
      <c r="R1160" s="2">
        <f>VLOOKUP(M1160,[1]ArchetypeScores!E:I,5,FALSE)</f>
        <v>0</v>
      </c>
      <c r="S1160" s="2">
        <f>VLOOKUP(M1160,[1]ArchetypeScores!E:K,7,FALSE)</f>
        <v>0</v>
      </c>
      <c r="T1160" s="2" t="str">
        <f t="shared" si="18"/>
        <v>Not A&amp;R positive</v>
      </c>
    </row>
    <row r="1161" spans="1:20" x14ac:dyDescent="0.3">
      <c r="A1161" s="2" t="s">
        <v>2543</v>
      </c>
      <c r="B1161" s="3" t="s">
        <v>3356</v>
      </c>
      <c r="C1161" s="3" t="s">
        <v>3357</v>
      </c>
      <c r="D1161" s="4">
        <v>6.9000000000000006E-2</v>
      </c>
      <c r="E1161" s="5" t="s">
        <v>2546</v>
      </c>
      <c r="F1161" s="4">
        <v>1.174E-2</v>
      </c>
      <c r="G1161" s="6">
        <v>45478</v>
      </c>
      <c r="H1161" s="3" t="s">
        <v>3358</v>
      </c>
      <c r="I1161" s="3"/>
      <c r="J1161" s="3"/>
      <c r="K1161" s="5" t="s">
        <v>71</v>
      </c>
      <c r="L1161" s="5">
        <v>2</v>
      </c>
      <c r="M1161" s="5" t="s">
        <v>2542</v>
      </c>
      <c r="N1161" s="5">
        <f>VLOOKUP(M1161,[1]ArchetypeScores!E:N,10,FALSE)</f>
        <v>0</v>
      </c>
      <c r="O1161" s="5">
        <f>VLOOKUP(M1161,[1]ArchetypeScores!E:O,11,FALSE)</f>
        <v>-1</v>
      </c>
      <c r="P1161" s="5">
        <f>VLOOKUP(M1161,[1]ArchetypeScores!E:P,12,FALSE)</f>
        <v>0</v>
      </c>
      <c r="Q1161" s="2" t="str">
        <f>VLOOKUP(M1161,[1]ArchetypeScores!E:W,19,FALSE)</f>
        <v>Industrials - other</v>
      </c>
      <c r="R1161" s="2">
        <f>VLOOKUP(M1161,[1]ArchetypeScores!E:I,5,FALSE)</f>
        <v>0</v>
      </c>
      <c r="S1161" s="2">
        <f>VLOOKUP(M1161,[1]ArchetypeScores!E:K,7,FALSE)</f>
        <v>0</v>
      </c>
      <c r="T1161" s="2" t="str">
        <f t="shared" si="18"/>
        <v>Not A&amp;R positive</v>
      </c>
    </row>
    <row r="1162" spans="1:20" x14ac:dyDescent="0.3">
      <c r="A1162" s="2" t="s">
        <v>2543</v>
      </c>
      <c r="B1162" s="3" t="s">
        <v>3359</v>
      </c>
      <c r="C1162" s="3" t="s">
        <v>3360</v>
      </c>
      <c r="D1162" s="4">
        <v>1</v>
      </c>
      <c r="E1162" s="5" t="s">
        <v>2546</v>
      </c>
      <c r="F1162" s="4">
        <v>0.19139999999999999</v>
      </c>
      <c r="G1162" s="6">
        <v>45494</v>
      </c>
      <c r="H1162" s="3" t="s">
        <v>3032</v>
      </c>
      <c r="I1162" s="3"/>
      <c r="J1162" s="3"/>
      <c r="K1162" s="5" t="s">
        <v>61</v>
      </c>
      <c r="L1162" s="5">
        <v>1</v>
      </c>
      <c r="M1162" s="5" t="s">
        <v>130</v>
      </c>
      <c r="N1162" s="5">
        <f>VLOOKUP(M1162,[1]ArchetypeScores!E:N,10,FALSE)</f>
        <v>0</v>
      </c>
      <c r="O1162" s="5">
        <f>VLOOKUP(M1162,[1]ArchetypeScores!E:O,11,FALSE)</f>
        <v>-1</v>
      </c>
      <c r="P1162" s="5">
        <f>VLOOKUP(M1162,[1]ArchetypeScores!E:P,12,FALSE)</f>
        <v>0</v>
      </c>
      <c r="Q1162" s="2" t="str">
        <f>VLOOKUP(M1162,[1]ArchetypeScores!E:W,19,FALSE)</f>
        <v>Health care</v>
      </c>
      <c r="R1162" s="2">
        <f>VLOOKUP(M1162,[1]ArchetypeScores!E:I,5,FALSE)</f>
        <v>0</v>
      </c>
      <c r="S1162" s="2">
        <f>VLOOKUP(M1162,[1]ArchetypeScores!E:K,7,FALSE)</f>
        <v>0</v>
      </c>
      <c r="T1162" s="2" t="str">
        <f t="shared" si="18"/>
        <v>Not A&amp;R positive</v>
      </c>
    </row>
    <row r="1163" spans="1:20" x14ac:dyDescent="0.3">
      <c r="A1163" s="2" t="s">
        <v>2543</v>
      </c>
      <c r="B1163" s="3" t="s">
        <v>3361</v>
      </c>
      <c r="C1163" s="3" t="s">
        <v>3362</v>
      </c>
      <c r="D1163" s="4">
        <v>1</v>
      </c>
      <c r="E1163" s="5" t="s">
        <v>2546</v>
      </c>
      <c r="F1163" s="4">
        <v>0.19139999999999999</v>
      </c>
      <c r="G1163" s="6">
        <v>45487</v>
      </c>
      <c r="H1163" s="3" t="s">
        <v>3032</v>
      </c>
      <c r="I1163" s="3"/>
      <c r="J1163" s="3"/>
      <c r="K1163" s="5" t="s">
        <v>61</v>
      </c>
      <c r="L1163" s="5">
        <v>5</v>
      </c>
      <c r="M1163" s="5" t="s">
        <v>62</v>
      </c>
      <c r="N1163" s="5">
        <f>VLOOKUP(M1163,[1]ArchetypeScores!E:N,10,FALSE)</f>
        <v>0</v>
      </c>
      <c r="O1163" s="5">
        <f>VLOOKUP(M1163,[1]ArchetypeScores!E:O,11,FALSE)</f>
        <v>-1</v>
      </c>
      <c r="P1163" s="5">
        <f>VLOOKUP(M1163,[1]ArchetypeScores!E:P,12,FALSE)</f>
        <v>0</v>
      </c>
      <c r="Q1163" s="2" t="str">
        <f>VLOOKUP(M1163,[1]ArchetypeScores!E:W,19,FALSE)</f>
        <v>Health care</v>
      </c>
      <c r="R1163" s="2">
        <f>VLOOKUP(M1163,[1]ArchetypeScores!E:I,5,FALSE)</f>
        <v>0</v>
      </c>
      <c r="S1163" s="2">
        <f>VLOOKUP(M1163,[1]ArchetypeScores!E:K,7,FALSE)</f>
        <v>0</v>
      </c>
      <c r="T1163" s="2" t="str">
        <f t="shared" si="18"/>
        <v>Not A&amp;R positive</v>
      </c>
    </row>
    <row r="1164" spans="1:20" x14ac:dyDescent="0.3">
      <c r="A1164" s="2" t="s">
        <v>2543</v>
      </c>
      <c r="B1164" s="3" t="s">
        <v>3363</v>
      </c>
      <c r="C1164" s="3" t="s">
        <v>3364</v>
      </c>
      <c r="D1164" s="4">
        <v>4.5</v>
      </c>
      <c r="E1164" s="5" t="s">
        <v>2546</v>
      </c>
      <c r="F1164" s="4">
        <v>0.89771999999999996</v>
      </c>
      <c r="G1164" s="6">
        <v>45519</v>
      </c>
      <c r="H1164" s="3" t="s">
        <v>3365</v>
      </c>
      <c r="I1164" s="3"/>
      <c r="J1164" s="3"/>
      <c r="K1164" s="5" t="s">
        <v>61</v>
      </c>
      <c r="L1164" s="5">
        <v>1</v>
      </c>
      <c r="M1164" s="5" t="s">
        <v>130</v>
      </c>
      <c r="N1164" s="5">
        <f>VLOOKUP(M1164,[1]ArchetypeScores!E:N,10,FALSE)</f>
        <v>0</v>
      </c>
      <c r="O1164" s="5">
        <f>VLOOKUP(M1164,[1]ArchetypeScores!E:O,11,FALSE)</f>
        <v>-1</v>
      </c>
      <c r="P1164" s="5">
        <f>VLOOKUP(M1164,[1]ArchetypeScores!E:P,12,FALSE)</f>
        <v>0</v>
      </c>
      <c r="Q1164" s="2" t="str">
        <f>VLOOKUP(M1164,[1]ArchetypeScores!E:W,19,FALSE)</f>
        <v>Health care</v>
      </c>
      <c r="R1164" s="2">
        <f>VLOOKUP(M1164,[1]ArchetypeScores!E:I,5,FALSE)</f>
        <v>0</v>
      </c>
      <c r="S1164" s="2">
        <f>VLOOKUP(M1164,[1]ArchetypeScores!E:K,7,FALSE)</f>
        <v>0</v>
      </c>
      <c r="T1164" s="2" t="str">
        <f t="shared" si="18"/>
        <v>Not A&amp;R positive</v>
      </c>
    </row>
    <row r="1165" spans="1:20" x14ac:dyDescent="0.3">
      <c r="A1165" s="2" t="s">
        <v>2543</v>
      </c>
      <c r="B1165" s="3" t="s">
        <v>3366</v>
      </c>
      <c r="C1165" s="3" t="s">
        <v>3367</v>
      </c>
      <c r="D1165" s="4">
        <v>0.439</v>
      </c>
      <c r="E1165" s="5" t="s">
        <v>2546</v>
      </c>
      <c r="F1165" s="4">
        <v>7.8140000000000001E-2</v>
      </c>
      <c r="G1165" s="6">
        <v>45531</v>
      </c>
      <c r="H1165" s="3" t="s">
        <v>3368</v>
      </c>
      <c r="I1165" s="3" t="s">
        <v>3369</v>
      </c>
      <c r="J1165" s="3" t="s">
        <v>2549</v>
      </c>
      <c r="K1165" s="5" t="s">
        <v>61</v>
      </c>
      <c r="L1165" s="5">
        <v>4</v>
      </c>
      <c r="M1165" s="5" t="s">
        <v>433</v>
      </c>
      <c r="N1165" s="5">
        <f>VLOOKUP(M1165,[1]ArchetypeScores!E:N,10,FALSE)</f>
        <v>0</v>
      </c>
      <c r="O1165" s="5">
        <f>VLOOKUP(M1165,[1]ArchetypeScores!E:O,11,FALSE)</f>
        <v>0</v>
      </c>
      <c r="P1165" s="5">
        <f>VLOOKUP(M1165,[1]ArchetypeScores!E:P,12,FALSE)</f>
        <v>0</v>
      </c>
      <c r="Q1165" s="2" t="str">
        <f>VLOOKUP(M1165,[1]ArchetypeScores!E:W,19,FALSE)</f>
        <v>Health care</v>
      </c>
      <c r="R1165" s="2">
        <f>VLOOKUP(M1165,[1]ArchetypeScores!E:I,5,FALSE)</f>
        <v>0</v>
      </c>
      <c r="S1165" s="2">
        <f>VLOOKUP(M1165,[1]ArchetypeScores!E:K,7,FALSE)</f>
        <v>0</v>
      </c>
      <c r="T1165" s="2" t="str">
        <f t="shared" si="18"/>
        <v>Not A&amp;R positive</v>
      </c>
    </row>
    <row r="1166" spans="1:20" x14ac:dyDescent="0.3">
      <c r="A1166" s="2" t="s">
        <v>2543</v>
      </c>
      <c r="B1166" s="3" t="s">
        <v>3370</v>
      </c>
      <c r="C1166" s="3" t="s">
        <v>3371</v>
      </c>
      <c r="D1166" s="4">
        <v>5</v>
      </c>
      <c r="E1166" s="5" t="s">
        <v>2546</v>
      </c>
      <c r="F1166" s="4">
        <v>0.97999000000000003</v>
      </c>
      <c r="G1166" s="6">
        <v>45502</v>
      </c>
      <c r="H1166" s="3" t="s">
        <v>2998</v>
      </c>
      <c r="I1166" s="3"/>
      <c r="J1166" s="3"/>
      <c r="K1166" s="5" t="s">
        <v>163</v>
      </c>
      <c r="L1166" s="5">
        <v>4</v>
      </c>
      <c r="M1166" s="5" t="s">
        <v>1448</v>
      </c>
      <c r="N1166" s="5">
        <f>VLOOKUP(M1166,[1]ArchetypeScores!E:N,10,FALSE)</f>
        <v>0</v>
      </c>
      <c r="O1166" s="5">
        <f>VLOOKUP(M1166,[1]ArchetypeScores!E:O,11,FALSE)</f>
        <v>0</v>
      </c>
      <c r="P1166" s="5">
        <f>VLOOKUP(M1166,[1]ArchetypeScores!E:P,12,FALSE)</f>
        <v>0</v>
      </c>
      <c r="Q1166" s="2" t="str">
        <f>VLOOKUP(M1166,[1]ArchetypeScores!E:W,19,FALSE)</f>
        <v>Other sector</v>
      </c>
      <c r="R1166" s="2">
        <f>VLOOKUP(M1166,[1]ArchetypeScores!E:I,5,FALSE)</f>
        <v>0</v>
      </c>
      <c r="S1166" s="2">
        <f>VLOOKUP(M1166,[1]ArchetypeScores!E:K,7,FALSE)</f>
        <v>0</v>
      </c>
      <c r="T1166" s="2" t="str">
        <f t="shared" si="18"/>
        <v>Not A&amp;R positive</v>
      </c>
    </row>
    <row r="1167" spans="1:20" x14ac:dyDescent="0.3">
      <c r="A1167" s="2" t="s">
        <v>2543</v>
      </c>
      <c r="B1167" s="3" t="s">
        <v>3372</v>
      </c>
      <c r="C1167" s="3" t="s">
        <v>3373</v>
      </c>
      <c r="D1167" s="4"/>
      <c r="E1167" s="5" t="s">
        <v>2546</v>
      </c>
      <c r="F1167" s="4">
        <v>0</v>
      </c>
      <c r="G1167" s="6">
        <v>45497</v>
      </c>
      <c r="H1167" s="3" t="s">
        <v>3374</v>
      </c>
      <c r="I1167" s="3"/>
      <c r="J1167" s="3"/>
      <c r="K1167" s="5" t="s">
        <v>261</v>
      </c>
      <c r="L1167" s="5">
        <v>2</v>
      </c>
      <c r="M1167" s="5" t="s">
        <v>262</v>
      </c>
      <c r="N1167" s="5">
        <f>VLOOKUP(M1167,[1]ArchetypeScores!E:N,10,FALSE)</f>
        <v>0</v>
      </c>
      <c r="O1167" s="5">
        <f>VLOOKUP(M1167,[1]ArchetypeScores!E:O,11,FALSE)</f>
        <v>-1</v>
      </c>
      <c r="P1167" s="5">
        <f>VLOOKUP(M1167,[1]ArchetypeScores!E:P,12,FALSE)</f>
        <v>0</v>
      </c>
      <c r="Q1167" s="2" t="str">
        <f>VLOOKUP(M1167,[1]ArchetypeScores!E:W,19,FALSE)</f>
        <v>Untargeted</v>
      </c>
      <c r="R1167" s="2">
        <f>VLOOKUP(M1167,[1]ArchetypeScores!E:I,5,FALSE)</f>
        <v>0</v>
      </c>
      <c r="S1167" s="2">
        <f>VLOOKUP(M1167,[1]ArchetypeScores!E:K,7,FALSE)</f>
        <v>0</v>
      </c>
      <c r="T1167" s="2" t="str">
        <f t="shared" si="18"/>
        <v>Not A&amp;R positive</v>
      </c>
    </row>
    <row r="1168" spans="1:20" x14ac:dyDescent="0.3">
      <c r="A1168" s="2" t="s">
        <v>2543</v>
      </c>
      <c r="B1168" s="3" t="s">
        <v>3375</v>
      </c>
      <c r="C1168" s="3" t="s">
        <v>3376</v>
      </c>
      <c r="D1168" s="4"/>
      <c r="E1168" s="5" t="s">
        <v>2546</v>
      </c>
      <c r="F1168" s="4">
        <v>0</v>
      </c>
      <c r="G1168" s="6">
        <v>45503</v>
      </c>
      <c r="H1168" s="3" t="s">
        <v>2998</v>
      </c>
      <c r="I1168" s="3"/>
      <c r="J1168" s="3"/>
      <c r="K1168" s="5" t="s">
        <v>392</v>
      </c>
      <c r="L1168" s="5">
        <v>3</v>
      </c>
      <c r="M1168" s="5" t="s">
        <v>1436</v>
      </c>
      <c r="N1168" s="5">
        <f>VLOOKUP(M1168,[1]ArchetypeScores!E:N,10,FALSE)</f>
        <v>0</v>
      </c>
      <c r="O1168" s="5">
        <f>VLOOKUP(M1168,[1]ArchetypeScores!E:O,11,FALSE)</f>
        <v>-1</v>
      </c>
      <c r="P1168" s="5">
        <f>VLOOKUP(M1168,[1]ArchetypeScores!E:P,12,FALSE)</f>
        <v>0</v>
      </c>
      <c r="Q1168" s="2" t="str">
        <f>VLOOKUP(M1168,[1]ArchetypeScores!E:W,19,FALSE)</f>
        <v>Untargeted</v>
      </c>
      <c r="R1168" s="2">
        <f>VLOOKUP(M1168,[1]ArchetypeScores!E:I,5,FALSE)</f>
        <v>0</v>
      </c>
      <c r="S1168" s="2">
        <f>VLOOKUP(M1168,[1]ArchetypeScores!E:K,7,FALSE)</f>
        <v>0</v>
      </c>
      <c r="T1168" s="2" t="str">
        <f t="shared" si="18"/>
        <v>Not A&amp;R positive</v>
      </c>
    </row>
    <row r="1169" spans="1:20" x14ac:dyDescent="0.3">
      <c r="A1169" s="2" t="s">
        <v>2543</v>
      </c>
      <c r="B1169" s="3" t="s">
        <v>3377</v>
      </c>
      <c r="C1169" s="3" t="s">
        <v>3378</v>
      </c>
      <c r="D1169" s="4"/>
      <c r="E1169" s="5" t="s">
        <v>2546</v>
      </c>
      <c r="F1169" s="4">
        <v>0</v>
      </c>
      <c r="G1169" s="6">
        <v>45471</v>
      </c>
      <c r="H1169" s="3" t="s">
        <v>3379</v>
      </c>
      <c r="I1169" s="3"/>
      <c r="J1169" s="3"/>
      <c r="K1169" s="5" t="s">
        <v>664</v>
      </c>
      <c r="L1169" s="5">
        <v>2</v>
      </c>
      <c r="M1169" s="5" t="s">
        <v>1105</v>
      </c>
      <c r="N1169" s="5">
        <f>VLOOKUP(M1169,[1]ArchetypeScores!E:N,10,FALSE)</f>
        <v>1</v>
      </c>
      <c r="O1169" s="5">
        <f>VLOOKUP(M1169,[1]ArchetypeScores!E:O,11,FALSE)</f>
        <v>0</v>
      </c>
      <c r="P1169" s="5">
        <f>VLOOKUP(M1169,[1]ArchetypeScores!E:P,12,FALSE)</f>
        <v>2</v>
      </c>
      <c r="Q1169" s="2" t="str">
        <f>VLOOKUP(M1169,[1]ArchetypeScores!E:W,19,FALSE)</f>
        <v>Other sector</v>
      </c>
      <c r="R1169" s="2">
        <f>VLOOKUP(M1169,[1]ArchetypeScores!E:I,5,FALSE)</f>
        <v>0</v>
      </c>
      <c r="S1169" s="2">
        <f>VLOOKUP(M1169,[1]ArchetypeScores!E:K,7,FALSE)</f>
        <v>0</v>
      </c>
      <c r="T1169" s="2" t="str">
        <f t="shared" si="18"/>
        <v>Not A&amp;R positive</v>
      </c>
    </row>
    <row r="1170" spans="1:20" x14ac:dyDescent="0.3">
      <c r="A1170" s="2" t="s">
        <v>2543</v>
      </c>
      <c r="B1170" s="3" t="s">
        <v>3380</v>
      </c>
      <c r="C1170" s="3" t="s">
        <v>3381</v>
      </c>
      <c r="D1170" s="4">
        <v>5.5</v>
      </c>
      <c r="E1170" s="5" t="s">
        <v>2546</v>
      </c>
      <c r="F1170" s="4">
        <v>0.97899999999999998</v>
      </c>
      <c r="G1170" s="6">
        <v>45540</v>
      </c>
      <c r="H1170" s="3" t="s">
        <v>3382</v>
      </c>
      <c r="I1170" s="3" t="s">
        <v>3383</v>
      </c>
      <c r="J1170" s="3" t="s">
        <v>3384</v>
      </c>
      <c r="K1170" s="5" t="s">
        <v>61</v>
      </c>
      <c r="L1170" s="5">
        <v>5</v>
      </c>
      <c r="M1170" s="5" t="s">
        <v>62</v>
      </c>
      <c r="N1170" s="5">
        <f>VLOOKUP(M1170,[1]ArchetypeScores!E:N,10,FALSE)</f>
        <v>0</v>
      </c>
      <c r="O1170" s="5">
        <f>VLOOKUP(M1170,[1]ArchetypeScores!E:O,11,FALSE)</f>
        <v>-1</v>
      </c>
      <c r="P1170" s="5">
        <f>VLOOKUP(M1170,[1]ArchetypeScores!E:P,12,FALSE)</f>
        <v>0</v>
      </c>
      <c r="Q1170" s="2" t="str">
        <f>VLOOKUP(M1170,[1]ArchetypeScores!E:W,19,FALSE)</f>
        <v>Health care</v>
      </c>
      <c r="R1170" s="2">
        <f>VLOOKUP(M1170,[1]ArchetypeScores!E:I,5,FALSE)</f>
        <v>0</v>
      </c>
      <c r="S1170" s="2">
        <f>VLOOKUP(M1170,[1]ArchetypeScores!E:K,7,FALSE)</f>
        <v>0</v>
      </c>
      <c r="T1170" s="2" t="str">
        <f t="shared" si="18"/>
        <v>Not A&amp;R positive</v>
      </c>
    </row>
    <row r="1171" spans="1:20" x14ac:dyDescent="0.3">
      <c r="A1171" s="2" t="s">
        <v>2543</v>
      </c>
      <c r="B1171" s="3" t="s">
        <v>3385</v>
      </c>
      <c r="C1171" s="3" t="s">
        <v>3386</v>
      </c>
      <c r="D1171" s="4"/>
      <c r="E1171" s="5" t="s">
        <v>2546</v>
      </c>
      <c r="F1171" s="4">
        <v>0</v>
      </c>
      <c r="G1171" s="6">
        <v>45481</v>
      </c>
      <c r="H1171" s="3" t="s">
        <v>3387</v>
      </c>
      <c r="I1171" s="3"/>
      <c r="J1171" s="3"/>
      <c r="K1171" s="5" t="s">
        <v>1306</v>
      </c>
      <c r="L1171" s="5">
        <v>1</v>
      </c>
      <c r="M1171" s="5" t="s">
        <v>1307</v>
      </c>
      <c r="N1171" s="5">
        <f>VLOOKUP(M1171,[1]ArchetypeScores!E:N,10,FALSE)</f>
        <v>0</v>
      </c>
      <c r="O1171" s="5">
        <f>VLOOKUP(M1171,[1]ArchetypeScores!E:O,11,FALSE)</f>
        <v>-1</v>
      </c>
      <c r="P1171" s="5">
        <f>VLOOKUP(M1171,[1]ArchetypeScores!E:P,12,FALSE)</f>
        <v>0</v>
      </c>
      <c r="Q1171" s="2" t="str">
        <f>VLOOKUP(M1171,[1]ArchetypeScores!E:W,19,FALSE)</f>
        <v>Untargeted</v>
      </c>
      <c r="R1171" s="2">
        <f>VLOOKUP(M1171,[1]ArchetypeScores!E:I,5,FALSE)</f>
        <v>0</v>
      </c>
      <c r="S1171" s="2">
        <f>VLOOKUP(M1171,[1]ArchetypeScores!E:K,7,FALSE)</f>
        <v>0</v>
      </c>
      <c r="T1171" s="2" t="str">
        <f t="shared" si="18"/>
        <v>Not A&amp;R positive</v>
      </c>
    </row>
    <row r="1172" spans="1:20" x14ac:dyDescent="0.3">
      <c r="A1172" s="2" t="s">
        <v>2543</v>
      </c>
      <c r="B1172" s="3" t="s">
        <v>3385</v>
      </c>
      <c r="C1172" s="3" t="s">
        <v>3388</v>
      </c>
      <c r="D1172" s="4"/>
      <c r="E1172" s="5" t="s">
        <v>2546</v>
      </c>
      <c r="F1172" s="4">
        <v>0</v>
      </c>
      <c r="G1172" s="6">
        <v>45484</v>
      </c>
      <c r="H1172" s="3" t="s">
        <v>3389</v>
      </c>
      <c r="I1172" s="3"/>
      <c r="J1172" s="3"/>
      <c r="K1172" s="5" t="s">
        <v>53</v>
      </c>
      <c r="L1172" s="5">
        <v>4</v>
      </c>
      <c r="M1172" s="5" t="s">
        <v>237</v>
      </c>
      <c r="N1172" s="5">
        <f>VLOOKUP(M1172,[1]ArchetypeScores!E:N,10,FALSE)</f>
        <v>0</v>
      </c>
      <c r="O1172" s="5">
        <f>VLOOKUP(M1172,[1]ArchetypeScores!E:O,11,FALSE)</f>
        <v>-1</v>
      </c>
      <c r="P1172" s="5">
        <f>VLOOKUP(M1172,[1]ArchetypeScores!E:P,12,FALSE)</f>
        <v>0</v>
      </c>
      <c r="Q1172" s="2" t="str">
        <f>VLOOKUP(M1172,[1]ArchetypeScores!E:W,19,FALSE)</f>
        <v>Untargeted</v>
      </c>
      <c r="R1172" s="2">
        <f>VLOOKUP(M1172,[1]ArchetypeScores!E:I,5,FALSE)</f>
        <v>0</v>
      </c>
      <c r="S1172" s="2">
        <f>VLOOKUP(M1172,[1]ArchetypeScores!E:K,7,FALSE)</f>
        <v>0</v>
      </c>
      <c r="T1172" s="2" t="str">
        <f t="shared" si="18"/>
        <v>Not A&amp;R positive</v>
      </c>
    </row>
    <row r="1173" spans="1:20" x14ac:dyDescent="0.3">
      <c r="A1173" s="2" t="s">
        <v>2543</v>
      </c>
      <c r="B1173" s="3" t="s">
        <v>3390</v>
      </c>
      <c r="C1173" s="3" t="s">
        <v>3391</v>
      </c>
      <c r="D1173" s="4"/>
      <c r="E1173" s="5" t="s">
        <v>2546</v>
      </c>
      <c r="F1173" s="4">
        <v>0</v>
      </c>
      <c r="G1173" s="6">
        <v>45476</v>
      </c>
      <c r="H1173" s="3" t="s">
        <v>3392</v>
      </c>
      <c r="I1173" s="3" t="s">
        <v>3393</v>
      </c>
      <c r="J1173" s="3"/>
      <c r="K1173" s="5" t="s">
        <v>53</v>
      </c>
      <c r="L1173" s="5">
        <v>4</v>
      </c>
      <c r="M1173" s="5" t="s">
        <v>237</v>
      </c>
      <c r="N1173" s="5">
        <f>VLOOKUP(M1173,[1]ArchetypeScores!E:N,10,FALSE)</f>
        <v>0</v>
      </c>
      <c r="O1173" s="5">
        <f>VLOOKUP(M1173,[1]ArchetypeScores!E:O,11,FALSE)</f>
        <v>-1</v>
      </c>
      <c r="P1173" s="5">
        <f>VLOOKUP(M1173,[1]ArchetypeScores!E:P,12,FALSE)</f>
        <v>0</v>
      </c>
      <c r="Q1173" s="2" t="str">
        <f>VLOOKUP(M1173,[1]ArchetypeScores!E:W,19,FALSE)</f>
        <v>Untargeted</v>
      </c>
      <c r="R1173" s="2">
        <f>VLOOKUP(M1173,[1]ArchetypeScores!E:I,5,FALSE)</f>
        <v>0</v>
      </c>
      <c r="S1173" s="2">
        <f>VLOOKUP(M1173,[1]ArchetypeScores!E:K,7,FALSE)</f>
        <v>0</v>
      </c>
      <c r="T1173" s="2" t="str">
        <f t="shared" si="18"/>
        <v>Not A&amp;R positive</v>
      </c>
    </row>
    <row r="1174" spans="1:20" x14ac:dyDescent="0.3">
      <c r="A1174" s="2" t="s">
        <v>2543</v>
      </c>
      <c r="B1174" s="3" t="s">
        <v>3394</v>
      </c>
      <c r="C1174" s="3" t="s">
        <v>3395</v>
      </c>
      <c r="D1174" s="4">
        <v>9.1999999999999993</v>
      </c>
      <c r="E1174" s="5" t="s">
        <v>2546</v>
      </c>
      <c r="F1174" s="4">
        <v>1.7608699999999999</v>
      </c>
      <c r="G1174" s="6">
        <v>45493</v>
      </c>
      <c r="H1174" s="3" t="s">
        <v>3396</v>
      </c>
      <c r="I1174" s="3"/>
      <c r="J1174" s="3"/>
      <c r="K1174" s="5" t="s">
        <v>118</v>
      </c>
      <c r="L1174" s="5">
        <v>3</v>
      </c>
      <c r="M1174" s="5" t="s">
        <v>168</v>
      </c>
      <c r="N1174" s="5">
        <f>VLOOKUP(M1174,[1]ArchetypeScores!E:N,10,FALSE)</f>
        <v>0</v>
      </c>
      <c r="O1174" s="5">
        <f>VLOOKUP(M1174,[1]ArchetypeScores!E:O,11,FALSE)</f>
        <v>-1</v>
      </c>
      <c r="P1174" s="5">
        <f>VLOOKUP(M1174,[1]ArchetypeScores!E:P,12,FALSE)</f>
        <v>0</v>
      </c>
      <c r="Q1174" s="2" t="str">
        <f>VLOOKUP(M1174,[1]ArchetypeScores!E:W,19,FALSE)</f>
        <v>Untargeted</v>
      </c>
      <c r="R1174" s="2">
        <f>VLOOKUP(M1174,[1]ArchetypeScores!E:I,5,FALSE)</f>
        <v>0</v>
      </c>
      <c r="S1174" s="2">
        <f>VLOOKUP(M1174,[1]ArchetypeScores!E:K,7,FALSE)</f>
        <v>0</v>
      </c>
      <c r="T1174" s="2" t="str">
        <f t="shared" si="18"/>
        <v>Not A&amp;R positive</v>
      </c>
    </row>
    <row r="1175" spans="1:20" x14ac:dyDescent="0.3">
      <c r="A1175" s="2" t="s">
        <v>2543</v>
      </c>
      <c r="B1175" s="3" t="s">
        <v>3397</v>
      </c>
      <c r="C1175" s="3" t="s">
        <v>3398</v>
      </c>
      <c r="D1175" s="4">
        <v>2.5</v>
      </c>
      <c r="E1175" s="5" t="s">
        <v>2546</v>
      </c>
      <c r="F1175" s="4">
        <v>0.47849999999999998</v>
      </c>
      <c r="G1175" s="6">
        <v>45492</v>
      </c>
      <c r="H1175" s="3" t="s">
        <v>3032</v>
      </c>
      <c r="I1175" s="3"/>
      <c r="J1175" s="3"/>
      <c r="K1175" s="5" t="s">
        <v>118</v>
      </c>
      <c r="L1175" s="5">
        <v>3</v>
      </c>
      <c r="M1175" s="5" t="s">
        <v>168</v>
      </c>
      <c r="N1175" s="5">
        <f>VLOOKUP(M1175,[1]ArchetypeScores!E:N,10,FALSE)</f>
        <v>0</v>
      </c>
      <c r="O1175" s="5">
        <f>VLOOKUP(M1175,[1]ArchetypeScores!E:O,11,FALSE)</f>
        <v>-1</v>
      </c>
      <c r="P1175" s="5">
        <f>VLOOKUP(M1175,[1]ArchetypeScores!E:P,12,FALSE)</f>
        <v>0</v>
      </c>
      <c r="Q1175" s="2" t="str">
        <f>VLOOKUP(M1175,[1]ArchetypeScores!E:W,19,FALSE)</f>
        <v>Untargeted</v>
      </c>
      <c r="R1175" s="2">
        <f>VLOOKUP(M1175,[1]ArchetypeScores!E:I,5,FALSE)</f>
        <v>0</v>
      </c>
      <c r="S1175" s="2">
        <f>VLOOKUP(M1175,[1]ArchetypeScores!E:K,7,FALSE)</f>
        <v>0</v>
      </c>
      <c r="T1175" s="2" t="str">
        <f t="shared" si="18"/>
        <v>Not A&amp;R positive</v>
      </c>
    </row>
    <row r="1176" spans="1:20" x14ac:dyDescent="0.3">
      <c r="A1176" s="2" t="s">
        <v>2543</v>
      </c>
      <c r="B1176" s="3" t="s">
        <v>3399</v>
      </c>
      <c r="C1176" s="3" t="s">
        <v>3400</v>
      </c>
      <c r="D1176" s="4"/>
      <c r="E1176" s="5" t="s">
        <v>2546</v>
      </c>
      <c r="F1176" s="4">
        <v>0</v>
      </c>
      <c r="G1176" s="6">
        <v>45488</v>
      </c>
      <c r="H1176" s="3" t="s">
        <v>3032</v>
      </c>
      <c r="I1176" s="3"/>
      <c r="J1176" s="3"/>
      <c r="K1176" s="5" t="s">
        <v>118</v>
      </c>
      <c r="L1176" s="5">
        <v>3</v>
      </c>
      <c r="M1176" s="5" t="s">
        <v>168</v>
      </c>
      <c r="N1176" s="5">
        <f>VLOOKUP(M1176,[1]ArchetypeScores!E:N,10,FALSE)</f>
        <v>0</v>
      </c>
      <c r="O1176" s="5">
        <f>VLOOKUP(M1176,[1]ArchetypeScores!E:O,11,FALSE)</f>
        <v>-1</v>
      </c>
      <c r="P1176" s="5">
        <f>VLOOKUP(M1176,[1]ArchetypeScores!E:P,12,FALSE)</f>
        <v>0</v>
      </c>
      <c r="Q1176" s="2" t="str">
        <f>VLOOKUP(M1176,[1]ArchetypeScores!E:W,19,FALSE)</f>
        <v>Untargeted</v>
      </c>
      <c r="R1176" s="2">
        <f>VLOOKUP(M1176,[1]ArchetypeScores!E:I,5,FALSE)</f>
        <v>0</v>
      </c>
      <c r="S1176" s="2">
        <f>VLOOKUP(M1176,[1]ArchetypeScores!E:K,7,FALSE)</f>
        <v>0</v>
      </c>
      <c r="T1176" s="2" t="str">
        <f t="shared" si="18"/>
        <v>Not A&amp;R positive</v>
      </c>
    </row>
    <row r="1177" spans="1:20" x14ac:dyDescent="0.3">
      <c r="A1177" s="2" t="s">
        <v>2543</v>
      </c>
      <c r="B1177" s="3" t="s">
        <v>3401</v>
      </c>
      <c r="C1177" s="3" t="s">
        <v>3402</v>
      </c>
      <c r="D1177" s="4">
        <v>7.5</v>
      </c>
      <c r="E1177" s="5" t="s">
        <v>2546</v>
      </c>
      <c r="F1177" s="4">
        <v>1.4103000000000001</v>
      </c>
      <c r="G1177" s="6">
        <v>45485</v>
      </c>
      <c r="H1177" s="3" t="s">
        <v>3403</v>
      </c>
      <c r="I1177" s="3"/>
      <c r="J1177" s="3"/>
      <c r="K1177" s="5" t="s">
        <v>57</v>
      </c>
      <c r="L1177" s="5">
        <v>29</v>
      </c>
      <c r="M1177" s="5" t="s">
        <v>58</v>
      </c>
      <c r="N1177" s="5">
        <f>VLOOKUP(M1177,[1]ArchetypeScores!E:N,10,FALSE)</f>
        <v>0</v>
      </c>
      <c r="O1177" s="5">
        <f>VLOOKUP(M1177,[1]ArchetypeScores!E:O,11,FALSE)</f>
        <v>-1</v>
      </c>
      <c r="P1177" s="5">
        <f>VLOOKUP(M1177,[1]ArchetypeScores!E:P,12,FALSE)</f>
        <v>0</v>
      </c>
      <c r="Q1177" s="2" t="str">
        <f>VLOOKUP(M1177,[1]ArchetypeScores!E:W,19,FALSE)</f>
        <v>Untargeted</v>
      </c>
      <c r="R1177" s="2">
        <f>VLOOKUP(M1177,[1]ArchetypeScores!E:I,5,FALSE)</f>
        <v>0</v>
      </c>
      <c r="S1177" s="2">
        <f>VLOOKUP(M1177,[1]ArchetypeScores!E:K,7,FALSE)</f>
        <v>0</v>
      </c>
      <c r="T1177" s="2" t="str">
        <f t="shared" si="18"/>
        <v>Not A&amp;R positive</v>
      </c>
    </row>
    <row r="1178" spans="1:20" x14ac:dyDescent="0.3">
      <c r="A1178" s="2" t="s">
        <v>2543</v>
      </c>
      <c r="B1178" s="3" t="s">
        <v>3404</v>
      </c>
      <c r="C1178" s="3" t="s">
        <v>3405</v>
      </c>
      <c r="D1178" s="4">
        <v>0.03</v>
      </c>
      <c r="E1178" s="5" t="s">
        <v>2546</v>
      </c>
      <c r="F1178" s="4">
        <v>5.3400000000000001E-3</v>
      </c>
      <c r="G1178" s="6">
        <v>45537</v>
      </c>
      <c r="H1178" s="3" t="s">
        <v>3406</v>
      </c>
      <c r="I1178" s="3" t="s">
        <v>3407</v>
      </c>
      <c r="J1178" s="3" t="s">
        <v>2549</v>
      </c>
      <c r="K1178" s="5" t="s">
        <v>61</v>
      </c>
      <c r="L1178" s="5">
        <v>1</v>
      </c>
      <c r="M1178" s="5" t="s">
        <v>130</v>
      </c>
      <c r="N1178" s="5">
        <f>VLOOKUP(M1178,[1]ArchetypeScores!E:N,10,FALSE)</f>
        <v>0</v>
      </c>
      <c r="O1178" s="5">
        <f>VLOOKUP(M1178,[1]ArchetypeScores!E:O,11,FALSE)</f>
        <v>-1</v>
      </c>
      <c r="P1178" s="5">
        <f>VLOOKUP(M1178,[1]ArchetypeScores!E:P,12,FALSE)</f>
        <v>0</v>
      </c>
      <c r="Q1178" s="2" t="str">
        <f>VLOOKUP(M1178,[1]ArchetypeScores!E:W,19,FALSE)</f>
        <v>Health care</v>
      </c>
      <c r="R1178" s="2">
        <f>VLOOKUP(M1178,[1]ArchetypeScores!E:I,5,FALSE)</f>
        <v>0</v>
      </c>
      <c r="S1178" s="2">
        <f>VLOOKUP(M1178,[1]ArchetypeScores!E:K,7,FALSE)</f>
        <v>0</v>
      </c>
      <c r="T1178" s="2" t="str">
        <f t="shared" si="18"/>
        <v>Not A&amp;R positive</v>
      </c>
    </row>
    <row r="1179" spans="1:20" x14ac:dyDescent="0.3">
      <c r="A1179" s="2" t="s">
        <v>2543</v>
      </c>
      <c r="B1179" s="3" t="s">
        <v>3408</v>
      </c>
      <c r="C1179" s="3" t="s">
        <v>3409</v>
      </c>
      <c r="D1179" s="4">
        <v>9.6679999999999993</v>
      </c>
      <c r="E1179" s="5" t="s">
        <v>2546</v>
      </c>
      <c r="F1179" s="4">
        <v>1.7209000000000001</v>
      </c>
      <c r="G1179" s="6">
        <v>45526</v>
      </c>
      <c r="H1179" s="3" t="s">
        <v>3410</v>
      </c>
      <c r="I1179" s="3" t="s">
        <v>3411</v>
      </c>
      <c r="J1179" s="3" t="s">
        <v>2549</v>
      </c>
      <c r="K1179" s="5" t="s">
        <v>61</v>
      </c>
      <c r="L1179" s="5">
        <v>1</v>
      </c>
      <c r="M1179" s="5" t="s">
        <v>130</v>
      </c>
      <c r="N1179" s="5">
        <f>VLOOKUP(M1179,[1]ArchetypeScores!E:N,10,FALSE)</f>
        <v>0</v>
      </c>
      <c r="O1179" s="5">
        <f>VLOOKUP(M1179,[1]ArchetypeScores!E:O,11,FALSE)</f>
        <v>-1</v>
      </c>
      <c r="P1179" s="5">
        <f>VLOOKUP(M1179,[1]ArchetypeScores!E:P,12,FALSE)</f>
        <v>0</v>
      </c>
      <c r="Q1179" s="2" t="str">
        <f>VLOOKUP(M1179,[1]ArchetypeScores!E:W,19,FALSE)</f>
        <v>Health care</v>
      </c>
      <c r="R1179" s="2">
        <f>VLOOKUP(M1179,[1]ArchetypeScores!E:I,5,FALSE)</f>
        <v>0</v>
      </c>
      <c r="S1179" s="2">
        <f>VLOOKUP(M1179,[1]ArchetypeScores!E:K,7,FALSE)</f>
        <v>0</v>
      </c>
      <c r="T1179" s="2" t="str">
        <f t="shared" si="18"/>
        <v>Not A&amp;R positive</v>
      </c>
    </row>
    <row r="1180" spans="1:20" x14ac:dyDescent="0.3">
      <c r="A1180" s="2" t="s">
        <v>2543</v>
      </c>
      <c r="B1180" s="3" t="s">
        <v>3412</v>
      </c>
      <c r="C1180" s="3" t="s">
        <v>3413</v>
      </c>
      <c r="D1180" s="4">
        <v>1.2E-2</v>
      </c>
      <c r="E1180" s="5" t="s">
        <v>2546</v>
      </c>
      <c r="F1180" s="4">
        <v>2.2399999999999998E-3</v>
      </c>
      <c r="G1180" s="6">
        <v>45549</v>
      </c>
      <c r="H1180" s="3" t="s">
        <v>3414</v>
      </c>
      <c r="I1180" s="3"/>
      <c r="J1180" s="3"/>
      <c r="K1180" s="5" t="s">
        <v>61</v>
      </c>
      <c r="L1180" s="5">
        <v>1</v>
      </c>
      <c r="M1180" s="5" t="s">
        <v>130</v>
      </c>
      <c r="N1180" s="5">
        <f>VLOOKUP(M1180,[1]ArchetypeScores!E:N,10,FALSE)</f>
        <v>0</v>
      </c>
      <c r="O1180" s="5">
        <f>VLOOKUP(M1180,[1]ArchetypeScores!E:O,11,FALSE)</f>
        <v>-1</v>
      </c>
      <c r="P1180" s="5">
        <f>VLOOKUP(M1180,[1]ArchetypeScores!E:P,12,FALSE)</f>
        <v>0</v>
      </c>
      <c r="Q1180" s="2" t="str">
        <f>VLOOKUP(M1180,[1]ArchetypeScores!E:W,19,FALSE)</f>
        <v>Health care</v>
      </c>
      <c r="R1180" s="2">
        <f>VLOOKUP(M1180,[1]ArchetypeScores!E:I,5,FALSE)</f>
        <v>0</v>
      </c>
      <c r="S1180" s="2">
        <f>VLOOKUP(M1180,[1]ArchetypeScores!E:K,7,FALSE)</f>
        <v>0</v>
      </c>
      <c r="T1180" s="2" t="str">
        <f t="shared" si="18"/>
        <v>Not A&amp;R positive</v>
      </c>
    </row>
    <row r="1181" spans="1:20" x14ac:dyDescent="0.3">
      <c r="A1181" s="2" t="s">
        <v>2543</v>
      </c>
      <c r="B1181" s="3" t="s">
        <v>3415</v>
      </c>
      <c r="C1181" s="3" t="s">
        <v>3416</v>
      </c>
      <c r="D1181" s="4">
        <v>0.11</v>
      </c>
      <c r="E1181" s="5" t="s">
        <v>2546</v>
      </c>
      <c r="F1181" s="4">
        <v>2.1059999999999999E-2</v>
      </c>
      <c r="G1181" s="6">
        <v>45557</v>
      </c>
      <c r="H1181" s="3" t="s">
        <v>3417</v>
      </c>
      <c r="I1181" s="3"/>
      <c r="J1181" s="3"/>
      <c r="K1181" s="5" t="s">
        <v>102</v>
      </c>
      <c r="L1181" s="5">
        <v>1</v>
      </c>
      <c r="M1181" s="5" t="s">
        <v>103</v>
      </c>
      <c r="N1181" s="5">
        <f>VLOOKUP(M1181,[1]ArchetypeScores!E:N,10,FALSE)</f>
        <v>0</v>
      </c>
      <c r="O1181" s="5">
        <f>VLOOKUP(M1181,[1]ArchetypeScores!E:O,11,FALSE)</f>
        <v>-1</v>
      </c>
      <c r="P1181" s="5">
        <f>VLOOKUP(M1181,[1]ArchetypeScores!E:P,12,FALSE)</f>
        <v>0</v>
      </c>
      <c r="Q1181" s="2" t="str">
        <f>VLOOKUP(M1181,[1]ArchetypeScores!E:W,19,FALSE)</f>
        <v>Untargeted</v>
      </c>
      <c r="R1181" s="2">
        <f>VLOOKUP(M1181,[1]ArchetypeScores!E:I,5,FALSE)</f>
        <v>0</v>
      </c>
      <c r="S1181" s="2">
        <f>VLOOKUP(M1181,[1]ArchetypeScores!E:K,7,FALSE)</f>
        <v>1</v>
      </c>
      <c r="T1181" s="2" t="str">
        <f t="shared" si="18"/>
        <v>Indirect only</v>
      </c>
    </row>
    <row r="1182" spans="1:20" x14ac:dyDescent="0.3">
      <c r="A1182" s="2" t="s">
        <v>2543</v>
      </c>
      <c r="B1182" s="3" t="s">
        <v>3418</v>
      </c>
      <c r="C1182" s="3" t="s">
        <v>3419</v>
      </c>
      <c r="D1182" s="4">
        <v>2.6619999999999999</v>
      </c>
      <c r="E1182" s="5" t="s">
        <v>2546</v>
      </c>
      <c r="F1182" s="4">
        <v>0.47382999999999997</v>
      </c>
      <c r="G1182" s="6">
        <v>45529</v>
      </c>
      <c r="H1182" s="3" t="s">
        <v>3420</v>
      </c>
      <c r="I1182" s="3" t="s">
        <v>3421</v>
      </c>
      <c r="J1182" s="3" t="s">
        <v>2549</v>
      </c>
      <c r="K1182" s="5" t="s">
        <v>61</v>
      </c>
      <c r="L1182" s="5">
        <v>1</v>
      </c>
      <c r="M1182" s="5" t="s">
        <v>130</v>
      </c>
      <c r="N1182" s="5">
        <f>VLOOKUP(M1182,[1]ArchetypeScores!E:N,10,FALSE)</f>
        <v>0</v>
      </c>
      <c r="O1182" s="5">
        <f>VLOOKUP(M1182,[1]ArchetypeScores!E:O,11,FALSE)</f>
        <v>-1</v>
      </c>
      <c r="P1182" s="5">
        <f>VLOOKUP(M1182,[1]ArchetypeScores!E:P,12,FALSE)</f>
        <v>0</v>
      </c>
      <c r="Q1182" s="2" t="str">
        <f>VLOOKUP(M1182,[1]ArchetypeScores!E:W,19,FALSE)</f>
        <v>Health care</v>
      </c>
      <c r="R1182" s="2">
        <f>VLOOKUP(M1182,[1]ArchetypeScores!E:I,5,FALSE)</f>
        <v>0</v>
      </c>
      <c r="S1182" s="2">
        <f>VLOOKUP(M1182,[1]ArchetypeScores!E:K,7,FALSE)</f>
        <v>0</v>
      </c>
      <c r="T1182" s="2" t="str">
        <f t="shared" si="18"/>
        <v>Not A&amp;R positive</v>
      </c>
    </row>
    <row r="1183" spans="1:20" x14ac:dyDescent="0.3">
      <c r="A1183" s="2" t="s">
        <v>2543</v>
      </c>
      <c r="B1183" s="3" t="s">
        <v>3422</v>
      </c>
      <c r="C1183" s="3" t="s">
        <v>3423</v>
      </c>
      <c r="D1183" s="4">
        <v>0.21</v>
      </c>
      <c r="E1183" s="5" t="s">
        <v>2546</v>
      </c>
      <c r="F1183" s="4">
        <v>3.7379999999999997E-2</v>
      </c>
      <c r="G1183" s="6">
        <v>45533</v>
      </c>
      <c r="H1183" s="3" t="s">
        <v>3424</v>
      </c>
      <c r="I1183" s="3" t="s">
        <v>3425</v>
      </c>
      <c r="J1183" s="3" t="s">
        <v>2549</v>
      </c>
      <c r="K1183" s="5" t="s">
        <v>118</v>
      </c>
      <c r="L1183" s="5">
        <v>3</v>
      </c>
      <c r="M1183" s="5" t="s">
        <v>168</v>
      </c>
      <c r="N1183" s="5">
        <f>VLOOKUP(M1183,[1]ArchetypeScores!E:N,10,FALSE)</f>
        <v>0</v>
      </c>
      <c r="O1183" s="5">
        <f>VLOOKUP(M1183,[1]ArchetypeScores!E:O,11,FALSE)</f>
        <v>-1</v>
      </c>
      <c r="P1183" s="5">
        <f>VLOOKUP(M1183,[1]ArchetypeScores!E:P,12,FALSE)</f>
        <v>0</v>
      </c>
      <c r="Q1183" s="2" t="str">
        <f>VLOOKUP(M1183,[1]ArchetypeScores!E:W,19,FALSE)</f>
        <v>Untargeted</v>
      </c>
      <c r="R1183" s="2">
        <f>VLOOKUP(M1183,[1]ArchetypeScores!E:I,5,FALSE)</f>
        <v>0</v>
      </c>
      <c r="S1183" s="2">
        <f>VLOOKUP(M1183,[1]ArchetypeScores!E:K,7,FALSE)</f>
        <v>0</v>
      </c>
      <c r="T1183" s="2" t="str">
        <f t="shared" si="18"/>
        <v>Not A&amp;R positive</v>
      </c>
    </row>
    <row r="1184" spans="1:20" x14ac:dyDescent="0.3">
      <c r="A1184" s="2" t="s">
        <v>2543</v>
      </c>
      <c r="B1184" s="3" t="s">
        <v>3426</v>
      </c>
      <c r="C1184" s="3" t="s">
        <v>3427</v>
      </c>
      <c r="D1184" s="4">
        <v>2</v>
      </c>
      <c r="E1184" s="5" t="s">
        <v>2546</v>
      </c>
      <c r="F1184" s="4">
        <v>0.39206999999999997</v>
      </c>
      <c r="G1184" s="6">
        <v>45510</v>
      </c>
      <c r="H1184" s="3" t="s">
        <v>3028</v>
      </c>
      <c r="I1184" s="3" t="s">
        <v>3029</v>
      </c>
      <c r="J1184" s="3"/>
      <c r="K1184" s="5" t="s">
        <v>118</v>
      </c>
      <c r="L1184" s="5">
        <v>4</v>
      </c>
      <c r="M1184" s="5" t="s">
        <v>119</v>
      </c>
      <c r="N1184" s="5">
        <f>VLOOKUP(M1184,[1]ArchetypeScores!E:N,10,FALSE)</f>
        <v>0</v>
      </c>
      <c r="O1184" s="5">
        <f>VLOOKUP(M1184,[1]ArchetypeScores!E:O,11,FALSE)</f>
        <v>-1</v>
      </c>
      <c r="P1184" s="5">
        <f>VLOOKUP(M1184,[1]ArchetypeScores!E:P,12,FALSE)</f>
        <v>0</v>
      </c>
      <c r="Q1184" s="2" t="str">
        <f>VLOOKUP(M1184,[1]ArchetypeScores!E:W,19,FALSE)</f>
        <v>Untargeted</v>
      </c>
      <c r="R1184" s="2">
        <f>VLOOKUP(M1184,[1]ArchetypeScores!E:I,5,FALSE)</f>
        <v>0</v>
      </c>
      <c r="S1184" s="2">
        <f>VLOOKUP(M1184,[1]ArchetypeScores!E:K,7,FALSE)</f>
        <v>0</v>
      </c>
      <c r="T1184" s="2" t="str">
        <f t="shared" si="18"/>
        <v>Not A&amp;R positive</v>
      </c>
    </row>
    <row r="1185" spans="1:20" x14ac:dyDescent="0.3">
      <c r="A1185" s="2" t="s">
        <v>2543</v>
      </c>
      <c r="B1185" s="3" t="s">
        <v>3428</v>
      </c>
      <c r="C1185" s="3" t="s">
        <v>3429</v>
      </c>
      <c r="D1185" s="4">
        <v>40</v>
      </c>
      <c r="E1185" s="5" t="s">
        <v>2546</v>
      </c>
      <c r="F1185" s="4">
        <v>7.84145</v>
      </c>
      <c r="G1185" s="6">
        <v>45508</v>
      </c>
      <c r="H1185" s="3" t="s">
        <v>3430</v>
      </c>
      <c r="I1185" s="3" t="s">
        <v>3029</v>
      </c>
      <c r="J1185" s="3"/>
      <c r="K1185" s="5" t="s">
        <v>102</v>
      </c>
      <c r="L1185" s="5">
        <v>1</v>
      </c>
      <c r="M1185" s="5" t="s">
        <v>103</v>
      </c>
      <c r="N1185" s="5">
        <f>VLOOKUP(M1185,[1]ArchetypeScores!E:N,10,FALSE)</f>
        <v>0</v>
      </c>
      <c r="O1185" s="5">
        <f>VLOOKUP(M1185,[1]ArchetypeScores!E:O,11,FALSE)</f>
        <v>-1</v>
      </c>
      <c r="P1185" s="5">
        <f>VLOOKUP(M1185,[1]ArchetypeScores!E:P,12,FALSE)</f>
        <v>0</v>
      </c>
      <c r="Q1185" s="2" t="str">
        <f>VLOOKUP(M1185,[1]ArchetypeScores!E:W,19,FALSE)</f>
        <v>Untargeted</v>
      </c>
      <c r="R1185" s="2">
        <f>VLOOKUP(M1185,[1]ArchetypeScores!E:I,5,FALSE)</f>
        <v>0</v>
      </c>
      <c r="S1185" s="2">
        <f>VLOOKUP(M1185,[1]ArchetypeScores!E:K,7,FALSE)</f>
        <v>1</v>
      </c>
      <c r="T1185" s="2" t="str">
        <f t="shared" si="18"/>
        <v>Indirect only</v>
      </c>
    </row>
    <row r="1186" spans="1:20" x14ac:dyDescent="0.3">
      <c r="A1186" s="2" t="s">
        <v>2543</v>
      </c>
      <c r="B1186" s="3" t="s">
        <v>3431</v>
      </c>
      <c r="C1186" s="3" t="s">
        <v>3432</v>
      </c>
      <c r="D1186" s="4">
        <v>16</v>
      </c>
      <c r="E1186" s="5" t="s">
        <v>2546</v>
      </c>
      <c r="F1186" s="4">
        <v>3.1365799999999999</v>
      </c>
      <c r="G1186" s="6">
        <v>45505</v>
      </c>
      <c r="H1186" s="3" t="s">
        <v>3028</v>
      </c>
      <c r="I1186" s="3" t="s">
        <v>3029</v>
      </c>
      <c r="J1186" s="3"/>
      <c r="K1186" s="5" t="s">
        <v>102</v>
      </c>
      <c r="L1186" s="5">
        <v>1</v>
      </c>
      <c r="M1186" s="5" t="s">
        <v>103</v>
      </c>
      <c r="N1186" s="5">
        <f>VLOOKUP(M1186,[1]ArchetypeScores!E:N,10,FALSE)</f>
        <v>0</v>
      </c>
      <c r="O1186" s="5">
        <f>VLOOKUP(M1186,[1]ArchetypeScores!E:O,11,FALSE)</f>
        <v>-1</v>
      </c>
      <c r="P1186" s="5">
        <f>VLOOKUP(M1186,[1]ArchetypeScores!E:P,12,FALSE)</f>
        <v>0</v>
      </c>
      <c r="Q1186" s="2" t="str">
        <f>VLOOKUP(M1186,[1]ArchetypeScores!E:W,19,FALSE)</f>
        <v>Untargeted</v>
      </c>
      <c r="R1186" s="2">
        <f>VLOOKUP(M1186,[1]ArchetypeScores!E:I,5,FALSE)</f>
        <v>0</v>
      </c>
      <c r="S1186" s="2">
        <f>VLOOKUP(M1186,[1]ArchetypeScores!E:K,7,FALSE)</f>
        <v>1</v>
      </c>
      <c r="T1186" s="2" t="str">
        <f t="shared" si="18"/>
        <v>Indirect only</v>
      </c>
    </row>
    <row r="1187" spans="1:20" x14ac:dyDescent="0.3">
      <c r="A1187" s="2" t="s">
        <v>2543</v>
      </c>
      <c r="B1187" s="3" t="s">
        <v>3433</v>
      </c>
      <c r="C1187" s="3" t="s">
        <v>3434</v>
      </c>
      <c r="D1187" s="4">
        <v>1.4999999999999999E-2</v>
      </c>
      <c r="E1187" s="5" t="s">
        <v>2546</v>
      </c>
      <c r="F1187" s="4">
        <v>2.6700000000000001E-3</v>
      </c>
      <c r="G1187" s="6">
        <v>45538</v>
      </c>
      <c r="H1187" s="3" t="s">
        <v>3435</v>
      </c>
      <c r="I1187" s="3" t="s">
        <v>3436</v>
      </c>
      <c r="J1187" s="3" t="s">
        <v>2549</v>
      </c>
      <c r="K1187" s="5" t="s">
        <v>61</v>
      </c>
      <c r="L1187" s="5">
        <v>1</v>
      </c>
      <c r="M1187" s="5" t="s">
        <v>130</v>
      </c>
      <c r="N1187" s="5">
        <f>VLOOKUP(M1187,[1]ArchetypeScores!E:N,10,FALSE)</f>
        <v>0</v>
      </c>
      <c r="O1187" s="5">
        <f>VLOOKUP(M1187,[1]ArchetypeScores!E:O,11,FALSE)</f>
        <v>-1</v>
      </c>
      <c r="P1187" s="5">
        <f>VLOOKUP(M1187,[1]ArchetypeScores!E:P,12,FALSE)</f>
        <v>0</v>
      </c>
      <c r="Q1187" s="2" t="str">
        <f>VLOOKUP(M1187,[1]ArchetypeScores!E:W,19,FALSE)</f>
        <v>Health care</v>
      </c>
      <c r="R1187" s="2">
        <f>VLOOKUP(M1187,[1]ArchetypeScores!E:I,5,FALSE)</f>
        <v>0</v>
      </c>
      <c r="S1187" s="2">
        <f>VLOOKUP(M1187,[1]ArchetypeScores!E:K,7,FALSE)</f>
        <v>0</v>
      </c>
      <c r="T1187" s="2" t="str">
        <f t="shared" si="18"/>
        <v>Not A&amp;R positive</v>
      </c>
    </row>
    <row r="1188" spans="1:20" x14ac:dyDescent="0.3">
      <c r="A1188" s="2" t="s">
        <v>2543</v>
      </c>
      <c r="B1188" s="3" t="s">
        <v>3437</v>
      </c>
      <c r="C1188" s="3" t="s">
        <v>3438</v>
      </c>
      <c r="D1188" s="4">
        <v>9.6</v>
      </c>
      <c r="E1188" s="5" t="s">
        <v>2546</v>
      </c>
      <c r="F1188" s="4">
        <v>1.88195</v>
      </c>
      <c r="G1188" s="6">
        <v>45507</v>
      </c>
      <c r="H1188" s="3" t="s">
        <v>3028</v>
      </c>
      <c r="I1188" s="3" t="s">
        <v>3029</v>
      </c>
      <c r="J1188" s="3"/>
      <c r="K1188" s="5" t="s">
        <v>102</v>
      </c>
      <c r="L1188" s="5">
        <v>1</v>
      </c>
      <c r="M1188" s="5" t="s">
        <v>103</v>
      </c>
      <c r="N1188" s="5">
        <f>VLOOKUP(M1188,[1]ArchetypeScores!E:N,10,FALSE)</f>
        <v>0</v>
      </c>
      <c r="O1188" s="5">
        <f>VLOOKUP(M1188,[1]ArchetypeScores!E:O,11,FALSE)</f>
        <v>-1</v>
      </c>
      <c r="P1188" s="5">
        <f>VLOOKUP(M1188,[1]ArchetypeScores!E:P,12,FALSE)</f>
        <v>0</v>
      </c>
      <c r="Q1188" s="2" t="str">
        <f>VLOOKUP(M1188,[1]ArchetypeScores!E:W,19,FALSE)</f>
        <v>Untargeted</v>
      </c>
      <c r="R1188" s="2">
        <f>VLOOKUP(M1188,[1]ArchetypeScores!E:I,5,FALSE)</f>
        <v>0</v>
      </c>
      <c r="S1188" s="2">
        <f>VLOOKUP(M1188,[1]ArchetypeScores!E:K,7,FALSE)</f>
        <v>1</v>
      </c>
      <c r="T1188" s="2" t="str">
        <f t="shared" si="18"/>
        <v>Indirect only</v>
      </c>
    </row>
    <row r="1189" spans="1:20" x14ac:dyDescent="0.3">
      <c r="A1189" s="2" t="s">
        <v>2543</v>
      </c>
      <c r="B1189" s="3" t="s">
        <v>3439</v>
      </c>
      <c r="C1189" s="3" t="s">
        <v>3440</v>
      </c>
      <c r="D1189" s="4"/>
      <c r="E1189" s="5" t="s">
        <v>2546</v>
      </c>
      <c r="F1189" s="4">
        <v>0</v>
      </c>
      <c r="G1189" s="6">
        <v>45477</v>
      </c>
      <c r="H1189" s="3" t="s">
        <v>3441</v>
      </c>
      <c r="I1189" s="3" t="s">
        <v>3442</v>
      </c>
      <c r="J1189" s="3"/>
      <c r="K1189" s="5" t="s">
        <v>38</v>
      </c>
      <c r="L1189" s="5">
        <v>17</v>
      </c>
      <c r="M1189" s="5" t="s">
        <v>634</v>
      </c>
      <c r="N1189" s="5">
        <f>VLOOKUP(M1189,[1]ArchetypeScores!E:N,10,FALSE)</f>
        <v>0</v>
      </c>
      <c r="O1189" s="5">
        <f>VLOOKUP(M1189,[1]ArchetypeScores!E:O,11,FALSE)</f>
        <v>-2</v>
      </c>
      <c r="P1189" s="5">
        <f>VLOOKUP(M1189,[1]ArchetypeScores!E:P,12,FALSE)</f>
        <v>-1</v>
      </c>
      <c r="Q1189" s="2" t="str">
        <f>VLOOKUP(M1189,[1]ArchetypeScores!E:W,19,FALSE)</f>
        <v>Energy and water</v>
      </c>
      <c r="R1189" s="2">
        <f>VLOOKUP(M1189,[1]ArchetypeScores!E:I,5,FALSE)</f>
        <v>0</v>
      </c>
      <c r="S1189" s="2">
        <f>VLOOKUP(M1189,[1]ArchetypeScores!E:K,7,FALSE)</f>
        <v>0</v>
      </c>
      <c r="T1189" s="2" t="str">
        <f t="shared" si="18"/>
        <v>Not A&amp;R positive</v>
      </c>
    </row>
    <row r="1190" spans="1:20" x14ac:dyDescent="0.3">
      <c r="A1190" s="2" t="s">
        <v>2543</v>
      </c>
      <c r="B1190" s="3" t="s">
        <v>3443</v>
      </c>
      <c r="C1190" s="3" t="s">
        <v>3444</v>
      </c>
      <c r="D1190" s="4">
        <v>8.8999999999999996E-2</v>
      </c>
      <c r="E1190" s="5" t="s">
        <v>2546</v>
      </c>
      <c r="F1190" s="4">
        <v>1.721E-2</v>
      </c>
      <c r="G1190" s="6">
        <v>45556</v>
      </c>
      <c r="H1190" s="3" t="s">
        <v>3445</v>
      </c>
      <c r="I1190" s="3"/>
      <c r="J1190" s="3"/>
      <c r="K1190" s="5" t="s">
        <v>489</v>
      </c>
      <c r="L1190" s="5" t="s">
        <v>112</v>
      </c>
      <c r="M1190" s="5" t="s">
        <v>1519</v>
      </c>
      <c r="N1190" s="5">
        <f>VLOOKUP(M1190,[1]ArchetypeScores!E:N,10,FALSE)</f>
        <v>1</v>
      </c>
      <c r="O1190" s="5">
        <f>VLOOKUP(M1190,[1]ArchetypeScores!E:O,11,FALSE)</f>
        <v>-1</v>
      </c>
      <c r="P1190" s="5">
        <f>VLOOKUP(M1190,[1]ArchetypeScores!E:P,12,FALSE)</f>
        <v>0</v>
      </c>
      <c r="Q1190" s="2" t="str">
        <f>VLOOKUP(M1190,[1]ArchetypeScores!E:W,19,FALSE)</f>
        <v>Health care</v>
      </c>
      <c r="R1190" s="2">
        <f>VLOOKUP(M1190,[1]ArchetypeScores!E:I,5,FALSE)</f>
        <v>0</v>
      </c>
      <c r="S1190" s="2">
        <f>VLOOKUP(M1190,[1]ArchetypeScores!E:K,7,FALSE)</f>
        <v>1</v>
      </c>
      <c r="T1190" s="2" t="str">
        <f t="shared" si="18"/>
        <v>Indirect only</v>
      </c>
    </row>
    <row r="1191" spans="1:20" x14ac:dyDescent="0.3">
      <c r="A1191" s="2" t="s">
        <v>2543</v>
      </c>
      <c r="B1191" s="3" t="s">
        <v>3446</v>
      </c>
      <c r="C1191" s="3" t="s">
        <v>3447</v>
      </c>
      <c r="D1191" s="4">
        <v>0.128</v>
      </c>
      <c r="E1191" s="5" t="s">
        <v>2546</v>
      </c>
      <c r="F1191" s="4">
        <v>2.2970000000000001E-2</v>
      </c>
      <c r="G1191" s="6">
        <v>45448</v>
      </c>
      <c r="H1191" s="3" t="s">
        <v>3448</v>
      </c>
      <c r="I1191" s="3"/>
      <c r="J1191" s="3"/>
      <c r="K1191" s="5" t="s">
        <v>61</v>
      </c>
      <c r="L1191" s="5">
        <v>4</v>
      </c>
      <c r="M1191" s="5" t="s">
        <v>433</v>
      </c>
      <c r="N1191" s="5">
        <f>VLOOKUP(M1191,[1]ArchetypeScores!E:N,10,FALSE)</f>
        <v>0</v>
      </c>
      <c r="O1191" s="5">
        <f>VLOOKUP(M1191,[1]ArchetypeScores!E:O,11,FALSE)</f>
        <v>0</v>
      </c>
      <c r="P1191" s="5">
        <f>VLOOKUP(M1191,[1]ArchetypeScores!E:P,12,FALSE)</f>
        <v>0</v>
      </c>
      <c r="Q1191" s="2" t="str">
        <f>VLOOKUP(M1191,[1]ArchetypeScores!E:W,19,FALSE)</f>
        <v>Health care</v>
      </c>
      <c r="R1191" s="2">
        <f>VLOOKUP(M1191,[1]ArchetypeScores!E:I,5,FALSE)</f>
        <v>0</v>
      </c>
      <c r="S1191" s="2">
        <f>VLOOKUP(M1191,[1]ArchetypeScores!E:K,7,FALSE)</f>
        <v>0</v>
      </c>
      <c r="T1191" s="2" t="str">
        <f t="shared" si="18"/>
        <v>Not A&amp;R positive</v>
      </c>
    </row>
    <row r="1192" spans="1:20" x14ac:dyDescent="0.3">
      <c r="A1192" s="2" t="s">
        <v>2543</v>
      </c>
      <c r="B1192" s="3" t="s">
        <v>3449</v>
      </c>
      <c r="C1192" s="3" t="s">
        <v>3450</v>
      </c>
      <c r="D1192" s="4"/>
      <c r="E1192" s="5" t="s">
        <v>2546</v>
      </c>
      <c r="F1192" s="4">
        <v>0</v>
      </c>
      <c r="G1192" s="6">
        <v>45479</v>
      </c>
      <c r="H1192" s="3" t="s">
        <v>3451</v>
      </c>
      <c r="I1192" s="3" t="s">
        <v>3452</v>
      </c>
      <c r="J1192" s="3"/>
      <c r="K1192" s="5" t="s">
        <v>84</v>
      </c>
      <c r="L1192" s="5">
        <v>4</v>
      </c>
      <c r="M1192" s="5" t="s">
        <v>849</v>
      </c>
      <c r="N1192" s="5">
        <f>VLOOKUP(M1192,[1]ArchetypeScores!E:N,10,FALSE)</f>
        <v>0</v>
      </c>
      <c r="O1192" s="5">
        <f>VLOOKUP(M1192,[1]ArchetypeScores!E:O,11,FALSE)</f>
        <v>-1</v>
      </c>
      <c r="P1192" s="5">
        <f>VLOOKUP(M1192,[1]ArchetypeScores!E:P,12,FALSE)</f>
        <v>0</v>
      </c>
      <c r="Q1192" s="2" t="str">
        <f>VLOOKUP(M1192,[1]ArchetypeScores!E:W,19,FALSE)</f>
        <v>Untargeted</v>
      </c>
      <c r="R1192" s="2">
        <f>VLOOKUP(M1192,[1]ArchetypeScores!E:I,5,FALSE)</f>
        <v>0</v>
      </c>
      <c r="S1192" s="2">
        <f>VLOOKUP(M1192,[1]ArchetypeScores!E:K,7,FALSE)</f>
        <v>0</v>
      </c>
      <c r="T1192" s="2" t="str">
        <f t="shared" si="18"/>
        <v>Not A&amp;R positive</v>
      </c>
    </row>
    <row r="1193" spans="1:20" x14ac:dyDescent="0.3">
      <c r="A1193" s="2" t="s">
        <v>2543</v>
      </c>
      <c r="B1193" s="3" t="s">
        <v>3453</v>
      </c>
      <c r="C1193" s="3" t="s">
        <v>3454</v>
      </c>
      <c r="D1193" s="4">
        <v>3</v>
      </c>
      <c r="E1193" s="5" t="s">
        <v>2546</v>
      </c>
      <c r="F1193" s="4">
        <v>0.55932999999999999</v>
      </c>
      <c r="G1193" s="6">
        <v>45559</v>
      </c>
      <c r="H1193" s="3" t="s">
        <v>3455</v>
      </c>
      <c r="I1193" s="3"/>
      <c r="J1193" s="3"/>
      <c r="K1193" s="5" t="s">
        <v>392</v>
      </c>
      <c r="L1193" s="5">
        <v>1</v>
      </c>
      <c r="M1193" s="5" t="s">
        <v>393</v>
      </c>
      <c r="N1193" s="5">
        <f>VLOOKUP(M1193,[1]ArchetypeScores!E:N,10,FALSE)</f>
        <v>0</v>
      </c>
      <c r="O1193" s="5">
        <f>VLOOKUP(M1193,[1]ArchetypeScores!E:O,11,FALSE)</f>
        <v>-1</v>
      </c>
      <c r="P1193" s="5">
        <f>VLOOKUP(M1193,[1]ArchetypeScores!E:P,12,FALSE)</f>
        <v>0</v>
      </c>
      <c r="Q1193" s="2" t="str">
        <f>VLOOKUP(M1193,[1]ArchetypeScores!E:W,19,FALSE)</f>
        <v>Other sector</v>
      </c>
      <c r="R1193" s="2">
        <f>VLOOKUP(M1193,[1]ArchetypeScores!E:I,5,FALSE)</f>
        <v>0</v>
      </c>
      <c r="S1193" s="2">
        <f>VLOOKUP(M1193,[1]ArchetypeScores!E:K,7,FALSE)</f>
        <v>0</v>
      </c>
      <c r="T1193" s="2" t="str">
        <f t="shared" si="18"/>
        <v>Not A&amp;R positive</v>
      </c>
    </row>
    <row r="1194" spans="1:20" x14ac:dyDescent="0.3">
      <c r="A1194" s="2" t="s">
        <v>2543</v>
      </c>
      <c r="B1194" s="3" t="s">
        <v>3456</v>
      </c>
      <c r="C1194" s="3" t="s">
        <v>3457</v>
      </c>
      <c r="D1194" s="4">
        <v>22.1</v>
      </c>
      <c r="E1194" s="5" t="s">
        <v>2546</v>
      </c>
      <c r="F1194" s="4">
        <v>4.2878499999999997</v>
      </c>
      <c r="G1194" s="6">
        <v>45467</v>
      </c>
      <c r="H1194" s="3" t="s">
        <v>3458</v>
      </c>
      <c r="I1194" s="3" t="s">
        <v>3459</v>
      </c>
      <c r="J1194" s="3"/>
      <c r="K1194" s="5" t="s">
        <v>261</v>
      </c>
      <c r="L1194" s="5">
        <v>2</v>
      </c>
      <c r="M1194" s="5" t="s">
        <v>262</v>
      </c>
      <c r="N1194" s="5">
        <f>VLOOKUP(M1194,[1]ArchetypeScores!E:N,10,FALSE)</f>
        <v>0</v>
      </c>
      <c r="O1194" s="5">
        <f>VLOOKUP(M1194,[1]ArchetypeScores!E:O,11,FALSE)</f>
        <v>-1</v>
      </c>
      <c r="P1194" s="5">
        <f>VLOOKUP(M1194,[1]ArchetypeScores!E:P,12,FALSE)</f>
        <v>0</v>
      </c>
      <c r="Q1194" s="2" t="str">
        <f>VLOOKUP(M1194,[1]ArchetypeScores!E:W,19,FALSE)</f>
        <v>Untargeted</v>
      </c>
      <c r="R1194" s="2">
        <f>VLOOKUP(M1194,[1]ArchetypeScores!E:I,5,FALSE)</f>
        <v>0</v>
      </c>
      <c r="S1194" s="2">
        <f>VLOOKUP(M1194,[1]ArchetypeScores!E:K,7,FALSE)</f>
        <v>0</v>
      </c>
      <c r="T1194" s="2" t="str">
        <f t="shared" si="18"/>
        <v>Not A&amp;R positive</v>
      </c>
    </row>
    <row r="1195" spans="1:20" x14ac:dyDescent="0.3">
      <c r="A1195" s="2" t="s">
        <v>2543</v>
      </c>
      <c r="B1195" s="3" t="s">
        <v>3460</v>
      </c>
      <c r="C1195" s="3" t="s">
        <v>3461</v>
      </c>
      <c r="D1195" s="4">
        <v>12.6</v>
      </c>
      <c r="E1195" s="5" t="s">
        <v>2546</v>
      </c>
      <c r="F1195" s="4">
        <v>2.4700600000000001</v>
      </c>
      <c r="G1195" s="6">
        <v>45506</v>
      </c>
      <c r="H1195" s="3" t="s">
        <v>3028</v>
      </c>
      <c r="I1195" s="3" t="s">
        <v>3029</v>
      </c>
      <c r="J1195" s="3"/>
      <c r="K1195" s="5" t="s">
        <v>102</v>
      </c>
      <c r="L1195" s="5">
        <v>1</v>
      </c>
      <c r="M1195" s="5" t="s">
        <v>103</v>
      </c>
      <c r="N1195" s="5">
        <f>VLOOKUP(M1195,[1]ArchetypeScores!E:N,10,FALSE)</f>
        <v>0</v>
      </c>
      <c r="O1195" s="5">
        <f>VLOOKUP(M1195,[1]ArchetypeScores!E:O,11,FALSE)</f>
        <v>-1</v>
      </c>
      <c r="P1195" s="5">
        <f>VLOOKUP(M1195,[1]ArchetypeScores!E:P,12,FALSE)</f>
        <v>0</v>
      </c>
      <c r="Q1195" s="2" t="str">
        <f>VLOOKUP(M1195,[1]ArchetypeScores!E:W,19,FALSE)</f>
        <v>Untargeted</v>
      </c>
      <c r="R1195" s="2">
        <f>VLOOKUP(M1195,[1]ArchetypeScores!E:I,5,FALSE)</f>
        <v>0</v>
      </c>
      <c r="S1195" s="2">
        <f>VLOOKUP(M1195,[1]ArchetypeScores!E:K,7,FALSE)</f>
        <v>1</v>
      </c>
      <c r="T1195" s="2" t="str">
        <f t="shared" si="18"/>
        <v>Indirect only</v>
      </c>
    </row>
    <row r="1196" spans="1:20" x14ac:dyDescent="0.3">
      <c r="A1196" s="2" t="s">
        <v>2543</v>
      </c>
      <c r="B1196" s="3" t="s">
        <v>3462</v>
      </c>
      <c r="C1196" s="3" t="s">
        <v>3463</v>
      </c>
      <c r="D1196" s="4"/>
      <c r="E1196" s="5" t="s">
        <v>2546</v>
      </c>
      <c r="F1196" s="4">
        <v>0</v>
      </c>
      <c r="G1196" s="6">
        <v>45251</v>
      </c>
      <c r="H1196" s="3" t="s">
        <v>3464</v>
      </c>
      <c r="I1196" s="3"/>
      <c r="J1196" s="3"/>
      <c r="K1196" s="5" t="s">
        <v>84</v>
      </c>
      <c r="L1196" s="5">
        <v>4</v>
      </c>
      <c r="M1196" s="5" t="s">
        <v>849</v>
      </c>
      <c r="N1196" s="5">
        <f>VLOOKUP(M1196,[1]ArchetypeScores!E:N,10,FALSE)</f>
        <v>0</v>
      </c>
      <c r="O1196" s="5">
        <f>VLOOKUP(M1196,[1]ArchetypeScores!E:O,11,FALSE)</f>
        <v>-1</v>
      </c>
      <c r="P1196" s="5">
        <f>VLOOKUP(M1196,[1]ArchetypeScores!E:P,12,FALSE)</f>
        <v>0</v>
      </c>
      <c r="Q1196" s="2" t="str">
        <f>VLOOKUP(M1196,[1]ArchetypeScores!E:W,19,FALSE)</f>
        <v>Untargeted</v>
      </c>
      <c r="R1196" s="2">
        <f>VLOOKUP(M1196,[1]ArchetypeScores!E:I,5,FALSE)</f>
        <v>0</v>
      </c>
      <c r="S1196" s="2">
        <f>VLOOKUP(M1196,[1]ArchetypeScores!E:K,7,FALSE)</f>
        <v>0</v>
      </c>
      <c r="T1196" s="2" t="str">
        <f t="shared" si="18"/>
        <v>Not A&amp;R positive</v>
      </c>
    </row>
    <row r="1197" spans="1:20" x14ac:dyDescent="0.3">
      <c r="A1197" s="2" t="s">
        <v>2543</v>
      </c>
      <c r="B1197" s="3" t="s">
        <v>3465</v>
      </c>
      <c r="C1197" s="3" t="s">
        <v>3466</v>
      </c>
      <c r="D1197" s="4">
        <v>0.20699999999999999</v>
      </c>
      <c r="E1197" s="5" t="s">
        <v>2546</v>
      </c>
      <c r="F1197" s="4">
        <v>4.0160000000000001E-2</v>
      </c>
      <c r="G1197" s="6">
        <v>45468</v>
      </c>
      <c r="H1197" s="3" t="s">
        <v>3467</v>
      </c>
      <c r="I1197" s="3"/>
      <c r="J1197" s="3"/>
      <c r="K1197" s="5" t="s">
        <v>38</v>
      </c>
      <c r="L1197" s="5">
        <v>17</v>
      </c>
      <c r="M1197" s="5" t="s">
        <v>634</v>
      </c>
      <c r="N1197" s="5">
        <f>VLOOKUP(M1197,[1]ArchetypeScores!E:N,10,FALSE)</f>
        <v>0</v>
      </c>
      <c r="O1197" s="5">
        <f>VLOOKUP(M1197,[1]ArchetypeScores!E:O,11,FALSE)</f>
        <v>-2</v>
      </c>
      <c r="P1197" s="5">
        <f>VLOOKUP(M1197,[1]ArchetypeScores!E:P,12,FALSE)</f>
        <v>-1</v>
      </c>
      <c r="Q1197" s="2" t="str">
        <f>VLOOKUP(M1197,[1]ArchetypeScores!E:W,19,FALSE)</f>
        <v>Energy and water</v>
      </c>
      <c r="R1197" s="2">
        <f>VLOOKUP(M1197,[1]ArchetypeScores!E:I,5,FALSE)</f>
        <v>0</v>
      </c>
      <c r="S1197" s="2">
        <f>VLOOKUP(M1197,[1]ArchetypeScores!E:K,7,FALSE)</f>
        <v>0</v>
      </c>
      <c r="T1197" s="2" t="str">
        <f t="shared" si="18"/>
        <v>Not A&amp;R positive</v>
      </c>
    </row>
    <row r="1198" spans="1:20" x14ac:dyDescent="0.3">
      <c r="A1198" s="2" t="s">
        <v>2543</v>
      </c>
      <c r="B1198" s="3" t="s">
        <v>3468</v>
      </c>
      <c r="C1198" s="3" t="s">
        <v>3469</v>
      </c>
      <c r="D1198" s="4">
        <v>1</v>
      </c>
      <c r="E1198" s="5" t="s">
        <v>2546</v>
      </c>
      <c r="F1198" s="4">
        <v>0.19142000000000001</v>
      </c>
      <c r="G1198" s="6">
        <v>45399</v>
      </c>
      <c r="H1198" s="3" t="s">
        <v>3470</v>
      </c>
      <c r="I1198" s="3"/>
      <c r="J1198" s="3"/>
      <c r="K1198" s="5" t="s">
        <v>71</v>
      </c>
      <c r="L1198" s="5">
        <v>1</v>
      </c>
      <c r="M1198" s="5" t="s">
        <v>72</v>
      </c>
      <c r="N1198" s="5">
        <f>VLOOKUP(M1198,[1]ArchetypeScores!E:N,10,FALSE)</f>
        <v>0</v>
      </c>
      <c r="O1198" s="5">
        <f>VLOOKUP(M1198,[1]ArchetypeScores!E:O,11,FALSE)</f>
        <v>0</v>
      </c>
      <c r="P1198" s="5">
        <f>VLOOKUP(M1198,[1]ArchetypeScores!E:P,12,FALSE)</f>
        <v>0</v>
      </c>
      <c r="Q1198" s="2" t="str">
        <f>VLOOKUP(M1198,[1]ArchetypeScores!E:W,19,FALSE)</f>
        <v>Other sector</v>
      </c>
      <c r="R1198" s="2">
        <f>VLOOKUP(M1198,[1]ArchetypeScores!E:I,5,FALSE)</f>
        <v>0</v>
      </c>
      <c r="S1198" s="2">
        <f>VLOOKUP(M1198,[1]ArchetypeScores!E:K,7,FALSE)</f>
        <v>0</v>
      </c>
      <c r="T1198" s="2" t="str">
        <f t="shared" si="18"/>
        <v>Not A&amp;R positive</v>
      </c>
    </row>
    <row r="1199" spans="1:20" x14ac:dyDescent="0.3">
      <c r="A1199" s="2" t="s">
        <v>2543</v>
      </c>
      <c r="B1199" s="3" t="s">
        <v>3471</v>
      </c>
      <c r="C1199" s="3" t="s">
        <v>3472</v>
      </c>
      <c r="D1199" s="4">
        <v>3.6</v>
      </c>
      <c r="E1199" s="5" t="s">
        <v>2546</v>
      </c>
      <c r="F1199" s="4">
        <v>0.66339000000000004</v>
      </c>
      <c r="G1199" s="6">
        <v>45455</v>
      </c>
      <c r="H1199" s="3" t="s">
        <v>3473</v>
      </c>
      <c r="I1199" s="3"/>
      <c r="J1199" s="3"/>
      <c r="K1199" s="5" t="s">
        <v>38</v>
      </c>
      <c r="L1199" s="5">
        <v>13</v>
      </c>
      <c r="M1199" s="5" t="s">
        <v>39</v>
      </c>
      <c r="N1199" s="5">
        <f>VLOOKUP(M1199,[1]ArchetypeScores!E:N,10,FALSE)</f>
        <v>0</v>
      </c>
      <c r="O1199" s="5">
        <f>VLOOKUP(M1199,[1]ArchetypeScores!E:O,11,FALSE)</f>
        <v>-2</v>
      </c>
      <c r="P1199" s="5">
        <f>VLOOKUP(M1199,[1]ArchetypeScores!E:P,12,FALSE)</f>
        <v>0</v>
      </c>
      <c r="Q1199" s="2" t="str">
        <f>VLOOKUP(M1199,[1]ArchetypeScores!E:W,19,FALSE)</f>
        <v>Industrials - transportation</v>
      </c>
      <c r="R1199" s="2">
        <f>VLOOKUP(M1199,[1]ArchetypeScores!E:I,5,FALSE)</f>
        <v>0</v>
      </c>
      <c r="S1199" s="2">
        <f>VLOOKUP(M1199,[1]ArchetypeScores!E:K,7,FALSE)</f>
        <v>0</v>
      </c>
      <c r="T1199" s="2" t="str">
        <f t="shared" si="18"/>
        <v>Not A&amp;R positive</v>
      </c>
    </row>
    <row r="1200" spans="1:20" x14ac:dyDescent="0.3">
      <c r="A1200" s="2" t="s">
        <v>2543</v>
      </c>
      <c r="B1200" s="3" t="s">
        <v>3474</v>
      </c>
      <c r="C1200" s="3" t="s">
        <v>3475</v>
      </c>
      <c r="D1200" s="4">
        <v>1.57</v>
      </c>
      <c r="E1200" s="5" t="s">
        <v>2546</v>
      </c>
      <c r="F1200" s="4">
        <v>0.27945999999999999</v>
      </c>
      <c r="G1200" s="6">
        <v>45528</v>
      </c>
      <c r="H1200" s="3" t="s">
        <v>3476</v>
      </c>
      <c r="I1200" s="3" t="s">
        <v>3477</v>
      </c>
      <c r="J1200" s="3" t="s">
        <v>2549</v>
      </c>
      <c r="K1200" s="5" t="s">
        <v>61</v>
      </c>
      <c r="L1200" s="5">
        <v>1</v>
      </c>
      <c r="M1200" s="5" t="s">
        <v>130</v>
      </c>
      <c r="N1200" s="5">
        <f>VLOOKUP(M1200,[1]ArchetypeScores!E:N,10,FALSE)</f>
        <v>0</v>
      </c>
      <c r="O1200" s="5">
        <f>VLOOKUP(M1200,[1]ArchetypeScores!E:O,11,FALSE)</f>
        <v>-1</v>
      </c>
      <c r="P1200" s="5">
        <f>VLOOKUP(M1200,[1]ArchetypeScores!E:P,12,FALSE)</f>
        <v>0</v>
      </c>
      <c r="Q1200" s="2" t="str">
        <f>VLOOKUP(M1200,[1]ArchetypeScores!E:W,19,FALSE)</f>
        <v>Health care</v>
      </c>
      <c r="R1200" s="2">
        <f>VLOOKUP(M1200,[1]ArchetypeScores!E:I,5,FALSE)</f>
        <v>0</v>
      </c>
      <c r="S1200" s="2">
        <f>VLOOKUP(M1200,[1]ArchetypeScores!E:K,7,FALSE)</f>
        <v>0</v>
      </c>
      <c r="T1200" s="2" t="str">
        <f t="shared" si="18"/>
        <v>Not A&amp;R positive</v>
      </c>
    </row>
    <row r="1201" spans="1:20" x14ac:dyDescent="0.3">
      <c r="A1201" s="2" t="s">
        <v>3478</v>
      </c>
      <c r="B1201" s="3" t="s">
        <v>3479</v>
      </c>
      <c r="C1201" s="3" t="s">
        <v>3480</v>
      </c>
      <c r="D1201" s="4">
        <v>4.5999999999999996</v>
      </c>
      <c r="E1201" s="5" t="s">
        <v>3481</v>
      </c>
      <c r="F1201" s="4">
        <v>7.8899999999999994E-3</v>
      </c>
      <c r="G1201" s="6">
        <v>45574</v>
      </c>
      <c r="H1201" s="3" t="s">
        <v>3482</v>
      </c>
      <c r="I1201" s="3"/>
      <c r="J1201" s="3"/>
      <c r="K1201" s="5" t="s">
        <v>61</v>
      </c>
      <c r="L1201" s="5">
        <v>1</v>
      </c>
      <c r="M1201" s="5" t="s">
        <v>130</v>
      </c>
      <c r="N1201" s="5">
        <f>VLOOKUP(M1201,[1]ArchetypeScores!E:N,10,FALSE)</f>
        <v>0</v>
      </c>
      <c r="O1201" s="5">
        <f>VLOOKUP(M1201,[1]ArchetypeScores!E:O,11,FALSE)</f>
        <v>-1</v>
      </c>
      <c r="P1201" s="5">
        <f>VLOOKUP(M1201,[1]ArchetypeScores!E:P,12,FALSE)</f>
        <v>0</v>
      </c>
      <c r="Q1201" s="2" t="str">
        <f>VLOOKUP(M1201,[1]ArchetypeScores!E:W,19,FALSE)</f>
        <v>Health care</v>
      </c>
      <c r="R1201" s="2">
        <f>VLOOKUP(M1201,[1]ArchetypeScores!E:I,5,FALSE)</f>
        <v>0</v>
      </c>
      <c r="S1201" s="2">
        <f>VLOOKUP(M1201,[1]ArchetypeScores!E:K,7,FALSE)</f>
        <v>0</v>
      </c>
      <c r="T1201" s="2" t="str">
        <f t="shared" si="18"/>
        <v>Not A&amp;R positive</v>
      </c>
    </row>
    <row r="1202" spans="1:20" x14ac:dyDescent="0.3">
      <c r="A1202" s="2" t="s">
        <v>3478</v>
      </c>
      <c r="B1202" s="3" t="s">
        <v>3483</v>
      </c>
      <c r="C1202" s="3" t="s">
        <v>3484</v>
      </c>
      <c r="D1202" s="4">
        <v>0.71099999999999997</v>
      </c>
      <c r="E1202" s="5" t="s">
        <v>3481</v>
      </c>
      <c r="F1202" s="4">
        <v>1.31E-3</v>
      </c>
      <c r="G1202" s="6">
        <v>45571</v>
      </c>
      <c r="H1202" s="3" t="s">
        <v>3485</v>
      </c>
      <c r="I1202" s="3" t="s">
        <v>3486</v>
      </c>
      <c r="J1202" s="3"/>
      <c r="K1202" s="5" t="s">
        <v>71</v>
      </c>
      <c r="L1202" s="5" t="s">
        <v>3487</v>
      </c>
      <c r="M1202" s="5" t="s">
        <v>3488</v>
      </c>
      <c r="N1202" s="5">
        <f>VLOOKUP(M1202,[1]ArchetypeScores!E:N,10,FALSE)</f>
        <v>0</v>
      </c>
      <c r="O1202" s="5">
        <f>VLOOKUP(M1202,[1]ArchetypeScores!E:O,11,FALSE)</f>
        <v>-1</v>
      </c>
      <c r="P1202" s="5">
        <f>VLOOKUP(M1202,[1]ArchetypeScores!E:P,12,FALSE)</f>
        <v>0</v>
      </c>
      <c r="Q1202" s="2" t="str">
        <f>VLOOKUP(M1202,[1]ArchetypeScores!E:W,19,FALSE)</f>
        <v>Other sector</v>
      </c>
      <c r="R1202" s="2">
        <f>VLOOKUP(M1202,[1]ArchetypeScores!E:I,5,FALSE)</f>
        <v>0</v>
      </c>
      <c r="S1202" s="2">
        <f>VLOOKUP(M1202,[1]ArchetypeScores!E:K,7,FALSE)</f>
        <v>0</v>
      </c>
      <c r="T1202" s="2" t="str">
        <f t="shared" si="18"/>
        <v>Not A&amp;R positive</v>
      </c>
    </row>
    <row r="1203" spans="1:20" x14ac:dyDescent="0.3">
      <c r="A1203" s="2" t="s">
        <v>3478</v>
      </c>
      <c r="B1203" s="3" t="s">
        <v>3489</v>
      </c>
      <c r="C1203" s="3" t="s">
        <v>3490</v>
      </c>
      <c r="D1203" s="4">
        <v>5</v>
      </c>
      <c r="E1203" s="5" t="s">
        <v>3481</v>
      </c>
      <c r="F1203" s="4">
        <v>8.3400000000000002E-3</v>
      </c>
      <c r="G1203" s="6">
        <v>45579</v>
      </c>
      <c r="H1203" s="3" t="s">
        <v>3491</v>
      </c>
      <c r="I1203" s="3" t="s">
        <v>3492</v>
      </c>
      <c r="J1203" s="3" t="s">
        <v>3493</v>
      </c>
      <c r="K1203" s="5" t="s">
        <v>2091</v>
      </c>
      <c r="L1203" s="5">
        <v>6</v>
      </c>
      <c r="M1203" s="5" t="s">
        <v>2092</v>
      </c>
      <c r="N1203" s="5">
        <f>VLOOKUP(M1203,[1]ArchetypeScores!E:N,10,FALSE)</f>
        <v>0</v>
      </c>
      <c r="O1203" s="5">
        <f>VLOOKUP(M1203,[1]ArchetypeScores!E:O,11,FALSE)</f>
        <v>-1</v>
      </c>
      <c r="P1203" s="5">
        <f>VLOOKUP(M1203,[1]ArchetypeScores!E:P,12,FALSE)</f>
        <v>0</v>
      </c>
      <c r="Q1203" s="2" t="str">
        <f>VLOOKUP(M1203,[1]ArchetypeScores!E:W,19,FALSE)</f>
        <v>Untargeted</v>
      </c>
      <c r="R1203" s="2">
        <f>VLOOKUP(M1203,[1]ArchetypeScores!E:I,5,FALSE)</f>
        <v>0</v>
      </c>
      <c r="S1203" s="2">
        <f>VLOOKUP(M1203,[1]ArchetypeScores!E:K,7,FALSE)</f>
        <v>0</v>
      </c>
      <c r="T1203" s="2" t="str">
        <f t="shared" si="18"/>
        <v>Not A&amp;R positive</v>
      </c>
    </row>
    <row r="1204" spans="1:20" x14ac:dyDescent="0.3">
      <c r="A1204" s="2" t="s">
        <v>3478</v>
      </c>
      <c r="B1204" s="3" t="s">
        <v>3494</v>
      </c>
      <c r="C1204" s="3" t="s">
        <v>3495</v>
      </c>
      <c r="D1204" s="4">
        <v>1.2E-2</v>
      </c>
      <c r="E1204" s="5" t="s">
        <v>3481</v>
      </c>
      <c r="F1204" s="4">
        <v>2.0000000000000002E-5</v>
      </c>
      <c r="G1204" s="6">
        <v>45575</v>
      </c>
      <c r="H1204" s="3" t="s">
        <v>3496</v>
      </c>
      <c r="I1204" s="3" t="s">
        <v>3497</v>
      </c>
      <c r="J1204" s="3"/>
      <c r="K1204" s="5" t="s">
        <v>61</v>
      </c>
      <c r="L1204" s="5">
        <v>1</v>
      </c>
      <c r="M1204" s="5" t="s">
        <v>130</v>
      </c>
      <c r="N1204" s="5">
        <f>VLOOKUP(M1204,[1]ArchetypeScores!E:N,10,FALSE)</f>
        <v>0</v>
      </c>
      <c r="O1204" s="5">
        <f>VLOOKUP(M1204,[1]ArchetypeScores!E:O,11,FALSE)</f>
        <v>-1</v>
      </c>
      <c r="P1204" s="5">
        <f>VLOOKUP(M1204,[1]ArchetypeScores!E:P,12,FALSE)</f>
        <v>0</v>
      </c>
      <c r="Q1204" s="2" t="str">
        <f>VLOOKUP(M1204,[1]ArchetypeScores!E:W,19,FALSE)</f>
        <v>Health care</v>
      </c>
      <c r="R1204" s="2">
        <f>VLOOKUP(M1204,[1]ArchetypeScores!E:I,5,FALSE)</f>
        <v>0</v>
      </c>
      <c r="S1204" s="2">
        <f>VLOOKUP(M1204,[1]ArchetypeScores!E:K,7,FALSE)</f>
        <v>0</v>
      </c>
      <c r="T1204" s="2" t="str">
        <f t="shared" si="18"/>
        <v>Not A&amp;R positive</v>
      </c>
    </row>
    <row r="1205" spans="1:20" x14ac:dyDescent="0.3">
      <c r="A1205" s="2" t="s">
        <v>3478</v>
      </c>
      <c r="B1205" s="3" t="s">
        <v>3498</v>
      </c>
      <c r="C1205" s="3" t="s">
        <v>3499</v>
      </c>
      <c r="D1205" s="4">
        <v>15</v>
      </c>
      <c r="E1205" s="5" t="s">
        <v>3481</v>
      </c>
      <c r="F1205" s="4">
        <v>2.486E-2</v>
      </c>
      <c r="G1205" s="6">
        <v>45585</v>
      </c>
      <c r="H1205" s="3" t="s">
        <v>3500</v>
      </c>
      <c r="I1205" s="3"/>
      <c r="J1205" s="3"/>
      <c r="K1205" s="5" t="s">
        <v>61</v>
      </c>
      <c r="L1205" s="5">
        <v>5</v>
      </c>
      <c r="M1205" s="5" t="s">
        <v>62</v>
      </c>
      <c r="N1205" s="5">
        <f>VLOOKUP(M1205,[1]ArchetypeScores!E:N,10,FALSE)</f>
        <v>0</v>
      </c>
      <c r="O1205" s="5">
        <f>VLOOKUP(M1205,[1]ArchetypeScores!E:O,11,FALSE)</f>
        <v>-1</v>
      </c>
      <c r="P1205" s="5">
        <f>VLOOKUP(M1205,[1]ArchetypeScores!E:P,12,FALSE)</f>
        <v>0</v>
      </c>
      <c r="Q1205" s="2" t="str">
        <f>VLOOKUP(M1205,[1]ArchetypeScores!E:W,19,FALSE)</f>
        <v>Health care</v>
      </c>
      <c r="R1205" s="2">
        <f>VLOOKUP(M1205,[1]ArchetypeScores!E:I,5,FALSE)</f>
        <v>0</v>
      </c>
      <c r="S1205" s="2">
        <f>VLOOKUP(M1205,[1]ArchetypeScores!E:K,7,FALSE)</f>
        <v>0</v>
      </c>
      <c r="T1205" s="2" t="str">
        <f t="shared" si="18"/>
        <v>Not A&amp;R positive</v>
      </c>
    </row>
    <row r="1206" spans="1:20" x14ac:dyDescent="0.3">
      <c r="A1206" s="2" t="s">
        <v>3478</v>
      </c>
      <c r="B1206" s="3" t="s">
        <v>3501</v>
      </c>
      <c r="C1206" s="3" t="s">
        <v>3502</v>
      </c>
      <c r="D1206" s="4">
        <v>5</v>
      </c>
      <c r="E1206" s="5" t="s">
        <v>3481</v>
      </c>
      <c r="F1206" s="4">
        <v>8.2900000000000005E-3</v>
      </c>
      <c r="G1206" s="6">
        <v>45584</v>
      </c>
      <c r="H1206" s="3" t="s">
        <v>3500</v>
      </c>
      <c r="I1206" s="3"/>
      <c r="J1206" s="3"/>
      <c r="K1206" s="5" t="s">
        <v>57</v>
      </c>
      <c r="L1206" s="5">
        <v>25</v>
      </c>
      <c r="M1206" s="5" t="s">
        <v>241</v>
      </c>
      <c r="N1206" s="5">
        <f>VLOOKUP(M1206,[1]ArchetypeScores!E:N,10,FALSE)</f>
        <v>0</v>
      </c>
      <c r="O1206" s="5">
        <f>VLOOKUP(M1206,[1]ArchetypeScores!E:O,11,FALSE)</f>
        <v>-1</v>
      </c>
      <c r="P1206" s="5">
        <f>VLOOKUP(M1206,[1]ArchetypeScores!E:P,12,FALSE)</f>
        <v>0</v>
      </c>
      <c r="Q1206" s="2" t="str">
        <f>VLOOKUP(M1206,[1]ArchetypeScores!E:W,19,FALSE)</f>
        <v>Other sector</v>
      </c>
      <c r="R1206" s="2">
        <f>VLOOKUP(M1206,[1]ArchetypeScores!E:I,5,FALSE)</f>
        <v>0</v>
      </c>
      <c r="S1206" s="2">
        <f>VLOOKUP(M1206,[1]ArchetypeScores!E:K,7,FALSE)</f>
        <v>0</v>
      </c>
      <c r="T1206" s="2" t="str">
        <f t="shared" si="18"/>
        <v>Not A&amp;R positive</v>
      </c>
    </row>
    <row r="1207" spans="1:20" x14ac:dyDescent="0.3">
      <c r="A1207" s="2" t="s">
        <v>3478</v>
      </c>
      <c r="B1207" s="3" t="s">
        <v>3503</v>
      </c>
      <c r="C1207" s="3" t="s">
        <v>3504</v>
      </c>
      <c r="D1207" s="4">
        <v>5</v>
      </c>
      <c r="E1207" s="5" t="s">
        <v>3481</v>
      </c>
      <c r="F1207" s="4">
        <v>8.3400000000000002E-3</v>
      </c>
      <c r="G1207" s="6">
        <v>45580</v>
      </c>
      <c r="H1207" s="3" t="s">
        <v>3491</v>
      </c>
      <c r="I1207" s="3" t="s">
        <v>3492</v>
      </c>
      <c r="J1207" s="3" t="s">
        <v>3493</v>
      </c>
      <c r="K1207" s="5" t="s">
        <v>67</v>
      </c>
      <c r="L1207" s="5">
        <v>1</v>
      </c>
      <c r="M1207" s="5" t="s">
        <v>265</v>
      </c>
      <c r="N1207" s="5">
        <f>VLOOKUP(M1207,[1]ArchetypeScores!E:N,10,FALSE)</f>
        <v>0</v>
      </c>
      <c r="O1207" s="5">
        <f>VLOOKUP(M1207,[1]ArchetypeScores!E:O,11,FALSE)</f>
        <v>-1</v>
      </c>
      <c r="P1207" s="5">
        <f>VLOOKUP(M1207,[1]ArchetypeScores!E:P,12,FALSE)</f>
        <v>0</v>
      </c>
      <c r="Q1207" s="2" t="str">
        <f>VLOOKUP(M1207,[1]ArchetypeScores!E:W,19,FALSE)</f>
        <v>Untargeted</v>
      </c>
      <c r="R1207" s="2">
        <f>VLOOKUP(M1207,[1]ArchetypeScores!E:I,5,FALSE)</f>
        <v>0</v>
      </c>
      <c r="S1207" s="2">
        <f>VLOOKUP(M1207,[1]ArchetypeScores!E:K,7,FALSE)</f>
        <v>0</v>
      </c>
      <c r="T1207" s="2" t="str">
        <f t="shared" si="18"/>
        <v>Not A&amp;R positive</v>
      </c>
    </row>
    <row r="1208" spans="1:20" x14ac:dyDescent="0.3">
      <c r="A1208" s="2" t="s">
        <v>3478</v>
      </c>
      <c r="B1208" s="3" t="s">
        <v>3505</v>
      </c>
      <c r="C1208" s="3" t="s">
        <v>3506</v>
      </c>
      <c r="D1208" s="4"/>
      <c r="E1208" s="5" t="s">
        <v>3481</v>
      </c>
      <c r="F1208" s="4">
        <v>0</v>
      </c>
      <c r="G1208" s="6">
        <v>45582</v>
      </c>
      <c r="H1208" s="3" t="s">
        <v>3507</v>
      </c>
      <c r="I1208" s="3"/>
      <c r="J1208" s="3"/>
      <c r="K1208" s="5" t="s">
        <v>112</v>
      </c>
      <c r="L1208" s="5" t="s">
        <v>112</v>
      </c>
      <c r="M1208" s="5" t="s">
        <v>961</v>
      </c>
      <c r="N1208" s="5">
        <f>VLOOKUP(M1208,[1]ArchetypeScores!E:N,10,FALSE)</f>
        <v>0</v>
      </c>
      <c r="O1208" s="5">
        <f>VLOOKUP(M1208,[1]ArchetypeScores!E:O,11,FALSE)</f>
        <v>0</v>
      </c>
      <c r="P1208" s="5">
        <f>VLOOKUP(M1208,[1]ArchetypeScores!E:P,12,FALSE)</f>
        <v>0</v>
      </c>
      <c r="Q1208" s="2" t="str">
        <f>VLOOKUP(M1208,[1]ArchetypeScores!E:W,19,FALSE)</f>
        <v>Untargeted</v>
      </c>
      <c r="R1208" s="2">
        <f>VLOOKUP(M1208,[1]ArchetypeScores!E:I,5,FALSE)</f>
        <v>0</v>
      </c>
      <c r="S1208" s="2">
        <f>VLOOKUP(M1208,[1]ArchetypeScores!E:K,7,FALSE)</f>
        <v>0</v>
      </c>
      <c r="T1208" s="2" t="str">
        <f t="shared" si="18"/>
        <v>Not A&amp;R positive</v>
      </c>
    </row>
    <row r="1209" spans="1:20" x14ac:dyDescent="0.3">
      <c r="A1209" s="2" t="s">
        <v>3478</v>
      </c>
      <c r="B1209" s="3" t="s">
        <v>3508</v>
      </c>
      <c r="C1209" s="3" t="s">
        <v>3509</v>
      </c>
      <c r="D1209" s="4">
        <v>8.4000000000000005E-2</v>
      </c>
      <c r="E1209" s="5" t="s">
        <v>3481</v>
      </c>
      <c r="F1209" s="4">
        <v>1.3999999999999999E-4</v>
      </c>
      <c r="G1209" s="6">
        <v>45581</v>
      </c>
      <c r="H1209" s="3" t="s">
        <v>3510</v>
      </c>
      <c r="I1209" s="3"/>
      <c r="J1209" s="3"/>
      <c r="K1209" s="5" t="s">
        <v>71</v>
      </c>
      <c r="L1209" s="5">
        <v>1</v>
      </c>
      <c r="M1209" s="5" t="s">
        <v>72</v>
      </c>
      <c r="N1209" s="5">
        <f>VLOOKUP(M1209,[1]ArchetypeScores!E:N,10,FALSE)</f>
        <v>0</v>
      </c>
      <c r="O1209" s="5">
        <f>VLOOKUP(M1209,[1]ArchetypeScores!E:O,11,FALSE)</f>
        <v>0</v>
      </c>
      <c r="P1209" s="5">
        <f>VLOOKUP(M1209,[1]ArchetypeScores!E:P,12,FALSE)</f>
        <v>0</v>
      </c>
      <c r="Q1209" s="2" t="str">
        <f>VLOOKUP(M1209,[1]ArchetypeScores!E:W,19,FALSE)</f>
        <v>Other sector</v>
      </c>
      <c r="R1209" s="2">
        <f>VLOOKUP(M1209,[1]ArchetypeScores!E:I,5,FALSE)</f>
        <v>0</v>
      </c>
      <c r="S1209" s="2">
        <f>VLOOKUP(M1209,[1]ArchetypeScores!E:K,7,FALSE)</f>
        <v>0</v>
      </c>
      <c r="T1209" s="2" t="str">
        <f t="shared" si="18"/>
        <v>Not A&amp;R positive</v>
      </c>
    </row>
    <row r="1210" spans="1:20" x14ac:dyDescent="0.3">
      <c r="A1210" s="2" t="s">
        <v>3478</v>
      </c>
      <c r="B1210" s="3" t="s">
        <v>3511</v>
      </c>
      <c r="C1210" s="3" t="s">
        <v>3512</v>
      </c>
      <c r="D1210" s="4">
        <v>30</v>
      </c>
      <c r="E1210" s="5" t="s">
        <v>3481</v>
      </c>
      <c r="F1210" s="4">
        <v>5.006E-2</v>
      </c>
      <c r="G1210" s="6">
        <v>45576</v>
      </c>
      <c r="H1210" s="3" t="s">
        <v>3491</v>
      </c>
      <c r="I1210" s="3" t="s">
        <v>3492</v>
      </c>
      <c r="J1210" s="3" t="s">
        <v>3493</v>
      </c>
      <c r="K1210" s="5" t="s">
        <v>38</v>
      </c>
      <c r="L1210" s="5">
        <v>29</v>
      </c>
      <c r="M1210" s="5" t="s">
        <v>316</v>
      </c>
      <c r="N1210" s="5">
        <f>VLOOKUP(M1210,[1]ArchetypeScores!E:N,10,FALSE)</f>
        <v>0</v>
      </c>
      <c r="O1210" s="5">
        <f>VLOOKUP(M1210,[1]ArchetypeScores!E:O,11,FALSE)</f>
        <v>-1</v>
      </c>
      <c r="P1210" s="5">
        <f>VLOOKUP(M1210,[1]ArchetypeScores!E:P,12,FALSE)</f>
        <v>0</v>
      </c>
      <c r="Q1210" s="2" t="str">
        <f>VLOOKUP(M1210,[1]ArchetypeScores!E:W,19,FALSE)</f>
        <v>Other sector</v>
      </c>
      <c r="R1210" s="2">
        <f>VLOOKUP(M1210,[1]ArchetypeScores!E:I,5,FALSE)</f>
        <v>0</v>
      </c>
      <c r="S1210" s="2">
        <f>VLOOKUP(M1210,[1]ArchetypeScores!E:K,7,FALSE)</f>
        <v>0</v>
      </c>
      <c r="T1210" s="2" t="str">
        <f t="shared" si="18"/>
        <v>Not A&amp;R positive</v>
      </c>
    </row>
    <row r="1211" spans="1:20" x14ac:dyDescent="0.3">
      <c r="A1211" s="2" t="s">
        <v>3478</v>
      </c>
      <c r="B1211" s="3" t="s">
        <v>3513</v>
      </c>
      <c r="C1211" s="3" t="s">
        <v>3514</v>
      </c>
      <c r="D1211" s="4">
        <v>20</v>
      </c>
      <c r="E1211" s="5" t="s">
        <v>3481</v>
      </c>
      <c r="F1211" s="4">
        <v>3.338E-2</v>
      </c>
      <c r="G1211" s="6">
        <v>45578</v>
      </c>
      <c r="H1211" s="3" t="s">
        <v>3491</v>
      </c>
      <c r="I1211" s="3" t="s">
        <v>3492</v>
      </c>
      <c r="J1211" s="3" t="s">
        <v>3493</v>
      </c>
      <c r="K1211" s="5" t="s">
        <v>57</v>
      </c>
      <c r="L1211" s="5">
        <v>29</v>
      </c>
      <c r="M1211" s="5" t="s">
        <v>58</v>
      </c>
      <c r="N1211" s="5">
        <f>VLOOKUP(M1211,[1]ArchetypeScores!E:N,10,FALSE)</f>
        <v>0</v>
      </c>
      <c r="O1211" s="5">
        <f>VLOOKUP(M1211,[1]ArchetypeScores!E:O,11,FALSE)</f>
        <v>-1</v>
      </c>
      <c r="P1211" s="5">
        <f>VLOOKUP(M1211,[1]ArchetypeScores!E:P,12,FALSE)</f>
        <v>0</v>
      </c>
      <c r="Q1211" s="2" t="str">
        <f>VLOOKUP(M1211,[1]ArchetypeScores!E:W,19,FALSE)</f>
        <v>Untargeted</v>
      </c>
      <c r="R1211" s="2">
        <f>VLOOKUP(M1211,[1]ArchetypeScores!E:I,5,FALSE)</f>
        <v>0</v>
      </c>
      <c r="S1211" s="2">
        <f>VLOOKUP(M1211,[1]ArchetypeScores!E:K,7,FALSE)</f>
        <v>0</v>
      </c>
      <c r="T1211" s="2" t="str">
        <f t="shared" si="18"/>
        <v>Not A&amp;R positive</v>
      </c>
    </row>
    <row r="1212" spans="1:20" ht="20.399999999999999" x14ac:dyDescent="0.3">
      <c r="A1212" s="2" t="s">
        <v>3478</v>
      </c>
      <c r="B1212" s="7" t="s">
        <v>3515</v>
      </c>
      <c r="C1212" s="3" t="s">
        <v>3516</v>
      </c>
      <c r="D1212" s="4">
        <v>30</v>
      </c>
      <c r="E1212" s="5" t="s">
        <v>3481</v>
      </c>
      <c r="F1212" s="4">
        <v>4.972E-2</v>
      </c>
      <c r="G1212" s="6">
        <v>45583</v>
      </c>
      <c r="H1212" s="3" t="s">
        <v>3517</v>
      </c>
      <c r="I1212" s="3"/>
      <c r="J1212" s="3"/>
      <c r="K1212" s="5" t="s">
        <v>38</v>
      </c>
      <c r="L1212" s="5">
        <v>1</v>
      </c>
      <c r="M1212" s="5" t="s">
        <v>43</v>
      </c>
      <c r="N1212" s="5">
        <f>VLOOKUP(M1212,[1]ArchetypeScores!E:N,10,FALSE)</f>
        <v>0</v>
      </c>
      <c r="O1212" s="5">
        <f>VLOOKUP(M1212,[1]ArchetypeScores!E:O,11,FALSE)</f>
        <v>-1</v>
      </c>
      <c r="P1212" s="5">
        <f>VLOOKUP(M1212,[1]ArchetypeScores!E:P,12,FALSE)</f>
        <v>0</v>
      </c>
      <c r="Q1212" s="2" t="str">
        <f>VLOOKUP(M1212,[1]ArchetypeScores!E:W,19,FALSE)</f>
        <v>Consumer (including agriculture and tourism)</v>
      </c>
      <c r="R1212" s="2">
        <f>VLOOKUP(M1212,[1]ArchetypeScores!E:I,5,FALSE)</f>
        <v>0</v>
      </c>
      <c r="S1212" s="2">
        <f>VLOOKUP(M1212,[1]ArchetypeScores!E:K,7,FALSE)</f>
        <v>0</v>
      </c>
      <c r="T1212" s="2" t="str">
        <f t="shared" si="18"/>
        <v>Not A&amp;R positive</v>
      </c>
    </row>
    <row r="1213" spans="1:20" x14ac:dyDescent="0.3">
      <c r="A1213" s="2" t="s">
        <v>3478</v>
      </c>
      <c r="B1213" s="3" t="s">
        <v>3518</v>
      </c>
      <c r="C1213" s="3" t="s">
        <v>3519</v>
      </c>
      <c r="D1213" s="4">
        <v>40</v>
      </c>
      <c r="E1213" s="5" t="s">
        <v>3481</v>
      </c>
      <c r="F1213" s="4">
        <v>6.6750000000000004E-2</v>
      </c>
      <c r="G1213" s="6">
        <v>45577</v>
      </c>
      <c r="H1213" s="3" t="s">
        <v>3491</v>
      </c>
      <c r="I1213" s="3" t="s">
        <v>3492</v>
      </c>
      <c r="J1213" s="3" t="s">
        <v>3493</v>
      </c>
      <c r="K1213" s="5" t="s">
        <v>57</v>
      </c>
      <c r="L1213" s="5">
        <v>29</v>
      </c>
      <c r="M1213" s="5" t="s">
        <v>58</v>
      </c>
      <c r="N1213" s="5">
        <f>VLOOKUP(M1213,[1]ArchetypeScores!E:N,10,FALSE)</f>
        <v>0</v>
      </c>
      <c r="O1213" s="5">
        <f>VLOOKUP(M1213,[1]ArchetypeScores!E:O,11,FALSE)</f>
        <v>-1</v>
      </c>
      <c r="P1213" s="5">
        <f>VLOOKUP(M1213,[1]ArchetypeScores!E:P,12,FALSE)</f>
        <v>0</v>
      </c>
      <c r="Q1213" s="2" t="str">
        <f>VLOOKUP(M1213,[1]ArchetypeScores!E:W,19,FALSE)</f>
        <v>Untargeted</v>
      </c>
      <c r="R1213" s="2">
        <f>VLOOKUP(M1213,[1]ArchetypeScores!E:I,5,FALSE)</f>
        <v>0</v>
      </c>
      <c r="S1213" s="2">
        <f>VLOOKUP(M1213,[1]ArchetypeScores!E:K,7,FALSE)</f>
        <v>0</v>
      </c>
      <c r="T1213" s="2" t="str">
        <f t="shared" si="18"/>
        <v>Not A&amp;R positive</v>
      </c>
    </row>
    <row r="1214" spans="1:20" x14ac:dyDescent="0.3">
      <c r="A1214" s="2" t="s">
        <v>3478</v>
      </c>
      <c r="B1214" s="3" t="s">
        <v>3520</v>
      </c>
      <c r="C1214" s="3" t="s">
        <v>3521</v>
      </c>
      <c r="D1214" s="4">
        <v>5.5</v>
      </c>
      <c r="E1214" s="5" t="s">
        <v>3481</v>
      </c>
      <c r="F1214" s="4">
        <v>1.0189999999999999E-2</v>
      </c>
      <c r="G1214" s="6">
        <v>45573</v>
      </c>
      <c r="H1214" s="3" t="s">
        <v>3522</v>
      </c>
      <c r="I1214" s="3"/>
      <c r="J1214" s="3"/>
      <c r="K1214" s="5" t="s">
        <v>61</v>
      </c>
      <c r="L1214" s="5">
        <v>1</v>
      </c>
      <c r="M1214" s="5" t="s">
        <v>130</v>
      </c>
      <c r="N1214" s="5">
        <f>VLOOKUP(M1214,[1]ArchetypeScores!E:N,10,FALSE)</f>
        <v>0</v>
      </c>
      <c r="O1214" s="5">
        <f>VLOOKUP(M1214,[1]ArchetypeScores!E:O,11,FALSE)</f>
        <v>-1</v>
      </c>
      <c r="P1214" s="5">
        <f>VLOOKUP(M1214,[1]ArchetypeScores!E:P,12,FALSE)</f>
        <v>0</v>
      </c>
      <c r="Q1214" s="2" t="str">
        <f>VLOOKUP(M1214,[1]ArchetypeScores!E:W,19,FALSE)</f>
        <v>Health care</v>
      </c>
      <c r="R1214" s="2">
        <f>VLOOKUP(M1214,[1]ArchetypeScores!E:I,5,FALSE)</f>
        <v>0</v>
      </c>
      <c r="S1214" s="2">
        <f>VLOOKUP(M1214,[1]ArchetypeScores!E:K,7,FALSE)</f>
        <v>0</v>
      </c>
      <c r="T1214" s="2" t="str">
        <f t="shared" si="18"/>
        <v>Not A&amp;R positive</v>
      </c>
    </row>
    <row r="1215" spans="1:20" x14ac:dyDescent="0.3">
      <c r="A1215" s="2" t="s">
        <v>3478</v>
      </c>
      <c r="B1215" s="3" t="s">
        <v>3523</v>
      </c>
      <c r="C1215" s="3" t="s">
        <v>3524</v>
      </c>
      <c r="D1215" s="4">
        <v>55</v>
      </c>
      <c r="E1215" s="5" t="s">
        <v>3481</v>
      </c>
      <c r="F1215" s="4">
        <v>0.10185</v>
      </c>
      <c r="G1215" s="6">
        <v>45572</v>
      </c>
      <c r="H1215" s="3" t="s">
        <v>3522</v>
      </c>
      <c r="I1215" s="3"/>
      <c r="J1215" s="3"/>
      <c r="K1215" s="5" t="s">
        <v>118</v>
      </c>
      <c r="L1215" s="5">
        <v>4</v>
      </c>
      <c r="M1215" s="5" t="s">
        <v>119</v>
      </c>
      <c r="N1215" s="5">
        <f>VLOOKUP(M1215,[1]ArchetypeScores!E:N,10,FALSE)</f>
        <v>0</v>
      </c>
      <c r="O1215" s="5">
        <f>VLOOKUP(M1215,[1]ArchetypeScores!E:O,11,FALSE)</f>
        <v>-1</v>
      </c>
      <c r="P1215" s="5">
        <f>VLOOKUP(M1215,[1]ArchetypeScores!E:P,12,FALSE)</f>
        <v>0</v>
      </c>
      <c r="Q1215" s="2" t="str">
        <f>VLOOKUP(M1215,[1]ArchetypeScores!E:W,19,FALSE)</f>
        <v>Untargeted</v>
      </c>
      <c r="R1215" s="2">
        <f>VLOOKUP(M1215,[1]ArchetypeScores!E:I,5,FALSE)</f>
        <v>0</v>
      </c>
      <c r="S1215" s="2">
        <f>VLOOKUP(M1215,[1]ArchetypeScores!E:K,7,FALSE)</f>
        <v>0</v>
      </c>
      <c r="T1215" s="2" t="str">
        <f t="shared" si="18"/>
        <v>Not A&amp;R positive</v>
      </c>
    </row>
    <row r="1216" spans="1:20" x14ac:dyDescent="0.3">
      <c r="A1216" s="2" t="s">
        <v>3525</v>
      </c>
      <c r="B1216" s="3" t="s">
        <v>3526</v>
      </c>
      <c r="C1216" s="3" t="s">
        <v>3527</v>
      </c>
      <c r="D1216" s="4">
        <v>0.28499999999999998</v>
      </c>
      <c r="E1216" s="5" t="s">
        <v>3528</v>
      </c>
      <c r="F1216" s="4">
        <v>0.21631</v>
      </c>
      <c r="G1216" s="6">
        <v>45672</v>
      </c>
      <c r="H1216" s="3" t="s">
        <v>3529</v>
      </c>
      <c r="I1216" s="3"/>
      <c r="J1216" s="3"/>
      <c r="K1216" s="5" t="s">
        <v>61</v>
      </c>
      <c r="L1216" s="5">
        <v>1</v>
      </c>
      <c r="M1216" s="5" t="s">
        <v>130</v>
      </c>
      <c r="N1216" s="5">
        <f>VLOOKUP(M1216,[1]ArchetypeScores!E:N,10,FALSE)</f>
        <v>0</v>
      </c>
      <c r="O1216" s="5">
        <f>VLOOKUP(M1216,[1]ArchetypeScores!E:O,11,FALSE)</f>
        <v>-1</v>
      </c>
      <c r="P1216" s="5">
        <f>VLOOKUP(M1216,[1]ArchetypeScores!E:P,12,FALSE)</f>
        <v>0</v>
      </c>
      <c r="Q1216" s="2" t="str">
        <f>VLOOKUP(M1216,[1]ArchetypeScores!E:W,19,FALSE)</f>
        <v>Health care</v>
      </c>
      <c r="R1216" s="2">
        <f>VLOOKUP(M1216,[1]ArchetypeScores!E:I,5,FALSE)</f>
        <v>0</v>
      </c>
      <c r="S1216" s="2">
        <f>VLOOKUP(M1216,[1]ArchetypeScores!E:K,7,FALSE)</f>
        <v>0</v>
      </c>
      <c r="T1216" s="2" t="str">
        <f t="shared" si="18"/>
        <v>Not A&amp;R positive</v>
      </c>
    </row>
    <row r="1217" spans="1:20" x14ac:dyDescent="0.3">
      <c r="A1217" s="2" t="s">
        <v>3525</v>
      </c>
      <c r="B1217" s="3" t="s">
        <v>3530</v>
      </c>
      <c r="C1217" s="3" t="s">
        <v>3531</v>
      </c>
      <c r="D1217" s="4">
        <v>3.7999999999999999E-2</v>
      </c>
      <c r="E1217" s="5" t="s">
        <v>3528</v>
      </c>
      <c r="F1217" s="4">
        <v>3.0130000000000001E-2</v>
      </c>
      <c r="G1217" s="6">
        <v>45649</v>
      </c>
      <c r="H1217" s="3" t="s">
        <v>3532</v>
      </c>
      <c r="I1217" s="3"/>
      <c r="J1217" s="3"/>
      <c r="K1217" s="5" t="s">
        <v>38</v>
      </c>
      <c r="L1217" s="5">
        <v>18</v>
      </c>
      <c r="M1217" s="5" t="s">
        <v>3002</v>
      </c>
      <c r="N1217" s="5">
        <f>VLOOKUP(M1217,[1]ArchetypeScores!E:N,10,FALSE)</f>
        <v>0</v>
      </c>
      <c r="O1217" s="5">
        <f>VLOOKUP(M1217,[1]ArchetypeScores!E:O,11,FALSE)</f>
        <v>-2</v>
      </c>
      <c r="P1217" s="5">
        <f>VLOOKUP(M1217,[1]ArchetypeScores!E:P,12,FALSE)</f>
        <v>1</v>
      </c>
      <c r="Q1217" s="2" t="str">
        <f>VLOOKUP(M1217,[1]ArchetypeScores!E:W,19,FALSE)</f>
        <v>Energy and water</v>
      </c>
      <c r="R1217" s="2">
        <f>VLOOKUP(M1217,[1]ArchetypeScores!E:I,5,FALSE)</f>
        <v>0</v>
      </c>
      <c r="S1217" s="2">
        <f>VLOOKUP(M1217,[1]ArchetypeScores!E:K,7,FALSE)</f>
        <v>0</v>
      </c>
      <c r="T1217" s="2" t="str">
        <f t="shared" si="18"/>
        <v>Not A&amp;R positive</v>
      </c>
    </row>
    <row r="1218" spans="1:20" x14ac:dyDescent="0.3">
      <c r="A1218" s="2" t="s">
        <v>3525</v>
      </c>
      <c r="B1218" s="3" t="s">
        <v>3533</v>
      </c>
      <c r="C1218" s="3" t="s">
        <v>3534</v>
      </c>
      <c r="D1218" s="4">
        <v>0.30499999999999999</v>
      </c>
      <c r="E1218" s="5" t="s">
        <v>3528</v>
      </c>
      <c r="F1218" s="4">
        <v>0.21632999999999999</v>
      </c>
      <c r="G1218" s="6">
        <v>45730</v>
      </c>
      <c r="H1218" s="3" t="s">
        <v>3529</v>
      </c>
      <c r="I1218" s="3"/>
      <c r="J1218" s="3"/>
      <c r="K1218" s="5" t="s">
        <v>47</v>
      </c>
      <c r="L1218" s="5">
        <v>5</v>
      </c>
      <c r="M1218" s="5" t="s">
        <v>192</v>
      </c>
      <c r="N1218" s="5">
        <f>VLOOKUP(M1218,[1]ArchetypeScores!E:N,10,FALSE)</f>
        <v>0</v>
      </c>
      <c r="O1218" s="5">
        <f>VLOOKUP(M1218,[1]ArchetypeScores!E:O,11,FALSE)</f>
        <v>0</v>
      </c>
      <c r="P1218" s="5">
        <f>VLOOKUP(M1218,[1]ArchetypeScores!E:P,12,FALSE)</f>
        <v>0</v>
      </c>
      <c r="Q1218" s="2" t="str">
        <f>VLOOKUP(M1218,[1]ArchetypeScores!E:W,19,FALSE)</f>
        <v>Untargeted</v>
      </c>
      <c r="R1218" s="2">
        <f>VLOOKUP(M1218,[1]ArchetypeScores!E:I,5,FALSE)</f>
        <v>0</v>
      </c>
      <c r="S1218" s="2">
        <f>VLOOKUP(M1218,[1]ArchetypeScores!E:K,7,FALSE)</f>
        <v>0</v>
      </c>
      <c r="T1218" s="2" t="str">
        <f t="shared" ref="T1218:T1281" si="19">IF(AND(R1218=1,S1218=1),"Both",IF(AND(R1218=1,S1218=0),"Direct only",IF(AND(R1218=0,S1218=1),"Indirect only","Not A&amp;R positive")))</f>
        <v>Not A&amp;R positive</v>
      </c>
    </row>
    <row r="1219" spans="1:20" x14ac:dyDescent="0.3">
      <c r="A1219" s="2" t="s">
        <v>3525</v>
      </c>
      <c r="B1219" s="3" t="s">
        <v>3535</v>
      </c>
      <c r="C1219" s="3" t="s">
        <v>3536</v>
      </c>
      <c r="D1219" s="4">
        <v>0.5</v>
      </c>
      <c r="E1219" s="5" t="s">
        <v>3528</v>
      </c>
      <c r="F1219" s="4">
        <v>0.35464000000000001</v>
      </c>
      <c r="G1219" s="6">
        <v>45745</v>
      </c>
      <c r="H1219" s="3" t="s">
        <v>3529</v>
      </c>
      <c r="I1219" s="3"/>
      <c r="J1219" s="3"/>
      <c r="K1219" s="5" t="s">
        <v>163</v>
      </c>
      <c r="L1219" s="5">
        <v>4</v>
      </c>
      <c r="M1219" s="5" t="s">
        <v>1448</v>
      </c>
      <c r="N1219" s="5">
        <f>VLOOKUP(M1219,[1]ArchetypeScores!E:N,10,FALSE)</f>
        <v>0</v>
      </c>
      <c r="O1219" s="5">
        <f>VLOOKUP(M1219,[1]ArchetypeScores!E:O,11,FALSE)</f>
        <v>0</v>
      </c>
      <c r="P1219" s="5">
        <f>VLOOKUP(M1219,[1]ArchetypeScores!E:P,12,FALSE)</f>
        <v>0</v>
      </c>
      <c r="Q1219" s="2" t="str">
        <f>VLOOKUP(M1219,[1]ArchetypeScores!E:W,19,FALSE)</f>
        <v>Other sector</v>
      </c>
      <c r="R1219" s="2">
        <f>VLOOKUP(M1219,[1]ArchetypeScores!E:I,5,FALSE)</f>
        <v>0</v>
      </c>
      <c r="S1219" s="2">
        <f>VLOOKUP(M1219,[1]ArchetypeScores!E:K,7,FALSE)</f>
        <v>0</v>
      </c>
      <c r="T1219" s="2" t="str">
        <f t="shared" si="19"/>
        <v>Not A&amp;R positive</v>
      </c>
    </row>
    <row r="1220" spans="1:20" x14ac:dyDescent="0.3">
      <c r="A1220" s="2" t="s">
        <v>3525</v>
      </c>
      <c r="B1220" s="3" t="s">
        <v>3537</v>
      </c>
      <c r="C1220" s="3" t="s">
        <v>3538</v>
      </c>
      <c r="D1220" s="4">
        <v>1.5</v>
      </c>
      <c r="E1220" s="5" t="s">
        <v>3528</v>
      </c>
      <c r="F1220" s="4">
        <v>1.17279</v>
      </c>
      <c r="G1220" s="6">
        <v>45654</v>
      </c>
      <c r="H1220" s="3" t="s">
        <v>3539</v>
      </c>
      <c r="I1220" s="3"/>
      <c r="J1220" s="3"/>
      <c r="K1220" s="5" t="s">
        <v>94</v>
      </c>
      <c r="L1220" s="5">
        <v>1</v>
      </c>
      <c r="M1220" s="5" t="s">
        <v>95</v>
      </c>
      <c r="N1220" s="5">
        <f>VLOOKUP(M1220,[1]ArchetypeScores!E:N,10,FALSE)</f>
        <v>1</v>
      </c>
      <c r="O1220" s="5">
        <f>VLOOKUP(M1220,[1]ArchetypeScores!E:O,11,FALSE)</f>
        <v>-1</v>
      </c>
      <c r="P1220" s="5">
        <f>VLOOKUP(M1220,[1]ArchetypeScores!E:P,12,FALSE)</f>
        <v>0</v>
      </c>
      <c r="Q1220" s="2" t="str">
        <f>VLOOKUP(M1220,[1]ArchetypeScores!E:W,19,FALSE)</f>
        <v>Consumer (including agriculture and tourism)</v>
      </c>
      <c r="R1220" s="2">
        <f>VLOOKUP(M1220,[1]ArchetypeScores!E:I,5,FALSE)</f>
        <v>0</v>
      </c>
      <c r="S1220" s="2">
        <f>VLOOKUP(M1220,[1]ArchetypeScores!E:K,7,FALSE)</f>
        <v>0</v>
      </c>
      <c r="T1220" s="2" t="str">
        <f t="shared" si="19"/>
        <v>Not A&amp;R positive</v>
      </c>
    </row>
    <row r="1221" spans="1:20" x14ac:dyDescent="0.3">
      <c r="A1221" s="2" t="s">
        <v>3525</v>
      </c>
      <c r="B1221" s="3" t="s">
        <v>3540</v>
      </c>
      <c r="C1221" s="3" t="s">
        <v>3541</v>
      </c>
      <c r="D1221" s="4">
        <v>0.24099999999999999</v>
      </c>
      <c r="E1221" s="5" t="s">
        <v>3528</v>
      </c>
      <c r="F1221" s="4">
        <v>0.18733</v>
      </c>
      <c r="G1221" s="6">
        <v>45593</v>
      </c>
      <c r="H1221" s="3" t="s">
        <v>3542</v>
      </c>
      <c r="I1221" s="3" t="s">
        <v>3543</v>
      </c>
      <c r="J1221" s="3"/>
      <c r="K1221" s="5" t="s">
        <v>664</v>
      </c>
      <c r="L1221" s="5">
        <v>4</v>
      </c>
      <c r="M1221" s="5" t="s">
        <v>665</v>
      </c>
      <c r="N1221" s="5">
        <f>VLOOKUP(M1221,[1]ArchetypeScores!E:N,10,FALSE)</f>
        <v>1</v>
      </c>
      <c r="O1221" s="5">
        <f>VLOOKUP(M1221,[1]ArchetypeScores!E:O,11,FALSE)</f>
        <v>0</v>
      </c>
      <c r="P1221" s="5">
        <f>VLOOKUP(M1221,[1]ArchetypeScores!E:P,12,FALSE)</f>
        <v>2</v>
      </c>
      <c r="Q1221" s="2" t="str">
        <f>VLOOKUP(M1221,[1]ArchetypeScores!E:W,19,FALSE)</f>
        <v>Materials (including forestry and nature)</v>
      </c>
      <c r="R1221" s="2">
        <f>VLOOKUP(M1221,[1]ArchetypeScores!E:I,5,FALSE)</f>
        <v>1</v>
      </c>
      <c r="S1221" s="2">
        <f>VLOOKUP(M1221,[1]ArchetypeScores!E:K,7,FALSE)</f>
        <v>1</v>
      </c>
      <c r="T1221" s="2" t="str">
        <f t="shared" si="19"/>
        <v>Both</v>
      </c>
    </row>
    <row r="1222" spans="1:20" x14ac:dyDescent="0.3">
      <c r="A1222" s="2" t="s">
        <v>3525</v>
      </c>
      <c r="B1222" s="3" t="s">
        <v>3544</v>
      </c>
      <c r="C1222" s="3" t="s">
        <v>3545</v>
      </c>
      <c r="D1222" s="4">
        <v>0.108</v>
      </c>
      <c r="E1222" s="5" t="s">
        <v>3528</v>
      </c>
      <c r="F1222" s="4">
        <v>7.5160000000000005E-2</v>
      </c>
      <c r="G1222" s="6">
        <v>45758</v>
      </c>
      <c r="H1222" s="3" t="s">
        <v>3546</v>
      </c>
      <c r="I1222" s="3"/>
      <c r="J1222" s="3"/>
      <c r="K1222" s="5" t="s">
        <v>261</v>
      </c>
      <c r="L1222" s="5">
        <v>1</v>
      </c>
      <c r="M1222" s="5" t="s">
        <v>3547</v>
      </c>
      <c r="N1222" s="5">
        <f>VLOOKUP(M1222,[1]ArchetypeScores!E:N,10,FALSE)</f>
        <v>0</v>
      </c>
      <c r="O1222" s="5">
        <f>VLOOKUP(M1222,[1]ArchetypeScores!E:O,11,FALSE)</f>
        <v>-2</v>
      </c>
      <c r="P1222" s="5">
        <f>VLOOKUP(M1222,[1]ArchetypeScores!E:P,12,FALSE)</f>
        <v>0</v>
      </c>
      <c r="Q1222" s="2" t="str">
        <f>VLOOKUP(M1222,[1]ArchetypeScores!E:W,19,FALSE)</f>
        <v>Untargeted</v>
      </c>
      <c r="R1222" s="2">
        <f>VLOOKUP(M1222,[1]ArchetypeScores!E:I,5,FALSE)</f>
        <v>0</v>
      </c>
      <c r="S1222" s="2">
        <f>VLOOKUP(M1222,[1]ArchetypeScores!E:K,7,FALSE)</f>
        <v>0</v>
      </c>
      <c r="T1222" s="2" t="str">
        <f t="shared" si="19"/>
        <v>Not A&amp;R positive</v>
      </c>
    </row>
    <row r="1223" spans="1:20" x14ac:dyDescent="0.3">
      <c r="A1223" s="2" t="s">
        <v>3525</v>
      </c>
      <c r="B1223" s="3" t="s">
        <v>3548</v>
      </c>
      <c r="C1223" s="3" t="s">
        <v>3549</v>
      </c>
      <c r="D1223" s="4">
        <v>0.25</v>
      </c>
      <c r="E1223" s="5" t="s">
        <v>3528</v>
      </c>
      <c r="F1223" s="4">
        <v>0.17732000000000001</v>
      </c>
      <c r="G1223" s="6">
        <v>45709</v>
      </c>
      <c r="H1223" s="3" t="s">
        <v>3529</v>
      </c>
      <c r="I1223" s="3"/>
      <c r="J1223" s="3"/>
      <c r="K1223" s="5" t="s">
        <v>214</v>
      </c>
      <c r="L1223" s="5">
        <v>4</v>
      </c>
      <c r="M1223" s="5" t="s">
        <v>560</v>
      </c>
      <c r="N1223" s="5">
        <f>VLOOKUP(M1223,[1]ArchetypeScores!E:N,10,FALSE)</f>
        <v>1</v>
      </c>
      <c r="O1223" s="5">
        <f>VLOOKUP(M1223,[1]ArchetypeScores!E:O,11,FALSE)</f>
        <v>0</v>
      </c>
      <c r="P1223" s="5">
        <f>VLOOKUP(M1223,[1]ArchetypeScores!E:P,12,FALSE)</f>
        <v>0</v>
      </c>
      <c r="Q1223" s="2" t="str">
        <f>VLOOKUP(M1223,[1]ArchetypeScores!E:W,19,FALSE)</f>
        <v>Other sector</v>
      </c>
      <c r="R1223" s="2">
        <f>VLOOKUP(M1223,[1]ArchetypeScores!E:I,5,FALSE)</f>
        <v>0</v>
      </c>
      <c r="S1223" s="2">
        <f>VLOOKUP(M1223,[1]ArchetypeScores!E:K,7,FALSE)</f>
        <v>0</v>
      </c>
      <c r="T1223" s="2" t="str">
        <f t="shared" si="19"/>
        <v>Not A&amp;R positive</v>
      </c>
    </row>
    <row r="1224" spans="1:20" x14ac:dyDescent="0.3">
      <c r="A1224" s="2" t="s">
        <v>3525</v>
      </c>
      <c r="B1224" s="3" t="s">
        <v>3550</v>
      </c>
      <c r="C1224" s="3" t="s">
        <v>3551</v>
      </c>
      <c r="D1224" s="4">
        <v>0.4</v>
      </c>
      <c r="E1224" s="5" t="s">
        <v>3528</v>
      </c>
      <c r="F1224" s="4">
        <v>0.30409000000000003</v>
      </c>
      <c r="G1224" s="6">
        <v>45673</v>
      </c>
      <c r="H1224" s="3" t="s">
        <v>3529</v>
      </c>
      <c r="I1224" s="3" t="s">
        <v>3552</v>
      </c>
      <c r="J1224" s="3"/>
      <c r="K1224" s="5" t="s">
        <v>57</v>
      </c>
      <c r="L1224" s="5">
        <v>29</v>
      </c>
      <c r="M1224" s="5" t="s">
        <v>58</v>
      </c>
      <c r="N1224" s="5">
        <f>VLOOKUP(M1224,[1]ArchetypeScores!E:N,10,FALSE)</f>
        <v>0</v>
      </c>
      <c r="O1224" s="5">
        <f>VLOOKUP(M1224,[1]ArchetypeScores!E:O,11,FALSE)</f>
        <v>-1</v>
      </c>
      <c r="P1224" s="5">
        <f>VLOOKUP(M1224,[1]ArchetypeScores!E:P,12,FALSE)</f>
        <v>0</v>
      </c>
      <c r="Q1224" s="2" t="str">
        <f>VLOOKUP(M1224,[1]ArchetypeScores!E:W,19,FALSE)</f>
        <v>Untargeted</v>
      </c>
      <c r="R1224" s="2">
        <f>VLOOKUP(M1224,[1]ArchetypeScores!E:I,5,FALSE)</f>
        <v>0</v>
      </c>
      <c r="S1224" s="2">
        <f>VLOOKUP(M1224,[1]ArchetypeScores!E:K,7,FALSE)</f>
        <v>0</v>
      </c>
      <c r="T1224" s="2" t="str">
        <f t="shared" si="19"/>
        <v>Not A&amp;R positive</v>
      </c>
    </row>
    <row r="1225" spans="1:20" x14ac:dyDescent="0.3">
      <c r="A1225" s="2" t="s">
        <v>3525</v>
      </c>
      <c r="B1225" s="3" t="s">
        <v>3553</v>
      </c>
      <c r="C1225" s="3" t="s">
        <v>3554</v>
      </c>
      <c r="D1225" s="4">
        <v>2</v>
      </c>
      <c r="E1225" s="5" t="s">
        <v>3528</v>
      </c>
      <c r="F1225" s="4">
        <v>1.56372</v>
      </c>
      <c r="G1225" s="6">
        <v>45652</v>
      </c>
      <c r="H1225" s="3" t="s">
        <v>3539</v>
      </c>
      <c r="I1225" s="3"/>
      <c r="J1225" s="3"/>
      <c r="K1225" s="5" t="s">
        <v>175</v>
      </c>
      <c r="L1225" s="5">
        <v>1</v>
      </c>
      <c r="M1225" s="5" t="s">
        <v>176</v>
      </c>
      <c r="N1225" s="5">
        <f>VLOOKUP(M1225,[1]ArchetypeScores!E:N,10,FALSE)</f>
        <v>1</v>
      </c>
      <c r="O1225" s="5">
        <f>VLOOKUP(M1225,[1]ArchetypeScores!E:O,11,FALSE)</f>
        <v>-2</v>
      </c>
      <c r="P1225" s="5">
        <f>VLOOKUP(M1225,[1]ArchetypeScores!E:P,12,FALSE)</f>
        <v>0</v>
      </c>
      <c r="Q1225" s="2" t="str">
        <f>VLOOKUP(M1225,[1]ArchetypeScores!E:W,19,FALSE)</f>
        <v>Other sector</v>
      </c>
      <c r="R1225" s="2">
        <f>VLOOKUP(M1225,[1]ArchetypeScores!E:I,5,FALSE)</f>
        <v>0</v>
      </c>
      <c r="S1225" s="2">
        <f>VLOOKUP(M1225,[1]ArchetypeScores!E:K,7,FALSE)</f>
        <v>1</v>
      </c>
      <c r="T1225" s="2" t="str">
        <f t="shared" si="19"/>
        <v>Indirect only</v>
      </c>
    </row>
    <row r="1226" spans="1:20" x14ac:dyDescent="0.3">
      <c r="A1226" s="2" t="s">
        <v>3525</v>
      </c>
      <c r="B1226" s="3" t="s">
        <v>3555</v>
      </c>
      <c r="C1226" s="3" t="s">
        <v>3556</v>
      </c>
      <c r="D1226" s="4">
        <v>0.3</v>
      </c>
      <c r="E1226" s="5" t="s">
        <v>3528</v>
      </c>
      <c r="F1226" s="4">
        <v>0.21279000000000001</v>
      </c>
      <c r="G1226" s="6">
        <v>45740</v>
      </c>
      <c r="H1226" s="3" t="s">
        <v>3529</v>
      </c>
      <c r="I1226" s="3"/>
      <c r="J1226" s="3"/>
      <c r="K1226" s="5" t="s">
        <v>57</v>
      </c>
      <c r="L1226" s="5">
        <v>29</v>
      </c>
      <c r="M1226" s="5" t="s">
        <v>58</v>
      </c>
      <c r="N1226" s="5">
        <f>VLOOKUP(M1226,[1]ArchetypeScores!E:N,10,FALSE)</f>
        <v>0</v>
      </c>
      <c r="O1226" s="5">
        <f>VLOOKUP(M1226,[1]ArchetypeScores!E:O,11,FALSE)</f>
        <v>-1</v>
      </c>
      <c r="P1226" s="5">
        <f>VLOOKUP(M1226,[1]ArchetypeScores!E:P,12,FALSE)</f>
        <v>0</v>
      </c>
      <c r="Q1226" s="2" t="str">
        <f>VLOOKUP(M1226,[1]ArchetypeScores!E:W,19,FALSE)</f>
        <v>Untargeted</v>
      </c>
      <c r="R1226" s="2">
        <f>VLOOKUP(M1226,[1]ArchetypeScores!E:I,5,FALSE)</f>
        <v>0</v>
      </c>
      <c r="S1226" s="2">
        <f>VLOOKUP(M1226,[1]ArchetypeScores!E:K,7,FALSE)</f>
        <v>0</v>
      </c>
      <c r="T1226" s="2" t="str">
        <f t="shared" si="19"/>
        <v>Not A&amp;R positive</v>
      </c>
    </row>
    <row r="1227" spans="1:20" x14ac:dyDescent="0.3">
      <c r="A1227" s="2" t="s">
        <v>3525</v>
      </c>
      <c r="B1227" s="3" t="s">
        <v>3557</v>
      </c>
      <c r="C1227" s="3" t="s">
        <v>3558</v>
      </c>
      <c r="D1227" s="4"/>
      <c r="E1227" s="5" t="s">
        <v>3528</v>
      </c>
      <c r="F1227" s="4">
        <v>0</v>
      </c>
      <c r="G1227" s="6">
        <v>45670</v>
      </c>
      <c r="H1227" s="3" t="s">
        <v>3559</v>
      </c>
      <c r="I1227" s="3"/>
      <c r="J1227" s="3"/>
      <c r="K1227" s="5" t="s">
        <v>57</v>
      </c>
      <c r="L1227" s="5">
        <v>29</v>
      </c>
      <c r="M1227" s="5" t="s">
        <v>58</v>
      </c>
      <c r="N1227" s="5">
        <f>VLOOKUP(M1227,[1]ArchetypeScores!E:N,10,FALSE)</f>
        <v>0</v>
      </c>
      <c r="O1227" s="5">
        <f>VLOOKUP(M1227,[1]ArchetypeScores!E:O,11,FALSE)</f>
        <v>-1</v>
      </c>
      <c r="P1227" s="5">
        <f>VLOOKUP(M1227,[1]ArchetypeScores!E:P,12,FALSE)</f>
        <v>0</v>
      </c>
      <c r="Q1227" s="2" t="str">
        <f>VLOOKUP(M1227,[1]ArchetypeScores!E:W,19,FALSE)</f>
        <v>Untargeted</v>
      </c>
      <c r="R1227" s="2">
        <f>VLOOKUP(M1227,[1]ArchetypeScores!E:I,5,FALSE)</f>
        <v>0</v>
      </c>
      <c r="S1227" s="2">
        <f>VLOOKUP(M1227,[1]ArchetypeScores!E:K,7,FALSE)</f>
        <v>0</v>
      </c>
      <c r="T1227" s="2" t="str">
        <f t="shared" si="19"/>
        <v>Not A&amp;R positive</v>
      </c>
    </row>
    <row r="1228" spans="1:20" x14ac:dyDescent="0.3">
      <c r="A1228" s="2" t="s">
        <v>3525</v>
      </c>
      <c r="B1228" s="3" t="s">
        <v>3560</v>
      </c>
      <c r="C1228" s="3" t="s">
        <v>3561</v>
      </c>
      <c r="D1228" s="4">
        <v>1.4999999999999999E-2</v>
      </c>
      <c r="E1228" s="5" t="s">
        <v>3528</v>
      </c>
      <c r="F1228" s="4">
        <v>1.064E-2</v>
      </c>
      <c r="G1228" s="6">
        <v>45713</v>
      </c>
      <c r="H1228" s="3" t="s">
        <v>3529</v>
      </c>
      <c r="I1228" s="3"/>
      <c r="J1228" s="3"/>
      <c r="K1228" s="5" t="s">
        <v>57</v>
      </c>
      <c r="L1228" s="5">
        <v>29</v>
      </c>
      <c r="M1228" s="5" t="s">
        <v>58</v>
      </c>
      <c r="N1228" s="5">
        <f>VLOOKUP(M1228,[1]ArchetypeScores!E:N,10,FALSE)</f>
        <v>0</v>
      </c>
      <c r="O1228" s="5">
        <f>VLOOKUP(M1228,[1]ArchetypeScores!E:O,11,FALSE)</f>
        <v>-1</v>
      </c>
      <c r="P1228" s="5">
        <f>VLOOKUP(M1228,[1]ArchetypeScores!E:P,12,FALSE)</f>
        <v>0</v>
      </c>
      <c r="Q1228" s="2" t="str">
        <f>VLOOKUP(M1228,[1]ArchetypeScores!E:W,19,FALSE)</f>
        <v>Untargeted</v>
      </c>
      <c r="R1228" s="2">
        <f>VLOOKUP(M1228,[1]ArchetypeScores!E:I,5,FALSE)</f>
        <v>0</v>
      </c>
      <c r="S1228" s="2">
        <f>VLOOKUP(M1228,[1]ArchetypeScores!E:K,7,FALSE)</f>
        <v>0</v>
      </c>
      <c r="T1228" s="2" t="str">
        <f t="shared" si="19"/>
        <v>Not A&amp;R positive</v>
      </c>
    </row>
    <row r="1229" spans="1:20" x14ac:dyDescent="0.3">
      <c r="A1229" s="2" t="s">
        <v>3525</v>
      </c>
      <c r="B1229" s="7" t="s">
        <v>3562</v>
      </c>
      <c r="C1229" s="3" t="s">
        <v>3563</v>
      </c>
      <c r="D1229" s="4">
        <v>0.2</v>
      </c>
      <c r="E1229" s="5" t="s">
        <v>3528</v>
      </c>
      <c r="F1229" s="4">
        <v>0.14171</v>
      </c>
      <c r="G1229" s="6">
        <v>45697</v>
      </c>
      <c r="H1229" s="3" t="s">
        <v>3564</v>
      </c>
      <c r="I1229" s="3"/>
      <c r="J1229" s="3"/>
      <c r="K1229" s="5" t="s">
        <v>38</v>
      </c>
      <c r="L1229" s="5">
        <v>1</v>
      </c>
      <c r="M1229" s="5" t="s">
        <v>43</v>
      </c>
      <c r="N1229" s="5">
        <f>VLOOKUP(M1229,[1]ArchetypeScores!E:N,10,FALSE)</f>
        <v>0</v>
      </c>
      <c r="O1229" s="5">
        <f>VLOOKUP(M1229,[1]ArchetypeScores!E:O,11,FALSE)</f>
        <v>-1</v>
      </c>
      <c r="P1229" s="5">
        <f>VLOOKUP(M1229,[1]ArchetypeScores!E:P,12,FALSE)</f>
        <v>0</v>
      </c>
      <c r="Q1229" s="2" t="str">
        <f>VLOOKUP(M1229,[1]ArchetypeScores!E:W,19,FALSE)</f>
        <v>Consumer (including agriculture and tourism)</v>
      </c>
      <c r="R1229" s="2">
        <f>VLOOKUP(M1229,[1]ArchetypeScores!E:I,5,FALSE)</f>
        <v>0</v>
      </c>
      <c r="S1229" s="2">
        <f>VLOOKUP(M1229,[1]ArchetypeScores!E:K,7,FALSE)</f>
        <v>0</v>
      </c>
      <c r="T1229" s="2" t="str">
        <f t="shared" si="19"/>
        <v>Not A&amp;R positive</v>
      </c>
    </row>
    <row r="1230" spans="1:20" x14ac:dyDescent="0.3">
      <c r="A1230" s="2" t="s">
        <v>3525</v>
      </c>
      <c r="B1230" s="3" t="s">
        <v>3565</v>
      </c>
      <c r="C1230" s="3" t="s">
        <v>3566</v>
      </c>
      <c r="D1230" s="4">
        <v>13.7</v>
      </c>
      <c r="E1230" s="5" t="s">
        <v>3528</v>
      </c>
      <c r="F1230" s="4">
        <v>10.122109999999999</v>
      </c>
      <c r="G1230" s="6">
        <v>45693</v>
      </c>
      <c r="H1230" s="3" t="s">
        <v>3567</v>
      </c>
      <c r="I1230" s="3"/>
      <c r="J1230" s="3"/>
      <c r="K1230" s="5" t="s">
        <v>57</v>
      </c>
      <c r="L1230" s="5">
        <v>29</v>
      </c>
      <c r="M1230" s="5" t="s">
        <v>58</v>
      </c>
      <c r="N1230" s="5">
        <f>VLOOKUP(M1230,[1]ArchetypeScores!E:N,10,FALSE)</f>
        <v>0</v>
      </c>
      <c r="O1230" s="5">
        <f>VLOOKUP(M1230,[1]ArchetypeScores!E:O,11,FALSE)</f>
        <v>-1</v>
      </c>
      <c r="P1230" s="5">
        <f>VLOOKUP(M1230,[1]ArchetypeScores!E:P,12,FALSE)</f>
        <v>0</v>
      </c>
      <c r="Q1230" s="2" t="str">
        <f>VLOOKUP(M1230,[1]ArchetypeScores!E:W,19,FALSE)</f>
        <v>Untargeted</v>
      </c>
      <c r="R1230" s="2">
        <f>VLOOKUP(M1230,[1]ArchetypeScores!E:I,5,FALSE)</f>
        <v>0</v>
      </c>
      <c r="S1230" s="2">
        <f>VLOOKUP(M1230,[1]ArchetypeScores!E:K,7,FALSE)</f>
        <v>0</v>
      </c>
      <c r="T1230" s="2" t="str">
        <f t="shared" si="19"/>
        <v>Not A&amp;R positive</v>
      </c>
    </row>
    <row r="1231" spans="1:20" x14ac:dyDescent="0.3">
      <c r="A1231" s="2" t="s">
        <v>3525</v>
      </c>
      <c r="B1231" s="3" t="s">
        <v>3568</v>
      </c>
      <c r="C1231" s="3" t="s">
        <v>3569</v>
      </c>
      <c r="D1231" s="4">
        <v>30</v>
      </c>
      <c r="E1231" s="5" t="s">
        <v>3528</v>
      </c>
      <c r="F1231" s="4">
        <v>21.278559999999999</v>
      </c>
      <c r="G1231" s="6">
        <v>45742</v>
      </c>
      <c r="H1231" s="3" t="s">
        <v>3570</v>
      </c>
      <c r="I1231" s="3"/>
      <c r="J1231" s="3"/>
      <c r="K1231" s="5" t="s">
        <v>57</v>
      </c>
      <c r="L1231" s="5">
        <v>29</v>
      </c>
      <c r="M1231" s="5" t="s">
        <v>58</v>
      </c>
      <c r="N1231" s="5">
        <f>VLOOKUP(M1231,[1]ArchetypeScores!E:N,10,FALSE)</f>
        <v>0</v>
      </c>
      <c r="O1231" s="5">
        <f>VLOOKUP(M1231,[1]ArchetypeScores!E:O,11,FALSE)</f>
        <v>-1</v>
      </c>
      <c r="P1231" s="5">
        <f>VLOOKUP(M1231,[1]ArchetypeScores!E:P,12,FALSE)</f>
        <v>0</v>
      </c>
      <c r="Q1231" s="2" t="str">
        <f>VLOOKUP(M1231,[1]ArchetypeScores!E:W,19,FALSE)</f>
        <v>Untargeted</v>
      </c>
      <c r="R1231" s="2">
        <f>VLOOKUP(M1231,[1]ArchetypeScores!E:I,5,FALSE)</f>
        <v>0</v>
      </c>
      <c r="S1231" s="2">
        <f>VLOOKUP(M1231,[1]ArchetypeScores!E:K,7,FALSE)</f>
        <v>0</v>
      </c>
      <c r="T1231" s="2" t="str">
        <f t="shared" si="19"/>
        <v>Not A&amp;R positive</v>
      </c>
    </row>
    <row r="1232" spans="1:20" x14ac:dyDescent="0.3">
      <c r="A1232" s="2" t="s">
        <v>3525</v>
      </c>
      <c r="B1232" s="3" t="s">
        <v>3571</v>
      </c>
      <c r="C1232" s="3" t="s">
        <v>3572</v>
      </c>
      <c r="D1232" s="4">
        <v>1.8</v>
      </c>
      <c r="E1232" s="5" t="s">
        <v>3528</v>
      </c>
      <c r="F1232" s="4">
        <v>1.27671</v>
      </c>
      <c r="G1232" s="6">
        <v>45749</v>
      </c>
      <c r="H1232" s="3" t="s">
        <v>3570</v>
      </c>
      <c r="I1232" s="3"/>
      <c r="J1232" s="3"/>
      <c r="K1232" s="5" t="s">
        <v>2091</v>
      </c>
      <c r="L1232" s="5">
        <v>1</v>
      </c>
      <c r="M1232" s="5" t="s">
        <v>3573</v>
      </c>
      <c r="N1232" s="5">
        <f>VLOOKUP(M1232,[1]ArchetypeScores!E:N,10,FALSE)</f>
        <v>0</v>
      </c>
      <c r="O1232" s="5">
        <f>VLOOKUP(M1232,[1]ArchetypeScores!E:O,11,FALSE)</f>
        <v>-1</v>
      </c>
      <c r="P1232" s="5">
        <f>VLOOKUP(M1232,[1]ArchetypeScores!E:P,12,FALSE)</f>
        <v>0</v>
      </c>
      <c r="Q1232" s="2" t="str">
        <f>VLOOKUP(M1232,[1]ArchetypeScores!E:W,19,FALSE)</f>
        <v>Other sector</v>
      </c>
      <c r="R1232" s="2">
        <f>VLOOKUP(M1232,[1]ArchetypeScores!E:I,5,FALSE)</f>
        <v>0</v>
      </c>
      <c r="S1232" s="2">
        <f>VLOOKUP(M1232,[1]ArchetypeScores!E:K,7,FALSE)</f>
        <v>0</v>
      </c>
      <c r="T1232" s="2" t="str">
        <f t="shared" si="19"/>
        <v>Not A&amp;R positive</v>
      </c>
    </row>
    <row r="1233" spans="1:20" x14ac:dyDescent="0.3">
      <c r="A1233" s="2" t="s">
        <v>3525</v>
      </c>
      <c r="B1233" s="3" t="s">
        <v>3574</v>
      </c>
      <c r="C1233" s="3" t="s">
        <v>3575</v>
      </c>
      <c r="D1233" s="4"/>
      <c r="E1233" s="5" t="s">
        <v>3528</v>
      </c>
      <c r="F1233" s="4">
        <v>0</v>
      </c>
      <c r="G1233" s="6">
        <v>45720</v>
      </c>
      <c r="H1233" s="3" t="s">
        <v>3529</v>
      </c>
      <c r="I1233" s="3"/>
      <c r="J1233" s="3"/>
      <c r="K1233" s="5" t="s">
        <v>118</v>
      </c>
      <c r="L1233" s="5">
        <v>4</v>
      </c>
      <c r="M1233" s="5" t="s">
        <v>119</v>
      </c>
      <c r="N1233" s="5">
        <f>VLOOKUP(M1233,[1]ArchetypeScores!E:N,10,FALSE)</f>
        <v>0</v>
      </c>
      <c r="O1233" s="5">
        <f>VLOOKUP(M1233,[1]ArchetypeScores!E:O,11,FALSE)</f>
        <v>-1</v>
      </c>
      <c r="P1233" s="5">
        <f>VLOOKUP(M1233,[1]ArchetypeScores!E:P,12,FALSE)</f>
        <v>0</v>
      </c>
      <c r="Q1233" s="2" t="str">
        <f>VLOOKUP(M1233,[1]ArchetypeScores!E:W,19,FALSE)</f>
        <v>Untargeted</v>
      </c>
      <c r="R1233" s="2">
        <f>VLOOKUP(M1233,[1]ArchetypeScores!E:I,5,FALSE)</f>
        <v>0</v>
      </c>
      <c r="S1233" s="2">
        <f>VLOOKUP(M1233,[1]ArchetypeScores!E:K,7,FALSE)</f>
        <v>0</v>
      </c>
      <c r="T1233" s="2" t="str">
        <f t="shared" si="19"/>
        <v>Not A&amp;R positive</v>
      </c>
    </row>
    <row r="1234" spans="1:20" x14ac:dyDescent="0.3">
      <c r="A1234" s="2" t="s">
        <v>3525</v>
      </c>
      <c r="B1234" s="3" t="s">
        <v>3576</v>
      </c>
      <c r="C1234" s="3" t="s">
        <v>3577</v>
      </c>
      <c r="D1234" s="4">
        <v>9</v>
      </c>
      <c r="E1234" s="5" t="s">
        <v>3528</v>
      </c>
      <c r="F1234" s="4">
        <v>6.3835699999999997</v>
      </c>
      <c r="G1234" s="6">
        <v>45721</v>
      </c>
      <c r="H1234" s="3" t="s">
        <v>3529</v>
      </c>
      <c r="I1234" s="3"/>
      <c r="J1234" s="3"/>
      <c r="K1234" s="5" t="s">
        <v>118</v>
      </c>
      <c r="L1234" s="5">
        <v>4</v>
      </c>
      <c r="M1234" s="5" t="s">
        <v>119</v>
      </c>
      <c r="N1234" s="5">
        <f>VLOOKUP(M1234,[1]ArchetypeScores!E:N,10,FALSE)</f>
        <v>0</v>
      </c>
      <c r="O1234" s="5">
        <f>VLOOKUP(M1234,[1]ArchetypeScores!E:O,11,FALSE)</f>
        <v>-1</v>
      </c>
      <c r="P1234" s="5">
        <f>VLOOKUP(M1234,[1]ArchetypeScores!E:P,12,FALSE)</f>
        <v>0</v>
      </c>
      <c r="Q1234" s="2" t="str">
        <f>VLOOKUP(M1234,[1]ArchetypeScores!E:W,19,FALSE)</f>
        <v>Untargeted</v>
      </c>
      <c r="R1234" s="2">
        <f>VLOOKUP(M1234,[1]ArchetypeScores!E:I,5,FALSE)</f>
        <v>0</v>
      </c>
      <c r="S1234" s="2">
        <f>VLOOKUP(M1234,[1]ArchetypeScores!E:K,7,FALSE)</f>
        <v>0</v>
      </c>
      <c r="T1234" s="2" t="str">
        <f t="shared" si="19"/>
        <v>Not A&amp;R positive</v>
      </c>
    </row>
    <row r="1235" spans="1:20" x14ac:dyDescent="0.3">
      <c r="A1235" s="2" t="s">
        <v>3525</v>
      </c>
      <c r="B1235" s="3" t="s">
        <v>3578</v>
      </c>
      <c r="C1235" s="3" t="s">
        <v>3579</v>
      </c>
      <c r="D1235" s="4">
        <v>45</v>
      </c>
      <c r="E1235" s="5" t="s">
        <v>3528</v>
      </c>
      <c r="F1235" s="4">
        <v>31.917840000000002</v>
      </c>
      <c r="G1235" s="6">
        <v>45704</v>
      </c>
      <c r="H1235" s="3" t="s">
        <v>3570</v>
      </c>
      <c r="I1235" s="3"/>
      <c r="J1235" s="3"/>
      <c r="K1235" s="5" t="s">
        <v>67</v>
      </c>
      <c r="L1235" s="5">
        <v>1</v>
      </c>
      <c r="M1235" s="5" t="s">
        <v>265</v>
      </c>
      <c r="N1235" s="5">
        <f>VLOOKUP(M1235,[1]ArchetypeScores!E:N,10,FALSE)</f>
        <v>0</v>
      </c>
      <c r="O1235" s="5">
        <f>VLOOKUP(M1235,[1]ArchetypeScores!E:O,11,FALSE)</f>
        <v>-1</v>
      </c>
      <c r="P1235" s="5">
        <f>VLOOKUP(M1235,[1]ArchetypeScores!E:P,12,FALSE)</f>
        <v>0</v>
      </c>
      <c r="Q1235" s="2" t="str">
        <f>VLOOKUP(M1235,[1]ArchetypeScores!E:W,19,FALSE)</f>
        <v>Untargeted</v>
      </c>
      <c r="R1235" s="2">
        <f>VLOOKUP(M1235,[1]ArchetypeScores!E:I,5,FALSE)</f>
        <v>0</v>
      </c>
      <c r="S1235" s="2">
        <f>VLOOKUP(M1235,[1]ArchetypeScores!E:K,7,FALSE)</f>
        <v>0</v>
      </c>
      <c r="T1235" s="2" t="str">
        <f t="shared" si="19"/>
        <v>Not A&amp;R positive</v>
      </c>
    </row>
    <row r="1236" spans="1:20" x14ac:dyDescent="0.3">
      <c r="A1236" s="2" t="s">
        <v>3525</v>
      </c>
      <c r="B1236" s="3" t="s">
        <v>3580</v>
      </c>
      <c r="C1236" s="3" t="s">
        <v>3581</v>
      </c>
      <c r="D1236" s="4">
        <v>1.08</v>
      </c>
      <c r="E1236" s="5" t="s">
        <v>3528</v>
      </c>
      <c r="F1236" s="4">
        <v>0.86553999999999998</v>
      </c>
      <c r="G1236" s="6">
        <v>45616</v>
      </c>
      <c r="H1236" s="3" t="s">
        <v>3542</v>
      </c>
      <c r="I1236" s="3" t="s">
        <v>3543</v>
      </c>
      <c r="J1236" s="3"/>
      <c r="K1236" s="5" t="s">
        <v>118</v>
      </c>
      <c r="L1236" s="5" t="s">
        <v>112</v>
      </c>
      <c r="M1236" s="5" t="s">
        <v>3582</v>
      </c>
      <c r="N1236" s="5">
        <f>VLOOKUP(M1236,[1]ArchetypeScores!E:N,10,FALSE)</f>
        <v>0</v>
      </c>
      <c r="O1236" s="5">
        <f>VLOOKUP(M1236,[1]ArchetypeScores!E:O,11,FALSE)</f>
        <v>-1</v>
      </c>
      <c r="P1236" s="5">
        <f>VLOOKUP(M1236,[1]ArchetypeScores!E:P,12,FALSE)</f>
        <v>0</v>
      </c>
      <c r="Q1236" s="2" t="str">
        <f>VLOOKUP(M1236,[1]ArchetypeScores!E:W,19,FALSE)</f>
        <v>Untargeted</v>
      </c>
      <c r="R1236" s="2">
        <f>VLOOKUP(M1236,[1]ArchetypeScores!E:I,5,FALSE)</f>
        <v>0</v>
      </c>
      <c r="S1236" s="2">
        <f>VLOOKUP(M1236,[1]ArchetypeScores!E:K,7,FALSE)</f>
        <v>0</v>
      </c>
      <c r="T1236" s="2" t="str">
        <f t="shared" si="19"/>
        <v>Not A&amp;R positive</v>
      </c>
    </row>
    <row r="1237" spans="1:20" x14ac:dyDescent="0.3">
      <c r="A1237" s="2" t="s">
        <v>3525</v>
      </c>
      <c r="B1237" s="3" t="s">
        <v>3583</v>
      </c>
      <c r="C1237" s="3" t="s">
        <v>3584</v>
      </c>
      <c r="D1237" s="4"/>
      <c r="E1237" s="5" t="s">
        <v>3528</v>
      </c>
      <c r="F1237" s="4">
        <v>0</v>
      </c>
      <c r="G1237" s="6">
        <v>45675</v>
      </c>
      <c r="H1237" s="3" t="s">
        <v>3585</v>
      </c>
      <c r="I1237" s="3"/>
      <c r="J1237" s="3"/>
      <c r="K1237" s="5" t="s">
        <v>118</v>
      </c>
      <c r="L1237" s="5">
        <v>4</v>
      </c>
      <c r="M1237" s="5" t="s">
        <v>119</v>
      </c>
      <c r="N1237" s="5">
        <f>VLOOKUP(M1237,[1]ArchetypeScores!E:N,10,FALSE)</f>
        <v>0</v>
      </c>
      <c r="O1237" s="5">
        <f>VLOOKUP(M1237,[1]ArchetypeScores!E:O,11,FALSE)</f>
        <v>-1</v>
      </c>
      <c r="P1237" s="5">
        <f>VLOOKUP(M1237,[1]ArchetypeScores!E:P,12,FALSE)</f>
        <v>0</v>
      </c>
      <c r="Q1237" s="2" t="str">
        <f>VLOOKUP(M1237,[1]ArchetypeScores!E:W,19,FALSE)</f>
        <v>Untargeted</v>
      </c>
      <c r="R1237" s="2">
        <f>VLOOKUP(M1237,[1]ArchetypeScores!E:I,5,FALSE)</f>
        <v>0</v>
      </c>
      <c r="S1237" s="2">
        <f>VLOOKUP(M1237,[1]ArchetypeScores!E:K,7,FALSE)</f>
        <v>0</v>
      </c>
      <c r="T1237" s="2" t="str">
        <f t="shared" si="19"/>
        <v>Not A&amp;R positive</v>
      </c>
    </row>
    <row r="1238" spans="1:20" x14ac:dyDescent="0.3">
      <c r="A1238" s="2" t="s">
        <v>3525</v>
      </c>
      <c r="B1238" s="3" t="s">
        <v>3583</v>
      </c>
      <c r="C1238" s="3" t="s">
        <v>3586</v>
      </c>
      <c r="D1238" s="4">
        <v>38.6</v>
      </c>
      <c r="E1238" s="5" t="s">
        <v>3528</v>
      </c>
      <c r="F1238" s="4">
        <v>28.84732</v>
      </c>
      <c r="G1238" s="6">
        <v>45688</v>
      </c>
      <c r="H1238" s="3" t="s">
        <v>3587</v>
      </c>
      <c r="I1238" s="3" t="s">
        <v>3588</v>
      </c>
      <c r="J1238" s="3"/>
      <c r="K1238" s="5" t="s">
        <v>67</v>
      </c>
      <c r="L1238" s="5">
        <v>1</v>
      </c>
      <c r="M1238" s="5" t="s">
        <v>265</v>
      </c>
      <c r="N1238" s="5">
        <f>VLOOKUP(M1238,[1]ArchetypeScores!E:N,10,FALSE)</f>
        <v>0</v>
      </c>
      <c r="O1238" s="5">
        <f>VLOOKUP(M1238,[1]ArchetypeScores!E:O,11,FALSE)</f>
        <v>-1</v>
      </c>
      <c r="P1238" s="5">
        <f>VLOOKUP(M1238,[1]ArchetypeScores!E:P,12,FALSE)</f>
        <v>0</v>
      </c>
      <c r="Q1238" s="2" t="str">
        <f>VLOOKUP(M1238,[1]ArchetypeScores!E:W,19,FALSE)</f>
        <v>Untargeted</v>
      </c>
      <c r="R1238" s="2">
        <f>VLOOKUP(M1238,[1]ArchetypeScores!E:I,5,FALSE)</f>
        <v>0</v>
      </c>
      <c r="S1238" s="2">
        <f>VLOOKUP(M1238,[1]ArchetypeScores!E:K,7,FALSE)</f>
        <v>0</v>
      </c>
      <c r="T1238" s="2" t="str">
        <f t="shared" si="19"/>
        <v>Not A&amp;R positive</v>
      </c>
    </row>
    <row r="1239" spans="1:20" x14ac:dyDescent="0.3">
      <c r="A1239" s="2" t="s">
        <v>3525</v>
      </c>
      <c r="B1239" s="3" t="s">
        <v>3589</v>
      </c>
      <c r="C1239" s="3" t="s">
        <v>3590</v>
      </c>
      <c r="D1239" s="4">
        <v>15</v>
      </c>
      <c r="E1239" s="5" t="s">
        <v>3528</v>
      </c>
      <c r="F1239" s="4">
        <v>11.384399999999999</v>
      </c>
      <c r="G1239" s="6">
        <v>45676</v>
      </c>
      <c r="H1239" s="3" t="s">
        <v>3591</v>
      </c>
      <c r="I1239" s="3"/>
      <c r="J1239" s="3"/>
      <c r="K1239" s="5" t="s">
        <v>118</v>
      </c>
      <c r="L1239" s="5">
        <v>3</v>
      </c>
      <c r="M1239" s="5" t="s">
        <v>168</v>
      </c>
      <c r="N1239" s="5">
        <f>VLOOKUP(M1239,[1]ArchetypeScores!E:N,10,FALSE)</f>
        <v>0</v>
      </c>
      <c r="O1239" s="5">
        <f>VLOOKUP(M1239,[1]ArchetypeScores!E:O,11,FALSE)</f>
        <v>-1</v>
      </c>
      <c r="P1239" s="5">
        <f>VLOOKUP(M1239,[1]ArchetypeScores!E:P,12,FALSE)</f>
        <v>0</v>
      </c>
      <c r="Q1239" s="2" t="str">
        <f>VLOOKUP(M1239,[1]ArchetypeScores!E:W,19,FALSE)</f>
        <v>Untargeted</v>
      </c>
      <c r="R1239" s="2">
        <f>VLOOKUP(M1239,[1]ArchetypeScores!E:I,5,FALSE)</f>
        <v>0</v>
      </c>
      <c r="S1239" s="2">
        <f>VLOOKUP(M1239,[1]ArchetypeScores!E:K,7,FALSE)</f>
        <v>0</v>
      </c>
      <c r="T1239" s="2" t="str">
        <f t="shared" si="19"/>
        <v>Not A&amp;R positive</v>
      </c>
    </row>
    <row r="1240" spans="1:20" x14ac:dyDescent="0.3">
      <c r="A1240" s="2" t="s">
        <v>3525</v>
      </c>
      <c r="B1240" s="3" t="s">
        <v>3592</v>
      </c>
      <c r="C1240" s="3" t="s">
        <v>3593</v>
      </c>
      <c r="D1240" s="4"/>
      <c r="E1240" s="5" t="s">
        <v>3528</v>
      </c>
      <c r="F1240" s="4">
        <v>0</v>
      </c>
      <c r="G1240" s="6">
        <v>45678</v>
      </c>
      <c r="H1240" s="3" t="s">
        <v>3591</v>
      </c>
      <c r="I1240" s="3"/>
      <c r="J1240" s="3"/>
      <c r="K1240" s="5" t="s">
        <v>118</v>
      </c>
      <c r="L1240" s="5">
        <v>3</v>
      </c>
      <c r="M1240" s="5" t="s">
        <v>168</v>
      </c>
      <c r="N1240" s="5">
        <f>VLOOKUP(M1240,[1]ArchetypeScores!E:N,10,FALSE)</f>
        <v>0</v>
      </c>
      <c r="O1240" s="5">
        <f>VLOOKUP(M1240,[1]ArchetypeScores!E:O,11,FALSE)</f>
        <v>-1</v>
      </c>
      <c r="P1240" s="5">
        <f>VLOOKUP(M1240,[1]ArchetypeScores!E:P,12,FALSE)</f>
        <v>0</v>
      </c>
      <c r="Q1240" s="2" t="str">
        <f>VLOOKUP(M1240,[1]ArchetypeScores!E:W,19,FALSE)</f>
        <v>Untargeted</v>
      </c>
      <c r="R1240" s="2">
        <f>VLOOKUP(M1240,[1]ArchetypeScores!E:I,5,FALSE)</f>
        <v>0</v>
      </c>
      <c r="S1240" s="2">
        <f>VLOOKUP(M1240,[1]ArchetypeScores!E:K,7,FALSE)</f>
        <v>0</v>
      </c>
      <c r="T1240" s="2" t="str">
        <f t="shared" si="19"/>
        <v>Not A&amp;R positive</v>
      </c>
    </row>
    <row r="1241" spans="1:20" x14ac:dyDescent="0.3">
      <c r="A1241" s="2" t="s">
        <v>3525</v>
      </c>
      <c r="B1241" s="3" t="s">
        <v>3594</v>
      </c>
      <c r="C1241" s="3" t="s">
        <v>3595</v>
      </c>
      <c r="D1241" s="4">
        <v>2.19</v>
      </c>
      <c r="E1241" s="5" t="s">
        <v>3528</v>
      </c>
      <c r="F1241" s="4">
        <v>1.72959</v>
      </c>
      <c r="G1241" s="6">
        <v>45609</v>
      </c>
      <c r="H1241" s="3" t="s">
        <v>3542</v>
      </c>
      <c r="I1241" s="3" t="s">
        <v>3543</v>
      </c>
      <c r="J1241" s="3"/>
      <c r="K1241" s="5" t="s">
        <v>67</v>
      </c>
      <c r="L1241" s="5">
        <v>1</v>
      </c>
      <c r="M1241" s="5" t="s">
        <v>265</v>
      </c>
      <c r="N1241" s="5">
        <f>VLOOKUP(M1241,[1]ArchetypeScores!E:N,10,FALSE)</f>
        <v>0</v>
      </c>
      <c r="O1241" s="5">
        <f>VLOOKUP(M1241,[1]ArchetypeScores!E:O,11,FALSE)</f>
        <v>-1</v>
      </c>
      <c r="P1241" s="5">
        <f>VLOOKUP(M1241,[1]ArchetypeScores!E:P,12,FALSE)</f>
        <v>0</v>
      </c>
      <c r="Q1241" s="2" t="str">
        <f>VLOOKUP(M1241,[1]ArchetypeScores!E:W,19,FALSE)</f>
        <v>Untargeted</v>
      </c>
      <c r="R1241" s="2">
        <f>VLOOKUP(M1241,[1]ArchetypeScores!E:I,5,FALSE)</f>
        <v>0</v>
      </c>
      <c r="S1241" s="2">
        <f>VLOOKUP(M1241,[1]ArchetypeScores!E:K,7,FALSE)</f>
        <v>0</v>
      </c>
      <c r="T1241" s="2" t="str">
        <f t="shared" si="19"/>
        <v>Not A&amp;R positive</v>
      </c>
    </row>
    <row r="1242" spans="1:20" x14ac:dyDescent="0.3">
      <c r="A1242" s="2" t="s">
        <v>3525</v>
      </c>
      <c r="B1242" s="3" t="s">
        <v>3596</v>
      </c>
      <c r="C1242" s="3" t="s">
        <v>3597</v>
      </c>
      <c r="D1242" s="4"/>
      <c r="E1242" s="5" t="s">
        <v>3528</v>
      </c>
      <c r="F1242" s="4">
        <v>0</v>
      </c>
      <c r="G1242" s="6">
        <v>45677</v>
      </c>
      <c r="H1242" s="3" t="s">
        <v>3591</v>
      </c>
      <c r="I1242" s="3"/>
      <c r="J1242" s="3"/>
      <c r="K1242" s="5" t="s">
        <v>118</v>
      </c>
      <c r="L1242" s="5">
        <v>3</v>
      </c>
      <c r="M1242" s="5" t="s">
        <v>168</v>
      </c>
      <c r="N1242" s="5">
        <f>VLOOKUP(M1242,[1]ArchetypeScores!E:N,10,FALSE)</f>
        <v>0</v>
      </c>
      <c r="O1242" s="5">
        <f>VLOOKUP(M1242,[1]ArchetypeScores!E:O,11,FALSE)</f>
        <v>-1</v>
      </c>
      <c r="P1242" s="5">
        <f>VLOOKUP(M1242,[1]ArchetypeScores!E:P,12,FALSE)</f>
        <v>0</v>
      </c>
      <c r="Q1242" s="2" t="str">
        <f>VLOOKUP(M1242,[1]ArchetypeScores!E:W,19,FALSE)</f>
        <v>Untargeted</v>
      </c>
      <c r="R1242" s="2">
        <f>VLOOKUP(M1242,[1]ArchetypeScores!E:I,5,FALSE)</f>
        <v>0</v>
      </c>
      <c r="S1242" s="2">
        <f>VLOOKUP(M1242,[1]ArchetypeScores!E:K,7,FALSE)</f>
        <v>0</v>
      </c>
      <c r="T1242" s="2" t="str">
        <f t="shared" si="19"/>
        <v>Not A&amp;R positive</v>
      </c>
    </row>
    <row r="1243" spans="1:20" x14ac:dyDescent="0.3">
      <c r="A1243" s="2" t="s">
        <v>3525</v>
      </c>
      <c r="B1243" s="3" t="s">
        <v>3598</v>
      </c>
      <c r="C1243" s="3" t="s">
        <v>3599</v>
      </c>
      <c r="D1243" s="4">
        <v>5.3449999999999998</v>
      </c>
      <c r="E1243" s="5" t="s">
        <v>3528</v>
      </c>
      <c r="F1243" s="4">
        <v>4.2212899999999998</v>
      </c>
      <c r="G1243" s="6">
        <v>45608</v>
      </c>
      <c r="H1243" s="3" t="s">
        <v>3600</v>
      </c>
      <c r="I1243" s="3" t="s">
        <v>3601</v>
      </c>
      <c r="J1243" s="3"/>
      <c r="K1243" s="5" t="s">
        <v>118</v>
      </c>
      <c r="L1243" s="5">
        <v>3</v>
      </c>
      <c r="M1243" s="5" t="s">
        <v>168</v>
      </c>
      <c r="N1243" s="5">
        <f>VLOOKUP(M1243,[1]ArchetypeScores!E:N,10,FALSE)</f>
        <v>0</v>
      </c>
      <c r="O1243" s="5">
        <f>VLOOKUP(M1243,[1]ArchetypeScores!E:O,11,FALSE)</f>
        <v>-1</v>
      </c>
      <c r="P1243" s="5">
        <f>VLOOKUP(M1243,[1]ArchetypeScores!E:P,12,FALSE)</f>
        <v>0</v>
      </c>
      <c r="Q1243" s="2" t="str">
        <f>VLOOKUP(M1243,[1]ArchetypeScores!E:W,19,FALSE)</f>
        <v>Untargeted</v>
      </c>
      <c r="R1243" s="2">
        <f>VLOOKUP(M1243,[1]ArchetypeScores!E:I,5,FALSE)</f>
        <v>0</v>
      </c>
      <c r="S1243" s="2">
        <f>VLOOKUP(M1243,[1]ArchetypeScores!E:K,7,FALSE)</f>
        <v>0</v>
      </c>
      <c r="T1243" s="2" t="str">
        <f t="shared" si="19"/>
        <v>Not A&amp;R positive</v>
      </c>
    </row>
    <row r="1244" spans="1:20" x14ac:dyDescent="0.3">
      <c r="A1244" s="2" t="s">
        <v>3525</v>
      </c>
      <c r="B1244" s="3" t="s">
        <v>3602</v>
      </c>
      <c r="C1244" s="3" t="s">
        <v>3603</v>
      </c>
      <c r="D1244" s="4">
        <v>0.375</v>
      </c>
      <c r="E1244" s="5" t="s">
        <v>3528</v>
      </c>
      <c r="F1244" s="4">
        <v>0.29731000000000002</v>
      </c>
      <c r="G1244" s="6">
        <v>45641</v>
      </c>
      <c r="H1244" s="3" t="s">
        <v>3604</v>
      </c>
      <c r="I1244" s="3"/>
      <c r="J1244" s="3"/>
      <c r="K1244" s="5" t="s">
        <v>71</v>
      </c>
      <c r="L1244" s="5">
        <v>1</v>
      </c>
      <c r="M1244" s="5" t="s">
        <v>72</v>
      </c>
      <c r="N1244" s="5">
        <f>VLOOKUP(M1244,[1]ArchetypeScores!E:N,10,FALSE)</f>
        <v>0</v>
      </c>
      <c r="O1244" s="5">
        <f>VLOOKUP(M1244,[1]ArchetypeScores!E:O,11,FALSE)</f>
        <v>0</v>
      </c>
      <c r="P1244" s="5">
        <f>VLOOKUP(M1244,[1]ArchetypeScores!E:P,12,FALSE)</f>
        <v>0</v>
      </c>
      <c r="Q1244" s="2" t="str">
        <f>VLOOKUP(M1244,[1]ArchetypeScores!E:W,19,FALSE)</f>
        <v>Other sector</v>
      </c>
      <c r="R1244" s="2">
        <f>VLOOKUP(M1244,[1]ArchetypeScores!E:I,5,FALSE)</f>
        <v>0</v>
      </c>
      <c r="S1244" s="2">
        <f>VLOOKUP(M1244,[1]ArchetypeScores!E:K,7,FALSE)</f>
        <v>0</v>
      </c>
      <c r="T1244" s="2" t="str">
        <f t="shared" si="19"/>
        <v>Not A&amp;R positive</v>
      </c>
    </row>
    <row r="1245" spans="1:20" x14ac:dyDescent="0.3">
      <c r="A1245" s="2" t="s">
        <v>3525</v>
      </c>
      <c r="B1245" s="3" t="s">
        <v>3605</v>
      </c>
      <c r="C1245" s="3" t="s">
        <v>3606</v>
      </c>
      <c r="D1245" s="4"/>
      <c r="E1245" s="5" t="s">
        <v>3528</v>
      </c>
      <c r="F1245" s="4">
        <v>0</v>
      </c>
      <c r="G1245" s="6">
        <v>45685</v>
      </c>
      <c r="H1245" s="3" t="s">
        <v>3607</v>
      </c>
      <c r="I1245" s="3"/>
      <c r="J1245" s="3"/>
      <c r="K1245" s="5" t="s">
        <v>1072</v>
      </c>
      <c r="L1245" s="5">
        <v>1</v>
      </c>
      <c r="M1245" s="5" t="s">
        <v>1922</v>
      </c>
      <c r="N1245" s="5">
        <f>VLOOKUP(M1245,[1]ArchetypeScores!E:N,10,FALSE)</f>
        <v>0</v>
      </c>
      <c r="O1245" s="5">
        <f>VLOOKUP(M1245,[1]ArchetypeScores!E:O,11,FALSE)</f>
        <v>-1</v>
      </c>
      <c r="P1245" s="5">
        <f>VLOOKUP(M1245,[1]ArchetypeScores!E:P,12,FALSE)</f>
        <v>0</v>
      </c>
      <c r="Q1245" s="2" t="str">
        <f>VLOOKUP(M1245,[1]ArchetypeScores!E:W,19,FALSE)</f>
        <v>Untargeted</v>
      </c>
      <c r="R1245" s="2">
        <f>VLOOKUP(M1245,[1]ArchetypeScores!E:I,5,FALSE)</f>
        <v>0</v>
      </c>
      <c r="S1245" s="2">
        <f>VLOOKUP(M1245,[1]ArchetypeScores!E:K,7,FALSE)</f>
        <v>0</v>
      </c>
      <c r="T1245" s="2" t="str">
        <f t="shared" si="19"/>
        <v>Not A&amp;R positive</v>
      </c>
    </row>
    <row r="1246" spans="1:20" x14ac:dyDescent="0.3">
      <c r="A1246" s="2" t="s">
        <v>3525</v>
      </c>
      <c r="B1246" s="3" t="s">
        <v>3608</v>
      </c>
      <c r="C1246" s="3" t="s">
        <v>3609</v>
      </c>
      <c r="D1246" s="4">
        <v>2.0550000000000002</v>
      </c>
      <c r="E1246" s="5" t="s">
        <v>3528</v>
      </c>
      <c r="F1246" s="4">
        <v>1.59737</v>
      </c>
      <c r="G1246" s="6">
        <v>45597</v>
      </c>
      <c r="H1246" s="3" t="s">
        <v>3542</v>
      </c>
      <c r="I1246" s="3" t="s">
        <v>3543</v>
      </c>
      <c r="J1246" s="3"/>
      <c r="K1246" s="5" t="s">
        <v>118</v>
      </c>
      <c r="L1246" s="5">
        <v>3</v>
      </c>
      <c r="M1246" s="5" t="s">
        <v>168</v>
      </c>
      <c r="N1246" s="5">
        <f>VLOOKUP(M1246,[1]ArchetypeScores!E:N,10,FALSE)</f>
        <v>0</v>
      </c>
      <c r="O1246" s="5">
        <f>VLOOKUP(M1246,[1]ArchetypeScores!E:O,11,FALSE)</f>
        <v>-1</v>
      </c>
      <c r="P1246" s="5">
        <f>VLOOKUP(M1246,[1]ArchetypeScores!E:P,12,FALSE)</f>
        <v>0</v>
      </c>
      <c r="Q1246" s="2" t="str">
        <f>VLOOKUP(M1246,[1]ArchetypeScores!E:W,19,FALSE)</f>
        <v>Untargeted</v>
      </c>
      <c r="R1246" s="2">
        <f>VLOOKUP(M1246,[1]ArchetypeScores!E:I,5,FALSE)</f>
        <v>0</v>
      </c>
      <c r="S1246" s="2">
        <f>VLOOKUP(M1246,[1]ArchetypeScores!E:K,7,FALSE)</f>
        <v>0</v>
      </c>
      <c r="T1246" s="2" t="str">
        <f t="shared" si="19"/>
        <v>Not A&amp;R positive</v>
      </c>
    </row>
    <row r="1247" spans="1:20" x14ac:dyDescent="0.3">
      <c r="A1247" s="2" t="s">
        <v>3525</v>
      </c>
      <c r="B1247" s="3" t="s">
        <v>3610</v>
      </c>
      <c r="C1247" s="3" t="s">
        <v>3611</v>
      </c>
      <c r="D1247" s="4">
        <v>0.318</v>
      </c>
      <c r="E1247" s="5" t="s">
        <v>3528</v>
      </c>
      <c r="F1247" s="4">
        <v>0.23535</v>
      </c>
      <c r="G1247" s="6">
        <v>45691</v>
      </c>
      <c r="H1247" s="3" t="s">
        <v>3612</v>
      </c>
      <c r="I1247" s="3"/>
      <c r="J1247" s="3"/>
      <c r="K1247" s="5" t="s">
        <v>477</v>
      </c>
      <c r="L1247" s="5" t="s">
        <v>112</v>
      </c>
      <c r="M1247" s="5" t="s">
        <v>1124</v>
      </c>
      <c r="N1247" s="5">
        <f>VLOOKUP(M1247,[1]ArchetypeScores!E:N,10,FALSE)</f>
        <v>1</v>
      </c>
      <c r="O1247" s="5">
        <f>VLOOKUP(M1247,[1]ArchetypeScores!E:O,11,FALSE)</f>
        <v>-2</v>
      </c>
      <c r="P1247" s="5">
        <f>VLOOKUP(M1247,[1]ArchetypeScores!E:P,12,FALSE)</f>
        <v>2</v>
      </c>
      <c r="Q1247" s="2" t="str">
        <f>VLOOKUP(M1247,[1]ArchetypeScores!E:W,19,FALSE)</f>
        <v>Energy and water</v>
      </c>
      <c r="R1247" s="2">
        <f>VLOOKUP(M1247,[1]ArchetypeScores!E:I,5,FALSE)</f>
        <v>0</v>
      </c>
      <c r="S1247" s="2">
        <f>VLOOKUP(M1247,[1]ArchetypeScores!E:K,7,FALSE)</f>
        <v>0</v>
      </c>
      <c r="T1247" s="2" t="str">
        <f t="shared" si="19"/>
        <v>Not A&amp;R positive</v>
      </c>
    </row>
    <row r="1248" spans="1:20" x14ac:dyDescent="0.3">
      <c r="A1248" s="2" t="s">
        <v>3525</v>
      </c>
      <c r="B1248" s="3" t="s">
        <v>3613</v>
      </c>
      <c r="C1248" s="3" t="s">
        <v>3614</v>
      </c>
      <c r="D1248" s="4">
        <v>5</v>
      </c>
      <c r="E1248" s="5" t="s">
        <v>3528</v>
      </c>
      <c r="F1248" s="4">
        <v>3.9093</v>
      </c>
      <c r="G1248" s="6">
        <v>45656</v>
      </c>
      <c r="H1248" s="3" t="s">
        <v>3615</v>
      </c>
      <c r="I1248" s="3"/>
      <c r="J1248" s="3"/>
      <c r="K1248" s="5" t="s">
        <v>477</v>
      </c>
      <c r="L1248" s="5">
        <v>9</v>
      </c>
      <c r="M1248" s="5" t="s">
        <v>3616</v>
      </c>
      <c r="N1248" s="5">
        <f>VLOOKUP(M1248,[1]ArchetypeScores!E:N,10,FALSE)</f>
        <v>1</v>
      </c>
      <c r="O1248" s="5">
        <f>VLOOKUP(M1248,[1]ArchetypeScores!E:O,11,FALSE)</f>
        <v>-2</v>
      </c>
      <c r="P1248" s="5">
        <f>VLOOKUP(M1248,[1]ArchetypeScores!E:P,12,FALSE)</f>
        <v>2</v>
      </c>
      <c r="Q1248" s="2" t="str">
        <f>VLOOKUP(M1248,[1]ArchetypeScores!E:W,19,FALSE)</f>
        <v>Energy and water</v>
      </c>
      <c r="R1248" s="2">
        <f>VLOOKUP(M1248,[1]ArchetypeScores!E:I,5,FALSE)</f>
        <v>0</v>
      </c>
      <c r="S1248" s="2">
        <f>VLOOKUP(M1248,[1]ArchetypeScores!E:K,7,FALSE)</f>
        <v>0</v>
      </c>
      <c r="T1248" s="2" t="str">
        <f t="shared" si="19"/>
        <v>Not A&amp;R positive</v>
      </c>
    </row>
    <row r="1249" spans="1:20" x14ac:dyDescent="0.3">
      <c r="A1249" s="2" t="s">
        <v>3525</v>
      </c>
      <c r="B1249" s="3" t="s">
        <v>3617</v>
      </c>
      <c r="C1249" s="3" t="s">
        <v>3618</v>
      </c>
      <c r="D1249" s="4">
        <v>1.72</v>
      </c>
      <c r="E1249" s="5" t="s">
        <v>3528</v>
      </c>
      <c r="F1249" s="4">
        <v>1.21997</v>
      </c>
      <c r="G1249" s="6">
        <v>45711</v>
      </c>
      <c r="H1249" s="3" t="s">
        <v>3529</v>
      </c>
      <c r="I1249" s="3"/>
      <c r="J1249" s="3"/>
      <c r="K1249" s="5" t="s">
        <v>477</v>
      </c>
      <c r="L1249" s="5">
        <v>9</v>
      </c>
      <c r="M1249" s="5" t="s">
        <v>3616</v>
      </c>
      <c r="N1249" s="5">
        <f>VLOOKUP(M1249,[1]ArchetypeScores!E:N,10,FALSE)</f>
        <v>1</v>
      </c>
      <c r="O1249" s="5">
        <f>VLOOKUP(M1249,[1]ArchetypeScores!E:O,11,FALSE)</f>
        <v>-2</v>
      </c>
      <c r="P1249" s="5">
        <f>VLOOKUP(M1249,[1]ArchetypeScores!E:P,12,FALSE)</f>
        <v>2</v>
      </c>
      <c r="Q1249" s="2" t="str">
        <f>VLOOKUP(M1249,[1]ArchetypeScores!E:W,19,FALSE)</f>
        <v>Energy and water</v>
      </c>
      <c r="R1249" s="2">
        <f>VLOOKUP(M1249,[1]ArchetypeScores!E:I,5,FALSE)</f>
        <v>0</v>
      </c>
      <c r="S1249" s="2">
        <f>VLOOKUP(M1249,[1]ArchetypeScores!E:K,7,FALSE)</f>
        <v>0</v>
      </c>
      <c r="T1249" s="2" t="str">
        <f t="shared" si="19"/>
        <v>Not A&amp;R positive</v>
      </c>
    </row>
    <row r="1250" spans="1:20" x14ac:dyDescent="0.3">
      <c r="A1250" s="2" t="s">
        <v>3525</v>
      </c>
      <c r="B1250" s="3" t="s">
        <v>3619</v>
      </c>
      <c r="C1250" s="3" t="s">
        <v>3620</v>
      </c>
      <c r="D1250" s="4">
        <v>20</v>
      </c>
      <c r="E1250" s="5" t="s">
        <v>3528</v>
      </c>
      <c r="F1250" s="4">
        <v>14.18571</v>
      </c>
      <c r="G1250" s="6">
        <v>45752</v>
      </c>
      <c r="H1250" s="3" t="s">
        <v>3621</v>
      </c>
      <c r="I1250" s="3"/>
      <c r="J1250" s="3"/>
      <c r="K1250" s="5" t="s">
        <v>57</v>
      </c>
      <c r="L1250" s="5">
        <v>29</v>
      </c>
      <c r="M1250" s="5" t="s">
        <v>58</v>
      </c>
      <c r="N1250" s="5">
        <f>VLOOKUP(M1250,[1]ArchetypeScores!E:N,10,FALSE)</f>
        <v>0</v>
      </c>
      <c r="O1250" s="5">
        <f>VLOOKUP(M1250,[1]ArchetypeScores!E:O,11,FALSE)</f>
        <v>-1</v>
      </c>
      <c r="P1250" s="5">
        <f>VLOOKUP(M1250,[1]ArchetypeScores!E:P,12,FALSE)</f>
        <v>0</v>
      </c>
      <c r="Q1250" s="2" t="str">
        <f>VLOOKUP(M1250,[1]ArchetypeScores!E:W,19,FALSE)</f>
        <v>Untargeted</v>
      </c>
      <c r="R1250" s="2">
        <f>VLOOKUP(M1250,[1]ArchetypeScores!E:I,5,FALSE)</f>
        <v>0</v>
      </c>
      <c r="S1250" s="2">
        <f>VLOOKUP(M1250,[1]ArchetypeScores!E:K,7,FALSE)</f>
        <v>0</v>
      </c>
      <c r="T1250" s="2" t="str">
        <f t="shared" si="19"/>
        <v>Not A&amp;R positive</v>
      </c>
    </row>
    <row r="1251" spans="1:20" x14ac:dyDescent="0.3">
      <c r="A1251" s="2" t="s">
        <v>3525</v>
      </c>
      <c r="B1251" s="3" t="s">
        <v>3622</v>
      </c>
      <c r="C1251" s="3" t="s">
        <v>3623</v>
      </c>
      <c r="D1251" s="4">
        <v>0.02</v>
      </c>
      <c r="E1251" s="5" t="s">
        <v>3528</v>
      </c>
      <c r="F1251" s="4">
        <v>1.5859999999999999E-2</v>
      </c>
      <c r="G1251" s="6">
        <v>45634</v>
      </c>
      <c r="H1251" s="3" t="s">
        <v>3624</v>
      </c>
      <c r="I1251" s="3"/>
      <c r="J1251" s="3"/>
      <c r="K1251" s="5" t="s">
        <v>38</v>
      </c>
      <c r="L1251" s="5">
        <v>29</v>
      </c>
      <c r="M1251" s="5" t="s">
        <v>316</v>
      </c>
      <c r="N1251" s="5">
        <f>VLOOKUP(M1251,[1]ArchetypeScores!E:N,10,FALSE)</f>
        <v>0</v>
      </c>
      <c r="O1251" s="5">
        <f>VLOOKUP(M1251,[1]ArchetypeScores!E:O,11,FALSE)</f>
        <v>-1</v>
      </c>
      <c r="P1251" s="5">
        <f>VLOOKUP(M1251,[1]ArchetypeScores!E:P,12,FALSE)</f>
        <v>0</v>
      </c>
      <c r="Q1251" s="2" t="str">
        <f>VLOOKUP(M1251,[1]ArchetypeScores!E:W,19,FALSE)</f>
        <v>Other sector</v>
      </c>
      <c r="R1251" s="2">
        <f>VLOOKUP(M1251,[1]ArchetypeScores!E:I,5,FALSE)</f>
        <v>0</v>
      </c>
      <c r="S1251" s="2">
        <f>VLOOKUP(M1251,[1]ArchetypeScores!E:K,7,FALSE)</f>
        <v>0</v>
      </c>
      <c r="T1251" s="2" t="str">
        <f t="shared" si="19"/>
        <v>Not A&amp;R positive</v>
      </c>
    </row>
    <row r="1252" spans="1:20" x14ac:dyDescent="0.3">
      <c r="A1252" s="2" t="s">
        <v>3525</v>
      </c>
      <c r="B1252" s="3" t="s">
        <v>3625</v>
      </c>
      <c r="C1252" s="3" t="s">
        <v>3626</v>
      </c>
      <c r="D1252" s="4">
        <v>1.7000000000000001E-2</v>
      </c>
      <c r="E1252" s="5" t="s">
        <v>3528</v>
      </c>
      <c r="F1252" s="4">
        <v>1.227E-2</v>
      </c>
      <c r="G1252" s="6">
        <v>45717</v>
      </c>
      <c r="H1252" s="3" t="s">
        <v>3529</v>
      </c>
      <c r="I1252" s="3"/>
      <c r="J1252" s="3"/>
      <c r="K1252" s="5" t="s">
        <v>102</v>
      </c>
      <c r="L1252" s="5">
        <v>1</v>
      </c>
      <c r="M1252" s="5" t="s">
        <v>103</v>
      </c>
      <c r="N1252" s="5">
        <f>VLOOKUP(M1252,[1]ArchetypeScores!E:N,10,FALSE)</f>
        <v>0</v>
      </c>
      <c r="O1252" s="5">
        <f>VLOOKUP(M1252,[1]ArchetypeScores!E:O,11,FALSE)</f>
        <v>-1</v>
      </c>
      <c r="P1252" s="5">
        <f>VLOOKUP(M1252,[1]ArchetypeScores!E:P,12,FALSE)</f>
        <v>0</v>
      </c>
      <c r="Q1252" s="2" t="str">
        <f>VLOOKUP(M1252,[1]ArchetypeScores!E:W,19,FALSE)</f>
        <v>Untargeted</v>
      </c>
      <c r="R1252" s="2">
        <f>VLOOKUP(M1252,[1]ArchetypeScores!E:I,5,FALSE)</f>
        <v>0</v>
      </c>
      <c r="S1252" s="2">
        <f>VLOOKUP(M1252,[1]ArchetypeScores!E:K,7,FALSE)</f>
        <v>1</v>
      </c>
      <c r="T1252" s="2" t="str">
        <f t="shared" si="19"/>
        <v>Indirect only</v>
      </c>
    </row>
    <row r="1253" spans="1:20" x14ac:dyDescent="0.3">
      <c r="A1253" s="2" t="s">
        <v>3525</v>
      </c>
      <c r="B1253" s="3" t="s">
        <v>3627</v>
      </c>
      <c r="C1253" s="3" t="s">
        <v>3628</v>
      </c>
      <c r="D1253" s="4">
        <v>0</v>
      </c>
      <c r="E1253" s="5" t="s">
        <v>3528</v>
      </c>
      <c r="F1253" s="4">
        <v>0</v>
      </c>
      <c r="G1253" s="6">
        <v>45607</v>
      </c>
      <c r="H1253" s="3" t="s">
        <v>3542</v>
      </c>
      <c r="I1253" s="3" t="s">
        <v>3543</v>
      </c>
      <c r="J1253" s="3"/>
      <c r="K1253" s="5" t="s">
        <v>112</v>
      </c>
      <c r="L1253" s="5" t="s">
        <v>112</v>
      </c>
      <c r="M1253" s="5" t="s">
        <v>961</v>
      </c>
      <c r="N1253" s="5">
        <f>VLOOKUP(M1253,[1]ArchetypeScores!E:N,10,FALSE)</f>
        <v>0</v>
      </c>
      <c r="O1253" s="5">
        <f>VLOOKUP(M1253,[1]ArchetypeScores!E:O,11,FALSE)</f>
        <v>0</v>
      </c>
      <c r="P1253" s="5">
        <f>VLOOKUP(M1253,[1]ArchetypeScores!E:P,12,FALSE)</f>
        <v>0</v>
      </c>
      <c r="Q1253" s="2" t="str">
        <f>VLOOKUP(M1253,[1]ArchetypeScores!E:W,19,FALSE)</f>
        <v>Untargeted</v>
      </c>
      <c r="R1253" s="2">
        <f>VLOOKUP(M1253,[1]ArchetypeScores!E:I,5,FALSE)</f>
        <v>0</v>
      </c>
      <c r="S1253" s="2">
        <f>VLOOKUP(M1253,[1]ArchetypeScores!E:K,7,FALSE)</f>
        <v>0</v>
      </c>
      <c r="T1253" s="2" t="str">
        <f t="shared" si="19"/>
        <v>Not A&amp;R positive</v>
      </c>
    </row>
    <row r="1254" spans="1:20" x14ac:dyDescent="0.3">
      <c r="A1254" s="2" t="s">
        <v>3525</v>
      </c>
      <c r="B1254" s="3" t="s">
        <v>3629</v>
      </c>
      <c r="C1254" s="3" t="s">
        <v>3630</v>
      </c>
      <c r="D1254" s="4">
        <v>2</v>
      </c>
      <c r="E1254" s="5" t="s">
        <v>3528</v>
      </c>
      <c r="F1254" s="4">
        <v>1.5546199999999999</v>
      </c>
      <c r="G1254" s="6">
        <v>45592</v>
      </c>
      <c r="H1254" s="3" t="s">
        <v>3542</v>
      </c>
      <c r="I1254" s="3" t="s">
        <v>3543</v>
      </c>
      <c r="J1254" s="3"/>
      <c r="K1254" s="5" t="s">
        <v>61</v>
      </c>
      <c r="L1254" s="5">
        <v>5</v>
      </c>
      <c r="M1254" s="5" t="s">
        <v>62</v>
      </c>
      <c r="N1254" s="5">
        <f>VLOOKUP(M1254,[1]ArchetypeScores!E:N,10,FALSE)</f>
        <v>0</v>
      </c>
      <c r="O1254" s="5">
        <f>VLOOKUP(M1254,[1]ArchetypeScores!E:O,11,FALSE)</f>
        <v>-1</v>
      </c>
      <c r="P1254" s="5">
        <f>VLOOKUP(M1254,[1]ArchetypeScores!E:P,12,FALSE)</f>
        <v>0</v>
      </c>
      <c r="Q1254" s="2" t="str">
        <f>VLOOKUP(M1254,[1]ArchetypeScores!E:W,19,FALSE)</f>
        <v>Health care</v>
      </c>
      <c r="R1254" s="2">
        <f>VLOOKUP(M1254,[1]ArchetypeScores!E:I,5,FALSE)</f>
        <v>0</v>
      </c>
      <c r="S1254" s="2">
        <f>VLOOKUP(M1254,[1]ArchetypeScores!E:K,7,FALSE)</f>
        <v>0</v>
      </c>
      <c r="T1254" s="2" t="str">
        <f t="shared" si="19"/>
        <v>Not A&amp;R positive</v>
      </c>
    </row>
    <row r="1255" spans="1:20" x14ac:dyDescent="0.3">
      <c r="A1255" s="2" t="s">
        <v>3525</v>
      </c>
      <c r="B1255" s="3" t="s">
        <v>3631</v>
      </c>
      <c r="C1255" s="3" t="s">
        <v>3632</v>
      </c>
      <c r="D1255" s="4"/>
      <c r="E1255" s="5" t="s">
        <v>3528</v>
      </c>
      <c r="F1255" s="4">
        <v>0</v>
      </c>
      <c r="G1255" s="6">
        <v>45723</v>
      </c>
      <c r="H1255" s="3" t="s">
        <v>3529</v>
      </c>
      <c r="I1255" s="3"/>
      <c r="J1255" s="3"/>
      <c r="K1255" s="5" t="s">
        <v>291</v>
      </c>
      <c r="L1255" s="5">
        <v>4</v>
      </c>
      <c r="M1255" s="5" t="s">
        <v>292</v>
      </c>
      <c r="N1255" s="5">
        <f>VLOOKUP(M1255,[1]ArchetypeScores!E:N,10,FALSE)</f>
        <v>1</v>
      </c>
      <c r="O1255" s="5">
        <f>VLOOKUP(M1255,[1]ArchetypeScores!E:O,11,FALSE)</f>
        <v>0</v>
      </c>
      <c r="P1255" s="5">
        <f>VLOOKUP(M1255,[1]ArchetypeScores!E:P,12,FALSE)</f>
        <v>0</v>
      </c>
      <c r="Q1255" s="2" t="str">
        <f>VLOOKUP(M1255,[1]ArchetypeScores!E:W,19,FALSE)</f>
        <v>Education and training</v>
      </c>
      <c r="R1255" s="2">
        <f>VLOOKUP(M1255,[1]ArchetypeScores!E:I,5,FALSE)</f>
        <v>0</v>
      </c>
      <c r="S1255" s="2">
        <f>VLOOKUP(M1255,[1]ArchetypeScores!E:K,7,FALSE)</f>
        <v>0</v>
      </c>
      <c r="T1255" s="2" t="str">
        <f t="shared" si="19"/>
        <v>Not A&amp;R positive</v>
      </c>
    </row>
    <row r="1256" spans="1:20" x14ac:dyDescent="0.3">
      <c r="A1256" s="2" t="s">
        <v>3525</v>
      </c>
      <c r="B1256" s="3" t="s">
        <v>3633</v>
      </c>
      <c r="C1256" s="3" t="s">
        <v>3634</v>
      </c>
      <c r="D1256" s="4"/>
      <c r="E1256" s="5" t="s">
        <v>3528</v>
      </c>
      <c r="F1256" s="4">
        <v>0</v>
      </c>
      <c r="G1256" s="6">
        <v>45736</v>
      </c>
      <c r="H1256" s="3" t="s">
        <v>3529</v>
      </c>
      <c r="I1256" s="3"/>
      <c r="J1256" s="3"/>
      <c r="K1256" s="5" t="s">
        <v>53</v>
      </c>
      <c r="L1256" s="5">
        <v>2</v>
      </c>
      <c r="M1256" s="5" t="s">
        <v>330</v>
      </c>
      <c r="N1256" s="5">
        <f>VLOOKUP(M1256,[1]ArchetypeScores!E:N,10,FALSE)</f>
        <v>0</v>
      </c>
      <c r="O1256" s="5">
        <f>VLOOKUP(M1256,[1]ArchetypeScores!E:O,11,FALSE)</f>
        <v>-1</v>
      </c>
      <c r="P1256" s="5">
        <f>VLOOKUP(M1256,[1]ArchetypeScores!E:P,12,FALSE)</f>
        <v>0</v>
      </c>
      <c r="Q1256" s="2" t="str">
        <f>VLOOKUP(M1256,[1]ArchetypeScores!E:W,19,FALSE)</f>
        <v>Untargeted</v>
      </c>
      <c r="R1256" s="2">
        <f>VLOOKUP(M1256,[1]ArchetypeScores!E:I,5,FALSE)</f>
        <v>0</v>
      </c>
      <c r="S1256" s="2">
        <f>VLOOKUP(M1256,[1]ArchetypeScores!E:K,7,FALSE)</f>
        <v>0</v>
      </c>
      <c r="T1256" s="2" t="str">
        <f t="shared" si="19"/>
        <v>Not A&amp;R positive</v>
      </c>
    </row>
    <row r="1257" spans="1:20" x14ac:dyDescent="0.3">
      <c r="A1257" s="2" t="s">
        <v>3525</v>
      </c>
      <c r="B1257" s="3" t="s">
        <v>3635</v>
      </c>
      <c r="C1257" s="3" t="s">
        <v>3636</v>
      </c>
      <c r="D1257" s="4"/>
      <c r="E1257" s="5" t="s">
        <v>3528</v>
      </c>
      <c r="F1257" s="4">
        <v>0</v>
      </c>
      <c r="G1257" s="6">
        <v>45751</v>
      </c>
      <c r="H1257" s="3" t="s">
        <v>3529</v>
      </c>
      <c r="I1257" s="3"/>
      <c r="J1257" s="3"/>
      <c r="K1257" s="5" t="s">
        <v>2091</v>
      </c>
      <c r="L1257" s="5">
        <v>1</v>
      </c>
      <c r="M1257" s="5" t="s">
        <v>3573</v>
      </c>
      <c r="N1257" s="5">
        <f>VLOOKUP(M1257,[1]ArchetypeScores!E:N,10,FALSE)</f>
        <v>0</v>
      </c>
      <c r="O1257" s="5">
        <f>VLOOKUP(M1257,[1]ArchetypeScores!E:O,11,FALSE)</f>
        <v>-1</v>
      </c>
      <c r="P1257" s="5">
        <f>VLOOKUP(M1257,[1]ArchetypeScores!E:P,12,FALSE)</f>
        <v>0</v>
      </c>
      <c r="Q1257" s="2" t="str">
        <f>VLOOKUP(M1257,[1]ArchetypeScores!E:W,19,FALSE)</f>
        <v>Other sector</v>
      </c>
      <c r="R1257" s="2">
        <f>VLOOKUP(M1257,[1]ArchetypeScores!E:I,5,FALSE)</f>
        <v>0</v>
      </c>
      <c r="S1257" s="2">
        <f>VLOOKUP(M1257,[1]ArchetypeScores!E:K,7,FALSE)</f>
        <v>0</v>
      </c>
      <c r="T1257" s="2" t="str">
        <f t="shared" si="19"/>
        <v>Not A&amp;R positive</v>
      </c>
    </row>
    <row r="1258" spans="1:20" x14ac:dyDescent="0.3">
      <c r="A1258" s="2" t="s">
        <v>3525</v>
      </c>
      <c r="B1258" s="3" t="s">
        <v>3637</v>
      </c>
      <c r="C1258" s="3" t="s">
        <v>3638</v>
      </c>
      <c r="D1258" s="4">
        <v>0.35</v>
      </c>
      <c r="E1258" s="5" t="s">
        <v>3528</v>
      </c>
      <c r="F1258" s="4">
        <v>0.24825</v>
      </c>
      <c r="G1258" s="6">
        <v>45739</v>
      </c>
      <c r="H1258" s="3" t="s">
        <v>3529</v>
      </c>
      <c r="I1258" s="3"/>
      <c r="J1258" s="3"/>
      <c r="K1258" s="5" t="s">
        <v>163</v>
      </c>
      <c r="L1258" s="5">
        <v>4</v>
      </c>
      <c r="M1258" s="5" t="s">
        <v>1448</v>
      </c>
      <c r="N1258" s="5">
        <f>VLOOKUP(M1258,[1]ArchetypeScores!E:N,10,FALSE)</f>
        <v>0</v>
      </c>
      <c r="O1258" s="5">
        <f>VLOOKUP(M1258,[1]ArchetypeScores!E:O,11,FALSE)</f>
        <v>0</v>
      </c>
      <c r="P1258" s="5">
        <f>VLOOKUP(M1258,[1]ArchetypeScores!E:P,12,FALSE)</f>
        <v>0</v>
      </c>
      <c r="Q1258" s="2" t="str">
        <f>VLOOKUP(M1258,[1]ArchetypeScores!E:W,19,FALSE)</f>
        <v>Other sector</v>
      </c>
      <c r="R1258" s="2">
        <f>VLOOKUP(M1258,[1]ArchetypeScores!E:I,5,FALSE)</f>
        <v>0</v>
      </c>
      <c r="S1258" s="2">
        <f>VLOOKUP(M1258,[1]ArchetypeScores!E:K,7,FALSE)</f>
        <v>0</v>
      </c>
      <c r="T1258" s="2" t="str">
        <f t="shared" si="19"/>
        <v>Not A&amp;R positive</v>
      </c>
    </row>
    <row r="1259" spans="1:20" x14ac:dyDescent="0.3">
      <c r="A1259" s="2" t="s">
        <v>3525</v>
      </c>
      <c r="B1259" s="3" t="s">
        <v>3639</v>
      </c>
      <c r="C1259" s="3" t="s">
        <v>3640</v>
      </c>
      <c r="D1259" s="4">
        <v>2.9000000000000001E-2</v>
      </c>
      <c r="E1259" s="5" t="s">
        <v>3528</v>
      </c>
      <c r="F1259" s="4">
        <v>2.2540000000000001E-2</v>
      </c>
      <c r="G1259" s="6">
        <v>45601</v>
      </c>
      <c r="H1259" s="3" t="s">
        <v>3542</v>
      </c>
      <c r="I1259" s="3" t="s">
        <v>3543</v>
      </c>
      <c r="J1259" s="3"/>
      <c r="K1259" s="5" t="s">
        <v>154</v>
      </c>
      <c r="L1259" s="5">
        <v>1</v>
      </c>
      <c r="M1259" s="5" t="s">
        <v>188</v>
      </c>
      <c r="N1259" s="5">
        <f>VLOOKUP(M1259,[1]ArchetypeScores!E:N,10,FALSE)</f>
        <v>1</v>
      </c>
      <c r="O1259" s="5">
        <f>VLOOKUP(M1259,[1]ArchetypeScores!E:O,11,FALSE)</f>
        <v>-1</v>
      </c>
      <c r="P1259" s="5">
        <f>VLOOKUP(M1259,[1]ArchetypeScores!E:P,12,FALSE)</f>
        <v>0</v>
      </c>
      <c r="Q1259" s="2" t="str">
        <f>VLOOKUP(M1259,[1]ArchetypeScores!E:W,19,FALSE)</f>
        <v>Education and training</v>
      </c>
      <c r="R1259" s="2">
        <f>VLOOKUP(M1259,[1]ArchetypeScores!E:I,5,FALSE)</f>
        <v>0</v>
      </c>
      <c r="S1259" s="2">
        <f>VLOOKUP(M1259,[1]ArchetypeScores!E:K,7,FALSE)</f>
        <v>1</v>
      </c>
      <c r="T1259" s="2" t="str">
        <f t="shared" si="19"/>
        <v>Indirect only</v>
      </c>
    </row>
    <row r="1260" spans="1:20" x14ac:dyDescent="0.3">
      <c r="A1260" s="2" t="s">
        <v>3525</v>
      </c>
      <c r="B1260" s="3" t="s">
        <v>3641</v>
      </c>
      <c r="C1260" s="3" t="s">
        <v>3642</v>
      </c>
      <c r="D1260" s="4">
        <v>10</v>
      </c>
      <c r="E1260" s="5" t="s">
        <v>3528</v>
      </c>
      <c r="F1260" s="4">
        <v>7.0327000000000002</v>
      </c>
      <c r="G1260" s="6">
        <v>45754</v>
      </c>
      <c r="H1260" s="3" t="s">
        <v>3643</v>
      </c>
      <c r="I1260" s="3"/>
      <c r="J1260" s="3"/>
      <c r="K1260" s="5" t="s">
        <v>118</v>
      </c>
      <c r="L1260" s="5">
        <v>3</v>
      </c>
      <c r="M1260" s="5" t="s">
        <v>168</v>
      </c>
      <c r="N1260" s="5">
        <f>VLOOKUP(M1260,[1]ArchetypeScores!E:N,10,FALSE)</f>
        <v>0</v>
      </c>
      <c r="O1260" s="5">
        <f>VLOOKUP(M1260,[1]ArchetypeScores!E:O,11,FALSE)</f>
        <v>-1</v>
      </c>
      <c r="P1260" s="5">
        <f>VLOOKUP(M1260,[1]ArchetypeScores!E:P,12,FALSE)</f>
        <v>0</v>
      </c>
      <c r="Q1260" s="2" t="str">
        <f>VLOOKUP(M1260,[1]ArchetypeScores!E:W,19,FALSE)</f>
        <v>Untargeted</v>
      </c>
      <c r="R1260" s="2">
        <f>VLOOKUP(M1260,[1]ArchetypeScores!E:I,5,FALSE)</f>
        <v>0</v>
      </c>
      <c r="S1260" s="2">
        <f>VLOOKUP(M1260,[1]ArchetypeScores!E:K,7,FALSE)</f>
        <v>0</v>
      </c>
      <c r="T1260" s="2" t="str">
        <f t="shared" si="19"/>
        <v>Not A&amp;R positive</v>
      </c>
    </row>
    <row r="1261" spans="1:20" x14ac:dyDescent="0.3">
      <c r="A1261" s="2" t="s">
        <v>3525</v>
      </c>
      <c r="B1261" s="3" t="s">
        <v>3644</v>
      </c>
      <c r="C1261" s="3" t="s">
        <v>3645</v>
      </c>
      <c r="D1261" s="4"/>
      <c r="E1261" s="5" t="s">
        <v>3528</v>
      </c>
      <c r="F1261" s="4">
        <v>0</v>
      </c>
      <c r="G1261" s="6">
        <v>45696</v>
      </c>
      <c r="H1261" s="3" t="s">
        <v>3646</v>
      </c>
      <c r="I1261" s="3"/>
      <c r="J1261" s="3"/>
      <c r="K1261" s="5" t="s">
        <v>67</v>
      </c>
      <c r="L1261" s="5">
        <v>1</v>
      </c>
      <c r="M1261" s="5" t="s">
        <v>265</v>
      </c>
      <c r="N1261" s="5">
        <f>VLOOKUP(M1261,[1]ArchetypeScores!E:N,10,FALSE)</f>
        <v>0</v>
      </c>
      <c r="O1261" s="5">
        <f>VLOOKUP(M1261,[1]ArchetypeScores!E:O,11,FALSE)</f>
        <v>-1</v>
      </c>
      <c r="P1261" s="5">
        <f>VLOOKUP(M1261,[1]ArchetypeScores!E:P,12,FALSE)</f>
        <v>0</v>
      </c>
      <c r="Q1261" s="2" t="str">
        <f>VLOOKUP(M1261,[1]ArchetypeScores!E:W,19,FALSE)</f>
        <v>Untargeted</v>
      </c>
      <c r="R1261" s="2">
        <f>VLOOKUP(M1261,[1]ArchetypeScores!E:I,5,FALSE)</f>
        <v>0</v>
      </c>
      <c r="S1261" s="2">
        <f>VLOOKUP(M1261,[1]ArchetypeScores!E:K,7,FALSE)</f>
        <v>0</v>
      </c>
      <c r="T1261" s="2" t="str">
        <f t="shared" si="19"/>
        <v>Not A&amp;R positive</v>
      </c>
    </row>
    <row r="1262" spans="1:20" x14ac:dyDescent="0.3">
      <c r="A1262" s="2" t="s">
        <v>3525</v>
      </c>
      <c r="B1262" s="3" t="s">
        <v>3647</v>
      </c>
      <c r="C1262" s="3" t="s">
        <v>3648</v>
      </c>
      <c r="D1262" s="4">
        <v>1.5</v>
      </c>
      <c r="E1262" s="5" t="s">
        <v>3528</v>
      </c>
      <c r="F1262" s="4">
        <v>1.17279</v>
      </c>
      <c r="G1262" s="6">
        <v>45655</v>
      </c>
      <c r="H1262" s="3" t="s">
        <v>3539</v>
      </c>
      <c r="I1262" s="3"/>
      <c r="J1262" s="3"/>
      <c r="K1262" s="5" t="s">
        <v>137</v>
      </c>
      <c r="L1262" s="5">
        <v>1</v>
      </c>
      <c r="M1262" s="5" t="s">
        <v>3649</v>
      </c>
      <c r="N1262" s="5">
        <f>VLOOKUP(M1262,[1]ArchetypeScores!E:N,10,FALSE)</f>
        <v>1</v>
      </c>
      <c r="O1262" s="5">
        <f>VLOOKUP(M1262,[1]ArchetypeScores!E:O,11,FALSE)</f>
        <v>-2</v>
      </c>
      <c r="P1262" s="5">
        <f>VLOOKUP(M1262,[1]ArchetypeScores!E:P,12,FALSE)</f>
        <v>2</v>
      </c>
      <c r="Q1262" s="2" t="str">
        <f>VLOOKUP(M1262,[1]ArchetypeScores!E:W,19,FALSE)</f>
        <v>Industrials - transportation</v>
      </c>
      <c r="R1262" s="2">
        <f>VLOOKUP(M1262,[1]ArchetypeScores!E:I,5,FALSE)</f>
        <v>0</v>
      </c>
      <c r="S1262" s="2">
        <f>VLOOKUP(M1262,[1]ArchetypeScores!E:K,7,FALSE)</f>
        <v>-1</v>
      </c>
      <c r="T1262" s="2" t="str">
        <f t="shared" si="19"/>
        <v>Not A&amp;R positive</v>
      </c>
    </row>
    <row r="1263" spans="1:20" x14ac:dyDescent="0.3">
      <c r="A1263" s="2" t="s">
        <v>3525</v>
      </c>
      <c r="B1263" s="3" t="s">
        <v>3650</v>
      </c>
      <c r="C1263" s="3" t="s">
        <v>3651</v>
      </c>
      <c r="D1263" s="4">
        <v>1.45</v>
      </c>
      <c r="E1263" s="5" t="s">
        <v>3528</v>
      </c>
      <c r="F1263" s="4">
        <v>1.1271</v>
      </c>
      <c r="G1263" s="6">
        <v>45591</v>
      </c>
      <c r="H1263" s="3" t="s">
        <v>3542</v>
      </c>
      <c r="I1263" s="3" t="s">
        <v>3543</v>
      </c>
      <c r="J1263" s="3"/>
      <c r="K1263" s="5" t="s">
        <v>61</v>
      </c>
      <c r="L1263" s="5">
        <v>5</v>
      </c>
      <c r="M1263" s="5" t="s">
        <v>62</v>
      </c>
      <c r="N1263" s="5">
        <f>VLOOKUP(M1263,[1]ArchetypeScores!E:N,10,FALSE)</f>
        <v>0</v>
      </c>
      <c r="O1263" s="5">
        <f>VLOOKUP(M1263,[1]ArchetypeScores!E:O,11,FALSE)</f>
        <v>-1</v>
      </c>
      <c r="P1263" s="5">
        <f>VLOOKUP(M1263,[1]ArchetypeScores!E:P,12,FALSE)</f>
        <v>0</v>
      </c>
      <c r="Q1263" s="2" t="str">
        <f>VLOOKUP(M1263,[1]ArchetypeScores!E:W,19,FALSE)</f>
        <v>Health care</v>
      </c>
      <c r="R1263" s="2">
        <f>VLOOKUP(M1263,[1]ArchetypeScores!E:I,5,FALSE)</f>
        <v>0</v>
      </c>
      <c r="S1263" s="2">
        <f>VLOOKUP(M1263,[1]ArchetypeScores!E:K,7,FALSE)</f>
        <v>0</v>
      </c>
      <c r="T1263" s="2" t="str">
        <f t="shared" si="19"/>
        <v>Not A&amp;R positive</v>
      </c>
    </row>
    <row r="1264" spans="1:20" x14ac:dyDescent="0.3">
      <c r="A1264" s="2" t="s">
        <v>3525</v>
      </c>
      <c r="B1264" s="3" t="s">
        <v>3652</v>
      </c>
      <c r="C1264" s="3" t="s">
        <v>3653</v>
      </c>
      <c r="D1264" s="4">
        <v>0</v>
      </c>
      <c r="E1264" s="5" t="s">
        <v>3528</v>
      </c>
      <c r="F1264" s="4">
        <v>0</v>
      </c>
      <c r="G1264" s="6">
        <v>45586</v>
      </c>
      <c r="H1264" s="3" t="s">
        <v>3654</v>
      </c>
      <c r="I1264" s="3"/>
      <c r="J1264" s="3"/>
      <c r="K1264" s="5" t="s">
        <v>38</v>
      </c>
      <c r="L1264" s="5">
        <v>13</v>
      </c>
      <c r="M1264" s="5" t="s">
        <v>39</v>
      </c>
      <c r="N1264" s="5">
        <f>VLOOKUP(M1264,[1]ArchetypeScores!E:N,10,FALSE)</f>
        <v>0</v>
      </c>
      <c r="O1264" s="5">
        <f>VLOOKUP(M1264,[1]ArchetypeScores!E:O,11,FALSE)</f>
        <v>-2</v>
      </c>
      <c r="P1264" s="5">
        <f>VLOOKUP(M1264,[1]ArchetypeScores!E:P,12,FALSE)</f>
        <v>0</v>
      </c>
      <c r="Q1264" s="2" t="str">
        <f>VLOOKUP(M1264,[1]ArchetypeScores!E:W,19,FALSE)</f>
        <v>Industrials - transportation</v>
      </c>
      <c r="R1264" s="2">
        <f>VLOOKUP(M1264,[1]ArchetypeScores!E:I,5,FALSE)</f>
        <v>0</v>
      </c>
      <c r="S1264" s="2">
        <f>VLOOKUP(M1264,[1]ArchetypeScores!E:K,7,FALSE)</f>
        <v>0</v>
      </c>
      <c r="T1264" s="2" t="str">
        <f t="shared" si="19"/>
        <v>Not A&amp;R positive</v>
      </c>
    </row>
    <row r="1265" spans="1:20" x14ac:dyDescent="0.3">
      <c r="A1265" s="2" t="s">
        <v>3525</v>
      </c>
      <c r="B1265" s="3" t="s">
        <v>3655</v>
      </c>
      <c r="C1265" s="3" t="s">
        <v>3656</v>
      </c>
      <c r="D1265" s="4">
        <v>8.5000000000000006E-2</v>
      </c>
      <c r="E1265" s="5" t="s">
        <v>3528</v>
      </c>
      <c r="F1265" s="4">
        <v>6.6070000000000004E-2</v>
      </c>
      <c r="G1265" s="6">
        <v>45604</v>
      </c>
      <c r="H1265" s="3" t="s">
        <v>3542</v>
      </c>
      <c r="I1265" s="3" t="s">
        <v>3543</v>
      </c>
      <c r="J1265" s="3"/>
      <c r="K1265" s="5" t="s">
        <v>71</v>
      </c>
      <c r="L1265" s="5">
        <v>1</v>
      </c>
      <c r="M1265" s="5" t="s">
        <v>72</v>
      </c>
      <c r="N1265" s="5">
        <f>VLOOKUP(M1265,[1]ArchetypeScores!E:N,10,FALSE)</f>
        <v>0</v>
      </c>
      <c r="O1265" s="5">
        <f>VLOOKUP(M1265,[1]ArchetypeScores!E:O,11,FALSE)</f>
        <v>0</v>
      </c>
      <c r="P1265" s="5">
        <f>VLOOKUP(M1265,[1]ArchetypeScores!E:P,12,FALSE)</f>
        <v>0</v>
      </c>
      <c r="Q1265" s="2" t="str">
        <f>VLOOKUP(M1265,[1]ArchetypeScores!E:W,19,FALSE)</f>
        <v>Other sector</v>
      </c>
      <c r="R1265" s="2">
        <f>VLOOKUP(M1265,[1]ArchetypeScores!E:I,5,FALSE)</f>
        <v>0</v>
      </c>
      <c r="S1265" s="2">
        <f>VLOOKUP(M1265,[1]ArchetypeScores!E:K,7,FALSE)</f>
        <v>0</v>
      </c>
      <c r="T1265" s="2" t="str">
        <f t="shared" si="19"/>
        <v>Not A&amp;R positive</v>
      </c>
    </row>
    <row r="1266" spans="1:20" x14ac:dyDescent="0.3">
      <c r="A1266" s="2" t="s">
        <v>3525</v>
      </c>
      <c r="B1266" s="3" t="s">
        <v>3657</v>
      </c>
      <c r="C1266" s="3" t="s">
        <v>3658</v>
      </c>
      <c r="D1266" s="4">
        <v>0.08</v>
      </c>
      <c r="E1266" s="5" t="s">
        <v>3528</v>
      </c>
      <c r="F1266" s="4">
        <v>6.343E-2</v>
      </c>
      <c r="G1266" s="6">
        <v>45635</v>
      </c>
      <c r="H1266" s="3" t="s">
        <v>3604</v>
      </c>
      <c r="I1266" s="3"/>
      <c r="J1266" s="3"/>
      <c r="K1266" s="5" t="s">
        <v>38</v>
      </c>
      <c r="L1266" s="5">
        <v>33</v>
      </c>
      <c r="M1266" s="5" t="s">
        <v>3659</v>
      </c>
      <c r="N1266" s="5">
        <f>VLOOKUP(M1266,[1]ArchetypeScores!E:N,10,FALSE)</f>
        <v>0</v>
      </c>
      <c r="O1266" s="5">
        <f>VLOOKUP(M1266,[1]ArchetypeScores!E:O,11,FALSE)</f>
        <v>-1</v>
      </c>
      <c r="P1266" s="5">
        <f>VLOOKUP(M1266,[1]ArchetypeScores!E:P,12,FALSE)</f>
        <v>0</v>
      </c>
      <c r="Q1266" s="2" t="str">
        <f>VLOOKUP(M1266,[1]ArchetypeScores!E:W,19,FALSE)</f>
        <v>Untargeted</v>
      </c>
      <c r="R1266" s="2">
        <f>VLOOKUP(M1266,[1]ArchetypeScores!E:I,5,FALSE)</f>
        <v>0</v>
      </c>
      <c r="S1266" s="2">
        <f>VLOOKUP(M1266,[1]ArchetypeScores!E:K,7,FALSE)</f>
        <v>0</v>
      </c>
      <c r="T1266" s="2" t="str">
        <f t="shared" si="19"/>
        <v>Not A&amp;R positive</v>
      </c>
    </row>
    <row r="1267" spans="1:20" x14ac:dyDescent="0.3">
      <c r="A1267" s="2" t="s">
        <v>3525</v>
      </c>
      <c r="B1267" s="3" t="s">
        <v>3660</v>
      </c>
      <c r="C1267" s="3" t="s">
        <v>3661</v>
      </c>
      <c r="D1267" s="4">
        <v>1.9</v>
      </c>
      <c r="E1267" s="5" t="s">
        <v>3528</v>
      </c>
      <c r="F1267" s="4">
        <v>1.5063599999999999</v>
      </c>
      <c r="G1267" s="6">
        <v>45626</v>
      </c>
      <c r="H1267" s="3" t="s">
        <v>3604</v>
      </c>
      <c r="I1267" s="3"/>
      <c r="J1267" s="3"/>
      <c r="K1267" s="5" t="s">
        <v>392</v>
      </c>
      <c r="L1267" s="5">
        <v>1</v>
      </c>
      <c r="M1267" s="5" t="s">
        <v>393</v>
      </c>
      <c r="N1267" s="5">
        <f>VLOOKUP(M1267,[1]ArchetypeScores!E:N,10,FALSE)</f>
        <v>0</v>
      </c>
      <c r="O1267" s="5">
        <f>VLOOKUP(M1267,[1]ArchetypeScores!E:O,11,FALSE)</f>
        <v>-1</v>
      </c>
      <c r="P1267" s="5">
        <f>VLOOKUP(M1267,[1]ArchetypeScores!E:P,12,FALSE)</f>
        <v>0</v>
      </c>
      <c r="Q1267" s="2" t="str">
        <f>VLOOKUP(M1267,[1]ArchetypeScores!E:W,19,FALSE)</f>
        <v>Other sector</v>
      </c>
      <c r="R1267" s="2">
        <f>VLOOKUP(M1267,[1]ArchetypeScores!E:I,5,FALSE)</f>
        <v>0</v>
      </c>
      <c r="S1267" s="2">
        <f>VLOOKUP(M1267,[1]ArchetypeScores!E:K,7,FALSE)</f>
        <v>0</v>
      </c>
      <c r="T1267" s="2" t="str">
        <f t="shared" si="19"/>
        <v>Not A&amp;R positive</v>
      </c>
    </row>
    <row r="1268" spans="1:20" x14ac:dyDescent="0.3">
      <c r="A1268" s="2" t="s">
        <v>3525</v>
      </c>
      <c r="B1268" s="3" t="s">
        <v>3662</v>
      </c>
      <c r="C1268" s="3" t="s">
        <v>3663</v>
      </c>
      <c r="D1268" s="4">
        <v>2.3159999999999998</v>
      </c>
      <c r="E1268" s="5" t="s">
        <v>3528</v>
      </c>
      <c r="F1268" s="4">
        <v>1.8561000000000001</v>
      </c>
      <c r="G1268" s="6">
        <v>45617</v>
      </c>
      <c r="H1268" s="3" t="s">
        <v>3542</v>
      </c>
      <c r="I1268" s="3" t="s">
        <v>3543</v>
      </c>
      <c r="J1268" s="3"/>
      <c r="K1268" s="5" t="s">
        <v>118</v>
      </c>
      <c r="L1268" s="5">
        <v>3</v>
      </c>
      <c r="M1268" s="5" t="s">
        <v>168</v>
      </c>
      <c r="N1268" s="5">
        <f>VLOOKUP(M1268,[1]ArchetypeScores!E:N,10,FALSE)</f>
        <v>0</v>
      </c>
      <c r="O1268" s="5">
        <f>VLOOKUP(M1268,[1]ArchetypeScores!E:O,11,FALSE)</f>
        <v>-1</v>
      </c>
      <c r="P1268" s="5">
        <f>VLOOKUP(M1268,[1]ArchetypeScores!E:P,12,FALSE)</f>
        <v>0</v>
      </c>
      <c r="Q1268" s="2" t="str">
        <f>VLOOKUP(M1268,[1]ArchetypeScores!E:W,19,FALSE)</f>
        <v>Untargeted</v>
      </c>
      <c r="R1268" s="2">
        <f>VLOOKUP(M1268,[1]ArchetypeScores!E:I,5,FALSE)</f>
        <v>0</v>
      </c>
      <c r="S1268" s="2">
        <f>VLOOKUP(M1268,[1]ArchetypeScores!E:K,7,FALSE)</f>
        <v>0</v>
      </c>
      <c r="T1268" s="2" t="str">
        <f t="shared" si="19"/>
        <v>Not A&amp;R positive</v>
      </c>
    </row>
    <row r="1269" spans="1:20" x14ac:dyDescent="0.3">
      <c r="A1269" s="2" t="s">
        <v>3525</v>
      </c>
      <c r="B1269" s="3" t="s">
        <v>3664</v>
      </c>
      <c r="C1269" s="3" t="s">
        <v>3665</v>
      </c>
      <c r="D1269" s="4">
        <v>8.9999999999999993E-3</v>
      </c>
      <c r="E1269" s="5" t="s">
        <v>3528</v>
      </c>
      <c r="F1269" s="4">
        <v>6.9499999999999996E-3</v>
      </c>
      <c r="G1269" s="6">
        <v>45613</v>
      </c>
      <c r="H1269" s="3" t="s">
        <v>3666</v>
      </c>
      <c r="I1269" s="3"/>
      <c r="J1269" s="3"/>
      <c r="K1269" s="5" t="s">
        <v>38</v>
      </c>
      <c r="L1269" s="5">
        <v>13</v>
      </c>
      <c r="M1269" s="5" t="s">
        <v>39</v>
      </c>
      <c r="N1269" s="5">
        <f>VLOOKUP(M1269,[1]ArchetypeScores!E:N,10,FALSE)</f>
        <v>0</v>
      </c>
      <c r="O1269" s="5">
        <f>VLOOKUP(M1269,[1]ArchetypeScores!E:O,11,FALSE)</f>
        <v>-2</v>
      </c>
      <c r="P1269" s="5">
        <f>VLOOKUP(M1269,[1]ArchetypeScores!E:P,12,FALSE)</f>
        <v>0</v>
      </c>
      <c r="Q1269" s="2" t="str">
        <f>VLOOKUP(M1269,[1]ArchetypeScores!E:W,19,FALSE)</f>
        <v>Industrials - transportation</v>
      </c>
      <c r="R1269" s="2">
        <f>VLOOKUP(M1269,[1]ArchetypeScores!E:I,5,FALSE)</f>
        <v>0</v>
      </c>
      <c r="S1269" s="2">
        <f>VLOOKUP(M1269,[1]ArchetypeScores!E:K,7,FALSE)</f>
        <v>0</v>
      </c>
      <c r="T1269" s="2" t="str">
        <f t="shared" si="19"/>
        <v>Not A&amp;R positive</v>
      </c>
    </row>
    <row r="1270" spans="1:20" x14ac:dyDescent="0.3">
      <c r="A1270" s="2" t="s">
        <v>3525</v>
      </c>
      <c r="B1270" s="3" t="s">
        <v>3667</v>
      </c>
      <c r="C1270" s="3" t="s">
        <v>3668</v>
      </c>
      <c r="D1270" s="4">
        <v>0.61299999999999999</v>
      </c>
      <c r="E1270" s="5" t="s">
        <v>3528</v>
      </c>
      <c r="F1270" s="4">
        <v>0.45705000000000001</v>
      </c>
      <c r="G1270" s="6">
        <v>45686</v>
      </c>
      <c r="H1270" s="3" t="s">
        <v>3669</v>
      </c>
      <c r="I1270" s="3"/>
      <c r="J1270" s="3"/>
      <c r="K1270" s="5" t="s">
        <v>2091</v>
      </c>
      <c r="L1270" s="5">
        <v>1</v>
      </c>
      <c r="M1270" s="5" t="s">
        <v>3573</v>
      </c>
      <c r="N1270" s="5">
        <f>VLOOKUP(M1270,[1]ArchetypeScores!E:N,10,FALSE)</f>
        <v>0</v>
      </c>
      <c r="O1270" s="5">
        <f>VLOOKUP(M1270,[1]ArchetypeScores!E:O,11,FALSE)</f>
        <v>-1</v>
      </c>
      <c r="P1270" s="5">
        <f>VLOOKUP(M1270,[1]ArchetypeScores!E:P,12,FALSE)</f>
        <v>0</v>
      </c>
      <c r="Q1270" s="2" t="str">
        <f>VLOOKUP(M1270,[1]ArchetypeScores!E:W,19,FALSE)</f>
        <v>Other sector</v>
      </c>
      <c r="R1270" s="2">
        <f>VLOOKUP(M1270,[1]ArchetypeScores!E:I,5,FALSE)</f>
        <v>0</v>
      </c>
      <c r="S1270" s="2">
        <f>VLOOKUP(M1270,[1]ArchetypeScores!E:K,7,FALSE)</f>
        <v>0</v>
      </c>
      <c r="T1270" s="2" t="str">
        <f t="shared" si="19"/>
        <v>Not A&amp;R positive</v>
      </c>
    </row>
    <row r="1271" spans="1:20" x14ac:dyDescent="0.3">
      <c r="A1271" s="2" t="s">
        <v>3525</v>
      </c>
      <c r="B1271" s="3" t="s">
        <v>3670</v>
      </c>
      <c r="C1271" s="3" t="s">
        <v>3671</v>
      </c>
      <c r="D1271" s="4"/>
      <c r="E1271" s="5" t="s">
        <v>3528</v>
      </c>
      <c r="F1271" s="4">
        <v>0</v>
      </c>
      <c r="G1271" s="6">
        <v>45737</v>
      </c>
      <c r="H1271" s="3" t="s">
        <v>3529</v>
      </c>
      <c r="I1271" s="3"/>
      <c r="J1271" s="3"/>
      <c r="K1271" s="5" t="s">
        <v>84</v>
      </c>
      <c r="L1271" s="5">
        <v>4</v>
      </c>
      <c r="M1271" s="5" t="s">
        <v>849</v>
      </c>
      <c r="N1271" s="5">
        <f>VLOOKUP(M1271,[1]ArchetypeScores!E:N,10,FALSE)</f>
        <v>0</v>
      </c>
      <c r="O1271" s="5">
        <f>VLOOKUP(M1271,[1]ArchetypeScores!E:O,11,FALSE)</f>
        <v>-1</v>
      </c>
      <c r="P1271" s="5">
        <f>VLOOKUP(M1271,[1]ArchetypeScores!E:P,12,FALSE)</f>
        <v>0</v>
      </c>
      <c r="Q1271" s="2" t="str">
        <f>VLOOKUP(M1271,[1]ArchetypeScores!E:W,19,FALSE)</f>
        <v>Untargeted</v>
      </c>
      <c r="R1271" s="2">
        <f>VLOOKUP(M1271,[1]ArchetypeScores!E:I,5,FALSE)</f>
        <v>0</v>
      </c>
      <c r="S1271" s="2">
        <f>VLOOKUP(M1271,[1]ArchetypeScores!E:K,7,FALSE)</f>
        <v>0</v>
      </c>
      <c r="T1271" s="2" t="str">
        <f t="shared" si="19"/>
        <v>Not A&amp;R positive</v>
      </c>
    </row>
    <row r="1272" spans="1:20" x14ac:dyDescent="0.3">
      <c r="A1272" s="2" t="s">
        <v>3525</v>
      </c>
      <c r="B1272" s="8" t="s">
        <v>3672</v>
      </c>
      <c r="C1272" s="3" t="s">
        <v>3673</v>
      </c>
      <c r="D1272" s="4">
        <v>5</v>
      </c>
      <c r="E1272" s="5" t="s">
        <v>3528</v>
      </c>
      <c r="F1272" s="4">
        <v>3.4620500000000001</v>
      </c>
      <c r="G1272" s="6">
        <v>45756</v>
      </c>
      <c r="H1272" s="3" t="s">
        <v>3674</v>
      </c>
      <c r="I1272" s="3"/>
      <c r="J1272" s="3"/>
      <c r="K1272" s="5" t="s">
        <v>57</v>
      </c>
      <c r="L1272" s="5">
        <v>1</v>
      </c>
      <c r="M1272" s="5" t="s">
        <v>123</v>
      </c>
      <c r="N1272" s="5">
        <f>VLOOKUP(M1272,[1]ArchetypeScores!E:N,10,FALSE)</f>
        <v>0</v>
      </c>
      <c r="O1272" s="5">
        <f>VLOOKUP(M1272,[1]ArchetypeScores!E:O,11,FALSE)</f>
        <v>-1</v>
      </c>
      <c r="P1272" s="5">
        <f>VLOOKUP(M1272,[1]ArchetypeScores!E:P,12,FALSE)</f>
        <v>0</v>
      </c>
      <c r="Q1272" s="2" t="str">
        <f>VLOOKUP(M1272,[1]ArchetypeScores!E:W,19,FALSE)</f>
        <v>Consumer (including agriculture and tourism)</v>
      </c>
      <c r="R1272" s="2">
        <f>VLOOKUP(M1272,[1]ArchetypeScores!E:I,5,FALSE)</f>
        <v>0</v>
      </c>
      <c r="S1272" s="2">
        <f>VLOOKUP(M1272,[1]ArchetypeScores!E:K,7,FALSE)</f>
        <v>0</v>
      </c>
      <c r="T1272" s="2" t="str">
        <f t="shared" si="19"/>
        <v>Not A&amp;R positive</v>
      </c>
    </row>
    <row r="1273" spans="1:20" x14ac:dyDescent="0.3">
      <c r="A1273" s="2" t="s">
        <v>3525</v>
      </c>
      <c r="B1273" s="3" t="s">
        <v>3675</v>
      </c>
      <c r="C1273" s="3" t="s">
        <v>3676</v>
      </c>
      <c r="D1273" s="4">
        <v>5.7000000000000002E-2</v>
      </c>
      <c r="E1273" s="5" t="s">
        <v>3528</v>
      </c>
      <c r="F1273" s="4">
        <v>4.5530000000000001E-2</v>
      </c>
      <c r="G1273" s="6">
        <v>45615</v>
      </c>
      <c r="H1273" s="3" t="s">
        <v>3677</v>
      </c>
      <c r="I1273" s="3"/>
      <c r="J1273" s="3"/>
      <c r="K1273" s="5" t="s">
        <v>229</v>
      </c>
      <c r="L1273" s="5">
        <v>3</v>
      </c>
      <c r="M1273" s="5" t="s">
        <v>2026</v>
      </c>
      <c r="N1273" s="5">
        <f>VLOOKUP(M1273,[1]ArchetypeScores!E:N,10,FALSE)</f>
        <v>1</v>
      </c>
      <c r="O1273" s="5">
        <f>VLOOKUP(M1273,[1]ArchetypeScores!E:O,11,FALSE)</f>
        <v>-2</v>
      </c>
      <c r="P1273" s="5">
        <f>VLOOKUP(M1273,[1]ArchetypeScores!E:P,12,FALSE)</f>
        <v>-2</v>
      </c>
      <c r="Q1273" s="2" t="str">
        <f>VLOOKUP(M1273,[1]ArchetypeScores!E:W,19,FALSE)</f>
        <v>Industrials - transportation</v>
      </c>
      <c r="R1273" s="2">
        <f>VLOOKUP(M1273,[1]ArchetypeScores!E:I,5,FALSE)</f>
        <v>0</v>
      </c>
      <c r="S1273" s="2">
        <f>VLOOKUP(M1273,[1]ArchetypeScores!E:K,7,FALSE)</f>
        <v>-1</v>
      </c>
      <c r="T1273" s="2" t="str">
        <f t="shared" si="19"/>
        <v>Not A&amp;R positive</v>
      </c>
    </row>
    <row r="1274" spans="1:20" x14ac:dyDescent="0.3">
      <c r="A1274" s="2" t="s">
        <v>3525</v>
      </c>
      <c r="B1274" s="3" t="s">
        <v>3678</v>
      </c>
      <c r="C1274" s="3" t="s">
        <v>3679</v>
      </c>
      <c r="D1274" s="4">
        <v>0.307</v>
      </c>
      <c r="E1274" s="5" t="s">
        <v>3528</v>
      </c>
      <c r="F1274" s="4">
        <v>0.21761</v>
      </c>
      <c r="G1274" s="6">
        <v>45714</v>
      </c>
      <c r="H1274" s="3" t="s">
        <v>3529</v>
      </c>
      <c r="I1274" s="3"/>
      <c r="J1274" s="3"/>
      <c r="K1274" s="5" t="s">
        <v>57</v>
      </c>
      <c r="L1274" s="5">
        <v>29</v>
      </c>
      <c r="M1274" s="5" t="s">
        <v>58</v>
      </c>
      <c r="N1274" s="5">
        <f>VLOOKUP(M1274,[1]ArchetypeScores!E:N,10,FALSE)</f>
        <v>0</v>
      </c>
      <c r="O1274" s="5">
        <f>VLOOKUP(M1274,[1]ArchetypeScores!E:O,11,FALSE)</f>
        <v>-1</v>
      </c>
      <c r="P1274" s="5">
        <f>VLOOKUP(M1274,[1]ArchetypeScores!E:P,12,FALSE)</f>
        <v>0</v>
      </c>
      <c r="Q1274" s="2" t="str">
        <f>VLOOKUP(M1274,[1]ArchetypeScores!E:W,19,FALSE)</f>
        <v>Untargeted</v>
      </c>
      <c r="R1274" s="2">
        <f>VLOOKUP(M1274,[1]ArchetypeScores!E:I,5,FALSE)</f>
        <v>0</v>
      </c>
      <c r="S1274" s="2">
        <f>VLOOKUP(M1274,[1]ArchetypeScores!E:K,7,FALSE)</f>
        <v>0</v>
      </c>
      <c r="T1274" s="2" t="str">
        <f t="shared" si="19"/>
        <v>Not A&amp;R positive</v>
      </c>
    </row>
    <row r="1275" spans="1:20" x14ac:dyDescent="0.3">
      <c r="A1275" s="2" t="s">
        <v>3525</v>
      </c>
      <c r="B1275" s="3" t="s">
        <v>3680</v>
      </c>
      <c r="C1275" s="3" t="s">
        <v>3681</v>
      </c>
      <c r="D1275" s="4">
        <v>2.1999999999999999E-2</v>
      </c>
      <c r="E1275" s="5" t="s">
        <v>3528</v>
      </c>
      <c r="F1275" s="4">
        <v>1.7440000000000001E-2</v>
      </c>
      <c r="G1275" s="6">
        <v>45632</v>
      </c>
      <c r="H1275" s="3" t="s">
        <v>3624</v>
      </c>
      <c r="I1275" s="3"/>
      <c r="J1275" s="3"/>
      <c r="K1275" s="5" t="s">
        <v>71</v>
      </c>
      <c r="L1275" s="5">
        <v>1</v>
      </c>
      <c r="M1275" s="5" t="s">
        <v>72</v>
      </c>
      <c r="N1275" s="5">
        <f>VLOOKUP(M1275,[1]ArchetypeScores!E:N,10,FALSE)</f>
        <v>0</v>
      </c>
      <c r="O1275" s="5">
        <f>VLOOKUP(M1275,[1]ArchetypeScores!E:O,11,FALSE)</f>
        <v>0</v>
      </c>
      <c r="P1275" s="5">
        <f>VLOOKUP(M1275,[1]ArchetypeScores!E:P,12,FALSE)</f>
        <v>0</v>
      </c>
      <c r="Q1275" s="2" t="str">
        <f>VLOOKUP(M1275,[1]ArchetypeScores!E:W,19,FALSE)</f>
        <v>Other sector</v>
      </c>
      <c r="R1275" s="2">
        <f>VLOOKUP(M1275,[1]ArchetypeScores!E:I,5,FALSE)</f>
        <v>0</v>
      </c>
      <c r="S1275" s="2">
        <f>VLOOKUP(M1275,[1]ArchetypeScores!E:K,7,FALSE)</f>
        <v>0</v>
      </c>
      <c r="T1275" s="2" t="str">
        <f t="shared" si="19"/>
        <v>Not A&amp;R positive</v>
      </c>
    </row>
    <row r="1276" spans="1:20" x14ac:dyDescent="0.3">
      <c r="A1276" s="2" t="s">
        <v>3525</v>
      </c>
      <c r="B1276" s="3" t="s">
        <v>3682</v>
      </c>
      <c r="C1276" s="3" t="s">
        <v>3683</v>
      </c>
      <c r="D1276" s="4">
        <v>2</v>
      </c>
      <c r="E1276" s="5" t="s">
        <v>3528</v>
      </c>
      <c r="F1276" s="4">
        <v>1.56372</v>
      </c>
      <c r="G1276" s="6">
        <v>45653</v>
      </c>
      <c r="H1276" s="3" t="s">
        <v>3539</v>
      </c>
      <c r="I1276" s="3"/>
      <c r="J1276" s="3"/>
      <c r="K1276" s="5" t="s">
        <v>1727</v>
      </c>
      <c r="L1276" s="5">
        <v>1</v>
      </c>
      <c r="M1276" s="5" t="s">
        <v>2397</v>
      </c>
      <c r="N1276" s="5">
        <f>VLOOKUP(M1276,[1]ArchetypeScores!E:N,10,FALSE)</f>
        <v>1</v>
      </c>
      <c r="O1276" s="5">
        <f>VLOOKUP(M1276,[1]ArchetypeScores!E:O,11,FALSE)</f>
        <v>-2</v>
      </c>
      <c r="P1276" s="5">
        <f>VLOOKUP(M1276,[1]ArchetypeScores!E:P,12,FALSE)</f>
        <v>2</v>
      </c>
      <c r="Q1276" s="2" t="str">
        <f>VLOOKUP(M1276,[1]ArchetypeScores!E:W,19,FALSE)</f>
        <v>Industrials - other</v>
      </c>
      <c r="R1276" s="2">
        <f>VLOOKUP(M1276,[1]ArchetypeScores!E:I,5,FALSE)</f>
        <v>1</v>
      </c>
      <c r="S1276" s="2">
        <f>VLOOKUP(M1276,[1]ArchetypeScores!E:K,7,FALSE)</f>
        <v>1</v>
      </c>
      <c r="T1276" s="2" t="str">
        <f t="shared" si="19"/>
        <v>Both</v>
      </c>
    </row>
    <row r="1277" spans="1:20" x14ac:dyDescent="0.3">
      <c r="A1277" s="2" t="s">
        <v>3525</v>
      </c>
      <c r="B1277" s="3" t="s">
        <v>3684</v>
      </c>
      <c r="C1277" s="3" t="s">
        <v>3685</v>
      </c>
      <c r="D1277" s="4">
        <v>4</v>
      </c>
      <c r="E1277" s="5" t="s">
        <v>3528</v>
      </c>
      <c r="F1277" s="4">
        <v>3.1712799999999999</v>
      </c>
      <c r="G1277" s="6">
        <v>45620</v>
      </c>
      <c r="H1277" s="3" t="s">
        <v>3604</v>
      </c>
      <c r="I1277" s="3"/>
      <c r="J1277" s="3"/>
      <c r="K1277" s="5" t="s">
        <v>71</v>
      </c>
      <c r="L1277" s="5">
        <v>1</v>
      </c>
      <c r="M1277" s="5" t="s">
        <v>72</v>
      </c>
      <c r="N1277" s="5">
        <f>VLOOKUP(M1277,[1]ArchetypeScores!E:N,10,FALSE)</f>
        <v>0</v>
      </c>
      <c r="O1277" s="5">
        <f>VLOOKUP(M1277,[1]ArchetypeScores!E:O,11,FALSE)</f>
        <v>0</v>
      </c>
      <c r="P1277" s="5">
        <f>VLOOKUP(M1277,[1]ArchetypeScores!E:P,12,FALSE)</f>
        <v>0</v>
      </c>
      <c r="Q1277" s="2" t="str">
        <f>VLOOKUP(M1277,[1]ArchetypeScores!E:W,19,FALSE)</f>
        <v>Other sector</v>
      </c>
      <c r="R1277" s="2">
        <f>VLOOKUP(M1277,[1]ArchetypeScores!E:I,5,FALSE)</f>
        <v>0</v>
      </c>
      <c r="S1277" s="2">
        <f>VLOOKUP(M1277,[1]ArchetypeScores!E:K,7,FALSE)</f>
        <v>0</v>
      </c>
      <c r="T1277" s="2" t="str">
        <f t="shared" si="19"/>
        <v>Not A&amp;R positive</v>
      </c>
    </row>
    <row r="1278" spans="1:20" x14ac:dyDescent="0.3">
      <c r="A1278" s="2" t="s">
        <v>3525</v>
      </c>
      <c r="B1278" s="3" t="s">
        <v>3686</v>
      </c>
      <c r="C1278" s="3" t="s">
        <v>3687</v>
      </c>
      <c r="D1278" s="4">
        <v>9.2999999999999999E-2</v>
      </c>
      <c r="E1278" s="5" t="s">
        <v>3528</v>
      </c>
      <c r="F1278" s="4">
        <v>7.2289999999999993E-2</v>
      </c>
      <c r="G1278" s="6">
        <v>45602</v>
      </c>
      <c r="H1278" s="3" t="s">
        <v>3542</v>
      </c>
      <c r="I1278" s="3" t="s">
        <v>3543</v>
      </c>
      <c r="J1278" s="3"/>
      <c r="K1278" s="5" t="s">
        <v>2091</v>
      </c>
      <c r="L1278" s="5">
        <v>6</v>
      </c>
      <c r="M1278" s="5" t="s">
        <v>2092</v>
      </c>
      <c r="N1278" s="5">
        <f>VLOOKUP(M1278,[1]ArchetypeScores!E:N,10,FALSE)</f>
        <v>0</v>
      </c>
      <c r="O1278" s="5">
        <f>VLOOKUP(M1278,[1]ArchetypeScores!E:O,11,FALSE)</f>
        <v>-1</v>
      </c>
      <c r="P1278" s="5">
        <f>VLOOKUP(M1278,[1]ArchetypeScores!E:P,12,FALSE)</f>
        <v>0</v>
      </c>
      <c r="Q1278" s="2" t="str">
        <f>VLOOKUP(M1278,[1]ArchetypeScores!E:W,19,FALSE)</f>
        <v>Untargeted</v>
      </c>
      <c r="R1278" s="2">
        <f>VLOOKUP(M1278,[1]ArchetypeScores!E:I,5,FALSE)</f>
        <v>0</v>
      </c>
      <c r="S1278" s="2">
        <f>VLOOKUP(M1278,[1]ArchetypeScores!E:K,7,FALSE)</f>
        <v>0</v>
      </c>
      <c r="T1278" s="2" t="str">
        <f t="shared" si="19"/>
        <v>Not A&amp;R positive</v>
      </c>
    </row>
    <row r="1279" spans="1:20" x14ac:dyDescent="0.3">
      <c r="A1279" s="2" t="s">
        <v>3525</v>
      </c>
      <c r="B1279" s="3" t="s">
        <v>3688</v>
      </c>
      <c r="C1279" s="3" t="s">
        <v>3689</v>
      </c>
      <c r="D1279" s="4">
        <v>2.6</v>
      </c>
      <c r="E1279" s="5" t="s">
        <v>3528</v>
      </c>
      <c r="F1279" s="4">
        <v>2.0095399999999999</v>
      </c>
      <c r="G1279" s="6">
        <v>45667</v>
      </c>
      <c r="H1279" s="3" t="s">
        <v>3690</v>
      </c>
      <c r="I1279" s="3"/>
      <c r="J1279" s="3"/>
      <c r="K1279" s="5" t="s">
        <v>1727</v>
      </c>
      <c r="L1279" s="5">
        <v>1</v>
      </c>
      <c r="M1279" s="5" t="s">
        <v>2397</v>
      </c>
      <c r="N1279" s="5">
        <f>VLOOKUP(M1279,[1]ArchetypeScores!E:N,10,FALSE)</f>
        <v>1</v>
      </c>
      <c r="O1279" s="5">
        <f>VLOOKUP(M1279,[1]ArchetypeScores!E:O,11,FALSE)</f>
        <v>-2</v>
      </c>
      <c r="P1279" s="5">
        <f>VLOOKUP(M1279,[1]ArchetypeScores!E:P,12,FALSE)</f>
        <v>2</v>
      </c>
      <c r="Q1279" s="2" t="str">
        <f>VLOOKUP(M1279,[1]ArchetypeScores!E:W,19,FALSE)</f>
        <v>Industrials - other</v>
      </c>
      <c r="R1279" s="2">
        <f>VLOOKUP(M1279,[1]ArchetypeScores!E:I,5,FALSE)</f>
        <v>1</v>
      </c>
      <c r="S1279" s="2">
        <f>VLOOKUP(M1279,[1]ArchetypeScores!E:K,7,FALSE)</f>
        <v>1</v>
      </c>
      <c r="T1279" s="2" t="str">
        <f t="shared" si="19"/>
        <v>Both</v>
      </c>
    </row>
    <row r="1280" spans="1:20" x14ac:dyDescent="0.3">
      <c r="A1280" s="2" t="s">
        <v>3525</v>
      </c>
      <c r="B1280" s="3" t="s">
        <v>3691</v>
      </c>
      <c r="C1280" s="3" t="s">
        <v>3692</v>
      </c>
      <c r="D1280" s="4">
        <v>0.38500000000000001</v>
      </c>
      <c r="E1280" s="5" t="s">
        <v>3528</v>
      </c>
      <c r="F1280" s="4">
        <v>0.29926000000000003</v>
      </c>
      <c r="G1280" s="6">
        <v>45599</v>
      </c>
      <c r="H1280" s="3" t="s">
        <v>3542</v>
      </c>
      <c r="I1280" s="3" t="s">
        <v>3543</v>
      </c>
      <c r="J1280" s="3"/>
      <c r="K1280" s="5" t="s">
        <v>84</v>
      </c>
      <c r="L1280" s="5">
        <v>2</v>
      </c>
      <c r="M1280" s="5" t="s">
        <v>924</v>
      </c>
      <c r="N1280" s="5">
        <f>VLOOKUP(M1280,[1]ArchetypeScores!E:N,10,FALSE)</f>
        <v>0</v>
      </c>
      <c r="O1280" s="5">
        <f>VLOOKUP(M1280,[1]ArchetypeScores!E:O,11,FALSE)</f>
        <v>-1</v>
      </c>
      <c r="P1280" s="5">
        <f>VLOOKUP(M1280,[1]ArchetypeScores!E:P,12,FALSE)</f>
        <v>0</v>
      </c>
      <c r="Q1280" s="2" t="str">
        <f>VLOOKUP(M1280,[1]ArchetypeScores!E:W,19,FALSE)</f>
        <v>Untargeted</v>
      </c>
      <c r="R1280" s="2">
        <f>VLOOKUP(M1280,[1]ArchetypeScores!E:I,5,FALSE)</f>
        <v>0</v>
      </c>
      <c r="S1280" s="2">
        <f>VLOOKUP(M1280,[1]ArchetypeScores!E:K,7,FALSE)</f>
        <v>0</v>
      </c>
      <c r="T1280" s="2" t="str">
        <f t="shared" si="19"/>
        <v>Not A&amp;R positive</v>
      </c>
    </row>
    <row r="1281" spans="1:20" x14ac:dyDescent="0.3">
      <c r="A1281" s="2" t="s">
        <v>3525</v>
      </c>
      <c r="B1281" s="3" t="s">
        <v>3693</v>
      </c>
      <c r="C1281" s="3" t="s">
        <v>3694</v>
      </c>
      <c r="D1281" s="4">
        <v>0.1</v>
      </c>
      <c r="E1281" s="5" t="s">
        <v>3528</v>
      </c>
      <c r="F1281" s="4">
        <v>7.0930000000000007E-2</v>
      </c>
      <c r="G1281" s="6">
        <v>45732</v>
      </c>
      <c r="H1281" s="3" t="s">
        <v>3529</v>
      </c>
      <c r="I1281" s="3"/>
      <c r="J1281" s="3"/>
      <c r="K1281" s="5" t="s">
        <v>47</v>
      </c>
      <c r="L1281" s="5">
        <v>1</v>
      </c>
      <c r="M1281" s="5" t="s">
        <v>48</v>
      </c>
      <c r="N1281" s="5">
        <f>VLOOKUP(M1281,[1]ArchetypeScores!E:N,10,FALSE)</f>
        <v>0</v>
      </c>
      <c r="O1281" s="5">
        <f>VLOOKUP(M1281,[1]ArchetypeScores!E:O,11,FALSE)</f>
        <v>0</v>
      </c>
      <c r="P1281" s="5">
        <f>VLOOKUP(M1281,[1]ArchetypeScores!E:P,12,FALSE)</f>
        <v>0</v>
      </c>
      <c r="Q1281" s="2" t="str">
        <f>VLOOKUP(M1281,[1]ArchetypeScores!E:W,19,FALSE)</f>
        <v>Consumer (including agriculture and tourism)</v>
      </c>
      <c r="R1281" s="2">
        <f>VLOOKUP(M1281,[1]ArchetypeScores!E:I,5,FALSE)</f>
        <v>0</v>
      </c>
      <c r="S1281" s="2">
        <f>VLOOKUP(M1281,[1]ArchetypeScores!E:K,7,FALSE)</f>
        <v>0</v>
      </c>
      <c r="T1281" s="2" t="str">
        <f t="shared" si="19"/>
        <v>Not A&amp;R positive</v>
      </c>
    </row>
    <row r="1282" spans="1:20" x14ac:dyDescent="0.3">
      <c r="A1282" s="2" t="s">
        <v>3525</v>
      </c>
      <c r="B1282" s="3" t="s">
        <v>3695</v>
      </c>
      <c r="C1282" s="3" t="s">
        <v>3696</v>
      </c>
      <c r="D1282" s="4">
        <v>7.0000000000000007E-2</v>
      </c>
      <c r="E1282" s="5" t="s">
        <v>3528</v>
      </c>
      <c r="F1282" s="4">
        <v>5.441E-2</v>
      </c>
      <c r="G1282" s="6">
        <v>45595</v>
      </c>
      <c r="H1282" s="3" t="s">
        <v>3542</v>
      </c>
      <c r="I1282" s="3" t="s">
        <v>3543</v>
      </c>
      <c r="J1282" s="3"/>
      <c r="K1282" s="5" t="s">
        <v>25</v>
      </c>
      <c r="L1282" s="5">
        <v>12</v>
      </c>
      <c r="M1282" s="5" t="s">
        <v>183</v>
      </c>
      <c r="N1282" s="5">
        <f>VLOOKUP(M1282,[1]ArchetypeScores!E:N,10,FALSE)</f>
        <v>1</v>
      </c>
      <c r="O1282" s="5">
        <f>VLOOKUP(M1282,[1]ArchetypeScores!E:O,11,FALSE)</f>
        <v>-2</v>
      </c>
      <c r="P1282" s="5">
        <f>VLOOKUP(M1282,[1]ArchetypeScores!E:P,12,FALSE)</f>
        <v>0</v>
      </c>
      <c r="Q1282" s="2" t="str">
        <f>VLOOKUP(M1282,[1]ArchetypeScores!E:W,19,FALSE)</f>
        <v>Industrials - other</v>
      </c>
      <c r="R1282" s="2">
        <f>VLOOKUP(M1282,[1]ArchetypeScores!E:I,5,FALSE)</f>
        <v>0</v>
      </c>
      <c r="S1282" s="2">
        <f>VLOOKUP(M1282,[1]ArchetypeScores!E:K,7,FALSE)</f>
        <v>0</v>
      </c>
      <c r="T1282" s="2" t="str">
        <f t="shared" ref="T1282:T1345" si="20">IF(AND(R1282=1,S1282=1),"Both",IF(AND(R1282=1,S1282=0),"Direct only",IF(AND(R1282=0,S1282=1),"Indirect only","Not A&amp;R positive")))</f>
        <v>Not A&amp;R positive</v>
      </c>
    </row>
    <row r="1283" spans="1:20" x14ac:dyDescent="0.3">
      <c r="A1283" s="2" t="s">
        <v>3525</v>
      </c>
      <c r="B1283" s="3" t="s">
        <v>3697</v>
      </c>
      <c r="C1283" s="3" t="s">
        <v>3698</v>
      </c>
      <c r="D1283" s="4">
        <v>0.11</v>
      </c>
      <c r="E1283" s="5" t="s">
        <v>3528</v>
      </c>
      <c r="F1283" s="4">
        <v>8.5500000000000007E-2</v>
      </c>
      <c r="G1283" s="6">
        <v>45594</v>
      </c>
      <c r="H1283" s="3" t="s">
        <v>3542</v>
      </c>
      <c r="I1283" s="3" t="s">
        <v>3543</v>
      </c>
      <c r="J1283" s="3"/>
      <c r="K1283" s="5" t="s">
        <v>154</v>
      </c>
      <c r="L1283" s="5">
        <v>4</v>
      </c>
      <c r="M1283" s="5" t="s">
        <v>2047</v>
      </c>
      <c r="N1283" s="5">
        <f>VLOOKUP(M1283,[1]ArchetypeScores!E:N,10,FALSE)</f>
        <v>1</v>
      </c>
      <c r="O1283" s="5">
        <f>VLOOKUP(M1283,[1]ArchetypeScores!E:O,11,FALSE)</f>
        <v>-2</v>
      </c>
      <c r="P1283" s="5">
        <f>VLOOKUP(M1283,[1]ArchetypeScores!E:P,12,FALSE)</f>
        <v>0</v>
      </c>
      <c r="Q1283" s="2" t="str">
        <f>VLOOKUP(M1283,[1]ArchetypeScores!E:W,19,FALSE)</f>
        <v>Education and training</v>
      </c>
      <c r="R1283" s="2">
        <f>VLOOKUP(M1283,[1]ArchetypeScores!E:I,5,FALSE)</f>
        <v>0</v>
      </c>
      <c r="S1283" s="2">
        <f>VLOOKUP(M1283,[1]ArchetypeScores!E:K,7,FALSE)</f>
        <v>0</v>
      </c>
      <c r="T1283" s="2" t="str">
        <f t="shared" si="20"/>
        <v>Not A&amp;R positive</v>
      </c>
    </row>
    <row r="1284" spans="1:20" x14ac:dyDescent="0.3">
      <c r="A1284" s="2" t="s">
        <v>3525</v>
      </c>
      <c r="B1284" s="3" t="s">
        <v>3699</v>
      </c>
      <c r="C1284" s="3" t="s">
        <v>3700</v>
      </c>
      <c r="D1284" s="4">
        <v>0.28999999999999998</v>
      </c>
      <c r="E1284" s="5" t="s">
        <v>3528</v>
      </c>
      <c r="F1284" s="4">
        <v>0.22927</v>
      </c>
      <c r="G1284" s="6">
        <v>45650</v>
      </c>
      <c r="H1284" s="3" t="s">
        <v>3701</v>
      </c>
      <c r="I1284" s="3"/>
      <c r="J1284" s="3"/>
      <c r="K1284" s="5" t="s">
        <v>3702</v>
      </c>
      <c r="L1284" s="5">
        <v>1</v>
      </c>
      <c r="M1284" s="5" t="s">
        <v>3703</v>
      </c>
      <c r="N1284" s="5">
        <f>VLOOKUP(M1284,[1]ArchetypeScores!E:N,10,FALSE)</f>
        <v>1</v>
      </c>
      <c r="O1284" s="5">
        <f>VLOOKUP(M1284,[1]ArchetypeScores!E:O,11,FALSE)</f>
        <v>-1</v>
      </c>
      <c r="P1284" s="5">
        <f>VLOOKUP(M1284,[1]ArchetypeScores!E:P,12,FALSE)</f>
        <v>1</v>
      </c>
      <c r="Q1284" s="2" t="str">
        <f>VLOOKUP(M1284,[1]ArchetypeScores!E:W,19,FALSE)</f>
        <v>Industrials - transportation</v>
      </c>
      <c r="R1284" s="2">
        <f>VLOOKUP(M1284,[1]ArchetypeScores!E:I,5,FALSE)</f>
        <v>0</v>
      </c>
      <c r="S1284" s="2">
        <f>VLOOKUP(M1284,[1]ArchetypeScores!E:K,7,FALSE)</f>
        <v>0</v>
      </c>
      <c r="T1284" s="2" t="str">
        <f t="shared" si="20"/>
        <v>Not A&amp;R positive</v>
      </c>
    </row>
    <row r="1285" spans="1:20" x14ac:dyDescent="0.3">
      <c r="A1285" s="2" t="s">
        <v>3525</v>
      </c>
      <c r="B1285" s="3" t="s">
        <v>3704</v>
      </c>
      <c r="C1285" s="3" t="s">
        <v>3705</v>
      </c>
      <c r="D1285" s="4">
        <v>6.0000000000000001E-3</v>
      </c>
      <c r="E1285" s="5" t="s">
        <v>3528</v>
      </c>
      <c r="F1285" s="4">
        <v>4.3899999999999998E-3</v>
      </c>
      <c r="G1285" s="6">
        <v>45612</v>
      </c>
      <c r="H1285" s="3" t="s">
        <v>3706</v>
      </c>
      <c r="I1285" s="3"/>
      <c r="J1285" s="3"/>
      <c r="K1285" s="5" t="s">
        <v>61</v>
      </c>
      <c r="L1285" s="5">
        <v>1</v>
      </c>
      <c r="M1285" s="5" t="s">
        <v>130</v>
      </c>
      <c r="N1285" s="5">
        <f>VLOOKUP(M1285,[1]ArchetypeScores!E:N,10,FALSE)</f>
        <v>0</v>
      </c>
      <c r="O1285" s="5">
        <f>VLOOKUP(M1285,[1]ArchetypeScores!E:O,11,FALSE)</f>
        <v>-1</v>
      </c>
      <c r="P1285" s="5">
        <f>VLOOKUP(M1285,[1]ArchetypeScores!E:P,12,FALSE)</f>
        <v>0</v>
      </c>
      <c r="Q1285" s="2" t="str">
        <f>VLOOKUP(M1285,[1]ArchetypeScores!E:W,19,FALSE)</f>
        <v>Health care</v>
      </c>
      <c r="R1285" s="2">
        <f>VLOOKUP(M1285,[1]ArchetypeScores!E:I,5,FALSE)</f>
        <v>0</v>
      </c>
      <c r="S1285" s="2">
        <f>VLOOKUP(M1285,[1]ArchetypeScores!E:K,7,FALSE)</f>
        <v>0</v>
      </c>
      <c r="T1285" s="2" t="str">
        <f t="shared" si="20"/>
        <v>Not A&amp;R positive</v>
      </c>
    </row>
    <row r="1286" spans="1:20" x14ac:dyDescent="0.3">
      <c r="A1286" s="2" t="s">
        <v>3525</v>
      </c>
      <c r="B1286" s="8" t="s">
        <v>3707</v>
      </c>
      <c r="C1286" s="3" t="s">
        <v>3708</v>
      </c>
      <c r="D1286" s="4">
        <v>5</v>
      </c>
      <c r="E1286" s="5" t="s">
        <v>3528</v>
      </c>
      <c r="F1286" s="4">
        <v>3.54643</v>
      </c>
      <c r="G1286" s="6">
        <v>45716</v>
      </c>
      <c r="H1286" s="3" t="s">
        <v>3529</v>
      </c>
      <c r="I1286" s="3"/>
      <c r="J1286" s="3"/>
      <c r="K1286" s="5" t="s">
        <v>57</v>
      </c>
      <c r="L1286" s="5">
        <v>1</v>
      </c>
      <c r="M1286" s="5" t="s">
        <v>123</v>
      </c>
      <c r="N1286" s="5">
        <f>VLOOKUP(M1286,[1]ArchetypeScores!E:N,10,FALSE)</f>
        <v>0</v>
      </c>
      <c r="O1286" s="5">
        <f>VLOOKUP(M1286,[1]ArchetypeScores!E:O,11,FALSE)</f>
        <v>-1</v>
      </c>
      <c r="P1286" s="5">
        <f>VLOOKUP(M1286,[1]ArchetypeScores!E:P,12,FALSE)</f>
        <v>0</v>
      </c>
      <c r="Q1286" s="2" t="str">
        <f>VLOOKUP(M1286,[1]ArchetypeScores!E:W,19,FALSE)</f>
        <v>Consumer (including agriculture and tourism)</v>
      </c>
      <c r="R1286" s="2">
        <f>VLOOKUP(M1286,[1]ArchetypeScores!E:I,5,FALSE)</f>
        <v>0</v>
      </c>
      <c r="S1286" s="2">
        <f>VLOOKUP(M1286,[1]ArchetypeScores!E:K,7,FALSE)</f>
        <v>0</v>
      </c>
      <c r="T1286" s="2" t="str">
        <f t="shared" si="20"/>
        <v>Not A&amp;R positive</v>
      </c>
    </row>
    <row r="1287" spans="1:20" x14ac:dyDescent="0.3">
      <c r="A1287" s="2" t="s">
        <v>3525</v>
      </c>
      <c r="B1287" s="3" t="s">
        <v>3709</v>
      </c>
      <c r="C1287" s="3" t="s">
        <v>3710</v>
      </c>
      <c r="D1287" s="4"/>
      <c r="E1287" s="5" t="s">
        <v>3528</v>
      </c>
      <c r="F1287" s="4">
        <v>0</v>
      </c>
      <c r="G1287" s="6">
        <v>45719</v>
      </c>
      <c r="H1287" s="3" t="s">
        <v>3529</v>
      </c>
      <c r="I1287" s="3"/>
      <c r="J1287" s="3"/>
      <c r="K1287" s="5" t="s">
        <v>118</v>
      </c>
      <c r="L1287" s="5">
        <v>1</v>
      </c>
      <c r="M1287" s="5" t="s">
        <v>275</v>
      </c>
      <c r="N1287" s="5">
        <f>VLOOKUP(M1287,[1]ArchetypeScores!E:N,10,FALSE)</f>
        <v>0</v>
      </c>
      <c r="O1287" s="5">
        <f>VLOOKUP(M1287,[1]ArchetypeScores!E:O,11,FALSE)</f>
        <v>-1</v>
      </c>
      <c r="P1287" s="5">
        <f>VLOOKUP(M1287,[1]ArchetypeScores!E:P,12,FALSE)</f>
        <v>0</v>
      </c>
      <c r="Q1287" s="2" t="str">
        <f>VLOOKUP(M1287,[1]ArchetypeScores!E:W,19,FALSE)</f>
        <v>Untargeted</v>
      </c>
      <c r="R1287" s="2">
        <f>VLOOKUP(M1287,[1]ArchetypeScores!E:I,5,FALSE)</f>
        <v>0</v>
      </c>
      <c r="S1287" s="2">
        <f>VLOOKUP(M1287,[1]ArchetypeScores!E:K,7,FALSE)</f>
        <v>0</v>
      </c>
      <c r="T1287" s="2" t="str">
        <f t="shared" si="20"/>
        <v>Not A&amp;R positive</v>
      </c>
    </row>
    <row r="1288" spans="1:20" x14ac:dyDescent="0.3">
      <c r="A1288" s="2" t="s">
        <v>3525</v>
      </c>
      <c r="B1288" s="3" t="s">
        <v>3711</v>
      </c>
      <c r="C1288" s="3" t="s">
        <v>3712</v>
      </c>
      <c r="D1288" s="4">
        <v>0.68500000000000005</v>
      </c>
      <c r="E1288" s="5" t="s">
        <v>3528</v>
      </c>
      <c r="F1288" s="4">
        <v>0.51704000000000006</v>
      </c>
      <c r="G1288" s="6">
        <v>45679</v>
      </c>
      <c r="H1288" s="3" t="s">
        <v>3713</v>
      </c>
      <c r="I1288" s="3"/>
      <c r="J1288" s="3"/>
      <c r="K1288" s="5" t="s">
        <v>47</v>
      </c>
      <c r="L1288" s="5">
        <v>3</v>
      </c>
      <c r="M1288" s="5" t="s">
        <v>607</v>
      </c>
      <c r="N1288" s="5">
        <f>VLOOKUP(M1288,[1]ArchetypeScores!E:N,10,FALSE)</f>
        <v>0</v>
      </c>
      <c r="O1288" s="5">
        <f>VLOOKUP(M1288,[1]ArchetypeScores!E:O,11,FALSE)</f>
        <v>0</v>
      </c>
      <c r="P1288" s="5">
        <f>VLOOKUP(M1288,[1]ArchetypeScores!E:P,12,FALSE)</f>
        <v>0</v>
      </c>
      <c r="Q1288" s="2" t="str">
        <f>VLOOKUP(M1288,[1]ArchetypeScores!E:W,19,FALSE)</f>
        <v>Other sector</v>
      </c>
      <c r="R1288" s="2">
        <f>VLOOKUP(M1288,[1]ArchetypeScores!E:I,5,FALSE)</f>
        <v>0</v>
      </c>
      <c r="S1288" s="2">
        <f>VLOOKUP(M1288,[1]ArchetypeScores!E:K,7,FALSE)</f>
        <v>0</v>
      </c>
      <c r="T1288" s="2" t="str">
        <f t="shared" si="20"/>
        <v>Not A&amp;R positive</v>
      </c>
    </row>
    <row r="1289" spans="1:20" x14ac:dyDescent="0.3">
      <c r="A1289" s="2" t="s">
        <v>3525</v>
      </c>
      <c r="B1289" s="3" t="s">
        <v>3714</v>
      </c>
      <c r="C1289" s="3" t="s">
        <v>3715</v>
      </c>
      <c r="D1289" s="4">
        <v>0.16</v>
      </c>
      <c r="E1289" s="5" t="s">
        <v>3528</v>
      </c>
      <c r="F1289" s="4">
        <v>0.12077</v>
      </c>
      <c r="G1289" s="6">
        <v>45680</v>
      </c>
      <c r="H1289" s="3" t="s">
        <v>3529</v>
      </c>
      <c r="I1289" s="3"/>
      <c r="J1289" s="3"/>
      <c r="K1289" s="5" t="s">
        <v>611</v>
      </c>
      <c r="L1289" s="5">
        <v>1</v>
      </c>
      <c r="M1289" s="5" t="s">
        <v>612</v>
      </c>
      <c r="N1289" s="5">
        <f>VLOOKUP(M1289,[1]ArchetypeScores!E:N,10,FALSE)</f>
        <v>1</v>
      </c>
      <c r="O1289" s="5">
        <f>VLOOKUP(M1289,[1]ArchetypeScores!E:O,11,FALSE)</f>
        <v>-2</v>
      </c>
      <c r="P1289" s="5">
        <f>VLOOKUP(M1289,[1]ArchetypeScores!E:P,12,FALSE)</f>
        <v>-1</v>
      </c>
      <c r="Q1289" s="2" t="str">
        <f>VLOOKUP(M1289,[1]ArchetypeScores!E:W,19,FALSE)</f>
        <v>Consumer (including agriculture and tourism)</v>
      </c>
      <c r="R1289" s="2">
        <f>VLOOKUP(M1289,[1]ArchetypeScores!E:I,5,FALSE)</f>
        <v>0</v>
      </c>
      <c r="S1289" s="2">
        <f>VLOOKUP(M1289,[1]ArchetypeScores!E:K,7,FALSE)</f>
        <v>0</v>
      </c>
      <c r="T1289" s="2" t="str">
        <f t="shared" si="20"/>
        <v>Not A&amp;R positive</v>
      </c>
    </row>
    <row r="1290" spans="1:20" x14ac:dyDescent="0.3">
      <c r="A1290" s="2" t="s">
        <v>3525</v>
      </c>
      <c r="B1290" s="3" t="s">
        <v>3716</v>
      </c>
      <c r="C1290" s="3" t="s">
        <v>3717</v>
      </c>
      <c r="D1290" s="4">
        <v>0</v>
      </c>
      <c r="E1290" s="5" t="s">
        <v>3528</v>
      </c>
      <c r="F1290" s="4">
        <v>0</v>
      </c>
      <c r="G1290" s="6">
        <v>45610</v>
      </c>
      <c r="H1290" s="3" t="s">
        <v>3542</v>
      </c>
      <c r="I1290" s="3" t="s">
        <v>3543</v>
      </c>
      <c r="J1290" s="3"/>
      <c r="K1290" s="5" t="s">
        <v>61</v>
      </c>
      <c r="L1290" s="5">
        <v>5</v>
      </c>
      <c r="M1290" s="5" t="s">
        <v>62</v>
      </c>
      <c r="N1290" s="5">
        <f>VLOOKUP(M1290,[1]ArchetypeScores!E:N,10,FALSE)</f>
        <v>0</v>
      </c>
      <c r="O1290" s="5">
        <f>VLOOKUP(M1290,[1]ArchetypeScores!E:O,11,FALSE)</f>
        <v>-1</v>
      </c>
      <c r="P1290" s="5">
        <f>VLOOKUP(M1290,[1]ArchetypeScores!E:P,12,FALSE)</f>
        <v>0</v>
      </c>
      <c r="Q1290" s="2" t="str">
        <f>VLOOKUP(M1290,[1]ArchetypeScores!E:W,19,FALSE)</f>
        <v>Health care</v>
      </c>
      <c r="R1290" s="2">
        <f>VLOOKUP(M1290,[1]ArchetypeScores!E:I,5,FALSE)</f>
        <v>0</v>
      </c>
      <c r="S1290" s="2">
        <f>VLOOKUP(M1290,[1]ArchetypeScores!E:K,7,FALSE)</f>
        <v>0</v>
      </c>
      <c r="T1290" s="2" t="str">
        <f t="shared" si="20"/>
        <v>Not A&amp;R positive</v>
      </c>
    </row>
    <row r="1291" spans="1:20" x14ac:dyDescent="0.3">
      <c r="A1291" s="2" t="s">
        <v>3525</v>
      </c>
      <c r="B1291" s="8" t="s">
        <v>3718</v>
      </c>
      <c r="C1291" s="3" t="s">
        <v>3719</v>
      </c>
      <c r="D1291" s="4">
        <f>0.05/2</f>
        <v>2.5000000000000001E-2</v>
      </c>
      <c r="E1291" s="5" t="s">
        <v>3528</v>
      </c>
      <c r="F1291" s="4">
        <f>0.03546/2</f>
        <v>1.7729999999999999E-2</v>
      </c>
      <c r="G1291" s="6">
        <v>45715</v>
      </c>
      <c r="H1291" s="3" t="s">
        <v>3529</v>
      </c>
      <c r="I1291" s="3"/>
      <c r="J1291" s="3"/>
      <c r="K1291" s="5" t="s">
        <v>57</v>
      </c>
      <c r="L1291" s="5">
        <v>1</v>
      </c>
      <c r="M1291" s="5" t="s">
        <v>123</v>
      </c>
      <c r="N1291" s="5">
        <f>VLOOKUP(M1291,[1]ArchetypeScores!E:N,10,FALSE)</f>
        <v>0</v>
      </c>
      <c r="O1291" s="5">
        <f>VLOOKUP(M1291,[1]ArchetypeScores!E:O,11,FALSE)</f>
        <v>-1</v>
      </c>
      <c r="P1291" s="5">
        <f>VLOOKUP(M1291,[1]ArchetypeScores!E:P,12,FALSE)</f>
        <v>0</v>
      </c>
      <c r="Q1291" s="2" t="str">
        <f>VLOOKUP(M1291,[1]ArchetypeScores!E:W,19,FALSE)</f>
        <v>Consumer (including agriculture and tourism)</v>
      </c>
      <c r="R1291" s="2">
        <f>VLOOKUP(M1291,[1]ArchetypeScores!E:I,5,FALSE)</f>
        <v>0</v>
      </c>
      <c r="S1291" s="2">
        <f>VLOOKUP(M1291,[1]ArchetypeScores!E:K,7,FALSE)</f>
        <v>0</v>
      </c>
      <c r="T1291" s="2" t="str">
        <f t="shared" si="20"/>
        <v>Not A&amp;R positive</v>
      </c>
    </row>
    <row r="1292" spans="1:20" x14ac:dyDescent="0.3">
      <c r="A1292" s="2" t="s">
        <v>3525</v>
      </c>
      <c r="B1292" s="3" t="s">
        <v>3718</v>
      </c>
      <c r="C1292" s="3" t="s">
        <v>3719</v>
      </c>
      <c r="D1292" s="4">
        <f>0.05/2</f>
        <v>2.5000000000000001E-2</v>
      </c>
      <c r="E1292" s="5" t="s">
        <v>3528</v>
      </c>
      <c r="F1292" s="4">
        <f>0.03546/2</f>
        <v>1.7729999999999999E-2</v>
      </c>
      <c r="G1292" s="6">
        <v>45715</v>
      </c>
      <c r="H1292" s="3" t="s">
        <v>3529</v>
      </c>
      <c r="I1292" s="3"/>
      <c r="J1292" s="3"/>
      <c r="K1292" s="5" t="s">
        <v>57</v>
      </c>
      <c r="L1292" s="5">
        <v>5</v>
      </c>
      <c r="M1292" s="5" t="s">
        <v>242</v>
      </c>
      <c r="N1292" s="5">
        <f>VLOOKUP(M1292,[1]ArchetypeScores!E:N,10,FALSE)</f>
        <v>0</v>
      </c>
      <c r="O1292" s="5">
        <f>VLOOKUP(M1292,[1]ArchetypeScores!E:O,11,FALSE)</f>
        <v>-1</v>
      </c>
      <c r="P1292" s="5">
        <f>VLOOKUP(M1292,[1]ArchetypeScores!E:P,12,FALSE)</f>
        <v>0</v>
      </c>
      <c r="Q1292" s="2" t="e">
        <f>VLOOKUP(M1292,[1]ArchetypeScores!E:W,19,FALSE)</f>
        <v>#N/A</v>
      </c>
      <c r="R1292" s="2">
        <f>VLOOKUP(M1292,[1]ArchetypeScores!E:I,5,FALSE)</f>
        <v>0</v>
      </c>
      <c r="S1292" s="2">
        <f>VLOOKUP(M1292,[1]ArchetypeScores!E:K,7,FALSE)</f>
        <v>0</v>
      </c>
      <c r="T1292" s="2" t="str">
        <f t="shared" si="20"/>
        <v>Not A&amp;R positive</v>
      </c>
    </row>
    <row r="1293" spans="1:20" x14ac:dyDescent="0.3">
      <c r="A1293" s="2" t="s">
        <v>3525</v>
      </c>
      <c r="B1293" s="3" t="s">
        <v>3720</v>
      </c>
      <c r="C1293" s="3" t="s">
        <v>3721</v>
      </c>
      <c r="D1293" s="4"/>
      <c r="E1293" s="5" t="s">
        <v>3528</v>
      </c>
      <c r="F1293" s="4">
        <v>0</v>
      </c>
      <c r="G1293" s="6">
        <v>45699</v>
      </c>
      <c r="H1293" s="3" t="s">
        <v>3722</v>
      </c>
      <c r="I1293" s="3"/>
      <c r="J1293" s="3"/>
      <c r="K1293" s="5" t="s">
        <v>38</v>
      </c>
      <c r="L1293" s="5">
        <v>32</v>
      </c>
      <c r="M1293" s="5" t="s">
        <v>3723</v>
      </c>
      <c r="N1293" s="5">
        <f>VLOOKUP(M1293,[1]ArchetypeScores!E:N,10,FALSE)</f>
        <v>0</v>
      </c>
      <c r="O1293" s="5">
        <f>VLOOKUP(M1293,[1]ArchetypeScores!E:O,11,FALSE)</f>
        <v>-1</v>
      </c>
      <c r="P1293" s="5">
        <f>VLOOKUP(M1293,[1]ArchetypeScores!E:P,12,FALSE)</f>
        <v>1</v>
      </c>
      <c r="Q1293" s="2" t="e">
        <f>VLOOKUP(M1293,[1]ArchetypeScores!E:W,19,FALSE)</f>
        <v>#N/A</v>
      </c>
      <c r="R1293" s="2">
        <f>VLOOKUP(M1293,[1]ArchetypeScores!E:I,5,FALSE)</f>
        <v>0</v>
      </c>
      <c r="S1293" s="2">
        <f>VLOOKUP(M1293,[1]ArchetypeScores!E:K,7,FALSE)</f>
        <v>0</v>
      </c>
      <c r="T1293" s="2" t="str">
        <f t="shared" si="20"/>
        <v>Not A&amp;R positive</v>
      </c>
    </row>
    <row r="1294" spans="1:20" x14ac:dyDescent="0.3">
      <c r="A1294" s="2" t="s">
        <v>3525</v>
      </c>
      <c r="B1294" s="3" t="s">
        <v>3724</v>
      </c>
      <c r="C1294" s="3" t="s">
        <v>3725</v>
      </c>
      <c r="D1294" s="4"/>
      <c r="E1294" s="5" t="s">
        <v>3528</v>
      </c>
      <c r="F1294" s="4">
        <v>0</v>
      </c>
      <c r="G1294" s="6">
        <v>45722</v>
      </c>
      <c r="H1294" s="3" t="s">
        <v>3529</v>
      </c>
      <c r="I1294" s="3"/>
      <c r="J1294" s="3"/>
      <c r="K1294" s="5" t="s">
        <v>154</v>
      </c>
      <c r="L1294" s="5">
        <v>2</v>
      </c>
      <c r="M1294" s="5" t="s">
        <v>255</v>
      </c>
      <c r="N1294" s="5">
        <f>VLOOKUP(M1294,[1]ArchetypeScores!E:N,10,FALSE)</f>
        <v>1</v>
      </c>
      <c r="O1294" s="5">
        <f>VLOOKUP(M1294,[1]ArchetypeScores!E:O,11,FALSE)</f>
        <v>0</v>
      </c>
      <c r="P1294" s="5">
        <f>VLOOKUP(M1294,[1]ArchetypeScores!E:P,12,FALSE)</f>
        <v>0</v>
      </c>
      <c r="Q1294" s="2" t="str">
        <f>VLOOKUP(M1294,[1]ArchetypeScores!E:W,19,FALSE)</f>
        <v>Education and training</v>
      </c>
      <c r="R1294" s="2">
        <f>VLOOKUP(M1294,[1]ArchetypeScores!E:I,5,FALSE)</f>
        <v>0</v>
      </c>
      <c r="S1294" s="2">
        <f>VLOOKUP(M1294,[1]ArchetypeScores!E:K,7,FALSE)</f>
        <v>1</v>
      </c>
      <c r="T1294" s="2" t="str">
        <f t="shared" si="20"/>
        <v>Indirect only</v>
      </c>
    </row>
    <row r="1295" spans="1:20" x14ac:dyDescent="0.3">
      <c r="A1295" s="2" t="s">
        <v>3525</v>
      </c>
      <c r="B1295" s="3" t="s">
        <v>3726</v>
      </c>
      <c r="C1295" s="3" t="s">
        <v>3727</v>
      </c>
      <c r="D1295" s="4"/>
      <c r="E1295" s="5" t="s">
        <v>3528</v>
      </c>
      <c r="F1295" s="4">
        <v>0</v>
      </c>
      <c r="G1295" s="6">
        <v>45744</v>
      </c>
      <c r="H1295" s="3" t="s">
        <v>3529</v>
      </c>
      <c r="I1295" s="3"/>
      <c r="J1295" s="3"/>
      <c r="K1295" s="5" t="s">
        <v>392</v>
      </c>
      <c r="L1295" s="5">
        <v>1</v>
      </c>
      <c r="M1295" s="5" t="s">
        <v>393</v>
      </c>
      <c r="N1295" s="5">
        <f>VLOOKUP(M1295,[1]ArchetypeScores!E:N,10,FALSE)</f>
        <v>0</v>
      </c>
      <c r="O1295" s="5">
        <f>VLOOKUP(M1295,[1]ArchetypeScores!E:O,11,FALSE)</f>
        <v>-1</v>
      </c>
      <c r="P1295" s="5">
        <f>VLOOKUP(M1295,[1]ArchetypeScores!E:P,12,FALSE)</f>
        <v>0</v>
      </c>
      <c r="Q1295" s="2" t="str">
        <f>VLOOKUP(M1295,[1]ArchetypeScores!E:W,19,FALSE)</f>
        <v>Other sector</v>
      </c>
      <c r="R1295" s="2">
        <f>VLOOKUP(M1295,[1]ArchetypeScores!E:I,5,FALSE)</f>
        <v>0</v>
      </c>
      <c r="S1295" s="2">
        <f>VLOOKUP(M1295,[1]ArchetypeScores!E:K,7,FALSE)</f>
        <v>0</v>
      </c>
      <c r="T1295" s="2" t="str">
        <f t="shared" si="20"/>
        <v>Not A&amp;R positive</v>
      </c>
    </row>
    <row r="1296" spans="1:20" x14ac:dyDescent="0.3">
      <c r="A1296" s="2" t="s">
        <v>3525</v>
      </c>
      <c r="B1296" s="3" t="s">
        <v>3728</v>
      </c>
      <c r="C1296" s="3" t="s">
        <v>3729</v>
      </c>
      <c r="D1296" s="4">
        <v>0.75</v>
      </c>
      <c r="E1296" s="5" t="s">
        <v>3528</v>
      </c>
      <c r="F1296" s="4">
        <v>0.53195999999999999</v>
      </c>
      <c r="G1296" s="6">
        <v>45708</v>
      </c>
      <c r="H1296" s="3" t="s">
        <v>3529</v>
      </c>
      <c r="I1296" s="3"/>
      <c r="J1296" s="3"/>
      <c r="K1296" s="5" t="s">
        <v>477</v>
      </c>
      <c r="L1296" s="5">
        <v>9</v>
      </c>
      <c r="M1296" s="5" t="s">
        <v>3616</v>
      </c>
      <c r="N1296" s="5">
        <f>VLOOKUP(M1296,[1]ArchetypeScores!E:N,10,FALSE)</f>
        <v>1</v>
      </c>
      <c r="O1296" s="5">
        <f>VLOOKUP(M1296,[1]ArchetypeScores!E:O,11,FALSE)</f>
        <v>-2</v>
      </c>
      <c r="P1296" s="5">
        <f>VLOOKUP(M1296,[1]ArchetypeScores!E:P,12,FALSE)</f>
        <v>2</v>
      </c>
      <c r="Q1296" s="2" t="str">
        <f>VLOOKUP(M1296,[1]ArchetypeScores!E:W,19,FALSE)</f>
        <v>Energy and water</v>
      </c>
      <c r="R1296" s="2">
        <f>VLOOKUP(M1296,[1]ArchetypeScores!E:I,5,FALSE)</f>
        <v>0</v>
      </c>
      <c r="S1296" s="2">
        <f>VLOOKUP(M1296,[1]ArchetypeScores!E:K,7,FALSE)</f>
        <v>0</v>
      </c>
      <c r="T1296" s="2" t="str">
        <f t="shared" si="20"/>
        <v>Not A&amp;R positive</v>
      </c>
    </row>
    <row r="1297" spans="1:20" x14ac:dyDescent="0.3">
      <c r="A1297" s="2" t="s">
        <v>3525</v>
      </c>
      <c r="B1297" s="3" t="s">
        <v>3730</v>
      </c>
      <c r="C1297" s="3" t="s">
        <v>3731</v>
      </c>
      <c r="D1297" s="4">
        <v>1.5</v>
      </c>
      <c r="E1297" s="5" t="s">
        <v>3528</v>
      </c>
      <c r="F1297" s="4">
        <v>1.1739299999999999</v>
      </c>
      <c r="G1297" s="6">
        <v>45658</v>
      </c>
      <c r="H1297" s="3" t="s">
        <v>3701</v>
      </c>
      <c r="I1297" s="3"/>
      <c r="J1297" s="3"/>
      <c r="K1297" s="5" t="s">
        <v>477</v>
      </c>
      <c r="L1297" s="5">
        <v>3</v>
      </c>
      <c r="M1297" s="5" t="s">
        <v>3732</v>
      </c>
      <c r="N1297" s="5">
        <f>VLOOKUP(M1297,[1]ArchetypeScores!E:N,10,FALSE)</f>
        <v>1</v>
      </c>
      <c r="O1297" s="5">
        <f>VLOOKUP(M1297,[1]ArchetypeScores!E:O,11,FALSE)</f>
        <v>-2</v>
      </c>
      <c r="P1297" s="5">
        <f>VLOOKUP(M1297,[1]ArchetypeScores!E:P,12,FALSE)</f>
        <v>2</v>
      </c>
      <c r="Q1297" s="2" t="str">
        <f>VLOOKUP(M1297,[1]ArchetypeScores!E:W,19,FALSE)</f>
        <v>Energy and water</v>
      </c>
      <c r="R1297" s="2">
        <f>VLOOKUP(M1297,[1]ArchetypeScores!E:I,5,FALSE)</f>
        <v>0</v>
      </c>
      <c r="S1297" s="2">
        <f>VLOOKUP(M1297,[1]ArchetypeScores!E:K,7,FALSE)</f>
        <v>0</v>
      </c>
      <c r="T1297" s="2" t="str">
        <f t="shared" si="20"/>
        <v>Not A&amp;R positive</v>
      </c>
    </row>
    <row r="1298" spans="1:20" x14ac:dyDescent="0.3">
      <c r="A1298" s="2" t="s">
        <v>3525</v>
      </c>
      <c r="B1298" s="3" t="s">
        <v>3733</v>
      </c>
      <c r="C1298" s="3" t="s">
        <v>3734</v>
      </c>
      <c r="D1298" s="4">
        <v>5.0000000000000001E-3</v>
      </c>
      <c r="E1298" s="5" t="s">
        <v>3528</v>
      </c>
      <c r="F1298" s="4">
        <v>4.28E-3</v>
      </c>
      <c r="G1298" s="6">
        <v>45639</v>
      </c>
      <c r="H1298" s="3" t="s">
        <v>3735</v>
      </c>
      <c r="I1298" s="3"/>
      <c r="J1298" s="3"/>
      <c r="K1298" s="5" t="s">
        <v>269</v>
      </c>
      <c r="L1298" s="5" t="s">
        <v>112</v>
      </c>
      <c r="M1298" s="5" t="s">
        <v>3736</v>
      </c>
      <c r="N1298" s="5">
        <f>VLOOKUP(M1298,[1]ArchetypeScores!E:N,10,FALSE)</f>
        <v>1</v>
      </c>
      <c r="O1298" s="5">
        <f>VLOOKUP(M1298,[1]ArchetypeScores!E:O,11,FALSE)</f>
        <v>-1</v>
      </c>
      <c r="P1298" s="5">
        <f>VLOOKUP(M1298,[1]ArchetypeScores!E:P,12,FALSE)</f>
        <v>0</v>
      </c>
      <c r="Q1298" s="2" t="str">
        <f>VLOOKUP(M1298,[1]ArchetypeScores!E:W,19,FALSE)</f>
        <v>Untargeted</v>
      </c>
      <c r="R1298" s="2">
        <f>VLOOKUP(M1298,[1]ArchetypeScores!E:I,5,FALSE)</f>
        <v>0</v>
      </c>
      <c r="S1298" s="2">
        <f>VLOOKUP(M1298,[1]ArchetypeScores!E:K,7,FALSE)</f>
        <v>0</v>
      </c>
      <c r="T1298" s="2" t="str">
        <f t="shared" si="20"/>
        <v>Not A&amp;R positive</v>
      </c>
    </row>
    <row r="1299" spans="1:20" x14ac:dyDescent="0.3">
      <c r="A1299" s="2" t="s">
        <v>3525</v>
      </c>
      <c r="B1299" s="3" t="s">
        <v>3737</v>
      </c>
      <c r="C1299" s="3" t="s">
        <v>3738</v>
      </c>
      <c r="D1299" s="4">
        <v>1.4999999999999999E-2</v>
      </c>
      <c r="E1299" s="5" t="s">
        <v>3528</v>
      </c>
      <c r="F1299" s="4">
        <v>1.189E-2</v>
      </c>
      <c r="G1299" s="6">
        <v>45633</v>
      </c>
      <c r="H1299" s="3" t="s">
        <v>3624</v>
      </c>
      <c r="I1299" s="3"/>
      <c r="J1299" s="3"/>
      <c r="K1299" s="5" t="s">
        <v>89</v>
      </c>
      <c r="L1299" s="5">
        <v>1</v>
      </c>
      <c r="M1299" s="5" t="s">
        <v>90</v>
      </c>
      <c r="N1299" s="5">
        <f>VLOOKUP(M1299,[1]ArchetypeScores!E:N,10,FALSE)</f>
        <v>1</v>
      </c>
      <c r="O1299" s="5">
        <f>VLOOKUP(M1299,[1]ArchetypeScores!E:O,11,FALSE)</f>
        <v>0</v>
      </c>
      <c r="P1299" s="5">
        <f>VLOOKUP(M1299,[1]ArchetypeScores!E:P,12,FALSE)</f>
        <v>0</v>
      </c>
      <c r="Q1299" s="2" t="str">
        <f>VLOOKUP(M1299,[1]ArchetypeScores!E:W,19,FALSE)</f>
        <v>Other sector</v>
      </c>
      <c r="R1299" s="2">
        <f>VLOOKUP(M1299,[1]ArchetypeScores!E:I,5,FALSE)</f>
        <v>0</v>
      </c>
      <c r="S1299" s="2">
        <f>VLOOKUP(M1299,[1]ArchetypeScores!E:K,7,FALSE)</f>
        <v>0</v>
      </c>
      <c r="T1299" s="2" t="str">
        <f t="shared" si="20"/>
        <v>Not A&amp;R positive</v>
      </c>
    </row>
    <row r="1300" spans="1:20" x14ac:dyDescent="0.3">
      <c r="A1300" s="2" t="s">
        <v>3525</v>
      </c>
      <c r="B1300" s="3" t="s">
        <v>3739</v>
      </c>
      <c r="C1300" s="3" t="s">
        <v>3740</v>
      </c>
      <c r="D1300" s="4">
        <v>0.25</v>
      </c>
      <c r="E1300" s="5" t="s">
        <v>3528</v>
      </c>
      <c r="F1300" s="4">
        <v>0.17732000000000001</v>
      </c>
      <c r="G1300" s="6">
        <v>45731</v>
      </c>
      <c r="H1300" s="3" t="s">
        <v>3529</v>
      </c>
      <c r="I1300" s="3"/>
      <c r="J1300" s="3"/>
      <c r="K1300" s="5" t="s">
        <v>47</v>
      </c>
      <c r="L1300" s="5">
        <v>1</v>
      </c>
      <c r="M1300" s="5" t="s">
        <v>48</v>
      </c>
      <c r="N1300" s="5">
        <f>VLOOKUP(M1300,[1]ArchetypeScores!E:N,10,FALSE)</f>
        <v>0</v>
      </c>
      <c r="O1300" s="5">
        <f>VLOOKUP(M1300,[1]ArchetypeScores!E:O,11,FALSE)</f>
        <v>0</v>
      </c>
      <c r="P1300" s="5">
        <f>VLOOKUP(M1300,[1]ArchetypeScores!E:P,12,FALSE)</f>
        <v>0</v>
      </c>
      <c r="Q1300" s="2" t="str">
        <f>VLOOKUP(M1300,[1]ArchetypeScores!E:W,19,FALSE)</f>
        <v>Consumer (including agriculture and tourism)</v>
      </c>
      <c r="R1300" s="2">
        <f>VLOOKUP(M1300,[1]ArchetypeScores!E:I,5,FALSE)</f>
        <v>0</v>
      </c>
      <c r="S1300" s="2">
        <f>VLOOKUP(M1300,[1]ArchetypeScores!E:K,7,FALSE)</f>
        <v>0</v>
      </c>
      <c r="T1300" s="2" t="str">
        <f t="shared" si="20"/>
        <v>Not A&amp;R positive</v>
      </c>
    </row>
    <row r="1301" spans="1:20" x14ac:dyDescent="0.3">
      <c r="A1301" s="2" t="s">
        <v>3525</v>
      </c>
      <c r="B1301" s="3" t="s">
        <v>3741</v>
      </c>
      <c r="C1301" s="3" t="s">
        <v>3742</v>
      </c>
      <c r="D1301" s="4">
        <v>8.3000000000000004E-2</v>
      </c>
      <c r="E1301" s="5" t="s">
        <v>3528</v>
      </c>
      <c r="F1301" s="4">
        <v>6.2600000000000003E-2</v>
      </c>
      <c r="G1301" s="6">
        <v>45671</v>
      </c>
      <c r="H1301" s="3" t="s">
        <v>3529</v>
      </c>
      <c r="I1301" s="3"/>
      <c r="J1301" s="3"/>
      <c r="K1301" s="5" t="s">
        <v>61</v>
      </c>
      <c r="L1301" s="5">
        <v>2</v>
      </c>
      <c r="M1301" s="5" t="s">
        <v>954</v>
      </c>
      <c r="N1301" s="5">
        <f>VLOOKUP(M1301,[1]ArchetypeScores!E:N,10,FALSE)</f>
        <v>0</v>
      </c>
      <c r="O1301" s="5">
        <f>VLOOKUP(M1301,[1]ArchetypeScores!E:O,11,FALSE)</f>
        <v>0</v>
      </c>
      <c r="P1301" s="5">
        <f>VLOOKUP(M1301,[1]ArchetypeScores!E:P,12,FALSE)</f>
        <v>0</v>
      </c>
      <c r="Q1301" s="2" t="str">
        <f>VLOOKUP(M1301,[1]ArchetypeScores!E:W,19,FALSE)</f>
        <v>Health care</v>
      </c>
      <c r="R1301" s="2">
        <f>VLOOKUP(M1301,[1]ArchetypeScores!E:I,5,FALSE)</f>
        <v>0</v>
      </c>
      <c r="S1301" s="2">
        <f>VLOOKUP(M1301,[1]ArchetypeScores!E:K,7,FALSE)</f>
        <v>0</v>
      </c>
      <c r="T1301" s="2" t="str">
        <f t="shared" si="20"/>
        <v>Not A&amp;R positive</v>
      </c>
    </row>
    <row r="1302" spans="1:20" x14ac:dyDescent="0.3">
      <c r="A1302" s="2" t="s">
        <v>3525</v>
      </c>
      <c r="B1302" s="3" t="s">
        <v>3743</v>
      </c>
      <c r="C1302" s="3" t="s">
        <v>3744</v>
      </c>
      <c r="D1302" s="4">
        <v>0.04</v>
      </c>
      <c r="E1302" s="5" t="s">
        <v>3528</v>
      </c>
      <c r="F1302" s="4">
        <v>2.8369999999999999E-2</v>
      </c>
      <c r="G1302" s="6">
        <v>45728</v>
      </c>
      <c r="H1302" s="3" t="s">
        <v>3529</v>
      </c>
      <c r="I1302" s="3"/>
      <c r="J1302" s="3"/>
      <c r="K1302" s="5" t="s">
        <v>291</v>
      </c>
      <c r="L1302" s="5">
        <v>4</v>
      </c>
      <c r="M1302" s="5" t="s">
        <v>292</v>
      </c>
      <c r="N1302" s="5">
        <f>VLOOKUP(M1302,[1]ArchetypeScores!E:N,10,FALSE)</f>
        <v>1</v>
      </c>
      <c r="O1302" s="5">
        <f>VLOOKUP(M1302,[1]ArchetypeScores!E:O,11,FALSE)</f>
        <v>0</v>
      </c>
      <c r="P1302" s="5">
        <f>VLOOKUP(M1302,[1]ArchetypeScores!E:P,12,FALSE)</f>
        <v>0</v>
      </c>
      <c r="Q1302" s="2" t="str">
        <f>VLOOKUP(M1302,[1]ArchetypeScores!E:W,19,FALSE)</f>
        <v>Education and training</v>
      </c>
      <c r="R1302" s="2">
        <f>VLOOKUP(M1302,[1]ArchetypeScores!E:I,5,FALSE)</f>
        <v>0</v>
      </c>
      <c r="S1302" s="2">
        <f>VLOOKUP(M1302,[1]ArchetypeScores!E:K,7,FALSE)</f>
        <v>0</v>
      </c>
      <c r="T1302" s="2" t="str">
        <f t="shared" si="20"/>
        <v>Not A&amp;R positive</v>
      </c>
    </row>
    <row r="1303" spans="1:20" x14ac:dyDescent="0.3">
      <c r="A1303" s="2" t="s">
        <v>3525</v>
      </c>
      <c r="B1303" s="3" t="s">
        <v>3745</v>
      </c>
      <c r="C1303" s="3" t="s">
        <v>3746</v>
      </c>
      <c r="D1303" s="4"/>
      <c r="E1303" s="5" t="s">
        <v>3528</v>
      </c>
      <c r="F1303" s="4">
        <v>0</v>
      </c>
      <c r="G1303" s="6">
        <v>45724</v>
      </c>
      <c r="H1303" s="3" t="s">
        <v>3529</v>
      </c>
      <c r="I1303" s="3"/>
      <c r="J1303" s="3"/>
      <c r="K1303" s="5" t="s">
        <v>154</v>
      </c>
      <c r="L1303" s="5">
        <v>2</v>
      </c>
      <c r="M1303" s="5" t="s">
        <v>255</v>
      </c>
      <c r="N1303" s="5">
        <f>VLOOKUP(M1303,[1]ArchetypeScores!E:N,10,FALSE)</f>
        <v>1</v>
      </c>
      <c r="O1303" s="5">
        <f>VLOOKUP(M1303,[1]ArchetypeScores!E:O,11,FALSE)</f>
        <v>0</v>
      </c>
      <c r="P1303" s="5">
        <f>VLOOKUP(M1303,[1]ArchetypeScores!E:P,12,FALSE)</f>
        <v>0</v>
      </c>
      <c r="Q1303" s="2" t="str">
        <f>VLOOKUP(M1303,[1]ArchetypeScores!E:W,19,FALSE)</f>
        <v>Education and training</v>
      </c>
      <c r="R1303" s="2">
        <f>VLOOKUP(M1303,[1]ArchetypeScores!E:I,5,FALSE)</f>
        <v>0</v>
      </c>
      <c r="S1303" s="2">
        <f>VLOOKUP(M1303,[1]ArchetypeScores!E:K,7,FALSE)</f>
        <v>1</v>
      </c>
      <c r="T1303" s="2" t="str">
        <f t="shared" si="20"/>
        <v>Indirect only</v>
      </c>
    </row>
    <row r="1304" spans="1:20" x14ac:dyDescent="0.3">
      <c r="A1304" s="2" t="s">
        <v>3525</v>
      </c>
      <c r="B1304" s="3" t="s">
        <v>3747</v>
      </c>
      <c r="C1304" s="3" t="s">
        <v>3748</v>
      </c>
      <c r="D1304" s="4"/>
      <c r="E1304" s="5" t="s">
        <v>3528</v>
      </c>
      <c r="F1304" s="4">
        <v>0</v>
      </c>
      <c r="G1304" s="6">
        <v>45738</v>
      </c>
      <c r="H1304" s="3" t="s">
        <v>3529</v>
      </c>
      <c r="I1304" s="3"/>
      <c r="J1304" s="3"/>
      <c r="K1304" s="5" t="s">
        <v>84</v>
      </c>
      <c r="L1304" s="5">
        <v>4</v>
      </c>
      <c r="M1304" s="5" t="s">
        <v>849</v>
      </c>
      <c r="N1304" s="5">
        <f>VLOOKUP(M1304,[1]ArchetypeScores!E:N,10,FALSE)</f>
        <v>0</v>
      </c>
      <c r="O1304" s="5">
        <f>VLOOKUP(M1304,[1]ArchetypeScores!E:O,11,FALSE)</f>
        <v>-1</v>
      </c>
      <c r="P1304" s="5">
        <f>VLOOKUP(M1304,[1]ArchetypeScores!E:P,12,FALSE)</f>
        <v>0</v>
      </c>
      <c r="Q1304" s="2" t="str">
        <f>VLOOKUP(M1304,[1]ArchetypeScores!E:W,19,FALSE)</f>
        <v>Untargeted</v>
      </c>
      <c r="R1304" s="2">
        <f>VLOOKUP(M1304,[1]ArchetypeScores!E:I,5,FALSE)</f>
        <v>0</v>
      </c>
      <c r="S1304" s="2">
        <f>VLOOKUP(M1304,[1]ArchetypeScores!E:K,7,FALSE)</f>
        <v>0</v>
      </c>
      <c r="T1304" s="2" t="str">
        <f t="shared" si="20"/>
        <v>Not A&amp;R positive</v>
      </c>
    </row>
    <row r="1305" spans="1:20" x14ac:dyDescent="0.3">
      <c r="A1305" s="2" t="s">
        <v>3525</v>
      </c>
      <c r="B1305" s="3" t="s">
        <v>3749</v>
      </c>
      <c r="C1305" s="3" t="s">
        <v>3750</v>
      </c>
      <c r="D1305" s="4"/>
      <c r="E1305" s="5" t="s">
        <v>3528</v>
      </c>
      <c r="F1305" s="4">
        <v>0</v>
      </c>
      <c r="G1305" s="6">
        <v>45747</v>
      </c>
      <c r="H1305" s="3" t="s">
        <v>3529</v>
      </c>
      <c r="I1305" s="3"/>
      <c r="J1305" s="3"/>
      <c r="K1305" s="5" t="s">
        <v>392</v>
      </c>
      <c r="L1305" s="5">
        <v>1</v>
      </c>
      <c r="M1305" s="5" t="s">
        <v>393</v>
      </c>
      <c r="N1305" s="5">
        <f>VLOOKUP(M1305,[1]ArchetypeScores!E:N,10,FALSE)</f>
        <v>0</v>
      </c>
      <c r="O1305" s="5">
        <f>VLOOKUP(M1305,[1]ArchetypeScores!E:O,11,FALSE)</f>
        <v>-1</v>
      </c>
      <c r="P1305" s="5">
        <f>VLOOKUP(M1305,[1]ArchetypeScores!E:P,12,FALSE)</f>
        <v>0</v>
      </c>
      <c r="Q1305" s="2" t="str">
        <f>VLOOKUP(M1305,[1]ArchetypeScores!E:W,19,FALSE)</f>
        <v>Other sector</v>
      </c>
      <c r="R1305" s="2">
        <f>VLOOKUP(M1305,[1]ArchetypeScores!E:I,5,FALSE)</f>
        <v>0</v>
      </c>
      <c r="S1305" s="2">
        <f>VLOOKUP(M1305,[1]ArchetypeScores!E:K,7,FALSE)</f>
        <v>0</v>
      </c>
      <c r="T1305" s="2" t="str">
        <f t="shared" si="20"/>
        <v>Not A&amp;R positive</v>
      </c>
    </row>
    <row r="1306" spans="1:20" x14ac:dyDescent="0.3">
      <c r="A1306" s="2" t="s">
        <v>3525</v>
      </c>
      <c r="B1306" s="3" t="s">
        <v>3751</v>
      </c>
      <c r="C1306" s="3" t="s">
        <v>3752</v>
      </c>
      <c r="D1306" s="4">
        <v>0.53</v>
      </c>
      <c r="E1306" s="5" t="s">
        <v>3528</v>
      </c>
      <c r="F1306" s="4">
        <v>0.40292</v>
      </c>
      <c r="G1306" s="6">
        <v>45674</v>
      </c>
      <c r="H1306" s="3" t="s">
        <v>3529</v>
      </c>
      <c r="I1306" s="3" t="s">
        <v>3552</v>
      </c>
      <c r="J1306" s="3"/>
      <c r="K1306" s="5" t="s">
        <v>57</v>
      </c>
      <c r="L1306" s="5">
        <v>29</v>
      </c>
      <c r="M1306" s="5" t="s">
        <v>58</v>
      </c>
      <c r="N1306" s="5">
        <f>VLOOKUP(M1306,[1]ArchetypeScores!E:N,10,FALSE)</f>
        <v>0</v>
      </c>
      <c r="O1306" s="5">
        <f>VLOOKUP(M1306,[1]ArchetypeScores!E:O,11,FALSE)</f>
        <v>-1</v>
      </c>
      <c r="P1306" s="5">
        <f>VLOOKUP(M1306,[1]ArchetypeScores!E:P,12,FALSE)</f>
        <v>0</v>
      </c>
      <c r="Q1306" s="2" t="str">
        <f>VLOOKUP(M1306,[1]ArchetypeScores!E:W,19,FALSE)</f>
        <v>Untargeted</v>
      </c>
      <c r="R1306" s="2">
        <f>VLOOKUP(M1306,[1]ArchetypeScores!E:I,5,FALSE)</f>
        <v>0</v>
      </c>
      <c r="S1306" s="2">
        <f>VLOOKUP(M1306,[1]ArchetypeScores!E:K,7,FALSE)</f>
        <v>0</v>
      </c>
      <c r="T1306" s="2" t="str">
        <f t="shared" si="20"/>
        <v>Not A&amp;R positive</v>
      </c>
    </row>
    <row r="1307" spans="1:20" x14ac:dyDescent="0.3">
      <c r="A1307" s="2" t="s">
        <v>3525</v>
      </c>
      <c r="B1307" s="3" t="s">
        <v>3753</v>
      </c>
      <c r="C1307" s="3" t="s">
        <v>3754</v>
      </c>
      <c r="D1307" s="4">
        <v>7.0999999999999994E-2</v>
      </c>
      <c r="E1307" s="5" t="s">
        <v>3528</v>
      </c>
      <c r="F1307" s="4">
        <v>5.2639999999999999E-2</v>
      </c>
      <c r="G1307" s="6">
        <v>45689</v>
      </c>
      <c r="H1307" s="3" t="s">
        <v>3755</v>
      </c>
      <c r="I1307" s="3"/>
      <c r="J1307" s="3"/>
      <c r="K1307" s="5" t="s">
        <v>570</v>
      </c>
      <c r="L1307" s="5" t="s">
        <v>112</v>
      </c>
      <c r="M1307" s="5" t="s">
        <v>571</v>
      </c>
      <c r="N1307" s="5">
        <f>VLOOKUP(M1307,[1]ArchetypeScores!E:N,10,FALSE)</f>
        <v>1</v>
      </c>
      <c r="O1307" s="5">
        <f>VLOOKUP(M1307,[1]ArchetypeScores!E:O,11,FALSE)</f>
        <v>-2</v>
      </c>
      <c r="P1307" s="5">
        <f>VLOOKUP(M1307,[1]ArchetypeScores!E:P,12,FALSE)</f>
        <v>-2</v>
      </c>
      <c r="Q1307" s="2" t="str">
        <f>VLOOKUP(M1307,[1]ArchetypeScores!E:W,19,FALSE)</f>
        <v>Energy and water</v>
      </c>
      <c r="R1307" s="2">
        <f>VLOOKUP(M1307,[1]ArchetypeScores!E:I,5,FALSE)</f>
        <v>0</v>
      </c>
      <c r="S1307" s="2">
        <f>VLOOKUP(M1307,[1]ArchetypeScores!E:K,7,FALSE)</f>
        <v>-1</v>
      </c>
      <c r="T1307" s="2" t="str">
        <f t="shared" si="20"/>
        <v>Not A&amp;R positive</v>
      </c>
    </row>
    <row r="1308" spans="1:20" x14ac:dyDescent="0.3">
      <c r="A1308" s="2" t="s">
        <v>3525</v>
      </c>
      <c r="B1308" s="3" t="s">
        <v>3756</v>
      </c>
      <c r="C1308" s="3" t="s">
        <v>3757</v>
      </c>
      <c r="D1308" s="4">
        <v>7.2999999999999995E-2</v>
      </c>
      <c r="E1308" s="5" t="s">
        <v>3528</v>
      </c>
      <c r="F1308" s="4">
        <v>5.0799999999999998E-2</v>
      </c>
      <c r="G1308" s="6">
        <v>45757</v>
      </c>
      <c r="H1308" s="3" t="s">
        <v>3758</v>
      </c>
      <c r="I1308" s="3"/>
      <c r="J1308" s="3"/>
      <c r="K1308" s="5" t="s">
        <v>261</v>
      </c>
      <c r="L1308" s="5">
        <v>1</v>
      </c>
      <c r="M1308" s="5" t="s">
        <v>3547</v>
      </c>
      <c r="N1308" s="5">
        <f>VLOOKUP(M1308,[1]ArchetypeScores!E:N,10,FALSE)</f>
        <v>0</v>
      </c>
      <c r="O1308" s="5">
        <f>VLOOKUP(M1308,[1]ArchetypeScores!E:O,11,FALSE)</f>
        <v>-2</v>
      </c>
      <c r="P1308" s="5">
        <f>VLOOKUP(M1308,[1]ArchetypeScores!E:P,12,FALSE)</f>
        <v>0</v>
      </c>
      <c r="Q1308" s="2" t="str">
        <f>VLOOKUP(M1308,[1]ArchetypeScores!E:W,19,FALSE)</f>
        <v>Untargeted</v>
      </c>
      <c r="R1308" s="2">
        <f>VLOOKUP(M1308,[1]ArchetypeScores!E:I,5,FALSE)</f>
        <v>0</v>
      </c>
      <c r="S1308" s="2">
        <f>VLOOKUP(M1308,[1]ArchetypeScores!E:K,7,FALSE)</f>
        <v>0</v>
      </c>
      <c r="T1308" s="2" t="str">
        <f t="shared" si="20"/>
        <v>Not A&amp;R positive</v>
      </c>
    </row>
    <row r="1309" spans="1:20" x14ac:dyDescent="0.3">
      <c r="A1309" s="2" t="s">
        <v>3525</v>
      </c>
      <c r="B1309" s="3" t="s">
        <v>3759</v>
      </c>
      <c r="C1309" s="3" t="s">
        <v>3760</v>
      </c>
      <c r="D1309" s="4">
        <v>0.81</v>
      </c>
      <c r="E1309" s="5" t="s">
        <v>3528</v>
      </c>
      <c r="F1309" s="4">
        <v>0.62961999999999996</v>
      </c>
      <c r="G1309" s="6">
        <v>45598</v>
      </c>
      <c r="H1309" s="3" t="s">
        <v>3542</v>
      </c>
      <c r="I1309" s="3" t="s">
        <v>3543</v>
      </c>
      <c r="J1309" s="3"/>
      <c r="K1309" s="5" t="s">
        <v>118</v>
      </c>
      <c r="L1309" s="5">
        <v>2</v>
      </c>
      <c r="M1309" s="5" t="s">
        <v>226</v>
      </c>
      <c r="N1309" s="5">
        <f>VLOOKUP(M1309,[1]ArchetypeScores!E:N,10,FALSE)</f>
        <v>0</v>
      </c>
      <c r="O1309" s="5">
        <f>VLOOKUP(M1309,[1]ArchetypeScores!E:O,11,FALSE)</f>
        <v>-1</v>
      </c>
      <c r="P1309" s="5">
        <f>VLOOKUP(M1309,[1]ArchetypeScores!E:P,12,FALSE)</f>
        <v>0</v>
      </c>
      <c r="Q1309" s="2" t="str">
        <f>VLOOKUP(M1309,[1]ArchetypeScores!E:W,19,FALSE)</f>
        <v>Untargeted</v>
      </c>
      <c r="R1309" s="2">
        <f>VLOOKUP(M1309,[1]ArchetypeScores!E:I,5,FALSE)</f>
        <v>0</v>
      </c>
      <c r="S1309" s="2">
        <f>VLOOKUP(M1309,[1]ArchetypeScores!E:K,7,FALSE)</f>
        <v>0</v>
      </c>
      <c r="T1309" s="2" t="str">
        <f t="shared" si="20"/>
        <v>Not A&amp;R positive</v>
      </c>
    </row>
    <row r="1310" spans="1:20" x14ac:dyDescent="0.3">
      <c r="A1310" s="2" t="s">
        <v>3525</v>
      </c>
      <c r="B1310" s="3" t="s">
        <v>3761</v>
      </c>
      <c r="C1310" s="3" t="s">
        <v>3762</v>
      </c>
      <c r="D1310" s="4">
        <v>0.54</v>
      </c>
      <c r="E1310" s="5" t="s">
        <v>3528</v>
      </c>
      <c r="F1310" s="4">
        <v>0.42812</v>
      </c>
      <c r="G1310" s="6">
        <v>45643</v>
      </c>
      <c r="H1310" s="3" t="s">
        <v>3735</v>
      </c>
      <c r="I1310" s="3"/>
      <c r="J1310" s="3"/>
      <c r="K1310" s="5" t="s">
        <v>47</v>
      </c>
      <c r="L1310" s="5">
        <v>5</v>
      </c>
      <c r="M1310" s="5" t="s">
        <v>192</v>
      </c>
      <c r="N1310" s="5">
        <f>VLOOKUP(M1310,[1]ArchetypeScores!E:N,10,FALSE)</f>
        <v>0</v>
      </c>
      <c r="O1310" s="5">
        <f>VLOOKUP(M1310,[1]ArchetypeScores!E:O,11,FALSE)</f>
        <v>0</v>
      </c>
      <c r="P1310" s="5">
        <f>VLOOKUP(M1310,[1]ArchetypeScores!E:P,12,FALSE)</f>
        <v>0</v>
      </c>
      <c r="Q1310" s="2" t="str">
        <f>VLOOKUP(M1310,[1]ArchetypeScores!E:W,19,FALSE)</f>
        <v>Untargeted</v>
      </c>
      <c r="R1310" s="2">
        <f>VLOOKUP(M1310,[1]ArchetypeScores!E:I,5,FALSE)</f>
        <v>0</v>
      </c>
      <c r="S1310" s="2">
        <f>VLOOKUP(M1310,[1]ArchetypeScores!E:K,7,FALSE)</f>
        <v>0</v>
      </c>
      <c r="T1310" s="2" t="str">
        <f t="shared" si="20"/>
        <v>Not A&amp;R positive</v>
      </c>
    </row>
    <row r="1311" spans="1:20" x14ac:dyDescent="0.3">
      <c r="A1311" s="2" t="s">
        <v>3525</v>
      </c>
      <c r="B1311" s="3" t="s">
        <v>3763</v>
      </c>
      <c r="C1311" s="3" t="s">
        <v>3764</v>
      </c>
      <c r="D1311" s="4">
        <v>2.2200000000000002</v>
      </c>
      <c r="E1311" s="5" t="s">
        <v>3528</v>
      </c>
      <c r="F1311" s="4">
        <v>1.63127</v>
      </c>
      <c r="G1311" s="6">
        <v>45692</v>
      </c>
      <c r="H1311" s="3" t="s">
        <v>3765</v>
      </c>
      <c r="I1311" s="3"/>
      <c r="J1311" s="3"/>
      <c r="K1311" s="5" t="s">
        <v>229</v>
      </c>
      <c r="L1311" s="5">
        <v>1</v>
      </c>
      <c r="M1311" s="5" t="s">
        <v>528</v>
      </c>
      <c r="N1311" s="5">
        <f>VLOOKUP(M1311,[1]ArchetypeScores!E:N,10,FALSE)</f>
        <v>1</v>
      </c>
      <c r="O1311" s="5">
        <f>VLOOKUP(M1311,[1]ArchetypeScores!E:O,11,FALSE)</f>
        <v>-2</v>
      </c>
      <c r="P1311" s="5">
        <f>VLOOKUP(M1311,[1]ArchetypeScores!E:P,12,FALSE)</f>
        <v>0</v>
      </c>
      <c r="Q1311" s="2" t="str">
        <f>VLOOKUP(M1311,[1]ArchetypeScores!E:W,19,FALSE)</f>
        <v>Industrials - transportation</v>
      </c>
      <c r="R1311" s="2">
        <f>VLOOKUP(M1311,[1]ArchetypeScores!E:I,5,FALSE)</f>
        <v>0</v>
      </c>
      <c r="S1311" s="2">
        <f>VLOOKUP(M1311,[1]ArchetypeScores!E:K,7,FALSE)</f>
        <v>-1</v>
      </c>
      <c r="T1311" s="2" t="str">
        <f t="shared" si="20"/>
        <v>Not A&amp;R positive</v>
      </c>
    </row>
    <row r="1312" spans="1:20" x14ac:dyDescent="0.3">
      <c r="A1312" s="2" t="s">
        <v>3525</v>
      </c>
      <c r="B1312" s="3" t="s">
        <v>3766</v>
      </c>
      <c r="C1312" s="3" t="s">
        <v>3767</v>
      </c>
      <c r="D1312" s="4">
        <v>6.6000000000000003E-2</v>
      </c>
      <c r="E1312" s="5" t="s">
        <v>3528</v>
      </c>
      <c r="F1312" s="4">
        <v>4.9360000000000001E-2</v>
      </c>
      <c r="G1312" s="6">
        <v>45683</v>
      </c>
      <c r="H1312" s="3" t="s">
        <v>3768</v>
      </c>
      <c r="I1312" s="3"/>
      <c r="J1312" s="3"/>
      <c r="K1312" s="5" t="s">
        <v>137</v>
      </c>
      <c r="L1312" s="5">
        <v>2</v>
      </c>
      <c r="M1312" s="5" t="s">
        <v>138</v>
      </c>
      <c r="N1312" s="5">
        <f>VLOOKUP(M1312,[1]ArchetypeScores!E:N,10,FALSE)</f>
        <v>1</v>
      </c>
      <c r="O1312" s="5">
        <f>VLOOKUP(M1312,[1]ArchetypeScores!E:O,11,FALSE)</f>
        <v>-2</v>
      </c>
      <c r="P1312" s="5">
        <f>VLOOKUP(M1312,[1]ArchetypeScores!E:P,12,FALSE)</f>
        <v>2</v>
      </c>
      <c r="Q1312" s="2" t="str">
        <f>VLOOKUP(M1312,[1]ArchetypeScores!E:W,19,FALSE)</f>
        <v>Industrials - transportation</v>
      </c>
      <c r="R1312" s="2">
        <f>VLOOKUP(M1312,[1]ArchetypeScores!E:I,5,FALSE)</f>
        <v>0</v>
      </c>
      <c r="S1312" s="2">
        <f>VLOOKUP(M1312,[1]ArchetypeScores!E:K,7,FALSE)</f>
        <v>-1</v>
      </c>
      <c r="T1312" s="2" t="str">
        <f t="shared" si="20"/>
        <v>Not A&amp;R positive</v>
      </c>
    </row>
    <row r="1313" spans="1:20" x14ac:dyDescent="0.3">
      <c r="A1313" s="2" t="s">
        <v>3525</v>
      </c>
      <c r="B1313" s="3" t="s">
        <v>3769</v>
      </c>
      <c r="C1313" s="3" t="s">
        <v>3770</v>
      </c>
      <c r="D1313" s="4">
        <v>2E-3</v>
      </c>
      <c r="E1313" s="5" t="s">
        <v>3528</v>
      </c>
      <c r="F1313" s="4">
        <v>1.23E-3</v>
      </c>
      <c r="G1313" s="6">
        <v>45684</v>
      </c>
      <c r="H1313" s="3" t="s">
        <v>3771</v>
      </c>
      <c r="I1313" s="3"/>
      <c r="J1313" s="3"/>
      <c r="K1313" s="5" t="s">
        <v>137</v>
      </c>
      <c r="L1313" s="5">
        <v>2</v>
      </c>
      <c r="M1313" s="5" t="s">
        <v>138</v>
      </c>
      <c r="N1313" s="5">
        <f>VLOOKUP(M1313,[1]ArchetypeScores!E:N,10,FALSE)</f>
        <v>1</v>
      </c>
      <c r="O1313" s="5">
        <f>VLOOKUP(M1313,[1]ArchetypeScores!E:O,11,FALSE)</f>
        <v>-2</v>
      </c>
      <c r="P1313" s="5">
        <f>VLOOKUP(M1313,[1]ArchetypeScores!E:P,12,FALSE)</f>
        <v>2</v>
      </c>
      <c r="Q1313" s="2" t="str">
        <f>VLOOKUP(M1313,[1]ArchetypeScores!E:W,19,FALSE)</f>
        <v>Industrials - transportation</v>
      </c>
      <c r="R1313" s="2">
        <f>VLOOKUP(M1313,[1]ArchetypeScores!E:I,5,FALSE)</f>
        <v>0</v>
      </c>
      <c r="S1313" s="2">
        <f>VLOOKUP(M1313,[1]ArchetypeScores!E:K,7,FALSE)</f>
        <v>-1</v>
      </c>
      <c r="T1313" s="2" t="str">
        <f t="shared" si="20"/>
        <v>Not A&amp;R positive</v>
      </c>
    </row>
    <row r="1314" spans="1:20" x14ac:dyDescent="0.3">
      <c r="A1314" s="2" t="s">
        <v>3525</v>
      </c>
      <c r="B1314" s="3" t="s">
        <v>3772</v>
      </c>
      <c r="C1314" s="3" t="s">
        <v>3773</v>
      </c>
      <c r="D1314" s="4">
        <v>2.5999999999999999E-2</v>
      </c>
      <c r="E1314" s="5" t="s">
        <v>3528</v>
      </c>
      <c r="F1314" s="4">
        <v>1.9060000000000001E-2</v>
      </c>
      <c r="G1314" s="6">
        <v>45687</v>
      </c>
      <c r="H1314" s="3" t="s">
        <v>3774</v>
      </c>
      <c r="I1314" s="3"/>
      <c r="J1314" s="3"/>
      <c r="K1314" s="5" t="s">
        <v>137</v>
      </c>
      <c r="L1314" s="5">
        <v>2</v>
      </c>
      <c r="M1314" s="5" t="s">
        <v>138</v>
      </c>
      <c r="N1314" s="5">
        <f>VLOOKUP(M1314,[1]ArchetypeScores!E:N,10,FALSE)</f>
        <v>1</v>
      </c>
      <c r="O1314" s="5">
        <f>VLOOKUP(M1314,[1]ArchetypeScores!E:O,11,FALSE)</f>
        <v>-2</v>
      </c>
      <c r="P1314" s="5">
        <f>VLOOKUP(M1314,[1]ArchetypeScores!E:P,12,FALSE)</f>
        <v>2</v>
      </c>
      <c r="Q1314" s="2" t="str">
        <f>VLOOKUP(M1314,[1]ArchetypeScores!E:W,19,FALSE)</f>
        <v>Industrials - transportation</v>
      </c>
      <c r="R1314" s="2">
        <f>VLOOKUP(M1314,[1]ArchetypeScores!E:I,5,FALSE)</f>
        <v>0</v>
      </c>
      <c r="S1314" s="2">
        <f>VLOOKUP(M1314,[1]ArchetypeScores!E:K,7,FALSE)</f>
        <v>-1</v>
      </c>
      <c r="T1314" s="2" t="str">
        <f t="shared" si="20"/>
        <v>Not A&amp;R positive</v>
      </c>
    </row>
    <row r="1315" spans="1:20" x14ac:dyDescent="0.3">
      <c r="A1315" s="2" t="s">
        <v>3525</v>
      </c>
      <c r="B1315" s="3" t="s">
        <v>3775</v>
      </c>
      <c r="C1315" s="3" t="s">
        <v>3776</v>
      </c>
      <c r="D1315" s="4"/>
      <c r="E1315" s="5" t="s">
        <v>3528</v>
      </c>
      <c r="F1315" s="4">
        <v>0</v>
      </c>
      <c r="G1315" s="6">
        <v>45694</v>
      </c>
      <c r="H1315" s="3" t="s">
        <v>3777</v>
      </c>
      <c r="I1315" s="3" t="s">
        <v>3778</v>
      </c>
      <c r="J1315" s="3"/>
      <c r="K1315" s="5" t="s">
        <v>53</v>
      </c>
      <c r="L1315" s="5">
        <v>4</v>
      </c>
      <c r="M1315" s="5" t="s">
        <v>237</v>
      </c>
      <c r="N1315" s="5">
        <f>VLOOKUP(M1315,[1]ArchetypeScores!E:N,10,FALSE)</f>
        <v>0</v>
      </c>
      <c r="O1315" s="5">
        <f>VLOOKUP(M1315,[1]ArchetypeScores!E:O,11,FALSE)</f>
        <v>-1</v>
      </c>
      <c r="P1315" s="5">
        <f>VLOOKUP(M1315,[1]ArchetypeScores!E:P,12,FALSE)</f>
        <v>0</v>
      </c>
      <c r="Q1315" s="2" t="str">
        <f>VLOOKUP(M1315,[1]ArchetypeScores!E:W,19,FALSE)</f>
        <v>Untargeted</v>
      </c>
      <c r="R1315" s="2">
        <f>VLOOKUP(M1315,[1]ArchetypeScores!E:I,5,FALSE)</f>
        <v>0</v>
      </c>
      <c r="S1315" s="2">
        <f>VLOOKUP(M1315,[1]ArchetypeScores!E:K,7,FALSE)</f>
        <v>0</v>
      </c>
      <c r="T1315" s="2" t="str">
        <f t="shared" si="20"/>
        <v>Not A&amp;R positive</v>
      </c>
    </row>
    <row r="1316" spans="1:20" x14ac:dyDescent="0.3">
      <c r="A1316" s="2" t="s">
        <v>3525</v>
      </c>
      <c r="B1316" s="3" t="s">
        <v>3779</v>
      </c>
      <c r="C1316" s="3" t="s">
        <v>3780</v>
      </c>
      <c r="D1316" s="4">
        <v>0.155</v>
      </c>
      <c r="E1316" s="5" t="s">
        <v>3528</v>
      </c>
      <c r="F1316" s="4">
        <v>0.12257</v>
      </c>
      <c r="G1316" s="6">
        <v>45637</v>
      </c>
      <c r="H1316" s="3" t="s">
        <v>3735</v>
      </c>
      <c r="I1316" s="3"/>
      <c r="J1316" s="3"/>
      <c r="K1316" s="5" t="s">
        <v>71</v>
      </c>
      <c r="L1316" s="5">
        <v>1</v>
      </c>
      <c r="M1316" s="5" t="s">
        <v>72</v>
      </c>
      <c r="N1316" s="5">
        <f>VLOOKUP(M1316,[1]ArchetypeScores!E:N,10,FALSE)</f>
        <v>0</v>
      </c>
      <c r="O1316" s="5">
        <f>VLOOKUP(M1316,[1]ArchetypeScores!E:O,11,FALSE)</f>
        <v>0</v>
      </c>
      <c r="P1316" s="5">
        <f>VLOOKUP(M1316,[1]ArchetypeScores!E:P,12,FALSE)</f>
        <v>0</v>
      </c>
      <c r="Q1316" s="2" t="str">
        <f>VLOOKUP(M1316,[1]ArchetypeScores!E:W,19,FALSE)</f>
        <v>Other sector</v>
      </c>
      <c r="R1316" s="2">
        <f>VLOOKUP(M1316,[1]ArchetypeScores!E:I,5,FALSE)</f>
        <v>0</v>
      </c>
      <c r="S1316" s="2">
        <f>VLOOKUP(M1316,[1]ArchetypeScores!E:K,7,FALSE)</f>
        <v>0</v>
      </c>
      <c r="T1316" s="2" t="str">
        <f t="shared" si="20"/>
        <v>Not A&amp;R positive</v>
      </c>
    </row>
    <row r="1317" spans="1:20" x14ac:dyDescent="0.3">
      <c r="A1317" s="2" t="s">
        <v>3525</v>
      </c>
      <c r="B1317" s="3" t="s">
        <v>3781</v>
      </c>
      <c r="C1317" s="3" t="s">
        <v>3782</v>
      </c>
      <c r="D1317" s="4">
        <v>0.188</v>
      </c>
      <c r="E1317" s="5" t="s">
        <v>3528</v>
      </c>
      <c r="F1317" s="4">
        <v>0.1416</v>
      </c>
      <c r="G1317" s="6">
        <v>45682</v>
      </c>
      <c r="H1317" s="3" t="s">
        <v>3529</v>
      </c>
      <c r="I1317" s="3"/>
      <c r="J1317" s="3"/>
      <c r="K1317" s="5" t="s">
        <v>47</v>
      </c>
      <c r="L1317" s="5">
        <v>2</v>
      </c>
      <c r="M1317" s="5" t="s">
        <v>440</v>
      </c>
      <c r="N1317" s="5">
        <f>VLOOKUP(M1317,[1]ArchetypeScores!E:N,10,FALSE)</f>
        <v>0</v>
      </c>
      <c r="O1317" s="5">
        <f>VLOOKUP(M1317,[1]ArchetypeScores!E:O,11,FALSE)</f>
        <v>0</v>
      </c>
      <c r="P1317" s="5">
        <f>VLOOKUP(M1317,[1]ArchetypeScores!E:P,12,FALSE)</f>
        <v>0</v>
      </c>
      <c r="Q1317" s="2" t="str">
        <f>VLOOKUP(M1317,[1]ArchetypeScores!E:W,19,FALSE)</f>
        <v>Other sector</v>
      </c>
      <c r="R1317" s="2">
        <f>VLOOKUP(M1317,[1]ArchetypeScores!E:I,5,FALSE)</f>
        <v>0</v>
      </c>
      <c r="S1317" s="2">
        <f>VLOOKUP(M1317,[1]ArchetypeScores!E:K,7,FALSE)</f>
        <v>0</v>
      </c>
      <c r="T1317" s="2" t="str">
        <f t="shared" si="20"/>
        <v>Not A&amp;R positive</v>
      </c>
    </row>
    <row r="1318" spans="1:20" x14ac:dyDescent="0.3">
      <c r="A1318" s="2" t="s">
        <v>3525</v>
      </c>
      <c r="B1318" s="3" t="s">
        <v>3783</v>
      </c>
      <c r="C1318" s="3" t="s">
        <v>3784</v>
      </c>
      <c r="D1318" s="4">
        <v>2.5</v>
      </c>
      <c r="E1318" s="5" t="s">
        <v>3528</v>
      </c>
      <c r="F1318" s="4">
        <v>1.9820500000000001</v>
      </c>
      <c r="G1318" s="6">
        <v>45627</v>
      </c>
      <c r="H1318" s="3" t="s">
        <v>3604</v>
      </c>
      <c r="I1318" s="3"/>
      <c r="J1318" s="3"/>
      <c r="K1318" s="5" t="s">
        <v>118</v>
      </c>
      <c r="L1318" s="5">
        <v>3</v>
      </c>
      <c r="M1318" s="5" t="s">
        <v>168</v>
      </c>
      <c r="N1318" s="5">
        <f>VLOOKUP(M1318,[1]ArchetypeScores!E:N,10,FALSE)</f>
        <v>0</v>
      </c>
      <c r="O1318" s="5">
        <f>VLOOKUP(M1318,[1]ArchetypeScores!E:O,11,FALSE)</f>
        <v>-1</v>
      </c>
      <c r="P1318" s="5">
        <f>VLOOKUP(M1318,[1]ArchetypeScores!E:P,12,FALSE)</f>
        <v>0</v>
      </c>
      <c r="Q1318" s="2" t="str">
        <f>VLOOKUP(M1318,[1]ArchetypeScores!E:W,19,FALSE)</f>
        <v>Untargeted</v>
      </c>
      <c r="R1318" s="2">
        <f>VLOOKUP(M1318,[1]ArchetypeScores!E:I,5,FALSE)</f>
        <v>0</v>
      </c>
      <c r="S1318" s="2">
        <f>VLOOKUP(M1318,[1]ArchetypeScores!E:K,7,FALSE)</f>
        <v>0</v>
      </c>
      <c r="T1318" s="2" t="str">
        <f t="shared" si="20"/>
        <v>Not A&amp;R positive</v>
      </c>
    </row>
    <row r="1319" spans="1:20" x14ac:dyDescent="0.3">
      <c r="A1319" s="2" t="s">
        <v>3525</v>
      </c>
      <c r="B1319" s="3" t="s">
        <v>3785</v>
      </c>
      <c r="C1319" s="3" t="s">
        <v>3786</v>
      </c>
      <c r="D1319" s="4">
        <v>0.112</v>
      </c>
      <c r="E1319" s="5" t="s">
        <v>3528</v>
      </c>
      <c r="F1319" s="4">
        <v>8.8800000000000004E-2</v>
      </c>
      <c r="G1319" s="6">
        <v>45646</v>
      </c>
      <c r="H1319" s="3" t="s">
        <v>3735</v>
      </c>
      <c r="I1319" s="3"/>
      <c r="J1319" s="3"/>
      <c r="K1319" s="5" t="s">
        <v>163</v>
      </c>
      <c r="L1319" s="5">
        <v>3</v>
      </c>
      <c r="M1319" s="5" t="s">
        <v>164</v>
      </c>
      <c r="N1319" s="5">
        <f>VLOOKUP(M1319,[1]ArchetypeScores!E:N,10,FALSE)</f>
        <v>0</v>
      </c>
      <c r="O1319" s="5">
        <f>VLOOKUP(M1319,[1]ArchetypeScores!E:O,11,FALSE)</f>
        <v>0</v>
      </c>
      <c r="P1319" s="5">
        <f>VLOOKUP(M1319,[1]ArchetypeScores!E:P,12,FALSE)</f>
        <v>0</v>
      </c>
      <c r="Q1319" s="2" t="str">
        <f>VLOOKUP(M1319,[1]ArchetypeScores!E:W,19,FALSE)</f>
        <v>Education and training</v>
      </c>
      <c r="R1319" s="2">
        <f>VLOOKUP(M1319,[1]ArchetypeScores!E:I,5,FALSE)</f>
        <v>0</v>
      </c>
      <c r="S1319" s="2">
        <f>VLOOKUP(M1319,[1]ArchetypeScores!E:K,7,FALSE)</f>
        <v>0</v>
      </c>
      <c r="T1319" s="2" t="str">
        <f t="shared" si="20"/>
        <v>Not A&amp;R positive</v>
      </c>
    </row>
    <row r="1320" spans="1:20" x14ac:dyDescent="0.3">
      <c r="A1320" s="2" t="s">
        <v>3525</v>
      </c>
      <c r="B1320" s="3" t="s">
        <v>3787</v>
      </c>
      <c r="C1320" s="3" t="s">
        <v>3788</v>
      </c>
      <c r="D1320" s="4">
        <v>7.4999999999999997E-2</v>
      </c>
      <c r="E1320" s="5" t="s">
        <v>3528</v>
      </c>
      <c r="F1320" s="4">
        <v>5.3339999999999999E-2</v>
      </c>
      <c r="G1320" s="6">
        <v>45702</v>
      </c>
      <c r="H1320" s="3" t="s">
        <v>3529</v>
      </c>
      <c r="I1320" s="3"/>
      <c r="J1320" s="3"/>
      <c r="K1320" s="5" t="s">
        <v>154</v>
      </c>
      <c r="L1320" s="5">
        <v>2</v>
      </c>
      <c r="M1320" s="5" t="s">
        <v>255</v>
      </c>
      <c r="N1320" s="5">
        <f>VLOOKUP(M1320,[1]ArchetypeScores!E:N,10,FALSE)</f>
        <v>1</v>
      </c>
      <c r="O1320" s="5">
        <f>VLOOKUP(M1320,[1]ArchetypeScores!E:O,11,FALSE)</f>
        <v>0</v>
      </c>
      <c r="P1320" s="5">
        <f>VLOOKUP(M1320,[1]ArchetypeScores!E:P,12,FALSE)</f>
        <v>0</v>
      </c>
      <c r="Q1320" s="2" t="str">
        <f>VLOOKUP(M1320,[1]ArchetypeScores!E:W,19,FALSE)</f>
        <v>Education and training</v>
      </c>
      <c r="R1320" s="2">
        <f>VLOOKUP(M1320,[1]ArchetypeScores!E:I,5,FALSE)</f>
        <v>0</v>
      </c>
      <c r="S1320" s="2">
        <f>VLOOKUP(M1320,[1]ArchetypeScores!E:K,7,FALSE)</f>
        <v>1</v>
      </c>
      <c r="T1320" s="2" t="str">
        <f t="shared" si="20"/>
        <v>Indirect only</v>
      </c>
    </row>
    <row r="1321" spans="1:20" x14ac:dyDescent="0.3">
      <c r="A1321" s="2" t="s">
        <v>3525</v>
      </c>
      <c r="B1321" s="3" t="s">
        <v>3789</v>
      </c>
      <c r="C1321" s="3" t="s">
        <v>3790</v>
      </c>
      <c r="D1321" s="4">
        <v>8.0000000000000002E-3</v>
      </c>
      <c r="E1321" s="5" t="s">
        <v>3528</v>
      </c>
      <c r="F1321" s="4">
        <v>5.3200000000000001E-3</v>
      </c>
      <c r="G1321" s="6">
        <v>45729</v>
      </c>
      <c r="H1321" s="3" t="s">
        <v>3529</v>
      </c>
      <c r="I1321" s="3"/>
      <c r="J1321" s="3"/>
      <c r="K1321" s="5" t="s">
        <v>61</v>
      </c>
      <c r="L1321" s="5">
        <v>2</v>
      </c>
      <c r="M1321" s="5" t="s">
        <v>954</v>
      </c>
      <c r="N1321" s="5">
        <f>VLOOKUP(M1321,[1]ArchetypeScores!E:N,10,FALSE)</f>
        <v>0</v>
      </c>
      <c r="O1321" s="5">
        <f>VLOOKUP(M1321,[1]ArchetypeScores!E:O,11,FALSE)</f>
        <v>0</v>
      </c>
      <c r="P1321" s="5">
        <f>VLOOKUP(M1321,[1]ArchetypeScores!E:P,12,FALSE)</f>
        <v>0</v>
      </c>
      <c r="Q1321" s="2" t="str">
        <f>VLOOKUP(M1321,[1]ArchetypeScores!E:W,19,FALSE)</f>
        <v>Health care</v>
      </c>
      <c r="R1321" s="2">
        <f>VLOOKUP(M1321,[1]ArchetypeScores!E:I,5,FALSE)</f>
        <v>0</v>
      </c>
      <c r="S1321" s="2">
        <f>VLOOKUP(M1321,[1]ArchetypeScores!E:K,7,FALSE)</f>
        <v>0</v>
      </c>
      <c r="T1321" s="2" t="str">
        <f t="shared" si="20"/>
        <v>Not A&amp;R positive</v>
      </c>
    </row>
    <row r="1322" spans="1:20" x14ac:dyDescent="0.3">
      <c r="A1322" s="2" t="s">
        <v>3525</v>
      </c>
      <c r="B1322" s="3" t="s">
        <v>3791</v>
      </c>
      <c r="C1322" s="3" t="s">
        <v>3792</v>
      </c>
      <c r="D1322" s="4">
        <v>0.03</v>
      </c>
      <c r="E1322" s="5" t="s">
        <v>3528</v>
      </c>
      <c r="F1322" s="4">
        <v>2.332E-2</v>
      </c>
      <c r="G1322" s="6">
        <v>45596</v>
      </c>
      <c r="H1322" s="3" t="s">
        <v>3542</v>
      </c>
      <c r="I1322" s="3" t="s">
        <v>3543</v>
      </c>
      <c r="J1322" s="3"/>
      <c r="K1322" s="5" t="s">
        <v>25</v>
      </c>
      <c r="L1322" s="5">
        <v>12</v>
      </c>
      <c r="M1322" s="5" t="s">
        <v>183</v>
      </c>
      <c r="N1322" s="5">
        <f>VLOOKUP(M1322,[1]ArchetypeScores!E:N,10,FALSE)</f>
        <v>1</v>
      </c>
      <c r="O1322" s="5">
        <f>VLOOKUP(M1322,[1]ArchetypeScores!E:O,11,FALSE)</f>
        <v>-2</v>
      </c>
      <c r="P1322" s="5">
        <f>VLOOKUP(M1322,[1]ArchetypeScores!E:P,12,FALSE)</f>
        <v>0</v>
      </c>
      <c r="Q1322" s="2" t="str">
        <f>VLOOKUP(M1322,[1]ArchetypeScores!E:W,19,FALSE)</f>
        <v>Industrials - other</v>
      </c>
      <c r="R1322" s="2">
        <f>VLOOKUP(M1322,[1]ArchetypeScores!E:I,5,FALSE)</f>
        <v>0</v>
      </c>
      <c r="S1322" s="2">
        <f>VLOOKUP(M1322,[1]ArchetypeScores!E:K,7,FALSE)</f>
        <v>0</v>
      </c>
      <c r="T1322" s="2" t="str">
        <f t="shared" si="20"/>
        <v>Not A&amp;R positive</v>
      </c>
    </row>
    <row r="1323" spans="1:20" x14ac:dyDescent="0.3">
      <c r="A1323" s="2" t="s">
        <v>3525</v>
      </c>
      <c r="B1323" s="3" t="s">
        <v>3793</v>
      </c>
      <c r="C1323" s="3" t="s">
        <v>3794</v>
      </c>
      <c r="D1323" s="4">
        <v>1</v>
      </c>
      <c r="E1323" s="5" t="s">
        <v>3528</v>
      </c>
      <c r="F1323" s="4">
        <v>0.77290000000000003</v>
      </c>
      <c r="G1323" s="6">
        <v>45666</v>
      </c>
      <c r="H1323" s="3" t="s">
        <v>3690</v>
      </c>
      <c r="I1323" s="3"/>
      <c r="J1323" s="3"/>
      <c r="K1323" s="5" t="s">
        <v>25</v>
      </c>
      <c r="L1323" s="5">
        <v>9</v>
      </c>
      <c r="M1323" s="5" t="s">
        <v>493</v>
      </c>
      <c r="N1323" s="5">
        <f>VLOOKUP(M1323,[1]ArchetypeScores!E:N,10,FALSE)</f>
        <v>1</v>
      </c>
      <c r="O1323" s="5">
        <f>VLOOKUP(M1323,[1]ArchetypeScores!E:O,11,FALSE)</f>
        <v>-2</v>
      </c>
      <c r="P1323" s="5">
        <f>VLOOKUP(M1323,[1]ArchetypeScores!E:P,12,FALSE)</f>
        <v>0</v>
      </c>
      <c r="Q1323" s="2" t="str">
        <f>VLOOKUP(M1323,[1]ArchetypeScores!E:W,19,FALSE)</f>
        <v>Industrials - other</v>
      </c>
      <c r="R1323" s="2">
        <f>VLOOKUP(M1323,[1]ArchetypeScores!E:I,5,FALSE)</f>
        <v>0</v>
      </c>
      <c r="S1323" s="2">
        <f>VLOOKUP(M1323,[1]ArchetypeScores!E:K,7,FALSE)</f>
        <v>-1</v>
      </c>
      <c r="T1323" s="2" t="str">
        <f t="shared" si="20"/>
        <v>Not A&amp;R positive</v>
      </c>
    </row>
    <row r="1324" spans="1:20" x14ac:dyDescent="0.3">
      <c r="A1324" s="2" t="s">
        <v>3525</v>
      </c>
      <c r="B1324" s="3" t="s">
        <v>3795</v>
      </c>
      <c r="C1324" s="3" t="s">
        <v>3796</v>
      </c>
      <c r="D1324" s="4">
        <v>1.5</v>
      </c>
      <c r="E1324" s="5" t="s">
        <v>3528</v>
      </c>
      <c r="F1324" s="4">
        <v>1.1267199999999999</v>
      </c>
      <c r="G1324" s="6">
        <v>45669</v>
      </c>
      <c r="H1324" s="3" t="s">
        <v>3564</v>
      </c>
      <c r="I1324" s="3"/>
      <c r="J1324" s="3"/>
      <c r="K1324" s="5" t="s">
        <v>38</v>
      </c>
      <c r="L1324" s="5">
        <v>13</v>
      </c>
      <c r="M1324" s="5" t="s">
        <v>39</v>
      </c>
      <c r="N1324" s="5">
        <f>VLOOKUP(M1324,[1]ArchetypeScores!E:N,10,FALSE)</f>
        <v>0</v>
      </c>
      <c r="O1324" s="5">
        <f>VLOOKUP(M1324,[1]ArchetypeScores!E:O,11,FALSE)</f>
        <v>-2</v>
      </c>
      <c r="P1324" s="5">
        <f>VLOOKUP(M1324,[1]ArchetypeScores!E:P,12,FALSE)</f>
        <v>0</v>
      </c>
      <c r="Q1324" s="2" t="str">
        <f>VLOOKUP(M1324,[1]ArchetypeScores!E:W,19,FALSE)</f>
        <v>Industrials - transportation</v>
      </c>
      <c r="R1324" s="2">
        <f>VLOOKUP(M1324,[1]ArchetypeScores!E:I,5,FALSE)</f>
        <v>0</v>
      </c>
      <c r="S1324" s="2">
        <f>VLOOKUP(M1324,[1]ArchetypeScores!E:K,7,FALSE)</f>
        <v>0</v>
      </c>
      <c r="T1324" s="2" t="str">
        <f t="shared" si="20"/>
        <v>Not A&amp;R positive</v>
      </c>
    </row>
    <row r="1325" spans="1:20" x14ac:dyDescent="0.3">
      <c r="A1325" s="2" t="s">
        <v>3525</v>
      </c>
      <c r="B1325" s="3" t="s">
        <v>3797</v>
      </c>
      <c r="C1325" s="3" t="s">
        <v>3798</v>
      </c>
      <c r="D1325" s="4"/>
      <c r="E1325" s="5" t="s">
        <v>3528</v>
      </c>
      <c r="F1325" s="4">
        <v>0</v>
      </c>
      <c r="G1325" s="6">
        <v>45703</v>
      </c>
      <c r="H1325" s="3" t="s">
        <v>3529</v>
      </c>
      <c r="I1325" s="3"/>
      <c r="J1325" s="3"/>
      <c r="K1325" s="5" t="s">
        <v>392</v>
      </c>
      <c r="L1325" s="5">
        <v>3</v>
      </c>
      <c r="M1325" s="5" t="s">
        <v>1436</v>
      </c>
      <c r="N1325" s="5">
        <f>VLOOKUP(M1325,[1]ArchetypeScores!E:N,10,FALSE)</f>
        <v>0</v>
      </c>
      <c r="O1325" s="5">
        <f>VLOOKUP(M1325,[1]ArchetypeScores!E:O,11,FALSE)</f>
        <v>-1</v>
      </c>
      <c r="P1325" s="5">
        <f>VLOOKUP(M1325,[1]ArchetypeScores!E:P,12,FALSE)</f>
        <v>0</v>
      </c>
      <c r="Q1325" s="2" t="str">
        <f>VLOOKUP(M1325,[1]ArchetypeScores!E:W,19,FALSE)</f>
        <v>Untargeted</v>
      </c>
      <c r="R1325" s="2">
        <f>VLOOKUP(M1325,[1]ArchetypeScores!E:I,5,FALSE)</f>
        <v>0</v>
      </c>
      <c r="S1325" s="2">
        <f>VLOOKUP(M1325,[1]ArchetypeScores!E:K,7,FALSE)</f>
        <v>0</v>
      </c>
      <c r="T1325" s="2" t="str">
        <f t="shared" si="20"/>
        <v>Not A&amp;R positive</v>
      </c>
    </row>
    <row r="1326" spans="1:20" x14ac:dyDescent="0.3">
      <c r="A1326" s="2" t="s">
        <v>3525</v>
      </c>
      <c r="B1326" s="3" t="s">
        <v>3799</v>
      </c>
      <c r="C1326" s="3" t="s">
        <v>3800</v>
      </c>
      <c r="D1326" s="4"/>
      <c r="E1326" s="5" t="s">
        <v>3528</v>
      </c>
      <c r="F1326" s="4">
        <v>0</v>
      </c>
      <c r="G1326" s="6">
        <v>45603</v>
      </c>
      <c r="H1326" s="3" t="s">
        <v>3542</v>
      </c>
      <c r="I1326" s="3" t="s">
        <v>3543</v>
      </c>
      <c r="J1326" s="3"/>
      <c r="K1326" s="5" t="s">
        <v>229</v>
      </c>
      <c r="L1326" s="5">
        <v>4</v>
      </c>
      <c r="M1326" s="5" t="s">
        <v>230</v>
      </c>
      <c r="N1326" s="5">
        <f>VLOOKUP(M1326,[1]ArchetypeScores!E:N,10,FALSE)</f>
        <v>1</v>
      </c>
      <c r="O1326" s="5">
        <f>VLOOKUP(M1326,[1]ArchetypeScores!E:O,11,FALSE)</f>
        <v>-2</v>
      </c>
      <c r="P1326" s="5">
        <f>VLOOKUP(M1326,[1]ArchetypeScores!E:P,12,FALSE)</f>
        <v>-1</v>
      </c>
      <c r="Q1326" s="2" t="str">
        <f>VLOOKUP(M1326,[1]ArchetypeScores!E:W,19,FALSE)</f>
        <v>Industrials - transportation</v>
      </c>
      <c r="R1326" s="2">
        <f>VLOOKUP(M1326,[1]ArchetypeScores!E:I,5,FALSE)</f>
        <v>0</v>
      </c>
      <c r="S1326" s="2">
        <f>VLOOKUP(M1326,[1]ArchetypeScores!E:K,7,FALSE)</f>
        <v>-1</v>
      </c>
      <c r="T1326" s="2" t="str">
        <f t="shared" si="20"/>
        <v>Not A&amp;R positive</v>
      </c>
    </row>
    <row r="1327" spans="1:20" x14ac:dyDescent="0.3">
      <c r="A1327" s="2" t="s">
        <v>3525</v>
      </c>
      <c r="B1327" s="3" t="s">
        <v>3801</v>
      </c>
      <c r="C1327" s="3" t="s">
        <v>3802</v>
      </c>
      <c r="D1327" s="4">
        <v>0.17499999999999999</v>
      </c>
      <c r="E1327" s="5" t="s">
        <v>3528</v>
      </c>
      <c r="F1327" s="4">
        <v>0.12117</v>
      </c>
      <c r="G1327" s="6">
        <v>45755</v>
      </c>
      <c r="H1327" s="3" t="s">
        <v>3803</v>
      </c>
      <c r="I1327" s="3"/>
      <c r="J1327" s="3"/>
      <c r="K1327" s="5" t="s">
        <v>664</v>
      </c>
      <c r="L1327" s="5">
        <v>1</v>
      </c>
      <c r="M1327" s="5" t="s">
        <v>1896</v>
      </c>
      <c r="N1327" s="5">
        <f>VLOOKUP(M1327,[1]ArchetypeScores!E:N,10,FALSE)</f>
        <v>1</v>
      </c>
      <c r="O1327" s="5">
        <f>VLOOKUP(M1327,[1]ArchetypeScores!E:O,11,FALSE)</f>
        <v>0</v>
      </c>
      <c r="P1327" s="5">
        <f>VLOOKUP(M1327,[1]ArchetypeScores!E:P,12,FALSE)</f>
        <v>2</v>
      </c>
      <c r="Q1327" s="2" t="str">
        <f>VLOOKUP(M1327,[1]ArchetypeScores!E:W,19,FALSE)</f>
        <v>Energy and water</v>
      </c>
      <c r="R1327" s="2">
        <f>VLOOKUP(M1327,[1]ArchetypeScores!E:I,5,FALSE)</f>
        <v>0</v>
      </c>
      <c r="S1327" s="2">
        <f>VLOOKUP(M1327,[1]ArchetypeScores!E:K,7,FALSE)</f>
        <v>0</v>
      </c>
      <c r="T1327" s="2" t="str">
        <f t="shared" si="20"/>
        <v>Not A&amp;R positive</v>
      </c>
    </row>
    <row r="1328" spans="1:20" x14ac:dyDescent="0.3">
      <c r="A1328" s="2" t="s">
        <v>3525</v>
      </c>
      <c r="B1328" s="3" t="s">
        <v>3804</v>
      </c>
      <c r="C1328" s="3" t="s">
        <v>3805</v>
      </c>
      <c r="D1328" s="4">
        <v>2.5</v>
      </c>
      <c r="E1328" s="5" t="s">
        <v>3528</v>
      </c>
      <c r="F1328" s="4">
        <v>1.95465</v>
      </c>
      <c r="G1328" s="6">
        <v>45651</v>
      </c>
      <c r="H1328" s="3" t="s">
        <v>3539</v>
      </c>
      <c r="I1328" s="3"/>
      <c r="J1328" s="3"/>
      <c r="K1328" s="5" t="s">
        <v>477</v>
      </c>
      <c r="L1328" s="5" t="s">
        <v>112</v>
      </c>
      <c r="M1328" s="5" t="s">
        <v>1124</v>
      </c>
      <c r="N1328" s="5">
        <f>VLOOKUP(M1328,[1]ArchetypeScores!E:N,10,FALSE)</f>
        <v>1</v>
      </c>
      <c r="O1328" s="5">
        <f>VLOOKUP(M1328,[1]ArchetypeScores!E:O,11,FALSE)</f>
        <v>-2</v>
      </c>
      <c r="P1328" s="5">
        <f>VLOOKUP(M1328,[1]ArchetypeScores!E:P,12,FALSE)</f>
        <v>2</v>
      </c>
      <c r="Q1328" s="2" t="str">
        <f>VLOOKUP(M1328,[1]ArchetypeScores!E:W,19,FALSE)</f>
        <v>Energy and water</v>
      </c>
      <c r="R1328" s="2">
        <f>VLOOKUP(M1328,[1]ArchetypeScores!E:I,5,FALSE)</f>
        <v>0</v>
      </c>
      <c r="S1328" s="2">
        <f>VLOOKUP(M1328,[1]ArchetypeScores!E:K,7,FALSE)</f>
        <v>0</v>
      </c>
      <c r="T1328" s="2" t="str">
        <f t="shared" si="20"/>
        <v>Not A&amp;R positive</v>
      </c>
    </row>
    <row r="1329" spans="1:20" x14ac:dyDescent="0.3">
      <c r="A1329" s="2" t="s">
        <v>3525</v>
      </c>
      <c r="B1329" s="3" t="s">
        <v>3806</v>
      </c>
      <c r="C1329" s="3" t="s">
        <v>3807</v>
      </c>
      <c r="D1329" s="4">
        <v>6.7000000000000004E-2</v>
      </c>
      <c r="E1329" s="5" t="s">
        <v>3528</v>
      </c>
      <c r="F1329" s="4">
        <v>4.9590000000000002E-2</v>
      </c>
      <c r="G1329" s="6">
        <v>45690</v>
      </c>
      <c r="H1329" s="3" t="s">
        <v>3808</v>
      </c>
      <c r="I1329" s="3"/>
      <c r="J1329" s="3"/>
      <c r="K1329" s="5" t="s">
        <v>477</v>
      </c>
      <c r="L1329" s="5">
        <v>9</v>
      </c>
      <c r="M1329" s="5" t="s">
        <v>3616</v>
      </c>
      <c r="N1329" s="5">
        <f>VLOOKUP(M1329,[1]ArchetypeScores!E:N,10,FALSE)</f>
        <v>1</v>
      </c>
      <c r="O1329" s="5">
        <f>VLOOKUP(M1329,[1]ArchetypeScores!E:O,11,FALSE)</f>
        <v>-2</v>
      </c>
      <c r="P1329" s="5">
        <f>VLOOKUP(M1329,[1]ArchetypeScores!E:P,12,FALSE)</f>
        <v>2</v>
      </c>
      <c r="Q1329" s="2" t="str">
        <f>VLOOKUP(M1329,[1]ArchetypeScores!E:W,19,FALSE)</f>
        <v>Energy and water</v>
      </c>
      <c r="R1329" s="2">
        <f>VLOOKUP(M1329,[1]ArchetypeScores!E:I,5,FALSE)</f>
        <v>0</v>
      </c>
      <c r="S1329" s="2">
        <f>VLOOKUP(M1329,[1]ArchetypeScores!E:K,7,FALSE)</f>
        <v>0</v>
      </c>
      <c r="T1329" s="2" t="str">
        <f t="shared" si="20"/>
        <v>Not A&amp;R positive</v>
      </c>
    </row>
    <row r="1330" spans="1:20" x14ac:dyDescent="0.3">
      <c r="A1330" s="2" t="s">
        <v>3525</v>
      </c>
      <c r="B1330" s="3" t="s">
        <v>3809</v>
      </c>
      <c r="C1330" s="3" t="s">
        <v>3810</v>
      </c>
      <c r="D1330" s="4">
        <v>7.1999999999999995E-2</v>
      </c>
      <c r="E1330" s="5" t="s">
        <v>3528</v>
      </c>
      <c r="F1330" s="4">
        <v>5.7079999999999999E-2</v>
      </c>
      <c r="G1330" s="6">
        <v>45628</v>
      </c>
      <c r="H1330" s="3" t="s">
        <v>3624</v>
      </c>
      <c r="I1330" s="3"/>
      <c r="J1330" s="3"/>
      <c r="K1330" s="5" t="s">
        <v>112</v>
      </c>
      <c r="L1330" s="5" t="s">
        <v>112</v>
      </c>
      <c r="M1330" s="5" t="s">
        <v>961</v>
      </c>
      <c r="N1330" s="5">
        <f>VLOOKUP(M1330,[1]ArchetypeScores!E:N,10,FALSE)</f>
        <v>0</v>
      </c>
      <c r="O1330" s="5">
        <f>VLOOKUP(M1330,[1]ArchetypeScores!E:O,11,FALSE)</f>
        <v>0</v>
      </c>
      <c r="P1330" s="5">
        <f>VLOOKUP(M1330,[1]ArchetypeScores!E:P,12,FALSE)</f>
        <v>0</v>
      </c>
      <c r="Q1330" s="2" t="str">
        <f>VLOOKUP(M1330,[1]ArchetypeScores!E:W,19,FALSE)</f>
        <v>Untargeted</v>
      </c>
      <c r="R1330" s="2">
        <f>VLOOKUP(M1330,[1]ArchetypeScores!E:I,5,FALSE)</f>
        <v>0</v>
      </c>
      <c r="S1330" s="2">
        <f>VLOOKUP(M1330,[1]ArchetypeScores!E:K,7,FALSE)</f>
        <v>0</v>
      </c>
      <c r="T1330" s="2" t="str">
        <f t="shared" si="20"/>
        <v>Not A&amp;R positive</v>
      </c>
    </row>
    <row r="1331" spans="1:20" x14ac:dyDescent="0.3">
      <c r="A1331" s="2" t="s">
        <v>3525</v>
      </c>
      <c r="B1331" s="3" t="s">
        <v>3811</v>
      </c>
      <c r="C1331" s="3" t="s">
        <v>3812</v>
      </c>
      <c r="D1331" s="4">
        <v>0.63</v>
      </c>
      <c r="E1331" s="5" t="s">
        <v>3528</v>
      </c>
      <c r="F1331" s="4">
        <v>0.49304999999999999</v>
      </c>
      <c r="G1331" s="6">
        <v>45661</v>
      </c>
      <c r="H1331" s="3" t="s">
        <v>3701</v>
      </c>
      <c r="I1331" s="3"/>
      <c r="J1331" s="3"/>
      <c r="K1331" s="5" t="s">
        <v>142</v>
      </c>
      <c r="L1331" s="5">
        <v>2</v>
      </c>
      <c r="M1331" s="5" t="s">
        <v>250</v>
      </c>
      <c r="N1331" s="5">
        <f>VLOOKUP(M1331,[1]ArchetypeScores!E:N,10,FALSE)</f>
        <v>1</v>
      </c>
      <c r="O1331" s="5">
        <f>VLOOKUP(M1331,[1]ArchetypeScores!E:O,11,FALSE)</f>
        <v>1</v>
      </c>
      <c r="P1331" s="5">
        <f>VLOOKUP(M1331,[1]ArchetypeScores!E:P,12,FALSE)</f>
        <v>2</v>
      </c>
      <c r="Q1331" s="2" t="str">
        <f>VLOOKUP(M1331,[1]ArchetypeScores!E:W,19,FALSE)</f>
        <v>Materials (including forestry and nature)</v>
      </c>
      <c r="R1331" s="2">
        <f>VLOOKUP(M1331,[1]ArchetypeScores!E:I,5,FALSE)</f>
        <v>1</v>
      </c>
      <c r="S1331" s="2">
        <f>VLOOKUP(M1331,[1]ArchetypeScores!E:K,7,FALSE)</f>
        <v>1</v>
      </c>
      <c r="T1331" s="2" t="str">
        <f t="shared" si="20"/>
        <v>Both</v>
      </c>
    </row>
    <row r="1332" spans="1:20" x14ac:dyDescent="0.3">
      <c r="A1332" s="2" t="s">
        <v>3525</v>
      </c>
      <c r="B1332" s="3" t="s">
        <v>3813</v>
      </c>
      <c r="C1332" s="3" t="s">
        <v>3814</v>
      </c>
      <c r="D1332" s="4">
        <v>0.28699999999999998</v>
      </c>
      <c r="E1332" s="5" t="s">
        <v>3528</v>
      </c>
      <c r="F1332" s="4">
        <v>0.20355999999999999</v>
      </c>
      <c r="G1332" s="6">
        <v>45712</v>
      </c>
      <c r="H1332" s="3" t="s">
        <v>3529</v>
      </c>
      <c r="I1332" s="3"/>
      <c r="J1332" s="3"/>
      <c r="K1332" s="5" t="s">
        <v>57</v>
      </c>
      <c r="L1332" s="5">
        <v>29</v>
      </c>
      <c r="M1332" s="5" t="s">
        <v>58</v>
      </c>
      <c r="N1332" s="5">
        <f>VLOOKUP(M1332,[1]ArchetypeScores!E:N,10,FALSE)</f>
        <v>0</v>
      </c>
      <c r="O1332" s="5">
        <f>VLOOKUP(M1332,[1]ArchetypeScores!E:O,11,FALSE)</f>
        <v>-1</v>
      </c>
      <c r="P1332" s="5">
        <f>VLOOKUP(M1332,[1]ArchetypeScores!E:P,12,FALSE)</f>
        <v>0</v>
      </c>
      <c r="Q1332" s="2" t="str">
        <f>VLOOKUP(M1332,[1]ArchetypeScores!E:W,19,FALSE)</f>
        <v>Untargeted</v>
      </c>
      <c r="R1332" s="2">
        <f>VLOOKUP(M1332,[1]ArchetypeScores!E:I,5,FALSE)</f>
        <v>0</v>
      </c>
      <c r="S1332" s="2">
        <f>VLOOKUP(M1332,[1]ArchetypeScores!E:K,7,FALSE)</f>
        <v>0</v>
      </c>
      <c r="T1332" s="2" t="str">
        <f t="shared" si="20"/>
        <v>Not A&amp;R positive</v>
      </c>
    </row>
    <row r="1333" spans="1:20" x14ac:dyDescent="0.3">
      <c r="A1333" s="2" t="s">
        <v>3525</v>
      </c>
      <c r="B1333" s="3" t="s">
        <v>3815</v>
      </c>
      <c r="C1333" s="3" t="s">
        <v>3816</v>
      </c>
      <c r="D1333" s="4">
        <v>2</v>
      </c>
      <c r="E1333" s="5" t="s">
        <v>3528</v>
      </c>
      <c r="F1333" s="4">
        <v>1.5458000000000001</v>
      </c>
      <c r="G1333" s="6">
        <v>45662</v>
      </c>
      <c r="H1333" s="3" t="s">
        <v>3690</v>
      </c>
      <c r="I1333" s="3"/>
      <c r="J1333" s="3"/>
      <c r="K1333" s="5" t="s">
        <v>163</v>
      </c>
      <c r="L1333" s="5">
        <v>3</v>
      </c>
      <c r="M1333" s="5" t="s">
        <v>164</v>
      </c>
      <c r="N1333" s="5">
        <f>VLOOKUP(M1333,[1]ArchetypeScores!E:N,10,FALSE)</f>
        <v>0</v>
      </c>
      <c r="O1333" s="5">
        <f>VLOOKUP(M1333,[1]ArchetypeScores!E:O,11,FALSE)</f>
        <v>0</v>
      </c>
      <c r="P1333" s="5">
        <f>VLOOKUP(M1333,[1]ArchetypeScores!E:P,12,FALSE)</f>
        <v>0</v>
      </c>
      <c r="Q1333" s="2" t="str">
        <f>VLOOKUP(M1333,[1]ArchetypeScores!E:W,19,FALSE)</f>
        <v>Education and training</v>
      </c>
      <c r="R1333" s="2">
        <f>VLOOKUP(M1333,[1]ArchetypeScores!E:I,5,FALSE)</f>
        <v>0</v>
      </c>
      <c r="S1333" s="2">
        <f>VLOOKUP(M1333,[1]ArchetypeScores!E:K,7,FALSE)</f>
        <v>0</v>
      </c>
      <c r="T1333" s="2" t="str">
        <f t="shared" si="20"/>
        <v>Not A&amp;R positive</v>
      </c>
    </row>
    <row r="1334" spans="1:20" x14ac:dyDescent="0.3">
      <c r="A1334" s="2" t="s">
        <v>3525</v>
      </c>
      <c r="B1334" s="3" t="s">
        <v>3817</v>
      </c>
      <c r="C1334" s="3" t="s">
        <v>3818</v>
      </c>
      <c r="D1334" s="4">
        <v>0.112</v>
      </c>
      <c r="E1334" s="5" t="s">
        <v>3528</v>
      </c>
      <c r="F1334" s="4">
        <v>7.9439999999999997E-2</v>
      </c>
      <c r="G1334" s="6">
        <v>45701</v>
      </c>
      <c r="H1334" s="3" t="s">
        <v>3529</v>
      </c>
      <c r="I1334" s="3"/>
      <c r="J1334" s="3"/>
      <c r="K1334" s="5" t="s">
        <v>163</v>
      </c>
      <c r="L1334" s="5">
        <v>3</v>
      </c>
      <c r="M1334" s="5" t="s">
        <v>164</v>
      </c>
      <c r="N1334" s="5">
        <f>VLOOKUP(M1334,[1]ArchetypeScores!E:N,10,FALSE)</f>
        <v>0</v>
      </c>
      <c r="O1334" s="5">
        <f>VLOOKUP(M1334,[1]ArchetypeScores!E:O,11,FALSE)</f>
        <v>0</v>
      </c>
      <c r="P1334" s="5">
        <f>VLOOKUP(M1334,[1]ArchetypeScores!E:P,12,FALSE)</f>
        <v>0</v>
      </c>
      <c r="Q1334" s="2" t="str">
        <f>VLOOKUP(M1334,[1]ArchetypeScores!E:W,19,FALSE)</f>
        <v>Education and training</v>
      </c>
      <c r="R1334" s="2">
        <f>VLOOKUP(M1334,[1]ArchetypeScores!E:I,5,FALSE)</f>
        <v>0</v>
      </c>
      <c r="S1334" s="2">
        <f>VLOOKUP(M1334,[1]ArchetypeScores!E:K,7,FALSE)</f>
        <v>0</v>
      </c>
      <c r="T1334" s="2" t="str">
        <f t="shared" si="20"/>
        <v>Not A&amp;R positive</v>
      </c>
    </row>
    <row r="1335" spans="1:20" x14ac:dyDescent="0.3">
      <c r="A1335" s="2" t="s">
        <v>3525</v>
      </c>
      <c r="B1335" s="3" t="s">
        <v>3819</v>
      </c>
      <c r="C1335" s="3" t="s">
        <v>3820</v>
      </c>
      <c r="D1335" s="4">
        <v>0.67500000000000004</v>
      </c>
      <c r="E1335" s="5" t="s">
        <v>3528</v>
      </c>
      <c r="F1335" s="4">
        <v>0.47876999999999997</v>
      </c>
      <c r="G1335" s="6">
        <v>45743</v>
      </c>
      <c r="H1335" s="3" t="s">
        <v>3529</v>
      </c>
      <c r="I1335" s="3"/>
      <c r="J1335" s="3"/>
      <c r="K1335" s="5" t="s">
        <v>57</v>
      </c>
      <c r="L1335" s="5">
        <v>29</v>
      </c>
      <c r="M1335" s="5" t="s">
        <v>58</v>
      </c>
      <c r="N1335" s="5">
        <f>VLOOKUP(M1335,[1]ArchetypeScores!E:N,10,FALSE)</f>
        <v>0</v>
      </c>
      <c r="O1335" s="5">
        <f>VLOOKUP(M1335,[1]ArchetypeScores!E:O,11,FALSE)</f>
        <v>-1</v>
      </c>
      <c r="P1335" s="5">
        <f>VLOOKUP(M1335,[1]ArchetypeScores!E:P,12,FALSE)</f>
        <v>0</v>
      </c>
      <c r="Q1335" s="2" t="str">
        <f>VLOOKUP(M1335,[1]ArchetypeScores!E:W,19,FALSE)</f>
        <v>Untargeted</v>
      </c>
      <c r="R1335" s="2">
        <f>VLOOKUP(M1335,[1]ArchetypeScores!E:I,5,FALSE)</f>
        <v>0</v>
      </c>
      <c r="S1335" s="2">
        <f>VLOOKUP(M1335,[1]ArchetypeScores!E:K,7,FALSE)</f>
        <v>0</v>
      </c>
      <c r="T1335" s="2" t="str">
        <f t="shared" si="20"/>
        <v>Not A&amp;R positive</v>
      </c>
    </row>
    <row r="1336" spans="1:20" x14ac:dyDescent="0.3">
      <c r="A1336" s="2" t="s">
        <v>3525</v>
      </c>
      <c r="B1336" s="3" t="s">
        <v>3821</v>
      </c>
      <c r="C1336" s="3" t="s">
        <v>3822</v>
      </c>
      <c r="D1336" s="4">
        <v>40</v>
      </c>
      <c r="E1336" s="5" t="s">
        <v>3528</v>
      </c>
      <c r="F1336" s="4">
        <v>28.520499999999998</v>
      </c>
      <c r="G1336" s="6">
        <v>45753</v>
      </c>
      <c r="H1336" s="3" t="s">
        <v>3823</v>
      </c>
      <c r="I1336" s="3"/>
      <c r="J1336" s="3"/>
      <c r="K1336" s="5" t="s">
        <v>57</v>
      </c>
      <c r="L1336" s="5">
        <v>29</v>
      </c>
      <c r="M1336" s="5" t="s">
        <v>58</v>
      </c>
      <c r="N1336" s="5">
        <f>VLOOKUP(M1336,[1]ArchetypeScores!E:N,10,FALSE)</f>
        <v>0</v>
      </c>
      <c r="O1336" s="5">
        <f>VLOOKUP(M1336,[1]ArchetypeScores!E:O,11,FALSE)</f>
        <v>-1</v>
      </c>
      <c r="P1336" s="5">
        <f>VLOOKUP(M1336,[1]ArchetypeScores!E:P,12,FALSE)</f>
        <v>0</v>
      </c>
      <c r="Q1336" s="2" t="str">
        <f>VLOOKUP(M1336,[1]ArchetypeScores!E:W,19,FALSE)</f>
        <v>Untargeted</v>
      </c>
      <c r="R1336" s="2">
        <f>VLOOKUP(M1336,[1]ArchetypeScores!E:I,5,FALSE)</f>
        <v>0</v>
      </c>
      <c r="S1336" s="2">
        <f>VLOOKUP(M1336,[1]ArchetypeScores!E:K,7,FALSE)</f>
        <v>0</v>
      </c>
      <c r="T1336" s="2" t="str">
        <f t="shared" si="20"/>
        <v>Not A&amp;R positive</v>
      </c>
    </row>
    <row r="1337" spans="1:20" x14ac:dyDescent="0.3">
      <c r="A1337" s="2" t="s">
        <v>3525</v>
      </c>
      <c r="B1337" s="3" t="s">
        <v>3824</v>
      </c>
      <c r="C1337" s="3" t="s">
        <v>3825</v>
      </c>
      <c r="D1337" s="4"/>
      <c r="E1337" s="5" t="s">
        <v>3528</v>
      </c>
      <c r="F1337" s="4">
        <v>0</v>
      </c>
      <c r="G1337" s="6">
        <v>45700</v>
      </c>
      <c r="H1337" s="3" t="s">
        <v>3529</v>
      </c>
      <c r="I1337" s="3"/>
      <c r="J1337" s="3"/>
      <c r="K1337" s="5" t="s">
        <v>118</v>
      </c>
      <c r="L1337" s="5">
        <v>4</v>
      </c>
      <c r="M1337" s="5" t="s">
        <v>119</v>
      </c>
      <c r="N1337" s="5">
        <f>VLOOKUP(M1337,[1]ArchetypeScores!E:N,10,FALSE)</f>
        <v>0</v>
      </c>
      <c r="O1337" s="5">
        <f>VLOOKUP(M1337,[1]ArchetypeScores!E:O,11,FALSE)</f>
        <v>-1</v>
      </c>
      <c r="P1337" s="5">
        <f>VLOOKUP(M1337,[1]ArchetypeScores!E:P,12,FALSE)</f>
        <v>0</v>
      </c>
      <c r="Q1337" s="2" t="str">
        <f>VLOOKUP(M1337,[1]ArchetypeScores!E:W,19,FALSE)</f>
        <v>Untargeted</v>
      </c>
      <c r="R1337" s="2">
        <f>VLOOKUP(M1337,[1]ArchetypeScores!E:I,5,FALSE)</f>
        <v>0</v>
      </c>
      <c r="S1337" s="2">
        <f>VLOOKUP(M1337,[1]ArchetypeScores!E:K,7,FALSE)</f>
        <v>0</v>
      </c>
      <c r="T1337" s="2" t="str">
        <f t="shared" si="20"/>
        <v>Not A&amp;R positive</v>
      </c>
    </row>
    <row r="1338" spans="1:20" x14ac:dyDescent="0.3">
      <c r="A1338" s="2" t="s">
        <v>3525</v>
      </c>
      <c r="B1338" s="3" t="s">
        <v>3826</v>
      </c>
      <c r="C1338" s="3" t="s">
        <v>3827</v>
      </c>
      <c r="D1338" s="4">
        <v>3</v>
      </c>
      <c r="E1338" s="5" t="s">
        <v>3528</v>
      </c>
      <c r="F1338" s="4">
        <v>2.3478500000000002</v>
      </c>
      <c r="G1338" s="6">
        <v>45657</v>
      </c>
      <c r="H1338" s="3" t="s">
        <v>3701</v>
      </c>
      <c r="I1338" s="3"/>
      <c r="J1338" s="3"/>
      <c r="K1338" s="5" t="s">
        <v>1097</v>
      </c>
      <c r="L1338" s="5">
        <v>1</v>
      </c>
      <c r="M1338" s="5" t="s">
        <v>1098</v>
      </c>
      <c r="N1338" s="5">
        <f>VLOOKUP(M1338,[1]ArchetypeScores!E:N,10,FALSE)</f>
        <v>1</v>
      </c>
      <c r="O1338" s="5">
        <f>VLOOKUP(M1338,[1]ArchetypeScores!E:O,11,FALSE)</f>
        <v>0</v>
      </c>
      <c r="P1338" s="5">
        <f>VLOOKUP(M1338,[1]ArchetypeScores!E:P,12,FALSE)</f>
        <v>2</v>
      </c>
      <c r="Q1338" s="2" t="str">
        <f>VLOOKUP(M1338,[1]ArchetypeScores!E:W,19,FALSE)</f>
        <v>Energy and water</v>
      </c>
      <c r="R1338" s="2">
        <f>VLOOKUP(M1338,[1]ArchetypeScores!E:I,5,FALSE)</f>
        <v>0</v>
      </c>
      <c r="S1338" s="2">
        <f>VLOOKUP(M1338,[1]ArchetypeScores!E:K,7,FALSE)</f>
        <v>0</v>
      </c>
      <c r="T1338" s="2" t="str">
        <f t="shared" si="20"/>
        <v>Not A&amp;R positive</v>
      </c>
    </row>
    <row r="1339" spans="1:20" x14ac:dyDescent="0.3">
      <c r="A1339" s="2" t="s">
        <v>3525</v>
      </c>
      <c r="B1339" s="3" t="s">
        <v>3828</v>
      </c>
      <c r="C1339" s="3" t="s">
        <v>3829</v>
      </c>
      <c r="D1339" s="4">
        <v>0.08</v>
      </c>
      <c r="E1339" s="5" t="s">
        <v>3528</v>
      </c>
      <c r="F1339" s="4">
        <v>5.6739999999999999E-2</v>
      </c>
      <c r="G1339" s="6">
        <v>45727</v>
      </c>
      <c r="H1339" s="3" t="s">
        <v>3529</v>
      </c>
      <c r="I1339" s="3"/>
      <c r="J1339" s="3"/>
      <c r="K1339" s="5" t="s">
        <v>291</v>
      </c>
      <c r="L1339" s="5">
        <v>4</v>
      </c>
      <c r="M1339" s="5" t="s">
        <v>292</v>
      </c>
      <c r="N1339" s="5">
        <f>VLOOKUP(M1339,[1]ArchetypeScores!E:N,10,FALSE)</f>
        <v>1</v>
      </c>
      <c r="O1339" s="5">
        <f>VLOOKUP(M1339,[1]ArchetypeScores!E:O,11,FALSE)</f>
        <v>0</v>
      </c>
      <c r="P1339" s="5">
        <f>VLOOKUP(M1339,[1]ArchetypeScores!E:P,12,FALSE)</f>
        <v>0</v>
      </c>
      <c r="Q1339" s="2" t="str">
        <f>VLOOKUP(M1339,[1]ArchetypeScores!E:W,19,FALSE)</f>
        <v>Education and training</v>
      </c>
      <c r="R1339" s="2">
        <f>VLOOKUP(M1339,[1]ArchetypeScores!E:I,5,FALSE)</f>
        <v>0</v>
      </c>
      <c r="S1339" s="2">
        <f>VLOOKUP(M1339,[1]ArchetypeScores!E:K,7,FALSE)</f>
        <v>0</v>
      </c>
      <c r="T1339" s="2" t="str">
        <f t="shared" si="20"/>
        <v>Not A&amp;R positive</v>
      </c>
    </row>
    <row r="1340" spans="1:20" x14ac:dyDescent="0.3">
      <c r="A1340" s="2" t="s">
        <v>3525</v>
      </c>
      <c r="B1340" s="3" t="s">
        <v>3830</v>
      </c>
      <c r="C1340" s="3" t="s">
        <v>3831</v>
      </c>
      <c r="D1340" s="4">
        <v>0.27</v>
      </c>
      <c r="E1340" s="5" t="s">
        <v>3528</v>
      </c>
      <c r="F1340" s="4">
        <v>0.20380000000000001</v>
      </c>
      <c r="G1340" s="6">
        <v>45681</v>
      </c>
      <c r="H1340" s="3" t="s">
        <v>3529</v>
      </c>
      <c r="I1340" s="3"/>
      <c r="J1340" s="3"/>
      <c r="K1340" s="5" t="s">
        <v>118</v>
      </c>
      <c r="L1340" s="5">
        <v>4</v>
      </c>
      <c r="M1340" s="5" t="s">
        <v>119</v>
      </c>
      <c r="N1340" s="5">
        <f>VLOOKUP(M1340,[1]ArchetypeScores!E:N,10,FALSE)</f>
        <v>0</v>
      </c>
      <c r="O1340" s="5">
        <f>VLOOKUP(M1340,[1]ArchetypeScores!E:O,11,FALSE)</f>
        <v>-1</v>
      </c>
      <c r="P1340" s="5">
        <f>VLOOKUP(M1340,[1]ArchetypeScores!E:P,12,FALSE)</f>
        <v>0</v>
      </c>
      <c r="Q1340" s="2" t="str">
        <f>VLOOKUP(M1340,[1]ArchetypeScores!E:W,19,FALSE)</f>
        <v>Untargeted</v>
      </c>
      <c r="R1340" s="2">
        <f>VLOOKUP(M1340,[1]ArchetypeScores!E:I,5,FALSE)</f>
        <v>0</v>
      </c>
      <c r="S1340" s="2">
        <f>VLOOKUP(M1340,[1]ArchetypeScores!E:K,7,FALSE)</f>
        <v>0</v>
      </c>
      <c r="T1340" s="2" t="str">
        <f t="shared" si="20"/>
        <v>Not A&amp;R positive</v>
      </c>
    </row>
    <row r="1341" spans="1:20" x14ac:dyDescent="0.3">
      <c r="A1341" s="2" t="s">
        <v>3525</v>
      </c>
      <c r="B1341" s="3" t="s">
        <v>3832</v>
      </c>
      <c r="C1341" s="3" t="s">
        <v>3833</v>
      </c>
      <c r="D1341" s="4">
        <v>0.15</v>
      </c>
      <c r="E1341" s="5" t="s">
        <v>3528</v>
      </c>
      <c r="F1341" s="4">
        <v>0.11594</v>
      </c>
      <c r="G1341" s="6">
        <v>45668</v>
      </c>
      <c r="H1341" s="3" t="s">
        <v>3690</v>
      </c>
      <c r="I1341" s="3"/>
      <c r="J1341" s="3"/>
      <c r="K1341" s="5" t="s">
        <v>137</v>
      </c>
      <c r="L1341" s="5">
        <v>3</v>
      </c>
      <c r="M1341" s="5" t="s">
        <v>928</v>
      </c>
      <c r="N1341" s="5">
        <f>VLOOKUP(M1341,[1]ArchetypeScores!E:N,10,FALSE)</f>
        <v>1</v>
      </c>
      <c r="O1341" s="5">
        <f>VLOOKUP(M1341,[1]ArchetypeScores!E:O,11,FALSE)</f>
        <v>-2</v>
      </c>
      <c r="P1341" s="5">
        <f>VLOOKUP(M1341,[1]ArchetypeScores!E:P,12,FALSE)</f>
        <v>2</v>
      </c>
      <c r="Q1341" s="2" t="str">
        <f>VLOOKUP(M1341,[1]ArchetypeScores!E:W,19,FALSE)</f>
        <v>Industrials - transportation</v>
      </c>
      <c r="R1341" s="2">
        <f>VLOOKUP(M1341,[1]ArchetypeScores!E:I,5,FALSE)</f>
        <v>0</v>
      </c>
      <c r="S1341" s="2">
        <f>VLOOKUP(M1341,[1]ArchetypeScores!E:K,7,FALSE)</f>
        <v>-1</v>
      </c>
      <c r="T1341" s="2" t="str">
        <f t="shared" si="20"/>
        <v>Not A&amp;R positive</v>
      </c>
    </row>
    <row r="1342" spans="1:20" x14ac:dyDescent="0.3">
      <c r="A1342" s="2" t="s">
        <v>3525</v>
      </c>
      <c r="B1342" s="3" t="s">
        <v>3834</v>
      </c>
      <c r="C1342" s="3" t="s">
        <v>3835</v>
      </c>
      <c r="D1342" s="4">
        <v>0.54</v>
      </c>
      <c r="E1342" s="5" t="s">
        <v>3528</v>
      </c>
      <c r="F1342" s="4">
        <v>0.41737000000000002</v>
      </c>
      <c r="G1342" s="6">
        <v>45664</v>
      </c>
      <c r="H1342" s="3" t="s">
        <v>3690</v>
      </c>
      <c r="I1342" s="3"/>
      <c r="J1342" s="3"/>
      <c r="K1342" s="5" t="s">
        <v>47</v>
      </c>
      <c r="L1342" s="5">
        <v>2</v>
      </c>
      <c r="M1342" s="5" t="s">
        <v>440</v>
      </c>
      <c r="N1342" s="5">
        <f>VLOOKUP(M1342,[1]ArchetypeScores!E:N,10,FALSE)</f>
        <v>0</v>
      </c>
      <c r="O1342" s="5">
        <f>VLOOKUP(M1342,[1]ArchetypeScores!E:O,11,FALSE)</f>
        <v>0</v>
      </c>
      <c r="P1342" s="5">
        <f>VLOOKUP(M1342,[1]ArchetypeScores!E:P,12,FALSE)</f>
        <v>0</v>
      </c>
      <c r="Q1342" s="2" t="str">
        <f>VLOOKUP(M1342,[1]ArchetypeScores!E:W,19,FALSE)</f>
        <v>Other sector</v>
      </c>
      <c r="R1342" s="2">
        <f>VLOOKUP(M1342,[1]ArchetypeScores!E:I,5,FALSE)</f>
        <v>0</v>
      </c>
      <c r="S1342" s="2">
        <f>VLOOKUP(M1342,[1]ArchetypeScores!E:K,7,FALSE)</f>
        <v>0</v>
      </c>
      <c r="T1342" s="2" t="str">
        <f t="shared" si="20"/>
        <v>Not A&amp;R positive</v>
      </c>
    </row>
    <row r="1343" spans="1:20" x14ac:dyDescent="0.3">
      <c r="A1343" s="2" t="s">
        <v>3525</v>
      </c>
      <c r="B1343" s="3" t="s">
        <v>3836</v>
      </c>
      <c r="C1343" s="3" t="s">
        <v>3837</v>
      </c>
      <c r="D1343" s="4">
        <v>2E-3</v>
      </c>
      <c r="E1343" s="5" t="s">
        <v>3528</v>
      </c>
      <c r="F1343" s="4">
        <v>1.9E-3</v>
      </c>
      <c r="G1343" s="6">
        <v>45640</v>
      </c>
      <c r="H1343" s="3" t="s">
        <v>3735</v>
      </c>
      <c r="I1343" s="3"/>
      <c r="J1343" s="3"/>
      <c r="K1343" s="5" t="s">
        <v>611</v>
      </c>
      <c r="L1343" s="5">
        <v>1</v>
      </c>
      <c r="M1343" s="5" t="s">
        <v>612</v>
      </c>
      <c r="N1343" s="5">
        <f>VLOOKUP(M1343,[1]ArchetypeScores!E:N,10,FALSE)</f>
        <v>1</v>
      </c>
      <c r="O1343" s="5">
        <f>VLOOKUP(M1343,[1]ArchetypeScores!E:O,11,FALSE)</f>
        <v>-2</v>
      </c>
      <c r="P1343" s="5">
        <f>VLOOKUP(M1343,[1]ArchetypeScores!E:P,12,FALSE)</f>
        <v>-1</v>
      </c>
      <c r="Q1343" s="2" t="str">
        <f>VLOOKUP(M1343,[1]ArchetypeScores!E:W,19,FALSE)</f>
        <v>Consumer (including agriculture and tourism)</v>
      </c>
      <c r="R1343" s="2">
        <f>VLOOKUP(M1343,[1]ArchetypeScores!E:I,5,FALSE)</f>
        <v>0</v>
      </c>
      <c r="S1343" s="2">
        <f>VLOOKUP(M1343,[1]ArchetypeScores!E:K,7,FALSE)</f>
        <v>0</v>
      </c>
      <c r="T1343" s="2" t="str">
        <f t="shared" si="20"/>
        <v>Not A&amp;R positive</v>
      </c>
    </row>
    <row r="1344" spans="1:20" x14ac:dyDescent="0.3">
      <c r="A1344" s="2" t="s">
        <v>3525</v>
      </c>
      <c r="B1344" s="3" t="s">
        <v>3838</v>
      </c>
      <c r="C1344" s="3" t="s">
        <v>3839</v>
      </c>
      <c r="D1344" s="4">
        <v>0.5</v>
      </c>
      <c r="E1344" s="5" t="s">
        <v>3528</v>
      </c>
      <c r="F1344" s="4">
        <v>0.39640999999999998</v>
      </c>
      <c r="G1344" s="6">
        <v>45629</v>
      </c>
      <c r="H1344" s="3" t="s">
        <v>3624</v>
      </c>
      <c r="I1344" s="3"/>
      <c r="J1344" s="3"/>
      <c r="K1344" s="5" t="s">
        <v>38</v>
      </c>
      <c r="L1344" s="5">
        <v>21</v>
      </c>
      <c r="M1344" s="5" t="s">
        <v>302</v>
      </c>
      <c r="N1344" s="5">
        <f>VLOOKUP(M1344,[1]ArchetypeScores!E:N,10,FALSE)</f>
        <v>0</v>
      </c>
      <c r="O1344" s="5">
        <f>VLOOKUP(M1344,[1]ArchetypeScores!E:O,11,FALSE)</f>
        <v>-1</v>
      </c>
      <c r="P1344" s="5">
        <f>VLOOKUP(M1344,[1]ArchetypeScores!E:P,12,FALSE)</f>
        <v>0</v>
      </c>
      <c r="Q1344" s="2" t="str">
        <f>VLOOKUP(M1344,[1]ArchetypeScores!E:W,19,FALSE)</f>
        <v>Consumer (including agriculture and tourism)</v>
      </c>
      <c r="R1344" s="2">
        <f>VLOOKUP(M1344,[1]ArchetypeScores!E:I,5,FALSE)</f>
        <v>0</v>
      </c>
      <c r="S1344" s="2">
        <f>VLOOKUP(M1344,[1]ArchetypeScores!E:K,7,FALSE)</f>
        <v>0</v>
      </c>
      <c r="T1344" s="2" t="str">
        <f t="shared" si="20"/>
        <v>Not A&amp;R positive</v>
      </c>
    </row>
    <row r="1345" spans="1:20" x14ac:dyDescent="0.3">
      <c r="A1345" s="2" t="s">
        <v>3525</v>
      </c>
      <c r="B1345" s="3" t="s">
        <v>3840</v>
      </c>
      <c r="C1345" s="3" t="s">
        <v>3841</v>
      </c>
      <c r="D1345" s="4">
        <v>13.6</v>
      </c>
      <c r="E1345" s="5" t="s">
        <v>3528</v>
      </c>
      <c r="F1345" s="4">
        <v>10.51144</v>
      </c>
      <c r="G1345" s="6">
        <v>45663</v>
      </c>
      <c r="H1345" s="3" t="s">
        <v>3690</v>
      </c>
      <c r="I1345" s="3"/>
      <c r="J1345" s="3"/>
      <c r="K1345" s="5" t="s">
        <v>214</v>
      </c>
      <c r="L1345" s="5">
        <v>1</v>
      </c>
      <c r="M1345" s="5" t="s">
        <v>215</v>
      </c>
      <c r="N1345" s="5">
        <f>VLOOKUP(M1345,[1]ArchetypeScores!E:N,10,FALSE)</f>
        <v>1</v>
      </c>
      <c r="O1345" s="5">
        <f>VLOOKUP(M1345,[1]ArchetypeScores!E:O,11,FALSE)</f>
        <v>0</v>
      </c>
      <c r="P1345" s="5">
        <f>VLOOKUP(M1345,[1]ArchetypeScores!E:P,12,FALSE)</f>
        <v>1</v>
      </c>
      <c r="Q1345" s="2" t="str">
        <f>VLOOKUP(M1345,[1]ArchetypeScores!E:W,19,FALSE)</f>
        <v>Health care</v>
      </c>
      <c r="R1345" s="2">
        <f>VLOOKUP(M1345,[1]ArchetypeScores!E:I,5,FALSE)</f>
        <v>0</v>
      </c>
      <c r="S1345" s="2">
        <f>VLOOKUP(M1345,[1]ArchetypeScores!E:K,7,FALSE)</f>
        <v>1</v>
      </c>
      <c r="T1345" s="2" t="str">
        <f t="shared" si="20"/>
        <v>Indirect only</v>
      </c>
    </row>
    <row r="1346" spans="1:20" x14ac:dyDescent="0.3">
      <c r="A1346" s="2" t="s">
        <v>3525</v>
      </c>
      <c r="B1346" s="3" t="s">
        <v>3842</v>
      </c>
      <c r="C1346" s="3" t="s">
        <v>3843</v>
      </c>
      <c r="D1346" s="4">
        <v>2E-3</v>
      </c>
      <c r="E1346" s="5" t="s">
        <v>3528</v>
      </c>
      <c r="F1346" s="4">
        <v>1.2800000000000001E-3</v>
      </c>
      <c r="G1346" s="6">
        <v>45611</v>
      </c>
      <c r="H1346" s="3" t="s">
        <v>3844</v>
      </c>
      <c r="I1346" s="3"/>
      <c r="J1346" s="3"/>
      <c r="K1346" s="5" t="s">
        <v>25</v>
      </c>
      <c r="L1346" s="5" t="s">
        <v>112</v>
      </c>
      <c r="M1346" s="5" t="s">
        <v>423</v>
      </c>
      <c r="N1346" s="5">
        <f>VLOOKUP(M1346,[1]ArchetypeScores!E:N,10,FALSE)</f>
        <v>1</v>
      </c>
      <c r="O1346" s="5">
        <f>VLOOKUP(M1346,[1]ArchetypeScores!E:O,11,FALSE)</f>
        <v>-2</v>
      </c>
      <c r="P1346" s="5">
        <f>VLOOKUP(M1346,[1]ArchetypeScores!E:P,12,FALSE)</f>
        <v>0</v>
      </c>
      <c r="Q1346" s="2" t="str">
        <f>VLOOKUP(M1346,[1]ArchetypeScores!E:W,19,FALSE)</f>
        <v>Industrials - other</v>
      </c>
      <c r="R1346" s="2">
        <f>VLOOKUP(M1346,[1]ArchetypeScores!E:I,5,FALSE)</f>
        <v>0</v>
      </c>
      <c r="S1346" s="2">
        <f>VLOOKUP(M1346,[1]ArchetypeScores!E:K,7,FALSE)</f>
        <v>-1</v>
      </c>
      <c r="T1346" s="2" t="str">
        <f t="shared" ref="T1346:T1409" si="21">IF(AND(R1346=1,S1346=1),"Both",IF(AND(R1346=1,S1346=0),"Direct only",IF(AND(R1346=0,S1346=1),"Indirect only","Not A&amp;R positive")))</f>
        <v>Not A&amp;R positive</v>
      </c>
    </row>
    <row r="1347" spans="1:20" x14ac:dyDescent="0.3">
      <c r="A1347" s="2" t="s">
        <v>3525</v>
      </c>
      <c r="B1347" s="3" t="s">
        <v>3845</v>
      </c>
      <c r="C1347" s="3" t="s">
        <v>3846</v>
      </c>
      <c r="D1347" s="4">
        <v>0.3</v>
      </c>
      <c r="E1347" s="5" t="s">
        <v>3528</v>
      </c>
      <c r="F1347" s="4">
        <v>0.23319000000000001</v>
      </c>
      <c r="G1347" s="6">
        <v>45590</v>
      </c>
      <c r="H1347" s="3" t="s">
        <v>3542</v>
      </c>
      <c r="I1347" s="3" t="s">
        <v>3543</v>
      </c>
      <c r="J1347" s="3"/>
      <c r="K1347" s="5" t="s">
        <v>71</v>
      </c>
      <c r="L1347" s="5">
        <v>1</v>
      </c>
      <c r="M1347" s="5" t="s">
        <v>72</v>
      </c>
      <c r="N1347" s="5">
        <f>VLOOKUP(M1347,[1]ArchetypeScores!E:N,10,FALSE)</f>
        <v>0</v>
      </c>
      <c r="O1347" s="5">
        <f>VLOOKUP(M1347,[1]ArchetypeScores!E:O,11,FALSE)</f>
        <v>0</v>
      </c>
      <c r="P1347" s="5">
        <f>VLOOKUP(M1347,[1]ArchetypeScores!E:P,12,FALSE)</f>
        <v>0</v>
      </c>
      <c r="Q1347" s="2" t="str">
        <f>VLOOKUP(M1347,[1]ArchetypeScores!E:W,19,FALSE)</f>
        <v>Other sector</v>
      </c>
      <c r="R1347" s="2">
        <f>VLOOKUP(M1347,[1]ArchetypeScores!E:I,5,FALSE)</f>
        <v>0</v>
      </c>
      <c r="S1347" s="2">
        <f>VLOOKUP(M1347,[1]ArchetypeScores!E:K,7,FALSE)</f>
        <v>0</v>
      </c>
      <c r="T1347" s="2" t="str">
        <f t="shared" si="21"/>
        <v>Not A&amp;R positive</v>
      </c>
    </row>
    <row r="1348" spans="1:20" x14ac:dyDescent="0.3">
      <c r="A1348" s="2" t="s">
        <v>3525</v>
      </c>
      <c r="B1348" s="3" t="s">
        <v>3847</v>
      </c>
      <c r="C1348" s="3" t="s">
        <v>3848</v>
      </c>
      <c r="D1348" s="4">
        <v>0.76</v>
      </c>
      <c r="E1348" s="5" t="s">
        <v>3528</v>
      </c>
      <c r="F1348" s="4">
        <v>0.58740000000000003</v>
      </c>
      <c r="G1348" s="6">
        <v>45665</v>
      </c>
      <c r="H1348" s="3" t="s">
        <v>3690</v>
      </c>
      <c r="I1348" s="3"/>
      <c r="J1348" s="3"/>
      <c r="K1348" s="5" t="s">
        <v>71</v>
      </c>
      <c r="L1348" s="5">
        <v>1</v>
      </c>
      <c r="M1348" s="5" t="s">
        <v>72</v>
      </c>
      <c r="N1348" s="5">
        <f>VLOOKUP(M1348,[1]ArchetypeScores!E:N,10,FALSE)</f>
        <v>0</v>
      </c>
      <c r="O1348" s="5">
        <f>VLOOKUP(M1348,[1]ArchetypeScores!E:O,11,FALSE)</f>
        <v>0</v>
      </c>
      <c r="P1348" s="5">
        <f>VLOOKUP(M1348,[1]ArchetypeScores!E:P,12,FALSE)</f>
        <v>0</v>
      </c>
      <c r="Q1348" s="2" t="str">
        <f>VLOOKUP(M1348,[1]ArchetypeScores!E:W,19,FALSE)</f>
        <v>Other sector</v>
      </c>
      <c r="R1348" s="2">
        <f>VLOOKUP(M1348,[1]ArchetypeScores!E:I,5,FALSE)</f>
        <v>0</v>
      </c>
      <c r="S1348" s="2">
        <f>VLOOKUP(M1348,[1]ArchetypeScores!E:K,7,FALSE)</f>
        <v>0</v>
      </c>
      <c r="T1348" s="2" t="str">
        <f t="shared" si="21"/>
        <v>Not A&amp;R positive</v>
      </c>
    </row>
    <row r="1349" spans="1:20" x14ac:dyDescent="0.3">
      <c r="A1349" s="2" t="s">
        <v>3525</v>
      </c>
      <c r="B1349" s="3" t="s">
        <v>3849</v>
      </c>
      <c r="C1349" s="3" t="s">
        <v>3850</v>
      </c>
      <c r="D1349" s="4">
        <v>2.5</v>
      </c>
      <c r="E1349" s="5" t="s">
        <v>3528</v>
      </c>
      <c r="F1349" s="4">
        <v>1.8514999999999999</v>
      </c>
      <c r="G1349" s="6">
        <v>45695</v>
      </c>
      <c r="H1349" s="3" t="s">
        <v>3851</v>
      </c>
      <c r="I1349" s="3"/>
      <c r="J1349" s="3"/>
      <c r="K1349" s="5" t="s">
        <v>118</v>
      </c>
      <c r="L1349" s="5">
        <v>4</v>
      </c>
      <c r="M1349" s="5" t="s">
        <v>119</v>
      </c>
      <c r="N1349" s="5">
        <f>VLOOKUP(M1349,[1]ArchetypeScores!E:N,10,FALSE)</f>
        <v>0</v>
      </c>
      <c r="O1349" s="5">
        <f>VLOOKUP(M1349,[1]ArchetypeScores!E:O,11,FALSE)</f>
        <v>-1</v>
      </c>
      <c r="P1349" s="5">
        <f>VLOOKUP(M1349,[1]ArchetypeScores!E:P,12,FALSE)</f>
        <v>0</v>
      </c>
      <c r="Q1349" s="2" t="str">
        <f>VLOOKUP(M1349,[1]ArchetypeScores!E:W,19,FALSE)</f>
        <v>Untargeted</v>
      </c>
      <c r="R1349" s="2">
        <f>VLOOKUP(M1349,[1]ArchetypeScores!E:I,5,FALSE)</f>
        <v>0</v>
      </c>
      <c r="S1349" s="2">
        <f>VLOOKUP(M1349,[1]ArchetypeScores!E:K,7,FALSE)</f>
        <v>0</v>
      </c>
      <c r="T1349" s="2" t="str">
        <f t="shared" si="21"/>
        <v>Not A&amp;R positive</v>
      </c>
    </row>
    <row r="1350" spans="1:20" x14ac:dyDescent="0.3">
      <c r="A1350" s="2" t="s">
        <v>3525</v>
      </c>
      <c r="B1350" s="3" t="s">
        <v>3852</v>
      </c>
      <c r="C1350" s="3" t="s">
        <v>3853</v>
      </c>
      <c r="D1350" s="4">
        <v>30</v>
      </c>
      <c r="E1350" s="5" t="s">
        <v>3528</v>
      </c>
      <c r="F1350" s="4">
        <v>21.278559999999999</v>
      </c>
      <c r="G1350" s="6">
        <v>45741</v>
      </c>
      <c r="H1350" s="3" t="s">
        <v>3621</v>
      </c>
      <c r="I1350" s="3"/>
      <c r="J1350" s="3"/>
      <c r="K1350" s="5" t="s">
        <v>57</v>
      </c>
      <c r="L1350" s="5">
        <v>29</v>
      </c>
      <c r="M1350" s="5" t="s">
        <v>58</v>
      </c>
      <c r="N1350" s="5">
        <f>VLOOKUP(M1350,[1]ArchetypeScores!E:N,10,FALSE)</f>
        <v>0</v>
      </c>
      <c r="O1350" s="5">
        <f>VLOOKUP(M1350,[1]ArchetypeScores!E:O,11,FALSE)</f>
        <v>-1</v>
      </c>
      <c r="P1350" s="5">
        <f>VLOOKUP(M1350,[1]ArchetypeScores!E:P,12,FALSE)</f>
        <v>0</v>
      </c>
      <c r="Q1350" s="2" t="str">
        <f>VLOOKUP(M1350,[1]ArchetypeScores!E:W,19,FALSE)</f>
        <v>Untargeted</v>
      </c>
      <c r="R1350" s="2">
        <f>VLOOKUP(M1350,[1]ArchetypeScores!E:I,5,FALSE)</f>
        <v>0</v>
      </c>
      <c r="S1350" s="2">
        <f>VLOOKUP(M1350,[1]ArchetypeScores!E:K,7,FALSE)</f>
        <v>0</v>
      </c>
      <c r="T1350" s="2" t="str">
        <f t="shared" si="21"/>
        <v>Not A&amp;R positive</v>
      </c>
    </row>
    <row r="1351" spans="1:20" x14ac:dyDescent="0.3">
      <c r="A1351" s="2" t="s">
        <v>3525</v>
      </c>
      <c r="B1351" s="3" t="s">
        <v>3854</v>
      </c>
      <c r="C1351" s="3" t="s">
        <v>3855</v>
      </c>
      <c r="D1351" s="4">
        <v>0.29199999999999998</v>
      </c>
      <c r="E1351" s="5" t="s">
        <v>3528</v>
      </c>
      <c r="F1351" s="4">
        <v>0.20683000000000001</v>
      </c>
      <c r="G1351" s="6">
        <v>45725</v>
      </c>
      <c r="H1351" s="3" t="s">
        <v>3529</v>
      </c>
      <c r="I1351" s="3"/>
      <c r="J1351" s="3"/>
      <c r="K1351" s="5" t="s">
        <v>154</v>
      </c>
      <c r="L1351" s="5">
        <v>2</v>
      </c>
      <c r="M1351" s="5" t="s">
        <v>255</v>
      </c>
      <c r="N1351" s="5">
        <f>VLOOKUP(M1351,[1]ArchetypeScores!E:N,10,FALSE)</f>
        <v>1</v>
      </c>
      <c r="O1351" s="5">
        <f>VLOOKUP(M1351,[1]ArchetypeScores!E:O,11,FALSE)</f>
        <v>0</v>
      </c>
      <c r="P1351" s="5">
        <f>VLOOKUP(M1351,[1]ArchetypeScores!E:P,12,FALSE)</f>
        <v>0</v>
      </c>
      <c r="Q1351" s="2" t="str">
        <f>VLOOKUP(M1351,[1]ArchetypeScores!E:W,19,FALSE)</f>
        <v>Education and training</v>
      </c>
      <c r="R1351" s="2">
        <f>VLOOKUP(M1351,[1]ArchetypeScores!E:I,5,FALSE)</f>
        <v>0</v>
      </c>
      <c r="S1351" s="2">
        <f>VLOOKUP(M1351,[1]ArchetypeScores!E:K,7,FALSE)</f>
        <v>1</v>
      </c>
      <c r="T1351" s="2" t="str">
        <f t="shared" si="21"/>
        <v>Indirect only</v>
      </c>
    </row>
    <row r="1352" spans="1:20" x14ac:dyDescent="0.3">
      <c r="A1352" s="2" t="s">
        <v>3525</v>
      </c>
      <c r="B1352" s="3" t="s">
        <v>3856</v>
      </c>
      <c r="C1352" s="3" t="s">
        <v>3857</v>
      </c>
      <c r="D1352" s="4">
        <v>0.75</v>
      </c>
      <c r="E1352" s="5" t="s">
        <v>3528</v>
      </c>
      <c r="F1352" s="4">
        <v>0.58696000000000004</v>
      </c>
      <c r="G1352" s="6">
        <v>45659</v>
      </c>
      <c r="H1352" s="3" t="s">
        <v>3701</v>
      </c>
      <c r="I1352" s="3"/>
      <c r="J1352" s="3"/>
      <c r="K1352" s="5" t="s">
        <v>1097</v>
      </c>
      <c r="L1352" s="5">
        <v>1</v>
      </c>
      <c r="M1352" s="5" t="s">
        <v>1098</v>
      </c>
      <c r="N1352" s="5">
        <f>VLOOKUP(M1352,[1]ArchetypeScores!E:N,10,FALSE)</f>
        <v>1</v>
      </c>
      <c r="O1352" s="5">
        <f>VLOOKUP(M1352,[1]ArchetypeScores!E:O,11,FALSE)</f>
        <v>0</v>
      </c>
      <c r="P1352" s="5">
        <f>VLOOKUP(M1352,[1]ArchetypeScores!E:P,12,FALSE)</f>
        <v>2</v>
      </c>
      <c r="Q1352" s="2" t="str">
        <f>VLOOKUP(M1352,[1]ArchetypeScores!E:W,19,FALSE)</f>
        <v>Energy and water</v>
      </c>
      <c r="R1352" s="2">
        <f>VLOOKUP(M1352,[1]ArchetypeScores!E:I,5,FALSE)</f>
        <v>0</v>
      </c>
      <c r="S1352" s="2">
        <f>VLOOKUP(M1352,[1]ArchetypeScores!E:K,7,FALSE)</f>
        <v>0</v>
      </c>
      <c r="T1352" s="2" t="str">
        <f t="shared" si="21"/>
        <v>Not A&amp;R positive</v>
      </c>
    </row>
    <row r="1353" spans="1:20" ht="20.399999999999999" x14ac:dyDescent="0.3">
      <c r="A1353" s="2" t="s">
        <v>3525</v>
      </c>
      <c r="B1353" s="7" t="s">
        <v>3858</v>
      </c>
      <c r="C1353" s="3" t="s">
        <v>3859</v>
      </c>
      <c r="D1353" s="4">
        <v>0.26600000000000001</v>
      </c>
      <c r="E1353" s="5" t="s">
        <v>3528</v>
      </c>
      <c r="F1353" s="4">
        <v>0.188835</v>
      </c>
      <c r="G1353" s="6">
        <v>45698</v>
      </c>
      <c r="H1353" s="3" t="s">
        <v>3529</v>
      </c>
      <c r="I1353" s="3"/>
      <c r="J1353" s="3"/>
      <c r="K1353" s="5" t="s">
        <v>38</v>
      </c>
      <c r="L1353" s="5">
        <v>1</v>
      </c>
      <c r="M1353" s="5" t="s">
        <v>43</v>
      </c>
      <c r="N1353" s="5">
        <f>VLOOKUP(M1353,[1]ArchetypeScores!E:N,10,FALSE)</f>
        <v>0</v>
      </c>
      <c r="O1353" s="5">
        <f>VLOOKUP(M1353,[1]ArchetypeScores!E:O,11,FALSE)</f>
        <v>-1</v>
      </c>
      <c r="P1353" s="5">
        <f>VLOOKUP(M1353,[1]ArchetypeScores!E:P,12,FALSE)</f>
        <v>0</v>
      </c>
      <c r="Q1353" s="2" t="str">
        <f>VLOOKUP(M1353,[1]ArchetypeScores!E:W,19,FALSE)</f>
        <v>Consumer (including agriculture and tourism)</v>
      </c>
      <c r="R1353" s="2">
        <f>VLOOKUP(M1353,[1]ArchetypeScores!E:I,5,FALSE)</f>
        <v>0</v>
      </c>
      <c r="S1353" s="2">
        <f>VLOOKUP(M1353,[1]ArchetypeScores!E:K,7,FALSE)</f>
        <v>0</v>
      </c>
      <c r="T1353" s="2" t="str">
        <f t="shared" si="21"/>
        <v>Not A&amp;R positive</v>
      </c>
    </row>
    <row r="1354" spans="1:20" ht="20.399999999999999" x14ac:dyDescent="0.3">
      <c r="A1354" s="2" t="s">
        <v>3525</v>
      </c>
      <c r="B1354" s="7" t="s">
        <v>3858</v>
      </c>
      <c r="C1354" s="3" t="s">
        <v>3859</v>
      </c>
      <c r="D1354" s="4">
        <v>0.26600000000000001</v>
      </c>
      <c r="E1354" s="5" t="s">
        <v>3528</v>
      </c>
      <c r="F1354" s="4">
        <v>0.188835</v>
      </c>
      <c r="G1354" s="6">
        <v>45698</v>
      </c>
      <c r="H1354" s="3" t="s">
        <v>3529</v>
      </c>
      <c r="I1354" s="3"/>
      <c r="J1354" s="3"/>
      <c r="K1354" s="5" t="s">
        <v>38</v>
      </c>
      <c r="L1354" s="5">
        <v>5</v>
      </c>
      <c r="M1354" s="5" t="s">
        <v>635</v>
      </c>
      <c r="N1354" s="5">
        <f>VLOOKUP(M1354,[1]ArchetypeScores!E:N,10,FALSE)</f>
        <v>0</v>
      </c>
      <c r="O1354" s="5">
        <f>VLOOKUP(M1354,[1]ArchetypeScores!E:O,11,FALSE)</f>
        <v>-1</v>
      </c>
      <c r="P1354" s="5">
        <f>VLOOKUP(M1354,[1]ArchetypeScores!E:P,12,FALSE)</f>
        <v>0</v>
      </c>
      <c r="Q1354" s="2" t="str">
        <f>VLOOKUP(M1354,[1]ArchetypeScores!E:W,19,FALSE)</f>
        <v>Consumer (including agriculture and tourism)</v>
      </c>
      <c r="R1354" s="2">
        <f>VLOOKUP(M1354,[1]ArchetypeScores!E:I,5,FALSE)</f>
        <v>0</v>
      </c>
      <c r="S1354" s="2">
        <f>VLOOKUP(M1354,[1]ArchetypeScores!E:K,7,FALSE)</f>
        <v>0</v>
      </c>
      <c r="T1354" s="2" t="str">
        <f t="shared" si="21"/>
        <v>Not A&amp;R positive</v>
      </c>
    </row>
    <row r="1355" spans="1:20" x14ac:dyDescent="0.3">
      <c r="A1355" s="2" t="s">
        <v>3525</v>
      </c>
      <c r="B1355" s="3" t="s">
        <v>3860</v>
      </c>
      <c r="C1355" s="3" t="s">
        <v>3861</v>
      </c>
      <c r="D1355" s="4">
        <v>4.9000000000000002E-2</v>
      </c>
      <c r="E1355" s="5" t="s">
        <v>3528</v>
      </c>
      <c r="F1355" s="4">
        <v>3.8739999999999997E-2</v>
      </c>
      <c r="G1355" s="6">
        <v>45614</v>
      </c>
      <c r="H1355" s="3" t="s">
        <v>3862</v>
      </c>
      <c r="I1355" s="3"/>
      <c r="J1355" s="3"/>
      <c r="K1355" s="5" t="s">
        <v>163</v>
      </c>
      <c r="L1355" s="5">
        <v>2</v>
      </c>
      <c r="M1355" s="5" t="s">
        <v>648</v>
      </c>
      <c r="N1355" s="5">
        <f>VLOOKUP(M1355,[1]ArchetypeScores!E:N,10,FALSE)</f>
        <v>0</v>
      </c>
      <c r="O1355" s="5">
        <f>VLOOKUP(M1355,[1]ArchetypeScores!E:O,11,FALSE)</f>
        <v>0</v>
      </c>
      <c r="P1355" s="5">
        <f>VLOOKUP(M1355,[1]ArchetypeScores!E:P,12,FALSE)</f>
        <v>0</v>
      </c>
      <c r="Q1355" s="2" t="str">
        <f>VLOOKUP(M1355,[1]ArchetypeScores!E:W,19,FALSE)</f>
        <v>Health care</v>
      </c>
      <c r="R1355" s="2">
        <f>VLOOKUP(M1355,[1]ArchetypeScores!E:I,5,FALSE)</f>
        <v>0</v>
      </c>
      <c r="S1355" s="2">
        <f>VLOOKUP(M1355,[1]ArchetypeScores!E:K,7,FALSE)</f>
        <v>0</v>
      </c>
      <c r="T1355" s="2" t="str">
        <f t="shared" si="21"/>
        <v>Not A&amp;R positive</v>
      </c>
    </row>
    <row r="1356" spans="1:20" x14ac:dyDescent="0.3">
      <c r="A1356" s="2" t="s">
        <v>3525</v>
      </c>
      <c r="B1356" s="3" t="s">
        <v>3863</v>
      </c>
      <c r="C1356" s="3" t="s">
        <v>3864</v>
      </c>
      <c r="D1356" s="4">
        <v>6.2E-2</v>
      </c>
      <c r="E1356" s="5" t="s">
        <v>3528</v>
      </c>
      <c r="F1356" s="4">
        <v>4.8189999999999997E-2</v>
      </c>
      <c r="G1356" s="6">
        <v>45600</v>
      </c>
      <c r="H1356" s="3" t="s">
        <v>3542</v>
      </c>
      <c r="I1356" s="3" t="s">
        <v>3543</v>
      </c>
      <c r="J1356" s="3"/>
      <c r="K1356" s="5" t="s">
        <v>89</v>
      </c>
      <c r="L1356" s="5">
        <v>1</v>
      </c>
      <c r="M1356" s="5" t="s">
        <v>90</v>
      </c>
      <c r="N1356" s="5">
        <f>VLOOKUP(M1356,[1]ArchetypeScores!E:N,10,FALSE)</f>
        <v>1</v>
      </c>
      <c r="O1356" s="5">
        <f>VLOOKUP(M1356,[1]ArchetypeScores!E:O,11,FALSE)</f>
        <v>0</v>
      </c>
      <c r="P1356" s="5">
        <f>VLOOKUP(M1356,[1]ArchetypeScores!E:P,12,FALSE)</f>
        <v>0</v>
      </c>
      <c r="Q1356" s="2" t="str">
        <f>VLOOKUP(M1356,[1]ArchetypeScores!E:W,19,FALSE)</f>
        <v>Other sector</v>
      </c>
      <c r="R1356" s="2">
        <f>VLOOKUP(M1356,[1]ArchetypeScores!E:I,5,FALSE)</f>
        <v>0</v>
      </c>
      <c r="S1356" s="2">
        <f>VLOOKUP(M1356,[1]ArchetypeScores!E:K,7,FALSE)</f>
        <v>0</v>
      </c>
      <c r="T1356" s="2" t="str">
        <f t="shared" si="21"/>
        <v>Not A&amp;R positive</v>
      </c>
    </row>
    <row r="1357" spans="1:20" x14ac:dyDescent="0.3">
      <c r="A1357" s="2" t="s">
        <v>3525</v>
      </c>
      <c r="B1357" s="3" t="s">
        <v>3865</v>
      </c>
      <c r="C1357" s="3" t="s">
        <v>3866</v>
      </c>
      <c r="D1357" s="4">
        <v>0.47799999999999998</v>
      </c>
      <c r="E1357" s="5" t="s">
        <v>3528</v>
      </c>
      <c r="F1357" s="4">
        <v>0.37905</v>
      </c>
      <c r="G1357" s="6">
        <v>45647</v>
      </c>
      <c r="H1357" s="3" t="s">
        <v>3735</v>
      </c>
      <c r="I1357" s="3"/>
      <c r="J1357" s="3"/>
      <c r="K1357" s="5" t="s">
        <v>118</v>
      </c>
      <c r="L1357" s="5">
        <v>3</v>
      </c>
      <c r="M1357" s="5" t="s">
        <v>168</v>
      </c>
      <c r="N1357" s="5">
        <f>VLOOKUP(M1357,[1]ArchetypeScores!E:N,10,FALSE)</f>
        <v>0</v>
      </c>
      <c r="O1357" s="5">
        <f>VLOOKUP(M1357,[1]ArchetypeScores!E:O,11,FALSE)</f>
        <v>-1</v>
      </c>
      <c r="P1357" s="5">
        <f>VLOOKUP(M1357,[1]ArchetypeScores!E:P,12,FALSE)</f>
        <v>0</v>
      </c>
      <c r="Q1357" s="2" t="str">
        <f>VLOOKUP(M1357,[1]ArchetypeScores!E:W,19,FALSE)</f>
        <v>Untargeted</v>
      </c>
      <c r="R1357" s="2">
        <f>VLOOKUP(M1357,[1]ArchetypeScores!E:I,5,FALSE)</f>
        <v>0</v>
      </c>
      <c r="S1357" s="2">
        <f>VLOOKUP(M1357,[1]ArchetypeScores!E:K,7,FALSE)</f>
        <v>0</v>
      </c>
      <c r="T1357" s="2" t="str">
        <f t="shared" si="21"/>
        <v>Not A&amp;R positive</v>
      </c>
    </row>
    <row r="1358" spans="1:20" x14ac:dyDescent="0.3">
      <c r="A1358" s="2" t="s">
        <v>3525</v>
      </c>
      <c r="B1358" s="3" t="s">
        <v>3865</v>
      </c>
      <c r="C1358" s="3" t="s">
        <v>3867</v>
      </c>
      <c r="D1358" s="4">
        <v>0.76100000000000001</v>
      </c>
      <c r="E1358" s="5" t="s">
        <v>3528</v>
      </c>
      <c r="F1358" s="4">
        <v>0.60318000000000005</v>
      </c>
      <c r="G1358" s="6">
        <v>45648</v>
      </c>
      <c r="H1358" s="3" t="s">
        <v>3735</v>
      </c>
      <c r="I1358" s="3"/>
      <c r="J1358" s="3"/>
      <c r="K1358" s="5" t="s">
        <v>118</v>
      </c>
      <c r="L1358" s="5">
        <v>3</v>
      </c>
      <c r="M1358" s="5" t="s">
        <v>168</v>
      </c>
      <c r="N1358" s="5">
        <f>VLOOKUP(M1358,[1]ArchetypeScores!E:N,10,FALSE)</f>
        <v>0</v>
      </c>
      <c r="O1358" s="5">
        <f>VLOOKUP(M1358,[1]ArchetypeScores!E:O,11,FALSE)</f>
        <v>-1</v>
      </c>
      <c r="P1358" s="5">
        <f>VLOOKUP(M1358,[1]ArchetypeScores!E:P,12,FALSE)</f>
        <v>0</v>
      </c>
      <c r="Q1358" s="2" t="str">
        <f>VLOOKUP(M1358,[1]ArchetypeScores!E:W,19,FALSE)</f>
        <v>Untargeted</v>
      </c>
      <c r="R1358" s="2">
        <f>VLOOKUP(M1358,[1]ArchetypeScores!E:I,5,FALSE)</f>
        <v>0</v>
      </c>
      <c r="S1358" s="2">
        <f>VLOOKUP(M1358,[1]ArchetypeScores!E:K,7,FALSE)</f>
        <v>0</v>
      </c>
      <c r="T1358" s="2" t="str">
        <f t="shared" si="21"/>
        <v>Not A&amp;R positive</v>
      </c>
    </row>
    <row r="1359" spans="1:20" x14ac:dyDescent="0.3">
      <c r="A1359" s="2" t="s">
        <v>3525</v>
      </c>
      <c r="B1359" s="3" t="s">
        <v>3868</v>
      </c>
      <c r="C1359" s="3" t="s">
        <v>3869</v>
      </c>
      <c r="D1359" s="4">
        <v>0.1</v>
      </c>
      <c r="E1359" s="5" t="s">
        <v>3528</v>
      </c>
      <c r="F1359" s="4">
        <v>7.0930000000000007E-2</v>
      </c>
      <c r="G1359" s="6">
        <v>45707</v>
      </c>
      <c r="H1359" s="3" t="s">
        <v>3529</v>
      </c>
      <c r="I1359" s="3"/>
      <c r="J1359" s="3"/>
      <c r="K1359" s="5" t="s">
        <v>61</v>
      </c>
      <c r="L1359" s="5">
        <v>1</v>
      </c>
      <c r="M1359" s="5" t="s">
        <v>130</v>
      </c>
      <c r="N1359" s="5">
        <f>VLOOKUP(M1359,[1]ArchetypeScores!E:N,10,FALSE)</f>
        <v>0</v>
      </c>
      <c r="O1359" s="5">
        <f>VLOOKUP(M1359,[1]ArchetypeScores!E:O,11,FALSE)</f>
        <v>-1</v>
      </c>
      <c r="P1359" s="5">
        <f>VLOOKUP(M1359,[1]ArchetypeScores!E:P,12,FALSE)</f>
        <v>0</v>
      </c>
      <c r="Q1359" s="2" t="str">
        <f>VLOOKUP(M1359,[1]ArchetypeScores!E:W,19,FALSE)</f>
        <v>Health care</v>
      </c>
      <c r="R1359" s="2">
        <f>VLOOKUP(M1359,[1]ArchetypeScores!E:I,5,FALSE)</f>
        <v>0</v>
      </c>
      <c r="S1359" s="2">
        <f>VLOOKUP(M1359,[1]ArchetypeScores!E:K,7,FALSE)</f>
        <v>0</v>
      </c>
      <c r="T1359" s="2" t="str">
        <f t="shared" si="21"/>
        <v>Not A&amp;R positive</v>
      </c>
    </row>
    <row r="1360" spans="1:20" x14ac:dyDescent="0.3">
      <c r="A1360" s="2" t="s">
        <v>3525</v>
      </c>
      <c r="B1360" s="3" t="s">
        <v>3870</v>
      </c>
      <c r="C1360" s="3" t="s">
        <v>3871</v>
      </c>
      <c r="D1360" s="4">
        <v>3.3000000000000002E-2</v>
      </c>
      <c r="E1360" s="5" t="s">
        <v>3528</v>
      </c>
      <c r="F1360" s="4">
        <v>2.6159999999999999E-2</v>
      </c>
      <c r="G1360" s="6">
        <v>45642</v>
      </c>
      <c r="H1360" s="3" t="s">
        <v>3735</v>
      </c>
      <c r="I1360" s="3"/>
      <c r="J1360" s="3"/>
      <c r="K1360" s="5" t="s">
        <v>38</v>
      </c>
      <c r="L1360" s="5">
        <v>29</v>
      </c>
      <c r="M1360" s="5" t="s">
        <v>316</v>
      </c>
      <c r="N1360" s="5">
        <f>VLOOKUP(M1360,[1]ArchetypeScores!E:N,10,FALSE)</f>
        <v>0</v>
      </c>
      <c r="O1360" s="5">
        <f>VLOOKUP(M1360,[1]ArchetypeScores!E:O,11,FALSE)</f>
        <v>-1</v>
      </c>
      <c r="P1360" s="5">
        <f>VLOOKUP(M1360,[1]ArchetypeScores!E:P,12,FALSE)</f>
        <v>0</v>
      </c>
      <c r="Q1360" s="2" t="str">
        <f>VLOOKUP(M1360,[1]ArchetypeScores!E:W,19,FALSE)</f>
        <v>Other sector</v>
      </c>
      <c r="R1360" s="2">
        <f>VLOOKUP(M1360,[1]ArchetypeScores!E:I,5,FALSE)</f>
        <v>0</v>
      </c>
      <c r="S1360" s="2">
        <f>VLOOKUP(M1360,[1]ArchetypeScores!E:K,7,FALSE)</f>
        <v>0</v>
      </c>
      <c r="T1360" s="2" t="str">
        <f t="shared" si="21"/>
        <v>Not A&amp;R positive</v>
      </c>
    </row>
    <row r="1361" spans="1:20" x14ac:dyDescent="0.3">
      <c r="A1361" s="2" t="s">
        <v>3525</v>
      </c>
      <c r="B1361" s="3" t="s">
        <v>3872</v>
      </c>
      <c r="C1361" s="3" t="s">
        <v>3873</v>
      </c>
      <c r="D1361" s="4">
        <v>2.5999999999999999E-2</v>
      </c>
      <c r="E1361" s="5" t="s">
        <v>3528</v>
      </c>
      <c r="F1361" s="4">
        <v>2.0930000000000001E-2</v>
      </c>
      <c r="G1361" s="6">
        <v>45644</v>
      </c>
      <c r="H1361" s="3" t="s">
        <v>3735</v>
      </c>
      <c r="I1361" s="3"/>
      <c r="J1361" s="3"/>
      <c r="K1361" s="5" t="s">
        <v>163</v>
      </c>
      <c r="L1361" s="5">
        <v>3</v>
      </c>
      <c r="M1361" s="5" t="s">
        <v>164</v>
      </c>
      <c r="N1361" s="5">
        <f>VLOOKUP(M1361,[1]ArchetypeScores!E:N,10,FALSE)</f>
        <v>0</v>
      </c>
      <c r="O1361" s="5">
        <f>VLOOKUP(M1361,[1]ArchetypeScores!E:O,11,FALSE)</f>
        <v>0</v>
      </c>
      <c r="P1361" s="5">
        <f>VLOOKUP(M1361,[1]ArchetypeScores!E:P,12,FALSE)</f>
        <v>0</v>
      </c>
      <c r="Q1361" s="2" t="str">
        <f>VLOOKUP(M1361,[1]ArchetypeScores!E:W,19,FALSE)</f>
        <v>Education and training</v>
      </c>
      <c r="R1361" s="2">
        <f>VLOOKUP(M1361,[1]ArchetypeScores!E:I,5,FALSE)</f>
        <v>0</v>
      </c>
      <c r="S1361" s="2">
        <f>VLOOKUP(M1361,[1]ArchetypeScores!E:K,7,FALSE)</f>
        <v>0</v>
      </c>
      <c r="T1361" s="2" t="str">
        <f t="shared" si="21"/>
        <v>Not A&amp;R positive</v>
      </c>
    </row>
    <row r="1362" spans="1:20" x14ac:dyDescent="0.3">
      <c r="A1362" s="2" t="s">
        <v>3525</v>
      </c>
      <c r="B1362" s="3" t="s">
        <v>3872</v>
      </c>
      <c r="C1362" s="3" t="s">
        <v>3874</v>
      </c>
      <c r="D1362" s="4">
        <v>0.151</v>
      </c>
      <c r="E1362" s="5" t="s">
        <v>3528</v>
      </c>
      <c r="F1362" s="4">
        <v>0.11940000000000001</v>
      </c>
      <c r="G1362" s="6">
        <v>45645</v>
      </c>
      <c r="H1362" s="3" t="s">
        <v>3735</v>
      </c>
      <c r="I1362" s="3"/>
      <c r="J1362" s="3"/>
      <c r="K1362" s="5" t="s">
        <v>163</v>
      </c>
      <c r="L1362" s="5">
        <v>3</v>
      </c>
      <c r="M1362" s="5" t="s">
        <v>164</v>
      </c>
      <c r="N1362" s="5">
        <f>VLOOKUP(M1362,[1]ArchetypeScores!E:N,10,FALSE)</f>
        <v>0</v>
      </c>
      <c r="O1362" s="5">
        <f>VLOOKUP(M1362,[1]ArchetypeScores!E:O,11,FALSE)</f>
        <v>0</v>
      </c>
      <c r="P1362" s="5">
        <f>VLOOKUP(M1362,[1]ArchetypeScores!E:P,12,FALSE)</f>
        <v>0</v>
      </c>
      <c r="Q1362" s="2" t="str">
        <f>VLOOKUP(M1362,[1]ArchetypeScores!E:W,19,FALSE)</f>
        <v>Education and training</v>
      </c>
      <c r="R1362" s="2">
        <f>VLOOKUP(M1362,[1]ArchetypeScores!E:I,5,FALSE)</f>
        <v>0</v>
      </c>
      <c r="S1362" s="2">
        <f>VLOOKUP(M1362,[1]ArchetypeScores!E:K,7,FALSE)</f>
        <v>0</v>
      </c>
      <c r="T1362" s="2" t="str">
        <f t="shared" si="21"/>
        <v>Not A&amp;R positive</v>
      </c>
    </row>
    <row r="1363" spans="1:20" x14ac:dyDescent="0.3">
      <c r="A1363" s="2" t="s">
        <v>3525</v>
      </c>
      <c r="B1363" s="3" t="s">
        <v>3875</v>
      </c>
      <c r="C1363" s="3" t="s">
        <v>3876</v>
      </c>
      <c r="D1363" s="4">
        <v>7.0000000000000007E-2</v>
      </c>
      <c r="E1363" s="5" t="s">
        <v>3528</v>
      </c>
      <c r="F1363" s="4">
        <v>5.5500000000000001E-2</v>
      </c>
      <c r="G1363" s="6">
        <v>45631</v>
      </c>
      <c r="H1363" s="3" t="s">
        <v>3624</v>
      </c>
      <c r="I1363" s="3"/>
      <c r="J1363" s="3"/>
      <c r="K1363" s="5" t="s">
        <v>89</v>
      </c>
      <c r="L1363" s="5">
        <v>1</v>
      </c>
      <c r="M1363" s="5" t="s">
        <v>90</v>
      </c>
      <c r="N1363" s="5">
        <f>VLOOKUP(M1363,[1]ArchetypeScores!E:N,10,FALSE)</f>
        <v>1</v>
      </c>
      <c r="O1363" s="5">
        <f>VLOOKUP(M1363,[1]ArchetypeScores!E:O,11,FALSE)</f>
        <v>0</v>
      </c>
      <c r="P1363" s="5">
        <f>VLOOKUP(M1363,[1]ArchetypeScores!E:P,12,FALSE)</f>
        <v>0</v>
      </c>
      <c r="Q1363" s="2" t="str">
        <f>VLOOKUP(M1363,[1]ArchetypeScores!E:W,19,FALSE)</f>
        <v>Other sector</v>
      </c>
      <c r="R1363" s="2">
        <f>VLOOKUP(M1363,[1]ArchetypeScores!E:I,5,FALSE)</f>
        <v>0</v>
      </c>
      <c r="S1363" s="2">
        <f>VLOOKUP(M1363,[1]ArchetypeScores!E:K,7,FALSE)</f>
        <v>0</v>
      </c>
      <c r="T1363" s="2" t="str">
        <f t="shared" si="21"/>
        <v>Not A&amp;R positive</v>
      </c>
    </row>
    <row r="1364" spans="1:20" x14ac:dyDescent="0.3">
      <c r="A1364" s="2" t="s">
        <v>3525</v>
      </c>
      <c r="B1364" s="3" t="s">
        <v>3877</v>
      </c>
      <c r="C1364" s="3" t="s">
        <v>3878</v>
      </c>
      <c r="D1364" s="4">
        <v>0.158</v>
      </c>
      <c r="E1364" s="5" t="s">
        <v>3528</v>
      </c>
      <c r="F1364" s="4">
        <v>0.11171</v>
      </c>
      <c r="G1364" s="6">
        <v>45733</v>
      </c>
      <c r="H1364" s="3" t="s">
        <v>3529</v>
      </c>
      <c r="I1364" s="3"/>
      <c r="J1364" s="3"/>
      <c r="K1364" s="5" t="s">
        <v>47</v>
      </c>
      <c r="L1364" s="5">
        <v>2</v>
      </c>
      <c r="M1364" s="5" t="s">
        <v>440</v>
      </c>
      <c r="N1364" s="5">
        <f>VLOOKUP(M1364,[1]ArchetypeScores!E:N,10,FALSE)</f>
        <v>0</v>
      </c>
      <c r="O1364" s="5">
        <f>VLOOKUP(M1364,[1]ArchetypeScores!E:O,11,FALSE)</f>
        <v>0</v>
      </c>
      <c r="P1364" s="5">
        <f>VLOOKUP(M1364,[1]ArchetypeScores!E:P,12,FALSE)</f>
        <v>0</v>
      </c>
      <c r="Q1364" s="2" t="str">
        <f>VLOOKUP(M1364,[1]ArchetypeScores!E:W,19,FALSE)</f>
        <v>Other sector</v>
      </c>
      <c r="R1364" s="2">
        <f>VLOOKUP(M1364,[1]ArchetypeScores!E:I,5,FALSE)</f>
        <v>0</v>
      </c>
      <c r="S1364" s="2">
        <f>VLOOKUP(M1364,[1]ArchetypeScores!E:K,7,FALSE)</f>
        <v>0</v>
      </c>
      <c r="T1364" s="2" t="str">
        <f t="shared" si="21"/>
        <v>Not A&amp;R positive</v>
      </c>
    </row>
    <row r="1365" spans="1:20" x14ac:dyDescent="0.3">
      <c r="A1365" s="2" t="s">
        <v>3525</v>
      </c>
      <c r="B1365" s="3" t="s">
        <v>3879</v>
      </c>
      <c r="C1365" s="3" t="s">
        <v>3880</v>
      </c>
      <c r="D1365" s="4">
        <v>8.3000000000000004E-2</v>
      </c>
      <c r="E1365" s="5" t="s">
        <v>3528</v>
      </c>
      <c r="F1365" s="4">
        <v>6.5409999999999996E-2</v>
      </c>
      <c r="G1365" s="6">
        <v>45621</v>
      </c>
      <c r="H1365" s="3" t="s">
        <v>3604</v>
      </c>
      <c r="I1365" s="3"/>
      <c r="J1365" s="3"/>
      <c r="K1365" s="5" t="s">
        <v>71</v>
      </c>
      <c r="L1365" s="5">
        <v>2</v>
      </c>
      <c r="M1365" s="5" t="s">
        <v>2542</v>
      </c>
      <c r="N1365" s="5">
        <f>VLOOKUP(M1365,[1]ArchetypeScores!E:N,10,FALSE)</f>
        <v>0</v>
      </c>
      <c r="O1365" s="5">
        <f>VLOOKUP(M1365,[1]ArchetypeScores!E:O,11,FALSE)</f>
        <v>-1</v>
      </c>
      <c r="P1365" s="5">
        <f>VLOOKUP(M1365,[1]ArchetypeScores!E:P,12,FALSE)</f>
        <v>0</v>
      </c>
      <c r="Q1365" s="2" t="str">
        <f>VLOOKUP(M1365,[1]ArchetypeScores!E:W,19,FALSE)</f>
        <v>Industrials - other</v>
      </c>
      <c r="R1365" s="2">
        <f>VLOOKUP(M1365,[1]ArchetypeScores!E:I,5,FALSE)</f>
        <v>0</v>
      </c>
      <c r="S1365" s="2">
        <f>VLOOKUP(M1365,[1]ArchetypeScores!E:K,7,FALSE)</f>
        <v>0</v>
      </c>
      <c r="T1365" s="2" t="str">
        <f t="shared" si="21"/>
        <v>Not A&amp;R positive</v>
      </c>
    </row>
    <row r="1366" spans="1:20" x14ac:dyDescent="0.3">
      <c r="A1366" s="2" t="s">
        <v>3525</v>
      </c>
      <c r="B1366" s="3" t="s">
        <v>3879</v>
      </c>
      <c r="C1366" s="3" t="s">
        <v>3881</v>
      </c>
      <c r="D1366" s="4">
        <v>7.0000000000000001E-3</v>
      </c>
      <c r="E1366" s="5" t="s">
        <v>3528</v>
      </c>
      <c r="F1366" s="4">
        <v>5.3099999999999996E-3</v>
      </c>
      <c r="G1366" s="6">
        <v>45622</v>
      </c>
      <c r="H1366" s="3" t="s">
        <v>3604</v>
      </c>
      <c r="I1366" s="3"/>
      <c r="J1366" s="3"/>
      <c r="K1366" s="5" t="s">
        <v>71</v>
      </c>
      <c r="L1366" s="5">
        <v>2</v>
      </c>
      <c r="M1366" s="5" t="s">
        <v>2542</v>
      </c>
      <c r="N1366" s="5">
        <f>VLOOKUP(M1366,[1]ArchetypeScores!E:N,10,FALSE)</f>
        <v>0</v>
      </c>
      <c r="O1366" s="5">
        <f>VLOOKUP(M1366,[1]ArchetypeScores!E:O,11,FALSE)</f>
        <v>-1</v>
      </c>
      <c r="P1366" s="5">
        <f>VLOOKUP(M1366,[1]ArchetypeScores!E:P,12,FALSE)</f>
        <v>0</v>
      </c>
      <c r="Q1366" s="2" t="str">
        <f>VLOOKUP(M1366,[1]ArchetypeScores!E:W,19,FALSE)</f>
        <v>Industrials - other</v>
      </c>
      <c r="R1366" s="2">
        <f>VLOOKUP(M1366,[1]ArchetypeScores!E:I,5,FALSE)</f>
        <v>0</v>
      </c>
      <c r="S1366" s="2">
        <f>VLOOKUP(M1366,[1]ArchetypeScores!E:K,7,FALSE)</f>
        <v>0</v>
      </c>
      <c r="T1366" s="2" t="str">
        <f t="shared" si="21"/>
        <v>Not A&amp;R positive</v>
      </c>
    </row>
    <row r="1367" spans="1:20" x14ac:dyDescent="0.3">
      <c r="A1367" s="2" t="s">
        <v>3525</v>
      </c>
      <c r="B1367" s="3" t="s">
        <v>3879</v>
      </c>
      <c r="C1367" s="3" t="s">
        <v>3882</v>
      </c>
      <c r="D1367" s="4">
        <v>0.27100000000000002</v>
      </c>
      <c r="E1367" s="5" t="s">
        <v>3528</v>
      </c>
      <c r="F1367" s="4">
        <v>0.21493000000000001</v>
      </c>
      <c r="G1367" s="6">
        <v>45623</v>
      </c>
      <c r="H1367" s="3" t="s">
        <v>3604</v>
      </c>
      <c r="I1367" s="3"/>
      <c r="J1367" s="3"/>
      <c r="K1367" s="5" t="s">
        <v>71</v>
      </c>
      <c r="L1367" s="5">
        <v>2</v>
      </c>
      <c r="M1367" s="5" t="s">
        <v>2542</v>
      </c>
      <c r="N1367" s="5">
        <f>VLOOKUP(M1367,[1]ArchetypeScores!E:N,10,FALSE)</f>
        <v>0</v>
      </c>
      <c r="O1367" s="5">
        <f>VLOOKUP(M1367,[1]ArchetypeScores!E:O,11,FALSE)</f>
        <v>-1</v>
      </c>
      <c r="P1367" s="5">
        <f>VLOOKUP(M1367,[1]ArchetypeScores!E:P,12,FALSE)</f>
        <v>0</v>
      </c>
      <c r="Q1367" s="2" t="str">
        <f>VLOOKUP(M1367,[1]ArchetypeScores!E:W,19,FALSE)</f>
        <v>Industrials - other</v>
      </c>
      <c r="R1367" s="2">
        <f>VLOOKUP(M1367,[1]ArchetypeScores!E:I,5,FALSE)</f>
        <v>0</v>
      </c>
      <c r="S1367" s="2">
        <f>VLOOKUP(M1367,[1]ArchetypeScores!E:K,7,FALSE)</f>
        <v>0</v>
      </c>
      <c r="T1367" s="2" t="str">
        <f t="shared" si="21"/>
        <v>Not A&amp;R positive</v>
      </c>
    </row>
    <row r="1368" spans="1:20" x14ac:dyDescent="0.3">
      <c r="A1368" s="2" t="s">
        <v>3525</v>
      </c>
      <c r="B1368" s="3" t="s">
        <v>3879</v>
      </c>
      <c r="C1368" s="3" t="s">
        <v>3883</v>
      </c>
      <c r="D1368" s="4">
        <v>0.105</v>
      </c>
      <c r="E1368" s="5" t="s">
        <v>3528</v>
      </c>
      <c r="F1368" s="4">
        <v>8.3479999999999999E-2</v>
      </c>
      <c r="G1368" s="6">
        <v>45625</v>
      </c>
      <c r="H1368" s="3" t="s">
        <v>3604</v>
      </c>
      <c r="I1368" s="3"/>
      <c r="J1368" s="3"/>
      <c r="K1368" s="5" t="s">
        <v>175</v>
      </c>
      <c r="L1368" s="5">
        <v>4</v>
      </c>
      <c r="M1368" s="5" t="s">
        <v>219</v>
      </c>
      <c r="N1368" s="5">
        <f>VLOOKUP(M1368,[1]ArchetypeScores!E:N,10,FALSE)</f>
        <v>1</v>
      </c>
      <c r="O1368" s="5">
        <f>VLOOKUP(M1368,[1]ArchetypeScores!E:O,11,FALSE)</f>
        <v>0</v>
      </c>
      <c r="P1368" s="5">
        <f>VLOOKUP(M1368,[1]ArchetypeScores!E:P,12,FALSE)</f>
        <v>0</v>
      </c>
      <c r="Q1368" s="2" t="str">
        <f>VLOOKUP(M1368,[1]ArchetypeScores!E:W,19,FALSE)</f>
        <v>Other sector</v>
      </c>
      <c r="R1368" s="2">
        <f>VLOOKUP(M1368,[1]ArchetypeScores!E:I,5,FALSE)</f>
        <v>0</v>
      </c>
      <c r="S1368" s="2">
        <f>VLOOKUP(M1368,[1]ArchetypeScores!E:K,7,FALSE)</f>
        <v>0</v>
      </c>
      <c r="T1368" s="2" t="str">
        <f t="shared" si="21"/>
        <v>Not A&amp;R positive</v>
      </c>
    </row>
    <row r="1369" spans="1:20" x14ac:dyDescent="0.3">
      <c r="A1369" s="2" t="s">
        <v>3525</v>
      </c>
      <c r="B1369" s="3" t="s">
        <v>3884</v>
      </c>
      <c r="C1369" s="3" t="s">
        <v>3885</v>
      </c>
      <c r="D1369" s="4">
        <v>5.8000000000000003E-2</v>
      </c>
      <c r="E1369" s="5" t="s">
        <v>3528</v>
      </c>
      <c r="F1369" s="4">
        <v>4.5670000000000002E-2</v>
      </c>
      <c r="G1369" s="6">
        <v>45624</v>
      </c>
      <c r="H1369" s="3" t="s">
        <v>3604</v>
      </c>
      <c r="I1369" s="3"/>
      <c r="J1369" s="3"/>
      <c r="K1369" s="5" t="s">
        <v>118</v>
      </c>
      <c r="L1369" s="5">
        <v>3</v>
      </c>
      <c r="M1369" s="5" t="s">
        <v>168</v>
      </c>
      <c r="N1369" s="5">
        <f>VLOOKUP(M1369,[1]ArchetypeScores!E:N,10,FALSE)</f>
        <v>0</v>
      </c>
      <c r="O1369" s="5">
        <f>VLOOKUP(M1369,[1]ArchetypeScores!E:O,11,FALSE)</f>
        <v>-1</v>
      </c>
      <c r="P1369" s="5">
        <f>VLOOKUP(M1369,[1]ArchetypeScores!E:P,12,FALSE)</f>
        <v>0</v>
      </c>
      <c r="Q1369" s="2" t="str">
        <f>VLOOKUP(M1369,[1]ArchetypeScores!E:W,19,FALSE)</f>
        <v>Untargeted</v>
      </c>
      <c r="R1369" s="2">
        <f>VLOOKUP(M1369,[1]ArchetypeScores!E:I,5,FALSE)</f>
        <v>0</v>
      </c>
      <c r="S1369" s="2">
        <f>VLOOKUP(M1369,[1]ArchetypeScores!E:K,7,FALSE)</f>
        <v>0</v>
      </c>
      <c r="T1369" s="2" t="str">
        <f t="shared" si="21"/>
        <v>Not A&amp;R positive</v>
      </c>
    </row>
    <row r="1370" spans="1:20" x14ac:dyDescent="0.3">
      <c r="A1370" s="2" t="s">
        <v>3525</v>
      </c>
      <c r="B1370" s="3" t="s">
        <v>3886</v>
      </c>
      <c r="C1370" s="3" t="s">
        <v>3887</v>
      </c>
      <c r="D1370" s="4">
        <v>8.9999999999999993E-3</v>
      </c>
      <c r="E1370" s="5" t="s">
        <v>3528</v>
      </c>
      <c r="F1370" s="4">
        <v>6.3800000000000003E-3</v>
      </c>
      <c r="G1370" s="6">
        <v>45735</v>
      </c>
      <c r="H1370" s="3" t="s">
        <v>3529</v>
      </c>
      <c r="I1370" s="3"/>
      <c r="J1370" s="3"/>
      <c r="K1370" s="5" t="s">
        <v>47</v>
      </c>
      <c r="L1370" s="5">
        <v>3</v>
      </c>
      <c r="M1370" s="5" t="s">
        <v>607</v>
      </c>
      <c r="N1370" s="5">
        <f>VLOOKUP(M1370,[1]ArchetypeScores!E:N,10,FALSE)</f>
        <v>0</v>
      </c>
      <c r="O1370" s="5">
        <f>VLOOKUP(M1370,[1]ArchetypeScores!E:O,11,FALSE)</f>
        <v>0</v>
      </c>
      <c r="P1370" s="5">
        <f>VLOOKUP(M1370,[1]ArchetypeScores!E:P,12,FALSE)</f>
        <v>0</v>
      </c>
      <c r="Q1370" s="2" t="str">
        <f>VLOOKUP(M1370,[1]ArchetypeScores!E:W,19,FALSE)</f>
        <v>Other sector</v>
      </c>
      <c r="R1370" s="2">
        <f>VLOOKUP(M1370,[1]ArchetypeScores!E:I,5,FALSE)</f>
        <v>0</v>
      </c>
      <c r="S1370" s="2">
        <f>VLOOKUP(M1370,[1]ArchetypeScores!E:K,7,FALSE)</f>
        <v>0</v>
      </c>
      <c r="T1370" s="2" t="str">
        <f t="shared" si="21"/>
        <v>Not A&amp;R positive</v>
      </c>
    </row>
    <row r="1371" spans="1:20" x14ac:dyDescent="0.3">
      <c r="A1371" s="2" t="s">
        <v>3525</v>
      </c>
      <c r="B1371" s="3" t="s">
        <v>3888</v>
      </c>
      <c r="C1371" s="3" t="s">
        <v>3889</v>
      </c>
      <c r="D1371" s="4">
        <v>0.1</v>
      </c>
      <c r="E1371" s="5" t="s">
        <v>3528</v>
      </c>
      <c r="F1371" s="4">
        <v>7.9280000000000003E-2</v>
      </c>
      <c r="G1371" s="6">
        <v>45618</v>
      </c>
      <c r="H1371" s="3" t="s">
        <v>3604</v>
      </c>
      <c r="I1371" s="3"/>
      <c r="J1371" s="3"/>
      <c r="K1371" s="5" t="s">
        <v>61</v>
      </c>
      <c r="L1371" s="5">
        <v>2</v>
      </c>
      <c r="M1371" s="5" t="s">
        <v>954</v>
      </c>
      <c r="N1371" s="5">
        <f>VLOOKUP(M1371,[1]ArchetypeScores!E:N,10,FALSE)</f>
        <v>0</v>
      </c>
      <c r="O1371" s="5">
        <f>VLOOKUP(M1371,[1]ArchetypeScores!E:O,11,FALSE)</f>
        <v>0</v>
      </c>
      <c r="P1371" s="5">
        <f>VLOOKUP(M1371,[1]ArchetypeScores!E:P,12,FALSE)</f>
        <v>0</v>
      </c>
      <c r="Q1371" s="2" t="str">
        <f>VLOOKUP(M1371,[1]ArchetypeScores!E:W,19,FALSE)</f>
        <v>Health care</v>
      </c>
      <c r="R1371" s="2">
        <f>VLOOKUP(M1371,[1]ArchetypeScores!E:I,5,FALSE)</f>
        <v>0</v>
      </c>
      <c r="S1371" s="2">
        <f>VLOOKUP(M1371,[1]ArchetypeScores!E:K,7,FALSE)</f>
        <v>0</v>
      </c>
      <c r="T1371" s="2" t="str">
        <f t="shared" si="21"/>
        <v>Not A&amp;R positive</v>
      </c>
    </row>
    <row r="1372" spans="1:20" x14ac:dyDescent="0.3">
      <c r="A1372" s="2" t="s">
        <v>3525</v>
      </c>
      <c r="B1372" s="3" t="s">
        <v>3888</v>
      </c>
      <c r="C1372" s="3" t="s">
        <v>3890</v>
      </c>
      <c r="D1372" s="4">
        <v>0.05</v>
      </c>
      <c r="E1372" s="5" t="s">
        <v>3528</v>
      </c>
      <c r="F1372" s="4">
        <v>3.9640000000000002E-2</v>
      </c>
      <c r="G1372" s="6">
        <v>45619</v>
      </c>
      <c r="H1372" s="3" t="s">
        <v>3604</v>
      </c>
      <c r="I1372" s="3"/>
      <c r="J1372" s="3"/>
      <c r="K1372" s="5" t="s">
        <v>61</v>
      </c>
      <c r="L1372" s="5">
        <v>2</v>
      </c>
      <c r="M1372" s="5" t="s">
        <v>954</v>
      </c>
      <c r="N1372" s="5">
        <f>VLOOKUP(M1372,[1]ArchetypeScores!E:N,10,FALSE)</f>
        <v>0</v>
      </c>
      <c r="O1372" s="5">
        <f>VLOOKUP(M1372,[1]ArchetypeScores!E:O,11,FALSE)</f>
        <v>0</v>
      </c>
      <c r="P1372" s="5">
        <f>VLOOKUP(M1372,[1]ArchetypeScores!E:P,12,FALSE)</f>
        <v>0</v>
      </c>
      <c r="Q1372" s="2" t="str">
        <f>VLOOKUP(M1372,[1]ArchetypeScores!E:W,19,FALSE)</f>
        <v>Health care</v>
      </c>
      <c r="R1372" s="2">
        <f>VLOOKUP(M1372,[1]ArchetypeScores!E:I,5,FALSE)</f>
        <v>0</v>
      </c>
      <c r="S1372" s="2">
        <f>VLOOKUP(M1372,[1]ArchetypeScores!E:K,7,FALSE)</f>
        <v>0</v>
      </c>
      <c r="T1372" s="2" t="str">
        <f t="shared" si="21"/>
        <v>Not A&amp;R positive</v>
      </c>
    </row>
    <row r="1373" spans="1:20" x14ac:dyDescent="0.3">
      <c r="A1373" s="2" t="s">
        <v>3525</v>
      </c>
      <c r="B1373" s="3" t="s">
        <v>3891</v>
      </c>
      <c r="C1373" s="3" t="s">
        <v>3892</v>
      </c>
      <c r="D1373" s="4">
        <v>1.7000000000000001E-2</v>
      </c>
      <c r="E1373" s="5" t="s">
        <v>3528</v>
      </c>
      <c r="F1373" s="4">
        <v>1.3639999999999999E-2</v>
      </c>
      <c r="G1373" s="6">
        <v>45638</v>
      </c>
      <c r="H1373" s="3" t="s">
        <v>3624</v>
      </c>
      <c r="I1373" s="3"/>
      <c r="J1373" s="3"/>
      <c r="K1373" s="5" t="s">
        <v>163</v>
      </c>
      <c r="L1373" s="5">
        <v>1</v>
      </c>
      <c r="M1373" s="5" t="s">
        <v>975</v>
      </c>
      <c r="N1373" s="5">
        <f>VLOOKUP(M1373,[1]ArchetypeScores!E:N,10,FALSE)</f>
        <v>0</v>
      </c>
      <c r="O1373" s="5">
        <f>VLOOKUP(M1373,[1]ArchetypeScores!E:O,11,FALSE)</f>
        <v>0</v>
      </c>
      <c r="P1373" s="5">
        <f>VLOOKUP(M1373,[1]ArchetypeScores!E:P,12,FALSE)</f>
        <v>0</v>
      </c>
      <c r="Q1373" s="2" t="str">
        <f>VLOOKUP(M1373,[1]ArchetypeScores!E:W,19,FALSE)</f>
        <v>Other sector</v>
      </c>
      <c r="R1373" s="2">
        <f>VLOOKUP(M1373,[1]ArchetypeScores!E:I,5,FALSE)</f>
        <v>0</v>
      </c>
      <c r="S1373" s="2">
        <f>VLOOKUP(M1373,[1]ArchetypeScores!E:K,7,FALSE)</f>
        <v>0</v>
      </c>
      <c r="T1373" s="2" t="str">
        <f t="shared" si="21"/>
        <v>Not A&amp;R positive</v>
      </c>
    </row>
    <row r="1374" spans="1:20" x14ac:dyDescent="0.3">
      <c r="A1374" s="2" t="s">
        <v>3525</v>
      </c>
      <c r="B1374" s="3" t="s">
        <v>3891</v>
      </c>
      <c r="C1374" s="3" t="s">
        <v>3893</v>
      </c>
      <c r="D1374" s="4">
        <v>6.0000000000000001E-3</v>
      </c>
      <c r="E1374" s="5" t="s">
        <v>3528</v>
      </c>
      <c r="F1374" s="4">
        <v>4.7600000000000003E-3</v>
      </c>
      <c r="G1374" s="6">
        <v>45636</v>
      </c>
      <c r="H1374" s="3" t="s">
        <v>3624</v>
      </c>
      <c r="I1374" s="3"/>
      <c r="J1374" s="3"/>
      <c r="K1374" s="5" t="s">
        <v>611</v>
      </c>
      <c r="L1374" s="5">
        <v>6</v>
      </c>
      <c r="M1374" s="5" t="s">
        <v>1228</v>
      </c>
      <c r="N1374" s="5">
        <f>VLOOKUP(M1374,[1]ArchetypeScores!E:N,10,FALSE)</f>
        <v>1</v>
      </c>
      <c r="O1374" s="5">
        <f>VLOOKUP(M1374,[1]ArchetypeScores!E:O,11,FALSE)</f>
        <v>0</v>
      </c>
      <c r="P1374" s="5">
        <f>VLOOKUP(M1374,[1]ArchetypeScores!E:P,12,FALSE)</f>
        <v>0</v>
      </c>
      <c r="Q1374" s="2" t="str">
        <f>VLOOKUP(M1374,[1]ArchetypeScores!E:W,19,FALSE)</f>
        <v>Consumer (including agriculture and tourism)</v>
      </c>
      <c r="R1374" s="2">
        <f>VLOOKUP(M1374,[1]ArchetypeScores!E:I,5,FALSE)</f>
        <v>0</v>
      </c>
      <c r="S1374" s="2">
        <f>VLOOKUP(M1374,[1]ArchetypeScores!E:K,7,FALSE)</f>
        <v>0</v>
      </c>
      <c r="T1374" s="2" t="str">
        <f t="shared" si="21"/>
        <v>Not A&amp;R positive</v>
      </c>
    </row>
    <row r="1375" spans="1:20" x14ac:dyDescent="0.3">
      <c r="A1375" s="2" t="s">
        <v>3525</v>
      </c>
      <c r="B1375" s="3" t="s">
        <v>3894</v>
      </c>
      <c r="C1375" s="3" t="s">
        <v>3895</v>
      </c>
      <c r="D1375" s="4">
        <v>0.40899999999999997</v>
      </c>
      <c r="E1375" s="5" t="s">
        <v>3528</v>
      </c>
      <c r="F1375" s="4">
        <v>0.31791999999999998</v>
      </c>
      <c r="G1375" s="6">
        <v>45606</v>
      </c>
      <c r="H1375" s="3" t="s">
        <v>3542</v>
      </c>
      <c r="I1375" s="3" t="s">
        <v>3543</v>
      </c>
      <c r="J1375" s="3"/>
      <c r="K1375" s="5" t="s">
        <v>61</v>
      </c>
      <c r="L1375" s="5" t="s">
        <v>112</v>
      </c>
      <c r="M1375" s="5" t="s">
        <v>948</v>
      </c>
      <c r="N1375" s="5">
        <f>VLOOKUP(M1375,[1]ArchetypeScores!E:N,10,FALSE)</f>
        <v>0</v>
      </c>
      <c r="O1375" s="5">
        <f>VLOOKUP(M1375,[1]ArchetypeScores!E:O,11,FALSE)</f>
        <v>-1</v>
      </c>
      <c r="P1375" s="5">
        <f>VLOOKUP(M1375,[1]ArchetypeScores!E:P,12,FALSE)</f>
        <v>0</v>
      </c>
      <c r="Q1375" s="2" t="str">
        <f>VLOOKUP(M1375,[1]ArchetypeScores!E:W,19,FALSE)</f>
        <v>Health care</v>
      </c>
      <c r="R1375" s="2">
        <f>VLOOKUP(M1375,[1]ArchetypeScores!E:I,5,FALSE)</f>
        <v>0</v>
      </c>
      <c r="S1375" s="2">
        <f>VLOOKUP(M1375,[1]ArchetypeScores!E:K,7,FALSE)</f>
        <v>0</v>
      </c>
      <c r="T1375" s="2" t="str">
        <f t="shared" si="21"/>
        <v>Not A&amp;R positive</v>
      </c>
    </row>
    <row r="1376" spans="1:20" x14ac:dyDescent="0.3">
      <c r="A1376" s="2" t="s">
        <v>3525</v>
      </c>
      <c r="B1376" s="3" t="s">
        <v>3896</v>
      </c>
      <c r="C1376" s="3" t="s">
        <v>3897</v>
      </c>
      <c r="D1376" s="4">
        <v>0.3</v>
      </c>
      <c r="E1376" s="5" t="s">
        <v>3528</v>
      </c>
      <c r="F1376" s="4">
        <v>0.23785000000000001</v>
      </c>
      <c r="G1376" s="6">
        <v>45630</v>
      </c>
      <c r="H1376" s="3" t="s">
        <v>3624</v>
      </c>
      <c r="I1376" s="3"/>
      <c r="J1376" s="3"/>
      <c r="K1376" s="5" t="s">
        <v>89</v>
      </c>
      <c r="L1376" s="5">
        <v>1</v>
      </c>
      <c r="M1376" s="5" t="s">
        <v>90</v>
      </c>
      <c r="N1376" s="5">
        <f>VLOOKUP(M1376,[1]ArchetypeScores!E:N,10,FALSE)</f>
        <v>1</v>
      </c>
      <c r="O1376" s="5">
        <f>VLOOKUP(M1376,[1]ArchetypeScores!E:O,11,FALSE)</f>
        <v>0</v>
      </c>
      <c r="P1376" s="5">
        <f>VLOOKUP(M1376,[1]ArchetypeScores!E:P,12,FALSE)</f>
        <v>0</v>
      </c>
      <c r="Q1376" s="2" t="str">
        <f>VLOOKUP(M1376,[1]ArchetypeScores!E:W,19,FALSE)</f>
        <v>Other sector</v>
      </c>
      <c r="R1376" s="2">
        <f>VLOOKUP(M1376,[1]ArchetypeScores!E:I,5,FALSE)</f>
        <v>0</v>
      </c>
      <c r="S1376" s="2">
        <f>VLOOKUP(M1376,[1]ArchetypeScores!E:K,7,FALSE)</f>
        <v>0</v>
      </c>
      <c r="T1376" s="2" t="str">
        <f t="shared" si="21"/>
        <v>Not A&amp;R positive</v>
      </c>
    </row>
    <row r="1377" spans="1:20" x14ac:dyDescent="0.3">
      <c r="A1377" s="2" t="s">
        <v>3525</v>
      </c>
      <c r="B1377" s="3" t="s">
        <v>3898</v>
      </c>
      <c r="C1377" s="3" t="s">
        <v>3899</v>
      </c>
      <c r="D1377" s="4">
        <v>0.05</v>
      </c>
      <c r="E1377" s="5" t="s">
        <v>3528</v>
      </c>
      <c r="F1377" s="4">
        <v>3.5459999999999998E-2</v>
      </c>
      <c r="G1377" s="6">
        <v>45734</v>
      </c>
      <c r="H1377" s="3" t="s">
        <v>3529</v>
      </c>
      <c r="I1377" s="3"/>
      <c r="J1377" s="3"/>
      <c r="K1377" s="5" t="s">
        <v>47</v>
      </c>
      <c r="L1377" s="5">
        <v>3</v>
      </c>
      <c r="M1377" s="5" t="s">
        <v>607</v>
      </c>
      <c r="N1377" s="5">
        <f>VLOOKUP(M1377,[1]ArchetypeScores!E:N,10,FALSE)</f>
        <v>0</v>
      </c>
      <c r="O1377" s="5">
        <f>VLOOKUP(M1377,[1]ArchetypeScores!E:O,11,FALSE)</f>
        <v>0</v>
      </c>
      <c r="P1377" s="5">
        <f>VLOOKUP(M1377,[1]ArchetypeScores!E:P,12,FALSE)</f>
        <v>0</v>
      </c>
      <c r="Q1377" s="2" t="str">
        <f>VLOOKUP(M1377,[1]ArchetypeScores!E:W,19,FALSE)</f>
        <v>Other sector</v>
      </c>
      <c r="R1377" s="2">
        <f>VLOOKUP(M1377,[1]ArchetypeScores!E:I,5,FALSE)</f>
        <v>0</v>
      </c>
      <c r="S1377" s="2">
        <f>VLOOKUP(M1377,[1]ArchetypeScores!E:K,7,FALSE)</f>
        <v>0</v>
      </c>
      <c r="T1377" s="2" t="str">
        <f t="shared" si="21"/>
        <v>Not A&amp;R positive</v>
      </c>
    </row>
    <row r="1378" spans="1:20" x14ac:dyDescent="0.3">
      <c r="A1378" s="2" t="s">
        <v>3525</v>
      </c>
      <c r="B1378" s="3" t="s">
        <v>3900</v>
      </c>
      <c r="C1378" s="3" t="s">
        <v>3901</v>
      </c>
      <c r="D1378" s="4"/>
      <c r="E1378" s="5" t="s">
        <v>3528</v>
      </c>
      <c r="F1378" s="4">
        <v>0</v>
      </c>
      <c r="G1378" s="6">
        <v>45748</v>
      </c>
      <c r="H1378" s="3" t="s">
        <v>3529</v>
      </c>
      <c r="I1378" s="3"/>
      <c r="J1378" s="3"/>
      <c r="K1378" s="5" t="s">
        <v>392</v>
      </c>
      <c r="L1378" s="5">
        <v>2</v>
      </c>
      <c r="M1378" s="5" t="s">
        <v>3902</v>
      </c>
      <c r="N1378" s="5">
        <f>VLOOKUP(M1378,[1]ArchetypeScores!E:N,10,FALSE)</f>
        <v>0</v>
      </c>
      <c r="O1378" s="5">
        <f>VLOOKUP(M1378,[1]ArchetypeScores!E:O,11,FALSE)</f>
        <v>-1</v>
      </c>
      <c r="P1378" s="5">
        <f>VLOOKUP(M1378,[1]ArchetypeScores!E:P,12,FALSE)</f>
        <v>0</v>
      </c>
      <c r="Q1378" s="2" t="str">
        <f>VLOOKUP(M1378,[1]ArchetypeScores!E:W,19,FALSE)</f>
        <v>Education and training</v>
      </c>
      <c r="R1378" s="2">
        <f>VLOOKUP(M1378,[1]ArchetypeScores!E:I,5,FALSE)</f>
        <v>0</v>
      </c>
      <c r="S1378" s="2">
        <f>VLOOKUP(M1378,[1]ArchetypeScores!E:K,7,FALSE)</f>
        <v>0</v>
      </c>
      <c r="T1378" s="2" t="str">
        <f t="shared" si="21"/>
        <v>Not A&amp;R positive</v>
      </c>
    </row>
    <row r="1379" spans="1:20" x14ac:dyDescent="0.3">
      <c r="A1379" s="2" t="s">
        <v>3525</v>
      </c>
      <c r="B1379" s="3" t="s">
        <v>3903</v>
      </c>
      <c r="C1379" s="3" t="s">
        <v>3904</v>
      </c>
      <c r="D1379" s="4">
        <v>3.1850000000000001</v>
      </c>
      <c r="E1379" s="5" t="s">
        <v>3528</v>
      </c>
      <c r="F1379" s="4">
        <v>2.47573</v>
      </c>
      <c r="G1379" s="6">
        <v>45605</v>
      </c>
      <c r="H1379" s="3" t="s">
        <v>3542</v>
      </c>
      <c r="I1379" s="3" t="s">
        <v>3543</v>
      </c>
      <c r="J1379" s="3"/>
      <c r="K1379" s="5" t="s">
        <v>38</v>
      </c>
      <c r="L1379" s="5">
        <v>29</v>
      </c>
      <c r="M1379" s="5" t="s">
        <v>316</v>
      </c>
      <c r="N1379" s="5">
        <f>VLOOKUP(M1379,[1]ArchetypeScores!E:N,10,FALSE)</f>
        <v>0</v>
      </c>
      <c r="O1379" s="5">
        <f>VLOOKUP(M1379,[1]ArchetypeScores!E:O,11,FALSE)</f>
        <v>-1</v>
      </c>
      <c r="P1379" s="5">
        <f>VLOOKUP(M1379,[1]ArchetypeScores!E:P,12,FALSE)</f>
        <v>0</v>
      </c>
      <c r="Q1379" s="2" t="str">
        <f>VLOOKUP(M1379,[1]ArchetypeScores!E:W,19,FALSE)</f>
        <v>Other sector</v>
      </c>
      <c r="R1379" s="2">
        <f>VLOOKUP(M1379,[1]ArchetypeScores!E:I,5,FALSE)</f>
        <v>0</v>
      </c>
      <c r="S1379" s="2">
        <f>VLOOKUP(M1379,[1]ArchetypeScores!E:K,7,FALSE)</f>
        <v>0</v>
      </c>
      <c r="T1379" s="2" t="str">
        <f t="shared" si="21"/>
        <v>Not A&amp;R positive</v>
      </c>
    </row>
    <row r="1380" spans="1:20" x14ac:dyDescent="0.3">
      <c r="A1380" s="2" t="s">
        <v>3525</v>
      </c>
      <c r="B1380" s="3" t="s">
        <v>3905</v>
      </c>
      <c r="C1380" s="3" t="s">
        <v>3906</v>
      </c>
      <c r="D1380" s="4"/>
      <c r="E1380" s="5" t="s">
        <v>3528</v>
      </c>
      <c r="F1380" s="4">
        <v>0</v>
      </c>
      <c r="G1380" s="6">
        <v>45705</v>
      </c>
      <c r="H1380" s="3" t="s">
        <v>3529</v>
      </c>
      <c r="I1380" s="3"/>
      <c r="J1380" s="3"/>
      <c r="K1380" s="5" t="s">
        <v>67</v>
      </c>
      <c r="L1380" s="5">
        <v>1</v>
      </c>
      <c r="M1380" s="5" t="s">
        <v>265</v>
      </c>
      <c r="N1380" s="5">
        <f>VLOOKUP(M1380,[1]ArchetypeScores!E:N,10,FALSE)</f>
        <v>0</v>
      </c>
      <c r="O1380" s="5">
        <f>VLOOKUP(M1380,[1]ArchetypeScores!E:O,11,FALSE)</f>
        <v>-1</v>
      </c>
      <c r="P1380" s="5">
        <f>VLOOKUP(M1380,[1]ArchetypeScores!E:P,12,FALSE)</f>
        <v>0</v>
      </c>
      <c r="Q1380" s="2" t="str">
        <f>VLOOKUP(M1380,[1]ArchetypeScores!E:W,19,FALSE)</f>
        <v>Untargeted</v>
      </c>
      <c r="R1380" s="2">
        <f>VLOOKUP(M1380,[1]ArchetypeScores!E:I,5,FALSE)</f>
        <v>0</v>
      </c>
      <c r="S1380" s="2">
        <f>VLOOKUP(M1380,[1]ArchetypeScores!E:K,7,FALSE)</f>
        <v>0</v>
      </c>
      <c r="T1380" s="2" t="str">
        <f t="shared" si="21"/>
        <v>Not A&amp;R positive</v>
      </c>
    </row>
    <row r="1381" spans="1:20" x14ac:dyDescent="0.3">
      <c r="A1381" s="2" t="s">
        <v>3525</v>
      </c>
      <c r="B1381" s="3" t="s">
        <v>3907</v>
      </c>
      <c r="C1381" s="3" t="s">
        <v>3908</v>
      </c>
      <c r="D1381" s="4"/>
      <c r="E1381" s="5" t="s">
        <v>3528</v>
      </c>
      <c r="F1381" s="4">
        <v>0</v>
      </c>
      <c r="G1381" s="6">
        <v>45706</v>
      </c>
      <c r="H1381" s="3" t="s">
        <v>3529</v>
      </c>
      <c r="I1381" s="3"/>
      <c r="J1381" s="3"/>
      <c r="K1381" s="5" t="s">
        <v>67</v>
      </c>
      <c r="L1381" s="5">
        <v>1</v>
      </c>
      <c r="M1381" s="5" t="s">
        <v>265</v>
      </c>
      <c r="N1381" s="5">
        <f>VLOOKUP(M1381,[1]ArchetypeScores!E:N,10,FALSE)</f>
        <v>0</v>
      </c>
      <c r="O1381" s="5">
        <f>VLOOKUP(M1381,[1]ArchetypeScores!E:O,11,FALSE)</f>
        <v>-1</v>
      </c>
      <c r="P1381" s="5">
        <f>VLOOKUP(M1381,[1]ArchetypeScores!E:P,12,FALSE)</f>
        <v>0</v>
      </c>
      <c r="Q1381" s="2" t="str">
        <f>VLOOKUP(M1381,[1]ArchetypeScores!E:W,19,FALSE)</f>
        <v>Untargeted</v>
      </c>
      <c r="R1381" s="2">
        <f>VLOOKUP(M1381,[1]ArchetypeScores!E:I,5,FALSE)</f>
        <v>0</v>
      </c>
      <c r="S1381" s="2">
        <f>VLOOKUP(M1381,[1]ArchetypeScores!E:K,7,FALSE)</f>
        <v>0</v>
      </c>
      <c r="T1381" s="2" t="str">
        <f t="shared" si="21"/>
        <v>Not A&amp;R positive</v>
      </c>
    </row>
    <row r="1382" spans="1:20" x14ac:dyDescent="0.3">
      <c r="A1382" s="2" t="s">
        <v>3525</v>
      </c>
      <c r="B1382" s="3" t="s">
        <v>3909</v>
      </c>
      <c r="C1382" s="3" t="s">
        <v>3910</v>
      </c>
      <c r="D1382" s="4">
        <v>3</v>
      </c>
      <c r="E1382" s="5" t="s">
        <v>3528</v>
      </c>
      <c r="F1382" s="4">
        <v>2.1278600000000001</v>
      </c>
      <c r="G1382" s="6">
        <v>45718</v>
      </c>
      <c r="H1382" s="3" t="s">
        <v>3529</v>
      </c>
      <c r="I1382" s="3"/>
      <c r="J1382" s="3"/>
      <c r="K1382" s="5" t="s">
        <v>118</v>
      </c>
      <c r="L1382" s="5">
        <v>2</v>
      </c>
      <c r="M1382" s="5" t="s">
        <v>226</v>
      </c>
      <c r="N1382" s="5">
        <f>VLOOKUP(M1382,[1]ArchetypeScores!E:N,10,FALSE)</f>
        <v>0</v>
      </c>
      <c r="O1382" s="5">
        <f>VLOOKUP(M1382,[1]ArchetypeScores!E:O,11,FALSE)</f>
        <v>-1</v>
      </c>
      <c r="P1382" s="5">
        <f>VLOOKUP(M1382,[1]ArchetypeScores!E:P,12,FALSE)</f>
        <v>0</v>
      </c>
      <c r="Q1382" s="2" t="str">
        <f>VLOOKUP(M1382,[1]ArchetypeScores!E:W,19,FALSE)</f>
        <v>Untargeted</v>
      </c>
      <c r="R1382" s="2">
        <f>VLOOKUP(M1382,[1]ArchetypeScores!E:I,5,FALSE)</f>
        <v>0</v>
      </c>
      <c r="S1382" s="2">
        <f>VLOOKUP(M1382,[1]ArchetypeScores!E:K,7,FALSE)</f>
        <v>0</v>
      </c>
      <c r="T1382" s="2" t="str">
        <f t="shared" si="21"/>
        <v>Not A&amp;R positive</v>
      </c>
    </row>
    <row r="1383" spans="1:20" x14ac:dyDescent="0.3">
      <c r="A1383" s="2" t="s">
        <v>3525</v>
      </c>
      <c r="B1383" s="3" t="s">
        <v>3911</v>
      </c>
      <c r="C1383" s="3" t="s">
        <v>3912</v>
      </c>
      <c r="D1383" s="4">
        <v>3.6999999999999998E-2</v>
      </c>
      <c r="E1383" s="5" t="s">
        <v>3528</v>
      </c>
      <c r="F1383" s="4">
        <v>2.9069999999999999E-2</v>
      </c>
      <c r="G1383" s="6">
        <v>45588</v>
      </c>
      <c r="H1383" s="3" t="s">
        <v>3542</v>
      </c>
      <c r="I1383" s="3" t="s">
        <v>3543</v>
      </c>
      <c r="J1383" s="3"/>
      <c r="K1383" s="5" t="s">
        <v>61</v>
      </c>
      <c r="L1383" s="5">
        <v>5</v>
      </c>
      <c r="M1383" s="5" t="s">
        <v>62</v>
      </c>
      <c r="N1383" s="5">
        <f>VLOOKUP(M1383,[1]ArchetypeScores!E:N,10,FALSE)</f>
        <v>0</v>
      </c>
      <c r="O1383" s="5">
        <f>VLOOKUP(M1383,[1]ArchetypeScores!E:O,11,FALSE)</f>
        <v>-1</v>
      </c>
      <c r="P1383" s="5">
        <f>VLOOKUP(M1383,[1]ArchetypeScores!E:P,12,FALSE)</f>
        <v>0</v>
      </c>
      <c r="Q1383" s="2" t="str">
        <f>VLOOKUP(M1383,[1]ArchetypeScores!E:W,19,FALSE)</f>
        <v>Health care</v>
      </c>
      <c r="R1383" s="2">
        <f>VLOOKUP(M1383,[1]ArchetypeScores!E:I,5,FALSE)</f>
        <v>0</v>
      </c>
      <c r="S1383" s="2">
        <f>VLOOKUP(M1383,[1]ArchetypeScores!E:K,7,FALSE)</f>
        <v>0</v>
      </c>
      <c r="T1383" s="2" t="str">
        <f t="shared" si="21"/>
        <v>Not A&amp;R positive</v>
      </c>
    </row>
    <row r="1384" spans="1:20" x14ac:dyDescent="0.3">
      <c r="A1384" s="2" t="s">
        <v>3525</v>
      </c>
      <c r="B1384" s="3" t="s">
        <v>3913</v>
      </c>
      <c r="C1384" s="3" t="s">
        <v>3914</v>
      </c>
      <c r="D1384" s="4">
        <v>3.16</v>
      </c>
      <c r="E1384" s="5" t="s">
        <v>3528</v>
      </c>
      <c r="F1384" s="4">
        <v>2.4730699999999999</v>
      </c>
      <c r="G1384" s="6">
        <v>45660</v>
      </c>
      <c r="H1384" s="3" t="s">
        <v>3701</v>
      </c>
      <c r="I1384" s="3"/>
      <c r="J1384" s="3"/>
      <c r="K1384" s="5" t="s">
        <v>142</v>
      </c>
      <c r="L1384" s="5">
        <v>2</v>
      </c>
      <c r="M1384" s="5" t="s">
        <v>250</v>
      </c>
      <c r="N1384" s="5">
        <f>VLOOKUP(M1384,[1]ArchetypeScores!E:N,10,FALSE)</f>
        <v>1</v>
      </c>
      <c r="O1384" s="5">
        <f>VLOOKUP(M1384,[1]ArchetypeScores!E:O,11,FALSE)</f>
        <v>1</v>
      </c>
      <c r="P1384" s="5">
        <f>VLOOKUP(M1384,[1]ArchetypeScores!E:P,12,FALSE)</f>
        <v>2</v>
      </c>
      <c r="Q1384" s="2" t="str">
        <f>VLOOKUP(M1384,[1]ArchetypeScores!E:W,19,FALSE)</f>
        <v>Materials (including forestry and nature)</v>
      </c>
      <c r="R1384" s="2">
        <f>VLOOKUP(M1384,[1]ArchetypeScores!E:I,5,FALSE)</f>
        <v>1</v>
      </c>
      <c r="S1384" s="2">
        <f>VLOOKUP(M1384,[1]ArchetypeScores!E:K,7,FALSE)</f>
        <v>1</v>
      </c>
      <c r="T1384" s="2" t="str">
        <f t="shared" si="21"/>
        <v>Both</v>
      </c>
    </row>
    <row r="1385" spans="1:20" x14ac:dyDescent="0.3">
      <c r="A1385" s="2" t="s">
        <v>3525</v>
      </c>
      <c r="B1385" s="3" t="s">
        <v>3915</v>
      </c>
      <c r="C1385" s="3" t="s">
        <v>3916</v>
      </c>
      <c r="D1385" s="4">
        <v>0.19900000000000001</v>
      </c>
      <c r="E1385" s="5" t="s">
        <v>3528</v>
      </c>
      <c r="F1385" s="4">
        <v>0.15468000000000001</v>
      </c>
      <c r="G1385" s="6">
        <v>45589</v>
      </c>
      <c r="H1385" s="3" t="s">
        <v>3542</v>
      </c>
      <c r="I1385" s="3" t="s">
        <v>3543</v>
      </c>
      <c r="J1385" s="3"/>
      <c r="K1385" s="5" t="s">
        <v>71</v>
      </c>
      <c r="L1385" s="5">
        <v>1</v>
      </c>
      <c r="M1385" s="5" t="s">
        <v>72</v>
      </c>
      <c r="N1385" s="5">
        <f>VLOOKUP(M1385,[1]ArchetypeScores!E:N,10,FALSE)</f>
        <v>0</v>
      </c>
      <c r="O1385" s="5">
        <f>VLOOKUP(M1385,[1]ArchetypeScores!E:O,11,FALSE)</f>
        <v>0</v>
      </c>
      <c r="P1385" s="5">
        <f>VLOOKUP(M1385,[1]ArchetypeScores!E:P,12,FALSE)</f>
        <v>0</v>
      </c>
      <c r="Q1385" s="2" t="str">
        <f>VLOOKUP(M1385,[1]ArchetypeScores!E:W,19,FALSE)</f>
        <v>Other sector</v>
      </c>
      <c r="R1385" s="2">
        <f>VLOOKUP(M1385,[1]ArchetypeScores!E:I,5,FALSE)</f>
        <v>0</v>
      </c>
      <c r="S1385" s="2">
        <f>VLOOKUP(M1385,[1]ArchetypeScores!E:K,7,FALSE)</f>
        <v>0</v>
      </c>
      <c r="T1385" s="2" t="str">
        <f t="shared" si="21"/>
        <v>Not A&amp;R positive</v>
      </c>
    </row>
    <row r="1386" spans="1:20" x14ac:dyDescent="0.3">
      <c r="A1386" s="2" t="s">
        <v>3525</v>
      </c>
      <c r="B1386" s="3" t="s">
        <v>3917</v>
      </c>
      <c r="C1386" s="3" t="s">
        <v>3918</v>
      </c>
      <c r="D1386" s="4">
        <v>7.2679999999999998</v>
      </c>
      <c r="E1386" s="5" t="s">
        <v>3528</v>
      </c>
      <c r="F1386" s="4">
        <v>5.6494900000000001</v>
      </c>
      <c r="G1386" s="6">
        <v>45587</v>
      </c>
      <c r="H1386" s="3" t="s">
        <v>3542</v>
      </c>
      <c r="I1386" s="3" t="s">
        <v>3543</v>
      </c>
      <c r="J1386" s="3"/>
      <c r="K1386" s="5" t="s">
        <v>61</v>
      </c>
      <c r="L1386" s="5">
        <v>5</v>
      </c>
      <c r="M1386" s="5" t="s">
        <v>62</v>
      </c>
      <c r="N1386" s="5">
        <f>VLOOKUP(M1386,[1]ArchetypeScores!E:N,10,FALSE)</f>
        <v>0</v>
      </c>
      <c r="O1386" s="5">
        <f>VLOOKUP(M1386,[1]ArchetypeScores!E:O,11,FALSE)</f>
        <v>-1</v>
      </c>
      <c r="P1386" s="5">
        <f>VLOOKUP(M1386,[1]ArchetypeScores!E:P,12,FALSE)</f>
        <v>0</v>
      </c>
      <c r="Q1386" s="2" t="str">
        <f>VLOOKUP(M1386,[1]ArchetypeScores!E:W,19,FALSE)</f>
        <v>Health care</v>
      </c>
      <c r="R1386" s="2">
        <f>VLOOKUP(M1386,[1]ArchetypeScores!E:I,5,FALSE)</f>
        <v>0</v>
      </c>
      <c r="S1386" s="2">
        <f>VLOOKUP(M1386,[1]ArchetypeScores!E:K,7,FALSE)</f>
        <v>0</v>
      </c>
      <c r="T1386" s="2" t="str">
        <f t="shared" si="21"/>
        <v>Not A&amp;R positive</v>
      </c>
    </row>
    <row r="1387" spans="1:20" x14ac:dyDescent="0.3">
      <c r="A1387" s="2" t="s">
        <v>3525</v>
      </c>
      <c r="B1387" s="3" t="s">
        <v>3919</v>
      </c>
      <c r="C1387" s="3" t="s">
        <v>3920</v>
      </c>
      <c r="D1387" s="4">
        <v>0.33100000000000002</v>
      </c>
      <c r="E1387" s="5" t="s">
        <v>3528</v>
      </c>
      <c r="F1387" s="4">
        <v>0.23477000000000001</v>
      </c>
      <c r="G1387" s="6">
        <v>45750</v>
      </c>
      <c r="H1387" s="3" t="s">
        <v>3921</v>
      </c>
      <c r="I1387" s="3"/>
      <c r="J1387" s="3"/>
      <c r="K1387" s="5" t="s">
        <v>2091</v>
      </c>
      <c r="L1387" s="5">
        <v>1</v>
      </c>
      <c r="M1387" s="5" t="s">
        <v>3573</v>
      </c>
      <c r="N1387" s="5">
        <f>VLOOKUP(M1387,[1]ArchetypeScores!E:N,10,FALSE)</f>
        <v>0</v>
      </c>
      <c r="O1387" s="5">
        <f>VLOOKUP(M1387,[1]ArchetypeScores!E:O,11,FALSE)</f>
        <v>-1</v>
      </c>
      <c r="P1387" s="5">
        <f>VLOOKUP(M1387,[1]ArchetypeScores!E:P,12,FALSE)</f>
        <v>0</v>
      </c>
      <c r="Q1387" s="2" t="str">
        <f>VLOOKUP(M1387,[1]ArchetypeScores!E:W,19,FALSE)</f>
        <v>Other sector</v>
      </c>
      <c r="R1387" s="2">
        <f>VLOOKUP(M1387,[1]ArchetypeScores!E:I,5,FALSE)</f>
        <v>0</v>
      </c>
      <c r="S1387" s="2">
        <f>VLOOKUP(M1387,[1]ArchetypeScores!E:K,7,FALSE)</f>
        <v>0</v>
      </c>
      <c r="T1387" s="2" t="str">
        <f t="shared" si="21"/>
        <v>Not A&amp;R positive</v>
      </c>
    </row>
    <row r="1388" spans="1:20" x14ac:dyDescent="0.3">
      <c r="A1388" s="2" t="s">
        <v>3525</v>
      </c>
      <c r="B1388" s="3" t="s">
        <v>3922</v>
      </c>
      <c r="C1388" s="3" t="s">
        <v>3923</v>
      </c>
      <c r="D1388" s="4"/>
      <c r="E1388" s="5" t="s">
        <v>3528</v>
      </c>
      <c r="F1388" s="4">
        <v>0</v>
      </c>
      <c r="G1388" s="6">
        <v>45746</v>
      </c>
      <c r="H1388" s="3" t="s">
        <v>3529</v>
      </c>
      <c r="I1388" s="3"/>
      <c r="J1388" s="3"/>
      <c r="K1388" s="5" t="s">
        <v>53</v>
      </c>
      <c r="L1388" s="5">
        <v>3</v>
      </c>
      <c r="M1388" s="5" t="s">
        <v>75</v>
      </c>
      <c r="N1388" s="5">
        <f>VLOOKUP(M1388,[1]ArchetypeScores!E:N,10,FALSE)</f>
        <v>0</v>
      </c>
      <c r="O1388" s="5">
        <f>VLOOKUP(M1388,[1]ArchetypeScores!E:O,11,FALSE)</f>
        <v>-1</v>
      </c>
      <c r="P1388" s="5">
        <f>VLOOKUP(M1388,[1]ArchetypeScores!E:P,12,FALSE)</f>
        <v>0</v>
      </c>
      <c r="Q1388" s="2" t="str">
        <f>VLOOKUP(M1388,[1]ArchetypeScores!E:W,19,FALSE)</f>
        <v>Untargeted</v>
      </c>
      <c r="R1388" s="2">
        <f>VLOOKUP(M1388,[1]ArchetypeScores!E:I,5,FALSE)</f>
        <v>0</v>
      </c>
      <c r="S1388" s="2">
        <f>VLOOKUP(M1388,[1]ArchetypeScores!E:K,7,FALSE)</f>
        <v>0</v>
      </c>
      <c r="T1388" s="2" t="str">
        <f t="shared" si="21"/>
        <v>Not A&amp;R positive</v>
      </c>
    </row>
    <row r="1389" spans="1:20" x14ac:dyDescent="0.3">
      <c r="A1389" s="2" t="s">
        <v>3525</v>
      </c>
      <c r="B1389" s="3" t="s">
        <v>3924</v>
      </c>
      <c r="C1389" s="3" t="s">
        <v>3925</v>
      </c>
      <c r="D1389" s="4">
        <v>0.02</v>
      </c>
      <c r="E1389" s="5" t="s">
        <v>3528</v>
      </c>
      <c r="F1389" s="4">
        <v>1.426E-2</v>
      </c>
      <c r="G1389" s="6">
        <v>45710</v>
      </c>
      <c r="H1389" s="3" t="s">
        <v>3529</v>
      </c>
      <c r="I1389" s="3"/>
      <c r="J1389" s="3"/>
      <c r="K1389" s="5" t="s">
        <v>57</v>
      </c>
      <c r="L1389" s="5">
        <v>29</v>
      </c>
      <c r="M1389" s="5" t="s">
        <v>58</v>
      </c>
      <c r="N1389" s="5">
        <f>VLOOKUP(M1389,[1]ArchetypeScores!E:N,10,FALSE)</f>
        <v>0</v>
      </c>
      <c r="O1389" s="5">
        <f>VLOOKUP(M1389,[1]ArchetypeScores!E:O,11,FALSE)</f>
        <v>-1</v>
      </c>
      <c r="P1389" s="5">
        <f>VLOOKUP(M1389,[1]ArchetypeScores!E:P,12,FALSE)</f>
        <v>0</v>
      </c>
      <c r="Q1389" s="2" t="str">
        <f>VLOOKUP(M1389,[1]ArchetypeScores!E:W,19,FALSE)</f>
        <v>Untargeted</v>
      </c>
      <c r="R1389" s="2">
        <f>VLOOKUP(M1389,[1]ArchetypeScores!E:I,5,FALSE)</f>
        <v>0</v>
      </c>
      <c r="S1389" s="2">
        <f>VLOOKUP(M1389,[1]ArchetypeScores!E:K,7,FALSE)</f>
        <v>0</v>
      </c>
      <c r="T1389" s="2" t="str">
        <f t="shared" si="21"/>
        <v>Not A&amp;R positive</v>
      </c>
    </row>
    <row r="1390" spans="1:20" x14ac:dyDescent="0.3">
      <c r="A1390" s="2" t="s">
        <v>3525</v>
      </c>
      <c r="B1390" s="3" t="s">
        <v>3926</v>
      </c>
      <c r="C1390" s="3" t="s">
        <v>3927</v>
      </c>
      <c r="D1390" s="4">
        <v>0.154</v>
      </c>
      <c r="E1390" s="5" t="s">
        <v>3528</v>
      </c>
      <c r="F1390" s="4">
        <v>0.10902000000000001</v>
      </c>
      <c r="G1390" s="6">
        <v>45726</v>
      </c>
      <c r="H1390" s="3" t="s">
        <v>3529</v>
      </c>
      <c r="I1390" s="3"/>
      <c r="J1390" s="3"/>
      <c r="K1390" s="5" t="s">
        <v>291</v>
      </c>
      <c r="L1390" s="5">
        <v>4</v>
      </c>
      <c r="M1390" s="5" t="s">
        <v>292</v>
      </c>
      <c r="N1390" s="5">
        <f>VLOOKUP(M1390,[1]ArchetypeScores!E:N,10,FALSE)</f>
        <v>1</v>
      </c>
      <c r="O1390" s="5">
        <f>VLOOKUP(M1390,[1]ArchetypeScores!E:O,11,FALSE)</f>
        <v>0</v>
      </c>
      <c r="P1390" s="5">
        <f>VLOOKUP(M1390,[1]ArchetypeScores!E:P,12,FALSE)</f>
        <v>0</v>
      </c>
      <c r="Q1390" s="2" t="str">
        <f>VLOOKUP(M1390,[1]ArchetypeScores!E:W,19,FALSE)</f>
        <v>Education and training</v>
      </c>
      <c r="R1390" s="2">
        <f>VLOOKUP(M1390,[1]ArchetypeScores!E:I,5,FALSE)</f>
        <v>0</v>
      </c>
      <c r="S1390" s="2">
        <f>VLOOKUP(M1390,[1]ArchetypeScores!E:K,7,FALSE)</f>
        <v>0</v>
      </c>
      <c r="T1390" s="2" t="str">
        <f t="shared" si="21"/>
        <v>Not A&amp;R positive</v>
      </c>
    </row>
    <row r="1391" spans="1:20" x14ac:dyDescent="0.3">
      <c r="A1391" s="2" t="s">
        <v>3928</v>
      </c>
      <c r="B1391" s="3" t="s">
        <v>3929</v>
      </c>
      <c r="C1391" s="3" t="s">
        <v>3930</v>
      </c>
      <c r="D1391" s="4">
        <v>611.91999999999996</v>
      </c>
      <c r="E1391" s="5" t="s">
        <v>3931</v>
      </c>
      <c r="F1391" s="4">
        <v>0.70952999999999999</v>
      </c>
      <c r="G1391" s="6">
        <v>45853</v>
      </c>
      <c r="H1391" s="3" t="s">
        <v>3932</v>
      </c>
      <c r="I1391" s="3" t="s">
        <v>3933</v>
      </c>
      <c r="J1391" s="3"/>
      <c r="K1391" s="5" t="s">
        <v>57</v>
      </c>
      <c r="L1391" s="5">
        <v>29</v>
      </c>
      <c r="M1391" s="5" t="s">
        <v>58</v>
      </c>
      <c r="N1391" s="5">
        <f>VLOOKUP(M1391,[1]ArchetypeScores!E:N,10,FALSE)</f>
        <v>0</v>
      </c>
      <c r="O1391" s="5">
        <f>VLOOKUP(M1391,[1]ArchetypeScores!E:O,11,FALSE)</f>
        <v>-1</v>
      </c>
      <c r="P1391" s="5">
        <f>VLOOKUP(M1391,[1]ArchetypeScores!E:P,12,FALSE)</f>
        <v>0</v>
      </c>
      <c r="Q1391" s="2" t="str">
        <f>VLOOKUP(M1391,[1]ArchetypeScores!E:W,19,FALSE)</f>
        <v>Untargeted</v>
      </c>
      <c r="R1391" s="2">
        <f>VLOOKUP(M1391,[1]ArchetypeScores!E:I,5,FALSE)</f>
        <v>0</v>
      </c>
      <c r="S1391" s="2">
        <f>VLOOKUP(M1391,[1]ArchetypeScores!E:K,7,FALSE)</f>
        <v>0</v>
      </c>
      <c r="T1391" s="2" t="str">
        <f t="shared" si="21"/>
        <v>Not A&amp;R positive</v>
      </c>
    </row>
    <row r="1392" spans="1:20" x14ac:dyDescent="0.3">
      <c r="A1392" s="2" t="s">
        <v>3928</v>
      </c>
      <c r="B1392" s="3" t="s">
        <v>3934</v>
      </c>
      <c r="C1392" s="3" t="s">
        <v>3935</v>
      </c>
      <c r="D1392" s="4"/>
      <c r="E1392" s="5" t="s">
        <v>3931</v>
      </c>
      <c r="F1392" s="4">
        <v>0</v>
      </c>
      <c r="G1392" s="6">
        <v>45781</v>
      </c>
      <c r="H1392" s="3" t="s">
        <v>3936</v>
      </c>
      <c r="I1392" s="3"/>
      <c r="J1392" s="3"/>
      <c r="K1392" s="5" t="s">
        <v>118</v>
      </c>
      <c r="L1392" s="5">
        <v>1</v>
      </c>
      <c r="M1392" s="5" t="s">
        <v>275</v>
      </c>
      <c r="N1392" s="5">
        <f>VLOOKUP(M1392,[1]ArchetypeScores!E:N,10,FALSE)</f>
        <v>0</v>
      </c>
      <c r="O1392" s="5">
        <f>VLOOKUP(M1392,[1]ArchetypeScores!E:O,11,FALSE)</f>
        <v>-1</v>
      </c>
      <c r="P1392" s="5">
        <f>VLOOKUP(M1392,[1]ArchetypeScores!E:P,12,FALSE)</f>
        <v>0</v>
      </c>
      <c r="Q1392" s="2" t="str">
        <f>VLOOKUP(M1392,[1]ArchetypeScores!E:W,19,FALSE)</f>
        <v>Untargeted</v>
      </c>
      <c r="R1392" s="2">
        <f>VLOOKUP(M1392,[1]ArchetypeScores!E:I,5,FALSE)</f>
        <v>0</v>
      </c>
      <c r="S1392" s="2">
        <f>VLOOKUP(M1392,[1]ArchetypeScores!E:K,7,FALSE)</f>
        <v>0</v>
      </c>
      <c r="T1392" s="2" t="str">
        <f t="shared" si="21"/>
        <v>Not A&amp;R positive</v>
      </c>
    </row>
    <row r="1393" spans="1:20" x14ac:dyDescent="0.3">
      <c r="A1393" s="2" t="s">
        <v>3928</v>
      </c>
      <c r="B1393" s="3" t="s">
        <v>3937</v>
      </c>
      <c r="C1393" s="3" t="s">
        <v>3938</v>
      </c>
      <c r="D1393" s="4">
        <v>1589.4</v>
      </c>
      <c r="E1393" s="5" t="s">
        <v>3931</v>
      </c>
      <c r="F1393" s="4">
        <v>1.8817900000000001</v>
      </c>
      <c r="G1393" s="6">
        <v>45840</v>
      </c>
      <c r="H1393" s="3" t="s">
        <v>3939</v>
      </c>
      <c r="I1393" s="3" t="s">
        <v>3940</v>
      </c>
      <c r="J1393" s="3"/>
      <c r="K1393" s="5" t="s">
        <v>118</v>
      </c>
      <c r="L1393" s="5">
        <v>2</v>
      </c>
      <c r="M1393" s="5" t="s">
        <v>226</v>
      </c>
      <c r="N1393" s="5">
        <f>VLOOKUP(M1393,[1]ArchetypeScores!E:N,10,FALSE)</f>
        <v>0</v>
      </c>
      <c r="O1393" s="5">
        <f>VLOOKUP(M1393,[1]ArchetypeScores!E:O,11,FALSE)</f>
        <v>-1</v>
      </c>
      <c r="P1393" s="5">
        <f>VLOOKUP(M1393,[1]ArchetypeScores!E:P,12,FALSE)</f>
        <v>0</v>
      </c>
      <c r="Q1393" s="2" t="str">
        <f>VLOOKUP(M1393,[1]ArchetypeScores!E:W,19,FALSE)</f>
        <v>Untargeted</v>
      </c>
      <c r="R1393" s="2">
        <f>VLOOKUP(M1393,[1]ArchetypeScores!E:I,5,FALSE)</f>
        <v>0</v>
      </c>
      <c r="S1393" s="2">
        <f>VLOOKUP(M1393,[1]ArchetypeScores!E:K,7,FALSE)</f>
        <v>0</v>
      </c>
      <c r="T1393" s="2" t="str">
        <f t="shared" si="21"/>
        <v>Not A&amp;R positive</v>
      </c>
    </row>
    <row r="1394" spans="1:20" x14ac:dyDescent="0.3">
      <c r="A1394" s="2" t="s">
        <v>3928</v>
      </c>
      <c r="B1394" s="3" t="s">
        <v>3941</v>
      </c>
      <c r="C1394" s="3" t="s">
        <v>3942</v>
      </c>
      <c r="D1394" s="4">
        <v>281</v>
      </c>
      <c r="E1394" s="5" t="s">
        <v>3931</v>
      </c>
      <c r="F1394" s="4">
        <v>0.38490999999999997</v>
      </c>
      <c r="G1394" s="6">
        <v>45778</v>
      </c>
      <c r="H1394" s="3" t="s">
        <v>3943</v>
      </c>
      <c r="I1394" s="3"/>
      <c r="J1394" s="3"/>
      <c r="K1394" s="5" t="s">
        <v>102</v>
      </c>
      <c r="L1394" s="5">
        <v>2</v>
      </c>
      <c r="M1394" s="5" t="s">
        <v>681</v>
      </c>
      <c r="N1394" s="5">
        <f>VLOOKUP(M1394,[1]ArchetypeScores!E:N,10,FALSE)</f>
        <v>0</v>
      </c>
      <c r="O1394" s="5">
        <f>VLOOKUP(M1394,[1]ArchetypeScores!E:O,11,FALSE)</f>
        <v>-1</v>
      </c>
      <c r="P1394" s="5">
        <f>VLOOKUP(M1394,[1]ArchetypeScores!E:P,12,FALSE)</f>
        <v>0</v>
      </c>
      <c r="Q1394" s="2" t="str">
        <f>VLOOKUP(M1394,[1]ArchetypeScores!E:W,19,FALSE)</f>
        <v>Untargeted</v>
      </c>
      <c r="R1394" s="2">
        <f>VLOOKUP(M1394,[1]ArchetypeScores!E:I,5,FALSE)</f>
        <v>0</v>
      </c>
      <c r="S1394" s="2">
        <f>VLOOKUP(M1394,[1]ArchetypeScores!E:K,7,FALSE)</f>
        <v>1</v>
      </c>
      <c r="T1394" s="2" t="str">
        <f t="shared" si="21"/>
        <v>Indirect only</v>
      </c>
    </row>
    <row r="1395" spans="1:20" x14ac:dyDescent="0.3">
      <c r="A1395" s="2" t="s">
        <v>3928</v>
      </c>
      <c r="B1395" s="3" t="s">
        <v>3944</v>
      </c>
      <c r="C1395" s="3" t="s">
        <v>3945</v>
      </c>
      <c r="D1395" s="4">
        <v>2.1829999999999998</v>
      </c>
      <c r="E1395" s="5" t="s">
        <v>3931</v>
      </c>
      <c r="F1395" s="4">
        <v>3.0400000000000002E-3</v>
      </c>
      <c r="G1395" s="6">
        <v>45777</v>
      </c>
      <c r="H1395" s="3" t="s">
        <v>3946</v>
      </c>
      <c r="I1395" s="3"/>
      <c r="J1395" s="3"/>
      <c r="K1395" s="5" t="s">
        <v>611</v>
      </c>
      <c r="L1395" s="5">
        <v>1</v>
      </c>
      <c r="M1395" s="5" t="s">
        <v>612</v>
      </c>
      <c r="N1395" s="5">
        <f>VLOOKUP(M1395,[1]ArchetypeScores!E:N,10,FALSE)</f>
        <v>1</v>
      </c>
      <c r="O1395" s="5">
        <f>VLOOKUP(M1395,[1]ArchetypeScores!E:O,11,FALSE)</f>
        <v>-2</v>
      </c>
      <c r="P1395" s="5">
        <f>VLOOKUP(M1395,[1]ArchetypeScores!E:P,12,FALSE)</f>
        <v>-1</v>
      </c>
      <c r="Q1395" s="2" t="str">
        <f>VLOOKUP(M1395,[1]ArchetypeScores!E:W,19,FALSE)</f>
        <v>Consumer (including agriculture and tourism)</v>
      </c>
      <c r="R1395" s="2">
        <f>VLOOKUP(M1395,[1]ArchetypeScores!E:I,5,FALSE)</f>
        <v>0</v>
      </c>
      <c r="S1395" s="2">
        <f>VLOOKUP(M1395,[1]ArchetypeScores!E:K,7,FALSE)</f>
        <v>0</v>
      </c>
      <c r="T1395" s="2" t="str">
        <f t="shared" si="21"/>
        <v>Not A&amp;R positive</v>
      </c>
    </row>
    <row r="1396" spans="1:20" x14ac:dyDescent="0.3">
      <c r="A1396" s="2" t="s">
        <v>3928</v>
      </c>
      <c r="B1396" s="3" t="s">
        <v>3947</v>
      </c>
      <c r="C1396" s="3" t="s">
        <v>3948</v>
      </c>
      <c r="D1396" s="4">
        <v>18.355</v>
      </c>
      <c r="E1396" s="5" t="s">
        <v>3931</v>
      </c>
      <c r="F1396" s="4">
        <v>2.2579999999999999E-2</v>
      </c>
      <c r="G1396" s="6">
        <v>45760</v>
      </c>
      <c r="H1396" s="3" t="s">
        <v>3949</v>
      </c>
      <c r="I1396" s="3" t="s">
        <v>3950</v>
      </c>
      <c r="J1396" s="3"/>
      <c r="K1396" s="5" t="s">
        <v>118</v>
      </c>
      <c r="L1396" s="5">
        <v>3</v>
      </c>
      <c r="M1396" s="5" t="s">
        <v>168</v>
      </c>
      <c r="N1396" s="5">
        <f>VLOOKUP(M1396,[1]ArchetypeScores!E:N,10,FALSE)</f>
        <v>0</v>
      </c>
      <c r="O1396" s="5">
        <f>VLOOKUP(M1396,[1]ArchetypeScores!E:O,11,FALSE)</f>
        <v>-1</v>
      </c>
      <c r="P1396" s="5">
        <f>VLOOKUP(M1396,[1]ArchetypeScores!E:P,12,FALSE)</f>
        <v>0</v>
      </c>
      <c r="Q1396" s="2" t="str">
        <f>VLOOKUP(M1396,[1]ArchetypeScores!E:W,19,FALSE)</f>
        <v>Untargeted</v>
      </c>
      <c r="R1396" s="2">
        <f>VLOOKUP(M1396,[1]ArchetypeScores!E:I,5,FALSE)</f>
        <v>0</v>
      </c>
      <c r="S1396" s="2">
        <f>VLOOKUP(M1396,[1]ArchetypeScores!E:K,7,FALSE)</f>
        <v>0</v>
      </c>
      <c r="T1396" s="2" t="str">
        <f t="shared" si="21"/>
        <v>Not A&amp;R positive</v>
      </c>
    </row>
    <row r="1397" spans="1:20" x14ac:dyDescent="0.3">
      <c r="A1397" s="2" t="s">
        <v>3928</v>
      </c>
      <c r="B1397" s="3" t="s">
        <v>3951</v>
      </c>
      <c r="C1397" s="3" t="s">
        <v>3952</v>
      </c>
      <c r="D1397" s="4"/>
      <c r="E1397" s="5" t="s">
        <v>3931</v>
      </c>
      <c r="F1397" s="4">
        <v>0</v>
      </c>
      <c r="G1397" s="6">
        <v>45774</v>
      </c>
      <c r="H1397" s="3" t="s">
        <v>3953</v>
      </c>
      <c r="I1397" s="3"/>
      <c r="J1397" s="3"/>
      <c r="K1397" s="5" t="s">
        <v>57</v>
      </c>
      <c r="L1397" s="5">
        <v>29</v>
      </c>
      <c r="M1397" s="5" t="s">
        <v>58</v>
      </c>
      <c r="N1397" s="5">
        <f>VLOOKUP(M1397,[1]ArchetypeScores!E:N,10,FALSE)</f>
        <v>0</v>
      </c>
      <c r="O1397" s="5">
        <f>VLOOKUP(M1397,[1]ArchetypeScores!E:O,11,FALSE)</f>
        <v>-1</v>
      </c>
      <c r="P1397" s="5">
        <f>VLOOKUP(M1397,[1]ArchetypeScores!E:P,12,FALSE)</f>
        <v>0</v>
      </c>
      <c r="Q1397" s="2" t="str">
        <f>VLOOKUP(M1397,[1]ArchetypeScores!E:W,19,FALSE)</f>
        <v>Untargeted</v>
      </c>
      <c r="R1397" s="2">
        <f>VLOOKUP(M1397,[1]ArchetypeScores!E:I,5,FALSE)</f>
        <v>0</v>
      </c>
      <c r="S1397" s="2">
        <f>VLOOKUP(M1397,[1]ArchetypeScores!E:K,7,FALSE)</f>
        <v>0</v>
      </c>
      <c r="T1397" s="2" t="str">
        <f t="shared" si="21"/>
        <v>Not A&amp;R positive</v>
      </c>
    </row>
    <row r="1398" spans="1:20" x14ac:dyDescent="0.3">
      <c r="A1398" s="2" t="s">
        <v>3928</v>
      </c>
      <c r="B1398" s="3" t="s">
        <v>3954</v>
      </c>
      <c r="C1398" s="3" t="s">
        <v>3955</v>
      </c>
      <c r="D1398" s="4">
        <v>4.3999999999999997E-2</v>
      </c>
      <c r="E1398" s="5" t="s">
        <v>3931</v>
      </c>
      <c r="F1398" s="4">
        <v>6.0000000000000002E-5</v>
      </c>
      <c r="G1398" s="6">
        <v>45803</v>
      </c>
      <c r="H1398" s="3" t="s">
        <v>3956</v>
      </c>
      <c r="I1398" s="3"/>
      <c r="J1398" s="3"/>
      <c r="K1398" s="5" t="s">
        <v>118</v>
      </c>
      <c r="L1398" s="5">
        <v>3</v>
      </c>
      <c r="M1398" s="5" t="s">
        <v>168</v>
      </c>
      <c r="N1398" s="5">
        <f>VLOOKUP(M1398,[1]ArchetypeScores!E:N,10,FALSE)</f>
        <v>0</v>
      </c>
      <c r="O1398" s="5">
        <f>VLOOKUP(M1398,[1]ArchetypeScores!E:O,11,FALSE)</f>
        <v>-1</v>
      </c>
      <c r="P1398" s="5">
        <f>VLOOKUP(M1398,[1]ArchetypeScores!E:P,12,FALSE)</f>
        <v>0</v>
      </c>
      <c r="Q1398" s="2" t="str">
        <f>VLOOKUP(M1398,[1]ArchetypeScores!E:W,19,FALSE)</f>
        <v>Untargeted</v>
      </c>
      <c r="R1398" s="2">
        <f>VLOOKUP(M1398,[1]ArchetypeScores!E:I,5,FALSE)</f>
        <v>0</v>
      </c>
      <c r="S1398" s="2">
        <f>VLOOKUP(M1398,[1]ArchetypeScores!E:K,7,FALSE)</f>
        <v>0</v>
      </c>
      <c r="T1398" s="2" t="str">
        <f t="shared" si="21"/>
        <v>Not A&amp;R positive</v>
      </c>
    </row>
    <row r="1399" spans="1:20" x14ac:dyDescent="0.3">
      <c r="A1399" s="2" t="s">
        <v>3928</v>
      </c>
      <c r="B1399" s="3" t="s">
        <v>3957</v>
      </c>
      <c r="C1399" s="3" t="s">
        <v>3958</v>
      </c>
      <c r="D1399" s="4"/>
      <c r="E1399" s="5" t="s">
        <v>3931</v>
      </c>
      <c r="F1399" s="4">
        <v>0</v>
      </c>
      <c r="G1399" s="6">
        <v>45856</v>
      </c>
      <c r="H1399" s="3" t="s">
        <v>3959</v>
      </c>
      <c r="I1399" s="3"/>
      <c r="J1399" s="3"/>
      <c r="K1399" s="5" t="s">
        <v>118</v>
      </c>
      <c r="L1399" s="5">
        <v>1</v>
      </c>
      <c r="M1399" s="5" t="s">
        <v>275</v>
      </c>
      <c r="N1399" s="5">
        <f>VLOOKUP(M1399,[1]ArchetypeScores!E:N,10,FALSE)</f>
        <v>0</v>
      </c>
      <c r="O1399" s="5">
        <f>VLOOKUP(M1399,[1]ArchetypeScores!E:O,11,FALSE)</f>
        <v>-1</v>
      </c>
      <c r="P1399" s="5">
        <f>VLOOKUP(M1399,[1]ArchetypeScores!E:P,12,FALSE)</f>
        <v>0</v>
      </c>
      <c r="Q1399" s="2" t="str">
        <f>VLOOKUP(M1399,[1]ArchetypeScores!E:W,19,FALSE)</f>
        <v>Untargeted</v>
      </c>
      <c r="R1399" s="2">
        <f>VLOOKUP(M1399,[1]ArchetypeScores!E:I,5,FALSE)</f>
        <v>0</v>
      </c>
      <c r="S1399" s="2">
        <f>VLOOKUP(M1399,[1]ArchetypeScores!E:K,7,FALSE)</f>
        <v>0</v>
      </c>
      <c r="T1399" s="2" t="str">
        <f t="shared" si="21"/>
        <v>Not A&amp;R positive</v>
      </c>
    </row>
    <row r="1400" spans="1:20" x14ac:dyDescent="0.3">
      <c r="A1400" s="2" t="s">
        <v>3928</v>
      </c>
      <c r="B1400" s="3" t="s">
        <v>3960</v>
      </c>
      <c r="C1400" s="3" t="s">
        <v>3961</v>
      </c>
      <c r="D1400" s="4"/>
      <c r="E1400" s="5" t="s">
        <v>3931</v>
      </c>
      <c r="F1400" s="4">
        <v>0</v>
      </c>
      <c r="G1400" s="6">
        <v>45807</v>
      </c>
      <c r="H1400" s="3" t="s">
        <v>3962</v>
      </c>
      <c r="I1400" s="3"/>
      <c r="J1400" s="3"/>
      <c r="K1400" s="5" t="s">
        <v>269</v>
      </c>
      <c r="L1400" s="5">
        <v>2</v>
      </c>
      <c r="M1400" s="5" t="s">
        <v>3963</v>
      </c>
      <c r="N1400" s="5">
        <f>VLOOKUP(M1400,[1]ArchetypeScores!E:N,10,FALSE)</f>
        <v>1</v>
      </c>
      <c r="O1400" s="5">
        <f>VLOOKUP(M1400,[1]ArchetypeScores!E:O,11,FALSE)</f>
        <v>-1</v>
      </c>
      <c r="P1400" s="5">
        <f>VLOOKUP(M1400,[1]ArchetypeScores!E:P,12,FALSE)</f>
        <v>0</v>
      </c>
      <c r="Q1400" s="2" t="str">
        <f>VLOOKUP(M1400,[1]ArchetypeScores!E:W,19,FALSE)</f>
        <v>Untargeted</v>
      </c>
      <c r="R1400" s="2">
        <f>VLOOKUP(M1400,[1]ArchetypeScores!E:I,5,FALSE)</f>
        <v>0</v>
      </c>
      <c r="S1400" s="2">
        <f>VLOOKUP(M1400,[1]ArchetypeScores!E:K,7,FALSE)</f>
        <v>0</v>
      </c>
      <c r="T1400" s="2" t="str">
        <f t="shared" si="21"/>
        <v>Not A&amp;R positive</v>
      </c>
    </row>
    <row r="1401" spans="1:20" x14ac:dyDescent="0.3">
      <c r="A1401" s="2" t="s">
        <v>3928</v>
      </c>
      <c r="B1401" s="3" t="s">
        <v>3964</v>
      </c>
      <c r="C1401" s="3" t="s">
        <v>3965</v>
      </c>
      <c r="D1401" s="4">
        <v>3180.154</v>
      </c>
      <c r="E1401" s="5" t="s">
        <v>3931</v>
      </c>
      <c r="F1401" s="4">
        <v>3.9115899999999999</v>
      </c>
      <c r="G1401" s="6">
        <v>45762</v>
      </c>
      <c r="H1401" s="3" t="s">
        <v>3949</v>
      </c>
      <c r="I1401" s="3" t="s">
        <v>3950</v>
      </c>
      <c r="J1401" s="3"/>
      <c r="K1401" s="5" t="s">
        <v>112</v>
      </c>
      <c r="L1401" s="5" t="s">
        <v>112</v>
      </c>
      <c r="M1401" s="5" t="s">
        <v>961</v>
      </c>
      <c r="N1401" s="5">
        <f>VLOOKUP(M1401,[1]ArchetypeScores!E:N,10,FALSE)</f>
        <v>0</v>
      </c>
      <c r="O1401" s="5">
        <f>VLOOKUP(M1401,[1]ArchetypeScores!E:O,11,FALSE)</f>
        <v>0</v>
      </c>
      <c r="P1401" s="5">
        <f>VLOOKUP(M1401,[1]ArchetypeScores!E:P,12,FALSE)</f>
        <v>0</v>
      </c>
      <c r="Q1401" s="2" t="str">
        <f>VLOOKUP(M1401,[1]ArchetypeScores!E:W,19,FALSE)</f>
        <v>Untargeted</v>
      </c>
      <c r="R1401" s="2">
        <f>VLOOKUP(M1401,[1]ArchetypeScores!E:I,5,FALSE)</f>
        <v>0</v>
      </c>
      <c r="S1401" s="2">
        <f>VLOOKUP(M1401,[1]ArchetypeScores!E:K,7,FALSE)</f>
        <v>0</v>
      </c>
      <c r="T1401" s="2" t="str">
        <f t="shared" si="21"/>
        <v>Not A&amp;R positive</v>
      </c>
    </row>
    <row r="1402" spans="1:20" x14ac:dyDescent="0.3">
      <c r="A1402" s="2" t="s">
        <v>3928</v>
      </c>
      <c r="B1402" s="3" t="s">
        <v>3966</v>
      </c>
      <c r="C1402" s="3" t="s">
        <v>3967</v>
      </c>
      <c r="D1402" s="4">
        <v>2384.1</v>
      </c>
      <c r="E1402" s="5" t="s">
        <v>3931</v>
      </c>
      <c r="F1402" s="4">
        <v>2.8226900000000001</v>
      </c>
      <c r="G1402" s="6">
        <v>45839</v>
      </c>
      <c r="H1402" s="3" t="s">
        <v>3968</v>
      </c>
      <c r="I1402" s="3" t="s">
        <v>3940</v>
      </c>
      <c r="J1402" s="3"/>
      <c r="K1402" s="5" t="s">
        <v>38</v>
      </c>
      <c r="L1402" s="5">
        <v>13</v>
      </c>
      <c r="M1402" s="5" t="s">
        <v>39</v>
      </c>
      <c r="N1402" s="5">
        <f>VLOOKUP(M1402,[1]ArchetypeScores!E:N,10,FALSE)</f>
        <v>0</v>
      </c>
      <c r="O1402" s="5">
        <f>VLOOKUP(M1402,[1]ArchetypeScores!E:O,11,FALSE)</f>
        <v>-2</v>
      </c>
      <c r="P1402" s="5">
        <f>VLOOKUP(M1402,[1]ArchetypeScores!E:P,12,FALSE)</f>
        <v>0</v>
      </c>
      <c r="Q1402" s="2" t="str">
        <f>VLOOKUP(M1402,[1]ArchetypeScores!E:W,19,FALSE)</f>
        <v>Industrials - transportation</v>
      </c>
      <c r="R1402" s="2">
        <f>VLOOKUP(M1402,[1]ArchetypeScores!E:I,5,FALSE)</f>
        <v>0</v>
      </c>
      <c r="S1402" s="2">
        <f>VLOOKUP(M1402,[1]ArchetypeScores!E:K,7,FALSE)</f>
        <v>0</v>
      </c>
      <c r="T1402" s="2" t="str">
        <f t="shared" si="21"/>
        <v>Not A&amp;R positive</v>
      </c>
    </row>
    <row r="1403" spans="1:20" x14ac:dyDescent="0.3">
      <c r="A1403" s="2" t="s">
        <v>3928</v>
      </c>
      <c r="B1403" s="3" t="s">
        <v>3969</v>
      </c>
      <c r="C1403" s="3" t="s">
        <v>3970</v>
      </c>
      <c r="D1403" s="4">
        <v>9180.39</v>
      </c>
      <c r="E1403" s="5" t="s">
        <v>3931</v>
      </c>
      <c r="F1403" s="4">
        <v>11.291880000000001</v>
      </c>
      <c r="G1403" s="6">
        <v>45763</v>
      </c>
      <c r="H1403" s="3" t="s">
        <v>3949</v>
      </c>
      <c r="I1403" s="3" t="s">
        <v>3950</v>
      </c>
      <c r="J1403" s="3"/>
      <c r="K1403" s="5" t="s">
        <v>25</v>
      </c>
      <c r="L1403" s="5">
        <v>9</v>
      </c>
      <c r="M1403" s="5" t="s">
        <v>493</v>
      </c>
      <c r="N1403" s="5">
        <f>VLOOKUP(M1403,[1]ArchetypeScores!E:N,10,FALSE)</f>
        <v>1</v>
      </c>
      <c r="O1403" s="5">
        <f>VLOOKUP(M1403,[1]ArchetypeScores!E:O,11,FALSE)</f>
        <v>-2</v>
      </c>
      <c r="P1403" s="5">
        <f>VLOOKUP(M1403,[1]ArchetypeScores!E:P,12,FALSE)</f>
        <v>0</v>
      </c>
      <c r="Q1403" s="2" t="str">
        <f>VLOOKUP(M1403,[1]ArchetypeScores!E:W,19,FALSE)</f>
        <v>Industrials - other</v>
      </c>
      <c r="R1403" s="2">
        <f>VLOOKUP(M1403,[1]ArchetypeScores!E:I,5,FALSE)</f>
        <v>0</v>
      </c>
      <c r="S1403" s="2">
        <f>VLOOKUP(M1403,[1]ArchetypeScores!E:K,7,FALSE)</f>
        <v>-1</v>
      </c>
      <c r="T1403" s="2" t="str">
        <f t="shared" si="21"/>
        <v>Not A&amp;R positive</v>
      </c>
    </row>
    <row r="1404" spans="1:20" x14ac:dyDescent="0.3">
      <c r="A1404" s="2" t="s">
        <v>3928</v>
      </c>
      <c r="B1404" s="3" t="s">
        <v>3971</v>
      </c>
      <c r="C1404" s="3" t="s">
        <v>3972</v>
      </c>
      <c r="D1404" s="4"/>
      <c r="E1404" s="5" t="s">
        <v>3931</v>
      </c>
      <c r="F1404" s="4">
        <v>0</v>
      </c>
      <c r="G1404" s="6">
        <v>45826</v>
      </c>
      <c r="H1404" s="3" t="s">
        <v>3973</v>
      </c>
      <c r="I1404" s="3" t="s">
        <v>3974</v>
      </c>
      <c r="J1404" s="3"/>
      <c r="K1404" s="5" t="s">
        <v>118</v>
      </c>
      <c r="L1404" s="5">
        <v>1</v>
      </c>
      <c r="M1404" s="5" t="s">
        <v>275</v>
      </c>
      <c r="N1404" s="5">
        <f>VLOOKUP(M1404,[1]ArchetypeScores!E:N,10,FALSE)</f>
        <v>0</v>
      </c>
      <c r="O1404" s="5">
        <f>VLOOKUP(M1404,[1]ArchetypeScores!E:O,11,FALSE)</f>
        <v>-1</v>
      </c>
      <c r="P1404" s="5">
        <f>VLOOKUP(M1404,[1]ArchetypeScores!E:P,12,FALSE)</f>
        <v>0</v>
      </c>
      <c r="Q1404" s="2" t="str">
        <f>VLOOKUP(M1404,[1]ArchetypeScores!E:W,19,FALSE)</f>
        <v>Untargeted</v>
      </c>
      <c r="R1404" s="2">
        <f>VLOOKUP(M1404,[1]ArchetypeScores!E:I,5,FALSE)</f>
        <v>0</v>
      </c>
      <c r="S1404" s="2">
        <f>VLOOKUP(M1404,[1]ArchetypeScores!E:K,7,FALSE)</f>
        <v>0</v>
      </c>
      <c r="T1404" s="2" t="str">
        <f t="shared" si="21"/>
        <v>Not A&amp;R positive</v>
      </c>
    </row>
    <row r="1405" spans="1:20" x14ac:dyDescent="0.3">
      <c r="A1405" s="2" t="s">
        <v>3928</v>
      </c>
      <c r="B1405" s="3" t="s">
        <v>3975</v>
      </c>
      <c r="C1405" s="3" t="s">
        <v>3976</v>
      </c>
      <c r="D1405" s="4"/>
      <c r="E1405" s="5" t="s">
        <v>3931</v>
      </c>
      <c r="F1405" s="4">
        <v>0</v>
      </c>
      <c r="G1405" s="6">
        <v>45795</v>
      </c>
      <c r="H1405" s="3" t="s">
        <v>3977</v>
      </c>
      <c r="I1405" s="3"/>
      <c r="J1405" s="3"/>
      <c r="K1405" s="5" t="s">
        <v>67</v>
      </c>
      <c r="L1405" s="5">
        <v>1</v>
      </c>
      <c r="M1405" s="5" t="s">
        <v>265</v>
      </c>
      <c r="N1405" s="5">
        <f>VLOOKUP(M1405,[1]ArchetypeScores!E:N,10,FALSE)</f>
        <v>0</v>
      </c>
      <c r="O1405" s="5">
        <f>VLOOKUP(M1405,[1]ArchetypeScores!E:O,11,FALSE)</f>
        <v>-1</v>
      </c>
      <c r="P1405" s="5">
        <f>VLOOKUP(M1405,[1]ArchetypeScores!E:P,12,FALSE)</f>
        <v>0</v>
      </c>
      <c r="Q1405" s="2" t="str">
        <f>VLOOKUP(M1405,[1]ArchetypeScores!E:W,19,FALSE)</f>
        <v>Untargeted</v>
      </c>
      <c r="R1405" s="2">
        <f>VLOOKUP(M1405,[1]ArchetypeScores!E:I,5,FALSE)</f>
        <v>0</v>
      </c>
      <c r="S1405" s="2">
        <f>VLOOKUP(M1405,[1]ArchetypeScores!E:K,7,FALSE)</f>
        <v>0</v>
      </c>
      <c r="T1405" s="2" t="str">
        <f t="shared" si="21"/>
        <v>Not A&amp;R positive</v>
      </c>
    </row>
    <row r="1406" spans="1:20" x14ac:dyDescent="0.3">
      <c r="A1406" s="2" t="s">
        <v>3928</v>
      </c>
      <c r="B1406" s="3" t="s">
        <v>3978</v>
      </c>
      <c r="C1406" s="3" t="s">
        <v>3979</v>
      </c>
      <c r="D1406" s="4"/>
      <c r="E1406" s="5" t="s">
        <v>3931</v>
      </c>
      <c r="F1406" s="4">
        <v>0</v>
      </c>
      <c r="G1406" s="6">
        <v>45841</v>
      </c>
      <c r="H1406" s="3" t="s">
        <v>3980</v>
      </c>
      <c r="I1406" s="3" t="s">
        <v>3974</v>
      </c>
      <c r="J1406" s="3"/>
      <c r="K1406" s="5" t="s">
        <v>67</v>
      </c>
      <c r="L1406" s="5">
        <v>1</v>
      </c>
      <c r="M1406" s="5" t="s">
        <v>265</v>
      </c>
      <c r="N1406" s="5">
        <f>VLOOKUP(M1406,[1]ArchetypeScores!E:N,10,FALSE)</f>
        <v>0</v>
      </c>
      <c r="O1406" s="5">
        <f>VLOOKUP(M1406,[1]ArchetypeScores!E:O,11,FALSE)</f>
        <v>-1</v>
      </c>
      <c r="P1406" s="5">
        <f>VLOOKUP(M1406,[1]ArchetypeScores!E:P,12,FALSE)</f>
        <v>0</v>
      </c>
      <c r="Q1406" s="2" t="str">
        <f>VLOOKUP(M1406,[1]ArchetypeScores!E:W,19,FALSE)</f>
        <v>Untargeted</v>
      </c>
      <c r="R1406" s="2">
        <f>VLOOKUP(M1406,[1]ArchetypeScores!E:I,5,FALSE)</f>
        <v>0</v>
      </c>
      <c r="S1406" s="2">
        <f>VLOOKUP(M1406,[1]ArchetypeScores!E:K,7,FALSE)</f>
        <v>0</v>
      </c>
      <c r="T1406" s="2" t="str">
        <f t="shared" si="21"/>
        <v>Not A&amp;R positive</v>
      </c>
    </row>
    <row r="1407" spans="1:20" x14ac:dyDescent="0.3">
      <c r="A1407" s="2" t="s">
        <v>3928</v>
      </c>
      <c r="B1407" s="3" t="s">
        <v>3981</v>
      </c>
      <c r="C1407" s="3" t="s">
        <v>3982</v>
      </c>
      <c r="D1407" s="4">
        <v>23</v>
      </c>
      <c r="E1407" s="5" t="s">
        <v>3931</v>
      </c>
      <c r="F1407" s="4">
        <v>2.682E-2</v>
      </c>
      <c r="G1407" s="6">
        <v>45838</v>
      </c>
      <c r="H1407" s="3" t="s">
        <v>3983</v>
      </c>
      <c r="I1407" s="3" t="s">
        <v>3933</v>
      </c>
      <c r="J1407" s="3"/>
      <c r="K1407" s="5" t="s">
        <v>291</v>
      </c>
      <c r="L1407" s="5">
        <v>4</v>
      </c>
      <c r="M1407" s="5" t="s">
        <v>292</v>
      </c>
      <c r="N1407" s="5">
        <f>VLOOKUP(M1407,[1]ArchetypeScores!E:N,10,FALSE)</f>
        <v>1</v>
      </c>
      <c r="O1407" s="5">
        <f>VLOOKUP(M1407,[1]ArchetypeScores!E:O,11,FALSE)</f>
        <v>0</v>
      </c>
      <c r="P1407" s="5">
        <f>VLOOKUP(M1407,[1]ArchetypeScores!E:P,12,FALSE)</f>
        <v>0</v>
      </c>
      <c r="Q1407" s="2" t="str">
        <f>VLOOKUP(M1407,[1]ArchetypeScores!E:W,19,FALSE)</f>
        <v>Education and training</v>
      </c>
      <c r="R1407" s="2">
        <f>VLOOKUP(M1407,[1]ArchetypeScores!E:I,5,FALSE)</f>
        <v>0</v>
      </c>
      <c r="S1407" s="2">
        <f>VLOOKUP(M1407,[1]ArchetypeScores!E:K,7,FALSE)</f>
        <v>0</v>
      </c>
      <c r="T1407" s="2" t="str">
        <f t="shared" si="21"/>
        <v>Not A&amp;R positive</v>
      </c>
    </row>
    <row r="1408" spans="1:20" x14ac:dyDescent="0.3">
      <c r="A1408" s="2" t="s">
        <v>3928</v>
      </c>
      <c r="B1408" s="3" t="s">
        <v>3984</v>
      </c>
      <c r="C1408" s="3" t="s">
        <v>3985</v>
      </c>
      <c r="D1408" s="4">
        <v>336</v>
      </c>
      <c r="E1408" s="5" t="s">
        <v>3931</v>
      </c>
      <c r="F1408" s="4">
        <v>0.47126000000000001</v>
      </c>
      <c r="G1408" s="6">
        <v>45799</v>
      </c>
      <c r="H1408" s="3" t="s">
        <v>3986</v>
      </c>
      <c r="I1408" s="3"/>
      <c r="J1408" s="3"/>
      <c r="K1408" s="5" t="s">
        <v>118</v>
      </c>
      <c r="L1408" s="5">
        <v>3</v>
      </c>
      <c r="M1408" s="5" t="s">
        <v>168</v>
      </c>
      <c r="N1408" s="5">
        <f>VLOOKUP(M1408,[1]ArchetypeScores!E:N,10,FALSE)</f>
        <v>0</v>
      </c>
      <c r="O1408" s="5">
        <f>VLOOKUP(M1408,[1]ArchetypeScores!E:O,11,FALSE)</f>
        <v>-1</v>
      </c>
      <c r="P1408" s="5">
        <f>VLOOKUP(M1408,[1]ArchetypeScores!E:P,12,FALSE)</f>
        <v>0</v>
      </c>
      <c r="Q1408" s="2" t="str">
        <f>VLOOKUP(M1408,[1]ArchetypeScores!E:W,19,FALSE)</f>
        <v>Untargeted</v>
      </c>
      <c r="R1408" s="2">
        <f>VLOOKUP(M1408,[1]ArchetypeScores!E:I,5,FALSE)</f>
        <v>0</v>
      </c>
      <c r="S1408" s="2">
        <f>VLOOKUP(M1408,[1]ArchetypeScores!E:K,7,FALSE)</f>
        <v>0</v>
      </c>
      <c r="T1408" s="2" t="str">
        <f t="shared" si="21"/>
        <v>Not A&amp;R positive</v>
      </c>
    </row>
    <row r="1409" spans="1:20" x14ac:dyDescent="0.3">
      <c r="A1409" s="2" t="s">
        <v>3928</v>
      </c>
      <c r="B1409" s="3" t="s">
        <v>3987</v>
      </c>
      <c r="C1409" s="3" t="s">
        <v>3988</v>
      </c>
      <c r="D1409" s="4"/>
      <c r="E1409" s="5" t="s">
        <v>3931</v>
      </c>
      <c r="F1409" s="4">
        <v>0</v>
      </c>
      <c r="G1409" s="6">
        <v>45818</v>
      </c>
      <c r="H1409" s="3" t="s">
        <v>3989</v>
      </c>
      <c r="I1409" s="3" t="s">
        <v>3940</v>
      </c>
      <c r="J1409" s="3"/>
      <c r="K1409" s="5" t="s">
        <v>118</v>
      </c>
      <c r="L1409" s="5">
        <v>2</v>
      </c>
      <c r="M1409" s="5" t="s">
        <v>226</v>
      </c>
      <c r="N1409" s="5">
        <f>VLOOKUP(M1409,[1]ArchetypeScores!E:N,10,FALSE)</f>
        <v>0</v>
      </c>
      <c r="O1409" s="5">
        <f>VLOOKUP(M1409,[1]ArchetypeScores!E:O,11,FALSE)</f>
        <v>-1</v>
      </c>
      <c r="P1409" s="5">
        <f>VLOOKUP(M1409,[1]ArchetypeScores!E:P,12,FALSE)</f>
        <v>0</v>
      </c>
      <c r="Q1409" s="2" t="str">
        <f>VLOOKUP(M1409,[1]ArchetypeScores!E:W,19,FALSE)</f>
        <v>Untargeted</v>
      </c>
      <c r="R1409" s="2">
        <f>VLOOKUP(M1409,[1]ArchetypeScores!E:I,5,FALSE)</f>
        <v>0</v>
      </c>
      <c r="S1409" s="2">
        <f>VLOOKUP(M1409,[1]ArchetypeScores!E:K,7,FALSE)</f>
        <v>0</v>
      </c>
      <c r="T1409" s="2" t="str">
        <f t="shared" si="21"/>
        <v>Not A&amp;R positive</v>
      </c>
    </row>
    <row r="1410" spans="1:20" x14ac:dyDescent="0.3">
      <c r="A1410" s="2" t="s">
        <v>3928</v>
      </c>
      <c r="B1410" s="3" t="s">
        <v>3990</v>
      </c>
      <c r="C1410" s="3" t="s">
        <v>3991</v>
      </c>
      <c r="D1410" s="4"/>
      <c r="E1410" s="5" t="s">
        <v>3931</v>
      </c>
      <c r="F1410" s="4">
        <v>0</v>
      </c>
      <c r="G1410" s="6">
        <v>45821</v>
      </c>
      <c r="H1410" s="3" t="s">
        <v>3992</v>
      </c>
      <c r="I1410" s="3" t="s">
        <v>3940</v>
      </c>
      <c r="J1410" s="3"/>
      <c r="K1410" s="5" t="s">
        <v>118</v>
      </c>
      <c r="L1410" s="5">
        <v>1</v>
      </c>
      <c r="M1410" s="5" t="s">
        <v>275</v>
      </c>
      <c r="N1410" s="5">
        <f>VLOOKUP(M1410,[1]ArchetypeScores!E:N,10,FALSE)</f>
        <v>0</v>
      </c>
      <c r="O1410" s="5">
        <f>VLOOKUP(M1410,[1]ArchetypeScores!E:O,11,FALSE)</f>
        <v>-1</v>
      </c>
      <c r="P1410" s="5">
        <f>VLOOKUP(M1410,[1]ArchetypeScores!E:P,12,FALSE)</f>
        <v>0</v>
      </c>
      <c r="Q1410" s="2" t="str">
        <f>VLOOKUP(M1410,[1]ArchetypeScores!E:W,19,FALSE)</f>
        <v>Untargeted</v>
      </c>
      <c r="R1410" s="2">
        <f>VLOOKUP(M1410,[1]ArchetypeScores!E:I,5,FALSE)</f>
        <v>0</v>
      </c>
      <c r="S1410" s="2">
        <f>VLOOKUP(M1410,[1]ArchetypeScores!E:K,7,FALSE)</f>
        <v>0</v>
      </c>
      <c r="T1410" s="2" t="str">
        <f t="shared" ref="T1410:T1473" si="22">IF(AND(R1410=1,S1410=1),"Both",IF(AND(R1410=1,S1410=0),"Direct only",IF(AND(R1410=0,S1410=1),"Indirect only","Not A&amp;R positive")))</f>
        <v>Not A&amp;R positive</v>
      </c>
    </row>
    <row r="1411" spans="1:20" x14ac:dyDescent="0.3">
      <c r="A1411" s="2" t="s">
        <v>3928</v>
      </c>
      <c r="B1411" s="3" t="s">
        <v>3993</v>
      </c>
      <c r="C1411" s="3" t="s">
        <v>3994</v>
      </c>
      <c r="D1411" s="4"/>
      <c r="E1411" s="5" t="s">
        <v>3931</v>
      </c>
      <c r="F1411" s="4">
        <v>0</v>
      </c>
      <c r="G1411" s="6">
        <v>45798</v>
      </c>
      <c r="H1411" s="3" t="s">
        <v>3995</v>
      </c>
      <c r="I1411" s="3"/>
      <c r="J1411" s="3"/>
      <c r="K1411" s="5" t="s">
        <v>57</v>
      </c>
      <c r="L1411" s="5">
        <v>29</v>
      </c>
      <c r="M1411" s="5" t="s">
        <v>58</v>
      </c>
      <c r="N1411" s="5">
        <f>VLOOKUP(M1411,[1]ArchetypeScores!E:N,10,FALSE)</f>
        <v>0</v>
      </c>
      <c r="O1411" s="5">
        <f>VLOOKUP(M1411,[1]ArchetypeScores!E:O,11,FALSE)</f>
        <v>-1</v>
      </c>
      <c r="P1411" s="5">
        <f>VLOOKUP(M1411,[1]ArchetypeScores!E:P,12,FALSE)</f>
        <v>0</v>
      </c>
      <c r="Q1411" s="2" t="str">
        <f>VLOOKUP(M1411,[1]ArchetypeScores!E:W,19,FALSE)</f>
        <v>Untargeted</v>
      </c>
      <c r="R1411" s="2">
        <f>VLOOKUP(M1411,[1]ArchetypeScores!E:I,5,FALSE)</f>
        <v>0</v>
      </c>
      <c r="S1411" s="2">
        <f>VLOOKUP(M1411,[1]ArchetypeScores!E:K,7,FALSE)</f>
        <v>0</v>
      </c>
      <c r="T1411" s="2" t="str">
        <f t="shared" si="22"/>
        <v>Not A&amp;R positive</v>
      </c>
    </row>
    <row r="1412" spans="1:20" x14ac:dyDescent="0.3">
      <c r="A1412" s="2" t="s">
        <v>3928</v>
      </c>
      <c r="B1412" s="3" t="s">
        <v>3996</v>
      </c>
      <c r="C1412" s="3" t="s">
        <v>3997</v>
      </c>
      <c r="D1412" s="4"/>
      <c r="E1412" s="5" t="s">
        <v>3931</v>
      </c>
      <c r="F1412" s="4">
        <v>0</v>
      </c>
      <c r="G1412" s="6">
        <v>45789</v>
      </c>
      <c r="H1412" s="3" t="s">
        <v>3936</v>
      </c>
      <c r="I1412" s="3"/>
      <c r="J1412" s="3"/>
      <c r="K1412" s="5" t="s">
        <v>38</v>
      </c>
      <c r="L1412" s="5">
        <v>13</v>
      </c>
      <c r="M1412" s="5" t="s">
        <v>39</v>
      </c>
      <c r="N1412" s="5">
        <f>VLOOKUP(M1412,[1]ArchetypeScores!E:N,10,FALSE)</f>
        <v>0</v>
      </c>
      <c r="O1412" s="5">
        <f>VLOOKUP(M1412,[1]ArchetypeScores!E:O,11,FALSE)</f>
        <v>-2</v>
      </c>
      <c r="P1412" s="5">
        <f>VLOOKUP(M1412,[1]ArchetypeScores!E:P,12,FALSE)</f>
        <v>0</v>
      </c>
      <c r="Q1412" s="2" t="str">
        <f>VLOOKUP(M1412,[1]ArchetypeScores!E:W,19,FALSE)</f>
        <v>Industrials - transportation</v>
      </c>
      <c r="R1412" s="2">
        <f>VLOOKUP(M1412,[1]ArchetypeScores!E:I,5,FALSE)</f>
        <v>0</v>
      </c>
      <c r="S1412" s="2">
        <f>VLOOKUP(M1412,[1]ArchetypeScores!E:K,7,FALSE)</f>
        <v>0</v>
      </c>
      <c r="T1412" s="2" t="str">
        <f t="shared" si="22"/>
        <v>Not A&amp;R positive</v>
      </c>
    </row>
    <row r="1413" spans="1:20" x14ac:dyDescent="0.3">
      <c r="A1413" s="2" t="s">
        <v>3928</v>
      </c>
      <c r="B1413" s="3" t="s">
        <v>3998</v>
      </c>
      <c r="C1413" s="3" t="s">
        <v>3999</v>
      </c>
      <c r="D1413" s="4"/>
      <c r="E1413" s="5" t="s">
        <v>3931</v>
      </c>
      <c r="F1413" s="4">
        <v>0</v>
      </c>
      <c r="G1413" s="6">
        <v>45780</v>
      </c>
      <c r="H1413" s="3" t="s">
        <v>3936</v>
      </c>
      <c r="I1413" s="3"/>
      <c r="J1413" s="3"/>
      <c r="K1413" s="5" t="s">
        <v>71</v>
      </c>
      <c r="L1413" s="5">
        <v>1</v>
      </c>
      <c r="M1413" s="5" t="s">
        <v>72</v>
      </c>
      <c r="N1413" s="5">
        <f>VLOOKUP(M1413,[1]ArchetypeScores!E:N,10,FALSE)</f>
        <v>0</v>
      </c>
      <c r="O1413" s="5">
        <f>VLOOKUP(M1413,[1]ArchetypeScores!E:O,11,FALSE)</f>
        <v>0</v>
      </c>
      <c r="P1413" s="5">
        <f>VLOOKUP(M1413,[1]ArchetypeScores!E:P,12,FALSE)</f>
        <v>0</v>
      </c>
      <c r="Q1413" s="2" t="str">
        <f>VLOOKUP(M1413,[1]ArchetypeScores!E:W,19,FALSE)</f>
        <v>Other sector</v>
      </c>
      <c r="R1413" s="2">
        <f>VLOOKUP(M1413,[1]ArchetypeScores!E:I,5,FALSE)</f>
        <v>0</v>
      </c>
      <c r="S1413" s="2">
        <f>VLOOKUP(M1413,[1]ArchetypeScores!E:K,7,FALSE)</f>
        <v>0</v>
      </c>
      <c r="T1413" s="2" t="str">
        <f t="shared" si="22"/>
        <v>Not A&amp;R positive</v>
      </c>
    </row>
    <row r="1414" spans="1:20" x14ac:dyDescent="0.3">
      <c r="A1414" s="2" t="s">
        <v>3928</v>
      </c>
      <c r="B1414" s="3" t="s">
        <v>4000</v>
      </c>
      <c r="C1414" s="3" t="s">
        <v>4001</v>
      </c>
      <c r="D1414" s="4"/>
      <c r="E1414" s="5" t="s">
        <v>3931</v>
      </c>
      <c r="F1414" s="4">
        <v>0</v>
      </c>
      <c r="G1414" s="6">
        <v>45773</v>
      </c>
      <c r="H1414" s="3" t="s">
        <v>4002</v>
      </c>
      <c r="I1414" s="3"/>
      <c r="J1414" s="3"/>
      <c r="K1414" s="5" t="s">
        <v>67</v>
      </c>
      <c r="L1414" s="5">
        <v>1</v>
      </c>
      <c r="M1414" s="5" t="s">
        <v>265</v>
      </c>
      <c r="N1414" s="5">
        <f>VLOOKUP(M1414,[1]ArchetypeScores!E:N,10,FALSE)</f>
        <v>0</v>
      </c>
      <c r="O1414" s="5">
        <f>VLOOKUP(M1414,[1]ArchetypeScores!E:O,11,FALSE)</f>
        <v>-1</v>
      </c>
      <c r="P1414" s="5">
        <f>VLOOKUP(M1414,[1]ArchetypeScores!E:P,12,FALSE)</f>
        <v>0</v>
      </c>
      <c r="Q1414" s="2" t="str">
        <f>VLOOKUP(M1414,[1]ArchetypeScores!E:W,19,FALSE)</f>
        <v>Untargeted</v>
      </c>
      <c r="R1414" s="2">
        <f>VLOOKUP(M1414,[1]ArchetypeScores!E:I,5,FALSE)</f>
        <v>0</v>
      </c>
      <c r="S1414" s="2">
        <f>VLOOKUP(M1414,[1]ArchetypeScores!E:K,7,FALSE)</f>
        <v>0</v>
      </c>
      <c r="T1414" s="2" t="str">
        <f t="shared" si="22"/>
        <v>Not A&amp;R positive</v>
      </c>
    </row>
    <row r="1415" spans="1:20" x14ac:dyDescent="0.3">
      <c r="A1415" s="2" t="s">
        <v>3928</v>
      </c>
      <c r="B1415" s="3" t="s">
        <v>4003</v>
      </c>
      <c r="C1415" s="3" t="s">
        <v>4004</v>
      </c>
      <c r="D1415" s="4"/>
      <c r="E1415" s="5" t="s">
        <v>3931</v>
      </c>
      <c r="F1415" s="4">
        <v>0</v>
      </c>
      <c r="G1415" s="6">
        <v>45796</v>
      </c>
      <c r="H1415" s="3" t="s">
        <v>4005</v>
      </c>
      <c r="I1415" s="3"/>
      <c r="J1415" s="3"/>
      <c r="K1415" s="5" t="s">
        <v>118</v>
      </c>
      <c r="L1415" s="5">
        <v>1</v>
      </c>
      <c r="M1415" s="5" t="s">
        <v>275</v>
      </c>
      <c r="N1415" s="5">
        <f>VLOOKUP(M1415,[1]ArchetypeScores!E:N,10,FALSE)</f>
        <v>0</v>
      </c>
      <c r="O1415" s="5">
        <f>VLOOKUP(M1415,[1]ArchetypeScores!E:O,11,FALSE)</f>
        <v>-1</v>
      </c>
      <c r="P1415" s="5">
        <f>VLOOKUP(M1415,[1]ArchetypeScores!E:P,12,FALSE)</f>
        <v>0</v>
      </c>
      <c r="Q1415" s="2" t="str">
        <f>VLOOKUP(M1415,[1]ArchetypeScores!E:W,19,FALSE)</f>
        <v>Untargeted</v>
      </c>
      <c r="R1415" s="2">
        <f>VLOOKUP(M1415,[1]ArchetypeScores!E:I,5,FALSE)</f>
        <v>0</v>
      </c>
      <c r="S1415" s="2">
        <f>VLOOKUP(M1415,[1]ArchetypeScores!E:K,7,FALSE)</f>
        <v>0</v>
      </c>
      <c r="T1415" s="2" t="str">
        <f t="shared" si="22"/>
        <v>Not A&amp;R positive</v>
      </c>
    </row>
    <row r="1416" spans="1:20" x14ac:dyDescent="0.3">
      <c r="A1416" s="2" t="s">
        <v>3928</v>
      </c>
      <c r="B1416" s="3" t="s">
        <v>4006</v>
      </c>
      <c r="C1416" s="3" t="s">
        <v>4007</v>
      </c>
      <c r="D1416" s="4"/>
      <c r="E1416" s="5" t="s">
        <v>3931</v>
      </c>
      <c r="F1416" s="4">
        <v>0</v>
      </c>
      <c r="G1416" s="6">
        <v>45850</v>
      </c>
      <c r="H1416" s="3" t="s">
        <v>4008</v>
      </c>
      <c r="I1416" s="3" t="s">
        <v>3933</v>
      </c>
      <c r="J1416" s="3"/>
      <c r="K1416" s="5" t="s">
        <v>261</v>
      </c>
      <c r="L1416" s="5">
        <v>2</v>
      </c>
      <c r="M1416" s="5" t="s">
        <v>262</v>
      </c>
      <c r="N1416" s="5">
        <f>VLOOKUP(M1416,[1]ArchetypeScores!E:N,10,FALSE)</f>
        <v>0</v>
      </c>
      <c r="O1416" s="5">
        <f>VLOOKUP(M1416,[1]ArchetypeScores!E:O,11,FALSE)</f>
        <v>-1</v>
      </c>
      <c r="P1416" s="5">
        <f>VLOOKUP(M1416,[1]ArchetypeScores!E:P,12,FALSE)</f>
        <v>0</v>
      </c>
      <c r="Q1416" s="2" t="str">
        <f>VLOOKUP(M1416,[1]ArchetypeScores!E:W,19,FALSE)</f>
        <v>Untargeted</v>
      </c>
      <c r="R1416" s="2">
        <f>VLOOKUP(M1416,[1]ArchetypeScores!E:I,5,FALSE)</f>
        <v>0</v>
      </c>
      <c r="S1416" s="2">
        <f>VLOOKUP(M1416,[1]ArchetypeScores!E:K,7,FALSE)</f>
        <v>0</v>
      </c>
      <c r="T1416" s="2" t="str">
        <f t="shared" si="22"/>
        <v>Not A&amp;R positive</v>
      </c>
    </row>
    <row r="1417" spans="1:20" x14ac:dyDescent="0.3">
      <c r="A1417" s="2" t="s">
        <v>3928</v>
      </c>
      <c r="B1417" s="3" t="s">
        <v>4009</v>
      </c>
      <c r="C1417" s="3" t="s">
        <v>4010</v>
      </c>
      <c r="D1417" s="4"/>
      <c r="E1417" s="5" t="s">
        <v>3931</v>
      </c>
      <c r="F1417" s="4">
        <v>0</v>
      </c>
      <c r="G1417" s="6">
        <v>45782</v>
      </c>
      <c r="H1417" s="3" t="s">
        <v>3936</v>
      </c>
      <c r="I1417" s="3"/>
      <c r="J1417" s="3"/>
      <c r="K1417" s="5" t="s">
        <v>118</v>
      </c>
      <c r="L1417" s="5">
        <v>1</v>
      </c>
      <c r="M1417" s="5" t="s">
        <v>275</v>
      </c>
      <c r="N1417" s="5">
        <f>VLOOKUP(M1417,[1]ArchetypeScores!E:N,10,FALSE)</f>
        <v>0</v>
      </c>
      <c r="O1417" s="5">
        <f>VLOOKUP(M1417,[1]ArchetypeScores!E:O,11,FALSE)</f>
        <v>-1</v>
      </c>
      <c r="P1417" s="5">
        <f>VLOOKUP(M1417,[1]ArchetypeScores!E:P,12,FALSE)</f>
        <v>0</v>
      </c>
      <c r="Q1417" s="2" t="str">
        <f>VLOOKUP(M1417,[1]ArchetypeScores!E:W,19,FALSE)</f>
        <v>Untargeted</v>
      </c>
      <c r="R1417" s="2">
        <f>VLOOKUP(M1417,[1]ArchetypeScores!E:I,5,FALSE)</f>
        <v>0</v>
      </c>
      <c r="S1417" s="2">
        <f>VLOOKUP(M1417,[1]ArchetypeScores!E:K,7,FALSE)</f>
        <v>0</v>
      </c>
      <c r="T1417" s="2" t="str">
        <f t="shared" si="22"/>
        <v>Not A&amp;R positive</v>
      </c>
    </row>
    <row r="1418" spans="1:20" x14ac:dyDescent="0.3">
      <c r="A1418" s="2" t="s">
        <v>3928</v>
      </c>
      <c r="B1418" s="3" t="s">
        <v>4011</v>
      </c>
      <c r="C1418" s="3" t="s">
        <v>4012</v>
      </c>
      <c r="D1418" s="4"/>
      <c r="E1418" s="5" t="s">
        <v>3931</v>
      </c>
      <c r="F1418" s="4">
        <v>0</v>
      </c>
      <c r="G1418" s="6">
        <v>45770</v>
      </c>
      <c r="H1418" s="3" t="s">
        <v>4013</v>
      </c>
      <c r="I1418" s="3"/>
      <c r="J1418" s="3"/>
      <c r="K1418" s="5" t="s">
        <v>118</v>
      </c>
      <c r="L1418" s="5">
        <v>1</v>
      </c>
      <c r="M1418" s="5" t="s">
        <v>275</v>
      </c>
      <c r="N1418" s="5">
        <f>VLOOKUP(M1418,[1]ArchetypeScores!E:N,10,FALSE)</f>
        <v>0</v>
      </c>
      <c r="O1418" s="5">
        <f>VLOOKUP(M1418,[1]ArchetypeScores!E:O,11,FALSE)</f>
        <v>-1</v>
      </c>
      <c r="P1418" s="5">
        <f>VLOOKUP(M1418,[1]ArchetypeScores!E:P,12,FALSE)</f>
        <v>0</v>
      </c>
      <c r="Q1418" s="2" t="str">
        <f>VLOOKUP(M1418,[1]ArchetypeScores!E:W,19,FALSE)</f>
        <v>Untargeted</v>
      </c>
      <c r="R1418" s="2">
        <f>VLOOKUP(M1418,[1]ArchetypeScores!E:I,5,FALSE)</f>
        <v>0</v>
      </c>
      <c r="S1418" s="2">
        <f>VLOOKUP(M1418,[1]ArchetypeScores!E:K,7,FALSE)</f>
        <v>0</v>
      </c>
      <c r="T1418" s="2" t="str">
        <f t="shared" si="22"/>
        <v>Not A&amp;R positive</v>
      </c>
    </row>
    <row r="1419" spans="1:20" x14ac:dyDescent="0.3">
      <c r="A1419" s="2" t="s">
        <v>3928</v>
      </c>
      <c r="B1419" s="3" t="s">
        <v>4014</v>
      </c>
      <c r="C1419" s="3" t="s">
        <v>4015</v>
      </c>
      <c r="D1419" s="4"/>
      <c r="E1419" s="5" t="s">
        <v>3931</v>
      </c>
      <c r="F1419" s="4">
        <v>0</v>
      </c>
      <c r="G1419" s="6">
        <v>45775</v>
      </c>
      <c r="H1419" s="3" t="s">
        <v>4016</v>
      </c>
      <c r="I1419" s="3"/>
      <c r="J1419" s="3"/>
      <c r="K1419" s="5" t="s">
        <v>118</v>
      </c>
      <c r="L1419" s="5">
        <v>1</v>
      </c>
      <c r="M1419" s="5" t="s">
        <v>275</v>
      </c>
      <c r="N1419" s="5">
        <f>VLOOKUP(M1419,[1]ArchetypeScores!E:N,10,FALSE)</f>
        <v>0</v>
      </c>
      <c r="O1419" s="5">
        <f>VLOOKUP(M1419,[1]ArchetypeScores!E:O,11,FALSE)</f>
        <v>-1</v>
      </c>
      <c r="P1419" s="5">
        <f>VLOOKUP(M1419,[1]ArchetypeScores!E:P,12,FALSE)</f>
        <v>0</v>
      </c>
      <c r="Q1419" s="2" t="str">
        <f>VLOOKUP(M1419,[1]ArchetypeScores!E:W,19,FALSE)</f>
        <v>Untargeted</v>
      </c>
      <c r="R1419" s="2">
        <f>VLOOKUP(M1419,[1]ArchetypeScores!E:I,5,FALSE)</f>
        <v>0</v>
      </c>
      <c r="S1419" s="2">
        <f>VLOOKUP(M1419,[1]ArchetypeScores!E:K,7,FALSE)</f>
        <v>0</v>
      </c>
      <c r="T1419" s="2" t="str">
        <f t="shared" si="22"/>
        <v>Not A&amp;R positive</v>
      </c>
    </row>
    <row r="1420" spans="1:20" x14ac:dyDescent="0.3">
      <c r="A1420" s="2" t="s">
        <v>3928</v>
      </c>
      <c r="B1420" s="3" t="s">
        <v>4017</v>
      </c>
      <c r="C1420" s="3" t="s">
        <v>4018</v>
      </c>
      <c r="D1420" s="4">
        <v>7.5</v>
      </c>
      <c r="E1420" s="5" t="s">
        <v>3931</v>
      </c>
      <c r="F1420" s="4">
        <v>9.5399999999999999E-3</v>
      </c>
      <c r="G1420" s="6">
        <v>45814</v>
      </c>
      <c r="H1420" s="3" t="s">
        <v>4019</v>
      </c>
      <c r="I1420" s="3" t="s">
        <v>3974</v>
      </c>
      <c r="J1420" s="3"/>
      <c r="K1420" s="5" t="s">
        <v>118</v>
      </c>
      <c r="L1420" s="5">
        <v>3</v>
      </c>
      <c r="M1420" s="5" t="s">
        <v>168</v>
      </c>
      <c r="N1420" s="5">
        <f>VLOOKUP(M1420,[1]ArchetypeScores!E:N,10,FALSE)</f>
        <v>0</v>
      </c>
      <c r="O1420" s="5">
        <f>VLOOKUP(M1420,[1]ArchetypeScores!E:O,11,FALSE)</f>
        <v>-1</v>
      </c>
      <c r="P1420" s="5">
        <f>VLOOKUP(M1420,[1]ArchetypeScores!E:P,12,FALSE)</f>
        <v>0</v>
      </c>
      <c r="Q1420" s="2" t="str">
        <f>VLOOKUP(M1420,[1]ArchetypeScores!E:W,19,FALSE)</f>
        <v>Untargeted</v>
      </c>
      <c r="R1420" s="2">
        <f>VLOOKUP(M1420,[1]ArchetypeScores!E:I,5,FALSE)</f>
        <v>0</v>
      </c>
      <c r="S1420" s="2">
        <f>VLOOKUP(M1420,[1]ArchetypeScores!E:K,7,FALSE)</f>
        <v>0</v>
      </c>
      <c r="T1420" s="2" t="str">
        <f t="shared" si="22"/>
        <v>Not A&amp;R positive</v>
      </c>
    </row>
    <row r="1421" spans="1:20" x14ac:dyDescent="0.3">
      <c r="A1421" s="2" t="s">
        <v>3928</v>
      </c>
      <c r="B1421" s="3" t="s">
        <v>4020</v>
      </c>
      <c r="C1421" s="3" t="s">
        <v>4021</v>
      </c>
      <c r="D1421" s="4">
        <v>29.966999999999999</v>
      </c>
      <c r="E1421" s="5" t="s">
        <v>3931</v>
      </c>
      <c r="F1421" s="4">
        <v>3.6859999999999997E-2</v>
      </c>
      <c r="G1421" s="6">
        <v>45759</v>
      </c>
      <c r="H1421" s="3" t="s">
        <v>3949</v>
      </c>
      <c r="I1421" s="3" t="s">
        <v>3950</v>
      </c>
      <c r="J1421" s="3"/>
      <c r="K1421" s="5" t="s">
        <v>47</v>
      </c>
      <c r="L1421" s="5">
        <v>1</v>
      </c>
      <c r="M1421" s="5" t="s">
        <v>48</v>
      </c>
      <c r="N1421" s="5">
        <f>VLOOKUP(M1421,[1]ArchetypeScores!E:N,10,FALSE)</f>
        <v>0</v>
      </c>
      <c r="O1421" s="5">
        <f>VLOOKUP(M1421,[1]ArchetypeScores!E:O,11,FALSE)</f>
        <v>0</v>
      </c>
      <c r="P1421" s="5">
        <f>VLOOKUP(M1421,[1]ArchetypeScores!E:P,12,FALSE)</f>
        <v>0</v>
      </c>
      <c r="Q1421" s="2" t="str">
        <f>VLOOKUP(M1421,[1]ArchetypeScores!E:W,19,FALSE)</f>
        <v>Consumer (including agriculture and tourism)</v>
      </c>
      <c r="R1421" s="2">
        <f>VLOOKUP(M1421,[1]ArchetypeScores!E:I,5,FALSE)</f>
        <v>0</v>
      </c>
      <c r="S1421" s="2">
        <f>VLOOKUP(M1421,[1]ArchetypeScores!E:K,7,FALSE)</f>
        <v>0</v>
      </c>
      <c r="T1421" s="2" t="str">
        <f t="shared" si="22"/>
        <v>Not A&amp;R positive</v>
      </c>
    </row>
    <row r="1422" spans="1:20" x14ac:dyDescent="0.3">
      <c r="A1422" s="2" t="s">
        <v>3928</v>
      </c>
      <c r="B1422" s="3" t="s">
        <v>4022</v>
      </c>
      <c r="C1422" s="3" t="s">
        <v>4023</v>
      </c>
      <c r="D1422" s="4">
        <v>2</v>
      </c>
      <c r="E1422" s="5" t="s">
        <v>3931</v>
      </c>
      <c r="F1422" s="4">
        <v>2.5699999999999998E-3</v>
      </c>
      <c r="G1422" s="6">
        <v>45832</v>
      </c>
      <c r="H1422" s="3" t="s">
        <v>4024</v>
      </c>
      <c r="I1422" s="3" t="s">
        <v>4025</v>
      </c>
      <c r="J1422" s="3"/>
      <c r="K1422" s="5" t="s">
        <v>611</v>
      </c>
      <c r="L1422" s="5">
        <v>1</v>
      </c>
      <c r="M1422" s="5" t="s">
        <v>612</v>
      </c>
      <c r="N1422" s="5">
        <f>VLOOKUP(M1422,[1]ArchetypeScores!E:N,10,FALSE)</f>
        <v>1</v>
      </c>
      <c r="O1422" s="5">
        <f>VLOOKUP(M1422,[1]ArchetypeScores!E:O,11,FALSE)</f>
        <v>-2</v>
      </c>
      <c r="P1422" s="5">
        <f>VLOOKUP(M1422,[1]ArchetypeScores!E:P,12,FALSE)</f>
        <v>-1</v>
      </c>
      <c r="Q1422" s="2" t="str">
        <f>VLOOKUP(M1422,[1]ArchetypeScores!E:W,19,FALSE)</f>
        <v>Consumer (including agriculture and tourism)</v>
      </c>
      <c r="R1422" s="2">
        <f>VLOOKUP(M1422,[1]ArchetypeScores!E:I,5,FALSE)</f>
        <v>0</v>
      </c>
      <c r="S1422" s="2">
        <f>VLOOKUP(M1422,[1]ArchetypeScores!E:K,7,FALSE)</f>
        <v>0</v>
      </c>
      <c r="T1422" s="2" t="str">
        <f t="shared" si="22"/>
        <v>Not A&amp;R positive</v>
      </c>
    </row>
    <row r="1423" spans="1:20" x14ac:dyDescent="0.3">
      <c r="A1423" s="2" t="s">
        <v>3928</v>
      </c>
      <c r="B1423" s="3" t="s">
        <v>4026</v>
      </c>
      <c r="C1423" s="3" t="s">
        <v>4027</v>
      </c>
      <c r="D1423" s="4">
        <v>1692</v>
      </c>
      <c r="E1423" s="5" t="s">
        <v>3931</v>
      </c>
      <c r="F1423" s="4">
        <v>2.1762899999999998</v>
      </c>
      <c r="G1423" s="6">
        <v>45833</v>
      </c>
      <c r="H1423" s="3" t="s">
        <v>4028</v>
      </c>
      <c r="I1423" s="3" t="s">
        <v>3974</v>
      </c>
      <c r="J1423" s="3"/>
      <c r="K1423" s="5" t="s">
        <v>118</v>
      </c>
      <c r="L1423" s="5">
        <v>4</v>
      </c>
      <c r="M1423" s="5" t="s">
        <v>119</v>
      </c>
      <c r="N1423" s="5">
        <f>VLOOKUP(M1423,[1]ArchetypeScores!E:N,10,FALSE)</f>
        <v>0</v>
      </c>
      <c r="O1423" s="5">
        <f>VLOOKUP(M1423,[1]ArchetypeScores!E:O,11,FALSE)</f>
        <v>-1</v>
      </c>
      <c r="P1423" s="5">
        <f>VLOOKUP(M1423,[1]ArchetypeScores!E:P,12,FALSE)</f>
        <v>0</v>
      </c>
      <c r="Q1423" s="2" t="str">
        <f>VLOOKUP(M1423,[1]ArchetypeScores!E:W,19,FALSE)</f>
        <v>Untargeted</v>
      </c>
      <c r="R1423" s="2">
        <f>VLOOKUP(M1423,[1]ArchetypeScores!E:I,5,FALSE)</f>
        <v>0</v>
      </c>
      <c r="S1423" s="2">
        <f>VLOOKUP(M1423,[1]ArchetypeScores!E:K,7,FALSE)</f>
        <v>0</v>
      </c>
      <c r="T1423" s="2" t="str">
        <f t="shared" si="22"/>
        <v>Not A&amp;R positive</v>
      </c>
    </row>
    <row r="1424" spans="1:20" x14ac:dyDescent="0.3">
      <c r="A1424" s="2" t="s">
        <v>3928</v>
      </c>
      <c r="B1424" s="3" t="s">
        <v>4029</v>
      </c>
      <c r="C1424" s="3" t="s">
        <v>4030</v>
      </c>
      <c r="D1424" s="4"/>
      <c r="E1424" s="5" t="s">
        <v>3931</v>
      </c>
      <c r="F1424" s="4">
        <v>0</v>
      </c>
      <c r="G1424" s="6">
        <v>45819</v>
      </c>
      <c r="H1424" s="3" t="s">
        <v>4031</v>
      </c>
      <c r="I1424" s="3" t="s">
        <v>3940</v>
      </c>
      <c r="J1424" s="3"/>
      <c r="K1424" s="5" t="s">
        <v>118</v>
      </c>
      <c r="L1424" s="5">
        <v>1</v>
      </c>
      <c r="M1424" s="5" t="s">
        <v>275</v>
      </c>
      <c r="N1424" s="5">
        <f>VLOOKUP(M1424,[1]ArchetypeScores!E:N,10,FALSE)</f>
        <v>0</v>
      </c>
      <c r="O1424" s="5">
        <f>VLOOKUP(M1424,[1]ArchetypeScores!E:O,11,FALSE)</f>
        <v>-1</v>
      </c>
      <c r="P1424" s="5">
        <f>VLOOKUP(M1424,[1]ArchetypeScores!E:P,12,FALSE)</f>
        <v>0</v>
      </c>
      <c r="Q1424" s="2" t="str">
        <f>VLOOKUP(M1424,[1]ArchetypeScores!E:W,19,FALSE)</f>
        <v>Untargeted</v>
      </c>
      <c r="R1424" s="2">
        <f>VLOOKUP(M1424,[1]ArchetypeScores!E:I,5,FALSE)</f>
        <v>0</v>
      </c>
      <c r="S1424" s="2">
        <f>VLOOKUP(M1424,[1]ArchetypeScores!E:K,7,FALSE)</f>
        <v>0</v>
      </c>
      <c r="T1424" s="2" t="str">
        <f t="shared" si="22"/>
        <v>Not A&amp;R positive</v>
      </c>
    </row>
    <row r="1425" spans="1:20" x14ac:dyDescent="0.3">
      <c r="A1425" s="2" t="s">
        <v>3928</v>
      </c>
      <c r="B1425" s="3" t="s">
        <v>4032</v>
      </c>
      <c r="C1425" s="3" t="s">
        <v>4033</v>
      </c>
      <c r="D1425" s="4"/>
      <c r="E1425" s="5" t="s">
        <v>3931</v>
      </c>
      <c r="F1425" s="4">
        <v>0</v>
      </c>
      <c r="G1425" s="6">
        <v>45827</v>
      </c>
      <c r="H1425" s="3" t="s">
        <v>4034</v>
      </c>
      <c r="I1425" s="3" t="s">
        <v>3974</v>
      </c>
      <c r="J1425" s="3"/>
      <c r="K1425" s="5" t="s">
        <v>1072</v>
      </c>
      <c r="L1425" s="5">
        <v>1</v>
      </c>
      <c r="M1425" s="5" t="s">
        <v>1922</v>
      </c>
      <c r="N1425" s="5">
        <f>VLOOKUP(M1425,[1]ArchetypeScores!E:N,10,FALSE)</f>
        <v>0</v>
      </c>
      <c r="O1425" s="5">
        <f>VLOOKUP(M1425,[1]ArchetypeScores!E:O,11,FALSE)</f>
        <v>-1</v>
      </c>
      <c r="P1425" s="5">
        <f>VLOOKUP(M1425,[1]ArchetypeScores!E:P,12,FALSE)</f>
        <v>0</v>
      </c>
      <c r="Q1425" s="2" t="str">
        <f>VLOOKUP(M1425,[1]ArchetypeScores!E:W,19,FALSE)</f>
        <v>Untargeted</v>
      </c>
      <c r="R1425" s="2">
        <f>VLOOKUP(M1425,[1]ArchetypeScores!E:I,5,FALSE)</f>
        <v>0</v>
      </c>
      <c r="S1425" s="2">
        <f>VLOOKUP(M1425,[1]ArchetypeScores!E:K,7,FALSE)</f>
        <v>0</v>
      </c>
      <c r="T1425" s="2" t="str">
        <f t="shared" si="22"/>
        <v>Not A&amp;R positive</v>
      </c>
    </row>
    <row r="1426" spans="1:20" x14ac:dyDescent="0.3">
      <c r="A1426" s="2" t="s">
        <v>3928</v>
      </c>
      <c r="B1426" s="3" t="s">
        <v>4035</v>
      </c>
      <c r="C1426" s="3" t="s">
        <v>4036</v>
      </c>
      <c r="D1426" s="4"/>
      <c r="E1426" s="5" t="s">
        <v>3931</v>
      </c>
      <c r="F1426" s="4">
        <v>0</v>
      </c>
      <c r="G1426" s="6">
        <v>45771</v>
      </c>
      <c r="H1426" s="3" t="s">
        <v>4037</v>
      </c>
      <c r="I1426" s="3"/>
      <c r="J1426" s="3"/>
      <c r="K1426" s="5" t="s">
        <v>67</v>
      </c>
      <c r="L1426" s="5">
        <v>1</v>
      </c>
      <c r="M1426" s="5" t="s">
        <v>265</v>
      </c>
      <c r="N1426" s="5">
        <f>VLOOKUP(M1426,[1]ArchetypeScores!E:N,10,FALSE)</f>
        <v>0</v>
      </c>
      <c r="O1426" s="5">
        <f>VLOOKUP(M1426,[1]ArchetypeScores!E:O,11,FALSE)</f>
        <v>-1</v>
      </c>
      <c r="P1426" s="5">
        <f>VLOOKUP(M1426,[1]ArchetypeScores!E:P,12,FALSE)</f>
        <v>0</v>
      </c>
      <c r="Q1426" s="2" t="str">
        <f>VLOOKUP(M1426,[1]ArchetypeScores!E:W,19,FALSE)</f>
        <v>Untargeted</v>
      </c>
      <c r="R1426" s="2">
        <f>VLOOKUP(M1426,[1]ArchetypeScores!E:I,5,FALSE)</f>
        <v>0</v>
      </c>
      <c r="S1426" s="2">
        <f>VLOOKUP(M1426,[1]ArchetypeScores!E:K,7,FALSE)</f>
        <v>0</v>
      </c>
      <c r="T1426" s="2" t="str">
        <f t="shared" si="22"/>
        <v>Not A&amp;R positive</v>
      </c>
    </row>
    <row r="1427" spans="1:20" x14ac:dyDescent="0.3">
      <c r="A1427" s="2" t="s">
        <v>3928</v>
      </c>
      <c r="B1427" s="3" t="s">
        <v>4038</v>
      </c>
      <c r="C1427" s="3" t="s">
        <v>4039</v>
      </c>
      <c r="D1427" s="4">
        <v>30.09</v>
      </c>
      <c r="E1427" s="5" t="s">
        <v>3931</v>
      </c>
      <c r="F1427" s="4">
        <v>3.8899999999999997E-2</v>
      </c>
      <c r="G1427" s="6">
        <v>45828</v>
      </c>
      <c r="H1427" s="3" t="s">
        <v>4040</v>
      </c>
      <c r="I1427" s="3" t="s">
        <v>4038</v>
      </c>
      <c r="J1427" s="3"/>
      <c r="K1427" s="5" t="s">
        <v>664</v>
      </c>
      <c r="L1427" s="5">
        <v>3</v>
      </c>
      <c r="M1427" s="5" t="s">
        <v>533</v>
      </c>
      <c r="N1427" s="5">
        <f>VLOOKUP(M1427,[1]ArchetypeScores!E:N,10,FALSE)</f>
        <v>1</v>
      </c>
      <c r="O1427" s="5">
        <f>VLOOKUP(M1427,[1]ArchetypeScores!E:O,11,FALSE)</f>
        <v>0</v>
      </c>
      <c r="P1427" s="5">
        <f>VLOOKUP(M1427,[1]ArchetypeScores!E:P,12,FALSE)</f>
        <v>2</v>
      </c>
      <c r="Q1427" s="2" t="str">
        <f>VLOOKUP(M1427,[1]ArchetypeScores!E:W,19,FALSE)</f>
        <v>Other sector</v>
      </c>
      <c r="R1427" s="2">
        <f>VLOOKUP(M1427,[1]ArchetypeScores!E:I,5,FALSE)</f>
        <v>0</v>
      </c>
      <c r="S1427" s="2">
        <f>VLOOKUP(M1427,[1]ArchetypeScores!E:K,7,FALSE)</f>
        <v>0</v>
      </c>
      <c r="T1427" s="2" t="str">
        <f t="shared" si="22"/>
        <v>Not A&amp;R positive</v>
      </c>
    </row>
    <row r="1428" spans="1:20" x14ac:dyDescent="0.3">
      <c r="A1428" s="2" t="s">
        <v>3928</v>
      </c>
      <c r="B1428" s="3" t="s">
        <v>4041</v>
      </c>
      <c r="C1428" s="3" t="s">
        <v>4042</v>
      </c>
      <c r="D1428" s="4">
        <v>58.63</v>
      </c>
      <c r="E1428" s="5" t="s">
        <v>3931</v>
      </c>
      <c r="F1428" s="4">
        <v>7.8109999999999999E-2</v>
      </c>
      <c r="G1428" s="6">
        <v>45806</v>
      </c>
      <c r="H1428" s="3" t="s">
        <v>4043</v>
      </c>
      <c r="I1428" s="3"/>
      <c r="J1428" s="3"/>
      <c r="K1428" s="5" t="s">
        <v>137</v>
      </c>
      <c r="L1428" s="5">
        <v>1</v>
      </c>
      <c r="M1428" s="5" t="s">
        <v>3649</v>
      </c>
      <c r="N1428" s="5">
        <f>VLOOKUP(M1428,[1]ArchetypeScores!E:N,10,FALSE)</f>
        <v>1</v>
      </c>
      <c r="O1428" s="5">
        <f>VLOOKUP(M1428,[1]ArchetypeScores!E:O,11,FALSE)</f>
        <v>-2</v>
      </c>
      <c r="P1428" s="5">
        <f>VLOOKUP(M1428,[1]ArchetypeScores!E:P,12,FALSE)</f>
        <v>2</v>
      </c>
      <c r="Q1428" s="2" t="str">
        <f>VLOOKUP(M1428,[1]ArchetypeScores!E:W,19,FALSE)</f>
        <v>Industrials - transportation</v>
      </c>
      <c r="R1428" s="2">
        <f>VLOOKUP(M1428,[1]ArchetypeScores!E:I,5,FALSE)</f>
        <v>0</v>
      </c>
      <c r="S1428" s="2">
        <f>VLOOKUP(M1428,[1]ArchetypeScores!E:K,7,FALSE)</f>
        <v>-1</v>
      </c>
      <c r="T1428" s="2" t="str">
        <f t="shared" si="22"/>
        <v>Not A&amp;R positive</v>
      </c>
    </row>
    <row r="1429" spans="1:20" x14ac:dyDescent="0.3">
      <c r="A1429" s="2" t="s">
        <v>3928</v>
      </c>
      <c r="B1429" s="3" t="s">
        <v>4044</v>
      </c>
      <c r="C1429" s="3" t="s">
        <v>4045</v>
      </c>
      <c r="D1429" s="4">
        <v>158.94</v>
      </c>
      <c r="E1429" s="5" t="s">
        <v>3931</v>
      </c>
      <c r="F1429" s="4">
        <v>0.19886000000000001</v>
      </c>
      <c r="G1429" s="6">
        <v>45834</v>
      </c>
      <c r="H1429" s="3" t="s">
        <v>4046</v>
      </c>
      <c r="I1429" s="3" t="s">
        <v>3940</v>
      </c>
      <c r="J1429" s="3"/>
      <c r="K1429" s="5" t="s">
        <v>118</v>
      </c>
      <c r="L1429" s="5">
        <v>2</v>
      </c>
      <c r="M1429" s="5" t="s">
        <v>226</v>
      </c>
      <c r="N1429" s="5">
        <f>VLOOKUP(M1429,[1]ArchetypeScores!E:N,10,FALSE)</f>
        <v>0</v>
      </c>
      <c r="O1429" s="5">
        <f>VLOOKUP(M1429,[1]ArchetypeScores!E:O,11,FALSE)</f>
        <v>-1</v>
      </c>
      <c r="P1429" s="5">
        <f>VLOOKUP(M1429,[1]ArchetypeScores!E:P,12,FALSE)</f>
        <v>0</v>
      </c>
      <c r="Q1429" s="2" t="str">
        <f>VLOOKUP(M1429,[1]ArchetypeScores!E:W,19,FALSE)</f>
        <v>Untargeted</v>
      </c>
      <c r="R1429" s="2">
        <f>VLOOKUP(M1429,[1]ArchetypeScores!E:I,5,FALSE)</f>
        <v>0</v>
      </c>
      <c r="S1429" s="2">
        <f>VLOOKUP(M1429,[1]ArchetypeScores!E:K,7,FALSE)</f>
        <v>0</v>
      </c>
      <c r="T1429" s="2" t="str">
        <f t="shared" si="22"/>
        <v>Not A&amp;R positive</v>
      </c>
    </row>
    <row r="1430" spans="1:20" x14ac:dyDescent="0.3">
      <c r="A1430" s="2" t="s">
        <v>3928</v>
      </c>
      <c r="B1430" s="3" t="s">
        <v>4047</v>
      </c>
      <c r="C1430" s="3" t="s">
        <v>4048</v>
      </c>
      <c r="D1430" s="4">
        <v>400</v>
      </c>
      <c r="E1430" s="5" t="s">
        <v>3931</v>
      </c>
      <c r="F1430" s="4">
        <v>0.50990000000000002</v>
      </c>
      <c r="G1430" s="6">
        <v>45823</v>
      </c>
      <c r="H1430" s="3" t="s">
        <v>4049</v>
      </c>
      <c r="I1430" s="3" t="s">
        <v>3974</v>
      </c>
      <c r="J1430" s="3"/>
      <c r="K1430" s="5" t="s">
        <v>61</v>
      </c>
      <c r="L1430" s="5">
        <v>1</v>
      </c>
      <c r="M1430" s="5" t="s">
        <v>130</v>
      </c>
      <c r="N1430" s="5">
        <f>VLOOKUP(M1430,[1]ArchetypeScores!E:N,10,FALSE)</f>
        <v>0</v>
      </c>
      <c r="O1430" s="5">
        <f>VLOOKUP(M1430,[1]ArchetypeScores!E:O,11,FALSE)</f>
        <v>-1</v>
      </c>
      <c r="P1430" s="5">
        <f>VLOOKUP(M1430,[1]ArchetypeScores!E:P,12,FALSE)</f>
        <v>0</v>
      </c>
      <c r="Q1430" s="2" t="str">
        <f>VLOOKUP(M1430,[1]ArchetypeScores!E:W,19,FALSE)</f>
        <v>Health care</v>
      </c>
      <c r="R1430" s="2">
        <f>VLOOKUP(M1430,[1]ArchetypeScores!E:I,5,FALSE)</f>
        <v>0</v>
      </c>
      <c r="S1430" s="2">
        <f>VLOOKUP(M1430,[1]ArchetypeScores!E:K,7,FALSE)</f>
        <v>0</v>
      </c>
      <c r="T1430" s="2" t="str">
        <f t="shared" si="22"/>
        <v>Not A&amp;R positive</v>
      </c>
    </row>
    <row r="1431" spans="1:20" x14ac:dyDescent="0.3">
      <c r="A1431" s="2" t="s">
        <v>3928</v>
      </c>
      <c r="B1431" s="3" t="s">
        <v>4050</v>
      </c>
      <c r="C1431" s="3" t="s">
        <v>4051</v>
      </c>
      <c r="D1431" s="4"/>
      <c r="E1431" s="5" t="s">
        <v>3931</v>
      </c>
      <c r="F1431" s="4">
        <v>0</v>
      </c>
      <c r="G1431" s="6">
        <v>45801</v>
      </c>
      <c r="H1431" s="3" t="s">
        <v>4052</v>
      </c>
      <c r="I1431" s="3"/>
      <c r="J1431" s="3"/>
      <c r="K1431" s="5" t="s">
        <v>269</v>
      </c>
      <c r="L1431" s="5">
        <v>2</v>
      </c>
      <c r="M1431" s="5" t="s">
        <v>3963</v>
      </c>
      <c r="N1431" s="5">
        <f>VLOOKUP(M1431,[1]ArchetypeScores!E:N,10,FALSE)</f>
        <v>1</v>
      </c>
      <c r="O1431" s="5">
        <f>VLOOKUP(M1431,[1]ArchetypeScores!E:O,11,FALSE)</f>
        <v>-1</v>
      </c>
      <c r="P1431" s="5">
        <f>VLOOKUP(M1431,[1]ArchetypeScores!E:P,12,FALSE)</f>
        <v>0</v>
      </c>
      <c r="Q1431" s="2" t="str">
        <f>VLOOKUP(M1431,[1]ArchetypeScores!E:W,19,FALSE)</f>
        <v>Untargeted</v>
      </c>
      <c r="R1431" s="2">
        <f>VLOOKUP(M1431,[1]ArchetypeScores!E:I,5,FALSE)</f>
        <v>0</v>
      </c>
      <c r="S1431" s="2">
        <f>VLOOKUP(M1431,[1]ArchetypeScores!E:K,7,FALSE)</f>
        <v>0</v>
      </c>
      <c r="T1431" s="2" t="str">
        <f t="shared" si="22"/>
        <v>Not A&amp;R positive</v>
      </c>
    </row>
    <row r="1432" spans="1:20" x14ac:dyDescent="0.3">
      <c r="A1432" s="2" t="s">
        <v>3928</v>
      </c>
      <c r="B1432" s="3" t="s">
        <v>4053</v>
      </c>
      <c r="C1432" s="3" t="s">
        <v>4054</v>
      </c>
      <c r="D1432" s="4"/>
      <c r="E1432" s="5" t="s">
        <v>3931</v>
      </c>
      <c r="F1432" s="4">
        <v>0</v>
      </c>
      <c r="G1432" s="6">
        <v>45800</v>
      </c>
      <c r="H1432" s="3" t="s">
        <v>4052</v>
      </c>
      <c r="I1432" s="3"/>
      <c r="J1432" s="3"/>
      <c r="K1432" s="5" t="s">
        <v>269</v>
      </c>
      <c r="L1432" s="5">
        <v>2</v>
      </c>
      <c r="M1432" s="5" t="s">
        <v>3963</v>
      </c>
      <c r="N1432" s="5">
        <f>VLOOKUP(M1432,[1]ArchetypeScores!E:N,10,FALSE)</f>
        <v>1</v>
      </c>
      <c r="O1432" s="5">
        <f>VLOOKUP(M1432,[1]ArchetypeScores!E:O,11,FALSE)</f>
        <v>-1</v>
      </c>
      <c r="P1432" s="5">
        <f>VLOOKUP(M1432,[1]ArchetypeScores!E:P,12,FALSE)</f>
        <v>0</v>
      </c>
      <c r="Q1432" s="2" t="str">
        <f>VLOOKUP(M1432,[1]ArchetypeScores!E:W,19,FALSE)</f>
        <v>Untargeted</v>
      </c>
      <c r="R1432" s="2">
        <f>VLOOKUP(M1432,[1]ArchetypeScores!E:I,5,FALSE)</f>
        <v>0</v>
      </c>
      <c r="S1432" s="2">
        <f>VLOOKUP(M1432,[1]ArchetypeScores!E:K,7,FALSE)</f>
        <v>0</v>
      </c>
      <c r="T1432" s="2" t="str">
        <f t="shared" si="22"/>
        <v>Not A&amp;R positive</v>
      </c>
    </row>
    <row r="1433" spans="1:20" x14ac:dyDescent="0.3">
      <c r="A1433" s="2" t="s">
        <v>3928</v>
      </c>
      <c r="B1433" s="3" t="s">
        <v>4055</v>
      </c>
      <c r="C1433" s="3" t="s">
        <v>4056</v>
      </c>
      <c r="D1433" s="4">
        <v>103.31</v>
      </c>
      <c r="E1433" s="5" t="s">
        <v>3931</v>
      </c>
      <c r="F1433" s="4">
        <v>0.11978999999999999</v>
      </c>
      <c r="G1433" s="6">
        <v>45849</v>
      </c>
      <c r="H1433" s="3" t="s">
        <v>4057</v>
      </c>
      <c r="I1433" s="3" t="s">
        <v>3933</v>
      </c>
      <c r="J1433" s="3"/>
      <c r="K1433" s="5" t="s">
        <v>118</v>
      </c>
      <c r="L1433" s="5">
        <v>2</v>
      </c>
      <c r="M1433" s="5" t="s">
        <v>226</v>
      </c>
      <c r="N1433" s="5">
        <f>VLOOKUP(M1433,[1]ArchetypeScores!E:N,10,FALSE)</f>
        <v>0</v>
      </c>
      <c r="O1433" s="5">
        <f>VLOOKUP(M1433,[1]ArchetypeScores!E:O,11,FALSE)</f>
        <v>-1</v>
      </c>
      <c r="P1433" s="5">
        <f>VLOOKUP(M1433,[1]ArchetypeScores!E:P,12,FALSE)</f>
        <v>0</v>
      </c>
      <c r="Q1433" s="2" t="str">
        <f>VLOOKUP(M1433,[1]ArchetypeScores!E:W,19,FALSE)</f>
        <v>Untargeted</v>
      </c>
      <c r="R1433" s="2">
        <f>VLOOKUP(M1433,[1]ArchetypeScores!E:I,5,FALSE)</f>
        <v>0</v>
      </c>
      <c r="S1433" s="2">
        <f>VLOOKUP(M1433,[1]ArchetypeScores!E:K,7,FALSE)</f>
        <v>0</v>
      </c>
      <c r="T1433" s="2" t="str">
        <f t="shared" si="22"/>
        <v>Not A&amp;R positive</v>
      </c>
    </row>
    <row r="1434" spans="1:20" x14ac:dyDescent="0.3">
      <c r="A1434" s="2" t="s">
        <v>3928</v>
      </c>
      <c r="B1434" s="3" t="s">
        <v>4058</v>
      </c>
      <c r="C1434" s="3" t="s">
        <v>4059</v>
      </c>
      <c r="D1434" s="4">
        <v>146.58000000000001</v>
      </c>
      <c r="E1434" s="5" t="s">
        <v>3931</v>
      </c>
      <c r="F1434" s="4">
        <v>0.20272999999999999</v>
      </c>
      <c r="G1434" s="6">
        <v>45788</v>
      </c>
      <c r="H1434" s="3" t="s">
        <v>3936</v>
      </c>
      <c r="I1434" s="3"/>
      <c r="J1434" s="3"/>
      <c r="K1434" s="5" t="s">
        <v>67</v>
      </c>
      <c r="L1434" s="5">
        <v>1</v>
      </c>
      <c r="M1434" s="5" t="s">
        <v>265</v>
      </c>
      <c r="N1434" s="5">
        <f>VLOOKUP(M1434,[1]ArchetypeScores!E:N,10,FALSE)</f>
        <v>0</v>
      </c>
      <c r="O1434" s="5">
        <f>VLOOKUP(M1434,[1]ArchetypeScores!E:O,11,FALSE)</f>
        <v>-1</v>
      </c>
      <c r="P1434" s="5">
        <f>VLOOKUP(M1434,[1]ArchetypeScores!E:P,12,FALSE)</f>
        <v>0</v>
      </c>
      <c r="Q1434" s="2" t="str">
        <f>VLOOKUP(M1434,[1]ArchetypeScores!E:W,19,FALSE)</f>
        <v>Untargeted</v>
      </c>
      <c r="R1434" s="2">
        <f>VLOOKUP(M1434,[1]ArchetypeScores!E:I,5,FALSE)</f>
        <v>0</v>
      </c>
      <c r="S1434" s="2">
        <f>VLOOKUP(M1434,[1]ArchetypeScores!E:K,7,FALSE)</f>
        <v>0</v>
      </c>
      <c r="T1434" s="2" t="str">
        <f t="shared" si="22"/>
        <v>Not A&amp;R positive</v>
      </c>
    </row>
    <row r="1435" spans="1:20" x14ac:dyDescent="0.3">
      <c r="A1435" s="2" t="s">
        <v>3928</v>
      </c>
      <c r="B1435" s="3" t="s">
        <v>4060</v>
      </c>
      <c r="C1435" s="3" t="s">
        <v>4061</v>
      </c>
      <c r="D1435" s="4">
        <v>12454.285</v>
      </c>
      <c r="E1435" s="5" t="s">
        <v>3931</v>
      </c>
      <c r="F1435" s="4">
        <v>15.318770000000001</v>
      </c>
      <c r="G1435" s="6">
        <v>45761</v>
      </c>
      <c r="H1435" s="3" t="s">
        <v>3949</v>
      </c>
      <c r="I1435" s="3" t="s">
        <v>3950</v>
      </c>
      <c r="J1435" s="3"/>
      <c r="K1435" s="5" t="s">
        <v>154</v>
      </c>
      <c r="L1435" s="5" t="s">
        <v>112</v>
      </c>
      <c r="M1435" s="5" t="s">
        <v>155</v>
      </c>
      <c r="N1435" s="5">
        <f>VLOOKUP(M1435,[1]ArchetypeScores!E:N,10,FALSE)</f>
        <v>1</v>
      </c>
      <c r="O1435" s="5">
        <f>VLOOKUP(M1435,[1]ArchetypeScores!E:O,11,FALSE)</f>
        <v>0</v>
      </c>
      <c r="P1435" s="5">
        <f>VLOOKUP(M1435,[1]ArchetypeScores!E:P,12,FALSE)</f>
        <v>0</v>
      </c>
      <c r="Q1435" s="2" t="str">
        <f>VLOOKUP(M1435,[1]ArchetypeScores!E:W,19,FALSE)</f>
        <v>Education and training</v>
      </c>
      <c r="R1435" s="2">
        <f>VLOOKUP(M1435,[1]ArchetypeScores!E:I,5,FALSE)</f>
        <v>0</v>
      </c>
      <c r="S1435" s="2">
        <f>VLOOKUP(M1435,[1]ArchetypeScores!E:K,7,FALSE)</f>
        <v>1</v>
      </c>
      <c r="T1435" s="2" t="str">
        <f t="shared" si="22"/>
        <v>Indirect only</v>
      </c>
    </row>
    <row r="1436" spans="1:20" x14ac:dyDescent="0.3">
      <c r="A1436" s="2" t="s">
        <v>3928</v>
      </c>
      <c r="B1436" s="3" t="s">
        <v>4062</v>
      </c>
      <c r="C1436" s="3" t="s">
        <v>4063</v>
      </c>
      <c r="D1436" s="4"/>
      <c r="E1436" s="5" t="s">
        <v>3931</v>
      </c>
      <c r="F1436" s="4">
        <v>0</v>
      </c>
      <c r="G1436" s="6">
        <v>45776</v>
      </c>
      <c r="H1436" s="3" t="s">
        <v>4064</v>
      </c>
      <c r="I1436" s="3"/>
      <c r="J1436" s="3"/>
      <c r="K1436" s="5" t="s">
        <v>611</v>
      </c>
      <c r="L1436" s="5">
        <v>6</v>
      </c>
      <c r="M1436" s="5" t="s">
        <v>1228</v>
      </c>
      <c r="N1436" s="5">
        <f>VLOOKUP(M1436,[1]ArchetypeScores!E:N,10,FALSE)</f>
        <v>1</v>
      </c>
      <c r="O1436" s="5">
        <f>VLOOKUP(M1436,[1]ArchetypeScores!E:O,11,FALSE)</f>
        <v>0</v>
      </c>
      <c r="P1436" s="5">
        <f>VLOOKUP(M1436,[1]ArchetypeScores!E:P,12,FALSE)</f>
        <v>0</v>
      </c>
      <c r="Q1436" s="2" t="str">
        <f>VLOOKUP(M1436,[1]ArchetypeScores!E:W,19,FALSE)</f>
        <v>Consumer (including agriculture and tourism)</v>
      </c>
      <c r="R1436" s="2">
        <f>VLOOKUP(M1436,[1]ArchetypeScores!E:I,5,FALSE)</f>
        <v>0</v>
      </c>
      <c r="S1436" s="2">
        <f>VLOOKUP(M1436,[1]ArchetypeScores!E:K,7,FALSE)</f>
        <v>0</v>
      </c>
      <c r="T1436" s="2" t="str">
        <f t="shared" si="22"/>
        <v>Not A&amp;R positive</v>
      </c>
    </row>
    <row r="1437" spans="1:20" x14ac:dyDescent="0.3">
      <c r="A1437" s="2" t="s">
        <v>3928</v>
      </c>
      <c r="B1437" s="3" t="s">
        <v>4065</v>
      </c>
      <c r="C1437" s="3" t="s">
        <v>4066</v>
      </c>
      <c r="D1437" s="4"/>
      <c r="E1437" s="5" t="s">
        <v>3931</v>
      </c>
      <c r="F1437" s="4">
        <v>0</v>
      </c>
      <c r="G1437" s="6">
        <v>45772</v>
      </c>
      <c r="H1437" s="3" t="s">
        <v>4067</v>
      </c>
      <c r="I1437" s="3"/>
      <c r="J1437" s="3"/>
      <c r="K1437" s="5" t="s">
        <v>57</v>
      </c>
      <c r="L1437" s="5">
        <v>29</v>
      </c>
      <c r="M1437" s="5" t="s">
        <v>58</v>
      </c>
      <c r="N1437" s="5">
        <f>VLOOKUP(M1437,[1]ArchetypeScores!E:N,10,FALSE)</f>
        <v>0</v>
      </c>
      <c r="O1437" s="5">
        <f>VLOOKUP(M1437,[1]ArchetypeScores!E:O,11,FALSE)</f>
        <v>-1</v>
      </c>
      <c r="P1437" s="5">
        <f>VLOOKUP(M1437,[1]ArchetypeScores!E:P,12,FALSE)</f>
        <v>0</v>
      </c>
      <c r="Q1437" s="2" t="str">
        <f>VLOOKUP(M1437,[1]ArchetypeScores!E:W,19,FALSE)</f>
        <v>Untargeted</v>
      </c>
      <c r="R1437" s="2">
        <f>VLOOKUP(M1437,[1]ArchetypeScores!E:I,5,FALSE)</f>
        <v>0</v>
      </c>
      <c r="S1437" s="2">
        <f>VLOOKUP(M1437,[1]ArchetypeScores!E:K,7,FALSE)</f>
        <v>0</v>
      </c>
      <c r="T1437" s="2" t="str">
        <f t="shared" si="22"/>
        <v>Not A&amp;R positive</v>
      </c>
    </row>
    <row r="1438" spans="1:20" x14ac:dyDescent="0.3">
      <c r="A1438" s="2" t="s">
        <v>3928</v>
      </c>
      <c r="B1438" s="3" t="s">
        <v>4068</v>
      </c>
      <c r="C1438" s="3" t="s">
        <v>4069</v>
      </c>
      <c r="D1438" s="4"/>
      <c r="E1438" s="5" t="s">
        <v>3931</v>
      </c>
      <c r="F1438" s="4">
        <v>0</v>
      </c>
      <c r="G1438" s="6">
        <v>45805</v>
      </c>
      <c r="H1438" s="3" t="s">
        <v>4070</v>
      </c>
      <c r="I1438" s="3"/>
      <c r="J1438" s="3"/>
      <c r="K1438" s="5" t="s">
        <v>2091</v>
      </c>
      <c r="L1438" s="5">
        <v>6</v>
      </c>
      <c r="M1438" s="5" t="s">
        <v>2092</v>
      </c>
      <c r="N1438" s="5">
        <f>VLOOKUP(M1438,[1]ArchetypeScores!E:N,10,FALSE)</f>
        <v>0</v>
      </c>
      <c r="O1438" s="5">
        <f>VLOOKUP(M1438,[1]ArchetypeScores!E:O,11,FALSE)</f>
        <v>-1</v>
      </c>
      <c r="P1438" s="5">
        <f>VLOOKUP(M1438,[1]ArchetypeScores!E:P,12,FALSE)</f>
        <v>0</v>
      </c>
      <c r="Q1438" s="2" t="str">
        <f>VLOOKUP(M1438,[1]ArchetypeScores!E:W,19,FALSE)</f>
        <v>Untargeted</v>
      </c>
      <c r="R1438" s="2">
        <f>VLOOKUP(M1438,[1]ArchetypeScores!E:I,5,FALSE)</f>
        <v>0</v>
      </c>
      <c r="S1438" s="2">
        <f>VLOOKUP(M1438,[1]ArchetypeScores!E:K,7,FALSE)</f>
        <v>0</v>
      </c>
      <c r="T1438" s="2" t="str">
        <f t="shared" si="22"/>
        <v>Not A&amp;R positive</v>
      </c>
    </row>
    <row r="1439" spans="1:20" x14ac:dyDescent="0.3">
      <c r="A1439" s="2" t="s">
        <v>3928</v>
      </c>
      <c r="B1439" s="3" t="s">
        <v>4071</v>
      </c>
      <c r="C1439" s="3" t="s">
        <v>4072</v>
      </c>
      <c r="D1439" s="4"/>
      <c r="E1439" s="5" t="s">
        <v>3931</v>
      </c>
      <c r="F1439" s="4">
        <v>0</v>
      </c>
      <c r="G1439" s="6">
        <v>45808</v>
      </c>
      <c r="H1439" s="3" t="s">
        <v>4073</v>
      </c>
      <c r="I1439" s="3"/>
      <c r="J1439" s="3"/>
      <c r="K1439" s="5" t="s">
        <v>392</v>
      </c>
      <c r="L1439" s="5">
        <v>3</v>
      </c>
      <c r="M1439" s="5" t="s">
        <v>1436</v>
      </c>
      <c r="N1439" s="5">
        <f>VLOOKUP(M1439,[1]ArchetypeScores!E:N,10,FALSE)</f>
        <v>0</v>
      </c>
      <c r="O1439" s="5">
        <f>VLOOKUP(M1439,[1]ArchetypeScores!E:O,11,FALSE)</f>
        <v>-1</v>
      </c>
      <c r="P1439" s="5">
        <f>VLOOKUP(M1439,[1]ArchetypeScores!E:P,12,FALSE)</f>
        <v>0</v>
      </c>
      <c r="Q1439" s="2" t="str">
        <f>VLOOKUP(M1439,[1]ArchetypeScores!E:W,19,FALSE)</f>
        <v>Untargeted</v>
      </c>
      <c r="R1439" s="2">
        <f>VLOOKUP(M1439,[1]ArchetypeScores!E:I,5,FALSE)</f>
        <v>0</v>
      </c>
      <c r="S1439" s="2">
        <f>VLOOKUP(M1439,[1]ArchetypeScores!E:K,7,FALSE)</f>
        <v>0</v>
      </c>
      <c r="T1439" s="2" t="str">
        <f t="shared" si="22"/>
        <v>Not A&amp;R positive</v>
      </c>
    </row>
    <row r="1440" spans="1:20" x14ac:dyDescent="0.3">
      <c r="A1440" s="2" t="s">
        <v>3928</v>
      </c>
      <c r="B1440" s="3" t="s">
        <v>4074</v>
      </c>
      <c r="C1440" s="3" t="s">
        <v>4075</v>
      </c>
      <c r="D1440" s="4"/>
      <c r="E1440" s="5" t="s">
        <v>3931</v>
      </c>
      <c r="F1440" s="4">
        <v>0</v>
      </c>
      <c r="G1440" s="6">
        <v>45842</v>
      </c>
      <c r="H1440" s="3" t="s">
        <v>4076</v>
      </c>
      <c r="I1440" s="3" t="s">
        <v>3933</v>
      </c>
      <c r="J1440" s="3"/>
      <c r="K1440" s="5" t="s">
        <v>47</v>
      </c>
      <c r="L1440" s="5">
        <v>4</v>
      </c>
      <c r="M1440" s="5" t="s">
        <v>485</v>
      </c>
      <c r="N1440" s="5">
        <f>VLOOKUP(M1440,[1]ArchetypeScores!E:N,10,FALSE)</f>
        <v>0</v>
      </c>
      <c r="O1440" s="5">
        <f>VLOOKUP(M1440,[1]ArchetypeScores!E:O,11,FALSE)</f>
        <v>0</v>
      </c>
      <c r="P1440" s="5">
        <f>VLOOKUP(M1440,[1]ArchetypeScores!E:P,12,FALSE)</f>
        <v>0</v>
      </c>
      <c r="Q1440" s="2" t="str">
        <f>VLOOKUP(M1440,[1]ArchetypeScores!E:W,19,FALSE)</f>
        <v>Energy and water</v>
      </c>
      <c r="R1440" s="2">
        <f>VLOOKUP(M1440,[1]ArchetypeScores!E:I,5,FALSE)</f>
        <v>0</v>
      </c>
      <c r="S1440" s="2">
        <f>VLOOKUP(M1440,[1]ArchetypeScores!E:K,7,FALSE)</f>
        <v>0</v>
      </c>
      <c r="T1440" s="2" t="str">
        <f t="shared" si="22"/>
        <v>Not A&amp;R positive</v>
      </c>
    </row>
    <row r="1441" spans="1:20" x14ac:dyDescent="0.3">
      <c r="A1441" s="2" t="s">
        <v>3928</v>
      </c>
      <c r="B1441" s="3" t="s">
        <v>4077</v>
      </c>
      <c r="C1441" s="3" t="s">
        <v>4078</v>
      </c>
      <c r="D1441" s="4"/>
      <c r="E1441" s="5" t="s">
        <v>3931</v>
      </c>
      <c r="F1441" s="4">
        <v>0</v>
      </c>
      <c r="G1441" s="6">
        <v>45792</v>
      </c>
      <c r="H1441" s="3" t="s">
        <v>4079</v>
      </c>
      <c r="I1441" s="3"/>
      <c r="J1441" s="3"/>
      <c r="K1441" s="5" t="s">
        <v>118</v>
      </c>
      <c r="L1441" s="5">
        <v>3</v>
      </c>
      <c r="M1441" s="5" t="s">
        <v>168</v>
      </c>
      <c r="N1441" s="5">
        <f>VLOOKUP(M1441,[1]ArchetypeScores!E:N,10,FALSE)</f>
        <v>0</v>
      </c>
      <c r="O1441" s="5">
        <f>VLOOKUP(M1441,[1]ArchetypeScores!E:O,11,FALSE)</f>
        <v>-1</v>
      </c>
      <c r="P1441" s="5">
        <f>VLOOKUP(M1441,[1]ArchetypeScores!E:P,12,FALSE)</f>
        <v>0</v>
      </c>
      <c r="Q1441" s="2" t="str">
        <f>VLOOKUP(M1441,[1]ArchetypeScores!E:W,19,FALSE)</f>
        <v>Untargeted</v>
      </c>
      <c r="R1441" s="2">
        <f>VLOOKUP(M1441,[1]ArchetypeScores!E:I,5,FALSE)</f>
        <v>0</v>
      </c>
      <c r="S1441" s="2">
        <f>VLOOKUP(M1441,[1]ArchetypeScores!E:K,7,FALSE)</f>
        <v>0</v>
      </c>
      <c r="T1441" s="2" t="str">
        <f t="shared" si="22"/>
        <v>Not A&amp;R positive</v>
      </c>
    </row>
    <row r="1442" spans="1:20" x14ac:dyDescent="0.3">
      <c r="A1442" s="2" t="s">
        <v>3928</v>
      </c>
      <c r="B1442" s="3" t="s">
        <v>4080</v>
      </c>
      <c r="C1442" s="3" t="s">
        <v>4081</v>
      </c>
      <c r="D1442" s="4">
        <v>1192.05</v>
      </c>
      <c r="E1442" s="5" t="s">
        <v>3931</v>
      </c>
      <c r="F1442" s="4">
        <v>1.50986</v>
      </c>
      <c r="G1442" s="6">
        <v>45816</v>
      </c>
      <c r="H1442" s="3" t="s">
        <v>4082</v>
      </c>
      <c r="I1442" s="3" t="s">
        <v>3974</v>
      </c>
      <c r="J1442" s="3"/>
      <c r="K1442" s="5" t="s">
        <v>2091</v>
      </c>
      <c r="L1442" s="5">
        <v>1</v>
      </c>
      <c r="M1442" s="5" t="s">
        <v>3573</v>
      </c>
      <c r="N1442" s="5">
        <f>VLOOKUP(M1442,[1]ArchetypeScores!E:N,10,FALSE)</f>
        <v>0</v>
      </c>
      <c r="O1442" s="5">
        <f>VLOOKUP(M1442,[1]ArchetypeScores!E:O,11,FALSE)</f>
        <v>-1</v>
      </c>
      <c r="P1442" s="5">
        <f>VLOOKUP(M1442,[1]ArchetypeScores!E:P,12,FALSE)</f>
        <v>0</v>
      </c>
      <c r="Q1442" s="2" t="str">
        <f>VLOOKUP(M1442,[1]ArchetypeScores!E:W,19,FALSE)</f>
        <v>Other sector</v>
      </c>
      <c r="R1442" s="2">
        <f>VLOOKUP(M1442,[1]ArchetypeScores!E:I,5,FALSE)</f>
        <v>0</v>
      </c>
      <c r="S1442" s="2">
        <f>VLOOKUP(M1442,[1]ArchetypeScores!E:K,7,FALSE)</f>
        <v>0</v>
      </c>
      <c r="T1442" s="2" t="str">
        <f t="shared" si="22"/>
        <v>Not A&amp;R positive</v>
      </c>
    </row>
    <row r="1443" spans="1:20" x14ac:dyDescent="0.3">
      <c r="A1443" s="2" t="s">
        <v>3928</v>
      </c>
      <c r="B1443" s="3" t="s">
        <v>4083</v>
      </c>
      <c r="C1443" s="3" t="s">
        <v>4084</v>
      </c>
      <c r="D1443" s="4">
        <v>42.5</v>
      </c>
      <c r="E1443" s="5" t="s">
        <v>3931</v>
      </c>
      <c r="F1443" s="4">
        <v>5.3629999999999997E-2</v>
      </c>
      <c r="G1443" s="6">
        <v>45812</v>
      </c>
      <c r="H1443" s="3" t="s">
        <v>4085</v>
      </c>
      <c r="I1443" s="3" t="s">
        <v>4083</v>
      </c>
      <c r="J1443" s="3"/>
      <c r="K1443" s="5" t="s">
        <v>47</v>
      </c>
      <c r="L1443" s="5">
        <v>3</v>
      </c>
      <c r="M1443" s="5" t="s">
        <v>607</v>
      </c>
      <c r="N1443" s="5">
        <f>VLOOKUP(M1443,[1]ArchetypeScores!E:N,10,FALSE)</f>
        <v>0</v>
      </c>
      <c r="O1443" s="5">
        <f>VLOOKUP(M1443,[1]ArchetypeScores!E:O,11,FALSE)</f>
        <v>0</v>
      </c>
      <c r="P1443" s="5">
        <f>VLOOKUP(M1443,[1]ArchetypeScores!E:P,12,FALSE)</f>
        <v>0</v>
      </c>
      <c r="Q1443" s="2" t="str">
        <f>VLOOKUP(M1443,[1]ArchetypeScores!E:W,19,FALSE)</f>
        <v>Other sector</v>
      </c>
      <c r="R1443" s="2">
        <f>VLOOKUP(M1443,[1]ArchetypeScores!E:I,5,FALSE)</f>
        <v>0</v>
      </c>
      <c r="S1443" s="2">
        <f>VLOOKUP(M1443,[1]ArchetypeScores!E:K,7,FALSE)</f>
        <v>0</v>
      </c>
      <c r="T1443" s="2" t="str">
        <f t="shared" si="22"/>
        <v>Not A&amp;R positive</v>
      </c>
    </row>
    <row r="1444" spans="1:20" x14ac:dyDescent="0.3">
      <c r="A1444" s="2" t="s">
        <v>3928</v>
      </c>
      <c r="B1444" s="3" t="s">
        <v>4086</v>
      </c>
      <c r="C1444" s="3" t="s">
        <v>4087</v>
      </c>
      <c r="D1444" s="4"/>
      <c r="E1444" s="5" t="s">
        <v>3931</v>
      </c>
      <c r="F1444" s="4">
        <v>0</v>
      </c>
      <c r="G1444" s="6">
        <v>45817</v>
      </c>
      <c r="H1444" s="3" t="s">
        <v>4088</v>
      </c>
      <c r="I1444" s="3" t="s">
        <v>3974</v>
      </c>
      <c r="J1444" s="3"/>
      <c r="K1444" s="5" t="s">
        <v>57</v>
      </c>
      <c r="L1444" s="5">
        <v>29</v>
      </c>
      <c r="M1444" s="5" t="s">
        <v>58</v>
      </c>
      <c r="N1444" s="5">
        <f>VLOOKUP(M1444,[1]ArchetypeScores!E:N,10,FALSE)</f>
        <v>0</v>
      </c>
      <c r="O1444" s="5">
        <f>VLOOKUP(M1444,[1]ArchetypeScores!E:O,11,FALSE)</f>
        <v>-1</v>
      </c>
      <c r="P1444" s="5">
        <f>VLOOKUP(M1444,[1]ArchetypeScores!E:P,12,FALSE)</f>
        <v>0</v>
      </c>
      <c r="Q1444" s="2" t="str">
        <f>VLOOKUP(M1444,[1]ArchetypeScores!E:W,19,FALSE)</f>
        <v>Untargeted</v>
      </c>
      <c r="R1444" s="2">
        <f>VLOOKUP(M1444,[1]ArchetypeScores!E:I,5,FALSE)</f>
        <v>0</v>
      </c>
      <c r="S1444" s="2">
        <f>VLOOKUP(M1444,[1]ArchetypeScores!E:K,7,FALSE)</f>
        <v>0</v>
      </c>
      <c r="T1444" s="2" t="str">
        <f t="shared" si="22"/>
        <v>Not A&amp;R positive</v>
      </c>
    </row>
    <row r="1445" spans="1:20" x14ac:dyDescent="0.3">
      <c r="A1445" s="2" t="s">
        <v>3928</v>
      </c>
      <c r="B1445" s="3" t="s">
        <v>4089</v>
      </c>
      <c r="C1445" s="3" t="s">
        <v>4090</v>
      </c>
      <c r="D1445" s="4">
        <v>243.5</v>
      </c>
      <c r="E1445" s="5" t="s">
        <v>3931</v>
      </c>
      <c r="F1445" s="4">
        <v>0.32956999999999997</v>
      </c>
      <c r="G1445" s="6">
        <v>45797</v>
      </c>
      <c r="H1445" s="3" t="s">
        <v>4091</v>
      </c>
      <c r="I1445" s="3"/>
      <c r="J1445" s="3"/>
      <c r="K1445" s="5" t="s">
        <v>142</v>
      </c>
      <c r="L1445" s="5">
        <v>1</v>
      </c>
      <c r="M1445" s="5" t="s">
        <v>4092</v>
      </c>
      <c r="N1445" s="5">
        <f>VLOOKUP(M1445,[1]ArchetypeScores!E:N,10,FALSE)</f>
        <v>1</v>
      </c>
      <c r="O1445" s="5">
        <f>VLOOKUP(M1445,[1]ArchetypeScores!E:O,11,FALSE)</f>
        <v>1</v>
      </c>
      <c r="P1445" s="5">
        <f>VLOOKUP(M1445,[1]ArchetypeScores!E:P,12,FALSE)</f>
        <v>1</v>
      </c>
      <c r="Q1445" s="2" t="str">
        <f>VLOOKUP(M1445,[1]ArchetypeScores!E:W,19,FALSE)</f>
        <v>Materials (including forestry and nature)</v>
      </c>
      <c r="R1445" s="2">
        <f>VLOOKUP(M1445,[1]ArchetypeScores!E:I,5,FALSE)</f>
        <v>0</v>
      </c>
      <c r="S1445" s="2">
        <f>VLOOKUP(M1445,[1]ArchetypeScores!E:K,7,FALSE)</f>
        <v>1</v>
      </c>
      <c r="T1445" s="2" t="str">
        <f t="shared" si="22"/>
        <v>Indirect only</v>
      </c>
    </row>
    <row r="1446" spans="1:20" x14ac:dyDescent="0.3">
      <c r="A1446" s="2" t="s">
        <v>3928</v>
      </c>
      <c r="B1446" s="3" t="s">
        <v>4093</v>
      </c>
      <c r="C1446" s="3" t="s">
        <v>4094</v>
      </c>
      <c r="D1446" s="4"/>
      <c r="E1446" s="5" t="s">
        <v>3931</v>
      </c>
      <c r="F1446" s="4">
        <v>0</v>
      </c>
      <c r="G1446" s="6">
        <v>45802</v>
      </c>
      <c r="H1446" s="3" t="s">
        <v>4095</v>
      </c>
      <c r="I1446" s="3"/>
      <c r="J1446" s="3"/>
      <c r="K1446" s="5" t="s">
        <v>118</v>
      </c>
      <c r="L1446" s="5">
        <v>4</v>
      </c>
      <c r="M1446" s="5" t="s">
        <v>119</v>
      </c>
      <c r="N1446" s="5">
        <f>VLOOKUP(M1446,[1]ArchetypeScores!E:N,10,FALSE)</f>
        <v>0</v>
      </c>
      <c r="O1446" s="5">
        <f>VLOOKUP(M1446,[1]ArchetypeScores!E:O,11,FALSE)</f>
        <v>-1</v>
      </c>
      <c r="P1446" s="5">
        <f>VLOOKUP(M1446,[1]ArchetypeScores!E:P,12,FALSE)</f>
        <v>0</v>
      </c>
      <c r="Q1446" s="2" t="str">
        <f>VLOOKUP(M1446,[1]ArchetypeScores!E:W,19,FALSE)</f>
        <v>Untargeted</v>
      </c>
      <c r="R1446" s="2">
        <f>VLOOKUP(M1446,[1]ArchetypeScores!E:I,5,FALSE)</f>
        <v>0</v>
      </c>
      <c r="S1446" s="2">
        <f>VLOOKUP(M1446,[1]ArchetypeScores!E:K,7,FALSE)</f>
        <v>0</v>
      </c>
      <c r="T1446" s="2" t="str">
        <f t="shared" si="22"/>
        <v>Not A&amp;R positive</v>
      </c>
    </row>
    <row r="1447" spans="1:20" x14ac:dyDescent="0.3">
      <c r="A1447" s="2" t="s">
        <v>3928</v>
      </c>
      <c r="B1447" s="3" t="s">
        <v>4096</v>
      </c>
      <c r="C1447" s="3" t="s">
        <v>4097</v>
      </c>
      <c r="D1447" s="4"/>
      <c r="E1447" s="5" t="s">
        <v>3931</v>
      </c>
      <c r="F1447" s="4">
        <v>0</v>
      </c>
      <c r="G1447" s="6">
        <v>45846</v>
      </c>
      <c r="H1447" s="3" t="s">
        <v>4057</v>
      </c>
      <c r="I1447" s="3" t="s">
        <v>3933</v>
      </c>
      <c r="J1447" s="3"/>
      <c r="K1447" s="5" t="s">
        <v>261</v>
      </c>
      <c r="L1447" s="5">
        <v>2</v>
      </c>
      <c r="M1447" s="5" t="s">
        <v>262</v>
      </c>
      <c r="N1447" s="5">
        <f>VLOOKUP(M1447,[1]ArchetypeScores!E:N,10,FALSE)</f>
        <v>0</v>
      </c>
      <c r="O1447" s="5">
        <f>VLOOKUP(M1447,[1]ArchetypeScores!E:O,11,FALSE)</f>
        <v>-1</v>
      </c>
      <c r="P1447" s="5">
        <f>VLOOKUP(M1447,[1]ArchetypeScores!E:P,12,FALSE)</f>
        <v>0</v>
      </c>
      <c r="Q1447" s="2" t="str">
        <f>VLOOKUP(M1447,[1]ArchetypeScores!E:W,19,FALSE)</f>
        <v>Untargeted</v>
      </c>
      <c r="R1447" s="2">
        <f>VLOOKUP(M1447,[1]ArchetypeScores!E:I,5,FALSE)</f>
        <v>0</v>
      </c>
      <c r="S1447" s="2">
        <f>VLOOKUP(M1447,[1]ArchetypeScores!E:K,7,FALSE)</f>
        <v>0</v>
      </c>
      <c r="T1447" s="2" t="str">
        <f t="shared" si="22"/>
        <v>Not A&amp;R positive</v>
      </c>
    </row>
    <row r="1448" spans="1:20" x14ac:dyDescent="0.3">
      <c r="A1448" s="2" t="s">
        <v>3928</v>
      </c>
      <c r="B1448" s="3" t="s">
        <v>4098</v>
      </c>
      <c r="C1448" s="3" t="s">
        <v>4099</v>
      </c>
      <c r="D1448" s="4">
        <v>150</v>
      </c>
      <c r="E1448" s="5" t="s">
        <v>3931</v>
      </c>
      <c r="F1448" s="4">
        <v>0.19120999999999999</v>
      </c>
      <c r="G1448" s="6">
        <v>45822</v>
      </c>
      <c r="H1448" s="3" t="s">
        <v>4100</v>
      </c>
      <c r="I1448" s="3" t="s">
        <v>3940</v>
      </c>
      <c r="J1448" s="3"/>
      <c r="K1448" s="5" t="s">
        <v>118</v>
      </c>
      <c r="L1448" s="5">
        <v>4</v>
      </c>
      <c r="M1448" s="5" t="s">
        <v>119</v>
      </c>
      <c r="N1448" s="5">
        <f>VLOOKUP(M1448,[1]ArchetypeScores!E:N,10,FALSE)</f>
        <v>0</v>
      </c>
      <c r="O1448" s="5">
        <f>VLOOKUP(M1448,[1]ArchetypeScores!E:O,11,FALSE)</f>
        <v>-1</v>
      </c>
      <c r="P1448" s="5">
        <f>VLOOKUP(M1448,[1]ArchetypeScores!E:P,12,FALSE)</f>
        <v>0</v>
      </c>
      <c r="Q1448" s="2" t="str">
        <f>VLOOKUP(M1448,[1]ArchetypeScores!E:W,19,FALSE)</f>
        <v>Untargeted</v>
      </c>
      <c r="R1448" s="2">
        <f>VLOOKUP(M1448,[1]ArchetypeScores!E:I,5,FALSE)</f>
        <v>0</v>
      </c>
      <c r="S1448" s="2">
        <f>VLOOKUP(M1448,[1]ArchetypeScores!E:K,7,FALSE)</f>
        <v>0</v>
      </c>
      <c r="T1448" s="2" t="str">
        <f t="shared" si="22"/>
        <v>Not A&amp;R positive</v>
      </c>
    </row>
    <row r="1449" spans="1:20" x14ac:dyDescent="0.3">
      <c r="A1449" s="2" t="s">
        <v>3928</v>
      </c>
      <c r="B1449" s="3" t="s">
        <v>4101</v>
      </c>
      <c r="C1449" s="3" t="s">
        <v>4102</v>
      </c>
      <c r="D1449" s="4"/>
      <c r="E1449" s="5" t="s">
        <v>3931</v>
      </c>
      <c r="F1449" s="4">
        <v>0</v>
      </c>
      <c r="G1449" s="6">
        <v>45787</v>
      </c>
      <c r="H1449" s="3" t="s">
        <v>3936</v>
      </c>
      <c r="I1449" s="3"/>
      <c r="J1449" s="3"/>
      <c r="K1449" s="5" t="s">
        <v>118</v>
      </c>
      <c r="L1449" s="5">
        <v>3</v>
      </c>
      <c r="M1449" s="5" t="s">
        <v>168</v>
      </c>
      <c r="N1449" s="5">
        <f>VLOOKUP(M1449,[1]ArchetypeScores!E:N,10,FALSE)</f>
        <v>0</v>
      </c>
      <c r="O1449" s="5">
        <f>VLOOKUP(M1449,[1]ArchetypeScores!E:O,11,FALSE)</f>
        <v>-1</v>
      </c>
      <c r="P1449" s="5">
        <f>VLOOKUP(M1449,[1]ArchetypeScores!E:P,12,FALSE)</f>
        <v>0</v>
      </c>
      <c r="Q1449" s="2" t="str">
        <f>VLOOKUP(M1449,[1]ArchetypeScores!E:W,19,FALSE)</f>
        <v>Untargeted</v>
      </c>
      <c r="R1449" s="2">
        <f>VLOOKUP(M1449,[1]ArchetypeScores!E:I,5,FALSE)</f>
        <v>0</v>
      </c>
      <c r="S1449" s="2">
        <f>VLOOKUP(M1449,[1]ArchetypeScores!E:K,7,FALSE)</f>
        <v>0</v>
      </c>
      <c r="T1449" s="2" t="str">
        <f t="shared" si="22"/>
        <v>Not A&amp;R positive</v>
      </c>
    </row>
    <row r="1450" spans="1:20" x14ac:dyDescent="0.3">
      <c r="A1450" s="2" t="s">
        <v>3928</v>
      </c>
      <c r="B1450" s="3" t="s">
        <v>4103</v>
      </c>
      <c r="C1450" s="3" t="s">
        <v>4104</v>
      </c>
      <c r="D1450" s="4">
        <v>80</v>
      </c>
      <c r="E1450" s="5" t="s">
        <v>3931</v>
      </c>
      <c r="F1450" s="4">
        <v>9.7640000000000005E-2</v>
      </c>
      <c r="G1450" s="6">
        <v>45836</v>
      </c>
      <c r="H1450" s="3" t="s">
        <v>4105</v>
      </c>
      <c r="I1450" s="3" t="s">
        <v>4103</v>
      </c>
      <c r="J1450" s="3"/>
      <c r="K1450" s="5" t="s">
        <v>47</v>
      </c>
      <c r="L1450" s="5">
        <v>1</v>
      </c>
      <c r="M1450" s="5" t="s">
        <v>48</v>
      </c>
      <c r="N1450" s="5">
        <f>VLOOKUP(M1450,[1]ArchetypeScores!E:N,10,FALSE)</f>
        <v>0</v>
      </c>
      <c r="O1450" s="5">
        <f>VLOOKUP(M1450,[1]ArchetypeScores!E:O,11,FALSE)</f>
        <v>0</v>
      </c>
      <c r="P1450" s="5">
        <f>VLOOKUP(M1450,[1]ArchetypeScores!E:P,12,FALSE)</f>
        <v>0</v>
      </c>
      <c r="Q1450" s="2" t="str">
        <f>VLOOKUP(M1450,[1]ArchetypeScores!E:W,19,FALSE)</f>
        <v>Consumer (including agriculture and tourism)</v>
      </c>
      <c r="R1450" s="2">
        <f>VLOOKUP(M1450,[1]ArchetypeScores!E:I,5,FALSE)</f>
        <v>0</v>
      </c>
      <c r="S1450" s="2">
        <f>VLOOKUP(M1450,[1]ArchetypeScores!E:K,7,FALSE)</f>
        <v>0</v>
      </c>
      <c r="T1450" s="2" t="str">
        <f t="shared" si="22"/>
        <v>Not A&amp;R positive</v>
      </c>
    </row>
    <row r="1451" spans="1:20" x14ac:dyDescent="0.3">
      <c r="A1451" s="2" t="s">
        <v>3928</v>
      </c>
      <c r="B1451" s="3" t="s">
        <v>4106</v>
      </c>
      <c r="C1451" s="3" t="s">
        <v>4107</v>
      </c>
      <c r="D1451" s="4"/>
      <c r="E1451" s="5" t="s">
        <v>3931</v>
      </c>
      <c r="F1451" s="4">
        <v>0</v>
      </c>
      <c r="G1451" s="6">
        <v>45824</v>
      </c>
      <c r="H1451" s="9" t="s">
        <v>4088</v>
      </c>
      <c r="I1451" s="3" t="s">
        <v>3974</v>
      </c>
      <c r="J1451" s="3"/>
      <c r="K1451" s="5" t="s">
        <v>664</v>
      </c>
      <c r="L1451" s="5" t="s">
        <v>112</v>
      </c>
      <c r="M1451" s="5" t="s">
        <v>2313</v>
      </c>
      <c r="N1451" s="5">
        <f>VLOOKUP(M1451,[1]ArchetypeScores!E:N,10,FALSE)</f>
        <v>1</v>
      </c>
      <c r="O1451" s="5">
        <f>VLOOKUP(M1451,[1]ArchetypeScores!E:O,11,FALSE)</f>
        <v>0</v>
      </c>
      <c r="P1451" s="5">
        <f>VLOOKUP(M1451,[1]ArchetypeScores!E:P,12,FALSE)</f>
        <v>2</v>
      </c>
      <c r="Q1451" s="2" t="str">
        <f>VLOOKUP(M1451,[1]ArchetypeScores!E:W,19,FALSE)</f>
        <v>Other sector</v>
      </c>
      <c r="R1451" s="2">
        <f>VLOOKUP(M1451,[1]ArchetypeScores!E:I,5,FALSE)</f>
        <v>0</v>
      </c>
      <c r="S1451" s="2">
        <f>VLOOKUP(M1451,[1]ArchetypeScores!E:K,7,FALSE)</f>
        <v>0</v>
      </c>
      <c r="T1451" s="2" t="str">
        <f t="shared" si="22"/>
        <v>Not A&amp;R positive</v>
      </c>
    </row>
    <row r="1452" spans="1:20" x14ac:dyDescent="0.3">
      <c r="A1452" s="2" t="s">
        <v>3928</v>
      </c>
      <c r="B1452" s="3" t="s">
        <v>4108</v>
      </c>
      <c r="C1452" s="3" t="s">
        <v>4109</v>
      </c>
      <c r="D1452" s="4">
        <v>18</v>
      </c>
      <c r="E1452" s="5" t="s">
        <v>3931</v>
      </c>
      <c r="F1452" s="4">
        <v>2.2540000000000001E-2</v>
      </c>
      <c r="G1452" s="6">
        <v>45810</v>
      </c>
      <c r="H1452" s="3" t="s">
        <v>4110</v>
      </c>
      <c r="I1452" s="3" t="s">
        <v>4111</v>
      </c>
      <c r="J1452" s="3"/>
      <c r="K1452" s="5" t="s">
        <v>57</v>
      </c>
      <c r="L1452" s="5">
        <v>29</v>
      </c>
      <c r="M1452" s="5" t="s">
        <v>58</v>
      </c>
      <c r="N1452" s="5">
        <f>VLOOKUP(M1452,[1]ArchetypeScores!E:N,10,FALSE)</f>
        <v>0</v>
      </c>
      <c r="O1452" s="5">
        <f>VLOOKUP(M1452,[1]ArchetypeScores!E:O,11,FALSE)</f>
        <v>-1</v>
      </c>
      <c r="P1452" s="5">
        <f>VLOOKUP(M1452,[1]ArchetypeScores!E:P,12,FALSE)</f>
        <v>0</v>
      </c>
      <c r="Q1452" s="2" t="str">
        <f>VLOOKUP(M1452,[1]ArchetypeScores!E:W,19,FALSE)</f>
        <v>Untargeted</v>
      </c>
      <c r="R1452" s="2">
        <f>VLOOKUP(M1452,[1]ArchetypeScores!E:I,5,FALSE)</f>
        <v>0</v>
      </c>
      <c r="S1452" s="2">
        <f>VLOOKUP(M1452,[1]ArchetypeScores!E:K,7,FALSE)</f>
        <v>0</v>
      </c>
      <c r="T1452" s="2" t="str">
        <f t="shared" si="22"/>
        <v>Not A&amp;R positive</v>
      </c>
    </row>
    <row r="1453" spans="1:20" x14ac:dyDescent="0.3">
      <c r="A1453" s="2" t="s">
        <v>3928</v>
      </c>
      <c r="B1453" s="3" t="s">
        <v>4112</v>
      </c>
      <c r="C1453" s="3" t="s">
        <v>4113</v>
      </c>
      <c r="D1453" s="4">
        <v>20</v>
      </c>
      <c r="E1453" s="5" t="s">
        <v>3931</v>
      </c>
      <c r="F1453" s="4">
        <v>2.5350000000000001E-2</v>
      </c>
      <c r="G1453" s="6">
        <v>45815</v>
      </c>
      <c r="H1453" s="3" t="s">
        <v>4114</v>
      </c>
      <c r="I1453" s="3" t="s">
        <v>4112</v>
      </c>
      <c r="J1453" s="3"/>
      <c r="K1453" s="5" t="s">
        <v>611</v>
      </c>
      <c r="L1453" s="5">
        <v>1</v>
      </c>
      <c r="M1453" s="5" t="s">
        <v>612</v>
      </c>
      <c r="N1453" s="5">
        <f>VLOOKUP(M1453,[1]ArchetypeScores!E:N,10,FALSE)</f>
        <v>1</v>
      </c>
      <c r="O1453" s="5">
        <f>VLOOKUP(M1453,[1]ArchetypeScores!E:O,11,FALSE)</f>
        <v>-2</v>
      </c>
      <c r="P1453" s="5">
        <f>VLOOKUP(M1453,[1]ArchetypeScores!E:P,12,FALSE)</f>
        <v>-1</v>
      </c>
      <c r="Q1453" s="2" t="str">
        <f>VLOOKUP(M1453,[1]ArchetypeScores!E:W,19,FALSE)</f>
        <v>Consumer (including agriculture and tourism)</v>
      </c>
      <c r="R1453" s="2">
        <f>VLOOKUP(M1453,[1]ArchetypeScores!E:I,5,FALSE)</f>
        <v>0</v>
      </c>
      <c r="S1453" s="2">
        <f>VLOOKUP(M1453,[1]ArchetypeScores!E:K,7,FALSE)</f>
        <v>0</v>
      </c>
      <c r="T1453" s="2" t="str">
        <f t="shared" si="22"/>
        <v>Not A&amp;R positive</v>
      </c>
    </row>
    <row r="1454" spans="1:20" x14ac:dyDescent="0.3">
      <c r="A1454" s="2" t="s">
        <v>3928</v>
      </c>
      <c r="B1454" s="3" t="s">
        <v>4115</v>
      </c>
      <c r="C1454" s="3" t="s">
        <v>4116</v>
      </c>
      <c r="D1454" s="4"/>
      <c r="E1454" s="5" t="s">
        <v>3931</v>
      </c>
      <c r="F1454" s="4">
        <v>0</v>
      </c>
      <c r="G1454" s="6">
        <v>45848</v>
      </c>
      <c r="H1454" s="3" t="s">
        <v>4117</v>
      </c>
      <c r="I1454" s="3" t="s">
        <v>3933</v>
      </c>
      <c r="J1454" s="3"/>
      <c r="K1454" s="5" t="s">
        <v>261</v>
      </c>
      <c r="L1454" s="5">
        <v>2</v>
      </c>
      <c r="M1454" s="5" t="s">
        <v>262</v>
      </c>
      <c r="N1454" s="5">
        <f>VLOOKUP(M1454,[1]ArchetypeScores!E:N,10,FALSE)</f>
        <v>0</v>
      </c>
      <c r="O1454" s="5">
        <f>VLOOKUP(M1454,[1]ArchetypeScores!E:O,11,FALSE)</f>
        <v>-1</v>
      </c>
      <c r="P1454" s="5">
        <f>VLOOKUP(M1454,[1]ArchetypeScores!E:P,12,FALSE)</f>
        <v>0</v>
      </c>
      <c r="Q1454" s="2" t="str">
        <f>VLOOKUP(M1454,[1]ArchetypeScores!E:W,19,FALSE)</f>
        <v>Untargeted</v>
      </c>
      <c r="R1454" s="2">
        <f>VLOOKUP(M1454,[1]ArchetypeScores!E:I,5,FALSE)</f>
        <v>0</v>
      </c>
      <c r="S1454" s="2">
        <f>VLOOKUP(M1454,[1]ArchetypeScores!E:K,7,FALSE)</f>
        <v>0</v>
      </c>
      <c r="T1454" s="2" t="str">
        <f t="shared" si="22"/>
        <v>Not A&amp;R positive</v>
      </c>
    </row>
    <row r="1455" spans="1:20" x14ac:dyDescent="0.3">
      <c r="A1455" s="2" t="s">
        <v>3928</v>
      </c>
      <c r="B1455" s="3" t="s">
        <v>4118</v>
      </c>
      <c r="C1455" s="3" t="s">
        <v>4119</v>
      </c>
      <c r="D1455" s="4"/>
      <c r="E1455" s="5" t="s">
        <v>3931</v>
      </c>
      <c r="F1455" s="4">
        <v>0</v>
      </c>
      <c r="G1455" s="6">
        <v>45779</v>
      </c>
      <c r="H1455" s="3" t="s">
        <v>4120</v>
      </c>
      <c r="I1455" s="3"/>
      <c r="J1455" s="3"/>
      <c r="K1455" s="5" t="s">
        <v>118</v>
      </c>
      <c r="L1455" s="5">
        <v>3</v>
      </c>
      <c r="M1455" s="5" t="s">
        <v>168</v>
      </c>
      <c r="N1455" s="5">
        <f>VLOOKUP(M1455,[1]ArchetypeScores!E:N,10,FALSE)</f>
        <v>0</v>
      </c>
      <c r="O1455" s="5">
        <f>VLOOKUP(M1455,[1]ArchetypeScores!E:O,11,FALSE)</f>
        <v>-1</v>
      </c>
      <c r="P1455" s="5">
        <f>VLOOKUP(M1455,[1]ArchetypeScores!E:P,12,FALSE)</f>
        <v>0</v>
      </c>
      <c r="Q1455" s="2" t="str">
        <f>VLOOKUP(M1455,[1]ArchetypeScores!E:W,19,FALSE)</f>
        <v>Untargeted</v>
      </c>
      <c r="R1455" s="2">
        <f>VLOOKUP(M1455,[1]ArchetypeScores!E:I,5,FALSE)</f>
        <v>0</v>
      </c>
      <c r="S1455" s="2">
        <f>VLOOKUP(M1455,[1]ArchetypeScores!E:K,7,FALSE)</f>
        <v>0</v>
      </c>
      <c r="T1455" s="2" t="str">
        <f t="shared" si="22"/>
        <v>Not A&amp;R positive</v>
      </c>
    </row>
    <row r="1456" spans="1:20" x14ac:dyDescent="0.3">
      <c r="A1456" s="2" t="s">
        <v>3928</v>
      </c>
      <c r="B1456" s="3" t="s">
        <v>4121</v>
      </c>
      <c r="C1456" s="3" t="s">
        <v>4122</v>
      </c>
      <c r="D1456" s="4"/>
      <c r="E1456" s="5" t="s">
        <v>3931</v>
      </c>
      <c r="F1456" s="4">
        <v>0</v>
      </c>
      <c r="G1456" s="6">
        <v>45794</v>
      </c>
      <c r="H1456" s="3" t="s">
        <v>4079</v>
      </c>
      <c r="I1456" s="3"/>
      <c r="J1456" s="3"/>
      <c r="K1456" s="5" t="s">
        <v>392</v>
      </c>
      <c r="L1456" s="5">
        <v>1</v>
      </c>
      <c r="M1456" s="5" t="s">
        <v>393</v>
      </c>
      <c r="N1456" s="5">
        <f>VLOOKUP(M1456,[1]ArchetypeScores!E:N,10,FALSE)</f>
        <v>0</v>
      </c>
      <c r="O1456" s="5">
        <f>VLOOKUP(M1456,[1]ArchetypeScores!E:O,11,FALSE)</f>
        <v>-1</v>
      </c>
      <c r="P1456" s="5">
        <f>VLOOKUP(M1456,[1]ArchetypeScores!E:P,12,FALSE)</f>
        <v>0</v>
      </c>
      <c r="Q1456" s="2" t="str">
        <f>VLOOKUP(M1456,[1]ArchetypeScores!E:W,19,FALSE)</f>
        <v>Other sector</v>
      </c>
      <c r="R1456" s="2">
        <f>VLOOKUP(M1456,[1]ArchetypeScores!E:I,5,FALSE)</f>
        <v>0</v>
      </c>
      <c r="S1456" s="2">
        <f>VLOOKUP(M1456,[1]ArchetypeScores!E:K,7,FALSE)</f>
        <v>0</v>
      </c>
      <c r="T1456" s="2" t="str">
        <f t="shared" si="22"/>
        <v>Not A&amp;R positive</v>
      </c>
    </row>
    <row r="1457" spans="1:20" x14ac:dyDescent="0.3">
      <c r="A1457" s="2" t="s">
        <v>3928</v>
      </c>
      <c r="B1457" s="3" t="s">
        <v>4123</v>
      </c>
      <c r="C1457" s="3" t="s">
        <v>4124</v>
      </c>
      <c r="D1457" s="4">
        <v>11393.192999999999</v>
      </c>
      <c r="E1457" s="5" t="s">
        <v>3931</v>
      </c>
      <c r="F1457" s="4">
        <v>14.013629999999999</v>
      </c>
      <c r="G1457" s="6">
        <v>45764</v>
      </c>
      <c r="H1457" s="3" t="s">
        <v>3949</v>
      </c>
      <c r="I1457" s="3" t="s">
        <v>3950</v>
      </c>
      <c r="J1457" s="3"/>
      <c r="K1457" s="5" t="s">
        <v>61</v>
      </c>
      <c r="L1457" s="5" t="s">
        <v>112</v>
      </c>
      <c r="M1457" s="5" t="s">
        <v>948</v>
      </c>
      <c r="N1457" s="5">
        <f>VLOOKUP(M1457,[1]ArchetypeScores!E:N,10,FALSE)</f>
        <v>0</v>
      </c>
      <c r="O1457" s="5">
        <f>VLOOKUP(M1457,[1]ArchetypeScores!E:O,11,FALSE)</f>
        <v>-1</v>
      </c>
      <c r="P1457" s="5">
        <f>VLOOKUP(M1457,[1]ArchetypeScores!E:P,12,FALSE)</f>
        <v>0</v>
      </c>
      <c r="Q1457" s="2" t="str">
        <f>VLOOKUP(M1457,[1]ArchetypeScores!E:W,19,FALSE)</f>
        <v>Health care</v>
      </c>
      <c r="R1457" s="2">
        <f>VLOOKUP(M1457,[1]ArchetypeScores!E:I,5,FALSE)</f>
        <v>0</v>
      </c>
      <c r="S1457" s="2">
        <f>VLOOKUP(M1457,[1]ArchetypeScores!E:K,7,FALSE)</f>
        <v>0</v>
      </c>
      <c r="T1457" s="2" t="str">
        <f t="shared" si="22"/>
        <v>Not A&amp;R positive</v>
      </c>
    </row>
    <row r="1458" spans="1:20" x14ac:dyDescent="0.3">
      <c r="A1458" s="2" t="s">
        <v>3928</v>
      </c>
      <c r="B1458" s="3" t="s">
        <v>4125</v>
      </c>
      <c r="C1458" s="3" t="s">
        <v>4126</v>
      </c>
      <c r="D1458" s="4">
        <v>134</v>
      </c>
      <c r="E1458" s="5" t="s">
        <v>3931</v>
      </c>
      <c r="F1458" s="4">
        <v>0.15537999999999999</v>
      </c>
      <c r="G1458" s="6">
        <v>45845</v>
      </c>
      <c r="H1458" s="3" t="s">
        <v>4127</v>
      </c>
      <c r="I1458" s="3" t="s">
        <v>3933</v>
      </c>
      <c r="J1458" s="3"/>
      <c r="K1458" s="5" t="s">
        <v>61</v>
      </c>
      <c r="L1458" s="5">
        <v>1</v>
      </c>
      <c r="M1458" s="5" t="s">
        <v>130</v>
      </c>
      <c r="N1458" s="5">
        <f>VLOOKUP(M1458,[1]ArchetypeScores!E:N,10,FALSE)</f>
        <v>0</v>
      </c>
      <c r="O1458" s="5">
        <f>VLOOKUP(M1458,[1]ArchetypeScores!E:O,11,FALSE)</f>
        <v>-1</v>
      </c>
      <c r="P1458" s="5">
        <f>VLOOKUP(M1458,[1]ArchetypeScores!E:P,12,FALSE)</f>
        <v>0</v>
      </c>
      <c r="Q1458" s="2" t="str">
        <f>VLOOKUP(M1458,[1]ArchetypeScores!E:W,19,FALSE)</f>
        <v>Health care</v>
      </c>
      <c r="R1458" s="2">
        <f>VLOOKUP(M1458,[1]ArchetypeScores!E:I,5,FALSE)</f>
        <v>0</v>
      </c>
      <c r="S1458" s="2">
        <f>VLOOKUP(M1458,[1]ArchetypeScores!E:K,7,FALSE)</f>
        <v>0</v>
      </c>
      <c r="T1458" s="2" t="str">
        <f t="shared" si="22"/>
        <v>Not A&amp;R positive</v>
      </c>
    </row>
    <row r="1459" spans="1:20" x14ac:dyDescent="0.3">
      <c r="A1459" s="2" t="s">
        <v>3928</v>
      </c>
      <c r="B1459" s="3" t="s">
        <v>4128</v>
      </c>
      <c r="C1459" s="3" t="s">
        <v>4129</v>
      </c>
      <c r="D1459" s="4">
        <v>4.8</v>
      </c>
      <c r="E1459" s="5" t="s">
        <v>3931</v>
      </c>
      <c r="F1459" s="4">
        <v>6.0099999999999997E-3</v>
      </c>
      <c r="G1459" s="6">
        <v>45835</v>
      </c>
      <c r="H1459" s="3" t="s">
        <v>4130</v>
      </c>
      <c r="I1459" s="3"/>
      <c r="J1459" s="3"/>
      <c r="K1459" s="5" t="s">
        <v>57</v>
      </c>
      <c r="L1459" s="5">
        <v>25</v>
      </c>
      <c r="M1459" s="5" t="s">
        <v>241</v>
      </c>
      <c r="N1459" s="5">
        <f>VLOOKUP(M1459,[1]ArchetypeScores!E:N,10,FALSE)</f>
        <v>0</v>
      </c>
      <c r="O1459" s="5">
        <f>VLOOKUP(M1459,[1]ArchetypeScores!E:O,11,FALSE)</f>
        <v>-1</v>
      </c>
      <c r="P1459" s="5">
        <f>VLOOKUP(M1459,[1]ArchetypeScores!E:P,12,FALSE)</f>
        <v>0</v>
      </c>
      <c r="Q1459" s="2" t="str">
        <f>VLOOKUP(M1459,[1]ArchetypeScores!E:W,19,FALSE)</f>
        <v>Other sector</v>
      </c>
      <c r="R1459" s="2">
        <f>VLOOKUP(M1459,[1]ArchetypeScores!E:I,5,FALSE)</f>
        <v>0</v>
      </c>
      <c r="S1459" s="2">
        <f>VLOOKUP(M1459,[1]ArchetypeScores!E:K,7,FALSE)</f>
        <v>0</v>
      </c>
      <c r="T1459" s="2" t="str">
        <f t="shared" si="22"/>
        <v>Not A&amp;R positive</v>
      </c>
    </row>
    <row r="1460" spans="1:20" x14ac:dyDescent="0.3">
      <c r="A1460" s="2" t="s">
        <v>3928</v>
      </c>
      <c r="B1460" s="3" t="s">
        <v>4131</v>
      </c>
      <c r="C1460" s="3" t="s">
        <v>4132</v>
      </c>
      <c r="D1460" s="4"/>
      <c r="E1460" s="5" t="s">
        <v>3931</v>
      </c>
      <c r="F1460" s="4">
        <v>0</v>
      </c>
      <c r="G1460" s="6">
        <v>45811</v>
      </c>
      <c r="H1460" s="3" t="s">
        <v>4133</v>
      </c>
      <c r="I1460" s="3"/>
      <c r="J1460" s="3"/>
      <c r="K1460" s="5" t="s">
        <v>154</v>
      </c>
      <c r="L1460" s="5">
        <v>2</v>
      </c>
      <c r="M1460" s="5" t="s">
        <v>255</v>
      </c>
      <c r="N1460" s="5">
        <f>VLOOKUP(M1460,[1]ArchetypeScores!E:N,10,FALSE)</f>
        <v>1</v>
      </c>
      <c r="O1460" s="5">
        <f>VLOOKUP(M1460,[1]ArchetypeScores!E:O,11,FALSE)</f>
        <v>0</v>
      </c>
      <c r="P1460" s="5">
        <f>VLOOKUP(M1460,[1]ArchetypeScores!E:P,12,FALSE)</f>
        <v>0</v>
      </c>
      <c r="Q1460" s="2" t="str">
        <f>VLOOKUP(M1460,[1]ArchetypeScores!E:W,19,FALSE)</f>
        <v>Education and training</v>
      </c>
      <c r="R1460" s="2">
        <f>VLOOKUP(M1460,[1]ArchetypeScores!E:I,5,FALSE)</f>
        <v>0</v>
      </c>
      <c r="S1460" s="2">
        <f>VLOOKUP(M1460,[1]ArchetypeScores!E:K,7,FALSE)</f>
        <v>1</v>
      </c>
      <c r="T1460" s="2" t="str">
        <f t="shared" si="22"/>
        <v>Indirect only</v>
      </c>
    </row>
    <row r="1461" spans="1:20" x14ac:dyDescent="0.3">
      <c r="A1461" s="2" t="s">
        <v>3928</v>
      </c>
      <c r="B1461" s="3" t="s">
        <v>4134</v>
      </c>
      <c r="C1461" s="3" t="s">
        <v>4135</v>
      </c>
      <c r="D1461" s="4">
        <v>263.83999999999997</v>
      </c>
      <c r="E1461" s="5" t="s">
        <v>3931</v>
      </c>
      <c r="F1461" s="4">
        <v>0.32913999999999999</v>
      </c>
      <c r="G1461" s="6">
        <v>45820</v>
      </c>
      <c r="H1461" s="3" t="s">
        <v>4136</v>
      </c>
      <c r="I1461" s="3" t="s">
        <v>3974</v>
      </c>
      <c r="J1461" s="3"/>
      <c r="K1461" s="5" t="s">
        <v>67</v>
      </c>
      <c r="L1461" s="5">
        <v>1</v>
      </c>
      <c r="M1461" s="5" t="s">
        <v>265</v>
      </c>
      <c r="N1461" s="5">
        <f>VLOOKUP(M1461,[1]ArchetypeScores!E:N,10,FALSE)</f>
        <v>0</v>
      </c>
      <c r="O1461" s="5">
        <f>VLOOKUP(M1461,[1]ArchetypeScores!E:O,11,FALSE)</f>
        <v>-1</v>
      </c>
      <c r="P1461" s="5">
        <f>VLOOKUP(M1461,[1]ArchetypeScores!E:P,12,FALSE)</f>
        <v>0</v>
      </c>
      <c r="Q1461" s="2" t="str">
        <f>VLOOKUP(M1461,[1]ArchetypeScores!E:W,19,FALSE)</f>
        <v>Untargeted</v>
      </c>
      <c r="R1461" s="2">
        <f>VLOOKUP(M1461,[1]ArchetypeScores!E:I,5,FALSE)</f>
        <v>0</v>
      </c>
      <c r="S1461" s="2">
        <f>VLOOKUP(M1461,[1]ArchetypeScores!E:K,7,FALSE)</f>
        <v>0</v>
      </c>
      <c r="T1461" s="2" t="str">
        <f t="shared" si="22"/>
        <v>Not A&amp;R positive</v>
      </c>
    </row>
    <row r="1462" spans="1:20" x14ac:dyDescent="0.3">
      <c r="A1462" s="2" t="s">
        <v>3928</v>
      </c>
      <c r="B1462" s="3" t="s">
        <v>4137</v>
      </c>
      <c r="C1462" s="3" t="s">
        <v>4138</v>
      </c>
      <c r="D1462" s="4">
        <v>7</v>
      </c>
      <c r="E1462" s="5" t="s">
        <v>3931</v>
      </c>
      <c r="F1462" s="4">
        <v>8.9999999999999993E-3</v>
      </c>
      <c r="G1462" s="6">
        <v>45830</v>
      </c>
      <c r="H1462" s="3" t="s">
        <v>4024</v>
      </c>
      <c r="I1462" s="3" t="s">
        <v>4025</v>
      </c>
      <c r="J1462" s="3"/>
      <c r="K1462" s="5" t="s">
        <v>611</v>
      </c>
      <c r="L1462" s="5">
        <v>1</v>
      </c>
      <c r="M1462" s="5" t="s">
        <v>612</v>
      </c>
      <c r="N1462" s="5">
        <f>VLOOKUP(M1462,[1]ArchetypeScores!E:N,10,FALSE)</f>
        <v>1</v>
      </c>
      <c r="O1462" s="5">
        <f>VLOOKUP(M1462,[1]ArchetypeScores!E:O,11,FALSE)</f>
        <v>-2</v>
      </c>
      <c r="P1462" s="5">
        <f>VLOOKUP(M1462,[1]ArchetypeScores!E:P,12,FALSE)</f>
        <v>-1</v>
      </c>
      <c r="Q1462" s="2" t="str">
        <f>VLOOKUP(M1462,[1]ArchetypeScores!E:W,19,FALSE)</f>
        <v>Consumer (including agriculture and tourism)</v>
      </c>
      <c r="R1462" s="2">
        <f>VLOOKUP(M1462,[1]ArchetypeScores!E:I,5,FALSE)</f>
        <v>0</v>
      </c>
      <c r="S1462" s="2">
        <f>VLOOKUP(M1462,[1]ArchetypeScores!E:K,7,FALSE)</f>
        <v>0</v>
      </c>
      <c r="T1462" s="2" t="str">
        <f t="shared" si="22"/>
        <v>Not A&amp;R positive</v>
      </c>
    </row>
    <row r="1463" spans="1:20" x14ac:dyDescent="0.3">
      <c r="A1463" s="2" t="s">
        <v>3928</v>
      </c>
      <c r="B1463" s="3" t="s">
        <v>4139</v>
      </c>
      <c r="C1463" s="3" t="s">
        <v>4140</v>
      </c>
      <c r="D1463" s="4">
        <v>1</v>
      </c>
      <c r="E1463" s="5" t="s">
        <v>3931</v>
      </c>
      <c r="F1463" s="4">
        <v>1.2899999999999999E-3</v>
      </c>
      <c r="G1463" s="6">
        <v>45831</v>
      </c>
      <c r="H1463" s="3" t="s">
        <v>4024</v>
      </c>
      <c r="I1463" s="3" t="s">
        <v>4025</v>
      </c>
      <c r="J1463" s="3"/>
      <c r="K1463" s="5" t="s">
        <v>611</v>
      </c>
      <c r="L1463" s="5">
        <v>1</v>
      </c>
      <c r="M1463" s="5" t="s">
        <v>612</v>
      </c>
      <c r="N1463" s="5">
        <f>VLOOKUP(M1463,[1]ArchetypeScores!E:N,10,FALSE)</f>
        <v>1</v>
      </c>
      <c r="O1463" s="5">
        <f>VLOOKUP(M1463,[1]ArchetypeScores!E:O,11,FALSE)</f>
        <v>-2</v>
      </c>
      <c r="P1463" s="5">
        <f>VLOOKUP(M1463,[1]ArchetypeScores!E:P,12,FALSE)</f>
        <v>-1</v>
      </c>
      <c r="Q1463" s="2" t="str">
        <f>VLOOKUP(M1463,[1]ArchetypeScores!E:W,19,FALSE)</f>
        <v>Consumer (including agriculture and tourism)</v>
      </c>
      <c r="R1463" s="2">
        <f>VLOOKUP(M1463,[1]ArchetypeScores!E:I,5,FALSE)</f>
        <v>0</v>
      </c>
      <c r="S1463" s="2">
        <f>VLOOKUP(M1463,[1]ArchetypeScores!E:K,7,FALSE)</f>
        <v>0</v>
      </c>
      <c r="T1463" s="2" t="str">
        <f t="shared" si="22"/>
        <v>Not A&amp;R positive</v>
      </c>
    </row>
    <row r="1464" spans="1:20" x14ac:dyDescent="0.3">
      <c r="A1464" s="2" t="s">
        <v>3928</v>
      </c>
      <c r="B1464" s="3" t="s">
        <v>4141</v>
      </c>
      <c r="C1464" s="3" t="s">
        <v>4142</v>
      </c>
      <c r="D1464" s="4">
        <v>397.35</v>
      </c>
      <c r="E1464" s="5" t="s">
        <v>3931</v>
      </c>
      <c r="F1464" s="4">
        <v>0.46072999999999997</v>
      </c>
      <c r="G1464" s="6">
        <v>45854</v>
      </c>
      <c r="H1464" s="3" t="s">
        <v>4143</v>
      </c>
      <c r="I1464" s="3" t="s">
        <v>3940</v>
      </c>
      <c r="J1464" s="3"/>
      <c r="K1464" s="5" t="s">
        <v>57</v>
      </c>
      <c r="L1464" s="5">
        <v>29</v>
      </c>
      <c r="M1464" s="5" t="s">
        <v>58</v>
      </c>
      <c r="N1464" s="5">
        <f>VLOOKUP(M1464,[1]ArchetypeScores!E:N,10,FALSE)</f>
        <v>0</v>
      </c>
      <c r="O1464" s="5">
        <f>VLOOKUP(M1464,[1]ArchetypeScores!E:O,11,FALSE)</f>
        <v>-1</v>
      </c>
      <c r="P1464" s="5">
        <f>VLOOKUP(M1464,[1]ArchetypeScores!E:P,12,FALSE)</f>
        <v>0</v>
      </c>
      <c r="Q1464" s="2" t="str">
        <f>VLOOKUP(M1464,[1]ArchetypeScores!E:W,19,FALSE)</f>
        <v>Untargeted</v>
      </c>
      <c r="R1464" s="2">
        <f>VLOOKUP(M1464,[1]ArchetypeScores!E:I,5,FALSE)</f>
        <v>0</v>
      </c>
      <c r="S1464" s="2">
        <f>VLOOKUP(M1464,[1]ArchetypeScores!E:K,7,FALSE)</f>
        <v>0</v>
      </c>
      <c r="T1464" s="2" t="str">
        <f t="shared" si="22"/>
        <v>Not A&amp;R positive</v>
      </c>
    </row>
    <row r="1465" spans="1:20" x14ac:dyDescent="0.3">
      <c r="A1465" s="2" t="s">
        <v>3928</v>
      </c>
      <c r="B1465" s="3" t="s">
        <v>4144</v>
      </c>
      <c r="C1465" s="3" t="s">
        <v>4145</v>
      </c>
      <c r="D1465" s="4">
        <v>1871</v>
      </c>
      <c r="E1465" s="5" t="s">
        <v>3931</v>
      </c>
      <c r="F1465" s="4">
        <v>2.5888300000000002</v>
      </c>
      <c r="G1465" s="6">
        <v>45804</v>
      </c>
      <c r="H1465" s="3" t="s">
        <v>4146</v>
      </c>
      <c r="I1465" s="3"/>
      <c r="J1465" s="3"/>
      <c r="K1465" s="5" t="s">
        <v>25</v>
      </c>
      <c r="L1465" s="5">
        <v>9</v>
      </c>
      <c r="M1465" s="5" t="s">
        <v>493</v>
      </c>
      <c r="N1465" s="5">
        <f>VLOOKUP(M1465,[1]ArchetypeScores!E:N,10,FALSE)</f>
        <v>1</v>
      </c>
      <c r="O1465" s="5">
        <f>VLOOKUP(M1465,[1]ArchetypeScores!E:O,11,FALSE)</f>
        <v>-2</v>
      </c>
      <c r="P1465" s="5">
        <f>VLOOKUP(M1465,[1]ArchetypeScores!E:P,12,FALSE)</f>
        <v>0</v>
      </c>
      <c r="Q1465" s="2" t="str">
        <f>VLOOKUP(M1465,[1]ArchetypeScores!E:W,19,FALSE)</f>
        <v>Industrials - other</v>
      </c>
      <c r="R1465" s="2">
        <f>VLOOKUP(M1465,[1]ArchetypeScores!E:I,5,FALSE)</f>
        <v>0</v>
      </c>
      <c r="S1465" s="2">
        <f>VLOOKUP(M1465,[1]ArchetypeScores!E:K,7,FALSE)</f>
        <v>-1</v>
      </c>
      <c r="T1465" s="2" t="str">
        <f t="shared" si="22"/>
        <v>Not A&amp;R positive</v>
      </c>
    </row>
    <row r="1466" spans="1:20" x14ac:dyDescent="0.3">
      <c r="A1466" s="2" t="s">
        <v>3928</v>
      </c>
      <c r="B1466" s="3" t="s">
        <v>4147</v>
      </c>
      <c r="C1466" s="3" t="s">
        <v>4148</v>
      </c>
      <c r="D1466" s="4"/>
      <c r="E1466" s="5" t="s">
        <v>3931</v>
      </c>
      <c r="F1466" s="4">
        <v>0</v>
      </c>
      <c r="G1466" s="6">
        <v>45784</v>
      </c>
      <c r="H1466" s="3" t="s">
        <v>3936</v>
      </c>
      <c r="I1466" s="3"/>
      <c r="J1466" s="3"/>
      <c r="K1466" s="5" t="s">
        <v>38</v>
      </c>
      <c r="L1466" s="5">
        <v>13</v>
      </c>
      <c r="M1466" s="5" t="s">
        <v>39</v>
      </c>
      <c r="N1466" s="5">
        <f>VLOOKUP(M1466,[1]ArchetypeScores!E:N,10,FALSE)</f>
        <v>0</v>
      </c>
      <c r="O1466" s="5">
        <f>VLOOKUP(M1466,[1]ArchetypeScores!E:O,11,FALSE)</f>
        <v>-2</v>
      </c>
      <c r="P1466" s="5">
        <f>VLOOKUP(M1466,[1]ArchetypeScores!E:P,12,FALSE)</f>
        <v>0</v>
      </c>
      <c r="Q1466" s="2" t="str">
        <f>VLOOKUP(M1466,[1]ArchetypeScores!E:W,19,FALSE)</f>
        <v>Industrials - transportation</v>
      </c>
      <c r="R1466" s="2">
        <f>VLOOKUP(M1466,[1]ArchetypeScores!E:I,5,FALSE)</f>
        <v>0</v>
      </c>
      <c r="S1466" s="2">
        <f>VLOOKUP(M1466,[1]ArchetypeScores!E:K,7,FALSE)</f>
        <v>0</v>
      </c>
      <c r="T1466" s="2" t="str">
        <f t="shared" si="22"/>
        <v>Not A&amp;R positive</v>
      </c>
    </row>
    <row r="1467" spans="1:20" x14ac:dyDescent="0.3">
      <c r="A1467" s="2" t="s">
        <v>3928</v>
      </c>
      <c r="B1467" s="3" t="s">
        <v>4149</v>
      </c>
      <c r="C1467" s="3" t="s">
        <v>4150</v>
      </c>
      <c r="D1467" s="4">
        <v>79.47</v>
      </c>
      <c r="E1467" s="5" t="s">
        <v>3931</v>
      </c>
      <c r="F1467" s="4">
        <v>9.2149999999999996E-2</v>
      </c>
      <c r="G1467" s="6">
        <v>45855</v>
      </c>
      <c r="H1467" s="3" t="s">
        <v>4151</v>
      </c>
      <c r="I1467" s="3" t="s">
        <v>3933</v>
      </c>
      <c r="J1467" s="3"/>
      <c r="K1467" s="5" t="s">
        <v>57</v>
      </c>
      <c r="L1467" s="5">
        <v>29</v>
      </c>
      <c r="M1467" s="5" t="s">
        <v>58</v>
      </c>
      <c r="N1467" s="5">
        <f>VLOOKUP(M1467,[1]ArchetypeScores!E:N,10,FALSE)</f>
        <v>0</v>
      </c>
      <c r="O1467" s="5">
        <f>VLOOKUP(M1467,[1]ArchetypeScores!E:O,11,FALSE)</f>
        <v>-1</v>
      </c>
      <c r="P1467" s="5">
        <f>VLOOKUP(M1467,[1]ArchetypeScores!E:P,12,FALSE)</f>
        <v>0</v>
      </c>
      <c r="Q1467" s="2" t="str">
        <f>VLOOKUP(M1467,[1]ArchetypeScores!E:W,19,FALSE)</f>
        <v>Untargeted</v>
      </c>
      <c r="R1467" s="2">
        <f>VLOOKUP(M1467,[1]ArchetypeScores!E:I,5,FALSE)</f>
        <v>0</v>
      </c>
      <c r="S1467" s="2">
        <f>VLOOKUP(M1467,[1]ArchetypeScores!E:K,7,FALSE)</f>
        <v>0</v>
      </c>
      <c r="T1467" s="2" t="str">
        <f t="shared" si="22"/>
        <v>Not A&amp;R positive</v>
      </c>
    </row>
    <row r="1468" spans="1:20" x14ac:dyDescent="0.3">
      <c r="A1468" s="2" t="s">
        <v>3928</v>
      </c>
      <c r="B1468" s="3" t="s">
        <v>4152</v>
      </c>
      <c r="C1468" s="3" t="s">
        <v>4153</v>
      </c>
      <c r="D1468" s="4"/>
      <c r="E1468" s="5" t="s">
        <v>3931</v>
      </c>
      <c r="F1468" s="4">
        <v>0</v>
      </c>
      <c r="G1468" s="6">
        <v>45793</v>
      </c>
      <c r="H1468" s="3" t="s">
        <v>4079</v>
      </c>
      <c r="I1468" s="3"/>
      <c r="J1468" s="3"/>
      <c r="K1468" s="5" t="s">
        <v>392</v>
      </c>
      <c r="L1468" s="5">
        <v>3</v>
      </c>
      <c r="M1468" s="5" t="s">
        <v>1436</v>
      </c>
      <c r="N1468" s="5">
        <f>VLOOKUP(M1468,[1]ArchetypeScores!E:N,10,FALSE)</f>
        <v>0</v>
      </c>
      <c r="O1468" s="5">
        <f>VLOOKUP(M1468,[1]ArchetypeScores!E:O,11,FALSE)</f>
        <v>-1</v>
      </c>
      <c r="P1468" s="5">
        <f>VLOOKUP(M1468,[1]ArchetypeScores!E:P,12,FALSE)</f>
        <v>0</v>
      </c>
      <c r="Q1468" s="2" t="str">
        <f>VLOOKUP(M1468,[1]ArchetypeScores!E:W,19,FALSE)</f>
        <v>Untargeted</v>
      </c>
      <c r="R1468" s="2">
        <f>VLOOKUP(M1468,[1]ArchetypeScores!E:I,5,FALSE)</f>
        <v>0</v>
      </c>
      <c r="S1468" s="2">
        <f>VLOOKUP(M1468,[1]ArchetypeScores!E:K,7,FALSE)</f>
        <v>0</v>
      </c>
      <c r="T1468" s="2" t="str">
        <f t="shared" si="22"/>
        <v>Not A&amp;R positive</v>
      </c>
    </row>
    <row r="1469" spans="1:20" x14ac:dyDescent="0.3">
      <c r="A1469" s="2" t="s">
        <v>3928</v>
      </c>
      <c r="B1469" s="3" t="s">
        <v>4154</v>
      </c>
      <c r="C1469" s="3" t="s">
        <v>4155</v>
      </c>
      <c r="D1469" s="4"/>
      <c r="E1469" s="5" t="s">
        <v>3931</v>
      </c>
      <c r="F1469" s="4">
        <v>0</v>
      </c>
      <c r="G1469" s="6">
        <v>45783</v>
      </c>
      <c r="H1469" s="3" t="s">
        <v>3936</v>
      </c>
      <c r="I1469" s="3"/>
      <c r="J1469" s="3"/>
      <c r="K1469" s="5" t="s">
        <v>392</v>
      </c>
      <c r="L1469" s="5">
        <v>3</v>
      </c>
      <c r="M1469" s="5" t="s">
        <v>1436</v>
      </c>
      <c r="N1469" s="5">
        <f>VLOOKUP(M1469,[1]ArchetypeScores!E:N,10,FALSE)</f>
        <v>0</v>
      </c>
      <c r="O1469" s="5">
        <f>VLOOKUP(M1469,[1]ArchetypeScores!E:O,11,FALSE)</f>
        <v>-1</v>
      </c>
      <c r="P1469" s="5">
        <f>VLOOKUP(M1469,[1]ArchetypeScores!E:P,12,FALSE)</f>
        <v>0</v>
      </c>
      <c r="Q1469" s="2" t="str">
        <f>VLOOKUP(M1469,[1]ArchetypeScores!E:W,19,FALSE)</f>
        <v>Untargeted</v>
      </c>
      <c r="R1469" s="2">
        <f>VLOOKUP(M1469,[1]ArchetypeScores!E:I,5,FALSE)</f>
        <v>0</v>
      </c>
      <c r="S1469" s="2">
        <f>VLOOKUP(M1469,[1]ArchetypeScores!E:K,7,FALSE)</f>
        <v>0</v>
      </c>
      <c r="T1469" s="2" t="str">
        <f t="shared" si="22"/>
        <v>Not A&amp;R positive</v>
      </c>
    </row>
    <row r="1470" spans="1:20" x14ac:dyDescent="0.3">
      <c r="A1470" s="2" t="s">
        <v>3928</v>
      </c>
      <c r="B1470" s="3" t="s">
        <v>4156</v>
      </c>
      <c r="C1470" s="3" t="s">
        <v>4157</v>
      </c>
      <c r="D1470" s="4">
        <v>220</v>
      </c>
      <c r="E1470" s="5" t="s">
        <v>3931</v>
      </c>
      <c r="F1470" s="4">
        <v>0.25508999999999998</v>
      </c>
      <c r="G1470" s="6">
        <v>45844</v>
      </c>
      <c r="H1470" s="3" t="s">
        <v>4127</v>
      </c>
      <c r="I1470" s="3" t="s">
        <v>3933</v>
      </c>
      <c r="J1470" s="3"/>
      <c r="K1470" s="5" t="s">
        <v>61</v>
      </c>
      <c r="L1470" s="5">
        <v>1</v>
      </c>
      <c r="M1470" s="5" t="s">
        <v>130</v>
      </c>
      <c r="N1470" s="5">
        <f>VLOOKUP(M1470,[1]ArchetypeScores!E:N,10,FALSE)</f>
        <v>0</v>
      </c>
      <c r="O1470" s="5">
        <f>VLOOKUP(M1470,[1]ArchetypeScores!E:O,11,FALSE)</f>
        <v>-1</v>
      </c>
      <c r="P1470" s="5">
        <f>VLOOKUP(M1470,[1]ArchetypeScores!E:P,12,FALSE)</f>
        <v>0</v>
      </c>
      <c r="Q1470" s="2" t="str">
        <f>VLOOKUP(M1470,[1]ArchetypeScores!E:W,19,FALSE)</f>
        <v>Health care</v>
      </c>
      <c r="R1470" s="2">
        <f>VLOOKUP(M1470,[1]ArchetypeScores!E:I,5,FALSE)</f>
        <v>0</v>
      </c>
      <c r="S1470" s="2">
        <f>VLOOKUP(M1470,[1]ArchetypeScores!E:K,7,FALSE)</f>
        <v>0</v>
      </c>
      <c r="T1470" s="2" t="str">
        <f t="shared" si="22"/>
        <v>Not A&amp;R positive</v>
      </c>
    </row>
    <row r="1471" spans="1:20" x14ac:dyDescent="0.3">
      <c r="A1471" s="2" t="s">
        <v>3928</v>
      </c>
      <c r="B1471" s="3" t="s">
        <v>4158</v>
      </c>
      <c r="C1471" s="3" t="s">
        <v>4159</v>
      </c>
      <c r="D1471" s="4">
        <v>297.495</v>
      </c>
      <c r="E1471" s="5" t="s">
        <v>3931</v>
      </c>
      <c r="F1471" s="4">
        <v>0.36592000000000002</v>
      </c>
      <c r="G1471" s="6">
        <v>45767</v>
      </c>
      <c r="H1471" s="3" t="s">
        <v>3949</v>
      </c>
      <c r="I1471" s="3" t="s">
        <v>3950</v>
      </c>
      <c r="J1471" s="3"/>
      <c r="K1471" s="5" t="s">
        <v>291</v>
      </c>
      <c r="L1471" s="5">
        <v>4</v>
      </c>
      <c r="M1471" s="5" t="s">
        <v>292</v>
      </c>
      <c r="N1471" s="5">
        <f>VLOOKUP(M1471,[1]ArchetypeScores!E:N,10,FALSE)</f>
        <v>1</v>
      </c>
      <c r="O1471" s="5">
        <f>VLOOKUP(M1471,[1]ArchetypeScores!E:O,11,FALSE)</f>
        <v>0</v>
      </c>
      <c r="P1471" s="5">
        <f>VLOOKUP(M1471,[1]ArchetypeScores!E:P,12,FALSE)</f>
        <v>0</v>
      </c>
      <c r="Q1471" s="2" t="str">
        <f>VLOOKUP(M1471,[1]ArchetypeScores!E:W,19,FALSE)</f>
        <v>Education and training</v>
      </c>
      <c r="R1471" s="2">
        <f>VLOOKUP(M1471,[1]ArchetypeScores!E:I,5,FALSE)</f>
        <v>0</v>
      </c>
      <c r="S1471" s="2">
        <f>VLOOKUP(M1471,[1]ArchetypeScores!E:K,7,FALSE)</f>
        <v>0</v>
      </c>
      <c r="T1471" s="2" t="str">
        <f t="shared" si="22"/>
        <v>Not A&amp;R positive</v>
      </c>
    </row>
    <row r="1472" spans="1:20" x14ac:dyDescent="0.3">
      <c r="A1472" s="2" t="s">
        <v>3928</v>
      </c>
      <c r="B1472" s="3" t="s">
        <v>4160</v>
      </c>
      <c r="C1472" s="3" t="s">
        <v>4161</v>
      </c>
      <c r="D1472" s="4">
        <v>297.495</v>
      </c>
      <c r="E1472" s="5" t="s">
        <v>3931</v>
      </c>
      <c r="F1472" s="4">
        <v>0.36592000000000002</v>
      </c>
      <c r="G1472" s="6">
        <v>45766</v>
      </c>
      <c r="H1472" s="3" t="s">
        <v>3949</v>
      </c>
      <c r="I1472" s="3" t="s">
        <v>3950</v>
      </c>
      <c r="J1472" s="3"/>
      <c r="K1472" s="5" t="s">
        <v>57</v>
      </c>
      <c r="L1472" s="5">
        <v>29</v>
      </c>
      <c r="M1472" s="5" t="s">
        <v>58</v>
      </c>
      <c r="N1472" s="5">
        <f>VLOOKUP(M1472,[1]ArchetypeScores!E:N,10,FALSE)</f>
        <v>0</v>
      </c>
      <c r="O1472" s="5">
        <f>VLOOKUP(M1472,[1]ArchetypeScores!E:O,11,FALSE)</f>
        <v>-1</v>
      </c>
      <c r="P1472" s="5">
        <f>VLOOKUP(M1472,[1]ArchetypeScores!E:P,12,FALSE)</f>
        <v>0</v>
      </c>
      <c r="Q1472" s="2" t="str">
        <f>VLOOKUP(M1472,[1]ArchetypeScores!E:W,19,FALSE)</f>
        <v>Untargeted</v>
      </c>
      <c r="R1472" s="2">
        <f>VLOOKUP(M1472,[1]ArchetypeScores!E:I,5,FALSE)</f>
        <v>0</v>
      </c>
      <c r="S1472" s="2">
        <f>VLOOKUP(M1472,[1]ArchetypeScores!E:K,7,FALSE)</f>
        <v>0</v>
      </c>
      <c r="T1472" s="2" t="str">
        <f t="shared" si="22"/>
        <v>Not A&amp;R positive</v>
      </c>
    </row>
    <row r="1473" spans="1:20" x14ac:dyDescent="0.3">
      <c r="A1473" s="2" t="s">
        <v>3928</v>
      </c>
      <c r="B1473" s="3" t="s">
        <v>4162</v>
      </c>
      <c r="C1473" s="3" t="s">
        <v>4163</v>
      </c>
      <c r="D1473" s="4">
        <v>20.88</v>
      </c>
      <c r="E1473" s="5" t="s">
        <v>3931</v>
      </c>
      <c r="F1473" s="4">
        <v>2.5680000000000001E-2</v>
      </c>
      <c r="G1473" s="6">
        <v>45769</v>
      </c>
      <c r="H1473" s="3" t="s">
        <v>3949</v>
      </c>
      <c r="I1473" s="3" t="s">
        <v>3950</v>
      </c>
      <c r="J1473" s="3"/>
      <c r="K1473" s="5" t="s">
        <v>38</v>
      </c>
      <c r="L1473" s="5">
        <v>29</v>
      </c>
      <c r="M1473" s="5" t="s">
        <v>316</v>
      </c>
      <c r="N1473" s="5">
        <f>VLOOKUP(M1473,[1]ArchetypeScores!E:N,10,FALSE)</f>
        <v>0</v>
      </c>
      <c r="O1473" s="5">
        <f>VLOOKUP(M1473,[1]ArchetypeScores!E:O,11,FALSE)</f>
        <v>-1</v>
      </c>
      <c r="P1473" s="5">
        <f>VLOOKUP(M1473,[1]ArchetypeScores!E:P,12,FALSE)</f>
        <v>0</v>
      </c>
      <c r="Q1473" s="2" t="str">
        <f>VLOOKUP(M1473,[1]ArchetypeScores!E:W,19,FALSE)</f>
        <v>Other sector</v>
      </c>
      <c r="R1473" s="2">
        <f>VLOOKUP(M1473,[1]ArchetypeScores!E:I,5,FALSE)</f>
        <v>0</v>
      </c>
      <c r="S1473" s="2">
        <f>VLOOKUP(M1473,[1]ArchetypeScores!E:K,7,FALSE)</f>
        <v>0</v>
      </c>
      <c r="T1473" s="2" t="str">
        <f t="shared" si="22"/>
        <v>Not A&amp;R positive</v>
      </c>
    </row>
    <row r="1474" spans="1:20" x14ac:dyDescent="0.3">
      <c r="A1474" s="2" t="s">
        <v>3928</v>
      </c>
      <c r="B1474" s="3" t="s">
        <v>4164</v>
      </c>
      <c r="C1474" s="3" t="s">
        <v>4165</v>
      </c>
      <c r="D1474" s="4">
        <v>619.41600000000005</v>
      </c>
      <c r="E1474" s="5" t="s">
        <v>3931</v>
      </c>
      <c r="F1474" s="4">
        <v>0.76188</v>
      </c>
      <c r="G1474" s="6">
        <v>45768</v>
      </c>
      <c r="H1474" s="3" t="s">
        <v>3949</v>
      </c>
      <c r="I1474" s="3" t="s">
        <v>3950</v>
      </c>
      <c r="J1474" s="3"/>
      <c r="K1474" s="5" t="s">
        <v>61</v>
      </c>
      <c r="L1474" s="5">
        <v>5</v>
      </c>
      <c r="M1474" s="5" t="s">
        <v>62</v>
      </c>
      <c r="N1474" s="5">
        <f>VLOOKUP(M1474,[1]ArchetypeScores!E:N,10,FALSE)</f>
        <v>0</v>
      </c>
      <c r="O1474" s="5">
        <f>VLOOKUP(M1474,[1]ArchetypeScores!E:O,11,FALSE)</f>
        <v>-1</v>
      </c>
      <c r="P1474" s="5">
        <f>VLOOKUP(M1474,[1]ArchetypeScores!E:P,12,FALSE)</f>
        <v>0</v>
      </c>
      <c r="Q1474" s="2" t="str">
        <f>VLOOKUP(M1474,[1]ArchetypeScores!E:W,19,FALSE)</f>
        <v>Health care</v>
      </c>
      <c r="R1474" s="2">
        <f>VLOOKUP(M1474,[1]ArchetypeScores!E:I,5,FALSE)</f>
        <v>0</v>
      </c>
      <c r="S1474" s="2">
        <f>VLOOKUP(M1474,[1]ArchetypeScores!E:K,7,FALSE)</f>
        <v>0</v>
      </c>
      <c r="T1474" s="2" t="str">
        <f t="shared" ref="T1474:T1537" si="23">IF(AND(R1474=1,S1474=1),"Both",IF(AND(R1474=1,S1474=0),"Direct only",IF(AND(R1474=0,S1474=1),"Indirect only","Not A&amp;R positive")))</f>
        <v>Not A&amp;R positive</v>
      </c>
    </row>
    <row r="1475" spans="1:20" x14ac:dyDescent="0.3">
      <c r="A1475" s="2" t="s">
        <v>3928</v>
      </c>
      <c r="B1475" s="3" t="s">
        <v>4166</v>
      </c>
      <c r="C1475" s="3" t="s">
        <v>4167</v>
      </c>
      <c r="D1475" s="4">
        <v>34</v>
      </c>
      <c r="E1475" s="5" t="s">
        <v>3931</v>
      </c>
      <c r="F1475" s="4">
        <v>4.4929999999999998E-2</v>
      </c>
      <c r="G1475" s="6">
        <v>45813</v>
      </c>
      <c r="H1475" s="3" t="s">
        <v>4168</v>
      </c>
      <c r="I1475" s="3" t="s">
        <v>4166</v>
      </c>
      <c r="J1475" s="3"/>
      <c r="K1475" s="5" t="s">
        <v>291</v>
      </c>
      <c r="L1475" s="5">
        <v>4</v>
      </c>
      <c r="M1475" s="5" t="s">
        <v>292</v>
      </c>
      <c r="N1475" s="5">
        <f>VLOOKUP(M1475,[1]ArchetypeScores!E:N,10,FALSE)</f>
        <v>1</v>
      </c>
      <c r="O1475" s="5">
        <f>VLOOKUP(M1475,[1]ArchetypeScores!E:O,11,FALSE)</f>
        <v>0</v>
      </c>
      <c r="P1475" s="5">
        <f>VLOOKUP(M1475,[1]ArchetypeScores!E:P,12,FALSE)</f>
        <v>0</v>
      </c>
      <c r="Q1475" s="2" t="str">
        <f>VLOOKUP(M1475,[1]ArchetypeScores!E:W,19,FALSE)</f>
        <v>Education and training</v>
      </c>
      <c r="R1475" s="2">
        <f>VLOOKUP(M1475,[1]ArchetypeScores!E:I,5,FALSE)</f>
        <v>0</v>
      </c>
      <c r="S1475" s="2">
        <f>VLOOKUP(M1475,[1]ArchetypeScores!E:K,7,FALSE)</f>
        <v>0</v>
      </c>
      <c r="T1475" s="2" t="str">
        <f t="shared" si="23"/>
        <v>Not A&amp;R positive</v>
      </c>
    </row>
    <row r="1476" spans="1:20" x14ac:dyDescent="0.3">
      <c r="A1476" s="2" t="s">
        <v>3928</v>
      </c>
      <c r="B1476" s="3" t="s">
        <v>4169</v>
      </c>
      <c r="C1476" s="3" t="s">
        <v>4170</v>
      </c>
      <c r="D1476" s="4">
        <v>219.87</v>
      </c>
      <c r="E1476" s="5" t="s">
        <v>3931</v>
      </c>
      <c r="F1476" s="4">
        <v>0.30409999999999998</v>
      </c>
      <c r="G1476" s="6">
        <v>45790</v>
      </c>
      <c r="H1476" s="3" t="s">
        <v>3936</v>
      </c>
      <c r="I1476" s="3"/>
      <c r="J1476" s="3"/>
      <c r="K1476" s="5" t="s">
        <v>61</v>
      </c>
      <c r="L1476" s="5">
        <v>5</v>
      </c>
      <c r="M1476" s="5" t="s">
        <v>62</v>
      </c>
      <c r="N1476" s="5">
        <f>VLOOKUP(M1476,[1]ArchetypeScores!E:N,10,FALSE)</f>
        <v>0</v>
      </c>
      <c r="O1476" s="5">
        <f>VLOOKUP(M1476,[1]ArchetypeScores!E:O,11,FALSE)</f>
        <v>-1</v>
      </c>
      <c r="P1476" s="5">
        <f>VLOOKUP(M1476,[1]ArchetypeScores!E:P,12,FALSE)</f>
        <v>0</v>
      </c>
      <c r="Q1476" s="2" t="str">
        <f>VLOOKUP(M1476,[1]ArchetypeScores!E:W,19,FALSE)</f>
        <v>Health care</v>
      </c>
      <c r="R1476" s="2">
        <f>VLOOKUP(M1476,[1]ArchetypeScores!E:I,5,FALSE)</f>
        <v>0</v>
      </c>
      <c r="S1476" s="2">
        <f>VLOOKUP(M1476,[1]ArchetypeScores!E:K,7,FALSE)</f>
        <v>0</v>
      </c>
      <c r="T1476" s="2" t="str">
        <f t="shared" si="23"/>
        <v>Not A&amp;R positive</v>
      </c>
    </row>
    <row r="1477" spans="1:20" x14ac:dyDescent="0.3">
      <c r="A1477" s="2" t="s">
        <v>3928</v>
      </c>
      <c r="B1477" s="3" t="s">
        <v>4171</v>
      </c>
      <c r="C1477" s="3" t="s">
        <v>4172</v>
      </c>
      <c r="D1477" s="4">
        <v>4030</v>
      </c>
      <c r="E1477" s="5" t="s">
        <v>3931</v>
      </c>
      <c r="F1477" s="4">
        <v>5.5738500000000002</v>
      </c>
      <c r="G1477" s="6">
        <v>45791</v>
      </c>
      <c r="H1477" s="3" t="s">
        <v>3936</v>
      </c>
      <c r="I1477" s="3"/>
      <c r="J1477" s="3"/>
      <c r="K1477" s="5" t="s">
        <v>163</v>
      </c>
      <c r="L1477" s="5">
        <v>2</v>
      </c>
      <c r="M1477" s="5" t="s">
        <v>648</v>
      </c>
      <c r="N1477" s="5">
        <f>VLOOKUP(M1477,[1]ArchetypeScores!E:N,10,FALSE)</f>
        <v>0</v>
      </c>
      <c r="O1477" s="5">
        <f>VLOOKUP(M1477,[1]ArchetypeScores!E:O,11,FALSE)</f>
        <v>0</v>
      </c>
      <c r="P1477" s="5">
        <f>VLOOKUP(M1477,[1]ArchetypeScores!E:P,12,FALSE)</f>
        <v>0</v>
      </c>
      <c r="Q1477" s="2" t="str">
        <f>VLOOKUP(M1477,[1]ArchetypeScores!E:W,19,FALSE)</f>
        <v>Health care</v>
      </c>
      <c r="R1477" s="2">
        <f>VLOOKUP(M1477,[1]ArchetypeScores!E:I,5,FALSE)</f>
        <v>0</v>
      </c>
      <c r="S1477" s="2">
        <f>VLOOKUP(M1477,[1]ArchetypeScores!E:K,7,FALSE)</f>
        <v>0</v>
      </c>
      <c r="T1477" s="2" t="str">
        <f t="shared" si="23"/>
        <v>Not A&amp;R positive</v>
      </c>
    </row>
    <row r="1478" spans="1:20" x14ac:dyDescent="0.3">
      <c r="A1478" s="2" t="s">
        <v>3928</v>
      </c>
      <c r="B1478" s="3" t="s">
        <v>4173</v>
      </c>
      <c r="C1478" s="3" t="s">
        <v>4174</v>
      </c>
      <c r="D1478" s="4"/>
      <c r="E1478" s="5" t="s">
        <v>3931</v>
      </c>
      <c r="F1478" s="4">
        <v>0</v>
      </c>
      <c r="G1478" s="6">
        <v>45786</v>
      </c>
      <c r="H1478" s="3" t="s">
        <v>3936</v>
      </c>
      <c r="I1478" s="3"/>
      <c r="J1478" s="3"/>
      <c r="K1478" s="5" t="s">
        <v>67</v>
      </c>
      <c r="L1478" s="5">
        <v>1</v>
      </c>
      <c r="M1478" s="5" t="s">
        <v>265</v>
      </c>
      <c r="N1478" s="5">
        <f>VLOOKUP(M1478,[1]ArchetypeScores!E:N,10,FALSE)</f>
        <v>0</v>
      </c>
      <c r="O1478" s="5">
        <f>VLOOKUP(M1478,[1]ArchetypeScores!E:O,11,FALSE)</f>
        <v>-1</v>
      </c>
      <c r="P1478" s="5">
        <f>VLOOKUP(M1478,[1]ArchetypeScores!E:P,12,FALSE)</f>
        <v>0</v>
      </c>
      <c r="Q1478" s="2" t="str">
        <f>VLOOKUP(M1478,[1]ArchetypeScores!E:W,19,FALSE)</f>
        <v>Untargeted</v>
      </c>
      <c r="R1478" s="2">
        <f>VLOOKUP(M1478,[1]ArchetypeScores!E:I,5,FALSE)</f>
        <v>0</v>
      </c>
      <c r="S1478" s="2">
        <f>VLOOKUP(M1478,[1]ArchetypeScores!E:K,7,FALSE)</f>
        <v>0</v>
      </c>
      <c r="T1478" s="2" t="str">
        <f t="shared" si="23"/>
        <v>Not A&amp;R positive</v>
      </c>
    </row>
    <row r="1479" spans="1:20" x14ac:dyDescent="0.3">
      <c r="A1479" s="2" t="s">
        <v>3928</v>
      </c>
      <c r="B1479" s="3" t="s">
        <v>4175</v>
      </c>
      <c r="C1479" s="3" t="s">
        <v>4176</v>
      </c>
      <c r="D1479" s="4">
        <v>756.072</v>
      </c>
      <c r="E1479" s="5" t="s">
        <v>3931</v>
      </c>
      <c r="F1479" s="4">
        <v>0.92996999999999996</v>
      </c>
      <c r="G1479" s="6">
        <v>45765</v>
      </c>
      <c r="H1479" s="3" t="s">
        <v>3949</v>
      </c>
      <c r="I1479" s="3" t="s">
        <v>3950</v>
      </c>
      <c r="J1479" s="3"/>
      <c r="K1479" s="5" t="s">
        <v>1097</v>
      </c>
      <c r="L1479" s="5" t="s">
        <v>112</v>
      </c>
      <c r="M1479" s="5" t="s">
        <v>1586</v>
      </c>
      <c r="N1479" s="5">
        <f>VLOOKUP(M1479,[1]ArchetypeScores!E:N,10,FALSE)</f>
        <v>1</v>
      </c>
      <c r="O1479" s="5">
        <f>VLOOKUP(M1479,[1]ArchetypeScores!E:O,11,FALSE)</f>
        <v>0</v>
      </c>
      <c r="P1479" s="5">
        <f>VLOOKUP(M1479,[1]ArchetypeScores!E:P,12,FALSE)</f>
        <v>2</v>
      </c>
      <c r="Q1479" s="2" t="str">
        <f>VLOOKUP(M1479,[1]ArchetypeScores!E:W,19,FALSE)</f>
        <v>Untargeted</v>
      </c>
      <c r="R1479" s="2">
        <f>VLOOKUP(M1479,[1]ArchetypeScores!E:I,5,FALSE)</f>
        <v>0</v>
      </c>
      <c r="S1479" s="2">
        <f>VLOOKUP(M1479,[1]ArchetypeScores!E:K,7,FALSE)</f>
        <v>0</v>
      </c>
      <c r="T1479" s="2" t="str">
        <f t="shared" si="23"/>
        <v>Not A&amp;R positive</v>
      </c>
    </row>
    <row r="1480" spans="1:20" x14ac:dyDescent="0.3">
      <c r="A1480" s="2" t="s">
        <v>3928</v>
      </c>
      <c r="B1480" s="3" t="s">
        <v>4177</v>
      </c>
      <c r="C1480" s="3" t="s">
        <v>4178</v>
      </c>
      <c r="D1480" s="4"/>
      <c r="E1480" s="5" t="s">
        <v>3931</v>
      </c>
      <c r="F1480" s="4">
        <v>0</v>
      </c>
      <c r="G1480" s="6">
        <v>45809</v>
      </c>
      <c r="H1480" s="3" t="s">
        <v>4179</v>
      </c>
      <c r="I1480" s="3"/>
      <c r="J1480" s="3"/>
      <c r="K1480" s="5" t="s">
        <v>84</v>
      </c>
      <c r="L1480" s="5">
        <v>1</v>
      </c>
      <c r="M1480" s="5" t="s">
        <v>517</v>
      </c>
      <c r="N1480" s="5">
        <f>VLOOKUP(M1480,[1]ArchetypeScores!E:N,10,FALSE)</f>
        <v>0</v>
      </c>
      <c r="O1480" s="5">
        <f>VLOOKUP(M1480,[1]ArchetypeScores!E:O,11,FALSE)</f>
        <v>-1</v>
      </c>
      <c r="P1480" s="5">
        <f>VLOOKUP(M1480,[1]ArchetypeScores!E:P,12,FALSE)</f>
        <v>0</v>
      </c>
      <c r="Q1480" s="2" t="str">
        <f>VLOOKUP(M1480,[1]ArchetypeScores!E:W,19,FALSE)</f>
        <v>Untargeted</v>
      </c>
      <c r="R1480" s="2">
        <f>VLOOKUP(M1480,[1]ArchetypeScores!E:I,5,FALSE)</f>
        <v>0</v>
      </c>
      <c r="S1480" s="2">
        <f>VLOOKUP(M1480,[1]ArchetypeScores!E:K,7,FALSE)</f>
        <v>0</v>
      </c>
      <c r="T1480" s="2" t="str">
        <f t="shared" si="23"/>
        <v>Not A&amp;R positive</v>
      </c>
    </row>
    <row r="1481" spans="1:20" x14ac:dyDescent="0.3">
      <c r="A1481" s="2" t="s">
        <v>3928</v>
      </c>
      <c r="B1481" s="3" t="s">
        <v>4180</v>
      </c>
      <c r="C1481" s="3" t="s">
        <v>4181</v>
      </c>
      <c r="D1481" s="4"/>
      <c r="E1481" s="5" t="s">
        <v>3931</v>
      </c>
      <c r="F1481" s="4">
        <v>0</v>
      </c>
      <c r="G1481" s="6">
        <v>45852</v>
      </c>
      <c r="H1481" s="3" t="s">
        <v>4182</v>
      </c>
      <c r="I1481" s="3" t="s">
        <v>3933</v>
      </c>
      <c r="J1481" s="3"/>
      <c r="K1481" s="5" t="s">
        <v>2091</v>
      </c>
      <c r="L1481" s="5">
        <v>6</v>
      </c>
      <c r="M1481" s="5" t="s">
        <v>2092</v>
      </c>
      <c r="N1481" s="5">
        <f>VLOOKUP(M1481,[1]ArchetypeScores!E:N,10,FALSE)</f>
        <v>0</v>
      </c>
      <c r="O1481" s="5">
        <f>VLOOKUP(M1481,[1]ArchetypeScores!E:O,11,FALSE)</f>
        <v>-1</v>
      </c>
      <c r="P1481" s="5">
        <f>VLOOKUP(M1481,[1]ArchetypeScores!E:P,12,FALSE)</f>
        <v>0</v>
      </c>
      <c r="Q1481" s="2" t="str">
        <f>VLOOKUP(M1481,[1]ArchetypeScores!E:W,19,FALSE)</f>
        <v>Untargeted</v>
      </c>
      <c r="R1481" s="2">
        <f>VLOOKUP(M1481,[1]ArchetypeScores!E:I,5,FALSE)</f>
        <v>0</v>
      </c>
      <c r="S1481" s="2">
        <f>VLOOKUP(M1481,[1]ArchetypeScores!E:K,7,FALSE)</f>
        <v>0</v>
      </c>
      <c r="T1481" s="2" t="str">
        <f t="shared" si="23"/>
        <v>Not A&amp;R positive</v>
      </c>
    </row>
    <row r="1482" spans="1:20" x14ac:dyDescent="0.3">
      <c r="A1482" s="2" t="s">
        <v>3928</v>
      </c>
      <c r="B1482" s="3" t="s">
        <v>4183</v>
      </c>
      <c r="C1482" s="3" t="s">
        <v>4184</v>
      </c>
      <c r="D1482" s="4"/>
      <c r="E1482" s="5" t="s">
        <v>3931</v>
      </c>
      <c r="F1482" s="4">
        <v>0</v>
      </c>
      <c r="G1482" s="6">
        <v>45851</v>
      </c>
      <c r="H1482" s="3" t="s">
        <v>4185</v>
      </c>
      <c r="I1482" s="3" t="s">
        <v>3933</v>
      </c>
      <c r="J1482" s="3"/>
      <c r="K1482" s="5" t="s">
        <v>53</v>
      </c>
      <c r="L1482" s="5">
        <v>1</v>
      </c>
      <c r="M1482" s="5" t="s">
        <v>54</v>
      </c>
      <c r="N1482" s="5">
        <f>VLOOKUP(M1482,[1]ArchetypeScores!E:N,10,FALSE)</f>
        <v>0</v>
      </c>
      <c r="O1482" s="5">
        <f>VLOOKUP(M1482,[1]ArchetypeScores!E:O,11,FALSE)</f>
        <v>-1</v>
      </c>
      <c r="P1482" s="5">
        <f>VLOOKUP(M1482,[1]ArchetypeScores!E:P,12,FALSE)</f>
        <v>0</v>
      </c>
      <c r="Q1482" s="2" t="str">
        <f>VLOOKUP(M1482,[1]ArchetypeScores!E:W,19,FALSE)</f>
        <v>Untargeted</v>
      </c>
      <c r="R1482" s="2">
        <f>VLOOKUP(M1482,[1]ArchetypeScores!E:I,5,FALSE)</f>
        <v>0</v>
      </c>
      <c r="S1482" s="2">
        <f>VLOOKUP(M1482,[1]ArchetypeScores!E:K,7,FALSE)</f>
        <v>0</v>
      </c>
      <c r="T1482" s="2" t="str">
        <f t="shared" si="23"/>
        <v>Not A&amp;R positive</v>
      </c>
    </row>
    <row r="1483" spans="1:20" x14ac:dyDescent="0.3">
      <c r="A1483" s="2" t="s">
        <v>3928</v>
      </c>
      <c r="B1483" s="3" t="s">
        <v>4186</v>
      </c>
      <c r="C1483" s="3" t="s">
        <v>4187</v>
      </c>
      <c r="D1483" s="4">
        <v>8106.3</v>
      </c>
      <c r="E1483" s="5" t="s">
        <v>3931</v>
      </c>
      <c r="F1483" s="4">
        <v>9.3994</v>
      </c>
      <c r="G1483" s="6">
        <v>45843</v>
      </c>
      <c r="H1483" s="3" t="s">
        <v>4188</v>
      </c>
      <c r="I1483" s="3"/>
      <c r="J1483" s="3"/>
      <c r="K1483" s="5" t="s">
        <v>112</v>
      </c>
      <c r="L1483" s="5" t="s">
        <v>112</v>
      </c>
      <c r="M1483" s="5" t="s">
        <v>961</v>
      </c>
      <c r="N1483" s="5">
        <f>VLOOKUP(M1483,[1]ArchetypeScores!E:N,10,FALSE)</f>
        <v>0</v>
      </c>
      <c r="O1483" s="5">
        <f>VLOOKUP(M1483,[1]ArchetypeScores!E:O,11,FALSE)</f>
        <v>0</v>
      </c>
      <c r="P1483" s="5">
        <f>VLOOKUP(M1483,[1]ArchetypeScores!E:P,12,FALSE)</f>
        <v>0</v>
      </c>
      <c r="Q1483" s="2" t="str">
        <f>VLOOKUP(M1483,[1]ArchetypeScores!E:W,19,FALSE)</f>
        <v>Untargeted</v>
      </c>
      <c r="R1483" s="2">
        <f>VLOOKUP(M1483,[1]ArchetypeScores!E:I,5,FALSE)</f>
        <v>0</v>
      </c>
      <c r="S1483" s="2">
        <f>VLOOKUP(M1483,[1]ArchetypeScores!E:K,7,FALSE)</f>
        <v>0</v>
      </c>
      <c r="T1483" s="2" t="str">
        <f t="shared" si="23"/>
        <v>Not A&amp;R positive</v>
      </c>
    </row>
    <row r="1484" spans="1:20" x14ac:dyDescent="0.3">
      <c r="A1484" s="2" t="s">
        <v>3928</v>
      </c>
      <c r="B1484" s="3" t="s">
        <v>4189</v>
      </c>
      <c r="C1484" s="3" t="s">
        <v>4190</v>
      </c>
      <c r="D1484" s="4">
        <v>5702.61</v>
      </c>
      <c r="E1484" s="5" t="s">
        <v>3931</v>
      </c>
      <c r="F1484" s="4">
        <v>7.3348500000000003</v>
      </c>
      <c r="G1484" s="6">
        <v>45829</v>
      </c>
      <c r="H1484" s="3" t="s">
        <v>4024</v>
      </c>
      <c r="I1484" s="3"/>
      <c r="J1484" s="3"/>
      <c r="K1484" s="5" t="s">
        <v>112</v>
      </c>
      <c r="L1484" s="5" t="s">
        <v>112</v>
      </c>
      <c r="M1484" s="5" t="s">
        <v>961</v>
      </c>
      <c r="N1484" s="5">
        <f>VLOOKUP(M1484,[1]ArchetypeScores!E:N,10,FALSE)</f>
        <v>0</v>
      </c>
      <c r="O1484" s="5">
        <f>VLOOKUP(M1484,[1]ArchetypeScores!E:O,11,FALSE)</f>
        <v>0</v>
      </c>
      <c r="P1484" s="5">
        <f>VLOOKUP(M1484,[1]ArchetypeScores!E:P,12,FALSE)</f>
        <v>0</v>
      </c>
      <c r="Q1484" s="2" t="str">
        <f>VLOOKUP(M1484,[1]ArchetypeScores!E:W,19,FALSE)</f>
        <v>Untargeted</v>
      </c>
      <c r="R1484" s="2">
        <f>VLOOKUP(M1484,[1]ArchetypeScores!E:I,5,FALSE)</f>
        <v>0</v>
      </c>
      <c r="S1484" s="2">
        <f>VLOOKUP(M1484,[1]ArchetypeScores!E:K,7,FALSE)</f>
        <v>0</v>
      </c>
      <c r="T1484" s="2" t="str">
        <f t="shared" si="23"/>
        <v>Not A&amp;R positive</v>
      </c>
    </row>
    <row r="1485" spans="1:20" x14ac:dyDescent="0.3">
      <c r="A1485" s="2" t="s">
        <v>3928</v>
      </c>
      <c r="B1485" s="3" t="s">
        <v>4191</v>
      </c>
      <c r="C1485" s="3" t="s">
        <v>4192</v>
      </c>
      <c r="D1485" s="4"/>
      <c r="E1485" s="5" t="s">
        <v>3931</v>
      </c>
      <c r="F1485" s="4">
        <v>0</v>
      </c>
      <c r="G1485" s="6">
        <v>45785</v>
      </c>
      <c r="H1485" s="3" t="s">
        <v>3936</v>
      </c>
      <c r="I1485" s="3"/>
      <c r="J1485" s="3"/>
      <c r="K1485" s="5" t="s">
        <v>118</v>
      </c>
      <c r="L1485" s="5">
        <v>3</v>
      </c>
      <c r="M1485" s="5" t="s">
        <v>168</v>
      </c>
      <c r="N1485" s="5">
        <f>VLOOKUP(M1485,[1]ArchetypeScores!E:N,10,FALSE)</f>
        <v>0</v>
      </c>
      <c r="O1485" s="5">
        <f>VLOOKUP(M1485,[1]ArchetypeScores!E:O,11,FALSE)</f>
        <v>-1</v>
      </c>
      <c r="P1485" s="5">
        <f>VLOOKUP(M1485,[1]ArchetypeScores!E:P,12,FALSE)</f>
        <v>0</v>
      </c>
      <c r="Q1485" s="2" t="str">
        <f>VLOOKUP(M1485,[1]ArchetypeScores!E:W,19,FALSE)</f>
        <v>Untargeted</v>
      </c>
      <c r="R1485" s="2">
        <f>VLOOKUP(M1485,[1]ArchetypeScores!E:I,5,FALSE)</f>
        <v>0</v>
      </c>
      <c r="S1485" s="2">
        <f>VLOOKUP(M1485,[1]ArchetypeScores!E:K,7,FALSE)</f>
        <v>0</v>
      </c>
      <c r="T1485" s="2" t="str">
        <f t="shared" si="23"/>
        <v>Not A&amp;R positive</v>
      </c>
    </row>
    <row r="1486" spans="1:20" x14ac:dyDescent="0.3">
      <c r="A1486" s="2" t="s">
        <v>3928</v>
      </c>
      <c r="B1486" s="3" t="s">
        <v>4193</v>
      </c>
      <c r="C1486" s="3" t="s">
        <v>4194</v>
      </c>
      <c r="D1486" s="4"/>
      <c r="E1486" s="5" t="s">
        <v>3931</v>
      </c>
      <c r="F1486" s="4">
        <v>0</v>
      </c>
      <c r="G1486" s="6">
        <v>45847</v>
      </c>
      <c r="H1486" s="3" t="s">
        <v>4057</v>
      </c>
      <c r="I1486" s="3" t="s">
        <v>3933</v>
      </c>
      <c r="J1486" s="3"/>
      <c r="K1486" s="5" t="s">
        <v>53</v>
      </c>
      <c r="L1486" s="5">
        <v>2</v>
      </c>
      <c r="M1486" s="5" t="s">
        <v>330</v>
      </c>
      <c r="N1486" s="5">
        <f>VLOOKUP(M1486,[1]ArchetypeScores!E:N,10,FALSE)</f>
        <v>0</v>
      </c>
      <c r="O1486" s="5">
        <f>VLOOKUP(M1486,[1]ArchetypeScores!E:O,11,FALSE)</f>
        <v>-1</v>
      </c>
      <c r="P1486" s="5">
        <f>VLOOKUP(M1486,[1]ArchetypeScores!E:P,12,FALSE)</f>
        <v>0</v>
      </c>
      <c r="Q1486" s="2" t="str">
        <f>VLOOKUP(M1486,[1]ArchetypeScores!E:W,19,FALSE)</f>
        <v>Untargeted</v>
      </c>
      <c r="R1486" s="2">
        <f>VLOOKUP(M1486,[1]ArchetypeScores!E:I,5,FALSE)</f>
        <v>0</v>
      </c>
      <c r="S1486" s="2">
        <f>VLOOKUP(M1486,[1]ArchetypeScores!E:K,7,FALSE)</f>
        <v>0</v>
      </c>
      <c r="T1486" s="2" t="str">
        <f t="shared" si="23"/>
        <v>Not A&amp;R positive</v>
      </c>
    </row>
    <row r="1487" spans="1:20" x14ac:dyDescent="0.3">
      <c r="A1487" s="2" t="s">
        <v>3928</v>
      </c>
      <c r="B1487" s="3" t="s">
        <v>4195</v>
      </c>
      <c r="C1487" s="3" t="s">
        <v>4196</v>
      </c>
      <c r="D1487" s="4">
        <v>87</v>
      </c>
      <c r="E1487" s="5" t="s">
        <v>3931</v>
      </c>
      <c r="F1487" s="4">
        <v>0.10416</v>
      </c>
      <c r="G1487" s="6">
        <v>45837</v>
      </c>
      <c r="H1487" s="3" t="s">
        <v>4197</v>
      </c>
      <c r="I1487" s="3" t="s">
        <v>3933</v>
      </c>
      <c r="J1487" s="3"/>
      <c r="K1487" s="5" t="s">
        <v>118</v>
      </c>
      <c r="L1487" s="5">
        <v>3</v>
      </c>
      <c r="M1487" s="5" t="s">
        <v>168</v>
      </c>
      <c r="N1487" s="5">
        <f>VLOOKUP(M1487,[1]ArchetypeScores!E:N,10,FALSE)</f>
        <v>0</v>
      </c>
      <c r="O1487" s="5">
        <f>VLOOKUP(M1487,[1]ArchetypeScores!E:O,11,FALSE)</f>
        <v>-1</v>
      </c>
      <c r="P1487" s="5">
        <f>VLOOKUP(M1487,[1]ArchetypeScores!E:P,12,FALSE)</f>
        <v>0</v>
      </c>
      <c r="Q1487" s="2" t="str">
        <f>VLOOKUP(M1487,[1]ArchetypeScores!E:W,19,FALSE)</f>
        <v>Untargeted</v>
      </c>
      <c r="R1487" s="2">
        <f>VLOOKUP(M1487,[1]ArchetypeScores!E:I,5,FALSE)</f>
        <v>0</v>
      </c>
      <c r="S1487" s="2">
        <f>VLOOKUP(M1487,[1]ArchetypeScores!E:K,7,FALSE)</f>
        <v>0</v>
      </c>
      <c r="T1487" s="2" t="str">
        <f t="shared" si="23"/>
        <v>Not A&amp;R positive</v>
      </c>
    </row>
    <row r="1488" spans="1:20" x14ac:dyDescent="0.3">
      <c r="A1488" s="2" t="s">
        <v>3928</v>
      </c>
      <c r="B1488" s="3" t="s">
        <v>4198</v>
      </c>
      <c r="C1488" s="3" t="s">
        <v>4199</v>
      </c>
      <c r="D1488" s="4"/>
      <c r="E1488" s="5" t="s">
        <v>3931</v>
      </c>
      <c r="F1488" s="4">
        <v>0</v>
      </c>
      <c r="G1488" s="6">
        <v>45825</v>
      </c>
      <c r="H1488" s="3" t="s">
        <v>4088</v>
      </c>
      <c r="I1488" s="3" t="s">
        <v>3974</v>
      </c>
      <c r="J1488" s="3"/>
      <c r="K1488" s="5" t="s">
        <v>291</v>
      </c>
      <c r="L1488" s="5">
        <v>4</v>
      </c>
      <c r="M1488" s="5" t="s">
        <v>292</v>
      </c>
      <c r="N1488" s="5">
        <f>VLOOKUP(M1488,[1]ArchetypeScores!E:N,10,FALSE)</f>
        <v>1</v>
      </c>
      <c r="O1488" s="5">
        <f>VLOOKUP(M1488,[1]ArchetypeScores!E:O,11,FALSE)</f>
        <v>0</v>
      </c>
      <c r="P1488" s="5">
        <f>VLOOKUP(M1488,[1]ArchetypeScores!E:P,12,FALSE)</f>
        <v>0</v>
      </c>
      <c r="Q1488" s="2" t="str">
        <f>VLOOKUP(M1488,[1]ArchetypeScores!E:W,19,FALSE)</f>
        <v>Education and training</v>
      </c>
      <c r="R1488" s="2">
        <f>VLOOKUP(M1488,[1]ArchetypeScores!E:I,5,FALSE)</f>
        <v>0</v>
      </c>
      <c r="S1488" s="2">
        <f>VLOOKUP(M1488,[1]ArchetypeScores!E:K,7,FALSE)</f>
        <v>0</v>
      </c>
      <c r="T1488" s="2" t="str">
        <f t="shared" si="23"/>
        <v>Not A&amp;R positive</v>
      </c>
    </row>
    <row r="1489" spans="1:20" x14ac:dyDescent="0.3">
      <c r="A1489" s="2" t="s">
        <v>4200</v>
      </c>
      <c r="B1489" s="3" t="s">
        <v>4201</v>
      </c>
      <c r="C1489" s="3" t="s">
        <v>4202</v>
      </c>
      <c r="D1489" s="4">
        <v>2800</v>
      </c>
      <c r="E1489" s="5" t="s">
        <v>4203</v>
      </c>
      <c r="F1489" s="4">
        <v>430.98244</v>
      </c>
      <c r="G1489" s="6">
        <v>45900</v>
      </c>
      <c r="H1489" s="3" t="s">
        <v>4204</v>
      </c>
      <c r="I1489" s="3" t="s">
        <v>4201</v>
      </c>
      <c r="J1489" s="3"/>
      <c r="K1489" s="5" t="s">
        <v>112</v>
      </c>
      <c r="L1489" s="5" t="s">
        <v>112</v>
      </c>
      <c r="M1489" s="5" t="s">
        <v>961</v>
      </c>
      <c r="N1489" s="5">
        <f>VLOOKUP(M1489,[1]ArchetypeScores!E:N,10,FALSE)</f>
        <v>0</v>
      </c>
      <c r="O1489" s="5">
        <f>VLOOKUP(M1489,[1]ArchetypeScores!E:O,11,FALSE)</f>
        <v>0</v>
      </c>
      <c r="P1489" s="5">
        <f>VLOOKUP(M1489,[1]ArchetypeScores!E:P,12,FALSE)</f>
        <v>0</v>
      </c>
      <c r="Q1489" s="2" t="str">
        <f>VLOOKUP(M1489,[1]ArchetypeScores!E:W,19,FALSE)</f>
        <v>Untargeted</v>
      </c>
      <c r="R1489" s="2">
        <f>VLOOKUP(M1489,[1]ArchetypeScores!E:I,5,FALSE)</f>
        <v>0</v>
      </c>
      <c r="S1489" s="2">
        <f>VLOOKUP(M1489,[1]ArchetypeScores!E:K,7,FALSE)</f>
        <v>0</v>
      </c>
      <c r="T1489" s="2" t="str">
        <f t="shared" si="23"/>
        <v>Not A&amp;R positive</v>
      </c>
    </row>
    <row r="1490" spans="1:20" x14ac:dyDescent="0.3">
      <c r="A1490" s="2" t="s">
        <v>4200</v>
      </c>
      <c r="B1490" s="3" t="s">
        <v>4205</v>
      </c>
      <c r="C1490" s="3" t="s">
        <v>4206</v>
      </c>
      <c r="D1490" s="4">
        <v>10</v>
      </c>
      <c r="E1490" s="5" t="s">
        <v>4203</v>
      </c>
      <c r="F1490" s="4">
        <v>1.54674</v>
      </c>
      <c r="G1490" s="6">
        <v>45864</v>
      </c>
      <c r="H1490" s="3" t="s">
        <v>4207</v>
      </c>
      <c r="I1490" s="3" t="s">
        <v>4208</v>
      </c>
      <c r="J1490" s="3"/>
      <c r="K1490" s="5" t="s">
        <v>611</v>
      </c>
      <c r="L1490" s="5">
        <v>7</v>
      </c>
      <c r="M1490" s="5" t="s">
        <v>1872</v>
      </c>
      <c r="N1490" s="5">
        <f>VLOOKUP(M1490,[1]ArchetypeScores!E:N,10,FALSE)</f>
        <v>1</v>
      </c>
      <c r="O1490" s="5">
        <f>VLOOKUP(M1490,[1]ArchetypeScores!E:O,11,FALSE)</f>
        <v>-1</v>
      </c>
      <c r="P1490" s="5">
        <f>VLOOKUP(M1490,[1]ArchetypeScores!E:P,12,FALSE)</f>
        <v>0</v>
      </c>
      <c r="Q1490" s="2" t="str">
        <f>VLOOKUP(M1490,[1]ArchetypeScores!E:W,19,FALSE)</f>
        <v>Consumer (including agriculture and tourism)</v>
      </c>
      <c r="R1490" s="2">
        <f>VLOOKUP(M1490,[1]ArchetypeScores!E:I,5,FALSE)</f>
        <v>0</v>
      </c>
      <c r="S1490" s="2">
        <f>VLOOKUP(M1490,[1]ArchetypeScores!E:K,7,FALSE)</f>
        <v>0</v>
      </c>
      <c r="T1490" s="2" t="str">
        <f t="shared" si="23"/>
        <v>Not A&amp;R positive</v>
      </c>
    </row>
    <row r="1491" spans="1:20" x14ac:dyDescent="0.3">
      <c r="A1491" s="2" t="s">
        <v>4200</v>
      </c>
      <c r="B1491" s="3" t="s">
        <v>4209</v>
      </c>
      <c r="C1491" s="3" t="s">
        <v>4210</v>
      </c>
      <c r="D1491" s="4">
        <v>25</v>
      </c>
      <c r="E1491" s="5" t="s">
        <v>4203</v>
      </c>
      <c r="F1491" s="4">
        <v>3.57613</v>
      </c>
      <c r="G1491" s="6">
        <v>46016</v>
      </c>
      <c r="H1491" s="3" t="s">
        <v>4211</v>
      </c>
      <c r="I1491" s="3"/>
      <c r="J1491" s="3"/>
      <c r="K1491" s="5" t="s">
        <v>25</v>
      </c>
      <c r="L1491" s="5">
        <v>9</v>
      </c>
      <c r="M1491" s="5" t="s">
        <v>493</v>
      </c>
      <c r="N1491" s="5">
        <f>VLOOKUP(M1491,[1]ArchetypeScores!E:N,10,FALSE)</f>
        <v>1</v>
      </c>
      <c r="O1491" s="5">
        <f>VLOOKUP(M1491,[1]ArchetypeScores!E:O,11,FALSE)</f>
        <v>-2</v>
      </c>
      <c r="P1491" s="5">
        <f>VLOOKUP(M1491,[1]ArchetypeScores!E:P,12,FALSE)</f>
        <v>0</v>
      </c>
      <c r="Q1491" s="2" t="str">
        <f>VLOOKUP(M1491,[1]ArchetypeScores!E:W,19,FALSE)</f>
        <v>Industrials - other</v>
      </c>
      <c r="R1491" s="2">
        <f>VLOOKUP(M1491,[1]ArchetypeScores!E:I,5,FALSE)</f>
        <v>0</v>
      </c>
      <c r="S1491" s="2">
        <f>VLOOKUP(M1491,[1]ArchetypeScores!E:K,7,FALSE)</f>
        <v>-1</v>
      </c>
      <c r="T1491" s="2" t="str">
        <f t="shared" si="23"/>
        <v>Not A&amp;R positive</v>
      </c>
    </row>
    <row r="1492" spans="1:20" x14ac:dyDescent="0.3">
      <c r="A1492" s="2" t="s">
        <v>4200</v>
      </c>
      <c r="B1492" s="3" t="s">
        <v>4212</v>
      </c>
      <c r="C1492" s="3" t="s">
        <v>4213</v>
      </c>
      <c r="D1492" s="4"/>
      <c r="E1492" s="5" t="s">
        <v>4203</v>
      </c>
      <c r="F1492" s="4">
        <v>0</v>
      </c>
      <c r="G1492" s="6">
        <v>45949</v>
      </c>
      <c r="H1492" s="3" t="s">
        <v>4214</v>
      </c>
      <c r="I1492" s="3"/>
      <c r="J1492" s="3"/>
      <c r="K1492" s="5" t="s">
        <v>38</v>
      </c>
      <c r="L1492" s="5">
        <v>13</v>
      </c>
      <c r="M1492" s="5" t="s">
        <v>39</v>
      </c>
      <c r="N1492" s="5">
        <f>VLOOKUP(M1492,[1]ArchetypeScores!E:N,10,FALSE)</f>
        <v>0</v>
      </c>
      <c r="O1492" s="5">
        <f>VLOOKUP(M1492,[1]ArchetypeScores!E:O,11,FALSE)</f>
        <v>-2</v>
      </c>
      <c r="P1492" s="5">
        <f>VLOOKUP(M1492,[1]ArchetypeScores!E:P,12,FALSE)</f>
        <v>0</v>
      </c>
      <c r="Q1492" s="2" t="str">
        <f>VLOOKUP(M1492,[1]ArchetypeScores!E:W,19,FALSE)</f>
        <v>Industrials - transportation</v>
      </c>
      <c r="R1492" s="2">
        <f>VLOOKUP(M1492,[1]ArchetypeScores!E:I,5,FALSE)</f>
        <v>0</v>
      </c>
      <c r="S1492" s="2">
        <f>VLOOKUP(M1492,[1]ArchetypeScores!E:K,7,FALSE)</f>
        <v>0</v>
      </c>
      <c r="T1492" s="2" t="str">
        <f t="shared" si="23"/>
        <v>Not A&amp;R positive</v>
      </c>
    </row>
    <row r="1493" spans="1:20" x14ac:dyDescent="0.3">
      <c r="A1493" s="2" t="s">
        <v>4200</v>
      </c>
      <c r="B1493" s="3" t="s">
        <v>4212</v>
      </c>
      <c r="C1493" s="3" t="s">
        <v>4215</v>
      </c>
      <c r="D1493" s="4"/>
      <c r="E1493" s="5" t="s">
        <v>4203</v>
      </c>
      <c r="F1493" s="4">
        <v>0</v>
      </c>
      <c r="G1493" s="6">
        <v>45963</v>
      </c>
      <c r="H1493" s="3" t="s">
        <v>4216</v>
      </c>
      <c r="I1493" s="3"/>
      <c r="J1493" s="3"/>
      <c r="K1493" s="5" t="s">
        <v>38</v>
      </c>
      <c r="L1493" s="5">
        <v>13</v>
      </c>
      <c r="M1493" s="5" t="s">
        <v>39</v>
      </c>
      <c r="N1493" s="5">
        <f>VLOOKUP(M1493,[1]ArchetypeScores!E:N,10,FALSE)</f>
        <v>0</v>
      </c>
      <c r="O1493" s="5">
        <f>VLOOKUP(M1493,[1]ArchetypeScores!E:O,11,FALSE)</f>
        <v>-2</v>
      </c>
      <c r="P1493" s="5">
        <f>VLOOKUP(M1493,[1]ArchetypeScores!E:P,12,FALSE)</f>
        <v>0</v>
      </c>
      <c r="Q1493" s="2" t="str">
        <f>VLOOKUP(M1493,[1]ArchetypeScores!E:W,19,FALSE)</f>
        <v>Industrials - transportation</v>
      </c>
      <c r="R1493" s="2">
        <f>VLOOKUP(M1493,[1]ArchetypeScores!E:I,5,FALSE)</f>
        <v>0</v>
      </c>
      <c r="S1493" s="2">
        <f>VLOOKUP(M1493,[1]ArchetypeScores!E:K,7,FALSE)</f>
        <v>0</v>
      </c>
      <c r="T1493" s="2" t="str">
        <f t="shared" si="23"/>
        <v>Not A&amp;R positive</v>
      </c>
    </row>
    <row r="1494" spans="1:20" x14ac:dyDescent="0.3">
      <c r="A1494" s="2" t="s">
        <v>4200</v>
      </c>
      <c r="B1494" s="3" t="s">
        <v>4212</v>
      </c>
      <c r="C1494" s="3" t="s">
        <v>4217</v>
      </c>
      <c r="D1494" s="4"/>
      <c r="E1494" s="5" t="s">
        <v>4203</v>
      </c>
      <c r="F1494" s="4">
        <v>0</v>
      </c>
      <c r="G1494" s="6">
        <v>45968</v>
      </c>
      <c r="H1494" s="3" t="s">
        <v>4218</v>
      </c>
      <c r="I1494" s="3"/>
      <c r="J1494" s="3"/>
      <c r="K1494" s="5" t="s">
        <v>38</v>
      </c>
      <c r="L1494" s="5">
        <v>13</v>
      </c>
      <c r="M1494" s="5" t="s">
        <v>39</v>
      </c>
      <c r="N1494" s="5">
        <f>VLOOKUP(M1494,[1]ArchetypeScores!E:N,10,FALSE)</f>
        <v>0</v>
      </c>
      <c r="O1494" s="5">
        <f>VLOOKUP(M1494,[1]ArchetypeScores!E:O,11,FALSE)</f>
        <v>-2</v>
      </c>
      <c r="P1494" s="5">
        <f>VLOOKUP(M1494,[1]ArchetypeScores!E:P,12,FALSE)</f>
        <v>0</v>
      </c>
      <c r="Q1494" s="2" t="str">
        <f>VLOOKUP(M1494,[1]ArchetypeScores!E:W,19,FALSE)</f>
        <v>Industrials - transportation</v>
      </c>
      <c r="R1494" s="2">
        <f>VLOOKUP(M1494,[1]ArchetypeScores!E:I,5,FALSE)</f>
        <v>0</v>
      </c>
      <c r="S1494" s="2">
        <f>VLOOKUP(M1494,[1]ArchetypeScores!E:K,7,FALSE)</f>
        <v>0</v>
      </c>
      <c r="T1494" s="2" t="str">
        <f t="shared" si="23"/>
        <v>Not A&amp;R positive</v>
      </c>
    </row>
    <row r="1495" spans="1:20" x14ac:dyDescent="0.3">
      <c r="A1495" s="2" t="s">
        <v>4200</v>
      </c>
      <c r="B1495" s="3" t="s">
        <v>4219</v>
      </c>
      <c r="C1495" s="3" t="s">
        <v>4220</v>
      </c>
      <c r="D1495" s="4">
        <v>20</v>
      </c>
      <c r="E1495" s="5" t="s">
        <v>4203</v>
      </c>
      <c r="F1495" s="4">
        <v>2.8191199999999998</v>
      </c>
      <c r="G1495" s="6">
        <v>45967</v>
      </c>
      <c r="H1495" s="3" t="s">
        <v>4221</v>
      </c>
      <c r="I1495" s="3"/>
      <c r="J1495" s="3"/>
      <c r="K1495" s="5" t="s">
        <v>38</v>
      </c>
      <c r="L1495" s="5">
        <v>13</v>
      </c>
      <c r="M1495" s="5" t="s">
        <v>39</v>
      </c>
      <c r="N1495" s="5">
        <f>VLOOKUP(M1495,[1]ArchetypeScores!E:N,10,FALSE)</f>
        <v>0</v>
      </c>
      <c r="O1495" s="5">
        <f>VLOOKUP(M1495,[1]ArchetypeScores!E:O,11,FALSE)</f>
        <v>-2</v>
      </c>
      <c r="P1495" s="5">
        <f>VLOOKUP(M1495,[1]ArchetypeScores!E:P,12,FALSE)</f>
        <v>0</v>
      </c>
      <c r="Q1495" s="2" t="str">
        <f>VLOOKUP(M1495,[1]ArchetypeScores!E:W,19,FALSE)</f>
        <v>Industrials - transportation</v>
      </c>
      <c r="R1495" s="2">
        <f>VLOOKUP(M1495,[1]ArchetypeScores!E:I,5,FALSE)</f>
        <v>0</v>
      </c>
      <c r="S1495" s="2">
        <f>VLOOKUP(M1495,[1]ArchetypeScores!E:K,7,FALSE)</f>
        <v>0</v>
      </c>
      <c r="T1495" s="2" t="str">
        <f t="shared" si="23"/>
        <v>Not A&amp;R positive</v>
      </c>
    </row>
    <row r="1496" spans="1:20" x14ac:dyDescent="0.3">
      <c r="A1496" s="2" t="s">
        <v>4200</v>
      </c>
      <c r="B1496" s="3" t="s">
        <v>4222</v>
      </c>
      <c r="C1496" s="3" t="s">
        <v>4223</v>
      </c>
      <c r="D1496" s="4">
        <v>104</v>
      </c>
      <c r="E1496" s="5" t="s">
        <v>4203</v>
      </c>
      <c r="F1496" s="4">
        <v>16.06128</v>
      </c>
      <c r="G1496" s="6">
        <v>45910</v>
      </c>
      <c r="H1496" s="3" t="s">
        <v>4224</v>
      </c>
      <c r="I1496" s="3"/>
      <c r="J1496" s="3"/>
      <c r="K1496" s="5" t="s">
        <v>269</v>
      </c>
      <c r="L1496" s="5">
        <v>3</v>
      </c>
      <c r="M1496" s="5" t="s">
        <v>270</v>
      </c>
      <c r="N1496" s="5">
        <f>VLOOKUP(M1496,[1]ArchetypeScores!E:N,10,FALSE)</f>
        <v>1</v>
      </c>
      <c r="O1496" s="5">
        <f>VLOOKUP(M1496,[1]ArchetypeScores!E:O,11,FALSE)</f>
        <v>-1</v>
      </c>
      <c r="P1496" s="5">
        <f>VLOOKUP(M1496,[1]ArchetypeScores!E:P,12,FALSE)</f>
        <v>0</v>
      </c>
      <c r="Q1496" s="2" t="str">
        <f>VLOOKUP(M1496,[1]ArchetypeScores!E:W,19,FALSE)</f>
        <v>Untargeted</v>
      </c>
      <c r="R1496" s="2">
        <f>VLOOKUP(M1496,[1]ArchetypeScores!E:I,5,FALSE)</f>
        <v>0</v>
      </c>
      <c r="S1496" s="2">
        <f>VLOOKUP(M1496,[1]ArchetypeScores!E:K,7,FALSE)</f>
        <v>0</v>
      </c>
      <c r="T1496" s="2" t="str">
        <f t="shared" si="23"/>
        <v>Not A&amp;R positive</v>
      </c>
    </row>
    <row r="1497" spans="1:20" x14ac:dyDescent="0.3">
      <c r="A1497" s="2" t="s">
        <v>4200</v>
      </c>
      <c r="B1497" s="3" t="s">
        <v>4225</v>
      </c>
      <c r="C1497" s="3" t="s">
        <v>4226</v>
      </c>
      <c r="D1497" s="4"/>
      <c r="E1497" s="5" t="s">
        <v>4203</v>
      </c>
      <c r="F1497" s="4">
        <v>0</v>
      </c>
      <c r="G1497" s="6">
        <v>45932</v>
      </c>
      <c r="H1497" s="3" t="s">
        <v>4227</v>
      </c>
      <c r="I1497" s="3"/>
      <c r="J1497" s="3"/>
      <c r="K1497" s="5" t="s">
        <v>137</v>
      </c>
      <c r="L1497" s="5">
        <v>6</v>
      </c>
      <c r="M1497" s="5" t="s">
        <v>2392</v>
      </c>
      <c r="N1497" s="5">
        <f>VLOOKUP(M1497,[1]ArchetypeScores!E:N,10,FALSE)</f>
        <v>1</v>
      </c>
      <c r="O1497" s="5">
        <f>VLOOKUP(M1497,[1]ArchetypeScores!E:O,11,FALSE)</f>
        <v>-2</v>
      </c>
      <c r="P1497" s="5">
        <f>VLOOKUP(M1497,[1]ArchetypeScores!E:P,12,FALSE)</f>
        <v>2</v>
      </c>
      <c r="Q1497" s="2" t="str">
        <f>VLOOKUP(M1497,[1]ArchetypeScores!E:W,19,FALSE)</f>
        <v>Industrials - transportation</v>
      </c>
      <c r="R1497" s="2">
        <f>VLOOKUP(M1497,[1]ArchetypeScores!E:I,5,FALSE)</f>
        <v>0</v>
      </c>
      <c r="S1497" s="2">
        <f>VLOOKUP(M1497,[1]ArchetypeScores!E:K,7,FALSE)</f>
        <v>0</v>
      </c>
      <c r="T1497" s="2" t="str">
        <f t="shared" si="23"/>
        <v>Not A&amp;R positive</v>
      </c>
    </row>
    <row r="1498" spans="1:20" x14ac:dyDescent="0.3">
      <c r="A1498" s="2" t="s">
        <v>4200</v>
      </c>
      <c r="B1498" s="3" t="s">
        <v>4228</v>
      </c>
      <c r="C1498" s="3" t="s">
        <v>4229</v>
      </c>
      <c r="D1498" s="4">
        <v>80</v>
      </c>
      <c r="E1498" s="5" t="s">
        <v>4203</v>
      </c>
      <c r="F1498" s="4">
        <v>12.29332</v>
      </c>
      <c r="G1498" s="6">
        <v>45880</v>
      </c>
      <c r="H1498" s="3" t="s">
        <v>4230</v>
      </c>
      <c r="I1498" s="3"/>
      <c r="J1498" s="3"/>
      <c r="K1498" s="5" t="s">
        <v>163</v>
      </c>
      <c r="L1498" s="5">
        <v>3</v>
      </c>
      <c r="M1498" s="5" t="s">
        <v>164</v>
      </c>
      <c r="N1498" s="5">
        <f>VLOOKUP(M1498,[1]ArchetypeScores!E:N,10,FALSE)</f>
        <v>0</v>
      </c>
      <c r="O1498" s="5">
        <f>VLOOKUP(M1498,[1]ArchetypeScores!E:O,11,FALSE)</f>
        <v>0</v>
      </c>
      <c r="P1498" s="5">
        <f>VLOOKUP(M1498,[1]ArchetypeScores!E:P,12,FALSE)</f>
        <v>0</v>
      </c>
      <c r="Q1498" s="2" t="str">
        <f>VLOOKUP(M1498,[1]ArchetypeScores!E:W,19,FALSE)</f>
        <v>Education and training</v>
      </c>
      <c r="R1498" s="2">
        <f>VLOOKUP(M1498,[1]ArchetypeScores!E:I,5,FALSE)</f>
        <v>0</v>
      </c>
      <c r="S1498" s="2">
        <f>VLOOKUP(M1498,[1]ArchetypeScores!E:K,7,FALSE)</f>
        <v>0</v>
      </c>
      <c r="T1498" s="2" t="str">
        <f t="shared" si="23"/>
        <v>Not A&amp;R positive</v>
      </c>
    </row>
    <row r="1499" spans="1:20" x14ac:dyDescent="0.3">
      <c r="A1499" s="2" t="s">
        <v>4200</v>
      </c>
      <c r="B1499" s="3" t="s">
        <v>4231</v>
      </c>
      <c r="C1499" s="3" t="s">
        <v>4232</v>
      </c>
      <c r="D1499" s="4">
        <v>400</v>
      </c>
      <c r="E1499" s="5" t="s">
        <v>4203</v>
      </c>
      <c r="F1499" s="4">
        <v>56.247720000000001</v>
      </c>
      <c r="G1499" s="6">
        <v>45948</v>
      </c>
      <c r="H1499" s="3" t="s">
        <v>4233</v>
      </c>
      <c r="I1499" s="3"/>
      <c r="J1499" s="3"/>
      <c r="K1499" s="5" t="s">
        <v>57</v>
      </c>
      <c r="L1499" s="5">
        <v>29</v>
      </c>
      <c r="M1499" s="5" t="s">
        <v>58</v>
      </c>
      <c r="N1499" s="5">
        <f>VLOOKUP(M1499,[1]ArchetypeScores!E:N,10,FALSE)</f>
        <v>0</v>
      </c>
      <c r="O1499" s="5">
        <f>VLOOKUP(M1499,[1]ArchetypeScores!E:O,11,FALSE)</f>
        <v>-1</v>
      </c>
      <c r="P1499" s="5">
        <f>VLOOKUP(M1499,[1]ArchetypeScores!E:P,12,FALSE)</f>
        <v>0</v>
      </c>
      <c r="Q1499" s="2" t="str">
        <f>VLOOKUP(M1499,[1]ArchetypeScores!E:W,19,FALSE)</f>
        <v>Untargeted</v>
      </c>
      <c r="R1499" s="2">
        <f>VLOOKUP(M1499,[1]ArchetypeScores!E:I,5,FALSE)</f>
        <v>0</v>
      </c>
      <c r="S1499" s="2">
        <f>VLOOKUP(M1499,[1]ArchetypeScores!E:K,7,FALSE)</f>
        <v>0</v>
      </c>
      <c r="T1499" s="2" t="str">
        <f t="shared" si="23"/>
        <v>Not A&amp;R positive</v>
      </c>
    </row>
    <row r="1500" spans="1:20" x14ac:dyDescent="0.3">
      <c r="A1500" s="2" t="s">
        <v>4200</v>
      </c>
      <c r="B1500" s="3" t="s">
        <v>4234</v>
      </c>
      <c r="C1500" s="3" t="s">
        <v>4235</v>
      </c>
      <c r="D1500" s="4"/>
      <c r="E1500" s="5" t="s">
        <v>4203</v>
      </c>
      <c r="F1500" s="4">
        <v>0</v>
      </c>
      <c r="G1500" s="6">
        <v>45915</v>
      </c>
      <c r="H1500" s="3" t="s">
        <v>4236</v>
      </c>
      <c r="I1500" s="3"/>
      <c r="J1500" s="3"/>
      <c r="K1500" s="5" t="s">
        <v>175</v>
      </c>
      <c r="L1500" s="5">
        <v>4</v>
      </c>
      <c r="M1500" s="5" t="s">
        <v>219</v>
      </c>
      <c r="N1500" s="5">
        <f>VLOOKUP(M1500,[1]ArchetypeScores!E:N,10,FALSE)</f>
        <v>1</v>
      </c>
      <c r="O1500" s="5">
        <f>VLOOKUP(M1500,[1]ArchetypeScores!E:O,11,FALSE)</f>
        <v>0</v>
      </c>
      <c r="P1500" s="5">
        <f>VLOOKUP(M1500,[1]ArchetypeScores!E:P,12,FALSE)</f>
        <v>0</v>
      </c>
      <c r="Q1500" s="2" t="str">
        <f>VLOOKUP(M1500,[1]ArchetypeScores!E:W,19,FALSE)</f>
        <v>Other sector</v>
      </c>
      <c r="R1500" s="2">
        <f>VLOOKUP(M1500,[1]ArchetypeScores!E:I,5,FALSE)</f>
        <v>0</v>
      </c>
      <c r="S1500" s="2">
        <f>VLOOKUP(M1500,[1]ArchetypeScores!E:K,7,FALSE)</f>
        <v>0</v>
      </c>
      <c r="T1500" s="2" t="str">
        <f t="shared" si="23"/>
        <v>Not A&amp;R positive</v>
      </c>
    </row>
    <row r="1501" spans="1:20" x14ac:dyDescent="0.3">
      <c r="A1501" s="2" t="s">
        <v>4200</v>
      </c>
      <c r="B1501" s="3" t="s">
        <v>4237</v>
      </c>
      <c r="C1501" s="3" t="s">
        <v>4238</v>
      </c>
      <c r="D1501" s="4"/>
      <c r="E1501" s="5" t="s">
        <v>4203</v>
      </c>
      <c r="F1501" s="4">
        <v>0</v>
      </c>
      <c r="G1501" s="6">
        <v>45888</v>
      </c>
      <c r="H1501" s="3" t="s">
        <v>4204</v>
      </c>
      <c r="I1501" s="3" t="s">
        <v>4201</v>
      </c>
      <c r="J1501" s="3"/>
      <c r="K1501" s="5" t="s">
        <v>175</v>
      </c>
      <c r="L1501" s="5">
        <v>1</v>
      </c>
      <c r="M1501" s="5" t="s">
        <v>176</v>
      </c>
      <c r="N1501" s="5">
        <f>VLOOKUP(M1501,[1]ArchetypeScores!E:N,10,FALSE)</f>
        <v>1</v>
      </c>
      <c r="O1501" s="5">
        <f>VLOOKUP(M1501,[1]ArchetypeScores!E:O,11,FALSE)</f>
        <v>-2</v>
      </c>
      <c r="P1501" s="5">
        <f>VLOOKUP(M1501,[1]ArchetypeScores!E:P,12,FALSE)</f>
        <v>0</v>
      </c>
      <c r="Q1501" s="2" t="str">
        <f>VLOOKUP(M1501,[1]ArchetypeScores!E:W,19,FALSE)</f>
        <v>Other sector</v>
      </c>
      <c r="R1501" s="2">
        <f>VLOOKUP(M1501,[1]ArchetypeScores!E:I,5,FALSE)</f>
        <v>0</v>
      </c>
      <c r="S1501" s="2">
        <f>VLOOKUP(M1501,[1]ArchetypeScores!E:K,7,FALSE)</f>
        <v>1</v>
      </c>
      <c r="T1501" s="2" t="str">
        <f t="shared" si="23"/>
        <v>Indirect only</v>
      </c>
    </row>
    <row r="1502" spans="1:20" x14ac:dyDescent="0.3">
      <c r="A1502" s="2" t="s">
        <v>4200</v>
      </c>
      <c r="B1502" s="3" t="s">
        <v>4239</v>
      </c>
      <c r="C1502" s="3" t="s">
        <v>4240</v>
      </c>
      <c r="D1502" s="4">
        <v>4.0599999999999996</v>
      </c>
      <c r="E1502" s="5" t="s">
        <v>4203</v>
      </c>
      <c r="F1502" s="4">
        <v>0.61587999999999998</v>
      </c>
      <c r="G1502" s="6">
        <v>45916</v>
      </c>
      <c r="H1502" s="3" t="s">
        <v>4241</v>
      </c>
      <c r="I1502" s="3"/>
      <c r="J1502" s="3"/>
      <c r="K1502" s="5" t="s">
        <v>570</v>
      </c>
      <c r="L1502" s="5">
        <v>3</v>
      </c>
      <c r="M1502" s="5" t="s">
        <v>4242</v>
      </c>
      <c r="N1502" s="5">
        <f>VLOOKUP(M1502,[1]ArchetypeScores!E:N,10,FALSE)</f>
        <v>1</v>
      </c>
      <c r="O1502" s="5">
        <f>VLOOKUP(M1502,[1]ArchetypeScores!E:O,11,FALSE)</f>
        <v>-2</v>
      </c>
      <c r="P1502" s="5">
        <f>VLOOKUP(M1502,[1]ArchetypeScores!E:P,12,FALSE)</f>
        <v>-2</v>
      </c>
      <c r="Q1502" s="2" t="str">
        <f>VLOOKUP(M1502,[1]ArchetypeScores!E:W,19,FALSE)</f>
        <v>Energy and water</v>
      </c>
      <c r="R1502" s="2">
        <f>VLOOKUP(M1502,[1]ArchetypeScores!E:I,5,FALSE)</f>
        <v>0</v>
      </c>
      <c r="S1502" s="2">
        <f>VLOOKUP(M1502,[1]ArchetypeScores!E:K,7,FALSE)</f>
        <v>-1</v>
      </c>
      <c r="T1502" s="2" t="str">
        <f t="shared" si="23"/>
        <v>Not A&amp;R positive</v>
      </c>
    </row>
    <row r="1503" spans="1:20" x14ac:dyDescent="0.3">
      <c r="A1503" s="2" t="s">
        <v>4200</v>
      </c>
      <c r="B1503" s="3" t="s">
        <v>4243</v>
      </c>
      <c r="C1503" s="3" t="s">
        <v>4244</v>
      </c>
      <c r="D1503" s="4"/>
      <c r="E1503" s="5" t="s">
        <v>4203</v>
      </c>
      <c r="F1503" s="4">
        <v>0</v>
      </c>
      <c r="G1503" s="6">
        <v>45935</v>
      </c>
      <c r="H1503" s="3" t="s">
        <v>4245</v>
      </c>
      <c r="I1503" s="3"/>
      <c r="J1503" s="3"/>
      <c r="K1503" s="5" t="s">
        <v>570</v>
      </c>
      <c r="L1503" s="5">
        <v>1</v>
      </c>
      <c r="M1503" s="5" t="s">
        <v>1113</v>
      </c>
      <c r="N1503" s="5">
        <f>VLOOKUP(M1503,[1]ArchetypeScores!E:N,10,FALSE)</f>
        <v>1</v>
      </c>
      <c r="O1503" s="5">
        <f>VLOOKUP(M1503,[1]ArchetypeScores!E:O,11,FALSE)</f>
        <v>-2</v>
      </c>
      <c r="P1503" s="5">
        <f>VLOOKUP(M1503,[1]ArchetypeScores!E:P,12,FALSE)</f>
        <v>-2</v>
      </c>
      <c r="Q1503" s="2" t="str">
        <f>VLOOKUP(M1503,[1]ArchetypeScores!E:W,19,FALSE)</f>
        <v>Energy and water</v>
      </c>
      <c r="R1503" s="2">
        <f>VLOOKUP(M1503,[1]ArchetypeScores!E:I,5,FALSE)</f>
        <v>0</v>
      </c>
      <c r="S1503" s="2">
        <f>VLOOKUP(M1503,[1]ArchetypeScores!E:K,7,FALSE)</f>
        <v>-1</v>
      </c>
      <c r="T1503" s="2" t="str">
        <f t="shared" si="23"/>
        <v>Not A&amp;R positive</v>
      </c>
    </row>
    <row r="1504" spans="1:20" x14ac:dyDescent="0.3">
      <c r="A1504" s="2" t="s">
        <v>4200</v>
      </c>
      <c r="B1504" s="3" t="s">
        <v>4246</v>
      </c>
      <c r="C1504" s="3" t="s">
        <v>4247</v>
      </c>
      <c r="D1504" s="4">
        <v>8.6229999999999993</v>
      </c>
      <c r="E1504" s="5" t="s">
        <v>4203</v>
      </c>
      <c r="F1504" s="4">
        <v>1.3290900000000001</v>
      </c>
      <c r="G1504" s="6">
        <v>45903</v>
      </c>
      <c r="H1504" s="3" t="s">
        <v>4248</v>
      </c>
      <c r="I1504" s="3"/>
      <c r="J1504" s="3"/>
      <c r="K1504" s="5" t="s">
        <v>570</v>
      </c>
      <c r="L1504" s="5">
        <v>3</v>
      </c>
      <c r="M1504" s="5" t="s">
        <v>4242</v>
      </c>
      <c r="N1504" s="5">
        <f>VLOOKUP(M1504,[1]ArchetypeScores!E:N,10,FALSE)</f>
        <v>1</v>
      </c>
      <c r="O1504" s="5">
        <f>VLOOKUP(M1504,[1]ArchetypeScores!E:O,11,FALSE)</f>
        <v>-2</v>
      </c>
      <c r="P1504" s="5">
        <f>VLOOKUP(M1504,[1]ArchetypeScores!E:P,12,FALSE)</f>
        <v>-2</v>
      </c>
      <c r="Q1504" s="2" t="str">
        <f>VLOOKUP(M1504,[1]ArchetypeScores!E:W,19,FALSE)</f>
        <v>Energy and water</v>
      </c>
      <c r="R1504" s="2">
        <f>VLOOKUP(M1504,[1]ArchetypeScores!E:I,5,FALSE)</f>
        <v>0</v>
      </c>
      <c r="S1504" s="2">
        <f>VLOOKUP(M1504,[1]ArchetypeScores!E:K,7,FALSE)</f>
        <v>-1</v>
      </c>
      <c r="T1504" s="2" t="str">
        <f t="shared" si="23"/>
        <v>Not A&amp;R positive</v>
      </c>
    </row>
    <row r="1505" spans="1:20" x14ac:dyDescent="0.3">
      <c r="A1505" s="2" t="s">
        <v>4200</v>
      </c>
      <c r="B1505" s="3" t="s">
        <v>4249</v>
      </c>
      <c r="C1505" s="3" t="s">
        <v>4250</v>
      </c>
      <c r="D1505" s="4"/>
      <c r="E1505" s="5" t="s">
        <v>4203</v>
      </c>
      <c r="F1505" s="4">
        <v>0</v>
      </c>
      <c r="G1505" s="6">
        <v>45951</v>
      </c>
      <c r="H1505" s="3" t="s">
        <v>4251</v>
      </c>
      <c r="I1505" s="3"/>
      <c r="J1505" s="3"/>
      <c r="K1505" s="5" t="s">
        <v>31</v>
      </c>
      <c r="L1505" s="5">
        <v>3</v>
      </c>
      <c r="M1505" s="5" t="s">
        <v>32</v>
      </c>
      <c r="N1505" s="5">
        <f>VLOOKUP(M1505,[1]ArchetypeScores!E:N,10,FALSE)</f>
        <v>0</v>
      </c>
      <c r="O1505" s="5">
        <f>VLOOKUP(M1505,[1]ArchetypeScores!E:O,11,FALSE)</f>
        <v>0</v>
      </c>
      <c r="P1505" s="5">
        <f>VLOOKUP(M1505,[1]ArchetypeScores!E:P,12,FALSE)</f>
        <v>0</v>
      </c>
      <c r="Q1505" s="2" t="str">
        <f>VLOOKUP(M1505,[1]ArchetypeScores!E:W,19,FALSE)</f>
        <v>Energy and water</v>
      </c>
      <c r="R1505" s="2">
        <f>VLOOKUP(M1505,[1]ArchetypeScores!E:I,5,FALSE)</f>
        <v>0</v>
      </c>
      <c r="S1505" s="2">
        <f>VLOOKUP(M1505,[1]ArchetypeScores!E:K,7,FALSE)</f>
        <v>0</v>
      </c>
      <c r="T1505" s="2" t="str">
        <f t="shared" si="23"/>
        <v>Not A&amp;R positive</v>
      </c>
    </row>
    <row r="1506" spans="1:20" x14ac:dyDescent="0.3">
      <c r="A1506" s="2" t="s">
        <v>4200</v>
      </c>
      <c r="B1506" s="3" t="s">
        <v>4252</v>
      </c>
      <c r="C1506" s="3" t="s">
        <v>4253</v>
      </c>
      <c r="D1506" s="4">
        <v>10</v>
      </c>
      <c r="E1506" s="5" t="s">
        <v>4203</v>
      </c>
      <c r="F1506" s="4">
        <v>1.5228999999999999</v>
      </c>
      <c r="G1506" s="6">
        <v>45865</v>
      </c>
      <c r="H1506" s="3" t="s">
        <v>4254</v>
      </c>
      <c r="I1506" s="3"/>
      <c r="J1506" s="3"/>
      <c r="K1506" s="5" t="s">
        <v>89</v>
      </c>
      <c r="L1506" s="5">
        <v>3</v>
      </c>
      <c r="M1506" s="5" t="s">
        <v>1225</v>
      </c>
      <c r="N1506" s="5">
        <f>VLOOKUP(M1506,[1]ArchetypeScores!E:N,10,FALSE)</f>
        <v>1</v>
      </c>
      <c r="O1506" s="5">
        <f>VLOOKUP(M1506,[1]ArchetypeScores!E:O,11,FALSE)</f>
        <v>0</v>
      </c>
      <c r="P1506" s="5">
        <f>VLOOKUP(M1506,[1]ArchetypeScores!E:P,12,FALSE)</f>
        <v>0</v>
      </c>
      <c r="Q1506" s="2" t="str">
        <f>VLOOKUP(M1506,[1]ArchetypeScores!E:W,19,FALSE)</f>
        <v>Other sector</v>
      </c>
      <c r="R1506" s="2">
        <f>VLOOKUP(M1506,[1]ArchetypeScores!E:I,5,FALSE)</f>
        <v>0</v>
      </c>
      <c r="S1506" s="2">
        <f>VLOOKUP(M1506,[1]ArchetypeScores!E:K,7,FALSE)</f>
        <v>0</v>
      </c>
      <c r="T1506" s="2" t="str">
        <f t="shared" si="23"/>
        <v>Not A&amp;R positive</v>
      </c>
    </row>
    <row r="1507" spans="1:20" x14ac:dyDescent="0.3">
      <c r="A1507" s="2" t="s">
        <v>4200</v>
      </c>
      <c r="B1507" s="3" t="s">
        <v>4255</v>
      </c>
      <c r="C1507" s="3" t="s">
        <v>4256</v>
      </c>
      <c r="D1507" s="4"/>
      <c r="E1507" s="5" t="s">
        <v>4203</v>
      </c>
      <c r="F1507" s="4">
        <v>0</v>
      </c>
      <c r="G1507" s="6">
        <v>45918</v>
      </c>
      <c r="H1507" s="3" t="s">
        <v>4257</v>
      </c>
      <c r="I1507" s="3" t="s">
        <v>4258</v>
      </c>
      <c r="J1507" s="3"/>
      <c r="K1507" s="5" t="s">
        <v>25</v>
      </c>
      <c r="L1507" s="5">
        <v>9</v>
      </c>
      <c r="M1507" s="5" t="s">
        <v>493</v>
      </c>
      <c r="N1507" s="5">
        <f>VLOOKUP(M1507,[1]ArchetypeScores!E:N,10,FALSE)</f>
        <v>1</v>
      </c>
      <c r="O1507" s="5">
        <f>VLOOKUP(M1507,[1]ArchetypeScores!E:O,11,FALSE)</f>
        <v>-2</v>
      </c>
      <c r="P1507" s="5">
        <f>VLOOKUP(M1507,[1]ArchetypeScores!E:P,12,FALSE)</f>
        <v>0</v>
      </c>
      <c r="Q1507" s="2" t="str">
        <f>VLOOKUP(M1507,[1]ArchetypeScores!E:W,19,FALSE)</f>
        <v>Industrials - other</v>
      </c>
      <c r="R1507" s="2">
        <f>VLOOKUP(M1507,[1]ArchetypeScores!E:I,5,FALSE)</f>
        <v>0</v>
      </c>
      <c r="S1507" s="2">
        <f>VLOOKUP(M1507,[1]ArchetypeScores!E:K,7,FALSE)</f>
        <v>-1</v>
      </c>
      <c r="T1507" s="2" t="str">
        <f t="shared" si="23"/>
        <v>Not A&amp;R positive</v>
      </c>
    </row>
    <row r="1508" spans="1:20" x14ac:dyDescent="0.3">
      <c r="A1508" s="2" t="s">
        <v>4200</v>
      </c>
      <c r="B1508" s="3" t="s">
        <v>4259</v>
      </c>
      <c r="C1508" s="3" t="s">
        <v>4260</v>
      </c>
      <c r="D1508" s="4"/>
      <c r="E1508" s="5" t="s">
        <v>4203</v>
      </c>
      <c r="F1508" s="4">
        <v>0</v>
      </c>
      <c r="G1508" s="6">
        <v>45919</v>
      </c>
      <c r="H1508" s="3" t="s">
        <v>4257</v>
      </c>
      <c r="I1508" s="3" t="s">
        <v>4258</v>
      </c>
      <c r="J1508" s="3"/>
      <c r="K1508" s="5" t="s">
        <v>229</v>
      </c>
      <c r="L1508" s="5" t="s">
        <v>112</v>
      </c>
      <c r="M1508" s="5" t="s">
        <v>1282</v>
      </c>
      <c r="N1508" s="5">
        <f>VLOOKUP(M1508,[1]ArchetypeScores!E:N,10,FALSE)</f>
        <v>1</v>
      </c>
      <c r="O1508" s="5">
        <f>VLOOKUP(M1508,[1]ArchetypeScores!E:O,11,FALSE)</f>
        <v>-2</v>
      </c>
      <c r="P1508" s="5">
        <f>VLOOKUP(M1508,[1]ArchetypeScores!E:P,12,FALSE)</f>
        <v>-1</v>
      </c>
      <c r="Q1508" s="2" t="str">
        <f>VLOOKUP(M1508,[1]ArchetypeScores!E:W,19,FALSE)</f>
        <v>Industrials - transportation</v>
      </c>
      <c r="R1508" s="2">
        <f>VLOOKUP(M1508,[1]ArchetypeScores!E:I,5,FALSE)</f>
        <v>0</v>
      </c>
      <c r="S1508" s="2">
        <f>VLOOKUP(M1508,[1]ArchetypeScores!E:K,7,FALSE)</f>
        <v>-1</v>
      </c>
      <c r="T1508" s="2" t="str">
        <f t="shared" si="23"/>
        <v>Not A&amp;R positive</v>
      </c>
    </row>
    <row r="1509" spans="1:20" x14ac:dyDescent="0.3">
      <c r="A1509" s="2" t="s">
        <v>4200</v>
      </c>
      <c r="B1509" s="3" t="s">
        <v>4261</v>
      </c>
      <c r="C1509" s="3" t="s">
        <v>4262</v>
      </c>
      <c r="D1509" s="4"/>
      <c r="E1509" s="5" t="s">
        <v>4203</v>
      </c>
      <c r="F1509" s="4">
        <v>0</v>
      </c>
      <c r="G1509" s="6">
        <v>45920</v>
      </c>
      <c r="H1509" s="3" t="s">
        <v>4257</v>
      </c>
      <c r="I1509" s="3" t="s">
        <v>4258</v>
      </c>
      <c r="J1509" s="3"/>
      <c r="K1509" s="5" t="s">
        <v>94</v>
      </c>
      <c r="L1509" s="5">
        <v>3</v>
      </c>
      <c r="M1509" s="5" t="s">
        <v>4263</v>
      </c>
      <c r="N1509" s="5">
        <f>VLOOKUP(M1509,[1]ArchetypeScores!E:N,10,FALSE)</f>
        <v>1</v>
      </c>
      <c r="O1509" s="5">
        <f>VLOOKUP(M1509,[1]ArchetypeScores!E:O,11,FALSE)</f>
        <v>0</v>
      </c>
      <c r="P1509" s="5">
        <f>VLOOKUP(M1509,[1]ArchetypeScores!E:P,12,FALSE)</f>
        <v>0</v>
      </c>
      <c r="Q1509" s="2" t="e">
        <f>VLOOKUP(M1509,[1]ArchetypeScores!E:W,19,FALSE)</f>
        <v>#N/A</v>
      </c>
      <c r="R1509" s="2">
        <f>VLOOKUP(M1509,[1]ArchetypeScores!E:I,5,FALSE)</f>
        <v>1</v>
      </c>
      <c r="S1509" s="2">
        <f>VLOOKUP(M1509,[1]ArchetypeScores!E:K,7,FALSE)</f>
        <v>1</v>
      </c>
      <c r="T1509" s="2" t="str">
        <f t="shared" si="23"/>
        <v>Both</v>
      </c>
    </row>
    <row r="1510" spans="1:20" x14ac:dyDescent="0.3">
      <c r="A1510" s="2" t="s">
        <v>4200</v>
      </c>
      <c r="B1510" s="3" t="s">
        <v>4264</v>
      </c>
      <c r="C1510" s="3" t="s">
        <v>4265</v>
      </c>
      <c r="D1510" s="4"/>
      <c r="E1510" s="5" t="s">
        <v>4203</v>
      </c>
      <c r="F1510" s="4">
        <v>0</v>
      </c>
      <c r="G1510" s="6">
        <v>45882</v>
      </c>
      <c r="H1510" s="3" t="s">
        <v>4204</v>
      </c>
      <c r="I1510" s="3" t="s">
        <v>4201</v>
      </c>
      <c r="J1510" s="3"/>
      <c r="K1510" s="5" t="s">
        <v>38</v>
      </c>
      <c r="L1510" s="5">
        <v>29</v>
      </c>
      <c r="M1510" s="5" t="s">
        <v>316</v>
      </c>
      <c r="N1510" s="5">
        <f>VLOOKUP(M1510,[1]ArchetypeScores!E:N,10,FALSE)</f>
        <v>0</v>
      </c>
      <c r="O1510" s="5">
        <f>VLOOKUP(M1510,[1]ArchetypeScores!E:O,11,FALSE)</f>
        <v>-1</v>
      </c>
      <c r="P1510" s="5">
        <f>VLOOKUP(M1510,[1]ArchetypeScores!E:P,12,FALSE)</f>
        <v>0</v>
      </c>
      <c r="Q1510" s="2" t="str">
        <f>VLOOKUP(M1510,[1]ArchetypeScores!E:W,19,FALSE)</f>
        <v>Other sector</v>
      </c>
      <c r="R1510" s="2">
        <f>VLOOKUP(M1510,[1]ArchetypeScores!E:I,5,FALSE)</f>
        <v>0</v>
      </c>
      <c r="S1510" s="2">
        <f>VLOOKUP(M1510,[1]ArchetypeScores!E:K,7,FALSE)</f>
        <v>0</v>
      </c>
      <c r="T1510" s="2" t="str">
        <f t="shared" si="23"/>
        <v>Not A&amp;R positive</v>
      </c>
    </row>
    <row r="1511" spans="1:20" x14ac:dyDescent="0.3">
      <c r="A1511" s="2" t="s">
        <v>4200</v>
      </c>
      <c r="B1511" s="3" t="s">
        <v>4266</v>
      </c>
      <c r="C1511" s="3" t="s">
        <v>4267</v>
      </c>
      <c r="D1511" s="4"/>
      <c r="E1511" s="5" t="s">
        <v>4203</v>
      </c>
      <c r="F1511" s="4">
        <v>0</v>
      </c>
      <c r="G1511" s="6">
        <v>45922</v>
      </c>
      <c r="H1511" s="3" t="s">
        <v>4268</v>
      </c>
      <c r="I1511" s="3" t="s">
        <v>4269</v>
      </c>
      <c r="J1511" s="3"/>
      <c r="K1511" s="5" t="s">
        <v>57</v>
      </c>
      <c r="L1511" s="5">
        <v>29</v>
      </c>
      <c r="M1511" s="5" t="s">
        <v>58</v>
      </c>
      <c r="N1511" s="5">
        <f>VLOOKUP(M1511,[1]ArchetypeScores!E:N,10,FALSE)</f>
        <v>0</v>
      </c>
      <c r="O1511" s="5">
        <f>VLOOKUP(M1511,[1]ArchetypeScores!E:O,11,FALSE)</f>
        <v>-1</v>
      </c>
      <c r="P1511" s="5">
        <f>VLOOKUP(M1511,[1]ArchetypeScores!E:P,12,FALSE)</f>
        <v>0</v>
      </c>
      <c r="Q1511" s="2" t="str">
        <f>VLOOKUP(M1511,[1]ArchetypeScores!E:W,19,FALSE)</f>
        <v>Untargeted</v>
      </c>
      <c r="R1511" s="2">
        <f>VLOOKUP(M1511,[1]ArchetypeScores!E:I,5,FALSE)</f>
        <v>0</v>
      </c>
      <c r="S1511" s="2">
        <f>VLOOKUP(M1511,[1]ArchetypeScores!E:K,7,FALSE)</f>
        <v>0</v>
      </c>
      <c r="T1511" s="2" t="str">
        <f t="shared" si="23"/>
        <v>Not A&amp;R positive</v>
      </c>
    </row>
    <row r="1512" spans="1:20" x14ac:dyDescent="0.3">
      <c r="A1512" s="2" t="s">
        <v>4200</v>
      </c>
      <c r="B1512" s="3" t="s">
        <v>4270</v>
      </c>
      <c r="C1512" s="3" t="s">
        <v>4271</v>
      </c>
      <c r="D1512" s="4"/>
      <c r="E1512" s="5" t="s">
        <v>4203</v>
      </c>
      <c r="F1512" s="4">
        <v>0</v>
      </c>
      <c r="G1512" s="6">
        <v>45885</v>
      </c>
      <c r="H1512" s="3" t="s">
        <v>4204</v>
      </c>
      <c r="I1512" s="3" t="s">
        <v>4201</v>
      </c>
      <c r="J1512" s="3"/>
      <c r="K1512" s="5" t="s">
        <v>47</v>
      </c>
      <c r="L1512" s="5">
        <v>3</v>
      </c>
      <c r="M1512" s="5" t="s">
        <v>607</v>
      </c>
      <c r="N1512" s="5">
        <f>VLOOKUP(M1512,[1]ArchetypeScores!E:N,10,FALSE)</f>
        <v>0</v>
      </c>
      <c r="O1512" s="5">
        <f>VLOOKUP(M1512,[1]ArchetypeScores!E:O,11,FALSE)</f>
        <v>0</v>
      </c>
      <c r="P1512" s="5">
        <f>VLOOKUP(M1512,[1]ArchetypeScores!E:P,12,FALSE)</f>
        <v>0</v>
      </c>
      <c r="Q1512" s="2" t="str">
        <f>VLOOKUP(M1512,[1]ArchetypeScores!E:W,19,FALSE)</f>
        <v>Other sector</v>
      </c>
      <c r="R1512" s="2">
        <f>VLOOKUP(M1512,[1]ArchetypeScores!E:I,5,FALSE)</f>
        <v>0</v>
      </c>
      <c r="S1512" s="2">
        <f>VLOOKUP(M1512,[1]ArchetypeScores!E:K,7,FALSE)</f>
        <v>0</v>
      </c>
      <c r="T1512" s="2" t="str">
        <f t="shared" si="23"/>
        <v>Not A&amp;R positive</v>
      </c>
    </row>
    <row r="1513" spans="1:20" x14ac:dyDescent="0.3">
      <c r="A1513" s="2" t="s">
        <v>4200</v>
      </c>
      <c r="B1513" s="3" t="s">
        <v>4272</v>
      </c>
      <c r="C1513" s="3" t="s">
        <v>4273</v>
      </c>
      <c r="D1513" s="4"/>
      <c r="E1513" s="5" t="s">
        <v>4203</v>
      </c>
      <c r="F1513" s="4">
        <v>0</v>
      </c>
      <c r="G1513" s="6">
        <v>45893</v>
      </c>
      <c r="H1513" s="3" t="s">
        <v>4204</v>
      </c>
      <c r="I1513" s="3" t="s">
        <v>4201</v>
      </c>
      <c r="J1513" s="3"/>
      <c r="K1513" s="5" t="s">
        <v>1306</v>
      </c>
      <c r="L1513" s="5">
        <v>1</v>
      </c>
      <c r="M1513" s="5" t="s">
        <v>1307</v>
      </c>
      <c r="N1513" s="5">
        <f>VLOOKUP(M1513,[1]ArchetypeScores!E:N,10,FALSE)</f>
        <v>0</v>
      </c>
      <c r="O1513" s="5">
        <f>VLOOKUP(M1513,[1]ArchetypeScores!E:O,11,FALSE)</f>
        <v>-1</v>
      </c>
      <c r="P1513" s="5">
        <f>VLOOKUP(M1513,[1]ArchetypeScores!E:P,12,FALSE)</f>
        <v>0</v>
      </c>
      <c r="Q1513" s="2" t="str">
        <f>VLOOKUP(M1513,[1]ArchetypeScores!E:W,19,FALSE)</f>
        <v>Untargeted</v>
      </c>
      <c r="R1513" s="2">
        <f>VLOOKUP(M1513,[1]ArchetypeScores!E:I,5,FALSE)</f>
        <v>0</v>
      </c>
      <c r="S1513" s="2">
        <f>VLOOKUP(M1513,[1]ArchetypeScores!E:K,7,FALSE)</f>
        <v>0</v>
      </c>
      <c r="T1513" s="2" t="str">
        <f t="shared" si="23"/>
        <v>Not A&amp;R positive</v>
      </c>
    </row>
    <row r="1514" spans="1:20" x14ac:dyDescent="0.3">
      <c r="A1514" s="2" t="s">
        <v>4200</v>
      </c>
      <c r="B1514" s="3" t="s">
        <v>4274</v>
      </c>
      <c r="C1514" s="3" t="s">
        <v>4275</v>
      </c>
      <c r="D1514" s="4"/>
      <c r="E1514" s="5" t="s">
        <v>4203</v>
      </c>
      <c r="F1514" s="4">
        <v>0</v>
      </c>
      <c r="G1514" s="6">
        <v>45959</v>
      </c>
      <c r="H1514" s="3" t="s">
        <v>4276</v>
      </c>
      <c r="I1514" s="3"/>
      <c r="J1514" s="3"/>
      <c r="K1514" s="5" t="s">
        <v>261</v>
      </c>
      <c r="L1514" s="5">
        <v>2</v>
      </c>
      <c r="M1514" s="5" t="s">
        <v>262</v>
      </c>
      <c r="N1514" s="5">
        <f>VLOOKUP(M1514,[1]ArchetypeScores!E:N,10,FALSE)</f>
        <v>0</v>
      </c>
      <c r="O1514" s="5">
        <f>VLOOKUP(M1514,[1]ArchetypeScores!E:O,11,FALSE)</f>
        <v>-1</v>
      </c>
      <c r="P1514" s="5">
        <f>VLOOKUP(M1514,[1]ArchetypeScores!E:P,12,FALSE)</f>
        <v>0</v>
      </c>
      <c r="Q1514" s="2" t="str">
        <f>VLOOKUP(M1514,[1]ArchetypeScores!E:W,19,FALSE)</f>
        <v>Untargeted</v>
      </c>
      <c r="R1514" s="2">
        <f>VLOOKUP(M1514,[1]ArchetypeScores!E:I,5,FALSE)</f>
        <v>0</v>
      </c>
      <c r="S1514" s="2">
        <f>VLOOKUP(M1514,[1]ArchetypeScores!E:K,7,FALSE)</f>
        <v>0</v>
      </c>
      <c r="T1514" s="2" t="str">
        <f t="shared" si="23"/>
        <v>Not A&amp;R positive</v>
      </c>
    </row>
    <row r="1515" spans="1:20" x14ac:dyDescent="0.3">
      <c r="A1515" s="2" t="s">
        <v>4200</v>
      </c>
      <c r="B1515" s="3" t="s">
        <v>4277</v>
      </c>
      <c r="C1515" s="3" t="s">
        <v>4278</v>
      </c>
      <c r="D1515" s="4">
        <v>0.1</v>
      </c>
      <c r="E1515" s="5" t="s">
        <v>4203</v>
      </c>
      <c r="F1515" s="4">
        <v>1.5520000000000001E-2</v>
      </c>
      <c r="G1515" s="6">
        <v>45908</v>
      </c>
      <c r="H1515" s="3" t="s">
        <v>4279</v>
      </c>
      <c r="I1515" s="3"/>
      <c r="J1515" s="3"/>
      <c r="K1515" s="5" t="s">
        <v>107</v>
      </c>
      <c r="L1515" s="5">
        <v>1</v>
      </c>
      <c r="M1515" s="5" t="s">
        <v>108</v>
      </c>
      <c r="N1515" s="5">
        <f>VLOOKUP(M1515,[1]ArchetypeScores!E:N,10,FALSE)</f>
        <v>1</v>
      </c>
      <c r="O1515" s="5">
        <f>VLOOKUP(M1515,[1]ArchetypeScores!E:O,11,FALSE)</f>
        <v>0</v>
      </c>
      <c r="P1515" s="5">
        <f>VLOOKUP(M1515,[1]ArchetypeScores!E:P,12,FALSE)</f>
        <v>0</v>
      </c>
      <c r="Q1515" s="2" t="str">
        <f>VLOOKUP(M1515,[1]ArchetypeScores!E:W,19,FALSE)</f>
        <v>Other sector</v>
      </c>
      <c r="R1515" s="2">
        <f>VLOOKUP(M1515,[1]ArchetypeScores!E:I,5,FALSE)</f>
        <v>0</v>
      </c>
      <c r="S1515" s="2">
        <f>VLOOKUP(M1515,[1]ArchetypeScores!E:K,7,FALSE)</f>
        <v>0</v>
      </c>
      <c r="T1515" s="2" t="str">
        <f t="shared" si="23"/>
        <v>Not A&amp;R positive</v>
      </c>
    </row>
    <row r="1516" spans="1:20" x14ac:dyDescent="0.3">
      <c r="A1516" s="2" t="s">
        <v>4200</v>
      </c>
      <c r="B1516" s="3" t="s">
        <v>4280</v>
      </c>
      <c r="C1516" s="3" t="s">
        <v>4281</v>
      </c>
      <c r="D1516" s="4"/>
      <c r="E1516" s="5" t="s">
        <v>4203</v>
      </c>
      <c r="F1516" s="4">
        <v>0</v>
      </c>
      <c r="G1516" s="6">
        <v>45889</v>
      </c>
      <c r="H1516" s="3" t="s">
        <v>4204</v>
      </c>
      <c r="I1516" s="3" t="s">
        <v>4201</v>
      </c>
      <c r="J1516" s="3"/>
      <c r="K1516" s="5" t="s">
        <v>38</v>
      </c>
      <c r="L1516" s="5">
        <v>13</v>
      </c>
      <c r="M1516" s="5" t="s">
        <v>39</v>
      </c>
      <c r="N1516" s="5">
        <f>VLOOKUP(M1516,[1]ArchetypeScores!E:N,10,FALSE)</f>
        <v>0</v>
      </c>
      <c r="O1516" s="5">
        <f>VLOOKUP(M1516,[1]ArchetypeScores!E:O,11,FALSE)</f>
        <v>-2</v>
      </c>
      <c r="P1516" s="5">
        <f>VLOOKUP(M1516,[1]ArchetypeScores!E:P,12,FALSE)</f>
        <v>0</v>
      </c>
      <c r="Q1516" s="2" t="str">
        <f>VLOOKUP(M1516,[1]ArchetypeScores!E:W,19,FALSE)</f>
        <v>Industrials - transportation</v>
      </c>
      <c r="R1516" s="2">
        <f>VLOOKUP(M1516,[1]ArchetypeScores!E:I,5,FALSE)</f>
        <v>0</v>
      </c>
      <c r="S1516" s="2">
        <f>VLOOKUP(M1516,[1]ArchetypeScores!E:K,7,FALSE)</f>
        <v>0</v>
      </c>
      <c r="T1516" s="2" t="str">
        <f t="shared" si="23"/>
        <v>Not A&amp;R positive</v>
      </c>
    </row>
    <row r="1517" spans="1:20" x14ac:dyDescent="0.3">
      <c r="A1517" s="2" t="s">
        <v>4200</v>
      </c>
      <c r="B1517" s="3" t="s">
        <v>4282</v>
      </c>
      <c r="C1517" s="3" t="s">
        <v>4283</v>
      </c>
      <c r="D1517" s="4"/>
      <c r="E1517" s="5" t="s">
        <v>4203</v>
      </c>
      <c r="F1517" s="4">
        <v>0</v>
      </c>
      <c r="G1517" s="6">
        <v>45947</v>
      </c>
      <c r="H1517" s="3" t="s">
        <v>4284</v>
      </c>
      <c r="I1517" s="3" t="s">
        <v>4285</v>
      </c>
      <c r="J1517" s="3"/>
      <c r="K1517" s="5" t="s">
        <v>2091</v>
      </c>
      <c r="L1517" s="5">
        <v>6</v>
      </c>
      <c r="M1517" s="5" t="s">
        <v>2092</v>
      </c>
      <c r="N1517" s="5">
        <f>VLOOKUP(M1517,[1]ArchetypeScores!E:N,10,FALSE)</f>
        <v>0</v>
      </c>
      <c r="O1517" s="5">
        <f>VLOOKUP(M1517,[1]ArchetypeScores!E:O,11,FALSE)</f>
        <v>-1</v>
      </c>
      <c r="P1517" s="5">
        <f>VLOOKUP(M1517,[1]ArchetypeScores!E:P,12,FALSE)</f>
        <v>0</v>
      </c>
      <c r="Q1517" s="2" t="str">
        <f>VLOOKUP(M1517,[1]ArchetypeScores!E:W,19,FALSE)</f>
        <v>Untargeted</v>
      </c>
      <c r="R1517" s="2">
        <f>VLOOKUP(M1517,[1]ArchetypeScores!E:I,5,FALSE)</f>
        <v>0</v>
      </c>
      <c r="S1517" s="2">
        <f>VLOOKUP(M1517,[1]ArchetypeScores!E:K,7,FALSE)</f>
        <v>0</v>
      </c>
      <c r="T1517" s="2" t="str">
        <f t="shared" si="23"/>
        <v>Not A&amp;R positive</v>
      </c>
    </row>
    <row r="1518" spans="1:20" x14ac:dyDescent="0.3">
      <c r="A1518" s="2" t="s">
        <v>4200</v>
      </c>
      <c r="B1518" s="3" t="s">
        <v>4286</v>
      </c>
      <c r="C1518" s="3" t="s">
        <v>4287</v>
      </c>
      <c r="D1518" s="4"/>
      <c r="E1518" s="5" t="s">
        <v>4203</v>
      </c>
      <c r="F1518" s="4">
        <v>0</v>
      </c>
      <c r="G1518" s="6">
        <v>45964</v>
      </c>
      <c r="H1518" s="3" t="s">
        <v>4221</v>
      </c>
      <c r="I1518" s="3"/>
      <c r="J1518" s="3"/>
      <c r="K1518" s="5" t="s">
        <v>57</v>
      </c>
      <c r="L1518" s="5">
        <v>29</v>
      </c>
      <c r="M1518" s="5" t="s">
        <v>58</v>
      </c>
      <c r="N1518" s="5">
        <f>VLOOKUP(M1518,[1]ArchetypeScores!E:N,10,FALSE)</f>
        <v>0</v>
      </c>
      <c r="O1518" s="5">
        <f>VLOOKUP(M1518,[1]ArchetypeScores!E:O,11,FALSE)</f>
        <v>-1</v>
      </c>
      <c r="P1518" s="5">
        <f>VLOOKUP(M1518,[1]ArchetypeScores!E:P,12,FALSE)</f>
        <v>0</v>
      </c>
      <c r="Q1518" s="2" t="str">
        <f>VLOOKUP(M1518,[1]ArchetypeScores!E:W,19,FALSE)</f>
        <v>Untargeted</v>
      </c>
      <c r="R1518" s="2">
        <f>VLOOKUP(M1518,[1]ArchetypeScores!E:I,5,FALSE)</f>
        <v>0</v>
      </c>
      <c r="S1518" s="2">
        <f>VLOOKUP(M1518,[1]ArchetypeScores!E:K,7,FALSE)</f>
        <v>0</v>
      </c>
      <c r="T1518" s="2" t="str">
        <f t="shared" si="23"/>
        <v>Not A&amp;R positive</v>
      </c>
    </row>
    <row r="1519" spans="1:20" x14ac:dyDescent="0.3">
      <c r="A1519" s="2" t="s">
        <v>4200</v>
      </c>
      <c r="B1519" s="3" t="s">
        <v>4288</v>
      </c>
      <c r="C1519" s="3" t="s">
        <v>4289</v>
      </c>
      <c r="D1519" s="4"/>
      <c r="E1519" s="5" t="s">
        <v>4203</v>
      </c>
      <c r="F1519" s="4">
        <v>0</v>
      </c>
      <c r="G1519" s="6">
        <v>45898</v>
      </c>
      <c r="H1519" s="3" t="s">
        <v>4290</v>
      </c>
      <c r="I1519" s="3" t="s">
        <v>4201</v>
      </c>
      <c r="J1519" s="3"/>
      <c r="K1519" s="5" t="s">
        <v>477</v>
      </c>
      <c r="L1519" s="5">
        <v>2</v>
      </c>
      <c r="M1519" s="5" t="s">
        <v>4291</v>
      </c>
      <c r="N1519" s="5">
        <f>VLOOKUP(M1519,[1]ArchetypeScores!E:N,10,FALSE)</f>
        <v>1</v>
      </c>
      <c r="O1519" s="5">
        <f>VLOOKUP(M1519,[1]ArchetypeScores!E:O,11,FALSE)</f>
        <v>-2</v>
      </c>
      <c r="P1519" s="5">
        <f>VLOOKUP(M1519,[1]ArchetypeScores!E:P,12,FALSE)</f>
        <v>2</v>
      </c>
      <c r="Q1519" s="2" t="str">
        <f>VLOOKUP(M1519,[1]ArchetypeScores!E:W,19,FALSE)</f>
        <v>Energy and water</v>
      </c>
      <c r="R1519" s="2">
        <f>VLOOKUP(M1519,[1]ArchetypeScores!E:I,5,FALSE)</f>
        <v>0</v>
      </c>
      <c r="S1519" s="2">
        <f>VLOOKUP(M1519,[1]ArchetypeScores!E:K,7,FALSE)</f>
        <v>0</v>
      </c>
      <c r="T1519" s="2" t="str">
        <f t="shared" si="23"/>
        <v>Not A&amp;R positive</v>
      </c>
    </row>
    <row r="1520" spans="1:20" x14ac:dyDescent="0.3">
      <c r="A1520" s="2" t="s">
        <v>4200</v>
      </c>
      <c r="B1520" s="3" t="s">
        <v>4292</v>
      </c>
      <c r="C1520" s="3" t="s">
        <v>4293</v>
      </c>
      <c r="D1520" s="4"/>
      <c r="E1520" s="5" t="s">
        <v>4203</v>
      </c>
      <c r="F1520" s="4">
        <v>0</v>
      </c>
      <c r="G1520" s="6">
        <v>45878</v>
      </c>
      <c r="H1520" s="3" t="s">
        <v>4294</v>
      </c>
      <c r="I1520" s="3"/>
      <c r="J1520" s="3"/>
      <c r="K1520" s="5" t="s">
        <v>1097</v>
      </c>
      <c r="L1520" s="5">
        <v>1</v>
      </c>
      <c r="M1520" s="5" t="s">
        <v>1098</v>
      </c>
      <c r="N1520" s="5">
        <f>VLOOKUP(M1520,[1]ArchetypeScores!E:N,10,FALSE)</f>
        <v>1</v>
      </c>
      <c r="O1520" s="5">
        <f>VLOOKUP(M1520,[1]ArchetypeScores!E:O,11,FALSE)</f>
        <v>0</v>
      </c>
      <c r="P1520" s="5">
        <f>VLOOKUP(M1520,[1]ArchetypeScores!E:P,12,FALSE)</f>
        <v>2</v>
      </c>
      <c r="Q1520" s="2" t="str">
        <f>VLOOKUP(M1520,[1]ArchetypeScores!E:W,19,FALSE)</f>
        <v>Energy and water</v>
      </c>
      <c r="R1520" s="2">
        <f>VLOOKUP(M1520,[1]ArchetypeScores!E:I,5,FALSE)</f>
        <v>0</v>
      </c>
      <c r="S1520" s="2">
        <f>VLOOKUP(M1520,[1]ArchetypeScores!E:K,7,FALSE)</f>
        <v>0</v>
      </c>
      <c r="T1520" s="2" t="str">
        <f t="shared" si="23"/>
        <v>Not A&amp;R positive</v>
      </c>
    </row>
    <row r="1521" spans="1:20" x14ac:dyDescent="0.3">
      <c r="A1521" s="2" t="s">
        <v>4200</v>
      </c>
      <c r="B1521" s="3" t="s">
        <v>4295</v>
      </c>
      <c r="C1521" s="3" t="s">
        <v>4296</v>
      </c>
      <c r="D1521" s="4"/>
      <c r="E1521" s="5" t="s">
        <v>4203</v>
      </c>
      <c r="F1521" s="4">
        <v>0</v>
      </c>
      <c r="G1521" s="6">
        <v>45867</v>
      </c>
      <c r="H1521" s="3" t="s">
        <v>4297</v>
      </c>
      <c r="I1521" s="3" t="s">
        <v>4298</v>
      </c>
      <c r="J1521" s="3"/>
      <c r="K1521" s="5" t="s">
        <v>291</v>
      </c>
      <c r="L1521" s="5">
        <v>4</v>
      </c>
      <c r="M1521" s="5" t="s">
        <v>292</v>
      </c>
      <c r="N1521" s="5">
        <f>VLOOKUP(M1521,[1]ArchetypeScores!E:N,10,FALSE)</f>
        <v>1</v>
      </c>
      <c r="O1521" s="5">
        <f>VLOOKUP(M1521,[1]ArchetypeScores!E:O,11,FALSE)</f>
        <v>0</v>
      </c>
      <c r="P1521" s="5">
        <f>VLOOKUP(M1521,[1]ArchetypeScores!E:P,12,FALSE)</f>
        <v>0</v>
      </c>
      <c r="Q1521" s="2" t="str">
        <f>VLOOKUP(M1521,[1]ArchetypeScores!E:W,19,FALSE)</f>
        <v>Education and training</v>
      </c>
      <c r="R1521" s="2">
        <f>VLOOKUP(M1521,[1]ArchetypeScores!E:I,5,FALSE)</f>
        <v>0</v>
      </c>
      <c r="S1521" s="2">
        <f>VLOOKUP(M1521,[1]ArchetypeScores!E:K,7,FALSE)</f>
        <v>0</v>
      </c>
      <c r="T1521" s="2" t="str">
        <f t="shared" si="23"/>
        <v>Not A&amp;R positive</v>
      </c>
    </row>
    <row r="1522" spans="1:20" x14ac:dyDescent="0.3">
      <c r="A1522" s="2" t="s">
        <v>4200</v>
      </c>
      <c r="B1522" s="3" t="s">
        <v>4299</v>
      </c>
      <c r="C1522" s="3" t="s">
        <v>4300</v>
      </c>
      <c r="D1522" s="4"/>
      <c r="E1522" s="5" t="s">
        <v>4203</v>
      </c>
      <c r="F1522" s="4">
        <v>0</v>
      </c>
      <c r="G1522" s="6">
        <v>45868</v>
      </c>
      <c r="H1522" s="3" t="s">
        <v>4297</v>
      </c>
      <c r="I1522" s="3" t="s">
        <v>4298</v>
      </c>
      <c r="J1522" s="3"/>
      <c r="K1522" s="5" t="s">
        <v>214</v>
      </c>
      <c r="L1522" s="5">
        <v>2</v>
      </c>
      <c r="M1522" s="5" t="s">
        <v>1806</v>
      </c>
      <c r="N1522" s="5">
        <f>VLOOKUP(M1522,[1]ArchetypeScores!E:N,10,FALSE)</f>
        <v>1</v>
      </c>
      <c r="O1522" s="5">
        <f>VLOOKUP(M1522,[1]ArchetypeScores!E:O,11,FALSE)</f>
        <v>0</v>
      </c>
      <c r="P1522" s="5">
        <f>VLOOKUP(M1522,[1]ArchetypeScores!E:P,12,FALSE)</f>
        <v>1</v>
      </c>
      <c r="Q1522" s="2" t="str">
        <f>VLOOKUP(M1522,[1]ArchetypeScores!E:W,19,FALSE)</f>
        <v>Other sector</v>
      </c>
      <c r="R1522" s="2">
        <f>VLOOKUP(M1522,[1]ArchetypeScores!E:I,5,FALSE)</f>
        <v>0</v>
      </c>
      <c r="S1522" s="2">
        <f>VLOOKUP(M1522,[1]ArchetypeScores!E:K,7,FALSE)</f>
        <v>0</v>
      </c>
      <c r="T1522" s="2" t="str">
        <f t="shared" si="23"/>
        <v>Not A&amp;R positive</v>
      </c>
    </row>
    <row r="1523" spans="1:20" x14ac:dyDescent="0.3">
      <c r="A1523" s="2" t="s">
        <v>4200</v>
      </c>
      <c r="B1523" s="3" t="s">
        <v>4301</v>
      </c>
      <c r="C1523" s="3" t="s">
        <v>4302</v>
      </c>
      <c r="D1523" s="4"/>
      <c r="E1523" s="5" t="s">
        <v>4203</v>
      </c>
      <c r="F1523" s="4">
        <v>0</v>
      </c>
      <c r="G1523" s="6">
        <v>45871</v>
      </c>
      <c r="H1523" s="3" t="s">
        <v>4297</v>
      </c>
      <c r="I1523" s="3" t="s">
        <v>4298</v>
      </c>
      <c r="J1523" s="3"/>
      <c r="K1523" s="5" t="s">
        <v>154</v>
      </c>
      <c r="L1523" s="5">
        <v>1</v>
      </c>
      <c r="M1523" s="5" t="s">
        <v>188</v>
      </c>
      <c r="N1523" s="5">
        <f>VLOOKUP(M1523,[1]ArchetypeScores!E:N,10,FALSE)</f>
        <v>1</v>
      </c>
      <c r="O1523" s="5">
        <f>VLOOKUP(M1523,[1]ArchetypeScores!E:O,11,FALSE)</f>
        <v>-1</v>
      </c>
      <c r="P1523" s="5">
        <f>VLOOKUP(M1523,[1]ArchetypeScores!E:P,12,FALSE)</f>
        <v>0</v>
      </c>
      <c r="Q1523" s="2" t="str">
        <f>VLOOKUP(M1523,[1]ArchetypeScores!E:W,19,FALSE)</f>
        <v>Education and training</v>
      </c>
      <c r="R1523" s="2">
        <f>VLOOKUP(M1523,[1]ArchetypeScores!E:I,5,FALSE)</f>
        <v>0</v>
      </c>
      <c r="S1523" s="2">
        <f>VLOOKUP(M1523,[1]ArchetypeScores!E:K,7,FALSE)</f>
        <v>1</v>
      </c>
      <c r="T1523" s="2" t="str">
        <f t="shared" si="23"/>
        <v>Indirect only</v>
      </c>
    </row>
    <row r="1524" spans="1:20" x14ac:dyDescent="0.3">
      <c r="A1524" s="2" t="s">
        <v>4200</v>
      </c>
      <c r="B1524" s="3" t="s">
        <v>4303</v>
      </c>
      <c r="C1524" s="3" t="s">
        <v>4304</v>
      </c>
      <c r="D1524" s="4"/>
      <c r="E1524" s="5" t="s">
        <v>4203</v>
      </c>
      <c r="F1524" s="4">
        <v>0</v>
      </c>
      <c r="G1524" s="6">
        <v>45869</v>
      </c>
      <c r="H1524" s="3" t="s">
        <v>4297</v>
      </c>
      <c r="I1524" s="3" t="s">
        <v>4298</v>
      </c>
      <c r="J1524" s="3"/>
      <c r="K1524" s="5" t="s">
        <v>489</v>
      </c>
      <c r="L1524" s="5">
        <v>4</v>
      </c>
      <c r="M1524" s="5" t="s">
        <v>490</v>
      </c>
      <c r="N1524" s="5">
        <f>VLOOKUP(M1524,[1]ArchetypeScores!E:N,10,FALSE)</f>
        <v>1</v>
      </c>
      <c r="O1524" s="5">
        <f>VLOOKUP(M1524,[1]ArchetypeScores!E:O,11,FALSE)</f>
        <v>-1</v>
      </c>
      <c r="P1524" s="5">
        <f>VLOOKUP(M1524,[1]ArchetypeScores!E:P,12,FALSE)</f>
        <v>0</v>
      </c>
      <c r="Q1524" s="2" t="str">
        <f>VLOOKUP(M1524,[1]ArchetypeScores!E:W,19,FALSE)</f>
        <v>Health care</v>
      </c>
      <c r="R1524" s="2">
        <f>VLOOKUP(M1524,[1]ArchetypeScores!E:I,5,FALSE)</f>
        <v>0</v>
      </c>
      <c r="S1524" s="2">
        <f>VLOOKUP(M1524,[1]ArchetypeScores!E:K,7,FALSE)</f>
        <v>1</v>
      </c>
      <c r="T1524" s="2" t="str">
        <f t="shared" si="23"/>
        <v>Indirect only</v>
      </c>
    </row>
    <row r="1525" spans="1:20" x14ac:dyDescent="0.3">
      <c r="A1525" s="2" t="s">
        <v>4200</v>
      </c>
      <c r="B1525" s="3" t="s">
        <v>4305</v>
      </c>
      <c r="C1525" s="3" t="s">
        <v>4306</v>
      </c>
      <c r="D1525" s="4">
        <v>1400</v>
      </c>
      <c r="E1525" s="5" t="s">
        <v>4203</v>
      </c>
      <c r="F1525" s="4">
        <v>212.37216000000001</v>
      </c>
      <c r="G1525" s="6">
        <v>45917</v>
      </c>
      <c r="H1525" s="3" t="s">
        <v>4307</v>
      </c>
      <c r="I1525" s="3"/>
      <c r="J1525" s="3"/>
      <c r="K1525" s="5" t="s">
        <v>175</v>
      </c>
      <c r="L1525" s="5">
        <v>4</v>
      </c>
      <c r="M1525" s="5" t="s">
        <v>219</v>
      </c>
      <c r="N1525" s="5">
        <f>VLOOKUP(M1525,[1]ArchetypeScores!E:N,10,FALSE)</f>
        <v>1</v>
      </c>
      <c r="O1525" s="5">
        <f>VLOOKUP(M1525,[1]ArchetypeScores!E:O,11,FALSE)</f>
        <v>0</v>
      </c>
      <c r="P1525" s="5">
        <f>VLOOKUP(M1525,[1]ArchetypeScores!E:P,12,FALSE)</f>
        <v>0</v>
      </c>
      <c r="Q1525" s="2" t="str">
        <f>VLOOKUP(M1525,[1]ArchetypeScores!E:W,19,FALSE)</f>
        <v>Other sector</v>
      </c>
      <c r="R1525" s="2">
        <f>VLOOKUP(M1525,[1]ArchetypeScores!E:I,5,FALSE)</f>
        <v>0</v>
      </c>
      <c r="S1525" s="2">
        <f>VLOOKUP(M1525,[1]ArchetypeScores!E:K,7,FALSE)</f>
        <v>0</v>
      </c>
      <c r="T1525" s="2" t="str">
        <f t="shared" si="23"/>
        <v>Not A&amp;R positive</v>
      </c>
    </row>
    <row r="1526" spans="1:20" x14ac:dyDescent="0.3">
      <c r="A1526" s="2" t="s">
        <v>4200</v>
      </c>
      <c r="B1526" s="3" t="s">
        <v>4308</v>
      </c>
      <c r="C1526" s="3" t="s">
        <v>4309</v>
      </c>
      <c r="D1526" s="4"/>
      <c r="E1526" s="5" t="s">
        <v>4203</v>
      </c>
      <c r="F1526" s="4">
        <v>0</v>
      </c>
      <c r="G1526" s="6">
        <v>45975</v>
      </c>
      <c r="H1526" s="3" t="s">
        <v>4310</v>
      </c>
      <c r="I1526" s="3"/>
      <c r="J1526" s="3"/>
      <c r="K1526" s="5" t="s">
        <v>53</v>
      </c>
      <c r="L1526" s="5">
        <v>1</v>
      </c>
      <c r="M1526" s="5" t="s">
        <v>54</v>
      </c>
      <c r="N1526" s="5">
        <f>VLOOKUP(M1526,[1]ArchetypeScores!E:N,10,FALSE)</f>
        <v>0</v>
      </c>
      <c r="O1526" s="5">
        <f>VLOOKUP(M1526,[1]ArchetypeScores!E:O,11,FALSE)</f>
        <v>-1</v>
      </c>
      <c r="P1526" s="5">
        <f>VLOOKUP(M1526,[1]ArchetypeScores!E:P,12,FALSE)</f>
        <v>0</v>
      </c>
      <c r="Q1526" s="2" t="str">
        <f>VLOOKUP(M1526,[1]ArchetypeScores!E:W,19,FALSE)</f>
        <v>Untargeted</v>
      </c>
      <c r="R1526" s="2">
        <f>VLOOKUP(M1526,[1]ArchetypeScores!E:I,5,FALSE)</f>
        <v>0</v>
      </c>
      <c r="S1526" s="2">
        <f>VLOOKUP(M1526,[1]ArchetypeScores!E:K,7,FALSE)</f>
        <v>0</v>
      </c>
      <c r="T1526" s="2" t="str">
        <f t="shared" si="23"/>
        <v>Not A&amp;R positive</v>
      </c>
    </row>
    <row r="1527" spans="1:20" x14ac:dyDescent="0.3">
      <c r="A1527" s="2" t="s">
        <v>4200</v>
      </c>
      <c r="B1527" s="3" t="s">
        <v>4311</v>
      </c>
      <c r="C1527" s="3" t="s">
        <v>4312</v>
      </c>
      <c r="D1527" s="4"/>
      <c r="E1527" s="5" t="s">
        <v>4203</v>
      </c>
      <c r="F1527" s="4">
        <v>0</v>
      </c>
      <c r="G1527" s="6">
        <v>46002</v>
      </c>
      <c r="H1527" s="3" t="s">
        <v>4313</v>
      </c>
      <c r="I1527" s="3" t="s">
        <v>4314</v>
      </c>
      <c r="J1527" s="3">
        <v>5</v>
      </c>
      <c r="K1527" s="5" t="s">
        <v>31</v>
      </c>
      <c r="L1527" s="5">
        <v>3</v>
      </c>
      <c r="M1527" s="5" t="s">
        <v>32</v>
      </c>
      <c r="N1527" s="5">
        <f>VLOOKUP(M1527,[1]ArchetypeScores!E:N,10,FALSE)</f>
        <v>0</v>
      </c>
      <c r="O1527" s="5">
        <f>VLOOKUP(M1527,[1]ArchetypeScores!E:O,11,FALSE)</f>
        <v>0</v>
      </c>
      <c r="P1527" s="5">
        <f>VLOOKUP(M1527,[1]ArchetypeScores!E:P,12,FALSE)</f>
        <v>0</v>
      </c>
      <c r="Q1527" s="2" t="str">
        <f>VLOOKUP(M1527,[1]ArchetypeScores!E:W,19,FALSE)</f>
        <v>Energy and water</v>
      </c>
      <c r="R1527" s="2">
        <f>VLOOKUP(M1527,[1]ArchetypeScores!E:I,5,FALSE)</f>
        <v>0</v>
      </c>
      <c r="S1527" s="2">
        <f>VLOOKUP(M1527,[1]ArchetypeScores!E:K,7,FALSE)</f>
        <v>0</v>
      </c>
      <c r="T1527" s="2" t="str">
        <f t="shared" si="23"/>
        <v>Not A&amp;R positive</v>
      </c>
    </row>
    <row r="1528" spans="1:20" x14ac:dyDescent="0.3">
      <c r="A1528" s="2" t="s">
        <v>4200</v>
      </c>
      <c r="B1528" s="3" t="s">
        <v>4315</v>
      </c>
      <c r="C1528" s="3" t="s">
        <v>4316</v>
      </c>
      <c r="D1528" s="4"/>
      <c r="E1528" s="5" t="s">
        <v>4203</v>
      </c>
      <c r="F1528" s="4">
        <v>0</v>
      </c>
      <c r="G1528" s="6">
        <v>45887</v>
      </c>
      <c r="H1528" s="3" t="s">
        <v>4204</v>
      </c>
      <c r="I1528" s="3" t="s">
        <v>4201</v>
      </c>
      <c r="J1528" s="3"/>
      <c r="K1528" s="5" t="s">
        <v>31</v>
      </c>
      <c r="L1528" s="5">
        <v>3</v>
      </c>
      <c r="M1528" s="5" t="s">
        <v>32</v>
      </c>
      <c r="N1528" s="5">
        <f>VLOOKUP(M1528,[1]ArchetypeScores!E:N,10,FALSE)</f>
        <v>0</v>
      </c>
      <c r="O1528" s="5">
        <f>VLOOKUP(M1528,[1]ArchetypeScores!E:O,11,FALSE)</f>
        <v>0</v>
      </c>
      <c r="P1528" s="5">
        <f>VLOOKUP(M1528,[1]ArchetypeScores!E:P,12,FALSE)</f>
        <v>0</v>
      </c>
      <c r="Q1528" s="2" t="str">
        <f>VLOOKUP(M1528,[1]ArchetypeScores!E:W,19,FALSE)</f>
        <v>Energy and water</v>
      </c>
      <c r="R1528" s="2">
        <f>VLOOKUP(M1528,[1]ArchetypeScores!E:I,5,FALSE)</f>
        <v>0</v>
      </c>
      <c r="S1528" s="2">
        <f>VLOOKUP(M1528,[1]ArchetypeScores!E:K,7,FALSE)</f>
        <v>0</v>
      </c>
      <c r="T1528" s="2" t="str">
        <f t="shared" si="23"/>
        <v>Not A&amp;R positive</v>
      </c>
    </row>
    <row r="1529" spans="1:20" x14ac:dyDescent="0.3">
      <c r="A1529" s="2" t="s">
        <v>4200</v>
      </c>
      <c r="B1529" s="3" t="s">
        <v>4317</v>
      </c>
      <c r="C1529" s="3" t="s">
        <v>4318</v>
      </c>
      <c r="D1529" s="4">
        <v>5.4</v>
      </c>
      <c r="E1529" s="5" t="s">
        <v>4203</v>
      </c>
      <c r="F1529" s="4">
        <v>0.77148000000000005</v>
      </c>
      <c r="G1529" s="6">
        <v>46010</v>
      </c>
      <c r="H1529" s="3" t="s">
        <v>4319</v>
      </c>
      <c r="I1529" s="3"/>
      <c r="J1529" s="3"/>
      <c r="K1529" s="5" t="s">
        <v>61</v>
      </c>
      <c r="L1529" s="5">
        <v>1</v>
      </c>
      <c r="M1529" s="5" t="s">
        <v>130</v>
      </c>
      <c r="N1529" s="5">
        <f>VLOOKUP(M1529,[1]ArchetypeScores!E:N,10,FALSE)</f>
        <v>0</v>
      </c>
      <c r="O1529" s="5">
        <f>VLOOKUP(M1529,[1]ArchetypeScores!E:O,11,FALSE)</f>
        <v>-1</v>
      </c>
      <c r="P1529" s="5">
        <f>VLOOKUP(M1529,[1]ArchetypeScores!E:P,12,FALSE)</f>
        <v>0</v>
      </c>
      <c r="Q1529" s="2" t="str">
        <f>VLOOKUP(M1529,[1]ArchetypeScores!E:W,19,FALSE)</f>
        <v>Health care</v>
      </c>
      <c r="R1529" s="2">
        <f>VLOOKUP(M1529,[1]ArchetypeScores!E:I,5,FALSE)</f>
        <v>0</v>
      </c>
      <c r="S1529" s="2">
        <f>VLOOKUP(M1529,[1]ArchetypeScores!E:K,7,FALSE)</f>
        <v>0</v>
      </c>
      <c r="T1529" s="2" t="str">
        <f t="shared" si="23"/>
        <v>Not A&amp;R positive</v>
      </c>
    </row>
    <row r="1530" spans="1:20" x14ac:dyDescent="0.3">
      <c r="A1530" s="2" t="s">
        <v>4200</v>
      </c>
      <c r="B1530" s="3" t="s">
        <v>4320</v>
      </c>
      <c r="C1530" s="3" t="s">
        <v>4321</v>
      </c>
      <c r="D1530" s="4"/>
      <c r="E1530" s="5" t="s">
        <v>4203</v>
      </c>
      <c r="F1530" s="4">
        <v>0</v>
      </c>
      <c r="G1530" s="6">
        <v>45945</v>
      </c>
      <c r="H1530" s="3" t="s">
        <v>4322</v>
      </c>
      <c r="I1530" s="3"/>
      <c r="J1530" s="3"/>
      <c r="K1530" s="5" t="s">
        <v>291</v>
      </c>
      <c r="L1530" s="5">
        <v>4</v>
      </c>
      <c r="M1530" s="5" t="s">
        <v>292</v>
      </c>
      <c r="N1530" s="5">
        <f>VLOOKUP(M1530,[1]ArchetypeScores!E:N,10,FALSE)</f>
        <v>1</v>
      </c>
      <c r="O1530" s="5">
        <f>VLOOKUP(M1530,[1]ArchetypeScores!E:O,11,FALSE)</f>
        <v>0</v>
      </c>
      <c r="P1530" s="5">
        <f>VLOOKUP(M1530,[1]ArchetypeScores!E:P,12,FALSE)</f>
        <v>0</v>
      </c>
      <c r="Q1530" s="2" t="str">
        <f>VLOOKUP(M1530,[1]ArchetypeScores!E:W,19,FALSE)</f>
        <v>Education and training</v>
      </c>
      <c r="R1530" s="2">
        <f>VLOOKUP(M1530,[1]ArchetypeScores!E:I,5,FALSE)</f>
        <v>0</v>
      </c>
      <c r="S1530" s="2">
        <f>VLOOKUP(M1530,[1]ArchetypeScores!E:K,7,FALSE)</f>
        <v>0</v>
      </c>
      <c r="T1530" s="2" t="str">
        <f t="shared" si="23"/>
        <v>Not A&amp;R positive</v>
      </c>
    </row>
    <row r="1531" spans="1:20" x14ac:dyDescent="0.3">
      <c r="A1531" s="2" t="s">
        <v>4200</v>
      </c>
      <c r="B1531" s="3" t="s">
        <v>4320</v>
      </c>
      <c r="C1531" s="3" t="s">
        <v>4323</v>
      </c>
      <c r="D1531" s="4"/>
      <c r="E1531" s="5" t="s">
        <v>4203</v>
      </c>
      <c r="F1531" s="4">
        <v>0</v>
      </c>
      <c r="G1531" s="6">
        <v>45969</v>
      </c>
      <c r="H1531" s="3" t="s">
        <v>4324</v>
      </c>
      <c r="I1531" s="3"/>
      <c r="J1531" s="3"/>
      <c r="K1531" s="5" t="s">
        <v>291</v>
      </c>
      <c r="L1531" s="5">
        <v>4</v>
      </c>
      <c r="M1531" s="5" t="s">
        <v>292</v>
      </c>
      <c r="N1531" s="5">
        <f>VLOOKUP(M1531,[1]ArchetypeScores!E:N,10,FALSE)</f>
        <v>1</v>
      </c>
      <c r="O1531" s="5">
        <f>VLOOKUP(M1531,[1]ArchetypeScores!E:O,11,FALSE)</f>
        <v>0</v>
      </c>
      <c r="P1531" s="5">
        <f>VLOOKUP(M1531,[1]ArchetypeScores!E:P,12,FALSE)</f>
        <v>0</v>
      </c>
      <c r="Q1531" s="2" t="str">
        <f>VLOOKUP(M1531,[1]ArchetypeScores!E:W,19,FALSE)</f>
        <v>Education and training</v>
      </c>
      <c r="R1531" s="2">
        <f>VLOOKUP(M1531,[1]ArchetypeScores!E:I,5,FALSE)</f>
        <v>0</v>
      </c>
      <c r="S1531" s="2">
        <f>VLOOKUP(M1531,[1]ArchetypeScores!E:K,7,FALSE)</f>
        <v>0</v>
      </c>
      <c r="T1531" s="2" t="str">
        <f t="shared" si="23"/>
        <v>Not A&amp;R positive</v>
      </c>
    </row>
    <row r="1532" spans="1:20" x14ac:dyDescent="0.3">
      <c r="A1532" s="2" t="s">
        <v>4200</v>
      </c>
      <c r="B1532" s="3" t="s">
        <v>4325</v>
      </c>
      <c r="C1532" s="3" t="s">
        <v>4326</v>
      </c>
      <c r="D1532" s="4"/>
      <c r="E1532" s="5" t="s">
        <v>4203</v>
      </c>
      <c r="F1532" s="4">
        <v>0</v>
      </c>
      <c r="G1532" s="6">
        <v>45925</v>
      </c>
      <c r="H1532" s="3" t="s">
        <v>4268</v>
      </c>
      <c r="I1532" s="3" t="s">
        <v>4269</v>
      </c>
      <c r="J1532" s="3"/>
      <c r="K1532" s="5" t="s">
        <v>214</v>
      </c>
      <c r="L1532" s="5">
        <v>1</v>
      </c>
      <c r="M1532" s="5" t="s">
        <v>215</v>
      </c>
      <c r="N1532" s="5">
        <f>VLOOKUP(M1532,[1]ArchetypeScores!E:N,10,FALSE)</f>
        <v>1</v>
      </c>
      <c r="O1532" s="5">
        <f>VLOOKUP(M1532,[1]ArchetypeScores!E:O,11,FALSE)</f>
        <v>0</v>
      </c>
      <c r="P1532" s="5">
        <f>VLOOKUP(M1532,[1]ArchetypeScores!E:P,12,FALSE)</f>
        <v>1</v>
      </c>
      <c r="Q1532" s="2" t="str">
        <f>VLOOKUP(M1532,[1]ArchetypeScores!E:W,19,FALSE)</f>
        <v>Health care</v>
      </c>
      <c r="R1532" s="2">
        <f>VLOOKUP(M1532,[1]ArchetypeScores!E:I,5,FALSE)</f>
        <v>0</v>
      </c>
      <c r="S1532" s="2">
        <f>VLOOKUP(M1532,[1]ArchetypeScores!E:K,7,FALSE)</f>
        <v>1</v>
      </c>
      <c r="T1532" s="2" t="str">
        <f t="shared" si="23"/>
        <v>Indirect only</v>
      </c>
    </row>
    <row r="1533" spans="1:20" x14ac:dyDescent="0.3">
      <c r="A1533" s="2" t="s">
        <v>4200</v>
      </c>
      <c r="B1533" s="3" t="s">
        <v>4327</v>
      </c>
      <c r="C1533" s="3" t="s">
        <v>4328</v>
      </c>
      <c r="D1533" s="4"/>
      <c r="E1533" s="5" t="s">
        <v>4203</v>
      </c>
      <c r="F1533" s="4">
        <v>0</v>
      </c>
      <c r="G1533" s="6">
        <v>45926</v>
      </c>
      <c r="H1533" s="3" t="s">
        <v>4268</v>
      </c>
      <c r="I1533" s="3" t="s">
        <v>4269</v>
      </c>
      <c r="J1533" s="3"/>
      <c r="K1533" s="5" t="s">
        <v>175</v>
      </c>
      <c r="L1533" s="5">
        <v>4</v>
      </c>
      <c r="M1533" s="5" t="s">
        <v>219</v>
      </c>
      <c r="N1533" s="5">
        <f>VLOOKUP(M1533,[1]ArchetypeScores!E:N,10,FALSE)</f>
        <v>1</v>
      </c>
      <c r="O1533" s="5">
        <f>VLOOKUP(M1533,[1]ArchetypeScores!E:O,11,FALSE)</f>
        <v>0</v>
      </c>
      <c r="P1533" s="5">
        <f>VLOOKUP(M1533,[1]ArchetypeScores!E:P,12,FALSE)</f>
        <v>0</v>
      </c>
      <c r="Q1533" s="2" t="str">
        <f>VLOOKUP(M1533,[1]ArchetypeScores!E:W,19,FALSE)</f>
        <v>Other sector</v>
      </c>
      <c r="R1533" s="2">
        <f>VLOOKUP(M1533,[1]ArchetypeScores!E:I,5,FALSE)</f>
        <v>0</v>
      </c>
      <c r="S1533" s="2">
        <f>VLOOKUP(M1533,[1]ArchetypeScores!E:K,7,FALSE)</f>
        <v>0</v>
      </c>
      <c r="T1533" s="2" t="str">
        <f t="shared" si="23"/>
        <v>Not A&amp;R positive</v>
      </c>
    </row>
    <row r="1534" spans="1:20" x14ac:dyDescent="0.3">
      <c r="A1534" s="2" t="s">
        <v>4200</v>
      </c>
      <c r="B1534" s="3" t="s">
        <v>4329</v>
      </c>
      <c r="C1534" s="3" t="s">
        <v>4330</v>
      </c>
      <c r="D1534" s="4"/>
      <c r="E1534" s="5" t="s">
        <v>4203</v>
      </c>
      <c r="F1534" s="4">
        <v>0</v>
      </c>
      <c r="G1534" s="6">
        <v>45872</v>
      </c>
      <c r="H1534" s="3" t="s">
        <v>4297</v>
      </c>
      <c r="I1534" s="3" t="s">
        <v>4298</v>
      </c>
      <c r="J1534" s="3"/>
      <c r="K1534" s="5" t="s">
        <v>175</v>
      </c>
      <c r="L1534" s="5">
        <v>4</v>
      </c>
      <c r="M1534" s="5" t="s">
        <v>219</v>
      </c>
      <c r="N1534" s="5">
        <f>VLOOKUP(M1534,[1]ArchetypeScores!E:N,10,FALSE)</f>
        <v>1</v>
      </c>
      <c r="O1534" s="5">
        <f>VLOOKUP(M1534,[1]ArchetypeScores!E:O,11,FALSE)</f>
        <v>0</v>
      </c>
      <c r="P1534" s="5">
        <f>VLOOKUP(M1534,[1]ArchetypeScores!E:P,12,FALSE)</f>
        <v>0</v>
      </c>
      <c r="Q1534" s="2" t="str">
        <f>VLOOKUP(M1534,[1]ArchetypeScores!E:W,19,FALSE)</f>
        <v>Other sector</v>
      </c>
      <c r="R1534" s="2">
        <f>VLOOKUP(M1534,[1]ArchetypeScores!E:I,5,FALSE)</f>
        <v>0</v>
      </c>
      <c r="S1534" s="2">
        <f>VLOOKUP(M1534,[1]ArchetypeScores!E:K,7,FALSE)</f>
        <v>0</v>
      </c>
      <c r="T1534" s="2" t="str">
        <f t="shared" si="23"/>
        <v>Not A&amp;R positive</v>
      </c>
    </row>
    <row r="1535" spans="1:20" x14ac:dyDescent="0.3">
      <c r="A1535" s="2" t="s">
        <v>4200</v>
      </c>
      <c r="B1535" s="3" t="s">
        <v>4331</v>
      </c>
      <c r="C1535" s="3" t="s">
        <v>4332</v>
      </c>
      <c r="D1535" s="4"/>
      <c r="E1535" s="5" t="s">
        <v>4203</v>
      </c>
      <c r="F1535" s="4">
        <v>0</v>
      </c>
      <c r="G1535" s="6">
        <v>45984</v>
      </c>
      <c r="H1535" s="3" t="s">
        <v>4333</v>
      </c>
      <c r="I1535" s="3"/>
      <c r="J1535" s="3"/>
      <c r="K1535" s="5" t="s">
        <v>3702</v>
      </c>
      <c r="L1535" s="5">
        <v>2</v>
      </c>
      <c r="M1535" s="5" t="s">
        <v>4334</v>
      </c>
      <c r="N1535" s="5">
        <f>VLOOKUP(M1535,[1]ArchetypeScores!E:N,10,FALSE)</f>
        <v>1</v>
      </c>
      <c r="O1535" s="5">
        <f>VLOOKUP(M1535,[1]ArchetypeScores!E:O,11,FALSE)</f>
        <v>-1</v>
      </c>
      <c r="P1535" s="5">
        <f>VLOOKUP(M1535,[1]ArchetypeScores!E:P,12,FALSE)</f>
        <v>1</v>
      </c>
      <c r="Q1535" s="2" t="str">
        <f>VLOOKUP(M1535,[1]ArchetypeScores!E:W,19,FALSE)</f>
        <v>Industrials - transportation</v>
      </c>
      <c r="R1535" s="2">
        <f>VLOOKUP(M1535,[1]ArchetypeScores!E:I,5,FALSE)</f>
        <v>0</v>
      </c>
      <c r="S1535" s="2">
        <f>VLOOKUP(M1535,[1]ArchetypeScores!E:K,7,FALSE)</f>
        <v>0</v>
      </c>
      <c r="T1535" s="2" t="str">
        <f t="shared" si="23"/>
        <v>Not A&amp;R positive</v>
      </c>
    </row>
    <row r="1536" spans="1:20" x14ac:dyDescent="0.3">
      <c r="A1536" s="2" t="s">
        <v>4200</v>
      </c>
      <c r="B1536" s="3" t="s">
        <v>4335</v>
      </c>
      <c r="C1536" s="3" t="s">
        <v>4336</v>
      </c>
      <c r="D1536" s="4">
        <v>0.04</v>
      </c>
      <c r="E1536" s="5" t="s">
        <v>4203</v>
      </c>
      <c r="F1536" s="4">
        <v>6.1900000000000002E-3</v>
      </c>
      <c r="G1536" s="6">
        <v>45907</v>
      </c>
      <c r="H1536" s="3" t="s">
        <v>4337</v>
      </c>
      <c r="I1536" s="3"/>
      <c r="J1536" s="3"/>
      <c r="K1536" s="5" t="s">
        <v>107</v>
      </c>
      <c r="L1536" s="5">
        <v>1</v>
      </c>
      <c r="M1536" s="5" t="s">
        <v>108</v>
      </c>
      <c r="N1536" s="5">
        <f>VLOOKUP(M1536,[1]ArchetypeScores!E:N,10,FALSE)</f>
        <v>1</v>
      </c>
      <c r="O1536" s="5">
        <f>VLOOKUP(M1536,[1]ArchetypeScores!E:O,11,FALSE)</f>
        <v>0</v>
      </c>
      <c r="P1536" s="5">
        <f>VLOOKUP(M1536,[1]ArchetypeScores!E:P,12,FALSE)</f>
        <v>0</v>
      </c>
      <c r="Q1536" s="2" t="str">
        <f>VLOOKUP(M1536,[1]ArchetypeScores!E:W,19,FALSE)</f>
        <v>Other sector</v>
      </c>
      <c r="R1536" s="2">
        <f>VLOOKUP(M1536,[1]ArchetypeScores!E:I,5,FALSE)</f>
        <v>0</v>
      </c>
      <c r="S1536" s="2">
        <f>VLOOKUP(M1536,[1]ArchetypeScores!E:K,7,FALSE)</f>
        <v>0</v>
      </c>
      <c r="T1536" s="2" t="str">
        <f t="shared" si="23"/>
        <v>Not A&amp;R positive</v>
      </c>
    </row>
    <row r="1537" spans="1:20" x14ac:dyDescent="0.3">
      <c r="A1537" s="2" t="s">
        <v>4200</v>
      </c>
      <c r="B1537" s="3" t="s">
        <v>4338</v>
      </c>
      <c r="C1537" s="3" t="s">
        <v>4339</v>
      </c>
      <c r="D1537" s="4"/>
      <c r="E1537" s="5" t="s">
        <v>4203</v>
      </c>
      <c r="F1537" s="4">
        <v>0</v>
      </c>
      <c r="G1537" s="6">
        <v>45985</v>
      </c>
      <c r="H1537" s="3" t="s">
        <v>4340</v>
      </c>
      <c r="I1537" s="3"/>
      <c r="J1537" s="3"/>
      <c r="K1537" s="5" t="s">
        <v>53</v>
      </c>
      <c r="L1537" s="5">
        <v>1</v>
      </c>
      <c r="M1537" s="5" t="s">
        <v>54</v>
      </c>
      <c r="N1537" s="5">
        <f>VLOOKUP(M1537,[1]ArchetypeScores!E:N,10,FALSE)</f>
        <v>0</v>
      </c>
      <c r="O1537" s="5">
        <f>VLOOKUP(M1537,[1]ArchetypeScores!E:O,11,FALSE)</f>
        <v>-1</v>
      </c>
      <c r="P1537" s="5">
        <f>VLOOKUP(M1537,[1]ArchetypeScores!E:P,12,FALSE)</f>
        <v>0</v>
      </c>
      <c r="Q1537" s="2" t="str">
        <f>VLOOKUP(M1537,[1]ArchetypeScores!E:W,19,FALSE)</f>
        <v>Untargeted</v>
      </c>
      <c r="R1537" s="2">
        <f>VLOOKUP(M1537,[1]ArchetypeScores!E:I,5,FALSE)</f>
        <v>0</v>
      </c>
      <c r="S1537" s="2">
        <f>VLOOKUP(M1537,[1]ArchetypeScores!E:K,7,FALSE)</f>
        <v>0</v>
      </c>
      <c r="T1537" s="2" t="str">
        <f t="shared" si="23"/>
        <v>Not A&amp;R positive</v>
      </c>
    </row>
    <row r="1538" spans="1:20" x14ac:dyDescent="0.3">
      <c r="A1538" s="2" t="s">
        <v>4200</v>
      </c>
      <c r="B1538" s="3" t="s">
        <v>4341</v>
      </c>
      <c r="C1538" s="3" t="s">
        <v>4342</v>
      </c>
      <c r="D1538" s="4"/>
      <c r="E1538" s="5" t="s">
        <v>4203</v>
      </c>
      <c r="F1538" s="4">
        <v>0</v>
      </c>
      <c r="G1538" s="6">
        <v>45899</v>
      </c>
      <c r="H1538" s="3" t="s">
        <v>4290</v>
      </c>
      <c r="I1538" s="3" t="s">
        <v>4201</v>
      </c>
      <c r="J1538" s="3"/>
      <c r="K1538" s="5" t="s">
        <v>1072</v>
      </c>
      <c r="L1538" s="5">
        <v>5</v>
      </c>
      <c r="M1538" s="5" t="s">
        <v>4343</v>
      </c>
      <c r="N1538" s="5">
        <f>VLOOKUP(M1538,[1]ArchetypeScores!E:N,10,FALSE)</f>
        <v>0</v>
      </c>
      <c r="O1538" s="5">
        <f>VLOOKUP(M1538,[1]ArchetypeScores!E:O,11,FALSE)</f>
        <v>0</v>
      </c>
      <c r="P1538" s="5">
        <f>VLOOKUP(M1538,[1]ArchetypeScores!E:P,12,FALSE)</f>
        <v>1</v>
      </c>
      <c r="Q1538" s="2" t="e">
        <f>VLOOKUP(M1538,[1]ArchetypeScores!E:W,19,FALSE)</f>
        <v>#N/A</v>
      </c>
      <c r="R1538" s="2">
        <f>VLOOKUP(M1538,[1]ArchetypeScores!E:I,5,FALSE)</f>
        <v>0</v>
      </c>
      <c r="S1538" s="2">
        <f>VLOOKUP(M1538,[1]ArchetypeScores!E:K,7,FALSE)</f>
        <v>0</v>
      </c>
      <c r="T1538" s="2" t="str">
        <f t="shared" ref="T1538:T1601" si="24">IF(AND(R1538=1,S1538=1),"Both",IF(AND(R1538=1,S1538=0),"Direct only",IF(AND(R1538=0,S1538=1),"Indirect only","Not A&amp;R positive")))</f>
        <v>Not A&amp;R positive</v>
      </c>
    </row>
    <row r="1539" spans="1:20" x14ac:dyDescent="0.3">
      <c r="A1539" s="2" t="s">
        <v>4200</v>
      </c>
      <c r="B1539" s="3" t="s">
        <v>4344</v>
      </c>
      <c r="C1539" s="3" t="s">
        <v>4345</v>
      </c>
      <c r="D1539" s="4"/>
      <c r="E1539" s="5" t="s">
        <v>4203</v>
      </c>
      <c r="F1539" s="4">
        <v>0</v>
      </c>
      <c r="G1539" s="6">
        <v>45883</v>
      </c>
      <c r="H1539" s="3" t="s">
        <v>4204</v>
      </c>
      <c r="I1539" s="3" t="s">
        <v>4201</v>
      </c>
      <c r="J1539" s="3"/>
      <c r="K1539" s="5" t="s">
        <v>2091</v>
      </c>
      <c r="L1539" s="5">
        <v>6</v>
      </c>
      <c r="M1539" s="5" t="s">
        <v>2092</v>
      </c>
      <c r="N1539" s="5">
        <f>VLOOKUP(M1539,[1]ArchetypeScores!E:N,10,FALSE)</f>
        <v>0</v>
      </c>
      <c r="O1539" s="5">
        <f>VLOOKUP(M1539,[1]ArchetypeScores!E:O,11,FALSE)</f>
        <v>-1</v>
      </c>
      <c r="P1539" s="5">
        <f>VLOOKUP(M1539,[1]ArchetypeScores!E:P,12,FALSE)</f>
        <v>0</v>
      </c>
      <c r="Q1539" s="2" t="str">
        <f>VLOOKUP(M1539,[1]ArchetypeScores!E:W,19,FALSE)</f>
        <v>Untargeted</v>
      </c>
      <c r="R1539" s="2">
        <f>VLOOKUP(M1539,[1]ArchetypeScores!E:I,5,FALSE)</f>
        <v>0</v>
      </c>
      <c r="S1539" s="2">
        <f>VLOOKUP(M1539,[1]ArchetypeScores!E:K,7,FALSE)</f>
        <v>0</v>
      </c>
      <c r="T1539" s="2" t="str">
        <f t="shared" si="24"/>
        <v>Not A&amp;R positive</v>
      </c>
    </row>
    <row r="1540" spans="1:20" x14ac:dyDescent="0.3">
      <c r="A1540" s="2" t="s">
        <v>4200</v>
      </c>
      <c r="B1540" s="3" t="s">
        <v>4346</v>
      </c>
      <c r="C1540" s="3" t="s">
        <v>4347</v>
      </c>
      <c r="D1540" s="4">
        <v>310</v>
      </c>
      <c r="E1540" s="5" t="s">
        <v>4203</v>
      </c>
      <c r="F1540" s="4">
        <v>43.745150000000002</v>
      </c>
      <c r="G1540" s="6">
        <v>45940</v>
      </c>
      <c r="H1540" s="3" t="s">
        <v>4348</v>
      </c>
      <c r="I1540" s="3"/>
      <c r="J1540" s="3"/>
      <c r="K1540" s="5" t="s">
        <v>31</v>
      </c>
      <c r="L1540" s="5">
        <v>3</v>
      </c>
      <c r="M1540" s="5" t="s">
        <v>32</v>
      </c>
      <c r="N1540" s="5">
        <f>VLOOKUP(M1540,[1]ArchetypeScores!E:N,10,FALSE)</f>
        <v>0</v>
      </c>
      <c r="O1540" s="5">
        <f>VLOOKUP(M1540,[1]ArchetypeScores!E:O,11,FALSE)</f>
        <v>0</v>
      </c>
      <c r="P1540" s="5">
        <f>VLOOKUP(M1540,[1]ArchetypeScores!E:P,12,FALSE)</f>
        <v>0</v>
      </c>
      <c r="Q1540" s="2" t="str">
        <f>VLOOKUP(M1540,[1]ArchetypeScores!E:W,19,FALSE)</f>
        <v>Energy and water</v>
      </c>
      <c r="R1540" s="2">
        <f>VLOOKUP(M1540,[1]ArchetypeScores!E:I,5,FALSE)</f>
        <v>0</v>
      </c>
      <c r="S1540" s="2">
        <f>VLOOKUP(M1540,[1]ArchetypeScores!E:K,7,FALSE)</f>
        <v>0</v>
      </c>
      <c r="T1540" s="2" t="str">
        <f t="shared" si="24"/>
        <v>Not A&amp;R positive</v>
      </c>
    </row>
    <row r="1541" spans="1:20" x14ac:dyDescent="0.3">
      <c r="A1541" s="2" t="s">
        <v>4200</v>
      </c>
      <c r="B1541" s="3" t="s">
        <v>4349</v>
      </c>
      <c r="C1541" s="3" t="s">
        <v>4350</v>
      </c>
      <c r="D1541" s="4"/>
      <c r="E1541" s="5" t="s">
        <v>4203</v>
      </c>
      <c r="F1541" s="4">
        <v>0</v>
      </c>
      <c r="G1541" s="6">
        <v>45877</v>
      </c>
      <c r="H1541" s="3" t="s">
        <v>4351</v>
      </c>
      <c r="I1541" s="3"/>
      <c r="J1541" s="3"/>
      <c r="K1541" s="5" t="s">
        <v>1306</v>
      </c>
      <c r="L1541" s="5">
        <v>1</v>
      </c>
      <c r="M1541" s="5" t="s">
        <v>1307</v>
      </c>
      <c r="N1541" s="5">
        <f>VLOOKUP(M1541,[1]ArchetypeScores!E:N,10,FALSE)</f>
        <v>0</v>
      </c>
      <c r="O1541" s="5">
        <f>VLOOKUP(M1541,[1]ArchetypeScores!E:O,11,FALSE)</f>
        <v>-1</v>
      </c>
      <c r="P1541" s="5">
        <f>VLOOKUP(M1541,[1]ArchetypeScores!E:P,12,FALSE)</f>
        <v>0</v>
      </c>
      <c r="Q1541" s="2" t="str">
        <f>VLOOKUP(M1541,[1]ArchetypeScores!E:W,19,FALSE)</f>
        <v>Untargeted</v>
      </c>
      <c r="R1541" s="2">
        <f>VLOOKUP(M1541,[1]ArchetypeScores!E:I,5,FALSE)</f>
        <v>0</v>
      </c>
      <c r="S1541" s="2">
        <f>VLOOKUP(M1541,[1]ArchetypeScores!E:K,7,FALSE)</f>
        <v>0</v>
      </c>
      <c r="T1541" s="2" t="str">
        <f t="shared" si="24"/>
        <v>Not A&amp;R positive</v>
      </c>
    </row>
    <row r="1542" spans="1:20" x14ac:dyDescent="0.3">
      <c r="A1542" s="2" t="s">
        <v>4200</v>
      </c>
      <c r="B1542" s="3" t="s">
        <v>4352</v>
      </c>
      <c r="C1542" s="3" t="s">
        <v>4353</v>
      </c>
      <c r="D1542" s="4"/>
      <c r="E1542" s="5" t="s">
        <v>4203</v>
      </c>
      <c r="F1542" s="4">
        <v>0</v>
      </c>
      <c r="G1542" s="6">
        <v>45974</v>
      </c>
      <c r="H1542" s="3" t="s">
        <v>4354</v>
      </c>
      <c r="I1542" s="3"/>
      <c r="J1542" s="3"/>
      <c r="K1542" s="5" t="s">
        <v>3702</v>
      </c>
      <c r="L1542" s="5">
        <v>2</v>
      </c>
      <c r="M1542" s="5" t="s">
        <v>4334</v>
      </c>
      <c r="N1542" s="5">
        <f>VLOOKUP(M1542,[1]ArchetypeScores!E:N,10,FALSE)</f>
        <v>1</v>
      </c>
      <c r="O1542" s="5">
        <f>VLOOKUP(M1542,[1]ArchetypeScores!E:O,11,FALSE)</f>
        <v>-1</v>
      </c>
      <c r="P1542" s="5">
        <f>VLOOKUP(M1542,[1]ArchetypeScores!E:P,12,FALSE)</f>
        <v>1</v>
      </c>
      <c r="Q1542" s="2" t="str">
        <f>VLOOKUP(M1542,[1]ArchetypeScores!E:W,19,FALSE)</f>
        <v>Industrials - transportation</v>
      </c>
      <c r="R1542" s="2">
        <f>VLOOKUP(M1542,[1]ArchetypeScores!E:I,5,FALSE)</f>
        <v>0</v>
      </c>
      <c r="S1542" s="2">
        <f>VLOOKUP(M1542,[1]ArchetypeScores!E:K,7,FALSE)</f>
        <v>0</v>
      </c>
      <c r="T1542" s="2" t="str">
        <f t="shared" si="24"/>
        <v>Not A&amp;R positive</v>
      </c>
    </row>
    <row r="1543" spans="1:20" x14ac:dyDescent="0.3">
      <c r="A1543" s="2" t="s">
        <v>4200</v>
      </c>
      <c r="B1543" s="3" t="s">
        <v>4355</v>
      </c>
      <c r="C1543" s="3" t="s">
        <v>4356</v>
      </c>
      <c r="D1543" s="4"/>
      <c r="E1543" s="5" t="s">
        <v>4203</v>
      </c>
      <c r="F1543" s="4">
        <v>0</v>
      </c>
      <c r="G1543" s="6">
        <v>45946</v>
      </c>
      <c r="H1543" s="3" t="s">
        <v>4357</v>
      </c>
      <c r="I1543" s="3"/>
      <c r="J1543" s="3"/>
      <c r="K1543" s="5" t="s">
        <v>1072</v>
      </c>
      <c r="L1543" s="5">
        <v>1</v>
      </c>
      <c r="M1543" s="5" t="s">
        <v>1922</v>
      </c>
      <c r="N1543" s="5">
        <f>VLOOKUP(M1543,[1]ArchetypeScores!E:N,10,FALSE)</f>
        <v>0</v>
      </c>
      <c r="O1543" s="5">
        <f>VLOOKUP(M1543,[1]ArchetypeScores!E:O,11,FALSE)</f>
        <v>-1</v>
      </c>
      <c r="P1543" s="5">
        <f>VLOOKUP(M1543,[1]ArchetypeScores!E:P,12,FALSE)</f>
        <v>0</v>
      </c>
      <c r="Q1543" s="2" t="str">
        <f>VLOOKUP(M1543,[1]ArchetypeScores!E:W,19,FALSE)</f>
        <v>Untargeted</v>
      </c>
      <c r="R1543" s="2">
        <f>VLOOKUP(M1543,[1]ArchetypeScores!E:I,5,FALSE)</f>
        <v>0</v>
      </c>
      <c r="S1543" s="2">
        <f>VLOOKUP(M1543,[1]ArchetypeScores!E:K,7,FALSE)</f>
        <v>0</v>
      </c>
      <c r="T1543" s="2" t="str">
        <f t="shared" si="24"/>
        <v>Not A&amp;R positive</v>
      </c>
    </row>
    <row r="1544" spans="1:20" x14ac:dyDescent="0.3">
      <c r="A1544" s="2" t="s">
        <v>4200</v>
      </c>
      <c r="B1544" s="3" t="s">
        <v>4358</v>
      </c>
      <c r="C1544" s="3" t="s">
        <v>4359</v>
      </c>
      <c r="D1544" s="4"/>
      <c r="E1544" s="5" t="s">
        <v>4203</v>
      </c>
      <c r="F1544" s="4">
        <v>0</v>
      </c>
      <c r="G1544" s="6">
        <v>45971</v>
      </c>
      <c r="H1544" s="3" t="s">
        <v>4360</v>
      </c>
      <c r="I1544" s="3"/>
      <c r="J1544" s="3"/>
      <c r="K1544" s="5" t="s">
        <v>118</v>
      </c>
      <c r="L1544" s="5">
        <v>2</v>
      </c>
      <c r="M1544" s="5" t="s">
        <v>226</v>
      </c>
      <c r="N1544" s="5">
        <f>VLOOKUP(M1544,[1]ArchetypeScores!E:N,10,FALSE)</f>
        <v>0</v>
      </c>
      <c r="O1544" s="5">
        <f>VLOOKUP(M1544,[1]ArchetypeScores!E:O,11,FALSE)</f>
        <v>-1</v>
      </c>
      <c r="P1544" s="5">
        <f>VLOOKUP(M1544,[1]ArchetypeScores!E:P,12,FALSE)</f>
        <v>0</v>
      </c>
      <c r="Q1544" s="2" t="str">
        <f>VLOOKUP(M1544,[1]ArchetypeScores!E:W,19,FALSE)</f>
        <v>Untargeted</v>
      </c>
      <c r="R1544" s="2">
        <f>VLOOKUP(M1544,[1]ArchetypeScores!E:I,5,FALSE)</f>
        <v>0</v>
      </c>
      <c r="S1544" s="2">
        <f>VLOOKUP(M1544,[1]ArchetypeScores!E:K,7,FALSE)</f>
        <v>0</v>
      </c>
      <c r="T1544" s="2" t="str">
        <f t="shared" si="24"/>
        <v>Not A&amp;R positive</v>
      </c>
    </row>
    <row r="1545" spans="1:20" x14ac:dyDescent="0.3">
      <c r="A1545" s="2" t="s">
        <v>4200</v>
      </c>
      <c r="B1545" s="3" t="s">
        <v>4361</v>
      </c>
      <c r="C1545" s="3" t="s">
        <v>4362</v>
      </c>
      <c r="D1545" s="4"/>
      <c r="E1545" s="5" t="s">
        <v>4203</v>
      </c>
      <c r="F1545" s="4">
        <v>0</v>
      </c>
      <c r="G1545" s="6">
        <v>45960</v>
      </c>
      <c r="H1545" s="3" t="s">
        <v>4363</v>
      </c>
      <c r="I1545" s="3"/>
      <c r="J1545" s="3"/>
      <c r="K1545" s="5" t="s">
        <v>1306</v>
      </c>
      <c r="L1545" s="5">
        <v>1</v>
      </c>
      <c r="M1545" s="5" t="s">
        <v>1307</v>
      </c>
      <c r="N1545" s="5">
        <f>VLOOKUP(M1545,[1]ArchetypeScores!E:N,10,FALSE)</f>
        <v>0</v>
      </c>
      <c r="O1545" s="5">
        <f>VLOOKUP(M1545,[1]ArchetypeScores!E:O,11,FALSE)</f>
        <v>-1</v>
      </c>
      <c r="P1545" s="5">
        <f>VLOOKUP(M1545,[1]ArchetypeScores!E:P,12,FALSE)</f>
        <v>0</v>
      </c>
      <c r="Q1545" s="2" t="str">
        <f>VLOOKUP(M1545,[1]ArchetypeScores!E:W,19,FALSE)</f>
        <v>Untargeted</v>
      </c>
      <c r="R1545" s="2">
        <f>VLOOKUP(M1545,[1]ArchetypeScores!E:I,5,FALSE)</f>
        <v>0</v>
      </c>
      <c r="S1545" s="2">
        <f>VLOOKUP(M1545,[1]ArchetypeScores!E:K,7,FALSE)</f>
        <v>0</v>
      </c>
      <c r="T1545" s="2" t="str">
        <f t="shared" si="24"/>
        <v>Not A&amp;R positive</v>
      </c>
    </row>
    <row r="1546" spans="1:20" x14ac:dyDescent="0.3">
      <c r="A1546" s="2" t="s">
        <v>4200</v>
      </c>
      <c r="B1546" s="3" t="s">
        <v>4364</v>
      </c>
      <c r="C1546" s="3" t="s">
        <v>4365</v>
      </c>
      <c r="D1546" s="4"/>
      <c r="E1546" s="5" t="s">
        <v>4203</v>
      </c>
      <c r="F1546" s="4">
        <v>0</v>
      </c>
      <c r="G1546" s="6">
        <v>45970</v>
      </c>
      <c r="H1546" s="3" t="s">
        <v>4366</v>
      </c>
      <c r="I1546" s="3"/>
      <c r="J1546" s="3"/>
      <c r="K1546" s="5" t="s">
        <v>57</v>
      </c>
      <c r="L1546" s="5">
        <v>29</v>
      </c>
      <c r="M1546" s="5" t="s">
        <v>58</v>
      </c>
      <c r="N1546" s="5">
        <f>VLOOKUP(M1546,[1]ArchetypeScores!E:N,10,FALSE)</f>
        <v>0</v>
      </c>
      <c r="O1546" s="5">
        <f>VLOOKUP(M1546,[1]ArchetypeScores!E:O,11,FALSE)</f>
        <v>-1</v>
      </c>
      <c r="P1546" s="5">
        <f>VLOOKUP(M1546,[1]ArchetypeScores!E:P,12,FALSE)</f>
        <v>0</v>
      </c>
      <c r="Q1546" s="2" t="str">
        <f>VLOOKUP(M1546,[1]ArchetypeScores!E:W,19,FALSE)</f>
        <v>Untargeted</v>
      </c>
      <c r="R1546" s="2">
        <f>VLOOKUP(M1546,[1]ArchetypeScores!E:I,5,FALSE)</f>
        <v>0</v>
      </c>
      <c r="S1546" s="2">
        <f>VLOOKUP(M1546,[1]ArchetypeScores!E:K,7,FALSE)</f>
        <v>0</v>
      </c>
      <c r="T1546" s="2" t="str">
        <f t="shared" si="24"/>
        <v>Not A&amp;R positive</v>
      </c>
    </row>
    <row r="1547" spans="1:20" x14ac:dyDescent="0.3">
      <c r="A1547" s="2" t="s">
        <v>4200</v>
      </c>
      <c r="B1547" s="3" t="s">
        <v>4367</v>
      </c>
      <c r="C1547" s="3" t="s">
        <v>4368</v>
      </c>
      <c r="D1547" s="4"/>
      <c r="E1547" s="5" t="s">
        <v>4203</v>
      </c>
      <c r="F1547" s="4">
        <v>0</v>
      </c>
      <c r="G1547" s="6">
        <v>45901</v>
      </c>
      <c r="H1547" s="3" t="s">
        <v>4369</v>
      </c>
      <c r="I1547" s="3" t="s">
        <v>4370</v>
      </c>
      <c r="J1547" s="3"/>
      <c r="K1547" s="5" t="s">
        <v>38</v>
      </c>
      <c r="L1547" s="5">
        <v>18</v>
      </c>
      <c r="M1547" s="5" t="s">
        <v>3002</v>
      </c>
      <c r="N1547" s="5">
        <f>VLOOKUP(M1547,[1]ArchetypeScores!E:N,10,FALSE)</f>
        <v>0</v>
      </c>
      <c r="O1547" s="5">
        <f>VLOOKUP(M1547,[1]ArchetypeScores!E:O,11,FALSE)</f>
        <v>-2</v>
      </c>
      <c r="P1547" s="5">
        <f>VLOOKUP(M1547,[1]ArchetypeScores!E:P,12,FALSE)</f>
        <v>1</v>
      </c>
      <c r="Q1547" s="2" t="str">
        <f>VLOOKUP(M1547,[1]ArchetypeScores!E:W,19,FALSE)</f>
        <v>Energy and water</v>
      </c>
      <c r="R1547" s="2">
        <f>VLOOKUP(M1547,[1]ArchetypeScores!E:I,5,FALSE)</f>
        <v>0</v>
      </c>
      <c r="S1547" s="2">
        <f>VLOOKUP(M1547,[1]ArchetypeScores!E:K,7,FALSE)</f>
        <v>0</v>
      </c>
      <c r="T1547" s="2" t="str">
        <f t="shared" si="24"/>
        <v>Not A&amp;R positive</v>
      </c>
    </row>
    <row r="1548" spans="1:20" x14ac:dyDescent="0.3">
      <c r="A1548" s="2" t="s">
        <v>4200</v>
      </c>
      <c r="B1548" s="3" t="s">
        <v>4371</v>
      </c>
      <c r="C1548" s="3" t="s">
        <v>4372</v>
      </c>
      <c r="D1548" s="4"/>
      <c r="E1548" s="5" t="s">
        <v>4203</v>
      </c>
      <c r="F1548" s="4">
        <v>0</v>
      </c>
      <c r="G1548" s="6">
        <v>45961</v>
      </c>
      <c r="H1548" s="3" t="s">
        <v>4373</v>
      </c>
      <c r="I1548" s="3"/>
      <c r="J1548" s="3"/>
      <c r="K1548" s="5" t="s">
        <v>1072</v>
      </c>
      <c r="L1548" s="5">
        <v>1</v>
      </c>
      <c r="M1548" s="5" t="s">
        <v>1922</v>
      </c>
      <c r="N1548" s="5">
        <f>VLOOKUP(M1548,[1]ArchetypeScores!E:N,10,FALSE)</f>
        <v>0</v>
      </c>
      <c r="O1548" s="5">
        <f>VLOOKUP(M1548,[1]ArchetypeScores!E:O,11,FALSE)</f>
        <v>-1</v>
      </c>
      <c r="P1548" s="5">
        <f>VLOOKUP(M1548,[1]ArchetypeScores!E:P,12,FALSE)</f>
        <v>0</v>
      </c>
      <c r="Q1548" s="2" t="str">
        <f>VLOOKUP(M1548,[1]ArchetypeScores!E:W,19,FALSE)</f>
        <v>Untargeted</v>
      </c>
      <c r="R1548" s="2">
        <f>VLOOKUP(M1548,[1]ArchetypeScores!E:I,5,FALSE)</f>
        <v>0</v>
      </c>
      <c r="S1548" s="2">
        <f>VLOOKUP(M1548,[1]ArchetypeScores!E:K,7,FALSE)</f>
        <v>0</v>
      </c>
      <c r="T1548" s="2" t="str">
        <f t="shared" si="24"/>
        <v>Not A&amp;R positive</v>
      </c>
    </row>
    <row r="1549" spans="1:20" x14ac:dyDescent="0.3">
      <c r="A1549" s="2" t="s">
        <v>4200</v>
      </c>
      <c r="B1549" s="3" t="s">
        <v>4374</v>
      </c>
      <c r="C1549" s="3" t="s">
        <v>4375</v>
      </c>
      <c r="D1549" s="4">
        <v>100</v>
      </c>
      <c r="E1549" s="5" t="s">
        <v>4203</v>
      </c>
      <c r="F1549" s="4">
        <v>14.26371</v>
      </c>
      <c r="G1549" s="6">
        <v>46017</v>
      </c>
      <c r="H1549" s="3" t="s">
        <v>4376</v>
      </c>
      <c r="I1549" s="3"/>
      <c r="J1549" s="3"/>
      <c r="K1549" s="5" t="s">
        <v>611</v>
      </c>
      <c r="L1549" s="5">
        <v>3</v>
      </c>
      <c r="M1549" s="5" t="s">
        <v>1119</v>
      </c>
      <c r="N1549" s="5">
        <f>VLOOKUP(M1549,[1]ArchetypeScores!E:N,10,FALSE)</f>
        <v>1</v>
      </c>
      <c r="O1549" s="5">
        <f>VLOOKUP(M1549,[1]ArchetypeScores!E:O,11,FALSE)</f>
        <v>-1</v>
      </c>
      <c r="P1549" s="5">
        <f>VLOOKUP(M1549,[1]ArchetypeScores!E:P,12,FALSE)</f>
        <v>0</v>
      </c>
      <c r="Q1549" s="2" t="e">
        <f>VLOOKUP(M1549,[1]ArchetypeScores!E:W,19,FALSE)</f>
        <v>#N/A</v>
      </c>
      <c r="R1549" s="2">
        <f>VLOOKUP(M1549,[1]ArchetypeScores!E:I,5,FALSE)</f>
        <v>1</v>
      </c>
      <c r="S1549" s="2">
        <f>VLOOKUP(M1549,[1]ArchetypeScores!E:K,7,FALSE)</f>
        <v>1</v>
      </c>
      <c r="T1549" s="2" t="str">
        <f t="shared" si="24"/>
        <v>Both</v>
      </c>
    </row>
    <row r="1550" spans="1:20" x14ac:dyDescent="0.3">
      <c r="A1550" s="2" t="s">
        <v>4200</v>
      </c>
      <c r="B1550" s="3" t="s">
        <v>4378</v>
      </c>
      <c r="C1550" s="3" t="s">
        <v>4379</v>
      </c>
      <c r="D1550" s="4"/>
      <c r="E1550" s="5" t="s">
        <v>4203</v>
      </c>
      <c r="F1550" s="4">
        <v>0</v>
      </c>
      <c r="G1550" s="6">
        <v>46003</v>
      </c>
      <c r="H1550" s="3" t="s">
        <v>4313</v>
      </c>
      <c r="I1550" s="3" t="s">
        <v>4314</v>
      </c>
      <c r="J1550" s="3">
        <v>5</v>
      </c>
      <c r="K1550" s="5" t="s">
        <v>38</v>
      </c>
      <c r="L1550" s="5">
        <v>21</v>
      </c>
      <c r="M1550" s="5" t="s">
        <v>302</v>
      </c>
      <c r="N1550" s="5">
        <f>VLOOKUP(M1550,[1]ArchetypeScores!E:N,10,FALSE)</f>
        <v>0</v>
      </c>
      <c r="O1550" s="5">
        <f>VLOOKUP(M1550,[1]ArchetypeScores!E:O,11,FALSE)</f>
        <v>-1</v>
      </c>
      <c r="P1550" s="5">
        <f>VLOOKUP(M1550,[1]ArchetypeScores!E:P,12,FALSE)</f>
        <v>0</v>
      </c>
      <c r="Q1550" s="2" t="str">
        <f>VLOOKUP(M1550,[1]ArchetypeScores!E:W,19,FALSE)</f>
        <v>Consumer (including agriculture and tourism)</v>
      </c>
      <c r="R1550" s="2">
        <f>VLOOKUP(M1550,[1]ArchetypeScores!E:I,5,FALSE)</f>
        <v>0</v>
      </c>
      <c r="S1550" s="2">
        <f>VLOOKUP(M1550,[1]ArchetypeScores!E:K,7,FALSE)</f>
        <v>0</v>
      </c>
      <c r="T1550" s="2" t="str">
        <f t="shared" si="24"/>
        <v>Not A&amp;R positive</v>
      </c>
    </row>
    <row r="1551" spans="1:20" x14ac:dyDescent="0.3">
      <c r="A1551" s="2" t="s">
        <v>4200</v>
      </c>
      <c r="B1551" s="3" t="s">
        <v>4380</v>
      </c>
      <c r="C1551" s="3" t="s">
        <v>4381</v>
      </c>
      <c r="D1551" s="4"/>
      <c r="E1551" s="5" t="s">
        <v>4203</v>
      </c>
      <c r="F1551" s="4">
        <v>0</v>
      </c>
      <c r="G1551" s="6">
        <v>45909</v>
      </c>
      <c r="H1551" s="3" t="s">
        <v>4382</v>
      </c>
      <c r="I1551" s="3"/>
      <c r="J1551" s="3"/>
      <c r="K1551" s="5" t="s">
        <v>611</v>
      </c>
      <c r="L1551" s="5">
        <v>7</v>
      </c>
      <c r="M1551" s="5" t="s">
        <v>1872</v>
      </c>
      <c r="N1551" s="5">
        <f>VLOOKUP(M1551,[1]ArchetypeScores!E:N,10,FALSE)</f>
        <v>1</v>
      </c>
      <c r="O1551" s="5">
        <f>VLOOKUP(M1551,[1]ArchetypeScores!E:O,11,FALSE)</f>
        <v>-1</v>
      </c>
      <c r="P1551" s="5">
        <f>VLOOKUP(M1551,[1]ArchetypeScores!E:P,12,FALSE)</f>
        <v>0</v>
      </c>
      <c r="Q1551" s="2" t="str">
        <f>VLOOKUP(M1551,[1]ArchetypeScores!E:W,19,FALSE)</f>
        <v>Consumer (including agriculture and tourism)</v>
      </c>
      <c r="R1551" s="2">
        <f>VLOOKUP(M1551,[1]ArchetypeScores!E:I,5,FALSE)</f>
        <v>0</v>
      </c>
      <c r="S1551" s="2">
        <f>VLOOKUP(M1551,[1]ArchetypeScores!E:K,7,FALSE)</f>
        <v>0</v>
      </c>
      <c r="T1551" s="2" t="str">
        <f t="shared" si="24"/>
        <v>Not A&amp;R positive</v>
      </c>
    </row>
    <row r="1552" spans="1:20" x14ac:dyDescent="0.3">
      <c r="A1552" s="2" t="s">
        <v>4200</v>
      </c>
      <c r="B1552" s="3" t="s">
        <v>4383</v>
      </c>
      <c r="C1552" s="3" t="s">
        <v>4384</v>
      </c>
      <c r="D1552" s="4"/>
      <c r="E1552" s="5" t="s">
        <v>4203</v>
      </c>
      <c r="F1552" s="4">
        <v>0</v>
      </c>
      <c r="G1552" s="6">
        <v>45966</v>
      </c>
      <c r="H1552" s="3" t="s">
        <v>4385</v>
      </c>
      <c r="I1552" s="3"/>
      <c r="J1552" s="3"/>
      <c r="K1552" s="5" t="s">
        <v>53</v>
      </c>
      <c r="L1552" s="5">
        <v>1</v>
      </c>
      <c r="M1552" s="5" t="s">
        <v>54</v>
      </c>
      <c r="N1552" s="5">
        <f>VLOOKUP(M1552,[1]ArchetypeScores!E:N,10,FALSE)</f>
        <v>0</v>
      </c>
      <c r="O1552" s="5">
        <f>VLOOKUP(M1552,[1]ArchetypeScores!E:O,11,FALSE)</f>
        <v>-1</v>
      </c>
      <c r="P1552" s="5">
        <f>VLOOKUP(M1552,[1]ArchetypeScores!E:P,12,FALSE)</f>
        <v>0</v>
      </c>
      <c r="Q1552" s="2" t="str">
        <f>VLOOKUP(M1552,[1]ArchetypeScores!E:W,19,FALSE)</f>
        <v>Untargeted</v>
      </c>
      <c r="R1552" s="2">
        <f>VLOOKUP(M1552,[1]ArchetypeScores!E:I,5,FALSE)</f>
        <v>0</v>
      </c>
      <c r="S1552" s="2">
        <f>VLOOKUP(M1552,[1]ArchetypeScores!E:K,7,FALSE)</f>
        <v>0</v>
      </c>
      <c r="T1552" s="2" t="str">
        <f t="shared" si="24"/>
        <v>Not A&amp;R positive</v>
      </c>
    </row>
    <row r="1553" spans="1:20" x14ac:dyDescent="0.3">
      <c r="A1553" s="2" t="s">
        <v>4200</v>
      </c>
      <c r="B1553" s="3" t="s">
        <v>4386</v>
      </c>
      <c r="C1553" s="3" t="s">
        <v>4387</v>
      </c>
      <c r="D1553" s="4">
        <v>33.33</v>
      </c>
      <c r="E1553" s="5" t="s">
        <v>4203</v>
      </c>
      <c r="F1553" s="4">
        <v>4.7786299999999997</v>
      </c>
      <c r="G1553" s="6">
        <v>46009</v>
      </c>
      <c r="H1553" s="3" t="s">
        <v>4313</v>
      </c>
      <c r="I1553" s="3" t="s">
        <v>4314</v>
      </c>
      <c r="J1553" s="3" t="s">
        <v>4388</v>
      </c>
      <c r="K1553" s="5" t="s">
        <v>57</v>
      </c>
      <c r="L1553" s="5">
        <v>29</v>
      </c>
      <c r="M1553" s="5" t="s">
        <v>58</v>
      </c>
      <c r="N1553" s="5">
        <f>VLOOKUP(M1553,[1]ArchetypeScores!E:N,10,FALSE)</f>
        <v>0</v>
      </c>
      <c r="O1553" s="5">
        <f>VLOOKUP(M1553,[1]ArchetypeScores!E:O,11,FALSE)</f>
        <v>-1</v>
      </c>
      <c r="P1553" s="5">
        <f>VLOOKUP(M1553,[1]ArchetypeScores!E:P,12,FALSE)</f>
        <v>0</v>
      </c>
      <c r="Q1553" s="2" t="str">
        <f>VLOOKUP(M1553,[1]ArchetypeScores!E:W,19,FALSE)</f>
        <v>Untargeted</v>
      </c>
      <c r="R1553" s="2">
        <f>VLOOKUP(M1553,[1]ArchetypeScores!E:I,5,FALSE)</f>
        <v>0</v>
      </c>
      <c r="S1553" s="2">
        <f>VLOOKUP(M1553,[1]ArchetypeScores!E:K,7,FALSE)</f>
        <v>0</v>
      </c>
      <c r="T1553" s="2" t="str">
        <f t="shared" si="24"/>
        <v>Not A&amp;R positive</v>
      </c>
    </row>
    <row r="1554" spans="1:20" x14ac:dyDescent="0.3">
      <c r="A1554" s="2" t="s">
        <v>4200</v>
      </c>
      <c r="B1554" s="3" t="s">
        <v>4389</v>
      </c>
      <c r="C1554" s="3" t="s">
        <v>4390</v>
      </c>
      <c r="D1554" s="4">
        <v>7.0000000000000001E-3</v>
      </c>
      <c r="E1554" s="5" t="s">
        <v>4203</v>
      </c>
      <c r="F1554" s="4">
        <v>1.0499999999999999E-3</v>
      </c>
      <c r="G1554" s="6">
        <v>45905</v>
      </c>
      <c r="H1554" s="3" t="s">
        <v>4391</v>
      </c>
      <c r="I1554" s="3"/>
      <c r="J1554" s="3"/>
      <c r="K1554" s="5" t="s">
        <v>118</v>
      </c>
      <c r="L1554" s="5">
        <v>3</v>
      </c>
      <c r="M1554" s="5" t="s">
        <v>168</v>
      </c>
      <c r="N1554" s="5">
        <f>VLOOKUP(M1554,[1]ArchetypeScores!E:N,10,FALSE)</f>
        <v>0</v>
      </c>
      <c r="O1554" s="5">
        <f>VLOOKUP(M1554,[1]ArchetypeScores!E:O,11,FALSE)</f>
        <v>-1</v>
      </c>
      <c r="P1554" s="5">
        <f>VLOOKUP(M1554,[1]ArchetypeScores!E:P,12,FALSE)</f>
        <v>0</v>
      </c>
      <c r="Q1554" s="2" t="str">
        <f>VLOOKUP(M1554,[1]ArchetypeScores!E:W,19,FALSE)</f>
        <v>Untargeted</v>
      </c>
      <c r="R1554" s="2">
        <f>VLOOKUP(M1554,[1]ArchetypeScores!E:I,5,FALSE)</f>
        <v>0</v>
      </c>
      <c r="S1554" s="2">
        <f>VLOOKUP(M1554,[1]ArchetypeScores!E:K,7,FALSE)</f>
        <v>0</v>
      </c>
      <c r="T1554" s="2" t="str">
        <f t="shared" si="24"/>
        <v>Not A&amp;R positive</v>
      </c>
    </row>
    <row r="1555" spans="1:20" x14ac:dyDescent="0.3">
      <c r="A1555" s="2" t="s">
        <v>4200</v>
      </c>
      <c r="B1555" s="3" t="s">
        <v>4392</v>
      </c>
      <c r="C1555" s="3" t="s">
        <v>4393</v>
      </c>
      <c r="D1555" s="4">
        <v>9.9499999999999993</v>
      </c>
      <c r="E1555" s="5" t="s">
        <v>4203</v>
      </c>
      <c r="F1555" s="4">
        <v>1.4323300000000001</v>
      </c>
      <c r="G1555" s="6">
        <v>46011</v>
      </c>
      <c r="H1555" s="3" t="s">
        <v>4394</v>
      </c>
      <c r="I1555" s="3"/>
      <c r="J1555" s="3"/>
      <c r="K1555" s="5" t="s">
        <v>71</v>
      </c>
      <c r="L1555" s="5">
        <v>1</v>
      </c>
      <c r="M1555" s="5" t="s">
        <v>72</v>
      </c>
      <c r="N1555" s="5">
        <f>VLOOKUP(M1555,[1]ArchetypeScores!E:N,10,FALSE)</f>
        <v>0</v>
      </c>
      <c r="O1555" s="5">
        <f>VLOOKUP(M1555,[1]ArchetypeScores!E:O,11,FALSE)</f>
        <v>0</v>
      </c>
      <c r="P1555" s="5">
        <f>VLOOKUP(M1555,[1]ArchetypeScores!E:P,12,FALSE)</f>
        <v>0</v>
      </c>
      <c r="Q1555" s="2" t="str">
        <f>VLOOKUP(M1555,[1]ArchetypeScores!E:W,19,FALSE)</f>
        <v>Other sector</v>
      </c>
      <c r="R1555" s="2">
        <f>VLOOKUP(M1555,[1]ArchetypeScores!E:I,5,FALSE)</f>
        <v>0</v>
      </c>
      <c r="S1555" s="2">
        <f>VLOOKUP(M1555,[1]ArchetypeScores!E:K,7,FALSE)</f>
        <v>0</v>
      </c>
      <c r="T1555" s="2" t="str">
        <f t="shared" si="24"/>
        <v>Not A&amp;R positive</v>
      </c>
    </row>
    <row r="1556" spans="1:20" x14ac:dyDescent="0.3">
      <c r="A1556" s="2" t="s">
        <v>4200</v>
      </c>
      <c r="B1556" s="3" t="s">
        <v>4395</v>
      </c>
      <c r="C1556" s="3" t="s">
        <v>4396</v>
      </c>
      <c r="D1556" s="4">
        <v>1674</v>
      </c>
      <c r="E1556" s="5" t="s">
        <v>4203</v>
      </c>
      <c r="F1556" s="4">
        <v>234.73330000000001</v>
      </c>
      <c r="G1556" s="6">
        <v>45952</v>
      </c>
      <c r="H1556" s="3" t="s">
        <v>4397</v>
      </c>
      <c r="I1556" s="3"/>
      <c r="J1556" s="3"/>
      <c r="K1556" s="5" t="s">
        <v>118</v>
      </c>
      <c r="L1556" s="5">
        <v>2</v>
      </c>
      <c r="M1556" s="5" t="s">
        <v>226</v>
      </c>
      <c r="N1556" s="5">
        <f>VLOOKUP(M1556,[1]ArchetypeScores!E:N,10,FALSE)</f>
        <v>0</v>
      </c>
      <c r="O1556" s="5">
        <f>VLOOKUP(M1556,[1]ArchetypeScores!E:O,11,FALSE)</f>
        <v>-1</v>
      </c>
      <c r="P1556" s="5">
        <f>VLOOKUP(M1556,[1]ArchetypeScores!E:P,12,FALSE)</f>
        <v>0</v>
      </c>
      <c r="Q1556" s="2" t="str">
        <f>VLOOKUP(M1556,[1]ArchetypeScores!E:W,19,FALSE)</f>
        <v>Untargeted</v>
      </c>
      <c r="R1556" s="2">
        <f>VLOOKUP(M1556,[1]ArchetypeScores!E:I,5,FALSE)</f>
        <v>0</v>
      </c>
      <c r="S1556" s="2">
        <f>VLOOKUP(M1556,[1]ArchetypeScores!E:K,7,FALSE)</f>
        <v>0</v>
      </c>
      <c r="T1556" s="2" t="str">
        <f t="shared" si="24"/>
        <v>Not A&amp;R positive</v>
      </c>
    </row>
    <row r="1557" spans="1:20" x14ac:dyDescent="0.3">
      <c r="A1557" s="2" t="s">
        <v>4200</v>
      </c>
      <c r="B1557" s="3" t="s">
        <v>4398</v>
      </c>
      <c r="C1557" s="3" t="s">
        <v>4399</v>
      </c>
      <c r="D1557" s="4">
        <v>300</v>
      </c>
      <c r="E1557" s="5" t="s">
        <v>4203</v>
      </c>
      <c r="F1557" s="4">
        <v>42.066899999999997</v>
      </c>
      <c r="G1557" s="6">
        <v>45953</v>
      </c>
      <c r="H1557" s="3" t="s">
        <v>4397</v>
      </c>
      <c r="I1557" s="3"/>
      <c r="J1557" s="3"/>
      <c r="K1557" s="5" t="s">
        <v>118</v>
      </c>
      <c r="L1557" s="5">
        <v>4</v>
      </c>
      <c r="M1557" s="5" t="s">
        <v>119</v>
      </c>
      <c r="N1557" s="5">
        <f>VLOOKUP(M1557,[1]ArchetypeScores!E:N,10,FALSE)</f>
        <v>0</v>
      </c>
      <c r="O1557" s="5">
        <f>VLOOKUP(M1557,[1]ArchetypeScores!E:O,11,FALSE)</f>
        <v>-1</v>
      </c>
      <c r="P1557" s="5">
        <f>VLOOKUP(M1557,[1]ArchetypeScores!E:P,12,FALSE)</f>
        <v>0</v>
      </c>
      <c r="Q1557" s="2" t="str">
        <f>VLOOKUP(M1557,[1]ArchetypeScores!E:W,19,FALSE)</f>
        <v>Untargeted</v>
      </c>
      <c r="R1557" s="2">
        <f>VLOOKUP(M1557,[1]ArchetypeScores!E:I,5,FALSE)</f>
        <v>0</v>
      </c>
      <c r="S1557" s="2">
        <f>VLOOKUP(M1557,[1]ArchetypeScores!E:K,7,FALSE)</f>
        <v>0</v>
      </c>
      <c r="T1557" s="2" t="str">
        <f t="shared" si="24"/>
        <v>Not A&amp;R positive</v>
      </c>
    </row>
    <row r="1558" spans="1:20" x14ac:dyDescent="0.3">
      <c r="A1558" s="2" t="s">
        <v>4200</v>
      </c>
      <c r="B1558" s="3" t="s">
        <v>4400</v>
      </c>
      <c r="C1558" s="3" t="s">
        <v>4401</v>
      </c>
      <c r="D1558" s="4"/>
      <c r="E1558" s="5" t="s">
        <v>4203</v>
      </c>
      <c r="F1558" s="4">
        <v>0</v>
      </c>
      <c r="G1558" s="6">
        <v>45894</v>
      </c>
      <c r="H1558" s="3" t="s">
        <v>4204</v>
      </c>
      <c r="I1558" s="3" t="s">
        <v>4201</v>
      </c>
      <c r="J1558" s="3"/>
      <c r="K1558" s="5" t="s">
        <v>137</v>
      </c>
      <c r="L1558" s="5">
        <v>3</v>
      </c>
      <c r="M1558" s="5" t="s">
        <v>928</v>
      </c>
      <c r="N1558" s="5">
        <f>VLOOKUP(M1558,[1]ArchetypeScores!E:N,10,FALSE)</f>
        <v>1</v>
      </c>
      <c r="O1558" s="5">
        <f>VLOOKUP(M1558,[1]ArchetypeScores!E:O,11,FALSE)</f>
        <v>-2</v>
      </c>
      <c r="P1558" s="5">
        <f>VLOOKUP(M1558,[1]ArchetypeScores!E:P,12,FALSE)</f>
        <v>2</v>
      </c>
      <c r="Q1558" s="2" t="str">
        <f>VLOOKUP(M1558,[1]ArchetypeScores!E:W,19,FALSE)</f>
        <v>Industrials - transportation</v>
      </c>
      <c r="R1558" s="2">
        <f>VLOOKUP(M1558,[1]ArchetypeScores!E:I,5,FALSE)</f>
        <v>0</v>
      </c>
      <c r="S1558" s="2">
        <f>VLOOKUP(M1558,[1]ArchetypeScores!E:K,7,FALSE)</f>
        <v>-1</v>
      </c>
      <c r="T1558" s="2" t="str">
        <f t="shared" si="24"/>
        <v>Not A&amp;R positive</v>
      </c>
    </row>
    <row r="1559" spans="1:20" x14ac:dyDescent="0.3">
      <c r="A1559" s="2" t="s">
        <v>4200</v>
      </c>
      <c r="B1559" s="3" t="s">
        <v>4402</v>
      </c>
      <c r="C1559" s="3" t="s">
        <v>4403</v>
      </c>
      <c r="D1559" s="4">
        <v>1.952</v>
      </c>
      <c r="E1559" s="5" t="s">
        <v>4203</v>
      </c>
      <c r="F1559" s="4">
        <v>0.27672000000000002</v>
      </c>
      <c r="G1559" s="6">
        <v>45978</v>
      </c>
      <c r="H1559" s="3" t="s">
        <v>4404</v>
      </c>
      <c r="I1559" s="3"/>
      <c r="J1559" s="3"/>
      <c r="K1559" s="5" t="s">
        <v>38</v>
      </c>
      <c r="L1559" s="5">
        <v>13</v>
      </c>
      <c r="M1559" s="5" t="s">
        <v>39</v>
      </c>
      <c r="N1559" s="5">
        <f>VLOOKUP(M1559,[1]ArchetypeScores!E:N,10,FALSE)</f>
        <v>0</v>
      </c>
      <c r="O1559" s="5">
        <f>VLOOKUP(M1559,[1]ArchetypeScores!E:O,11,FALSE)</f>
        <v>-2</v>
      </c>
      <c r="P1559" s="5">
        <f>VLOOKUP(M1559,[1]ArchetypeScores!E:P,12,FALSE)</f>
        <v>0</v>
      </c>
      <c r="Q1559" s="2" t="str">
        <f>VLOOKUP(M1559,[1]ArchetypeScores!E:W,19,FALSE)</f>
        <v>Industrials - transportation</v>
      </c>
      <c r="R1559" s="2">
        <f>VLOOKUP(M1559,[1]ArchetypeScores!E:I,5,FALSE)</f>
        <v>0</v>
      </c>
      <c r="S1559" s="2">
        <f>VLOOKUP(M1559,[1]ArchetypeScores!E:K,7,FALSE)</f>
        <v>0</v>
      </c>
      <c r="T1559" s="2" t="str">
        <f t="shared" si="24"/>
        <v>Not A&amp;R positive</v>
      </c>
    </row>
    <row r="1560" spans="1:20" x14ac:dyDescent="0.3">
      <c r="A1560" s="2" t="s">
        <v>4200</v>
      </c>
      <c r="B1560" s="3" t="s">
        <v>4405</v>
      </c>
      <c r="C1560" s="3" t="s">
        <v>4406</v>
      </c>
      <c r="D1560" s="4"/>
      <c r="E1560" s="5" t="s">
        <v>4203</v>
      </c>
      <c r="F1560" s="4">
        <v>0</v>
      </c>
      <c r="G1560" s="6">
        <v>46012</v>
      </c>
      <c r="H1560" s="3" t="s">
        <v>4407</v>
      </c>
      <c r="I1560" s="3"/>
      <c r="J1560" s="3"/>
      <c r="K1560" s="5" t="s">
        <v>67</v>
      </c>
      <c r="L1560" s="5">
        <v>1</v>
      </c>
      <c r="M1560" s="5" t="s">
        <v>265</v>
      </c>
      <c r="N1560" s="5">
        <f>VLOOKUP(M1560,[1]ArchetypeScores!E:N,10,FALSE)</f>
        <v>0</v>
      </c>
      <c r="O1560" s="5">
        <f>VLOOKUP(M1560,[1]ArchetypeScores!E:O,11,FALSE)</f>
        <v>-1</v>
      </c>
      <c r="P1560" s="5">
        <f>VLOOKUP(M1560,[1]ArchetypeScores!E:P,12,FALSE)</f>
        <v>0</v>
      </c>
      <c r="Q1560" s="2" t="str">
        <f>VLOOKUP(M1560,[1]ArchetypeScores!E:W,19,FALSE)</f>
        <v>Untargeted</v>
      </c>
      <c r="R1560" s="2">
        <f>VLOOKUP(M1560,[1]ArchetypeScores!E:I,5,FALSE)</f>
        <v>0</v>
      </c>
      <c r="S1560" s="2">
        <f>VLOOKUP(M1560,[1]ArchetypeScores!E:K,7,FALSE)</f>
        <v>0</v>
      </c>
      <c r="T1560" s="2" t="str">
        <f t="shared" si="24"/>
        <v>Not A&amp;R positive</v>
      </c>
    </row>
    <row r="1561" spans="1:20" x14ac:dyDescent="0.3">
      <c r="A1561" s="2" t="s">
        <v>4200</v>
      </c>
      <c r="B1561" s="3" t="s">
        <v>4408</v>
      </c>
      <c r="C1561" s="3" t="s">
        <v>4409</v>
      </c>
      <c r="D1561" s="4">
        <v>33.33</v>
      </c>
      <c r="E1561" s="5" t="s">
        <v>4203</v>
      </c>
      <c r="F1561" s="4">
        <v>4.7786299999999997</v>
      </c>
      <c r="G1561" s="6">
        <v>46006</v>
      </c>
      <c r="H1561" s="3" t="s">
        <v>4313</v>
      </c>
      <c r="I1561" s="3" t="s">
        <v>4314</v>
      </c>
      <c r="J1561" s="3">
        <v>12</v>
      </c>
      <c r="K1561" s="5" t="s">
        <v>57</v>
      </c>
      <c r="L1561" s="5">
        <v>29</v>
      </c>
      <c r="M1561" s="5" t="s">
        <v>58</v>
      </c>
      <c r="N1561" s="5">
        <f>VLOOKUP(M1561,[1]ArchetypeScores!E:N,10,FALSE)</f>
        <v>0</v>
      </c>
      <c r="O1561" s="5">
        <f>VLOOKUP(M1561,[1]ArchetypeScores!E:O,11,FALSE)</f>
        <v>-1</v>
      </c>
      <c r="P1561" s="5">
        <f>VLOOKUP(M1561,[1]ArchetypeScores!E:P,12,FALSE)</f>
        <v>0</v>
      </c>
      <c r="Q1561" s="2" t="str">
        <f>VLOOKUP(M1561,[1]ArchetypeScores!E:W,19,FALSE)</f>
        <v>Untargeted</v>
      </c>
      <c r="R1561" s="2">
        <f>VLOOKUP(M1561,[1]ArchetypeScores!E:I,5,FALSE)</f>
        <v>0</v>
      </c>
      <c r="S1561" s="2">
        <f>VLOOKUP(M1561,[1]ArchetypeScores!E:K,7,FALSE)</f>
        <v>0</v>
      </c>
      <c r="T1561" s="2" t="str">
        <f t="shared" si="24"/>
        <v>Not A&amp;R positive</v>
      </c>
    </row>
    <row r="1562" spans="1:20" x14ac:dyDescent="0.3">
      <c r="A1562" s="2" t="s">
        <v>4200</v>
      </c>
      <c r="B1562" s="3" t="s">
        <v>4410</v>
      </c>
      <c r="C1562" s="3" t="s">
        <v>4411</v>
      </c>
      <c r="D1562" s="4">
        <v>33.33</v>
      </c>
      <c r="E1562" s="5" t="s">
        <v>4203</v>
      </c>
      <c r="F1562" s="4">
        <v>4.7786299999999997</v>
      </c>
      <c r="G1562" s="6">
        <v>46007</v>
      </c>
      <c r="H1562" s="3" t="s">
        <v>4313</v>
      </c>
      <c r="I1562" s="3" t="s">
        <v>4314</v>
      </c>
      <c r="J1562" s="3">
        <v>12</v>
      </c>
      <c r="K1562" s="5" t="s">
        <v>291</v>
      </c>
      <c r="L1562" s="5">
        <v>4</v>
      </c>
      <c r="M1562" s="5" t="s">
        <v>292</v>
      </c>
      <c r="N1562" s="5">
        <f>VLOOKUP(M1562,[1]ArchetypeScores!E:N,10,FALSE)</f>
        <v>1</v>
      </c>
      <c r="O1562" s="5">
        <f>VLOOKUP(M1562,[1]ArchetypeScores!E:O,11,FALSE)</f>
        <v>0</v>
      </c>
      <c r="P1562" s="5">
        <f>VLOOKUP(M1562,[1]ArchetypeScores!E:P,12,FALSE)</f>
        <v>0</v>
      </c>
      <c r="Q1562" s="2" t="str">
        <f>VLOOKUP(M1562,[1]ArchetypeScores!E:W,19,FALSE)</f>
        <v>Education and training</v>
      </c>
      <c r="R1562" s="2">
        <f>VLOOKUP(M1562,[1]ArchetypeScores!E:I,5,FALSE)</f>
        <v>0</v>
      </c>
      <c r="S1562" s="2">
        <f>VLOOKUP(M1562,[1]ArchetypeScores!E:K,7,FALSE)</f>
        <v>0</v>
      </c>
      <c r="T1562" s="2" t="str">
        <f t="shared" si="24"/>
        <v>Not A&amp;R positive</v>
      </c>
    </row>
    <row r="1563" spans="1:20" x14ac:dyDescent="0.3">
      <c r="A1563" s="2" t="s">
        <v>4200</v>
      </c>
      <c r="B1563" s="3" t="s">
        <v>4412</v>
      </c>
      <c r="C1563" s="3" t="s">
        <v>4413</v>
      </c>
      <c r="D1563" s="4">
        <v>0.38</v>
      </c>
      <c r="E1563" s="5" t="s">
        <v>4203</v>
      </c>
      <c r="F1563" s="4">
        <v>5.3280000000000001E-2</v>
      </c>
      <c r="G1563" s="6">
        <v>45957</v>
      </c>
      <c r="H1563" s="3" t="s">
        <v>4414</v>
      </c>
      <c r="I1563" s="3"/>
      <c r="J1563" s="3"/>
      <c r="K1563" s="5" t="s">
        <v>38</v>
      </c>
      <c r="L1563" s="5">
        <v>29</v>
      </c>
      <c r="M1563" s="5" t="s">
        <v>316</v>
      </c>
      <c r="N1563" s="5">
        <f>VLOOKUP(M1563,[1]ArchetypeScores!E:N,10,FALSE)</f>
        <v>0</v>
      </c>
      <c r="O1563" s="5">
        <f>VLOOKUP(M1563,[1]ArchetypeScores!E:O,11,FALSE)</f>
        <v>-1</v>
      </c>
      <c r="P1563" s="5">
        <f>VLOOKUP(M1563,[1]ArchetypeScores!E:P,12,FALSE)</f>
        <v>0</v>
      </c>
      <c r="Q1563" s="2" t="str">
        <f>VLOOKUP(M1563,[1]ArchetypeScores!E:W,19,FALSE)</f>
        <v>Other sector</v>
      </c>
      <c r="R1563" s="2">
        <f>VLOOKUP(M1563,[1]ArchetypeScores!E:I,5,FALSE)</f>
        <v>0</v>
      </c>
      <c r="S1563" s="2">
        <f>VLOOKUP(M1563,[1]ArchetypeScores!E:K,7,FALSE)</f>
        <v>0</v>
      </c>
      <c r="T1563" s="2" t="str">
        <f t="shared" si="24"/>
        <v>Not A&amp;R positive</v>
      </c>
    </row>
    <row r="1564" spans="1:20" x14ac:dyDescent="0.3">
      <c r="A1564" s="2" t="s">
        <v>4200</v>
      </c>
      <c r="B1564" s="3" t="s">
        <v>4415</v>
      </c>
      <c r="C1564" s="3" t="s">
        <v>4416</v>
      </c>
      <c r="D1564" s="4"/>
      <c r="E1564" s="5" t="s">
        <v>4203</v>
      </c>
      <c r="F1564" s="4">
        <v>0</v>
      </c>
      <c r="G1564" s="6">
        <v>45942</v>
      </c>
      <c r="H1564" s="3" t="s">
        <v>4417</v>
      </c>
      <c r="I1564" s="3"/>
      <c r="J1564" s="3"/>
      <c r="K1564" s="5" t="s">
        <v>61</v>
      </c>
      <c r="L1564" s="5">
        <v>1</v>
      </c>
      <c r="M1564" s="5" t="s">
        <v>130</v>
      </c>
      <c r="N1564" s="5">
        <f>VLOOKUP(M1564,[1]ArchetypeScores!E:N,10,FALSE)</f>
        <v>0</v>
      </c>
      <c r="O1564" s="5">
        <f>VLOOKUP(M1564,[1]ArchetypeScores!E:O,11,FALSE)</f>
        <v>-1</v>
      </c>
      <c r="P1564" s="5">
        <f>VLOOKUP(M1564,[1]ArchetypeScores!E:P,12,FALSE)</f>
        <v>0</v>
      </c>
      <c r="Q1564" s="2" t="str">
        <f>VLOOKUP(M1564,[1]ArchetypeScores!E:W,19,FALSE)</f>
        <v>Health care</v>
      </c>
      <c r="R1564" s="2">
        <f>VLOOKUP(M1564,[1]ArchetypeScores!E:I,5,FALSE)</f>
        <v>0</v>
      </c>
      <c r="S1564" s="2">
        <f>VLOOKUP(M1564,[1]ArchetypeScores!E:K,7,FALSE)</f>
        <v>0</v>
      </c>
      <c r="T1564" s="2" t="str">
        <f t="shared" si="24"/>
        <v>Not A&amp;R positive</v>
      </c>
    </row>
    <row r="1565" spans="1:20" x14ac:dyDescent="0.3">
      <c r="A1565" s="2" t="s">
        <v>4200</v>
      </c>
      <c r="B1565" s="3" t="s">
        <v>4418</v>
      </c>
      <c r="C1565" s="3" t="s">
        <v>4419</v>
      </c>
      <c r="D1565" s="4">
        <v>1.8</v>
      </c>
      <c r="E1565" s="5" t="s">
        <v>4203</v>
      </c>
      <c r="F1565" s="4">
        <v>0.27798</v>
      </c>
      <c r="G1565" s="6">
        <v>45911</v>
      </c>
      <c r="H1565" s="3" t="s">
        <v>4224</v>
      </c>
      <c r="I1565" s="3"/>
      <c r="J1565" s="3"/>
      <c r="K1565" s="5" t="s">
        <v>47</v>
      </c>
      <c r="L1565" s="5">
        <v>4</v>
      </c>
      <c r="M1565" s="5" t="s">
        <v>485</v>
      </c>
      <c r="N1565" s="5">
        <f>VLOOKUP(M1565,[1]ArchetypeScores!E:N,10,FALSE)</f>
        <v>0</v>
      </c>
      <c r="O1565" s="5">
        <f>VLOOKUP(M1565,[1]ArchetypeScores!E:O,11,FALSE)</f>
        <v>0</v>
      </c>
      <c r="P1565" s="5">
        <f>VLOOKUP(M1565,[1]ArchetypeScores!E:P,12,FALSE)</f>
        <v>0</v>
      </c>
      <c r="Q1565" s="2" t="str">
        <f>VLOOKUP(M1565,[1]ArchetypeScores!E:W,19,FALSE)</f>
        <v>Energy and water</v>
      </c>
      <c r="R1565" s="2">
        <f>VLOOKUP(M1565,[1]ArchetypeScores!E:I,5,FALSE)</f>
        <v>0</v>
      </c>
      <c r="S1565" s="2">
        <f>VLOOKUP(M1565,[1]ArchetypeScores!E:K,7,FALSE)</f>
        <v>0</v>
      </c>
      <c r="T1565" s="2" t="str">
        <f t="shared" si="24"/>
        <v>Not A&amp;R positive</v>
      </c>
    </row>
    <row r="1566" spans="1:20" x14ac:dyDescent="0.3">
      <c r="A1566" s="2" t="s">
        <v>4200</v>
      </c>
      <c r="B1566" s="3" t="s">
        <v>4420</v>
      </c>
      <c r="C1566" s="3" t="s">
        <v>4421</v>
      </c>
      <c r="D1566" s="4"/>
      <c r="E1566" s="5" t="s">
        <v>4203</v>
      </c>
      <c r="F1566" s="4">
        <v>0</v>
      </c>
      <c r="G1566" s="6">
        <v>45884</v>
      </c>
      <c r="H1566" s="3" t="s">
        <v>4204</v>
      </c>
      <c r="I1566" s="3" t="s">
        <v>4201</v>
      </c>
      <c r="J1566" s="3"/>
      <c r="K1566" s="5" t="s">
        <v>67</v>
      </c>
      <c r="L1566" s="5">
        <v>1</v>
      </c>
      <c r="M1566" s="5" t="s">
        <v>265</v>
      </c>
      <c r="N1566" s="5">
        <f>VLOOKUP(M1566,[1]ArchetypeScores!E:N,10,FALSE)</f>
        <v>0</v>
      </c>
      <c r="O1566" s="5">
        <f>VLOOKUP(M1566,[1]ArchetypeScores!E:O,11,FALSE)</f>
        <v>-1</v>
      </c>
      <c r="P1566" s="5">
        <f>VLOOKUP(M1566,[1]ArchetypeScores!E:P,12,FALSE)</f>
        <v>0</v>
      </c>
      <c r="Q1566" s="2" t="str">
        <f>VLOOKUP(M1566,[1]ArchetypeScores!E:W,19,FALSE)</f>
        <v>Untargeted</v>
      </c>
      <c r="R1566" s="2">
        <f>VLOOKUP(M1566,[1]ArchetypeScores!E:I,5,FALSE)</f>
        <v>0</v>
      </c>
      <c r="S1566" s="2">
        <f>VLOOKUP(M1566,[1]ArchetypeScores!E:K,7,FALSE)</f>
        <v>0</v>
      </c>
      <c r="T1566" s="2" t="str">
        <f t="shared" si="24"/>
        <v>Not A&amp;R positive</v>
      </c>
    </row>
    <row r="1567" spans="1:20" x14ac:dyDescent="0.3">
      <c r="A1567" s="2" t="s">
        <v>4200</v>
      </c>
      <c r="B1567" s="3" t="s">
        <v>4422</v>
      </c>
      <c r="C1567" s="3" t="s">
        <v>4423</v>
      </c>
      <c r="D1567" s="4">
        <v>50</v>
      </c>
      <c r="E1567" s="5" t="s">
        <v>4203</v>
      </c>
      <c r="F1567" s="4">
        <v>7.0111499999999998</v>
      </c>
      <c r="G1567" s="6">
        <v>45956</v>
      </c>
      <c r="H1567" s="3" t="s">
        <v>4424</v>
      </c>
      <c r="I1567" s="3"/>
      <c r="J1567" s="3"/>
      <c r="K1567" s="5" t="s">
        <v>229</v>
      </c>
      <c r="L1567" s="5">
        <v>5</v>
      </c>
      <c r="M1567" s="5" t="s">
        <v>2160</v>
      </c>
      <c r="N1567" s="5">
        <f>VLOOKUP(M1567,[1]ArchetypeScores!E:N,10,FALSE)</f>
        <v>1</v>
      </c>
      <c r="O1567" s="5">
        <f>VLOOKUP(M1567,[1]ArchetypeScores!E:O,11,FALSE)</f>
        <v>-2</v>
      </c>
      <c r="P1567" s="5">
        <f>VLOOKUP(M1567,[1]ArchetypeScores!E:P,12,FALSE)</f>
        <v>1</v>
      </c>
      <c r="Q1567" s="2" t="str">
        <f>VLOOKUP(M1567,[1]ArchetypeScores!E:W,19,FALSE)</f>
        <v>Industrials - transportation</v>
      </c>
      <c r="R1567" s="2">
        <f>VLOOKUP(M1567,[1]ArchetypeScores!E:I,5,FALSE)</f>
        <v>0</v>
      </c>
      <c r="S1567" s="2">
        <f>VLOOKUP(M1567,[1]ArchetypeScores!E:K,7,FALSE)</f>
        <v>-1</v>
      </c>
      <c r="T1567" s="2" t="str">
        <f t="shared" si="24"/>
        <v>Not A&amp;R positive</v>
      </c>
    </row>
    <row r="1568" spans="1:20" x14ac:dyDescent="0.3">
      <c r="A1568" s="2" t="s">
        <v>4200</v>
      </c>
      <c r="B1568" s="3" t="s">
        <v>4425</v>
      </c>
      <c r="C1568" s="3" t="s">
        <v>4426</v>
      </c>
      <c r="D1568" s="4"/>
      <c r="E1568" s="5" t="s">
        <v>4203</v>
      </c>
      <c r="F1568" s="4">
        <v>0</v>
      </c>
      <c r="G1568" s="6">
        <v>45962</v>
      </c>
      <c r="H1568" s="3" t="s">
        <v>4427</v>
      </c>
      <c r="I1568" s="3" t="s">
        <v>4428</v>
      </c>
      <c r="J1568" s="3"/>
      <c r="K1568" s="5" t="s">
        <v>2091</v>
      </c>
      <c r="L1568" s="5">
        <v>1</v>
      </c>
      <c r="M1568" s="5" t="s">
        <v>3573</v>
      </c>
      <c r="N1568" s="5">
        <f>VLOOKUP(M1568,[1]ArchetypeScores!E:N,10,FALSE)</f>
        <v>0</v>
      </c>
      <c r="O1568" s="5">
        <f>VLOOKUP(M1568,[1]ArchetypeScores!E:O,11,FALSE)</f>
        <v>-1</v>
      </c>
      <c r="P1568" s="5">
        <f>VLOOKUP(M1568,[1]ArchetypeScores!E:P,12,FALSE)</f>
        <v>0</v>
      </c>
      <c r="Q1568" s="2" t="str">
        <f>VLOOKUP(M1568,[1]ArchetypeScores!E:W,19,FALSE)</f>
        <v>Other sector</v>
      </c>
      <c r="R1568" s="2">
        <f>VLOOKUP(M1568,[1]ArchetypeScores!E:I,5,FALSE)</f>
        <v>0</v>
      </c>
      <c r="S1568" s="2">
        <f>VLOOKUP(M1568,[1]ArchetypeScores!E:K,7,FALSE)</f>
        <v>0</v>
      </c>
      <c r="T1568" s="2" t="str">
        <f t="shared" si="24"/>
        <v>Not A&amp;R positive</v>
      </c>
    </row>
    <row r="1569" spans="1:20" x14ac:dyDescent="0.3">
      <c r="A1569" s="2" t="s">
        <v>4200</v>
      </c>
      <c r="B1569" s="3" t="s">
        <v>4429</v>
      </c>
      <c r="C1569" s="3" t="s">
        <v>4430</v>
      </c>
      <c r="D1569" s="4">
        <v>130</v>
      </c>
      <c r="E1569" s="5" t="s">
        <v>4203</v>
      </c>
      <c r="F1569" s="4">
        <v>19.04344</v>
      </c>
      <c r="G1569" s="6">
        <v>46015</v>
      </c>
      <c r="H1569" s="3" t="s">
        <v>4431</v>
      </c>
      <c r="I1569" s="3"/>
      <c r="J1569" s="3"/>
      <c r="K1569" s="5" t="s">
        <v>570</v>
      </c>
      <c r="L1569" s="5" t="s">
        <v>112</v>
      </c>
      <c r="M1569" s="5" t="s">
        <v>571</v>
      </c>
      <c r="N1569" s="5">
        <f>VLOOKUP(M1569,[1]ArchetypeScores!E:N,10,FALSE)</f>
        <v>1</v>
      </c>
      <c r="O1569" s="5">
        <f>VLOOKUP(M1569,[1]ArchetypeScores!E:O,11,FALSE)</f>
        <v>-2</v>
      </c>
      <c r="P1569" s="5">
        <f>VLOOKUP(M1569,[1]ArchetypeScores!E:P,12,FALSE)</f>
        <v>-2</v>
      </c>
      <c r="Q1569" s="2" t="str">
        <f>VLOOKUP(M1569,[1]ArchetypeScores!E:W,19,FALSE)</f>
        <v>Energy and water</v>
      </c>
      <c r="R1569" s="2">
        <f>VLOOKUP(M1569,[1]ArchetypeScores!E:I,5,FALSE)</f>
        <v>0</v>
      </c>
      <c r="S1569" s="2">
        <f>VLOOKUP(M1569,[1]ArchetypeScores!E:K,7,FALSE)</f>
        <v>-1</v>
      </c>
      <c r="T1569" s="2" t="str">
        <f t="shared" si="24"/>
        <v>Not A&amp;R positive</v>
      </c>
    </row>
    <row r="1570" spans="1:20" x14ac:dyDescent="0.3">
      <c r="A1570" s="2" t="s">
        <v>4200</v>
      </c>
      <c r="B1570" s="3" t="s">
        <v>4433</v>
      </c>
      <c r="C1570" s="3" t="s">
        <v>4434</v>
      </c>
      <c r="D1570" s="4">
        <v>1</v>
      </c>
      <c r="E1570" s="5" t="s">
        <v>4203</v>
      </c>
      <c r="F1570" s="4">
        <v>0.15253</v>
      </c>
      <c r="G1570" s="6">
        <v>45875</v>
      </c>
      <c r="H1570" s="3" t="s">
        <v>4435</v>
      </c>
      <c r="I1570" s="3"/>
      <c r="J1570" s="3"/>
      <c r="K1570" s="5" t="s">
        <v>154</v>
      </c>
      <c r="L1570" s="5" t="s">
        <v>112</v>
      </c>
      <c r="M1570" s="5" t="s">
        <v>155</v>
      </c>
      <c r="N1570" s="5">
        <f>VLOOKUP(M1570,[1]ArchetypeScores!E:N,10,FALSE)</f>
        <v>1</v>
      </c>
      <c r="O1570" s="5">
        <f>VLOOKUP(M1570,[1]ArchetypeScores!E:O,11,FALSE)</f>
        <v>0</v>
      </c>
      <c r="P1570" s="5">
        <f>VLOOKUP(M1570,[1]ArchetypeScores!E:P,12,FALSE)</f>
        <v>0</v>
      </c>
      <c r="Q1570" s="2" t="str">
        <f>VLOOKUP(M1570,[1]ArchetypeScores!E:W,19,FALSE)</f>
        <v>Education and training</v>
      </c>
      <c r="R1570" s="2">
        <f>VLOOKUP(M1570,[1]ArchetypeScores!E:I,5,FALSE)</f>
        <v>0</v>
      </c>
      <c r="S1570" s="2">
        <f>VLOOKUP(M1570,[1]ArchetypeScores!E:K,7,FALSE)</f>
        <v>1</v>
      </c>
      <c r="T1570" s="2" t="str">
        <f t="shared" si="24"/>
        <v>Indirect only</v>
      </c>
    </row>
    <row r="1571" spans="1:20" x14ac:dyDescent="0.3">
      <c r="A1571" s="2" t="s">
        <v>4200</v>
      </c>
      <c r="B1571" s="3" t="s">
        <v>4436</v>
      </c>
      <c r="C1571" s="3" t="s">
        <v>4437</v>
      </c>
      <c r="D1571" s="4"/>
      <c r="E1571" s="5" t="s">
        <v>4203</v>
      </c>
      <c r="F1571" s="4">
        <v>0</v>
      </c>
      <c r="G1571" s="6">
        <v>45958</v>
      </c>
      <c r="H1571" s="3" t="s">
        <v>4276</v>
      </c>
      <c r="I1571" s="3"/>
      <c r="J1571" s="3"/>
      <c r="K1571" s="5" t="s">
        <v>84</v>
      </c>
      <c r="L1571" s="5">
        <v>3</v>
      </c>
      <c r="M1571" s="5" t="s">
        <v>85</v>
      </c>
      <c r="N1571" s="5">
        <f>VLOOKUP(M1571,[1]ArchetypeScores!E:N,10,FALSE)</f>
        <v>0</v>
      </c>
      <c r="O1571" s="5">
        <f>VLOOKUP(M1571,[1]ArchetypeScores!E:O,11,FALSE)</f>
        <v>-1</v>
      </c>
      <c r="P1571" s="5">
        <f>VLOOKUP(M1571,[1]ArchetypeScores!E:P,12,FALSE)</f>
        <v>0</v>
      </c>
      <c r="Q1571" s="2" t="str">
        <f>VLOOKUP(M1571,[1]ArchetypeScores!E:W,19,FALSE)</f>
        <v>Untargeted</v>
      </c>
      <c r="R1571" s="2">
        <f>VLOOKUP(M1571,[1]ArchetypeScores!E:I,5,FALSE)</f>
        <v>0</v>
      </c>
      <c r="S1571" s="2">
        <f>VLOOKUP(M1571,[1]ArchetypeScores!E:K,7,FALSE)</f>
        <v>0</v>
      </c>
      <c r="T1571" s="2" t="str">
        <f t="shared" si="24"/>
        <v>Not A&amp;R positive</v>
      </c>
    </row>
    <row r="1572" spans="1:20" x14ac:dyDescent="0.3">
      <c r="A1572" s="2" t="s">
        <v>4200</v>
      </c>
      <c r="B1572" s="3" t="s">
        <v>4438</v>
      </c>
      <c r="C1572" s="3" t="s">
        <v>4439</v>
      </c>
      <c r="D1572" s="4"/>
      <c r="E1572" s="5" t="s">
        <v>4203</v>
      </c>
      <c r="F1572" s="4">
        <v>0</v>
      </c>
      <c r="G1572" s="6">
        <v>45983</v>
      </c>
      <c r="H1572" s="3" t="s">
        <v>4440</v>
      </c>
      <c r="I1572" s="3"/>
      <c r="J1572" s="3"/>
      <c r="K1572" s="5" t="s">
        <v>53</v>
      </c>
      <c r="L1572" s="5">
        <v>1</v>
      </c>
      <c r="M1572" s="5" t="s">
        <v>54</v>
      </c>
      <c r="N1572" s="5">
        <f>VLOOKUP(M1572,[1]ArchetypeScores!E:N,10,FALSE)</f>
        <v>0</v>
      </c>
      <c r="O1572" s="5">
        <f>VLOOKUP(M1572,[1]ArchetypeScores!E:O,11,FALSE)</f>
        <v>-1</v>
      </c>
      <c r="P1572" s="5">
        <f>VLOOKUP(M1572,[1]ArchetypeScores!E:P,12,FALSE)</f>
        <v>0</v>
      </c>
      <c r="Q1572" s="2" t="str">
        <f>VLOOKUP(M1572,[1]ArchetypeScores!E:W,19,FALSE)</f>
        <v>Untargeted</v>
      </c>
      <c r="R1572" s="2">
        <f>VLOOKUP(M1572,[1]ArchetypeScores!E:I,5,FALSE)</f>
        <v>0</v>
      </c>
      <c r="S1572" s="2">
        <f>VLOOKUP(M1572,[1]ArchetypeScores!E:K,7,FALSE)</f>
        <v>0</v>
      </c>
      <c r="T1572" s="2" t="str">
        <f t="shared" si="24"/>
        <v>Not A&amp;R positive</v>
      </c>
    </row>
    <row r="1573" spans="1:20" x14ac:dyDescent="0.3">
      <c r="A1573" s="2" t="s">
        <v>4200</v>
      </c>
      <c r="B1573" s="3" t="s">
        <v>4441</v>
      </c>
      <c r="C1573" s="3" t="s">
        <v>4442</v>
      </c>
      <c r="D1573" s="4"/>
      <c r="E1573" s="5" t="s">
        <v>4203</v>
      </c>
      <c r="F1573" s="4">
        <v>0</v>
      </c>
      <c r="G1573" s="6">
        <v>45892</v>
      </c>
      <c r="H1573" s="3" t="s">
        <v>4204</v>
      </c>
      <c r="I1573" s="3" t="s">
        <v>4201</v>
      </c>
      <c r="J1573" s="3"/>
      <c r="K1573" s="5" t="s">
        <v>214</v>
      </c>
      <c r="L1573" s="5">
        <v>4</v>
      </c>
      <c r="M1573" s="5" t="s">
        <v>560</v>
      </c>
      <c r="N1573" s="5">
        <f>VLOOKUP(M1573,[1]ArchetypeScores!E:N,10,FALSE)</f>
        <v>1</v>
      </c>
      <c r="O1573" s="5">
        <f>VLOOKUP(M1573,[1]ArchetypeScores!E:O,11,FALSE)</f>
        <v>0</v>
      </c>
      <c r="P1573" s="5">
        <f>VLOOKUP(M1573,[1]ArchetypeScores!E:P,12,FALSE)</f>
        <v>0</v>
      </c>
      <c r="Q1573" s="2" t="str">
        <f>VLOOKUP(M1573,[1]ArchetypeScores!E:W,19,FALSE)</f>
        <v>Other sector</v>
      </c>
      <c r="R1573" s="2">
        <f>VLOOKUP(M1573,[1]ArchetypeScores!E:I,5,FALSE)</f>
        <v>0</v>
      </c>
      <c r="S1573" s="2">
        <f>VLOOKUP(M1573,[1]ArchetypeScores!E:K,7,FALSE)</f>
        <v>0</v>
      </c>
      <c r="T1573" s="2" t="str">
        <f t="shared" si="24"/>
        <v>Not A&amp;R positive</v>
      </c>
    </row>
    <row r="1574" spans="1:20" x14ac:dyDescent="0.3">
      <c r="A1574" s="2" t="s">
        <v>4200</v>
      </c>
      <c r="B1574" s="3" t="s">
        <v>4443</v>
      </c>
      <c r="C1574" s="3" t="s">
        <v>4444</v>
      </c>
      <c r="D1574" s="4"/>
      <c r="E1574" s="5" t="s">
        <v>4203</v>
      </c>
      <c r="F1574" s="4">
        <v>0</v>
      </c>
      <c r="G1574" s="6">
        <v>45866</v>
      </c>
      <c r="H1574" s="3" t="s">
        <v>4297</v>
      </c>
      <c r="I1574" s="3" t="s">
        <v>4298</v>
      </c>
      <c r="J1574" s="3"/>
      <c r="K1574" s="5" t="s">
        <v>67</v>
      </c>
      <c r="L1574" s="5">
        <v>2</v>
      </c>
      <c r="M1574" s="5" t="s">
        <v>68</v>
      </c>
      <c r="N1574" s="5">
        <f>VLOOKUP(M1574,[1]ArchetypeScores!E:N,10,FALSE)</f>
        <v>0</v>
      </c>
      <c r="O1574" s="5">
        <f>VLOOKUP(M1574,[1]ArchetypeScores!E:O,11,FALSE)</f>
        <v>-1</v>
      </c>
      <c r="P1574" s="5">
        <f>VLOOKUP(M1574,[1]ArchetypeScores!E:P,12,FALSE)</f>
        <v>0</v>
      </c>
      <c r="Q1574" s="2" t="str">
        <f>VLOOKUP(M1574,[1]ArchetypeScores!E:W,19,FALSE)</f>
        <v>Untargeted</v>
      </c>
      <c r="R1574" s="2">
        <f>VLOOKUP(M1574,[1]ArchetypeScores!E:I,5,FALSE)</f>
        <v>0</v>
      </c>
      <c r="S1574" s="2">
        <f>VLOOKUP(M1574,[1]ArchetypeScores!E:K,7,FALSE)</f>
        <v>0</v>
      </c>
      <c r="T1574" s="2" t="str">
        <f t="shared" si="24"/>
        <v>Not A&amp;R positive</v>
      </c>
    </row>
    <row r="1575" spans="1:20" x14ac:dyDescent="0.3">
      <c r="A1575" s="2" t="s">
        <v>4200</v>
      </c>
      <c r="B1575" s="3" t="s">
        <v>4445</v>
      </c>
      <c r="C1575" s="3" t="s">
        <v>4446</v>
      </c>
      <c r="D1575" s="4"/>
      <c r="E1575" s="5" t="s">
        <v>4203</v>
      </c>
      <c r="F1575" s="4">
        <v>0</v>
      </c>
      <c r="G1575" s="6">
        <v>45860</v>
      </c>
      <c r="H1575" s="3" t="s">
        <v>4447</v>
      </c>
      <c r="I1575" s="3" t="s">
        <v>4448</v>
      </c>
      <c r="J1575" s="3"/>
      <c r="K1575" s="5" t="s">
        <v>1072</v>
      </c>
      <c r="L1575" s="5">
        <v>2</v>
      </c>
      <c r="M1575" s="5" t="s">
        <v>1073</v>
      </c>
      <c r="N1575" s="5">
        <f>VLOOKUP(M1575,[1]ArchetypeScores!E:N,10,FALSE)</f>
        <v>0</v>
      </c>
      <c r="O1575" s="5">
        <f>VLOOKUP(M1575,[1]ArchetypeScores!E:O,11,FALSE)</f>
        <v>-1</v>
      </c>
      <c r="P1575" s="5">
        <f>VLOOKUP(M1575,[1]ArchetypeScores!E:P,12,FALSE)</f>
        <v>0</v>
      </c>
      <c r="Q1575" s="2" t="str">
        <f>VLOOKUP(M1575,[1]ArchetypeScores!E:W,19,FALSE)</f>
        <v>Untargeted</v>
      </c>
      <c r="R1575" s="2">
        <f>VLOOKUP(M1575,[1]ArchetypeScores!E:I,5,FALSE)</f>
        <v>0</v>
      </c>
      <c r="S1575" s="2">
        <f>VLOOKUP(M1575,[1]ArchetypeScores!E:K,7,FALSE)</f>
        <v>0</v>
      </c>
      <c r="T1575" s="2" t="str">
        <f t="shared" si="24"/>
        <v>Not A&amp;R positive</v>
      </c>
    </row>
    <row r="1576" spans="1:20" x14ac:dyDescent="0.3">
      <c r="A1576" s="2" t="s">
        <v>4200</v>
      </c>
      <c r="B1576" s="3" t="s">
        <v>4449</v>
      </c>
      <c r="C1576" s="3" t="s">
        <v>4450</v>
      </c>
      <c r="D1576" s="4"/>
      <c r="E1576" s="5" t="s">
        <v>4203</v>
      </c>
      <c r="F1576" s="4">
        <v>0</v>
      </c>
      <c r="G1576" s="6">
        <v>45927</v>
      </c>
      <c r="H1576" s="3" t="s">
        <v>4268</v>
      </c>
      <c r="I1576" s="3" t="s">
        <v>4269</v>
      </c>
      <c r="J1576" s="3"/>
      <c r="K1576" s="5" t="s">
        <v>291</v>
      </c>
      <c r="L1576" s="5">
        <v>3</v>
      </c>
      <c r="M1576" s="5" t="s">
        <v>532</v>
      </c>
      <c r="N1576" s="5">
        <f>VLOOKUP(M1576,[1]ArchetypeScores!E:N,10,FALSE)</f>
        <v>1</v>
      </c>
      <c r="O1576" s="5">
        <f>VLOOKUP(M1576,[1]ArchetypeScores!E:O,11,FALSE)</f>
        <v>0</v>
      </c>
      <c r="P1576" s="5">
        <f>VLOOKUP(M1576,[1]ArchetypeScores!E:P,12,FALSE)</f>
        <v>1</v>
      </c>
      <c r="Q1576" s="2" t="str">
        <f>VLOOKUP(M1576,[1]ArchetypeScores!E:W,19,FALSE)</f>
        <v>Education and training</v>
      </c>
      <c r="R1576" s="2">
        <f>VLOOKUP(M1576,[1]ArchetypeScores!E:I,5,FALSE)</f>
        <v>1</v>
      </c>
      <c r="S1576" s="2">
        <f>VLOOKUP(M1576,[1]ArchetypeScores!E:K,7,FALSE)</f>
        <v>1</v>
      </c>
      <c r="T1576" s="2" t="str">
        <f t="shared" si="24"/>
        <v>Both</v>
      </c>
    </row>
    <row r="1577" spans="1:20" x14ac:dyDescent="0.3">
      <c r="A1577" s="2" t="s">
        <v>4200</v>
      </c>
      <c r="B1577" s="3" t="s">
        <v>4451</v>
      </c>
      <c r="C1577" s="3" t="s">
        <v>4452</v>
      </c>
      <c r="D1577" s="4"/>
      <c r="E1577" s="5" t="s">
        <v>4203</v>
      </c>
      <c r="F1577" s="4">
        <v>0</v>
      </c>
      <c r="G1577" s="6">
        <v>45928</v>
      </c>
      <c r="H1577" s="3" t="s">
        <v>4268</v>
      </c>
      <c r="I1577" s="3" t="s">
        <v>4269</v>
      </c>
      <c r="J1577" s="3"/>
      <c r="K1577" s="5" t="s">
        <v>291</v>
      </c>
      <c r="L1577" s="5">
        <v>4</v>
      </c>
      <c r="M1577" s="5" t="s">
        <v>292</v>
      </c>
      <c r="N1577" s="5">
        <f>VLOOKUP(M1577,[1]ArchetypeScores!E:N,10,FALSE)</f>
        <v>1</v>
      </c>
      <c r="O1577" s="5">
        <f>VLOOKUP(M1577,[1]ArchetypeScores!E:O,11,FALSE)</f>
        <v>0</v>
      </c>
      <c r="P1577" s="5">
        <f>VLOOKUP(M1577,[1]ArchetypeScores!E:P,12,FALSE)</f>
        <v>0</v>
      </c>
      <c r="Q1577" s="2" t="str">
        <f>VLOOKUP(M1577,[1]ArchetypeScores!E:W,19,FALSE)</f>
        <v>Education and training</v>
      </c>
      <c r="R1577" s="2">
        <f>VLOOKUP(M1577,[1]ArchetypeScores!E:I,5,FALSE)</f>
        <v>0</v>
      </c>
      <c r="S1577" s="2">
        <f>VLOOKUP(M1577,[1]ArchetypeScores!E:K,7,FALSE)</f>
        <v>0</v>
      </c>
      <c r="T1577" s="2" t="str">
        <f t="shared" si="24"/>
        <v>Not A&amp;R positive</v>
      </c>
    </row>
    <row r="1578" spans="1:20" x14ac:dyDescent="0.3">
      <c r="A1578" s="2" t="s">
        <v>4200</v>
      </c>
      <c r="B1578" s="3" t="s">
        <v>4453</v>
      </c>
      <c r="C1578" s="3" t="s">
        <v>4454</v>
      </c>
      <c r="D1578" s="4">
        <v>33.33</v>
      </c>
      <c r="E1578" s="5" t="s">
        <v>4203</v>
      </c>
      <c r="F1578" s="4">
        <v>4.7786299999999997</v>
      </c>
      <c r="G1578" s="6">
        <v>46004</v>
      </c>
      <c r="H1578" s="3" t="s">
        <v>4313</v>
      </c>
      <c r="I1578" s="3" t="s">
        <v>4314</v>
      </c>
      <c r="J1578" s="3" t="s">
        <v>4455</v>
      </c>
      <c r="K1578" s="5" t="s">
        <v>57</v>
      </c>
      <c r="L1578" s="5">
        <v>29</v>
      </c>
      <c r="M1578" s="5" t="s">
        <v>58</v>
      </c>
      <c r="N1578" s="5">
        <f>VLOOKUP(M1578,[1]ArchetypeScores!E:N,10,FALSE)</f>
        <v>0</v>
      </c>
      <c r="O1578" s="5">
        <f>VLOOKUP(M1578,[1]ArchetypeScores!E:O,11,FALSE)</f>
        <v>-1</v>
      </c>
      <c r="P1578" s="5">
        <f>VLOOKUP(M1578,[1]ArchetypeScores!E:P,12,FALSE)</f>
        <v>0</v>
      </c>
      <c r="Q1578" s="2" t="str">
        <f>VLOOKUP(M1578,[1]ArchetypeScores!E:W,19,FALSE)</f>
        <v>Untargeted</v>
      </c>
      <c r="R1578" s="2">
        <f>VLOOKUP(M1578,[1]ArchetypeScores!E:I,5,FALSE)</f>
        <v>0</v>
      </c>
      <c r="S1578" s="2">
        <f>VLOOKUP(M1578,[1]ArchetypeScores!E:K,7,FALSE)</f>
        <v>0</v>
      </c>
      <c r="T1578" s="2" t="str">
        <f t="shared" si="24"/>
        <v>Not A&amp;R positive</v>
      </c>
    </row>
    <row r="1579" spans="1:20" x14ac:dyDescent="0.3">
      <c r="A1579" s="2" t="s">
        <v>4200</v>
      </c>
      <c r="B1579" s="3" t="s">
        <v>4456</v>
      </c>
      <c r="C1579" s="3" t="s">
        <v>4457</v>
      </c>
      <c r="D1579" s="4"/>
      <c r="E1579" s="5" t="s">
        <v>4203</v>
      </c>
      <c r="F1579" s="4">
        <v>0</v>
      </c>
      <c r="G1579" s="6">
        <v>46005</v>
      </c>
      <c r="H1579" s="3" t="s">
        <v>4313</v>
      </c>
      <c r="I1579" s="3" t="s">
        <v>4314</v>
      </c>
      <c r="J1579" s="3">
        <v>7</v>
      </c>
      <c r="K1579" s="5" t="s">
        <v>71</v>
      </c>
      <c r="L1579" s="5">
        <v>1</v>
      </c>
      <c r="M1579" s="5" t="s">
        <v>72</v>
      </c>
      <c r="N1579" s="5">
        <f>VLOOKUP(M1579,[1]ArchetypeScores!E:N,10,FALSE)</f>
        <v>0</v>
      </c>
      <c r="O1579" s="5">
        <f>VLOOKUP(M1579,[1]ArchetypeScores!E:O,11,FALSE)</f>
        <v>0</v>
      </c>
      <c r="P1579" s="5">
        <f>VLOOKUP(M1579,[1]ArchetypeScores!E:P,12,FALSE)</f>
        <v>0</v>
      </c>
      <c r="Q1579" s="2" t="str">
        <f>VLOOKUP(M1579,[1]ArchetypeScores!E:W,19,FALSE)</f>
        <v>Other sector</v>
      </c>
      <c r="R1579" s="2">
        <f>VLOOKUP(M1579,[1]ArchetypeScores!E:I,5,FALSE)</f>
        <v>0</v>
      </c>
      <c r="S1579" s="2">
        <f>VLOOKUP(M1579,[1]ArchetypeScores!E:K,7,FALSE)</f>
        <v>0</v>
      </c>
      <c r="T1579" s="2" t="str">
        <f t="shared" si="24"/>
        <v>Not A&amp;R positive</v>
      </c>
    </row>
    <row r="1580" spans="1:20" x14ac:dyDescent="0.3">
      <c r="A1580" s="2" t="s">
        <v>4200</v>
      </c>
      <c r="B1580" s="3" t="s">
        <v>4458</v>
      </c>
      <c r="C1580" s="3" t="s">
        <v>4459</v>
      </c>
      <c r="D1580" s="4"/>
      <c r="E1580" s="5" t="s">
        <v>4203</v>
      </c>
      <c r="F1580" s="4">
        <v>0</v>
      </c>
      <c r="G1580" s="6">
        <v>45924</v>
      </c>
      <c r="H1580" s="3" t="s">
        <v>4268</v>
      </c>
      <c r="I1580" s="3" t="s">
        <v>4269</v>
      </c>
      <c r="J1580" s="3"/>
      <c r="K1580" s="5" t="s">
        <v>137</v>
      </c>
      <c r="L1580" s="5">
        <v>6</v>
      </c>
      <c r="M1580" s="5" t="s">
        <v>2392</v>
      </c>
      <c r="N1580" s="5">
        <f>VLOOKUP(M1580,[1]ArchetypeScores!E:N,10,FALSE)</f>
        <v>1</v>
      </c>
      <c r="O1580" s="5">
        <f>VLOOKUP(M1580,[1]ArchetypeScores!E:O,11,FALSE)</f>
        <v>-2</v>
      </c>
      <c r="P1580" s="5">
        <f>VLOOKUP(M1580,[1]ArchetypeScores!E:P,12,FALSE)</f>
        <v>2</v>
      </c>
      <c r="Q1580" s="2" t="str">
        <f>VLOOKUP(M1580,[1]ArchetypeScores!E:W,19,FALSE)</f>
        <v>Industrials - transportation</v>
      </c>
      <c r="R1580" s="2">
        <f>VLOOKUP(M1580,[1]ArchetypeScores!E:I,5,FALSE)</f>
        <v>0</v>
      </c>
      <c r="S1580" s="2">
        <f>VLOOKUP(M1580,[1]ArchetypeScores!E:K,7,FALSE)</f>
        <v>0</v>
      </c>
      <c r="T1580" s="2" t="str">
        <f t="shared" si="24"/>
        <v>Not A&amp;R positive</v>
      </c>
    </row>
    <row r="1581" spans="1:20" x14ac:dyDescent="0.3">
      <c r="A1581" s="2" t="s">
        <v>4200</v>
      </c>
      <c r="B1581" s="3" t="s">
        <v>4460</v>
      </c>
      <c r="C1581" s="3" t="s">
        <v>4461</v>
      </c>
      <c r="D1581" s="4"/>
      <c r="E1581" s="5" t="s">
        <v>4203</v>
      </c>
      <c r="F1581" s="4">
        <v>0</v>
      </c>
      <c r="G1581" s="6">
        <v>46008</v>
      </c>
      <c r="H1581" s="3" t="s">
        <v>4313</v>
      </c>
      <c r="I1581" s="3" t="s">
        <v>4314</v>
      </c>
      <c r="J1581" s="3">
        <v>13</v>
      </c>
      <c r="K1581" s="5" t="s">
        <v>118</v>
      </c>
      <c r="L1581" s="5">
        <v>4</v>
      </c>
      <c r="M1581" s="5" t="s">
        <v>119</v>
      </c>
      <c r="N1581" s="5">
        <f>VLOOKUP(M1581,[1]ArchetypeScores!E:N,10,FALSE)</f>
        <v>0</v>
      </c>
      <c r="O1581" s="5">
        <f>VLOOKUP(M1581,[1]ArchetypeScores!E:O,11,FALSE)</f>
        <v>-1</v>
      </c>
      <c r="P1581" s="5">
        <f>VLOOKUP(M1581,[1]ArchetypeScores!E:P,12,FALSE)</f>
        <v>0</v>
      </c>
      <c r="Q1581" s="2" t="str">
        <f>VLOOKUP(M1581,[1]ArchetypeScores!E:W,19,FALSE)</f>
        <v>Untargeted</v>
      </c>
      <c r="R1581" s="2">
        <f>VLOOKUP(M1581,[1]ArchetypeScores!E:I,5,FALSE)</f>
        <v>0</v>
      </c>
      <c r="S1581" s="2">
        <f>VLOOKUP(M1581,[1]ArchetypeScores!E:K,7,FALSE)</f>
        <v>0</v>
      </c>
      <c r="T1581" s="2" t="str">
        <f t="shared" si="24"/>
        <v>Not A&amp;R positive</v>
      </c>
    </row>
    <row r="1582" spans="1:20" x14ac:dyDescent="0.3">
      <c r="A1582" s="2" t="s">
        <v>4200</v>
      </c>
      <c r="B1582" s="3" t="s">
        <v>4462</v>
      </c>
      <c r="C1582" s="3" t="s">
        <v>4463</v>
      </c>
      <c r="D1582" s="4"/>
      <c r="E1582" s="5" t="s">
        <v>4203</v>
      </c>
      <c r="F1582" s="4">
        <v>0</v>
      </c>
      <c r="G1582" s="6">
        <v>46013</v>
      </c>
      <c r="H1582" s="3" t="s">
        <v>4464</v>
      </c>
      <c r="I1582" s="3"/>
      <c r="J1582" s="3"/>
      <c r="K1582" s="5" t="s">
        <v>61</v>
      </c>
      <c r="L1582" s="5">
        <v>1</v>
      </c>
      <c r="M1582" s="5" t="s">
        <v>130</v>
      </c>
      <c r="N1582" s="5">
        <f>VLOOKUP(M1582,[1]ArchetypeScores!E:N,10,FALSE)</f>
        <v>0</v>
      </c>
      <c r="O1582" s="5">
        <f>VLOOKUP(M1582,[1]ArchetypeScores!E:O,11,FALSE)</f>
        <v>-1</v>
      </c>
      <c r="P1582" s="5">
        <f>VLOOKUP(M1582,[1]ArchetypeScores!E:P,12,FALSE)</f>
        <v>0</v>
      </c>
      <c r="Q1582" s="2" t="str">
        <f>VLOOKUP(M1582,[1]ArchetypeScores!E:W,19,FALSE)</f>
        <v>Health care</v>
      </c>
      <c r="R1582" s="2">
        <f>VLOOKUP(M1582,[1]ArchetypeScores!E:I,5,FALSE)</f>
        <v>0</v>
      </c>
      <c r="S1582" s="2">
        <f>VLOOKUP(M1582,[1]ArchetypeScores!E:K,7,FALSE)</f>
        <v>0</v>
      </c>
      <c r="T1582" s="2" t="str">
        <f t="shared" si="24"/>
        <v>Not A&amp;R positive</v>
      </c>
    </row>
    <row r="1583" spans="1:20" x14ac:dyDescent="0.3">
      <c r="A1583" s="2" t="s">
        <v>4200</v>
      </c>
      <c r="B1583" s="3" t="s">
        <v>4465</v>
      </c>
      <c r="C1583" s="3" t="s">
        <v>4466</v>
      </c>
      <c r="D1583" s="4">
        <v>1.232</v>
      </c>
      <c r="E1583" s="5" t="s">
        <v>4203</v>
      </c>
      <c r="F1583" s="4">
        <v>0.17623</v>
      </c>
      <c r="G1583" s="6">
        <v>45933</v>
      </c>
      <c r="H1583" s="3" t="s">
        <v>4467</v>
      </c>
      <c r="I1583" s="3"/>
      <c r="J1583" s="3"/>
      <c r="K1583" s="5" t="s">
        <v>57</v>
      </c>
      <c r="L1583" s="5">
        <v>25</v>
      </c>
      <c r="M1583" s="5" t="s">
        <v>241</v>
      </c>
      <c r="N1583" s="5">
        <f>VLOOKUP(M1583,[1]ArchetypeScores!E:N,10,FALSE)</f>
        <v>0</v>
      </c>
      <c r="O1583" s="5">
        <f>VLOOKUP(M1583,[1]ArchetypeScores!E:O,11,FALSE)</f>
        <v>-1</v>
      </c>
      <c r="P1583" s="5">
        <f>VLOOKUP(M1583,[1]ArchetypeScores!E:P,12,FALSE)</f>
        <v>0</v>
      </c>
      <c r="Q1583" s="2" t="str">
        <f>VLOOKUP(M1583,[1]ArchetypeScores!E:W,19,FALSE)</f>
        <v>Other sector</v>
      </c>
      <c r="R1583" s="2">
        <f>VLOOKUP(M1583,[1]ArchetypeScores!E:I,5,FALSE)</f>
        <v>0</v>
      </c>
      <c r="S1583" s="2">
        <f>VLOOKUP(M1583,[1]ArchetypeScores!E:K,7,FALSE)</f>
        <v>0</v>
      </c>
      <c r="T1583" s="2" t="str">
        <f t="shared" si="24"/>
        <v>Not A&amp;R positive</v>
      </c>
    </row>
    <row r="1584" spans="1:20" x14ac:dyDescent="0.3">
      <c r="A1584" s="2" t="s">
        <v>4200</v>
      </c>
      <c r="B1584" s="3" t="s">
        <v>4468</v>
      </c>
      <c r="C1584" s="3" t="s">
        <v>4469</v>
      </c>
      <c r="D1584" s="4">
        <v>22.2</v>
      </c>
      <c r="E1584" s="5" t="s">
        <v>4203</v>
      </c>
      <c r="F1584" s="4">
        <v>3.1199499999999998</v>
      </c>
      <c r="G1584" s="6">
        <v>45981</v>
      </c>
      <c r="H1584" s="3" t="s">
        <v>4470</v>
      </c>
      <c r="I1584" s="3"/>
      <c r="J1584" s="3"/>
      <c r="K1584" s="5" t="s">
        <v>67</v>
      </c>
      <c r="L1584" s="5">
        <v>2</v>
      </c>
      <c r="M1584" s="5" t="s">
        <v>68</v>
      </c>
      <c r="N1584" s="5">
        <f>VLOOKUP(M1584,[1]ArchetypeScores!E:N,10,FALSE)</f>
        <v>0</v>
      </c>
      <c r="O1584" s="5">
        <f>VLOOKUP(M1584,[1]ArchetypeScores!E:O,11,FALSE)</f>
        <v>-1</v>
      </c>
      <c r="P1584" s="5">
        <f>VLOOKUP(M1584,[1]ArchetypeScores!E:P,12,FALSE)</f>
        <v>0</v>
      </c>
      <c r="Q1584" s="2" t="str">
        <f>VLOOKUP(M1584,[1]ArchetypeScores!E:W,19,FALSE)</f>
        <v>Untargeted</v>
      </c>
      <c r="R1584" s="2">
        <f>VLOOKUP(M1584,[1]ArchetypeScores!E:I,5,FALSE)</f>
        <v>0</v>
      </c>
      <c r="S1584" s="2">
        <f>VLOOKUP(M1584,[1]ArchetypeScores!E:K,7,FALSE)</f>
        <v>0</v>
      </c>
      <c r="T1584" s="2" t="str">
        <f t="shared" si="24"/>
        <v>Not A&amp;R positive</v>
      </c>
    </row>
    <row r="1585" spans="1:20" x14ac:dyDescent="0.3">
      <c r="A1585" s="2" t="s">
        <v>4200</v>
      </c>
      <c r="B1585" s="3" t="s">
        <v>4471</v>
      </c>
      <c r="C1585" s="10" t="s">
        <v>4472</v>
      </c>
      <c r="D1585" s="4">
        <f>10/2</f>
        <v>5</v>
      </c>
      <c r="E1585" s="5" t="s">
        <v>4203</v>
      </c>
      <c r="F1585" s="4">
        <f>1.42878/2</f>
        <v>0.71438999999999997</v>
      </c>
      <c r="G1585" s="6">
        <v>45934</v>
      </c>
      <c r="H1585" s="9" t="s">
        <v>4473</v>
      </c>
      <c r="I1585" s="3"/>
      <c r="J1585" s="3"/>
      <c r="K1585" s="5" t="s">
        <v>664</v>
      </c>
      <c r="L1585" s="5">
        <v>2</v>
      </c>
      <c r="M1585" s="5" t="s">
        <v>1105</v>
      </c>
      <c r="N1585" s="5">
        <f>VLOOKUP(M1585,[1]ArchetypeScores!E:N,10,FALSE)</f>
        <v>1</v>
      </c>
      <c r="O1585" s="5">
        <f>VLOOKUP(M1585,[1]ArchetypeScores!E:O,11,FALSE)</f>
        <v>0</v>
      </c>
      <c r="P1585" s="5">
        <f>VLOOKUP(M1585,[1]ArchetypeScores!E:P,12,FALSE)</f>
        <v>2</v>
      </c>
      <c r="Q1585" s="2" t="str">
        <f>VLOOKUP(M1585,[1]ArchetypeScores!E:W,19,FALSE)</f>
        <v>Other sector</v>
      </c>
      <c r="R1585" s="2">
        <f>VLOOKUP(M1585,[1]ArchetypeScores!E:I,5,FALSE)</f>
        <v>0</v>
      </c>
      <c r="S1585" s="2">
        <f>VLOOKUP(M1585,[1]ArchetypeScores!E:K,7,FALSE)</f>
        <v>0</v>
      </c>
      <c r="T1585" s="2" t="str">
        <f t="shared" si="24"/>
        <v>Not A&amp;R positive</v>
      </c>
    </row>
    <row r="1586" spans="1:20" x14ac:dyDescent="0.3">
      <c r="A1586" s="2" t="s">
        <v>4200</v>
      </c>
      <c r="B1586" s="3" t="s">
        <v>4471</v>
      </c>
      <c r="C1586" s="10" t="s">
        <v>4472</v>
      </c>
      <c r="D1586" s="4">
        <f>10/2</f>
        <v>5</v>
      </c>
      <c r="E1586" s="5" t="s">
        <v>4203</v>
      </c>
      <c r="F1586" s="4">
        <f>1.42878/2</f>
        <v>0.71438999999999997</v>
      </c>
      <c r="G1586" s="6">
        <v>45934</v>
      </c>
      <c r="H1586" s="9" t="s">
        <v>4473</v>
      </c>
      <c r="I1586" s="3"/>
      <c r="J1586" s="3"/>
      <c r="K1586" s="5" t="s">
        <v>664</v>
      </c>
      <c r="L1586" s="5">
        <v>4</v>
      </c>
      <c r="M1586" s="5" t="s">
        <v>665</v>
      </c>
      <c r="N1586" s="5">
        <f>VLOOKUP(M1586,[1]ArchetypeScores!E:N,10,FALSE)</f>
        <v>1</v>
      </c>
      <c r="O1586" s="5">
        <f>VLOOKUP(M1586,[1]ArchetypeScores!E:O,11,FALSE)</f>
        <v>0</v>
      </c>
      <c r="P1586" s="5">
        <f>VLOOKUP(M1586,[1]ArchetypeScores!E:P,12,FALSE)</f>
        <v>2</v>
      </c>
      <c r="Q1586" s="2" t="str">
        <f>VLOOKUP(M1586,[1]ArchetypeScores!E:W,19,FALSE)</f>
        <v>Materials (including forestry and nature)</v>
      </c>
      <c r="R1586" s="2">
        <f>VLOOKUP(M1586,[1]ArchetypeScores!E:I,5,FALSE)</f>
        <v>1</v>
      </c>
      <c r="S1586" s="2">
        <f>VLOOKUP(M1586,[1]ArchetypeScores!E:K,7,FALSE)</f>
        <v>1</v>
      </c>
      <c r="T1586" s="2" t="str">
        <f t="shared" si="24"/>
        <v>Both</v>
      </c>
    </row>
    <row r="1587" spans="1:20" x14ac:dyDescent="0.3">
      <c r="A1587" s="2" t="s">
        <v>4200</v>
      </c>
      <c r="B1587" s="3" t="s">
        <v>4474</v>
      </c>
      <c r="C1587" s="3" t="s">
        <v>4475</v>
      </c>
      <c r="D1587" s="4"/>
      <c r="E1587" s="5" t="s">
        <v>4203</v>
      </c>
      <c r="F1587" s="4">
        <v>0</v>
      </c>
      <c r="G1587" s="6">
        <v>45976</v>
      </c>
      <c r="H1587" s="3" t="s">
        <v>4476</v>
      </c>
      <c r="I1587" s="3"/>
      <c r="J1587" s="3"/>
      <c r="K1587" s="5" t="s">
        <v>118</v>
      </c>
      <c r="L1587" s="5">
        <v>2</v>
      </c>
      <c r="M1587" s="5" t="s">
        <v>226</v>
      </c>
      <c r="N1587" s="5">
        <f>VLOOKUP(M1587,[1]ArchetypeScores!E:N,10,FALSE)</f>
        <v>0</v>
      </c>
      <c r="O1587" s="5">
        <f>VLOOKUP(M1587,[1]ArchetypeScores!E:O,11,FALSE)</f>
        <v>-1</v>
      </c>
      <c r="P1587" s="5">
        <f>VLOOKUP(M1587,[1]ArchetypeScores!E:P,12,FALSE)</f>
        <v>0</v>
      </c>
      <c r="Q1587" s="2" t="str">
        <f>VLOOKUP(M1587,[1]ArchetypeScores!E:W,19,FALSE)</f>
        <v>Untargeted</v>
      </c>
      <c r="R1587" s="2">
        <f>VLOOKUP(M1587,[1]ArchetypeScores!E:I,5,FALSE)</f>
        <v>0</v>
      </c>
      <c r="S1587" s="2">
        <f>VLOOKUP(M1587,[1]ArchetypeScores!E:K,7,FALSE)</f>
        <v>0</v>
      </c>
      <c r="T1587" s="2" t="str">
        <f t="shared" si="24"/>
        <v>Not A&amp;R positive</v>
      </c>
    </row>
    <row r="1588" spans="1:20" x14ac:dyDescent="0.3">
      <c r="A1588" s="2" t="s">
        <v>4200</v>
      </c>
      <c r="B1588" s="3" t="s">
        <v>4477</v>
      </c>
      <c r="C1588" s="3" t="s">
        <v>4478</v>
      </c>
      <c r="D1588" s="4">
        <v>70</v>
      </c>
      <c r="E1588" s="5" t="s">
        <v>4203</v>
      </c>
      <c r="F1588" s="4">
        <v>10.234970000000001</v>
      </c>
      <c r="G1588" s="6">
        <v>46014</v>
      </c>
      <c r="H1588" s="3" t="s">
        <v>4479</v>
      </c>
      <c r="I1588" s="3"/>
      <c r="J1588" s="3"/>
      <c r="K1588" s="5" t="s">
        <v>477</v>
      </c>
      <c r="L1588" s="5">
        <v>2</v>
      </c>
      <c r="M1588" s="5" t="s">
        <v>4291</v>
      </c>
      <c r="N1588" s="5">
        <f>VLOOKUP(M1588,[1]ArchetypeScores!E:N,10,FALSE)</f>
        <v>1</v>
      </c>
      <c r="O1588" s="5">
        <f>VLOOKUP(M1588,[1]ArchetypeScores!E:O,11,FALSE)</f>
        <v>-2</v>
      </c>
      <c r="P1588" s="5">
        <f>VLOOKUP(M1588,[1]ArchetypeScores!E:P,12,FALSE)</f>
        <v>2</v>
      </c>
      <c r="Q1588" s="2" t="str">
        <f>VLOOKUP(M1588,[1]ArchetypeScores!E:W,19,FALSE)</f>
        <v>Energy and water</v>
      </c>
      <c r="R1588" s="2">
        <f>VLOOKUP(M1588,[1]ArchetypeScores!E:I,5,FALSE)</f>
        <v>0</v>
      </c>
      <c r="S1588" s="2">
        <f>VLOOKUP(M1588,[1]ArchetypeScores!E:K,7,FALSE)</f>
        <v>0</v>
      </c>
      <c r="T1588" s="2" t="str">
        <f t="shared" si="24"/>
        <v>Not A&amp;R positive</v>
      </c>
    </row>
    <row r="1589" spans="1:20" x14ac:dyDescent="0.3">
      <c r="A1589" s="2" t="s">
        <v>4200</v>
      </c>
      <c r="B1589" s="3" t="s">
        <v>4480</v>
      </c>
      <c r="C1589" s="3" t="s">
        <v>4481</v>
      </c>
      <c r="D1589" s="4">
        <v>3.12</v>
      </c>
      <c r="E1589" s="5" t="s">
        <v>4203</v>
      </c>
      <c r="F1589" s="4">
        <v>0.44019999999999998</v>
      </c>
      <c r="G1589" s="6">
        <v>45944</v>
      </c>
      <c r="H1589" s="3" t="s">
        <v>4482</v>
      </c>
      <c r="I1589" s="3"/>
      <c r="J1589" s="3"/>
      <c r="K1589" s="5" t="s">
        <v>570</v>
      </c>
      <c r="L1589" s="5">
        <v>3</v>
      </c>
      <c r="M1589" s="5" t="s">
        <v>4242</v>
      </c>
      <c r="N1589" s="5">
        <f>VLOOKUP(M1589,[1]ArchetypeScores!E:N,10,FALSE)</f>
        <v>1</v>
      </c>
      <c r="O1589" s="5">
        <f>VLOOKUP(M1589,[1]ArchetypeScores!E:O,11,FALSE)</f>
        <v>-2</v>
      </c>
      <c r="P1589" s="5">
        <f>VLOOKUP(M1589,[1]ArchetypeScores!E:P,12,FALSE)</f>
        <v>-2</v>
      </c>
      <c r="Q1589" s="2" t="str">
        <f>VLOOKUP(M1589,[1]ArchetypeScores!E:W,19,FALSE)</f>
        <v>Energy and water</v>
      </c>
      <c r="R1589" s="2">
        <f>VLOOKUP(M1589,[1]ArchetypeScores!E:I,5,FALSE)</f>
        <v>0</v>
      </c>
      <c r="S1589" s="2">
        <f>VLOOKUP(M1589,[1]ArchetypeScores!E:K,7,FALSE)</f>
        <v>-1</v>
      </c>
      <c r="T1589" s="2" t="str">
        <f t="shared" si="24"/>
        <v>Not A&amp;R positive</v>
      </c>
    </row>
    <row r="1590" spans="1:20" x14ac:dyDescent="0.3">
      <c r="A1590" s="2" t="s">
        <v>4200</v>
      </c>
      <c r="B1590" s="3" t="s">
        <v>4483</v>
      </c>
      <c r="C1590" s="3" t="s">
        <v>4484</v>
      </c>
      <c r="D1590" s="4">
        <v>60.7</v>
      </c>
      <c r="E1590" s="5" t="s">
        <v>4203</v>
      </c>
      <c r="F1590" s="4">
        <v>8.5115400000000001</v>
      </c>
      <c r="G1590" s="6">
        <v>45955</v>
      </c>
      <c r="H1590" s="3" t="s">
        <v>4485</v>
      </c>
      <c r="I1590" s="3"/>
      <c r="J1590" s="3"/>
      <c r="K1590" s="5" t="s">
        <v>142</v>
      </c>
      <c r="L1590" s="5">
        <v>3</v>
      </c>
      <c r="M1590" s="5" t="s">
        <v>143</v>
      </c>
      <c r="N1590" s="5">
        <f>VLOOKUP(M1590,[1]ArchetypeScores!E:N,10,FALSE)</f>
        <v>1</v>
      </c>
      <c r="O1590" s="5">
        <f>VLOOKUP(M1590,[1]ArchetypeScores!E:O,11,FALSE)</f>
        <v>1</v>
      </c>
      <c r="P1590" s="5">
        <f>VLOOKUP(M1590,[1]ArchetypeScores!E:P,12,FALSE)</f>
        <v>2</v>
      </c>
      <c r="Q1590" s="2" t="str">
        <f>VLOOKUP(M1590,[1]ArchetypeScores!E:W,19,FALSE)</f>
        <v>Materials (including forestry and nature)</v>
      </c>
      <c r="R1590" s="2">
        <f>VLOOKUP(M1590,[1]ArchetypeScores!E:I,5,FALSE)</f>
        <v>1</v>
      </c>
      <c r="S1590" s="2">
        <f>VLOOKUP(M1590,[1]ArchetypeScores!E:K,7,FALSE)</f>
        <v>1</v>
      </c>
      <c r="T1590" s="2" t="str">
        <f t="shared" si="24"/>
        <v>Both</v>
      </c>
    </row>
    <row r="1591" spans="1:20" x14ac:dyDescent="0.3">
      <c r="A1591" s="2" t="s">
        <v>4200</v>
      </c>
      <c r="B1591" s="3" t="s">
        <v>4486</v>
      </c>
      <c r="C1591" s="3" t="s">
        <v>4487</v>
      </c>
      <c r="D1591" s="4"/>
      <c r="E1591" s="5" t="s">
        <v>4203</v>
      </c>
      <c r="F1591" s="4">
        <v>0</v>
      </c>
      <c r="G1591" s="6">
        <v>45890</v>
      </c>
      <c r="H1591" s="3" t="s">
        <v>4204</v>
      </c>
      <c r="I1591" s="3" t="s">
        <v>4201</v>
      </c>
      <c r="J1591" s="3"/>
      <c r="K1591" s="5" t="s">
        <v>2091</v>
      </c>
      <c r="L1591" s="5">
        <v>6</v>
      </c>
      <c r="M1591" s="5" t="s">
        <v>2092</v>
      </c>
      <c r="N1591" s="5">
        <f>VLOOKUP(M1591,[1]ArchetypeScores!E:N,10,FALSE)</f>
        <v>0</v>
      </c>
      <c r="O1591" s="5">
        <f>VLOOKUP(M1591,[1]ArchetypeScores!E:O,11,FALSE)</f>
        <v>-1</v>
      </c>
      <c r="P1591" s="5">
        <f>VLOOKUP(M1591,[1]ArchetypeScores!E:P,12,FALSE)</f>
        <v>0</v>
      </c>
      <c r="Q1591" s="2" t="str">
        <f>VLOOKUP(M1591,[1]ArchetypeScores!E:W,19,FALSE)</f>
        <v>Untargeted</v>
      </c>
      <c r="R1591" s="2">
        <f>VLOOKUP(M1591,[1]ArchetypeScores!E:I,5,FALSE)</f>
        <v>0</v>
      </c>
      <c r="S1591" s="2">
        <f>VLOOKUP(M1591,[1]ArchetypeScores!E:K,7,FALSE)</f>
        <v>0</v>
      </c>
      <c r="T1591" s="2" t="str">
        <f t="shared" si="24"/>
        <v>Not A&amp;R positive</v>
      </c>
    </row>
    <row r="1592" spans="1:20" x14ac:dyDescent="0.3">
      <c r="A1592" s="2" t="s">
        <v>4200</v>
      </c>
      <c r="B1592" s="3" t="s">
        <v>4488</v>
      </c>
      <c r="C1592" s="3" t="s">
        <v>4489</v>
      </c>
      <c r="D1592" s="4">
        <v>26.027000000000001</v>
      </c>
      <c r="E1592" s="5" t="s">
        <v>4203</v>
      </c>
      <c r="F1592" s="4">
        <v>3.6948099999999999</v>
      </c>
      <c r="G1592" s="6">
        <v>45977</v>
      </c>
      <c r="H1592" s="3" t="s">
        <v>4490</v>
      </c>
      <c r="I1592" s="3"/>
      <c r="J1592" s="3"/>
      <c r="K1592" s="5" t="s">
        <v>47</v>
      </c>
      <c r="L1592" s="5">
        <v>3</v>
      </c>
      <c r="M1592" s="5" t="s">
        <v>607</v>
      </c>
      <c r="N1592" s="5">
        <f>VLOOKUP(M1592,[1]ArchetypeScores!E:N,10,FALSE)</f>
        <v>0</v>
      </c>
      <c r="O1592" s="5">
        <f>VLOOKUP(M1592,[1]ArchetypeScores!E:O,11,FALSE)</f>
        <v>0</v>
      </c>
      <c r="P1592" s="5">
        <f>VLOOKUP(M1592,[1]ArchetypeScores!E:P,12,FALSE)</f>
        <v>0</v>
      </c>
      <c r="Q1592" s="2" t="str">
        <f>VLOOKUP(M1592,[1]ArchetypeScores!E:W,19,FALSE)</f>
        <v>Other sector</v>
      </c>
      <c r="R1592" s="2">
        <f>VLOOKUP(M1592,[1]ArchetypeScores!E:I,5,FALSE)</f>
        <v>0</v>
      </c>
      <c r="S1592" s="2">
        <f>VLOOKUP(M1592,[1]ArchetypeScores!E:K,7,FALSE)</f>
        <v>0</v>
      </c>
      <c r="T1592" s="2" t="str">
        <f t="shared" si="24"/>
        <v>Not A&amp;R positive</v>
      </c>
    </row>
    <row r="1593" spans="1:20" x14ac:dyDescent="0.3">
      <c r="A1593" s="2" t="s">
        <v>4200</v>
      </c>
      <c r="B1593" s="3" t="s">
        <v>4491</v>
      </c>
      <c r="C1593" s="3" t="s">
        <v>4492</v>
      </c>
      <c r="D1593" s="4"/>
      <c r="E1593" s="5" t="s">
        <v>4203</v>
      </c>
      <c r="F1593" s="4">
        <v>0</v>
      </c>
      <c r="G1593" s="6">
        <v>45861</v>
      </c>
      <c r="H1593" s="3" t="s">
        <v>4447</v>
      </c>
      <c r="I1593" s="3" t="s">
        <v>4448</v>
      </c>
      <c r="J1593" s="3"/>
      <c r="K1593" s="5" t="s">
        <v>53</v>
      </c>
      <c r="L1593" s="5" t="s">
        <v>112</v>
      </c>
      <c r="M1593" s="5" t="s">
        <v>4493</v>
      </c>
      <c r="N1593" s="5">
        <f>VLOOKUP(M1593,[1]ArchetypeScores!E:N,10,FALSE)</f>
        <v>0</v>
      </c>
      <c r="O1593" s="5">
        <f>VLOOKUP(M1593,[1]ArchetypeScores!E:O,11,FALSE)</f>
        <v>-1</v>
      </c>
      <c r="P1593" s="5">
        <f>VLOOKUP(M1593,[1]ArchetypeScores!E:P,12,FALSE)</f>
        <v>0</v>
      </c>
      <c r="Q1593" s="2" t="str">
        <f>VLOOKUP(M1593,[1]ArchetypeScores!E:W,19,FALSE)</f>
        <v>Untargeted</v>
      </c>
      <c r="R1593" s="2">
        <f>VLOOKUP(M1593,[1]ArchetypeScores!E:I,5,FALSE)</f>
        <v>0</v>
      </c>
      <c r="S1593" s="2">
        <f>VLOOKUP(M1593,[1]ArchetypeScores!E:K,7,FALSE)</f>
        <v>0</v>
      </c>
      <c r="T1593" s="2" t="str">
        <f t="shared" si="24"/>
        <v>Not A&amp;R positive</v>
      </c>
    </row>
    <row r="1594" spans="1:20" x14ac:dyDescent="0.3">
      <c r="A1594" s="2" t="s">
        <v>4200</v>
      </c>
      <c r="B1594" s="3" t="s">
        <v>4494</v>
      </c>
      <c r="C1594" s="3" t="s">
        <v>4495</v>
      </c>
      <c r="D1594" s="4">
        <v>16.131</v>
      </c>
      <c r="E1594" s="5" t="s">
        <v>4203</v>
      </c>
      <c r="F1594" s="4">
        <v>2.28071</v>
      </c>
      <c r="G1594" s="6">
        <v>45972</v>
      </c>
      <c r="H1594" s="3" t="s">
        <v>4496</v>
      </c>
      <c r="I1594" s="3"/>
      <c r="J1594" s="3"/>
      <c r="K1594" s="5" t="s">
        <v>38</v>
      </c>
      <c r="L1594" s="5">
        <v>13</v>
      </c>
      <c r="M1594" s="5" t="s">
        <v>39</v>
      </c>
      <c r="N1594" s="5">
        <f>VLOOKUP(M1594,[1]ArchetypeScores!E:N,10,FALSE)</f>
        <v>0</v>
      </c>
      <c r="O1594" s="5">
        <f>VLOOKUP(M1594,[1]ArchetypeScores!E:O,11,FALSE)</f>
        <v>-2</v>
      </c>
      <c r="P1594" s="5">
        <f>VLOOKUP(M1594,[1]ArchetypeScores!E:P,12,FALSE)</f>
        <v>0</v>
      </c>
      <c r="Q1594" s="2" t="str">
        <f>VLOOKUP(M1594,[1]ArchetypeScores!E:W,19,FALSE)</f>
        <v>Industrials - transportation</v>
      </c>
      <c r="R1594" s="2">
        <f>VLOOKUP(M1594,[1]ArchetypeScores!E:I,5,FALSE)</f>
        <v>0</v>
      </c>
      <c r="S1594" s="2">
        <f>VLOOKUP(M1594,[1]ArchetypeScores!E:K,7,FALSE)</f>
        <v>0</v>
      </c>
      <c r="T1594" s="2" t="str">
        <f t="shared" si="24"/>
        <v>Not A&amp;R positive</v>
      </c>
    </row>
    <row r="1595" spans="1:20" x14ac:dyDescent="0.3">
      <c r="A1595" s="2" t="s">
        <v>4200</v>
      </c>
      <c r="B1595" s="3" t="s">
        <v>4497</v>
      </c>
      <c r="C1595" s="3" t="s">
        <v>4498</v>
      </c>
      <c r="D1595" s="4">
        <v>1500</v>
      </c>
      <c r="E1595" s="5" t="s">
        <v>4203</v>
      </c>
      <c r="F1595" s="4">
        <v>211.67009999999999</v>
      </c>
      <c r="G1595" s="6">
        <v>45941</v>
      </c>
      <c r="H1595" s="3" t="s">
        <v>4348</v>
      </c>
      <c r="I1595" s="3"/>
      <c r="J1595" s="3"/>
      <c r="K1595" s="5" t="s">
        <v>57</v>
      </c>
      <c r="L1595" s="5">
        <v>29</v>
      </c>
      <c r="M1595" s="5" t="s">
        <v>58</v>
      </c>
      <c r="N1595" s="5">
        <f>VLOOKUP(M1595,[1]ArchetypeScores!E:N,10,FALSE)</f>
        <v>0</v>
      </c>
      <c r="O1595" s="5">
        <f>VLOOKUP(M1595,[1]ArchetypeScores!E:O,11,FALSE)</f>
        <v>-1</v>
      </c>
      <c r="P1595" s="5">
        <f>VLOOKUP(M1595,[1]ArchetypeScores!E:P,12,FALSE)</f>
        <v>0</v>
      </c>
      <c r="Q1595" s="2" t="str">
        <f>VLOOKUP(M1595,[1]ArchetypeScores!E:W,19,FALSE)</f>
        <v>Untargeted</v>
      </c>
      <c r="R1595" s="2">
        <f>VLOOKUP(M1595,[1]ArchetypeScores!E:I,5,FALSE)</f>
        <v>0</v>
      </c>
      <c r="S1595" s="2">
        <f>VLOOKUP(M1595,[1]ArchetypeScores!E:K,7,FALSE)</f>
        <v>0</v>
      </c>
      <c r="T1595" s="2" t="str">
        <f t="shared" si="24"/>
        <v>Not A&amp;R positive</v>
      </c>
    </row>
    <row r="1596" spans="1:20" x14ac:dyDescent="0.3">
      <c r="A1596" s="2" t="s">
        <v>4200</v>
      </c>
      <c r="B1596" s="3" t="s">
        <v>4499</v>
      </c>
      <c r="C1596" s="3" t="s">
        <v>4500</v>
      </c>
      <c r="D1596" s="4">
        <v>5</v>
      </c>
      <c r="E1596" s="5" t="s">
        <v>4203</v>
      </c>
      <c r="F1596" s="4">
        <v>0.70864000000000005</v>
      </c>
      <c r="G1596" s="6">
        <v>45979</v>
      </c>
      <c r="H1596" s="3" t="s">
        <v>4501</v>
      </c>
      <c r="I1596" s="3"/>
      <c r="J1596" s="3"/>
      <c r="K1596" s="5" t="s">
        <v>107</v>
      </c>
      <c r="L1596" s="5">
        <v>1</v>
      </c>
      <c r="M1596" s="5" t="s">
        <v>108</v>
      </c>
      <c r="N1596" s="5">
        <f>VLOOKUP(M1596,[1]ArchetypeScores!E:N,10,FALSE)</f>
        <v>1</v>
      </c>
      <c r="O1596" s="5">
        <f>VLOOKUP(M1596,[1]ArchetypeScores!E:O,11,FALSE)</f>
        <v>0</v>
      </c>
      <c r="P1596" s="5">
        <f>VLOOKUP(M1596,[1]ArchetypeScores!E:P,12,FALSE)</f>
        <v>0</v>
      </c>
      <c r="Q1596" s="2" t="str">
        <f>VLOOKUP(M1596,[1]ArchetypeScores!E:W,19,FALSE)</f>
        <v>Other sector</v>
      </c>
      <c r="R1596" s="2">
        <f>VLOOKUP(M1596,[1]ArchetypeScores!E:I,5,FALSE)</f>
        <v>0</v>
      </c>
      <c r="S1596" s="2">
        <f>VLOOKUP(M1596,[1]ArchetypeScores!E:K,7,FALSE)</f>
        <v>0</v>
      </c>
      <c r="T1596" s="2" t="str">
        <f t="shared" si="24"/>
        <v>Not A&amp;R positive</v>
      </c>
    </row>
    <row r="1597" spans="1:20" x14ac:dyDescent="0.3">
      <c r="A1597" s="2" t="s">
        <v>4200</v>
      </c>
      <c r="B1597" s="3" t="s">
        <v>4502</v>
      </c>
      <c r="C1597" s="3" t="s">
        <v>4503</v>
      </c>
      <c r="D1597" s="4"/>
      <c r="E1597" s="5" t="s">
        <v>4203</v>
      </c>
      <c r="F1597" s="4">
        <v>0</v>
      </c>
      <c r="G1597" s="6">
        <v>45879</v>
      </c>
      <c r="H1597" s="3" t="s">
        <v>4504</v>
      </c>
      <c r="I1597" s="3"/>
      <c r="J1597" s="3"/>
      <c r="K1597" s="5" t="s">
        <v>611</v>
      </c>
      <c r="L1597" s="5">
        <v>6</v>
      </c>
      <c r="M1597" s="5" t="s">
        <v>1228</v>
      </c>
      <c r="N1597" s="5">
        <f>VLOOKUP(M1597,[1]ArchetypeScores!E:N,10,FALSE)</f>
        <v>1</v>
      </c>
      <c r="O1597" s="5">
        <f>VLOOKUP(M1597,[1]ArchetypeScores!E:O,11,FALSE)</f>
        <v>0</v>
      </c>
      <c r="P1597" s="5">
        <f>VLOOKUP(M1597,[1]ArchetypeScores!E:P,12,FALSE)</f>
        <v>0</v>
      </c>
      <c r="Q1597" s="2" t="str">
        <f>VLOOKUP(M1597,[1]ArchetypeScores!E:W,19,FALSE)</f>
        <v>Consumer (including agriculture and tourism)</v>
      </c>
      <c r="R1597" s="2">
        <f>VLOOKUP(M1597,[1]ArchetypeScores!E:I,5,FALSE)</f>
        <v>0</v>
      </c>
      <c r="S1597" s="2">
        <f>VLOOKUP(M1597,[1]ArchetypeScores!E:K,7,FALSE)</f>
        <v>0</v>
      </c>
      <c r="T1597" s="2" t="str">
        <f t="shared" si="24"/>
        <v>Not A&amp;R positive</v>
      </c>
    </row>
    <row r="1598" spans="1:20" x14ac:dyDescent="0.3">
      <c r="A1598" s="2" t="s">
        <v>4200</v>
      </c>
      <c r="B1598" s="3" t="s">
        <v>4505</v>
      </c>
      <c r="C1598" s="3" t="s">
        <v>4506</v>
      </c>
      <c r="D1598" s="4"/>
      <c r="E1598" s="5" t="s">
        <v>4203</v>
      </c>
      <c r="F1598" s="4">
        <v>0</v>
      </c>
      <c r="G1598" s="6">
        <v>45873</v>
      </c>
      <c r="H1598" s="3" t="s">
        <v>4297</v>
      </c>
      <c r="I1598" s="3" t="s">
        <v>4298</v>
      </c>
      <c r="J1598" s="3"/>
      <c r="K1598" s="5" t="s">
        <v>196</v>
      </c>
      <c r="L1598" s="5">
        <v>1</v>
      </c>
      <c r="M1598" s="5" t="s">
        <v>197</v>
      </c>
      <c r="N1598" s="5">
        <f>VLOOKUP(M1598,[1]ArchetypeScores!E:N,10,FALSE)</f>
        <v>1</v>
      </c>
      <c r="O1598" s="5">
        <f>VLOOKUP(M1598,[1]ArchetypeScores!E:O,11,FALSE)</f>
        <v>-2</v>
      </c>
      <c r="P1598" s="5">
        <f>VLOOKUP(M1598,[1]ArchetypeScores!E:P,12,FALSE)</f>
        <v>0</v>
      </c>
      <c r="Q1598" s="2" t="str">
        <f>VLOOKUP(M1598,[1]ArchetypeScores!E:W,19,FALSE)</f>
        <v>Industrials - other</v>
      </c>
      <c r="R1598" s="2">
        <f>VLOOKUP(M1598,[1]ArchetypeScores!E:I,5,FALSE)</f>
        <v>0</v>
      </c>
      <c r="S1598" s="2">
        <f>VLOOKUP(M1598,[1]ArchetypeScores!E:K,7,FALSE)</f>
        <v>-1</v>
      </c>
      <c r="T1598" s="2" t="str">
        <f t="shared" si="24"/>
        <v>Not A&amp;R positive</v>
      </c>
    </row>
    <row r="1599" spans="1:20" x14ac:dyDescent="0.3">
      <c r="A1599" s="2" t="s">
        <v>4200</v>
      </c>
      <c r="B1599" s="3" t="s">
        <v>4507</v>
      </c>
      <c r="C1599" s="3" t="s">
        <v>4508</v>
      </c>
      <c r="D1599" s="4"/>
      <c r="E1599" s="5" t="s">
        <v>4203</v>
      </c>
      <c r="F1599" s="4">
        <v>0</v>
      </c>
      <c r="G1599" s="6">
        <v>45874</v>
      </c>
      <c r="H1599" s="3" t="s">
        <v>4297</v>
      </c>
      <c r="I1599" s="3" t="s">
        <v>4298</v>
      </c>
      <c r="J1599" s="3"/>
      <c r="K1599" s="5" t="s">
        <v>137</v>
      </c>
      <c r="L1599" s="5">
        <v>3</v>
      </c>
      <c r="M1599" s="5" t="s">
        <v>928</v>
      </c>
      <c r="N1599" s="5">
        <f>VLOOKUP(M1599,[1]ArchetypeScores!E:N,10,FALSE)</f>
        <v>1</v>
      </c>
      <c r="O1599" s="5">
        <f>VLOOKUP(M1599,[1]ArchetypeScores!E:O,11,FALSE)</f>
        <v>-2</v>
      </c>
      <c r="P1599" s="5">
        <f>VLOOKUP(M1599,[1]ArchetypeScores!E:P,12,FALSE)</f>
        <v>2</v>
      </c>
      <c r="Q1599" s="2" t="str">
        <f>VLOOKUP(M1599,[1]ArchetypeScores!E:W,19,FALSE)</f>
        <v>Industrials - transportation</v>
      </c>
      <c r="R1599" s="2">
        <f>VLOOKUP(M1599,[1]ArchetypeScores!E:I,5,FALSE)</f>
        <v>0</v>
      </c>
      <c r="S1599" s="2">
        <f>VLOOKUP(M1599,[1]ArchetypeScores!E:K,7,FALSE)</f>
        <v>-1</v>
      </c>
      <c r="T1599" s="2" t="str">
        <f t="shared" si="24"/>
        <v>Not A&amp;R positive</v>
      </c>
    </row>
    <row r="1600" spans="1:20" x14ac:dyDescent="0.3">
      <c r="A1600" s="2" t="s">
        <v>4200</v>
      </c>
      <c r="B1600" s="3" t="s">
        <v>4509</v>
      </c>
      <c r="C1600" s="3" t="s">
        <v>4510</v>
      </c>
      <c r="D1600" s="4"/>
      <c r="E1600" s="5" t="s">
        <v>4203</v>
      </c>
      <c r="F1600" s="4">
        <v>0</v>
      </c>
      <c r="G1600" s="6">
        <v>45895</v>
      </c>
      <c r="H1600" s="3" t="s">
        <v>4204</v>
      </c>
      <c r="I1600" s="3" t="s">
        <v>4201</v>
      </c>
      <c r="J1600" s="3"/>
      <c r="K1600" s="5" t="s">
        <v>25</v>
      </c>
      <c r="L1600" s="5">
        <v>1</v>
      </c>
      <c r="M1600" s="5" t="s">
        <v>343</v>
      </c>
      <c r="N1600" s="5">
        <f>VLOOKUP(M1600,[1]ArchetypeScores!E:N,10,FALSE)</f>
        <v>1</v>
      </c>
      <c r="O1600" s="5">
        <f>VLOOKUP(M1600,[1]ArchetypeScores!E:O,11,FALSE)</f>
        <v>-2</v>
      </c>
      <c r="P1600" s="5">
        <f>VLOOKUP(M1600,[1]ArchetypeScores!E:P,12,FALSE)</f>
        <v>0</v>
      </c>
      <c r="Q1600" s="2" t="str">
        <f>VLOOKUP(M1600,[1]ArchetypeScores!E:W,19,FALSE)</f>
        <v>Industrials - other</v>
      </c>
      <c r="R1600" s="2">
        <f>VLOOKUP(M1600,[1]ArchetypeScores!E:I,5,FALSE)</f>
        <v>0</v>
      </c>
      <c r="S1600" s="2">
        <f>VLOOKUP(M1600,[1]ArchetypeScores!E:K,7,FALSE)</f>
        <v>-1</v>
      </c>
      <c r="T1600" s="2" t="str">
        <f t="shared" si="24"/>
        <v>Not A&amp;R positive</v>
      </c>
    </row>
    <row r="1601" spans="1:20" x14ac:dyDescent="0.3">
      <c r="A1601" s="2" t="s">
        <v>4200</v>
      </c>
      <c r="B1601" s="3" t="s">
        <v>4511</v>
      </c>
      <c r="C1601" s="3" t="s">
        <v>4512</v>
      </c>
      <c r="D1601" s="4"/>
      <c r="E1601" s="5" t="s">
        <v>4203</v>
      </c>
      <c r="F1601" s="4">
        <v>0</v>
      </c>
      <c r="G1601" s="6">
        <v>45923</v>
      </c>
      <c r="H1601" s="3" t="s">
        <v>4268</v>
      </c>
      <c r="I1601" s="3" t="s">
        <v>4269</v>
      </c>
      <c r="J1601" s="3"/>
      <c r="K1601" s="5" t="s">
        <v>31</v>
      </c>
      <c r="L1601" s="5">
        <v>3</v>
      </c>
      <c r="M1601" s="5" t="s">
        <v>32</v>
      </c>
      <c r="N1601" s="5">
        <f>VLOOKUP(M1601,[1]ArchetypeScores!E:N,10,FALSE)</f>
        <v>0</v>
      </c>
      <c r="O1601" s="5">
        <f>VLOOKUP(M1601,[1]ArchetypeScores!E:O,11,FALSE)</f>
        <v>0</v>
      </c>
      <c r="P1601" s="5">
        <f>VLOOKUP(M1601,[1]ArchetypeScores!E:P,12,FALSE)</f>
        <v>0</v>
      </c>
      <c r="Q1601" s="2" t="str">
        <f>VLOOKUP(M1601,[1]ArchetypeScores!E:W,19,FALSE)</f>
        <v>Energy and water</v>
      </c>
      <c r="R1601" s="2">
        <f>VLOOKUP(M1601,[1]ArchetypeScores!E:I,5,FALSE)</f>
        <v>0</v>
      </c>
      <c r="S1601" s="2">
        <f>VLOOKUP(M1601,[1]ArchetypeScores!E:K,7,FALSE)</f>
        <v>0</v>
      </c>
      <c r="T1601" s="2" t="str">
        <f t="shared" si="24"/>
        <v>Not A&amp;R positive</v>
      </c>
    </row>
    <row r="1602" spans="1:20" x14ac:dyDescent="0.3">
      <c r="A1602" s="2" t="s">
        <v>4200</v>
      </c>
      <c r="B1602" s="3" t="s">
        <v>4513</v>
      </c>
      <c r="C1602" s="3" t="s">
        <v>4514</v>
      </c>
      <c r="D1602" s="4"/>
      <c r="E1602" s="5" t="s">
        <v>4203</v>
      </c>
      <c r="F1602" s="4">
        <v>0</v>
      </c>
      <c r="G1602" s="6">
        <v>45936</v>
      </c>
      <c r="H1602" s="3" t="s">
        <v>4515</v>
      </c>
      <c r="I1602" s="3"/>
      <c r="J1602" s="3"/>
      <c r="K1602" s="5" t="s">
        <v>2091</v>
      </c>
      <c r="L1602" s="5">
        <v>1</v>
      </c>
      <c r="M1602" s="5" t="s">
        <v>3573</v>
      </c>
      <c r="N1602" s="5">
        <f>VLOOKUP(M1602,[1]ArchetypeScores!E:N,10,FALSE)</f>
        <v>0</v>
      </c>
      <c r="O1602" s="5">
        <f>VLOOKUP(M1602,[1]ArchetypeScores!E:O,11,FALSE)</f>
        <v>-1</v>
      </c>
      <c r="P1602" s="5">
        <f>VLOOKUP(M1602,[1]ArchetypeScores!E:P,12,FALSE)</f>
        <v>0</v>
      </c>
      <c r="Q1602" s="2" t="str">
        <f>VLOOKUP(M1602,[1]ArchetypeScores!E:W,19,FALSE)</f>
        <v>Other sector</v>
      </c>
      <c r="R1602" s="2">
        <f>VLOOKUP(M1602,[1]ArchetypeScores!E:I,5,FALSE)</f>
        <v>0</v>
      </c>
      <c r="S1602" s="2">
        <f>VLOOKUP(M1602,[1]ArchetypeScores!E:K,7,FALSE)</f>
        <v>0</v>
      </c>
      <c r="T1602" s="2" t="str">
        <f t="shared" ref="T1602:T1665" si="25">IF(AND(R1602=1,S1602=1),"Both",IF(AND(R1602=1,S1602=0),"Direct only",IF(AND(R1602=0,S1602=1),"Indirect only","Not A&amp;R positive")))</f>
        <v>Not A&amp;R positive</v>
      </c>
    </row>
    <row r="1603" spans="1:20" x14ac:dyDescent="0.3">
      <c r="A1603" s="2" t="s">
        <v>4200</v>
      </c>
      <c r="B1603" s="3" t="s">
        <v>4516</v>
      </c>
      <c r="C1603" s="3" t="s">
        <v>4517</v>
      </c>
      <c r="D1603" s="4"/>
      <c r="E1603" s="5" t="s">
        <v>4203</v>
      </c>
      <c r="F1603" s="4">
        <v>0</v>
      </c>
      <c r="G1603" s="6">
        <v>45897</v>
      </c>
      <c r="H1603" s="3" t="s">
        <v>4204</v>
      </c>
      <c r="I1603" s="3" t="s">
        <v>4201</v>
      </c>
      <c r="J1603" s="3"/>
      <c r="K1603" s="5" t="s">
        <v>118</v>
      </c>
      <c r="L1603" s="5">
        <v>3</v>
      </c>
      <c r="M1603" s="5" t="s">
        <v>168</v>
      </c>
      <c r="N1603" s="5">
        <f>VLOOKUP(M1603,[1]ArchetypeScores!E:N,10,FALSE)</f>
        <v>0</v>
      </c>
      <c r="O1603" s="5">
        <f>VLOOKUP(M1603,[1]ArchetypeScores!E:O,11,FALSE)</f>
        <v>-1</v>
      </c>
      <c r="P1603" s="5">
        <f>VLOOKUP(M1603,[1]ArchetypeScores!E:P,12,FALSE)</f>
        <v>0</v>
      </c>
      <c r="Q1603" s="2" t="str">
        <f>VLOOKUP(M1603,[1]ArchetypeScores!E:W,19,FALSE)</f>
        <v>Untargeted</v>
      </c>
      <c r="R1603" s="2">
        <f>VLOOKUP(M1603,[1]ArchetypeScores!E:I,5,FALSE)</f>
        <v>0</v>
      </c>
      <c r="S1603" s="2">
        <f>VLOOKUP(M1603,[1]ArchetypeScores!E:K,7,FALSE)</f>
        <v>0</v>
      </c>
      <c r="T1603" s="2" t="str">
        <f t="shared" si="25"/>
        <v>Not A&amp;R positive</v>
      </c>
    </row>
    <row r="1604" spans="1:20" x14ac:dyDescent="0.3">
      <c r="A1604" s="2" t="s">
        <v>4200</v>
      </c>
      <c r="B1604" s="3" t="s">
        <v>4518</v>
      </c>
      <c r="C1604" s="3" t="s">
        <v>4519</v>
      </c>
      <c r="D1604" s="4">
        <v>13.83</v>
      </c>
      <c r="E1604" s="5" t="s">
        <v>4203</v>
      </c>
      <c r="F1604" s="4">
        <v>1.9505300000000001</v>
      </c>
      <c r="G1604" s="6">
        <v>45939</v>
      </c>
      <c r="H1604" s="3" t="s">
        <v>4520</v>
      </c>
      <c r="I1604" s="3"/>
      <c r="J1604" s="3"/>
      <c r="K1604" s="5" t="s">
        <v>477</v>
      </c>
      <c r="L1604" s="5">
        <v>3</v>
      </c>
      <c r="M1604" s="5" t="s">
        <v>3732</v>
      </c>
      <c r="N1604" s="5">
        <f>VLOOKUP(M1604,[1]ArchetypeScores!E:N,10,FALSE)</f>
        <v>1</v>
      </c>
      <c r="O1604" s="5">
        <f>VLOOKUP(M1604,[1]ArchetypeScores!E:O,11,FALSE)</f>
        <v>-2</v>
      </c>
      <c r="P1604" s="5">
        <f>VLOOKUP(M1604,[1]ArchetypeScores!E:P,12,FALSE)</f>
        <v>2</v>
      </c>
      <c r="Q1604" s="2" t="str">
        <f>VLOOKUP(M1604,[1]ArchetypeScores!E:W,19,FALSE)</f>
        <v>Energy and water</v>
      </c>
      <c r="R1604" s="2">
        <f>VLOOKUP(M1604,[1]ArchetypeScores!E:I,5,FALSE)</f>
        <v>0</v>
      </c>
      <c r="S1604" s="2">
        <f>VLOOKUP(M1604,[1]ArchetypeScores!E:K,7,FALSE)</f>
        <v>0</v>
      </c>
      <c r="T1604" s="2" t="str">
        <f t="shared" si="25"/>
        <v>Not A&amp;R positive</v>
      </c>
    </row>
    <row r="1605" spans="1:20" x14ac:dyDescent="0.3">
      <c r="A1605" s="2" t="s">
        <v>4200</v>
      </c>
      <c r="B1605" s="3" t="s">
        <v>4521</v>
      </c>
      <c r="C1605" s="3" t="s">
        <v>4522</v>
      </c>
      <c r="D1605" s="4">
        <v>42.84</v>
      </c>
      <c r="E1605" s="5" t="s">
        <v>4203</v>
      </c>
      <c r="F1605" s="4">
        <v>6.0419700000000001</v>
      </c>
      <c r="G1605" s="6">
        <v>45937</v>
      </c>
      <c r="H1605" s="3" t="s">
        <v>4520</v>
      </c>
      <c r="I1605" s="3"/>
      <c r="J1605" s="3"/>
      <c r="K1605" s="5" t="s">
        <v>477</v>
      </c>
      <c r="L1605" s="5">
        <v>1</v>
      </c>
      <c r="M1605" s="5" t="s">
        <v>750</v>
      </c>
      <c r="N1605" s="5">
        <f>VLOOKUP(M1605,[1]ArchetypeScores!E:N,10,FALSE)</f>
        <v>1</v>
      </c>
      <c r="O1605" s="5">
        <f>VLOOKUP(M1605,[1]ArchetypeScores!E:O,11,FALSE)</f>
        <v>-2</v>
      </c>
      <c r="P1605" s="5">
        <f>VLOOKUP(M1605,[1]ArchetypeScores!E:P,12,FALSE)</f>
        <v>2</v>
      </c>
      <c r="Q1605" s="2" t="str">
        <f>VLOOKUP(M1605,[1]ArchetypeScores!E:W,19,FALSE)</f>
        <v>Energy and water</v>
      </c>
      <c r="R1605" s="2">
        <f>VLOOKUP(M1605,[1]ArchetypeScores!E:I,5,FALSE)</f>
        <v>0</v>
      </c>
      <c r="S1605" s="2">
        <f>VLOOKUP(M1605,[1]ArchetypeScores!E:K,7,FALSE)</f>
        <v>0</v>
      </c>
      <c r="T1605" s="2" t="str">
        <f t="shared" si="25"/>
        <v>Not A&amp;R positive</v>
      </c>
    </row>
    <row r="1606" spans="1:20" x14ac:dyDescent="0.3">
      <c r="A1606" s="2" t="s">
        <v>4200</v>
      </c>
      <c r="B1606" s="3" t="s">
        <v>4523</v>
      </c>
      <c r="C1606" s="3" t="s">
        <v>4524</v>
      </c>
      <c r="D1606" s="4">
        <v>35.69</v>
      </c>
      <c r="E1606" s="5" t="s">
        <v>4203</v>
      </c>
      <c r="F1606" s="4">
        <v>5.0335700000000001</v>
      </c>
      <c r="G1606" s="6">
        <v>45938</v>
      </c>
      <c r="H1606" s="3" t="s">
        <v>4520</v>
      </c>
      <c r="I1606" s="3"/>
      <c r="J1606" s="3"/>
      <c r="K1606" s="5" t="s">
        <v>477</v>
      </c>
      <c r="L1606" s="5">
        <v>1</v>
      </c>
      <c r="M1606" s="5" t="s">
        <v>750</v>
      </c>
      <c r="N1606" s="5">
        <f>VLOOKUP(M1606,[1]ArchetypeScores!E:N,10,FALSE)</f>
        <v>1</v>
      </c>
      <c r="O1606" s="5">
        <f>VLOOKUP(M1606,[1]ArchetypeScores!E:O,11,FALSE)</f>
        <v>-2</v>
      </c>
      <c r="P1606" s="5">
        <f>VLOOKUP(M1606,[1]ArchetypeScores!E:P,12,FALSE)</f>
        <v>2</v>
      </c>
      <c r="Q1606" s="2" t="str">
        <f>VLOOKUP(M1606,[1]ArchetypeScores!E:W,19,FALSE)</f>
        <v>Energy and water</v>
      </c>
      <c r="R1606" s="2">
        <f>VLOOKUP(M1606,[1]ArchetypeScores!E:I,5,FALSE)</f>
        <v>0</v>
      </c>
      <c r="S1606" s="2">
        <f>VLOOKUP(M1606,[1]ArchetypeScores!E:K,7,FALSE)</f>
        <v>0</v>
      </c>
      <c r="T1606" s="2" t="str">
        <f t="shared" si="25"/>
        <v>Not A&amp;R positive</v>
      </c>
    </row>
    <row r="1607" spans="1:20" x14ac:dyDescent="0.3">
      <c r="A1607" s="2" t="s">
        <v>4200</v>
      </c>
      <c r="B1607" s="3" t="s">
        <v>4525</v>
      </c>
      <c r="C1607" s="3" t="s">
        <v>4526</v>
      </c>
      <c r="D1607" s="4">
        <v>490.3</v>
      </c>
      <c r="E1607" s="5" t="s">
        <v>4203</v>
      </c>
      <c r="F1607" s="4">
        <v>69.308170000000004</v>
      </c>
      <c r="G1607" s="6">
        <v>45973</v>
      </c>
      <c r="H1607" s="3" t="s">
        <v>4527</v>
      </c>
      <c r="I1607" s="3"/>
      <c r="J1607" s="3"/>
      <c r="K1607" s="5" t="s">
        <v>25</v>
      </c>
      <c r="L1607" s="5">
        <v>1</v>
      </c>
      <c r="M1607" s="5" t="s">
        <v>343</v>
      </c>
      <c r="N1607" s="5">
        <f>VLOOKUP(M1607,[1]ArchetypeScores!E:N,10,FALSE)</f>
        <v>1</v>
      </c>
      <c r="O1607" s="5">
        <f>VLOOKUP(M1607,[1]ArchetypeScores!E:O,11,FALSE)</f>
        <v>-2</v>
      </c>
      <c r="P1607" s="5">
        <f>VLOOKUP(M1607,[1]ArchetypeScores!E:P,12,FALSE)</f>
        <v>0</v>
      </c>
      <c r="Q1607" s="2" t="str">
        <f>VLOOKUP(M1607,[1]ArchetypeScores!E:W,19,FALSE)</f>
        <v>Industrials - other</v>
      </c>
      <c r="R1607" s="2">
        <f>VLOOKUP(M1607,[1]ArchetypeScores!E:I,5,FALSE)</f>
        <v>0</v>
      </c>
      <c r="S1607" s="2">
        <f>VLOOKUP(M1607,[1]ArchetypeScores!E:K,7,FALSE)</f>
        <v>-1</v>
      </c>
      <c r="T1607" s="2" t="str">
        <f t="shared" si="25"/>
        <v>Not A&amp;R positive</v>
      </c>
    </row>
    <row r="1608" spans="1:20" x14ac:dyDescent="0.3">
      <c r="A1608" s="2" t="s">
        <v>4200</v>
      </c>
      <c r="B1608" s="3" t="s">
        <v>4528</v>
      </c>
      <c r="C1608" s="3" t="s">
        <v>4529</v>
      </c>
      <c r="D1608" s="4"/>
      <c r="E1608" s="5" t="s">
        <v>4203</v>
      </c>
      <c r="F1608" s="4">
        <v>0</v>
      </c>
      <c r="G1608" s="6">
        <v>45989</v>
      </c>
      <c r="H1608" s="3" t="s">
        <v>4530</v>
      </c>
      <c r="I1608" s="3" t="s">
        <v>4531</v>
      </c>
      <c r="J1608" s="3">
        <v>6</v>
      </c>
      <c r="K1608" s="5" t="s">
        <v>2091</v>
      </c>
      <c r="L1608" s="5">
        <v>1</v>
      </c>
      <c r="M1608" s="5" t="s">
        <v>3573</v>
      </c>
      <c r="N1608" s="5">
        <f>VLOOKUP(M1608,[1]ArchetypeScores!E:N,10,FALSE)</f>
        <v>0</v>
      </c>
      <c r="O1608" s="5">
        <f>VLOOKUP(M1608,[1]ArchetypeScores!E:O,11,FALSE)</f>
        <v>-1</v>
      </c>
      <c r="P1608" s="5">
        <f>VLOOKUP(M1608,[1]ArchetypeScores!E:P,12,FALSE)</f>
        <v>0</v>
      </c>
      <c r="Q1608" s="2" t="str">
        <f>VLOOKUP(M1608,[1]ArchetypeScores!E:W,19,FALSE)</f>
        <v>Other sector</v>
      </c>
      <c r="R1608" s="2">
        <f>VLOOKUP(M1608,[1]ArchetypeScores!E:I,5,FALSE)</f>
        <v>0</v>
      </c>
      <c r="S1608" s="2">
        <f>VLOOKUP(M1608,[1]ArchetypeScores!E:K,7,FALSE)</f>
        <v>0</v>
      </c>
      <c r="T1608" s="2" t="str">
        <f t="shared" si="25"/>
        <v>Not A&amp;R positive</v>
      </c>
    </row>
    <row r="1609" spans="1:20" x14ac:dyDescent="0.3">
      <c r="A1609" s="2" t="s">
        <v>4200</v>
      </c>
      <c r="B1609" s="3" t="s">
        <v>4532</v>
      </c>
      <c r="C1609" s="3" t="s">
        <v>4533</v>
      </c>
      <c r="D1609" s="4"/>
      <c r="E1609" s="5" t="s">
        <v>4203</v>
      </c>
      <c r="F1609" s="4">
        <v>0</v>
      </c>
      <c r="G1609" s="6">
        <v>45891</v>
      </c>
      <c r="H1609" s="3" t="s">
        <v>4204</v>
      </c>
      <c r="I1609" s="3" t="s">
        <v>4201</v>
      </c>
      <c r="J1609" s="3"/>
      <c r="K1609" s="5" t="s">
        <v>2091</v>
      </c>
      <c r="L1609" s="5">
        <v>6</v>
      </c>
      <c r="M1609" s="5" t="s">
        <v>2092</v>
      </c>
      <c r="N1609" s="5">
        <f>VLOOKUP(M1609,[1]ArchetypeScores!E:N,10,FALSE)</f>
        <v>0</v>
      </c>
      <c r="O1609" s="5">
        <f>VLOOKUP(M1609,[1]ArchetypeScores!E:O,11,FALSE)</f>
        <v>-1</v>
      </c>
      <c r="P1609" s="5">
        <f>VLOOKUP(M1609,[1]ArchetypeScores!E:P,12,FALSE)</f>
        <v>0</v>
      </c>
      <c r="Q1609" s="2" t="str">
        <f>VLOOKUP(M1609,[1]ArchetypeScores!E:W,19,FALSE)</f>
        <v>Untargeted</v>
      </c>
      <c r="R1609" s="2">
        <f>VLOOKUP(M1609,[1]ArchetypeScores!E:I,5,FALSE)</f>
        <v>0</v>
      </c>
      <c r="S1609" s="2">
        <f>VLOOKUP(M1609,[1]ArchetypeScores!E:K,7,FALSE)</f>
        <v>0</v>
      </c>
      <c r="T1609" s="2" t="str">
        <f t="shared" si="25"/>
        <v>Not A&amp;R positive</v>
      </c>
    </row>
    <row r="1610" spans="1:20" x14ac:dyDescent="0.3">
      <c r="A1610" s="2" t="s">
        <v>4200</v>
      </c>
      <c r="B1610" s="3" t="s">
        <v>4534</v>
      </c>
      <c r="C1610" s="3" t="s">
        <v>4535</v>
      </c>
      <c r="D1610" s="4">
        <v>100</v>
      </c>
      <c r="E1610" s="5" t="s">
        <v>4203</v>
      </c>
      <c r="F1610" s="4">
        <v>15.192259999999999</v>
      </c>
      <c r="G1610" s="6">
        <v>45914</v>
      </c>
      <c r="H1610" s="3" t="s">
        <v>4536</v>
      </c>
      <c r="I1610" s="3"/>
      <c r="J1610" s="3"/>
      <c r="K1610" s="5" t="s">
        <v>142</v>
      </c>
      <c r="L1610" s="5">
        <v>2</v>
      </c>
      <c r="M1610" s="5" t="s">
        <v>250</v>
      </c>
      <c r="N1610" s="5">
        <f>VLOOKUP(M1610,[1]ArchetypeScores!E:N,10,FALSE)</f>
        <v>1</v>
      </c>
      <c r="O1610" s="5">
        <f>VLOOKUP(M1610,[1]ArchetypeScores!E:O,11,FALSE)</f>
        <v>1</v>
      </c>
      <c r="P1610" s="5">
        <f>VLOOKUP(M1610,[1]ArchetypeScores!E:P,12,FALSE)</f>
        <v>2</v>
      </c>
      <c r="Q1610" s="2" t="str">
        <f>VLOOKUP(M1610,[1]ArchetypeScores!E:W,19,FALSE)</f>
        <v>Materials (including forestry and nature)</v>
      </c>
      <c r="R1610" s="2">
        <f>VLOOKUP(M1610,[1]ArchetypeScores!E:I,5,FALSE)</f>
        <v>1</v>
      </c>
      <c r="S1610" s="2">
        <f>VLOOKUP(M1610,[1]ArchetypeScores!E:K,7,FALSE)</f>
        <v>1</v>
      </c>
      <c r="T1610" s="2" t="str">
        <f t="shared" si="25"/>
        <v>Both</v>
      </c>
    </row>
    <row r="1611" spans="1:20" x14ac:dyDescent="0.3">
      <c r="A1611" s="2" t="s">
        <v>4200</v>
      </c>
      <c r="B1611" s="3" t="s">
        <v>4537</v>
      </c>
      <c r="C1611" s="3" t="s">
        <v>4538</v>
      </c>
      <c r="D1611" s="4"/>
      <c r="E1611" s="5" t="s">
        <v>4203</v>
      </c>
      <c r="F1611" s="4">
        <v>0</v>
      </c>
      <c r="G1611" s="6">
        <v>45904</v>
      </c>
      <c r="H1611" s="3" t="s">
        <v>4539</v>
      </c>
      <c r="I1611" s="3"/>
      <c r="J1611" s="3"/>
      <c r="K1611" s="5" t="s">
        <v>142</v>
      </c>
      <c r="L1611" s="5">
        <v>2</v>
      </c>
      <c r="M1611" s="5" t="s">
        <v>250</v>
      </c>
      <c r="N1611" s="5">
        <f>VLOOKUP(M1611,[1]ArchetypeScores!E:N,10,FALSE)</f>
        <v>1</v>
      </c>
      <c r="O1611" s="5">
        <f>VLOOKUP(M1611,[1]ArchetypeScores!E:O,11,FALSE)</f>
        <v>1</v>
      </c>
      <c r="P1611" s="5">
        <f>VLOOKUP(M1611,[1]ArchetypeScores!E:P,12,FALSE)</f>
        <v>2</v>
      </c>
      <c r="Q1611" s="2" t="str">
        <f>VLOOKUP(M1611,[1]ArchetypeScores!E:W,19,FALSE)</f>
        <v>Materials (including forestry and nature)</v>
      </c>
      <c r="R1611" s="2">
        <f>VLOOKUP(M1611,[1]ArchetypeScores!E:I,5,FALSE)</f>
        <v>1</v>
      </c>
      <c r="S1611" s="2">
        <f>VLOOKUP(M1611,[1]ArchetypeScores!E:K,7,FALSE)</f>
        <v>1</v>
      </c>
      <c r="T1611" s="2" t="str">
        <f t="shared" si="25"/>
        <v>Both</v>
      </c>
    </row>
    <row r="1612" spans="1:20" x14ac:dyDescent="0.3">
      <c r="A1612" s="2" t="s">
        <v>4200</v>
      </c>
      <c r="B1612" s="3" t="s">
        <v>4540</v>
      </c>
      <c r="C1612" s="3" t="s">
        <v>4541</v>
      </c>
      <c r="D1612" s="4"/>
      <c r="E1612" s="5" t="s">
        <v>4203</v>
      </c>
      <c r="F1612" s="4">
        <v>0</v>
      </c>
      <c r="G1612" s="6">
        <v>45986</v>
      </c>
      <c r="H1612" s="3" t="s">
        <v>4542</v>
      </c>
      <c r="I1612" s="3"/>
      <c r="J1612" s="3"/>
      <c r="K1612" s="5" t="s">
        <v>38</v>
      </c>
      <c r="L1612" s="5">
        <v>13</v>
      </c>
      <c r="M1612" s="5" t="s">
        <v>39</v>
      </c>
      <c r="N1612" s="5">
        <f>VLOOKUP(M1612,[1]ArchetypeScores!E:N,10,FALSE)</f>
        <v>0</v>
      </c>
      <c r="O1612" s="5">
        <f>VLOOKUP(M1612,[1]ArchetypeScores!E:O,11,FALSE)</f>
        <v>-2</v>
      </c>
      <c r="P1612" s="5">
        <f>VLOOKUP(M1612,[1]ArchetypeScores!E:P,12,FALSE)</f>
        <v>0</v>
      </c>
      <c r="Q1612" s="2" t="str">
        <f>VLOOKUP(M1612,[1]ArchetypeScores!E:W,19,FALSE)</f>
        <v>Industrials - transportation</v>
      </c>
      <c r="R1612" s="2">
        <f>VLOOKUP(M1612,[1]ArchetypeScores!E:I,5,FALSE)</f>
        <v>0</v>
      </c>
      <c r="S1612" s="2">
        <f>VLOOKUP(M1612,[1]ArchetypeScores!E:K,7,FALSE)</f>
        <v>0</v>
      </c>
      <c r="T1612" s="2" t="str">
        <f t="shared" si="25"/>
        <v>Not A&amp;R positive</v>
      </c>
    </row>
    <row r="1613" spans="1:20" x14ac:dyDescent="0.3">
      <c r="A1613" s="2" t="s">
        <v>4200</v>
      </c>
      <c r="B1613" s="3" t="s">
        <v>4543</v>
      </c>
      <c r="C1613" s="3" t="s">
        <v>4544</v>
      </c>
      <c r="D1613" s="4">
        <v>115</v>
      </c>
      <c r="E1613" s="5" t="s">
        <v>4203</v>
      </c>
      <c r="F1613" s="4">
        <v>16.4589</v>
      </c>
      <c r="G1613" s="6">
        <v>45993</v>
      </c>
      <c r="H1613" s="3" t="s">
        <v>4545</v>
      </c>
      <c r="I1613" s="3"/>
      <c r="J1613" s="3"/>
      <c r="K1613" s="5" t="s">
        <v>57</v>
      </c>
      <c r="L1613" s="5">
        <v>25</v>
      </c>
      <c r="M1613" s="5" t="s">
        <v>241</v>
      </c>
      <c r="N1613" s="5">
        <f>VLOOKUP(M1613,[1]ArchetypeScores!E:N,10,FALSE)</f>
        <v>0</v>
      </c>
      <c r="O1613" s="5">
        <f>VLOOKUP(M1613,[1]ArchetypeScores!E:O,11,FALSE)</f>
        <v>-1</v>
      </c>
      <c r="P1613" s="5">
        <f>VLOOKUP(M1613,[1]ArchetypeScores!E:P,12,FALSE)</f>
        <v>0</v>
      </c>
      <c r="Q1613" s="2" t="str">
        <f>VLOOKUP(M1613,[1]ArchetypeScores!E:W,19,FALSE)</f>
        <v>Other sector</v>
      </c>
      <c r="R1613" s="2">
        <f>VLOOKUP(M1613,[1]ArchetypeScores!E:I,5,FALSE)</f>
        <v>0</v>
      </c>
      <c r="S1613" s="2">
        <f>VLOOKUP(M1613,[1]ArchetypeScores!E:K,7,FALSE)</f>
        <v>0</v>
      </c>
      <c r="T1613" s="2" t="str">
        <f t="shared" si="25"/>
        <v>Not A&amp;R positive</v>
      </c>
    </row>
    <row r="1614" spans="1:20" x14ac:dyDescent="0.3">
      <c r="A1614" s="2" t="s">
        <v>4200</v>
      </c>
      <c r="B1614" s="3" t="s">
        <v>4546</v>
      </c>
      <c r="C1614" s="3" t="s">
        <v>4547</v>
      </c>
      <c r="D1614" s="4">
        <v>33.33</v>
      </c>
      <c r="E1614" s="5" t="s">
        <v>4203</v>
      </c>
      <c r="F1614" s="4">
        <v>4.7786299999999997</v>
      </c>
      <c r="G1614" s="6">
        <v>45999</v>
      </c>
      <c r="H1614" s="3" t="s">
        <v>4313</v>
      </c>
      <c r="I1614" s="3" t="s">
        <v>4314</v>
      </c>
      <c r="J1614" s="3">
        <v>3</v>
      </c>
      <c r="K1614" s="5" t="s">
        <v>261</v>
      </c>
      <c r="L1614" s="5">
        <v>2</v>
      </c>
      <c r="M1614" s="5" t="s">
        <v>262</v>
      </c>
      <c r="N1614" s="5">
        <f>VLOOKUP(M1614,[1]ArchetypeScores!E:N,10,FALSE)</f>
        <v>0</v>
      </c>
      <c r="O1614" s="5">
        <f>VLOOKUP(M1614,[1]ArchetypeScores!E:O,11,FALSE)</f>
        <v>-1</v>
      </c>
      <c r="P1614" s="5">
        <f>VLOOKUP(M1614,[1]ArchetypeScores!E:P,12,FALSE)</f>
        <v>0</v>
      </c>
      <c r="Q1614" s="2" t="str">
        <f>VLOOKUP(M1614,[1]ArchetypeScores!E:W,19,FALSE)</f>
        <v>Untargeted</v>
      </c>
      <c r="R1614" s="2">
        <f>VLOOKUP(M1614,[1]ArchetypeScores!E:I,5,FALSE)</f>
        <v>0</v>
      </c>
      <c r="S1614" s="2">
        <f>VLOOKUP(M1614,[1]ArchetypeScores!E:K,7,FALSE)</f>
        <v>0</v>
      </c>
      <c r="T1614" s="2" t="str">
        <f t="shared" si="25"/>
        <v>Not A&amp;R positive</v>
      </c>
    </row>
    <row r="1615" spans="1:20" x14ac:dyDescent="0.3">
      <c r="A1615" s="2" t="s">
        <v>4200</v>
      </c>
      <c r="B1615" s="3" t="s">
        <v>4548</v>
      </c>
      <c r="C1615" s="3" t="s">
        <v>4549</v>
      </c>
      <c r="D1615" s="4">
        <v>500</v>
      </c>
      <c r="E1615" s="5" t="s">
        <v>4203</v>
      </c>
      <c r="F1615" s="4">
        <v>71.038849999999996</v>
      </c>
      <c r="G1615" s="6">
        <v>45991</v>
      </c>
      <c r="H1615" s="3" t="s">
        <v>4550</v>
      </c>
      <c r="I1615" s="3"/>
      <c r="J1615" s="3"/>
      <c r="K1615" s="5" t="s">
        <v>57</v>
      </c>
      <c r="L1615" s="5">
        <v>29</v>
      </c>
      <c r="M1615" s="5" t="s">
        <v>58</v>
      </c>
      <c r="N1615" s="5">
        <f>VLOOKUP(M1615,[1]ArchetypeScores!E:N,10,FALSE)</f>
        <v>0</v>
      </c>
      <c r="O1615" s="5">
        <f>VLOOKUP(M1615,[1]ArchetypeScores!E:O,11,FALSE)</f>
        <v>-1</v>
      </c>
      <c r="P1615" s="5">
        <f>VLOOKUP(M1615,[1]ArchetypeScores!E:P,12,FALSE)</f>
        <v>0</v>
      </c>
      <c r="Q1615" s="2" t="str">
        <f>VLOOKUP(M1615,[1]ArchetypeScores!E:W,19,FALSE)</f>
        <v>Untargeted</v>
      </c>
      <c r="R1615" s="2">
        <f>VLOOKUP(M1615,[1]ArchetypeScores!E:I,5,FALSE)</f>
        <v>0</v>
      </c>
      <c r="S1615" s="2">
        <f>VLOOKUP(M1615,[1]ArchetypeScores!E:K,7,FALSE)</f>
        <v>0</v>
      </c>
      <c r="T1615" s="2" t="str">
        <f t="shared" si="25"/>
        <v>Not A&amp;R positive</v>
      </c>
    </row>
    <row r="1616" spans="1:20" x14ac:dyDescent="0.3">
      <c r="A1616" s="2" t="s">
        <v>4200</v>
      </c>
      <c r="B1616" s="3" t="s">
        <v>4551</v>
      </c>
      <c r="C1616" s="3" t="s">
        <v>4552</v>
      </c>
      <c r="D1616" s="4">
        <v>33.33</v>
      </c>
      <c r="E1616" s="5" t="s">
        <v>4203</v>
      </c>
      <c r="F1616" s="4">
        <v>4.7786299999999997</v>
      </c>
      <c r="G1616" s="6">
        <v>46000</v>
      </c>
      <c r="H1616" s="3" t="s">
        <v>4313</v>
      </c>
      <c r="I1616" s="3" t="s">
        <v>4314</v>
      </c>
      <c r="J1616" s="3">
        <v>4</v>
      </c>
      <c r="K1616" s="5" t="s">
        <v>214</v>
      </c>
      <c r="L1616" s="5">
        <v>4</v>
      </c>
      <c r="M1616" s="5" t="s">
        <v>560</v>
      </c>
      <c r="N1616" s="5">
        <f>VLOOKUP(M1616,[1]ArchetypeScores!E:N,10,FALSE)</f>
        <v>1</v>
      </c>
      <c r="O1616" s="5">
        <f>VLOOKUP(M1616,[1]ArchetypeScores!E:O,11,FALSE)</f>
        <v>0</v>
      </c>
      <c r="P1616" s="5">
        <f>VLOOKUP(M1616,[1]ArchetypeScores!E:P,12,FALSE)</f>
        <v>0</v>
      </c>
      <c r="Q1616" s="2" t="str">
        <f>VLOOKUP(M1616,[1]ArchetypeScores!E:W,19,FALSE)</f>
        <v>Other sector</v>
      </c>
      <c r="R1616" s="2">
        <f>VLOOKUP(M1616,[1]ArchetypeScores!E:I,5,FALSE)</f>
        <v>0</v>
      </c>
      <c r="S1616" s="2">
        <f>VLOOKUP(M1616,[1]ArchetypeScores!E:K,7,FALSE)</f>
        <v>0</v>
      </c>
      <c r="T1616" s="2" t="str">
        <f t="shared" si="25"/>
        <v>Not A&amp;R positive</v>
      </c>
    </row>
    <row r="1617" spans="1:20" x14ac:dyDescent="0.3">
      <c r="A1617" s="2" t="s">
        <v>4200</v>
      </c>
      <c r="B1617" s="3" t="s">
        <v>4553</v>
      </c>
      <c r="C1617" s="3" t="s">
        <v>4554</v>
      </c>
      <c r="D1617" s="4">
        <v>33.33</v>
      </c>
      <c r="E1617" s="5" t="s">
        <v>4203</v>
      </c>
      <c r="F1617" s="4">
        <v>4.7786299999999997</v>
      </c>
      <c r="G1617" s="6">
        <v>45998</v>
      </c>
      <c r="H1617" s="3" t="s">
        <v>4313</v>
      </c>
      <c r="I1617" s="3" t="s">
        <v>4314</v>
      </c>
      <c r="J1617" s="3" t="s">
        <v>4555</v>
      </c>
      <c r="K1617" s="5" t="s">
        <v>1072</v>
      </c>
      <c r="L1617" s="5">
        <v>1</v>
      </c>
      <c r="M1617" s="5" t="s">
        <v>1922</v>
      </c>
      <c r="N1617" s="5">
        <f>VLOOKUP(M1617,[1]ArchetypeScores!E:N,10,FALSE)</f>
        <v>0</v>
      </c>
      <c r="O1617" s="5">
        <f>VLOOKUP(M1617,[1]ArchetypeScores!E:O,11,FALSE)</f>
        <v>-1</v>
      </c>
      <c r="P1617" s="5">
        <f>VLOOKUP(M1617,[1]ArchetypeScores!E:P,12,FALSE)</f>
        <v>0</v>
      </c>
      <c r="Q1617" s="2" t="str">
        <f>VLOOKUP(M1617,[1]ArchetypeScores!E:W,19,FALSE)</f>
        <v>Untargeted</v>
      </c>
      <c r="R1617" s="2">
        <f>VLOOKUP(M1617,[1]ArchetypeScores!E:I,5,FALSE)</f>
        <v>0</v>
      </c>
      <c r="S1617" s="2">
        <f>VLOOKUP(M1617,[1]ArchetypeScores!E:K,7,FALSE)</f>
        <v>0</v>
      </c>
      <c r="T1617" s="2" t="str">
        <f t="shared" si="25"/>
        <v>Not A&amp;R positive</v>
      </c>
    </row>
    <row r="1618" spans="1:20" x14ac:dyDescent="0.3">
      <c r="A1618" s="2" t="s">
        <v>4200</v>
      </c>
      <c r="B1618" s="3" t="s">
        <v>4556</v>
      </c>
      <c r="C1618" s="3" t="s">
        <v>4557</v>
      </c>
      <c r="D1618" s="4">
        <v>300</v>
      </c>
      <c r="E1618" s="5" t="s">
        <v>4203</v>
      </c>
      <c r="F1618" s="4">
        <v>42.900660000000002</v>
      </c>
      <c r="G1618" s="6">
        <v>45988</v>
      </c>
      <c r="H1618" s="3" t="s">
        <v>4530</v>
      </c>
      <c r="I1618" s="3" t="s">
        <v>4531</v>
      </c>
      <c r="J1618" s="3" t="s">
        <v>4558</v>
      </c>
      <c r="K1618" s="5" t="s">
        <v>57</v>
      </c>
      <c r="L1618" s="5">
        <v>29</v>
      </c>
      <c r="M1618" s="5" t="s">
        <v>58</v>
      </c>
      <c r="N1618" s="5">
        <f>VLOOKUP(M1618,[1]ArchetypeScores!E:N,10,FALSE)</f>
        <v>0</v>
      </c>
      <c r="O1618" s="5">
        <f>VLOOKUP(M1618,[1]ArchetypeScores!E:O,11,FALSE)</f>
        <v>-1</v>
      </c>
      <c r="P1618" s="5">
        <f>VLOOKUP(M1618,[1]ArchetypeScores!E:P,12,FALSE)</f>
        <v>0</v>
      </c>
      <c r="Q1618" s="2" t="str">
        <f>VLOOKUP(M1618,[1]ArchetypeScores!E:W,19,FALSE)</f>
        <v>Untargeted</v>
      </c>
      <c r="R1618" s="2">
        <f>VLOOKUP(M1618,[1]ArchetypeScores!E:I,5,FALSE)</f>
        <v>0</v>
      </c>
      <c r="S1618" s="2">
        <f>VLOOKUP(M1618,[1]ArchetypeScores!E:K,7,FALSE)</f>
        <v>0</v>
      </c>
      <c r="T1618" s="2" t="str">
        <f t="shared" si="25"/>
        <v>Not A&amp;R positive</v>
      </c>
    </row>
    <row r="1619" spans="1:20" x14ac:dyDescent="0.3">
      <c r="A1619" s="2" t="s">
        <v>4200</v>
      </c>
      <c r="B1619" s="3" t="s">
        <v>4559</v>
      </c>
      <c r="C1619" s="3" t="s">
        <v>4560</v>
      </c>
      <c r="D1619" s="4">
        <v>33.33</v>
      </c>
      <c r="E1619" s="5" t="s">
        <v>4203</v>
      </c>
      <c r="F1619" s="4">
        <v>4.7786299999999997</v>
      </c>
      <c r="G1619" s="6">
        <v>46001</v>
      </c>
      <c r="H1619" s="3" t="s">
        <v>4313</v>
      </c>
      <c r="I1619" s="3" t="s">
        <v>4314</v>
      </c>
      <c r="J1619" s="3" t="s">
        <v>4561</v>
      </c>
      <c r="K1619" s="5" t="s">
        <v>57</v>
      </c>
      <c r="L1619" s="5">
        <v>29</v>
      </c>
      <c r="M1619" s="5" t="s">
        <v>58</v>
      </c>
      <c r="N1619" s="5">
        <f>VLOOKUP(M1619,[1]ArchetypeScores!E:N,10,FALSE)</f>
        <v>0</v>
      </c>
      <c r="O1619" s="5">
        <f>VLOOKUP(M1619,[1]ArchetypeScores!E:O,11,FALSE)</f>
        <v>-1</v>
      </c>
      <c r="P1619" s="5">
        <f>VLOOKUP(M1619,[1]ArchetypeScores!E:P,12,FALSE)</f>
        <v>0</v>
      </c>
      <c r="Q1619" s="2" t="str">
        <f>VLOOKUP(M1619,[1]ArchetypeScores!E:W,19,FALSE)</f>
        <v>Untargeted</v>
      </c>
      <c r="R1619" s="2">
        <f>VLOOKUP(M1619,[1]ArchetypeScores!E:I,5,FALSE)</f>
        <v>0</v>
      </c>
      <c r="S1619" s="2">
        <f>VLOOKUP(M1619,[1]ArchetypeScores!E:K,7,FALSE)</f>
        <v>0</v>
      </c>
      <c r="T1619" s="2" t="str">
        <f t="shared" si="25"/>
        <v>Not A&amp;R positive</v>
      </c>
    </row>
    <row r="1620" spans="1:20" x14ac:dyDescent="0.3">
      <c r="A1620" s="2" t="s">
        <v>4200</v>
      </c>
      <c r="B1620" s="3" t="s">
        <v>4562</v>
      </c>
      <c r="C1620" s="3" t="s">
        <v>4563</v>
      </c>
      <c r="D1620" s="4">
        <v>500</v>
      </c>
      <c r="E1620" s="5" t="s">
        <v>4203</v>
      </c>
      <c r="F1620" s="4">
        <v>71.446950000000001</v>
      </c>
      <c r="G1620" s="6">
        <v>45992</v>
      </c>
      <c r="H1620" s="3" t="s">
        <v>4564</v>
      </c>
      <c r="I1620" s="3"/>
      <c r="J1620" s="3"/>
      <c r="K1620" s="5" t="s">
        <v>1072</v>
      </c>
      <c r="L1620" s="5">
        <v>1</v>
      </c>
      <c r="M1620" s="5" t="s">
        <v>1922</v>
      </c>
      <c r="N1620" s="5">
        <f>VLOOKUP(M1620,[1]ArchetypeScores!E:N,10,FALSE)</f>
        <v>0</v>
      </c>
      <c r="O1620" s="5">
        <f>VLOOKUP(M1620,[1]ArchetypeScores!E:O,11,FALSE)</f>
        <v>-1</v>
      </c>
      <c r="P1620" s="5">
        <f>VLOOKUP(M1620,[1]ArchetypeScores!E:P,12,FALSE)</f>
        <v>0</v>
      </c>
      <c r="Q1620" s="2" t="str">
        <f>VLOOKUP(M1620,[1]ArchetypeScores!E:W,19,FALSE)</f>
        <v>Untargeted</v>
      </c>
      <c r="R1620" s="2">
        <f>VLOOKUP(M1620,[1]ArchetypeScores!E:I,5,FALSE)</f>
        <v>0</v>
      </c>
      <c r="S1620" s="2">
        <f>VLOOKUP(M1620,[1]ArchetypeScores!E:K,7,FALSE)</f>
        <v>0</v>
      </c>
      <c r="T1620" s="2" t="str">
        <f t="shared" si="25"/>
        <v>Not A&amp;R positive</v>
      </c>
    </row>
    <row r="1621" spans="1:20" x14ac:dyDescent="0.3">
      <c r="A1621" s="2" t="s">
        <v>4200</v>
      </c>
      <c r="B1621" s="3" t="s">
        <v>4565</v>
      </c>
      <c r="C1621" s="3" t="s">
        <v>4566</v>
      </c>
      <c r="D1621" s="4">
        <v>123.9</v>
      </c>
      <c r="E1621" s="5" t="s">
        <v>4203</v>
      </c>
      <c r="F1621" s="4">
        <v>17.412700000000001</v>
      </c>
      <c r="G1621" s="6">
        <v>45980</v>
      </c>
      <c r="H1621" s="3" t="s">
        <v>4567</v>
      </c>
      <c r="I1621" s="3"/>
      <c r="J1621" s="3"/>
      <c r="K1621" s="5" t="s">
        <v>1072</v>
      </c>
      <c r="L1621" s="5">
        <v>1</v>
      </c>
      <c r="M1621" s="5" t="s">
        <v>1922</v>
      </c>
      <c r="N1621" s="5">
        <f>VLOOKUP(M1621,[1]ArchetypeScores!E:N,10,FALSE)</f>
        <v>0</v>
      </c>
      <c r="O1621" s="5">
        <f>VLOOKUP(M1621,[1]ArchetypeScores!E:O,11,FALSE)</f>
        <v>-1</v>
      </c>
      <c r="P1621" s="5">
        <f>VLOOKUP(M1621,[1]ArchetypeScores!E:P,12,FALSE)</f>
        <v>0</v>
      </c>
      <c r="Q1621" s="2" t="str">
        <f>VLOOKUP(M1621,[1]ArchetypeScores!E:W,19,FALSE)</f>
        <v>Untargeted</v>
      </c>
      <c r="R1621" s="2">
        <f>VLOOKUP(M1621,[1]ArchetypeScores!E:I,5,FALSE)</f>
        <v>0</v>
      </c>
      <c r="S1621" s="2">
        <f>VLOOKUP(M1621,[1]ArchetypeScores!E:K,7,FALSE)</f>
        <v>0</v>
      </c>
      <c r="T1621" s="2" t="str">
        <f t="shared" si="25"/>
        <v>Not A&amp;R positive</v>
      </c>
    </row>
    <row r="1622" spans="1:20" x14ac:dyDescent="0.3">
      <c r="A1622" s="2" t="s">
        <v>4200</v>
      </c>
      <c r="B1622" s="3" t="s">
        <v>4568</v>
      </c>
      <c r="C1622" s="3" t="s">
        <v>4569</v>
      </c>
      <c r="D1622" s="4">
        <v>108.75</v>
      </c>
      <c r="E1622" s="5" t="s">
        <v>4203</v>
      </c>
      <c r="F1622" s="4">
        <v>15.618270000000001</v>
      </c>
      <c r="G1622" s="6">
        <v>45987</v>
      </c>
      <c r="H1622" s="3" t="s">
        <v>4570</v>
      </c>
      <c r="I1622" s="3"/>
      <c r="J1622" s="3"/>
      <c r="K1622" s="5" t="s">
        <v>71</v>
      </c>
      <c r="L1622" s="5">
        <v>1</v>
      </c>
      <c r="M1622" s="5" t="s">
        <v>72</v>
      </c>
      <c r="N1622" s="5">
        <f>VLOOKUP(M1622,[1]ArchetypeScores!E:N,10,FALSE)</f>
        <v>0</v>
      </c>
      <c r="O1622" s="5">
        <f>VLOOKUP(M1622,[1]ArchetypeScores!E:O,11,FALSE)</f>
        <v>0</v>
      </c>
      <c r="P1622" s="5">
        <f>VLOOKUP(M1622,[1]ArchetypeScores!E:P,12,FALSE)</f>
        <v>0</v>
      </c>
      <c r="Q1622" s="2" t="str">
        <f>VLOOKUP(M1622,[1]ArchetypeScores!E:W,19,FALSE)</f>
        <v>Other sector</v>
      </c>
      <c r="R1622" s="2">
        <f>VLOOKUP(M1622,[1]ArchetypeScores!E:I,5,FALSE)</f>
        <v>0</v>
      </c>
      <c r="S1622" s="2">
        <f>VLOOKUP(M1622,[1]ArchetypeScores!E:K,7,FALSE)</f>
        <v>0</v>
      </c>
      <c r="T1622" s="2" t="str">
        <f t="shared" si="25"/>
        <v>Not A&amp;R positive</v>
      </c>
    </row>
    <row r="1623" spans="1:20" x14ac:dyDescent="0.3">
      <c r="A1623" s="2" t="s">
        <v>4200</v>
      </c>
      <c r="B1623" s="3" t="s">
        <v>4571</v>
      </c>
      <c r="C1623" s="3" t="s">
        <v>4572</v>
      </c>
      <c r="D1623" s="4"/>
      <c r="E1623" s="5" t="s">
        <v>4203</v>
      </c>
      <c r="F1623" s="4">
        <v>0</v>
      </c>
      <c r="G1623" s="6">
        <v>45982</v>
      </c>
      <c r="H1623" s="3" t="s">
        <v>4573</v>
      </c>
      <c r="I1623" s="3"/>
      <c r="J1623" s="3"/>
      <c r="K1623" s="5" t="s">
        <v>38</v>
      </c>
      <c r="L1623" s="5" t="s">
        <v>112</v>
      </c>
      <c r="M1623" s="5" t="s">
        <v>4574</v>
      </c>
      <c r="N1623" s="5">
        <f>VLOOKUP(M1623,[1]ArchetypeScores!E:N,10,FALSE)</f>
        <v>0</v>
      </c>
      <c r="O1623" s="5">
        <f>VLOOKUP(M1623,[1]ArchetypeScores!E:O,11,FALSE)</f>
        <v>-1</v>
      </c>
      <c r="P1623" s="5">
        <f>VLOOKUP(M1623,[1]ArchetypeScores!E:P,12,FALSE)</f>
        <v>0</v>
      </c>
      <c r="Q1623" s="2" t="str">
        <f>VLOOKUP(M1623,[1]ArchetypeScores!E:W,19,FALSE)</f>
        <v>Untargeted</v>
      </c>
      <c r="R1623" s="2">
        <f>VLOOKUP(M1623,[1]ArchetypeScores!E:I,5,FALSE)</f>
        <v>0</v>
      </c>
      <c r="S1623" s="2">
        <f>VLOOKUP(M1623,[1]ArchetypeScores!E:K,7,FALSE)</f>
        <v>0</v>
      </c>
      <c r="T1623" s="2" t="str">
        <f t="shared" si="25"/>
        <v>Not A&amp;R positive</v>
      </c>
    </row>
    <row r="1624" spans="1:20" x14ac:dyDescent="0.3">
      <c r="A1624" s="2" t="s">
        <v>4200</v>
      </c>
      <c r="B1624" s="3" t="s">
        <v>4575</v>
      </c>
      <c r="C1624" s="3" t="s">
        <v>4576</v>
      </c>
      <c r="D1624" s="4"/>
      <c r="E1624" s="5" t="s">
        <v>4203</v>
      </c>
      <c r="F1624" s="4">
        <v>0</v>
      </c>
      <c r="G1624" s="6">
        <v>45902</v>
      </c>
      <c r="H1624" s="3" t="s">
        <v>4369</v>
      </c>
      <c r="I1624" s="3" t="s">
        <v>4370</v>
      </c>
      <c r="J1624" s="3"/>
      <c r="K1624" s="5" t="s">
        <v>107</v>
      </c>
      <c r="L1624" s="5">
        <v>1</v>
      </c>
      <c r="M1624" s="5" t="s">
        <v>108</v>
      </c>
      <c r="N1624" s="5">
        <f>VLOOKUP(M1624,[1]ArchetypeScores!E:N,10,FALSE)</f>
        <v>1</v>
      </c>
      <c r="O1624" s="5">
        <f>VLOOKUP(M1624,[1]ArchetypeScores!E:O,11,FALSE)</f>
        <v>0</v>
      </c>
      <c r="P1624" s="5">
        <f>VLOOKUP(M1624,[1]ArchetypeScores!E:P,12,FALSE)</f>
        <v>0</v>
      </c>
      <c r="Q1624" s="2" t="str">
        <f>VLOOKUP(M1624,[1]ArchetypeScores!E:W,19,FALSE)</f>
        <v>Other sector</v>
      </c>
      <c r="R1624" s="2">
        <f>VLOOKUP(M1624,[1]ArchetypeScores!E:I,5,FALSE)</f>
        <v>0</v>
      </c>
      <c r="S1624" s="2">
        <f>VLOOKUP(M1624,[1]ArchetypeScores!E:K,7,FALSE)</f>
        <v>0</v>
      </c>
      <c r="T1624" s="2" t="str">
        <f t="shared" si="25"/>
        <v>Not A&amp;R positive</v>
      </c>
    </row>
    <row r="1625" spans="1:20" x14ac:dyDescent="0.3">
      <c r="A1625" s="2" t="s">
        <v>4200</v>
      </c>
      <c r="B1625" s="3" t="s">
        <v>4577</v>
      </c>
      <c r="C1625" s="3" t="s">
        <v>4578</v>
      </c>
      <c r="D1625" s="4"/>
      <c r="E1625" s="5" t="s">
        <v>4203</v>
      </c>
      <c r="F1625" s="4">
        <v>0</v>
      </c>
      <c r="G1625" s="6">
        <v>45921</v>
      </c>
      <c r="H1625" s="3" t="s">
        <v>4257</v>
      </c>
      <c r="I1625" s="3" t="s">
        <v>4258</v>
      </c>
      <c r="J1625" s="3"/>
      <c r="K1625" s="5" t="s">
        <v>611</v>
      </c>
      <c r="L1625" s="5">
        <v>1</v>
      </c>
      <c r="M1625" s="5" t="s">
        <v>612</v>
      </c>
      <c r="N1625" s="5">
        <f>VLOOKUP(M1625,[1]ArchetypeScores!E:N,10,FALSE)</f>
        <v>1</v>
      </c>
      <c r="O1625" s="5">
        <f>VLOOKUP(M1625,[1]ArchetypeScores!E:O,11,FALSE)</f>
        <v>-2</v>
      </c>
      <c r="P1625" s="5">
        <f>VLOOKUP(M1625,[1]ArchetypeScores!E:P,12,FALSE)</f>
        <v>-1</v>
      </c>
      <c r="Q1625" s="2" t="str">
        <f>VLOOKUP(M1625,[1]ArchetypeScores!E:W,19,FALSE)</f>
        <v>Consumer (including agriculture and tourism)</v>
      </c>
      <c r="R1625" s="2">
        <f>VLOOKUP(M1625,[1]ArchetypeScores!E:I,5,FALSE)</f>
        <v>0</v>
      </c>
      <c r="S1625" s="2">
        <f>VLOOKUP(M1625,[1]ArchetypeScores!E:K,7,FALSE)</f>
        <v>0</v>
      </c>
      <c r="T1625" s="2" t="str">
        <f t="shared" si="25"/>
        <v>Not A&amp;R positive</v>
      </c>
    </row>
    <row r="1626" spans="1:20" x14ac:dyDescent="0.3">
      <c r="A1626" s="2" t="s">
        <v>4200</v>
      </c>
      <c r="B1626" s="3" t="s">
        <v>4579</v>
      </c>
      <c r="C1626" s="3" t="s">
        <v>4580</v>
      </c>
      <c r="D1626" s="4"/>
      <c r="E1626" s="5" t="s">
        <v>4203</v>
      </c>
      <c r="F1626" s="4">
        <v>0</v>
      </c>
      <c r="G1626" s="6">
        <v>45870</v>
      </c>
      <c r="H1626" s="3" t="s">
        <v>4297</v>
      </c>
      <c r="I1626" s="3" t="s">
        <v>4298</v>
      </c>
      <c r="J1626" s="3"/>
      <c r="K1626" s="5" t="s">
        <v>611</v>
      </c>
      <c r="L1626" s="5">
        <v>7</v>
      </c>
      <c r="M1626" s="5" t="s">
        <v>1872</v>
      </c>
      <c r="N1626" s="5">
        <f>VLOOKUP(M1626,[1]ArchetypeScores!E:N,10,FALSE)</f>
        <v>1</v>
      </c>
      <c r="O1626" s="5">
        <f>VLOOKUP(M1626,[1]ArchetypeScores!E:O,11,FALSE)</f>
        <v>-1</v>
      </c>
      <c r="P1626" s="5">
        <f>VLOOKUP(M1626,[1]ArchetypeScores!E:P,12,FALSE)</f>
        <v>0</v>
      </c>
      <c r="Q1626" s="2" t="str">
        <f>VLOOKUP(M1626,[1]ArchetypeScores!E:W,19,FALSE)</f>
        <v>Consumer (including agriculture and tourism)</v>
      </c>
      <c r="R1626" s="2">
        <f>VLOOKUP(M1626,[1]ArchetypeScores!E:I,5,FALSE)</f>
        <v>0</v>
      </c>
      <c r="S1626" s="2">
        <f>VLOOKUP(M1626,[1]ArchetypeScores!E:K,7,FALSE)</f>
        <v>0</v>
      </c>
      <c r="T1626" s="2" t="str">
        <f t="shared" si="25"/>
        <v>Not A&amp;R positive</v>
      </c>
    </row>
    <row r="1627" spans="1:20" x14ac:dyDescent="0.3">
      <c r="A1627" s="2" t="s">
        <v>4200</v>
      </c>
      <c r="B1627" s="3" t="s">
        <v>4581</v>
      </c>
      <c r="C1627" s="3" t="s">
        <v>4582</v>
      </c>
      <c r="D1627" s="4">
        <v>33.33</v>
      </c>
      <c r="E1627" s="5" t="s">
        <v>4203</v>
      </c>
      <c r="F1627" s="4">
        <v>4.7786299999999997</v>
      </c>
      <c r="G1627" s="6">
        <v>45997</v>
      </c>
      <c r="H1627" s="3" t="s">
        <v>4313</v>
      </c>
      <c r="I1627" s="3" t="s">
        <v>4314</v>
      </c>
      <c r="J1627" s="3">
        <v>1</v>
      </c>
      <c r="K1627" s="5" t="s">
        <v>1072</v>
      </c>
      <c r="L1627" s="5">
        <v>1</v>
      </c>
      <c r="M1627" s="5" t="s">
        <v>1922</v>
      </c>
      <c r="N1627" s="5">
        <f>VLOOKUP(M1627,[1]ArchetypeScores!E:N,10,FALSE)</f>
        <v>0</v>
      </c>
      <c r="O1627" s="5">
        <f>VLOOKUP(M1627,[1]ArchetypeScores!E:O,11,FALSE)</f>
        <v>-1</v>
      </c>
      <c r="P1627" s="5">
        <f>VLOOKUP(M1627,[1]ArchetypeScores!E:P,12,FALSE)</f>
        <v>0</v>
      </c>
      <c r="Q1627" s="2" t="str">
        <f>VLOOKUP(M1627,[1]ArchetypeScores!E:W,19,FALSE)</f>
        <v>Untargeted</v>
      </c>
      <c r="R1627" s="2">
        <f>VLOOKUP(M1627,[1]ArchetypeScores!E:I,5,FALSE)</f>
        <v>0</v>
      </c>
      <c r="S1627" s="2">
        <f>VLOOKUP(M1627,[1]ArchetypeScores!E:K,7,FALSE)</f>
        <v>0</v>
      </c>
      <c r="T1627" s="2" t="str">
        <f t="shared" si="25"/>
        <v>Not A&amp;R positive</v>
      </c>
    </row>
    <row r="1628" spans="1:20" x14ac:dyDescent="0.3">
      <c r="A1628" s="2" t="s">
        <v>4200</v>
      </c>
      <c r="B1628" s="3" t="s">
        <v>4583</v>
      </c>
      <c r="C1628" s="3" t="s">
        <v>4584</v>
      </c>
      <c r="D1628" s="4"/>
      <c r="E1628" s="5" t="s">
        <v>4203</v>
      </c>
      <c r="F1628" s="4">
        <v>0</v>
      </c>
      <c r="G1628" s="6">
        <v>45912</v>
      </c>
      <c r="H1628" s="3" t="s">
        <v>4585</v>
      </c>
      <c r="I1628" s="3"/>
      <c r="J1628" s="3"/>
      <c r="K1628" s="5" t="s">
        <v>53</v>
      </c>
      <c r="L1628" s="5">
        <v>1</v>
      </c>
      <c r="M1628" s="5" t="s">
        <v>54</v>
      </c>
      <c r="N1628" s="5">
        <f>VLOOKUP(M1628,[1]ArchetypeScores!E:N,10,FALSE)</f>
        <v>0</v>
      </c>
      <c r="O1628" s="5">
        <f>VLOOKUP(M1628,[1]ArchetypeScores!E:O,11,FALSE)</f>
        <v>-1</v>
      </c>
      <c r="P1628" s="5">
        <f>VLOOKUP(M1628,[1]ArchetypeScores!E:P,12,FALSE)</f>
        <v>0</v>
      </c>
      <c r="Q1628" s="2" t="str">
        <f>VLOOKUP(M1628,[1]ArchetypeScores!E:W,19,FALSE)</f>
        <v>Untargeted</v>
      </c>
      <c r="R1628" s="2">
        <f>VLOOKUP(M1628,[1]ArchetypeScores!E:I,5,FALSE)</f>
        <v>0</v>
      </c>
      <c r="S1628" s="2">
        <f>VLOOKUP(M1628,[1]ArchetypeScores!E:K,7,FALSE)</f>
        <v>0</v>
      </c>
      <c r="T1628" s="2" t="str">
        <f t="shared" si="25"/>
        <v>Not A&amp;R positive</v>
      </c>
    </row>
    <row r="1629" spans="1:20" x14ac:dyDescent="0.3">
      <c r="A1629" s="2" t="s">
        <v>4200</v>
      </c>
      <c r="B1629" s="3" t="s">
        <v>4586</v>
      </c>
      <c r="C1629" s="3" t="s">
        <v>4587</v>
      </c>
      <c r="D1629" s="4"/>
      <c r="E1629" s="5" t="s">
        <v>4203</v>
      </c>
      <c r="F1629" s="4">
        <v>0</v>
      </c>
      <c r="G1629" s="6">
        <v>45896</v>
      </c>
      <c r="H1629" s="3" t="s">
        <v>4204</v>
      </c>
      <c r="I1629" s="3" t="s">
        <v>4201</v>
      </c>
      <c r="J1629" s="3"/>
      <c r="K1629" s="5" t="s">
        <v>1306</v>
      </c>
      <c r="L1629" s="5">
        <v>1</v>
      </c>
      <c r="M1629" s="5" t="s">
        <v>1307</v>
      </c>
      <c r="N1629" s="5">
        <f>VLOOKUP(M1629,[1]ArchetypeScores!E:N,10,FALSE)</f>
        <v>0</v>
      </c>
      <c r="O1629" s="5">
        <f>VLOOKUP(M1629,[1]ArchetypeScores!E:O,11,FALSE)</f>
        <v>-1</v>
      </c>
      <c r="P1629" s="5">
        <f>VLOOKUP(M1629,[1]ArchetypeScores!E:P,12,FALSE)</f>
        <v>0</v>
      </c>
      <c r="Q1629" s="2" t="str">
        <f>VLOOKUP(M1629,[1]ArchetypeScores!E:W,19,FALSE)</f>
        <v>Untargeted</v>
      </c>
      <c r="R1629" s="2">
        <f>VLOOKUP(M1629,[1]ArchetypeScores!E:I,5,FALSE)</f>
        <v>0</v>
      </c>
      <c r="S1629" s="2">
        <f>VLOOKUP(M1629,[1]ArchetypeScores!E:K,7,FALSE)</f>
        <v>0</v>
      </c>
      <c r="T1629" s="2" t="str">
        <f t="shared" si="25"/>
        <v>Not A&amp;R positive</v>
      </c>
    </row>
    <row r="1630" spans="1:20" x14ac:dyDescent="0.3">
      <c r="A1630" s="2" t="s">
        <v>4200</v>
      </c>
      <c r="B1630" s="3" t="s">
        <v>4588</v>
      </c>
      <c r="C1630" s="3" t="s">
        <v>4589</v>
      </c>
      <c r="D1630" s="4"/>
      <c r="E1630" s="5" t="s">
        <v>4203</v>
      </c>
      <c r="F1630" s="4">
        <v>0</v>
      </c>
      <c r="G1630" s="6">
        <v>45965</v>
      </c>
      <c r="H1630" s="3" t="s">
        <v>4221</v>
      </c>
      <c r="I1630" s="3"/>
      <c r="J1630" s="3"/>
      <c r="K1630" s="5" t="s">
        <v>2091</v>
      </c>
      <c r="L1630" s="5">
        <v>1</v>
      </c>
      <c r="M1630" s="5" t="s">
        <v>3573</v>
      </c>
      <c r="N1630" s="5">
        <f>VLOOKUP(M1630,[1]ArchetypeScores!E:N,10,FALSE)</f>
        <v>0</v>
      </c>
      <c r="O1630" s="5">
        <f>VLOOKUP(M1630,[1]ArchetypeScores!E:O,11,FALSE)</f>
        <v>-1</v>
      </c>
      <c r="P1630" s="5">
        <f>VLOOKUP(M1630,[1]ArchetypeScores!E:P,12,FALSE)</f>
        <v>0</v>
      </c>
      <c r="Q1630" s="2" t="str">
        <f>VLOOKUP(M1630,[1]ArchetypeScores!E:W,19,FALSE)</f>
        <v>Other sector</v>
      </c>
      <c r="R1630" s="2">
        <f>VLOOKUP(M1630,[1]ArchetypeScores!E:I,5,FALSE)</f>
        <v>0</v>
      </c>
      <c r="S1630" s="2">
        <f>VLOOKUP(M1630,[1]ArchetypeScores!E:K,7,FALSE)</f>
        <v>0</v>
      </c>
      <c r="T1630" s="2" t="str">
        <f t="shared" si="25"/>
        <v>Not A&amp;R positive</v>
      </c>
    </row>
    <row r="1631" spans="1:20" x14ac:dyDescent="0.3">
      <c r="A1631" s="2" t="s">
        <v>4200</v>
      </c>
      <c r="B1631" s="3" t="s">
        <v>4590</v>
      </c>
      <c r="C1631" s="3" t="s">
        <v>4591</v>
      </c>
      <c r="D1631" s="4"/>
      <c r="E1631" s="5" t="s">
        <v>4203</v>
      </c>
      <c r="F1631" s="4">
        <v>0</v>
      </c>
      <c r="G1631" s="6">
        <v>45859</v>
      </c>
      <c r="H1631" s="3" t="s">
        <v>4447</v>
      </c>
      <c r="I1631" s="3" t="s">
        <v>4448</v>
      </c>
      <c r="J1631" s="3"/>
      <c r="K1631" s="5" t="s">
        <v>1072</v>
      </c>
      <c r="L1631" s="5">
        <v>1</v>
      </c>
      <c r="M1631" s="5" t="s">
        <v>1922</v>
      </c>
      <c r="N1631" s="5">
        <f>VLOOKUP(M1631,[1]ArchetypeScores!E:N,10,FALSE)</f>
        <v>0</v>
      </c>
      <c r="O1631" s="5">
        <f>VLOOKUP(M1631,[1]ArchetypeScores!E:O,11,FALSE)</f>
        <v>-1</v>
      </c>
      <c r="P1631" s="5">
        <f>VLOOKUP(M1631,[1]ArchetypeScores!E:P,12,FALSE)</f>
        <v>0</v>
      </c>
      <c r="Q1631" s="2" t="str">
        <f>VLOOKUP(M1631,[1]ArchetypeScores!E:W,19,FALSE)</f>
        <v>Untargeted</v>
      </c>
      <c r="R1631" s="2">
        <f>VLOOKUP(M1631,[1]ArchetypeScores!E:I,5,FALSE)</f>
        <v>0</v>
      </c>
      <c r="S1631" s="2">
        <f>VLOOKUP(M1631,[1]ArchetypeScores!E:K,7,FALSE)</f>
        <v>0</v>
      </c>
      <c r="T1631" s="2" t="str">
        <f t="shared" si="25"/>
        <v>Not A&amp;R positive</v>
      </c>
    </row>
    <row r="1632" spans="1:20" x14ac:dyDescent="0.3">
      <c r="A1632" s="2" t="s">
        <v>4200</v>
      </c>
      <c r="B1632" s="3" t="s">
        <v>4592</v>
      </c>
      <c r="C1632" s="3" t="s">
        <v>4593</v>
      </c>
      <c r="D1632" s="4"/>
      <c r="E1632" s="5" t="s">
        <v>4203</v>
      </c>
      <c r="F1632" s="4">
        <v>0</v>
      </c>
      <c r="G1632" s="6">
        <v>45876</v>
      </c>
      <c r="H1632" s="3" t="s">
        <v>4594</v>
      </c>
      <c r="I1632" s="3"/>
      <c r="J1632" s="3"/>
      <c r="K1632" s="5" t="s">
        <v>1306</v>
      </c>
      <c r="L1632" s="5">
        <v>1</v>
      </c>
      <c r="M1632" s="5" t="s">
        <v>1307</v>
      </c>
      <c r="N1632" s="5">
        <f>VLOOKUP(M1632,[1]ArchetypeScores!E:N,10,FALSE)</f>
        <v>0</v>
      </c>
      <c r="O1632" s="5">
        <f>VLOOKUP(M1632,[1]ArchetypeScores!E:O,11,FALSE)</f>
        <v>-1</v>
      </c>
      <c r="P1632" s="5">
        <f>VLOOKUP(M1632,[1]ArchetypeScores!E:P,12,FALSE)</f>
        <v>0</v>
      </c>
      <c r="Q1632" s="2" t="str">
        <f>VLOOKUP(M1632,[1]ArchetypeScores!E:W,19,FALSE)</f>
        <v>Untargeted</v>
      </c>
      <c r="R1632" s="2">
        <f>VLOOKUP(M1632,[1]ArchetypeScores!E:I,5,FALSE)</f>
        <v>0</v>
      </c>
      <c r="S1632" s="2">
        <f>VLOOKUP(M1632,[1]ArchetypeScores!E:K,7,FALSE)</f>
        <v>0</v>
      </c>
      <c r="T1632" s="2" t="str">
        <f t="shared" si="25"/>
        <v>Not A&amp;R positive</v>
      </c>
    </row>
    <row r="1633" spans="1:20" x14ac:dyDescent="0.3">
      <c r="A1633" s="2" t="s">
        <v>4200</v>
      </c>
      <c r="B1633" s="3" t="s">
        <v>4595</v>
      </c>
      <c r="C1633" s="3" t="s">
        <v>4596</v>
      </c>
      <c r="D1633" s="4">
        <v>910.1</v>
      </c>
      <c r="E1633" s="5" t="s">
        <v>4203</v>
      </c>
      <c r="F1633" s="4">
        <v>142.22761</v>
      </c>
      <c r="G1633" s="6">
        <v>45857</v>
      </c>
      <c r="H1633" s="3" t="s">
        <v>4597</v>
      </c>
      <c r="I1633" s="3"/>
      <c r="J1633" s="3"/>
      <c r="K1633" s="5" t="s">
        <v>112</v>
      </c>
      <c r="L1633" s="5" t="s">
        <v>112</v>
      </c>
      <c r="M1633" s="5" t="s">
        <v>961</v>
      </c>
      <c r="N1633" s="5">
        <f>VLOOKUP(M1633,[1]ArchetypeScores!E:N,10,FALSE)</f>
        <v>0</v>
      </c>
      <c r="O1633" s="5">
        <f>VLOOKUP(M1633,[1]ArchetypeScores!E:O,11,FALSE)</f>
        <v>0</v>
      </c>
      <c r="P1633" s="5">
        <f>VLOOKUP(M1633,[1]ArchetypeScores!E:P,12,FALSE)</f>
        <v>0</v>
      </c>
      <c r="Q1633" s="2" t="str">
        <f>VLOOKUP(M1633,[1]ArchetypeScores!E:W,19,FALSE)</f>
        <v>Untargeted</v>
      </c>
      <c r="R1633" s="2">
        <f>VLOOKUP(M1633,[1]ArchetypeScores!E:I,5,FALSE)</f>
        <v>0</v>
      </c>
      <c r="S1633" s="2">
        <f>VLOOKUP(M1633,[1]ArchetypeScores!E:K,7,FALSE)</f>
        <v>0</v>
      </c>
      <c r="T1633" s="2" t="str">
        <f t="shared" si="25"/>
        <v>Not A&amp;R positive</v>
      </c>
    </row>
    <row r="1634" spans="1:20" x14ac:dyDescent="0.3">
      <c r="A1634" s="2" t="s">
        <v>4200</v>
      </c>
      <c r="B1634" s="3" t="s">
        <v>4598</v>
      </c>
      <c r="C1634" s="3" t="s">
        <v>4599</v>
      </c>
      <c r="D1634" s="4"/>
      <c r="E1634" s="5" t="s">
        <v>4203</v>
      </c>
      <c r="F1634" s="4">
        <v>0</v>
      </c>
      <c r="G1634" s="6">
        <v>45995</v>
      </c>
      <c r="H1634" s="3" t="s">
        <v>4600</v>
      </c>
      <c r="I1634" s="3"/>
      <c r="J1634" s="3"/>
      <c r="K1634" s="5" t="s">
        <v>1072</v>
      </c>
      <c r="L1634" s="5">
        <v>2</v>
      </c>
      <c r="M1634" s="5" t="s">
        <v>1073</v>
      </c>
      <c r="N1634" s="5">
        <f>VLOOKUP(M1634,[1]ArchetypeScores!E:N,10,FALSE)</f>
        <v>0</v>
      </c>
      <c r="O1634" s="5">
        <f>VLOOKUP(M1634,[1]ArchetypeScores!E:O,11,FALSE)</f>
        <v>-1</v>
      </c>
      <c r="P1634" s="5">
        <f>VLOOKUP(M1634,[1]ArchetypeScores!E:P,12,FALSE)</f>
        <v>0</v>
      </c>
      <c r="Q1634" s="2" t="str">
        <f>VLOOKUP(M1634,[1]ArchetypeScores!E:W,19,FALSE)</f>
        <v>Untargeted</v>
      </c>
      <c r="R1634" s="2">
        <f>VLOOKUP(M1634,[1]ArchetypeScores!E:I,5,FALSE)</f>
        <v>0</v>
      </c>
      <c r="S1634" s="2">
        <f>VLOOKUP(M1634,[1]ArchetypeScores!E:K,7,FALSE)</f>
        <v>0</v>
      </c>
      <c r="T1634" s="2" t="str">
        <f t="shared" si="25"/>
        <v>Not A&amp;R positive</v>
      </c>
    </row>
    <row r="1635" spans="1:20" x14ac:dyDescent="0.3">
      <c r="A1635" s="2" t="s">
        <v>4200</v>
      </c>
      <c r="B1635" s="3" t="s">
        <v>4601</v>
      </c>
      <c r="C1635" s="3" t="s">
        <v>4602</v>
      </c>
      <c r="D1635" s="4"/>
      <c r="E1635" s="5" t="s">
        <v>4203</v>
      </c>
      <c r="F1635" s="4">
        <v>0</v>
      </c>
      <c r="G1635" s="6">
        <v>45996</v>
      </c>
      <c r="H1635" s="3" t="s">
        <v>4600</v>
      </c>
      <c r="I1635" s="3"/>
      <c r="J1635" s="3"/>
      <c r="K1635" s="5" t="s">
        <v>53</v>
      </c>
      <c r="L1635" s="5">
        <v>4</v>
      </c>
      <c r="M1635" s="5" t="s">
        <v>237</v>
      </c>
      <c r="N1635" s="5">
        <f>VLOOKUP(M1635,[1]ArchetypeScores!E:N,10,FALSE)</f>
        <v>0</v>
      </c>
      <c r="O1635" s="5">
        <f>VLOOKUP(M1635,[1]ArchetypeScores!E:O,11,FALSE)</f>
        <v>-1</v>
      </c>
      <c r="P1635" s="5">
        <f>VLOOKUP(M1635,[1]ArchetypeScores!E:P,12,FALSE)</f>
        <v>0</v>
      </c>
      <c r="Q1635" s="2" t="str">
        <f>VLOOKUP(M1635,[1]ArchetypeScores!E:W,19,FALSE)</f>
        <v>Untargeted</v>
      </c>
      <c r="R1635" s="2">
        <f>VLOOKUP(M1635,[1]ArchetypeScores!E:I,5,FALSE)</f>
        <v>0</v>
      </c>
      <c r="S1635" s="2">
        <f>VLOOKUP(M1635,[1]ArchetypeScores!E:K,7,FALSE)</f>
        <v>0</v>
      </c>
      <c r="T1635" s="2" t="str">
        <f t="shared" si="25"/>
        <v>Not A&amp;R positive</v>
      </c>
    </row>
    <row r="1636" spans="1:20" x14ac:dyDescent="0.3">
      <c r="A1636" s="2" t="s">
        <v>4200</v>
      </c>
      <c r="B1636" s="3" t="s">
        <v>4603</v>
      </c>
      <c r="C1636" s="3" t="s">
        <v>4604</v>
      </c>
      <c r="D1636" s="4"/>
      <c r="E1636" s="5" t="s">
        <v>4203</v>
      </c>
      <c r="F1636" s="4">
        <v>0</v>
      </c>
      <c r="G1636" s="6">
        <v>45994</v>
      </c>
      <c r="H1636" s="3" t="s">
        <v>4600</v>
      </c>
      <c r="I1636" s="3"/>
      <c r="J1636" s="3"/>
      <c r="K1636" s="5" t="s">
        <v>53</v>
      </c>
      <c r="L1636" s="5">
        <v>1</v>
      </c>
      <c r="M1636" s="5" t="s">
        <v>54</v>
      </c>
      <c r="N1636" s="5">
        <f>VLOOKUP(M1636,[1]ArchetypeScores!E:N,10,FALSE)</f>
        <v>0</v>
      </c>
      <c r="O1636" s="5">
        <f>VLOOKUP(M1636,[1]ArchetypeScores!E:O,11,FALSE)</f>
        <v>-1</v>
      </c>
      <c r="P1636" s="5">
        <f>VLOOKUP(M1636,[1]ArchetypeScores!E:P,12,FALSE)</f>
        <v>0</v>
      </c>
      <c r="Q1636" s="2" t="str">
        <f>VLOOKUP(M1636,[1]ArchetypeScores!E:W,19,FALSE)</f>
        <v>Untargeted</v>
      </c>
      <c r="R1636" s="2">
        <f>VLOOKUP(M1636,[1]ArchetypeScores!E:I,5,FALSE)</f>
        <v>0</v>
      </c>
      <c r="S1636" s="2">
        <f>VLOOKUP(M1636,[1]ArchetypeScores!E:K,7,FALSE)</f>
        <v>0</v>
      </c>
      <c r="T1636" s="2" t="str">
        <f t="shared" si="25"/>
        <v>Not A&amp;R positive</v>
      </c>
    </row>
    <row r="1637" spans="1:20" x14ac:dyDescent="0.3">
      <c r="A1637" s="2" t="s">
        <v>4200</v>
      </c>
      <c r="B1637" s="3" t="s">
        <v>4605</v>
      </c>
      <c r="C1637" s="3" t="s">
        <v>4606</v>
      </c>
      <c r="D1637" s="4"/>
      <c r="E1637" s="5" t="s">
        <v>4203</v>
      </c>
      <c r="F1637" s="4">
        <v>0</v>
      </c>
      <c r="G1637" s="6">
        <v>45858</v>
      </c>
      <c r="H1637" s="3" t="s">
        <v>4447</v>
      </c>
      <c r="I1637" s="3" t="s">
        <v>4448</v>
      </c>
      <c r="J1637" s="3"/>
      <c r="K1637" s="5" t="s">
        <v>1072</v>
      </c>
      <c r="L1637" s="5">
        <v>1</v>
      </c>
      <c r="M1637" s="5" t="s">
        <v>1922</v>
      </c>
      <c r="N1637" s="5">
        <f>VLOOKUP(M1637,[1]ArchetypeScores!E:N,10,FALSE)</f>
        <v>0</v>
      </c>
      <c r="O1637" s="5">
        <f>VLOOKUP(M1637,[1]ArchetypeScores!E:O,11,FALSE)</f>
        <v>-1</v>
      </c>
      <c r="P1637" s="5">
        <f>VLOOKUP(M1637,[1]ArchetypeScores!E:P,12,FALSE)</f>
        <v>0</v>
      </c>
      <c r="Q1637" s="2" t="str">
        <f>VLOOKUP(M1637,[1]ArchetypeScores!E:W,19,FALSE)</f>
        <v>Untargeted</v>
      </c>
      <c r="R1637" s="2">
        <f>VLOOKUP(M1637,[1]ArchetypeScores!E:I,5,FALSE)</f>
        <v>0</v>
      </c>
      <c r="S1637" s="2">
        <f>VLOOKUP(M1637,[1]ArchetypeScores!E:K,7,FALSE)</f>
        <v>0</v>
      </c>
      <c r="T1637" s="2" t="str">
        <f t="shared" si="25"/>
        <v>Not A&amp;R positive</v>
      </c>
    </row>
    <row r="1638" spans="1:20" x14ac:dyDescent="0.3">
      <c r="A1638" s="2" t="s">
        <v>4200</v>
      </c>
      <c r="B1638" s="3" t="s">
        <v>4607</v>
      </c>
      <c r="C1638" s="3" t="s">
        <v>4608</v>
      </c>
      <c r="D1638" s="4"/>
      <c r="E1638" s="5" t="s">
        <v>4203</v>
      </c>
      <c r="F1638" s="4">
        <v>0</v>
      </c>
      <c r="G1638" s="6">
        <v>45862</v>
      </c>
      <c r="H1638" s="3" t="s">
        <v>4447</v>
      </c>
      <c r="I1638" s="3" t="s">
        <v>4448</v>
      </c>
      <c r="J1638" s="3"/>
      <c r="K1638" s="5" t="s">
        <v>1072</v>
      </c>
      <c r="L1638" s="5">
        <v>1</v>
      </c>
      <c r="M1638" s="5" t="s">
        <v>1922</v>
      </c>
      <c r="N1638" s="5">
        <f>VLOOKUP(M1638,[1]ArchetypeScores!E:N,10,FALSE)</f>
        <v>0</v>
      </c>
      <c r="O1638" s="5">
        <f>VLOOKUP(M1638,[1]ArchetypeScores!E:O,11,FALSE)</f>
        <v>-1</v>
      </c>
      <c r="P1638" s="5">
        <f>VLOOKUP(M1638,[1]ArchetypeScores!E:P,12,FALSE)</f>
        <v>0</v>
      </c>
      <c r="Q1638" s="2" t="str">
        <f>VLOOKUP(M1638,[1]ArchetypeScores!E:W,19,FALSE)</f>
        <v>Untargeted</v>
      </c>
      <c r="R1638" s="2">
        <f>VLOOKUP(M1638,[1]ArchetypeScores!E:I,5,FALSE)</f>
        <v>0</v>
      </c>
      <c r="S1638" s="2">
        <f>VLOOKUP(M1638,[1]ArchetypeScores!E:K,7,FALSE)</f>
        <v>0</v>
      </c>
      <c r="T1638" s="2" t="str">
        <f t="shared" si="25"/>
        <v>Not A&amp;R positive</v>
      </c>
    </row>
    <row r="1639" spans="1:20" x14ac:dyDescent="0.3">
      <c r="A1639" s="2" t="s">
        <v>4200</v>
      </c>
      <c r="B1639" s="3" t="s">
        <v>4609</v>
      </c>
      <c r="C1639" s="3" t="s">
        <v>4610</v>
      </c>
      <c r="D1639" s="4"/>
      <c r="E1639" s="5" t="s">
        <v>4203</v>
      </c>
      <c r="F1639" s="4">
        <v>0</v>
      </c>
      <c r="G1639" s="6">
        <v>45881</v>
      </c>
      <c r="H1639" s="3" t="s">
        <v>4204</v>
      </c>
      <c r="I1639" s="3" t="s">
        <v>4201</v>
      </c>
      <c r="J1639" s="3"/>
      <c r="K1639" s="5" t="s">
        <v>1306</v>
      </c>
      <c r="L1639" s="5">
        <v>1</v>
      </c>
      <c r="M1639" s="5" t="s">
        <v>1307</v>
      </c>
      <c r="N1639" s="5">
        <f>VLOOKUP(M1639,[1]ArchetypeScores!E:N,10,FALSE)</f>
        <v>0</v>
      </c>
      <c r="O1639" s="5">
        <f>VLOOKUP(M1639,[1]ArchetypeScores!E:O,11,FALSE)</f>
        <v>-1</v>
      </c>
      <c r="P1639" s="5">
        <f>VLOOKUP(M1639,[1]ArchetypeScores!E:P,12,FALSE)</f>
        <v>0</v>
      </c>
      <c r="Q1639" s="2" t="str">
        <f>VLOOKUP(M1639,[1]ArchetypeScores!E:W,19,FALSE)</f>
        <v>Untargeted</v>
      </c>
      <c r="R1639" s="2">
        <f>VLOOKUP(M1639,[1]ArchetypeScores!E:I,5,FALSE)</f>
        <v>0</v>
      </c>
      <c r="S1639" s="2">
        <f>VLOOKUP(M1639,[1]ArchetypeScores!E:K,7,FALSE)</f>
        <v>0</v>
      </c>
      <c r="T1639" s="2" t="str">
        <f t="shared" si="25"/>
        <v>Not A&amp;R positive</v>
      </c>
    </row>
    <row r="1640" spans="1:20" x14ac:dyDescent="0.3">
      <c r="A1640" s="2" t="s">
        <v>4200</v>
      </c>
      <c r="B1640" s="3" t="s">
        <v>4611</v>
      </c>
      <c r="C1640" s="3" t="s">
        <v>4612</v>
      </c>
      <c r="D1640" s="4">
        <v>2500</v>
      </c>
      <c r="E1640" s="5" t="s">
        <v>4203</v>
      </c>
      <c r="F1640" s="4">
        <v>350.5575</v>
      </c>
      <c r="G1640" s="6">
        <v>45954</v>
      </c>
      <c r="H1640" s="3" t="s">
        <v>4613</v>
      </c>
      <c r="I1640" s="3"/>
      <c r="J1640" s="3"/>
      <c r="K1640" s="5" t="s">
        <v>1306</v>
      </c>
      <c r="L1640" s="5">
        <v>1</v>
      </c>
      <c r="M1640" s="5" t="s">
        <v>1307</v>
      </c>
      <c r="N1640" s="5">
        <f>VLOOKUP(M1640,[1]ArchetypeScores!E:N,10,FALSE)</f>
        <v>0</v>
      </c>
      <c r="O1640" s="5">
        <f>VLOOKUP(M1640,[1]ArchetypeScores!E:O,11,FALSE)</f>
        <v>-1</v>
      </c>
      <c r="P1640" s="5">
        <f>VLOOKUP(M1640,[1]ArchetypeScores!E:P,12,FALSE)</f>
        <v>0</v>
      </c>
      <c r="Q1640" s="2" t="str">
        <f>VLOOKUP(M1640,[1]ArchetypeScores!E:W,19,FALSE)</f>
        <v>Untargeted</v>
      </c>
      <c r="R1640" s="2">
        <f>VLOOKUP(M1640,[1]ArchetypeScores!E:I,5,FALSE)</f>
        <v>0</v>
      </c>
      <c r="S1640" s="2">
        <f>VLOOKUP(M1640,[1]ArchetypeScores!E:K,7,FALSE)</f>
        <v>0</v>
      </c>
      <c r="T1640" s="2" t="str">
        <f t="shared" si="25"/>
        <v>Not A&amp;R positive</v>
      </c>
    </row>
    <row r="1641" spans="1:20" x14ac:dyDescent="0.3">
      <c r="A1641" s="2" t="s">
        <v>4200</v>
      </c>
      <c r="B1641" s="3" t="s">
        <v>4614</v>
      </c>
      <c r="C1641" s="3" t="s">
        <v>4615</v>
      </c>
      <c r="D1641" s="4"/>
      <c r="E1641" s="5" t="s">
        <v>4203</v>
      </c>
      <c r="F1641" s="4">
        <v>0</v>
      </c>
      <c r="G1641" s="6">
        <v>45886</v>
      </c>
      <c r="H1641" s="3" t="s">
        <v>4204</v>
      </c>
      <c r="I1641" s="3" t="s">
        <v>4201</v>
      </c>
      <c r="J1641" s="3"/>
      <c r="K1641" s="5" t="s">
        <v>291</v>
      </c>
      <c r="L1641" s="5">
        <v>4</v>
      </c>
      <c r="M1641" s="5" t="s">
        <v>292</v>
      </c>
      <c r="N1641" s="5">
        <f>VLOOKUP(M1641,[1]ArchetypeScores!E:N,10,FALSE)</f>
        <v>1</v>
      </c>
      <c r="O1641" s="5">
        <f>VLOOKUP(M1641,[1]ArchetypeScores!E:O,11,FALSE)</f>
        <v>0</v>
      </c>
      <c r="P1641" s="5">
        <f>VLOOKUP(M1641,[1]ArchetypeScores!E:P,12,FALSE)</f>
        <v>0</v>
      </c>
      <c r="Q1641" s="2" t="str">
        <f>VLOOKUP(M1641,[1]ArchetypeScores!E:W,19,FALSE)</f>
        <v>Education and training</v>
      </c>
      <c r="R1641" s="2">
        <f>VLOOKUP(M1641,[1]ArchetypeScores!E:I,5,FALSE)</f>
        <v>0</v>
      </c>
      <c r="S1641" s="2">
        <f>VLOOKUP(M1641,[1]ArchetypeScores!E:K,7,FALSE)</f>
        <v>0</v>
      </c>
      <c r="T1641" s="2" t="str">
        <f t="shared" si="25"/>
        <v>Not A&amp;R positive</v>
      </c>
    </row>
    <row r="1642" spans="1:20" x14ac:dyDescent="0.3">
      <c r="A1642" s="2" t="s">
        <v>4200</v>
      </c>
      <c r="B1642" s="3" t="s">
        <v>4616</v>
      </c>
      <c r="C1642" s="3" t="s">
        <v>4617</v>
      </c>
      <c r="D1642" s="4"/>
      <c r="E1642" s="5" t="s">
        <v>4203</v>
      </c>
      <c r="F1642" s="4">
        <v>0</v>
      </c>
      <c r="G1642" s="6">
        <v>45950</v>
      </c>
      <c r="H1642" s="3" t="s">
        <v>4618</v>
      </c>
      <c r="I1642" s="3"/>
      <c r="J1642" s="3"/>
      <c r="K1642" s="5" t="s">
        <v>112</v>
      </c>
      <c r="L1642" s="5" t="s">
        <v>112</v>
      </c>
      <c r="M1642" s="5" t="s">
        <v>961</v>
      </c>
      <c r="N1642" s="5">
        <f>VLOOKUP(M1642,[1]ArchetypeScores!E:N,10,FALSE)</f>
        <v>0</v>
      </c>
      <c r="O1642" s="5">
        <f>VLOOKUP(M1642,[1]ArchetypeScores!E:O,11,FALSE)</f>
        <v>0</v>
      </c>
      <c r="P1642" s="5">
        <f>VLOOKUP(M1642,[1]ArchetypeScores!E:P,12,FALSE)</f>
        <v>0</v>
      </c>
      <c r="Q1642" s="2" t="str">
        <f>VLOOKUP(M1642,[1]ArchetypeScores!E:W,19,FALSE)</f>
        <v>Untargeted</v>
      </c>
      <c r="R1642" s="2">
        <f>VLOOKUP(M1642,[1]ArchetypeScores!E:I,5,FALSE)</f>
        <v>0</v>
      </c>
      <c r="S1642" s="2">
        <f>VLOOKUP(M1642,[1]ArchetypeScores!E:K,7,FALSE)</f>
        <v>0</v>
      </c>
      <c r="T1642" s="2" t="str">
        <f t="shared" si="25"/>
        <v>Not A&amp;R positive</v>
      </c>
    </row>
    <row r="1643" spans="1:20" x14ac:dyDescent="0.3">
      <c r="A1643" s="2" t="s">
        <v>4200</v>
      </c>
      <c r="B1643" s="3" t="s">
        <v>4619</v>
      </c>
      <c r="C1643" s="3" t="s">
        <v>4620</v>
      </c>
      <c r="D1643" s="4"/>
      <c r="E1643" s="5" t="s">
        <v>4203</v>
      </c>
      <c r="F1643" s="4">
        <v>0</v>
      </c>
      <c r="G1643" s="6">
        <v>45929</v>
      </c>
      <c r="H1643" s="3" t="s">
        <v>4268</v>
      </c>
      <c r="I1643" s="3" t="s">
        <v>4269</v>
      </c>
      <c r="J1643" s="3"/>
      <c r="K1643" s="5" t="s">
        <v>214</v>
      </c>
      <c r="L1643" s="5">
        <v>4</v>
      </c>
      <c r="M1643" s="5" t="s">
        <v>560</v>
      </c>
      <c r="N1643" s="5">
        <f>VLOOKUP(M1643,[1]ArchetypeScores!E:N,10,FALSE)</f>
        <v>1</v>
      </c>
      <c r="O1643" s="5">
        <f>VLOOKUP(M1643,[1]ArchetypeScores!E:O,11,FALSE)</f>
        <v>0</v>
      </c>
      <c r="P1643" s="5">
        <f>VLOOKUP(M1643,[1]ArchetypeScores!E:P,12,FALSE)</f>
        <v>0</v>
      </c>
      <c r="Q1643" s="2" t="str">
        <f>VLOOKUP(M1643,[1]ArchetypeScores!E:W,19,FALSE)</f>
        <v>Other sector</v>
      </c>
      <c r="R1643" s="2">
        <f>VLOOKUP(M1643,[1]ArchetypeScores!E:I,5,FALSE)</f>
        <v>0</v>
      </c>
      <c r="S1643" s="2">
        <f>VLOOKUP(M1643,[1]ArchetypeScores!E:K,7,FALSE)</f>
        <v>0</v>
      </c>
      <c r="T1643" s="2" t="str">
        <f t="shared" si="25"/>
        <v>Not A&amp;R positive</v>
      </c>
    </row>
    <row r="1644" spans="1:20" x14ac:dyDescent="0.3">
      <c r="A1644" s="2" t="s">
        <v>4200</v>
      </c>
      <c r="B1644" s="3" t="s">
        <v>4621</v>
      </c>
      <c r="C1644" s="3" t="s">
        <v>4622</v>
      </c>
      <c r="D1644" s="4"/>
      <c r="E1644" s="5" t="s">
        <v>4203</v>
      </c>
      <c r="F1644" s="4">
        <v>0</v>
      </c>
      <c r="G1644" s="6">
        <v>45930</v>
      </c>
      <c r="H1644" s="3" t="s">
        <v>4268</v>
      </c>
      <c r="I1644" s="3" t="s">
        <v>4269</v>
      </c>
      <c r="J1644" s="3"/>
      <c r="K1644" s="5" t="s">
        <v>664</v>
      </c>
      <c r="L1644" s="5">
        <v>2</v>
      </c>
      <c r="M1644" s="5" t="s">
        <v>1105</v>
      </c>
      <c r="N1644" s="5">
        <f>VLOOKUP(M1644,[1]ArchetypeScores!E:N,10,FALSE)</f>
        <v>1</v>
      </c>
      <c r="O1644" s="5">
        <f>VLOOKUP(M1644,[1]ArchetypeScores!E:O,11,FALSE)</f>
        <v>0</v>
      </c>
      <c r="P1644" s="5">
        <f>VLOOKUP(M1644,[1]ArchetypeScores!E:P,12,FALSE)</f>
        <v>2</v>
      </c>
      <c r="Q1644" s="2" t="str">
        <f>VLOOKUP(M1644,[1]ArchetypeScores!E:W,19,FALSE)</f>
        <v>Other sector</v>
      </c>
      <c r="R1644" s="2">
        <f>VLOOKUP(M1644,[1]ArchetypeScores!E:I,5,FALSE)</f>
        <v>0</v>
      </c>
      <c r="S1644" s="2">
        <f>VLOOKUP(M1644,[1]ArchetypeScores!E:K,7,FALSE)</f>
        <v>0</v>
      </c>
      <c r="T1644" s="2" t="str">
        <f t="shared" si="25"/>
        <v>Not A&amp;R positive</v>
      </c>
    </row>
    <row r="1645" spans="1:20" x14ac:dyDescent="0.3">
      <c r="A1645" s="2" t="s">
        <v>4200</v>
      </c>
      <c r="B1645" s="3" t="s">
        <v>4623</v>
      </c>
      <c r="C1645" s="3" t="s">
        <v>4624</v>
      </c>
      <c r="D1645" s="4"/>
      <c r="E1645" s="5" t="s">
        <v>4203</v>
      </c>
      <c r="F1645" s="4">
        <v>0</v>
      </c>
      <c r="G1645" s="6">
        <v>45931</v>
      </c>
      <c r="H1645" s="3" t="s">
        <v>4268</v>
      </c>
      <c r="I1645" s="3" t="s">
        <v>4269</v>
      </c>
      <c r="J1645" s="3"/>
      <c r="K1645" s="5" t="s">
        <v>229</v>
      </c>
      <c r="L1645" s="5">
        <v>4</v>
      </c>
      <c r="M1645" s="5" t="s">
        <v>230</v>
      </c>
      <c r="N1645" s="5">
        <f>VLOOKUP(M1645,[1]ArchetypeScores!E:N,10,FALSE)</f>
        <v>1</v>
      </c>
      <c r="O1645" s="5">
        <f>VLOOKUP(M1645,[1]ArchetypeScores!E:O,11,FALSE)</f>
        <v>-2</v>
      </c>
      <c r="P1645" s="5">
        <f>VLOOKUP(M1645,[1]ArchetypeScores!E:P,12,FALSE)</f>
        <v>-1</v>
      </c>
      <c r="Q1645" s="2" t="str">
        <f>VLOOKUP(M1645,[1]ArchetypeScores!E:W,19,FALSE)</f>
        <v>Industrials - transportation</v>
      </c>
      <c r="R1645" s="2">
        <f>VLOOKUP(M1645,[1]ArchetypeScores!E:I,5,FALSE)</f>
        <v>0</v>
      </c>
      <c r="S1645" s="2">
        <f>VLOOKUP(M1645,[1]ArchetypeScores!E:K,7,FALSE)</f>
        <v>-1</v>
      </c>
      <c r="T1645" s="2" t="str">
        <f t="shared" si="25"/>
        <v>Not A&amp;R positive</v>
      </c>
    </row>
    <row r="1646" spans="1:20" x14ac:dyDescent="0.3">
      <c r="A1646" s="2" t="s">
        <v>4200</v>
      </c>
      <c r="B1646" s="3" t="s">
        <v>4625</v>
      </c>
      <c r="C1646" s="3" t="s">
        <v>4626</v>
      </c>
      <c r="D1646" s="4"/>
      <c r="E1646" s="5" t="s">
        <v>4203</v>
      </c>
      <c r="F1646" s="4">
        <v>0</v>
      </c>
      <c r="G1646" s="6">
        <v>45863</v>
      </c>
      <c r="H1646" s="3" t="s">
        <v>4447</v>
      </c>
      <c r="I1646" s="3" t="s">
        <v>4448</v>
      </c>
      <c r="J1646" s="3"/>
      <c r="K1646" s="5" t="s">
        <v>53</v>
      </c>
      <c r="L1646" s="5">
        <v>1</v>
      </c>
      <c r="M1646" s="5" t="s">
        <v>54</v>
      </c>
      <c r="N1646" s="5">
        <f>VLOOKUP(M1646,[1]ArchetypeScores!E:N,10,FALSE)</f>
        <v>0</v>
      </c>
      <c r="O1646" s="5">
        <f>VLOOKUP(M1646,[1]ArchetypeScores!E:O,11,FALSE)</f>
        <v>-1</v>
      </c>
      <c r="P1646" s="5">
        <f>VLOOKUP(M1646,[1]ArchetypeScores!E:P,12,FALSE)</f>
        <v>0</v>
      </c>
      <c r="Q1646" s="2" t="str">
        <f>VLOOKUP(M1646,[1]ArchetypeScores!E:W,19,FALSE)</f>
        <v>Untargeted</v>
      </c>
      <c r="R1646" s="2">
        <f>VLOOKUP(M1646,[1]ArchetypeScores!E:I,5,FALSE)</f>
        <v>0</v>
      </c>
      <c r="S1646" s="2">
        <f>VLOOKUP(M1646,[1]ArchetypeScores!E:K,7,FALSE)</f>
        <v>0</v>
      </c>
      <c r="T1646" s="2" t="str">
        <f t="shared" si="25"/>
        <v>Not A&amp;R positive</v>
      </c>
    </row>
    <row r="1647" spans="1:20" x14ac:dyDescent="0.3">
      <c r="A1647" s="2" t="s">
        <v>4200</v>
      </c>
      <c r="B1647" s="3" t="s">
        <v>4627</v>
      </c>
      <c r="C1647" s="3" t="s">
        <v>4628</v>
      </c>
      <c r="D1647" s="4"/>
      <c r="E1647" s="5" t="s">
        <v>4203</v>
      </c>
      <c r="F1647" s="4">
        <v>0</v>
      </c>
      <c r="G1647" s="6">
        <v>45990</v>
      </c>
      <c r="H1647" s="3" t="s">
        <v>4530</v>
      </c>
      <c r="I1647" s="3" t="s">
        <v>4531</v>
      </c>
      <c r="J1647" s="3"/>
      <c r="K1647" s="5" t="s">
        <v>53</v>
      </c>
      <c r="L1647" s="5">
        <v>1</v>
      </c>
      <c r="M1647" s="5" t="s">
        <v>54</v>
      </c>
      <c r="N1647" s="5">
        <f>VLOOKUP(M1647,[1]ArchetypeScores!E:N,10,FALSE)</f>
        <v>0</v>
      </c>
      <c r="O1647" s="5">
        <f>VLOOKUP(M1647,[1]ArchetypeScores!E:O,11,FALSE)</f>
        <v>-1</v>
      </c>
      <c r="P1647" s="5">
        <f>VLOOKUP(M1647,[1]ArchetypeScores!E:P,12,FALSE)</f>
        <v>0</v>
      </c>
      <c r="Q1647" s="2" t="str">
        <f>VLOOKUP(M1647,[1]ArchetypeScores!E:W,19,FALSE)</f>
        <v>Untargeted</v>
      </c>
      <c r="R1647" s="2">
        <f>VLOOKUP(M1647,[1]ArchetypeScores!E:I,5,FALSE)</f>
        <v>0</v>
      </c>
      <c r="S1647" s="2">
        <f>VLOOKUP(M1647,[1]ArchetypeScores!E:K,7,FALSE)</f>
        <v>0</v>
      </c>
      <c r="T1647" s="2" t="str">
        <f t="shared" si="25"/>
        <v>Not A&amp;R positive</v>
      </c>
    </row>
    <row r="1648" spans="1:20" x14ac:dyDescent="0.3">
      <c r="A1648" s="2" t="s">
        <v>4200</v>
      </c>
      <c r="B1648" s="3" t="s">
        <v>4629</v>
      </c>
      <c r="C1648" s="3" t="s">
        <v>4630</v>
      </c>
      <c r="D1648" s="4"/>
      <c r="E1648" s="5" t="s">
        <v>4203</v>
      </c>
      <c r="F1648" s="4">
        <v>0</v>
      </c>
      <c r="G1648" s="6">
        <v>45906</v>
      </c>
      <c r="H1648" s="3" t="s">
        <v>4631</v>
      </c>
      <c r="I1648" s="3"/>
      <c r="J1648" s="3"/>
      <c r="K1648" s="5" t="s">
        <v>142</v>
      </c>
      <c r="L1648" s="5">
        <v>2</v>
      </c>
      <c r="M1648" s="5" t="s">
        <v>250</v>
      </c>
      <c r="N1648" s="5">
        <f>VLOOKUP(M1648,[1]ArchetypeScores!E:N,10,FALSE)</f>
        <v>1</v>
      </c>
      <c r="O1648" s="5">
        <f>VLOOKUP(M1648,[1]ArchetypeScores!E:O,11,FALSE)</f>
        <v>1</v>
      </c>
      <c r="P1648" s="5">
        <f>VLOOKUP(M1648,[1]ArchetypeScores!E:P,12,FALSE)</f>
        <v>2</v>
      </c>
      <c r="Q1648" s="2" t="str">
        <f>VLOOKUP(M1648,[1]ArchetypeScores!E:W,19,FALSE)</f>
        <v>Materials (including forestry and nature)</v>
      </c>
      <c r="R1648" s="2">
        <f>VLOOKUP(M1648,[1]ArchetypeScores!E:I,5,FALSE)</f>
        <v>1</v>
      </c>
      <c r="S1648" s="2">
        <f>VLOOKUP(M1648,[1]ArchetypeScores!E:K,7,FALSE)</f>
        <v>1</v>
      </c>
      <c r="T1648" s="2" t="str">
        <f t="shared" si="25"/>
        <v>Both</v>
      </c>
    </row>
    <row r="1649" spans="1:20" x14ac:dyDescent="0.3">
      <c r="A1649" s="2" t="s">
        <v>4200</v>
      </c>
      <c r="B1649" s="3" t="s">
        <v>4632</v>
      </c>
      <c r="C1649" s="3" t="s">
        <v>4633</v>
      </c>
      <c r="D1649" s="4">
        <v>0.13200000000000001</v>
      </c>
      <c r="E1649" s="5" t="s">
        <v>4203</v>
      </c>
      <c r="F1649" s="4">
        <v>2.0199999999999999E-2</v>
      </c>
      <c r="G1649" s="6">
        <v>45913</v>
      </c>
      <c r="H1649" s="3" t="s">
        <v>4634</v>
      </c>
      <c r="I1649" s="3"/>
      <c r="J1649" s="3"/>
      <c r="K1649" s="5" t="s">
        <v>89</v>
      </c>
      <c r="L1649" s="5">
        <v>2</v>
      </c>
      <c r="M1649" s="5" t="s">
        <v>626</v>
      </c>
      <c r="N1649" s="5">
        <f>VLOOKUP(M1649,[1]ArchetypeScores!E:N,10,FALSE)</f>
        <v>1</v>
      </c>
      <c r="O1649" s="5">
        <f>VLOOKUP(M1649,[1]ArchetypeScores!E:O,11,FALSE)</f>
        <v>0</v>
      </c>
      <c r="P1649" s="5">
        <f>VLOOKUP(M1649,[1]ArchetypeScores!E:P,12,FALSE)</f>
        <v>0</v>
      </c>
      <c r="Q1649" s="2" t="str">
        <f>VLOOKUP(M1649,[1]ArchetypeScores!E:W,19,FALSE)</f>
        <v>Other sector</v>
      </c>
      <c r="R1649" s="2">
        <f>VLOOKUP(M1649,[1]ArchetypeScores!E:I,5,FALSE)</f>
        <v>0</v>
      </c>
      <c r="S1649" s="2">
        <f>VLOOKUP(M1649,[1]ArchetypeScores!E:K,7,FALSE)</f>
        <v>1</v>
      </c>
      <c r="T1649" s="2" t="str">
        <f t="shared" si="25"/>
        <v>Indirect only</v>
      </c>
    </row>
    <row r="1650" spans="1:20" x14ac:dyDescent="0.3">
      <c r="A1650" s="2" t="s">
        <v>4200</v>
      </c>
      <c r="B1650" s="3" t="s">
        <v>4635</v>
      </c>
      <c r="C1650" s="3" t="s">
        <v>4636</v>
      </c>
      <c r="D1650" s="4">
        <v>3.2669999999999999</v>
      </c>
      <c r="E1650" s="5" t="s">
        <v>4203</v>
      </c>
      <c r="F1650" s="4">
        <v>0.46101999999999999</v>
      </c>
      <c r="G1650" s="6">
        <v>45943</v>
      </c>
      <c r="H1650" s="3" t="s">
        <v>4637</v>
      </c>
      <c r="I1650" s="3"/>
      <c r="J1650" s="3"/>
      <c r="K1650" s="5" t="s">
        <v>570</v>
      </c>
      <c r="L1650" s="5">
        <v>2</v>
      </c>
      <c r="M1650" s="5" t="s">
        <v>1110</v>
      </c>
      <c r="N1650" s="5">
        <f>VLOOKUP(M1650,[1]ArchetypeScores!E:N,10,FALSE)</f>
        <v>1</v>
      </c>
      <c r="O1650" s="5">
        <f>VLOOKUP(M1650,[1]ArchetypeScores!E:O,11,FALSE)</f>
        <v>-2</v>
      </c>
      <c r="P1650" s="5">
        <f>VLOOKUP(M1650,[1]ArchetypeScores!E:P,12,FALSE)</f>
        <v>-2</v>
      </c>
      <c r="Q1650" s="2" t="str">
        <f>VLOOKUP(M1650,[1]ArchetypeScores!E:W,19,FALSE)</f>
        <v>Energy and water</v>
      </c>
      <c r="R1650" s="2">
        <f>VLOOKUP(M1650,[1]ArchetypeScores!E:I,5,FALSE)</f>
        <v>0</v>
      </c>
      <c r="S1650" s="2">
        <f>VLOOKUP(M1650,[1]ArchetypeScores!E:K,7,FALSE)</f>
        <v>-1</v>
      </c>
      <c r="T1650" s="2" t="str">
        <f t="shared" si="25"/>
        <v>Not A&amp;R positive</v>
      </c>
    </row>
    <row r="1651" spans="1:20" x14ac:dyDescent="0.3">
      <c r="A1651" s="2" t="s">
        <v>4638</v>
      </c>
      <c r="B1651" s="3" t="s">
        <v>4639</v>
      </c>
      <c r="C1651" s="3" t="s">
        <v>4640</v>
      </c>
      <c r="D1651" s="4">
        <v>140</v>
      </c>
      <c r="E1651" s="5" t="s">
        <v>4641</v>
      </c>
      <c r="F1651" s="4">
        <v>3.603E-2</v>
      </c>
      <c r="G1651" s="6">
        <v>46058</v>
      </c>
      <c r="H1651" s="3" t="s">
        <v>4642</v>
      </c>
      <c r="I1651" s="3"/>
      <c r="J1651" s="3"/>
      <c r="K1651" s="5" t="s">
        <v>118</v>
      </c>
      <c r="L1651" s="5">
        <v>2</v>
      </c>
      <c r="M1651" s="5" t="s">
        <v>226</v>
      </c>
      <c r="N1651" s="5">
        <f>VLOOKUP(M1651,[1]ArchetypeScores!E:N,10,FALSE)</f>
        <v>0</v>
      </c>
      <c r="O1651" s="5">
        <f>VLOOKUP(M1651,[1]ArchetypeScores!E:O,11,FALSE)</f>
        <v>-1</v>
      </c>
      <c r="P1651" s="5">
        <f>VLOOKUP(M1651,[1]ArchetypeScores!E:P,12,FALSE)</f>
        <v>0</v>
      </c>
      <c r="Q1651" s="2" t="str">
        <f>VLOOKUP(M1651,[1]ArchetypeScores!E:W,19,FALSE)</f>
        <v>Untargeted</v>
      </c>
      <c r="R1651" s="2">
        <f>VLOOKUP(M1651,[1]ArchetypeScores!E:I,5,FALSE)</f>
        <v>0</v>
      </c>
      <c r="S1651" s="2">
        <f>VLOOKUP(M1651,[1]ArchetypeScores!E:K,7,FALSE)</f>
        <v>0</v>
      </c>
      <c r="T1651" s="2" t="str">
        <f t="shared" si="25"/>
        <v>Not A&amp;R positive</v>
      </c>
    </row>
    <row r="1652" spans="1:20" x14ac:dyDescent="0.3">
      <c r="A1652" s="2" t="s">
        <v>4638</v>
      </c>
      <c r="B1652" s="3" t="s">
        <v>4643</v>
      </c>
      <c r="C1652" s="3" t="s">
        <v>4644</v>
      </c>
      <c r="D1652" s="4">
        <v>10</v>
      </c>
      <c r="E1652" s="5" t="s">
        <v>4641</v>
      </c>
      <c r="F1652" s="4">
        <v>2.8400000000000001E-3</v>
      </c>
      <c r="G1652" s="6">
        <v>46039</v>
      </c>
      <c r="H1652" s="3" t="s">
        <v>4645</v>
      </c>
      <c r="I1652" s="3"/>
      <c r="J1652" s="3"/>
      <c r="K1652" s="5" t="s">
        <v>38</v>
      </c>
      <c r="L1652" s="5">
        <v>21</v>
      </c>
      <c r="M1652" s="5" t="s">
        <v>302</v>
      </c>
      <c r="N1652" s="5">
        <f>VLOOKUP(M1652,[1]ArchetypeScores!E:N,10,FALSE)</f>
        <v>0</v>
      </c>
      <c r="O1652" s="5">
        <f>VLOOKUP(M1652,[1]ArchetypeScores!E:O,11,FALSE)</f>
        <v>-1</v>
      </c>
      <c r="P1652" s="5">
        <f>VLOOKUP(M1652,[1]ArchetypeScores!E:P,12,FALSE)</f>
        <v>0</v>
      </c>
      <c r="Q1652" s="2" t="str">
        <f>VLOOKUP(M1652,[1]ArchetypeScores!E:W,19,FALSE)</f>
        <v>Consumer (including agriculture and tourism)</v>
      </c>
      <c r="R1652" s="2">
        <f>VLOOKUP(M1652,[1]ArchetypeScores!E:I,5,FALSE)</f>
        <v>0</v>
      </c>
      <c r="S1652" s="2">
        <f>VLOOKUP(M1652,[1]ArchetypeScores!E:K,7,FALSE)</f>
        <v>0</v>
      </c>
      <c r="T1652" s="2" t="str">
        <f t="shared" si="25"/>
        <v>Not A&amp;R positive</v>
      </c>
    </row>
    <row r="1653" spans="1:20" x14ac:dyDescent="0.3">
      <c r="A1653" s="2" t="s">
        <v>4638</v>
      </c>
      <c r="B1653" s="3" t="s">
        <v>4646</v>
      </c>
      <c r="C1653" s="3" t="s">
        <v>4647</v>
      </c>
      <c r="D1653" s="4">
        <v>450.52499999999998</v>
      </c>
      <c r="E1653" s="5" t="s">
        <v>4641</v>
      </c>
      <c r="F1653" s="4">
        <v>0.12465</v>
      </c>
      <c r="G1653" s="6">
        <v>46026</v>
      </c>
      <c r="H1653" s="3" t="s">
        <v>4648</v>
      </c>
      <c r="I1653" s="3"/>
      <c r="J1653" s="3"/>
      <c r="K1653" s="5" t="s">
        <v>61</v>
      </c>
      <c r="L1653" s="5">
        <v>5</v>
      </c>
      <c r="M1653" s="5" t="s">
        <v>62</v>
      </c>
      <c r="N1653" s="5">
        <f>VLOOKUP(M1653,[1]ArchetypeScores!E:N,10,FALSE)</f>
        <v>0</v>
      </c>
      <c r="O1653" s="5">
        <f>VLOOKUP(M1653,[1]ArchetypeScores!E:O,11,FALSE)</f>
        <v>-1</v>
      </c>
      <c r="P1653" s="5">
        <f>VLOOKUP(M1653,[1]ArchetypeScores!E:P,12,FALSE)</f>
        <v>0</v>
      </c>
      <c r="Q1653" s="2" t="str">
        <f>VLOOKUP(M1653,[1]ArchetypeScores!E:W,19,FALSE)</f>
        <v>Health care</v>
      </c>
      <c r="R1653" s="2">
        <f>VLOOKUP(M1653,[1]ArchetypeScores!E:I,5,FALSE)</f>
        <v>0</v>
      </c>
      <c r="S1653" s="2">
        <f>VLOOKUP(M1653,[1]ArchetypeScores!E:K,7,FALSE)</f>
        <v>0</v>
      </c>
      <c r="T1653" s="2" t="str">
        <f t="shared" si="25"/>
        <v>Not A&amp;R positive</v>
      </c>
    </row>
    <row r="1654" spans="1:20" x14ac:dyDescent="0.3">
      <c r="A1654" s="2" t="s">
        <v>4638</v>
      </c>
      <c r="B1654" s="3" t="s">
        <v>4649</v>
      </c>
      <c r="C1654" s="3" t="s">
        <v>4650</v>
      </c>
      <c r="D1654" s="4"/>
      <c r="E1654" s="5" t="s">
        <v>4641</v>
      </c>
      <c r="F1654" s="4">
        <v>0</v>
      </c>
      <c r="G1654" s="6">
        <v>46076</v>
      </c>
      <c r="H1654" s="3" t="s">
        <v>4651</v>
      </c>
      <c r="I1654" s="3"/>
      <c r="J1654" s="3"/>
      <c r="K1654" s="5" t="s">
        <v>118</v>
      </c>
      <c r="L1654" s="5">
        <v>3</v>
      </c>
      <c r="M1654" s="5" t="s">
        <v>168</v>
      </c>
      <c r="N1654" s="5">
        <f>VLOOKUP(M1654,[1]ArchetypeScores!E:N,10,FALSE)</f>
        <v>0</v>
      </c>
      <c r="O1654" s="5">
        <f>VLOOKUP(M1654,[1]ArchetypeScores!E:O,11,FALSE)</f>
        <v>-1</v>
      </c>
      <c r="P1654" s="5">
        <f>VLOOKUP(M1654,[1]ArchetypeScores!E:P,12,FALSE)</f>
        <v>0</v>
      </c>
      <c r="Q1654" s="2" t="str">
        <f>VLOOKUP(M1654,[1]ArchetypeScores!E:W,19,FALSE)</f>
        <v>Untargeted</v>
      </c>
      <c r="R1654" s="2">
        <f>VLOOKUP(M1654,[1]ArchetypeScores!E:I,5,FALSE)</f>
        <v>0</v>
      </c>
      <c r="S1654" s="2">
        <f>VLOOKUP(M1654,[1]ArchetypeScores!E:K,7,FALSE)</f>
        <v>0</v>
      </c>
      <c r="T1654" s="2" t="str">
        <f t="shared" si="25"/>
        <v>Not A&amp;R positive</v>
      </c>
    </row>
    <row r="1655" spans="1:20" x14ac:dyDescent="0.3">
      <c r="A1655" s="2" t="s">
        <v>4638</v>
      </c>
      <c r="B1655" s="3" t="s">
        <v>4652</v>
      </c>
      <c r="C1655" s="3" t="s">
        <v>4653</v>
      </c>
      <c r="D1655" s="4">
        <v>0.08</v>
      </c>
      <c r="E1655" s="5" t="s">
        <v>4641</v>
      </c>
      <c r="F1655" s="4">
        <v>2.0000000000000002E-5</v>
      </c>
      <c r="G1655" s="6">
        <v>46104</v>
      </c>
      <c r="H1655" s="3" t="s">
        <v>4654</v>
      </c>
      <c r="I1655" s="3"/>
      <c r="J1655" s="3"/>
      <c r="K1655" s="5" t="s">
        <v>118</v>
      </c>
      <c r="L1655" s="5">
        <v>3</v>
      </c>
      <c r="M1655" s="5" t="s">
        <v>168</v>
      </c>
      <c r="N1655" s="5">
        <f>VLOOKUP(M1655,[1]ArchetypeScores!E:N,10,FALSE)</f>
        <v>0</v>
      </c>
      <c r="O1655" s="5">
        <f>VLOOKUP(M1655,[1]ArchetypeScores!E:O,11,FALSE)</f>
        <v>-1</v>
      </c>
      <c r="P1655" s="5">
        <f>VLOOKUP(M1655,[1]ArchetypeScores!E:P,12,FALSE)</f>
        <v>0</v>
      </c>
      <c r="Q1655" s="2" t="str">
        <f>VLOOKUP(M1655,[1]ArchetypeScores!E:W,19,FALSE)</f>
        <v>Untargeted</v>
      </c>
      <c r="R1655" s="2">
        <f>VLOOKUP(M1655,[1]ArchetypeScores!E:I,5,FALSE)</f>
        <v>0</v>
      </c>
      <c r="S1655" s="2">
        <f>VLOOKUP(M1655,[1]ArchetypeScores!E:K,7,FALSE)</f>
        <v>0</v>
      </c>
      <c r="T1655" s="2" t="str">
        <f t="shared" si="25"/>
        <v>Not A&amp;R positive</v>
      </c>
    </row>
    <row r="1656" spans="1:20" x14ac:dyDescent="0.3">
      <c r="A1656" s="2" t="s">
        <v>4638</v>
      </c>
      <c r="B1656" s="3" t="s">
        <v>4655</v>
      </c>
      <c r="C1656" s="3" t="s">
        <v>4656</v>
      </c>
      <c r="D1656" s="4"/>
      <c r="E1656" s="5" t="s">
        <v>4641</v>
      </c>
      <c r="F1656" s="4">
        <v>0</v>
      </c>
      <c r="G1656" s="6">
        <v>46070</v>
      </c>
      <c r="H1656" s="3" t="s">
        <v>4657</v>
      </c>
      <c r="I1656" s="3" t="s">
        <v>4658</v>
      </c>
      <c r="J1656" s="3"/>
      <c r="K1656" s="5" t="s">
        <v>118</v>
      </c>
      <c r="L1656" s="5">
        <v>4</v>
      </c>
      <c r="M1656" s="5" t="s">
        <v>119</v>
      </c>
      <c r="N1656" s="5">
        <f>VLOOKUP(M1656,[1]ArchetypeScores!E:N,10,FALSE)</f>
        <v>0</v>
      </c>
      <c r="O1656" s="5">
        <f>VLOOKUP(M1656,[1]ArchetypeScores!E:O,11,FALSE)</f>
        <v>-1</v>
      </c>
      <c r="P1656" s="5">
        <f>VLOOKUP(M1656,[1]ArchetypeScores!E:P,12,FALSE)</f>
        <v>0</v>
      </c>
      <c r="Q1656" s="2" t="str">
        <f>VLOOKUP(M1656,[1]ArchetypeScores!E:W,19,FALSE)</f>
        <v>Untargeted</v>
      </c>
      <c r="R1656" s="2">
        <f>VLOOKUP(M1656,[1]ArchetypeScores!E:I,5,FALSE)</f>
        <v>0</v>
      </c>
      <c r="S1656" s="2">
        <f>VLOOKUP(M1656,[1]ArchetypeScores!E:K,7,FALSE)</f>
        <v>0</v>
      </c>
      <c r="T1656" s="2" t="str">
        <f t="shared" si="25"/>
        <v>Not A&amp;R positive</v>
      </c>
    </row>
    <row r="1657" spans="1:20" x14ac:dyDescent="0.3">
      <c r="A1657" s="2" t="s">
        <v>4638</v>
      </c>
      <c r="B1657" s="3" t="s">
        <v>4659</v>
      </c>
      <c r="C1657" s="3" t="s">
        <v>4660</v>
      </c>
      <c r="D1657" s="4"/>
      <c r="E1657" s="5" t="s">
        <v>4641</v>
      </c>
      <c r="F1657" s="4">
        <v>0</v>
      </c>
      <c r="G1657" s="6">
        <v>46072</v>
      </c>
      <c r="H1657" s="3" t="s">
        <v>4661</v>
      </c>
      <c r="I1657" s="3" t="s">
        <v>4662</v>
      </c>
      <c r="J1657" s="3"/>
      <c r="K1657" s="5" t="s">
        <v>118</v>
      </c>
      <c r="L1657" s="5">
        <v>4</v>
      </c>
      <c r="M1657" s="5" t="s">
        <v>119</v>
      </c>
      <c r="N1657" s="5">
        <f>VLOOKUP(M1657,[1]ArchetypeScores!E:N,10,FALSE)</f>
        <v>0</v>
      </c>
      <c r="O1657" s="5">
        <f>VLOOKUP(M1657,[1]ArchetypeScores!E:O,11,FALSE)</f>
        <v>-1</v>
      </c>
      <c r="P1657" s="5">
        <f>VLOOKUP(M1657,[1]ArchetypeScores!E:P,12,FALSE)</f>
        <v>0</v>
      </c>
      <c r="Q1657" s="2" t="str">
        <f>VLOOKUP(M1657,[1]ArchetypeScores!E:W,19,FALSE)</f>
        <v>Untargeted</v>
      </c>
      <c r="R1657" s="2">
        <f>VLOOKUP(M1657,[1]ArchetypeScores!E:I,5,FALSE)</f>
        <v>0</v>
      </c>
      <c r="S1657" s="2">
        <f>VLOOKUP(M1657,[1]ArchetypeScores!E:K,7,FALSE)</f>
        <v>0</v>
      </c>
      <c r="T1657" s="2" t="str">
        <f t="shared" si="25"/>
        <v>Not A&amp;R positive</v>
      </c>
    </row>
    <row r="1658" spans="1:20" x14ac:dyDescent="0.3">
      <c r="A1658" s="2" t="s">
        <v>4638</v>
      </c>
      <c r="B1658" s="3" t="s">
        <v>4659</v>
      </c>
      <c r="C1658" s="3" t="s">
        <v>4663</v>
      </c>
      <c r="D1658" s="4"/>
      <c r="E1658" s="5" t="s">
        <v>4641</v>
      </c>
      <c r="F1658" s="4">
        <v>0</v>
      </c>
      <c r="G1658" s="6">
        <v>46073</v>
      </c>
      <c r="H1658" s="3" t="s">
        <v>4664</v>
      </c>
      <c r="I1658" s="3"/>
      <c r="J1658" s="3"/>
      <c r="K1658" s="5" t="s">
        <v>118</v>
      </c>
      <c r="L1658" s="5">
        <v>2</v>
      </c>
      <c r="M1658" s="5" t="s">
        <v>226</v>
      </c>
      <c r="N1658" s="5">
        <f>VLOOKUP(M1658,[1]ArchetypeScores!E:N,10,FALSE)</f>
        <v>0</v>
      </c>
      <c r="O1658" s="5">
        <f>VLOOKUP(M1658,[1]ArchetypeScores!E:O,11,FALSE)</f>
        <v>-1</v>
      </c>
      <c r="P1658" s="5">
        <f>VLOOKUP(M1658,[1]ArchetypeScores!E:P,12,FALSE)</f>
        <v>0</v>
      </c>
      <c r="Q1658" s="2" t="str">
        <f>VLOOKUP(M1658,[1]ArchetypeScores!E:W,19,FALSE)</f>
        <v>Untargeted</v>
      </c>
      <c r="R1658" s="2">
        <f>VLOOKUP(M1658,[1]ArchetypeScores!E:I,5,FALSE)</f>
        <v>0</v>
      </c>
      <c r="S1658" s="2">
        <f>VLOOKUP(M1658,[1]ArchetypeScores!E:K,7,FALSE)</f>
        <v>0</v>
      </c>
      <c r="T1658" s="2" t="str">
        <f t="shared" si="25"/>
        <v>Not A&amp;R positive</v>
      </c>
    </row>
    <row r="1659" spans="1:20" x14ac:dyDescent="0.3">
      <c r="A1659" s="2" t="s">
        <v>4638</v>
      </c>
      <c r="B1659" s="3" t="s">
        <v>4659</v>
      </c>
      <c r="C1659" s="3" t="s">
        <v>4665</v>
      </c>
      <c r="D1659" s="4"/>
      <c r="E1659" s="5" t="s">
        <v>4641</v>
      </c>
      <c r="F1659" s="4">
        <v>0</v>
      </c>
      <c r="G1659" s="6">
        <v>46110</v>
      </c>
      <c r="H1659" s="3" t="s">
        <v>4666</v>
      </c>
      <c r="I1659" s="3" t="s">
        <v>4662</v>
      </c>
      <c r="J1659" s="3"/>
      <c r="K1659" s="5" t="s">
        <v>118</v>
      </c>
      <c r="L1659" s="5">
        <v>3</v>
      </c>
      <c r="M1659" s="5" t="s">
        <v>168</v>
      </c>
      <c r="N1659" s="5">
        <f>VLOOKUP(M1659,[1]ArchetypeScores!E:N,10,FALSE)</f>
        <v>0</v>
      </c>
      <c r="O1659" s="5">
        <f>VLOOKUP(M1659,[1]ArchetypeScores!E:O,11,FALSE)</f>
        <v>-1</v>
      </c>
      <c r="P1659" s="5">
        <f>VLOOKUP(M1659,[1]ArchetypeScores!E:P,12,FALSE)</f>
        <v>0</v>
      </c>
      <c r="Q1659" s="2" t="str">
        <f>VLOOKUP(M1659,[1]ArchetypeScores!E:W,19,FALSE)</f>
        <v>Untargeted</v>
      </c>
      <c r="R1659" s="2">
        <f>VLOOKUP(M1659,[1]ArchetypeScores!E:I,5,FALSE)</f>
        <v>0</v>
      </c>
      <c r="S1659" s="2">
        <f>VLOOKUP(M1659,[1]ArchetypeScores!E:K,7,FALSE)</f>
        <v>0</v>
      </c>
      <c r="T1659" s="2" t="str">
        <f t="shared" si="25"/>
        <v>Not A&amp;R positive</v>
      </c>
    </row>
    <row r="1660" spans="1:20" x14ac:dyDescent="0.3">
      <c r="A1660" s="2" t="s">
        <v>4638</v>
      </c>
      <c r="B1660" s="3" t="s">
        <v>4659</v>
      </c>
      <c r="C1660" s="3" t="s">
        <v>4667</v>
      </c>
      <c r="D1660" s="4"/>
      <c r="E1660" s="5" t="s">
        <v>4641</v>
      </c>
      <c r="F1660" s="4">
        <v>0</v>
      </c>
      <c r="G1660" s="6">
        <v>46111</v>
      </c>
      <c r="H1660" s="3" t="s">
        <v>4666</v>
      </c>
      <c r="I1660" s="3" t="s">
        <v>4658</v>
      </c>
      <c r="J1660" s="3"/>
      <c r="K1660" s="5" t="s">
        <v>118</v>
      </c>
      <c r="L1660" s="5">
        <v>3</v>
      </c>
      <c r="M1660" s="5" t="s">
        <v>168</v>
      </c>
      <c r="N1660" s="5">
        <f>VLOOKUP(M1660,[1]ArchetypeScores!E:N,10,FALSE)</f>
        <v>0</v>
      </c>
      <c r="O1660" s="5">
        <f>VLOOKUP(M1660,[1]ArchetypeScores!E:O,11,FALSE)</f>
        <v>-1</v>
      </c>
      <c r="P1660" s="5">
        <f>VLOOKUP(M1660,[1]ArchetypeScores!E:P,12,FALSE)</f>
        <v>0</v>
      </c>
      <c r="Q1660" s="2" t="str">
        <f>VLOOKUP(M1660,[1]ArchetypeScores!E:W,19,FALSE)</f>
        <v>Untargeted</v>
      </c>
      <c r="R1660" s="2">
        <f>VLOOKUP(M1660,[1]ArchetypeScores!E:I,5,FALSE)</f>
        <v>0</v>
      </c>
      <c r="S1660" s="2">
        <f>VLOOKUP(M1660,[1]ArchetypeScores!E:K,7,FALSE)</f>
        <v>0</v>
      </c>
      <c r="T1660" s="2" t="str">
        <f t="shared" si="25"/>
        <v>Not A&amp;R positive</v>
      </c>
    </row>
    <row r="1661" spans="1:20" x14ac:dyDescent="0.3">
      <c r="A1661" s="2" t="s">
        <v>4638</v>
      </c>
      <c r="B1661" s="3" t="s">
        <v>4668</v>
      </c>
      <c r="C1661" s="3" t="s">
        <v>4669</v>
      </c>
      <c r="D1661" s="4"/>
      <c r="E1661" s="5" t="s">
        <v>4641</v>
      </c>
      <c r="F1661" s="4">
        <v>0</v>
      </c>
      <c r="G1661" s="6">
        <v>46057</v>
      </c>
      <c r="H1661" s="3" t="s">
        <v>4642</v>
      </c>
      <c r="I1661" s="3" t="s">
        <v>4670</v>
      </c>
      <c r="J1661" s="3"/>
      <c r="K1661" s="5" t="s">
        <v>118</v>
      </c>
      <c r="L1661" s="5">
        <v>2</v>
      </c>
      <c r="M1661" s="5" t="s">
        <v>226</v>
      </c>
      <c r="N1661" s="5">
        <f>VLOOKUP(M1661,[1]ArchetypeScores!E:N,10,FALSE)</f>
        <v>0</v>
      </c>
      <c r="O1661" s="5">
        <f>VLOOKUP(M1661,[1]ArchetypeScores!E:O,11,FALSE)</f>
        <v>-1</v>
      </c>
      <c r="P1661" s="5">
        <f>VLOOKUP(M1661,[1]ArchetypeScores!E:P,12,FALSE)</f>
        <v>0</v>
      </c>
      <c r="Q1661" s="2" t="str">
        <f>VLOOKUP(M1661,[1]ArchetypeScores!E:W,19,FALSE)</f>
        <v>Untargeted</v>
      </c>
      <c r="R1661" s="2">
        <f>VLOOKUP(M1661,[1]ArchetypeScores!E:I,5,FALSE)</f>
        <v>0</v>
      </c>
      <c r="S1661" s="2">
        <f>VLOOKUP(M1661,[1]ArchetypeScores!E:K,7,FALSE)</f>
        <v>0</v>
      </c>
      <c r="T1661" s="2" t="str">
        <f t="shared" si="25"/>
        <v>Not A&amp;R positive</v>
      </c>
    </row>
    <row r="1662" spans="1:20" x14ac:dyDescent="0.3">
      <c r="A1662" s="2" t="s">
        <v>4638</v>
      </c>
      <c r="B1662" s="3" t="s">
        <v>4671</v>
      </c>
      <c r="C1662" s="3" t="s">
        <v>4672</v>
      </c>
      <c r="D1662" s="4"/>
      <c r="E1662" s="5" t="s">
        <v>4641</v>
      </c>
      <c r="F1662" s="4">
        <v>0</v>
      </c>
      <c r="G1662" s="6">
        <v>46065</v>
      </c>
      <c r="H1662" s="3" t="s">
        <v>4673</v>
      </c>
      <c r="I1662" s="3" t="s">
        <v>4674</v>
      </c>
      <c r="J1662" s="3"/>
      <c r="K1662" s="5" t="s">
        <v>67</v>
      </c>
      <c r="L1662" s="5">
        <v>2</v>
      </c>
      <c r="M1662" s="5" t="s">
        <v>68</v>
      </c>
      <c r="N1662" s="5">
        <f>VLOOKUP(M1662,[1]ArchetypeScores!E:N,10,FALSE)</f>
        <v>0</v>
      </c>
      <c r="O1662" s="5">
        <f>VLOOKUP(M1662,[1]ArchetypeScores!E:O,11,FALSE)</f>
        <v>-1</v>
      </c>
      <c r="P1662" s="5">
        <f>VLOOKUP(M1662,[1]ArchetypeScores!E:P,12,FALSE)</f>
        <v>0</v>
      </c>
      <c r="Q1662" s="2" t="str">
        <f>VLOOKUP(M1662,[1]ArchetypeScores!E:W,19,FALSE)</f>
        <v>Untargeted</v>
      </c>
      <c r="R1662" s="2">
        <f>VLOOKUP(M1662,[1]ArchetypeScores!E:I,5,FALSE)</f>
        <v>0</v>
      </c>
      <c r="S1662" s="2">
        <f>VLOOKUP(M1662,[1]ArchetypeScores!E:K,7,FALSE)</f>
        <v>0</v>
      </c>
      <c r="T1662" s="2" t="str">
        <f t="shared" si="25"/>
        <v>Not A&amp;R positive</v>
      </c>
    </row>
    <row r="1663" spans="1:20" x14ac:dyDescent="0.3">
      <c r="A1663" s="2" t="s">
        <v>4638</v>
      </c>
      <c r="B1663" s="3" t="s">
        <v>4675</v>
      </c>
      <c r="C1663" s="3" t="s">
        <v>4676</v>
      </c>
      <c r="D1663" s="4">
        <v>15</v>
      </c>
      <c r="E1663" s="5" t="s">
        <v>4641</v>
      </c>
      <c r="F1663" s="4">
        <v>4.3299999999999996E-3</v>
      </c>
      <c r="G1663" s="6">
        <v>46112</v>
      </c>
      <c r="H1663" s="3" t="s">
        <v>4677</v>
      </c>
      <c r="I1663" s="3"/>
      <c r="J1663" s="3"/>
      <c r="K1663" s="5" t="s">
        <v>71</v>
      </c>
      <c r="L1663" s="5">
        <v>1</v>
      </c>
      <c r="M1663" s="5" t="s">
        <v>72</v>
      </c>
      <c r="N1663" s="5">
        <f>VLOOKUP(M1663,[1]ArchetypeScores!E:N,10,FALSE)</f>
        <v>0</v>
      </c>
      <c r="O1663" s="5">
        <f>VLOOKUP(M1663,[1]ArchetypeScores!E:O,11,FALSE)</f>
        <v>0</v>
      </c>
      <c r="P1663" s="5">
        <f>VLOOKUP(M1663,[1]ArchetypeScores!E:P,12,FALSE)</f>
        <v>0</v>
      </c>
      <c r="Q1663" s="2" t="str">
        <f>VLOOKUP(M1663,[1]ArchetypeScores!E:W,19,FALSE)</f>
        <v>Other sector</v>
      </c>
      <c r="R1663" s="2">
        <f>VLOOKUP(M1663,[1]ArchetypeScores!E:I,5,FALSE)</f>
        <v>0</v>
      </c>
      <c r="S1663" s="2">
        <f>VLOOKUP(M1663,[1]ArchetypeScores!E:K,7,FALSE)</f>
        <v>0</v>
      </c>
      <c r="T1663" s="2" t="str">
        <f t="shared" si="25"/>
        <v>Not A&amp;R positive</v>
      </c>
    </row>
    <row r="1664" spans="1:20" x14ac:dyDescent="0.3">
      <c r="A1664" s="2" t="s">
        <v>4638</v>
      </c>
      <c r="B1664" s="3" t="s">
        <v>4678</v>
      </c>
      <c r="C1664" s="3" t="s">
        <v>4679</v>
      </c>
      <c r="D1664" s="4">
        <v>573</v>
      </c>
      <c r="E1664" s="5" t="s">
        <v>4641</v>
      </c>
      <c r="F1664" s="4">
        <v>0.15483</v>
      </c>
      <c r="G1664" s="6">
        <v>46025</v>
      </c>
      <c r="H1664" s="3" t="s">
        <v>4680</v>
      </c>
      <c r="I1664" s="3"/>
      <c r="J1664" s="3"/>
      <c r="K1664" s="5" t="s">
        <v>664</v>
      </c>
      <c r="L1664" s="5">
        <v>3</v>
      </c>
      <c r="M1664" s="5" t="s">
        <v>533</v>
      </c>
      <c r="N1664" s="5">
        <f>VLOOKUP(M1664,[1]ArchetypeScores!E:N,10,FALSE)</f>
        <v>1</v>
      </c>
      <c r="O1664" s="5">
        <f>VLOOKUP(M1664,[1]ArchetypeScores!E:O,11,FALSE)</f>
        <v>0</v>
      </c>
      <c r="P1664" s="5">
        <f>VLOOKUP(M1664,[1]ArchetypeScores!E:P,12,FALSE)</f>
        <v>2</v>
      </c>
      <c r="Q1664" s="2" t="str">
        <f>VLOOKUP(M1664,[1]ArchetypeScores!E:W,19,FALSE)</f>
        <v>Other sector</v>
      </c>
      <c r="R1664" s="2">
        <f>VLOOKUP(M1664,[1]ArchetypeScores!E:I,5,FALSE)</f>
        <v>0</v>
      </c>
      <c r="S1664" s="2">
        <f>VLOOKUP(M1664,[1]ArchetypeScores!E:K,7,FALSE)</f>
        <v>0</v>
      </c>
      <c r="T1664" s="2" t="str">
        <f t="shared" si="25"/>
        <v>Not A&amp;R positive</v>
      </c>
    </row>
    <row r="1665" spans="1:20" x14ac:dyDescent="0.3">
      <c r="A1665" s="2" t="s">
        <v>4638</v>
      </c>
      <c r="B1665" s="3" t="s">
        <v>4681</v>
      </c>
      <c r="C1665" s="3" t="s">
        <v>4682</v>
      </c>
      <c r="D1665" s="4"/>
      <c r="E1665" s="5" t="s">
        <v>4641</v>
      </c>
      <c r="F1665" s="4">
        <v>0</v>
      </c>
      <c r="G1665" s="6">
        <v>46087</v>
      </c>
      <c r="H1665" s="3" t="s">
        <v>4683</v>
      </c>
      <c r="I1665" s="3"/>
      <c r="J1665" s="3"/>
      <c r="K1665" s="5" t="s">
        <v>118</v>
      </c>
      <c r="L1665" s="5">
        <v>1</v>
      </c>
      <c r="M1665" s="5" t="s">
        <v>275</v>
      </c>
      <c r="N1665" s="5">
        <f>VLOOKUP(M1665,[1]ArchetypeScores!E:N,10,FALSE)</f>
        <v>0</v>
      </c>
      <c r="O1665" s="5">
        <f>VLOOKUP(M1665,[1]ArchetypeScores!E:O,11,FALSE)</f>
        <v>-1</v>
      </c>
      <c r="P1665" s="5">
        <f>VLOOKUP(M1665,[1]ArchetypeScores!E:P,12,FALSE)</f>
        <v>0</v>
      </c>
      <c r="Q1665" s="2" t="str">
        <f>VLOOKUP(M1665,[1]ArchetypeScores!E:W,19,FALSE)</f>
        <v>Untargeted</v>
      </c>
      <c r="R1665" s="2">
        <f>VLOOKUP(M1665,[1]ArchetypeScores!E:I,5,FALSE)</f>
        <v>0</v>
      </c>
      <c r="S1665" s="2">
        <f>VLOOKUP(M1665,[1]ArchetypeScores!E:K,7,FALSE)</f>
        <v>0</v>
      </c>
      <c r="T1665" s="2" t="str">
        <f t="shared" si="25"/>
        <v>Not A&amp;R positive</v>
      </c>
    </row>
    <row r="1666" spans="1:20" x14ac:dyDescent="0.3">
      <c r="A1666" s="2" t="s">
        <v>4638</v>
      </c>
      <c r="B1666" s="3" t="s">
        <v>4684</v>
      </c>
      <c r="C1666" s="3" t="s">
        <v>4685</v>
      </c>
      <c r="D1666" s="4">
        <v>200</v>
      </c>
      <c r="E1666" s="5" t="s">
        <v>4641</v>
      </c>
      <c r="F1666" s="4">
        <v>5.1459999999999999E-2</v>
      </c>
      <c r="G1666" s="6">
        <v>46059</v>
      </c>
      <c r="H1666" s="3" t="s">
        <v>4686</v>
      </c>
      <c r="I1666" s="3"/>
      <c r="J1666" s="3"/>
      <c r="K1666" s="5" t="s">
        <v>163</v>
      </c>
      <c r="L1666" s="5">
        <v>3</v>
      </c>
      <c r="M1666" s="5" t="s">
        <v>164</v>
      </c>
      <c r="N1666" s="5">
        <f>VLOOKUP(M1666,[1]ArchetypeScores!E:N,10,FALSE)</f>
        <v>0</v>
      </c>
      <c r="O1666" s="5">
        <f>VLOOKUP(M1666,[1]ArchetypeScores!E:O,11,FALSE)</f>
        <v>0</v>
      </c>
      <c r="P1666" s="5">
        <f>VLOOKUP(M1666,[1]ArchetypeScores!E:P,12,FALSE)</f>
        <v>0</v>
      </c>
      <c r="Q1666" s="2" t="str">
        <f>VLOOKUP(M1666,[1]ArchetypeScores!E:W,19,FALSE)</f>
        <v>Education and training</v>
      </c>
      <c r="R1666" s="2">
        <f>VLOOKUP(M1666,[1]ArchetypeScores!E:I,5,FALSE)</f>
        <v>0</v>
      </c>
      <c r="S1666" s="2">
        <f>VLOOKUP(M1666,[1]ArchetypeScores!E:K,7,FALSE)</f>
        <v>0</v>
      </c>
      <c r="T1666" s="2" t="str">
        <f t="shared" ref="T1666:T1729" si="26">IF(AND(R1666=1,S1666=1),"Both",IF(AND(R1666=1,S1666=0),"Direct only",IF(AND(R1666=0,S1666=1),"Indirect only","Not A&amp;R positive")))</f>
        <v>Not A&amp;R positive</v>
      </c>
    </row>
    <row r="1667" spans="1:20" x14ac:dyDescent="0.3">
      <c r="A1667" s="2" t="s">
        <v>4638</v>
      </c>
      <c r="B1667" s="3" t="s">
        <v>4687</v>
      </c>
      <c r="C1667" s="3" t="s">
        <v>4688</v>
      </c>
      <c r="D1667" s="4">
        <v>800</v>
      </c>
      <c r="E1667" s="5" t="s">
        <v>4641</v>
      </c>
      <c r="F1667" s="4">
        <v>0.20655000000000001</v>
      </c>
      <c r="G1667" s="6">
        <v>46061</v>
      </c>
      <c r="H1667" s="3" t="s">
        <v>4689</v>
      </c>
      <c r="I1667" s="3"/>
      <c r="J1667" s="3"/>
      <c r="K1667" s="5" t="s">
        <v>102</v>
      </c>
      <c r="L1667" s="5">
        <v>2</v>
      </c>
      <c r="M1667" s="5" t="s">
        <v>681</v>
      </c>
      <c r="N1667" s="5">
        <f>VLOOKUP(M1667,[1]ArchetypeScores!E:N,10,FALSE)</f>
        <v>0</v>
      </c>
      <c r="O1667" s="5">
        <f>VLOOKUP(M1667,[1]ArchetypeScores!E:O,11,FALSE)</f>
        <v>-1</v>
      </c>
      <c r="P1667" s="5">
        <f>VLOOKUP(M1667,[1]ArchetypeScores!E:P,12,FALSE)</f>
        <v>0</v>
      </c>
      <c r="Q1667" s="2" t="str">
        <f>VLOOKUP(M1667,[1]ArchetypeScores!E:W,19,FALSE)</f>
        <v>Untargeted</v>
      </c>
      <c r="R1667" s="2">
        <f>VLOOKUP(M1667,[1]ArchetypeScores!E:I,5,FALSE)</f>
        <v>0</v>
      </c>
      <c r="S1667" s="2">
        <f>VLOOKUP(M1667,[1]ArchetypeScores!E:K,7,FALSE)</f>
        <v>1</v>
      </c>
      <c r="T1667" s="2" t="str">
        <f t="shared" si="26"/>
        <v>Indirect only</v>
      </c>
    </row>
    <row r="1668" spans="1:20" x14ac:dyDescent="0.3">
      <c r="A1668" s="2" t="s">
        <v>4638</v>
      </c>
      <c r="B1668" s="3" t="s">
        <v>4690</v>
      </c>
      <c r="C1668" s="3" t="s">
        <v>4691</v>
      </c>
      <c r="D1668" s="4">
        <v>150</v>
      </c>
      <c r="E1668" s="5" t="s">
        <v>4641</v>
      </c>
      <c r="F1668" s="4">
        <v>4.2119999999999998E-2</v>
      </c>
      <c r="G1668" s="6">
        <v>46043</v>
      </c>
      <c r="H1668" s="3" t="s">
        <v>4692</v>
      </c>
      <c r="I1668" s="3"/>
      <c r="J1668" s="3"/>
      <c r="K1668" s="5" t="s">
        <v>38</v>
      </c>
      <c r="L1668" s="5">
        <v>13</v>
      </c>
      <c r="M1668" s="5" t="s">
        <v>39</v>
      </c>
      <c r="N1668" s="5">
        <f>VLOOKUP(M1668,[1]ArchetypeScores!E:N,10,FALSE)</f>
        <v>0</v>
      </c>
      <c r="O1668" s="5">
        <f>VLOOKUP(M1668,[1]ArchetypeScores!E:O,11,FALSE)</f>
        <v>-2</v>
      </c>
      <c r="P1668" s="5">
        <f>VLOOKUP(M1668,[1]ArchetypeScores!E:P,12,FALSE)</f>
        <v>0</v>
      </c>
      <c r="Q1668" s="2" t="str">
        <f>VLOOKUP(M1668,[1]ArchetypeScores!E:W,19,FALSE)</f>
        <v>Industrials - transportation</v>
      </c>
      <c r="R1668" s="2">
        <f>VLOOKUP(M1668,[1]ArchetypeScores!E:I,5,FALSE)</f>
        <v>0</v>
      </c>
      <c r="S1668" s="2">
        <f>VLOOKUP(M1668,[1]ArchetypeScores!E:K,7,FALSE)</f>
        <v>0</v>
      </c>
      <c r="T1668" s="2" t="str">
        <f t="shared" si="26"/>
        <v>Not A&amp;R positive</v>
      </c>
    </row>
    <row r="1669" spans="1:20" x14ac:dyDescent="0.3">
      <c r="A1669" s="2" t="s">
        <v>4638</v>
      </c>
      <c r="B1669" s="3" t="s">
        <v>4690</v>
      </c>
      <c r="C1669" s="3" t="s">
        <v>4693</v>
      </c>
      <c r="D1669" s="4">
        <v>200</v>
      </c>
      <c r="E1669" s="5" t="s">
        <v>4641</v>
      </c>
      <c r="F1669" s="4">
        <v>5.135E-2</v>
      </c>
      <c r="G1669" s="6">
        <v>46113</v>
      </c>
      <c r="H1669" s="3" t="s">
        <v>4694</v>
      </c>
      <c r="I1669" s="3"/>
      <c r="J1669" s="3"/>
      <c r="K1669" s="5" t="s">
        <v>38</v>
      </c>
      <c r="L1669" s="5">
        <v>13</v>
      </c>
      <c r="M1669" s="5" t="s">
        <v>39</v>
      </c>
      <c r="N1669" s="5">
        <f>VLOOKUP(M1669,[1]ArchetypeScores!E:N,10,FALSE)</f>
        <v>0</v>
      </c>
      <c r="O1669" s="5">
        <f>VLOOKUP(M1669,[1]ArchetypeScores!E:O,11,FALSE)</f>
        <v>-2</v>
      </c>
      <c r="P1669" s="5">
        <f>VLOOKUP(M1669,[1]ArchetypeScores!E:P,12,FALSE)</f>
        <v>0</v>
      </c>
      <c r="Q1669" s="2" t="str">
        <f>VLOOKUP(M1669,[1]ArchetypeScores!E:W,19,FALSE)</f>
        <v>Industrials - transportation</v>
      </c>
      <c r="R1669" s="2">
        <f>VLOOKUP(M1669,[1]ArchetypeScores!E:I,5,FALSE)</f>
        <v>0</v>
      </c>
      <c r="S1669" s="2">
        <f>VLOOKUP(M1669,[1]ArchetypeScores!E:K,7,FALSE)</f>
        <v>0</v>
      </c>
      <c r="T1669" s="2" t="str">
        <f t="shared" si="26"/>
        <v>Not A&amp;R positive</v>
      </c>
    </row>
    <row r="1670" spans="1:20" x14ac:dyDescent="0.3">
      <c r="A1670" s="2" t="s">
        <v>4638</v>
      </c>
      <c r="B1670" s="3" t="s">
        <v>4695</v>
      </c>
      <c r="C1670" s="3" t="s">
        <v>4696</v>
      </c>
      <c r="D1670" s="4">
        <v>1500</v>
      </c>
      <c r="E1670" s="5" t="s">
        <v>4641</v>
      </c>
      <c r="F1670" s="4">
        <v>0.42635000000000001</v>
      </c>
      <c r="G1670" s="6">
        <v>46035</v>
      </c>
      <c r="H1670" s="3" t="s">
        <v>4697</v>
      </c>
      <c r="I1670" s="3"/>
      <c r="J1670" s="3"/>
      <c r="K1670" s="5" t="s">
        <v>38</v>
      </c>
      <c r="L1670" s="5">
        <v>29</v>
      </c>
      <c r="M1670" s="5" t="s">
        <v>316</v>
      </c>
      <c r="N1670" s="5">
        <f>VLOOKUP(M1670,[1]ArchetypeScores!E:N,10,FALSE)</f>
        <v>0</v>
      </c>
      <c r="O1670" s="5">
        <f>VLOOKUP(M1670,[1]ArchetypeScores!E:O,11,FALSE)</f>
        <v>-1</v>
      </c>
      <c r="P1670" s="5">
        <f>VLOOKUP(M1670,[1]ArchetypeScores!E:P,12,FALSE)</f>
        <v>0</v>
      </c>
      <c r="Q1670" s="2" t="str">
        <f>VLOOKUP(M1670,[1]ArchetypeScores!E:W,19,FALSE)</f>
        <v>Other sector</v>
      </c>
      <c r="R1670" s="2">
        <f>VLOOKUP(M1670,[1]ArchetypeScores!E:I,5,FALSE)</f>
        <v>0</v>
      </c>
      <c r="S1670" s="2">
        <f>VLOOKUP(M1670,[1]ArchetypeScores!E:K,7,FALSE)</f>
        <v>0</v>
      </c>
      <c r="T1670" s="2" t="str">
        <f t="shared" si="26"/>
        <v>Not A&amp;R positive</v>
      </c>
    </row>
    <row r="1671" spans="1:20" x14ac:dyDescent="0.3">
      <c r="A1671" s="2" t="s">
        <v>4638</v>
      </c>
      <c r="B1671" s="3" t="s">
        <v>4698</v>
      </c>
      <c r="C1671" s="3" t="s">
        <v>4699</v>
      </c>
      <c r="D1671" s="4"/>
      <c r="E1671" s="5" t="s">
        <v>4641</v>
      </c>
      <c r="F1671" s="4">
        <v>0</v>
      </c>
      <c r="G1671" s="6">
        <v>46105</v>
      </c>
      <c r="H1671" s="3" t="s">
        <v>4700</v>
      </c>
      <c r="I1671" s="3"/>
      <c r="J1671" s="3"/>
      <c r="K1671" s="5" t="s">
        <v>112</v>
      </c>
      <c r="L1671" s="5" t="s">
        <v>112</v>
      </c>
      <c r="M1671" s="5" t="s">
        <v>961</v>
      </c>
      <c r="N1671" s="5">
        <f>VLOOKUP(M1671,[1]ArchetypeScores!E:N,10,FALSE)</f>
        <v>0</v>
      </c>
      <c r="O1671" s="5">
        <f>VLOOKUP(M1671,[1]ArchetypeScores!E:O,11,FALSE)</f>
        <v>0</v>
      </c>
      <c r="P1671" s="5">
        <f>VLOOKUP(M1671,[1]ArchetypeScores!E:P,12,FALSE)</f>
        <v>0</v>
      </c>
      <c r="Q1671" s="2" t="str">
        <f>VLOOKUP(M1671,[1]ArchetypeScores!E:W,19,FALSE)</f>
        <v>Untargeted</v>
      </c>
      <c r="R1671" s="2">
        <f>VLOOKUP(M1671,[1]ArchetypeScores!E:I,5,FALSE)</f>
        <v>0</v>
      </c>
      <c r="S1671" s="2">
        <f>VLOOKUP(M1671,[1]ArchetypeScores!E:K,7,FALSE)</f>
        <v>0</v>
      </c>
      <c r="T1671" s="2" t="str">
        <f t="shared" si="26"/>
        <v>Not A&amp;R positive</v>
      </c>
    </row>
    <row r="1672" spans="1:20" x14ac:dyDescent="0.3">
      <c r="A1672" s="2" t="s">
        <v>4638</v>
      </c>
      <c r="B1672" s="3" t="s">
        <v>4701</v>
      </c>
      <c r="C1672" s="3" t="s">
        <v>4702</v>
      </c>
      <c r="D1672" s="4"/>
      <c r="E1672" s="5" t="s">
        <v>4641</v>
      </c>
      <c r="F1672" s="4">
        <v>0</v>
      </c>
      <c r="G1672" s="6">
        <v>46075</v>
      </c>
      <c r="H1672" s="3" t="s">
        <v>4703</v>
      </c>
      <c r="I1672" s="3"/>
      <c r="J1672" s="3"/>
      <c r="K1672" s="5" t="s">
        <v>53</v>
      </c>
      <c r="L1672" s="5">
        <v>1</v>
      </c>
      <c r="M1672" s="5" t="s">
        <v>54</v>
      </c>
      <c r="N1672" s="5">
        <f>VLOOKUP(M1672,[1]ArchetypeScores!E:N,10,FALSE)</f>
        <v>0</v>
      </c>
      <c r="O1672" s="5">
        <f>VLOOKUP(M1672,[1]ArchetypeScores!E:O,11,FALSE)</f>
        <v>-1</v>
      </c>
      <c r="P1672" s="5">
        <f>VLOOKUP(M1672,[1]ArchetypeScores!E:P,12,FALSE)</f>
        <v>0</v>
      </c>
      <c r="Q1672" s="2" t="str">
        <f>VLOOKUP(M1672,[1]ArchetypeScores!E:W,19,FALSE)</f>
        <v>Untargeted</v>
      </c>
      <c r="R1672" s="2">
        <f>VLOOKUP(M1672,[1]ArchetypeScores!E:I,5,FALSE)</f>
        <v>0</v>
      </c>
      <c r="S1672" s="2">
        <f>VLOOKUP(M1672,[1]ArchetypeScores!E:K,7,FALSE)</f>
        <v>0</v>
      </c>
      <c r="T1672" s="2" t="str">
        <f t="shared" si="26"/>
        <v>Not A&amp;R positive</v>
      </c>
    </row>
    <row r="1673" spans="1:20" x14ac:dyDescent="0.3">
      <c r="A1673" s="2" t="s">
        <v>4638</v>
      </c>
      <c r="B1673" s="3" t="s">
        <v>4701</v>
      </c>
      <c r="C1673" s="3" t="s">
        <v>4704</v>
      </c>
      <c r="D1673" s="4"/>
      <c r="E1673" s="5" t="s">
        <v>4641</v>
      </c>
      <c r="F1673" s="4">
        <v>0</v>
      </c>
      <c r="G1673" s="6">
        <v>46081</v>
      </c>
      <c r="H1673" s="3" t="s">
        <v>4705</v>
      </c>
      <c r="I1673" s="3"/>
      <c r="J1673" s="3"/>
      <c r="K1673" s="5" t="s">
        <v>53</v>
      </c>
      <c r="L1673" s="5">
        <v>1</v>
      </c>
      <c r="M1673" s="5" t="s">
        <v>54</v>
      </c>
      <c r="N1673" s="5">
        <f>VLOOKUP(M1673,[1]ArchetypeScores!E:N,10,FALSE)</f>
        <v>0</v>
      </c>
      <c r="O1673" s="5">
        <f>VLOOKUP(M1673,[1]ArchetypeScores!E:O,11,FALSE)</f>
        <v>-1</v>
      </c>
      <c r="P1673" s="5">
        <f>VLOOKUP(M1673,[1]ArchetypeScores!E:P,12,FALSE)</f>
        <v>0</v>
      </c>
      <c r="Q1673" s="2" t="str">
        <f>VLOOKUP(M1673,[1]ArchetypeScores!E:W,19,FALSE)</f>
        <v>Untargeted</v>
      </c>
      <c r="R1673" s="2">
        <f>VLOOKUP(M1673,[1]ArchetypeScores!E:I,5,FALSE)</f>
        <v>0</v>
      </c>
      <c r="S1673" s="2">
        <f>VLOOKUP(M1673,[1]ArchetypeScores!E:K,7,FALSE)</f>
        <v>0</v>
      </c>
      <c r="T1673" s="2" t="str">
        <f t="shared" si="26"/>
        <v>Not A&amp;R positive</v>
      </c>
    </row>
    <row r="1674" spans="1:20" x14ac:dyDescent="0.3">
      <c r="A1674" s="2" t="s">
        <v>4638</v>
      </c>
      <c r="B1674" s="3" t="s">
        <v>4701</v>
      </c>
      <c r="C1674" s="3" t="s">
        <v>4706</v>
      </c>
      <c r="D1674" s="4"/>
      <c r="E1674" s="5" t="s">
        <v>4641</v>
      </c>
      <c r="F1674" s="4">
        <v>0</v>
      </c>
      <c r="G1674" s="6">
        <v>46082</v>
      </c>
      <c r="H1674" s="3" t="s">
        <v>4705</v>
      </c>
      <c r="I1674" s="3"/>
      <c r="J1674" s="3"/>
      <c r="K1674" s="5" t="s">
        <v>53</v>
      </c>
      <c r="L1674" s="5">
        <v>1</v>
      </c>
      <c r="M1674" s="5" t="s">
        <v>54</v>
      </c>
      <c r="N1674" s="5">
        <f>VLOOKUP(M1674,[1]ArchetypeScores!E:N,10,FALSE)</f>
        <v>0</v>
      </c>
      <c r="O1674" s="5">
        <f>VLOOKUP(M1674,[1]ArchetypeScores!E:O,11,FALSE)</f>
        <v>-1</v>
      </c>
      <c r="P1674" s="5">
        <f>VLOOKUP(M1674,[1]ArchetypeScores!E:P,12,FALSE)</f>
        <v>0</v>
      </c>
      <c r="Q1674" s="2" t="str">
        <f>VLOOKUP(M1674,[1]ArchetypeScores!E:W,19,FALSE)</f>
        <v>Untargeted</v>
      </c>
      <c r="R1674" s="2">
        <f>VLOOKUP(M1674,[1]ArchetypeScores!E:I,5,FALSE)</f>
        <v>0</v>
      </c>
      <c r="S1674" s="2">
        <f>VLOOKUP(M1674,[1]ArchetypeScores!E:K,7,FALSE)</f>
        <v>0</v>
      </c>
      <c r="T1674" s="2" t="str">
        <f t="shared" si="26"/>
        <v>Not A&amp;R positive</v>
      </c>
    </row>
    <row r="1675" spans="1:20" x14ac:dyDescent="0.3">
      <c r="A1675" s="2" t="s">
        <v>4638</v>
      </c>
      <c r="B1675" s="3" t="s">
        <v>4701</v>
      </c>
      <c r="C1675" s="3" t="s">
        <v>4707</v>
      </c>
      <c r="D1675" s="4"/>
      <c r="E1675" s="5" t="s">
        <v>4641</v>
      </c>
      <c r="F1675" s="4">
        <v>0</v>
      </c>
      <c r="G1675" s="6">
        <v>46083</v>
      </c>
      <c r="H1675" s="3" t="s">
        <v>4705</v>
      </c>
      <c r="I1675" s="3"/>
      <c r="J1675" s="3"/>
      <c r="K1675" s="5" t="s">
        <v>53</v>
      </c>
      <c r="L1675" s="5">
        <v>1</v>
      </c>
      <c r="M1675" s="5" t="s">
        <v>54</v>
      </c>
      <c r="N1675" s="5">
        <f>VLOOKUP(M1675,[1]ArchetypeScores!E:N,10,FALSE)</f>
        <v>0</v>
      </c>
      <c r="O1675" s="5">
        <f>VLOOKUP(M1675,[1]ArchetypeScores!E:O,11,FALSE)</f>
        <v>-1</v>
      </c>
      <c r="P1675" s="5">
        <f>VLOOKUP(M1675,[1]ArchetypeScores!E:P,12,FALSE)</f>
        <v>0</v>
      </c>
      <c r="Q1675" s="2" t="str">
        <f>VLOOKUP(M1675,[1]ArchetypeScores!E:W,19,FALSE)</f>
        <v>Untargeted</v>
      </c>
      <c r="R1675" s="2">
        <f>VLOOKUP(M1675,[1]ArchetypeScores!E:I,5,FALSE)</f>
        <v>0</v>
      </c>
      <c r="S1675" s="2">
        <f>VLOOKUP(M1675,[1]ArchetypeScores!E:K,7,FALSE)</f>
        <v>0</v>
      </c>
      <c r="T1675" s="2" t="str">
        <f t="shared" si="26"/>
        <v>Not A&amp;R positive</v>
      </c>
    </row>
    <row r="1676" spans="1:20" x14ac:dyDescent="0.3">
      <c r="A1676" s="2" t="s">
        <v>4638</v>
      </c>
      <c r="B1676" s="3" t="s">
        <v>4701</v>
      </c>
      <c r="C1676" s="3" t="s">
        <v>4708</v>
      </c>
      <c r="D1676" s="4"/>
      <c r="E1676" s="5" t="s">
        <v>4641</v>
      </c>
      <c r="F1676" s="4">
        <v>0</v>
      </c>
      <c r="G1676" s="6">
        <v>46090</v>
      </c>
      <c r="H1676" s="3" t="s">
        <v>4709</v>
      </c>
      <c r="I1676" s="3"/>
      <c r="J1676" s="3"/>
      <c r="K1676" s="5" t="s">
        <v>53</v>
      </c>
      <c r="L1676" s="5">
        <v>1</v>
      </c>
      <c r="M1676" s="5" t="s">
        <v>54</v>
      </c>
      <c r="N1676" s="5">
        <f>VLOOKUP(M1676,[1]ArchetypeScores!E:N,10,FALSE)</f>
        <v>0</v>
      </c>
      <c r="O1676" s="5">
        <f>VLOOKUP(M1676,[1]ArchetypeScores!E:O,11,FALSE)</f>
        <v>-1</v>
      </c>
      <c r="P1676" s="5">
        <f>VLOOKUP(M1676,[1]ArchetypeScores!E:P,12,FALSE)</f>
        <v>0</v>
      </c>
      <c r="Q1676" s="2" t="str">
        <f>VLOOKUP(M1676,[1]ArchetypeScores!E:W,19,FALSE)</f>
        <v>Untargeted</v>
      </c>
      <c r="R1676" s="2">
        <f>VLOOKUP(M1676,[1]ArchetypeScores!E:I,5,FALSE)</f>
        <v>0</v>
      </c>
      <c r="S1676" s="2">
        <f>VLOOKUP(M1676,[1]ArchetypeScores!E:K,7,FALSE)</f>
        <v>0</v>
      </c>
      <c r="T1676" s="2" t="str">
        <f t="shared" si="26"/>
        <v>Not A&amp;R positive</v>
      </c>
    </row>
    <row r="1677" spans="1:20" x14ac:dyDescent="0.3">
      <c r="A1677" s="2" t="s">
        <v>4638</v>
      </c>
      <c r="B1677" s="3" t="s">
        <v>4710</v>
      </c>
      <c r="C1677" s="3" t="s">
        <v>4711</v>
      </c>
      <c r="D1677" s="4">
        <v>165</v>
      </c>
      <c r="E1677" s="5" t="s">
        <v>4641</v>
      </c>
      <c r="F1677" s="4">
        <v>4.6300000000000001E-2</v>
      </c>
      <c r="G1677" s="6">
        <v>46032</v>
      </c>
      <c r="H1677" s="3" t="s">
        <v>4712</v>
      </c>
      <c r="I1677" s="3"/>
      <c r="J1677" s="3"/>
      <c r="K1677" s="5" t="s">
        <v>154</v>
      </c>
      <c r="L1677" s="5">
        <v>2</v>
      </c>
      <c r="M1677" s="5" t="s">
        <v>255</v>
      </c>
      <c r="N1677" s="5">
        <f>VLOOKUP(M1677,[1]ArchetypeScores!E:N,10,FALSE)</f>
        <v>1</v>
      </c>
      <c r="O1677" s="5">
        <f>VLOOKUP(M1677,[1]ArchetypeScores!E:O,11,FALSE)</f>
        <v>0</v>
      </c>
      <c r="P1677" s="5">
        <f>VLOOKUP(M1677,[1]ArchetypeScores!E:P,12,FALSE)</f>
        <v>0</v>
      </c>
      <c r="Q1677" s="2" t="str">
        <f>VLOOKUP(M1677,[1]ArchetypeScores!E:W,19,FALSE)</f>
        <v>Education and training</v>
      </c>
      <c r="R1677" s="2">
        <f>VLOOKUP(M1677,[1]ArchetypeScores!E:I,5,FALSE)</f>
        <v>0</v>
      </c>
      <c r="S1677" s="2">
        <f>VLOOKUP(M1677,[1]ArchetypeScores!E:K,7,FALSE)</f>
        <v>1</v>
      </c>
      <c r="T1677" s="2" t="str">
        <f t="shared" si="26"/>
        <v>Indirect only</v>
      </c>
    </row>
    <row r="1678" spans="1:20" x14ac:dyDescent="0.3">
      <c r="A1678" s="2" t="s">
        <v>4638</v>
      </c>
      <c r="B1678" s="3" t="s">
        <v>4713</v>
      </c>
      <c r="C1678" s="3" t="s">
        <v>4714</v>
      </c>
      <c r="D1678" s="4"/>
      <c r="E1678" s="5" t="s">
        <v>4641</v>
      </c>
      <c r="F1678" s="4">
        <v>0</v>
      </c>
      <c r="G1678" s="6">
        <v>46106</v>
      </c>
      <c r="H1678" s="3" t="s">
        <v>4715</v>
      </c>
      <c r="I1678" s="3"/>
      <c r="J1678" s="3"/>
      <c r="K1678" s="5" t="s">
        <v>392</v>
      </c>
      <c r="L1678" s="5">
        <v>2</v>
      </c>
      <c r="M1678" s="5" t="s">
        <v>3902</v>
      </c>
      <c r="N1678" s="5">
        <f>VLOOKUP(M1678,[1]ArchetypeScores!E:N,10,FALSE)</f>
        <v>0</v>
      </c>
      <c r="O1678" s="5">
        <f>VLOOKUP(M1678,[1]ArchetypeScores!E:O,11,FALSE)</f>
        <v>-1</v>
      </c>
      <c r="P1678" s="5">
        <f>VLOOKUP(M1678,[1]ArchetypeScores!E:P,12,FALSE)</f>
        <v>0</v>
      </c>
      <c r="Q1678" s="2" t="str">
        <f>VLOOKUP(M1678,[1]ArchetypeScores!E:W,19,FALSE)</f>
        <v>Education and training</v>
      </c>
      <c r="R1678" s="2">
        <f>VLOOKUP(M1678,[1]ArchetypeScores!E:I,5,FALSE)</f>
        <v>0</v>
      </c>
      <c r="S1678" s="2">
        <f>VLOOKUP(M1678,[1]ArchetypeScores!E:K,7,FALSE)</f>
        <v>0</v>
      </c>
      <c r="T1678" s="2" t="str">
        <f t="shared" si="26"/>
        <v>Not A&amp;R positive</v>
      </c>
    </row>
    <row r="1679" spans="1:20" x14ac:dyDescent="0.3">
      <c r="A1679" s="2" t="s">
        <v>4638</v>
      </c>
      <c r="B1679" s="3" t="s">
        <v>4716</v>
      </c>
      <c r="C1679" s="3" t="s">
        <v>4717</v>
      </c>
      <c r="D1679" s="4"/>
      <c r="E1679" s="5" t="s">
        <v>4641</v>
      </c>
      <c r="F1679" s="4">
        <v>0</v>
      </c>
      <c r="G1679" s="6">
        <v>46066</v>
      </c>
      <c r="H1679" s="3" t="s">
        <v>4673</v>
      </c>
      <c r="I1679" s="3" t="s">
        <v>4674</v>
      </c>
      <c r="J1679" s="3"/>
      <c r="K1679" s="5" t="s">
        <v>154</v>
      </c>
      <c r="L1679" s="5" t="s">
        <v>112</v>
      </c>
      <c r="M1679" s="5" t="s">
        <v>155</v>
      </c>
      <c r="N1679" s="5">
        <f>VLOOKUP(M1679,[1]ArchetypeScores!E:N,10,FALSE)</f>
        <v>1</v>
      </c>
      <c r="O1679" s="5">
        <f>VLOOKUP(M1679,[1]ArchetypeScores!E:O,11,FALSE)</f>
        <v>0</v>
      </c>
      <c r="P1679" s="5">
        <f>VLOOKUP(M1679,[1]ArchetypeScores!E:P,12,FALSE)</f>
        <v>0</v>
      </c>
      <c r="Q1679" s="2" t="str">
        <f>VLOOKUP(M1679,[1]ArchetypeScores!E:W,19,FALSE)</f>
        <v>Education and training</v>
      </c>
      <c r="R1679" s="2">
        <f>VLOOKUP(M1679,[1]ArchetypeScores!E:I,5,FALSE)</f>
        <v>0</v>
      </c>
      <c r="S1679" s="2">
        <f>VLOOKUP(M1679,[1]ArchetypeScores!E:K,7,FALSE)</f>
        <v>1</v>
      </c>
      <c r="T1679" s="2" t="str">
        <f t="shared" si="26"/>
        <v>Indirect only</v>
      </c>
    </row>
    <row r="1680" spans="1:20" x14ac:dyDescent="0.3">
      <c r="A1680" s="2" t="s">
        <v>4638</v>
      </c>
      <c r="B1680" s="3" t="s">
        <v>4718</v>
      </c>
      <c r="C1680" s="3" t="s">
        <v>4719</v>
      </c>
      <c r="D1680" s="4"/>
      <c r="E1680" s="5" t="s">
        <v>4641</v>
      </c>
      <c r="F1680" s="4">
        <v>0</v>
      </c>
      <c r="G1680" s="6">
        <v>46095</v>
      </c>
      <c r="H1680" s="3" t="s">
        <v>4720</v>
      </c>
      <c r="I1680" s="3"/>
      <c r="J1680" s="3"/>
      <c r="K1680" s="5" t="s">
        <v>112</v>
      </c>
      <c r="L1680" s="5" t="s">
        <v>112</v>
      </c>
      <c r="M1680" s="5" t="s">
        <v>961</v>
      </c>
      <c r="N1680" s="5">
        <f>VLOOKUP(M1680,[1]ArchetypeScores!E:N,10,FALSE)</f>
        <v>0</v>
      </c>
      <c r="O1680" s="5">
        <f>VLOOKUP(M1680,[1]ArchetypeScores!E:O,11,FALSE)</f>
        <v>0</v>
      </c>
      <c r="P1680" s="5">
        <f>VLOOKUP(M1680,[1]ArchetypeScores!E:P,12,FALSE)</f>
        <v>0</v>
      </c>
      <c r="Q1680" s="2" t="str">
        <f>VLOOKUP(M1680,[1]ArchetypeScores!E:W,19,FALSE)</f>
        <v>Untargeted</v>
      </c>
      <c r="R1680" s="2">
        <f>VLOOKUP(M1680,[1]ArchetypeScores!E:I,5,FALSE)</f>
        <v>0</v>
      </c>
      <c r="S1680" s="2">
        <f>VLOOKUP(M1680,[1]ArchetypeScores!E:K,7,FALSE)</f>
        <v>0</v>
      </c>
      <c r="T1680" s="2" t="str">
        <f t="shared" si="26"/>
        <v>Not A&amp;R positive</v>
      </c>
    </row>
    <row r="1681" spans="1:20" x14ac:dyDescent="0.3">
      <c r="A1681" s="2" t="s">
        <v>4638</v>
      </c>
      <c r="B1681" s="3" t="s">
        <v>4721</v>
      </c>
      <c r="C1681" s="3" t="s">
        <v>4722</v>
      </c>
      <c r="D1681" s="4"/>
      <c r="E1681" s="5" t="s">
        <v>4641</v>
      </c>
      <c r="F1681" s="4">
        <v>0</v>
      </c>
      <c r="G1681" s="6">
        <v>46107</v>
      </c>
      <c r="H1681" s="3" t="s">
        <v>4723</v>
      </c>
      <c r="I1681" s="3" t="s">
        <v>4724</v>
      </c>
      <c r="J1681" s="3"/>
      <c r="K1681" s="5" t="s">
        <v>112</v>
      </c>
      <c r="L1681" s="5" t="s">
        <v>112</v>
      </c>
      <c r="M1681" s="5" t="s">
        <v>961</v>
      </c>
      <c r="N1681" s="5">
        <f>VLOOKUP(M1681,[1]ArchetypeScores!E:N,10,FALSE)</f>
        <v>0</v>
      </c>
      <c r="O1681" s="5">
        <f>VLOOKUP(M1681,[1]ArchetypeScores!E:O,11,FALSE)</f>
        <v>0</v>
      </c>
      <c r="P1681" s="5">
        <f>VLOOKUP(M1681,[1]ArchetypeScores!E:P,12,FALSE)</f>
        <v>0</v>
      </c>
      <c r="Q1681" s="2" t="str">
        <f>VLOOKUP(M1681,[1]ArchetypeScores!E:W,19,FALSE)</f>
        <v>Untargeted</v>
      </c>
      <c r="R1681" s="2">
        <f>VLOOKUP(M1681,[1]ArchetypeScores!E:I,5,FALSE)</f>
        <v>0</v>
      </c>
      <c r="S1681" s="2">
        <f>VLOOKUP(M1681,[1]ArchetypeScores!E:K,7,FALSE)</f>
        <v>0</v>
      </c>
      <c r="T1681" s="2" t="str">
        <f t="shared" si="26"/>
        <v>Not A&amp;R positive</v>
      </c>
    </row>
    <row r="1682" spans="1:20" x14ac:dyDescent="0.3">
      <c r="A1682" s="2" t="s">
        <v>4638</v>
      </c>
      <c r="B1682" s="3" t="s">
        <v>4725</v>
      </c>
      <c r="C1682" s="3" t="s">
        <v>4726</v>
      </c>
      <c r="D1682" s="4"/>
      <c r="E1682" s="5" t="s">
        <v>4641</v>
      </c>
      <c r="F1682" s="4">
        <v>0</v>
      </c>
      <c r="G1682" s="6">
        <v>46093</v>
      </c>
      <c r="H1682" s="3" t="s">
        <v>4727</v>
      </c>
      <c r="I1682" s="3"/>
      <c r="J1682" s="3"/>
      <c r="K1682" s="5" t="s">
        <v>118</v>
      </c>
      <c r="L1682" s="5">
        <v>4</v>
      </c>
      <c r="M1682" s="5" t="s">
        <v>119</v>
      </c>
      <c r="N1682" s="5">
        <f>VLOOKUP(M1682,[1]ArchetypeScores!E:N,10,FALSE)</f>
        <v>0</v>
      </c>
      <c r="O1682" s="5">
        <f>VLOOKUP(M1682,[1]ArchetypeScores!E:O,11,FALSE)</f>
        <v>-1</v>
      </c>
      <c r="P1682" s="5">
        <f>VLOOKUP(M1682,[1]ArchetypeScores!E:P,12,FALSE)</f>
        <v>0</v>
      </c>
      <c r="Q1682" s="2" t="str">
        <f>VLOOKUP(M1682,[1]ArchetypeScores!E:W,19,FALSE)</f>
        <v>Untargeted</v>
      </c>
      <c r="R1682" s="2">
        <f>VLOOKUP(M1682,[1]ArchetypeScores!E:I,5,FALSE)</f>
        <v>0</v>
      </c>
      <c r="S1682" s="2">
        <f>VLOOKUP(M1682,[1]ArchetypeScores!E:K,7,FALSE)</f>
        <v>0</v>
      </c>
      <c r="T1682" s="2" t="str">
        <f t="shared" si="26"/>
        <v>Not A&amp;R positive</v>
      </c>
    </row>
    <row r="1683" spans="1:20" x14ac:dyDescent="0.3">
      <c r="A1683" s="2" t="s">
        <v>4638</v>
      </c>
      <c r="B1683" s="3" t="s">
        <v>4728</v>
      </c>
      <c r="C1683" s="3" t="s">
        <v>4729</v>
      </c>
      <c r="D1683" s="4"/>
      <c r="E1683" s="5" t="s">
        <v>4641</v>
      </c>
      <c r="F1683" s="4">
        <v>0</v>
      </c>
      <c r="G1683" s="6">
        <v>46091</v>
      </c>
      <c r="H1683" s="3" t="s">
        <v>4730</v>
      </c>
      <c r="I1683" s="3"/>
      <c r="J1683" s="3"/>
      <c r="K1683" s="5" t="s">
        <v>67</v>
      </c>
      <c r="L1683" s="5">
        <v>2</v>
      </c>
      <c r="M1683" s="5" t="s">
        <v>68</v>
      </c>
      <c r="N1683" s="5">
        <f>VLOOKUP(M1683,[1]ArchetypeScores!E:N,10,FALSE)</f>
        <v>0</v>
      </c>
      <c r="O1683" s="5">
        <f>VLOOKUP(M1683,[1]ArchetypeScores!E:O,11,FALSE)</f>
        <v>-1</v>
      </c>
      <c r="P1683" s="5">
        <f>VLOOKUP(M1683,[1]ArchetypeScores!E:P,12,FALSE)</f>
        <v>0</v>
      </c>
      <c r="Q1683" s="2" t="str">
        <f>VLOOKUP(M1683,[1]ArchetypeScores!E:W,19,FALSE)</f>
        <v>Untargeted</v>
      </c>
      <c r="R1683" s="2">
        <f>VLOOKUP(M1683,[1]ArchetypeScores!E:I,5,FALSE)</f>
        <v>0</v>
      </c>
      <c r="S1683" s="2">
        <f>VLOOKUP(M1683,[1]ArchetypeScores!E:K,7,FALSE)</f>
        <v>0</v>
      </c>
      <c r="T1683" s="2" t="str">
        <f t="shared" si="26"/>
        <v>Not A&amp;R positive</v>
      </c>
    </row>
    <row r="1684" spans="1:20" x14ac:dyDescent="0.3">
      <c r="A1684" s="2" t="s">
        <v>4638</v>
      </c>
      <c r="B1684" s="3" t="s">
        <v>4731</v>
      </c>
      <c r="C1684" s="3" t="s">
        <v>4732</v>
      </c>
      <c r="D1684" s="4">
        <v>16</v>
      </c>
      <c r="E1684" s="5" t="s">
        <v>4641</v>
      </c>
      <c r="F1684" s="4">
        <v>4.2199999999999998E-3</v>
      </c>
      <c r="G1684" s="6">
        <v>46063</v>
      </c>
      <c r="H1684" s="3" t="s">
        <v>4733</v>
      </c>
      <c r="I1684" s="3" t="s">
        <v>4674</v>
      </c>
      <c r="J1684" s="3"/>
      <c r="K1684" s="5" t="s">
        <v>477</v>
      </c>
      <c r="L1684" s="5" t="s">
        <v>112</v>
      </c>
      <c r="M1684" s="5" t="s">
        <v>1124</v>
      </c>
      <c r="N1684" s="5">
        <f>VLOOKUP(M1684,[1]ArchetypeScores!E:N,10,FALSE)</f>
        <v>1</v>
      </c>
      <c r="O1684" s="5">
        <f>VLOOKUP(M1684,[1]ArchetypeScores!E:O,11,FALSE)</f>
        <v>-2</v>
      </c>
      <c r="P1684" s="5">
        <f>VLOOKUP(M1684,[1]ArchetypeScores!E:P,12,FALSE)</f>
        <v>2</v>
      </c>
      <c r="Q1684" s="2" t="str">
        <f>VLOOKUP(M1684,[1]ArchetypeScores!E:W,19,FALSE)</f>
        <v>Energy and water</v>
      </c>
      <c r="R1684" s="2">
        <f>VLOOKUP(M1684,[1]ArchetypeScores!E:I,5,FALSE)</f>
        <v>0</v>
      </c>
      <c r="S1684" s="2">
        <f>VLOOKUP(M1684,[1]ArchetypeScores!E:K,7,FALSE)</f>
        <v>0</v>
      </c>
      <c r="T1684" s="2" t="str">
        <f t="shared" si="26"/>
        <v>Not A&amp;R positive</v>
      </c>
    </row>
    <row r="1685" spans="1:20" x14ac:dyDescent="0.3">
      <c r="A1685" s="2" t="s">
        <v>4638</v>
      </c>
      <c r="B1685" s="3" t="s">
        <v>4734</v>
      </c>
      <c r="C1685" s="3" t="s">
        <v>4735</v>
      </c>
      <c r="D1685" s="4">
        <v>4.8</v>
      </c>
      <c r="E1685" s="5" t="s">
        <v>4641</v>
      </c>
      <c r="F1685" s="4">
        <v>1.2999999999999999E-3</v>
      </c>
      <c r="G1685" s="6">
        <v>46052</v>
      </c>
      <c r="H1685" s="3" t="s">
        <v>4736</v>
      </c>
      <c r="I1685" s="3"/>
      <c r="J1685" s="3"/>
      <c r="K1685" s="5" t="s">
        <v>214</v>
      </c>
      <c r="L1685" s="5">
        <v>4</v>
      </c>
      <c r="M1685" s="5" t="s">
        <v>560</v>
      </c>
      <c r="N1685" s="5">
        <f>VLOOKUP(M1685,[1]ArchetypeScores!E:N,10,FALSE)</f>
        <v>1</v>
      </c>
      <c r="O1685" s="5">
        <f>VLOOKUP(M1685,[1]ArchetypeScores!E:O,11,FALSE)</f>
        <v>0</v>
      </c>
      <c r="P1685" s="5">
        <f>VLOOKUP(M1685,[1]ArchetypeScores!E:P,12,FALSE)</f>
        <v>0</v>
      </c>
      <c r="Q1685" s="2" t="str">
        <f>VLOOKUP(M1685,[1]ArchetypeScores!E:W,19,FALSE)</f>
        <v>Other sector</v>
      </c>
      <c r="R1685" s="2">
        <f>VLOOKUP(M1685,[1]ArchetypeScores!E:I,5,FALSE)</f>
        <v>0</v>
      </c>
      <c r="S1685" s="2">
        <f>VLOOKUP(M1685,[1]ArchetypeScores!E:K,7,FALSE)</f>
        <v>0</v>
      </c>
      <c r="T1685" s="2" t="str">
        <f t="shared" si="26"/>
        <v>Not A&amp;R positive</v>
      </c>
    </row>
    <row r="1686" spans="1:20" x14ac:dyDescent="0.3">
      <c r="A1686" s="2" t="s">
        <v>4638</v>
      </c>
      <c r="B1686" s="3" t="s">
        <v>4737</v>
      </c>
      <c r="C1686" s="3" t="s">
        <v>4738</v>
      </c>
      <c r="D1686" s="4"/>
      <c r="E1686" s="5" t="s">
        <v>4641</v>
      </c>
      <c r="F1686" s="4">
        <v>0</v>
      </c>
      <c r="G1686" s="6">
        <v>46048</v>
      </c>
      <c r="H1686" s="3" t="s">
        <v>4739</v>
      </c>
      <c r="I1686" s="3"/>
      <c r="J1686" s="3"/>
      <c r="K1686" s="5" t="s">
        <v>57</v>
      </c>
      <c r="L1686" s="5">
        <v>29</v>
      </c>
      <c r="M1686" s="5" t="s">
        <v>58</v>
      </c>
      <c r="N1686" s="5">
        <f>VLOOKUP(M1686,[1]ArchetypeScores!E:N,10,FALSE)</f>
        <v>0</v>
      </c>
      <c r="O1686" s="5">
        <f>VLOOKUP(M1686,[1]ArchetypeScores!E:O,11,FALSE)</f>
        <v>-1</v>
      </c>
      <c r="P1686" s="5">
        <f>VLOOKUP(M1686,[1]ArchetypeScores!E:P,12,FALSE)</f>
        <v>0</v>
      </c>
      <c r="Q1686" s="2" t="str">
        <f>VLOOKUP(M1686,[1]ArchetypeScores!E:W,19,FALSE)</f>
        <v>Untargeted</v>
      </c>
      <c r="R1686" s="2">
        <f>VLOOKUP(M1686,[1]ArchetypeScores!E:I,5,FALSE)</f>
        <v>0</v>
      </c>
      <c r="S1686" s="2">
        <f>VLOOKUP(M1686,[1]ArchetypeScores!E:K,7,FALSE)</f>
        <v>0</v>
      </c>
      <c r="T1686" s="2" t="str">
        <f t="shared" si="26"/>
        <v>Not A&amp;R positive</v>
      </c>
    </row>
    <row r="1687" spans="1:20" x14ac:dyDescent="0.3">
      <c r="A1687" s="2" t="s">
        <v>4638</v>
      </c>
      <c r="B1687" s="3" t="s">
        <v>4740</v>
      </c>
      <c r="C1687" s="3" t="s">
        <v>4741</v>
      </c>
      <c r="D1687" s="4">
        <v>7.8</v>
      </c>
      <c r="E1687" s="5" t="s">
        <v>4641</v>
      </c>
      <c r="F1687" s="4">
        <v>2.1099999999999999E-3</v>
      </c>
      <c r="G1687" s="6">
        <v>46051</v>
      </c>
      <c r="H1687" s="3" t="s">
        <v>4742</v>
      </c>
      <c r="I1687" s="3"/>
      <c r="J1687" s="3"/>
      <c r="K1687" s="5" t="s">
        <v>118</v>
      </c>
      <c r="L1687" s="5">
        <v>3</v>
      </c>
      <c r="M1687" s="5" t="s">
        <v>168</v>
      </c>
      <c r="N1687" s="5">
        <f>VLOOKUP(M1687,[1]ArchetypeScores!E:N,10,FALSE)</f>
        <v>0</v>
      </c>
      <c r="O1687" s="5">
        <f>VLOOKUP(M1687,[1]ArchetypeScores!E:O,11,FALSE)</f>
        <v>-1</v>
      </c>
      <c r="P1687" s="5">
        <f>VLOOKUP(M1687,[1]ArchetypeScores!E:P,12,FALSE)</f>
        <v>0</v>
      </c>
      <c r="Q1687" s="2" t="str">
        <f>VLOOKUP(M1687,[1]ArchetypeScores!E:W,19,FALSE)</f>
        <v>Untargeted</v>
      </c>
      <c r="R1687" s="2">
        <f>VLOOKUP(M1687,[1]ArchetypeScores!E:I,5,FALSE)</f>
        <v>0</v>
      </c>
      <c r="S1687" s="2">
        <f>VLOOKUP(M1687,[1]ArchetypeScores!E:K,7,FALSE)</f>
        <v>0</v>
      </c>
      <c r="T1687" s="2" t="str">
        <f t="shared" si="26"/>
        <v>Not A&amp;R positive</v>
      </c>
    </row>
    <row r="1688" spans="1:20" x14ac:dyDescent="0.3">
      <c r="A1688" s="2" t="s">
        <v>4638</v>
      </c>
      <c r="B1688" s="3" t="s">
        <v>4743</v>
      </c>
      <c r="C1688" s="3" t="s">
        <v>4744</v>
      </c>
      <c r="D1688" s="4">
        <v>4.9000000000000004</v>
      </c>
      <c r="E1688" s="5" t="s">
        <v>4641</v>
      </c>
      <c r="F1688" s="4">
        <v>1.42E-3</v>
      </c>
      <c r="G1688" s="6">
        <v>46036</v>
      </c>
      <c r="H1688" s="3" t="s">
        <v>4745</v>
      </c>
      <c r="I1688" s="3"/>
      <c r="J1688" s="3"/>
      <c r="K1688" s="5" t="s">
        <v>67</v>
      </c>
      <c r="L1688" s="5">
        <v>1</v>
      </c>
      <c r="M1688" s="5" t="s">
        <v>265</v>
      </c>
      <c r="N1688" s="5">
        <f>VLOOKUP(M1688,[1]ArchetypeScores!E:N,10,FALSE)</f>
        <v>0</v>
      </c>
      <c r="O1688" s="5">
        <f>VLOOKUP(M1688,[1]ArchetypeScores!E:O,11,FALSE)</f>
        <v>-1</v>
      </c>
      <c r="P1688" s="5">
        <f>VLOOKUP(M1688,[1]ArchetypeScores!E:P,12,FALSE)</f>
        <v>0</v>
      </c>
      <c r="Q1688" s="2" t="str">
        <f>VLOOKUP(M1688,[1]ArchetypeScores!E:W,19,FALSE)</f>
        <v>Untargeted</v>
      </c>
      <c r="R1688" s="2">
        <f>VLOOKUP(M1688,[1]ArchetypeScores!E:I,5,FALSE)</f>
        <v>0</v>
      </c>
      <c r="S1688" s="2">
        <f>VLOOKUP(M1688,[1]ArchetypeScores!E:K,7,FALSE)</f>
        <v>0</v>
      </c>
      <c r="T1688" s="2" t="str">
        <f t="shared" si="26"/>
        <v>Not A&amp;R positive</v>
      </c>
    </row>
    <row r="1689" spans="1:20" x14ac:dyDescent="0.3">
      <c r="A1689" s="2" t="s">
        <v>4638</v>
      </c>
      <c r="B1689" s="3" t="s">
        <v>4746</v>
      </c>
      <c r="C1689" s="3" t="s">
        <v>4747</v>
      </c>
      <c r="D1689" s="4"/>
      <c r="E1689" s="5" t="s">
        <v>4641</v>
      </c>
      <c r="F1689" s="4">
        <v>0</v>
      </c>
      <c r="G1689" s="6">
        <v>46060</v>
      </c>
      <c r="H1689" s="3" t="s">
        <v>4748</v>
      </c>
      <c r="I1689" s="3"/>
      <c r="J1689" s="3"/>
      <c r="K1689" s="5" t="s">
        <v>61</v>
      </c>
      <c r="L1689" s="5">
        <v>4</v>
      </c>
      <c r="M1689" s="5" t="s">
        <v>433</v>
      </c>
      <c r="N1689" s="5">
        <f>VLOOKUP(M1689,[1]ArchetypeScores!E:N,10,FALSE)</f>
        <v>0</v>
      </c>
      <c r="O1689" s="5">
        <f>VLOOKUP(M1689,[1]ArchetypeScores!E:O,11,FALSE)</f>
        <v>0</v>
      </c>
      <c r="P1689" s="5">
        <f>VLOOKUP(M1689,[1]ArchetypeScores!E:P,12,FALSE)</f>
        <v>0</v>
      </c>
      <c r="Q1689" s="2" t="str">
        <f>VLOOKUP(M1689,[1]ArchetypeScores!E:W,19,FALSE)</f>
        <v>Health care</v>
      </c>
      <c r="R1689" s="2">
        <f>VLOOKUP(M1689,[1]ArchetypeScores!E:I,5,FALSE)</f>
        <v>0</v>
      </c>
      <c r="S1689" s="2">
        <f>VLOOKUP(M1689,[1]ArchetypeScores!E:K,7,FALSE)</f>
        <v>0</v>
      </c>
      <c r="T1689" s="2" t="str">
        <f t="shared" si="26"/>
        <v>Not A&amp;R positive</v>
      </c>
    </row>
    <row r="1690" spans="1:20" x14ac:dyDescent="0.3">
      <c r="A1690" s="2" t="s">
        <v>4638</v>
      </c>
      <c r="B1690" s="3" t="s">
        <v>4749</v>
      </c>
      <c r="C1690" s="3" t="s">
        <v>4750</v>
      </c>
      <c r="D1690" s="4"/>
      <c r="E1690" s="5" t="s">
        <v>4641</v>
      </c>
      <c r="F1690" s="4">
        <v>0</v>
      </c>
      <c r="G1690" s="6">
        <v>46097</v>
      </c>
      <c r="H1690" s="3" t="s">
        <v>4751</v>
      </c>
      <c r="I1690" s="3"/>
      <c r="J1690" s="3"/>
      <c r="K1690" s="5" t="s">
        <v>477</v>
      </c>
      <c r="L1690" s="5" t="s">
        <v>112</v>
      </c>
      <c r="M1690" s="5" t="s">
        <v>1124</v>
      </c>
      <c r="N1690" s="5">
        <f>VLOOKUP(M1690,[1]ArchetypeScores!E:N,10,FALSE)</f>
        <v>1</v>
      </c>
      <c r="O1690" s="5">
        <f>VLOOKUP(M1690,[1]ArchetypeScores!E:O,11,FALSE)</f>
        <v>-2</v>
      </c>
      <c r="P1690" s="5">
        <f>VLOOKUP(M1690,[1]ArchetypeScores!E:P,12,FALSE)</f>
        <v>2</v>
      </c>
      <c r="Q1690" s="2" t="str">
        <f>VLOOKUP(M1690,[1]ArchetypeScores!E:W,19,FALSE)</f>
        <v>Energy and water</v>
      </c>
      <c r="R1690" s="2">
        <f>VLOOKUP(M1690,[1]ArchetypeScores!E:I,5,FALSE)</f>
        <v>0</v>
      </c>
      <c r="S1690" s="2">
        <f>VLOOKUP(M1690,[1]ArchetypeScores!E:K,7,FALSE)</f>
        <v>0</v>
      </c>
      <c r="T1690" s="2" t="str">
        <f t="shared" si="26"/>
        <v>Not A&amp;R positive</v>
      </c>
    </row>
    <row r="1691" spans="1:20" x14ac:dyDescent="0.3">
      <c r="A1691" s="2" t="s">
        <v>4638</v>
      </c>
      <c r="B1691" s="3" t="s">
        <v>4752</v>
      </c>
      <c r="C1691" s="3" t="s">
        <v>4753</v>
      </c>
      <c r="D1691" s="4">
        <v>8.0000000000000002E-3</v>
      </c>
      <c r="E1691" s="5" t="s">
        <v>4641</v>
      </c>
      <c r="F1691" s="4">
        <v>0</v>
      </c>
      <c r="G1691" s="6">
        <v>46047</v>
      </c>
      <c r="H1691" s="3" t="s">
        <v>4754</v>
      </c>
      <c r="I1691" s="3"/>
      <c r="J1691" s="3"/>
      <c r="K1691" s="5" t="s">
        <v>1727</v>
      </c>
      <c r="L1691" s="5">
        <v>1</v>
      </c>
      <c r="M1691" s="5" t="s">
        <v>2397</v>
      </c>
      <c r="N1691" s="5">
        <f>VLOOKUP(M1691,[1]ArchetypeScores!E:N,10,FALSE)</f>
        <v>1</v>
      </c>
      <c r="O1691" s="5">
        <f>VLOOKUP(M1691,[1]ArchetypeScores!E:O,11,FALSE)</f>
        <v>-2</v>
      </c>
      <c r="P1691" s="5">
        <f>VLOOKUP(M1691,[1]ArchetypeScores!E:P,12,FALSE)</f>
        <v>2</v>
      </c>
      <c r="Q1691" s="2" t="str">
        <f>VLOOKUP(M1691,[1]ArchetypeScores!E:W,19,FALSE)</f>
        <v>Industrials - other</v>
      </c>
      <c r="R1691" s="2">
        <f>VLOOKUP(M1691,[1]ArchetypeScores!E:I,5,FALSE)</f>
        <v>1</v>
      </c>
      <c r="S1691" s="2">
        <f>VLOOKUP(M1691,[1]ArchetypeScores!E:K,7,FALSE)</f>
        <v>1</v>
      </c>
      <c r="T1691" s="2" t="str">
        <f t="shared" si="26"/>
        <v>Both</v>
      </c>
    </row>
    <row r="1692" spans="1:20" x14ac:dyDescent="0.3">
      <c r="A1692" s="2" t="s">
        <v>4638</v>
      </c>
      <c r="B1692" s="3" t="s">
        <v>4755</v>
      </c>
      <c r="C1692" s="3" t="s">
        <v>4756</v>
      </c>
      <c r="D1692" s="4">
        <v>7.6</v>
      </c>
      <c r="E1692" s="5" t="s">
        <v>4641</v>
      </c>
      <c r="F1692" s="4">
        <v>2.0100000000000001E-3</v>
      </c>
      <c r="G1692" s="6">
        <v>46024</v>
      </c>
      <c r="H1692" s="3" t="s">
        <v>4757</v>
      </c>
      <c r="I1692" s="3" t="s">
        <v>4758</v>
      </c>
      <c r="J1692" s="3"/>
      <c r="K1692" s="5" t="s">
        <v>67</v>
      </c>
      <c r="L1692" s="5">
        <v>2</v>
      </c>
      <c r="M1692" s="5" t="s">
        <v>68</v>
      </c>
      <c r="N1692" s="5">
        <f>VLOOKUP(M1692,[1]ArchetypeScores!E:N,10,FALSE)</f>
        <v>0</v>
      </c>
      <c r="O1692" s="5">
        <f>VLOOKUP(M1692,[1]ArchetypeScores!E:O,11,FALSE)</f>
        <v>-1</v>
      </c>
      <c r="P1692" s="5">
        <f>VLOOKUP(M1692,[1]ArchetypeScores!E:P,12,FALSE)</f>
        <v>0</v>
      </c>
      <c r="Q1692" s="2" t="str">
        <f>VLOOKUP(M1692,[1]ArchetypeScores!E:W,19,FALSE)</f>
        <v>Untargeted</v>
      </c>
      <c r="R1692" s="2">
        <f>VLOOKUP(M1692,[1]ArchetypeScores!E:I,5,FALSE)</f>
        <v>0</v>
      </c>
      <c r="S1692" s="2">
        <f>VLOOKUP(M1692,[1]ArchetypeScores!E:K,7,FALSE)</f>
        <v>0</v>
      </c>
      <c r="T1692" s="2" t="str">
        <f t="shared" si="26"/>
        <v>Not A&amp;R positive</v>
      </c>
    </row>
    <row r="1693" spans="1:20" x14ac:dyDescent="0.3">
      <c r="A1693" s="2" t="s">
        <v>4638</v>
      </c>
      <c r="B1693" s="3" t="s">
        <v>4759</v>
      </c>
      <c r="C1693" s="3" t="s">
        <v>4760</v>
      </c>
      <c r="D1693" s="4">
        <v>990.80799999999999</v>
      </c>
      <c r="E1693" s="5" t="s">
        <v>4641</v>
      </c>
      <c r="F1693" s="4">
        <v>0.25557999999999997</v>
      </c>
      <c r="G1693" s="6">
        <v>46018</v>
      </c>
      <c r="H1693" s="3" t="s">
        <v>4761</v>
      </c>
      <c r="I1693" s="3" t="s">
        <v>4762</v>
      </c>
      <c r="J1693" s="3"/>
      <c r="K1693" s="5" t="s">
        <v>269</v>
      </c>
      <c r="L1693" s="5">
        <v>4</v>
      </c>
      <c r="M1693" s="5" t="s">
        <v>4763</v>
      </c>
      <c r="N1693" s="5">
        <f>VLOOKUP(M1693,[1]ArchetypeScores!E:N,10,FALSE)</f>
        <v>1</v>
      </c>
      <c r="O1693" s="5">
        <f>VLOOKUP(M1693,[1]ArchetypeScores!E:O,11,FALSE)</f>
        <v>-1</v>
      </c>
      <c r="P1693" s="5">
        <f>VLOOKUP(M1693,[1]ArchetypeScores!E:P,12,FALSE)</f>
        <v>0</v>
      </c>
      <c r="Q1693" s="2" t="str">
        <f>VLOOKUP(M1693,[1]ArchetypeScores!E:W,19,FALSE)</f>
        <v>Untargeted</v>
      </c>
      <c r="R1693" s="2">
        <f>VLOOKUP(M1693,[1]ArchetypeScores!E:I,5,FALSE)</f>
        <v>0</v>
      </c>
      <c r="S1693" s="2">
        <f>VLOOKUP(M1693,[1]ArchetypeScores!E:K,7,FALSE)</f>
        <v>0</v>
      </c>
      <c r="T1693" s="2" t="str">
        <f t="shared" si="26"/>
        <v>Not A&amp;R positive</v>
      </c>
    </row>
    <row r="1694" spans="1:20" x14ac:dyDescent="0.3">
      <c r="A1694" s="2" t="s">
        <v>4638</v>
      </c>
      <c r="B1694" s="3" t="s">
        <v>4764</v>
      </c>
      <c r="C1694" s="3" t="s">
        <v>4765</v>
      </c>
      <c r="D1694" s="4">
        <v>781.18</v>
      </c>
      <c r="E1694" s="5" t="s">
        <v>4641</v>
      </c>
      <c r="F1694" s="4">
        <v>0.20405000000000001</v>
      </c>
      <c r="G1694" s="6">
        <v>46020</v>
      </c>
      <c r="H1694" s="3" t="s">
        <v>4766</v>
      </c>
      <c r="I1694" s="3"/>
      <c r="J1694" s="3"/>
      <c r="K1694" s="5" t="s">
        <v>71</v>
      </c>
      <c r="L1694" s="5">
        <v>2</v>
      </c>
      <c r="M1694" s="5" t="s">
        <v>2542</v>
      </c>
      <c r="N1694" s="5">
        <f>VLOOKUP(M1694,[1]ArchetypeScores!E:N,10,FALSE)</f>
        <v>0</v>
      </c>
      <c r="O1694" s="5">
        <f>VLOOKUP(M1694,[1]ArchetypeScores!E:O,11,FALSE)</f>
        <v>-1</v>
      </c>
      <c r="P1694" s="5">
        <f>VLOOKUP(M1694,[1]ArchetypeScores!E:P,12,FALSE)</f>
        <v>0</v>
      </c>
      <c r="Q1694" s="2" t="str">
        <f>VLOOKUP(M1694,[1]ArchetypeScores!E:W,19,FALSE)</f>
        <v>Industrials - other</v>
      </c>
      <c r="R1694" s="2">
        <f>VLOOKUP(M1694,[1]ArchetypeScores!E:I,5,FALSE)</f>
        <v>0</v>
      </c>
      <c r="S1694" s="2">
        <f>VLOOKUP(M1694,[1]ArchetypeScores!E:K,7,FALSE)</f>
        <v>0</v>
      </c>
      <c r="T1694" s="2" t="str">
        <f t="shared" si="26"/>
        <v>Not A&amp;R positive</v>
      </c>
    </row>
    <row r="1695" spans="1:20" x14ac:dyDescent="0.3">
      <c r="A1695" s="2" t="s">
        <v>4638</v>
      </c>
      <c r="B1695" s="3" t="s">
        <v>4647</v>
      </c>
      <c r="C1695" s="3" t="s">
        <v>4767</v>
      </c>
      <c r="D1695" s="4">
        <v>120.21299999999999</v>
      </c>
      <c r="E1695" s="5" t="s">
        <v>4641</v>
      </c>
      <c r="F1695" s="4">
        <v>3.1379999999999998E-2</v>
      </c>
      <c r="G1695" s="6">
        <v>46019</v>
      </c>
      <c r="H1695" s="3" t="s">
        <v>4768</v>
      </c>
      <c r="I1695" s="3" t="s">
        <v>4769</v>
      </c>
      <c r="J1695" s="3"/>
      <c r="K1695" s="5" t="s">
        <v>61</v>
      </c>
      <c r="L1695" s="5">
        <v>5</v>
      </c>
      <c r="M1695" s="5" t="s">
        <v>62</v>
      </c>
      <c r="N1695" s="5">
        <f>VLOOKUP(M1695,[1]ArchetypeScores!E:N,10,FALSE)</f>
        <v>0</v>
      </c>
      <c r="O1695" s="5">
        <f>VLOOKUP(M1695,[1]ArchetypeScores!E:O,11,FALSE)</f>
        <v>-1</v>
      </c>
      <c r="P1695" s="5">
        <f>VLOOKUP(M1695,[1]ArchetypeScores!E:P,12,FALSE)</f>
        <v>0</v>
      </c>
      <c r="Q1695" s="2" t="str">
        <f>VLOOKUP(M1695,[1]ArchetypeScores!E:W,19,FALSE)</f>
        <v>Health care</v>
      </c>
      <c r="R1695" s="2">
        <f>VLOOKUP(M1695,[1]ArchetypeScores!E:I,5,FALSE)</f>
        <v>0</v>
      </c>
      <c r="S1695" s="2">
        <f>VLOOKUP(M1695,[1]ArchetypeScores!E:K,7,FALSE)</f>
        <v>0</v>
      </c>
      <c r="T1695" s="2" t="str">
        <f t="shared" si="26"/>
        <v>Not A&amp;R positive</v>
      </c>
    </row>
    <row r="1696" spans="1:20" x14ac:dyDescent="0.3">
      <c r="A1696" s="2" t="s">
        <v>4638</v>
      </c>
      <c r="B1696" s="3" t="s">
        <v>4770</v>
      </c>
      <c r="C1696" s="3" t="s">
        <v>4771</v>
      </c>
      <c r="D1696" s="4">
        <v>20</v>
      </c>
      <c r="E1696" s="5" t="s">
        <v>4641</v>
      </c>
      <c r="F1696" s="4">
        <v>5.62E-3</v>
      </c>
      <c r="G1696" s="6">
        <v>46029</v>
      </c>
      <c r="H1696" s="3" t="s">
        <v>4772</v>
      </c>
      <c r="I1696" s="3"/>
      <c r="J1696" s="3"/>
      <c r="K1696" s="5" t="s">
        <v>38</v>
      </c>
      <c r="L1696" s="5">
        <v>29</v>
      </c>
      <c r="M1696" s="5" t="s">
        <v>316</v>
      </c>
      <c r="N1696" s="5">
        <f>VLOOKUP(M1696,[1]ArchetypeScores!E:N,10,FALSE)</f>
        <v>0</v>
      </c>
      <c r="O1696" s="5">
        <f>VLOOKUP(M1696,[1]ArchetypeScores!E:O,11,FALSE)</f>
        <v>-1</v>
      </c>
      <c r="P1696" s="5">
        <f>VLOOKUP(M1696,[1]ArchetypeScores!E:P,12,FALSE)</f>
        <v>0</v>
      </c>
      <c r="Q1696" s="2" t="str">
        <f>VLOOKUP(M1696,[1]ArchetypeScores!E:W,19,FALSE)</f>
        <v>Other sector</v>
      </c>
      <c r="R1696" s="2">
        <f>VLOOKUP(M1696,[1]ArchetypeScores!E:I,5,FALSE)</f>
        <v>0</v>
      </c>
      <c r="S1696" s="2">
        <f>VLOOKUP(M1696,[1]ArchetypeScores!E:K,7,FALSE)</f>
        <v>0</v>
      </c>
      <c r="T1696" s="2" t="str">
        <f t="shared" si="26"/>
        <v>Not A&amp;R positive</v>
      </c>
    </row>
    <row r="1697" spans="1:20" x14ac:dyDescent="0.3">
      <c r="A1697" s="2" t="s">
        <v>4638</v>
      </c>
      <c r="B1697" s="3" t="s">
        <v>4773</v>
      </c>
      <c r="C1697" s="3" t="s">
        <v>4774</v>
      </c>
      <c r="D1697" s="4"/>
      <c r="E1697" s="5" t="s">
        <v>4641</v>
      </c>
      <c r="F1697" s="4">
        <v>0</v>
      </c>
      <c r="G1697" s="6">
        <v>46068</v>
      </c>
      <c r="H1697" s="3" t="s">
        <v>4673</v>
      </c>
      <c r="I1697" s="3" t="s">
        <v>4674</v>
      </c>
      <c r="J1697" s="3"/>
      <c r="K1697" s="5" t="s">
        <v>61</v>
      </c>
      <c r="L1697" s="5">
        <v>1</v>
      </c>
      <c r="M1697" s="5" t="s">
        <v>130</v>
      </c>
      <c r="N1697" s="5">
        <f>VLOOKUP(M1697,[1]ArchetypeScores!E:N,10,FALSE)</f>
        <v>0</v>
      </c>
      <c r="O1697" s="5">
        <f>VLOOKUP(M1697,[1]ArchetypeScores!E:O,11,FALSE)</f>
        <v>-1</v>
      </c>
      <c r="P1697" s="5">
        <f>VLOOKUP(M1697,[1]ArchetypeScores!E:P,12,FALSE)</f>
        <v>0</v>
      </c>
      <c r="Q1697" s="2" t="str">
        <f>VLOOKUP(M1697,[1]ArchetypeScores!E:W,19,FALSE)</f>
        <v>Health care</v>
      </c>
      <c r="R1697" s="2">
        <f>VLOOKUP(M1697,[1]ArchetypeScores!E:I,5,FALSE)</f>
        <v>0</v>
      </c>
      <c r="S1697" s="2">
        <f>VLOOKUP(M1697,[1]ArchetypeScores!E:K,7,FALSE)</f>
        <v>0</v>
      </c>
      <c r="T1697" s="2" t="str">
        <f t="shared" si="26"/>
        <v>Not A&amp;R positive</v>
      </c>
    </row>
    <row r="1698" spans="1:20" x14ac:dyDescent="0.3">
      <c r="A1698" s="2" t="s">
        <v>4638</v>
      </c>
      <c r="B1698" s="3" t="s">
        <v>4775</v>
      </c>
      <c r="C1698" s="3" t="s">
        <v>4776</v>
      </c>
      <c r="D1698" s="4">
        <v>9.65</v>
      </c>
      <c r="E1698" s="5" t="s">
        <v>4641</v>
      </c>
      <c r="F1698" s="4">
        <v>2.63E-3</v>
      </c>
      <c r="G1698" s="6">
        <v>46027</v>
      </c>
      <c r="H1698" s="3" t="s">
        <v>4777</v>
      </c>
      <c r="I1698" s="3" t="s">
        <v>4778</v>
      </c>
      <c r="J1698" s="3"/>
      <c r="K1698" s="5" t="s">
        <v>61</v>
      </c>
      <c r="L1698" s="5">
        <v>1</v>
      </c>
      <c r="M1698" s="5" t="s">
        <v>130</v>
      </c>
      <c r="N1698" s="5">
        <f>VLOOKUP(M1698,[1]ArchetypeScores!E:N,10,FALSE)</f>
        <v>0</v>
      </c>
      <c r="O1698" s="5">
        <f>VLOOKUP(M1698,[1]ArchetypeScores!E:O,11,FALSE)</f>
        <v>-1</v>
      </c>
      <c r="P1698" s="5">
        <f>VLOOKUP(M1698,[1]ArchetypeScores!E:P,12,FALSE)</f>
        <v>0</v>
      </c>
      <c r="Q1698" s="2" t="str">
        <f>VLOOKUP(M1698,[1]ArchetypeScores!E:W,19,FALSE)</f>
        <v>Health care</v>
      </c>
      <c r="R1698" s="2">
        <f>VLOOKUP(M1698,[1]ArchetypeScores!E:I,5,FALSE)</f>
        <v>0</v>
      </c>
      <c r="S1698" s="2">
        <f>VLOOKUP(M1698,[1]ArchetypeScores!E:K,7,FALSE)</f>
        <v>0</v>
      </c>
      <c r="T1698" s="2" t="str">
        <f t="shared" si="26"/>
        <v>Not A&amp;R positive</v>
      </c>
    </row>
    <row r="1699" spans="1:20" x14ac:dyDescent="0.3">
      <c r="A1699" s="2" t="s">
        <v>4638</v>
      </c>
      <c r="B1699" s="3" t="s">
        <v>4779</v>
      </c>
      <c r="C1699" s="3" t="s">
        <v>4780</v>
      </c>
      <c r="D1699" s="4">
        <v>1.4</v>
      </c>
      <c r="E1699" s="5" t="s">
        <v>4641</v>
      </c>
      <c r="F1699" s="4">
        <v>3.8000000000000002E-4</v>
      </c>
      <c r="G1699" s="6">
        <v>46034</v>
      </c>
      <c r="H1699" s="3" t="s">
        <v>4781</v>
      </c>
      <c r="I1699" s="3"/>
      <c r="J1699" s="3"/>
      <c r="K1699" s="5" t="s">
        <v>61</v>
      </c>
      <c r="L1699" s="5">
        <v>1</v>
      </c>
      <c r="M1699" s="5" t="s">
        <v>130</v>
      </c>
      <c r="N1699" s="5">
        <f>VLOOKUP(M1699,[1]ArchetypeScores!E:N,10,FALSE)</f>
        <v>0</v>
      </c>
      <c r="O1699" s="5">
        <f>VLOOKUP(M1699,[1]ArchetypeScores!E:O,11,FALSE)</f>
        <v>-1</v>
      </c>
      <c r="P1699" s="5">
        <f>VLOOKUP(M1699,[1]ArchetypeScores!E:P,12,FALSE)</f>
        <v>0</v>
      </c>
      <c r="Q1699" s="2" t="str">
        <f>VLOOKUP(M1699,[1]ArchetypeScores!E:W,19,FALSE)</f>
        <v>Health care</v>
      </c>
      <c r="R1699" s="2">
        <f>VLOOKUP(M1699,[1]ArchetypeScores!E:I,5,FALSE)</f>
        <v>0</v>
      </c>
      <c r="S1699" s="2">
        <f>VLOOKUP(M1699,[1]ArchetypeScores!E:K,7,FALSE)</f>
        <v>0</v>
      </c>
      <c r="T1699" s="2" t="str">
        <f t="shared" si="26"/>
        <v>Not A&amp;R positive</v>
      </c>
    </row>
    <row r="1700" spans="1:20" x14ac:dyDescent="0.3">
      <c r="A1700" s="2" t="s">
        <v>4638</v>
      </c>
      <c r="B1700" s="3" t="s">
        <v>4782</v>
      </c>
      <c r="C1700" s="3" t="s">
        <v>4783</v>
      </c>
      <c r="D1700" s="4">
        <v>1.585</v>
      </c>
      <c r="E1700" s="5" t="s">
        <v>4641</v>
      </c>
      <c r="F1700" s="4">
        <v>4.6000000000000001E-4</v>
      </c>
      <c r="G1700" s="6">
        <v>46037</v>
      </c>
      <c r="H1700" s="3" t="s">
        <v>4784</v>
      </c>
      <c r="I1700" s="3"/>
      <c r="J1700" s="3"/>
      <c r="K1700" s="5" t="s">
        <v>61</v>
      </c>
      <c r="L1700" s="5">
        <v>1</v>
      </c>
      <c r="M1700" s="5" t="s">
        <v>130</v>
      </c>
      <c r="N1700" s="5">
        <f>VLOOKUP(M1700,[1]ArchetypeScores!E:N,10,FALSE)</f>
        <v>0</v>
      </c>
      <c r="O1700" s="5">
        <f>VLOOKUP(M1700,[1]ArchetypeScores!E:O,11,FALSE)</f>
        <v>-1</v>
      </c>
      <c r="P1700" s="5">
        <f>VLOOKUP(M1700,[1]ArchetypeScores!E:P,12,FALSE)</f>
        <v>0</v>
      </c>
      <c r="Q1700" s="2" t="str">
        <f>VLOOKUP(M1700,[1]ArchetypeScores!E:W,19,FALSE)</f>
        <v>Health care</v>
      </c>
      <c r="R1700" s="2">
        <f>VLOOKUP(M1700,[1]ArchetypeScores!E:I,5,FALSE)</f>
        <v>0</v>
      </c>
      <c r="S1700" s="2">
        <f>VLOOKUP(M1700,[1]ArchetypeScores!E:K,7,FALSE)</f>
        <v>0</v>
      </c>
      <c r="T1700" s="2" t="str">
        <f t="shared" si="26"/>
        <v>Not A&amp;R positive</v>
      </c>
    </row>
    <row r="1701" spans="1:20" x14ac:dyDescent="0.3">
      <c r="A1701" s="2" t="s">
        <v>4638</v>
      </c>
      <c r="B1701" s="3" t="s">
        <v>4785</v>
      </c>
      <c r="C1701" s="3" t="s">
        <v>4786</v>
      </c>
      <c r="D1701" s="4">
        <v>396</v>
      </c>
      <c r="E1701" s="5" t="s">
        <v>4641</v>
      </c>
      <c r="F1701" s="4">
        <v>0.10842</v>
      </c>
      <c r="G1701" s="6">
        <v>46071</v>
      </c>
      <c r="H1701" s="3" t="s">
        <v>4787</v>
      </c>
      <c r="I1701" s="3"/>
      <c r="J1701" s="3"/>
      <c r="K1701" s="5" t="s">
        <v>196</v>
      </c>
      <c r="L1701" s="5">
        <v>3</v>
      </c>
      <c r="M1701" s="5" t="s">
        <v>451</v>
      </c>
      <c r="N1701" s="5">
        <f>VLOOKUP(M1701,[1]ArchetypeScores!E:N,10,FALSE)</f>
        <v>1</v>
      </c>
      <c r="O1701" s="5">
        <f>VLOOKUP(M1701,[1]ArchetypeScores!E:O,11,FALSE)</f>
        <v>-2</v>
      </c>
      <c r="P1701" s="5">
        <f>VLOOKUP(M1701,[1]ArchetypeScores!E:P,12,FALSE)</f>
        <v>0</v>
      </c>
      <c r="Q1701" s="2" t="str">
        <f>VLOOKUP(M1701,[1]ArchetypeScores!E:W,19,FALSE)</f>
        <v>Industrials - other</v>
      </c>
      <c r="R1701" s="2">
        <f>VLOOKUP(M1701,[1]ArchetypeScores!E:I,5,FALSE)</f>
        <v>1</v>
      </c>
      <c r="S1701" s="2">
        <f>VLOOKUP(M1701,[1]ArchetypeScores!E:K,7,FALSE)</f>
        <v>1</v>
      </c>
      <c r="T1701" s="2" t="str">
        <f t="shared" si="26"/>
        <v>Both</v>
      </c>
    </row>
    <row r="1702" spans="1:20" x14ac:dyDescent="0.3">
      <c r="A1702" s="2" t="s">
        <v>4638</v>
      </c>
      <c r="B1702" s="3" t="s">
        <v>4788</v>
      </c>
      <c r="C1702" s="3" t="s">
        <v>4789</v>
      </c>
      <c r="D1702" s="4"/>
      <c r="E1702" s="5" t="s">
        <v>4641</v>
      </c>
      <c r="F1702" s="4">
        <v>0</v>
      </c>
      <c r="G1702" s="6">
        <v>46084</v>
      </c>
      <c r="H1702" s="3" t="s">
        <v>4790</v>
      </c>
      <c r="I1702" s="3"/>
      <c r="J1702" s="3"/>
      <c r="K1702" s="5" t="s">
        <v>118</v>
      </c>
      <c r="L1702" s="5">
        <v>3</v>
      </c>
      <c r="M1702" s="5" t="s">
        <v>168</v>
      </c>
      <c r="N1702" s="5">
        <f>VLOOKUP(M1702,[1]ArchetypeScores!E:N,10,FALSE)</f>
        <v>0</v>
      </c>
      <c r="O1702" s="5">
        <f>VLOOKUP(M1702,[1]ArchetypeScores!E:O,11,FALSE)</f>
        <v>-1</v>
      </c>
      <c r="P1702" s="5">
        <f>VLOOKUP(M1702,[1]ArchetypeScores!E:P,12,FALSE)</f>
        <v>0</v>
      </c>
      <c r="Q1702" s="2" t="str">
        <f>VLOOKUP(M1702,[1]ArchetypeScores!E:W,19,FALSE)</f>
        <v>Untargeted</v>
      </c>
      <c r="R1702" s="2">
        <f>VLOOKUP(M1702,[1]ArchetypeScores!E:I,5,FALSE)</f>
        <v>0</v>
      </c>
      <c r="S1702" s="2">
        <f>VLOOKUP(M1702,[1]ArchetypeScores!E:K,7,FALSE)</f>
        <v>0</v>
      </c>
      <c r="T1702" s="2" t="str">
        <f t="shared" si="26"/>
        <v>Not A&amp;R positive</v>
      </c>
    </row>
    <row r="1703" spans="1:20" x14ac:dyDescent="0.3">
      <c r="A1703" s="2" t="s">
        <v>4638</v>
      </c>
      <c r="B1703" s="3" t="s">
        <v>4791</v>
      </c>
      <c r="C1703" s="3" t="s">
        <v>4792</v>
      </c>
      <c r="D1703" s="4">
        <v>12</v>
      </c>
      <c r="E1703" s="5" t="s">
        <v>4641</v>
      </c>
      <c r="F1703" s="4">
        <v>2.98E-3</v>
      </c>
      <c r="G1703" s="6">
        <v>46102</v>
      </c>
      <c r="H1703" s="3" t="s">
        <v>4793</v>
      </c>
      <c r="I1703" s="3"/>
      <c r="J1703" s="3"/>
      <c r="K1703" s="5" t="s">
        <v>57</v>
      </c>
      <c r="L1703" s="5">
        <v>29</v>
      </c>
      <c r="M1703" s="5" t="s">
        <v>58</v>
      </c>
      <c r="N1703" s="5">
        <f>VLOOKUP(M1703,[1]ArchetypeScores!E:N,10,FALSE)</f>
        <v>0</v>
      </c>
      <c r="O1703" s="5">
        <f>VLOOKUP(M1703,[1]ArchetypeScores!E:O,11,FALSE)</f>
        <v>-1</v>
      </c>
      <c r="P1703" s="5">
        <f>VLOOKUP(M1703,[1]ArchetypeScores!E:P,12,FALSE)</f>
        <v>0</v>
      </c>
      <c r="Q1703" s="2" t="str">
        <f>VLOOKUP(M1703,[1]ArchetypeScores!E:W,19,FALSE)</f>
        <v>Untargeted</v>
      </c>
      <c r="R1703" s="2">
        <f>VLOOKUP(M1703,[1]ArchetypeScores!E:I,5,FALSE)</f>
        <v>0</v>
      </c>
      <c r="S1703" s="2">
        <f>VLOOKUP(M1703,[1]ArchetypeScores!E:K,7,FALSE)</f>
        <v>0</v>
      </c>
      <c r="T1703" s="2" t="str">
        <f t="shared" si="26"/>
        <v>Not A&amp;R positive</v>
      </c>
    </row>
    <row r="1704" spans="1:20" x14ac:dyDescent="0.3">
      <c r="A1704" s="2" t="s">
        <v>4638</v>
      </c>
      <c r="B1704" s="3" t="s">
        <v>4794</v>
      </c>
      <c r="C1704" s="3" t="s">
        <v>4795</v>
      </c>
      <c r="D1704" s="4">
        <v>3</v>
      </c>
      <c r="E1704" s="5" t="s">
        <v>4641</v>
      </c>
      <c r="F1704" s="4">
        <v>7.6000000000000004E-4</v>
      </c>
      <c r="G1704" s="6">
        <v>46088</v>
      </c>
      <c r="H1704" s="3" t="s">
        <v>4796</v>
      </c>
      <c r="I1704" s="3"/>
      <c r="J1704" s="3"/>
      <c r="K1704" s="5" t="s">
        <v>25</v>
      </c>
      <c r="L1704" s="5">
        <v>15</v>
      </c>
      <c r="M1704" s="5" t="s">
        <v>26</v>
      </c>
      <c r="N1704" s="5">
        <f>VLOOKUP(M1704,[1]ArchetypeScores!E:N,10,FALSE)</f>
        <v>1</v>
      </c>
      <c r="O1704" s="5">
        <f>VLOOKUP(M1704,[1]ArchetypeScores!E:O,11,FALSE)</f>
        <v>-2</v>
      </c>
      <c r="P1704" s="5">
        <f>VLOOKUP(M1704,[1]ArchetypeScores!E:P,12,FALSE)</f>
        <v>0</v>
      </c>
      <c r="Q1704" s="2" t="str">
        <f>VLOOKUP(M1704,[1]ArchetypeScores!E:W,19,FALSE)</f>
        <v>Energy and water</v>
      </c>
      <c r="R1704" s="2">
        <f>VLOOKUP(M1704,[1]ArchetypeScores!E:I,5,FALSE)</f>
        <v>0</v>
      </c>
      <c r="S1704" s="2">
        <f>VLOOKUP(M1704,[1]ArchetypeScores!E:K,7,FALSE)</f>
        <v>0</v>
      </c>
      <c r="T1704" s="2" t="str">
        <f t="shared" si="26"/>
        <v>Not A&amp;R positive</v>
      </c>
    </row>
    <row r="1705" spans="1:20" x14ac:dyDescent="0.3">
      <c r="A1705" s="2" t="s">
        <v>4638</v>
      </c>
      <c r="B1705" s="3" t="s">
        <v>4797</v>
      </c>
      <c r="C1705" s="3" t="s">
        <v>4798</v>
      </c>
      <c r="D1705" s="4"/>
      <c r="E1705" s="5" t="s">
        <v>4641</v>
      </c>
      <c r="F1705" s="4">
        <v>0</v>
      </c>
      <c r="G1705" s="6">
        <v>46103</v>
      </c>
      <c r="H1705" s="3" t="s">
        <v>4799</v>
      </c>
      <c r="I1705" s="3"/>
      <c r="J1705" s="3"/>
      <c r="K1705" s="5" t="s">
        <v>38</v>
      </c>
      <c r="L1705" s="5">
        <v>29</v>
      </c>
      <c r="M1705" s="5" t="s">
        <v>316</v>
      </c>
      <c r="N1705" s="5">
        <f>VLOOKUP(M1705,[1]ArchetypeScores!E:N,10,FALSE)</f>
        <v>0</v>
      </c>
      <c r="O1705" s="5">
        <f>VLOOKUP(M1705,[1]ArchetypeScores!E:O,11,FALSE)</f>
        <v>-1</v>
      </c>
      <c r="P1705" s="5">
        <f>VLOOKUP(M1705,[1]ArchetypeScores!E:P,12,FALSE)</f>
        <v>0</v>
      </c>
      <c r="Q1705" s="2" t="str">
        <f>VLOOKUP(M1705,[1]ArchetypeScores!E:W,19,FALSE)</f>
        <v>Other sector</v>
      </c>
      <c r="R1705" s="2">
        <f>VLOOKUP(M1705,[1]ArchetypeScores!E:I,5,FALSE)</f>
        <v>0</v>
      </c>
      <c r="S1705" s="2">
        <f>VLOOKUP(M1705,[1]ArchetypeScores!E:K,7,FALSE)</f>
        <v>0</v>
      </c>
      <c r="T1705" s="2" t="str">
        <f t="shared" si="26"/>
        <v>Not A&amp;R positive</v>
      </c>
    </row>
    <row r="1706" spans="1:20" x14ac:dyDescent="0.3">
      <c r="A1706" s="2" t="s">
        <v>4638</v>
      </c>
      <c r="B1706" s="3" t="s">
        <v>4800</v>
      </c>
      <c r="C1706" s="3" t="s">
        <v>4801</v>
      </c>
      <c r="D1706" s="4"/>
      <c r="E1706" s="5" t="s">
        <v>4641</v>
      </c>
      <c r="F1706" s="4">
        <v>0</v>
      </c>
      <c r="G1706" s="6">
        <v>46108</v>
      </c>
      <c r="H1706" s="3" t="s">
        <v>4802</v>
      </c>
      <c r="I1706" s="3"/>
      <c r="J1706" s="3"/>
      <c r="K1706" s="5" t="s">
        <v>47</v>
      </c>
      <c r="L1706" s="5">
        <v>1</v>
      </c>
      <c r="M1706" s="5" t="s">
        <v>48</v>
      </c>
      <c r="N1706" s="5">
        <f>VLOOKUP(M1706,[1]ArchetypeScores!E:N,10,FALSE)</f>
        <v>0</v>
      </c>
      <c r="O1706" s="5">
        <f>VLOOKUP(M1706,[1]ArchetypeScores!E:O,11,FALSE)</f>
        <v>0</v>
      </c>
      <c r="P1706" s="5">
        <f>VLOOKUP(M1706,[1]ArchetypeScores!E:P,12,FALSE)</f>
        <v>0</v>
      </c>
      <c r="Q1706" s="2" t="str">
        <f>VLOOKUP(M1706,[1]ArchetypeScores!E:W,19,FALSE)</f>
        <v>Consumer (including agriculture and tourism)</v>
      </c>
      <c r="R1706" s="2">
        <f>VLOOKUP(M1706,[1]ArchetypeScores!E:I,5,FALSE)</f>
        <v>0</v>
      </c>
      <c r="S1706" s="2">
        <f>VLOOKUP(M1706,[1]ArchetypeScores!E:K,7,FALSE)</f>
        <v>0</v>
      </c>
      <c r="T1706" s="2" t="str">
        <f t="shared" si="26"/>
        <v>Not A&amp;R positive</v>
      </c>
    </row>
    <row r="1707" spans="1:20" x14ac:dyDescent="0.3">
      <c r="A1707" s="2" t="s">
        <v>4638</v>
      </c>
      <c r="B1707" s="3" t="s">
        <v>4803</v>
      </c>
      <c r="C1707" s="3" t="s">
        <v>4804</v>
      </c>
      <c r="D1707" s="4"/>
      <c r="E1707" s="5" t="s">
        <v>4641</v>
      </c>
      <c r="F1707" s="4">
        <v>0</v>
      </c>
      <c r="G1707" s="6">
        <v>46044</v>
      </c>
      <c r="H1707" s="3" t="s">
        <v>4805</v>
      </c>
      <c r="I1707" s="3" t="s">
        <v>4806</v>
      </c>
      <c r="J1707" s="3"/>
      <c r="K1707" s="5" t="s">
        <v>53</v>
      </c>
      <c r="L1707" s="5">
        <v>1</v>
      </c>
      <c r="M1707" s="5" t="s">
        <v>54</v>
      </c>
      <c r="N1707" s="5">
        <f>VLOOKUP(M1707,[1]ArchetypeScores!E:N,10,FALSE)</f>
        <v>0</v>
      </c>
      <c r="O1707" s="5">
        <f>VLOOKUP(M1707,[1]ArchetypeScores!E:O,11,FALSE)</f>
        <v>-1</v>
      </c>
      <c r="P1707" s="5">
        <f>VLOOKUP(M1707,[1]ArchetypeScores!E:P,12,FALSE)</f>
        <v>0</v>
      </c>
      <c r="Q1707" s="2" t="str">
        <f>VLOOKUP(M1707,[1]ArchetypeScores!E:W,19,FALSE)</f>
        <v>Untargeted</v>
      </c>
      <c r="R1707" s="2">
        <f>VLOOKUP(M1707,[1]ArchetypeScores!E:I,5,FALSE)</f>
        <v>0</v>
      </c>
      <c r="S1707" s="2">
        <f>VLOOKUP(M1707,[1]ArchetypeScores!E:K,7,FALSE)</f>
        <v>0</v>
      </c>
      <c r="T1707" s="2" t="str">
        <f t="shared" si="26"/>
        <v>Not A&amp;R positive</v>
      </c>
    </row>
    <row r="1708" spans="1:20" x14ac:dyDescent="0.3">
      <c r="A1708" s="2" t="s">
        <v>4638</v>
      </c>
      <c r="B1708" s="3" t="s">
        <v>4807</v>
      </c>
      <c r="C1708" s="3" t="s">
        <v>4808</v>
      </c>
      <c r="D1708" s="4"/>
      <c r="E1708" s="5" t="s">
        <v>4641</v>
      </c>
      <c r="F1708" s="4">
        <v>0</v>
      </c>
      <c r="G1708" s="6">
        <v>46041</v>
      </c>
      <c r="H1708" s="3" t="s">
        <v>4805</v>
      </c>
      <c r="I1708" s="3" t="s">
        <v>4806</v>
      </c>
      <c r="J1708" s="3"/>
      <c r="K1708" s="5" t="s">
        <v>53</v>
      </c>
      <c r="L1708" s="5">
        <v>1</v>
      </c>
      <c r="M1708" s="5" t="s">
        <v>54</v>
      </c>
      <c r="N1708" s="5">
        <f>VLOOKUP(M1708,[1]ArchetypeScores!E:N,10,FALSE)</f>
        <v>0</v>
      </c>
      <c r="O1708" s="5">
        <f>VLOOKUP(M1708,[1]ArchetypeScores!E:O,11,FALSE)</f>
        <v>-1</v>
      </c>
      <c r="P1708" s="5">
        <f>VLOOKUP(M1708,[1]ArchetypeScores!E:P,12,FALSE)</f>
        <v>0</v>
      </c>
      <c r="Q1708" s="2" t="str">
        <f>VLOOKUP(M1708,[1]ArchetypeScores!E:W,19,FALSE)</f>
        <v>Untargeted</v>
      </c>
      <c r="R1708" s="2">
        <f>VLOOKUP(M1708,[1]ArchetypeScores!E:I,5,FALSE)</f>
        <v>0</v>
      </c>
      <c r="S1708" s="2">
        <f>VLOOKUP(M1708,[1]ArchetypeScores!E:K,7,FALSE)</f>
        <v>0</v>
      </c>
      <c r="T1708" s="2" t="str">
        <f t="shared" si="26"/>
        <v>Not A&amp;R positive</v>
      </c>
    </row>
    <row r="1709" spans="1:20" x14ac:dyDescent="0.3">
      <c r="A1709" s="2" t="s">
        <v>4638</v>
      </c>
      <c r="B1709" s="3" t="s">
        <v>4807</v>
      </c>
      <c r="C1709" s="3" t="s">
        <v>4809</v>
      </c>
      <c r="D1709" s="4"/>
      <c r="E1709" s="5" t="s">
        <v>4641</v>
      </c>
      <c r="F1709" s="4">
        <v>0</v>
      </c>
      <c r="G1709" s="6">
        <v>46054</v>
      </c>
      <c r="H1709" s="3" t="s">
        <v>4810</v>
      </c>
      <c r="I1709" s="3"/>
      <c r="J1709" s="3"/>
      <c r="K1709" s="5" t="s">
        <v>53</v>
      </c>
      <c r="L1709" s="5">
        <v>1</v>
      </c>
      <c r="M1709" s="5" t="s">
        <v>54</v>
      </c>
      <c r="N1709" s="5">
        <f>VLOOKUP(M1709,[1]ArchetypeScores!E:N,10,FALSE)</f>
        <v>0</v>
      </c>
      <c r="O1709" s="5">
        <f>VLOOKUP(M1709,[1]ArchetypeScores!E:O,11,FALSE)</f>
        <v>-1</v>
      </c>
      <c r="P1709" s="5">
        <f>VLOOKUP(M1709,[1]ArchetypeScores!E:P,12,FALSE)</f>
        <v>0</v>
      </c>
      <c r="Q1709" s="2" t="str">
        <f>VLOOKUP(M1709,[1]ArchetypeScores!E:W,19,FALSE)</f>
        <v>Untargeted</v>
      </c>
      <c r="R1709" s="2">
        <f>VLOOKUP(M1709,[1]ArchetypeScores!E:I,5,FALSE)</f>
        <v>0</v>
      </c>
      <c r="S1709" s="2">
        <f>VLOOKUP(M1709,[1]ArchetypeScores!E:K,7,FALSE)</f>
        <v>0</v>
      </c>
      <c r="T1709" s="2" t="str">
        <f t="shared" si="26"/>
        <v>Not A&amp;R positive</v>
      </c>
    </row>
    <row r="1710" spans="1:20" x14ac:dyDescent="0.3">
      <c r="A1710" s="2" t="s">
        <v>4638</v>
      </c>
      <c r="B1710" s="3" t="s">
        <v>4811</v>
      </c>
      <c r="C1710" s="3" t="s">
        <v>4812</v>
      </c>
      <c r="D1710" s="4"/>
      <c r="E1710" s="5" t="s">
        <v>4641</v>
      </c>
      <c r="F1710" s="4">
        <v>0</v>
      </c>
      <c r="G1710" s="6">
        <v>46067</v>
      </c>
      <c r="H1710" s="3" t="s">
        <v>4673</v>
      </c>
      <c r="I1710" s="3" t="s">
        <v>4674</v>
      </c>
      <c r="J1710" s="3"/>
      <c r="K1710" s="5" t="s">
        <v>57</v>
      </c>
      <c r="L1710" s="5">
        <v>25</v>
      </c>
      <c r="M1710" s="5" t="s">
        <v>241</v>
      </c>
      <c r="N1710" s="5">
        <f>VLOOKUP(M1710,[1]ArchetypeScores!E:N,10,FALSE)</f>
        <v>0</v>
      </c>
      <c r="O1710" s="5">
        <f>VLOOKUP(M1710,[1]ArchetypeScores!E:O,11,FALSE)</f>
        <v>-1</v>
      </c>
      <c r="P1710" s="5">
        <f>VLOOKUP(M1710,[1]ArchetypeScores!E:P,12,FALSE)</f>
        <v>0</v>
      </c>
      <c r="Q1710" s="2" t="str">
        <f>VLOOKUP(M1710,[1]ArchetypeScores!E:W,19,FALSE)</f>
        <v>Other sector</v>
      </c>
      <c r="R1710" s="2">
        <f>VLOOKUP(M1710,[1]ArchetypeScores!E:I,5,FALSE)</f>
        <v>0</v>
      </c>
      <c r="S1710" s="2">
        <f>VLOOKUP(M1710,[1]ArchetypeScores!E:K,7,FALSE)</f>
        <v>0</v>
      </c>
      <c r="T1710" s="2" t="str">
        <f t="shared" si="26"/>
        <v>Not A&amp;R positive</v>
      </c>
    </row>
    <row r="1711" spans="1:20" x14ac:dyDescent="0.3">
      <c r="A1711" s="2" t="s">
        <v>4638</v>
      </c>
      <c r="B1711" s="3" t="s">
        <v>4813</v>
      </c>
      <c r="C1711" s="3" t="s">
        <v>4814</v>
      </c>
      <c r="D1711" s="4">
        <v>0.37</v>
      </c>
      <c r="E1711" s="5" t="s">
        <v>4641</v>
      </c>
      <c r="F1711" s="4">
        <v>1E-4</v>
      </c>
      <c r="G1711" s="6">
        <v>46062</v>
      </c>
      <c r="H1711" s="3" t="s">
        <v>4815</v>
      </c>
      <c r="I1711" s="3"/>
      <c r="J1711" s="3"/>
      <c r="K1711" s="5" t="s">
        <v>38</v>
      </c>
      <c r="L1711" s="5">
        <v>13</v>
      </c>
      <c r="M1711" s="5" t="s">
        <v>39</v>
      </c>
      <c r="N1711" s="5">
        <f>VLOOKUP(M1711,[1]ArchetypeScores!E:N,10,FALSE)</f>
        <v>0</v>
      </c>
      <c r="O1711" s="5">
        <f>VLOOKUP(M1711,[1]ArchetypeScores!E:O,11,FALSE)</f>
        <v>-2</v>
      </c>
      <c r="P1711" s="5">
        <f>VLOOKUP(M1711,[1]ArchetypeScores!E:P,12,FALSE)</f>
        <v>0</v>
      </c>
      <c r="Q1711" s="2" t="str">
        <f>VLOOKUP(M1711,[1]ArchetypeScores!E:W,19,FALSE)</f>
        <v>Industrials - transportation</v>
      </c>
      <c r="R1711" s="2">
        <f>VLOOKUP(M1711,[1]ArchetypeScores!E:I,5,FALSE)</f>
        <v>0</v>
      </c>
      <c r="S1711" s="2">
        <f>VLOOKUP(M1711,[1]ArchetypeScores!E:K,7,FALSE)</f>
        <v>0</v>
      </c>
      <c r="T1711" s="2" t="str">
        <f t="shared" si="26"/>
        <v>Not A&amp;R positive</v>
      </c>
    </row>
    <row r="1712" spans="1:20" x14ac:dyDescent="0.3">
      <c r="A1712" s="2" t="s">
        <v>4638</v>
      </c>
      <c r="B1712" s="3" t="s">
        <v>4816</v>
      </c>
      <c r="C1712" s="3" t="s">
        <v>4817</v>
      </c>
      <c r="D1712" s="4"/>
      <c r="E1712" s="5" t="s">
        <v>4641</v>
      </c>
      <c r="F1712" s="4">
        <v>0</v>
      </c>
      <c r="G1712" s="6">
        <v>46098</v>
      </c>
      <c r="H1712" s="3" t="s">
        <v>4818</v>
      </c>
      <c r="I1712" s="3"/>
      <c r="J1712" s="3"/>
      <c r="K1712" s="5" t="s">
        <v>118</v>
      </c>
      <c r="L1712" s="5">
        <v>1</v>
      </c>
      <c r="M1712" s="5" t="s">
        <v>275</v>
      </c>
      <c r="N1712" s="5">
        <f>VLOOKUP(M1712,[1]ArchetypeScores!E:N,10,FALSE)</f>
        <v>0</v>
      </c>
      <c r="O1712" s="5">
        <f>VLOOKUP(M1712,[1]ArchetypeScores!E:O,11,FALSE)</f>
        <v>-1</v>
      </c>
      <c r="P1712" s="5">
        <f>VLOOKUP(M1712,[1]ArchetypeScores!E:P,12,FALSE)</f>
        <v>0</v>
      </c>
      <c r="Q1712" s="2" t="str">
        <f>VLOOKUP(M1712,[1]ArchetypeScores!E:W,19,FALSE)</f>
        <v>Untargeted</v>
      </c>
      <c r="R1712" s="2">
        <f>VLOOKUP(M1712,[1]ArchetypeScores!E:I,5,FALSE)</f>
        <v>0</v>
      </c>
      <c r="S1712" s="2">
        <f>VLOOKUP(M1712,[1]ArchetypeScores!E:K,7,FALSE)</f>
        <v>0</v>
      </c>
      <c r="T1712" s="2" t="str">
        <f t="shared" si="26"/>
        <v>Not A&amp;R positive</v>
      </c>
    </row>
    <row r="1713" spans="1:20" x14ac:dyDescent="0.3">
      <c r="A1713" s="2" t="s">
        <v>4638</v>
      </c>
      <c r="B1713" s="3" t="s">
        <v>4819</v>
      </c>
      <c r="C1713" s="3" t="s">
        <v>4820</v>
      </c>
      <c r="D1713" s="4"/>
      <c r="E1713" s="5" t="s">
        <v>4641</v>
      </c>
      <c r="F1713" s="4">
        <v>0</v>
      </c>
      <c r="G1713" s="6">
        <v>46100</v>
      </c>
      <c r="H1713" s="3" t="s">
        <v>4821</v>
      </c>
      <c r="I1713" s="3"/>
      <c r="J1713" s="3"/>
      <c r="K1713" s="5" t="s">
        <v>118</v>
      </c>
      <c r="L1713" s="5">
        <v>1</v>
      </c>
      <c r="M1713" s="5" t="s">
        <v>275</v>
      </c>
      <c r="N1713" s="5">
        <f>VLOOKUP(M1713,[1]ArchetypeScores!E:N,10,FALSE)</f>
        <v>0</v>
      </c>
      <c r="O1713" s="5">
        <f>VLOOKUP(M1713,[1]ArchetypeScores!E:O,11,FALSE)</f>
        <v>-1</v>
      </c>
      <c r="P1713" s="5">
        <f>VLOOKUP(M1713,[1]ArchetypeScores!E:P,12,FALSE)</f>
        <v>0</v>
      </c>
      <c r="Q1713" s="2" t="str">
        <f>VLOOKUP(M1713,[1]ArchetypeScores!E:W,19,FALSE)</f>
        <v>Untargeted</v>
      </c>
      <c r="R1713" s="2">
        <f>VLOOKUP(M1713,[1]ArchetypeScores!E:I,5,FALSE)</f>
        <v>0</v>
      </c>
      <c r="S1713" s="2">
        <f>VLOOKUP(M1713,[1]ArchetypeScores!E:K,7,FALSE)</f>
        <v>0</v>
      </c>
      <c r="T1713" s="2" t="str">
        <f t="shared" si="26"/>
        <v>Not A&amp;R positive</v>
      </c>
    </row>
    <row r="1714" spans="1:20" x14ac:dyDescent="0.3">
      <c r="A1714" s="2" t="s">
        <v>4638</v>
      </c>
      <c r="B1714" s="3" t="s">
        <v>4822</v>
      </c>
      <c r="C1714" s="3" t="s">
        <v>4823</v>
      </c>
      <c r="D1714" s="4">
        <v>3.9E-2</v>
      </c>
      <c r="E1714" s="5" t="s">
        <v>4641</v>
      </c>
      <c r="F1714" s="4">
        <v>1.0000000000000001E-5</v>
      </c>
      <c r="G1714" s="6">
        <v>46055</v>
      </c>
      <c r="H1714" s="3" t="s">
        <v>4810</v>
      </c>
      <c r="I1714" s="3"/>
      <c r="J1714" s="3"/>
      <c r="K1714" s="5" t="s">
        <v>611</v>
      </c>
      <c r="L1714" s="5">
        <v>1</v>
      </c>
      <c r="M1714" s="5" t="s">
        <v>612</v>
      </c>
      <c r="N1714" s="5">
        <f>VLOOKUP(M1714,[1]ArchetypeScores!E:N,10,FALSE)</f>
        <v>1</v>
      </c>
      <c r="O1714" s="5">
        <f>VLOOKUP(M1714,[1]ArchetypeScores!E:O,11,FALSE)</f>
        <v>-2</v>
      </c>
      <c r="P1714" s="5">
        <f>VLOOKUP(M1714,[1]ArchetypeScores!E:P,12,FALSE)</f>
        <v>-1</v>
      </c>
      <c r="Q1714" s="2" t="str">
        <f>VLOOKUP(M1714,[1]ArchetypeScores!E:W,19,FALSE)</f>
        <v>Consumer (including agriculture and tourism)</v>
      </c>
      <c r="R1714" s="2">
        <f>VLOOKUP(M1714,[1]ArchetypeScores!E:I,5,FALSE)</f>
        <v>0</v>
      </c>
      <c r="S1714" s="2">
        <f>VLOOKUP(M1714,[1]ArchetypeScores!E:K,7,FALSE)</f>
        <v>0</v>
      </c>
      <c r="T1714" s="2" t="str">
        <f t="shared" si="26"/>
        <v>Not A&amp;R positive</v>
      </c>
    </row>
    <row r="1715" spans="1:20" x14ac:dyDescent="0.3">
      <c r="A1715" s="2" t="s">
        <v>4638</v>
      </c>
      <c r="B1715" s="3" t="s">
        <v>4824</v>
      </c>
      <c r="C1715" s="3" t="s">
        <v>4825</v>
      </c>
      <c r="D1715" s="4">
        <v>151.71299999999999</v>
      </c>
      <c r="E1715" s="5" t="s">
        <v>4641</v>
      </c>
      <c r="F1715" s="4">
        <v>4.045E-2</v>
      </c>
      <c r="G1715" s="6">
        <v>46022</v>
      </c>
      <c r="H1715" s="3" t="s">
        <v>4826</v>
      </c>
      <c r="I1715" s="3" t="s">
        <v>4827</v>
      </c>
      <c r="J1715" s="3"/>
      <c r="K1715" s="5" t="s">
        <v>61</v>
      </c>
      <c r="L1715" s="5">
        <v>5</v>
      </c>
      <c r="M1715" s="5" t="s">
        <v>62</v>
      </c>
      <c r="N1715" s="5">
        <f>VLOOKUP(M1715,[1]ArchetypeScores!E:N,10,FALSE)</f>
        <v>0</v>
      </c>
      <c r="O1715" s="5">
        <f>VLOOKUP(M1715,[1]ArchetypeScores!E:O,11,FALSE)</f>
        <v>-1</v>
      </c>
      <c r="P1715" s="5">
        <f>VLOOKUP(M1715,[1]ArchetypeScores!E:P,12,FALSE)</f>
        <v>0</v>
      </c>
      <c r="Q1715" s="2" t="str">
        <f>VLOOKUP(M1715,[1]ArchetypeScores!E:W,19,FALSE)</f>
        <v>Health care</v>
      </c>
      <c r="R1715" s="2">
        <f>VLOOKUP(M1715,[1]ArchetypeScores!E:I,5,FALSE)</f>
        <v>0</v>
      </c>
      <c r="S1715" s="2">
        <f>VLOOKUP(M1715,[1]ArchetypeScores!E:K,7,FALSE)</f>
        <v>0</v>
      </c>
      <c r="T1715" s="2" t="str">
        <f t="shared" si="26"/>
        <v>Not A&amp;R positive</v>
      </c>
    </row>
    <row r="1716" spans="1:20" x14ac:dyDescent="0.3">
      <c r="A1716" s="2" t="s">
        <v>4638</v>
      </c>
      <c r="B1716" s="8" t="s">
        <v>4828</v>
      </c>
      <c r="C1716" s="3" t="s">
        <v>4829</v>
      </c>
      <c r="D1716" s="4">
        <v>5</v>
      </c>
      <c r="E1716" s="5" t="s">
        <v>4641</v>
      </c>
      <c r="F1716" s="4">
        <v>1.2899999999999999E-3</v>
      </c>
      <c r="G1716" s="6">
        <v>46086</v>
      </c>
      <c r="H1716" s="3" t="s">
        <v>4830</v>
      </c>
      <c r="I1716" s="3" t="s">
        <v>4831</v>
      </c>
      <c r="J1716" s="3"/>
      <c r="K1716" s="5" t="s">
        <v>57</v>
      </c>
      <c r="L1716" s="5">
        <v>1</v>
      </c>
      <c r="M1716" s="5" t="s">
        <v>123</v>
      </c>
      <c r="N1716" s="5">
        <f>VLOOKUP(M1716,[1]ArchetypeScores!E:N,10,FALSE)</f>
        <v>0</v>
      </c>
      <c r="O1716" s="5">
        <f>VLOOKUP(M1716,[1]ArchetypeScores!E:O,11,FALSE)</f>
        <v>-1</v>
      </c>
      <c r="P1716" s="5">
        <f>VLOOKUP(M1716,[1]ArchetypeScores!E:P,12,FALSE)</f>
        <v>0</v>
      </c>
      <c r="Q1716" s="2" t="str">
        <f>VLOOKUP(M1716,[1]ArchetypeScores!E:W,19,FALSE)</f>
        <v>Consumer (including agriculture and tourism)</v>
      </c>
      <c r="R1716" s="2">
        <f>VLOOKUP(M1716,[1]ArchetypeScores!E:I,5,FALSE)</f>
        <v>0</v>
      </c>
      <c r="S1716" s="2">
        <f>VLOOKUP(M1716,[1]ArchetypeScores!E:K,7,FALSE)</f>
        <v>0</v>
      </c>
      <c r="T1716" s="2" t="str">
        <f t="shared" si="26"/>
        <v>Not A&amp;R positive</v>
      </c>
    </row>
    <row r="1717" spans="1:20" x14ac:dyDescent="0.3">
      <c r="A1717" s="2" t="s">
        <v>4638</v>
      </c>
      <c r="B1717" s="3" t="s">
        <v>4832</v>
      </c>
      <c r="C1717" s="3" t="s">
        <v>4833</v>
      </c>
      <c r="D1717" s="4"/>
      <c r="E1717" s="5" t="s">
        <v>4641</v>
      </c>
      <c r="F1717" s="4">
        <v>0</v>
      </c>
      <c r="G1717" s="6">
        <v>46053</v>
      </c>
      <c r="H1717" s="3" t="s">
        <v>4834</v>
      </c>
      <c r="I1717" s="3"/>
      <c r="J1717" s="3"/>
      <c r="K1717" s="5" t="s">
        <v>102</v>
      </c>
      <c r="L1717" s="5">
        <v>1</v>
      </c>
      <c r="M1717" s="5" t="s">
        <v>103</v>
      </c>
      <c r="N1717" s="5">
        <f>VLOOKUP(M1717,[1]ArchetypeScores!E:N,10,FALSE)</f>
        <v>0</v>
      </c>
      <c r="O1717" s="5">
        <f>VLOOKUP(M1717,[1]ArchetypeScores!E:O,11,FALSE)</f>
        <v>-1</v>
      </c>
      <c r="P1717" s="5">
        <f>VLOOKUP(M1717,[1]ArchetypeScores!E:P,12,FALSE)</f>
        <v>0</v>
      </c>
      <c r="Q1717" s="2" t="str">
        <f>VLOOKUP(M1717,[1]ArchetypeScores!E:W,19,FALSE)</f>
        <v>Untargeted</v>
      </c>
      <c r="R1717" s="2">
        <f>VLOOKUP(M1717,[1]ArchetypeScores!E:I,5,FALSE)</f>
        <v>0</v>
      </c>
      <c r="S1717" s="2">
        <f>VLOOKUP(M1717,[1]ArchetypeScores!E:K,7,FALSE)</f>
        <v>1</v>
      </c>
      <c r="T1717" s="2" t="str">
        <f t="shared" si="26"/>
        <v>Indirect only</v>
      </c>
    </row>
    <row r="1718" spans="1:20" x14ac:dyDescent="0.3">
      <c r="A1718" s="2" t="s">
        <v>4638</v>
      </c>
      <c r="B1718" s="3" t="s">
        <v>1652</v>
      </c>
      <c r="C1718" s="3" t="s">
        <v>4835</v>
      </c>
      <c r="D1718" s="4">
        <v>5</v>
      </c>
      <c r="E1718" s="5" t="s">
        <v>4641</v>
      </c>
      <c r="F1718" s="4">
        <v>1.3699999999999999E-3</v>
      </c>
      <c r="G1718" s="6">
        <v>46049</v>
      </c>
      <c r="H1718" s="3" t="s">
        <v>4836</v>
      </c>
      <c r="I1718" s="3"/>
      <c r="J1718" s="3"/>
      <c r="K1718" s="5" t="s">
        <v>38</v>
      </c>
      <c r="L1718" s="5">
        <v>13</v>
      </c>
      <c r="M1718" s="5" t="s">
        <v>39</v>
      </c>
      <c r="N1718" s="5">
        <f>VLOOKUP(M1718,[1]ArchetypeScores!E:N,10,FALSE)</f>
        <v>0</v>
      </c>
      <c r="O1718" s="5">
        <f>VLOOKUP(M1718,[1]ArchetypeScores!E:O,11,FALSE)</f>
        <v>-2</v>
      </c>
      <c r="P1718" s="5">
        <f>VLOOKUP(M1718,[1]ArchetypeScores!E:P,12,FALSE)</f>
        <v>0</v>
      </c>
      <c r="Q1718" s="2" t="str">
        <f>VLOOKUP(M1718,[1]ArchetypeScores!E:W,19,FALSE)</f>
        <v>Industrials - transportation</v>
      </c>
      <c r="R1718" s="2">
        <f>VLOOKUP(M1718,[1]ArchetypeScores!E:I,5,FALSE)</f>
        <v>0</v>
      </c>
      <c r="S1718" s="2">
        <f>VLOOKUP(M1718,[1]ArchetypeScores!E:K,7,FALSE)</f>
        <v>0</v>
      </c>
      <c r="T1718" s="2" t="str">
        <f t="shared" si="26"/>
        <v>Not A&amp;R positive</v>
      </c>
    </row>
    <row r="1719" spans="1:20" x14ac:dyDescent="0.3">
      <c r="A1719" s="2" t="s">
        <v>4638</v>
      </c>
      <c r="B1719" s="3" t="s">
        <v>4837</v>
      </c>
      <c r="C1719" s="3" t="s">
        <v>4838</v>
      </c>
      <c r="D1719" s="4">
        <v>0.39</v>
      </c>
      <c r="E1719" s="5" t="s">
        <v>4641</v>
      </c>
      <c r="F1719" s="4">
        <v>1.1E-4</v>
      </c>
      <c r="G1719" s="6">
        <v>46078</v>
      </c>
      <c r="H1719" s="3" t="s">
        <v>4666</v>
      </c>
      <c r="I1719" s="3" t="s">
        <v>4658</v>
      </c>
      <c r="J1719" s="3"/>
      <c r="K1719" s="5" t="s">
        <v>118</v>
      </c>
      <c r="L1719" s="5">
        <v>2</v>
      </c>
      <c r="M1719" s="5" t="s">
        <v>226</v>
      </c>
      <c r="N1719" s="5">
        <f>VLOOKUP(M1719,[1]ArchetypeScores!E:N,10,FALSE)</f>
        <v>0</v>
      </c>
      <c r="O1719" s="5">
        <f>VLOOKUP(M1719,[1]ArchetypeScores!E:O,11,FALSE)</f>
        <v>-1</v>
      </c>
      <c r="P1719" s="5">
        <f>VLOOKUP(M1719,[1]ArchetypeScores!E:P,12,FALSE)</f>
        <v>0</v>
      </c>
      <c r="Q1719" s="2" t="str">
        <f>VLOOKUP(M1719,[1]ArchetypeScores!E:W,19,FALSE)</f>
        <v>Untargeted</v>
      </c>
      <c r="R1719" s="2">
        <f>VLOOKUP(M1719,[1]ArchetypeScores!E:I,5,FALSE)</f>
        <v>0</v>
      </c>
      <c r="S1719" s="2">
        <f>VLOOKUP(M1719,[1]ArchetypeScores!E:K,7,FALSE)</f>
        <v>0</v>
      </c>
      <c r="T1719" s="2" t="str">
        <f t="shared" si="26"/>
        <v>Not A&amp;R positive</v>
      </c>
    </row>
    <row r="1720" spans="1:20" x14ac:dyDescent="0.3">
      <c r="A1720" s="2" t="s">
        <v>4638</v>
      </c>
      <c r="B1720" s="3" t="s">
        <v>4839</v>
      </c>
      <c r="C1720" s="3" t="s">
        <v>4840</v>
      </c>
      <c r="D1720" s="4"/>
      <c r="E1720" s="5" t="s">
        <v>4641</v>
      </c>
      <c r="F1720" s="4">
        <v>0</v>
      </c>
      <c r="G1720" s="6">
        <v>46079</v>
      </c>
      <c r="H1720" s="3" t="s">
        <v>4841</v>
      </c>
      <c r="I1720" s="3"/>
      <c r="J1720" s="3"/>
      <c r="K1720" s="5" t="s">
        <v>118</v>
      </c>
      <c r="L1720" s="5">
        <v>2</v>
      </c>
      <c r="M1720" s="5" t="s">
        <v>226</v>
      </c>
      <c r="N1720" s="5">
        <f>VLOOKUP(M1720,[1]ArchetypeScores!E:N,10,FALSE)</f>
        <v>0</v>
      </c>
      <c r="O1720" s="5">
        <f>VLOOKUP(M1720,[1]ArchetypeScores!E:O,11,FALSE)</f>
        <v>-1</v>
      </c>
      <c r="P1720" s="5">
        <f>VLOOKUP(M1720,[1]ArchetypeScores!E:P,12,FALSE)</f>
        <v>0</v>
      </c>
      <c r="Q1720" s="2" t="str">
        <f>VLOOKUP(M1720,[1]ArchetypeScores!E:W,19,FALSE)</f>
        <v>Untargeted</v>
      </c>
      <c r="R1720" s="2">
        <f>VLOOKUP(M1720,[1]ArchetypeScores!E:I,5,FALSE)</f>
        <v>0</v>
      </c>
      <c r="S1720" s="2">
        <f>VLOOKUP(M1720,[1]ArchetypeScores!E:K,7,FALSE)</f>
        <v>0</v>
      </c>
      <c r="T1720" s="2" t="str">
        <f t="shared" si="26"/>
        <v>Not A&amp;R positive</v>
      </c>
    </row>
    <row r="1721" spans="1:20" x14ac:dyDescent="0.3">
      <c r="A1721" s="2" t="s">
        <v>4638</v>
      </c>
      <c r="B1721" s="3" t="s">
        <v>4842</v>
      </c>
      <c r="C1721" s="3" t="s">
        <v>4843</v>
      </c>
      <c r="D1721" s="4"/>
      <c r="E1721" s="5" t="s">
        <v>4641</v>
      </c>
      <c r="F1721" s="4">
        <v>0</v>
      </c>
      <c r="G1721" s="6">
        <v>46042</v>
      </c>
      <c r="H1721" s="3" t="s">
        <v>4805</v>
      </c>
      <c r="I1721" s="3" t="s">
        <v>4806</v>
      </c>
      <c r="J1721" s="3"/>
      <c r="K1721" s="5" t="s">
        <v>31</v>
      </c>
      <c r="L1721" s="5">
        <v>3</v>
      </c>
      <c r="M1721" s="5" t="s">
        <v>32</v>
      </c>
      <c r="N1721" s="5">
        <f>VLOOKUP(M1721,[1]ArchetypeScores!E:N,10,FALSE)</f>
        <v>0</v>
      </c>
      <c r="O1721" s="5">
        <f>VLOOKUP(M1721,[1]ArchetypeScores!E:O,11,FALSE)</f>
        <v>0</v>
      </c>
      <c r="P1721" s="5">
        <f>VLOOKUP(M1721,[1]ArchetypeScores!E:P,12,FALSE)</f>
        <v>0</v>
      </c>
      <c r="Q1721" s="2" t="str">
        <f>VLOOKUP(M1721,[1]ArchetypeScores!E:W,19,FALSE)</f>
        <v>Energy and water</v>
      </c>
      <c r="R1721" s="2">
        <f>VLOOKUP(M1721,[1]ArchetypeScores!E:I,5,FALSE)</f>
        <v>0</v>
      </c>
      <c r="S1721" s="2">
        <f>VLOOKUP(M1721,[1]ArchetypeScores!E:K,7,FALSE)</f>
        <v>0</v>
      </c>
      <c r="T1721" s="2" t="str">
        <f t="shared" si="26"/>
        <v>Not A&amp;R positive</v>
      </c>
    </row>
    <row r="1722" spans="1:20" x14ac:dyDescent="0.3">
      <c r="A1722" s="2" t="s">
        <v>4638</v>
      </c>
      <c r="B1722" s="3" t="s">
        <v>4845</v>
      </c>
      <c r="C1722" s="3" t="s">
        <v>4846</v>
      </c>
      <c r="D1722" s="4"/>
      <c r="E1722" s="5" t="s">
        <v>4641</v>
      </c>
      <c r="F1722" s="4">
        <v>0</v>
      </c>
      <c r="G1722" s="6">
        <v>46101</v>
      </c>
      <c r="H1722" s="3" t="s">
        <v>4847</v>
      </c>
      <c r="I1722" s="3"/>
      <c r="J1722" s="3"/>
      <c r="K1722" s="5" t="s">
        <v>53</v>
      </c>
      <c r="L1722" s="5">
        <v>2</v>
      </c>
      <c r="M1722" s="5" t="s">
        <v>330</v>
      </c>
      <c r="N1722" s="5">
        <f>VLOOKUP(M1722,[1]ArchetypeScores!E:N,10,FALSE)</f>
        <v>0</v>
      </c>
      <c r="O1722" s="5">
        <f>VLOOKUP(M1722,[1]ArchetypeScores!E:O,11,FALSE)</f>
        <v>-1</v>
      </c>
      <c r="P1722" s="5">
        <f>VLOOKUP(M1722,[1]ArchetypeScores!E:P,12,FALSE)</f>
        <v>0</v>
      </c>
      <c r="Q1722" s="2" t="str">
        <f>VLOOKUP(M1722,[1]ArchetypeScores!E:W,19,FALSE)</f>
        <v>Untargeted</v>
      </c>
      <c r="R1722" s="2">
        <f>VLOOKUP(M1722,[1]ArchetypeScores!E:I,5,FALSE)</f>
        <v>0</v>
      </c>
      <c r="S1722" s="2">
        <f>VLOOKUP(M1722,[1]ArchetypeScores!E:K,7,FALSE)</f>
        <v>0</v>
      </c>
      <c r="T1722" s="2" t="str">
        <f t="shared" si="26"/>
        <v>Not A&amp;R positive</v>
      </c>
    </row>
    <row r="1723" spans="1:20" x14ac:dyDescent="0.3">
      <c r="A1723" s="2" t="s">
        <v>4638</v>
      </c>
      <c r="B1723" s="3" t="s">
        <v>4848</v>
      </c>
      <c r="C1723" s="3" t="s">
        <v>4849</v>
      </c>
      <c r="D1723" s="4">
        <v>84</v>
      </c>
      <c r="E1723" s="5" t="s">
        <v>4641</v>
      </c>
      <c r="F1723" s="4">
        <v>2.2159999999999999E-2</v>
      </c>
      <c r="G1723" s="6">
        <v>46069</v>
      </c>
      <c r="H1723" s="3" t="s">
        <v>4673</v>
      </c>
      <c r="I1723" s="3" t="s">
        <v>4674</v>
      </c>
      <c r="J1723" s="3"/>
      <c r="K1723" s="5" t="s">
        <v>196</v>
      </c>
      <c r="L1723" s="5" t="s">
        <v>112</v>
      </c>
      <c r="M1723" s="5" t="s">
        <v>621</v>
      </c>
      <c r="N1723" s="5">
        <f>VLOOKUP(M1723,[1]ArchetypeScores!E:N,10,FALSE)</f>
        <v>1</v>
      </c>
      <c r="O1723" s="5">
        <f>VLOOKUP(M1723,[1]ArchetypeScores!E:O,11,FALSE)</f>
        <v>-2</v>
      </c>
      <c r="P1723" s="5">
        <f>VLOOKUP(M1723,[1]ArchetypeScores!E:P,12,FALSE)</f>
        <v>0</v>
      </c>
      <c r="Q1723" s="2" t="str">
        <f>VLOOKUP(M1723,[1]ArchetypeScores!E:W,19,FALSE)</f>
        <v>Other sector</v>
      </c>
      <c r="R1723" s="2">
        <f>VLOOKUP(M1723,[1]ArchetypeScores!E:I,5,FALSE)</f>
        <v>0</v>
      </c>
      <c r="S1723" s="2">
        <f>VLOOKUP(M1723,[1]ArchetypeScores!E:K,7,FALSE)</f>
        <v>-1</v>
      </c>
      <c r="T1723" s="2" t="str">
        <f t="shared" si="26"/>
        <v>Not A&amp;R positive</v>
      </c>
    </row>
    <row r="1724" spans="1:20" x14ac:dyDescent="0.3">
      <c r="A1724" s="2" t="s">
        <v>4638</v>
      </c>
      <c r="B1724" s="3" t="s">
        <v>4850</v>
      </c>
      <c r="C1724" s="3" t="s">
        <v>4851</v>
      </c>
      <c r="D1724" s="4">
        <v>1E-3</v>
      </c>
      <c r="E1724" s="5" t="s">
        <v>4641</v>
      </c>
      <c r="F1724" s="4">
        <v>0</v>
      </c>
      <c r="G1724" s="6">
        <v>46092</v>
      </c>
      <c r="H1724" s="3" t="s">
        <v>4852</v>
      </c>
      <c r="I1724" s="3"/>
      <c r="J1724" s="3"/>
      <c r="K1724" s="5" t="s">
        <v>611</v>
      </c>
      <c r="L1724" s="5">
        <v>1</v>
      </c>
      <c r="M1724" s="5" t="s">
        <v>612</v>
      </c>
      <c r="N1724" s="5">
        <f>VLOOKUP(M1724,[1]ArchetypeScores!E:N,10,FALSE)</f>
        <v>1</v>
      </c>
      <c r="O1724" s="5">
        <f>VLOOKUP(M1724,[1]ArchetypeScores!E:O,11,FALSE)</f>
        <v>-2</v>
      </c>
      <c r="P1724" s="5">
        <f>VLOOKUP(M1724,[1]ArchetypeScores!E:P,12,FALSE)</f>
        <v>-1</v>
      </c>
      <c r="Q1724" s="2" t="str">
        <f>VLOOKUP(M1724,[1]ArchetypeScores!E:W,19,FALSE)</f>
        <v>Consumer (including agriculture and tourism)</v>
      </c>
      <c r="R1724" s="2">
        <f>VLOOKUP(M1724,[1]ArchetypeScores!E:I,5,FALSE)</f>
        <v>0</v>
      </c>
      <c r="S1724" s="2">
        <f>VLOOKUP(M1724,[1]ArchetypeScores!E:K,7,FALSE)</f>
        <v>0</v>
      </c>
      <c r="T1724" s="2" t="str">
        <f t="shared" si="26"/>
        <v>Not A&amp;R positive</v>
      </c>
    </row>
    <row r="1725" spans="1:20" x14ac:dyDescent="0.3">
      <c r="A1725" s="2" t="s">
        <v>4638</v>
      </c>
      <c r="B1725" s="3" t="s">
        <v>4853</v>
      </c>
      <c r="C1725" s="3" t="s">
        <v>4854</v>
      </c>
      <c r="D1725" s="4"/>
      <c r="E1725" s="5" t="s">
        <v>4641</v>
      </c>
      <c r="F1725" s="4">
        <v>0</v>
      </c>
      <c r="G1725" s="6">
        <v>46028</v>
      </c>
      <c r="H1725" s="3" t="s">
        <v>4855</v>
      </c>
      <c r="I1725" s="3"/>
      <c r="J1725" s="3"/>
      <c r="K1725" s="5" t="s">
        <v>84</v>
      </c>
      <c r="L1725" s="5">
        <v>1</v>
      </c>
      <c r="M1725" s="5" t="s">
        <v>517</v>
      </c>
      <c r="N1725" s="5">
        <f>VLOOKUP(M1725,[1]ArchetypeScores!E:N,10,FALSE)</f>
        <v>0</v>
      </c>
      <c r="O1725" s="5">
        <f>VLOOKUP(M1725,[1]ArchetypeScores!E:O,11,FALSE)</f>
        <v>-1</v>
      </c>
      <c r="P1725" s="5">
        <f>VLOOKUP(M1725,[1]ArchetypeScores!E:P,12,FALSE)</f>
        <v>0</v>
      </c>
      <c r="Q1725" s="2" t="str">
        <f>VLOOKUP(M1725,[1]ArchetypeScores!E:W,19,FALSE)</f>
        <v>Untargeted</v>
      </c>
      <c r="R1725" s="2">
        <f>VLOOKUP(M1725,[1]ArchetypeScores!E:I,5,FALSE)</f>
        <v>0</v>
      </c>
      <c r="S1725" s="2">
        <f>VLOOKUP(M1725,[1]ArchetypeScores!E:K,7,FALSE)</f>
        <v>0</v>
      </c>
      <c r="T1725" s="2" t="str">
        <f t="shared" si="26"/>
        <v>Not A&amp;R positive</v>
      </c>
    </row>
    <row r="1726" spans="1:20" x14ac:dyDescent="0.3">
      <c r="A1726" s="2" t="s">
        <v>4638</v>
      </c>
      <c r="B1726" s="3" t="s">
        <v>4856</v>
      </c>
      <c r="C1726" s="3" t="s">
        <v>4857</v>
      </c>
      <c r="D1726" s="4">
        <v>1.4</v>
      </c>
      <c r="E1726" s="5" t="s">
        <v>4641</v>
      </c>
      <c r="F1726" s="4">
        <v>4.0000000000000002E-4</v>
      </c>
      <c r="G1726" s="6">
        <v>46038</v>
      </c>
      <c r="H1726" s="3" t="s">
        <v>4645</v>
      </c>
      <c r="I1726" s="3"/>
      <c r="J1726" s="3"/>
      <c r="K1726" s="5" t="s">
        <v>611</v>
      </c>
      <c r="L1726" s="5">
        <v>1</v>
      </c>
      <c r="M1726" s="5" t="s">
        <v>612</v>
      </c>
      <c r="N1726" s="5">
        <f>VLOOKUP(M1726,[1]ArchetypeScores!E:N,10,FALSE)</f>
        <v>1</v>
      </c>
      <c r="O1726" s="5">
        <f>VLOOKUP(M1726,[1]ArchetypeScores!E:O,11,FALSE)</f>
        <v>-2</v>
      </c>
      <c r="P1726" s="5">
        <f>VLOOKUP(M1726,[1]ArchetypeScores!E:P,12,FALSE)</f>
        <v>-1</v>
      </c>
      <c r="Q1726" s="2" t="str">
        <f>VLOOKUP(M1726,[1]ArchetypeScores!E:W,19,FALSE)</f>
        <v>Consumer (including agriculture and tourism)</v>
      </c>
      <c r="R1726" s="2">
        <f>VLOOKUP(M1726,[1]ArchetypeScores!E:I,5,FALSE)</f>
        <v>0</v>
      </c>
      <c r="S1726" s="2">
        <f>VLOOKUP(M1726,[1]ArchetypeScores!E:K,7,FALSE)</f>
        <v>0</v>
      </c>
      <c r="T1726" s="2" t="str">
        <f t="shared" si="26"/>
        <v>Not A&amp;R positive</v>
      </c>
    </row>
    <row r="1727" spans="1:20" x14ac:dyDescent="0.3">
      <c r="A1727" s="2" t="s">
        <v>4638</v>
      </c>
      <c r="B1727" s="3" t="s">
        <v>4858</v>
      </c>
      <c r="C1727" s="3" t="s">
        <v>4859</v>
      </c>
      <c r="D1727" s="4">
        <v>16.45</v>
      </c>
      <c r="E1727" s="5" t="s">
        <v>4641</v>
      </c>
      <c r="F1727" s="4">
        <v>4.4000000000000003E-3</v>
      </c>
      <c r="G1727" s="6">
        <v>46023</v>
      </c>
      <c r="H1727" s="3" t="s">
        <v>4860</v>
      </c>
      <c r="I1727" s="3"/>
      <c r="J1727" s="3"/>
      <c r="K1727" s="5" t="s">
        <v>102</v>
      </c>
      <c r="L1727" s="5">
        <v>2</v>
      </c>
      <c r="M1727" s="5" t="s">
        <v>681</v>
      </c>
      <c r="N1727" s="5">
        <f>VLOOKUP(M1727,[1]ArchetypeScores!E:N,10,FALSE)</f>
        <v>0</v>
      </c>
      <c r="O1727" s="5">
        <f>VLOOKUP(M1727,[1]ArchetypeScores!E:O,11,FALSE)</f>
        <v>-1</v>
      </c>
      <c r="P1727" s="5">
        <f>VLOOKUP(M1727,[1]ArchetypeScores!E:P,12,FALSE)</f>
        <v>0</v>
      </c>
      <c r="Q1727" s="2" t="str">
        <f>VLOOKUP(M1727,[1]ArchetypeScores!E:W,19,FALSE)</f>
        <v>Untargeted</v>
      </c>
      <c r="R1727" s="2">
        <f>VLOOKUP(M1727,[1]ArchetypeScores!E:I,5,FALSE)</f>
        <v>0</v>
      </c>
      <c r="S1727" s="2">
        <f>VLOOKUP(M1727,[1]ArchetypeScores!E:K,7,FALSE)</f>
        <v>1</v>
      </c>
      <c r="T1727" s="2" t="str">
        <f t="shared" si="26"/>
        <v>Indirect only</v>
      </c>
    </row>
    <row r="1728" spans="1:20" x14ac:dyDescent="0.3">
      <c r="A1728" s="2" t="s">
        <v>4638</v>
      </c>
      <c r="B1728" s="3" t="s">
        <v>4861</v>
      </c>
      <c r="C1728" s="3" t="s">
        <v>4862</v>
      </c>
      <c r="D1728" s="4"/>
      <c r="E1728" s="5" t="s">
        <v>4641</v>
      </c>
      <c r="F1728" s="4">
        <v>0</v>
      </c>
      <c r="G1728" s="6">
        <v>46064</v>
      </c>
      <c r="H1728" s="3" t="s">
        <v>4673</v>
      </c>
      <c r="I1728" s="3" t="s">
        <v>4674</v>
      </c>
      <c r="J1728" s="3"/>
      <c r="K1728" s="5" t="s">
        <v>142</v>
      </c>
      <c r="L1728" s="5">
        <v>2</v>
      </c>
      <c r="M1728" s="5" t="s">
        <v>250</v>
      </c>
      <c r="N1728" s="5">
        <f>VLOOKUP(M1728,[1]ArchetypeScores!E:N,10,FALSE)</f>
        <v>1</v>
      </c>
      <c r="O1728" s="5">
        <f>VLOOKUP(M1728,[1]ArchetypeScores!E:O,11,FALSE)</f>
        <v>1</v>
      </c>
      <c r="P1728" s="5">
        <f>VLOOKUP(M1728,[1]ArchetypeScores!E:P,12,FALSE)</f>
        <v>2</v>
      </c>
      <c r="Q1728" s="2" t="str">
        <f>VLOOKUP(M1728,[1]ArchetypeScores!E:W,19,FALSE)</f>
        <v>Materials (including forestry and nature)</v>
      </c>
      <c r="R1728" s="2">
        <f>VLOOKUP(M1728,[1]ArchetypeScores!E:I,5,FALSE)</f>
        <v>1</v>
      </c>
      <c r="S1728" s="2">
        <f>VLOOKUP(M1728,[1]ArchetypeScores!E:K,7,FALSE)</f>
        <v>1</v>
      </c>
      <c r="T1728" s="2" t="str">
        <f t="shared" si="26"/>
        <v>Both</v>
      </c>
    </row>
    <row r="1729" spans="1:20" x14ac:dyDescent="0.3">
      <c r="A1729" s="2" t="s">
        <v>4638</v>
      </c>
      <c r="B1729" s="3" t="s">
        <v>4863</v>
      </c>
      <c r="C1729" s="3" t="s">
        <v>4864</v>
      </c>
      <c r="D1729" s="4"/>
      <c r="E1729" s="5" t="s">
        <v>4641</v>
      </c>
      <c r="F1729" s="4">
        <v>0</v>
      </c>
      <c r="G1729" s="6">
        <v>46077</v>
      </c>
      <c r="H1729" s="3" t="s">
        <v>4666</v>
      </c>
      <c r="I1729" s="3" t="s">
        <v>4658</v>
      </c>
      <c r="J1729" s="3"/>
      <c r="K1729" s="5" t="s">
        <v>118</v>
      </c>
      <c r="L1729" s="5">
        <v>3</v>
      </c>
      <c r="M1729" s="5" t="s">
        <v>168</v>
      </c>
      <c r="N1729" s="5">
        <f>VLOOKUP(M1729,[1]ArchetypeScores!E:N,10,FALSE)</f>
        <v>0</v>
      </c>
      <c r="O1729" s="5">
        <f>VLOOKUP(M1729,[1]ArchetypeScores!E:O,11,FALSE)</f>
        <v>-1</v>
      </c>
      <c r="P1729" s="5">
        <f>VLOOKUP(M1729,[1]ArchetypeScores!E:P,12,FALSE)</f>
        <v>0</v>
      </c>
      <c r="Q1729" s="2" t="str">
        <f>VLOOKUP(M1729,[1]ArchetypeScores!E:W,19,FALSE)</f>
        <v>Untargeted</v>
      </c>
      <c r="R1729" s="2">
        <f>VLOOKUP(M1729,[1]ArchetypeScores!E:I,5,FALSE)</f>
        <v>0</v>
      </c>
      <c r="S1729" s="2">
        <f>VLOOKUP(M1729,[1]ArchetypeScores!E:K,7,FALSE)</f>
        <v>0</v>
      </c>
      <c r="T1729" s="2" t="str">
        <f t="shared" si="26"/>
        <v>Not A&amp;R positive</v>
      </c>
    </row>
    <row r="1730" spans="1:20" x14ac:dyDescent="0.3">
      <c r="A1730" s="2" t="s">
        <v>4638</v>
      </c>
      <c r="B1730" s="3" t="s">
        <v>4865</v>
      </c>
      <c r="C1730" s="3" t="s">
        <v>4866</v>
      </c>
      <c r="D1730" s="4"/>
      <c r="E1730" s="5" t="s">
        <v>4641</v>
      </c>
      <c r="F1730" s="4">
        <v>0</v>
      </c>
      <c r="G1730" s="6">
        <v>46074</v>
      </c>
      <c r="H1730" s="3" t="s">
        <v>4664</v>
      </c>
      <c r="I1730" s="3"/>
      <c r="J1730" s="3"/>
      <c r="K1730" s="5" t="s">
        <v>118</v>
      </c>
      <c r="L1730" s="5">
        <v>3</v>
      </c>
      <c r="M1730" s="5" t="s">
        <v>168</v>
      </c>
      <c r="N1730" s="5">
        <f>VLOOKUP(M1730,[1]ArchetypeScores!E:N,10,FALSE)</f>
        <v>0</v>
      </c>
      <c r="O1730" s="5">
        <f>VLOOKUP(M1730,[1]ArchetypeScores!E:O,11,FALSE)</f>
        <v>-1</v>
      </c>
      <c r="P1730" s="5">
        <f>VLOOKUP(M1730,[1]ArchetypeScores!E:P,12,FALSE)</f>
        <v>0</v>
      </c>
      <c r="Q1730" s="2" t="str">
        <f>VLOOKUP(M1730,[1]ArchetypeScores!E:W,19,FALSE)</f>
        <v>Untargeted</v>
      </c>
      <c r="R1730" s="2">
        <f>VLOOKUP(M1730,[1]ArchetypeScores!E:I,5,FALSE)</f>
        <v>0</v>
      </c>
      <c r="S1730" s="2">
        <f>VLOOKUP(M1730,[1]ArchetypeScores!E:K,7,FALSE)</f>
        <v>0</v>
      </c>
      <c r="T1730" s="2" t="str">
        <f t="shared" ref="T1730:T1793" si="27">IF(AND(R1730=1,S1730=1),"Both",IF(AND(R1730=1,S1730=0),"Direct only",IF(AND(R1730=0,S1730=1),"Indirect only","Not A&amp;R positive")))</f>
        <v>Not A&amp;R positive</v>
      </c>
    </row>
    <row r="1731" spans="1:20" x14ac:dyDescent="0.3">
      <c r="A1731" s="2" t="s">
        <v>4638</v>
      </c>
      <c r="B1731" s="3" t="s">
        <v>4867</v>
      </c>
      <c r="C1731" s="3" t="s">
        <v>4868</v>
      </c>
      <c r="D1731" s="4"/>
      <c r="E1731" s="5" t="s">
        <v>4641</v>
      </c>
      <c r="F1731" s="4">
        <v>0</v>
      </c>
      <c r="G1731" s="6">
        <v>46040</v>
      </c>
      <c r="H1731" s="3" t="s">
        <v>4869</v>
      </c>
      <c r="I1731" s="3"/>
      <c r="J1731" s="3"/>
      <c r="K1731" s="5" t="s">
        <v>118</v>
      </c>
      <c r="L1731" s="5">
        <v>3</v>
      </c>
      <c r="M1731" s="5" t="s">
        <v>168</v>
      </c>
      <c r="N1731" s="5">
        <f>VLOOKUP(M1731,[1]ArchetypeScores!E:N,10,FALSE)</f>
        <v>0</v>
      </c>
      <c r="O1731" s="5">
        <f>VLOOKUP(M1731,[1]ArchetypeScores!E:O,11,FALSE)</f>
        <v>-1</v>
      </c>
      <c r="P1731" s="5">
        <f>VLOOKUP(M1731,[1]ArchetypeScores!E:P,12,FALSE)</f>
        <v>0</v>
      </c>
      <c r="Q1731" s="2" t="str">
        <f>VLOOKUP(M1731,[1]ArchetypeScores!E:W,19,FALSE)</f>
        <v>Untargeted</v>
      </c>
      <c r="R1731" s="2">
        <f>VLOOKUP(M1731,[1]ArchetypeScores!E:I,5,FALSE)</f>
        <v>0</v>
      </c>
      <c r="S1731" s="2">
        <f>VLOOKUP(M1731,[1]ArchetypeScores!E:K,7,FALSE)</f>
        <v>0</v>
      </c>
      <c r="T1731" s="2" t="str">
        <f t="shared" si="27"/>
        <v>Not A&amp;R positive</v>
      </c>
    </row>
    <row r="1732" spans="1:20" x14ac:dyDescent="0.3">
      <c r="A1732" s="2" t="s">
        <v>4638</v>
      </c>
      <c r="B1732" s="3" t="s">
        <v>4870</v>
      </c>
      <c r="C1732" s="3" t="s">
        <v>4871</v>
      </c>
      <c r="D1732" s="4">
        <v>10</v>
      </c>
      <c r="E1732" s="5" t="s">
        <v>4641</v>
      </c>
      <c r="F1732" s="4">
        <v>2.7499999999999998E-3</v>
      </c>
      <c r="G1732" s="6">
        <v>46021</v>
      </c>
      <c r="H1732" s="3" t="s">
        <v>4872</v>
      </c>
      <c r="I1732" s="3" t="s">
        <v>4873</v>
      </c>
      <c r="J1732" s="3"/>
      <c r="K1732" s="5" t="s">
        <v>61</v>
      </c>
      <c r="L1732" s="5">
        <v>5</v>
      </c>
      <c r="M1732" s="5" t="s">
        <v>62</v>
      </c>
      <c r="N1732" s="5">
        <f>VLOOKUP(M1732,[1]ArchetypeScores!E:N,10,FALSE)</f>
        <v>0</v>
      </c>
      <c r="O1732" s="5">
        <f>VLOOKUP(M1732,[1]ArchetypeScores!E:O,11,FALSE)</f>
        <v>-1</v>
      </c>
      <c r="P1732" s="5">
        <f>VLOOKUP(M1732,[1]ArchetypeScores!E:P,12,FALSE)</f>
        <v>0</v>
      </c>
      <c r="Q1732" s="2" t="str">
        <f>VLOOKUP(M1732,[1]ArchetypeScores!E:W,19,FALSE)</f>
        <v>Health care</v>
      </c>
      <c r="R1732" s="2">
        <f>VLOOKUP(M1732,[1]ArchetypeScores!E:I,5,FALSE)</f>
        <v>0</v>
      </c>
      <c r="S1732" s="2">
        <f>VLOOKUP(M1732,[1]ArchetypeScores!E:K,7,FALSE)</f>
        <v>0</v>
      </c>
      <c r="T1732" s="2" t="str">
        <f t="shared" si="27"/>
        <v>Not A&amp;R positive</v>
      </c>
    </row>
    <row r="1733" spans="1:20" x14ac:dyDescent="0.3">
      <c r="A1733" s="2" t="s">
        <v>4638</v>
      </c>
      <c r="B1733" s="3" t="s">
        <v>4874</v>
      </c>
      <c r="C1733" s="3" t="s">
        <v>4875</v>
      </c>
      <c r="D1733" s="4">
        <v>668.92499999999995</v>
      </c>
      <c r="E1733" s="5" t="s">
        <v>4641</v>
      </c>
      <c r="F1733" s="4">
        <v>0.18770000000000001</v>
      </c>
      <c r="G1733" s="6">
        <v>46030</v>
      </c>
      <c r="H1733" s="3" t="s">
        <v>4876</v>
      </c>
      <c r="I1733" s="3" t="s">
        <v>4877</v>
      </c>
      <c r="J1733" s="3"/>
      <c r="K1733" s="5" t="s">
        <v>61</v>
      </c>
      <c r="L1733" s="5">
        <v>1</v>
      </c>
      <c r="M1733" s="5" t="s">
        <v>130</v>
      </c>
      <c r="N1733" s="5">
        <f>VLOOKUP(M1733,[1]ArchetypeScores!E:N,10,FALSE)</f>
        <v>0</v>
      </c>
      <c r="O1733" s="5">
        <f>VLOOKUP(M1733,[1]ArchetypeScores!E:O,11,FALSE)</f>
        <v>-1</v>
      </c>
      <c r="P1733" s="5">
        <f>VLOOKUP(M1733,[1]ArchetypeScores!E:P,12,FALSE)</f>
        <v>0</v>
      </c>
      <c r="Q1733" s="2" t="str">
        <f>VLOOKUP(M1733,[1]ArchetypeScores!E:W,19,FALSE)</f>
        <v>Health care</v>
      </c>
      <c r="R1733" s="2">
        <f>VLOOKUP(M1733,[1]ArchetypeScores!E:I,5,FALSE)</f>
        <v>0</v>
      </c>
      <c r="S1733" s="2">
        <f>VLOOKUP(M1733,[1]ArchetypeScores!E:K,7,FALSE)</f>
        <v>0</v>
      </c>
      <c r="T1733" s="2" t="str">
        <f t="shared" si="27"/>
        <v>Not A&amp;R positive</v>
      </c>
    </row>
    <row r="1734" spans="1:20" x14ac:dyDescent="0.3">
      <c r="A1734" s="2" t="s">
        <v>4638</v>
      </c>
      <c r="B1734" s="3" t="s">
        <v>4878</v>
      </c>
      <c r="C1734" s="3" t="s">
        <v>4879</v>
      </c>
      <c r="D1734" s="4">
        <v>1068</v>
      </c>
      <c r="E1734" s="5" t="s">
        <v>4641</v>
      </c>
      <c r="F1734" s="4">
        <v>0.29682999999999998</v>
      </c>
      <c r="G1734" s="6">
        <v>46033</v>
      </c>
      <c r="H1734" s="3" t="s">
        <v>4880</v>
      </c>
      <c r="I1734" s="3"/>
      <c r="J1734" s="3"/>
      <c r="K1734" s="5" t="s">
        <v>61</v>
      </c>
      <c r="L1734" s="5">
        <v>1</v>
      </c>
      <c r="M1734" s="5" t="s">
        <v>130</v>
      </c>
      <c r="N1734" s="5">
        <f>VLOOKUP(M1734,[1]ArchetypeScores!E:N,10,FALSE)</f>
        <v>0</v>
      </c>
      <c r="O1734" s="5">
        <f>VLOOKUP(M1734,[1]ArchetypeScores!E:O,11,FALSE)</f>
        <v>-1</v>
      </c>
      <c r="P1734" s="5">
        <f>VLOOKUP(M1734,[1]ArchetypeScores!E:P,12,FALSE)</f>
        <v>0</v>
      </c>
      <c r="Q1734" s="2" t="str">
        <f>VLOOKUP(M1734,[1]ArchetypeScores!E:W,19,FALSE)</f>
        <v>Health care</v>
      </c>
      <c r="R1734" s="2">
        <f>VLOOKUP(M1734,[1]ArchetypeScores!E:I,5,FALSE)</f>
        <v>0</v>
      </c>
      <c r="S1734" s="2">
        <f>VLOOKUP(M1734,[1]ArchetypeScores!E:K,7,FALSE)</f>
        <v>0</v>
      </c>
      <c r="T1734" s="2" t="str">
        <f t="shared" si="27"/>
        <v>Not A&amp;R positive</v>
      </c>
    </row>
    <row r="1735" spans="1:20" x14ac:dyDescent="0.3">
      <c r="A1735" s="2" t="s">
        <v>4638</v>
      </c>
      <c r="B1735" s="3" t="s">
        <v>4881</v>
      </c>
      <c r="C1735" s="3" t="s">
        <v>4882</v>
      </c>
      <c r="D1735" s="4">
        <v>0.52500000000000002</v>
      </c>
      <c r="E1735" s="5" t="s">
        <v>4641</v>
      </c>
      <c r="F1735" s="4">
        <v>1.4999999999999999E-4</v>
      </c>
      <c r="G1735" s="6">
        <v>46031</v>
      </c>
      <c r="H1735" s="3" t="s">
        <v>4883</v>
      </c>
      <c r="I1735" s="3" t="s">
        <v>4884</v>
      </c>
      <c r="J1735" s="3"/>
      <c r="K1735" s="5" t="s">
        <v>61</v>
      </c>
      <c r="L1735" s="5">
        <v>1</v>
      </c>
      <c r="M1735" s="5" t="s">
        <v>130</v>
      </c>
      <c r="N1735" s="5">
        <f>VLOOKUP(M1735,[1]ArchetypeScores!E:N,10,FALSE)</f>
        <v>0</v>
      </c>
      <c r="O1735" s="5">
        <f>VLOOKUP(M1735,[1]ArchetypeScores!E:O,11,FALSE)</f>
        <v>-1</v>
      </c>
      <c r="P1735" s="5">
        <f>VLOOKUP(M1735,[1]ArchetypeScores!E:P,12,FALSE)</f>
        <v>0</v>
      </c>
      <c r="Q1735" s="2" t="str">
        <f>VLOOKUP(M1735,[1]ArchetypeScores!E:W,19,FALSE)</f>
        <v>Health care</v>
      </c>
      <c r="R1735" s="2">
        <f>VLOOKUP(M1735,[1]ArchetypeScores!E:I,5,FALSE)</f>
        <v>0</v>
      </c>
      <c r="S1735" s="2">
        <f>VLOOKUP(M1735,[1]ArchetypeScores!E:K,7,FALSE)</f>
        <v>0</v>
      </c>
      <c r="T1735" s="2" t="str">
        <f t="shared" si="27"/>
        <v>Not A&amp;R positive</v>
      </c>
    </row>
    <row r="1736" spans="1:20" x14ac:dyDescent="0.3">
      <c r="A1736" s="2" t="s">
        <v>4638</v>
      </c>
      <c r="B1736" s="3" t="s">
        <v>4885</v>
      </c>
      <c r="C1736" s="3" t="s">
        <v>4886</v>
      </c>
      <c r="D1736" s="4"/>
      <c r="E1736" s="5" t="s">
        <v>4641</v>
      </c>
      <c r="F1736" s="4">
        <v>0</v>
      </c>
      <c r="G1736" s="6">
        <v>46045</v>
      </c>
      <c r="H1736" s="3" t="s">
        <v>4805</v>
      </c>
      <c r="I1736" s="3" t="s">
        <v>4806</v>
      </c>
      <c r="J1736" s="3"/>
      <c r="K1736" s="5" t="s">
        <v>53</v>
      </c>
      <c r="L1736" s="5">
        <v>1</v>
      </c>
      <c r="M1736" s="5" t="s">
        <v>54</v>
      </c>
      <c r="N1736" s="5">
        <f>VLOOKUP(M1736,[1]ArchetypeScores!E:N,10,FALSE)</f>
        <v>0</v>
      </c>
      <c r="O1736" s="5">
        <f>VLOOKUP(M1736,[1]ArchetypeScores!E:O,11,FALSE)</f>
        <v>-1</v>
      </c>
      <c r="P1736" s="5">
        <f>VLOOKUP(M1736,[1]ArchetypeScores!E:P,12,FALSE)</f>
        <v>0</v>
      </c>
      <c r="Q1736" s="2" t="str">
        <f>VLOOKUP(M1736,[1]ArchetypeScores!E:W,19,FALSE)</f>
        <v>Untargeted</v>
      </c>
      <c r="R1736" s="2">
        <f>VLOOKUP(M1736,[1]ArchetypeScores!E:I,5,FALSE)</f>
        <v>0</v>
      </c>
      <c r="S1736" s="2">
        <f>VLOOKUP(M1736,[1]ArchetypeScores!E:K,7,FALSE)</f>
        <v>0</v>
      </c>
      <c r="T1736" s="2" t="str">
        <f t="shared" si="27"/>
        <v>Not A&amp;R positive</v>
      </c>
    </row>
    <row r="1737" spans="1:20" x14ac:dyDescent="0.3">
      <c r="A1737" s="2" t="s">
        <v>4638</v>
      </c>
      <c r="B1737" s="3" t="s">
        <v>4885</v>
      </c>
      <c r="C1737" s="3" t="s">
        <v>4887</v>
      </c>
      <c r="D1737" s="4"/>
      <c r="E1737" s="5" t="s">
        <v>4641</v>
      </c>
      <c r="F1737" s="4">
        <v>0</v>
      </c>
      <c r="G1737" s="6">
        <v>46109</v>
      </c>
      <c r="H1737" s="3" t="s">
        <v>4888</v>
      </c>
      <c r="I1737" s="3"/>
      <c r="J1737" s="3"/>
      <c r="K1737" s="5" t="s">
        <v>53</v>
      </c>
      <c r="L1737" s="5">
        <v>1</v>
      </c>
      <c r="M1737" s="5" t="s">
        <v>54</v>
      </c>
      <c r="N1737" s="5">
        <f>VLOOKUP(M1737,[1]ArchetypeScores!E:N,10,FALSE)</f>
        <v>0</v>
      </c>
      <c r="O1737" s="5">
        <f>VLOOKUP(M1737,[1]ArchetypeScores!E:O,11,FALSE)</f>
        <v>-1</v>
      </c>
      <c r="P1737" s="5">
        <f>VLOOKUP(M1737,[1]ArchetypeScores!E:P,12,FALSE)</f>
        <v>0</v>
      </c>
      <c r="Q1737" s="2" t="str">
        <f>VLOOKUP(M1737,[1]ArchetypeScores!E:W,19,FALSE)</f>
        <v>Untargeted</v>
      </c>
      <c r="R1737" s="2">
        <f>VLOOKUP(M1737,[1]ArchetypeScores!E:I,5,FALSE)</f>
        <v>0</v>
      </c>
      <c r="S1737" s="2">
        <f>VLOOKUP(M1737,[1]ArchetypeScores!E:K,7,FALSE)</f>
        <v>0</v>
      </c>
      <c r="T1737" s="2" t="str">
        <f t="shared" si="27"/>
        <v>Not A&amp;R positive</v>
      </c>
    </row>
    <row r="1738" spans="1:20" x14ac:dyDescent="0.3">
      <c r="A1738" s="2" t="s">
        <v>4638</v>
      </c>
      <c r="B1738" s="3" t="s">
        <v>4889</v>
      </c>
      <c r="C1738" s="3" t="s">
        <v>4890</v>
      </c>
      <c r="D1738" s="4"/>
      <c r="E1738" s="5" t="s">
        <v>4641</v>
      </c>
      <c r="F1738" s="4">
        <v>0</v>
      </c>
      <c r="G1738" s="6">
        <v>46085</v>
      </c>
      <c r="H1738" s="3" t="s">
        <v>4891</v>
      </c>
      <c r="I1738" s="3"/>
      <c r="J1738" s="3"/>
      <c r="K1738" s="5" t="s">
        <v>53</v>
      </c>
      <c r="L1738" s="5">
        <v>1</v>
      </c>
      <c r="M1738" s="5" t="s">
        <v>54</v>
      </c>
      <c r="N1738" s="5">
        <f>VLOOKUP(M1738,[1]ArchetypeScores!E:N,10,FALSE)</f>
        <v>0</v>
      </c>
      <c r="O1738" s="5">
        <f>VLOOKUP(M1738,[1]ArchetypeScores!E:O,11,FALSE)</f>
        <v>-1</v>
      </c>
      <c r="P1738" s="5">
        <f>VLOOKUP(M1738,[1]ArchetypeScores!E:P,12,FALSE)</f>
        <v>0</v>
      </c>
      <c r="Q1738" s="2" t="str">
        <f>VLOOKUP(M1738,[1]ArchetypeScores!E:W,19,FALSE)</f>
        <v>Untargeted</v>
      </c>
      <c r="R1738" s="2">
        <f>VLOOKUP(M1738,[1]ArchetypeScores!E:I,5,FALSE)</f>
        <v>0</v>
      </c>
      <c r="S1738" s="2">
        <f>VLOOKUP(M1738,[1]ArchetypeScores!E:K,7,FALSE)</f>
        <v>0</v>
      </c>
      <c r="T1738" s="2" t="str">
        <f t="shared" si="27"/>
        <v>Not A&amp;R positive</v>
      </c>
    </row>
    <row r="1739" spans="1:20" x14ac:dyDescent="0.3">
      <c r="A1739" s="2" t="s">
        <v>4638</v>
      </c>
      <c r="B1739" s="3" t="s">
        <v>1475</v>
      </c>
      <c r="C1739" s="3" t="s">
        <v>4892</v>
      </c>
      <c r="D1739" s="4"/>
      <c r="E1739" s="5" t="s">
        <v>4641</v>
      </c>
      <c r="F1739" s="4">
        <v>0</v>
      </c>
      <c r="G1739" s="6">
        <v>46094</v>
      </c>
      <c r="H1739" s="3" t="s">
        <v>4893</v>
      </c>
      <c r="I1739" s="3"/>
      <c r="J1739" s="3"/>
      <c r="K1739" s="5" t="s">
        <v>53</v>
      </c>
      <c r="L1739" s="5">
        <v>1</v>
      </c>
      <c r="M1739" s="5" t="s">
        <v>54</v>
      </c>
      <c r="N1739" s="5">
        <f>VLOOKUP(M1739,[1]ArchetypeScores!E:N,10,FALSE)</f>
        <v>0</v>
      </c>
      <c r="O1739" s="5">
        <f>VLOOKUP(M1739,[1]ArchetypeScores!E:O,11,FALSE)</f>
        <v>-1</v>
      </c>
      <c r="P1739" s="5">
        <f>VLOOKUP(M1739,[1]ArchetypeScores!E:P,12,FALSE)</f>
        <v>0</v>
      </c>
      <c r="Q1739" s="2" t="str">
        <f>VLOOKUP(M1739,[1]ArchetypeScores!E:W,19,FALSE)</f>
        <v>Untargeted</v>
      </c>
      <c r="R1739" s="2">
        <f>VLOOKUP(M1739,[1]ArchetypeScores!E:I,5,FALSE)</f>
        <v>0</v>
      </c>
      <c r="S1739" s="2">
        <f>VLOOKUP(M1739,[1]ArchetypeScores!E:K,7,FALSE)</f>
        <v>0</v>
      </c>
      <c r="T1739" s="2" t="str">
        <f t="shared" si="27"/>
        <v>Not A&amp;R positive</v>
      </c>
    </row>
    <row r="1740" spans="1:20" x14ac:dyDescent="0.3">
      <c r="A1740" s="2" t="s">
        <v>4638</v>
      </c>
      <c r="B1740" s="3" t="s">
        <v>1475</v>
      </c>
      <c r="C1740" s="3" t="s">
        <v>4894</v>
      </c>
      <c r="D1740" s="4"/>
      <c r="E1740" s="5" t="s">
        <v>4641</v>
      </c>
      <c r="F1740" s="4">
        <v>0</v>
      </c>
      <c r="G1740" s="6">
        <v>46099</v>
      </c>
      <c r="H1740" s="3" t="s">
        <v>4895</v>
      </c>
      <c r="I1740" s="3"/>
      <c r="J1740" s="3"/>
      <c r="K1740" s="5" t="s">
        <v>53</v>
      </c>
      <c r="L1740" s="5">
        <v>1</v>
      </c>
      <c r="M1740" s="5" t="s">
        <v>54</v>
      </c>
      <c r="N1740" s="5">
        <f>VLOOKUP(M1740,[1]ArchetypeScores!E:N,10,FALSE)</f>
        <v>0</v>
      </c>
      <c r="O1740" s="5">
        <f>VLOOKUP(M1740,[1]ArchetypeScores!E:O,11,FALSE)</f>
        <v>-1</v>
      </c>
      <c r="P1740" s="5">
        <f>VLOOKUP(M1740,[1]ArchetypeScores!E:P,12,FALSE)</f>
        <v>0</v>
      </c>
      <c r="Q1740" s="2" t="str">
        <f>VLOOKUP(M1740,[1]ArchetypeScores!E:W,19,FALSE)</f>
        <v>Untargeted</v>
      </c>
      <c r="R1740" s="2">
        <f>VLOOKUP(M1740,[1]ArchetypeScores!E:I,5,FALSE)</f>
        <v>0</v>
      </c>
      <c r="S1740" s="2">
        <f>VLOOKUP(M1740,[1]ArchetypeScores!E:K,7,FALSE)</f>
        <v>0</v>
      </c>
      <c r="T1740" s="2" t="str">
        <f t="shared" si="27"/>
        <v>Not A&amp;R positive</v>
      </c>
    </row>
    <row r="1741" spans="1:20" x14ac:dyDescent="0.3">
      <c r="A1741" s="2" t="s">
        <v>4638</v>
      </c>
      <c r="B1741" s="3" t="s">
        <v>4896</v>
      </c>
      <c r="C1741" s="3" t="s">
        <v>4897</v>
      </c>
      <c r="D1741" s="4"/>
      <c r="E1741" s="5" t="s">
        <v>4641</v>
      </c>
      <c r="F1741" s="4">
        <v>0</v>
      </c>
      <c r="G1741" s="6">
        <v>46046</v>
      </c>
      <c r="H1741" s="3" t="s">
        <v>4898</v>
      </c>
      <c r="I1741" s="3"/>
      <c r="J1741" s="3"/>
      <c r="K1741" s="5" t="s">
        <v>291</v>
      </c>
      <c r="L1741" s="5">
        <v>4</v>
      </c>
      <c r="M1741" s="5" t="s">
        <v>292</v>
      </c>
      <c r="N1741" s="5">
        <f>VLOOKUP(M1741,[1]ArchetypeScores!E:N,10,FALSE)</f>
        <v>1</v>
      </c>
      <c r="O1741" s="5">
        <f>VLOOKUP(M1741,[1]ArchetypeScores!E:O,11,FALSE)</f>
        <v>0</v>
      </c>
      <c r="P1741" s="5">
        <f>VLOOKUP(M1741,[1]ArchetypeScores!E:P,12,FALSE)</f>
        <v>0</v>
      </c>
      <c r="Q1741" s="2" t="str">
        <f>VLOOKUP(M1741,[1]ArchetypeScores!E:W,19,FALSE)</f>
        <v>Education and training</v>
      </c>
      <c r="R1741" s="2">
        <f>VLOOKUP(M1741,[1]ArchetypeScores!E:I,5,FALSE)</f>
        <v>0</v>
      </c>
      <c r="S1741" s="2">
        <f>VLOOKUP(M1741,[1]ArchetypeScores!E:K,7,FALSE)</f>
        <v>0</v>
      </c>
      <c r="T1741" s="2" t="str">
        <f t="shared" si="27"/>
        <v>Not A&amp;R positive</v>
      </c>
    </row>
    <row r="1742" spans="1:20" x14ac:dyDescent="0.3">
      <c r="A1742" s="2" t="s">
        <v>4638</v>
      </c>
      <c r="B1742" s="3" t="s">
        <v>4899</v>
      </c>
      <c r="C1742" s="3" t="s">
        <v>4900</v>
      </c>
      <c r="D1742" s="4"/>
      <c r="E1742" s="5" t="s">
        <v>4641</v>
      </c>
      <c r="F1742" s="4">
        <v>0</v>
      </c>
      <c r="G1742" s="6">
        <v>46080</v>
      </c>
      <c r="H1742" s="3" t="s">
        <v>4901</v>
      </c>
      <c r="I1742" s="3"/>
      <c r="J1742" s="3"/>
      <c r="K1742" s="5" t="s">
        <v>118</v>
      </c>
      <c r="L1742" s="5">
        <v>2</v>
      </c>
      <c r="M1742" s="5" t="s">
        <v>226</v>
      </c>
      <c r="N1742" s="5">
        <f>VLOOKUP(M1742,[1]ArchetypeScores!E:N,10,FALSE)</f>
        <v>0</v>
      </c>
      <c r="O1742" s="5">
        <f>VLOOKUP(M1742,[1]ArchetypeScores!E:O,11,FALSE)</f>
        <v>-1</v>
      </c>
      <c r="P1742" s="5">
        <f>VLOOKUP(M1742,[1]ArchetypeScores!E:P,12,FALSE)</f>
        <v>0</v>
      </c>
      <c r="Q1742" s="2" t="str">
        <f>VLOOKUP(M1742,[1]ArchetypeScores!E:W,19,FALSE)</f>
        <v>Untargeted</v>
      </c>
      <c r="R1742" s="2">
        <f>VLOOKUP(M1742,[1]ArchetypeScores!E:I,5,FALSE)</f>
        <v>0</v>
      </c>
      <c r="S1742" s="2">
        <f>VLOOKUP(M1742,[1]ArchetypeScores!E:K,7,FALSE)</f>
        <v>0</v>
      </c>
      <c r="T1742" s="2" t="str">
        <f t="shared" si="27"/>
        <v>Not A&amp;R positive</v>
      </c>
    </row>
    <row r="1743" spans="1:20" x14ac:dyDescent="0.3">
      <c r="A1743" s="2" t="s">
        <v>4638</v>
      </c>
      <c r="B1743" s="3" t="s">
        <v>4902</v>
      </c>
      <c r="C1743" s="3" t="s">
        <v>4903</v>
      </c>
      <c r="D1743" s="4"/>
      <c r="E1743" s="5" t="s">
        <v>4641</v>
      </c>
      <c r="F1743" s="4">
        <v>0</v>
      </c>
      <c r="G1743" s="6">
        <v>46089</v>
      </c>
      <c r="H1743" s="3" t="s">
        <v>4904</v>
      </c>
      <c r="I1743" s="3"/>
      <c r="J1743" s="3"/>
      <c r="K1743" s="5" t="s">
        <v>67</v>
      </c>
      <c r="L1743" s="5">
        <v>1</v>
      </c>
      <c r="M1743" s="5" t="s">
        <v>265</v>
      </c>
      <c r="N1743" s="5">
        <f>VLOOKUP(M1743,[1]ArchetypeScores!E:N,10,FALSE)</f>
        <v>0</v>
      </c>
      <c r="O1743" s="5">
        <f>VLOOKUP(M1743,[1]ArchetypeScores!E:O,11,FALSE)</f>
        <v>-1</v>
      </c>
      <c r="P1743" s="5">
        <f>VLOOKUP(M1743,[1]ArchetypeScores!E:P,12,FALSE)</f>
        <v>0</v>
      </c>
      <c r="Q1743" s="2" t="str">
        <f>VLOOKUP(M1743,[1]ArchetypeScores!E:W,19,FALSE)</f>
        <v>Untargeted</v>
      </c>
      <c r="R1743" s="2">
        <f>VLOOKUP(M1743,[1]ArchetypeScores!E:I,5,FALSE)</f>
        <v>0</v>
      </c>
      <c r="S1743" s="2">
        <f>VLOOKUP(M1743,[1]ArchetypeScores!E:K,7,FALSE)</f>
        <v>0</v>
      </c>
      <c r="T1743" s="2" t="str">
        <f t="shared" si="27"/>
        <v>Not A&amp;R positive</v>
      </c>
    </row>
    <row r="1744" spans="1:20" x14ac:dyDescent="0.3">
      <c r="A1744" s="2" t="s">
        <v>4638</v>
      </c>
      <c r="B1744" s="3" t="s">
        <v>4905</v>
      </c>
      <c r="C1744" s="3" t="s">
        <v>4906</v>
      </c>
      <c r="D1744" s="4"/>
      <c r="E1744" s="5" t="s">
        <v>4641</v>
      </c>
      <c r="F1744" s="4">
        <v>0</v>
      </c>
      <c r="G1744" s="6">
        <v>46096</v>
      </c>
      <c r="H1744" s="3" t="s">
        <v>4907</v>
      </c>
      <c r="I1744" s="3"/>
      <c r="J1744" s="3"/>
      <c r="K1744" s="5" t="s">
        <v>118</v>
      </c>
      <c r="L1744" s="5">
        <v>3</v>
      </c>
      <c r="M1744" s="5" t="s">
        <v>168</v>
      </c>
      <c r="N1744" s="5">
        <f>VLOOKUP(M1744,[1]ArchetypeScores!E:N,10,FALSE)</f>
        <v>0</v>
      </c>
      <c r="O1744" s="5">
        <f>VLOOKUP(M1744,[1]ArchetypeScores!E:O,11,FALSE)</f>
        <v>-1</v>
      </c>
      <c r="P1744" s="5">
        <f>VLOOKUP(M1744,[1]ArchetypeScores!E:P,12,FALSE)</f>
        <v>0</v>
      </c>
      <c r="Q1744" s="2" t="str">
        <f>VLOOKUP(M1744,[1]ArchetypeScores!E:W,19,FALSE)</f>
        <v>Untargeted</v>
      </c>
      <c r="R1744" s="2">
        <f>VLOOKUP(M1744,[1]ArchetypeScores!E:I,5,FALSE)</f>
        <v>0</v>
      </c>
      <c r="S1744" s="2">
        <f>VLOOKUP(M1744,[1]ArchetypeScores!E:K,7,FALSE)</f>
        <v>0</v>
      </c>
      <c r="T1744" s="2" t="str">
        <f t="shared" si="27"/>
        <v>Not A&amp;R positive</v>
      </c>
    </row>
    <row r="1745" spans="1:20" x14ac:dyDescent="0.3">
      <c r="A1745" s="2" t="s">
        <v>4638</v>
      </c>
      <c r="B1745" s="3" t="s">
        <v>4908</v>
      </c>
      <c r="C1745" s="3" t="s">
        <v>4909</v>
      </c>
      <c r="D1745" s="4">
        <v>1.4</v>
      </c>
      <c r="E1745" s="5" t="s">
        <v>4641</v>
      </c>
      <c r="F1745" s="4">
        <v>3.6000000000000002E-4</v>
      </c>
      <c r="G1745" s="6">
        <v>46056</v>
      </c>
      <c r="H1745" s="3" t="s">
        <v>4910</v>
      </c>
      <c r="I1745" s="3"/>
      <c r="J1745" s="3"/>
      <c r="K1745" s="5" t="s">
        <v>118</v>
      </c>
      <c r="L1745" s="5">
        <v>3</v>
      </c>
      <c r="M1745" s="5" t="s">
        <v>168</v>
      </c>
      <c r="N1745" s="5">
        <f>VLOOKUP(M1745,[1]ArchetypeScores!E:N,10,FALSE)</f>
        <v>0</v>
      </c>
      <c r="O1745" s="5">
        <f>VLOOKUP(M1745,[1]ArchetypeScores!E:O,11,FALSE)</f>
        <v>-1</v>
      </c>
      <c r="P1745" s="5">
        <f>VLOOKUP(M1745,[1]ArchetypeScores!E:P,12,FALSE)</f>
        <v>0</v>
      </c>
      <c r="Q1745" s="2" t="str">
        <f>VLOOKUP(M1745,[1]ArchetypeScores!E:W,19,FALSE)</f>
        <v>Untargeted</v>
      </c>
      <c r="R1745" s="2">
        <f>VLOOKUP(M1745,[1]ArchetypeScores!E:I,5,FALSE)</f>
        <v>0</v>
      </c>
      <c r="S1745" s="2">
        <f>VLOOKUP(M1745,[1]ArchetypeScores!E:K,7,FALSE)</f>
        <v>0</v>
      </c>
      <c r="T1745" s="2" t="str">
        <f t="shared" si="27"/>
        <v>Not A&amp;R positive</v>
      </c>
    </row>
    <row r="1746" spans="1:20" x14ac:dyDescent="0.3">
      <c r="A1746" s="2" t="s">
        <v>4638</v>
      </c>
      <c r="B1746" s="3" t="s">
        <v>4911</v>
      </c>
      <c r="C1746" s="3" t="s">
        <v>4912</v>
      </c>
      <c r="D1746" s="4">
        <v>0.68300000000000005</v>
      </c>
      <c r="E1746" s="5" t="s">
        <v>4641</v>
      </c>
      <c r="F1746" s="4">
        <v>1.9000000000000001E-4</v>
      </c>
      <c r="G1746" s="6">
        <v>46050</v>
      </c>
      <c r="H1746" s="3" t="s">
        <v>4913</v>
      </c>
      <c r="I1746" s="3"/>
      <c r="J1746" s="3"/>
      <c r="K1746" s="5" t="s">
        <v>291</v>
      </c>
      <c r="L1746" s="5">
        <v>3</v>
      </c>
      <c r="M1746" s="5" t="s">
        <v>532</v>
      </c>
      <c r="N1746" s="5">
        <f>VLOOKUP(M1746,[1]ArchetypeScores!E:N,10,FALSE)</f>
        <v>1</v>
      </c>
      <c r="O1746" s="5">
        <f>VLOOKUP(M1746,[1]ArchetypeScores!E:O,11,FALSE)</f>
        <v>0</v>
      </c>
      <c r="P1746" s="5">
        <f>VLOOKUP(M1746,[1]ArchetypeScores!E:P,12,FALSE)</f>
        <v>1</v>
      </c>
      <c r="Q1746" s="2" t="str">
        <f>VLOOKUP(M1746,[1]ArchetypeScores!E:W,19,FALSE)</f>
        <v>Education and training</v>
      </c>
      <c r="R1746" s="2">
        <f>VLOOKUP(M1746,[1]ArchetypeScores!E:I,5,FALSE)</f>
        <v>1</v>
      </c>
      <c r="S1746" s="2">
        <f>VLOOKUP(M1746,[1]ArchetypeScores!E:K,7,FALSE)</f>
        <v>1</v>
      </c>
      <c r="T1746" s="2" t="str">
        <f t="shared" si="27"/>
        <v>Both</v>
      </c>
    </row>
    <row r="1747" spans="1:20" x14ac:dyDescent="0.3">
      <c r="A1747" s="2" t="s">
        <v>4914</v>
      </c>
      <c r="B1747" s="3" t="s">
        <v>4915</v>
      </c>
      <c r="C1747" s="3" t="s">
        <v>4916</v>
      </c>
      <c r="D1747" s="4">
        <v>0.40600000000000003</v>
      </c>
      <c r="E1747" s="5" t="s">
        <v>4917</v>
      </c>
      <c r="F1747" s="4">
        <v>6.4999999999999997E-4</v>
      </c>
      <c r="G1747" s="6">
        <v>46116</v>
      </c>
      <c r="H1747" s="3" t="s">
        <v>4918</v>
      </c>
      <c r="I1747" s="3"/>
      <c r="J1747" s="3"/>
      <c r="K1747" s="5" t="s">
        <v>229</v>
      </c>
      <c r="L1747" s="5">
        <v>1</v>
      </c>
      <c r="M1747" s="5" t="s">
        <v>528</v>
      </c>
      <c r="N1747" s="5">
        <f>VLOOKUP(M1747,[1]ArchetypeScores!E:N,10,FALSE)</f>
        <v>1</v>
      </c>
      <c r="O1747" s="5">
        <f>VLOOKUP(M1747,[1]ArchetypeScores!E:O,11,FALSE)</f>
        <v>-2</v>
      </c>
      <c r="P1747" s="5">
        <f>VLOOKUP(M1747,[1]ArchetypeScores!E:P,12,FALSE)</f>
        <v>0</v>
      </c>
      <c r="Q1747" s="2" t="str">
        <f>VLOOKUP(M1747,[1]ArchetypeScores!E:W,19,FALSE)</f>
        <v>Industrials - transportation</v>
      </c>
      <c r="R1747" s="2">
        <f>VLOOKUP(M1747,[1]ArchetypeScores!E:I,5,FALSE)</f>
        <v>0</v>
      </c>
      <c r="S1747" s="2">
        <f>VLOOKUP(M1747,[1]ArchetypeScores!E:K,7,FALSE)</f>
        <v>-1</v>
      </c>
      <c r="T1747" s="2" t="str">
        <f t="shared" si="27"/>
        <v>Not A&amp;R positive</v>
      </c>
    </row>
    <row r="1748" spans="1:20" x14ac:dyDescent="0.3">
      <c r="A1748" s="2" t="s">
        <v>4914</v>
      </c>
      <c r="B1748" s="3" t="s">
        <v>4919</v>
      </c>
      <c r="C1748" s="3" t="s">
        <v>4920</v>
      </c>
      <c r="D1748" s="4">
        <v>318.37099999999998</v>
      </c>
      <c r="E1748" s="5" t="s">
        <v>4917</v>
      </c>
      <c r="F1748" s="4">
        <v>0.54842999999999997</v>
      </c>
      <c r="G1748" s="6">
        <v>46122</v>
      </c>
      <c r="H1748" s="3" t="s">
        <v>4921</v>
      </c>
      <c r="I1748" s="3"/>
      <c r="J1748" s="3"/>
      <c r="K1748" s="5" t="s">
        <v>71</v>
      </c>
      <c r="L1748" s="5">
        <v>1</v>
      </c>
      <c r="M1748" s="5" t="s">
        <v>72</v>
      </c>
      <c r="N1748" s="5">
        <f>VLOOKUP(M1748,[1]ArchetypeScores!E:N,10,FALSE)</f>
        <v>0</v>
      </c>
      <c r="O1748" s="5">
        <f>VLOOKUP(M1748,[1]ArchetypeScores!E:O,11,FALSE)</f>
        <v>0</v>
      </c>
      <c r="P1748" s="5">
        <f>VLOOKUP(M1748,[1]ArchetypeScores!E:P,12,FALSE)</f>
        <v>0</v>
      </c>
      <c r="Q1748" s="2" t="str">
        <f>VLOOKUP(M1748,[1]ArchetypeScores!E:W,19,FALSE)</f>
        <v>Other sector</v>
      </c>
      <c r="R1748" s="2">
        <f>VLOOKUP(M1748,[1]ArchetypeScores!E:I,5,FALSE)</f>
        <v>0</v>
      </c>
      <c r="S1748" s="2">
        <f>VLOOKUP(M1748,[1]ArchetypeScores!E:K,7,FALSE)</f>
        <v>0</v>
      </c>
      <c r="T1748" s="2" t="str">
        <f t="shared" si="27"/>
        <v>Not A&amp;R positive</v>
      </c>
    </row>
    <row r="1749" spans="1:20" x14ac:dyDescent="0.3">
      <c r="A1749" s="2" t="s">
        <v>4914</v>
      </c>
      <c r="B1749" s="3" t="s">
        <v>4922</v>
      </c>
      <c r="C1749" s="3" t="s">
        <v>4923</v>
      </c>
      <c r="D1749" s="4">
        <v>48.93</v>
      </c>
      <c r="E1749" s="5" t="s">
        <v>4917</v>
      </c>
      <c r="F1749" s="4">
        <v>7.8520000000000006E-2</v>
      </c>
      <c r="G1749" s="6">
        <v>46118</v>
      </c>
      <c r="H1749" s="3" t="s">
        <v>4924</v>
      </c>
      <c r="I1749" s="3"/>
      <c r="J1749" s="3"/>
      <c r="K1749" s="5" t="s">
        <v>61</v>
      </c>
      <c r="L1749" s="5">
        <v>5</v>
      </c>
      <c r="M1749" s="5" t="s">
        <v>62</v>
      </c>
      <c r="N1749" s="5">
        <f>VLOOKUP(M1749,[1]ArchetypeScores!E:N,10,FALSE)</f>
        <v>0</v>
      </c>
      <c r="O1749" s="5">
        <f>VLOOKUP(M1749,[1]ArchetypeScores!E:O,11,FALSE)</f>
        <v>-1</v>
      </c>
      <c r="P1749" s="5">
        <f>VLOOKUP(M1749,[1]ArchetypeScores!E:P,12,FALSE)</f>
        <v>0</v>
      </c>
      <c r="Q1749" s="2" t="str">
        <f>VLOOKUP(M1749,[1]ArchetypeScores!E:W,19,FALSE)</f>
        <v>Health care</v>
      </c>
      <c r="R1749" s="2">
        <f>VLOOKUP(M1749,[1]ArchetypeScores!E:I,5,FALSE)</f>
        <v>0</v>
      </c>
      <c r="S1749" s="2">
        <f>VLOOKUP(M1749,[1]ArchetypeScores!E:K,7,FALSE)</f>
        <v>0</v>
      </c>
      <c r="T1749" s="2" t="str">
        <f t="shared" si="27"/>
        <v>Not A&amp;R positive</v>
      </c>
    </row>
    <row r="1750" spans="1:20" x14ac:dyDescent="0.3">
      <c r="A1750" s="2" t="s">
        <v>4914</v>
      </c>
      <c r="B1750" s="8" t="s">
        <v>4925</v>
      </c>
      <c r="C1750" s="3" t="s">
        <v>4926</v>
      </c>
      <c r="D1750" s="4">
        <v>0.56299999999999994</v>
      </c>
      <c r="E1750" s="5" t="s">
        <v>4917</v>
      </c>
      <c r="F1750" s="4">
        <v>9.5E-4</v>
      </c>
      <c r="G1750" s="6">
        <v>46119</v>
      </c>
      <c r="H1750" s="3" t="s">
        <v>4927</v>
      </c>
      <c r="I1750" s="3"/>
      <c r="J1750" s="3"/>
      <c r="K1750" s="5" t="s">
        <v>57</v>
      </c>
      <c r="L1750" s="5">
        <v>1</v>
      </c>
      <c r="M1750" s="5" t="s">
        <v>123</v>
      </c>
      <c r="N1750" s="5">
        <f>VLOOKUP(M1750,[1]ArchetypeScores!E:N,10,FALSE)</f>
        <v>0</v>
      </c>
      <c r="O1750" s="5">
        <f>VLOOKUP(M1750,[1]ArchetypeScores!E:O,11,FALSE)</f>
        <v>-1</v>
      </c>
      <c r="P1750" s="5">
        <f>VLOOKUP(M1750,[1]ArchetypeScores!E:P,12,FALSE)</f>
        <v>0</v>
      </c>
      <c r="Q1750" s="2" t="str">
        <f>VLOOKUP(M1750,[1]ArchetypeScores!E:W,19,FALSE)</f>
        <v>Consumer (including agriculture and tourism)</v>
      </c>
      <c r="R1750" s="2">
        <f>VLOOKUP(M1750,[1]ArchetypeScores!E:I,5,FALSE)</f>
        <v>0</v>
      </c>
      <c r="S1750" s="2">
        <f>VLOOKUP(M1750,[1]ArchetypeScores!E:K,7,FALSE)</f>
        <v>0</v>
      </c>
      <c r="T1750" s="2" t="str">
        <f t="shared" si="27"/>
        <v>Not A&amp;R positive</v>
      </c>
    </row>
    <row r="1751" spans="1:20" x14ac:dyDescent="0.3">
      <c r="A1751" s="2" t="s">
        <v>4914</v>
      </c>
      <c r="B1751" s="3" t="s">
        <v>4928</v>
      </c>
      <c r="C1751" s="3" t="s">
        <v>4929</v>
      </c>
      <c r="D1751" s="4"/>
      <c r="E1751" s="5" t="s">
        <v>4917</v>
      </c>
      <c r="F1751" s="4">
        <v>0</v>
      </c>
      <c r="G1751" s="6">
        <v>46127</v>
      </c>
      <c r="H1751" s="3" t="s">
        <v>4930</v>
      </c>
      <c r="I1751" s="3" t="s">
        <v>4931</v>
      </c>
      <c r="J1751" s="3"/>
      <c r="K1751" s="5" t="s">
        <v>1306</v>
      </c>
      <c r="L1751" s="5">
        <v>1</v>
      </c>
      <c r="M1751" s="5" t="s">
        <v>1307</v>
      </c>
      <c r="N1751" s="5">
        <f>VLOOKUP(M1751,[1]ArchetypeScores!E:N,10,FALSE)</f>
        <v>0</v>
      </c>
      <c r="O1751" s="5">
        <f>VLOOKUP(M1751,[1]ArchetypeScores!E:O,11,FALSE)</f>
        <v>-1</v>
      </c>
      <c r="P1751" s="5">
        <f>VLOOKUP(M1751,[1]ArchetypeScores!E:P,12,FALSE)</f>
        <v>0</v>
      </c>
      <c r="Q1751" s="2" t="str">
        <f>VLOOKUP(M1751,[1]ArchetypeScores!E:W,19,FALSE)</f>
        <v>Untargeted</v>
      </c>
      <c r="R1751" s="2">
        <f>VLOOKUP(M1751,[1]ArchetypeScores!E:I,5,FALSE)</f>
        <v>0</v>
      </c>
      <c r="S1751" s="2">
        <f>VLOOKUP(M1751,[1]ArchetypeScores!E:K,7,FALSE)</f>
        <v>0</v>
      </c>
      <c r="T1751" s="2" t="str">
        <f t="shared" si="27"/>
        <v>Not A&amp;R positive</v>
      </c>
    </row>
    <row r="1752" spans="1:20" x14ac:dyDescent="0.3">
      <c r="A1752" s="2" t="s">
        <v>4914</v>
      </c>
      <c r="B1752" s="3" t="s">
        <v>4932</v>
      </c>
      <c r="C1752" s="3" t="s">
        <v>4933</v>
      </c>
      <c r="D1752" s="4"/>
      <c r="E1752" s="5" t="s">
        <v>4917</v>
      </c>
      <c r="F1752" s="4">
        <v>0</v>
      </c>
      <c r="G1752" s="6">
        <v>46115</v>
      </c>
      <c r="H1752" s="3" t="s">
        <v>4934</v>
      </c>
      <c r="I1752" s="3"/>
      <c r="J1752" s="3"/>
      <c r="K1752" s="5" t="s">
        <v>25</v>
      </c>
      <c r="L1752" s="5">
        <v>15</v>
      </c>
      <c r="M1752" s="5" t="s">
        <v>26</v>
      </c>
      <c r="N1752" s="5">
        <f>VLOOKUP(M1752,[1]ArchetypeScores!E:N,10,FALSE)</f>
        <v>1</v>
      </c>
      <c r="O1752" s="5">
        <f>VLOOKUP(M1752,[1]ArchetypeScores!E:O,11,FALSE)</f>
        <v>-2</v>
      </c>
      <c r="P1752" s="5">
        <f>VLOOKUP(M1752,[1]ArchetypeScores!E:P,12,FALSE)</f>
        <v>0</v>
      </c>
      <c r="Q1752" s="2" t="str">
        <f>VLOOKUP(M1752,[1]ArchetypeScores!E:W,19,FALSE)</f>
        <v>Energy and water</v>
      </c>
      <c r="R1752" s="2">
        <f>VLOOKUP(M1752,[1]ArchetypeScores!E:I,5,FALSE)</f>
        <v>0</v>
      </c>
      <c r="S1752" s="2">
        <f>VLOOKUP(M1752,[1]ArchetypeScores!E:K,7,FALSE)</f>
        <v>0</v>
      </c>
      <c r="T1752" s="2" t="str">
        <f t="shared" si="27"/>
        <v>Not A&amp;R positive</v>
      </c>
    </row>
    <row r="1753" spans="1:20" x14ac:dyDescent="0.3">
      <c r="A1753" s="2" t="s">
        <v>4914</v>
      </c>
      <c r="B1753" s="3" t="s">
        <v>4935</v>
      </c>
      <c r="C1753" s="3" t="s">
        <v>4936</v>
      </c>
      <c r="D1753" s="4">
        <v>3.14</v>
      </c>
      <c r="E1753" s="5" t="s">
        <v>4917</v>
      </c>
      <c r="F1753" s="4">
        <v>5.4599999999999996E-3</v>
      </c>
      <c r="G1753" s="6">
        <v>46123</v>
      </c>
      <c r="H1753" s="3" t="s">
        <v>4937</v>
      </c>
      <c r="I1753" s="3"/>
      <c r="J1753" s="3"/>
      <c r="K1753" s="5" t="s">
        <v>57</v>
      </c>
      <c r="L1753" s="5">
        <v>29</v>
      </c>
      <c r="M1753" s="5" t="s">
        <v>58</v>
      </c>
      <c r="N1753" s="5">
        <f>VLOOKUP(M1753,[1]ArchetypeScores!E:N,10,FALSE)</f>
        <v>0</v>
      </c>
      <c r="O1753" s="5">
        <f>VLOOKUP(M1753,[1]ArchetypeScores!E:O,11,FALSE)</f>
        <v>-1</v>
      </c>
      <c r="P1753" s="5">
        <f>VLOOKUP(M1753,[1]ArchetypeScores!E:P,12,FALSE)</f>
        <v>0</v>
      </c>
      <c r="Q1753" s="2" t="str">
        <f>VLOOKUP(M1753,[1]ArchetypeScores!E:W,19,FALSE)</f>
        <v>Untargeted</v>
      </c>
      <c r="R1753" s="2">
        <f>VLOOKUP(M1753,[1]ArchetypeScores!E:I,5,FALSE)</f>
        <v>0</v>
      </c>
      <c r="S1753" s="2">
        <f>VLOOKUP(M1753,[1]ArchetypeScores!E:K,7,FALSE)</f>
        <v>0</v>
      </c>
      <c r="T1753" s="2" t="str">
        <f t="shared" si="27"/>
        <v>Not A&amp;R positive</v>
      </c>
    </row>
    <row r="1754" spans="1:20" x14ac:dyDescent="0.3">
      <c r="A1754" s="2" t="s">
        <v>4914</v>
      </c>
      <c r="B1754" s="3" t="s">
        <v>4938</v>
      </c>
      <c r="C1754" s="3" t="s">
        <v>4939</v>
      </c>
      <c r="D1754" s="4"/>
      <c r="E1754" s="5" t="s">
        <v>4917</v>
      </c>
      <c r="F1754" s="4">
        <v>0</v>
      </c>
      <c r="G1754" s="6">
        <v>46121</v>
      </c>
      <c r="H1754" s="3" t="s">
        <v>4940</v>
      </c>
      <c r="I1754" s="3"/>
      <c r="J1754" s="3"/>
      <c r="K1754" s="5" t="s">
        <v>31</v>
      </c>
      <c r="L1754" s="5">
        <v>2</v>
      </c>
      <c r="M1754" s="5" t="s">
        <v>1819</v>
      </c>
      <c r="N1754" s="5">
        <f>VLOOKUP(M1754,[1]ArchetypeScores!E:N,10,FALSE)</f>
        <v>0</v>
      </c>
      <c r="O1754" s="5">
        <f>VLOOKUP(M1754,[1]ArchetypeScores!E:O,11,FALSE)</f>
        <v>-2</v>
      </c>
      <c r="P1754" s="5">
        <f>VLOOKUP(M1754,[1]ArchetypeScores!E:P,12,FALSE)</f>
        <v>0</v>
      </c>
      <c r="Q1754" s="2" t="str">
        <f>VLOOKUP(M1754,[1]ArchetypeScores!E:W,19,FALSE)</f>
        <v>Energy and water</v>
      </c>
      <c r="R1754" s="2">
        <f>VLOOKUP(M1754,[1]ArchetypeScores!E:I,5,FALSE)</f>
        <v>0</v>
      </c>
      <c r="S1754" s="2">
        <f>VLOOKUP(M1754,[1]ArchetypeScores!E:K,7,FALSE)</f>
        <v>0</v>
      </c>
      <c r="T1754" s="2" t="str">
        <f t="shared" si="27"/>
        <v>Not A&amp;R positive</v>
      </c>
    </row>
    <row r="1755" spans="1:20" x14ac:dyDescent="0.3">
      <c r="A1755" s="2" t="s">
        <v>4914</v>
      </c>
      <c r="B1755" s="3" t="s">
        <v>4941</v>
      </c>
      <c r="C1755" s="3" t="s">
        <v>4942</v>
      </c>
      <c r="D1755" s="4">
        <v>51.04</v>
      </c>
      <c r="E1755" s="5" t="s">
        <v>4917</v>
      </c>
      <c r="F1755" s="4">
        <v>8.745E-2</v>
      </c>
      <c r="G1755" s="6">
        <v>46125</v>
      </c>
      <c r="H1755" s="3" t="s">
        <v>4943</v>
      </c>
      <c r="I1755" s="3"/>
      <c r="J1755" s="3"/>
      <c r="K1755" s="5" t="s">
        <v>38</v>
      </c>
      <c r="L1755" s="5">
        <v>29</v>
      </c>
      <c r="M1755" s="5" t="s">
        <v>316</v>
      </c>
      <c r="N1755" s="5">
        <f>VLOOKUP(M1755,[1]ArchetypeScores!E:N,10,FALSE)</f>
        <v>0</v>
      </c>
      <c r="O1755" s="5">
        <f>VLOOKUP(M1755,[1]ArchetypeScores!E:O,11,FALSE)</f>
        <v>-1</v>
      </c>
      <c r="P1755" s="5">
        <f>VLOOKUP(M1755,[1]ArchetypeScores!E:P,12,FALSE)</f>
        <v>0</v>
      </c>
      <c r="Q1755" s="2" t="str">
        <f>VLOOKUP(M1755,[1]ArchetypeScores!E:W,19,FALSE)</f>
        <v>Other sector</v>
      </c>
      <c r="R1755" s="2">
        <f>VLOOKUP(M1755,[1]ArchetypeScores!E:I,5,FALSE)</f>
        <v>0</v>
      </c>
      <c r="S1755" s="2">
        <f>VLOOKUP(M1755,[1]ArchetypeScores!E:K,7,FALSE)</f>
        <v>0</v>
      </c>
      <c r="T1755" s="2" t="str">
        <f t="shared" si="27"/>
        <v>Not A&amp;R positive</v>
      </c>
    </row>
    <row r="1756" spans="1:20" x14ac:dyDescent="0.3">
      <c r="A1756" s="2" t="s">
        <v>4914</v>
      </c>
      <c r="B1756" s="3" t="s">
        <v>4944</v>
      </c>
      <c r="C1756" s="3" t="s">
        <v>4945</v>
      </c>
      <c r="D1756" s="4"/>
      <c r="E1756" s="5" t="s">
        <v>4917</v>
      </c>
      <c r="F1756" s="4">
        <v>0</v>
      </c>
      <c r="G1756" s="6">
        <v>46124</v>
      </c>
      <c r="H1756" s="3" t="s">
        <v>4946</v>
      </c>
      <c r="I1756" s="3"/>
      <c r="J1756" s="3"/>
      <c r="K1756" s="5" t="s">
        <v>53</v>
      </c>
      <c r="L1756" s="5">
        <v>1</v>
      </c>
      <c r="M1756" s="5" t="s">
        <v>54</v>
      </c>
      <c r="N1756" s="5">
        <f>VLOOKUP(M1756,[1]ArchetypeScores!E:N,10,FALSE)</f>
        <v>0</v>
      </c>
      <c r="O1756" s="5">
        <f>VLOOKUP(M1756,[1]ArchetypeScores!E:O,11,FALSE)</f>
        <v>-1</v>
      </c>
      <c r="P1756" s="5">
        <f>VLOOKUP(M1756,[1]ArchetypeScores!E:P,12,FALSE)</f>
        <v>0</v>
      </c>
      <c r="Q1756" s="2" t="str">
        <f>VLOOKUP(M1756,[1]ArchetypeScores!E:W,19,FALSE)</f>
        <v>Untargeted</v>
      </c>
      <c r="R1756" s="2">
        <f>VLOOKUP(M1756,[1]ArchetypeScores!E:I,5,FALSE)</f>
        <v>0</v>
      </c>
      <c r="S1756" s="2">
        <f>VLOOKUP(M1756,[1]ArchetypeScores!E:K,7,FALSE)</f>
        <v>0</v>
      </c>
      <c r="T1756" s="2" t="str">
        <f t="shared" si="27"/>
        <v>Not A&amp;R positive</v>
      </c>
    </row>
    <row r="1757" spans="1:20" x14ac:dyDescent="0.3">
      <c r="A1757" s="2" t="s">
        <v>4914</v>
      </c>
      <c r="B1757" s="3" t="s">
        <v>4947</v>
      </c>
      <c r="C1757" s="3" t="s">
        <v>4948</v>
      </c>
      <c r="D1757" s="4">
        <v>1000</v>
      </c>
      <c r="E1757" s="5" t="s">
        <v>4917</v>
      </c>
      <c r="F1757" s="4">
        <v>1.73292</v>
      </c>
      <c r="G1757" s="6">
        <v>46126</v>
      </c>
      <c r="H1757" s="3" t="s">
        <v>4949</v>
      </c>
      <c r="I1757" s="3"/>
      <c r="J1757" s="3"/>
      <c r="K1757" s="5" t="s">
        <v>67</v>
      </c>
      <c r="L1757" s="5">
        <v>2</v>
      </c>
      <c r="M1757" s="5" t="s">
        <v>68</v>
      </c>
      <c r="N1757" s="5">
        <f>VLOOKUP(M1757,[1]ArchetypeScores!E:N,10,FALSE)</f>
        <v>0</v>
      </c>
      <c r="O1757" s="5">
        <f>VLOOKUP(M1757,[1]ArchetypeScores!E:O,11,FALSE)</f>
        <v>-1</v>
      </c>
      <c r="P1757" s="5">
        <f>VLOOKUP(M1757,[1]ArchetypeScores!E:P,12,FALSE)</f>
        <v>0</v>
      </c>
      <c r="Q1757" s="2" t="str">
        <f>VLOOKUP(M1757,[1]ArchetypeScores!E:W,19,FALSE)</f>
        <v>Untargeted</v>
      </c>
      <c r="R1757" s="2">
        <f>VLOOKUP(M1757,[1]ArchetypeScores!E:I,5,FALSE)</f>
        <v>0</v>
      </c>
      <c r="S1757" s="2">
        <f>VLOOKUP(M1757,[1]ArchetypeScores!E:K,7,FALSE)</f>
        <v>0</v>
      </c>
      <c r="T1757" s="2" t="str">
        <f t="shared" si="27"/>
        <v>Not A&amp;R positive</v>
      </c>
    </row>
    <row r="1758" spans="1:20" x14ac:dyDescent="0.3">
      <c r="A1758" s="2" t="s">
        <v>4914</v>
      </c>
      <c r="B1758" s="3" t="s">
        <v>719</v>
      </c>
      <c r="C1758" s="3" t="s">
        <v>4950</v>
      </c>
      <c r="D1758" s="4">
        <v>13.903</v>
      </c>
      <c r="E1758" s="5" t="s">
        <v>4917</v>
      </c>
      <c r="F1758" s="4">
        <v>2.2089999999999999E-2</v>
      </c>
      <c r="G1758" s="6">
        <v>46114</v>
      </c>
      <c r="H1758" s="3" t="s">
        <v>4951</v>
      </c>
      <c r="I1758" s="3"/>
      <c r="J1758" s="3"/>
      <c r="K1758" s="5" t="s">
        <v>229</v>
      </c>
      <c r="L1758" s="5">
        <v>1</v>
      </c>
      <c r="M1758" s="5" t="s">
        <v>528</v>
      </c>
      <c r="N1758" s="5">
        <f>VLOOKUP(M1758,[1]ArchetypeScores!E:N,10,FALSE)</f>
        <v>1</v>
      </c>
      <c r="O1758" s="5">
        <f>VLOOKUP(M1758,[1]ArchetypeScores!E:O,11,FALSE)</f>
        <v>-2</v>
      </c>
      <c r="P1758" s="5">
        <f>VLOOKUP(M1758,[1]ArchetypeScores!E:P,12,FALSE)</f>
        <v>0</v>
      </c>
      <c r="Q1758" s="2" t="str">
        <f>VLOOKUP(M1758,[1]ArchetypeScores!E:W,19,FALSE)</f>
        <v>Industrials - transportation</v>
      </c>
      <c r="R1758" s="2">
        <f>VLOOKUP(M1758,[1]ArchetypeScores!E:I,5,FALSE)</f>
        <v>0</v>
      </c>
      <c r="S1758" s="2">
        <f>VLOOKUP(M1758,[1]ArchetypeScores!E:K,7,FALSE)</f>
        <v>-1</v>
      </c>
      <c r="T1758" s="2" t="str">
        <f t="shared" si="27"/>
        <v>Not A&amp;R positive</v>
      </c>
    </row>
    <row r="1759" spans="1:20" x14ac:dyDescent="0.3">
      <c r="A1759" s="2" t="s">
        <v>4914</v>
      </c>
      <c r="B1759" s="3" t="s">
        <v>4952</v>
      </c>
      <c r="C1759" s="3" t="s">
        <v>4953</v>
      </c>
      <c r="D1759" s="4">
        <v>41.2</v>
      </c>
      <c r="E1759" s="5" t="s">
        <v>4917</v>
      </c>
      <c r="F1759" s="4">
        <v>6.5600000000000006E-2</v>
      </c>
      <c r="G1759" s="6">
        <v>46117</v>
      </c>
      <c r="H1759" s="3" t="s">
        <v>4954</v>
      </c>
      <c r="I1759" s="3"/>
      <c r="J1759" s="3"/>
      <c r="K1759" s="5" t="s">
        <v>118</v>
      </c>
      <c r="L1759" s="5">
        <v>1</v>
      </c>
      <c r="M1759" s="5" t="s">
        <v>275</v>
      </c>
      <c r="N1759" s="5">
        <f>VLOOKUP(M1759,[1]ArchetypeScores!E:N,10,FALSE)</f>
        <v>0</v>
      </c>
      <c r="O1759" s="5">
        <f>VLOOKUP(M1759,[1]ArchetypeScores!E:O,11,FALSE)</f>
        <v>-1</v>
      </c>
      <c r="P1759" s="5">
        <f>VLOOKUP(M1759,[1]ArchetypeScores!E:P,12,FALSE)</f>
        <v>0</v>
      </c>
      <c r="Q1759" s="2" t="str">
        <f>VLOOKUP(M1759,[1]ArchetypeScores!E:W,19,FALSE)</f>
        <v>Untargeted</v>
      </c>
      <c r="R1759" s="2">
        <f>VLOOKUP(M1759,[1]ArchetypeScores!E:I,5,FALSE)</f>
        <v>0</v>
      </c>
      <c r="S1759" s="2">
        <f>VLOOKUP(M1759,[1]ArchetypeScores!E:K,7,FALSE)</f>
        <v>0</v>
      </c>
      <c r="T1759" s="2" t="str">
        <f t="shared" si="27"/>
        <v>Not A&amp;R positive</v>
      </c>
    </row>
    <row r="1760" spans="1:20" x14ac:dyDescent="0.3">
      <c r="A1760" s="2" t="s">
        <v>4914</v>
      </c>
      <c r="B1760" s="3" t="s">
        <v>4955</v>
      </c>
      <c r="C1760" s="3" t="s">
        <v>4956</v>
      </c>
      <c r="D1760" s="4"/>
      <c r="E1760" s="5" t="s">
        <v>4917</v>
      </c>
      <c r="F1760" s="4">
        <v>0</v>
      </c>
      <c r="G1760" s="6">
        <v>46120</v>
      </c>
      <c r="H1760" s="3" t="s">
        <v>4957</v>
      </c>
      <c r="I1760" s="3"/>
      <c r="J1760" s="3"/>
      <c r="K1760" s="5" t="s">
        <v>53</v>
      </c>
      <c r="L1760" s="5">
        <v>1</v>
      </c>
      <c r="M1760" s="5" t="s">
        <v>54</v>
      </c>
      <c r="N1760" s="5">
        <f>VLOOKUP(M1760,[1]ArchetypeScores!E:N,10,FALSE)</f>
        <v>0</v>
      </c>
      <c r="O1760" s="5">
        <f>VLOOKUP(M1760,[1]ArchetypeScores!E:O,11,FALSE)</f>
        <v>-1</v>
      </c>
      <c r="P1760" s="5">
        <f>VLOOKUP(M1760,[1]ArchetypeScores!E:P,12,FALSE)</f>
        <v>0</v>
      </c>
      <c r="Q1760" s="2" t="str">
        <f>VLOOKUP(M1760,[1]ArchetypeScores!E:W,19,FALSE)</f>
        <v>Untargeted</v>
      </c>
      <c r="R1760" s="2">
        <f>VLOOKUP(M1760,[1]ArchetypeScores!E:I,5,FALSE)</f>
        <v>0</v>
      </c>
      <c r="S1760" s="2">
        <f>VLOOKUP(M1760,[1]ArchetypeScores!E:K,7,FALSE)</f>
        <v>0</v>
      </c>
      <c r="T1760" s="2" t="str">
        <f t="shared" si="27"/>
        <v>Not A&amp;R positive</v>
      </c>
    </row>
    <row r="1761" spans="1:20" x14ac:dyDescent="0.3">
      <c r="A1761" s="2" t="s">
        <v>4958</v>
      </c>
      <c r="B1761" s="3" t="s">
        <v>4959</v>
      </c>
      <c r="C1761" s="3" t="s">
        <v>4960</v>
      </c>
      <c r="D1761" s="4"/>
      <c r="E1761" s="5" t="s">
        <v>4961</v>
      </c>
      <c r="F1761" s="4">
        <v>0</v>
      </c>
      <c r="G1761" s="6">
        <v>46134</v>
      </c>
      <c r="H1761" s="3" t="s">
        <v>4962</v>
      </c>
      <c r="I1761" s="3" t="s">
        <v>4963</v>
      </c>
      <c r="J1761" s="3"/>
      <c r="K1761" s="5" t="s">
        <v>94</v>
      </c>
      <c r="L1761" s="5">
        <v>1</v>
      </c>
      <c r="M1761" s="5" t="s">
        <v>95</v>
      </c>
      <c r="N1761" s="5">
        <f>VLOOKUP(M1761,[1]ArchetypeScores!E:N,10,FALSE)</f>
        <v>1</v>
      </c>
      <c r="O1761" s="5">
        <f>VLOOKUP(M1761,[1]ArchetypeScores!E:O,11,FALSE)</f>
        <v>-1</v>
      </c>
      <c r="P1761" s="5">
        <f>VLOOKUP(M1761,[1]ArchetypeScores!E:P,12,FALSE)</f>
        <v>0</v>
      </c>
      <c r="Q1761" s="2" t="str">
        <f>VLOOKUP(M1761,[1]ArchetypeScores!E:W,19,FALSE)</f>
        <v>Consumer (including agriculture and tourism)</v>
      </c>
      <c r="R1761" s="2">
        <f>VLOOKUP(M1761,[1]ArchetypeScores!E:I,5,FALSE)</f>
        <v>0</v>
      </c>
      <c r="S1761" s="2">
        <f>VLOOKUP(M1761,[1]ArchetypeScores!E:K,7,FALSE)</f>
        <v>0</v>
      </c>
      <c r="T1761" s="2" t="str">
        <f t="shared" si="27"/>
        <v>Not A&amp;R positive</v>
      </c>
    </row>
    <row r="1762" spans="1:20" x14ac:dyDescent="0.3">
      <c r="A1762" s="2" t="s">
        <v>4958</v>
      </c>
      <c r="B1762" s="3" t="s">
        <v>4964</v>
      </c>
      <c r="C1762" s="3" t="s">
        <v>4965</v>
      </c>
      <c r="D1762" s="4"/>
      <c r="E1762" s="5" t="s">
        <v>4961</v>
      </c>
      <c r="F1762" s="4">
        <v>0</v>
      </c>
      <c r="G1762" s="6">
        <v>46139</v>
      </c>
      <c r="H1762" s="3" t="s">
        <v>4962</v>
      </c>
      <c r="I1762" s="3" t="s">
        <v>4963</v>
      </c>
      <c r="J1762" s="3"/>
      <c r="K1762" s="5" t="s">
        <v>61</v>
      </c>
      <c r="L1762" s="5">
        <v>1</v>
      </c>
      <c r="M1762" s="5" t="s">
        <v>130</v>
      </c>
      <c r="N1762" s="5">
        <f>VLOOKUP(M1762,[1]ArchetypeScores!E:N,10,FALSE)</f>
        <v>0</v>
      </c>
      <c r="O1762" s="5">
        <f>VLOOKUP(M1762,[1]ArchetypeScores!E:O,11,FALSE)</f>
        <v>-1</v>
      </c>
      <c r="P1762" s="5">
        <f>VLOOKUP(M1762,[1]ArchetypeScores!E:P,12,FALSE)</f>
        <v>0</v>
      </c>
      <c r="Q1762" s="2" t="str">
        <f>VLOOKUP(M1762,[1]ArchetypeScores!E:W,19,FALSE)</f>
        <v>Health care</v>
      </c>
      <c r="R1762" s="2">
        <f>VLOOKUP(M1762,[1]ArchetypeScores!E:I,5,FALSE)</f>
        <v>0</v>
      </c>
      <c r="S1762" s="2">
        <f>VLOOKUP(M1762,[1]ArchetypeScores!E:K,7,FALSE)</f>
        <v>0</v>
      </c>
      <c r="T1762" s="2" t="str">
        <f t="shared" si="27"/>
        <v>Not A&amp;R positive</v>
      </c>
    </row>
    <row r="1763" spans="1:20" x14ac:dyDescent="0.3">
      <c r="A1763" s="2" t="s">
        <v>4958</v>
      </c>
      <c r="B1763" s="3" t="s">
        <v>4966</v>
      </c>
      <c r="C1763" s="3" t="s">
        <v>4967</v>
      </c>
      <c r="D1763" s="4"/>
      <c r="E1763" s="5" t="s">
        <v>4961</v>
      </c>
      <c r="F1763" s="4">
        <v>0</v>
      </c>
      <c r="G1763" s="6">
        <v>46147</v>
      </c>
      <c r="H1763" s="3" t="s">
        <v>4968</v>
      </c>
      <c r="I1763" s="3" t="s">
        <v>4969</v>
      </c>
      <c r="J1763" s="3"/>
      <c r="K1763" s="5" t="s">
        <v>67</v>
      </c>
      <c r="L1763" s="5">
        <v>1</v>
      </c>
      <c r="M1763" s="5" t="s">
        <v>265</v>
      </c>
      <c r="N1763" s="5">
        <f>VLOOKUP(M1763,[1]ArchetypeScores!E:N,10,FALSE)</f>
        <v>0</v>
      </c>
      <c r="O1763" s="5">
        <f>VLOOKUP(M1763,[1]ArchetypeScores!E:O,11,FALSE)</f>
        <v>-1</v>
      </c>
      <c r="P1763" s="5">
        <f>VLOOKUP(M1763,[1]ArchetypeScores!E:P,12,FALSE)</f>
        <v>0</v>
      </c>
      <c r="Q1763" s="2" t="str">
        <f>VLOOKUP(M1763,[1]ArchetypeScores!E:W,19,FALSE)</f>
        <v>Untargeted</v>
      </c>
      <c r="R1763" s="2">
        <f>VLOOKUP(M1763,[1]ArchetypeScores!E:I,5,FALSE)</f>
        <v>0</v>
      </c>
      <c r="S1763" s="2">
        <f>VLOOKUP(M1763,[1]ArchetypeScores!E:K,7,FALSE)</f>
        <v>0</v>
      </c>
      <c r="T1763" s="2" t="str">
        <f t="shared" si="27"/>
        <v>Not A&amp;R positive</v>
      </c>
    </row>
    <row r="1764" spans="1:20" x14ac:dyDescent="0.3">
      <c r="A1764" s="2" t="s">
        <v>4958</v>
      </c>
      <c r="B1764" s="3" t="s">
        <v>4970</v>
      </c>
      <c r="C1764" s="3" t="s">
        <v>4971</v>
      </c>
      <c r="D1764" s="4"/>
      <c r="E1764" s="5" t="s">
        <v>4961</v>
      </c>
      <c r="F1764" s="4">
        <v>0</v>
      </c>
      <c r="G1764" s="6">
        <v>46151</v>
      </c>
      <c r="H1764" s="3" t="s">
        <v>4972</v>
      </c>
      <c r="I1764" s="3" t="s">
        <v>4973</v>
      </c>
      <c r="J1764" s="3"/>
      <c r="K1764" s="5" t="s">
        <v>67</v>
      </c>
      <c r="L1764" s="5">
        <v>2</v>
      </c>
      <c r="M1764" s="5" t="s">
        <v>68</v>
      </c>
      <c r="N1764" s="5">
        <f>VLOOKUP(M1764,[1]ArchetypeScores!E:N,10,FALSE)</f>
        <v>0</v>
      </c>
      <c r="O1764" s="5">
        <f>VLOOKUP(M1764,[1]ArchetypeScores!E:O,11,FALSE)</f>
        <v>-1</v>
      </c>
      <c r="P1764" s="5">
        <f>VLOOKUP(M1764,[1]ArchetypeScores!E:P,12,FALSE)</f>
        <v>0</v>
      </c>
      <c r="Q1764" s="2" t="str">
        <f>VLOOKUP(M1764,[1]ArchetypeScores!E:W,19,FALSE)</f>
        <v>Untargeted</v>
      </c>
      <c r="R1764" s="2">
        <f>VLOOKUP(M1764,[1]ArchetypeScores!E:I,5,FALSE)</f>
        <v>0</v>
      </c>
      <c r="S1764" s="2">
        <f>VLOOKUP(M1764,[1]ArchetypeScores!E:K,7,FALSE)</f>
        <v>0</v>
      </c>
      <c r="T1764" s="2" t="str">
        <f t="shared" si="27"/>
        <v>Not A&amp;R positive</v>
      </c>
    </row>
    <row r="1765" spans="1:20" x14ac:dyDescent="0.3">
      <c r="A1765" s="2" t="s">
        <v>4958</v>
      </c>
      <c r="B1765" s="3" t="s">
        <v>4974</v>
      </c>
      <c r="C1765" s="3" t="s">
        <v>4975</v>
      </c>
      <c r="D1765" s="4"/>
      <c r="E1765" s="5" t="s">
        <v>4961</v>
      </c>
      <c r="F1765" s="4">
        <v>0</v>
      </c>
      <c r="G1765" s="6">
        <v>46141</v>
      </c>
      <c r="H1765" s="3" t="s">
        <v>4962</v>
      </c>
      <c r="I1765" s="3" t="s">
        <v>4963</v>
      </c>
      <c r="J1765" s="3"/>
      <c r="K1765" s="5" t="s">
        <v>175</v>
      </c>
      <c r="L1765" s="5">
        <v>1</v>
      </c>
      <c r="M1765" s="5" t="s">
        <v>176</v>
      </c>
      <c r="N1765" s="5">
        <f>VLOOKUP(M1765,[1]ArchetypeScores!E:N,10,FALSE)</f>
        <v>1</v>
      </c>
      <c r="O1765" s="5">
        <f>VLOOKUP(M1765,[1]ArchetypeScores!E:O,11,FALSE)</f>
        <v>-2</v>
      </c>
      <c r="P1765" s="5">
        <f>VLOOKUP(M1765,[1]ArchetypeScores!E:P,12,FALSE)</f>
        <v>0</v>
      </c>
      <c r="Q1765" s="2" t="str">
        <f>VLOOKUP(M1765,[1]ArchetypeScores!E:W,19,FALSE)</f>
        <v>Other sector</v>
      </c>
      <c r="R1765" s="2">
        <f>VLOOKUP(M1765,[1]ArchetypeScores!E:I,5,FALSE)</f>
        <v>0</v>
      </c>
      <c r="S1765" s="2">
        <f>VLOOKUP(M1765,[1]ArchetypeScores!E:K,7,FALSE)</f>
        <v>1</v>
      </c>
      <c r="T1765" s="2" t="str">
        <f t="shared" si="27"/>
        <v>Indirect only</v>
      </c>
    </row>
    <row r="1766" spans="1:20" x14ac:dyDescent="0.3">
      <c r="A1766" s="2" t="s">
        <v>4958</v>
      </c>
      <c r="B1766" s="3" t="s">
        <v>4976</v>
      </c>
      <c r="C1766" s="3" t="s">
        <v>4977</v>
      </c>
      <c r="D1766" s="4"/>
      <c r="E1766" s="5" t="s">
        <v>4961</v>
      </c>
      <c r="F1766" s="4">
        <v>0</v>
      </c>
      <c r="G1766" s="6">
        <v>46144</v>
      </c>
      <c r="H1766" s="3" t="s">
        <v>4962</v>
      </c>
      <c r="I1766" s="3" t="s">
        <v>4963</v>
      </c>
      <c r="J1766" s="3"/>
      <c r="K1766" s="5" t="s">
        <v>112</v>
      </c>
      <c r="L1766" s="5" t="s">
        <v>112</v>
      </c>
      <c r="M1766" s="5" t="s">
        <v>961</v>
      </c>
      <c r="N1766" s="5">
        <f>VLOOKUP(M1766,[1]ArchetypeScores!E:N,10,FALSE)</f>
        <v>0</v>
      </c>
      <c r="O1766" s="5">
        <f>VLOOKUP(M1766,[1]ArchetypeScores!E:O,11,FALSE)</f>
        <v>0</v>
      </c>
      <c r="P1766" s="5">
        <f>VLOOKUP(M1766,[1]ArchetypeScores!E:P,12,FALSE)</f>
        <v>0</v>
      </c>
      <c r="Q1766" s="2" t="str">
        <f>VLOOKUP(M1766,[1]ArchetypeScores!E:W,19,FALSE)</f>
        <v>Untargeted</v>
      </c>
      <c r="R1766" s="2">
        <f>VLOOKUP(M1766,[1]ArchetypeScores!E:I,5,FALSE)</f>
        <v>0</v>
      </c>
      <c r="S1766" s="2">
        <f>VLOOKUP(M1766,[1]ArchetypeScores!E:K,7,FALSE)</f>
        <v>0</v>
      </c>
      <c r="T1766" s="2" t="str">
        <f t="shared" si="27"/>
        <v>Not A&amp;R positive</v>
      </c>
    </row>
    <row r="1767" spans="1:20" x14ac:dyDescent="0.3">
      <c r="A1767" s="2" t="s">
        <v>4958</v>
      </c>
      <c r="B1767" s="3" t="s">
        <v>525</v>
      </c>
      <c r="C1767" s="3" t="s">
        <v>4978</v>
      </c>
      <c r="D1767" s="4"/>
      <c r="E1767" s="5" t="s">
        <v>4961</v>
      </c>
      <c r="F1767" s="4">
        <v>0</v>
      </c>
      <c r="G1767" s="6">
        <v>46142</v>
      </c>
      <c r="H1767" s="3" t="s">
        <v>4962</v>
      </c>
      <c r="I1767" s="3" t="s">
        <v>4963</v>
      </c>
      <c r="J1767" s="3"/>
      <c r="K1767" s="5" t="s">
        <v>229</v>
      </c>
      <c r="L1767" s="5">
        <v>1</v>
      </c>
      <c r="M1767" s="5" t="s">
        <v>528</v>
      </c>
      <c r="N1767" s="5">
        <f>VLOOKUP(M1767,[1]ArchetypeScores!E:N,10,FALSE)</f>
        <v>1</v>
      </c>
      <c r="O1767" s="5">
        <f>VLOOKUP(M1767,[1]ArchetypeScores!E:O,11,FALSE)</f>
        <v>-2</v>
      </c>
      <c r="P1767" s="5">
        <f>VLOOKUP(M1767,[1]ArchetypeScores!E:P,12,FALSE)</f>
        <v>0</v>
      </c>
      <c r="Q1767" s="2" t="str">
        <f>VLOOKUP(M1767,[1]ArchetypeScores!E:W,19,FALSE)</f>
        <v>Industrials - transportation</v>
      </c>
      <c r="R1767" s="2">
        <f>VLOOKUP(M1767,[1]ArchetypeScores!E:I,5,FALSE)</f>
        <v>0</v>
      </c>
      <c r="S1767" s="2">
        <f>VLOOKUP(M1767,[1]ArchetypeScores!E:K,7,FALSE)</f>
        <v>-1</v>
      </c>
      <c r="T1767" s="2" t="str">
        <f t="shared" si="27"/>
        <v>Not A&amp;R positive</v>
      </c>
    </row>
    <row r="1768" spans="1:20" x14ac:dyDescent="0.3">
      <c r="A1768" s="2" t="s">
        <v>4958</v>
      </c>
      <c r="B1768" s="7" t="s">
        <v>4979</v>
      </c>
      <c r="C1768" s="3" t="s">
        <v>4980</v>
      </c>
      <c r="D1768" s="4"/>
      <c r="E1768" s="5" t="s">
        <v>4961</v>
      </c>
      <c r="F1768" s="4">
        <v>0</v>
      </c>
      <c r="G1768" s="6">
        <v>46135</v>
      </c>
      <c r="H1768" s="3" t="s">
        <v>4962</v>
      </c>
      <c r="I1768" s="3" t="s">
        <v>4963</v>
      </c>
      <c r="J1768" s="3"/>
      <c r="K1768" s="5" t="s">
        <v>94</v>
      </c>
      <c r="L1768" s="5">
        <v>1</v>
      </c>
      <c r="M1768" s="5" t="s">
        <v>95</v>
      </c>
      <c r="N1768" s="5">
        <f>VLOOKUP(M1768,[1]ArchetypeScores!E:N,10,FALSE)</f>
        <v>1</v>
      </c>
      <c r="O1768" s="5">
        <f>VLOOKUP(M1768,[1]ArchetypeScores!E:O,11,FALSE)</f>
        <v>-1</v>
      </c>
      <c r="P1768" s="5">
        <f>VLOOKUP(M1768,[1]ArchetypeScores!E:P,12,FALSE)</f>
        <v>0</v>
      </c>
      <c r="Q1768" s="2" t="str">
        <f>VLOOKUP(M1768,[1]ArchetypeScores!E:W,19,FALSE)</f>
        <v>Consumer (including agriculture and tourism)</v>
      </c>
      <c r="R1768" s="2">
        <f>VLOOKUP(M1768,[1]ArchetypeScores!E:I,5,FALSE)</f>
        <v>0</v>
      </c>
      <c r="S1768" s="2">
        <f>VLOOKUP(M1768,[1]ArchetypeScores!E:K,7,FALSE)</f>
        <v>0</v>
      </c>
      <c r="T1768" s="2" t="str">
        <f t="shared" si="27"/>
        <v>Not A&amp;R positive</v>
      </c>
    </row>
    <row r="1769" spans="1:20" x14ac:dyDescent="0.3">
      <c r="A1769" s="2" t="s">
        <v>4958</v>
      </c>
      <c r="B1769" s="3" t="s">
        <v>4981</v>
      </c>
      <c r="C1769" s="3" t="s">
        <v>4982</v>
      </c>
      <c r="D1769" s="4"/>
      <c r="E1769" s="5" t="s">
        <v>4961</v>
      </c>
      <c r="F1769" s="4">
        <v>0</v>
      </c>
      <c r="G1769" s="6">
        <v>46138</v>
      </c>
      <c r="H1769" s="3" t="s">
        <v>4962</v>
      </c>
      <c r="I1769" s="3" t="s">
        <v>4963</v>
      </c>
      <c r="J1769" s="3"/>
      <c r="K1769" s="5" t="s">
        <v>61</v>
      </c>
      <c r="L1769" s="5">
        <v>1</v>
      </c>
      <c r="M1769" s="5" t="s">
        <v>130</v>
      </c>
      <c r="N1769" s="5">
        <f>VLOOKUP(M1769,[1]ArchetypeScores!E:N,10,FALSE)</f>
        <v>0</v>
      </c>
      <c r="O1769" s="5">
        <f>VLOOKUP(M1769,[1]ArchetypeScores!E:O,11,FALSE)</f>
        <v>-1</v>
      </c>
      <c r="P1769" s="5">
        <f>VLOOKUP(M1769,[1]ArchetypeScores!E:P,12,FALSE)</f>
        <v>0</v>
      </c>
      <c r="Q1769" s="2" t="str">
        <f>VLOOKUP(M1769,[1]ArchetypeScores!E:W,19,FALSE)</f>
        <v>Health care</v>
      </c>
      <c r="R1769" s="2">
        <f>VLOOKUP(M1769,[1]ArchetypeScores!E:I,5,FALSE)</f>
        <v>0</v>
      </c>
      <c r="S1769" s="2">
        <f>VLOOKUP(M1769,[1]ArchetypeScores!E:K,7,FALSE)</f>
        <v>0</v>
      </c>
      <c r="T1769" s="2" t="str">
        <f t="shared" si="27"/>
        <v>Not A&amp;R positive</v>
      </c>
    </row>
    <row r="1770" spans="1:20" x14ac:dyDescent="0.3">
      <c r="A1770" s="2" t="s">
        <v>4958</v>
      </c>
      <c r="B1770" s="3" t="s">
        <v>4983</v>
      </c>
      <c r="C1770" s="3" t="s">
        <v>4984</v>
      </c>
      <c r="D1770" s="4"/>
      <c r="E1770" s="5" t="s">
        <v>4961</v>
      </c>
      <c r="F1770" s="4">
        <v>0</v>
      </c>
      <c r="G1770" s="6">
        <v>46143</v>
      </c>
      <c r="H1770" s="3" t="s">
        <v>4962</v>
      </c>
      <c r="I1770" s="3" t="s">
        <v>4963</v>
      </c>
      <c r="J1770" s="3"/>
      <c r="K1770" s="5" t="s">
        <v>229</v>
      </c>
      <c r="L1770" s="5">
        <v>5</v>
      </c>
      <c r="M1770" s="5" t="s">
        <v>2160</v>
      </c>
      <c r="N1770" s="5">
        <f>VLOOKUP(M1770,[1]ArchetypeScores!E:N,10,FALSE)</f>
        <v>1</v>
      </c>
      <c r="O1770" s="5">
        <f>VLOOKUP(M1770,[1]ArchetypeScores!E:O,11,FALSE)</f>
        <v>-2</v>
      </c>
      <c r="P1770" s="5">
        <f>VLOOKUP(M1770,[1]ArchetypeScores!E:P,12,FALSE)</f>
        <v>1</v>
      </c>
      <c r="Q1770" s="2" t="str">
        <f>VLOOKUP(M1770,[1]ArchetypeScores!E:W,19,FALSE)</f>
        <v>Industrials - transportation</v>
      </c>
      <c r="R1770" s="2">
        <f>VLOOKUP(M1770,[1]ArchetypeScores!E:I,5,FALSE)</f>
        <v>0</v>
      </c>
      <c r="S1770" s="2">
        <f>VLOOKUP(M1770,[1]ArchetypeScores!E:K,7,FALSE)</f>
        <v>-1</v>
      </c>
      <c r="T1770" s="2" t="str">
        <f t="shared" si="27"/>
        <v>Not A&amp;R positive</v>
      </c>
    </row>
    <row r="1771" spans="1:20" x14ac:dyDescent="0.3">
      <c r="A1771" s="2" t="s">
        <v>4958</v>
      </c>
      <c r="B1771" s="3" t="s">
        <v>4985</v>
      </c>
      <c r="C1771" s="3" t="s">
        <v>4986</v>
      </c>
      <c r="D1771" s="4"/>
      <c r="E1771" s="5" t="s">
        <v>4961</v>
      </c>
      <c r="F1771" s="4">
        <v>0</v>
      </c>
      <c r="G1771" s="6">
        <v>46136</v>
      </c>
      <c r="H1771" s="3" t="s">
        <v>4962</v>
      </c>
      <c r="I1771" s="3" t="s">
        <v>4963</v>
      </c>
      <c r="J1771" s="3"/>
      <c r="K1771" s="5" t="s">
        <v>611</v>
      </c>
      <c r="L1771" s="5">
        <v>1</v>
      </c>
      <c r="M1771" s="5" t="s">
        <v>612</v>
      </c>
      <c r="N1771" s="5">
        <f>VLOOKUP(M1771,[1]ArchetypeScores!E:N,10,FALSE)</f>
        <v>1</v>
      </c>
      <c r="O1771" s="5">
        <f>VLOOKUP(M1771,[1]ArchetypeScores!E:O,11,FALSE)</f>
        <v>-2</v>
      </c>
      <c r="P1771" s="5">
        <f>VLOOKUP(M1771,[1]ArchetypeScores!E:P,12,FALSE)</f>
        <v>-1</v>
      </c>
      <c r="Q1771" s="2" t="str">
        <f>VLOOKUP(M1771,[1]ArchetypeScores!E:W,19,FALSE)</f>
        <v>Consumer (including agriculture and tourism)</v>
      </c>
      <c r="R1771" s="2">
        <f>VLOOKUP(M1771,[1]ArchetypeScores!E:I,5,FALSE)</f>
        <v>0</v>
      </c>
      <c r="S1771" s="2">
        <f>VLOOKUP(M1771,[1]ArchetypeScores!E:K,7,FALSE)</f>
        <v>0</v>
      </c>
      <c r="T1771" s="2" t="str">
        <f t="shared" si="27"/>
        <v>Not A&amp;R positive</v>
      </c>
    </row>
    <row r="1772" spans="1:20" x14ac:dyDescent="0.3">
      <c r="A1772" s="2" t="s">
        <v>4958</v>
      </c>
      <c r="B1772" s="3" t="s">
        <v>4987</v>
      </c>
      <c r="C1772" s="3" t="s">
        <v>4988</v>
      </c>
      <c r="D1772" s="4"/>
      <c r="E1772" s="5" t="s">
        <v>4961</v>
      </c>
      <c r="F1772" s="4">
        <v>0</v>
      </c>
      <c r="G1772" s="6">
        <v>46146</v>
      </c>
      <c r="H1772" s="3" t="s">
        <v>4962</v>
      </c>
      <c r="I1772" s="3" t="s">
        <v>4963</v>
      </c>
      <c r="J1772" s="3"/>
      <c r="K1772" s="5" t="s">
        <v>67</v>
      </c>
      <c r="L1772" s="5">
        <v>2</v>
      </c>
      <c r="M1772" s="5" t="s">
        <v>68</v>
      </c>
      <c r="N1772" s="5">
        <f>VLOOKUP(M1772,[1]ArchetypeScores!E:N,10,FALSE)</f>
        <v>0</v>
      </c>
      <c r="O1772" s="5">
        <f>VLOOKUP(M1772,[1]ArchetypeScores!E:O,11,FALSE)</f>
        <v>-1</v>
      </c>
      <c r="P1772" s="5">
        <f>VLOOKUP(M1772,[1]ArchetypeScores!E:P,12,FALSE)</f>
        <v>0</v>
      </c>
      <c r="Q1772" s="2" t="str">
        <f>VLOOKUP(M1772,[1]ArchetypeScores!E:W,19,FALSE)</f>
        <v>Untargeted</v>
      </c>
      <c r="R1772" s="2">
        <f>VLOOKUP(M1772,[1]ArchetypeScores!E:I,5,FALSE)</f>
        <v>0</v>
      </c>
      <c r="S1772" s="2">
        <f>VLOOKUP(M1772,[1]ArchetypeScores!E:K,7,FALSE)</f>
        <v>0</v>
      </c>
      <c r="T1772" s="2" t="str">
        <f t="shared" si="27"/>
        <v>Not A&amp;R positive</v>
      </c>
    </row>
    <row r="1773" spans="1:20" x14ac:dyDescent="0.3">
      <c r="A1773" s="2" t="s">
        <v>4958</v>
      </c>
      <c r="B1773" s="3" t="s">
        <v>4989</v>
      </c>
      <c r="C1773" s="3" t="s">
        <v>4990</v>
      </c>
      <c r="D1773" s="4">
        <v>1.9</v>
      </c>
      <c r="E1773" s="5" t="s">
        <v>4961</v>
      </c>
      <c r="F1773" s="4">
        <v>7.918E-2</v>
      </c>
      <c r="G1773" s="6">
        <v>46159</v>
      </c>
      <c r="H1773" s="3" t="s">
        <v>4991</v>
      </c>
      <c r="I1773" s="3"/>
      <c r="J1773" s="3"/>
      <c r="K1773" s="5" t="s">
        <v>118</v>
      </c>
      <c r="L1773" s="5" t="s">
        <v>112</v>
      </c>
      <c r="M1773" s="5" t="s">
        <v>3582</v>
      </c>
      <c r="N1773" s="5">
        <f>VLOOKUP(M1773,[1]ArchetypeScores!E:N,10,FALSE)</f>
        <v>0</v>
      </c>
      <c r="O1773" s="5">
        <f>VLOOKUP(M1773,[1]ArchetypeScores!E:O,11,FALSE)</f>
        <v>-1</v>
      </c>
      <c r="P1773" s="5">
        <f>VLOOKUP(M1773,[1]ArchetypeScores!E:P,12,FALSE)</f>
        <v>0</v>
      </c>
      <c r="Q1773" s="2" t="str">
        <f>VLOOKUP(M1773,[1]ArchetypeScores!E:W,19,FALSE)</f>
        <v>Untargeted</v>
      </c>
      <c r="R1773" s="2">
        <f>VLOOKUP(M1773,[1]ArchetypeScores!E:I,5,FALSE)</f>
        <v>0</v>
      </c>
      <c r="S1773" s="2">
        <f>VLOOKUP(M1773,[1]ArchetypeScores!E:K,7,FALSE)</f>
        <v>0</v>
      </c>
      <c r="T1773" s="2" t="str">
        <f t="shared" si="27"/>
        <v>Not A&amp;R positive</v>
      </c>
    </row>
    <row r="1774" spans="1:20" x14ac:dyDescent="0.3">
      <c r="A1774" s="2" t="s">
        <v>4958</v>
      </c>
      <c r="B1774" s="3" t="s">
        <v>4992</v>
      </c>
      <c r="C1774" s="3" t="s">
        <v>4993</v>
      </c>
      <c r="D1774" s="4">
        <v>4.17</v>
      </c>
      <c r="E1774" s="5" t="s">
        <v>4961</v>
      </c>
      <c r="F1774" s="4">
        <v>0.17377999999999999</v>
      </c>
      <c r="G1774" s="6">
        <v>46160</v>
      </c>
      <c r="H1774" s="3" t="s">
        <v>4991</v>
      </c>
      <c r="I1774" s="3"/>
      <c r="J1774" s="3"/>
      <c r="K1774" s="5" t="s">
        <v>112</v>
      </c>
      <c r="L1774" s="5" t="s">
        <v>112</v>
      </c>
      <c r="M1774" s="5" t="s">
        <v>961</v>
      </c>
      <c r="N1774" s="5">
        <f>VLOOKUP(M1774,[1]ArchetypeScores!E:N,10,FALSE)</f>
        <v>0</v>
      </c>
      <c r="O1774" s="5">
        <f>VLOOKUP(M1774,[1]ArchetypeScores!E:O,11,FALSE)</f>
        <v>0</v>
      </c>
      <c r="P1774" s="5">
        <f>VLOOKUP(M1774,[1]ArchetypeScores!E:P,12,FALSE)</f>
        <v>0</v>
      </c>
      <c r="Q1774" s="2" t="str">
        <f>VLOOKUP(M1774,[1]ArchetypeScores!E:W,19,FALSE)</f>
        <v>Untargeted</v>
      </c>
      <c r="R1774" s="2">
        <f>VLOOKUP(M1774,[1]ArchetypeScores!E:I,5,FALSE)</f>
        <v>0</v>
      </c>
      <c r="S1774" s="2">
        <f>VLOOKUP(M1774,[1]ArchetypeScores!E:K,7,FALSE)</f>
        <v>0</v>
      </c>
      <c r="T1774" s="2" t="str">
        <f t="shared" si="27"/>
        <v>Not A&amp;R positive</v>
      </c>
    </row>
    <row r="1775" spans="1:20" x14ac:dyDescent="0.3">
      <c r="A1775" s="2" t="s">
        <v>4958</v>
      </c>
      <c r="B1775" s="3" t="s">
        <v>4994</v>
      </c>
      <c r="C1775" s="3" t="s">
        <v>4995</v>
      </c>
      <c r="D1775" s="4">
        <v>9.93</v>
      </c>
      <c r="E1775" s="5" t="s">
        <v>4961</v>
      </c>
      <c r="F1775" s="4">
        <v>0.41381000000000001</v>
      </c>
      <c r="G1775" s="6">
        <v>46158</v>
      </c>
      <c r="H1775" s="3" t="s">
        <v>4991</v>
      </c>
      <c r="I1775" s="3"/>
      <c r="J1775" s="3"/>
      <c r="K1775" s="5" t="s">
        <v>61</v>
      </c>
      <c r="L1775" s="5">
        <v>5</v>
      </c>
      <c r="M1775" s="5" t="s">
        <v>62</v>
      </c>
      <c r="N1775" s="5">
        <f>VLOOKUP(M1775,[1]ArchetypeScores!E:N,10,FALSE)</f>
        <v>0</v>
      </c>
      <c r="O1775" s="5">
        <f>VLOOKUP(M1775,[1]ArchetypeScores!E:O,11,FALSE)</f>
        <v>-1</v>
      </c>
      <c r="P1775" s="5">
        <f>VLOOKUP(M1775,[1]ArchetypeScores!E:P,12,FALSE)</f>
        <v>0</v>
      </c>
      <c r="Q1775" s="2" t="str">
        <f>VLOOKUP(M1775,[1]ArchetypeScores!E:W,19,FALSE)</f>
        <v>Health care</v>
      </c>
      <c r="R1775" s="2">
        <f>VLOOKUP(M1775,[1]ArchetypeScores!E:I,5,FALSE)</f>
        <v>0</v>
      </c>
      <c r="S1775" s="2">
        <f>VLOOKUP(M1775,[1]ArchetypeScores!E:K,7,FALSE)</f>
        <v>0</v>
      </c>
      <c r="T1775" s="2" t="str">
        <f t="shared" si="27"/>
        <v>Not A&amp;R positive</v>
      </c>
    </row>
    <row r="1776" spans="1:20" x14ac:dyDescent="0.3">
      <c r="A1776" s="2" t="s">
        <v>4958</v>
      </c>
      <c r="B1776" s="3" t="s">
        <v>4996</v>
      </c>
      <c r="C1776" s="3" t="s">
        <v>4997</v>
      </c>
      <c r="D1776" s="4"/>
      <c r="E1776" s="5" t="s">
        <v>4961</v>
      </c>
      <c r="F1776" s="4">
        <v>0</v>
      </c>
      <c r="G1776" s="6">
        <v>46145</v>
      </c>
      <c r="H1776" s="3" t="s">
        <v>4962</v>
      </c>
      <c r="I1776" s="3" t="s">
        <v>4963</v>
      </c>
      <c r="J1776" s="3"/>
      <c r="K1776" s="5" t="s">
        <v>214</v>
      </c>
      <c r="L1776" s="5">
        <v>4</v>
      </c>
      <c r="M1776" s="5" t="s">
        <v>560</v>
      </c>
      <c r="N1776" s="5">
        <f>VLOOKUP(M1776,[1]ArchetypeScores!E:N,10,FALSE)</f>
        <v>1</v>
      </c>
      <c r="O1776" s="5">
        <f>VLOOKUP(M1776,[1]ArchetypeScores!E:O,11,FALSE)</f>
        <v>0</v>
      </c>
      <c r="P1776" s="5">
        <f>VLOOKUP(M1776,[1]ArchetypeScores!E:P,12,FALSE)</f>
        <v>0</v>
      </c>
      <c r="Q1776" s="2" t="str">
        <f>VLOOKUP(M1776,[1]ArchetypeScores!E:W,19,FALSE)</f>
        <v>Other sector</v>
      </c>
      <c r="R1776" s="2">
        <f>VLOOKUP(M1776,[1]ArchetypeScores!E:I,5,FALSE)</f>
        <v>0</v>
      </c>
      <c r="S1776" s="2">
        <f>VLOOKUP(M1776,[1]ArchetypeScores!E:K,7,FALSE)</f>
        <v>0</v>
      </c>
      <c r="T1776" s="2" t="str">
        <f t="shared" si="27"/>
        <v>Not A&amp;R positive</v>
      </c>
    </row>
    <row r="1777" spans="1:20" x14ac:dyDescent="0.3">
      <c r="A1777" s="2" t="s">
        <v>4958</v>
      </c>
      <c r="B1777" s="3" t="s">
        <v>4998</v>
      </c>
      <c r="C1777" s="3" t="s">
        <v>4999</v>
      </c>
      <c r="D1777" s="4"/>
      <c r="E1777" s="5" t="s">
        <v>4961</v>
      </c>
      <c r="F1777" s="4">
        <v>0</v>
      </c>
      <c r="G1777" s="6">
        <v>46132</v>
      </c>
      <c r="H1777" s="3" t="s">
        <v>5000</v>
      </c>
      <c r="I1777" s="3" t="s">
        <v>5001</v>
      </c>
      <c r="J1777" s="3"/>
      <c r="K1777" s="5" t="s">
        <v>53</v>
      </c>
      <c r="L1777" s="5">
        <v>1</v>
      </c>
      <c r="M1777" s="5" t="s">
        <v>54</v>
      </c>
      <c r="N1777" s="5">
        <f>VLOOKUP(M1777,[1]ArchetypeScores!E:N,10,FALSE)</f>
        <v>0</v>
      </c>
      <c r="O1777" s="5">
        <f>VLOOKUP(M1777,[1]ArchetypeScores!E:O,11,FALSE)</f>
        <v>-1</v>
      </c>
      <c r="P1777" s="5">
        <f>VLOOKUP(M1777,[1]ArchetypeScores!E:P,12,FALSE)</f>
        <v>0</v>
      </c>
      <c r="Q1777" s="2" t="str">
        <f>VLOOKUP(M1777,[1]ArchetypeScores!E:W,19,FALSE)</f>
        <v>Untargeted</v>
      </c>
      <c r="R1777" s="2">
        <f>VLOOKUP(M1777,[1]ArchetypeScores!E:I,5,FALSE)</f>
        <v>0</v>
      </c>
      <c r="S1777" s="2">
        <f>VLOOKUP(M1777,[1]ArchetypeScores!E:K,7,FALSE)</f>
        <v>0</v>
      </c>
      <c r="T1777" s="2" t="str">
        <f t="shared" si="27"/>
        <v>Not A&amp;R positive</v>
      </c>
    </row>
    <row r="1778" spans="1:20" x14ac:dyDescent="0.3">
      <c r="A1778" s="2" t="s">
        <v>4958</v>
      </c>
      <c r="B1778" s="3" t="s">
        <v>5002</v>
      </c>
      <c r="C1778" s="3" t="s">
        <v>5003</v>
      </c>
      <c r="D1778" s="4"/>
      <c r="E1778" s="5" t="s">
        <v>4961</v>
      </c>
      <c r="F1778" s="4">
        <v>0</v>
      </c>
      <c r="G1778" s="6">
        <v>46140</v>
      </c>
      <c r="H1778" s="3" t="s">
        <v>4962</v>
      </c>
      <c r="I1778" s="3" t="s">
        <v>4963</v>
      </c>
      <c r="J1778" s="3"/>
      <c r="K1778" s="5" t="s">
        <v>214</v>
      </c>
      <c r="L1778" s="5">
        <v>2</v>
      </c>
      <c r="M1778" s="5" t="s">
        <v>1806</v>
      </c>
      <c r="N1778" s="5">
        <f>VLOOKUP(M1778,[1]ArchetypeScores!E:N,10,FALSE)</f>
        <v>1</v>
      </c>
      <c r="O1778" s="5">
        <f>VLOOKUP(M1778,[1]ArchetypeScores!E:O,11,FALSE)</f>
        <v>0</v>
      </c>
      <c r="P1778" s="5">
        <f>VLOOKUP(M1778,[1]ArchetypeScores!E:P,12,FALSE)</f>
        <v>1</v>
      </c>
      <c r="Q1778" s="2" t="str">
        <f>VLOOKUP(M1778,[1]ArchetypeScores!E:W,19,FALSE)</f>
        <v>Other sector</v>
      </c>
      <c r="R1778" s="2">
        <f>VLOOKUP(M1778,[1]ArchetypeScores!E:I,5,FALSE)</f>
        <v>0</v>
      </c>
      <c r="S1778" s="2">
        <f>VLOOKUP(M1778,[1]ArchetypeScores!E:K,7,FALSE)</f>
        <v>0</v>
      </c>
      <c r="T1778" s="2" t="str">
        <f t="shared" si="27"/>
        <v>Not A&amp;R positive</v>
      </c>
    </row>
    <row r="1779" spans="1:20" x14ac:dyDescent="0.3">
      <c r="A1779" s="2" t="s">
        <v>4958</v>
      </c>
      <c r="B1779" s="3" t="s">
        <v>5004</v>
      </c>
      <c r="C1779" s="3" t="s">
        <v>5005</v>
      </c>
      <c r="D1779" s="4"/>
      <c r="E1779" s="5" t="s">
        <v>4961</v>
      </c>
      <c r="F1779" s="4">
        <v>0</v>
      </c>
      <c r="G1779" s="6">
        <v>46148</v>
      </c>
      <c r="H1779" s="3" t="s">
        <v>5006</v>
      </c>
      <c r="I1779" s="3" t="s">
        <v>5007</v>
      </c>
      <c r="J1779" s="3"/>
      <c r="K1779" s="5" t="s">
        <v>1072</v>
      </c>
      <c r="L1779" s="5" t="s">
        <v>112</v>
      </c>
      <c r="M1779" s="5" t="s">
        <v>4844</v>
      </c>
      <c r="N1779" s="5">
        <f>VLOOKUP(M1779,[1]ArchetypeScores!E:N,10,FALSE)</f>
        <v>0</v>
      </c>
      <c r="O1779" s="5">
        <f>VLOOKUP(M1779,[1]ArchetypeScores!E:O,11,FALSE)</f>
        <v>-1</v>
      </c>
      <c r="P1779" s="5">
        <f>VLOOKUP(M1779,[1]ArchetypeScores!E:P,12,FALSE)</f>
        <v>0</v>
      </c>
      <c r="Q1779" s="2" t="str">
        <f>VLOOKUP(M1779,[1]ArchetypeScores!E:W,19,FALSE)</f>
        <v>Untargeted</v>
      </c>
      <c r="R1779" s="2">
        <f>VLOOKUP(M1779,[1]ArchetypeScores!E:I,5,FALSE)</f>
        <v>0</v>
      </c>
      <c r="S1779" s="2">
        <f>VLOOKUP(M1779,[1]ArchetypeScores!E:K,7,FALSE)</f>
        <v>0</v>
      </c>
      <c r="T1779" s="2" t="str">
        <f t="shared" si="27"/>
        <v>Not A&amp;R positive</v>
      </c>
    </row>
    <row r="1780" spans="1:20" x14ac:dyDescent="0.3">
      <c r="A1780" s="2" t="s">
        <v>4958</v>
      </c>
      <c r="B1780" s="3" t="s">
        <v>5008</v>
      </c>
      <c r="C1780" s="3" t="s">
        <v>5009</v>
      </c>
      <c r="D1780" s="4"/>
      <c r="E1780" s="5" t="s">
        <v>4961</v>
      </c>
      <c r="F1780" s="4">
        <v>0</v>
      </c>
      <c r="G1780" s="6">
        <v>46155</v>
      </c>
      <c r="H1780" s="3" t="s">
        <v>5010</v>
      </c>
      <c r="I1780" s="3" t="s">
        <v>5011</v>
      </c>
      <c r="J1780" s="3"/>
      <c r="K1780" s="5" t="s">
        <v>1072</v>
      </c>
      <c r="L1780" s="5" t="s">
        <v>112</v>
      </c>
      <c r="M1780" s="5" t="s">
        <v>4844</v>
      </c>
      <c r="N1780" s="5">
        <f>VLOOKUP(M1780,[1]ArchetypeScores!E:N,10,FALSE)</f>
        <v>0</v>
      </c>
      <c r="O1780" s="5">
        <f>VLOOKUP(M1780,[1]ArchetypeScores!E:O,11,FALSE)</f>
        <v>-1</v>
      </c>
      <c r="P1780" s="5">
        <f>VLOOKUP(M1780,[1]ArchetypeScores!E:P,12,FALSE)</f>
        <v>0</v>
      </c>
      <c r="Q1780" s="2" t="str">
        <f>VLOOKUP(M1780,[1]ArchetypeScores!E:W,19,FALSE)</f>
        <v>Untargeted</v>
      </c>
      <c r="R1780" s="2">
        <f>VLOOKUP(M1780,[1]ArchetypeScores!E:I,5,FALSE)</f>
        <v>0</v>
      </c>
      <c r="S1780" s="2">
        <f>VLOOKUP(M1780,[1]ArchetypeScores!E:K,7,FALSE)</f>
        <v>0</v>
      </c>
      <c r="T1780" s="2" t="str">
        <f t="shared" si="27"/>
        <v>Not A&amp;R positive</v>
      </c>
    </row>
    <row r="1781" spans="1:20" x14ac:dyDescent="0.3">
      <c r="A1781" s="2" t="s">
        <v>4958</v>
      </c>
      <c r="B1781" s="3" t="s">
        <v>5008</v>
      </c>
      <c r="C1781" s="3" t="s">
        <v>5012</v>
      </c>
      <c r="D1781" s="4"/>
      <c r="E1781" s="5" t="s">
        <v>4961</v>
      </c>
      <c r="F1781" s="4">
        <v>0</v>
      </c>
      <c r="G1781" s="6">
        <v>46157</v>
      </c>
      <c r="H1781" s="3" t="s">
        <v>5013</v>
      </c>
      <c r="I1781" s="3" t="s">
        <v>5014</v>
      </c>
      <c r="J1781" s="3"/>
      <c r="K1781" s="5" t="s">
        <v>1072</v>
      </c>
      <c r="L1781" s="5" t="s">
        <v>112</v>
      </c>
      <c r="M1781" s="5" t="s">
        <v>4844</v>
      </c>
      <c r="N1781" s="5">
        <f>VLOOKUP(M1781,[1]ArchetypeScores!E:N,10,FALSE)</f>
        <v>0</v>
      </c>
      <c r="O1781" s="5">
        <f>VLOOKUP(M1781,[1]ArchetypeScores!E:O,11,FALSE)</f>
        <v>-1</v>
      </c>
      <c r="P1781" s="5">
        <f>VLOOKUP(M1781,[1]ArchetypeScores!E:P,12,FALSE)</f>
        <v>0</v>
      </c>
      <c r="Q1781" s="2" t="str">
        <f>VLOOKUP(M1781,[1]ArchetypeScores!E:W,19,FALSE)</f>
        <v>Untargeted</v>
      </c>
      <c r="R1781" s="2">
        <f>VLOOKUP(M1781,[1]ArchetypeScores!E:I,5,FALSE)</f>
        <v>0</v>
      </c>
      <c r="S1781" s="2">
        <f>VLOOKUP(M1781,[1]ArchetypeScores!E:K,7,FALSE)</f>
        <v>0</v>
      </c>
      <c r="T1781" s="2" t="str">
        <f t="shared" si="27"/>
        <v>Not A&amp;R positive</v>
      </c>
    </row>
    <row r="1782" spans="1:20" x14ac:dyDescent="0.3">
      <c r="A1782" s="2" t="s">
        <v>4958</v>
      </c>
      <c r="B1782" s="3" t="s">
        <v>5015</v>
      </c>
      <c r="C1782" s="3" t="s">
        <v>5016</v>
      </c>
      <c r="D1782" s="4"/>
      <c r="E1782" s="5" t="s">
        <v>4961</v>
      </c>
      <c r="F1782" s="4">
        <v>0</v>
      </c>
      <c r="G1782" s="6">
        <v>46128</v>
      </c>
      <c r="H1782" s="3" t="s">
        <v>5017</v>
      </c>
      <c r="I1782" s="3" t="s">
        <v>5018</v>
      </c>
      <c r="J1782" s="3"/>
      <c r="K1782" s="5" t="s">
        <v>1072</v>
      </c>
      <c r="L1782" s="5">
        <v>1</v>
      </c>
      <c r="M1782" s="5" t="s">
        <v>1922</v>
      </c>
      <c r="N1782" s="5">
        <f>VLOOKUP(M1782,[1]ArchetypeScores!E:N,10,FALSE)</f>
        <v>0</v>
      </c>
      <c r="O1782" s="5">
        <f>VLOOKUP(M1782,[1]ArchetypeScores!E:O,11,FALSE)</f>
        <v>-1</v>
      </c>
      <c r="P1782" s="5">
        <f>VLOOKUP(M1782,[1]ArchetypeScores!E:P,12,FALSE)</f>
        <v>0</v>
      </c>
      <c r="Q1782" s="2" t="str">
        <f>VLOOKUP(M1782,[1]ArchetypeScores!E:W,19,FALSE)</f>
        <v>Untargeted</v>
      </c>
      <c r="R1782" s="2">
        <f>VLOOKUP(M1782,[1]ArchetypeScores!E:I,5,FALSE)</f>
        <v>0</v>
      </c>
      <c r="S1782" s="2">
        <f>VLOOKUP(M1782,[1]ArchetypeScores!E:K,7,FALSE)</f>
        <v>0</v>
      </c>
      <c r="T1782" s="2" t="str">
        <f t="shared" si="27"/>
        <v>Not A&amp;R positive</v>
      </c>
    </row>
    <row r="1783" spans="1:20" x14ac:dyDescent="0.3">
      <c r="A1783" s="2" t="s">
        <v>4958</v>
      </c>
      <c r="B1783" s="3" t="s">
        <v>5019</v>
      </c>
      <c r="C1783" s="3" t="s">
        <v>5020</v>
      </c>
      <c r="D1783" s="4"/>
      <c r="E1783" s="5" t="s">
        <v>4961</v>
      </c>
      <c r="F1783" s="4">
        <v>0</v>
      </c>
      <c r="G1783" s="6">
        <v>46133</v>
      </c>
      <c r="H1783" s="3" t="s">
        <v>5021</v>
      </c>
      <c r="I1783" s="3" t="s">
        <v>5022</v>
      </c>
      <c r="J1783" s="3"/>
      <c r="K1783" s="5" t="s">
        <v>1072</v>
      </c>
      <c r="L1783" s="5" t="s">
        <v>112</v>
      </c>
      <c r="M1783" s="5" t="s">
        <v>4844</v>
      </c>
      <c r="N1783" s="5">
        <f>VLOOKUP(M1783,[1]ArchetypeScores!E:N,10,FALSE)</f>
        <v>0</v>
      </c>
      <c r="O1783" s="5">
        <f>VLOOKUP(M1783,[1]ArchetypeScores!E:O,11,FALSE)</f>
        <v>-1</v>
      </c>
      <c r="P1783" s="5">
        <f>VLOOKUP(M1783,[1]ArchetypeScores!E:P,12,FALSE)</f>
        <v>0</v>
      </c>
      <c r="Q1783" s="2" t="str">
        <f>VLOOKUP(M1783,[1]ArchetypeScores!E:W,19,FALSE)</f>
        <v>Untargeted</v>
      </c>
      <c r="R1783" s="2">
        <f>VLOOKUP(M1783,[1]ArchetypeScores!E:I,5,FALSE)</f>
        <v>0</v>
      </c>
      <c r="S1783" s="2">
        <f>VLOOKUP(M1783,[1]ArchetypeScores!E:K,7,FALSE)</f>
        <v>0</v>
      </c>
      <c r="T1783" s="2" t="str">
        <f t="shared" si="27"/>
        <v>Not A&amp;R positive</v>
      </c>
    </row>
    <row r="1784" spans="1:20" x14ac:dyDescent="0.3">
      <c r="A1784" s="2" t="s">
        <v>4958</v>
      </c>
      <c r="B1784" s="3" t="s">
        <v>5023</v>
      </c>
      <c r="C1784" s="3" t="s">
        <v>5024</v>
      </c>
      <c r="D1784" s="4"/>
      <c r="E1784" s="5" t="s">
        <v>4961</v>
      </c>
      <c r="F1784" s="4">
        <v>0</v>
      </c>
      <c r="G1784" s="6">
        <v>46131</v>
      </c>
      <c r="H1784" s="3" t="s">
        <v>5025</v>
      </c>
      <c r="I1784" s="3" t="s">
        <v>5026</v>
      </c>
      <c r="J1784" s="3"/>
      <c r="K1784" s="5" t="s">
        <v>1072</v>
      </c>
      <c r="L1784" s="5" t="s">
        <v>112</v>
      </c>
      <c r="M1784" s="5" t="s">
        <v>4844</v>
      </c>
      <c r="N1784" s="5">
        <f>VLOOKUP(M1784,[1]ArchetypeScores!E:N,10,FALSE)</f>
        <v>0</v>
      </c>
      <c r="O1784" s="5">
        <f>VLOOKUP(M1784,[1]ArchetypeScores!E:O,11,FALSE)</f>
        <v>-1</v>
      </c>
      <c r="P1784" s="5">
        <f>VLOOKUP(M1784,[1]ArchetypeScores!E:P,12,FALSE)</f>
        <v>0</v>
      </c>
      <c r="Q1784" s="2" t="str">
        <f>VLOOKUP(M1784,[1]ArchetypeScores!E:W,19,FALSE)</f>
        <v>Untargeted</v>
      </c>
      <c r="R1784" s="2">
        <f>VLOOKUP(M1784,[1]ArchetypeScores!E:I,5,FALSE)</f>
        <v>0</v>
      </c>
      <c r="S1784" s="2">
        <f>VLOOKUP(M1784,[1]ArchetypeScores!E:K,7,FALSE)</f>
        <v>0</v>
      </c>
      <c r="T1784" s="2" t="str">
        <f t="shared" si="27"/>
        <v>Not A&amp;R positive</v>
      </c>
    </row>
    <row r="1785" spans="1:20" x14ac:dyDescent="0.3">
      <c r="A1785" s="2" t="s">
        <v>4958</v>
      </c>
      <c r="B1785" s="3" t="s">
        <v>5027</v>
      </c>
      <c r="C1785" s="3" t="s">
        <v>5028</v>
      </c>
      <c r="D1785" s="4"/>
      <c r="E1785" s="5" t="s">
        <v>4961</v>
      </c>
      <c r="F1785" s="4">
        <v>0</v>
      </c>
      <c r="G1785" s="6">
        <v>46153</v>
      </c>
      <c r="H1785" s="3" t="s">
        <v>5029</v>
      </c>
      <c r="I1785" s="3" t="s">
        <v>5030</v>
      </c>
      <c r="J1785" s="3"/>
      <c r="K1785" s="5" t="s">
        <v>84</v>
      </c>
      <c r="L1785" s="5">
        <v>3</v>
      </c>
      <c r="M1785" s="5" t="s">
        <v>85</v>
      </c>
      <c r="N1785" s="5">
        <f>VLOOKUP(M1785,[1]ArchetypeScores!E:N,10,FALSE)</f>
        <v>0</v>
      </c>
      <c r="O1785" s="5">
        <f>VLOOKUP(M1785,[1]ArchetypeScores!E:O,11,FALSE)</f>
        <v>-1</v>
      </c>
      <c r="P1785" s="5">
        <f>VLOOKUP(M1785,[1]ArchetypeScores!E:P,12,FALSE)</f>
        <v>0</v>
      </c>
      <c r="Q1785" s="2" t="str">
        <f>VLOOKUP(M1785,[1]ArchetypeScores!E:W,19,FALSE)</f>
        <v>Untargeted</v>
      </c>
      <c r="R1785" s="2">
        <f>VLOOKUP(M1785,[1]ArchetypeScores!E:I,5,FALSE)</f>
        <v>0</v>
      </c>
      <c r="S1785" s="2">
        <f>VLOOKUP(M1785,[1]ArchetypeScores!E:K,7,FALSE)</f>
        <v>0</v>
      </c>
      <c r="T1785" s="2" t="str">
        <f t="shared" si="27"/>
        <v>Not A&amp;R positive</v>
      </c>
    </row>
    <row r="1786" spans="1:20" x14ac:dyDescent="0.3">
      <c r="A1786" s="2" t="s">
        <v>4958</v>
      </c>
      <c r="B1786" s="3" t="s">
        <v>5031</v>
      </c>
      <c r="C1786" s="3" t="s">
        <v>5032</v>
      </c>
      <c r="D1786" s="4"/>
      <c r="E1786" s="5" t="s">
        <v>4961</v>
      </c>
      <c r="F1786" s="4">
        <v>0</v>
      </c>
      <c r="G1786" s="6">
        <v>46130</v>
      </c>
      <c r="H1786" s="3" t="s">
        <v>5033</v>
      </c>
      <c r="I1786" s="3" t="s">
        <v>5034</v>
      </c>
      <c r="J1786" s="3"/>
      <c r="K1786" s="5" t="s">
        <v>84</v>
      </c>
      <c r="L1786" s="5">
        <v>3</v>
      </c>
      <c r="M1786" s="5" t="s">
        <v>85</v>
      </c>
      <c r="N1786" s="5">
        <f>VLOOKUP(M1786,[1]ArchetypeScores!E:N,10,FALSE)</f>
        <v>0</v>
      </c>
      <c r="O1786" s="5">
        <f>VLOOKUP(M1786,[1]ArchetypeScores!E:O,11,FALSE)</f>
        <v>-1</v>
      </c>
      <c r="P1786" s="5">
        <f>VLOOKUP(M1786,[1]ArchetypeScores!E:P,12,FALSE)</f>
        <v>0</v>
      </c>
      <c r="Q1786" s="2" t="str">
        <f>VLOOKUP(M1786,[1]ArchetypeScores!E:W,19,FALSE)</f>
        <v>Untargeted</v>
      </c>
      <c r="R1786" s="2">
        <f>VLOOKUP(M1786,[1]ArchetypeScores!E:I,5,FALSE)</f>
        <v>0</v>
      </c>
      <c r="S1786" s="2">
        <f>VLOOKUP(M1786,[1]ArchetypeScores!E:K,7,FALSE)</f>
        <v>0</v>
      </c>
      <c r="T1786" s="2" t="str">
        <f t="shared" si="27"/>
        <v>Not A&amp;R positive</v>
      </c>
    </row>
    <row r="1787" spans="1:20" x14ac:dyDescent="0.3">
      <c r="A1787" s="2" t="s">
        <v>4958</v>
      </c>
      <c r="B1787" s="3" t="s">
        <v>5031</v>
      </c>
      <c r="C1787" s="3" t="s">
        <v>5035</v>
      </c>
      <c r="D1787" s="4"/>
      <c r="E1787" s="5" t="s">
        <v>4961</v>
      </c>
      <c r="F1787" s="4">
        <v>0</v>
      </c>
      <c r="G1787" s="6">
        <v>46149</v>
      </c>
      <c r="H1787" s="3" t="s">
        <v>5036</v>
      </c>
      <c r="I1787" s="3" t="s">
        <v>5030</v>
      </c>
      <c r="J1787" s="3"/>
      <c r="K1787" s="5" t="s">
        <v>84</v>
      </c>
      <c r="L1787" s="5">
        <v>3</v>
      </c>
      <c r="M1787" s="5" t="s">
        <v>85</v>
      </c>
      <c r="N1787" s="5">
        <f>VLOOKUP(M1787,[1]ArchetypeScores!E:N,10,FALSE)</f>
        <v>0</v>
      </c>
      <c r="O1787" s="5">
        <f>VLOOKUP(M1787,[1]ArchetypeScores!E:O,11,FALSE)</f>
        <v>-1</v>
      </c>
      <c r="P1787" s="5">
        <f>VLOOKUP(M1787,[1]ArchetypeScores!E:P,12,FALSE)</f>
        <v>0</v>
      </c>
      <c r="Q1787" s="2" t="str">
        <f>VLOOKUP(M1787,[1]ArchetypeScores!E:W,19,FALSE)</f>
        <v>Untargeted</v>
      </c>
      <c r="R1787" s="2">
        <f>VLOOKUP(M1787,[1]ArchetypeScores!E:I,5,FALSE)</f>
        <v>0</v>
      </c>
      <c r="S1787" s="2">
        <f>VLOOKUP(M1787,[1]ArchetypeScores!E:K,7,FALSE)</f>
        <v>0</v>
      </c>
      <c r="T1787" s="2" t="str">
        <f t="shared" si="27"/>
        <v>Not A&amp;R positive</v>
      </c>
    </row>
    <row r="1788" spans="1:20" x14ac:dyDescent="0.3">
      <c r="A1788" s="2" t="s">
        <v>4958</v>
      </c>
      <c r="B1788" s="3" t="s">
        <v>5031</v>
      </c>
      <c r="C1788" s="3" t="s">
        <v>5037</v>
      </c>
      <c r="D1788" s="4"/>
      <c r="E1788" s="5" t="s">
        <v>4961</v>
      </c>
      <c r="F1788" s="4">
        <v>0</v>
      </c>
      <c r="G1788" s="6">
        <v>46150</v>
      </c>
      <c r="H1788" s="3" t="s">
        <v>5036</v>
      </c>
      <c r="I1788" s="3" t="s">
        <v>5030</v>
      </c>
      <c r="J1788" s="3"/>
      <c r="K1788" s="5" t="s">
        <v>84</v>
      </c>
      <c r="L1788" s="5">
        <v>3</v>
      </c>
      <c r="M1788" s="5" t="s">
        <v>85</v>
      </c>
      <c r="N1788" s="5">
        <f>VLOOKUP(M1788,[1]ArchetypeScores!E:N,10,FALSE)</f>
        <v>0</v>
      </c>
      <c r="O1788" s="5">
        <f>VLOOKUP(M1788,[1]ArchetypeScores!E:O,11,FALSE)</f>
        <v>-1</v>
      </c>
      <c r="P1788" s="5">
        <f>VLOOKUP(M1788,[1]ArchetypeScores!E:P,12,FALSE)</f>
        <v>0</v>
      </c>
      <c r="Q1788" s="2" t="str">
        <f>VLOOKUP(M1788,[1]ArchetypeScores!E:W,19,FALSE)</f>
        <v>Untargeted</v>
      </c>
      <c r="R1788" s="2">
        <f>VLOOKUP(M1788,[1]ArchetypeScores!E:I,5,FALSE)</f>
        <v>0</v>
      </c>
      <c r="S1788" s="2">
        <f>VLOOKUP(M1788,[1]ArchetypeScores!E:K,7,FALSE)</f>
        <v>0</v>
      </c>
      <c r="T1788" s="2" t="str">
        <f t="shared" si="27"/>
        <v>Not A&amp;R positive</v>
      </c>
    </row>
    <row r="1789" spans="1:20" x14ac:dyDescent="0.3">
      <c r="A1789" s="2" t="s">
        <v>4958</v>
      </c>
      <c r="B1789" s="3" t="s">
        <v>5038</v>
      </c>
      <c r="C1789" s="3" t="s">
        <v>5039</v>
      </c>
      <c r="D1789" s="4"/>
      <c r="E1789" s="5" t="s">
        <v>4961</v>
      </c>
      <c r="F1789" s="4">
        <v>0</v>
      </c>
      <c r="G1789" s="6">
        <v>46129</v>
      </c>
      <c r="H1789" s="3" t="s">
        <v>5040</v>
      </c>
      <c r="I1789" s="3" t="s">
        <v>5041</v>
      </c>
      <c r="J1789" s="3"/>
      <c r="K1789" s="5" t="s">
        <v>1072</v>
      </c>
      <c r="L1789" s="5">
        <v>1</v>
      </c>
      <c r="M1789" s="5" t="s">
        <v>1922</v>
      </c>
      <c r="N1789" s="5">
        <f>VLOOKUP(M1789,[1]ArchetypeScores!E:N,10,FALSE)</f>
        <v>0</v>
      </c>
      <c r="O1789" s="5">
        <f>VLOOKUP(M1789,[1]ArchetypeScores!E:O,11,FALSE)</f>
        <v>-1</v>
      </c>
      <c r="P1789" s="5">
        <f>VLOOKUP(M1789,[1]ArchetypeScores!E:P,12,FALSE)</f>
        <v>0</v>
      </c>
      <c r="Q1789" s="2" t="str">
        <f>VLOOKUP(M1789,[1]ArchetypeScores!E:W,19,FALSE)</f>
        <v>Untargeted</v>
      </c>
      <c r="R1789" s="2">
        <f>VLOOKUP(M1789,[1]ArchetypeScores!E:I,5,FALSE)</f>
        <v>0</v>
      </c>
      <c r="S1789" s="2">
        <f>VLOOKUP(M1789,[1]ArchetypeScores!E:K,7,FALSE)</f>
        <v>0</v>
      </c>
      <c r="T1789" s="2" t="str">
        <f t="shared" si="27"/>
        <v>Not A&amp;R positive</v>
      </c>
    </row>
    <row r="1790" spans="1:20" x14ac:dyDescent="0.3">
      <c r="A1790" s="2" t="s">
        <v>4958</v>
      </c>
      <c r="B1790" s="3" t="s">
        <v>5042</v>
      </c>
      <c r="C1790" s="3" t="s">
        <v>5043</v>
      </c>
      <c r="D1790" s="4"/>
      <c r="E1790" s="5" t="s">
        <v>4961</v>
      </c>
      <c r="F1790" s="4">
        <v>0</v>
      </c>
      <c r="G1790" s="6">
        <v>46137</v>
      </c>
      <c r="H1790" s="3" t="s">
        <v>4962</v>
      </c>
      <c r="I1790" s="3" t="s">
        <v>4963</v>
      </c>
      <c r="J1790" s="3"/>
      <c r="K1790" s="5" t="s">
        <v>611</v>
      </c>
      <c r="L1790" s="5">
        <v>2</v>
      </c>
      <c r="M1790" s="5" t="s">
        <v>1120</v>
      </c>
      <c r="N1790" s="5">
        <f>VLOOKUP(M1790,[1]ArchetypeScores!E:N,10,FALSE)</f>
        <v>1</v>
      </c>
      <c r="O1790" s="5">
        <f>VLOOKUP(M1790,[1]ArchetypeScores!E:O,11,FALSE)</f>
        <v>-1</v>
      </c>
      <c r="P1790" s="5">
        <f>VLOOKUP(M1790,[1]ArchetypeScores!E:P,12,FALSE)</f>
        <v>1</v>
      </c>
      <c r="Q1790" s="2" t="str">
        <f>VLOOKUP(M1790,[1]ArchetypeScores!E:W,19,FALSE)</f>
        <v>Consumer (including agriculture and tourism)</v>
      </c>
      <c r="R1790" s="2">
        <f>VLOOKUP(M1790,[1]ArchetypeScores!E:I,5,FALSE)</f>
        <v>0</v>
      </c>
      <c r="S1790" s="2">
        <f>VLOOKUP(M1790,[1]ArchetypeScores!E:K,7,FALSE)</f>
        <v>0</v>
      </c>
      <c r="T1790" s="2" t="str">
        <f t="shared" si="27"/>
        <v>Not A&amp;R positive</v>
      </c>
    </row>
    <row r="1791" spans="1:20" x14ac:dyDescent="0.3">
      <c r="A1791" s="2" t="s">
        <v>4958</v>
      </c>
      <c r="B1791" s="3" t="s">
        <v>5044</v>
      </c>
      <c r="C1791" s="3" t="s">
        <v>5045</v>
      </c>
      <c r="D1791" s="4"/>
      <c r="E1791" s="5" t="s">
        <v>4961</v>
      </c>
      <c r="F1791" s="4">
        <v>0</v>
      </c>
      <c r="G1791" s="6">
        <v>46154</v>
      </c>
      <c r="H1791" s="3" t="s">
        <v>5046</v>
      </c>
      <c r="I1791" s="3" t="s">
        <v>5047</v>
      </c>
      <c r="J1791" s="3"/>
      <c r="K1791" s="5" t="s">
        <v>61</v>
      </c>
      <c r="L1791" s="5">
        <v>5</v>
      </c>
      <c r="M1791" s="5" t="s">
        <v>62</v>
      </c>
      <c r="N1791" s="5">
        <f>VLOOKUP(M1791,[1]ArchetypeScores!E:N,10,FALSE)</f>
        <v>0</v>
      </c>
      <c r="O1791" s="5">
        <f>VLOOKUP(M1791,[1]ArchetypeScores!E:O,11,FALSE)</f>
        <v>-1</v>
      </c>
      <c r="P1791" s="5">
        <f>VLOOKUP(M1791,[1]ArchetypeScores!E:P,12,FALSE)</f>
        <v>0</v>
      </c>
      <c r="Q1791" s="2" t="str">
        <f>VLOOKUP(M1791,[1]ArchetypeScores!E:W,19,FALSE)</f>
        <v>Health care</v>
      </c>
      <c r="R1791" s="2">
        <f>VLOOKUP(M1791,[1]ArchetypeScores!E:I,5,FALSE)</f>
        <v>0</v>
      </c>
      <c r="S1791" s="2">
        <f>VLOOKUP(M1791,[1]ArchetypeScores!E:K,7,FALSE)</f>
        <v>0</v>
      </c>
      <c r="T1791" s="2" t="str">
        <f t="shared" si="27"/>
        <v>Not A&amp;R positive</v>
      </c>
    </row>
    <row r="1792" spans="1:20" x14ac:dyDescent="0.3">
      <c r="A1792" s="2" t="s">
        <v>4958</v>
      </c>
      <c r="B1792" s="3" t="s">
        <v>5048</v>
      </c>
      <c r="C1792" s="3" t="s">
        <v>5049</v>
      </c>
      <c r="D1792" s="4"/>
      <c r="E1792" s="5" t="s">
        <v>4961</v>
      </c>
      <c r="F1792" s="4">
        <v>0</v>
      </c>
      <c r="G1792" s="6">
        <v>46156</v>
      </c>
      <c r="H1792" s="3" t="s">
        <v>5050</v>
      </c>
      <c r="I1792" s="3" t="s">
        <v>5051</v>
      </c>
      <c r="J1792" s="3"/>
      <c r="K1792" s="5" t="s">
        <v>61</v>
      </c>
      <c r="L1792" s="5">
        <v>5</v>
      </c>
      <c r="M1792" s="5" t="s">
        <v>62</v>
      </c>
      <c r="N1792" s="5">
        <f>VLOOKUP(M1792,[1]ArchetypeScores!E:N,10,FALSE)</f>
        <v>0</v>
      </c>
      <c r="O1792" s="5">
        <f>VLOOKUP(M1792,[1]ArchetypeScores!E:O,11,FALSE)</f>
        <v>-1</v>
      </c>
      <c r="P1792" s="5">
        <f>VLOOKUP(M1792,[1]ArchetypeScores!E:P,12,FALSE)</f>
        <v>0</v>
      </c>
      <c r="Q1792" s="2" t="str">
        <f>VLOOKUP(M1792,[1]ArchetypeScores!E:W,19,FALSE)</f>
        <v>Health care</v>
      </c>
      <c r="R1792" s="2">
        <f>VLOOKUP(M1792,[1]ArchetypeScores!E:I,5,FALSE)</f>
        <v>0</v>
      </c>
      <c r="S1792" s="2">
        <f>VLOOKUP(M1792,[1]ArchetypeScores!E:K,7,FALSE)</f>
        <v>0</v>
      </c>
      <c r="T1792" s="2" t="str">
        <f t="shared" si="27"/>
        <v>Not A&amp;R positive</v>
      </c>
    </row>
    <row r="1793" spans="1:20" x14ac:dyDescent="0.3">
      <c r="A1793" s="2" t="s">
        <v>4958</v>
      </c>
      <c r="B1793" s="3" t="s">
        <v>5052</v>
      </c>
      <c r="C1793" s="3" t="s">
        <v>5053</v>
      </c>
      <c r="D1793" s="4"/>
      <c r="E1793" s="5" t="s">
        <v>4961</v>
      </c>
      <c r="F1793" s="4">
        <v>0</v>
      </c>
      <c r="G1793" s="6">
        <v>46152</v>
      </c>
      <c r="H1793" s="3" t="s">
        <v>5054</v>
      </c>
      <c r="I1793" s="3"/>
      <c r="J1793" s="3"/>
      <c r="K1793" s="5" t="s">
        <v>67</v>
      </c>
      <c r="L1793" s="5">
        <v>2</v>
      </c>
      <c r="M1793" s="5" t="s">
        <v>68</v>
      </c>
      <c r="N1793" s="5">
        <f>VLOOKUP(M1793,[1]ArchetypeScores!E:N,10,FALSE)</f>
        <v>0</v>
      </c>
      <c r="O1793" s="5">
        <f>VLOOKUP(M1793,[1]ArchetypeScores!E:O,11,FALSE)</f>
        <v>-1</v>
      </c>
      <c r="P1793" s="5">
        <f>VLOOKUP(M1793,[1]ArchetypeScores!E:P,12,FALSE)</f>
        <v>0</v>
      </c>
      <c r="Q1793" s="2" t="str">
        <f>VLOOKUP(M1793,[1]ArchetypeScores!E:W,19,FALSE)</f>
        <v>Untargeted</v>
      </c>
      <c r="R1793" s="2">
        <f>VLOOKUP(M1793,[1]ArchetypeScores!E:I,5,FALSE)</f>
        <v>0</v>
      </c>
      <c r="S1793" s="2">
        <f>VLOOKUP(M1793,[1]ArchetypeScores!E:K,7,FALSE)</f>
        <v>0</v>
      </c>
      <c r="T1793" s="2" t="str">
        <f t="shared" si="27"/>
        <v>Not A&amp;R positive</v>
      </c>
    </row>
    <row r="1794" spans="1:20" x14ac:dyDescent="0.3">
      <c r="A1794" s="2" t="s">
        <v>5055</v>
      </c>
      <c r="B1794" s="3" t="s">
        <v>5056</v>
      </c>
      <c r="C1794" s="3" t="s">
        <v>5057</v>
      </c>
      <c r="D1794" s="4"/>
      <c r="E1794" s="5" t="s">
        <v>5058</v>
      </c>
      <c r="F1794" s="4">
        <v>0</v>
      </c>
      <c r="G1794" s="6">
        <v>46161</v>
      </c>
      <c r="H1794" s="3" t="s">
        <v>5059</v>
      </c>
      <c r="I1794" s="3"/>
      <c r="J1794" s="3"/>
      <c r="K1794" s="5" t="s">
        <v>38</v>
      </c>
      <c r="L1794" s="5">
        <v>21</v>
      </c>
      <c r="M1794" s="5" t="s">
        <v>302</v>
      </c>
      <c r="N1794" s="5">
        <f>VLOOKUP(M1794,[1]ArchetypeScores!E:N,10,FALSE)</f>
        <v>0</v>
      </c>
      <c r="O1794" s="5">
        <f>VLOOKUP(M1794,[1]ArchetypeScores!E:O,11,FALSE)</f>
        <v>-1</v>
      </c>
      <c r="P1794" s="5">
        <f>VLOOKUP(M1794,[1]ArchetypeScores!E:P,12,FALSE)</f>
        <v>0</v>
      </c>
      <c r="Q1794" s="2" t="str">
        <f>VLOOKUP(M1794,[1]ArchetypeScores!E:W,19,FALSE)</f>
        <v>Consumer (including agriculture and tourism)</v>
      </c>
      <c r="R1794" s="2">
        <f>VLOOKUP(M1794,[1]ArchetypeScores!E:I,5,FALSE)</f>
        <v>0</v>
      </c>
      <c r="S1794" s="2">
        <f>VLOOKUP(M1794,[1]ArchetypeScores!E:K,7,FALSE)</f>
        <v>0</v>
      </c>
      <c r="T1794" s="2" t="str">
        <f t="shared" ref="T1794:T1857" si="28">IF(AND(R1794=1,S1794=1),"Both",IF(AND(R1794=1,S1794=0),"Direct only",IF(AND(R1794=0,S1794=1),"Indirect only","Not A&amp;R positive")))</f>
        <v>Not A&amp;R positive</v>
      </c>
    </row>
    <row r="1795" spans="1:20" x14ac:dyDescent="0.3">
      <c r="A1795" s="2" t="s">
        <v>5055</v>
      </c>
      <c r="B1795" s="3" t="s">
        <v>5060</v>
      </c>
      <c r="C1795" s="3" t="s">
        <v>5060</v>
      </c>
      <c r="D1795" s="4">
        <v>16.600000000000001</v>
      </c>
      <c r="E1795" s="5" t="s">
        <v>5058</v>
      </c>
      <c r="F1795" s="4">
        <v>0.72016000000000002</v>
      </c>
      <c r="G1795" s="6">
        <v>46165</v>
      </c>
      <c r="H1795" s="3" t="s">
        <v>5061</v>
      </c>
      <c r="I1795" s="3"/>
      <c r="J1795" s="3"/>
      <c r="K1795" s="5" t="s">
        <v>118</v>
      </c>
      <c r="L1795" s="5">
        <v>3</v>
      </c>
      <c r="M1795" s="5" t="s">
        <v>168</v>
      </c>
      <c r="N1795" s="5">
        <f>VLOOKUP(M1795,[1]ArchetypeScores!E:N,10,FALSE)</f>
        <v>0</v>
      </c>
      <c r="O1795" s="5">
        <f>VLOOKUP(M1795,[1]ArchetypeScores!E:O,11,FALSE)</f>
        <v>-1</v>
      </c>
      <c r="P1795" s="5">
        <f>VLOOKUP(M1795,[1]ArchetypeScores!E:P,12,FALSE)</f>
        <v>0</v>
      </c>
      <c r="Q1795" s="2" t="str">
        <f>VLOOKUP(M1795,[1]ArchetypeScores!E:W,19,FALSE)</f>
        <v>Untargeted</v>
      </c>
      <c r="R1795" s="2">
        <f>VLOOKUP(M1795,[1]ArchetypeScores!E:I,5,FALSE)</f>
        <v>0</v>
      </c>
      <c r="S1795" s="2">
        <f>VLOOKUP(M1795,[1]ArchetypeScores!E:K,7,FALSE)</f>
        <v>0</v>
      </c>
      <c r="T1795" s="2" t="str">
        <f t="shared" si="28"/>
        <v>Not A&amp;R positive</v>
      </c>
    </row>
    <row r="1796" spans="1:20" x14ac:dyDescent="0.3">
      <c r="A1796" s="2" t="s">
        <v>5055</v>
      </c>
      <c r="B1796" s="3" t="s">
        <v>5062</v>
      </c>
      <c r="C1796" s="3" t="s">
        <v>5063</v>
      </c>
      <c r="D1796" s="4"/>
      <c r="E1796" s="5" t="s">
        <v>5058</v>
      </c>
      <c r="F1796" s="4">
        <v>0</v>
      </c>
      <c r="G1796" s="6">
        <v>46191</v>
      </c>
      <c r="H1796" s="3" t="s">
        <v>5064</v>
      </c>
      <c r="I1796" s="3"/>
      <c r="J1796" s="3"/>
      <c r="K1796" s="5" t="s">
        <v>269</v>
      </c>
      <c r="L1796" s="5">
        <v>3</v>
      </c>
      <c r="M1796" s="5" t="s">
        <v>270</v>
      </c>
      <c r="N1796" s="5">
        <f>VLOOKUP(M1796,[1]ArchetypeScores!E:N,10,FALSE)</f>
        <v>1</v>
      </c>
      <c r="O1796" s="5">
        <f>VLOOKUP(M1796,[1]ArchetypeScores!E:O,11,FALSE)</f>
        <v>-1</v>
      </c>
      <c r="P1796" s="5">
        <f>VLOOKUP(M1796,[1]ArchetypeScores!E:P,12,FALSE)</f>
        <v>0</v>
      </c>
      <c r="Q1796" s="2" t="str">
        <f>VLOOKUP(M1796,[1]ArchetypeScores!E:W,19,FALSE)</f>
        <v>Untargeted</v>
      </c>
      <c r="R1796" s="2">
        <f>VLOOKUP(M1796,[1]ArchetypeScores!E:I,5,FALSE)</f>
        <v>0</v>
      </c>
      <c r="S1796" s="2">
        <f>VLOOKUP(M1796,[1]ArchetypeScores!E:K,7,FALSE)</f>
        <v>0</v>
      </c>
      <c r="T1796" s="2" t="str">
        <f t="shared" si="28"/>
        <v>Not A&amp;R positive</v>
      </c>
    </row>
    <row r="1797" spans="1:20" x14ac:dyDescent="0.3">
      <c r="A1797" s="2" t="s">
        <v>5055</v>
      </c>
      <c r="B1797" s="3" t="s">
        <v>5065</v>
      </c>
      <c r="C1797" s="3" t="s">
        <v>5066</v>
      </c>
      <c r="D1797" s="4">
        <v>6.3</v>
      </c>
      <c r="E1797" s="5" t="s">
        <v>5058</v>
      </c>
      <c r="F1797" s="4">
        <v>0.26551999999999998</v>
      </c>
      <c r="G1797" s="6">
        <v>46169</v>
      </c>
      <c r="H1797" s="3" t="s">
        <v>5067</v>
      </c>
      <c r="I1797" s="3"/>
      <c r="J1797" s="3"/>
      <c r="K1797" s="5" t="s">
        <v>118</v>
      </c>
      <c r="L1797" s="5">
        <v>3</v>
      </c>
      <c r="M1797" s="5" t="s">
        <v>168</v>
      </c>
      <c r="N1797" s="5">
        <f>VLOOKUP(M1797,[1]ArchetypeScores!E:N,10,FALSE)</f>
        <v>0</v>
      </c>
      <c r="O1797" s="5">
        <f>VLOOKUP(M1797,[1]ArchetypeScores!E:O,11,FALSE)</f>
        <v>-1</v>
      </c>
      <c r="P1797" s="5">
        <f>VLOOKUP(M1797,[1]ArchetypeScores!E:P,12,FALSE)</f>
        <v>0</v>
      </c>
      <c r="Q1797" s="2" t="str">
        <f>VLOOKUP(M1797,[1]ArchetypeScores!E:W,19,FALSE)</f>
        <v>Untargeted</v>
      </c>
      <c r="R1797" s="2">
        <f>VLOOKUP(M1797,[1]ArchetypeScores!E:I,5,FALSE)</f>
        <v>0</v>
      </c>
      <c r="S1797" s="2">
        <f>VLOOKUP(M1797,[1]ArchetypeScores!E:K,7,FALSE)</f>
        <v>0</v>
      </c>
      <c r="T1797" s="2" t="str">
        <f t="shared" si="28"/>
        <v>Not A&amp;R positive</v>
      </c>
    </row>
    <row r="1798" spans="1:20" x14ac:dyDescent="0.3">
      <c r="A1798" s="2" t="s">
        <v>5055</v>
      </c>
      <c r="B1798" s="3" t="s">
        <v>5068</v>
      </c>
      <c r="C1798" s="3" t="s">
        <v>5069</v>
      </c>
      <c r="D1798" s="4"/>
      <c r="E1798" s="5" t="s">
        <v>5058</v>
      </c>
      <c r="F1798" s="4">
        <v>0</v>
      </c>
      <c r="G1798" s="6">
        <v>46185</v>
      </c>
      <c r="H1798" s="3" t="s">
        <v>5070</v>
      </c>
      <c r="I1798" s="3"/>
      <c r="J1798" s="3"/>
      <c r="K1798" s="5" t="s">
        <v>67</v>
      </c>
      <c r="L1798" s="5">
        <v>1</v>
      </c>
      <c r="M1798" s="5" t="s">
        <v>265</v>
      </c>
      <c r="N1798" s="5">
        <f>VLOOKUP(M1798,[1]ArchetypeScores!E:N,10,FALSE)</f>
        <v>0</v>
      </c>
      <c r="O1798" s="5">
        <f>VLOOKUP(M1798,[1]ArchetypeScores!E:O,11,FALSE)</f>
        <v>-1</v>
      </c>
      <c r="P1798" s="5">
        <f>VLOOKUP(M1798,[1]ArchetypeScores!E:P,12,FALSE)</f>
        <v>0</v>
      </c>
      <c r="Q1798" s="2" t="str">
        <f>VLOOKUP(M1798,[1]ArchetypeScores!E:W,19,FALSE)</f>
        <v>Untargeted</v>
      </c>
      <c r="R1798" s="2">
        <f>VLOOKUP(M1798,[1]ArchetypeScores!E:I,5,FALSE)</f>
        <v>0</v>
      </c>
      <c r="S1798" s="2">
        <f>VLOOKUP(M1798,[1]ArchetypeScores!E:K,7,FALSE)</f>
        <v>0</v>
      </c>
      <c r="T1798" s="2" t="str">
        <f t="shared" si="28"/>
        <v>Not A&amp;R positive</v>
      </c>
    </row>
    <row r="1799" spans="1:20" x14ac:dyDescent="0.3">
      <c r="A1799" s="2" t="s">
        <v>5055</v>
      </c>
      <c r="B1799" s="3" t="s">
        <v>5071</v>
      </c>
      <c r="C1799" s="3" t="s">
        <v>5072</v>
      </c>
      <c r="D1799" s="4">
        <v>8</v>
      </c>
      <c r="E1799" s="5" t="s">
        <v>5058</v>
      </c>
      <c r="F1799" s="4">
        <v>0.36292000000000002</v>
      </c>
      <c r="G1799" s="6">
        <v>46193</v>
      </c>
      <c r="H1799" s="3" t="s">
        <v>5064</v>
      </c>
      <c r="I1799" s="3"/>
      <c r="J1799" s="3"/>
      <c r="K1799" s="5" t="s">
        <v>67</v>
      </c>
      <c r="L1799" s="5">
        <v>1</v>
      </c>
      <c r="M1799" s="5" t="s">
        <v>265</v>
      </c>
      <c r="N1799" s="5">
        <f>VLOOKUP(M1799,[1]ArchetypeScores!E:N,10,FALSE)</f>
        <v>0</v>
      </c>
      <c r="O1799" s="5">
        <f>VLOOKUP(M1799,[1]ArchetypeScores!E:O,11,FALSE)</f>
        <v>-1</v>
      </c>
      <c r="P1799" s="5">
        <f>VLOOKUP(M1799,[1]ArchetypeScores!E:P,12,FALSE)</f>
        <v>0</v>
      </c>
      <c r="Q1799" s="2" t="str">
        <f>VLOOKUP(M1799,[1]ArchetypeScores!E:W,19,FALSE)</f>
        <v>Untargeted</v>
      </c>
      <c r="R1799" s="2">
        <f>VLOOKUP(M1799,[1]ArchetypeScores!E:I,5,FALSE)</f>
        <v>0</v>
      </c>
      <c r="S1799" s="2">
        <f>VLOOKUP(M1799,[1]ArchetypeScores!E:K,7,FALSE)</f>
        <v>0</v>
      </c>
      <c r="T1799" s="2" t="str">
        <f t="shared" si="28"/>
        <v>Not A&amp;R positive</v>
      </c>
    </row>
    <row r="1800" spans="1:20" x14ac:dyDescent="0.3">
      <c r="A1800" s="2" t="s">
        <v>5055</v>
      </c>
      <c r="B1800" s="3" t="s">
        <v>5073</v>
      </c>
      <c r="C1800" s="3" t="s">
        <v>5074</v>
      </c>
      <c r="D1800" s="4"/>
      <c r="E1800" s="5" t="s">
        <v>5058</v>
      </c>
      <c r="F1800" s="4">
        <v>0</v>
      </c>
      <c r="G1800" s="6">
        <v>46180</v>
      </c>
      <c r="H1800" s="3" t="s">
        <v>5075</v>
      </c>
      <c r="I1800" s="3"/>
      <c r="J1800" s="3"/>
      <c r="K1800" s="5" t="s">
        <v>163</v>
      </c>
      <c r="L1800" s="5">
        <v>1</v>
      </c>
      <c r="M1800" s="5" t="s">
        <v>975</v>
      </c>
      <c r="N1800" s="5">
        <f>VLOOKUP(M1800,[1]ArchetypeScores!E:N,10,FALSE)</f>
        <v>0</v>
      </c>
      <c r="O1800" s="5">
        <f>VLOOKUP(M1800,[1]ArchetypeScores!E:O,11,FALSE)</f>
        <v>0</v>
      </c>
      <c r="P1800" s="5">
        <f>VLOOKUP(M1800,[1]ArchetypeScores!E:P,12,FALSE)</f>
        <v>0</v>
      </c>
      <c r="Q1800" s="2" t="str">
        <f>VLOOKUP(M1800,[1]ArchetypeScores!E:W,19,FALSE)</f>
        <v>Other sector</v>
      </c>
      <c r="R1800" s="2">
        <f>VLOOKUP(M1800,[1]ArchetypeScores!E:I,5,FALSE)</f>
        <v>0</v>
      </c>
      <c r="S1800" s="2">
        <f>VLOOKUP(M1800,[1]ArchetypeScores!E:K,7,FALSE)</f>
        <v>0</v>
      </c>
      <c r="T1800" s="2" t="str">
        <f t="shared" si="28"/>
        <v>Not A&amp;R positive</v>
      </c>
    </row>
    <row r="1801" spans="1:20" x14ac:dyDescent="0.3">
      <c r="A1801" s="2" t="s">
        <v>5055</v>
      </c>
      <c r="B1801" s="3" t="s">
        <v>5076</v>
      </c>
      <c r="C1801" s="3" t="s">
        <v>5077</v>
      </c>
      <c r="D1801" s="4"/>
      <c r="E1801" s="5" t="s">
        <v>5058</v>
      </c>
      <c r="F1801" s="4">
        <v>0</v>
      </c>
      <c r="G1801" s="6">
        <v>46178</v>
      </c>
      <c r="H1801" s="3" t="s">
        <v>5078</v>
      </c>
      <c r="I1801" s="3"/>
      <c r="J1801" s="3"/>
      <c r="K1801" s="5" t="s">
        <v>142</v>
      </c>
      <c r="L1801" s="5">
        <v>3</v>
      </c>
      <c r="M1801" s="5" t="s">
        <v>143</v>
      </c>
      <c r="N1801" s="5">
        <f>VLOOKUP(M1801,[1]ArchetypeScores!E:N,10,FALSE)</f>
        <v>1</v>
      </c>
      <c r="O1801" s="5">
        <f>VLOOKUP(M1801,[1]ArchetypeScores!E:O,11,FALSE)</f>
        <v>1</v>
      </c>
      <c r="P1801" s="5">
        <f>VLOOKUP(M1801,[1]ArchetypeScores!E:P,12,FALSE)</f>
        <v>2</v>
      </c>
      <c r="Q1801" s="2" t="str">
        <f>VLOOKUP(M1801,[1]ArchetypeScores!E:W,19,FALSE)</f>
        <v>Materials (including forestry and nature)</v>
      </c>
      <c r="R1801" s="2">
        <f>VLOOKUP(M1801,[1]ArchetypeScores!E:I,5,FALSE)</f>
        <v>1</v>
      </c>
      <c r="S1801" s="2">
        <f>VLOOKUP(M1801,[1]ArchetypeScores!E:K,7,FALSE)</f>
        <v>1</v>
      </c>
      <c r="T1801" s="2" t="str">
        <f t="shared" si="28"/>
        <v>Both</v>
      </c>
    </row>
    <row r="1802" spans="1:20" x14ac:dyDescent="0.3">
      <c r="A1802" s="2" t="s">
        <v>5055</v>
      </c>
      <c r="B1802" s="3" t="s">
        <v>5079</v>
      </c>
      <c r="C1802" s="3" t="s">
        <v>5079</v>
      </c>
      <c r="D1802" s="4">
        <v>4.3</v>
      </c>
      <c r="E1802" s="5" t="s">
        <v>5058</v>
      </c>
      <c r="F1802" s="4">
        <v>0.18654999999999999</v>
      </c>
      <c r="G1802" s="6">
        <v>46167</v>
      </c>
      <c r="H1802" s="3" t="s">
        <v>5080</v>
      </c>
      <c r="I1802" s="3"/>
      <c r="J1802" s="3"/>
      <c r="K1802" s="5" t="s">
        <v>611</v>
      </c>
      <c r="L1802" s="5">
        <v>1</v>
      </c>
      <c r="M1802" s="5" t="s">
        <v>612</v>
      </c>
      <c r="N1802" s="5">
        <f>VLOOKUP(M1802,[1]ArchetypeScores!E:N,10,FALSE)</f>
        <v>1</v>
      </c>
      <c r="O1802" s="5">
        <f>VLOOKUP(M1802,[1]ArchetypeScores!E:O,11,FALSE)</f>
        <v>-2</v>
      </c>
      <c r="P1802" s="5">
        <f>VLOOKUP(M1802,[1]ArchetypeScores!E:P,12,FALSE)</f>
        <v>-1</v>
      </c>
      <c r="Q1802" s="2" t="str">
        <f>VLOOKUP(M1802,[1]ArchetypeScores!E:W,19,FALSE)</f>
        <v>Consumer (including agriculture and tourism)</v>
      </c>
      <c r="R1802" s="2">
        <f>VLOOKUP(M1802,[1]ArchetypeScores!E:I,5,FALSE)</f>
        <v>0</v>
      </c>
      <c r="S1802" s="2">
        <f>VLOOKUP(M1802,[1]ArchetypeScores!E:K,7,FALSE)</f>
        <v>0</v>
      </c>
      <c r="T1802" s="2" t="str">
        <f t="shared" si="28"/>
        <v>Not A&amp;R positive</v>
      </c>
    </row>
    <row r="1803" spans="1:20" x14ac:dyDescent="0.3">
      <c r="A1803" s="2" t="s">
        <v>5055</v>
      </c>
      <c r="B1803" s="3" t="s">
        <v>5081</v>
      </c>
      <c r="C1803" s="3" t="s">
        <v>5082</v>
      </c>
      <c r="D1803" s="4"/>
      <c r="E1803" s="5" t="s">
        <v>5058</v>
      </c>
      <c r="F1803" s="4">
        <v>0</v>
      </c>
      <c r="G1803" s="6">
        <v>46196</v>
      </c>
      <c r="H1803" s="3" t="s">
        <v>5083</v>
      </c>
      <c r="I1803" s="3"/>
      <c r="J1803" s="3"/>
      <c r="K1803" s="5" t="s">
        <v>84</v>
      </c>
      <c r="L1803" s="5">
        <v>3</v>
      </c>
      <c r="M1803" s="5" t="s">
        <v>85</v>
      </c>
      <c r="N1803" s="5">
        <f>VLOOKUP(M1803,[1]ArchetypeScores!E:N,10,FALSE)</f>
        <v>0</v>
      </c>
      <c r="O1803" s="5">
        <f>VLOOKUP(M1803,[1]ArchetypeScores!E:O,11,FALSE)</f>
        <v>-1</v>
      </c>
      <c r="P1803" s="5">
        <f>VLOOKUP(M1803,[1]ArchetypeScores!E:P,12,FALSE)</f>
        <v>0</v>
      </c>
      <c r="Q1803" s="2" t="str">
        <f>VLOOKUP(M1803,[1]ArchetypeScores!E:W,19,FALSE)</f>
        <v>Untargeted</v>
      </c>
      <c r="R1803" s="2">
        <f>VLOOKUP(M1803,[1]ArchetypeScores!E:I,5,FALSE)</f>
        <v>0</v>
      </c>
      <c r="S1803" s="2">
        <f>VLOOKUP(M1803,[1]ArchetypeScores!E:K,7,FALSE)</f>
        <v>0</v>
      </c>
      <c r="T1803" s="2" t="str">
        <f t="shared" si="28"/>
        <v>Not A&amp;R positive</v>
      </c>
    </row>
    <row r="1804" spans="1:20" x14ac:dyDescent="0.3">
      <c r="A1804" s="2" t="s">
        <v>5055</v>
      </c>
      <c r="B1804" s="3" t="s">
        <v>5084</v>
      </c>
      <c r="C1804" s="3" t="s">
        <v>5085</v>
      </c>
      <c r="D1804" s="4"/>
      <c r="E1804" s="5" t="s">
        <v>5058</v>
      </c>
      <c r="F1804" s="4">
        <v>0</v>
      </c>
      <c r="G1804" s="6">
        <v>46173</v>
      </c>
      <c r="H1804" s="3" t="s">
        <v>5086</v>
      </c>
      <c r="I1804" s="3"/>
      <c r="J1804" s="3"/>
      <c r="K1804" s="5" t="s">
        <v>38</v>
      </c>
      <c r="L1804" s="5">
        <v>29</v>
      </c>
      <c r="M1804" s="5" t="s">
        <v>316</v>
      </c>
      <c r="N1804" s="5">
        <f>VLOOKUP(M1804,[1]ArchetypeScores!E:N,10,FALSE)</f>
        <v>0</v>
      </c>
      <c r="O1804" s="5">
        <f>VLOOKUP(M1804,[1]ArchetypeScores!E:O,11,FALSE)</f>
        <v>-1</v>
      </c>
      <c r="P1804" s="5">
        <f>VLOOKUP(M1804,[1]ArchetypeScores!E:P,12,FALSE)</f>
        <v>0</v>
      </c>
      <c r="Q1804" s="2" t="str">
        <f>VLOOKUP(M1804,[1]ArchetypeScores!E:W,19,FALSE)</f>
        <v>Other sector</v>
      </c>
      <c r="R1804" s="2">
        <f>VLOOKUP(M1804,[1]ArchetypeScores!E:I,5,FALSE)</f>
        <v>0</v>
      </c>
      <c r="S1804" s="2">
        <f>VLOOKUP(M1804,[1]ArchetypeScores!E:K,7,FALSE)</f>
        <v>0</v>
      </c>
      <c r="T1804" s="2" t="str">
        <f t="shared" si="28"/>
        <v>Not A&amp;R positive</v>
      </c>
    </row>
    <row r="1805" spans="1:20" x14ac:dyDescent="0.3">
      <c r="A1805" s="2" t="s">
        <v>5055</v>
      </c>
      <c r="B1805" s="3" t="s">
        <v>5087</v>
      </c>
      <c r="C1805" s="3" t="s">
        <v>5088</v>
      </c>
      <c r="D1805" s="4">
        <v>330</v>
      </c>
      <c r="E1805" s="5" t="s">
        <v>5058</v>
      </c>
      <c r="F1805" s="4">
        <v>14.531750000000001</v>
      </c>
      <c r="G1805" s="6">
        <v>46177</v>
      </c>
      <c r="H1805" s="3" t="s">
        <v>5089</v>
      </c>
      <c r="I1805" s="3"/>
      <c r="J1805" s="3"/>
      <c r="K1805" s="5" t="s">
        <v>38</v>
      </c>
      <c r="L1805" s="5">
        <v>29</v>
      </c>
      <c r="M1805" s="5" t="s">
        <v>316</v>
      </c>
      <c r="N1805" s="5">
        <f>VLOOKUP(M1805,[1]ArchetypeScores!E:N,10,FALSE)</f>
        <v>0</v>
      </c>
      <c r="O1805" s="5">
        <f>VLOOKUP(M1805,[1]ArchetypeScores!E:O,11,FALSE)</f>
        <v>-1</v>
      </c>
      <c r="P1805" s="5">
        <f>VLOOKUP(M1805,[1]ArchetypeScores!E:P,12,FALSE)</f>
        <v>0</v>
      </c>
      <c r="Q1805" s="2" t="str">
        <f>VLOOKUP(M1805,[1]ArchetypeScores!E:W,19,FALSE)</f>
        <v>Other sector</v>
      </c>
      <c r="R1805" s="2">
        <f>VLOOKUP(M1805,[1]ArchetypeScores!E:I,5,FALSE)</f>
        <v>0</v>
      </c>
      <c r="S1805" s="2">
        <f>VLOOKUP(M1805,[1]ArchetypeScores!E:K,7,FALSE)</f>
        <v>0</v>
      </c>
      <c r="T1805" s="2" t="str">
        <f t="shared" si="28"/>
        <v>Not A&amp;R positive</v>
      </c>
    </row>
    <row r="1806" spans="1:20" x14ac:dyDescent="0.3">
      <c r="A1806" s="2" t="s">
        <v>5055</v>
      </c>
      <c r="B1806" s="3" t="s">
        <v>5090</v>
      </c>
      <c r="C1806" s="3" t="s">
        <v>5091</v>
      </c>
      <c r="D1806" s="4"/>
      <c r="E1806" s="5" t="s">
        <v>5058</v>
      </c>
      <c r="F1806" s="4">
        <v>0</v>
      </c>
      <c r="G1806" s="6">
        <v>46163</v>
      </c>
      <c r="H1806" s="3" t="s">
        <v>5080</v>
      </c>
      <c r="I1806" s="3"/>
      <c r="J1806" s="3"/>
      <c r="K1806" s="5" t="s">
        <v>57</v>
      </c>
      <c r="L1806" s="5">
        <v>29</v>
      </c>
      <c r="M1806" s="5" t="s">
        <v>58</v>
      </c>
      <c r="N1806" s="5">
        <f>VLOOKUP(M1806,[1]ArchetypeScores!E:N,10,FALSE)</f>
        <v>0</v>
      </c>
      <c r="O1806" s="5">
        <f>VLOOKUP(M1806,[1]ArchetypeScores!E:O,11,FALSE)</f>
        <v>-1</v>
      </c>
      <c r="P1806" s="5">
        <f>VLOOKUP(M1806,[1]ArchetypeScores!E:P,12,FALSE)</f>
        <v>0</v>
      </c>
      <c r="Q1806" s="2" t="str">
        <f>VLOOKUP(M1806,[1]ArchetypeScores!E:W,19,FALSE)</f>
        <v>Untargeted</v>
      </c>
      <c r="R1806" s="2">
        <f>VLOOKUP(M1806,[1]ArchetypeScores!E:I,5,FALSE)</f>
        <v>0</v>
      </c>
      <c r="S1806" s="2">
        <f>VLOOKUP(M1806,[1]ArchetypeScores!E:K,7,FALSE)</f>
        <v>0</v>
      </c>
      <c r="T1806" s="2" t="str">
        <f t="shared" si="28"/>
        <v>Not A&amp;R positive</v>
      </c>
    </row>
    <row r="1807" spans="1:20" x14ac:dyDescent="0.3">
      <c r="A1807" s="2" t="s">
        <v>5055</v>
      </c>
      <c r="B1807" s="3" t="s">
        <v>5092</v>
      </c>
      <c r="C1807" s="3" t="s">
        <v>5093</v>
      </c>
      <c r="D1807" s="4"/>
      <c r="E1807" s="5" t="s">
        <v>5058</v>
      </c>
      <c r="F1807" s="4">
        <v>0</v>
      </c>
      <c r="G1807" s="6">
        <v>46182</v>
      </c>
      <c r="H1807" s="3" t="s">
        <v>5094</v>
      </c>
      <c r="I1807" s="3"/>
      <c r="J1807" s="3"/>
      <c r="K1807" s="5" t="s">
        <v>61</v>
      </c>
      <c r="L1807" s="5">
        <v>1</v>
      </c>
      <c r="M1807" s="5" t="s">
        <v>130</v>
      </c>
      <c r="N1807" s="5">
        <f>VLOOKUP(M1807,[1]ArchetypeScores!E:N,10,FALSE)</f>
        <v>0</v>
      </c>
      <c r="O1807" s="5">
        <f>VLOOKUP(M1807,[1]ArchetypeScores!E:O,11,FALSE)</f>
        <v>-1</v>
      </c>
      <c r="P1807" s="5">
        <f>VLOOKUP(M1807,[1]ArchetypeScores!E:P,12,FALSE)</f>
        <v>0</v>
      </c>
      <c r="Q1807" s="2" t="str">
        <f>VLOOKUP(M1807,[1]ArchetypeScores!E:W,19,FALSE)</f>
        <v>Health care</v>
      </c>
      <c r="R1807" s="2">
        <f>VLOOKUP(M1807,[1]ArchetypeScores!E:I,5,FALSE)</f>
        <v>0</v>
      </c>
      <c r="S1807" s="2">
        <f>VLOOKUP(M1807,[1]ArchetypeScores!E:K,7,FALSE)</f>
        <v>0</v>
      </c>
      <c r="T1807" s="2" t="str">
        <f t="shared" si="28"/>
        <v>Not A&amp;R positive</v>
      </c>
    </row>
    <row r="1808" spans="1:20" x14ac:dyDescent="0.3">
      <c r="A1808" s="2" t="s">
        <v>5055</v>
      </c>
      <c r="B1808" s="3" t="s">
        <v>5095</v>
      </c>
      <c r="C1808" s="3" t="s">
        <v>5096</v>
      </c>
      <c r="D1808" s="4"/>
      <c r="E1808" s="5" t="s">
        <v>5058</v>
      </c>
      <c r="F1808" s="4">
        <v>0</v>
      </c>
      <c r="G1808" s="6">
        <v>46188</v>
      </c>
      <c r="H1808" s="3" t="s">
        <v>5097</v>
      </c>
      <c r="I1808" s="3"/>
      <c r="J1808" s="3"/>
      <c r="K1808" s="5" t="s">
        <v>47</v>
      </c>
      <c r="L1808" s="5">
        <v>3</v>
      </c>
      <c r="M1808" s="5" t="s">
        <v>607</v>
      </c>
      <c r="N1808" s="5">
        <f>VLOOKUP(M1808,[1]ArchetypeScores!E:N,10,FALSE)</f>
        <v>0</v>
      </c>
      <c r="O1808" s="5">
        <f>VLOOKUP(M1808,[1]ArchetypeScores!E:O,11,FALSE)</f>
        <v>0</v>
      </c>
      <c r="P1808" s="5">
        <f>VLOOKUP(M1808,[1]ArchetypeScores!E:P,12,FALSE)</f>
        <v>0</v>
      </c>
      <c r="Q1808" s="2" t="str">
        <f>VLOOKUP(M1808,[1]ArchetypeScores!E:W,19,FALSE)</f>
        <v>Other sector</v>
      </c>
      <c r="R1808" s="2">
        <f>VLOOKUP(M1808,[1]ArchetypeScores!E:I,5,FALSE)</f>
        <v>0</v>
      </c>
      <c r="S1808" s="2">
        <f>VLOOKUP(M1808,[1]ArchetypeScores!E:K,7,FALSE)</f>
        <v>0</v>
      </c>
      <c r="T1808" s="2" t="str">
        <f t="shared" si="28"/>
        <v>Not A&amp;R positive</v>
      </c>
    </row>
    <row r="1809" spans="1:20" x14ac:dyDescent="0.3">
      <c r="A1809" s="2" t="s">
        <v>5055</v>
      </c>
      <c r="B1809" s="3" t="s">
        <v>5098</v>
      </c>
      <c r="C1809" s="3" t="s">
        <v>5099</v>
      </c>
      <c r="D1809" s="4">
        <v>2</v>
      </c>
      <c r="E1809" s="5" t="s">
        <v>5058</v>
      </c>
      <c r="F1809" s="4">
        <v>8.1049999999999997E-2</v>
      </c>
      <c r="G1809" s="6">
        <v>46175</v>
      </c>
      <c r="H1809" s="3" t="s">
        <v>5086</v>
      </c>
      <c r="I1809" s="3"/>
      <c r="J1809" s="3"/>
      <c r="K1809" s="5" t="s">
        <v>61</v>
      </c>
      <c r="L1809" s="5">
        <v>1</v>
      </c>
      <c r="M1809" s="5" t="s">
        <v>130</v>
      </c>
      <c r="N1809" s="5">
        <f>VLOOKUP(M1809,[1]ArchetypeScores!E:N,10,FALSE)</f>
        <v>0</v>
      </c>
      <c r="O1809" s="5">
        <f>VLOOKUP(M1809,[1]ArchetypeScores!E:O,11,FALSE)</f>
        <v>-1</v>
      </c>
      <c r="P1809" s="5">
        <f>VLOOKUP(M1809,[1]ArchetypeScores!E:P,12,FALSE)</f>
        <v>0</v>
      </c>
      <c r="Q1809" s="2" t="str">
        <f>VLOOKUP(M1809,[1]ArchetypeScores!E:W,19,FALSE)</f>
        <v>Health care</v>
      </c>
      <c r="R1809" s="2">
        <f>VLOOKUP(M1809,[1]ArchetypeScores!E:I,5,FALSE)</f>
        <v>0</v>
      </c>
      <c r="S1809" s="2">
        <f>VLOOKUP(M1809,[1]ArchetypeScores!E:K,7,FALSE)</f>
        <v>0</v>
      </c>
      <c r="T1809" s="2" t="str">
        <f t="shared" si="28"/>
        <v>Not A&amp;R positive</v>
      </c>
    </row>
    <row r="1810" spans="1:20" x14ac:dyDescent="0.3">
      <c r="A1810" s="2" t="s">
        <v>5055</v>
      </c>
      <c r="B1810" s="3" t="s">
        <v>5100</v>
      </c>
      <c r="C1810" s="3" t="s">
        <v>5101</v>
      </c>
      <c r="D1810" s="4"/>
      <c r="E1810" s="5" t="s">
        <v>5058</v>
      </c>
      <c r="F1810" s="4">
        <v>0</v>
      </c>
      <c r="G1810" s="6">
        <v>46179</v>
      </c>
      <c r="H1810" s="3" t="s">
        <v>5078</v>
      </c>
      <c r="I1810" s="3"/>
      <c r="J1810" s="3"/>
      <c r="K1810" s="5" t="s">
        <v>214</v>
      </c>
      <c r="L1810" s="5">
        <v>4</v>
      </c>
      <c r="M1810" s="5" t="s">
        <v>560</v>
      </c>
      <c r="N1810" s="5">
        <f>VLOOKUP(M1810,[1]ArchetypeScores!E:N,10,FALSE)</f>
        <v>1</v>
      </c>
      <c r="O1810" s="5">
        <f>VLOOKUP(M1810,[1]ArchetypeScores!E:O,11,FALSE)</f>
        <v>0</v>
      </c>
      <c r="P1810" s="5">
        <f>VLOOKUP(M1810,[1]ArchetypeScores!E:P,12,FALSE)</f>
        <v>0</v>
      </c>
      <c r="Q1810" s="2" t="str">
        <f>VLOOKUP(M1810,[1]ArchetypeScores!E:W,19,FALSE)</f>
        <v>Other sector</v>
      </c>
      <c r="R1810" s="2">
        <f>VLOOKUP(M1810,[1]ArchetypeScores!E:I,5,FALSE)</f>
        <v>0</v>
      </c>
      <c r="S1810" s="2">
        <f>VLOOKUP(M1810,[1]ArchetypeScores!E:K,7,FALSE)</f>
        <v>0</v>
      </c>
      <c r="T1810" s="2" t="str">
        <f t="shared" si="28"/>
        <v>Not A&amp;R positive</v>
      </c>
    </row>
    <row r="1811" spans="1:20" x14ac:dyDescent="0.3">
      <c r="A1811" s="2" t="s">
        <v>5055</v>
      </c>
      <c r="B1811" s="3" t="s">
        <v>5102</v>
      </c>
      <c r="C1811" s="3" t="s">
        <v>5103</v>
      </c>
      <c r="D1811" s="4">
        <v>10</v>
      </c>
      <c r="E1811" s="5" t="s">
        <v>5058</v>
      </c>
      <c r="F1811" s="4">
        <v>0.43382999999999999</v>
      </c>
      <c r="G1811" s="6">
        <v>46166</v>
      </c>
      <c r="H1811" s="3" t="s">
        <v>5104</v>
      </c>
      <c r="I1811" s="3"/>
      <c r="J1811" s="3"/>
      <c r="K1811" s="5" t="s">
        <v>38</v>
      </c>
      <c r="L1811" s="5">
        <v>13</v>
      </c>
      <c r="M1811" s="5" t="s">
        <v>39</v>
      </c>
      <c r="N1811" s="5">
        <f>VLOOKUP(M1811,[1]ArchetypeScores!E:N,10,FALSE)</f>
        <v>0</v>
      </c>
      <c r="O1811" s="5">
        <f>VLOOKUP(M1811,[1]ArchetypeScores!E:O,11,FALSE)</f>
        <v>-2</v>
      </c>
      <c r="P1811" s="5">
        <f>VLOOKUP(M1811,[1]ArchetypeScores!E:P,12,FALSE)</f>
        <v>0</v>
      </c>
      <c r="Q1811" s="2" t="str">
        <f>VLOOKUP(M1811,[1]ArchetypeScores!E:W,19,FALSE)</f>
        <v>Industrials - transportation</v>
      </c>
      <c r="R1811" s="2">
        <f>VLOOKUP(M1811,[1]ArchetypeScores!E:I,5,FALSE)</f>
        <v>0</v>
      </c>
      <c r="S1811" s="2">
        <f>VLOOKUP(M1811,[1]ArchetypeScores!E:K,7,FALSE)</f>
        <v>0</v>
      </c>
      <c r="T1811" s="2" t="str">
        <f t="shared" si="28"/>
        <v>Not A&amp;R positive</v>
      </c>
    </row>
    <row r="1812" spans="1:20" x14ac:dyDescent="0.3">
      <c r="A1812" s="2" t="s">
        <v>5055</v>
      </c>
      <c r="B1812" s="3" t="s">
        <v>5105</v>
      </c>
      <c r="C1812" s="3" t="s">
        <v>5106</v>
      </c>
      <c r="D1812" s="4">
        <v>150</v>
      </c>
      <c r="E1812" s="5" t="s">
        <v>5058</v>
      </c>
      <c r="F1812" s="4">
        <v>5.9117699999999997</v>
      </c>
      <c r="G1812" s="6">
        <v>46171</v>
      </c>
      <c r="H1812" s="3" t="s">
        <v>5107</v>
      </c>
      <c r="I1812" s="3"/>
      <c r="J1812" s="3"/>
      <c r="K1812" s="5" t="s">
        <v>57</v>
      </c>
      <c r="L1812" s="5">
        <v>29</v>
      </c>
      <c r="M1812" s="5" t="s">
        <v>58</v>
      </c>
      <c r="N1812" s="5">
        <f>VLOOKUP(M1812,[1]ArchetypeScores!E:N,10,FALSE)</f>
        <v>0</v>
      </c>
      <c r="O1812" s="5">
        <f>VLOOKUP(M1812,[1]ArchetypeScores!E:O,11,FALSE)</f>
        <v>-1</v>
      </c>
      <c r="P1812" s="5">
        <f>VLOOKUP(M1812,[1]ArchetypeScores!E:P,12,FALSE)</f>
        <v>0</v>
      </c>
      <c r="Q1812" s="2" t="str">
        <f>VLOOKUP(M1812,[1]ArchetypeScores!E:W,19,FALSE)</f>
        <v>Untargeted</v>
      </c>
      <c r="R1812" s="2">
        <f>VLOOKUP(M1812,[1]ArchetypeScores!E:I,5,FALSE)</f>
        <v>0</v>
      </c>
      <c r="S1812" s="2">
        <f>VLOOKUP(M1812,[1]ArchetypeScores!E:K,7,FALSE)</f>
        <v>0</v>
      </c>
      <c r="T1812" s="2" t="str">
        <f t="shared" si="28"/>
        <v>Not A&amp;R positive</v>
      </c>
    </row>
    <row r="1813" spans="1:20" x14ac:dyDescent="0.3">
      <c r="A1813" s="2" t="s">
        <v>5055</v>
      </c>
      <c r="B1813" s="3" t="s">
        <v>5108</v>
      </c>
      <c r="C1813" s="3" t="s">
        <v>5109</v>
      </c>
      <c r="D1813" s="4">
        <v>0.1</v>
      </c>
      <c r="E1813" s="5" t="s">
        <v>5058</v>
      </c>
      <c r="F1813" s="4">
        <v>4.6100000000000004E-3</v>
      </c>
      <c r="G1813" s="6">
        <v>46190</v>
      </c>
      <c r="H1813" s="3" t="s">
        <v>5110</v>
      </c>
      <c r="I1813" s="3"/>
      <c r="J1813" s="3"/>
      <c r="K1813" s="5" t="s">
        <v>163</v>
      </c>
      <c r="L1813" s="5">
        <v>3</v>
      </c>
      <c r="M1813" s="5" t="s">
        <v>164</v>
      </c>
      <c r="N1813" s="5">
        <f>VLOOKUP(M1813,[1]ArchetypeScores!E:N,10,FALSE)</f>
        <v>0</v>
      </c>
      <c r="O1813" s="5">
        <f>VLOOKUP(M1813,[1]ArchetypeScores!E:O,11,FALSE)</f>
        <v>0</v>
      </c>
      <c r="P1813" s="5">
        <f>VLOOKUP(M1813,[1]ArchetypeScores!E:P,12,FALSE)</f>
        <v>0</v>
      </c>
      <c r="Q1813" s="2" t="str">
        <f>VLOOKUP(M1813,[1]ArchetypeScores!E:W,19,FALSE)</f>
        <v>Education and training</v>
      </c>
      <c r="R1813" s="2">
        <f>VLOOKUP(M1813,[1]ArchetypeScores!E:I,5,FALSE)</f>
        <v>0</v>
      </c>
      <c r="S1813" s="2">
        <f>VLOOKUP(M1813,[1]ArchetypeScores!E:K,7,FALSE)</f>
        <v>0</v>
      </c>
      <c r="T1813" s="2" t="str">
        <f t="shared" si="28"/>
        <v>Not A&amp;R positive</v>
      </c>
    </row>
    <row r="1814" spans="1:20" x14ac:dyDescent="0.3">
      <c r="A1814" s="2" t="s">
        <v>5055</v>
      </c>
      <c r="B1814" s="3" t="s">
        <v>5111</v>
      </c>
      <c r="C1814" s="3" t="s">
        <v>5112</v>
      </c>
      <c r="D1814" s="4">
        <v>0.2</v>
      </c>
      <c r="E1814" s="5" t="s">
        <v>5058</v>
      </c>
      <c r="F1814" s="4">
        <v>9.5600000000000008E-3</v>
      </c>
      <c r="G1814" s="6">
        <v>46183</v>
      </c>
      <c r="H1814" s="3" t="s">
        <v>5094</v>
      </c>
      <c r="I1814" s="3"/>
      <c r="J1814" s="3"/>
      <c r="K1814" s="5" t="s">
        <v>163</v>
      </c>
      <c r="L1814" s="5">
        <v>3</v>
      </c>
      <c r="M1814" s="5" t="s">
        <v>164</v>
      </c>
      <c r="N1814" s="5">
        <f>VLOOKUP(M1814,[1]ArchetypeScores!E:N,10,FALSE)</f>
        <v>0</v>
      </c>
      <c r="O1814" s="5">
        <f>VLOOKUP(M1814,[1]ArchetypeScores!E:O,11,FALSE)</f>
        <v>0</v>
      </c>
      <c r="P1814" s="5">
        <f>VLOOKUP(M1814,[1]ArchetypeScores!E:P,12,FALSE)</f>
        <v>0</v>
      </c>
      <c r="Q1814" s="2" t="str">
        <f>VLOOKUP(M1814,[1]ArchetypeScores!E:W,19,FALSE)</f>
        <v>Education and training</v>
      </c>
      <c r="R1814" s="2">
        <f>VLOOKUP(M1814,[1]ArchetypeScores!E:I,5,FALSE)</f>
        <v>0</v>
      </c>
      <c r="S1814" s="2">
        <f>VLOOKUP(M1814,[1]ArchetypeScores!E:K,7,FALSE)</f>
        <v>0</v>
      </c>
      <c r="T1814" s="2" t="str">
        <f t="shared" si="28"/>
        <v>Not A&amp;R positive</v>
      </c>
    </row>
    <row r="1815" spans="1:20" x14ac:dyDescent="0.3">
      <c r="A1815" s="2" t="s">
        <v>5055</v>
      </c>
      <c r="B1815" s="3" t="s">
        <v>5113</v>
      </c>
      <c r="C1815" s="3" t="s">
        <v>5114</v>
      </c>
      <c r="D1815" s="4"/>
      <c r="E1815" s="5" t="s">
        <v>5058</v>
      </c>
      <c r="F1815" s="4">
        <v>0</v>
      </c>
      <c r="G1815" s="6">
        <v>46192</v>
      </c>
      <c r="H1815" s="3" t="s">
        <v>5064</v>
      </c>
      <c r="I1815" s="3"/>
      <c r="J1815" s="3"/>
      <c r="K1815" s="5" t="s">
        <v>57</v>
      </c>
      <c r="L1815" s="5">
        <v>29</v>
      </c>
      <c r="M1815" s="5" t="s">
        <v>58</v>
      </c>
      <c r="N1815" s="5">
        <f>VLOOKUP(M1815,[1]ArchetypeScores!E:N,10,FALSE)</f>
        <v>0</v>
      </c>
      <c r="O1815" s="5">
        <f>VLOOKUP(M1815,[1]ArchetypeScores!E:O,11,FALSE)</f>
        <v>-1</v>
      </c>
      <c r="P1815" s="5">
        <f>VLOOKUP(M1815,[1]ArchetypeScores!E:P,12,FALSE)</f>
        <v>0</v>
      </c>
      <c r="Q1815" s="2" t="str">
        <f>VLOOKUP(M1815,[1]ArchetypeScores!E:W,19,FALSE)</f>
        <v>Untargeted</v>
      </c>
      <c r="R1815" s="2">
        <f>VLOOKUP(M1815,[1]ArchetypeScores!E:I,5,FALSE)</f>
        <v>0</v>
      </c>
      <c r="S1815" s="2">
        <f>VLOOKUP(M1815,[1]ArchetypeScores!E:K,7,FALSE)</f>
        <v>0</v>
      </c>
      <c r="T1815" s="2" t="str">
        <f t="shared" si="28"/>
        <v>Not A&amp;R positive</v>
      </c>
    </row>
    <row r="1816" spans="1:20" x14ac:dyDescent="0.3">
      <c r="A1816" s="2" t="s">
        <v>5055</v>
      </c>
      <c r="B1816" s="3" t="s">
        <v>5115</v>
      </c>
      <c r="C1816" s="3" t="s">
        <v>5116</v>
      </c>
      <c r="D1816" s="4">
        <v>0.2</v>
      </c>
      <c r="E1816" s="5" t="s">
        <v>5058</v>
      </c>
      <c r="F1816" s="4">
        <v>8.9899999999999997E-3</v>
      </c>
      <c r="G1816" s="6">
        <v>46162</v>
      </c>
      <c r="H1816" s="3" t="s">
        <v>5117</v>
      </c>
      <c r="I1816" s="3"/>
      <c r="J1816" s="3"/>
      <c r="K1816" s="5" t="s">
        <v>163</v>
      </c>
      <c r="L1816" s="5">
        <v>4</v>
      </c>
      <c r="M1816" s="5" t="s">
        <v>1448</v>
      </c>
      <c r="N1816" s="5">
        <f>VLOOKUP(M1816,[1]ArchetypeScores!E:N,10,FALSE)</f>
        <v>0</v>
      </c>
      <c r="O1816" s="5">
        <f>VLOOKUP(M1816,[1]ArchetypeScores!E:O,11,FALSE)</f>
        <v>0</v>
      </c>
      <c r="P1816" s="5">
        <f>VLOOKUP(M1816,[1]ArchetypeScores!E:P,12,FALSE)</f>
        <v>0</v>
      </c>
      <c r="Q1816" s="2" t="str">
        <f>VLOOKUP(M1816,[1]ArchetypeScores!E:W,19,FALSE)</f>
        <v>Other sector</v>
      </c>
      <c r="R1816" s="2">
        <f>VLOOKUP(M1816,[1]ArchetypeScores!E:I,5,FALSE)</f>
        <v>0</v>
      </c>
      <c r="S1816" s="2">
        <f>VLOOKUP(M1816,[1]ArchetypeScores!E:K,7,FALSE)</f>
        <v>0</v>
      </c>
      <c r="T1816" s="2" t="str">
        <f t="shared" si="28"/>
        <v>Not A&amp;R positive</v>
      </c>
    </row>
    <row r="1817" spans="1:20" x14ac:dyDescent="0.3">
      <c r="A1817" s="2" t="s">
        <v>5055</v>
      </c>
      <c r="B1817" s="3" t="s">
        <v>5118</v>
      </c>
      <c r="C1817" s="3" t="s">
        <v>5119</v>
      </c>
      <c r="D1817" s="4">
        <v>71</v>
      </c>
      <c r="E1817" s="5" t="s">
        <v>5058</v>
      </c>
      <c r="F1817" s="4">
        <v>2.7982399999999998</v>
      </c>
      <c r="G1817" s="6">
        <v>46170</v>
      </c>
      <c r="H1817" s="3" t="s">
        <v>5120</v>
      </c>
      <c r="I1817" s="3"/>
      <c r="J1817" s="3"/>
      <c r="K1817" s="5" t="s">
        <v>61</v>
      </c>
      <c r="L1817" s="5">
        <v>1</v>
      </c>
      <c r="M1817" s="5" t="s">
        <v>130</v>
      </c>
      <c r="N1817" s="5">
        <f>VLOOKUP(M1817,[1]ArchetypeScores!E:N,10,FALSE)</f>
        <v>0</v>
      </c>
      <c r="O1817" s="5">
        <f>VLOOKUP(M1817,[1]ArchetypeScores!E:O,11,FALSE)</f>
        <v>-1</v>
      </c>
      <c r="P1817" s="5">
        <f>VLOOKUP(M1817,[1]ArchetypeScores!E:P,12,FALSE)</f>
        <v>0</v>
      </c>
      <c r="Q1817" s="2" t="str">
        <f>VLOOKUP(M1817,[1]ArchetypeScores!E:W,19,FALSE)</f>
        <v>Health care</v>
      </c>
      <c r="R1817" s="2">
        <f>VLOOKUP(M1817,[1]ArchetypeScores!E:I,5,FALSE)</f>
        <v>0</v>
      </c>
      <c r="S1817" s="2">
        <f>VLOOKUP(M1817,[1]ArchetypeScores!E:K,7,FALSE)</f>
        <v>0</v>
      </c>
      <c r="T1817" s="2" t="str">
        <f t="shared" si="28"/>
        <v>Not A&amp;R positive</v>
      </c>
    </row>
    <row r="1818" spans="1:20" x14ac:dyDescent="0.3">
      <c r="A1818" s="2" t="s">
        <v>5055</v>
      </c>
      <c r="B1818" s="8" t="s">
        <v>5121</v>
      </c>
      <c r="C1818" s="3" t="s">
        <v>5122</v>
      </c>
      <c r="D1818" s="4"/>
      <c r="E1818" s="5" t="s">
        <v>5058</v>
      </c>
      <c r="F1818" s="4">
        <v>0</v>
      </c>
      <c r="G1818" s="6">
        <v>46195</v>
      </c>
      <c r="H1818" s="3" t="s">
        <v>5083</v>
      </c>
      <c r="I1818" s="3"/>
      <c r="J1818" s="3"/>
      <c r="K1818" s="5" t="s">
        <v>57</v>
      </c>
      <c r="L1818" s="5">
        <v>17</v>
      </c>
      <c r="M1818" s="5" t="s">
        <v>210</v>
      </c>
      <c r="N1818" s="5">
        <f>VLOOKUP(M1818,[1]ArchetypeScores!E:N,10,FALSE)</f>
        <v>0</v>
      </c>
      <c r="O1818" s="5">
        <f>VLOOKUP(M1818,[1]ArchetypeScores!E:O,11,FALSE)</f>
        <v>-1</v>
      </c>
      <c r="P1818" s="5">
        <f>VLOOKUP(M1818,[1]ArchetypeScores!E:P,12,FALSE)</f>
        <v>0</v>
      </c>
      <c r="Q1818" s="2" t="str">
        <f>VLOOKUP(M1818,[1]ArchetypeScores!E:W,19,FALSE)</f>
        <v>Consumer (including agriculture and tourism)</v>
      </c>
      <c r="R1818" s="2">
        <f>VLOOKUP(M1818,[1]ArchetypeScores!E:I,5,FALSE)</f>
        <v>0</v>
      </c>
      <c r="S1818" s="2">
        <f>VLOOKUP(M1818,[1]ArchetypeScores!E:K,7,FALSE)</f>
        <v>0</v>
      </c>
      <c r="T1818" s="2" t="str">
        <f t="shared" si="28"/>
        <v>Not A&amp;R positive</v>
      </c>
    </row>
    <row r="1819" spans="1:20" x14ac:dyDescent="0.3">
      <c r="A1819" s="2" t="s">
        <v>5055</v>
      </c>
      <c r="B1819" s="8" t="s">
        <v>5123</v>
      </c>
      <c r="C1819" s="3" t="s">
        <v>5124</v>
      </c>
      <c r="D1819" s="4"/>
      <c r="E1819" s="5" t="s">
        <v>5058</v>
      </c>
      <c r="F1819" s="4">
        <v>0</v>
      </c>
      <c r="G1819" s="6">
        <v>46187</v>
      </c>
      <c r="H1819" s="3" t="s">
        <v>5070</v>
      </c>
      <c r="I1819" s="3"/>
      <c r="J1819" s="3"/>
      <c r="K1819" s="5" t="s">
        <v>57</v>
      </c>
      <c r="L1819" s="5">
        <v>1</v>
      </c>
      <c r="M1819" s="5" t="s">
        <v>123</v>
      </c>
      <c r="N1819" s="5">
        <f>VLOOKUP(M1819,[1]ArchetypeScores!E:N,10,FALSE)</f>
        <v>0</v>
      </c>
      <c r="O1819" s="5">
        <f>VLOOKUP(M1819,[1]ArchetypeScores!E:O,11,FALSE)</f>
        <v>-1</v>
      </c>
      <c r="P1819" s="5">
        <f>VLOOKUP(M1819,[1]ArchetypeScores!E:P,12,FALSE)</f>
        <v>0</v>
      </c>
      <c r="Q1819" s="2" t="str">
        <f>VLOOKUP(M1819,[1]ArchetypeScores!E:W,19,FALSE)</f>
        <v>Consumer (including agriculture and tourism)</v>
      </c>
      <c r="R1819" s="2">
        <f>VLOOKUP(M1819,[1]ArchetypeScores!E:I,5,FALSE)</f>
        <v>0</v>
      </c>
      <c r="S1819" s="2">
        <f>VLOOKUP(M1819,[1]ArchetypeScores!E:K,7,FALSE)</f>
        <v>0</v>
      </c>
      <c r="T1819" s="2" t="str">
        <f t="shared" si="28"/>
        <v>Not A&amp;R positive</v>
      </c>
    </row>
    <row r="1820" spans="1:20" x14ac:dyDescent="0.3">
      <c r="A1820" s="2" t="s">
        <v>5055</v>
      </c>
      <c r="B1820" s="3" t="s">
        <v>5125</v>
      </c>
      <c r="C1820" s="3" t="s">
        <v>5126</v>
      </c>
      <c r="D1820" s="4">
        <v>0.2</v>
      </c>
      <c r="E1820" s="5" t="s">
        <v>5058</v>
      </c>
      <c r="F1820" s="4">
        <v>9.5099999999999994E-3</v>
      </c>
      <c r="G1820" s="6">
        <v>46181</v>
      </c>
      <c r="H1820" s="3" t="s">
        <v>5075</v>
      </c>
      <c r="I1820" s="3"/>
      <c r="J1820" s="3"/>
      <c r="K1820" s="5" t="s">
        <v>163</v>
      </c>
      <c r="L1820" s="5">
        <v>1</v>
      </c>
      <c r="M1820" s="5" t="s">
        <v>975</v>
      </c>
      <c r="N1820" s="5">
        <f>VLOOKUP(M1820,[1]ArchetypeScores!E:N,10,FALSE)</f>
        <v>0</v>
      </c>
      <c r="O1820" s="5">
        <f>VLOOKUP(M1820,[1]ArchetypeScores!E:O,11,FALSE)</f>
        <v>0</v>
      </c>
      <c r="P1820" s="5">
        <f>VLOOKUP(M1820,[1]ArchetypeScores!E:P,12,FALSE)</f>
        <v>0</v>
      </c>
      <c r="Q1820" s="2" t="str">
        <f>VLOOKUP(M1820,[1]ArchetypeScores!E:W,19,FALSE)</f>
        <v>Other sector</v>
      </c>
      <c r="R1820" s="2">
        <f>VLOOKUP(M1820,[1]ArchetypeScores!E:I,5,FALSE)</f>
        <v>0</v>
      </c>
      <c r="S1820" s="2">
        <f>VLOOKUP(M1820,[1]ArchetypeScores!E:K,7,FALSE)</f>
        <v>0</v>
      </c>
      <c r="T1820" s="2" t="str">
        <f t="shared" si="28"/>
        <v>Not A&amp;R positive</v>
      </c>
    </row>
    <row r="1821" spans="1:20" x14ac:dyDescent="0.3">
      <c r="A1821" s="2" t="s">
        <v>5055</v>
      </c>
      <c r="B1821" s="3" t="s">
        <v>5127</v>
      </c>
      <c r="C1821" s="3" t="s">
        <v>5128</v>
      </c>
      <c r="D1821" s="4">
        <v>12.8</v>
      </c>
      <c r="E1821" s="5" t="s">
        <v>5058</v>
      </c>
      <c r="F1821" s="4">
        <v>0.57662999999999998</v>
      </c>
      <c r="G1821" s="6">
        <v>46168</v>
      </c>
      <c r="H1821" s="3" t="s">
        <v>5129</v>
      </c>
      <c r="I1821" s="3"/>
      <c r="J1821" s="3"/>
      <c r="K1821" s="5" t="s">
        <v>102</v>
      </c>
      <c r="L1821" s="5">
        <v>2</v>
      </c>
      <c r="M1821" s="5" t="s">
        <v>681</v>
      </c>
      <c r="N1821" s="5">
        <f>VLOOKUP(M1821,[1]ArchetypeScores!E:N,10,FALSE)</f>
        <v>0</v>
      </c>
      <c r="O1821" s="5">
        <f>VLOOKUP(M1821,[1]ArchetypeScores!E:O,11,FALSE)</f>
        <v>-1</v>
      </c>
      <c r="P1821" s="5">
        <f>VLOOKUP(M1821,[1]ArchetypeScores!E:P,12,FALSE)</f>
        <v>0</v>
      </c>
      <c r="Q1821" s="2" t="str">
        <f>VLOOKUP(M1821,[1]ArchetypeScores!E:W,19,FALSE)</f>
        <v>Untargeted</v>
      </c>
      <c r="R1821" s="2">
        <f>VLOOKUP(M1821,[1]ArchetypeScores!E:I,5,FALSE)</f>
        <v>0</v>
      </c>
      <c r="S1821" s="2">
        <f>VLOOKUP(M1821,[1]ArchetypeScores!E:K,7,FALSE)</f>
        <v>1</v>
      </c>
      <c r="T1821" s="2" t="str">
        <f t="shared" si="28"/>
        <v>Indirect only</v>
      </c>
    </row>
    <row r="1822" spans="1:20" x14ac:dyDescent="0.3">
      <c r="A1822" s="2" t="s">
        <v>5055</v>
      </c>
      <c r="B1822" s="3" t="s">
        <v>5130</v>
      </c>
      <c r="C1822" s="3" t="s">
        <v>5131</v>
      </c>
      <c r="D1822" s="4"/>
      <c r="E1822" s="5" t="s">
        <v>5058</v>
      </c>
      <c r="F1822" s="4">
        <v>0</v>
      </c>
      <c r="G1822" s="6">
        <v>46184</v>
      </c>
      <c r="H1822" s="3" t="s">
        <v>5070</v>
      </c>
      <c r="I1822" s="3"/>
      <c r="J1822" s="3"/>
      <c r="K1822" s="5" t="s">
        <v>118</v>
      </c>
      <c r="L1822" s="5">
        <v>2</v>
      </c>
      <c r="M1822" s="5" t="s">
        <v>226</v>
      </c>
      <c r="N1822" s="5">
        <f>VLOOKUP(M1822,[1]ArchetypeScores!E:N,10,FALSE)</f>
        <v>0</v>
      </c>
      <c r="O1822" s="5">
        <f>VLOOKUP(M1822,[1]ArchetypeScores!E:O,11,FALSE)</f>
        <v>-1</v>
      </c>
      <c r="P1822" s="5">
        <f>VLOOKUP(M1822,[1]ArchetypeScores!E:P,12,FALSE)</f>
        <v>0</v>
      </c>
      <c r="Q1822" s="2" t="str">
        <f>VLOOKUP(M1822,[1]ArchetypeScores!E:W,19,FALSE)</f>
        <v>Untargeted</v>
      </c>
      <c r="R1822" s="2">
        <f>VLOOKUP(M1822,[1]ArchetypeScores!E:I,5,FALSE)</f>
        <v>0</v>
      </c>
      <c r="S1822" s="2">
        <f>VLOOKUP(M1822,[1]ArchetypeScores!E:K,7,FALSE)</f>
        <v>0</v>
      </c>
      <c r="T1822" s="2" t="str">
        <f t="shared" si="28"/>
        <v>Not A&amp;R positive</v>
      </c>
    </row>
    <row r="1823" spans="1:20" x14ac:dyDescent="0.3">
      <c r="A1823" s="2" t="s">
        <v>5055</v>
      </c>
      <c r="B1823" s="3" t="s">
        <v>5132</v>
      </c>
      <c r="C1823" s="3" t="s">
        <v>5133</v>
      </c>
      <c r="D1823" s="4">
        <v>0.86599999999999999</v>
      </c>
      <c r="E1823" s="5" t="s">
        <v>5058</v>
      </c>
      <c r="F1823" s="4">
        <v>3.3189999999999997E-2</v>
      </c>
      <c r="G1823" s="6">
        <v>46174</v>
      </c>
      <c r="H1823" s="3" t="s">
        <v>5134</v>
      </c>
      <c r="I1823" s="3"/>
      <c r="J1823" s="3"/>
      <c r="K1823" s="5" t="s">
        <v>67</v>
      </c>
      <c r="L1823" s="5">
        <v>1</v>
      </c>
      <c r="M1823" s="5" t="s">
        <v>265</v>
      </c>
      <c r="N1823" s="5">
        <f>VLOOKUP(M1823,[1]ArchetypeScores!E:N,10,FALSE)</f>
        <v>0</v>
      </c>
      <c r="O1823" s="5">
        <f>VLOOKUP(M1823,[1]ArchetypeScores!E:O,11,FALSE)</f>
        <v>-1</v>
      </c>
      <c r="P1823" s="5">
        <f>VLOOKUP(M1823,[1]ArchetypeScores!E:P,12,FALSE)</f>
        <v>0</v>
      </c>
      <c r="Q1823" s="2" t="str">
        <f>VLOOKUP(M1823,[1]ArchetypeScores!E:W,19,FALSE)</f>
        <v>Untargeted</v>
      </c>
      <c r="R1823" s="2">
        <f>VLOOKUP(M1823,[1]ArchetypeScores!E:I,5,FALSE)</f>
        <v>0</v>
      </c>
      <c r="S1823" s="2">
        <f>VLOOKUP(M1823,[1]ArchetypeScores!E:K,7,FALSE)</f>
        <v>0</v>
      </c>
      <c r="T1823" s="2" t="str">
        <f t="shared" si="28"/>
        <v>Not A&amp;R positive</v>
      </c>
    </row>
    <row r="1824" spans="1:20" x14ac:dyDescent="0.3">
      <c r="A1824" s="2" t="s">
        <v>5055</v>
      </c>
      <c r="B1824" s="3" t="s">
        <v>5135</v>
      </c>
      <c r="C1824" s="3" t="s">
        <v>5136</v>
      </c>
      <c r="D1824" s="4">
        <v>0.3</v>
      </c>
      <c r="E1824" s="5" t="s">
        <v>5058</v>
      </c>
      <c r="F1824" s="4">
        <v>1.426E-2</v>
      </c>
      <c r="G1824" s="6">
        <v>46189</v>
      </c>
      <c r="H1824" s="3" t="s">
        <v>5137</v>
      </c>
      <c r="I1824" s="3"/>
      <c r="J1824" s="3"/>
      <c r="K1824" s="5" t="s">
        <v>118</v>
      </c>
      <c r="L1824" s="5">
        <v>3</v>
      </c>
      <c r="M1824" s="5" t="s">
        <v>168</v>
      </c>
      <c r="N1824" s="5">
        <f>VLOOKUP(M1824,[1]ArchetypeScores!E:N,10,FALSE)</f>
        <v>0</v>
      </c>
      <c r="O1824" s="5">
        <f>VLOOKUP(M1824,[1]ArchetypeScores!E:O,11,FALSE)</f>
        <v>-1</v>
      </c>
      <c r="P1824" s="5">
        <f>VLOOKUP(M1824,[1]ArchetypeScores!E:P,12,FALSE)</f>
        <v>0</v>
      </c>
      <c r="Q1824" s="2" t="str">
        <f>VLOOKUP(M1824,[1]ArchetypeScores!E:W,19,FALSE)</f>
        <v>Untargeted</v>
      </c>
      <c r="R1824" s="2">
        <f>VLOOKUP(M1824,[1]ArchetypeScores!E:I,5,FALSE)</f>
        <v>0</v>
      </c>
      <c r="S1824" s="2">
        <f>VLOOKUP(M1824,[1]ArchetypeScores!E:K,7,FALSE)</f>
        <v>0</v>
      </c>
      <c r="T1824" s="2" t="str">
        <f t="shared" si="28"/>
        <v>Not A&amp;R positive</v>
      </c>
    </row>
    <row r="1825" spans="1:20" x14ac:dyDescent="0.3">
      <c r="A1825" s="2" t="s">
        <v>5055</v>
      </c>
      <c r="B1825" s="3" t="s">
        <v>5138</v>
      </c>
      <c r="C1825" s="3" t="s">
        <v>5139</v>
      </c>
      <c r="D1825" s="4"/>
      <c r="E1825" s="5" t="s">
        <v>5058</v>
      </c>
      <c r="F1825" s="4">
        <v>0</v>
      </c>
      <c r="G1825" s="6">
        <v>46186</v>
      </c>
      <c r="H1825" s="3" t="s">
        <v>5070</v>
      </c>
      <c r="I1825" s="3"/>
      <c r="J1825" s="3"/>
      <c r="K1825" s="5" t="s">
        <v>53</v>
      </c>
      <c r="L1825" s="5">
        <v>4</v>
      </c>
      <c r="M1825" s="5" t="s">
        <v>237</v>
      </c>
      <c r="N1825" s="5">
        <f>VLOOKUP(M1825,[1]ArchetypeScores!E:N,10,FALSE)</f>
        <v>0</v>
      </c>
      <c r="O1825" s="5">
        <f>VLOOKUP(M1825,[1]ArchetypeScores!E:O,11,FALSE)</f>
        <v>-1</v>
      </c>
      <c r="P1825" s="5">
        <f>VLOOKUP(M1825,[1]ArchetypeScores!E:P,12,FALSE)</f>
        <v>0</v>
      </c>
      <c r="Q1825" s="2" t="str">
        <f>VLOOKUP(M1825,[1]ArchetypeScores!E:W,19,FALSE)</f>
        <v>Untargeted</v>
      </c>
      <c r="R1825" s="2">
        <f>VLOOKUP(M1825,[1]ArchetypeScores!E:I,5,FALSE)</f>
        <v>0</v>
      </c>
      <c r="S1825" s="2">
        <f>VLOOKUP(M1825,[1]ArchetypeScores!E:K,7,FALSE)</f>
        <v>0</v>
      </c>
      <c r="T1825" s="2" t="str">
        <f t="shared" si="28"/>
        <v>Not A&amp;R positive</v>
      </c>
    </row>
    <row r="1826" spans="1:20" x14ac:dyDescent="0.3">
      <c r="A1826" s="2" t="s">
        <v>5055</v>
      </c>
      <c r="B1826" s="3" t="s">
        <v>5140</v>
      </c>
      <c r="C1826" s="3" t="s">
        <v>5141</v>
      </c>
      <c r="D1826" s="4"/>
      <c r="E1826" s="5" t="s">
        <v>5058</v>
      </c>
      <c r="F1826" s="4">
        <v>0</v>
      </c>
      <c r="G1826" s="6">
        <v>46194</v>
      </c>
      <c r="H1826" s="3" t="s">
        <v>5142</v>
      </c>
      <c r="I1826" s="3"/>
      <c r="J1826" s="3"/>
      <c r="K1826" s="5" t="s">
        <v>53</v>
      </c>
      <c r="L1826" s="5">
        <v>1</v>
      </c>
      <c r="M1826" s="5" t="s">
        <v>54</v>
      </c>
      <c r="N1826" s="5">
        <f>VLOOKUP(M1826,[1]ArchetypeScores!E:N,10,FALSE)</f>
        <v>0</v>
      </c>
      <c r="O1826" s="5">
        <f>VLOOKUP(M1826,[1]ArchetypeScores!E:O,11,FALSE)</f>
        <v>-1</v>
      </c>
      <c r="P1826" s="5">
        <f>VLOOKUP(M1826,[1]ArchetypeScores!E:P,12,FALSE)</f>
        <v>0</v>
      </c>
      <c r="Q1826" s="2" t="str">
        <f>VLOOKUP(M1826,[1]ArchetypeScores!E:W,19,FALSE)</f>
        <v>Untargeted</v>
      </c>
      <c r="R1826" s="2">
        <f>VLOOKUP(M1826,[1]ArchetypeScores!E:I,5,FALSE)</f>
        <v>0</v>
      </c>
      <c r="S1826" s="2">
        <f>VLOOKUP(M1826,[1]ArchetypeScores!E:K,7,FALSE)</f>
        <v>0</v>
      </c>
      <c r="T1826" s="2" t="str">
        <f t="shared" si="28"/>
        <v>Not A&amp;R positive</v>
      </c>
    </row>
    <row r="1827" spans="1:20" x14ac:dyDescent="0.3">
      <c r="A1827" s="2" t="s">
        <v>5055</v>
      </c>
      <c r="B1827" s="3" t="s">
        <v>5143</v>
      </c>
      <c r="C1827" s="3" t="s">
        <v>5144</v>
      </c>
      <c r="D1827" s="4"/>
      <c r="E1827" s="5" t="s">
        <v>5058</v>
      </c>
      <c r="F1827" s="4">
        <v>0</v>
      </c>
      <c r="G1827" s="6">
        <v>46164</v>
      </c>
      <c r="H1827" s="3" t="s">
        <v>5061</v>
      </c>
      <c r="I1827" s="3"/>
      <c r="J1827" s="3"/>
      <c r="K1827" s="5" t="s">
        <v>53</v>
      </c>
      <c r="L1827" s="5">
        <v>1</v>
      </c>
      <c r="M1827" s="5" t="s">
        <v>54</v>
      </c>
      <c r="N1827" s="5">
        <f>VLOOKUP(M1827,[1]ArchetypeScores!E:N,10,FALSE)</f>
        <v>0</v>
      </c>
      <c r="O1827" s="5">
        <f>VLOOKUP(M1827,[1]ArchetypeScores!E:O,11,FALSE)</f>
        <v>-1</v>
      </c>
      <c r="P1827" s="5">
        <f>VLOOKUP(M1827,[1]ArchetypeScores!E:P,12,FALSE)</f>
        <v>0</v>
      </c>
      <c r="Q1827" s="2" t="str">
        <f>VLOOKUP(M1827,[1]ArchetypeScores!E:W,19,FALSE)</f>
        <v>Untargeted</v>
      </c>
      <c r="R1827" s="2">
        <f>VLOOKUP(M1827,[1]ArchetypeScores!E:I,5,FALSE)</f>
        <v>0</v>
      </c>
      <c r="S1827" s="2">
        <f>VLOOKUP(M1827,[1]ArchetypeScores!E:K,7,FALSE)</f>
        <v>0</v>
      </c>
      <c r="T1827" s="2" t="str">
        <f t="shared" si="28"/>
        <v>Not A&amp;R positive</v>
      </c>
    </row>
    <row r="1828" spans="1:20" x14ac:dyDescent="0.3">
      <c r="A1828" s="2" t="s">
        <v>5055</v>
      </c>
      <c r="B1828" s="3" t="s">
        <v>5145</v>
      </c>
      <c r="C1828" s="3" t="s">
        <v>5146</v>
      </c>
      <c r="D1828" s="4">
        <v>17.5</v>
      </c>
      <c r="E1828" s="5" t="s">
        <v>5058</v>
      </c>
      <c r="F1828" s="4">
        <v>0.68115000000000003</v>
      </c>
      <c r="G1828" s="6">
        <v>46172</v>
      </c>
      <c r="H1828" s="3" t="s">
        <v>5147</v>
      </c>
      <c r="I1828" s="3"/>
      <c r="J1828" s="3"/>
      <c r="K1828" s="5" t="s">
        <v>118</v>
      </c>
      <c r="L1828" s="5">
        <v>4</v>
      </c>
      <c r="M1828" s="5" t="s">
        <v>119</v>
      </c>
      <c r="N1828" s="5">
        <f>VLOOKUP(M1828,[1]ArchetypeScores!E:N,10,FALSE)</f>
        <v>0</v>
      </c>
      <c r="O1828" s="5">
        <f>VLOOKUP(M1828,[1]ArchetypeScores!E:O,11,FALSE)</f>
        <v>-1</v>
      </c>
      <c r="P1828" s="5">
        <f>VLOOKUP(M1828,[1]ArchetypeScores!E:P,12,FALSE)</f>
        <v>0</v>
      </c>
      <c r="Q1828" s="2" t="str">
        <f>VLOOKUP(M1828,[1]ArchetypeScores!E:W,19,FALSE)</f>
        <v>Untargeted</v>
      </c>
      <c r="R1828" s="2">
        <f>VLOOKUP(M1828,[1]ArchetypeScores!E:I,5,FALSE)</f>
        <v>0</v>
      </c>
      <c r="S1828" s="2">
        <f>VLOOKUP(M1828,[1]ArchetypeScores!E:K,7,FALSE)</f>
        <v>0</v>
      </c>
      <c r="T1828" s="2" t="str">
        <f t="shared" si="28"/>
        <v>Not A&amp;R positive</v>
      </c>
    </row>
    <row r="1829" spans="1:20" x14ac:dyDescent="0.3">
      <c r="A1829" s="2" t="s">
        <v>5055</v>
      </c>
      <c r="B1829" s="3" t="s">
        <v>5148</v>
      </c>
      <c r="C1829" s="3" t="s">
        <v>5149</v>
      </c>
      <c r="D1829" s="4"/>
      <c r="E1829" s="5" t="s">
        <v>5058</v>
      </c>
      <c r="F1829" s="4">
        <v>0</v>
      </c>
      <c r="G1829" s="6">
        <v>46176</v>
      </c>
      <c r="H1829" s="3" t="s">
        <v>5061</v>
      </c>
      <c r="I1829" s="3"/>
      <c r="J1829" s="3"/>
      <c r="K1829" s="5" t="s">
        <v>57</v>
      </c>
      <c r="L1829" s="5">
        <v>29</v>
      </c>
      <c r="M1829" s="5" t="s">
        <v>58</v>
      </c>
      <c r="N1829" s="5">
        <f>VLOOKUP(M1829,[1]ArchetypeScores!E:N,10,FALSE)</f>
        <v>0</v>
      </c>
      <c r="O1829" s="5">
        <f>VLOOKUP(M1829,[1]ArchetypeScores!E:O,11,FALSE)</f>
        <v>-1</v>
      </c>
      <c r="P1829" s="5">
        <f>VLOOKUP(M1829,[1]ArchetypeScores!E:P,12,FALSE)</f>
        <v>0</v>
      </c>
      <c r="Q1829" s="2" t="str">
        <f>VLOOKUP(M1829,[1]ArchetypeScores!E:W,19,FALSE)</f>
        <v>Untargeted</v>
      </c>
      <c r="R1829" s="2">
        <f>VLOOKUP(M1829,[1]ArchetypeScores!E:I,5,FALSE)</f>
        <v>0</v>
      </c>
      <c r="S1829" s="2">
        <f>VLOOKUP(M1829,[1]ArchetypeScores!E:K,7,FALSE)</f>
        <v>0</v>
      </c>
      <c r="T1829" s="2" t="str">
        <f t="shared" si="28"/>
        <v>Not A&amp;R positive</v>
      </c>
    </row>
    <row r="1830" spans="1:20" x14ac:dyDescent="0.3">
      <c r="A1830" s="2" t="s">
        <v>5150</v>
      </c>
      <c r="B1830" s="3" t="s">
        <v>5151</v>
      </c>
      <c r="C1830" s="3" t="s">
        <v>5152</v>
      </c>
      <c r="D1830" s="4">
        <v>0.42</v>
      </c>
      <c r="E1830" s="5" t="s">
        <v>5153</v>
      </c>
      <c r="F1830" s="4">
        <v>2.1000000000000001E-4</v>
      </c>
      <c r="G1830" s="6">
        <v>46475</v>
      </c>
      <c r="H1830" s="3" t="s">
        <v>5154</v>
      </c>
      <c r="I1830" s="3" t="s">
        <v>5155</v>
      </c>
      <c r="J1830" s="3">
        <v>213002</v>
      </c>
      <c r="K1830" s="5" t="s">
        <v>61</v>
      </c>
      <c r="L1830" s="5" t="s">
        <v>112</v>
      </c>
      <c r="M1830" s="5" t="s">
        <v>948</v>
      </c>
      <c r="N1830" s="5">
        <f>VLOOKUP(M1830,[1]ArchetypeScores!E:N,10,FALSE)</f>
        <v>0</v>
      </c>
      <c r="O1830" s="5">
        <f>VLOOKUP(M1830,[1]ArchetypeScores!E:O,11,FALSE)</f>
        <v>-1</v>
      </c>
      <c r="P1830" s="5">
        <f>VLOOKUP(M1830,[1]ArchetypeScores!E:P,12,FALSE)</f>
        <v>0</v>
      </c>
      <c r="Q1830" s="2" t="str">
        <f>VLOOKUP(M1830,[1]ArchetypeScores!E:W,19,FALSE)</f>
        <v>Health care</v>
      </c>
      <c r="R1830" s="2">
        <f>VLOOKUP(M1830,[1]ArchetypeScores!E:I,5,FALSE)</f>
        <v>0</v>
      </c>
      <c r="S1830" s="2">
        <f>VLOOKUP(M1830,[1]ArchetypeScores!E:K,7,FALSE)</f>
        <v>0</v>
      </c>
      <c r="T1830" s="2" t="str">
        <f t="shared" si="28"/>
        <v>Not A&amp;R positive</v>
      </c>
    </row>
    <row r="1831" spans="1:20" x14ac:dyDescent="0.3">
      <c r="A1831" s="2" t="s">
        <v>5150</v>
      </c>
      <c r="B1831" s="7" t="s">
        <v>5156</v>
      </c>
      <c r="C1831" s="3" t="s">
        <v>5157</v>
      </c>
      <c r="D1831" s="4">
        <v>1.4</v>
      </c>
      <c r="E1831" s="5" t="s">
        <v>5153</v>
      </c>
      <c r="F1831" s="4">
        <v>7.5000000000000002E-4</v>
      </c>
      <c r="G1831" s="6">
        <v>46321</v>
      </c>
      <c r="H1831" s="3" t="s">
        <v>5158</v>
      </c>
      <c r="I1831" s="3" t="s">
        <v>5159</v>
      </c>
      <c r="J1831" s="3" t="s">
        <v>5160</v>
      </c>
      <c r="K1831" s="5" t="s">
        <v>38</v>
      </c>
      <c r="L1831" s="5">
        <v>1</v>
      </c>
      <c r="M1831" s="5" t="s">
        <v>43</v>
      </c>
      <c r="N1831" s="5">
        <f>VLOOKUP(M1831,[1]ArchetypeScores!E:N,10,FALSE)</f>
        <v>0</v>
      </c>
      <c r="O1831" s="5">
        <f>VLOOKUP(M1831,[1]ArchetypeScores!E:O,11,FALSE)</f>
        <v>-1</v>
      </c>
      <c r="P1831" s="5">
        <f>VLOOKUP(M1831,[1]ArchetypeScores!E:P,12,FALSE)</f>
        <v>0</v>
      </c>
      <c r="Q1831" s="2" t="str">
        <f>VLOOKUP(M1831,[1]ArchetypeScores!E:W,19,FALSE)</f>
        <v>Consumer (including agriculture and tourism)</v>
      </c>
      <c r="R1831" s="2">
        <f>VLOOKUP(M1831,[1]ArchetypeScores!E:I,5,FALSE)</f>
        <v>0</v>
      </c>
      <c r="S1831" s="2">
        <f>VLOOKUP(M1831,[1]ArchetypeScores!E:K,7,FALSE)</f>
        <v>0</v>
      </c>
      <c r="T1831" s="2" t="str">
        <f t="shared" si="28"/>
        <v>Not A&amp;R positive</v>
      </c>
    </row>
    <row r="1832" spans="1:20" ht="20.399999999999999" x14ac:dyDescent="0.3">
      <c r="A1832" s="2" t="s">
        <v>5150</v>
      </c>
      <c r="B1832" s="7" t="s">
        <v>5161</v>
      </c>
      <c r="C1832" s="3" t="s">
        <v>5162</v>
      </c>
      <c r="D1832" s="4">
        <f>3.85/2</f>
        <v>1.925</v>
      </c>
      <c r="E1832" s="5" t="s">
        <v>5153</v>
      </c>
      <c r="F1832" s="4">
        <f>0.00207/2</f>
        <v>1.0349999999999999E-3</v>
      </c>
      <c r="G1832" s="6">
        <v>46316</v>
      </c>
      <c r="H1832" s="3" t="s">
        <v>5158</v>
      </c>
      <c r="I1832" s="3" t="s">
        <v>5159</v>
      </c>
      <c r="J1832" s="3" t="s">
        <v>5163</v>
      </c>
      <c r="K1832" s="5" t="s">
        <v>38</v>
      </c>
      <c r="L1832" s="5">
        <v>1</v>
      </c>
      <c r="M1832" s="5" t="s">
        <v>43</v>
      </c>
      <c r="N1832" s="5">
        <f>VLOOKUP(M1832,[1]ArchetypeScores!E:N,10,FALSE)</f>
        <v>0</v>
      </c>
      <c r="O1832" s="5">
        <f>VLOOKUP(M1832,[1]ArchetypeScores!E:O,11,FALSE)</f>
        <v>-1</v>
      </c>
      <c r="P1832" s="5">
        <f>VLOOKUP(M1832,[1]ArchetypeScores!E:P,12,FALSE)</f>
        <v>0</v>
      </c>
      <c r="Q1832" s="2" t="str">
        <f>VLOOKUP(M1832,[1]ArchetypeScores!E:W,19,FALSE)</f>
        <v>Consumer (including agriculture and tourism)</v>
      </c>
      <c r="R1832" s="2">
        <f>VLOOKUP(M1832,[1]ArchetypeScores!E:I,5,FALSE)</f>
        <v>0</v>
      </c>
      <c r="S1832" s="2">
        <f>VLOOKUP(M1832,[1]ArchetypeScores!E:K,7,FALSE)</f>
        <v>0</v>
      </c>
      <c r="T1832" s="2" t="str">
        <f t="shared" si="28"/>
        <v>Not A&amp;R positive</v>
      </c>
    </row>
    <row r="1833" spans="1:20" ht="20.399999999999999" x14ac:dyDescent="0.3">
      <c r="A1833" s="2" t="s">
        <v>5150</v>
      </c>
      <c r="B1833" s="7" t="s">
        <v>5161</v>
      </c>
      <c r="C1833" s="3" t="s">
        <v>5162</v>
      </c>
      <c r="D1833" s="4">
        <f>3.85/2</f>
        <v>1.925</v>
      </c>
      <c r="E1833" s="5" t="s">
        <v>5153</v>
      </c>
      <c r="F1833" s="4">
        <f>0.00207/2</f>
        <v>1.0349999999999999E-3</v>
      </c>
      <c r="G1833" s="6">
        <v>46316</v>
      </c>
      <c r="H1833" s="3" t="s">
        <v>5158</v>
      </c>
      <c r="I1833" s="3" t="s">
        <v>5159</v>
      </c>
      <c r="J1833" s="3" t="s">
        <v>5163</v>
      </c>
      <c r="K1833" s="5" t="s">
        <v>38</v>
      </c>
      <c r="L1833" s="5">
        <v>5</v>
      </c>
      <c r="M1833" s="5" t="s">
        <v>635</v>
      </c>
      <c r="N1833" s="5">
        <f>VLOOKUP(M1833,[1]ArchetypeScores!E:N,10,FALSE)</f>
        <v>0</v>
      </c>
      <c r="O1833" s="5">
        <f>VLOOKUP(M1833,[1]ArchetypeScores!E:O,11,FALSE)</f>
        <v>-1</v>
      </c>
      <c r="P1833" s="5">
        <f>VLOOKUP(M1833,[1]ArchetypeScores!E:P,12,FALSE)</f>
        <v>0</v>
      </c>
      <c r="Q1833" s="2" t="str">
        <f>VLOOKUP(M1833,[1]ArchetypeScores!E:W,19,FALSE)</f>
        <v>Consumer (including agriculture and tourism)</v>
      </c>
      <c r="R1833" s="2">
        <f>VLOOKUP(M1833,[1]ArchetypeScores!E:I,5,FALSE)</f>
        <v>0</v>
      </c>
      <c r="S1833" s="2">
        <f>VLOOKUP(M1833,[1]ArchetypeScores!E:K,7,FALSE)</f>
        <v>0</v>
      </c>
      <c r="T1833" s="2" t="str">
        <f t="shared" si="28"/>
        <v>Not A&amp;R positive</v>
      </c>
    </row>
    <row r="1834" spans="1:20" ht="20.399999999999999" x14ac:dyDescent="0.3">
      <c r="A1834" s="2" t="s">
        <v>5150</v>
      </c>
      <c r="B1834" s="7" t="s">
        <v>5164</v>
      </c>
      <c r="C1834" s="3" t="s">
        <v>5165</v>
      </c>
      <c r="D1834" s="4">
        <v>0.442</v>
      </c>
      <c r="E1834" s="5" t="s">
        <v>5153</v>
      </c>
      <c r="F1834" s="4">
        <v>2.4000000000000001E-4</v>
      </c>
      <c r="G1834" s="6">
        <v>46317</v>
      </c>
      <c r="H1834" s="3" t="s">
        <v>5158</v>
      </c>
      <c r="I1834" s="3" t="s">
        <v>5159</v>
      </c>
      <c r="J1834" s="3" t="s">
        <v>5166</v>
      </c>
      <c r="K1834" s="5" t="s">
        <v>38</v>
      </c>
      <c r="L1834" s="5">
        <v>1</v>
      </c>
      <c r="M1834" s="5" t="s">
        <v>43</v>
      </c>
      <c r="N1834" s="5">
        <f>VLOOKUP(M1834,[1]ArchetypeScores!E:N,10,FALSE)</f>
        <v>0</v>
      </c>
      <c r="O1834" s="5">
        <f>VLOOKUP(M1834,[1]ArchetypeScores!E:O,11,FALSE)</f>
        <v>-1</v>
      </c>
      <c r="P1834" s="5">
        <f>VLOOKUP(M1834,[1]ArchetypeScores!E:P,12,FALSE)</f>
        <v>0</v>
      </c>
      <c r="Q1834" s="2" t="str">
        <f>VLOOKUP(M1834,[1]ArchetypeScores!E:W,19,FALSE)</f>
        <v>Consumer (including agriculture and tourism)</v>
      </c>
      <c r="R1834" s="2">
        <f>VLOOKUP(M1834,[1]ArchetypeScores!E:I,5,FALSE)</f>
        <v>0</v>
      </c>
      <c r="S1834" s="2">
        <f>VLOOKUP(M1834,[1]ArchetypeScores!E:K,7,FALSE)</f>
        <v>0</v>
      </c>
      <c r="T1834" s="2" t="str">
        <f t="shared" si="28"/>
        <v>Not A&amp;R positive</v>
      </c>
    </row>
    <row r="1835" spans="1:20" x14ac:dyDescent="0.3">
      <c r="A1835" s="2" t="s">
        <v>5150</v>
      </c>
      <c r="B1835" s="7" t="s">
        <v>5167</v>
      </c>
      <c r="C1835" s="3" t="s">
        <v>5168</v>
      </c>
      <c r="D1835" s="4">
        <v>5.25</v>
      </c>
      <c r="E1835" s="5" t="s">
        <v>5153</v>
      </c>
      <c r="F1835" s="4">
        <v>2.82E-3</v>
      </c>
      <c r="G1835" s="6">
        <v>46314</v>
      </c>
      <c r="H1835" s="3" t="s">
        <v>5158</v>
      </c>
      <c r="I1835" s="3" t="s">
        <v>5159</v>
      </c>
      <c r="J1835" s="3" t="s">
        <v>5169</v>
      </c>
      <c r="K1835" s="5" t="s">
        <v>38</v>
      </c>
      <c r="L1835" s="5">
        <v>1</v>
      </c>
      <c r="M1835" s="5" t="s">
        <v>43</v>
      </c>
      <c r="N1835" s="5">
        <f>VLOOKUP(M1835,[1]ArchetypeScores!E:N,10,FALSE)</f>
        <v>0</v>
      </c>
      <c r="O1835" s="5">
        <f>VLOOKUP(M1835,[1]ArchetypeScores!E:O,11,FALSE)</f>
        <v>-1</v>
      </c>
      <c r="P1835" s="5">
        <f>VLOOKUP(M1835,[1]ArchetypeScores!E:P,12,FALSE)</f>
        <v>0</v>
      </c>
      <c r="Q1835" s="2" t="str">
        <f>VLOOKUP(M1835,[1]ArchetypeScores!E:W,19,FALSE)</f>
        <v>Consumer (including agriculture and tourism)</v>
      </c>
      <c r="R1835" s="2">
        <f>VLOOKUP(M1835,[1]ArchetypeScores!E:I,5,FALSE)</f>
        <v>0</v>
      </c>
      <c r="S1835" s="2">
        <f>VLOOKUP(M1835,[1]ArchetypeScores!E:K,7,FALSE)</f>
        <v>0</v>
      </c>
      <c r="T1835" s="2" t="str">
        <f t="shared" si="28"/>
        <v>Not A&amp;R positive</v>
      </c>
    </row>
    <row r="1836" spans="1:20" x14ac:dyDescent="0.3">
      <c r="A1836" s="2" t="s">
        <v>5150</v>
      </c>
      <c r="B1836" s="3" t="s">
        <v>5170</v>
      </c>
      <c r="C1836" s="3" t="s">
        <v>5171</v>
      </c>
      <c r="D1836" s="4">
        <v>0.8</v>
      </c>
      <c r="E1836" s="5" t="s">
        <v>5153</v>
      </c>
      <c r="F1836" s="4">
        <v>4.0000000000000002E-4</v>
      </c>
      <c r="G1836" s="6">
        <v>46450</v>
      </c>
      <c r="H1836" s="3" t="s">
        <v>5154</v>
      </c>
      <c r="I1836" s="3" t="s">
        <v>5155</v>
      </c>
      <c r="J1836" s="3">
        <v>201278</v>
      </c>
      <c r="K1836" s="5" t="s">
        <v>61</v>
      </c>
      <c r="L1836" s="5">
        <v>1</v>
      </c>
      <c r="M1836" s="5" t="s">
        <v>130</v>
      </c>
      <c r="N1836" s="5">
        <f>VLOOKUP(M1836,[1]ArchetypeScores!E:N,10,FALSE)</f>
        <v>0</v>
      </c>
      <c r="O1836" s="5">
        <f>VLOOKUP(M1836,[1]ArchetypeScores!E:O,11,FALSE)</f>
        <v>-1</v>
      </c>
      <c r="P1836" s="5">
        <f>VLOOKUP(M1836,[1]ArchetypeScores!E:P,12,FALSE)</f>
        <v>0</v>
      </c>
      <c r="Q1836" s="2" t="str">
        <f>VLOOKUP(M1836,[1]ArchetypeScores!E:W,19,FALSE)</f>
        <v>Health care</v>
      </c>
      <c r="R1836" s="2">
        <f>VLOOKUP(M1836,[1]ArchetypeScores!E:I,5,FALSE)</f>
        <v>0</v>
      </c>
      <c r="S1836" s="2">
        <f>VLOOKUP(M1836,[1]ArchetypeScores!E:K,7,FALSE)</f>
        <v>0</v>
      </c>
      <c r="T1836" s="2" t="str">
        <f t="shared" si="28"/>
        <v>Not A&amp;R positive</v>
      </c>
    </row>
    <row r="1837" spans="1:20" ht="20.399999999999999" x14ac:dyDescent="0.3">
      <c r="A1837" s="2" t="s">
        <v>5150</v>
      </c>
      <c r="B1837" s="7" t="s">
        <v>5172</v>
      </c>
      <c r="C1837" s="3" t="s">
        <v>5173</v>
      </c>
      <c r="D1837" s="4">
        <f>0.643/2</f>
        <v>0.32150000000000001</v>
      </c>
      <c r="E1837" s="5" t="s">
        <v>5153</v>
      </c>
      <c r="F1837" s="4">
        <f>0.00035/2</f>
        <v>1.75E-4</v>
      </c>
      <c r="G1837" s="6">
        <v>46318</v>
      </c>
      <c r="H1837" s="3" t="s">
        <v>5158</v>
      </c>
      <c r="I1837" s="3" t="s">
        <v>5159</v>
      </c>
      <c r="J1837" s="3" t="s">
        <v>5174</v>
      </c>
      <c r="K1837" s="5" t="s">
        <v>38</v>
      </c>
      <c r="L1837" s="5">
        <v>1</v>
      </c>
      <c r="M1837" s="5" t="s">
        <v>43</v>
      </c>
      <c r="N1837" s="5">
        <f>VLOOKUP(M1837,[1]ArchetypeScores!E:N,10,FALSE)</f>
        <v>0</v>
      </c>
      <c r="O1837" s="5">
        <f>VLOOKUP(M1837,[1]ArchetypeScores!E:O,11,FALSE)</f>
        <v>-1</v>
      </c>
      <c r="P1837" s="5">
        <f>VLOOKUP(M1837,[1]ArchetypeScores!E:P,12,FALSE)</f>
        <v>0</v>
      </c>
      <c r="Q1837" s="2" t="str">
        <f>VLOOKUP(M1837,[1]ArchetypeScores!E:W,19,FALSE)</f>
        <v>Consumer (including agriculture and tourism)</v>
      </c>
      <c r="R1837" s="2">
        <f>VLOOKUP(M1837,[1]ArchetypeScores!E:I,5,FALSE)</f>
        <v>0</v>
      </c>
      <c r="S1837" s="2">
        <f>VLOOKUP(M1837,[1]ArchetypeScores!E:K,7,FALSE)</f>
        <v>0</v>
      </c>
      <c r="T1837" s="2" t="str">
        <f t="shared" si="28"/>
        <v>Not A&amp;R positive</v>
      </c>
    </row>
    <row r="1838" spans="1:20" ht="20.399999999999999" x14ac:dyDescent="0.3">
      <c r="A1838" s="2" t="s">
        <v>5150</v>
      </c>
      <c r="B1838" s="7" t="s">
        <v>5172</v>
      </c>
      <c r="C1838" s="3" t="s">
        <v>5173</v>
      </c>
      <c r="D1838" s="4">
        <f>0.643/2</f>
        <v>0.32150000000000001</v>
      </c>
      <c r="E1838" s="5" t="s">
        <v>5153</v>
      </c>
      <c r="F1838" s="4">
        <f>0.00035/2</f>
        <v>1.75E-4</v>
      </c>
      <c r="G1838" s="6">
        <v>46318</v>
      </c>
      <c r="H1838" s="3" t="s">
        <v>5158</v>
      </c>
      <c r="I1838" s="3" t="s">
        <v>5159</v>
      </c>
      <c r="J1838" s="3" t="s">
        <v>5174</v>
      </c>
      <c r="K1838" s="5" t="s">
        <v>38</v>
      </c>
      <c r="L1838" s="5">
        <v>5</v>
      </c>
      <c r="M1838" s="5" t="s">
        <v>635</v>
      </c>
      <c r="N1838" s="5">
        <f>VLOOKUP(M1838,[1]ArchetypeScores!E:N,10,FALSE)</f>
        <v>0</v>
      </c>
      <c r="O1838" s="5">
        <f>VLOOKUP(M1838,[1]ArchetypeScores!E:O,11,FALSE)</f>
        <v>-1</v>
      </c>
      <c r="P1838" s="5">
        <f>VLOOKUP(M1838,[1]ArchetypeScores!E:P,12,FALSE)</f>
        <v>0</v>
      </c>
      <c r="Q1838" s="2" t="str">
        <f>VLOOKUP(M1838,[1]ArchetypeScores!E:W,19,FALSE)</f>
        <v>Consumer (including agriculture and tourism)</v>
      </c>
      <c r="R1838" s="2">
        <f>VLOOKUP(M1838,[1]ArchetypeScores!E:I,5,FALSE)</f>
        <v>0</v>
      </c>
      <c r="S1838" s="2">
        <f>VLOOKUP(M1838,[1]ArchetypeScores!E:K,7,FALSE)</f>
        <v>0</v>
      </c>
      <c r="T1838" s="2" t="str">
        <f t="shared" si="28"/>
        <v>Not A&amp;R positive</v>
      </c>
    </row>
    <row r="1839" spans="1:20" x14ac:dyDescent="0.3">
      <c r="A1839" s="2" t="s">
        <v>5150</v>
      </c>
      <c r="B1839" s="3" t="s">
        <v>5175</v>
      </c>
      <c r="C1839" s="3" t="s">
        <v>5176</v>
      </c>
      <c r="D1839" s="4">
        <v>2.85</v>
      </c>
      <c r="E1839" s="5" t="s">
        <v>5153</v>
      </c>
      <c r="F1839" s="4">
        <v>1.5299999999999999E-3</v>
      </c>
      <c r="G1839" s="6">
        <v>46336</v>
      </c>
      <c r="H1839" s="3" t="s">
        <v>5158</v>
      </c>
      <c r="I1839" s="3" t="s">
        <v>5159</v>
      </c>
      <c r="J1839" s="3" t="s">
        <v>5177</v>
      </c>
      <c r="K1839" s="5" t="s">
        <v>570</v>
      </c>
      <c r="L1839" s="5">
        <v>1</v>
      </c>
      <c r="M1839" s="5" t="s">
        <v>1113</v>
      </c>
      <c r="N1839" s="5">
        <f>VLOOKUP(M1839,[1]ArchetypeScores!E:N,10,FALSE)</f>
        <v>1</v>
      </c>
      <c r="O1839" s="5">
        <f>VLOOKUP(M1839,[1]ArchetypeScores!E:O,11,FALSE)</f>
        <v>-2</v>
      </c>
      <c r="P1839" s="5">
        <f>VLOOKUP(M1839,[1]ArchetypeScores!E:P,12,FALSE)</f>
        <v>-2</v>
      </c>
      <c r="Q1839" s="2" t="str">
        <f>VLOOKUP(M1839,[1]ArchetypeScores!E:W,19,FALSE)</f>
        <v>Energy and water</v>
      </c>
      <c r="R1839" s="2">
        <f>VLOOKUP(M1839,[1]ArchetypeScores!E:I,5,FALSE)</f>
        <v>0</v>
      </c>
      <c r="S1839" s="2">
        <f>VLOOKUP(M1839,[1]ArchetypeScores!E:K,7,FALSE)</f>
        <v>-1</v>
      </c>
      <c r="T1839" s="2" t="str">
        <f t="shared" si="28"/>
        <v>Not A&amp;R positive</v>
      </c>
    </row>
    <row r="1840" spans="1:20" x14ac:dyDescent="0.3">
      <c r="A1840" s="2" t="s">
        <v>5150</v>
      </c>
      <c r="B1840" s="3" t="s">
        <v>5178</v>
      </c>
      <c r="C1840" s="3" t="s">
        <v>5179</v>
      </c>
      <c r="D1840" s="4">
        <v>395.6</v>
      </c>
      <c r="E1840" s="5" t="s">
        <v>5153</v>
      </c>
      <c r="F1840" s="4">
        <v>0.19689000000000001</v>
      </c>
      <c r="G1840" s="6">
        <v>46441</v>
      </c>
      <c r="H1840" s="3" t="s">
        <v>5180</v>
      </c>
      <c r="I1840" s="3" t="s">
        <v>5181</v>
      </c>
      <c r="J1840" s="3"/>
      <c r="K1840" s="5" t="s">
        <v>61</v>
      </c>
      <c r="L1840" s="5">
        <v>5</v>
      </c>
      <c r="M1840" s="5" t="s">
        <v>62</v>
      </c>
      <c r="N1840" s="5">
        <f>VLOOKUP(M1840,[1]ArchetypeScores!E:N,10,FALSE)</f>
        <v>0</v>
      </c>
      <c r="O1840" s="5">
        <f>VLOOKUP(M1840,[1]ArchetypeScores!E:O,11,FALSE)</f>
        <v>-1</v>
      </c>
      <c r="P1840" s="5">
        <f>VLOOKUP(M1840,[1]ArchetypeScores!E:P,12,FALSE)</f>
        <v>0</v>
      </c>
      <c r="Q1840" s="2" t="str">
        <f>VLOOKUP(M1840,[1]ArchetypeScores!E:W,19,FALSE)</f>
        <v>Health care</v>
      </c>
      <c r="R1840" s="2">
        <f>VLOOKUP(M1840,[1]ArchetypeScores!E:I,5,FALSE)</f>
        <v>0</v>
      </c>
      <c r="S1840" s="2">
        <f>VLOOKUP(M1840,[1]ArchetypeScores!E:K,7,FALSE)</f>
        <v>0</v>
      </c>
      <c r="T1840" s="2" t="str">
        <f t="shared" si="28"/>
        <v>Not A&amp;R positive</v>
      </c>
    </row>
    <row r="1841" spans="1:20" x14ac:dyDescent="0.3">
      <c r="A1841" s="2" t="s">
        <v>5150</v>
      </c>
      <c r="B1841" s="3" t="s">
        <v>5182</v>
      </c>
      <c r="C1841" s="3" t="s">
        <v>5183</v>
      </c>
      <c r="D1841" s="4">
        <v>1.53</v>
      </c>
      <c r="E1841" s="5" t="s">
        <v>5153</v>
      </c>
      <c r="F1841" s="4">
        <v>7.6999999999999996E-4</v>
      </c>
      <c r="G1841" s="6">
        <v>46464</v>
      </c>
      <c r="H1841" s="3" t="s">
        <v>5154</v>
      </c>
      <c r="I1841" s="3" t="s">
        <v>5155</v>
      </c>
      <c r="J1841" s="3">
        <v>191020</v>
      </c>
      <c r="K1841" s="5" t="s">
        <v>94</v>
      </c>
      <c r="L1841" s="5">
        <v>3</v>
      </c>
      <c r="M1841" s="5" t="s">
        <v>4263</v>
      </c>
      <c r="N1841" s="5">
        <f>VLOOKUP(M1841,[1]ArchetypeScores!E:N,10,FALSE)</f>
        <v>1</v>
      </c>
      <c r="O1841" s="5">
        <f>VLOOKUP(M1841,[1]ArchetypeScores!E:O,11,FALSE)</f>
        <v>0</v>
      </c>
      <c r="P1841" s="5">
        <f>VLOOKUP(M1841,[1]ArchetypeScores!E:P,12,FALSE)</f>
        <v>0</v>
      </c>
      <c r="Q1841" s="2" t="e">
        <f>VLOOKUP(M1841,[1]ArchetypeScores!E:W,19,FALSE)</f>
        <v>#N/A</v>
      </c>
      <c r="R1841" s="2">
        <f>VLOOKUP(M1841,[1]ArchetypeScores!E:I,5,FALSE)</f>
        <v>1</v>
      </c>
      <c r="S1841" s="2">
        <f>VLOOKUP(M1841,[1]ArchetypeScores!E:K,7,FALSE)</f>
        <v>1</v>
      </c>
      <c r="T1841" s="2" t="str">
        <f t="shared" si="28"/>
        <v>Both</v>
      </c>
    </row>
    <row r="1842" spans="1:20" x14ac:dyDescent="0.3">
      <c r="A1842" s="2" t="s">
        <v>5150</v>
      </c>
      <c r="B1842" s="3" t="s">
        <v>5184</v>
      </c>
      <c r="C1842" s="3" t="s">
        <v>5185</v>
      </c>
      <c r="D1842" s="4">
        <v>8.16</v>
      </c>
      <c r="E1842" s="5" t="s">
        <v>5153</v>
      </c>
      <c r="F1842" s="4">
        <v>4.1000000000000003E-3</v>
      </c>
      <c r="G1842" s="6">
        <v>46461</v>
      </c>
      <c r="H1842" s="3" t="s">
        <v>5154</v>
      </c>
      <c r="I1842" s="3" t="s">
        <v>5155</v>
      </c>
      <c r="J1842" s="3">
        <v>201012</v>
      </c>
      <c r="K1842" s="5" t="s">
        <v>1097</v>
      </c>
      <c r="L1842" s="5">
        <v>4</v>
      </c>
      <c r="M1842" s="5" t="s">
        <v>5186</v>
      </c>
      <c r="N1842" s="5">
        <f>VLOOKUP(M1842,[1]ArchetypeScores!E:N,10,FALSE)</f>
        <v>1</v>
      </c>
      <c r="O1842" s="5">
        <f>VLOOKUP(M1842,[1]ArchetypeScores!E:O,11,FALSE)</f>
        <v>0</v>
      </c>
      <c r="P1842" s="5">
        <f>VLOOKUP(M1842,[1]ArchetypeScores!E:P,12,FALSE)</f>
        <v>2</v>
      </c>
      <c r="Q1842" s="2" t="str">
        <f>VLOOKUP(M1842,[1]ArchetypeScores!E:W,19,FALSE)</f>
        <v>Other sector</v>
      </c>
      <c r="R1842" s="2">
        <f>VLOOKUP(M1842,[1]ArchetypeScores!E:I,5,FALSE)</f>
        <v>0</v>
      </c>
      <c r="S1842" s="2">
        <f>VLOOKUP(M1842,[1]ArchetypeScores!E:K,7,FALSE)</f>
        <v>0</v>
      </c>
      <c r="T1842" s="2" t="str">
        <f t="shared" si="28"/>
        <v>Not A&amp;R positive</v>
      </c>
    </row>
    <row r="1843" spans="1:20" x14ac:dyDescent="0.3">
      <c r="A1843" s="2" t="s">
        <v>5150</v>
      </c>
      <c r="B1843" s="3" t="s">
        <v>5187</v>
      </c>
      <c r="C1843" s="3" t="s">
        <v>5188</v>
      </c>
      <c r="D1843" s="4">
        <v>1.73</v>
      </c>
      <c r="E1843" s="5" t="s">
        <v>5153</v>
      </c>
      <c r="F1843" s="4">
        <v>8.7000000000000001E-4</v>
      </c>
      <c r="G1843" s="6">
        <v>46452</v>
      </c>
      <c r="H1843" s="3" t="s">
        <v>5154</v>
      </c>
      <c r="I1843" s="3" t="s">
        <v>5155</v>
      </c>
      <c r="J1843" s="3">
        <v>201015</v>
      </c>
      <c r="K1843" s="5" t="s">
        <v>112</v>
      </c>
      <c r="L1843" s="5" t="s">
        <v>112</v>
      </c>
      <c r="M1843" s="5" t="s">
        <v>961</v>
      </c>
      <c r="N1843" s="5">
        <f>VLOOKUP(M1843,[1]ArchetypeScores!E:N,10,FALSE)</f>
        <v>0</v>
      </c>
      <c r="O1843" s="5">
        <f>VLOOKUP(M1843,[1]ArchetypeScores!E:O,11,FALSE)</f>
        <v>0</v>
      </c>
      <c r="P1843" s="5">
        <f>VLOOKUP(M1843,[1]ArchetypeScores!E:P,12,FALSE)</f>
        <v>0</v>
      </c>
      <c r="Q1843" s="2" t="str">
        <f>VLOOKUP(M1843,[1]ArchetypeScores!E:W,19,FALSE)</f>
        <v>Untargeted</v>
      </c>
      <c r="R1843" s="2">
        <f>VLOOKUP(M1843,[1]ArchetypeScores!E:I,5,FALSE)</f>
        <v>0</v>
      </c>
      <c r="S1843" s="2">
        <f>VLOOKUP(M1843,[1]ArchetypeScores!E:K,7,FALSE)</f>
        <v>0</v>
      </c>
      <c r="T1843" s="2" t="str">
        <f t="shared" si="28"/>
        <v>Not A&amp;R positive</v>
      </c>
    </row>
    <row r="1844" spans="1:20" x14ac:dyDescent="0.3">
      <c r="A1844" s="2" t="s">
        <v>5150</v>
      </c>
      <c r="B1844" s="3" t="s">
        <v>5189</v>
      </c>
      <c r="C1844" s="3" t="s">
        <v>5190</v>
      </c>
      <c r="D1844" s="4">
        <v>0.875</v>
      </c>
      <c r="E1844" s="5" t="s">
        <v>5153</v>
      </c>
      <c r="F1844" s="4">
        <v>4.6999999999999999E-4</v>
      </c>
      <c r="G1844" s="6">
        <v>46374</v>
      </c>
      <c r="H1844" s="3" t="s">
        <v>5158</v>
      </c>
      <c r="I1844" s="3" t="s">
        <v>5159</v>
      </c>
      <c r="J1844" s="3" t="s">
        <v>5191</v>
      </c>
      <c r="K1844" s="5" t="s">
        <v>47</v>
      </c>
      <c r="L1844" s="5">
        <v>5</v>
      </c>
      <c r="M1844" s="5" t="s">
        <v>192</v>
      </c>
      <c r="N1844" s="5">
        <f>VLOOKUP(M1844,[1]ArchetypeScores!E:N,10,FALSE)</f>
        <v>0</v>
      </c>
      <c r="O1844" s="5">
        <f>VLOOKUP(M1844,[1]ArchetypeScores!E:O,11,FALSE)</f>
        <v>0</v>
      </c>
      <c r="P1844" s="5">
        <f>VLOOKUP(M1844,[1]ArchetypeScores!E:P,12,FALSE)</f>
        <v>0</v>
      </c>
      <c r="Q1844" s="2" t="str">
        <f>VLOOKUP(M1844,[1]ArchetypeScores!E:W,19,FALSE)</f>
        <v>Untargeted</v>
      </c>
      <c r="R1844" s="2">
        <f>VLOOKUP(M1844,[1]ArchetypeScores!E:I,5,FALSE)</f>
        <v>0</v>
      </c>
      <c r="S1844" s="2">
        <f>VLOOKUP(M1844,[1]ArchetypeScores!E:K,7,FALSE)</f>
        <v>0</v>
      </c>
      <c r="T1844" s="2" t="str">
        <f t="shared" si="28"/>
        <v>Not A&amp;R positive</v>
      </c>
    </row>
    <row r="1845" spans="1:20" x14ac:dyDescent="0.3">
      <c r="A1845" s="2" t="s">
        <v>5150</v>
      </c>
      <c r="B1845" s="3" t="s">
        <v>5192</v>
      </c>
      <c r="C1845" s="3" t="s">
        <v>5193</v>
      </c>
      <c r="D1845" s="4">
        <v>150.5</v>
      </c>
      <c r="E1845" s="5" t="s">
        <v>5153</v>
      </c>
      <c r="F1845" s="4">
        <v>8.0949999999999994E-2</v>
      </c>
      <c r="G1845" s="6">
        <v>46433</v>
      </c>
      <c r="H1845" s="3" t="s">
        <v>5158</v>
      </c>
      <c r="I1845" s="3" t="s">
        <v>5194</v>
      </c>
      <c r="J1845" s="3" t="s">
        <v>5195</v>
      </c>
      <c r="K1845" s="5" t="s">
        <v>118</v>
      </c>
      <c r="L1845" s="5">
        <v>2</v>
      </c>
      <c r="M1845" s="5" t="s">
        <v>226</v>
      </c>
      <c r="N1845" s="5">
        <f>VLOOKUP(M1845,[1]ArchetypeScores!E:N,10,FALSE)</f>
        <v>0</v>
      </c>
      <c r="O1845" s="5">
        <f>VLOOKUP(M1845,[1]ArchetypeScores!E:O,11,FALSE)</f>
        <v>-1</v>
      </c>
      <c r="P1845" s="5">
        <f>VLOOKUP(M1845,[1]ArchetypeScores!E:P,12,FALSE)</f>
        <v>0</v>
      </c>
      <c r="Q1845" s="2" t="str">
        <f>VLOOKUP(M1845,[1]ArchetypeScores!E:W,19,FALSE)</f>
        <v>Untargeted</v>
      </c>
      <c r="R1845" s="2">
        <f>VLOOKUP(M1845,[1]ArchetypeScores!E:I,5,FALSE)</f>
        <v>0</v>
      </c>
      <c r="S1845" s="2">
        <f>VLOOKUP(M1845,[1]ArchetypeScores!E:K,7,FALSE)</f>
        <v>0</v>
      </c>
      <c r="T1845" s="2" t="str">
        <f t="shared" si="28"/>
        <v>Not A&amp;R positive</v>
      </c>
    </row>
    <row r="1846" spans="1:20" x14ac:dyDescent="0.3">
      <c r="A1846" s="2" t="s">
        <v>5150</v>
      </c>
      <c r="B1846" s="3" t="s">
        <v>5196</v>
      </c>
      <c r="C1846" s="3" t="s">
        <v>5197</v>
      </c>
      <c r="D1846" s="4">
        <v>25</v>
      </c>
      <c r="E1846" s="5" t="s">
        <v>5153</v>
      </c>
      <c r="F1846" s="4">
        <v>1.345E-2</v>
      </c>
      <c r="G1846" s="6">
        <v>46299</v>
      </c>
      <c r="H1846" s="3" t="s">
        <v>5158</v>
      </c>
      <c r="I1846" s="3" t="s">
        <v>5159</v>
      </c>
      <c r="J1846" s="3" t="s">
        <v>5198</v>
      </c>
      <c r="K1846" s="5" t="s">
        <v>57</v>
      </c>
      <c r="L1846" s="5">
        <v>29</v>
      </c>
      <c r="M1846" s="5" t="s">
        <v>58</v>
      </c>
      <c r="N1846" s="5">
        <f>VLOOKUP(M1846,[1]ArchetypeScores!E:N,10,FALSE)</f>
        <v>0</v>
      </c>
      <c r="O1846" s="5">
        <f>VLOOKUP(M1846,[1]ArchetypeScores!E:O,11,FALSE)</f>
        <v>-1</v>
      </c>
      <c r="P1846" s="5">
        <f>VLOOKUP(M1846,[1]ArchetypeScores!E:P,12,FALSE)</f>
        <v>0</v>
      </c>
      <c r="Q1846" s="2" t="str">
        <f>VLOOKUP(M1846,[1]ArchetypeScores!E:W,19,FALSE)</f>
        <v>Untargeted</v>
      </c>
      <c r="R1846" s="2">
        <f>VLOOKUP(M1846,[1]ArchetypeScores!E:I,5,FALSE)</f>
        <v>0</v>
      </c>
      <c r="S1846" s="2">
        <f>VLOOKUP(M1846,[1]ArchetypeScores!E:K,7,FALSE)</f>
        <v>0</v>
      </c>
      <c r="T1846" s="2" t="str">
        <f t="shared" si="28"/>
        <v>Not A&amp;R positive</v>
      </c>
    </row>
    <row r="1847" spans="1:20" x14ac:dyDescent="0.3">
      <c r="A1847" s="2" t="s">
        <v>5150</v>
      </c>
      <c r="B1847" s="3" t="s">
        <v>5199</v>
      </c>
      <c r="C1847" s="3" t="s">
        <v>5200</v>
      </c>
      <c r="D1847" s="4">
        <v>0.3</v>
      </c>
      <c r="E1847" s="5" t="s">
        <v>5153</v>
      </c>
      <c r="F1847" s="4">
        <v>1.6000000000000001E-4</v>
      </c>
      <c r="G1847" s="6">
        <v>46378</v>
      </c>
      <c r="H1847" s="3" t="s">
        <v>5158</v>
      </c>
      <c r="I1847" s="3" t="s">
        <v>5159</v>
      </c>
      <c r="J1847" s="3" t="s">
        <v>5201</v>
      </c>
      <c r="K1847" s="5" t="s">
        <v>38</v>
      </c>
      <c r="L1847" s="5">
        <v>13</v>
      </c>
      <c r="M1847" s="5" t="s">
        <v>39</v>
      </c>
      <c r="N1847" s="5">
        <f>VLOOKUP(M1847,[1]ArchetypeScores!E:N,10,FALSE)</f>
        <v>0</v>
      </c>
      <c r="O1847" s="5">
        <f>VLOOKUP(M1847,[1]ArchetypeScores!E:O,11,FALSE)</f>
        <v>-2</v>
      </c>
      <c r="P1847" s="5">
        <f>VLOOKUP(M1847,[1]ArchetypeScores!E:P,12,FALSE)</f>
        <v>0</v>
      </c>
      <c r="Q1847" s="2" t="str">
        <f>VLOOKUP(M1847,[1]ArchetypeScores!E:W,19,FALSE)</f>
        <v>Industrials - transportation</v>
      </c>
      <c r="R1847" s="2">
        <f>VLOOKUP(M1847,[1]ArchetypeScores!E:I,5,FALSE)</f>
        <v>0</v>
      </c>
      <c r="S1847" s="2">
        <f>VLOOKUP(M1847,[1]ArchetypeScores!E:K,7,FALSE)</f>
        <v>0</v>
      </c>
      <c r="T1847" s="2" t="str">
        <f t="shared" si="28"/>
        <v>Not A&amp;R positive</v>
      </c>
    </row>
    <row r="1848" spans="1:20" x14ac:dyDescent="0.3">
      <c r="A1848" s="2" t="s">
        <v>5150</v>
      </c>
      <c r="B1848" s="3" t="s">
        <v>5202</v>
      </c>
      <c r="C1848" s="3" t="s">
        <v>5203</v>
      </c>
      <c r="D1848" s="4">
        <v>29.74</v>
      </c>
      <c r="E1848" s="5" t="s">
        <v>5153</v>
      </c>
      <c r="F1848" s="4">
        <v>1.4930000000000001E-2</v>
      </c>
      <c r="G1848" s="6">
        <v>46458</v>
      </c>
      <c r="H1848" s="3" t="s">
        <v>5154</v>
      </c>
      <c r="I1848" s="3" t="s">
        <v>5155</v>
      </c>
      <c r="J1848" s="3" t="s">
        <v>5204</v>
      </c>
      <c r="K1848" s="5" t="s">
        <v>61</v>
      </c>
      <c r="L1848" s="5" t="s">
        <v>112</v>
      </c>
      <c r="M1848" s="5" t="s">
        <v>948</v>
      </c>
      <c r="N1848" s="5">
        <f>VLOOKUP(M1848,[1]ArchetypeScores!E:N,10,FALSE)</f>
        <v>0</v>
      </c>
      <c r="O1848" s="5">
        <f>VLOOKUP(M1848,[1]ArchetypeScores!E:O,11,FALSE)</f>
        <v>-1</v>
      </c>
      <c r="P1848" s="5">
        <f>VLOOKUP(M1848,[1]ArchetypeScores!E:P,12,FALSE)</f>
        <v>0</v>
      </c>
      <c r="Q1848" s="2" t="str">
        <f>VLOOKUP(M1848,[1]ArchetypeScores!E:W,19,FALSE)</f>
        <v>Health care</v>
      </c>
      <c r="R1848" s="2">
        <f>VLOOKUP(M1848,[1]ArchetypeScores!E:I,5,FALSE)</f>
        <v>0</v>
      </c>
      <c r="S1848" s="2">
        <f>VLOOKUP(M1848,[1]ArchetypeScores!E:K,7,FALSE)</f>
        <v>0</v>
      </c>
      <c r="T1848" s="2" t="str">
        <f t="shared" si="28"/>
        <v>Not A&amp;R positive</v>
      </c>
    </row>
    <row r="1849" spans="1:20" x14ac:dyDescent="0.3">
      <c r="A1849" s="2" t="s">
        <v>5150</v>
      </c>
      <c r="B1849" s="3" t="s">
        <v>5205</v>
      </c>
      <c r="C1849" s="3" t="s">
        <v>5206</v>
      </c>
      <c r="D1849" s="4">
        <v>7.2320000000000002</v>
      </c>
      <c r="E1849" s="5" t="s">
        <v>5153</v>
      </c>
      <c r="F1849" s="4">
        <v>3.8899999999999998E-3</v>
      </c>
      <c r="G1849" s="6">
        <v>46410</v>
      </c>
      <c r="H1849" s="3" t="s">
        <v>5158</v>
      </c>
      <c r="I1849" s="3" t="s">
        <v>5194</v>
      </c>
      <c r="J1849" s="3" t="s">
        <v>5207</v>
      </c>
      <c r="K1849" s="5" t="s">
        <v>118</v>
      </c>
      <c r="L1849" s="5">
        <v>1</v>
      </c>
      <c r="M1849" s="5" t="s">
        <v>275</v>
      </c>
      <c r="N1849" s="5">
        <f>VLOOKUP(M1849,[1]ArchetypeScores!E:N,10,FALSE)</f>
        <v>0</v>
      </c>
      <c r="O1849" s="5">
        <f>VLOOKUP(M1849,[1]ArchetypeScores!E:O,11,FALSE)</f>
        <v>-1</v>
      </c>
      <c r="P1849" s="5">
        <f>VLOOKUP(M1849,[1]ArchetypeScores!E:P,12,FALSE)</f>
        <v>0</v>
      </c>
      <c r="Q1849" s="2" t="str">
        <f>VLOOKUP(M1849,[1]ArchetypeScores!E:W,19,FALSE)</f>
        <v>Untargeted</v>
      </c>
      <c r="R1849" s="2">
        <f>VLOOKUP(M1849,[1]ArchetypeScores!E:I,5,FALSE)</f>
        <v>0</v>
      </c>
      <c r="S1849" s="2">
        <f>VLOOKUP(M1849,[1]ArchetypeScores!E:K,7,FALSE)</f>
        <v>0</v>
      </c>
      <c r="T1849" s="2" t="str">
        <f t="shared" si="28"/>
        <v>Not A&amp;R positive</v>
      </c>
    </row>
    <row r="1850" spans="1:20" x14ac:dyDescent="0.3">
      <c r="A1850" s="2" t="s">
        <v>5150</v>
      </c>
      <c r="B1850" s="3" t="s">
        <v>5208</v>
      </c>
      <c r="C1850" s="3" t="s">
        <v>5209</v>
      </c>
      <c r="D1850" s="4"/>
      <c r="E1850" s="5" t="s">
        <v>5153</v>
      </c>
      <c r="F1850" s="4">
        <v>0</v>
      </c>
      <c r="G1850" s="6">
        <v>46209</v>
      </c>
      <c r="H1850" s="3" t="s">
        <v>5210</v>
      </c>
      <c r="I1850" s="3" t="s">
        <v>5211</v>
      </c>
      <c r="J1850" s="3"/>
      <c r="K1850" s="5" t="s">
        <v>53</v>
      </c>
      <c r="L1850" s="5" t="s">
        <v>112</v>
      </c>
      <c r="M1850" s="5" t="s">
        <v>4493</v>
      </c>
      <c r="N1850" s="5">
        <f>VLOOKUP(M1850,[1]ArchetypeScores!E:N,10,FALSE)</f>
        <v>0</v>
      </c>
      <c r="O1850" s="5">
        <f>VLOOKUP(M1850,[1]ArchetypeScores!E:O,11,FALSE)</f>
        <v>-1</v>
      </c>
      <c r="P1850" s="5">
        <f>VLOOKUP(M1850,[1]ArchetypeScores!E:P,12,FALSE)</f>
        <v>0</v>
      </c>
      <c r="Q1850" s="2" t="str">
        <f>VLOOKUP(M1850,[1]ArchetypeScores!E:W,19,FALSE)</f>
        <v>Untargeted</v>
      </c>
      <c r="R1850" s="2">
        <f>VLOOKUP(M1850,[1]ArchetypeScores!E:I,5,FALSE)</f>
        <v>0</v>
      </c>
      <c r="S1850" s="2">
        <f>VLOOKUP(M1850,[1]ArchetypeScores!E:K,7,FALSE)</f>
        <v>0</v>
      </c>
      <c r="T1850" s="2" t="str">
        <f t="shared" si="28"/>
        <v>Not A&amp;R positive</v>
      </c>
    </row>
    <row r="1851" spans="1:20" x14ac:dyDescent="0.3">
      <c r="A1851" s="2" t="s">
        <v>5150</v>
      </c>
      <c r="B1851" s="3" t="s">
        <v>5212</v>
      </c>
      <c r="C1851" s="3" t="s">
        <v>5213</v>
      </c>
      <c r="D1851" s="4">
        <v>16.274999999999999</v>
      </c>
      <c r="E1851" s="5" t="s">
        <v>5153</v>
      </c>
      <c r="F1851" s="4">
        <v>8.7500000000000008E-3</v>
      </c>
      <c r="G1851" s="6">
        <v>46402</v>
      </c>
      <c r="H1851" s="3" t="s">
        <v>5158</v>
      </c>
      <c r="I1851" s="3" t="s">
        <v>5159</v>
      </c>
      <c r="J1851" s="3" t="s">
        <v>5214</v>
      </c>
      <c r="K1851" s="5" t="s">
        <v>154</v>
      </c>
      <c r="L1851" s="5">
        <v>6</v>
      </c>
      <c r="M1851" s="5" t="s">
        <v>5215</v>
      </c>
      <c r="N1851" s="5">
        <f>VLOOKUP(M1851,[1]ArchetypeScores!E:N,10,FALSE)</f>
        <v>1</v>
      </c>
      <c r="O1851" s="5">
        <f>VLOOKUP(M1851,[1]ArchetypeScores!E:O,11,FALSE)</f>
        <v>0</v>
      </c>
      <c r="P1851" s="5">
        <f>VLOOKUP(M1851,[1]ArchetypeScores!E:P,12,FALSE)</f>
        <v>1</v>
      </c>
      <c r="Q1851" s="2" t="str">
        <f>VLOOKUP(M1851,[1]ArchetypeScores!E:W,19,FALSE)</f>
        <v>Education and training</v>
      </c>
      <c r="R1851" s="2">
        <f>VLOOKUP(M1851,[1]ArchetypeScores!E:I,5,FALSE)</f>
        <v>1</v>
      </c>
      <c r="S1851" s="2">
        <f>VLOOKUP(M1851,[1]ArchetypeScores!E:K,7,FALSE)</f>
        <v>1</v>
      </c>
      <c r="T1851" s="2" t="str">
        <f t="shared" si="28"/>
        <v>Both</v>
      </c>
    </row>
    <row r="1852" spans="1:20" x14ac:dyDescent="0.3">
      <c r="A1852" s="2" t="s">
        <v>5150</v>
      </c>
      <c r="B1852" s="3" t="s">
        <v>5216</v>
      </c>
      <c r="C1852" s="3" t="s">
        <v>5217</v>
      </c>
      <c r="D1852" s="4">
        <v>0.59499999999999997</v>
      </c>
      <c r="E1852" s="5" t="s">
        <v>5153</v>
      </c>
      <c r="F1852" s="4">
        <v>3.2000000000000003E-4</v>
      </c>
      <c r="G1852" s="6">
        <v>46398</v>
      </c>
      <c r="H1852" s="3" t="s">
        <v>5158</v>
      </c>
      <c r="I1852" s="3" t="s">
        <v>5159</v>
      </c>
      <c r="J1852" s="3" t="s">
        <v>5218</v>
      </c>
      <c r="K1852" s="5" t="s">
        <v>694</v>
      </c>
      <c r="L1852" s="5">
        <v>2</v>
      </c>
      <c r="M1852" s="5" t="s">
        <v>5219</v>
      </c>
      <c r="N1852" s="5">
        <f>VLOOKUP(M1852,[1]ArchetypeScores!E:N,10,FALSE)</f>
        <v>1</v>
      </c>
      <c r="O1852" s="5">
        <f>VLOOKUP(M1852,[1]ArchetypeScores!E:O,11,FALSE)</f>
        <v>0</v>
      </c>
      <c r="P1852" s="5">
        <f>VLOOKUP(M1852,[1]ArchetypeScores!E:P,12,FALSE)</f>
        <v>0</v>
      </c>
      <c r="Q1852" s="2" t="str">
        <f>VLOOKUP(M1852,[1]ArchetypeScores!E:W,19,FALSE)</f>
        <v>Untargeted</v>
      </c>
      <c r="R1852" s="2">
        <f>VLOOKUP(M1852,[1]ArchetypeScores!E:I,5,FALSE)</f>
        <v>1</v>
      </c>
      <c r="S1852" s="2">
        <f>VLOOKUP(M1852,[1]ArchetypeScores!E:K,7,FALSE)</f>
        <v>1</v>
      </c>
      <c r="T1852" s="2" t="str">
        <f t="shared" si="28"/>
        <v>Both</v>
      </c>
    </row>
    <row r="1853" spans="1:20" x14ac:dyDescent="0.3">
      <c r="A1853" s="2" t="s">
        <v>5150</v>
      </c>
      <c r="B1853" s="3" t="s">
        <v>5221</v>
      </c>
      <c r="C1853" s="3" t="s">
        <v>5222</v>
      </c>
      <c r="D1853" s="4">
        <v>62.8</v>
      </c>
      <c r="E1853" s="5" t="s">
        <v>5153</v>
      </c>
      <c r="F1853" s="4">
        <v>3.3779999999999998E-2</v>
      </c>
      <c r="G1853" s="6">
        <v>46366</v>
      </c>
      <c r="H1853" s="3" t="s">
        <v>5158</v>
      </c>
      <c r="I1853" s="3" t="s">
        <v>5159</v>
      </c>
      <c r="J1853" s="3" t="s">
        <v>5223</v>
      </c>
      <c r="K1853" s="5" t="s">
        <v>61</v>
      </c>
      <c r="L1853" s="5">
        <v>5</v>
      </c>
      <c r="M1853" s="5" t="s">
        <v>62</v>
      </c>
      <c r="N1853" s="5">
        <f>VLOOKUP(M1853,[1]ArchetypeScores!E:N,10,FALSE)</f>
        <v>0</v>
      </c>
      <c r="O1853" s="5">
        <f>VLOOKUP(M1853,[1]ArchetypeScores!E:O,11,FALSE)</f>
        <v>-1</v>
      </c>
      <c r="P1853" s="5">
        <f>VLOOKUP(M1853,[1]ArchetypeScores!E:P,12,FALSE)</f>
        <v>0</v>
      </c>
      <c r="Q1853" s="2" t="str">
        <f>VLOOKUP(M1853,[1]ArchetypeScores!E:W,19,FALSE)</f>
        <v>Health care</v>
      </c>
      <c r="R1853" s="2">
        <f>VLOOKUP(M1853,[1]ArchetypeScores!E:I,5,FALSE)</f>
        <v>0</v>
      </c>
      <c r="S1853" s="2">
        <f>VLOOKUP(M1853,[1]ArchetypeScores!E:K,7,FALSE)</f>
        <v>0</v>
      </c>
      <c r="T1853" s="2" t="str">
        <f t="shared" si="28"/>
        <v>Not A&amp;R positive</v>
      </c>
    </row>
    <row r="1854" spans="1:20" x14ac:dyDescent="0.3">
      <c r="A1854" s="2" t="s">
        <v>5150</v>
      </c>
      <c r="B1854" s="3" t="s">
        <v>5224</v>
      </c>
      <c r="C1854" s="3" t="s">
        <v>5225</v>
      </c>
      <c r="D1854" s="4">
        <v>44.2</v>
      </c>
      <c r="E1854" s="5" t="s">
        <v>5153</v>
      </c>
      <c r="F1854" s="4">
        <v>2.3779999999999999E-2</v>
      </c>
      <c r="G1854" s="6">
        <v>46306</v>
      </c>
      <c r="H1854" s="3" t="s">
        <v>5158</v>
      </c>
      <c r="I1854" s="3" t="s">
        <v>5159</v>
      </c>
      <c r="J1854" s="3" t="s">
        <v>5226</v>
      </c>
      <c r="K1854" s="5" t="s">
        <v>47</v>
      </c>
      <c r="L1854" s="5">
        <v>1</v>
      </c>
      <c r="M1854" s="5" t="s">
        <v>48</v>
      </c>
      <c r="N1854" s="5">
        <f>VLOOKUP(M1854,[1]ArchetypeScores!E:N,10,FALSE)</f>
        <v>0</v>
      </c>
      <c r="O1854" s="5">
        <f>VLOOKUP(M1854,[1]ArchetypeScores!E:O,11,FALSE)</f>
        <v>0</v>
      </c>
      <c r="P1854" s="5">
        <f>VLOOKUP(M1854,[1]ArchetypeScores!E:P,12,FALSE)</f>
        <v>0</v>
      </c>
      <c r="Q1854" s="2" t="str">
        <f>VLOOKUP(M1854,[1]ArchetypeScores!E:W,19,FALSE)</f>
        <v>Consumer (including agriculture and tourism)</v>
      </c>
      <c r="R1854" s="2">
        <f>VLOOKUP(M1854,[1]ArchetypeScores!E:I,5,FALSE)</f>
        <v>0</v>
      </c>
      <c r="S1854" s="2">
        <f>VLOOKUP(M1854,[1]ArchetypeScores!E:K,7,FALSE)</f>
        <v>0</v>
      </c>
      <c r="T1854" s="2" t="str">
        <f t="shared" si="28"/>
        <v>Not A&amp;R positive</v>
      </c>
    </row>
    <row r="1855" spans="1:20" x14ac:dyDescent="0.3">
      <c r="A1855" s="2" t="s">
        <v>5150</v>
      </c>
      <c r="B1855" s="3" t="s">
        <v>5227</v>
      </c>
      <c r="C1855" s="3" t="s">
        <v>5228</v>
      </c>
      <c r="D1855" s="4">
        <v>12.32</v>
      </c>
      <c r="E1855" s="5" t="s">
        <v>5153</v>
      </c>
      <c r="F1855" s="4">
        <v>7.0800000000000004E-3</v>
      </c>
      <c r="G1855" s="6">
        <v>46199</v>
      </c>
      <c r="H1855" s="3" t="s">
        <v>5229</v>
      </c>
      <c r="I1855" s="3"/>
      <c r="J1855" s="3"/>
      <c r="K1855" s="5" t="s">
        <v>71</v>
      </c>
      <c r="L1855" s="5">
        <v>1</v>
      </c>
      <c r="M1855" s="5" t="s">
        <v>72</v>
      </c>
      <c r="N1855" s="5">
        <f>VLOOKUP(M1855,[1]ArchetypeScores!E:N,10,FALSE)</f>
        <v>0</v>
      </c>
      <c r="O1855" s="5">
        <f>VLOOKUP(M1855,[1]ArchetypeScores!E:O,11,FALSE)</f>
        <v>0</v>
      </c>
      <c r="P1855" s="5">
        <f>VLOOKUP(M1855,[1]ArchetypeScores!E:P,12,FALSE)</f>
        <v>0</v>
      </c>
      <c r="Q1855" s="2" t="str">
        <f>VLOOKUP(M1855,[1]ArchetypeScores!E:W,19,FALSE)</f>
        <v>Other sector</v>
      </c>
      <c r="R1855" s="2">
        <f>VLOOKUP(M1855,[1]ArchetypeScores!E:I,5,FALSE)</f>
        <v>0</v>
      </c>
      <c r="S1855" s="2">
        <f>VLOOKUP(M1855,[1]ArchetypeScores!E:K,7,FALSE)</f>
        <v>0</v>
      </c>
      <c r="T1855" s="2" t="str">
        <f t="shared" si="28"/>
        <v>Not A&amp;R positive</v>
      </c>
    </row>
    <row r="1856" spans="1:20" x14ac:dyDescent="0.3">
      <c r="A1856" s="2" t="s">
        <v>5150</v>
      </c>
      <c r="B1856" s="3" t="s">
        <v>5230</v>
      </c>
      <c r="C1856" s="3" t="s">
        <v>5231</v>
      </c>
      <c r="D1856" s="4">
        <v>0.17499999999999999</v>
      </c>
      <c r="E1856" s="5" t="s">
        <v>5153</v>
      </c>
      <c r="F1856" s="4">
        <v>9.0000000000000006E-5</v>
      </c>
      <c r="G1856" s="6">
        <v>46323</v>
      </c>
      <c r="H1856" s="3" t="s">
        <v>5158</v>
      </c>
      <c r="I1856" s="3" t="s">
        <v>5159</v>
      </c>
      <c r="J1856" s="3" t="s">
        <v>5232</v>
      </c>
      <c r="K1856" s="5" t="s">
        <v>47</v>
      </c>
      <c r="L1856" s="5">
        <v>3</v>
      </c>
      <c r="M1856" s="5" t="s">
        <v>607</v>
      </c>
      <c r="N1856" s="5">
        <f>VLOOKUP(M1856,[1]ArchetypeScores!E:N,10,FALSE)</f>
        <v>0</v>
      </c>
      <c r="O1856" s="5">
        <f>VLOOKUP(M1856,[1]ArchetypeScores!E:O,11,FALSE)</f>
        <v>0</v>
      </c>
      <c r="P1856" s="5">
        <f>VLOOKUP(M1856,[1]ArchetypeScores!E:P,12,FALSE)</f>
        <v>0</v>
      </c>
      <c r="Q1856" s="2" t="str">
        <f>VLOOKUP(M1856,[1]ArchetypeScores!E:W,19,FALSE)</f>
        <v>Other sector</v>
      </c>
      <c r="R1856" s="2">
        <f>VLOOKUP(M1856,[1]ArchetypeScores!E:I,5,FALSE)</f>
        <v>0</v>
      </c>
      <c r="S1856" s="2">
        <f>VLOOKUP(M1856,[1]ArchetypeScores!E:K,7,FALSE)</f>
        <v>0</v>
      </c>
      <c r="T1856" s="2" t="str">
        <f t="shared" si="28"/>
        <v>Not A&amp;R positive</v>
      </c>
    </row>
    <row r="1857" spans="1:20" x14ac:dyDescent="0.3">
      <c r="A1857" s="2" t="s">
        <v>5150</v>
      </c>
      <c r="B1857" s="3" t="s">
        <v>5233</v>
      </c>
      <c r="C1857" s="3" t="s">
        <v>5234</v>
      </c>
      <c r="D1857" s="4">
        <v>34.799999999999997</v>
      </c>
      <c r="E1857" s="5" t="s">
        <v>5153</v>
      </c>
      <c r="F1857" s="4">
        <v>1.8720000000000001E-2</v>
      </c>
      <c r="G1857" s="6">
        <v>46245</v>
      </c>
      <c r="H1857" s="3" t="s">
        <v>5158</v>
      </c>
      <c r="I1857" s="3" t="s">
        <v>5159</v>
      </c>
      <c r="J1857" s="3" t="s">
        <v>5235</v>
      </c>
      <c r="K1857" s="5" t="s">
        <v>71</v>
      </c>
      <c r="L1857" s="5">
        <v>1</v>
      </c>
      <c r="M1857" s="5" t="s">
        <v>72</v>
      </c>
      <c r="N1857" s="5">
        <f>VLOOKUP(M1857,[1]ArchetypeScores!E:N,10,FALSE)</f>
        <v>0</v>
      </c>
      <c r="O1857" s="5">
        <f>VLOOKUP(M1857,[1]ArchetypeScores!E:O,11,FALSE)</f>
        <v>0</v>
      </c>
      <c r="P1857" s="5">
        <f>VLOOKUP(M1857,[1]ArchetypeScores!E:P,12,FALSE)</f>
        <v>0</v>
      </c>
      <c r="Q1857" s="2" t="str">
        <f>VLOOKUP(M1857,[1]ArchetypeScores!E:W,19,FALSE)</f>
        <v>Other sector</v>
      </c>
      <c r="R1857" s="2">
        <f>VLOOKUP(M1857,[1]ArchetypeScores!E:I,5,FALSE)</f>
        <v>0</v>
      </c>
      <c r="S1857" s="2">
        <f>VLOOKUP(M1857,[1]ArchetypeScores!E:K,7,FALSE)</f>
        <v>0</v>
      </c>
      <c r="T1857" s="2" t="str">
        <f t="shared" si="28"/>
        <v>Not A&amp;R positive</v>
      </c>
    </row>
    <row r="1858" spans="1:20" x14ac:dyDescent="0.3">
      <c r="A1858" s="2" t="s">
        <v>5150</v>
      </c>
      <c r="B1858" s="3" t="s">
        <v>5236</v>
      </c>
      <c r="C1858" s="3" t="s">
        <v>5237</v>
      </c>
      <c r="D1858" s="4">
        <v>5.609</v>
      </c>
      <c r="E1858" s="5" t="s">
        <v>5153</v>
      </c>
      <c r="F1858" s="4">
        <v>3.0200000000000001E-3</v>
      </c>
      <c r="G1858" s="6">
        <v>46424</v>
      </c>
      <c r="H1858" s="3" t="s">
        <v>5158</v>
      </c>
      <c r="I1858" s="3" t="s">
        <v>5194</v>
      </c>
      <c r="J1858" s="3" t="s">
        <v>5238</v>
      </c>
      <c r="K1858" s="5" t="s">
        <v>25</v>
      </c>
      <c r="L1858" s="5">
        <v>15</v>
      </c>
      <c r="M1858" s="5" t="s">
        <v>26</v>
      </c>
      <c r="N1858" s="5">
        <f>VLOOKUP(M1858,[1]ArchetypeScores!E:N,10,FALSE)</f>
        <v>1</v>
      </c>
      <c r="O1858" s="5">
        <f>VLOOKUP(M1858,[1]ArchetypeScores!E:O,11,FALSE)</f>
        <v>-2</v>
      </c>
      <c r="P1858" s="5">
        <f>VLOOKUP(M1858,[1]ArchetypeScores!E:P,12,FALSE)</f>
        <v>0</v>
      </c>
      <c r="Q1858" s="2" t="str">
        <f>VLOOKUP(M1858,[1]ArchetypeScores!E:W,19,FALSE)</f>
        <v>Energy and water</v>
      </c>
      <c r="R1858" s="2">
        <f>VLOOKUP(M1858,[1]ArchetypeScores!E:I,5,FALSE)</f>
        <v>0</v>
      </c>
      <c r="S1858" s="2">
        <f>VLOOKUP(M1858,[1]ArchetypeScores!E:K,7,FALSE)</f>
        <v>0</v>
      </c>
      <c r="T1858" s="2" t="str">
        <f t="shared" ref="T1858:T1921" si="29">IF(AND(R1858=1,S1858=1),"Both",IF(AND(R1858=1,S1858=0),"Direct only",IF(AND(R1858=0,S1858=1),"Indirect only","Not A&amp;R positive")))</f>
        <v>Not A&amp;R positive</v>
      </c>
    </row>
    <row r="1859" spans="1:20" x14ac:dyDescent="0.3">
      <c r="A1859" s="2" t="s">
        <v>5150</v>
      </c>
      <c r="B1859" s="3" t="s">
        <v>5239</v>
      </c>
      <c r="C1859" s="3" t="s">
        <v>5240</v>
      </c>
      <c r="D1859" s="4">
        <v>8.4</v>
      </c>
      <c r="E1859" s="5" t="s">
        <v>5153</v>
      </c>
      <c r="F1859" s="4">
        <v>4.5199999999999997E-3</v>
      </c>
      <c r="G1859" s="6">
        <v>46225</v>
      </c>
      <c r="H1859" s="3" t="s">
        <v>5158</v>
      </c>
      <c r="I1859" s="3" t="s">
        <v>5159</v>
      </c>
      <c r="J1859" s="3" t="s">
        <v>5241</v>
      </c>
      <c r="K1859" s="5" t="s">
        <v>71</v>
      </c>
      <c r="L1859" s="5">
        <v>1</v>
      </c>
      <c r="M1859" s="5" t="s">
        <v>72</v>
      </c>
      <c r="N1859" s="5">
        <f>VLOOKUP(M1859,[1]ArchetypeScores!E:N,10,FALSE)</f>
        <v>0</v>
      </c>
      <c r="O1859" s="5">
        <f>VLOOKUP(M1859,[1]ArchetypeScores!E:O,11,FALSE)</f>
        <v>0</v>
      </c>
      <c r="P1859" s="5">
        <f>VLOOKUP(M1859,[1]ArchetypeScores!E:P,12,FALSE)</f>
        <v>0</v>
      </c>
      <c r="Q1859" s="2" t="str">
        <f>VLOOKUP(M1859,[1]ArchetypeScores!E:W,19,FALSE)</f>
        <v>Other sector</v>
      </c>
      <c r="R1859" s="2">
        <f>VLOOKUP(M1859,[1]ArchetypeScores!E:I,5,FALSE)</f>
        <v>0</v>
      </c>
      <c r="S1859" s="2">
        <f>VLOOKUP(M1859,[1]ArchetypeScores!E:K,7,FALSE)</f>
        <v>0</v>
      </c>
      <c r="T1859" s="2" t="str">
        <f t="shared" si="29"/>
        <v>Not A&amp;R positive</v>
      </c>
    </row>
    <row r="1860" spans="1:20" x14ac:dyDescent="0.3">
      <c r="A1860" s="2" t="s">
        <v>5150</v>
      </c>
      <c r="B1860" s="3" t="s">
        <v>5242</v>
      </c>
      <c r="C1860" s="3" t="s">
        <v>5243</v>
      </c>
      <c r="D1860" s="4">
        <v>3.5</v>
      </c>
      <c r="E1860" s="5" t="s">
        <v>5153</v>
      </c>
      <c r="F1860" s="4">
        <v>1.8799999999999999E-3</v>
      </c>
      <c r="G1860" s="6">
        <v>46356</v>
      </c>
      <c r="H1860" s="3" t="s">
        <v>5158</v>
      </c>
      <c r="I1860" s="3" t="s">
        <v>5159</v>
      </c>
      <c r="J1860" s="3" t="s">
        <v>5244</v>
      </c>
      <c r="K1860" s="5" t="s">
        <v>163</v>
      </c>
      <c r="L1860" s="5">
        <v>3</v>
      </c>
      <c r="M1860" s="5" t="s">
        <v>164</v>
      </c>
      <c r="N1860" s="5">
        <f>VLOOKUP(M1860,[1]ArchetypeScores!E:N,10,FALSE)</f>
        <v>0</v>
      </c>
      <c r="O1860" s="5">
        <f>VLOOKUP(M1860,[1]ArchetypeScores!E:O,11,FALSE)</f>
        <v>0</v>
      </c>
      <c r="P1860" s="5">
        <f>VLOOKUP(M1860,[1]ArchetypeScores!E:P,12,FALSE)</f>
        <v>0</v>
      </c>
      <c r="Q1860" s="2" t="str">
        <f>VLOOKUP(M1860,[1]ArchetypeScores!E:W,19,FALSE)</f>
        <v>Education and training</v>
      </c>
      <c r="R1860" s="2">
        <f>VLOOKUP(M1860,[1]ArchetypeScores!E:I,5,FALSE)</f>
        <v>0</v>
      </c>
      <c r="S1860" s="2">
        <f>VLOOKUP(M1860,[1]ArchetypeScores!E:K,7,FALSE)</f>
        <v>0</v>
      </c>
      <c r="T1860" s="2" t="str">
        <f t="shared" si="29"/>
        <v>Not A&amp;R positive</v>
      </c>
    </row>
    <row r="1861" spans="1:20" x14ac:dyDescent="0.3">
      <c r="A1861" s="2" t="s">
        <v>5150</v>
      </c>
      <c r="B1861" s="3" t="s">
        <v>5245</v>
      </c>
      <c r="C1861" s="3" t="s">
        <v>5246</v>
      </c>
      <c r="D1861" s="4">
        <v>15.89</v>
      </c>
      <c r="E1861" s="5" t="s">
        <v>5153</v>
      </c>
      <c r="F1861" s="4">
        <v>8.5500000000000003E-3</v>
      </c>
      <c r="G1861" s="6">
        <v>46391</v>
      </c>
      <c r="H1861" s="3" t="s">
        <v>5158</v>
      </c>
      <c r="I1861" s="3" t="s">
        <v>5159</v>
      </c>
      <c r="J1861" s="3" t="s">
        <v>5247</v>
      </c>
      <c r="K1861" s="5" t="s">
        <v>47</v>
      </c>
      <c r="L1861" s="5" t="s">
        <v>112</v>
      </c>
      <c r="M1861" s="5" t="s">
        <v>5248</v>
      </c>
      <c r="N1861" s="5">
        <f>VLOOKUP(M1861,[1]ArchetypeScores!E:N,10,FALSE)</f>
        <v>0</v>
      </c>
      <c r="O1861" s="5">
        <f>VLOOKUP(M1861,[1]ArchetypeScores!E:O,11,FALSE)</f>
        <v>0</v>
      </c>
      <c r="P1861" s="5">
        <f>VLOOKUP(M1861,[1]ArchetypeScores!E:P,12,FALSE)</f>
        <v>0</v>
      </c>
      <c r="Q1861" s="2" t="str">
        <f>VLOOKUP(M1861,[1]ArchetypeScores!E:W,19,FALSE)</f>
        <v>Untargeted</v>
      </c>
      <c r="R1861" s="2">
        <f>VLOOKUP(M1861,[1]ArchetypeScores!E:I,5,FALSE)</f>
        <v>0</v>
      </c>
      <c r="S1861" s="2">
        <f>VLOOKUP(M1861,[1]ArchetypeScores!E:K,7,FALSE)</f>
        <v>0</v>
      </c>
      <c r="T1861" s="2" t="str">
        <f t="shared" si="29"/>
        <v>Not A&amp;R positive</v>
      </c>
    </row>
    <row r="1862" spans="1:20" x14ac:dyDescent="0.3">
      <c r="A1862" s="2" t="s">
        <v>5150</v>
      </c>
      <c r="B1862" s="3" t="s">
        <v>5249</v>
      </c>
      <c r="C1862" s="3" t="s">
        <v>5250</v>
      </c>
      <c r="D1862" s="4">
        <v>0.52500000000000002</v>
      </c>
      <c r="E1862" s="5" t="s">
        <v>5153</v>
      </c>
      <c r="F1862" s="4">
        <v>2.7999999999999998E-4</v>
      </c>
      <c r="G1862" s="6">
        <v>46263</v>
      </c>
      <c r="H1862" s="3" t="s">
        <v>5158</v>
      </c>
      <c r="I1862" s="3" t="s">
        <v>5159</v>
      </c>
      <c r="J1862" s="3" t="s">
        <v>5251</v>
      </c>
      <c r="K1862" s="5" t="s">
        <v>71</v>
      </c>
      <c r="L1862" s="5">
        <v>1</v>
      </c>
      <c r="M1862" s="5" t="s">
        <v>72</v>
      </c>
      <c r="N1862" s="5">
        <f>VLOOKUP(M1862,[1]ArchetypeScores!E:N,10,FALSE)</f>
        <v>0</v>
      </c>
      <c r="O1862" s="5">
        <f>VLOOKUP(M1862,[1]ArchetypeScores!E:O,11,FALSE)</f>
        <v>0</v>
      </c>
      <c r="P1862" s="5">
        <f>VLOOKUP(M1862,[1]ArchetypeScores!E:P,12,FALSE)</f>
        <v>0</v>
      </c>
      <c r="Q1862" s="2" t="str">
        <f>VLOOKUP(M1862,[1]ArchetypeScores!E:W,19,FALSE)</f>
        <v>Other sector</v>
      </c>
      <c r="R1862" s="2">
        <f>VLOOKUP(M1862,[1]ArchetypeScores!E:I,5,FALSE)</f>
        <v>0</v>
      </c>
      <c r="S1862" s="2">
        <f>VLOOKUP(M1862,[1]ArchetypeScores!E:K,7,FALSE)</f>
        <v>0</v>
      </c>
      <c r="T1862" s="2" t="str">
        <f t="shared" si="29"/>
        <v>Not A&amp;R positive</v>
      </c>
    </row>
    <row r="1863" spans="1:20" x14ac:dyDescent="0.3">
      <c r="A1863" s="2" t="s">
        <v>5150</v>
      </c>
      <c r="B1863" s="3" t="s">
        <v>5252</v>
      </c>
      <c r="C1863" s="3" t="s">
        <v>5253</v>
      </c>
      <c r="D1863" s="4">
        <v>2.78</v>
      </c>
      <c r="E1863" s="5" t="s">
        <v>5153</v>
      </c>
      <c r="F1863" s="4">
        <v>1.5E-3</v>
      </c>
      <c r="G1863" s="6">
        <v>46213</v>
      </c>
      <c r="H1863" s="3" t="s">
        <v>5158</v>
      </c>
      <c r="I1863" s="3" t="s">
        <v>5159</v>
      </c>
      <c r="J1863" s="3" t="s">
        <v>5254</v>
      </c>
      <c r="K1863" s="5" t="s">
        <v>112</v>
      </c>
      <c r="L1863" s="5" t="s">
        <v>112</v>
      </c>
      <c r="M1863" s="5" t="s">
        <v>961</v>
      </c>
      <c r="N1863" s="5">
        <f>VLOOKUP(M1863,[1]ArchetypeScores!E:N,10,FALSE)</f>
        <v>0</v>
      </c>
      <c r="O1863" s="5">
        <f>VLOOKUP(M1863,[1]ArchetypeScores!E:O,11,FALSE)</f>
        <v>0</v>
      </c>
      <c r="P1863" s="5">
        <f>VLOOKUP(M1863,[1]ArchetypeScores!E:P,12,FALSE)</f>
        <v>0</v>
      </c>
      <c r="Q1863" s="2" t="str">
        <f>VLOOKUP(M1863,[1]ArchetypeScores!E:W,19,FALSE)</f>
        <v>Untargeted</v>
      </c>
      <c r="R1863" s="2">
        <f>VLOOKUP(M1863,[1]ArchetypeScores!E:I,5,FALSE)</f>
        <v>0</v>
      </c>
      <c r="S1863" s="2">
        <f>VLOOKUP(M1863,[1]ArchetypeScores!E:K,7,FALSE)</f>
        <v>0</v>
      </c>
      <c r="T1863" s="2" t="str">
        <f t="shared" si="29"/>
        <v>Not A&amp;R positive</v>
      </c>
    </row>
    <row r="1864" spans="1:20" x14ac:dyDescent="0.3">
      <c r="A1864" s="2" t="s">
        <v>5150</v>
      </c>
      <c r="B1864" s="3" t="s">
        <v>5255</v>
      </c>
      <c r="C1864" s="3" t="s">
        <v>5256</v>
      </c>
      <c r="D1864" s="4">
        <v>2.15</v>
      </c>
      <c r="E1864" s="5" t="s">
        <v>5153</v>
      </c>
      <c r="F1864" s="4">
        <v>1.16E-3</v>
      </c>
      <c r="G1864" s="6">
        <v>46239</v>
      </c>
      <c r="H1864" s="3" t="s">
        <v>5158</v>
      </c>
      <c r="I1864" s="3" t="s">
        <v>5159</v>
      </c>
      <c r="J1864" s="3" t="s">
        <v>5257</v>
      </c>
      <c r="K1864" s="5" t="s">
        <v>71</v>
      </c>
      <c r="L1864" s="5">
        <v>1</v>
      </c>
      <c r="M1864" s="5" t="s">
        <v>72</v>
      </c>
      <c r="N1864" s="5">
        <f>VLOOKUP(M1864,[1]ArchetypeScores!E:N,10,FALSE)</f>
        <v>0</v>
      </c>
      <c r="O1864" s="5">
        <f>VLOOKUP(M1864,[1]ArchetypeScores!E:O,11,FALSE)</f>
        <v>0</v>
      </c>
      <c r="P1864" s="5">
        <f>VLOOKUP(M1864,[1]ArchetypeScores!E:P,12,FALSE)</f>
        <v>0</v>
      </c>
      <c r="Q1864" s="2" t="str">
        <f>VLOOKUP(M1864,[1]ArchetypeScores!E:W,19,FALSE)</f>
        <v>Other sector</v>
      </c>
      <c r="R1864" s="2">
        <f>VLOOKUP(M1864,[1]ArchetypeScores!E:I,5,FALSE)</f>
        <v>0</v>
      </c>
      <c r="S1864" s="2">
        <f>VLOOKUP(M1864,[1]ArchetypeScores!E:K,7,FALSE)</f>
        <v>0</v>
      </c>
      <c r="T1864" s="2" t="str">
        <f t="shared" si="29"/>
        <v>Not A&amp;R positive</v>
      </c>
    </row>
    <row r="1865" spans="1:20" x14ac:dyDescent="0.3">
      <c r="A1865" s="2" t="s">
        <v>5150</v>
      </c>
      <c r="B1865" s="3" t="s">
        <v>5258</v>
      </c>
      <c r="C1865" s="3" t="s">
        <v>5259</v>
      </c>
      <c r="D1865" s="4">
        <v>3.36</v>
      </c>
      <c r="E1865" s="5" t="s">
        <v>5153</v>
      </c>
      <c r="F1865" s="4">
        <v>1.81E-3</v>
      </c>
      <c r="G1865" s="6">
        <v>46228</v>
      </c>
      <c r="H1865" s="3" t="s">
        <v>5158</v>
      </c>
      <c r="I1865" s="3" t="s">
        <v>5159</v>
      </c>
      <c r="J1865" s="3" t="s">
        <v>5260</v>
      </c>
      <c r="K1865" s="5" t="s">
        <v>61</v>
      </c>
      <c r="L1865" s="5">
        <v>5</v>
      </c>
      <c r="M1865" s="5" t="s">
        <v>62</v>
      </c>
      <c r="N1865" s="5">
        <f>VLOOKUP(M1865,[1]ArchetypeScores!E:N,10,FALSE)</f>
        <v>0</v>
      </c>
      <c r="O1865" s="5">
        <f>VLOOKUP(M1865,[1]ArchetypeScores!E:O,11,FALSE)</f>
        <v>-1</v>
      </c>
      <c r="P1865" s="5">
        <f>VLOOKUP(M1865,[1]ArchetypeScores!E:P,12,FALSE)</f>
        <v>0</v>
      </c>
      <c r="Q1865" s="2" t="str">
        <f>VLOOKUP(M1865,[1]ArchetypeScores!E:W,19,FALSE)</f>
        <v>Health care</v>
      </c>
      <c r="R1865" s="2">
        <f>VLOOKUP(M1865,[1]ArchetypeScores!E:I,5,FALSE)</f>
        <v>0</v>
      </c>
      <c r="S1865" s="2">
        <f>VLOOKUP(M1865,[1]ArchetypeScores!E:K,7,FALSE)</f>
        <v>0</v>
      </c>
      <c r="T1865" s="2" t="str">
        <f t="shared" si="29"/>
        <v>Not A&amp;R positive</v>
      </c>
    </row>
    <row r="1866" spans="1:20" x14ac:dyDescent="0.3">
      <c r="A1866" s="2" t="s">
        <v>5150</v>
      </c>
      <c r="B1866" s="3" t="s">
        <v>5261</v>
      </c>
      <c r="C1866" s="3" t="s">
        <v>5262</v>
      </c>
      <c r="D1866" s="4">
        <v>0.09</v>
      </c>
      <c r="E1866" s="5" t="s">
        <v>5153</v>
      </c>
      <c r="F1866" s="4">
        <v>5.0000000000000002E-5</v>
      </c>
      <c r="G1866" s="6">
        <v>46373</v>
      </c>
      <c r="H1866" s="3" t="s">
        <v>5158</v>
      </c>
      <c r="I1866" s="3" t="s">
        <v>5159</v>
      </c>
      <c r="J1866" s="3" t="s">
        <v>5263</v>
      </c>
      <c r="K1866" s="5" t="s">
        <v>61</v>
      </c>
      <c r="L1866" s="5">
        <v>5</v>
      </c>
      <c r="M1866" s="5" t="s">
        <v>62</v>
      </c>
      <c r="N1866" s="5">
        <f>VLOOKUP(M1866,[1]ArchetypeScores!E:N,10,FALSE)</f>
        <v>0</v>
      </c>
      <c r="O1866" s="5">
        <f>VLOOKUP(M1866,[1]ArchetypeScores!E:O,11,FALSE)</f>
        <v>-1</v>
      </c>
      <c r="P1866" s="5">
        <f>VLOOKUP(M1866,[1]ArchetypeScores!E:P,12,FALSE)</f>
        <v>0</v>
      </c>
      <c r="Q1866" s="2" t="str">
        <f>VLOOKUP(M1866,[1]ArchetypeScores!E:W,19,FALSE)</f>
        <v>Health care</v>
      </c>
      <c r="R1866" s="2">
        <f>VLOOKUP(M1866,[1]ArchetypeScores!E:I,5,FALSE)</f>
        <v>0</v>
      </c>
      <c r="S1866" s="2">
        <f>VLOOKUP(M1866,[1]ArchetypeScores!E:K,7,FALSE)</f>
        <v>0</v>
      </c>
      <c r="T1866" s="2" t="str">
        <f t="shared" si="29"/>
        <v>Not A&amp;R positive</v>
      </c>
    </row>
    <row r="1867" spans="1:20" x14ac:dyDescent="0.3">
      <c r="A1867" s="2" t="s">
        <v>5150</v>
      </c>
      <c r="B1867" s="3" t="s">
        <v>5264</v>
      </c>
      <c r="C1867" s="3" t="s">
        <v>5265</v>
      </c>
      <c r="D1867" s="4"/>
      <c r="E1867" s="5" t="s">
        <v>5153</v>
      </c>
      <c r="F1867" s="4">
        <v>0</v>
      </c>
      <c r="G1867" s="6">
        <v>46265</v>
      </c>
      <c r="H1867" s="3" t="s">
        <v>5158</v>
      </c>
      <c r="I1867" s="3" t="s">
        <v>5159</v>
      </c>
      <c r="J1867" s="3" t="s">
        <v>5266</v>
      </c>
      <c r="K1867" s="5" t="s">
        <v>38</v>
      </c>
      <c r="L1867" s="5">
        <v>13</v>
      </c>
      <c r="M1867" s="5" t="s">
        <v>39</v>
      </c>
      <c r="N1867" s="5">
        <f>VLOOKUP(M1867,[1]ArchetypeScores!E:N,10,FALSE)</f>
        <v>0</v>
      </c>
      <c r="O1867" s="5">
        <f>VLOOKUP(M1867,[1]ArchetypeScores!E:O,11,FALSE)</f>
        <v>-2</v>
      </c>
      <c r="P1867" s="5">
        <f>VLOOKUP(M1867,[1]ArchetypeScores!E:P,12,FALSE)</f>
        <v>0</v>
      </c>
      <c r="Q1867" s="2" t="str">
        <f>VLOOKUP(M1867,[1]ArchetypeScores!E:W,19,FALSE)</f>
        <v>Industrials - transportation</v>
      </c>
      <c r="R1867" s="2">
        <f>VLOOKUP(M1867,[1]ArchetypeScores!E:I,5,FALSE)</f>
        <v>0</v>
      </c>
      <c r="S1867" s="2">
        <f>VLOOKUP(M1867,[1]ArchetypeScores!E:K,7,FALSE)</f>
        <v>0</v>
      </c>
      <c r="T1867" s="2" t="str">
        <f t="shared" si="29"/>
        <v>Not A&amp;R positive</v>
      </c>
    </row>
    <row r="1868" spans="1:20" x14ac:dyDescent="0.3">
      <c r="A1868" s="2" t="s">
        <v>5150</v>
      </c>
      <c r="B1868" s="3" t="s">
        <v>5267</v>
      </c>
      <c r="C1868" s="3" t="s">
        <v>5268</v>
      </c>
      <c r="D1868" s="4">
        <v>4.4000000000000004</v>
      </c>
      <c r="E1868" s="5" t="s">
        <v>5153</v>
      </c>
      <c r="F1868" s="4">
        <v>2.2100000000000002E-3</v>
      </c>
      <c r="G1868" s="6">
        <v>46443</v>
      </c>
      <c r="H1868" s="3" t="s">
        <v>5154</v>
      </c>
      <c r="I1868" s="3" t="s">
        <v>5269</v>
      </c>
      <c r="J1868" s="3">
        <v>201004</v>
      </c>
      <c r="K1868" s="5" t="s">
        <v>61</v>
      </c>
      <c r="L1868" s="5">
        <v>5</v>
      </c>
      <c r="M1868" s="5" t="s">
        <v>62</v>
      </c>
      <c r="N1868" s="5">
        <f>VLOOKUP(M1868,[1]ArchetypeScores!E:N,10,FALSE)</f>
        <v>0</v>
      </c>
      <c r="O1868" s="5">
        <f>VLOOKUP(M1868,[1]ArchetypeScores!E:O,11,FALSE)</f>
        <v>-1</v>
      </c>
      <c r="P1868" s="5">
        <f>VLOOKUP(M1868,[1]ArchetypeScores!E:P,12,FALSE)</f>
        <v>0</v>
      </c>
      <c r="Q1868" s="2" t="str">
        <f>VLOOKUP(M1868,[1]ArchetypeScores!E:W,19,FALSE)</f>
        <v>Health care</v>
      </c>
      <c r="R1868" s="2">
        <f>VLOOKUP(M1868,[1]ArchetypeScores!E:I,5,FALSE)</f>
        <v>0</v>
      </c>
      <c r="S1868" s="2">
        <f>VLOOKUP(M1868,[1]ArchetypeScores!E:K,7,FALSE)</f>
        <v>0</v>
      </c>
      <c r="T1868" s="2" t="str">
        <f t="shared" si="29"/>
        <v>Not A&amp;R positive</v>
      </c>
    </row>
    <row r="1869" spans="1:20" x14ac:dyDescent="0.3">
      <c r="A1869" s="2" t="s">
        <v>5150</v>
      </c>
      <c r="B1869" s="3" t="s">
        <v>5270</v>
      </c>
      <c r="C1869" s="3" t="s">
        <v>5271</v>
      </c>
      <c r="D1869" s="4">
        <v>0.17499999999999999</v>
      </c>
      <c r="E1869" s="5" t="s">
        <v>5153</v>
      </c>
      <c r="F1869" s="4">
        <v>9.0000000000000006E-5</v>
      </c>
      <c r="G1869" s="6">
        <v>46260</v>
      </c>
      <c r="H1869" s="3" t="s">
        <v>5158</v>
      </c>
      <c r="I1869" s="3" t="s">
        <v>5159</v>
      </c>
      <c r="J1869" s="3" t="s">
        <v>5272</v>
      </c>
      <c r="K1869" s="5" t="s">
        <v>71</v>
      </c>
      <c r="L1869" s="5">
        <v>1</v>
      </c>
      <c r="M1869" s="5" t="s">
        <v>72</v>
      </c>
      <c r="N1869" s="5">
        <f>VLOOKUP(M1869,[1]ArchetypeScores!E:N,10,FALSE)</f>
        <v>0</v>
      </c>
      <c r="O1869" s="5">
        <f>VLOOKUP(M1869,[1]ArchetypeScores!E:O,11,FALSE)</f>
        <v>0</v>
      </c>
      <c r="P1869" s="5">
        <f>VLOOKUP(M1869,[1]ArchetypeScores!E:P,12,FALSE)</f>
        <v>0</v>
      </c>
      <c r="Q1869" s="2" t="str">
        <f>VLOOKUP(M1869,[1]ArchetypeScores!E:W,19,FALSE)</f>
        <v>Other sector</v>
      </c>
      <c r="R1869" s="2">
        <f>VLOOKUP(M1869,[1]ArchetypeScores!E:I,5,FALSE)</f>
        <v>0</v>
      </c>
      <c r="S1869" s="2">
        <f>VLOOKUP(M1869,[1]ArchetypeScores!E:K,7,FALSE)</f>
        <v>0</v>
      </c>
      <c r="T1869" s="2" t="str">
        <f t="shared" si="29"/>
        <v>Not A&amp;R positive</v>
      </c>
    </row>
    <row r="1870" spans="1:20" x14ac:dyDescent="0.3">
      <c r="A1870" s="2" t="s">
        <v>5150</v>
      </c>
      <c r="B1870" s="3" t="s">
        <v>5273</v>
      </c>
      <c r="C1870" s="3" t="s">
        <v>5274</v>
      </c>
      <c r="D1870" s="4"/>
      <c r="E1870" s="5" t="s">
        <v>5153</v>
      </c>
      <c r="F1870" s="4">
        <v>0</v>
      </c>
      <c r="G1870" s="6">
        <v>46259</v>
      </c>
      <c r="H1870" s="3" t="s">
        <v>5158</v>
      </c>
      <c r="I1870" s="3" t="s">
        <v>5159</v>
      </c>
      <c r="J1870" s="3" t="s">
        <v>5275</v>
      </c>
      <c r="K1870" s="5" t="s">
        <v>71</v>
      </c>
      <c r="L1870" s="5">
        <v>1</v>
      </c>
      <c r="M1870" s="5" t="s">
        <v>72</v>
      </c>
      <c r="N1870" s="5">
        <f>VLOOKUP(M1870,[1]ArchetypeScores!E:N,10,FALSE)</f>
        <v>0</v>
      </c>
      <c r="O1870" s="5">
        <f>VLOOKUP(M1870,[1]ArchetypeScores!E:O,11,FALSE)</f>
        <v>0</v>
      </c>
      <c r="P1870" s="5">
        <f>VLOOKUP(M1870,[1]ArchetypeScores!E:P,12,FALSE)</f>
        <v>0</v>
      </c>
      <c r="Q1870" s="2" t="str">
        <f>VLOOKUP(M1870,[1]ArchetypeScores!E:W,19,FALSE)</f>
        <v>Other sector</v>
      </c>
      <c r="R1870" s="2">
        <f>VLOOKUP(M1870,[1]ArchetypeScores!E:I,5,FALSE)</f>
        <v>0</v>
      </c>
      <c r="S1870" s="2">
        <f>VLOOKUP(M1870,[1]ArchetypeScores!E:K,7,FALSE)</f>
        <v>0</v>
      </c>
      <c r="T1870" s="2" t="str">
        <f t="shared" si="29"/>
        <v>Not A&amp;R positive</v>
      </c>
    </row>
    <row r="1871" spans="1:20" x14ac:dyDescent="0.3">
      <c r="A1871" s="2" t="s">
        <v>5150</v>
      </c>
      <c r="B1871" s="3" t="s">
        <v>5276</v>
      </c>
      <c r="C1871" s="3" t="s">
        <v>5277</v>
      </c>
      <c r="D1871" s="4">
        <v>0.92400000000000004</v>
      </c>
      <c r="E1871" s="5" t="s">
        <v>5153</v>
      </c>
      <c r="F1871" s="4">
        <v>5.0000000000000001E-4</v>
      </c>
      <c r="G1871" s="6">
        <v>46372</v>
      </c>
      <c r="H1871" s="3" t="s">
        <v>5158</v>
      </c>
      <c r="I1871" s="3" t="s">
        <v>5159</v>
      </c>
      <c r="J1871" s="3" t="s">
        <v>5278</v>
      </c>
      <c r="K1871" s="5" t="s">
        <v>61</v>
      </c>
      <c r="L1871" s="5">
        <v>5</v>
      </c>
      <c r="M1871" s="5" t="s">
        <v>62</v>
      </c>
      <c r="N1871" s="5">
        <f>VLOOKUP(M1871,[1]ArchetypeScores!E:N,10,FALSE)</f>
        <v>0</v>
      </c>
      <c r="O1871" s="5">
        <f>VLOOKUP(M1871,[1]ArchetypeScores!E:O,11,FALSE)</f>
        <v>-1</v>
      </c>
      <c r="P1871" s="5">
        <f>VLOOKUP(M1871,[1]ArchetypeScores!E:P,12,FALSE)</f>
        <v>0</v>
      </c>
      <c r="Q1871" s="2" t="str">
        <f>VLOOKUP(M1871,[1]ArchetypeScores!E:W,19,FALSE)</f>
        <v>Health care</v>
      </c>
      <c r="R1871" s="2">
        <f>VLOOKUP(M1871,[1]ArchetypeScores!E:I,5,FALSE)</f>
        <v>0</v>
      </c>
      <c r="S1871" s="2">
        <f>VLOOKUP(M1871,[1]ArchetypeScores!E:K,7,FALSE)</f>
        <v>0</v>
      </c>
      <c r="T1871" s="2" t="str">
        <f t="shared" si="29"/>
        <v>Not A&amp;R positive</v>
      </c>
    </row>
    <row r="1872" spans="1:20" x14ac:dyDescent="0.3">
      <c r="A1872" s="2" t="s">
        <v>5150</v>
      </c>
      <c r="B1872" s="3" t="s">
        <v>5279</v>
      </c>
      <c r="C1872" s="3" t="s">
        <v>5280</v>
      </c>
      <c r="D1872" s="4">
        <v>0.19700000000000001</v>
      </c>
      <c r="E1872" s="5" t="s">
        <v>5153</v>
      </c>
      <c r="F1872" s="4">
        <v>1.1E-4</v>
      </c>
      <c r="G1872" s="6">
        <v>46429</v>
      </c>
      <c r="H1872" s="3" t="s">
        <v>5158</v>
      </c>
      <c r="I1872" s="3" t="s">
        <v>5194</v>
      </c>
      <c r="J1872" s="3" t="s">
        <v>5281</v>
      </c>
      <c r="K1872" s="5" t="s">
        <v>71</v>
      </c>
      <c r="L1872" s="5">
        <v>1</v>
      </c>
      <c r="M1872" s="5" t="s">
        <v>72</v>
      </c>
      <c r="N1872" s="5">
        <f>VLOOKUP(M1872,[1]ArchetypeScores!E:N,10,FALSE)</f>
        <v>0</v>
      </c>
      <c r="O1872" s="5">
        <f>VLOOKUP(M1872,[1]ArchetypeScores!E:O,11,FALSE)</f>
        <v>0</v>
      </c>
      <c r="P1872" s="5">
        <f>VLOOKUP(M1872,[1]ArchetypeScores!E:P,12,FALSE)</f>
        <v>0</v>
      </c>
      <c r="Q1872" s="2" t="str">
        <f>VLOOKUP(M1872,[1]ArchetypeScores!E:W,19,FALSE)</f>
        <v>Other sector</v>
      </c>
      <c r="R1872" s="2">
        <f>VLOOKUP(M1872,[1]ArchetypeScores!E:I,5,FALSE)</f>
        <v>0</v>
      </c>
      <c r="S1872" s="2">
        <f>VLOOKUP(M1872,[1]ArchetypeScores!E:K,7,FALSE)</f>
        <v>0</v>
      </c>
      <c r="T1872" s="2" t="str">
        <f t="shared" si="29"/>
        <v>Not A&amp;R positive</v>
      </c>
    </row>
    <row r="1873" spans="1:20" x14ac:dyDescent="0.3">
      <c r="A1873" s="2" t="s">
        <v>5150</v>
      </c>
      <c r="B1873" s="3" t="s">
        <v>5282</v>
      </c>
      <c r="C1873" s="3" t="s">
        <v>5283</v>
      </c>
      <c r="D1873" s="4">
        <v>8.6999999999999993</v>
      </c>
      <c r="E1873" s="5" t="s">
        <v>5153</v>
      </c>
      <c r="F1873" s="4">
        <v>4.3699999999999998E-3</v>
      </c>
      <c r="G1873" s="6">
        <v>46446</v>
      </c>
      <c r="H1873" s="3" t="s">
        <v>5154</v>
      </c>
      <c r="I1873" s="3" t="s">
        <v>5155</v>
      </c>
      <c r="J1873" s="3">
        <v>203027</v>
      </c>
      <c r="K1873" s="5" t="s">
        <v>112</v>
      </c>
      <c r="L1873" s="5" t="s">
        <v>112</v>
      </c>
      <c r="M1873" s="5" t="s">
        <v>961</v>
      </c>
      <c r="N1873" s="5">
        <f>VLOOKUP(M1873,[1]ArchetypeScores!E:N,10,FALSE)</f>
        <v>0</v>
      </c>
      <c r="O1873" s="5">
        <f>VLOOKUP(M1873,[1]ArchetypeScores!E:O,11,FALSE)</f>
        <v>0</v>
      </c>
      <c r="P1873" s="5">
        <f>VLOOKUP(M1873,[1]ArchetypeScores!E:P,12,FALSE)</f>
        <v>0</v>
      </c>
      <c r="Q1873" s="2" t="str">
        <f>VLOOKUP(M1873,[1]ArchetypeScores!E:W,19,FALSE)</f>
        <v>Untargeted</v>
      </c>
      <c r="R1873" s="2">
        <f>VLOOKUP(M1873,[1]ArchetypeScores!E:I,5,FALSE)</f>
        <v>0</v>
      </c>
      <c r="S1873" s="2">
        <f>VLOOKUP(M1873,[1]ArchetypeScores!E:K,7,FALSE)</f>
        <v>0</v>
      </c>
      <c r="T1873" s="2" t="str">
        <f t="shared" si="29"/>
        <v>Not A&amp;R positive</v>
      </c>
    </row>
    <row r="1874" spans="1:20" x14ac:dyDescent="0.3">
      <c r="A1874" s="2" t="s">
        <v>5150</v>
      </c>
      <c r="B1874" s="3" t="s">
        <v>5284</v>
      </c>
      <c r="C1874" s="3" t="s">
        <v>5285</v>
      </c>
      <c r="D1874" s="4">
        <v>1.53</v>
      </c>
      <c r="E1874" s="5" t="s">
        <v>5153</v>
      </c>
      <c r="F1874" s="4">
        <v>7.6999999999999996E-4</v>
      </c>
      <c r="G1874" s="6">
        <v>46442</v>
      </c>
      <c r="H1874" s="3" t="s">
        <v>5154</v>
      </c>
      <c r="I1874" s="3" t="s">
        <v>5155</v>
      </c>
      <c r="J1874" s="3">
        <v>201003</v>
      </c>
      <c r="K1874" s="5" t="s">
        <v>61</v>
      </c>
      <c r="L1874" s="5">
        <v>5</v>
      </c>
      <c r="M1874" s="5" t="s">
        <v>62</v>
      </c>
      <c r="N1874" s="5">
        <f>VLOOKUP(M1874,[1]ArchetypeScores!E:N,10,FALSE)</f>
        <v>0</v>
      </c>
      <c r="O1874" s="5">
        <f>VLOOKUP(M1874,[1]ArchetypeScores!E:O,11,FALSE)</f>
        <v>-1</v>
      </c>
      <c r="P1874" s="5">
        <f>VLOOKUP(M1874,[1]ArchetypeScores!E:P,12,FALSE)</f>
        <v>0</v>
      </c>
      <c r="Q1874" s="2" t="str">
        <f>VLOOKUP(M1874,[1]ArchetypeScores!E:W,19,FALSE)</f>
        <v>Health care</v>
      </c>
      <c r="R1874" s="2">
        <f>VLOOKUP(M1874,[1]ArchetypeScores!E:I,5,FALSE)</f>
        <v>0</v>
      </c>
      <c r="S1874" s="2">
        <f>VLOOKUP(M1874,[1]ArchetypeScores!E:K,7,FALSE)</f>
        <v>0</v>
      </c>
      <c r="T1874" s="2" t="str">
        <f t="shared" si="29"/>
        <v>Not A&amp;R positive</v>
      </c>
    </row>
    <row r="1875" spans="1:20" x14ac:dyDescent="0.3">
      <c r="A1875" s="2" t="s">
        <v>5150</v>
      </c>
      <c r="B1875" s="3" t="s">
        <v>5286</v>
      </c>
      <c r="C1875" s="3" t="s">
        <v>5287</v>
      </c>
      <c r="D1875" s="4">
        <v>23.68</v>
      </c>
      <c r="E1875" s="5" t="s">
        <v>5153</v>
      </c>
      <c r="F1875" s="4">
        <v>1.274E-2</v>
      </c>
      <c r="G1875" s="6">
        <v>46365</v>
      </c>
      <c r="H1875" s="3" t="s">
        <v>5158</v>
      </c>
      <c r="I1875" s="3" t="s">
        <v>5159</v>
      </c>
      <c r="J1875" s="3" t="s">
        <v>5288</v>
      </c>
      <c r="K1875" s="5" t="s">
        <v>61</v>
      </c>
      <c r="L1875" s="5">
        <v>5</v>
      </c>
      <c r="M1875" s="5" t="s">
        <v>62</v>
      </c>
      <c r="N1875" s="5">
        <f>VLOOKUP(M1875,[1]ArchetypeScores!E:N,10,FALSE)</f>
        <v>0</v>
      </c>
      <c r="O1875" s="5">
        <f>VLOOKUP(M1875,[1]ArchetypeScores!E:O,11,FALSE)</f>
        <v>-1</v>
      </c>
      <c r="P1875" s="5">
        <f>VLOOKUP(M1875,[1]ArchetypeScores!E:P,12,FALSE)</f>
        <v>0</v>
      </c>
      <c r="Q1875" s="2" t="str">
        <f>VLOOKUP(M1875,[1]ArchetypeScores!E:W,19,FALSE)</f>
        <v>Health care</v>
      </c>
      <c r="R1875" s="2">
        <f>VLOOKUP(M1875,[1]ArchetypeScores!E:I,5,FALSE)</f>
        <v>0</v>
      </c>
      <c r="S1875" s="2">
        <f>VLOOKUP(M1875,[1]ArchetypeScores!E:K,7,FALSE)</f>
        <v>0</v>
      </c>
      <c r="T1875" s="2" t="str">
        <f t="shared" si="29"/>
        <v>Not A&amp;R positive</v>
      </c>
    </row>
    <row r="1876" spans="1:20" x14ac:dyDescent="0.3">
      <c r="A1876" s="2" t="s">
        <v>5150</v>
      </c>
      <c r="B1876" s="3" t="s">
        <v>5289</v>
      </c>
      <c r="C1876" s="3" t="s">
        <v>5290</v>
      </c>
      <c r="D1876" s="4">
        <v>0.29699999999999999</v>
      </c>
      <c r="E1876" s="5" t="s">
        <v>5153</v>
      </c>
      <c r="F1876" s="4">
        <v>1.6000000000000001E-4</v>
      </c>
      <c r="G1876" s="6">
        <v>46258</v>
      </c>
      <c r="H1876" s="3" t="s">
        <v>5158</v>
      </c>
      <c r="I1876" s="3" t="s">
        <v>5159</v>
      </c>
      <c r="J1876" s="3" t="s">
        <v>5291</v>
      </c>
      <c r="K1876" s="5" t="s">
        <v>71</v>
      </c>
      <c r="L1876" s="5">
        <v>1</v>
      </c>
      <c r="M1876" s="5" t="s">
        <v>72</v>
      </c>
      <c r="N1876" s="5">
        <f>VLOOKUP(M1876,[1]ArchetypeScores!E:N,10,FALSE)</f>
        <v>0</v>
      </c>
      <c r="O1876" s="5">
        <f>VLOOKUP(M1876,[1]ArchetypeScores!E:O,11,FALSE)</f>
        <v>0</v>
      </c>
      <c r="P1876" s="5">
        <f>VLOOKUP(M1876,[1]ArchetypeScores!E:P,12,FALSE)</f>
        <v>0</v>
      </c>
      <c r="Q1876" s="2" t="str">
        <f>VLOOKUP(M1876,[1]ArchetypeScores!E:W,19,FALSE)</f>
        <v>Other sector</v>
      </c>
      <c r="R1876" s="2">
        <f>VLOOKUP(M1876,[1]ArchetypeScores!E:I,5,FALSE)</f>
        <v>0</v>
      </c>
      <c r="S1876" s="2">
        <f>VLOOKUP(M1876,[1]ArchetypeScores!E:K,7,FALSE)</f>
        <v>0</v>
      </c>
      <c r="T1876" s="2" t="str">
        <f t="shared" si="29"/>
        <v>Not A&amp;R positive</v>
      </c>
    </row>
    <row r="1877" spans="1:20" x14ac:dyDescent="0.3">
      <c r="A1877" s="2" t="s">
        <v>5150</v>
      </c>
      <c r="B1877" s="3" t="s">
        <v>5292</v>
      </c>
      <c r="C1877" s="3" t="s">
        <v>5293</v>
      </c>
      <c r="D1877" s="4">
        <v>0.41</v>
      </c>
      <c r="E1877" s="5" t="s">
        <v>5153</v>
      </c>
      <c r="F1877" s="4">
        <v>2.1000000000000001E-4</v>
      </c>
      <c r="G1877" s="6">
        <v>46472</v>
      </c>
      <c r="H1877" s="3" t="s">
        <v>5154</v>
      </c>
      <c r="I1877" s="3" t="s">
        <v>5155</v>
      </c>
      <c r="J1877" s="3">
        <v>211001</v>
      </c>
      <c r="K1877" s="5" t="s">
        <v>61</v>
      </c>
      <c r="L1877" s="5">
        <v>1</v>
      </c>
      <c r="M1877" s="5" t="s">
        <v>130</v>
      </c>
      <c r="N1877" s="5">
        <f>VLOOKUP(M1877,[1]ArchetypeScores!E:N,10,FALSE)</f>
        <v>0</v>
      </c>
      <c r="O1877" s="5">
        <f>VLOOKUP(M1877,[1]ArchetypeScores!E:O,11,FALSE)</f>
        <v>-1</v>
      </c>
      <c r="P1877" s="5">
        <f>VLOOKUP(M1877,[1]ArchetypeScores!E:P,12,FALSE)</f>
        <v>0</v>
      </c>
      <c r="Q1877" s="2" t="str">
        <f>VLOOKUP(M1877,[1]ArchetypeScores!E:W,19,FALSE)</f>
        <v>Health care</v>
      </c>
      <c r="R1877" s="2">
        <f>VLOOKUP(M1877,[1]ArchetypeScores!E:I,5,FALSE)</f>
        <v>0</v>
      </c>
      <c r="S1877" s="2">
        <f>VLOOKUP(M1877,[1]ArchetypeScores!E:K,7,FALSE)</f>
        <v>0</v>
      </c>
      <c r="T1877" s="2" t="str">
        <f t="shared" si="29"/>
        <v>Not A&amp;R positive</v>
      </c>
    </row>
    <row r="1878" spans="1:20" x14ac:dyDescent="0.3">
      <c r="A1878" s="2" t="s">
        <v>5150</v>
      </c>
      <c r="B1878" s="3" t="s">
        <v>5294</v>
      </c>
      <c r="C1878" s="3" t="s">
        <v>5295</v>
      </c>
      <c r="D1878" s="4">
        <v>8.8999999999999996E-2</v>
      </c>
      <c r="E1878" s="5" t="s">
        <v>5153</v>
      </c>
      <c r="F1878" s="4">
        <v>5.0000000000000002E-5</v>
      </c>
      <c r="G1878" s="6">
        <v>46329</v>
      </c>
      <c r="H1878" s="3" t="s">
        <v>5158</v>
      </c>
      <c r="I1878" s="3" t="s">
        <v>5159</v>
      </c>
      <c r="J1878" s="3" t="s">
        <v>5296</v>
      </c>
      <c r="K1878" s="5" t="s">
        <v>71</v>
      </c>
      <c r="L1878" s="5">
        <v>1</v>
      </c>
      <c r="M1878" s="5" t="s">
        <v>72</v>
      </c>
      <c r="N1878" s="5">
        <f>VLOOKUP(M1878,[1]ArchetypeScores!E:N,10,FALSE)</f>
        <v>0</v>
      </c>
      <c r="O1878" s="5">
        <f>VLOOKUP(M1878,[1]ArchetypeScores!E:O,11,FALSE)</f>
        <v>0</v>
      </c>
      <c r="P1878" s="5">
        <f>VLOOKUP(M1878,[1]ArchetypeScores!E:P,12,FALSE)</f>
        <v>0</v>
      </c>
      <c r="Q1878" s="2" t="str">
        <f>VLOOKUP(M1878,[1]ArchetypeScores!E:W,19,FALSE)</f>
        <v>Other sector</v>
      </c>
      <c r="R1878" s="2">
        <f>VLOOKUP(M1878,[1]ArchetypeScores!E:I,5,FALSE)</f>
        <v>0</v>
      </c>
      <c r="S1878" s="2">
        <f>VLOOKUP(M1878,[1]ArchetypeScores!E:K,7,FALSE)</f>
        <v>0</v>
      </c>
      <c r="T1878" s="2" t="str">
        <f t="shared" si="29"/>
        <v>Not A&amp;R positive</v>
      </c>
    </row>
    <row r="1879" spans="1:20" x14ac:dyDescent="0.3">
      <c r="A1879" s="2" t="s">
        <v>5150</v>
      </c>
      <c r="B1879" s="3" t="s">
        <v>5297</v>
      </c>
      <c r="C1879" s="3" t="s">
        <v>5298</v>
      </c>
      <c r="D1879" s="4">
        <v>1.6479999999999999</v>
      </c>
      <c r="E1879" s="5" t="s">
        <v>5153</v>
      </c>
      <c r="F1879" s="4">
        <v>8.3000000000000001E-4</v>
      </c>
      <c r="G1879" s="6">
        <v>46456</v>
      </c>
      <c r="H1879" s="3" t="s">
        <v>5154</v>
      </c>
      <c r="I1879" s="3" t="s">
        <v>5155</v>
      </c>
      <c r="J1879" s="3">
        <v>201403</v>
      </c>
      <c r="K1879" s="5" t="s">
        <v>112</v>
      </c>
      <c r="L1879" s="5" t="s">
        <v>112</v>
      </c>
      <c r="M1879" s="5" t="s">
        <v>961</v>
      </c>
      <c r="N1879" s="5">
        <f>VLOOKUP(M1879,[1]ArchetypeScores!E:N,10,FALSE)</f>
        <v>0</v>
      </c>
      <c r="O1879" s="5">
        <f>VLOOKUP(M1879,[1]ArchetypeScores!E:O,11,FALSE)</f>
        <v>0</v>
      </c>
      <c r="P1879" s="5">
        <f>VLOOKUP(M1879,[1]ArchetypeScores!E:P,12,FALSE)</f>
        <v>0</v>
      </c>
      <c r="Q1879" s="2" t="str">
        <f>VLOOKUP(M1879,[1]ArchetypeScores!E:W,19,FALSE)</f>
        <v>Untargeted</v>
      </c>
      <c r="R1879" s="2">
        <f>VLOOKUP(M1879,[1]ArchetypeScores!E:I,5,FALSE)</f>
        <v>0</v>
      </c>
      <c r="S1879" s="2">
        <f>VLOOKUP(M1879,[1]ArchetypeScores!E:K,7,FALSE)</f>
        <v>0</v>
      </c>
      <c r="T1879" s="2" t="str">
        <f t="shared" si="29"/>
        <v>Not A&amp;R positive</v>
      </c>
    </row>
    <row r="1880" spans="1:20" x14ac:dyDescent="0.3">
      <c r="A1880" s="2" t="s">
        <v>5150</v>
      </c>
      <c r="B1880" s="3" t="s">
        <v>5299</v>
      </c>
      <c r="C1880" s="3" t="s">
        <v>5300</v>
      </c>
      <c r="D1880" s="4">
        <v>0.5</v>
      </c>
      <c r="E1880" s="5" t="s">
        <v>5153</v>
      </c>
      <c r="F1880" s="4">
        <v>2.7E-4</v>
      </c>
      <c r="G1880" s="6">
        <v>46376</v>
      </c>
      <c r="H1880" s="3" t="s">
        <v>5158</v>
      </c>
      <c r="I1880" s="3" t="s">
        <v>5159</v>
      </c>
      <c r="J1880" s="3" t="s">
        <v>5301</v>
      </c>
      <c r="K1880" s="5" t="s">
        <v>71</v>
      </c>
      <c r="L1880" s="5">
        <v>1</v>
      </c>
      <c r="M1880" s="5" t="s">
        <v>72</v>
      </c>
      <c r="N1880" s="5">
        <f>VLOOKUP(M1880,[1]ArchetypeScores!E:N,10,FALSE)</f>
        <v>0</v>
      </c>
      <c r="O1880" s="5">
        <f>VLOOKUP(M1880,[1]ArchetypeScores!E:O,11,FALSE)</f>
        <v>0</v>
      </c>
      <c r="P1880" s="5">
        <f>VLOOKUP(M1880,[1]ArchetypeScores!E:P,12,FALSE)</f>
        <v>0</v>
      </c>
      <c r="Q1880" s="2" t="str">
        <f>VLOOKUP(M1880,[1]ArchetypeScores!E:W,19,FALSE)</f>
        <v>Other sector</v>
      </c>
      <c r="R1880" s="2">
        <f>VLOOKUP(M1880,[1]ArchetypeScores!E:I,5,FALSE)</f>
        <v>0</v>
      </c>
      <c r="S1880" s="2">
        <f>VLOOKUP(M1880,[1]ArchetypeScores!E:K,7,FALSE)</f>
        <v>0</v>
      </c>
      <c r="T1880" s="2" t="str">
        <f t="shared" si="29"/>
        <v>Not A&amp;R positive</v>
      </c>
    </row>
    <row r="1881" spans="1:20" x14ac:dyDescent="0.3">
      <c r="A1881" s="2" t="s">
        <v>5150</v>
      </c>
      <c r="B1881" s="3" t="s">
        <v>5299</v>
      </c>
      <c r="C1881" s="3" t="s">
        <v>5302</v>
      </c>
      <c r="D1881" s="4">
        <v>0.35</v>
      </c>
      <c r="E1881" s="5" t="s">
        <v>5153</v>
      </c>
      <c r="F1881" s="4">
        <v>1.9000000000000001E-4</v>
      </c>
      <c r="G1881" s="6">
        <v>46377</v>
      </c>
      <c r="H1881" s="3" t="s">
        <v>5158</v>
      </c>
      <c r="I1881" s="3" t="s">
        <v>5159</v>
      </c>
      <c r="J1881" s="3" t="s">
        <v>5303</v>
      </c>
      <c r="K1881" s="5" t="s">
        <v>71</v>
      </c>
      <c r="L1881" s="5">
        <v>1</v>
      </c>
      <c r="M1881" s="5" t="s">
        <v>72</v>
      </c>
      <c r="N1881" s="5">
        <f>VLOOKUP(M1881,[1]ArchetypeScores!E:N,10,FALSE)</f>
        <v>0</v>
      </c>
      <c r="O1881" s="5">
        <f>VLOOKUP(M1881,[1]ArchetypeScores!E:O,11,FALSE)</f>
        <v>0</v>
      </c>
      <c r="P1881" s="5">
        <f>VLOOKUP(M1881,[1]ArchetypeScores!E:P,12,FALSE)</f>
        <v>0</v>
      </c>
      <c r="Q1881" s="2" t="str">
        <f>VLOOKUP(M1881,[1]ArchetypeScores!E:W,19,FALSE)</f>
        <v>Other sector</v>
      </c>
      <c r="R1881" s="2">
        <f>VLOOKUP(M1881,[1]ArchetypeScores!E:I,5,FALSE)</f>
        <v>0</v>
      </c>
      <c r="S1881" s="2">
        <f>VLOOKUP(M1881,[1]ArchetypeScores!E:K,7,FALSE)</f>
        <v>0</v>
      </c>
      <c r="T1881" s="2" t="str">
        <f t="shared" si="29"/>
        <v>Not A&amp;R positive</v>
      </c>
    </row>
    <row r="1882" spans="1:20" x14ac:dyDescent="0.3">
      <c r="A1882" s="2" t="s">
        <v>5150</v>
      </c>
      <c r="B1882" s="3" t="s">
        <v>5304</v>
      </c>
      <c r="C1882" s="3" t="s">
        <v>5305</v>
      </c>
      <c r="D1882" s="4"/>
      <c r="E1882" s="5" t="s">
        <v>5153</v>
      </c>
      <c r="F1882" s="4">
        <v>0</v>
      </c>
      <c r="G1882" s="6">
        <v>46294</v>
      </c>
      <c r="H1882" s="3" t="s">
        <v>5158</v>
      </c>
      <c r="I1882" s="3" t="s">
        <v>5159</v>
      </c>
      <c r="J1882" s="3" t="s">
        <v>5306</v>
      </c>
      <c r="K1882" s="5" t="s">
        <v>38</v>
      </c>
      <c r="L1882" s="5">
        <v>29</v>
      </c>
      <c r="M1882" s="5" t="s">
        <v>316</v>
      </c>
      <c r="N1882" s="5">
        <f>VLOOKUP(M1882,[1]ArchetypeScores!E:N,10,FALSE)</f>
        <v>0</v>
      </c>
      <c r="O1882" s="5">
        <f>VLOOKUP(M1882,[1]ArchetypeScores!E:O,11,FALSE)</f>
        <v>-1</v>
      </c>
      <c r="P1882" s="5">
        <f>VLOOKUP(M1882,[1]ArchetypeScores!E:P,12,FALSE)</f>
        <v>0</v>
      </c>
      <c r="Q1882" s="2" t="str">
        <f>VLOOKUP(M1882,[1]ArchetypeScores!E:W,19,FALSE)</f>
        <v>Other sector</v>
      </c>
      <c r="R1882" s="2">
        <f>VLOOKUP(M1882,[1]ArchetypeScores!E:I,5,FALSE)</f>
        <v>0</v>
      </c>
      <c r="S1882" s="2">
        <f>VLOOKUP(M1882,[1]ArchetypeScores!E:K,7,FALSE)</f>
        <v>0</v>
      </c>
      <c r="T1882" s="2" t="str">
        <f t="shared" si="29"/>
        <v>Not A&amp;R positive</v>
      </c>
    </row>
    <row r="1883" spans="1:20" x14ac:dyDescent="0.3">
      <c r="A1883" s="2" t="s">
        <v>5150</v>
      </c>
      <c r="B1883" s="3" t="s">
        <v>5307</v>
      </c>
      <c r="C1883" s="3" t="s">
        <v>5308</v>
      </c>
      <c r="D1883" s="4">
        <v>6.94</v>
      </c>
      <c r="E1883" s="5" t="s">
        <v>5153</v>
      </c>
      <c r="F1883" s="4">
        <v>3.7299999999999998E-3</v>
      </c>
      <c r="G1883" s="6">
        <v>46219</v>
      </c>
      <c r="H1883" s="3" t="s">
        <v>5158</v>
      </c>
      <c r="I1883" s="3" t="s">
        <v>5159</v>
      </c>
      <c r="J1883" s="3" t="s">
        <v>5309</v>
      </c>
      <c r="K1883" s="5" t="s">
        <v>61</v>
      </c>
      <c r="L1883" s="5" t="s">
        <v>112</v>
      </c>
      <c r="M1883" s="5" t="s">
        <v>948</v>
      </c>
      <c r="N1883" s="5">
        <f>VLOOKUP(M1883,[1]ArchetypeScores!E:N,10,FALSE)</f>
        <v>0</v>
      </c>
      <c r="O1883" s="5">
        <f>VLOOKUP(M1883,[1]ArchetypeScores!E:O,11,FALSE)</f>
        <v>-1</v>
      </c>
      <c r="P1883" s="5">
        <f>VLOOKUP(M1883,[1]ArchetypeScores!E:P,12,FALSE)</f>
        <v>0</v>
      </c>
      <c r="Q1883" s="2" t="str">
        <f>VLOOKUP(M1883,[1]ArchetypeScores!E:W,19,FALSE)</f>
        <v>Health care</v>
      </c>
      <c r="R1883" s="2">
        <f>VLOOKUP(M1883,[1]ArchetypeScores!E:I,5,FALSE)</f>
        <v>0</v>
      </c>
      <c r="S1883" s="2">
        <f>VLOOKUP(M1883,[1]ArchetypeScores!E:K,7,FALSE)</f>
        <v>0</v>
      </c>
      <c r="T1883" s="2" t="str">
        <f t="shared" si="29"/>
        <v>Not A&amp;R positive</v>
      </c>
    </row>
    <row r="1884" spans="1:20" x14ac:dyDescent="0.3">
      <c r="A1884" s="2" t="s">
        <v>5150</v>
      </c>
      <c r="B1884" s="3" t="s">
        <v>5310</v>
      </c>
      <c r="C1884" s="3" t="s">
        <v>5311</v>
      </c>
      <c r="D1884" s="4">
        <v>15.13</v>
      </c>
      <c r="E1884" s="5" t="s">
        <v>5153</v>
      </c>
      <c r="F1884" s="4">
        <v>8.1399999999999997E-3</v>
      </c>
      <c r="G1884" s="6">
        <v>46231</v>
      </c>
      <c r="H1884" s="3" t="s">
        <v>5158</v>
      </c>
      <c r="I1884" s="3" t="s">
        <v>5159</v>
      </c>
      <c r="J1884" s="3" t="s">
        <v>5312</v>
      </c>
      <c r="K1884" s="5" t="s">
        <v>61</v>
      </c>
      <c r="L1884" s="5" t="s">
        <v>112</v>
      </c>
      <c r="M1884" s="5" t="s">
        <v>948</v>
      </c>
      <c r="N1884" s="5">
        <f>VLOOKUP(M1884,[1]ArchetypeScores!E:N,10,FALSE)</f>
        <v>0</v>
      </c>
      <c r="O1884" s="5">
        <f>VLOOKUP(M1884,[1]ArchetypeScores!E:O,11,FALSE)</f>
        <v>-1</v>
      </c>
      <c r="P1884" s="5">
        <f>VLOOKUP(M1884,[1]ArchetypeScores!E:P,12,FALSE)</f>
        <v>0</v>
      </c>
      <c r="Q1884" s="2" t="str">
        <f>VLOOKUP(M1884,[1]ArchetypeScores!E:W,19,FALSE)</f>
        <v>Health care</v>
      </c>
      <c r="R1884" s="2">
        <f>VLOOKUP(M1884,[1]ArchetypeScores!E:I,5,FALSE)</f>
        <v>0</v>
      </c>
      <c r="S1884" s="2">
        <f>VLOOKUP(M1884,[1]ArchetypeScores!E:K,7,FALSE)</f>
        <v>0</v>
      </c>
      <c r="T1884" s="2" t="str">
        <f t="shared" si="29"/>
        <v>Not A&amp;R positive</v>
      </c>
    </row>
    <row r="1885" spans="1:20" x14ac:dyDescent="0.3">
      <c r="A1885" s="2" t="s">
        <v>5150</v>
      </c>
      <c r="B1885" s="3" t="s">
        <v>5313</v>
      </c>
      <c r="C1885" s="3" t="s">
        <v>5314</v>
      </c>
      <c r="D1885" s="4">
        <v>1.75</v>
      </c>
      <c r="E1885" s="5" t="s">
        <v>5153</v>
      </c>
      <c r="F1885" s="4">
        <v>9.3999999999999997E-4</v>
      </c>
      <c r="G1885" s="6">
        <v>46357</v>
      </c>
      <c r="H1885" s="3" t="s">
        <v>5158</v>
      </c>
      <c r="I1885" s="3" t="s">
        <v>5159</v>
      </c>
      <c r="J1885" s="3" t="s">
        <v>5315</v>
      </c>
      <c r="K1885" s="5" t="s">
        <v>71</v>
      </c>
      <c r="L1885" s="5">
        <v>1</v>
      </c>
      <c r="M1885" s="5" t="s">
        <v>72</v>
      </c>
      <c r="N1885" s="5">
        <f>VLOOKUP(M1885,[1]ArchetypeScores!E:N,10,FALSE)</f>
        <v>0</v>
      </c>
      <c r="O1885" s="5">
        <f>VLOOKUP(M1885,[1]ArchetypeScores!E:O,11,FALSE)</f>
        <v>0</v>
      </c>
      <c r="P1885" s="5">
        <f>VLOOKUP(M1885,[1]ArchetypeScores!E:P,12,FALSE)</f>
        <v>0</v>
      </c>
      <c r="Q1885" s="2" t="str">
        <f>VLOOKUP(M1885,[1]ArchetypeScores!E:W,19,FALSE)</f>
        <v>Other sector</v>
      </c>
      <c r="R1885" s="2">
        <f>VLOOKUP(M1885,[1]ArchetypeScores!E:I,5,FALSE)</f>
        <v>0</v>
      </c>
      <c r="S1885" s="2">
        <f>VLOOKUP(M1885,[1]ArchetypeScores!E:K,7,FALSE)</f>
        <v>0</v>
      </c>
      <c r="T1885" s="2" t="str">
        <f t="shared" si="29"/>
        <v>Not A&amp;R positive</v>
      </c>
    </row>
    <row r="1886" spans="1:20" x14ac:dyDescent="0.3">
      <c r="A1886" s="2" t="s">
        <v>5150</v>
      </c>
      <c r="B1886" s="3" t="s">
        <v>5316</v>
      </c>
      <c r="C1886" s="3" t="s">
        <v>5317</v>
      </c>
      <c r="D1886" s="4">
        <v>14</v>
      </c>
      <c r="E1886" s="5" t="s">
        <v>5153</v>
      </c>
      <c r="F1886" s="4">
        <v>7.5300000000000002E-3</v>
      </c>
      <c r="G1886" s="6">
        <v>46418</v>
      </c>
      <c r="H1886" s="3" t="s">
        <v>5158</v>
      </c>
      <c r="I1886" s="3" t="s">
        <v>5194</v>
      </c>
      <c r="J1886" s="3" t="s">
        <v>5318</v>
      </c>
      <c r="K1886" s="5" t="s">
        <v>57</v>
      </c>
      <c r="L1886" s="5">
        <v>29</v>
      </c>
      <c r="M1886" s="5" t="s">
        <v>58</v>
      </c>
      <c r="N1886" s="5">
        <f>VLOOKUP(M1886,[1]ArchetypeScores!E:N,10,FALSE)</f>
        <v>0</v>
      </c>
      <c r="O1886" s="5">
        <f>VLOOKUP(M1886,[1]ArchetypeScores!E:O,11,FALSE)</f>
        <v>-1</v>
      </c>
      <c r="P1886" s="5">
        <f>VLOOKUP(M1886,[1]ArchetypeScores!E:P,12,FALSE)</f>
        <v>0</v>
      </c>
      <c r="Q1886" s="2" t="str">
        <f>VLOOKUP(M1886,[1]ArchetypeScores!E:W,19,FALSE)</f>
        <v>Untargeted</v>
      </c>
      <c r="R1886" s="2">
        <f>VLOOKUP(M1886,[1]ArchetypeScores!E:I,5,FALSE)</f>
        <v>0</v>
      </c>
      <c r="S1886" s="2">
        <f>VLOOKUP(M1886,[1]ArchetypeScores!E:K,7,FALSE)</f>
        <v>0</v>
      </c>
      <c r="T1886" s="2" t="str">
        <f t="shared" si="29"/>
        <v>Not A&amp;R positive</v>
      </c>
    </row>
    <row r="1887" spans="1:20" x14ac:dyDescent="0.3">
      <c r="A1887" s="2" t="s">
        <v>5150</v>
      </c>
      <c r="B1887" s="3" t="s">
        <v>5319</v>
      </c>
      <c r="C1887" s="3" t="s">
        <v>5320</v>
      </c>
      <c r="D1887" s="4">
        <v>2.1</v>
      </c>
      <c r="E1887" s="5" t="s">
        <v>5153</v>
      </c>
      <c r="F1887" s="4">
        <v>1.1299999999999999E-3</v>
      </c>
      <c r="G1887" s="6">
        <v>46332</v>
      </c>
      <c r="H1887" s="3" t="s">
        <v>5158</v>
      </c>
      <c r="I1887" s="3" t="s">
        <v>5159</v>
      </c>
      <c r="J1887" s="3" t="s">
        <v>5321</v>
      </c>
      <c r="K1887" s="5" t="s">
        <v>175</v>
      </c>
      <c r="L1887" s="5" t="s">
        <v>112</v>
      </c>
      <c r="M1887" s="5" t="s">
        <v>505</v>
      </c>
      <c r="N1887" s="5">
        <f>VLOOKUP(M1887,[1]ArchetypeScores!E:N,10,FALSE)</f>
        <v>1</v>
      </c>
      <c r="O1887" s="5">
        <f>VLOOKUP(M1887,[1]ArchetypeScores!E:O,11,FALSE)</f>
        <v>-2</v>
      </c>
      <c r="P1887" s="5">
        <f>VLOOKUP(M1887,[1]ArchetypeScores!E:P,12,FALSE)</f>
        <v>0</v>
      </c>
      <c r="Q1887" s="2" t="str">
        <f>VLOOKUP(M1887,[1]ArchetypeScores!E:W,19,FALSE)</f>
        <v>Other sector</v>
      </c>
      <c r="R1887" s="2">
        <f>VLOOKUP(M1887,[1]ArchetypeScores!E:I,5,FALSE)</f>
        <v>0</v>
      </c>
      <c r="S1887" s="2">
        <f>VLOOKUP(M1887,[1]ArchetypeScores!E:K,7,FALSE)</f>
        <v>0</v>
      </c>
      <c r="T1887" s="2" t="str">
        <f t="shared" si="29"/>
        <v>Not A&amp;R positive</v>
      </c>
    </row>
    <row r="1888" spans="1:20" x14ac:dyDescent="0.3">
      <c r="A1888" s="2" t="s">
        <v>5150</v>
      </c>
      <c r="B1888" s="3" t="s">
        <v>5322</v>
      </c>
      <c r="C1888" s="3" t="s">
        <v>5323</v>
      </c>
      <c r="D1888" s="4">
        <v>0.1</v>
      </c>
      <c r="E1888" s="5" t="s">
        <v>5153</v>
      </c>
      <c r="F1888" s="4">
        <v>5.0000000000000002E-5</v>
      </c>
      <c r="G1888" s="6">
        <v>46416</v>
      </c>
      <c r="H1888" s="3" t="s">
        <v>5158</v>
      </c>
      <c r="I1888" s="3" t="s">
        <v>5194</v>
      </c>
      <c r="J1888" s="3" t="s">
        <v>5324</v>
      </c>
      <c r="K1888" s="5" t="s">
        <v>38</v>
      </c>
      <c r="L1888" s="5">
        <v>29</v>
      </c>
      <c r="M1888" s="5" t="s">
        <v>316</v>
      </c>
      <c r="N1888" s="5">
        <f>VLOOKUP(M1888,[1]ArchetypeScores!E:N,10,FALSE)</f>
        <v>0</v>
      </c>
      <c r="O1888" s="5">
        <f>VLOOKUP(M1888,[1]ArchetypeScores!E:O,11,FALSE)</f>
        <v>-1</v>
      </c>
      <c r="P1888" s="5">
        <f>VLOOKUP(M1888,[1]ArchetypeScores!E:P,12,FALSE)</f>
        <v>0</v>
      </c>
      <c r="Q1888" s="2" t="str">
        <f>VLOOKUP(M1888,[1]ArchetypeScores!E:W,19,FALSE)</f>
        <v>Other sector</v>
      </c>
      <c r="R1888" s="2">
        <f>VLOOKUP(M1888,[1]ArchetypeScores!E:I,5,FALSE)</f>
        <v>0</v>
      </c>
      <c r="S1888" s="2">
        <f>VLOOKUP(M1888,[1]ArchetypeScores!E:K,7,FALSE)</f>
        <v>0</v>
      </c>
      <c r="T1888" s="2" t="str">
        <f t="shared" si="29"/>
        <v>Not A&amp;R positive</v>
      </c>
    </row>
    <row r="1889" spans="1:20" x14ac:dyDescent="0.3">
      <c r="A1889" s="2" t="s">
        <v>5150</v>
      </c>
      <c r="B1889" s="3" t="s">
        <v>5325</v>
      </c>
      <c r="C1889" s="3" t="s">
        <v>5326</v>
      </c>
      <c r="D1889" s="4">
        <v>6.0309999999999997</v>
      </c>
      <c r="E1889" s="5" t="s">
        <v>5153</v>
      </c>
      <c r="F1889" s="4">
        <v>3.0300000000000001E-3</v>
      </c>
      <c r="G1889" s="6">
        <v>46445</v>
      </c>
      <c r="H1889" s="3" t="s">
        <v>5154</v>
      </c>
      <c r="I1889" s="3" t="s">
        <v>5155</v>
      </c>
      <c r="J1889" s="3">
        <v>66434</v>
      </c>
      <c r="K1889" s="5" t="s">
        <v>112</v>
      </c>
      <c r="L1889" s="5" t="s">
        <v>112</v>
      </c>
      <c r="M1889" s="5" t="s">
        <v>961</v>
      </c>
      <c r="N1889" s="5">
        <f>VLOOKUP(M1889,[1]ArchetypeScores!E:N,10,FALSE)</f>
        <v>0</v>
      </c>
      <c r="O1889" s="5">
        <f>VLOOKUP(M1889,[1]ArchetypeScores!E:O,11,FALSE)</f>
        <v>0</v>
      </c>
      <c r="P1889" s="5">
        <f>VLOOKUP(M1889,[1]ArchetypeScores!E:P,12,FALSE)</f>
        <v>0</v>
      </c>
      <c r="Q1889" s="2" t="str">
        <f>VLOOKUP(M1889,[1]ArchetypeScores!E:W,19,FALSE)</f>
        <v>Untargeted</v>
      </c>
      <c r="R1889" s="2">
        <f>VLOOKUP(M1889,[1]ArchetypeScores!E:I,5,FALSE)</f>
        <v>0</v>
      </c>
      <c r="S1889" s="2">
        <f>VLOOKUP(M1889,[1]ArchetypeScores!E:K,7,FALSE)</f>
        <v>0</v>
      </c>
      <c r="T1889" s="2" t="str">
        <f t="shared" si="29"/>
        <v>Not A&amp;R positive</v>
      </c>
    </row>
    <row r="1890" spans="1:20" x14ac:dyDescent="0.3">
      <c r="A1890" s="2" t="s">
        <v>5150</v>
      </c>
      <c r="B1890" s="3" t="s">
        <v>5327</v>
      </c>
      <c r="C1890" s="3" t="s">
        <v>5328</v>
      </c>
      <c r="D1890" s="4">
        <v>0.11</v>
      </c>
      <c r="E1890" s="5" t="s">
        <v>5153</v>
      </c>
      <c r="F1890" s="4">
        <v>6.0000000000000002E-5</v>
      </c>
      <c r="G1890" s="6">
        <v>46408</v>
      </c>
      <c r="H1890" s="3" t="s">
        <v>5158</v>
      </c>
      <c r="I1890" s="3" t="s">
        <v>5159</v>
      </c>
      <c r="J1890" s="3" t="s">
        <v>5329</v>
      </c>
      <c r="K1890" s="5" t="s">
        <v>694</v>
      </c>
      <c r="L1890" s="5">
        <v>6</v>
      </c>
      <c r="M1890" s="5" t="s">
        <v>5220</v>
      </c>
      <c r="N1890" s="5">
        <f>VLOOKUP(M1890,[1]ArchetypeScores!E:N,10,FALSE)</f>
        <v>1</v>
      </c>
      <c r="O1890" s="5">
        <f>VLOOKUP(M1890,[1]ArchetypeScores!E:O,11,FALSE)</f>
        <v>0</v>
      </c>
      <c r="P1890" s="5">
        <f>VLOOKUP(M1890,[1]ArchetypeScores!E:P,12,FALSE)</f>
        <v>0</v>
      </c>
      <c r="Q1890" s="2" t="str">
        <f>VLOOKUP(M1890,[1]ArchetypeScores!E:W,19,FALSE)</f>
        <v>Untargeted</v>
      </c>
      <c r="R1890" s="2">
        <f>VLOOKUP(M1890,[1]ArchetypeScores!E:I,5,FALSE)</f>
        <v>0</v>
      </c>
      <c r="S1890" s="2">
        <f>VLOOKUP(M1890,[1]ArchetypeScores!E:K,7,FALSE)</f>
        <v>1</v>
      </c>
      <c r="T1890" s="2" t="str">
        <f t="shared" si="29"/>
        <v>Indirect only</v>
      </c>
    </row>
    <row r="1891" spans="1:20" x14ac:dyDescent="0.3">
      <c r="A1891" s="2" t="s">
        <v>5150</v>
      </c>
      <c r="B1891" s="3" t="s">
        <v>5330</v>
      </c>
      <c r="C1891" s="3" t="s">
        <v>5331</v>
      </c>
      <c r="D1891" s="4"/>
      <c r="E1891" s="5" t="s">
        <v>5153</v>
      </c>
      <c r="F1891" s="4">
        <v>0</v>
      </c>
      <c r="G1891" s="6">
        <v>46328</v>
      </c>
      <c r="H1891" s="3" t="s">
        <v>5158</v>
      </c>
      <c r="I1891" s="3" t="s">
        <v>5159</v>
      </c>
      <c r="J1891" s="3" t="s">
        <v>5332</v>
      </c>
      <c r="K1891" s="5" t="s">
        <v>71</v>
      </c>
      <c r="L1891" s="5">
        <v>1</v>
      </c>
      <c r="M1891" s="5" t="s">
        <v>72</v>
      </c>
      <c r="N1891" s="5">
        <f>VLOOKUP(M1891,[1]ArchetypeScores!E:N,10,FALSE)</f>
        <v>0</v>
      </c>
      <c r="O1891" s="5">
        <f>VLOOKUP(M1891,[1]ArchetypeScores!E:O,11,FALSE)</f>
        <v>0</v>
      </c>
      <c r="P1891" s="5">
        <f>VLOOKUP(M1891,[1]ArchetypeScores!E:P,12,FALSE)</f>
        <v>0</v>
      </c>
      <c r="Q1891" s="2" t="str">
        <f>VLOOKUP(M1891,[1]ArchetypeScores!E:W,19,FALSE)</f>
        <v>Other sector</v>
      </c>
      <c r="R1891" s="2">
        <f>VLOOKUP(M1891,[1]ArchetypeScores!E:I,5,FALSE)</f>
        <v>0</v>
      </c>
      <c r="S1891" s="2">
        <f>VLOOKUP(M1891,[1]ArchetypeScores!E:K,7,FALSE)</f>
        <v>0</v>
      </c>
      <c r="T1891" s="2" t="str">
        <f t="shared" si="29"/>
        <v>Not A&amp;R positive</v>
      </c>
    </row>
    <row r="1892" spans="1:20" x14ac:dyDescent="0.3">
      <c r="A1892" s="2" t="s">
        <v>5150</v>
      </c>
      <c r="B1892" s="3" t="s">
        <v>5333</v>
      </c>
      <c r="C1892" s="3" t="s">
        <v>5334</v>
      </c>
      <c r="D1892" s="4">
        <v>117.77</v>
      </c>
      <c r="E1892" s="5" t="s">
        <v>5153</v>
      </c>
      <c r="F1892" s="4">
        <v>6.3350000000000004E-2</v>
      </c>
      <c r="G1892" s="6">
        <v>46420</v>
      </c>
      <c r="H1892" s="3" t="s">
        <v>5158</v>
      </c>
      <c r="I1892" s="3" t="s">
        <v>5194</v>
      </c>
      <c r="J1892" s="3" t="s">
        <v>5335</v>
      </c>
      <c r="K1892" s="5" t="s">
        <v>94</v>
      </c>
      <c r="L1892" s="5">
        <v>1</v>
      </c>
      <c r="M1892" s="5" t="s">
        <v>95</v>
      </c>
      <c r="N1892" s="5">
        <f>VLOOKUP(M1892,[1]ArchetypeScores!E:N,10,FALSE)</f>
        <v>1</v>
      </c>
      <c r="O1892" s="5">
        <f>VLOOKUP(M1892,[1]ArchetypeScores!E:O,11,FALSE)</f>
        <v>-1</v>
      </c>
      <c r="P1892" s="5">
        <f>VLOOKUP(M1892,[1]ArchetypeScores!E:P,12,FALSE)</f>
        <v>0</v>
      </c>
      <c r="Q1892" s="2" t="str">
        <f>VLOOKUP(M1892,[1]ArchetypeScores!E:W,19,FALSE)</f>
        <v>Consumer (including agriculture and tourism)</v>
      </c>
      <c r="R1892" s="2">
        <f>VLOOKUP(M1892,[1]ArchetypeScores!E:I,5,FALSE)</f>
        <v>0</v>
      </c>
      <c r="S1892" s="2">
        <f>VLOOKUP(M1892,[1]ArchetypeScores!E:K,7,FALSE)</f>
        <v>0</v>
      </c>
      <c r="T1892" s="2" t="str">
        <f t="shared" si="29"/>
        <v>Not A&amp;R positive</v>
      </c>
    </row>
    <row r="1893" spans="1:20" x14ac:dyDescent="0.3">
      <c r="A1893" s="2" t="s">
        <v>5150</v>
      </c>
      <c r="B1893" s="3" t="s">
        <v>5336</v>
      </c>
      <c r="C1893" s="3" t="s">
        <v>5337</v>
      </c>
      <c r="D1893" s="4">
        <v>86.24</v>
      </c>
      <c r="E1893" s="5" t="s">
        <v>5153</v>
      </c>
      <c r="F1893" s="4">
        <v>4.6390000000000001E-2</v>
      </c>
      <c r="G1893" s="6">
        <v>46419</v>
      </c>
      <c r="H1893" s="3" t="s">
        <v>5158</v>
      </c>
      <c r="I1893" s="3" t="s">
        <v>5194</v>
      </c>
      <c r="J1893" s="3" t="s">
        <v>5338</v>
      </c>
      <c r="K1893" s="5" t="s">
        <v>38</v>
      </c>
      <c r="L1893" s="5">
        <v>29</v>
      </c>
      <c r="M1893" s="5" t="s">
        <v>316</v>
      </c>
      <c r="N1893" s="5">
        <f>VLOOKUP(M1893,[1]ArchetypeScores!E:N,10,FALSE)</f>
        <v>0</v>
      </c>
      <c r="O1893" s="5">
        <f>VLOOKUP(M1893,[1]ArchetypeScores!E:O,11,FALSE)</f>
        <v>-1</v>
      </c>
      <c r="P1893" s="5">
        <f>VLOOKUP(M1893,[1]ArchetypeScores!E:P,12,FALSE)</f>
        <v>0</v>
      </c>
      <c r="Q1893" s="2" t="str">
        <f>VLOOKUP(M1893,[1]ArchetypeScores!E:W,19,FALSE)</f>
        <v>Other sector</v>
      </c>
      <c r="R1893" s="2">
        <f>VLOOKUP(M1893,[1]ArchetypeScores!E:I,5,FALSE)</f>
        <v>0</v>
      </c>
      <c r="S1893" s="2">
        <f>VLOOKUP(M1893,[1]ArchetypeScores!E:K,7,FALSE)</f>
        <v>0</v>
      </c>
      <c r="T1893" s="2" t="str">
        <f t="shared" si="29"/>
        <v>Not A&amp;R positive</v>
      </c>
    </row>
    <row r="1894" spans="1:20" x14ac:dyDescent="0.3">
      <c r="A1894" s="2" t="s">
        <v>5150</v>
      </c>
      <c r="B1894" s="3" t="s">
        <v>5339</v>
      </c>
      <c r="C1894" s="3" t="s">
        <v>5340</v>
      </c>
      <c r="D1894" s="4">
        <v>2.8</v>
      </c>
      <c r="E1894" s="5" t="s">
        <v>5153</v>
      </c>
      <c r="F1894" s="4">
        <v>1.5100000000000001E-3</v>
      </c>
      <c r="G1894" s="6">
        <v>46331</v>
      </c>
      <c r="H1894" s="3" t="s">
        <v>5158</v>
      </c>
      <c r="I1894" s="3" t="s">
        <v>5159</v>
      </c>
      <c r="J1894" s="3" t="s">
        <v>5341</v>
      </c>
      <c r="K1894" s="5" t="s">
        <v>175</v>
      </c>
      <c r="L1894" s="5">
        <v>4</v>
      </c>
      <c r="M1894" s="5" t="s">
        <v>219</v>
      </c>
      <c r="N1894" s="5">
        <f>VLOOKUP(M1894,[1]ArchetypeScores!E:N,10,FALSE)</f>
        <v>1</v>
      </c>
      <c r="O1894" s="5">
        <f>VLOOKUP(M1894,[1]ArchetypeScores!E:O,11,FALSE)</f>
        <v>0</v>
      </c>
      <c r="P1894" s="5">
        <f>VLOOKUP(M1894,[1]ArchetypeScores!E:P,12,FALSE)</f>
        <v>0</v>
      </c>
      <c r="Q1894" s="2" t="str">
        <f>VLOOKUP(M1894,[1]ArchetypeScores!E:W,19,FALSE)</f>
        <v>Other sector</v>
      </c>
      <c r="R1894" s="2">
        <f>VLOOKUP(M1894,[1]ArchetypeScores!E:I,5,FALSE)</f>
        <v>0</v>
      </c>
      <c r="S1894" s="2">
        <f>VLOOKUP(M1894,[1]ArchetypeScores!E:K,7,FALSE)</f>
        <v>0</v>
      </c>
      <c r="T1894" s="2" t="str">
        <f t="shared" si="29"/>
        <v>Not A&amp;R positive</v>
      </c>
    </row>
    <row r="1895" spans="1:20" x14ac:dyDescent="0.3">
      <c r="A1895" s="2" t="s">
        <v>5150</v>
      </c>
      <c r="B1895" s="3" t="s">
        <v>5342</v>
      </c>
      <c r="C1895" s="3" t="s">
        <v>5343</v>
      </c>
      <c r="D1895" s="4">
        <v>35</v>
      </c>
      <c r="E1895" s="5" t="s">
        <v>5153</v>
      </c>
      <c r="F1895" s="4">
        <v>1.883E-2</v>
      </c>
      <c r="G1895" s="6">
        <v>46289</v>
      </c>
      <c r="H1895" s="3" t="s">
        <v>5158</v>
      </c>
      <c r="I1895" s="3" t="s">
        <v>5159</v>
      </c>
      <c r="J1895" s="3" t="s">
        <v>5344</v>
      </c>
      <c r="K1895" s="5" t="s">
        <v>38</v>
      </c>
      <c r="L1895" s="5">
        <v>13</v>
      </c>
      <c r="M1895" s="5" t="s">
        <v>39</v>
      </c>
      <c r="N1895" s="5">
        <f>VLOOKUP(M1895,[1]ArchetypeScores!E:N,10,FALSE)</f>
        <v>0</v>
      </c>
      <c r="O1895" s="5">
        <f>VLOOKUP(M1895,[1]ArchetypeScores!E:O,11,FALSE)</f>
        <v>-2</v>
      </c>
      <c r="P1895" s="5">
        <f>VLOOKUP(M1895,[1]ArchetypeScores!E:P,12,FALSE)</f>
        <v>0</v>
      </c>
      <c r="Q1895" s="2" t="str">
        <f>VLOOKUP(M1895,[1]ArchetypeScores!E:W,19,FALSE)</f>
        <v>Industrials - transportation</v>
      </c>
      <c r="R1895" s="2">
        <f>VLOOKUP(M1895,[1]ArchetypeScores!E:I,5,FALSE)</f>
        <v>0</v>
      </c>
      <c r="S1895" s="2">
        <f>VLOOKUP(M1895,[1]ArchetypeScores!E:K,7,FALSE)</f>
        <v>0</v>
      </c>
      <c r="T1895" s="2" t="str">
        <f t="shared" si="29"/>
        <v>Not A&amp;R positive</v>
      </c>
    </row>
    <row r="1896" spans="1:20" x14ac:dyDescent="0.3">
      <c r="A1896" s="2" t="s">
        <v>5150</v>
      </c>
      <c r="B1896" s="3" t="s">
        <v>5345</v>
      </c>
      <c r="C1896" s="3" t="s">
        <v>5346</v>
      </c>
      <c r="D1896" s="4">
        <v>14.815</v>
      </c>
      <c r="E1896" s="5" t="s">
        <v>5153</v>
      </c>
      <c r="F1896" s="4">
        <v>7.9699999999999997E-3</v>
      </c>
      <c r="G1896" s="6">
        <v>46400</v>
      </c>
      <c r="H1896" s="3" t="s">
        <v>5158</v>
      </c>
      <c r="I1896" s="3" t="s">
        <v>5159</v>
      </c>
      <c r="J1896" s="3" t="s">
        <v>5347</v>
      </c>
      <c r="K1896" s="5" t="s">
        <v>71</v>
      </c>
      <c r="L1896" s="5">
        <v>1</v>
      </c>
      <c r="M1896" s="5" t="s">
        <v>72</v>
      </c>
      <c r="N1896" s="5">
        <f>VLOOKUP(M1896,[1]ArchetypeScores!E:N,10,FALSE)</f>
        <v>0</v>
      </c>
      <c r="O1896" s="5">
        <f>VLOOKUP(M1896,[1]ArchetypeScores!E:O,11,FALSE)</f>
        <v>0</v>
      </c>
      <c r="P1896" s="5">
        <f>VLOOKUP(M1896,[1]ArchetypeScores!E:P,12,FALSE)</f>
        <v>0</v>
      </c>
      <c r="Q1896" s="2" t="str">
        <f>VLOOKUP(M1896,[1]ArchetypeScores!E:W,19,FALSE)</f>
        <v>Other sector</v>
      </c>
      <c r="R1896" s="2">
        <f>VLOOKUP(M1896,[1]ArchetypeScores!E:I,5,FALSE)</f>
        <v>0</v>
      </c>
      <c r="S1896" s="2">
        <f>VLOOKUP(M1896,[1]ArchetypeScores!E:K,7,FALSE)</f>
        <v>0</v>
      </c>
      <c r="T1896" s="2" t="str">
        <f t="shared" si="29"/>
        <v>Not A&amp;R positive</v>
      </c>
    </row>
    <row r="1897" spans="1:20" ht="20.399999999999999" x14ac:dyDescent="0.3">
      <c r="A1897" s="2" t="s">
        <v>5150</v>
      </c>
      <c r="B1897" s="7" t="s">
        <v>5348</v>
      </c>
      <c r="C1897" s="3" t="s">
        <v>5349</v>
      </c>
      <c r="D1897" s="4">
        <f>33.25/3</f>
        <v>11.083333333333334</v>
      </c>
      <c r="E1897" s="5" t="s">
        <v>5153</v>
      </c>
      <c r="F1897" s="4">
        <f>0.01789/3</f>
        <v>5.9633333333333335E-3</v>
      </c>
      <c r="G1897" s="6">
        <v>46325</v>
      </c>
      <c r="H1897" s="3" t="s">
        <v>5158</v>
      </c>
      <c r="I1897" s="3" t="s">
        <v>5159</v>
      </c>
      <c r="J1897" s="3" t="s">
        <v>5350</v>
      </c>
      <c r="K1897" s="5" t="s">
        <v>38</v>
      </c>
      <c r="L1897" s="5">
        <v>1</v>
      </c>
      <c r="M1897" s="5" t="s">
        <v>43</v>
      </c>
      <c r="N1897" s="5">
        <f>VLOOKUP(M1897,[1]ArchetypeScores!E:N,10,FALSE)</f>
        <v>0</v>
      </c>
      <c r="O1897" s="5">
        <f>VLOOKUP(M1897,[1]ArchetypeScores!E:O,11,FALSE)</f>
        <v>-1</v>
      </c>
      <c r="P1897" s="5">
        <f>VLOOKUP(M1897,[1]ArchetypeScores!E:P,12,FALSE)</f>
        <v>0</v>
      </c>
      <c r="Q1897" s="2" t="str">
        <f>VLOOKUP(M1897,[1]ArchetypeScores!E:W,19,FALSE)</f>
        <v>Consumer (including agriculture and tourism)</v>
      </c>
      <c r="R1897" s="2">
        <f>VLOOKUP(M1897,[1]ArchetypeScores!E:I,5,FALSE)</f>
        <v>0</v>
      </c>
      <c r="S1897" s="2">
        <f>VLOOKUP(M1897,[1]ArchetypeScores!E:K,7,FALSE)</f>
        <v>0</v>
      </c>
      <c r="T1897" s="2" t="str">
        <f t="shared" si="29"/>
        <v>Not A&amp;R positive</v>
      </c>
    </row>
    <row r="1898" spans="1:20" ht="20.399999999999999" x14ac:dyDescent="0.3">
      <c r="A1898" s="2" t="s">
        <v>5150</v>
      </c>
      <c r="B1898" s="7" t="s">
        <v>5348</v>
      </c>
      <c r="C1898" s="3" t="s">
        <v>5349</v>
      </c>
      <c r="D1898" s="4">
        <f>33.25/3</f>
        <v>11.083333333333334</v>
      </c>
      <c r="E1898" s="5" t="s">
        <v>5153</v>
      </c>
      <c r="F1898" s="4">
        <f>0.01789/3</f>
        <v>5.9633333333333335E-3</v>
      </c>
      <c r="G1898" s="6">
        <v>46325</v>
      </c>
      <c r="H1898" s="3" t="s">
        <v>5158</v>
      </c>
      <c r="I1898" s="3" t="s">
        <v>5159</v>
      </c>
      <c r="J1898" s="3" t="s">
        <v>5350</v>
      </c>
      <c r="K1898" s="5" t="s">
        <v>38</v>
      </c>
      <c r="L1898" s="5">
        <v>5</v>
      </c>
      <c r="M1898" s="5" t="s">
        <v>635</v>
      </c>
      <c r="N1898" s="5">
        <f>VLOOKUP(M1898,[1]ArchetypeScores!E:N,10,FALSE)</f>
        <v>0</v>
      </c>
      <c r="O1898" s="5">
        <f>VLOOKUP(M1898,[1]ArchetypeScores!E:O,11,FALSE)</f>
        <v>-1</v>
      </c>
      <c r="P1898" s="5">
        <f>VLOOKUP(M1898,[1]ArchetypeScores!E:P,12,FALSE)</f>
        <v>0</v>
      </c>
      <c r="Q1898" s="2" t="str">
        <f>VLOOKUP(M1898,[1]ArchetypeScores!E:W,19,FALSE)</f>
        <v>Consumer (including agriculture and tourism)</v>
      </c>
      <c r="R1898" s="2">
        <f>VLOOKUP(M1898,[1]ArchetypeScores!E:I,5,FALSE)</f>
        <v>0</v>
      </c>
      <c r="S1898" s="2">
        <f>VLOOKUP(M1898,[1]ArchetypeScores!E:K,7,FALSE)</f>
        <v>0</v>
      </c>
      <c r="T1898" s="2" t="str">
        <f t="shared" si="29"/>
        <v>Not A&amp;R positive</v>
      </c>
    </row>
    <row r="1899" spans="1:20" ht="20.399999999999999" x14ac:dyDescent="0.3">
      <c r="A1899" s="2" t="s">
        <v>5150</v>
      </c>
      <c r="B1899" s="7" t="s">
        <v>5348</v>
      </c>
      <c r="C1899" s="3" t="s">
        <v>5349</v>
      </c>
      <c r="D1899" s="4">
        <f>33.25/3</f>
        <v>11.083333333333334</v>
      </c>
      <c r="E1899" s="5" t="s">
        <v>5153</v>
      </c>
      <c r="F1899" s="4">
        <f>0.01789/3</f>
        <v>5.9633333333333335E-3</v>
      </c>
      <c r="G1899" s="6">
        <v>46325</v>
      </c>
      <c r="H1899" s="3" t="s">
        <v>5158</v>
      </c>
      <c r="I1899" s="3" t="s">
        <v>5159</v>
      </c>
      <c r="J1899" s="3" t="s">
        <v>5350</v>
      </c>
      <c r="K1899" s="5" t="s">
        <v>38</v>
      </c>
      <c r="L1899" s="5">
        <v>9</v>
      </c>
      <c r="M1899" s="5" t="s">
        <v>415</v>
      </c>
      <c r="N1899" s="5">
        <f>VLOOKUP(M1899,[1]ArchetypeScores!E:N,10,FALSE)</f>
        <v>0</v>
      </c>
      <c r="O1899" s="5">
        <f>VLOOKUP(M1899,[1]ArchetypeScores!E:O,11,FALSE)</f>
        <v>-1</v>
      </c>
      <c r="P1899" s="5">
        <f>VLOOKUP(M1899,[1]ArchetypeScores!E:P,12,FALSE)</f>
        <v>0</v>
      </c>
      <c r="Q1899" s="2" t="e">
        <f>VLOOKUP(M1899,[1]ArchetypeScores!E:W,19,FALSE)</f>
        <v>#N/A</v>
      </c>
      <c r="R1899" s="2">
        <f>VLOOKUP(M1899,[1]ArchetypeScores!E:I,5,FALSE)</f>
        <v>0</v>
      </c>
      <c r="S1899" s="2">
        <f>VLOOKUP(M1899,[1]ArchetypeScores!E:K,7,FALSE)</f>
        <v>0</v>
      </c>
      <c r="T1899" s="2" t="str">
        <f t="shared" si="29"/>
        <v>Not A&amp;R positive</v>
      </c>
    </row>
    <row r="1900" spans="1:20" x14ac:dyDescent="0.3">
      <c r="A1900" s="2" t="s">
        <v>5150</v>
      </c>
      <c r="B1900" s="3" t="s">
        <v>5351</v>
      </c>
      <c r="C1900" s="3" t="s">
        <v>5352</v>
      </c>
      <c r="D1900" s="4">
        <v>45.76</v>
      </c>
      <c r="E1900" s="5" t="s">
        <v>5153</v>
      </c>
      <c r="F1900" s="4">
        <v>2.461E-2</v>
      </c>
      <c r="G1900" s="6">
        <v>46300</v>
      </c>
      <c r="H1900" s="3" t="s">
        <v>5158</v>
      </c>
      <c r="I1900" s="3" t="s">
        <v>5159</v>
      </c>
      <c r="J1900" s="3" t="s">
        <v>5353</v>
      </c>
      <c r="K1900" s="5" t="s">
        <v>47</v>
      </c>
      <c r="L1900" s="5">
        <v>1</v>
      </c>
      <c r="M1900" s="5" t="s">
        <v>48</v>
      </c>
      <c r="N1900" s="5">
        <f>VLOOKUP(M1900,[1]ArchetypeScores!E:N,10,FALSE)</f>
        <v>0</v>
      </c>
      <c r="O1900" s="5">
        <f>VLOOKUP(M1900,[1]ArchetypeScores!E:O,11,FALSE)</f>
        <v>0</v>
      </c>
      <c r="P1900" s="5">
        <f>VLOOKUP(M1900,[1]ArchetypeScores!E:P,12,FALSE)</f>
        <v>0</v>
      </c>
      <c r="Q1900" s="2" t="str">
        <f>VLOOKUP(M1900,[1]ArchetypeScores!E:W,19,FALSE)</f>
        <v>Consumer (including agriculture and tourism)</v>
      </c>
      <c r="R1900" s="2">
        <f>VLOOKUP(M1900,[1]ArchetypeScores!E:I,5,FALSE)</f>
        <v>0</v>
      </c>
      <c r="S1900" s="2">
        <f>VLOOKUP(M1900,[1]ArchetypeScores!E:K,7,FALSE)</f>
        <v>0</v>
      </c>
      <c r="T1900" s="2" t="str">
        <f t="shared" si="29"/>
        <v>Not A&amp;R positive</v>
      </c>
    </row>
    <row r="1901" spans="1:20" x14ac:dyDescent="0.3">
      <c r="A1901" s="2" t="s">
        <v>5150</v>
      </c>
      <c r="B1901" s="3" t="s">
        <v>5354</v>
      </c>
      <c r="C1901" s="3" t="s">
        <v>5355</v>
      </c>
      <c r="D1901" s="4">
        <v>5.58</v>
      </c>
      <c r="E1901" s="5" t="s">
        <v>5153</v>
      </c>
      <c r="F1901" s="4">
        <v>3.0000000000000001E-3</v>
      </c>
      <c r="G1901" s="6">
        <v>46247</v>
      </c>
      <c r="H1901" s="3" t="s">
        <v>5158</v>
      </c>
      <c r="I1901" s="3" t="s">
        <v>5159</v>
      </c>
      <c r="J1901" s="3" t="s">
        <v>5356</v>
      </c>
      <c r="K1901" s="5" t="s">
        <v>61</v>
      </c>
      <c r="L1901" s="5">
        <v>1</v>
      </c>
      <c r="M1901" s="5" t="s">
        <v>130</v>
      </c>
      <c r="N1901" s="5">
        <f>VLOOKUP(M1901,[1]ArchetypeScores!E:N,10,FALSE)</f>
        <v>0</v>
      </c>
      <c r="O1901" s="5">
        <f>VLOOKUP(M1901,[1]ArchetypeScores!E:O,11,FALSE)</f>
        <v>-1</v>
      </c>
      <c r="P1901" s="5">
        <f>VLOOKUP(M1901,[1]ArchetypeScores!E:P,12,FALSE)</f>
        <v>0</v>
      </c>
      <c r="Q1901" s="2" t="str">
        <f>VLOOKUP(M1901,[1]ArchetypeScores!E:W,19,FALSE)</f>
        <v>Health care</v>
      </c>
      <c r="R1901" s="2">
        <f>VLOOKUP(M1901,[1]ArchetypeScores!E:I,5,FALSE)</f>
        <v>0</v>
      </c>
      <c r="S1901" s="2">
        <f>VLOOKUP(M1901,[1]ArchetypeScores!E:K,7,FALSE)</f>
        <v>0</v>
      </c>
      <c r="T1901" s="2" t="str">
        <f t="shared" si="29"/>
        <v>Not A&amp;R positive</v>
      </c>
    </row>
    <row r="1902" spans="1:20" x14ac:dyDescent="0.3">
      <c r="A1902" s="2" t="s">
        <v>5150</v>
      </c>
      <c r="B1902" s="3" t="s">
        <v>5357</v>
      </c>
      <c r="C1902" s="3" t="s">
        <v>5358</v>
      </c>
      <c r="D1902" s="4">
        <v>28.44</v>
      </c>
      <c r="E1902" s="5" t="s">
        <v>5153</v>
      </c>
      <c r="F1902" s="4">
        <v>1.5299999999999999E-2</v>
      </c>
      <c r="G1902" s="6">
        <v>46333</v>
      </c>
      <c r="H1902" s="3" t="s">
        <v>5158</v>
      </c>
      <c r="I1902" s="3" t="s">
        <v>5159</v>
      </c>
      <c r="J1902" s="3" t="s">
        <v>5359</v>
      </c>
      <c r="K1902" s="5" t="s">
        <v>31</v>
      </c>
      <c r="L1902" s="5">
        <v>3</v>
      </c>
      <c r="M1902" s="5" t="s">
        <v>32</v>
      </c>
      <c r="N1902" s="5">
        <f>VLOOKUP(M1902,[1]ArchetypeScores!E:N,10,FALSE)</f>
        <v>0</v>
      </c>
      <c r="O1902" s="5">
        <f>VLOOKUP(M1902,[1]ArchetypeScores!E:O,11,FALSE)</f>
        <v>0</v>
      </c>
      <c r="P1902" s="5">
        <f>VLOOKUP(M1902,[1]ArchetypeScores!E:P,12,FALSE)</f>
        <v>0</v>
      </c>
      <c r="Q1902" s="2" t="str">
        <f>VLOOKUP(M1902,[1]ArchetypeScores!E:W,19,FALSE)</f>
        <v>Energy and water</v>
      </c>
      <c r="R1902" s="2">
        <f>VLOOKUP(M1902,[1]ArchetypeScores!E:I,5,FALSE)</f>
        <v>0</v>
      </c>
      <c r="S1902" s="2">
        <f>VLOOKUP(M1902,[1]ArchetypeScores!E:K,7,FALSE)</f>
        <v>0</v>
      </c>
      <c r="T1902" s="2" t="str">
        <f t="shared" si="29"/>
        <v>Not A&amp;R positive</v>
      </c>
    </row>
    <row r="1903" spans="1:20" x14ac:dyDescent="0.3">
      <c r="A1903" s="2" t="s">
        <v>5150</v>
      </c>
      <c r="B1903" s="3" t="s">
        <v>5360</v>
      </c>
      <c r="C1903" s="3" t="s">
        <v>5361</v>
      </c>
      <c r="D1903" s="4">
        <v>35.549999999999997</v>
      </c>
      <c r="E1903" s="5" t="s">
        <v>5153</v>
      </c>
      <c r="F1903" s="4">
        <v>1.9120000000000002E-2</v>
      </c>
      <c r="G1903" s="6">
        <v>46354</v>
      </c>
      <c r="H1903" s="3" t="s">
        <v>5158</v>
      </c>
      <c r="I1903" s="3" t="s">
        <v>5159</v>
      </c>
      <c r="J1903" s="3" t="s">
        <v>5362</v>
      </c>
      <c r="K1903" s="5" t="s">
        <v>31</v>
      </c>
      <c r="L1903" s="5">
        <v>3</v>
      </c>
      <c r="M1903" s="5" t="s">
        <v>32</v>
      </c>
      <c r="N1903" s="5">
        <f>VLOOKUP(M1903,[1]ArchetypeScores!E:N,10,FALSE)</f>
        <v>0</v>
      </c>
      <c r="O1903" s="5">
        <f>VLOOKUP(M1903,[1]ArchetypeScores!E:O,11,FALSE)</f>
        <v>0</v>
      </c>
      <c r="P1903" s="5">
        <f>VLOOKUP(M1903,[1]ArchetypeScores!E:P,12,FALSE)</f>
        <v>0</v>
      </c>
      <c r="Q1903" s="2" t="str">
        <f>VLOOKUP(M1903,[1]ArchetypeScores!E:W,19,FALSE)</f>
        <v>Energy and water</v>
      </c>
      <c r="R1903" s="2">
        <f>VLOOKUP(M1903,[1]ArchetypeScores!E:I,5,FALSE)</f>
        <v>0</v>
      </c>
      <c r="S1903" s="2">
        <f>VLOOKUP(M1903,[1]ArchetypeScores!E:K,7,FALSE)</f>
        <v>0</v>
      </c>
      <c r="T1903" s="2" t="str">
        <f t="shared" si="29"/>
        <v>Not A&amp;R positive</v>
      </c>
    </row>
    <row r="1904" spans="1:20" x14ac:dyDescent="0.3">
      <c r="A1904" s="2" t="s">
        <v>5150</v>
      </c>
      <c r="B1904" s="8" t="s">
        <v>5363</v>
      </c>
      <c r="C1904" s="3" t="s">
        <v>5364</v>
      </c>
      <c r="D1904" s="4">
        <v>1.1299999999999999</v>
      </c>
      <c r="E1904" s="5" t="s">
        <v>5153</v>
      </c>
      <c r="F1904" s="4">
        <v>5.6999999999999998E-4</v>
      </c>
      <c r="G1904" s="6">
        <v>46471</v>
      </c>
      <c r="H1904" s="3" t="s">
        <v>5154</v>
      </c>
      <c r="I1904" s="3" t="s">
        <v>5155</v>
      </c>
      <c r="J1904" s="3" t="s">
        <v>5365</v>
      </c>
      <c r="K1904" s="5" t="s">
        <v>25</v>
      </c>
      <c r="L1904" s="5">
        <v>15</v>
      </c>
      <c r="M1904" s="5" t="s">
        <v>26</v>
      </c>
      <c r="N1904" s="5">
        <f>VLOOKUP(M1904,[1]ArchetypeScores!E:N,10,FALSE)</f>
        <v>1</v>
      </c>
      <c r="O1904" s="5">
        <f>VLOOKUP(M1904,[1]ArchetypeScores!E:O,11,FALSE)</f>
        <v>-2</v>
      </c>
      <c r="P1904" s="5">
        <f>VLOOKUP(M1904,[1]ArchetypeScores!E:P,12,FALSE)</f>
        <v>0</v>
      </c>
      <c r="Q1904" s="2" t="str">
        <f>VLOOKUP(M1904,[1]ArchetypeScores!E:W,19,FALSE)</f>
        <v>Energy and water</v>
      </c>
      <c r="R1904" s="2">
        <f>VLOOKUP(M1904,[1]ArchetypeScores!E:I,5,FALSE)</f>
        <v>0</v>
      </c>
      <c r="S1904" s="2">
        <f>VLOOKUP(M1904,[1]ArchetypeScores!E:K,7,FALSE)</f>
        <v>0</v>
      </c>
      <c r="T1904" s="2" t="str">
        <f t="shared" si="29"/>
        <v>Not A&amp;R positive</v>
      </c>
    </row>
    <row r="1905" spans="1:20" x14ac:dyDescent="0.3">
      <c r="A1905" s="2" t="s">
        <v>5150</v>
      </c>
      <c r="B1905" s="3" t="s">
        <v>5366</v>
      </c>
      <c r="C1905" s="3" t="s">
        <v>5367</v>
      </c>
      <c r="D1905" s="4">
        <v>64.599999999999994</v>
      </c>
      <c r="E1905" s="5" t="s">
        <v>5153</v>
      </c>
      <c r="F1905" s="4">
        <v>3.4750000000000003E-2</v>
      </c>
      <c r="G1905" s="6">
        <v>46335</v>
      </c>
      <c r="H1905" s="3" t="s">
        <v>5158</v>
      </c>
      <c r="I1905" s="3" t="s">
        <v>5159</v>
      </c>
      <c r="J1905" s="3" t="s">
        <v>5368</v>
      </c>
      <c r="K1905" s="5" t="s">
        <v>31</v>
      </c>
      <c r="L1905" s="5">
        <v>3</v>
      </c>
      <c r="M1905" s="5" t="s">
        <v>32</v>
      </c>
      <c r="N1905" s="5">
        <f>VLOOKUP(M1905,[1]ArchetypeScores!E:N,10,FALSE)</f>
        <v>0</v>
      </c>
      <c r="O1905" s="5">
        <f>VLOOKUP(M1905,[1]ArchetypeScores!E:O,11,FALSE)</f>
        <v>0</v>
      </c>
      <c r="P1905" s="5">
        <f>VLOOKUP(M1905,[1]ArchetypeScores!E:P,12,FALSE)</f>
        <v>0</v>
      </c>
      <c r="Q1905" s="2" t="str">
        <f>VLOOKUP(M1905,[1]ArchetypeScores!E:W,19,FALSE)</f>
        <v>Energy and water</v>
      </c>
      <c r="R1905" s="2">
        <f>VLOOKUP(M1905,[1]ArchetypeScores!E:I,5,FALSE)</f>
        <v>0</v>
      </c>
      <c r="S1905" s="2">
        <f>VLOOKUP(M1905,[1]ArchetypeScores!E:K,7,FALSE)</f>
        <v>0</v>
      </c>
      <c r="T1905" s="2" t="str">
        <f t="shared" si="29"/>
        <v>Not A&amp;R positive</v>
      </c>
    </row>
    <row r="1906" spans="1:20" x14ac:dyDescent="0.3">
      <c r="A1906" s="2" t="s">
        <v>5150</v>
      </c>
      <c r="B1906" s="3" t="s">
        <v>5369</v>
      </c>
      <c r="C1906" s="3" t="s">
        <v>5370</v>
      </c>
      <c r="D1906" s="4">
        <v>59.5</v>
      </c>
      <c r="E1906" s="5" t="s">
        <v>5153</v>
      </c>
      <c r="F1906" s="4">
        <v>3.2000000000000001E-2</v>
      </c>
      <c r="G1906" s="6">
        <v>46353</v>
      </c>
      <c r="H1906" s="3" t="s">
        <v>5158</v>
      </c>
      <c r="I1906" s="3" t="s">
        <v>5159</v>
      </c>
      <c r="J1906" s="3" t="s">
        <v>5371</v>
      </c>
      <c r="K1906" s="5" t="s">
        <v>31</v>
      </c>
      <c r="L1906" s="5">
        <v>3</v>
      </c>
      <c r="M1906" s="5" t="s">
        <v>32</v>
      </c>
      <c r="N1906" s="5">
        <f>VLOOKUP(M1906,[1]ArchetypeScores!E:N,10,FALSE)</f>
        <v>0</v>
      </c>
      <c r="O1906" s="5">
        <f>VLOOKUP(M1906,[1]ArchetypeScores!E:O,11,FALSE)</f>
        <v>0</v>
      </c>
      <c r="P1906" s="5">
        <f>VLOOKUP(M1906,[1]ArchetypeScores!E:P,12,FALSE)</f>
        <v>0</v>
      </c>
      <c r="Q1906" s="2" t="str">
        <f>VLOOKUP(M1906,[1]ArchetypeScores!E:W,19,FALSE)</f>
        <v>Energy and water</v>
      </c>
      <c r="R1906" s="2">
        <f>VLOOKUP(M1906,[1]ArchetypeScores!E:I,5,FALSE)</f>
        <v>0</v>
      </c>
      <c r="S1906" s="2">
        <f>VLOOKUP(M1906,[1]ArchetypeScores!E:K,7,FALSE)</f>
        <v>0</v>
      </c>
      <c r="T1906" s="2" t="str">
        <f t="shared" si="29"/>
        <v>Not A&amp;R positive</v>
      </c>
    </row>
    <row r="1907" spans="1:20" x14ac:dyDescent="0.3">
      <c r="A1907" s="2" t="s">
        <v>5150</v>
      </c>
      <c r="B1907" s="3" t="s">
        <v>5372</v>
      </c>
      <c r="C1907" s="3" t="s">
        <v>5373</v>
      </c>
      <c r="D1907" s="4">
        <v>63.31</v>
      </c>
      <c r="E1907" s="5" t="s">
        <v>5153</v>
      </c>
      <c r="F1907" s="4">
        <v>3.6360000000000003E-2</v>
      </c>
      <c r="G1907" s="6">
        <v>46198</v>
      </c>
      <c r="H1907" s="3" t="s">
        <v>5229</v>
      </c>
      <c r="I1907" s="3"/>
      <c r="J1907" s="3"/>
      <c r="K1907" s="5" t="s">
        <v>71</v>
      </c>
      <c r="L1907" s="5">
        <v>1</v>
      </c>
      <c r="M1907" s="5" t="s">
        <v>72</v>
      </c>
      <c r="N1907" s="5">
        <f>VLOOKUP(M1907,[1]ArchetypeScores!E:N,10,FALSE)</f>
        <v>0</v>
      </c>
      <c r="O1907" s="5">
        <f>VLOOKUP(M1907,[1]ArchetypeScores!E:O,11,FALSE)</f>
        <v>0</v>
      </c>
      <c r="P1907" s="5">
        <f>VLOOKUP(M1907,[1]ArchetypeScores!E:P,12,FALSE)</f>
        <v>0</v>
      </c>
      <c r="Q1907" s="2" t="str">
        <f>VLOOKUP(M1907,[1]ArchetypeScores!E:W,19,FALSE)</f>
        <v>Other sector</v>
      </c>
      <c r="R1907" s="2">
        <f>VLOOKUP(M1907,[1]ArchetypeScores!E:I,5,FALSE)</f>
        <v>0</v>
      </c>
      <c r="S1907" s="2">
        <f>VLOOKUP(M1907,[1]ArchetypeScores!E:K,7,FALSE)</f>
        <v>0</v>
      </c>
      <c r="T1907" s="2" t="str">
        <f t="shared" si="29"/>
        <v>Not A&amp;R positive</v>
      </c>
    </row>
    <row r="1908" spans="1:20" x14ac:dyDescent="0.3">
      <c r="A1908" s="2" t="s">
        <v>5150</v>
      </c>
      <c r="B1908" s="3" t="s">
        <v>5374</v>
      </c>
      <c r="C1908" s="3" t="s">
        <v>5375</v>
      </c>
      <c r="D1908" s="4">
        <v>3.85</v>
      </c>
      <c r="E1908" s="5" t="s">
        <v>5153</v>
      </c>
      <c r="F1908" s="4">
        <v>2.0699999999999998E-3</v>
      </c>
      <c r="G1908" s="6">
        <v>46217</v>
      </c>
      <c r="H1908" s="3" t="s">
        <v>5158</v>
      </c>
      <c r="I1908" s="3" t="s">
        <v>5159</v>
      </c>
      <c r="J1908" s="3" t="s">
        <v>5376</v>
      </c>
      <c r="K1908" s="5" t="s">
        <v>71</v>
      </c>
      <c r="L1908" s="5">
        <v>2</v>
      </c>
      <c r="M1908" s="5" t="s">
        <v>2542</v>
      </c>
      <c r="N1908" s="5">
        <f>VLOOKUP(M1908,[1]ArchetypeScores!E:N,10,FALSE)</f>
        <v>0</v>
      </c>
      <c r="O1908" s="5">
        <f>VLOOKUP(M1908,[1]ArchetypeScores!E:O,11,FALSE)</f>
        <v>-1</v>
      </c>
      <c r="P1908" s="5">
        <f>VLOOKUP(M1908,[1]ArchetypeScores!E:P,12,FALSE)</f>
        <v>0</v>
      </c>
      <c r="Q1908" s="2" t="str">
        <f>VLOOKUP(M1908,[1]ArchetypeScores!E:W,19,FALSE)</f>
        <v>Industrials - other</v>
      </c>
      <c r="R1908" s="2">
        <f>VLOOKUP(M1908,[1]ArchetypeScores!E:I,5,FALSE)</f>
        <v>0</v>
      </c>
      <c r="S1908" s="2">
        <f>VLOOKUP(M1908,[1]ArchetypeScores!E:K,7,FALSE)</f>
        <v>0</v>
      </c>
      <c r="T1908" s="2" t="str">
        <f t="shared" si="29"/>
        <v>Not A&amp;R positive</v>
      </c>
    </row>
    <row r="1909" spans="1:20" x14ac:dyDescent="0.3">
      <c r="A1909" s="2" t="s">
        <v>5150</v>
      </c>
      <c r="B1909" s="3" t="s">
        <v>5377</v>
      </c>
      <c r="C1909" s="3" t="s">
        <v>5378</v>
      </c>
      <c r="D1909" s="4">
        <v>0.88500000000000001</v>
      </c>
      <c r="E1909" s="5" t="s">
        <v>5153</v>
      </c>
      <c r="F1909" s="4">
        <v>4.8000000000000001E-4</v>
      </c>
      <c r="G1909" s="6">
        <v>46369</v>
      </c>
      <c r="H1909" s="3" t="s">
        <v>5158</v>
      </c>
      <c r="I1909" s="3" t="s">
        <v>5159</v>
      </c>
      <c r="J1909" s="3" t="s">
        <v>5379</v>
      </c>
      <c r="K1909" s="5" t="s">
        <v>291</v>
      </c>
      <c r="L1909" s="5">
        <v>4</v>
      </c>
      <c r="M1909" s="5" t="s">
        <v>292</v>
      </c>
      <c r="N1909" s="5">
        <f>VLOOKUP(M1909,[1]ArchetypeScores!E:N,10,FALSE)</f>
        <v>1</v>
      </c>
      <c r="O1909" s="5">
        <f>VLOOKUP(M1909,[1]ArchetypeScores!E:O,11,FALSE)</f>
        <v>0</v>
      </c>
      <c r="P1909" s="5">
        <f>VLOOKUP(M1909,[1]ArchetypeScores!E:P,12,FALSE)</f>
        <v>0</v>
      </c>
      <c r="Q1909" s="2" t="str">
        <f>VLOOKUP(M1909,[1]ArchetypeScores!E:W,19,FALSE)</f>
        <v>Education and training</v>
      </c>
      <c r="R1909" s="2">
        <f>VLOOKUP(M1909,[1]ArchetypeScores!E:I,5,FALSE)</f>
        <v>0</v>
      </c>
      <c r="S1909" s="2">
        <f>VLOOKUP(M1909,[1]ArchetypeScores!E:K,7,FALSE)</f>
        <v>0</v>
      </c>
      <c r="T1909" s="2" t="str">
        <f t="shared" si="29"/>
        <v>Not A&amp;R positive</v>
      </c>
    </row>
    <row r="1910" spans="1:20" x14ac:dyDescent="0.3">
      <c r="A1910" s="2" t="s">
        <v>5150</v>
      </c>
      <c r="B1910" s="3" t="s">
        <v>5380</v>
      </c>
      <c r="C1910" s="3" t="s">
        <v>5381</v>
      </c>
      <c r="D1910" s="4">
        <v>77.099999999999994</v>
      </c>
      <c r="E1910" s="5" t="s">
        <v>5153</v>
      </c>
      <c r="F1910" s="4">
        <v>3.8710000000000001E-2</v>
      </c>
      <c r="G1910" s="6">
        <v>46481</v>
      </c>
      <c r="H1910" s="3" t="s">
        <v>5154</v>
      </c>
      <c r="I1910" s="3" t="s">
        <v>5155</v>
      </c>
      <c r="J1910" s="3" t="s">
        <v>5382</v>
      </c>
      <c r="K1910" s="5" t="s">
        <v>291</v>
      </c>
      <c r="L1910" s="5">
        <v>4</v>
      </c>
      <c r="M1910" s="5" t="s">
        <v>292</v>
      </c>
      <c r="N1910" s="5">
        <f>VLOOKUP(M1910,[1]ArchetypeScores!E:N,10,FALSE)</f>
        <v>1</v>
      </c>
      <c r="O1910" s="5">
        <f>VLOOKUP(M1910,[1]ArchetypeScores!E:O,11,FALSE)</f>
        <v>0</v>
      </c>
      <c r="P1910" s="5">
        <f>VLOOKUP(M1910,[1]ArchetypeScores!E:P,12,FALSE)</f>
        <v>0</v>
      </c>
      <c r="Q1910" s="2" t="str">
        <f>VLOOKUP(M1910,[1]ArchetypeScores!E:W,19,FALSE)</f>
        <v>Education and training</v>
      </c>
      <c r="R1910" s="2">
        <f>VLOOKUP(M1910,[1]ArchetypeScores!E:I,5,FALSE)</f>
        <v>0</v>
      </c>
      <c r="S1910" s="2">
        <f>VLOOKUP(M1910,[1]ArchetypeScores!E:K,7,FALSE)</f>
        <v>0</v>
      </c>
      <c r="T1910" s="2" t="str">
        <f t="shared" si="29"/>
        <v>Not A&amp;R positive</v>
      </c>
    </row>
    <row r="1911" spans="1:20" x14ac:dyDescent="0.3">
      <c r="A1911" s="2" t="s">
        <v>5150</v>
      </c>
      <c r="B1911" s="3" t="s">
        <v>5383</v>
      </c>
      <c r="C1911" s="3" t="s">
        <v>5384</v>
      </c>
      <c r="D1911" s="4">
        <v>1.61</v>
      </c>
      <c r="E1911" s="5" t="s">
        <v>5153</v>
      </c>
      <c r="F1911" s="4">
        <v>8.0999999999999996E-4</v>
      </c>
      <c r="G1911" s="6">
        <v>46477</v>
      </c>
      <c r="H1911" s="3" t="s">
        <v>5154</v>
      </c>
      <c r="I1911" s="3" t="s">
        <v>5155</v>
      </c>
      <c r="J1911" s="3">
        <v>201007</v>
      </c>
      <c r="K1911" s="5" t="s">
        <v>61</v>
      </c>
      <c r="L1911" s="5" t="s">
        <v>112</v>
      </c>
      <c r="M1911" s="5" t="s">
        <v>948</v>
      </c>
      <c r="N1911" s="5">
        <f>VLOOKUP(M1911,[1]ArchetypeScores!E:N,10,FALSE)</f>
        <v>0</v>
      </c>
      <c r="O1911" s="5">
        <f>VLOOKUP(M1911,[1]ArchetypeScores!E:O,11,FALSE)</f>
        <v>-1</v>
      </c>
      <c r="P1911" s="5">
        <f>VLOOKUP(M1911,[1]ArchetypeScores!E:P,12,FALSE)</f>
        <v>0</v>
      </c>
      <c r="Q1911" s="2" t="str">
        <f>VLOOKUP(M1911,[1]ArchetypeScores!E:W,19,FALSE)</f>
        <v>Health care</v>
      </c>
      <c r="R1911" s="2">
        <f>VLOOKUP(M1911,[1]ArchetypeScores!E:I,5,FALSE)</f>
        <v>0</v>
      </c>
      <c r="S1911" s="2">
        <f>VLOOKUP(M1911,[1]ArchetypeScores!E:K,7,FALSE)</f>
        <v>0</v>
      </c>
      <c r="T1911" s="2" t="str">
        <f t="shared" si="29"/>
        <v>Not A&amp;R positive</v>
      </c>
    </row>
    <row r="1912" spans="1:20" x14ac:dyDescent="0.3">
      <c r="A1912" s="2" t="s">
        <v>5150</v>
      </c>
      <c r="B1912" s="3" t="s">
        <v>5385</v>
      </c>
      <c r="C1912" s="3" t="s">
        <v>5386</v>
      </c>
      <c r="D1912" s="4">
        <v>432.5</v>
      </c>
      <c r="E1912" s="5" t="s">
        <v>5153</v>
      </c>
      <c r="F1912" s="4">
        <v>0.23264000000000001</v>
      </c>
      <c r="G1912" s="6">
        <v>46396</v>
      </c>
      <c r="H1912" s="3" t="s">
        <v>5158</v>
      </c>
      <c r="I1912" s="3" t="s">
        <v>5159</v>
      </c>
      <c r="J1912" s="3" t="s">
        <v>5387</v>
      </c>
      <c r="K1912" s="5" t="s">
        <v>57</v>
      </c>
      <c r="L1912" s="5">
        <v>29</v>
      </c>
      <c r="M1912" s="5" t="s">
        <v>58</v>
      </c>
      <c r="N1912" s="5">
        <f>VLOOKUP(M1912,[1]ArchetypeScores!E:N,10,FALSE)</f>
        <v>0</v>
      </c>
      <c r="O1912" s="5">
        <f>VLOOKUP(M1912,[1]ArchetypeScores!E:O,11,FALSE)</f>
        <v>-1</v>
      </c>
      <c r="P1912" s="5">
        <f>VLOOKUP(M1912,[1]ArchetypeScores!E:P,12,FALSE)</f>
        <v>0</v>
      </c>
      <c r="Q1912" s="2" t="str">
        <f>VLOOKUP(M1912,[1]ArchetypeScores!E:W,19,FALSE)</f>
        <v>Untargeted</v>
      </c>
      <c r="R1912" s="2">
        <f>VLOOKUP(M1912,[1]ArchetypeScores!E:I,5,FALSE)</f>
        <v>0</v>
      </c>
      <c r="S1912" s="2">
        <f>VLOOKUP(M1912,[1]ArchetypeScores!E:K,7,FALSE)</f>
        <v>0</v>
      </c>
      <c r="T1912" s="2" t="str">
        <f t="shared" si="29"/>
        <v>Not A&amp;R positive</v>
      </c>
    </row>
    <row r="1913" spans="1:20" x14ac:dyDescent="0.3">
      <c r="A1913" s="2" t="s">
        <v>5150</v>
      </c>
      <c r="B1913" s="3" t="s">
        <v>5388</v>
      </c>
      <c r="C1913" s="3" t="s">
        <v>5389</v>
      </c>
      <c r="D1913" s="4">
        <v>16.273</v>
      </c>
      <c r="E1913" s="5" t="s">
        <v>5153</v>
      </c>
      <c r="F1913" s="4">
        <v>8.7500000000000008E-3</v>
      </c>
      <c r="G1913" s="6">
        <v>46401</v>
      </c>
      <c r="H1913" s="3" t="s">
        <v>5158</v>
      </c>
      <c r="I1913" s="3" t="s">
        <v>5159</v>
      </c>
      <c r="J1913" s="3" t="s">
        <v>5390</v>
      </c>
      <c r="K1913" s="5" t="s">
        <v>694</v>
      </c>
      <c r="L1913" s="5">
        <v>1</v>
      </c>
      <c r="M1913" s="5" t="s">
        <v>1622</v>
      </c>
      <c r="N1913" s="5">
        <f>VLOOKUP(M1913,[1]ArchetypeScores!E:N,10,FALSE)</f>
        <v>1</v>
      </c>
      <c r="O1913" s="5">
        <f>VLOOKUP(M1913,[1]ArchetypeScores!E:O,11,FALSE)</f>
        <v>-1</v>
      </c>
      <c r="P1913" s="5">
        <f>VLOOKUP(M1913,[1]ArchetypeScores!E:P,12,FALSE)</f>
        <v>0</v>
      </c>
      <c r="Q1913" s="2" t="str">
        <f>VLOOKUP(M1913,[1]ArchetypeScores!E:W,19,FALSE)</f>
        <v>Untargeted</v>
      </c>
      <c r="R1913" s="2">
        <f>VLOOKUP(M1913,[1]ArchetypeScores!E:I,5,FALSE)</f>
        <v>0</v>
      </c>
      <c r="S1913" s="2">
        <f>VLOOKUP(M1913,[1]ArchetypeScores!E:K,7,FALSE)</f>
        <v>1</v>
      </c>
      <c r="T1913" s="2" t="str">
        <f t="shared" si="29"/>
        <v>Indirect only</v>
      </c>
    </row>
    <row r="1914" spans="1:20" x14ac:dyDescent="0.3">
      <c r="A1914" s="2" t="s">
        <v>5150</v>
      </c>
      <c r="B1914" s="3" t="s">
        <v>5391</v>
      </c>
      <c r="C1914" s="3" t="s">
        <v>5392</v>
      </c>
      <c r="D1914" s="4">
        <v>0.1</v>
      </c>
      <c r="E1914" s="5" t="s">
        <v>5153</v>
      </c>
      <c r="F1914" s="4">
        <v>5.0000000000000002E-5</v>
      </c>
      <c r="G1914" s="6">
        <v>46271</v>
      </c>
      <c r="H1914" s="3" t="s">
        <v>5158</v>
      </c>
      <c r="I1914" s="3" t="s">
        <v>5159</v>
      </c>
      <c r="J1914" s="3" t="s">
        <v>5393</v>
      </c>
      <c r="K1914" s="5" t="s">
        <v>112</v>
      </c>
      <c r="L1914" s="5" t="s">
        <v>112</v>
      </c>
      <c r="M1914" s="5" t="s">
        <v>961</v>
      </c>
      <c r="N1914" s="5">
        <f>VLOOKUP(M1914,[1]ArchetypeScores!E:N,10,FALSE)</f>
        <v>0</v>
      </c>
      <c r="O1914" s="5">
        <f>VLOOKUP(M1914,[1]ArchetypeScores!E:O,11,FALSE)</f>
        <v>0</v>
      </c>
      <c r="P1914" s="5">
        <f>VLOOKUP(M1914,[1]ArchetypeScores!E:P,12,FALSE)</f>
        <v>0</v>
      </c>
      <c r="Q1914" s="2" t="str">
        <f>VLOOKUP(M1914,[1]ArchetypeScores!E:W,19,FALSE)</f>
        <v>Untargeted</v>
      </c>
      <c r="R1914" s="2">
        <f>VLOOKUP(M1914,[1]ArchetypeScores!E:I,5,FALSE)</f>
        <v>0</v>
      </c>
      <c r="S1914" s="2">
        <f>VLOOKUP(M1914,[1]ArchetypeScores!E:K,7,FALSE)</f>
        <v>0</v>
      </c>
      <c r="T1914" s="2" t="str">
        <f t="shared" si="29"/>
        <v>Not A&amp;R positive</v>
      </c>
    </row>
    <row r="1915" spans="1:20" x14ac:dyDescent="0.3">
      <c r="A1915" s="2" t="s">
        <v>5150</v>
      </c>
      <c r="B1915" s="3" t="s">
        <v>5394</v>
      </c>
      <c r="C1915" s="3" t="s">
        <v>5395</v>
      </c>
      <c r="D1915" s="4">
        <v>7.61</v>
      </c>
      <c r="E1915" s="5" t="s">
        <v>5153</v>
      </c>
      <c r="F1915" s="4">
        <v>3.82E-3</v>
      </c>
      <c r="G1915" s="6">
        <v>46463</v>
      </c>
      <c r="H1915" s="3" t="s">
        <v>5154</v>
      </c>
      <c r="I1915" s="3" t="s">
        <v>5155</v>
      </c>
      <c r="J1915" s="3">
        <v>203053</v>
      </c>
      <c r="K1915" s="5" t="s">
        <v>94</v>
      </c>
      <c r="L1915" s="5">
        <v>1</v>
      </c>
      <c r="M1915" s="5" t="s">
        <v>95</v>
      </c>
      <c r="N1915" s="5">
        <f>VLOOKUP(M1915,[1]ArchetypeScores!E:N,10,FALSE)</f>
        <v>1</v>
      </c>
      <c r="O1915" s="5">
        <f>VLOOKUP(M1915,[1]ArchetypeScores!E:O,11,FALSE)</f>
        <v>-1</v>
      </c>
      <c r="P1915" s="5">
        <f>VLOOKUP(M1915,[1]ArchetypeScores!E:P,12,FALSE)</f>
        <v>0</v>
      </c>
      <c r="Q1915" s="2" t="str">
        <f>VLOOKUP(M1915,[1]ArchetypeScores!E:W,19,FALSE)</f>
        <v>Consumer (including agriculture and tourism)</v>
      </c>
      <c r="R1915" s="2">
        <f>VLOOKUP(M1915,[1]ArchetypeScores!E:I,5,FALSE)</f>
        <v>0</v>
      </c>
      <c r="S1915" s="2">
        <f>VLOOKUP(M1915,[1]ArchetypeScores!E:K,7,FALSE)</f>
        <v>0</v>
      </c>
      <c r="T1915" s="2" t="str">
        <f t="shared" si="29"/>
        <v>Not A&amp;R positive</v>
      </c>
    </row>
    <row r="1916" spans="1:20" x14ac:dyDescent="0.3">
      <c r="A1916" s="2" t="s">
        <v>5150</v>
      </c>
      <c r="B1916" s="3" t="s">
        <v>5396</v>
      </c>
      <c r="C1916" s="3" t="s">
        <v>5397</v>
      </c>
      <c r="D1916" s="4">
        <v>87.36</v>
      </c>
      <c r="E1916" s="5" t="s">
        <v>5153</v>
      </c>
      <c r="F1916" s="4">
        <v>4.3860000000000003E-2</v>
      </c>
      <c r="G1916" s="6">
        <v>46478</v>
      </c>
      <c r="H1916" s="3" t="s">
        <v>5154</v>
      </c>
      <c r="I1916" s="3" t="s">
        <v>5155</v>
      </c>
      <c r="J1916" s="3" t="s">
        <v>5398</v>
      </c>
      <c r="K1916" s="5" t="s">
        <v>47</v>
      </c>
      <c r="L1916" s="5" t="s">
        <v>112</v>
      </c>
      <c r="M1916" s="5" t="s">
        <v>5248</v>
      </c>
      <c r="N1916" s="5">
        <f>VLOOKUP(M1916,[1]ArchetypeScores!E:N,10,FALSE)</f>
        <v>0</v>
      </c>
      <c r="O1916" s="5">
        <f>VLOOKUP(M1916,[1]ArchetypeScores!E:O,11,FALSE)</f>
        <v>0</v>
      </c>
      <c r="P1916" s="5">
        <f>VLOOKUP(M1916,[1]ArchetypeScores!E:P,12,FALSE)</f>
        <v>0</v>
      </c>
      <c r="Q1916" s="2" t="str">
        <f>VLOOKUP(M1916,[1]ArchetypeScores!E:W,19,FALSE)</f>
        <v>Untargeted</v>
      </c>
      <c r="R1916" s="2">
        <f>VLOOKUP(M1916,[1]ArchetypeScores!E:I,5,FALSE)</f>
        <v>0</v>
      </c>
      <c r="S1916" s="2">
        <f>VLOOKUP(M1916,[1]ArchetypeScores!E:K,7,FALSE)</f>
        <v>0</v>
      </c>
      <c r="T1916" s="2" t="str">
        <f t="shared" si="29"/>
        <v>Not A&amp;R positive</v>
      </c>
    </row>
    <row r="1917" spans="1:20" x14ac:dyDescent="0.3">
      <c r="A1917" s="2" t="s">
        <v>5150</v>
      </c>
      <c r="B1917" s="3" t="s">
        <v>5399</v>
      </c>
      <c r="C1917" s="3" t="s">
        <v>5400</v>
      </c>
      <c r="D1917" s="4">
        <v>157.05000000000001</v>
      </c>
      <c r="E1917" s="5" t="s">
        <v>5153</v>
      </c>
      <c r="F1917" s="4">
        <v>7.8850000000000003E-2</v>
      </c>
      <c r="G1917" s="6">
        <v>46457</v>
      </c>
      <c r="H1917" s="3" t="s">
        <v>5154</v>
      </c>
      <c r="I1917" s="3" t="s">
        <v>5155</v>
      </c>
      <c r="J1917" s="3" t="s">
        <v>5401</v>
      </c>
      <c r="K1917" s="5" t="s">
        <v>61</v>
      </c>
      <c r="L1917" s="5" t="s">
        <v>112</v>
      </c>
      <c r="M1917" s="5" t="s">
        <v>948</v>
      </c>
      <c r="N1917" s="5">
        <f>VLOOKUP(M1917,[1]ArchetypeScores!E:N,10,FALSE)</f>
        <v>0</v>
      </c>
      <c r="O1917" s="5">
        <f>VLOOKUP(M1917,[1]ArchetypeScores!E:O,11,FALSE)</f>
        <v>-1</v>
      </c>
      <c r="P1917" s="5">
        <f>VLOOKUP(M1917,[1]ArchetypeScores!E:P,12,FALSE)</f>
        <v>0</v>
      </c>
      <c r="Q1917" s="2" t="str">
        <f>VLOOKUP(M1917,[1]ArchetypeScores!E:W,19,FALSE)</f>
        <v>Health care</v>
      </c>
      <c r="R1917" s="2">
        <f>VLOOKUP(M1917,[1]ArchetypeScores!E:I,5,FALSE)</f>
        <v>0</v>
      </c>
      <c r="S1917" s="2">
        <f>VLOOKUP(M1917,[1]ArchetypeScores!E:K,7,FALSE)</f>
        <v>0</v>
      </c>
      <c r="T1917" s="2" t="str">
        <f t="shared" si="29"/>
        <v>Not A&amp;R positive</v>
      </c>
    </row>
    <row r="1918" spans="1:20" x14ac:dyDescent="0.3">
      <c r="A1918" s="2" t="s">
        <v>5150</v>
      </c>
      <c r="B1918" s="3" t="s">
        <v>5402</v>
      </c>
      <c r="C1918" s="3" t="s">
        <v>5403</v>
      </c>
      <c r="D1918" s="4">
        <v>21.01</v>
      </c>
      <c r="E1918" s="5" t="s">
        <v>5153</v>
      </c>
      <c r="F1918" s="4">
        <v>1.055E-2</v>
      </c>
      <c r="G1918" s="6">
        <v>46469</v>
      </c>
      <c r="H1918" s="3" t="s">
        <v>5154</v>
      </c>
      <c r="I1918" s="3" t="s">
        <v>5155</v>
      </c>
      <c r="J1918" s="3" t="s">
        <v>5404</v>
      </c>
      <c r="K1918" s="5" t="s">
        <v>61</v>
      </c>
      <c r="L1918" s="5">
        <v>5</v>
      </c>
      <c r="M1918" s="5" t="s">
        <v>62</v>
      </c>
      <c r="N1918" s="5">
        <f>VLOOKUP(M1918,[1]ArchetypeScores!E:N,10,FALSE)</f>
        <v>0</v>
      </c>
      <c r="O1918" s="5">
        <f>VLOOKUP(M1918,[1]ArchetypeScores!E:O,11,FALSE)</f>
        <v>-1</v>
      </c>
      <c r="P1918" s="5">
        <f>VLOOKUP(M1918,[1]ArchetypeScores!E:P,12,FALSE)</f>
        <v>0</v>
      </c>
      <c r="Q1918" s="2" t="str">
        <f>VLOOKUP(M1918,[1]ArchetypeScores!E:W,19,FALSE)</f>
        <v>Health care</v>
      </c>
      <c r="R1918" s="2">
        <f>VLOOKUP(M1918,[1]ArchetypeScores!E:I,5,FALSE)</f>
        <v>0</v>
      </c>
      <c r="S1918" s="2">
        <f>VLOOKUP(M1918,[1]ArchetypeScores!E:K,7,FALSE)</f>
        <v>0</v>
      </c>
      <c r="T1918" s="2" t="str">
        <f t="shared" si="29"/>
        <v>Not A&amp;R positive</v>
      </c>
    </row>
    <row r="1919" spans="1:20" x14ac:dyDescent="0.3">
      <c r="A1919" s="2" t="s">
        <v>5150</v>
      </c>
      <c r="B1919" s="3" t="s">
        <v>5405</v>
      </c>
      <c r="C1919" s="3" t="s">
        <v>5406</v>
      </c>
      <c r="D1919" s="4">
        <f>7.67/2</f>
        <v>3.835</v>
      </c>
      <c r="E1919" s="5" t="s">
        <v>5153</v>
      </c>
      <c r="F1919" s="4">
        <f>0.00385/2</f>
        <v>1.9250000000000001E-3</v>
      </c>
      <c r="G1919" s="6">
        <v>46468</v>
      </c>
      <c r="H1919" s="3" t="s">
        <v>5154</v>
      </c>
      <c r="I1919" s="3" t="s">
        <v>5155</v>
      </c>
      <c r="J1919" s="3" t="s">
        <v>5407</v>
      </c>
      <c r="K1919" s="5" t="s">
        <v>94</v>
      </c>
      <c r="L1919" s="5">
        <v>1</v>
      </c>
      <c r="M1919" s="5" t="s">
        <v>95</v>
      </c>
      <c r="N1919" s="5">
        <f>VLOOKUP(M1919,[1]ArchetypeScores!E:N,10,FALSE)</f>
        <v>1</v>
      </c>
      <c r="O1919" s="5">
        <f>VLOOKUP(M1919,[1]ArchetypeScores!E:O,11,FALSE)</f>
        <v>-1</v>
      </c>
      <c r="P1919" s="5">
        <f>VLOOKUP(M1919,[1]ArchetypeScores!E:P,12,FALSE)</f>
        <v>0</v>
      </c>
      <c r="Q1919" s="2" t="str">
        <f>VLOOKUP(M1919,[1]ArchetypeScores!E:W,19,FALSE)</f>
        <v>Consumer (including agriculture and tourism)</v>
      </c>
      <c r="R1919" s="2">
        <f>VLOOKUP(M1919,[1]ArchetypeScores!E:I,5,FALSE)</f>
        <v>0</v>
      </c>
      <c r="S1919" s="2">
        <f>VLOOKUP(M1919,[1]ArchetypeScores!E:K,7,FALSE)</f>
        <v>0</v>
      </c>
      <c r="T1919" s="2" t="str">
        <f t="shared" si="29"/>
        <v>Not A&amp;R positive</v>
      </c>
    </row>
    <row r="1920" spans="1:20" x14ac:dyDescent="0.3">
      <c r="A1920" s="2" t="s">
        <v>5150</v>
      </c>
      <c r="B1920" s="3" t="s">
        <v>5405</v>
      </c>
      <c r="C1920" s="3" t="s">
        <v>5406</v>
      </c>
      <c r="D1920" s="4">
        <f>7.67/2</f>
        <v>3.835</v>
      </c>
      <c r="E1920" s="5" t="s">
        <v>5153</v>
      </c>
      <c r="F1920" s="4">
        <f>0.00385/2</f>
        <v>1.9250000000000001E-3</v>
      </c>
      <c r="G1920" s="6">
        <v>46468</v>
      </c>
      <c r="H1920" s="3" t="s">
        <v>5154</v>
      </c>
      <c r="I1920" s="3" t="s">
        <v>5155</v>
      </c>
      <c r="J1920" s="3" t="s">
        <v>5407</v>
      </c>
      <c r="K1920" s="5" t="s">
        <v>94</v>
      </c>
      <c r="L1920" s="5">
        <v>9</v>
      </c>
      <c r="M1920" s="5" t="s">
        <v>419</v>
      </c>
      <c r="N1920" s="5">
        <f>VLOOKUP(M1920,[1]ArchetypeScores!E:N,10,FALSE)</f>
        <v>1</v>
      </c>
      <c r="O1920" s="5">
        <f>VLOOKUP(M1920,[1]ArchetypeScores!E:O,11,FALSE)</f>
        <v>-1</v>
      </c>
      <c r="P1920" s="5">
        <f>VLOOKUP(M1920,[1]ArchetypeScores!E:P,12,FALSE)</f>
        <v>0</v>
      </c>
      <c r="Q1920" s="2" t="e">
        <f>VLOOKUP(M1920,[1]ArchetypeScores!E:W,19,FALSE)</f>
        <v>#N/A</v>
      </c>
      <c r="R1920" s="2">
        <f>VLOOKUP(M1920,[1]ArchetypeScores!E:I,5,FALSE)</f>
        <v>0</v>
      </c>
      <c r="S1920" s="2">
        <f>VLOOKUP(M1920,[1]ArchetypeScores!E:K,7,FALSE)</f>
        <v>0</v>
      </c>
      <c r="T1920" s="2" t="str">
        <f t="shared" si="29"/>
        <v>Not A&amp;R positive</v>
      </c>
    </row>
    <row r="1921" spans="1:20" x14ac:dyDescent="0.3">
      <c r="A1921" s="2" t="s">
        <v>5150</v>
      </c>
      <c r="B1921" s="3" t="s">
        <v>5408</v>
      </c>
      <c r="C1921" s="3" t="s">
        <v>5409</v>
      </c>
      <c r="D1921" s="4"/>
      <c r="E1921" s="5" t="s">
        <v>5153</v>
      </c>
      <c r="F1921" s="4">
        <v>0</v>
      </c>
      <c r="G1921" s="6">
        <v>46210</v>
      </c>
      <c r="H1921" s="3" t="s">
        <v>5410</v>
      </c>
      <c r="I1921" s="3"/>
      <c r="J1921" s="3"/>
      <c r="K1921" s="5" t="s">
        <v>31</v>
      </c>
      <c r="L1921" s="5">
        <v>3</v>
      </c>
      <c r="M1921" s="5" t="s">
        <v>32</v>
      </c>
      <c r="N1921" s="5">
        <f>VLOOKUP(M1921,[1]ArchetypeScores!E:N,10,FALSE)</f>
        <v>0</v>
      </c>
      <c r="O1921" s="5">
        <f>VLOOKUP(M1921,[1]ArchetypeScores!E:O,11,FALSE)</f>
        <v>0</v>
      </c>
      <c r="P1921" s="5">
        <f>VLOOKUP(M1921,[1]ArchetypeScores!E:P,12,FALSE)</f>
        <v>0</v>
      </c>
      <c r="Q1921" s="2" t="str">
        <f>VLOOKUP(M1921,[1]ArchetypeScores!E:W,19,FALSE)</f>
        <v>Energy and water</v>
      </c>
      <c r="R1921" s="2">
        <f>VLOOKUP(M1921,[1]ArchetypeScores!E:I,5,FALSE)</f>
        <v>0</v>
      </c>
      <c r="S1921" s="2">
        <f>VLOOKUP(M1921,[1]ArchetypeScores!E:K,7,FALSE)</f>
        <v>0</v>
      </c>
      <c r="T1921" s="2" t="str">
        <f t="shared" si="29"/>
        <v>Not A&amp;R positive</v>
      </c>
    </row>
    <row r="1922" spans="1:20" x14ac:dyDescent="0.3">
      <c r="A1922" s="2" t="s">
        <v>5150</v>
      </c>
      <c r="B1922" s="8" t="s">
        <v>5411</v>
      </c>
      <c r="C1922" s="3" t="s">
        <v>5412</v>
      </c>
      <c r="D1922" s="4"/>
      <c r="E1922" s="5" t="s">
        <v>5153</v>
      </c>
      <c r="F1922" s="4">
        <v>0</v>
      </c>
      <c r="G1922" s="6">
        <v>46264</v>
      </c>
      <c r="H1922" s="3" t="s">
        <v>5158</v>
      </c>
      <c r="I1922" s="3" t="s">
        <v>5159</v>
      </c>
      <c r="J1922" s="3" t="s">
        <v>5413</v>
      </c>
      <c r="K1922" s="5" t="s">
        <v>38</v>
      </c>
      <c r="L1922" s="5">
        <v>1</v>
      </c>
      <c r="M1922" s="5" t="s">
        <v>43</v>
      </c>
      <c r="N1922" s="5">
        <f>VLOOKUP(M1922,[1]ArchetypeScores!E:N,10,FALSE)</f>
        <v>0</v>
      </c>
      <c r="O1922" s="5">
        <f>VLOOKUP(M1922,[1]ArchetypeScores!E:O,11,FALSE)</f>
        <v>-1</v>
      </c>
      <c r="P1922" s="5">
        <f>VLOOKUP(M1922,[1]ArchetypeScores!E:P,12,FALSE)</f>
        <v>0</v>
      </c>
      <c r="Q1922" s="2" t="str">
        <f>VLOOKUP(M1922,[1]ArchetypeScores!E:W,19,FALSE)</f>
        <v>Consumer (including agriculture and tourism)</v>
      </c>
      <c r="R1922" s="2">
        <f>VLOOKUP(M1922,[1]ArchetypeScores!E:I,5,FALSE)</f>
        <v>0</v>
      </c>
      <c r="S1922" s="2">
        <f>VLOOKUP(M1922,[1]ArchetypeScores!E:K,7,FALSE)</f>
        <v>0</v>
      </c>
      <c r="T1922" s="2" t="str">
        <f t="shared" ref="T1922:T1985" si="30">IF(AND(R1922=1,S1922=1),"Both",IF(AND(R1922=1,S1922=0),"Direct only",IF(AND(R1922=0,S1922=1),"Indirect only","Not A&amp;R positive")))</f>
        <v>Not A&amp;R positive</v>
      </c>
    </row>
    <row r="1923" spans="1:20" x14ac:dyDescent="0.3">
      <c r="A1923" s="2" t="s">
        <v>5150</v>
      </c>
      <c r="B1923" s="7" t="s">
        <v>5411</v>
      </c>
      <c r="C1923" s="3" t="s">
        <v>5414</v>
      </c>
      <c r="D1923" s="4">
        <v>0.1</v>
      </c>
      <c r="E1923" s="5" t="s">
        <v>5153</v>
      </c>
      <c r="F1923" s="4">
        <v>5.0000000000000002E-5</v>
      </c>
      <c r="G1923" s="6">
        <v>46274</v>
      </c>
      <c r="H1923" s="3" t="s">
        <v>5158</v>
      </c>
      <c r="I1923" s="3" t="s">
        <v>5159</v>
      </c>
      <c r="J1923" s="3" t="s">
        <v>5415</v>
      </c>
      <c r="K1923" s="5" t="s">
        <v>38</v>
      </c>
      <c r="L1923" s="5">
        <v>1</v>
      </c>
      <c r="M1923" s="5" t="s">
        <v>43</v>
      </c>
      <c r="N1923" s="5">
        <f>VLOOKUP(M1923,[1]ArchetypeScores!E:N,10,FALSE)</f>
        <v>0</v>
      </c>
      <c r="O1923" s="5">
        <f>VLOOKUP(M1923,[1]ArchetypeScores!E:O,11,FALSE)</f>
        <v>-1</v>
      </c>
      <c r="P1923" s="5">
        <f>VLOOKUP(M1923,[1]ArchetypeScores!E:P,12,FALSE)</f>
        <v>0</v>
      </c>
      <c r="Q1923" s="2" t="str">
        <f>VLOOKUP(M1923,[1]ArchetypeScores!E:W,19,FALSE)</f>
        <v>Consumer (including agriculture and tourism)</v>
      </c>
      <c r="R1923" s="2">
        <f>VLOOKUP(M1923,[1]ArchetypeScores!E:I,5,FALSE)</f>
        <v>0</v>
      </c>
      <c r="S1923" s="2">
        <f>VLOOKUP(M1923,[1]ArchetypeScores!E:K,7,FALSE)</f>
        <v>0</v>
      </c>
      <c r="T1923" s="2" t="str">
        <f t="shared" si="30"/>
        <v>Not A&amp;R positive</v>
      </c>
    </row>
    <row r="1924" spans="1:20" x14ac:dyDescent="0.3">
      <c r="A1924" s="2" t="s">
        <v>5150</v>
      </c>
      <c r="B1924" s="3" t="s">
        <v>5416</v>
      </c>
      <c r="C1924" s="3" t="s">
        <v>5417</v>
      </c>
      <c r="D1924" s="4">
        <v>9</v>
      </c>
      <c r="E1924" s="5" t="s">
        <v>5153</v>
      </c>
      <c r="F1924" s="4">
        <v>4.8399999999999997E-3</v>
      </c>
      <c r="G1924" s="6">
        <v>46280</v>
      </c>
      <c r="H1924" s="3" t="s">
        <v>5158</v>
      </c>
      <c r="I1924" s="3" t="s">
        <v>5159</v>
      </c>
      <c r="J1924" s="3" t="s">
        <v>5418</v>
      </c>
      <c r="K1924" s="5" t="s">
        <v>57</v>
      </c>
      <c r="L1924" s="5">
        <v>25</v>
      </c>
      <c r="M1924" s="5" t="s">
        <v>241</v>
      </c>
      <c r="N1924" s="5">
        <f>VLOOKUP(M1924,[1]ArchetypeScores!E:N,10,FALSE)</f>
        <v>0</v>
      </c>
      <c r="O1924" s="5">
        <f>VLOOKUP(M1924,[1]ArchetypeScores!E:O,11,FALSE)</f>
        <v>-1</v>
      </c>
      <c r="P1924" s="5">
        <f>VLOOKUP(M1924,[1]ArchetypeScores!E:P,12,FALSE)</f>
        <v>0</v>
      </c>
      <c r="Q1924" s="2" t="str">
        <f>VLOOKUP(M1924,[1]ArchetypeScores!E:W,19,FALSE)</f>
        <v>Other sector</v>
      </c>
      <c r="R1924" s="2">
        <f>VLOOKUP(M1924,[1]ArchetypeScores!E:I,5,FALSE)</f>
        <v>0</v>
      </c>
      <c r="S1924" s="2">
        <f>VLOOKUP(M1924,[1]ArchetypeScores!E:K,7,FALSE)</f>
        <v>0</v>
      </c>
      <c r="T1924" s="2" t="str">
        <f t="shared" si="30"/>
        <v>Not A&amp;R positive</v>
      </c>
    </row>
    <row r="1925" spans="1:20" x14ac:dyDescent="0.3">
      <c r="A1925" s="2" t="s">
        <v>5150</v>
      </c>
      <c r="B1925" s="3" t="s">
        <v>5419</v>
      </c>
      <c r="C1925" s="3" t="s">
        <v>5420</v>
      </c>
      <c r="D1925" s="4">
        <v>87.5</v>
      </c>
      <c r="E1925" s="5" t="s">
        <v>5153</v>
      </c>
      <c r="F1925" s="4">
        <v>4.7070000000000001E-2</v>
      </c>
      <c r="G1925" s="6">
        <v>46287</v>
      </c>
      <c r="H1925" s="3" t="s">
        <v>5158</v>
      </c>
      <c r="I1925" s="3" t="s">
        <v>5159</v>
      </c>
      <c r="J1925" s="3" t="s">
        <v>5421</v>
      </c>
      <c r="K1925" s="5" t="s">
        <v>57</v>
      </c>
      <c r="L1925" s="5">
        <v>25</v>
      </c>
      <c r="M1925" s="5" t="s">
        <v>241</v>
      </c>
      <c r="N1925" s="5">
        <f>VLOOKUP(M1925,[1]ArchetypeScores!E:N,10,FALSE)</f>
        <v>0</v>
      </c>
      <c r="O1925" s="5">
        <f>VLOOKUP(M1925,[1]ArchetypeScores!E:O,11,FALSE)</f>
        <v>-1</v>
      </c>
      <c r="P1925" s="5">
        <f>VLOOKUP(M1925,[1]ArchetypeScores!E:P,12,FALSE)</f>
        <v>0</v>
      </c>
      <c r="Q1925" s="2" t="str">
        <f>VLOOKUP(M1925,[1]ArchetypeScores!E:W,19,FALSE)</f>
        <v>Other sector</v>
      </c>
      <c r="R1925" s="2">
        <f>VLOOKUP(M1925,[1]ArchetypeScores!E:I,5,FALSE)</f>
        <v>0</v>
      </c>
      <c r="S1925" s="2">
        <f>VLOOKUP(M1925,[1]ArchetypeScores!E:K,7,FALSE)</f>
        <v>0</v>
      </c>
      <c r="T1925" s="2" t="str">
        <f t="shared" si="30"/>
        <v>Not A&amp;R positive</v>
      </c>
    </row>
    <row r="1926" spans="1:20" x14ac:dyDescent="0.3">
      <c r="A1926" s="2" t="s">
        <v>5150</v>
      </c>
      <c r="B1926" s="3" t="s">
        <v>5422</v>
      </c>
      <c r="C1926" s="3" t="s">
        <v>5423</v>
      </c>
      <c r="D1926" s="4"/>
      <c r="E1926" s="5" t="s">
        <v>5153</v>
      </c>
      <c r="F1926" s="4">
        <v>0</v>
      </c>
      <c r="G1926" s="6">
        <v>46273</v>
      </c>
      <c r="H1926" s="3" t="s">
        <v>5158</v>
      </c>
      <c r="I1926" s="3" t="s">
        <v>5159</v>
      </c>
      <c r="J1926" s="3" t="s">
        <v>5424</v>
      </c>
      <c r="K1926" s="5" t="s">
        <v>38</v>
      </c>
      <c r="L1926" s="5">
        <v>29</v>
      </c>
      <c r="M1926" s="5" t="s">
        <v>316</v>
      </c>
      <c r="N1926" s="5">
        <f>VLOOKUP(M1926,[1]ArchetypeScores!E:N,10,FALSE)</f>
        <v>0</v>
      </c>
      <c r="O1926" s="5">
        <f>VLOOKUP(M1926,[1]ArchetypeScores!E:O,11,FALSE)</f>
        <v>-1</v>
      </c>
      <c r="P1926" s="5">
        <f>VLOOKUP(M1926,[1]ArchetypeScores!E:P,12,FALSE)</f>
        <v>0</v>
      </c>
      <c r="Q1926" s="2" t="str">
        <f>VLOOKUP(M1926,[1]ArchetypeScores!E:W,19,FALSE)</f>
        <v>Other sector</v>
      </c>
      <c r="R1926" s="2">
        <f>VLOOKUP(M1926,[1]ArchetypeScores!E:I,5,FALSE)</f>
        <v>0</v>
      </c>
      <c r="S1926" s="2">
        <f>VLOOKUP(M1926,[1]ArchetypeScores!E:K,7,FALSE)</f>
        <v>0</v>
      </c>
      <c r="T1926" s="2" t="str">
        <f t="shared" si="30"/>
        <v>Not A&amp;R positive</v>
      </c>
    </row>
    <row r="1927" spans="1:20" x14ac:dyDescent="0.3">
      <c r="A1927" s="2" t="s">
        <v>5150</v>
      </c>
      <c r="B1927" s="3" t="s">
        <v>5425</v>
      </c>
      <c r="C1927" s="3" t="s">
        <v>5426</v>
      </c>
      <c r="D1927" s="4">
        <v>122.9</v>
      </c>
      <c r="E1927" s="5" t="s">
        <v>5153</v>
      </c>
      <c r="F1927" s="4">
        <v>6.2670000000000003E-2</v>
      </c>
      <c r="G1927" s="6">
        <v>46439</v>
      </c>
      <c r="H1927" s="3" t="s">
        <v>5427</v>
      </c>
      <c r="I1927" s="3" t="s">
        <v>5428</v>
      </c>
      <c r="J1927" s="3" t="s">
        <v>5429</v>
      </c>
      <c r="K1927" s="5" t="s">
        <v>61</v>
      </c>
      <c r="L1927" s="5" t="s">
        <v>112</v>
      </c>
      <c r="M1927" s="5" t="s">
        <v>948</v>
      </c>
      <c r="N1927" s="5">
        <f>VLOOKUP(M1927,[1]ArchetypeScores!E:N,10,FALSE)</f>
        <v>0</v>
      </c>
      <c r="O1927" s="5">
        <f>VLOOKUP(M1927,[1]ArchetypeScores!E:O,11,FALSE)</f>
        <v>-1</v>
      </c>
      <c r="P1927" s="5">
        <f>VLOOKUP(M1927,[1]ArchetypeScores!E:P,12,FALSE)</f>
        <v>0</v>
      </c>
      <c r="Q1927" s="2" t="str">
        <f>VLOOKUP(M1927,[1]ArchetypeScores!E:W,19,FALSE)</f>
        <v>Health care</v>
      </c>
      <c r="R1927" s="2">
        <f>VLOOKUP(M1927,[1]ArchetypeScores!E:I,5,FALSE)</f>
        <v>0</v>
      </c>
      <c r="S1927" s="2">
        <f>VLOOKUP(M1927,[1]ArchetypeScores!E:K,7,FALSE)</f>
        <v>0</v>
      </c>
      <c r="T1927" s="2" t="str">
        <f t="shared" si="30"/>
        <v>Not A&amp;R positive</v>
      </c>
    </row>
    <row r="1928" spans="1:20" ht="20.399999999999999" x14ac:dyDescent="0.3">
      <c r="A1928" s="2" t="s">
        <v>5150</v>
      </c>
      <c r="B1928" s="7" t="s">
        <v>5430</v>
      </c>
      <c r="C1928" s="3" t="s">
        <v>5431</v>
      </c>
      <c r="D1928" s="4">
        <v>24.638000000000002</v>
      </c>
      <c r="E1928" s="5" t="s">
        <v>5153</v>
      </c>
      <c r="F1928" s="4">
        <v>1.3254999999999999E-2</v>
      </c>
      <c r="G1928" s="6">
        <v>46311</v>
      </c>
      <c r="H1928" s="3" t="s">
        <v>5158</v>
      </c>
      <c r="I1928" s="3" t="s">
        <v>5159</v>
      </c>
      <c r="J1928" s="3" t="s">
        <v>5432</v>
      </c>
      <c r="K1928" s="5" t="s">
        <v>38</v>
      </c>
      <c r="L1928" s="5">
        <v>1</v>
      </c>
      <c r="M1928" s="5" t="s">
        <v>43</v>
      </c>
      <c r="N1928" s="5">
        <f>VLOOKUP(M1928,[1]ArchetypeScores!E:N,10,FALSE)</f>
        <v>0</v>
      </c>
      <c r="O1928" s="5">
        <f>VLOOKUP(M1928,[1]ArchetypeScores!E:O,11,FALSE)</f>
        <v>-1</v>
      </c>
      <c r="P1928" s="5">
        <f>VLOOKUP(M1928,[1]ArchetypeScores!E:P,12,FALSE)</f>
        <v>0</v>
      </c>
      <c r="Q1928" s="2" t="str">
        <f>VLOOKUP(M1928,[1]ArchetypeScores!E:W,19,FALSE)</f>
        <v>Consumer (including agriculture and tourism)</v>
      </c>
      <c r="R1928" s="2">
        <f>VLOOKUP(M1928,[1]ArchetypeScores!E:I,5,FALSE)</f>
        <v>0</v>
      </c>
      <c r="S1928" s="2">
        <f>VLOOKUP(M1928,[1]ArchetypeScores!E:K,7,FALSE)</f>
        <v>0</v>
      </c>
      <c r="T1928" s="2" t="str">
        <f t="shared" si="30"/>
        <v>Not A&amp;R positive</v>
      </c>
    </row>
    <row r="1929" spans="1:20" ht="20.399999999999999" x14ac:dyDescent="0.3">
      <c r="A1929" s="2" t="s">
        <v>5150</v>
      </c>
      <c r="B1929" s="7" t="s">
        <v>5430</v>
      </c>
      <c r="C1929" s="3" t="s">
        <v>5431</v>
      </c>
      <c r="D1929" s="4">
        <v>24.638000000000002</v>
      </c>
      <c r="E1929" s="5" t="s">
        <v>5153</v>
      </c>
      <c r="F1929" s="4">
        <v>1.3254999999999999E-2</v>
      </c>
      <c r="G1929" s="6">
        <v>46311</v>
      </c>
      <c r="H1929" s="3" t="s">
        <v>5158</v>
      </c>
      <c r="I1929" s="3" t="s">
        <v>5159</v>
      </c>
      <c r="J1929" s="3" t="s">
        <v>5432</v>
      </c>
      <c r="K1929" s="5" t="s">
        <v>38</v>
      </c>
      <c r="L1929" s="5">
        <v>5</v>
      </c>
      <c r="M1929" s="5" t="s">
        <v>635</v>
      </c>
      <c r="N1929" s="5">
        <f>VLOOKUP(M1929,[1]ArchetypeScores!E:N,10,FALSE)</f>
        <v>0</v>
      </c>
      <c r="O1929" s="5">
        <f>VLOOKUP(M1929,[1]ArchetypeScores!E:O,11,FALSE)</f>
        <v>-1</v>
      </c>
      <c r="P1929" s="5">
        <f>VLOOKUP(M1929,[1]ArchetypeScores!E:P,12,FALSE)</f>
        <v>0</v>
      </c>
      <c r="Q1929" s="2" t="str">
        <f>VLOOKUP(M1929,[1]ArchetypeScores!E:W,19,FALSE)</f>
        <v>Consumer (including agriculture and tourism)</v>
      </c>
      <c r="R1929" s="2">
        <f>VLOOKUP(M1929,[1]ArchetypeScores!E:I,5,FALSE)</f>
        <v>0</v>
      </c>
      <c r="S1929" s="2">
        <f>VLOOKUP(M1929,[1]ArchetypeScores!E:K,7,FALSE)</f>
        <v>0</v>
      </c>
      <c r="T1929" s="2" t="str">
        <f t="shared" si="30"/>
        <v>Not A&amp;R positive</v>
      </c>
    </row>
    <row r="1930" spans="1:20" x14ac:dyDescent="0.3">
      <c r="A1930" s="2" t="s">
        <v>5150</v>
      </c>
      <c r="B1930" s="3" t="s">
        <v>5433</v>
      </c>
      <c r="C1930" s="3" t="s">
        <v>5434</v>
      </c>
      <c r="D1930" s="4">
        <v>197.4</v>
      </c>
      <c r="E1930" s="5" t="s">
        <v>5153</v>
      </c>
      <c r="F1930" s="4">
        <v>9.9110000000000004E-2</v>
      </c>
      <c r="G1930" s="6">
        <v>46448</v>
      </c>
      <c r="H1930" s="3" t="s">
        <v>5154</v>
      </c>
      <c r="I1930" s="3" t="s">
        <v>5155</v>
      </c>
      <c r="J1930" s="3">
        <v>201034</v>
      </c>
      <c r="K1930" s="5" t="s">
        <v>61</v>
      </c>
      <c r="L1930" s="5" t="s">
        <v>112</v>
      </c>
      <c r="M1930" s="5" t="s">
        <v>948</v>
      </c>
      <c r="N1930" s="5">
        <f>VLOOKUP(M1930,[1]ArchetypeScores!E:N,10,FALSE)</f>
        <v>0</v>
      </c>
      <c r="O1930" s="5">
        <f>VLOOKUP(M1930,[1]ArchetypeScores!E:O,11,FALSE)</f>
        <v>-1</v>
      </c>
      <c r="P1930" s="5">
        <f>VLOOKUP(M1930,[1]ArchetypeScores!E:P,12,FALSE)</f>
        <v>0</v>
      </c>
      <c r="Q1930" s="2" t="str">
        <f>VLOOKUP(M1930,[1]ArchetypeScores!E:W,19,FALSE)</f>
        <v>Health care</v>
      </c>
      <c r="R1930" s="2">
        <f>VLOOKUP(M1930,[1]ArchetypeScores!E:I,5,FALSE)</f>
        <v>0</v>
      </c>
      <c r="S1930" s="2">
        <f>VLOOKUP(M1930,[1]ArchetypeScores!E:K,7,FALSE)</f>
        <v>0</v>
      </c>
      <c r="T1930" s="2" t="str">
        <f t="shared" si="30"/>
        <v>Not A&amp;R positive</v>
      </c>
    </row>
    <row r="1931" spans="1:20" x14ac:dyDescent="0.3">
      <c r="A1931" s="2" t="s">
        <v>5150</v>
      </c>
      <c r="B1931" s="3" t="s">
        <v>5435</v>
      </c>
      <c r="C1931" s="3" t="s">
        <v>5436</v>
      </c>
      <c r="D1931" s="4">
        <v>1.81</v>
      </c>
      <c r="E1931" s="5" t="s">
        <v>5153</v>
      </c>
      <c r="F1931" s="4">
        <v>9.1E-4</v>
      </c>
      <c r="G1931" s="6">
        <v>46473</v>
      </c>
      <c r="H1931" s="3" t="s">
        <v>5154</v>
      </c>
      <c r="I1931" s="3" t="s">
        <v>5155</v>
      </c>
      <c r="J1931" s="3">
        <v>211002</v>
      </c>
      <c r="K1931" s="5" t="s">
        <v>175</v>
      </c>
      <c r="L1931" s="5" t="s">
        <v>112</v>
      </c>
      <c r="M1931" s="5" t="s">
        <v>505</v>
      </c>
      <c r="N1931" s="5">
        <f>VLOOKUP(M1931,[1]ArchetypeScores!E:N,10,FALSE)</f>
        <v>1</v>
      </c>
      <c r="O1931" s="5">
        <f>VLOOKUP(M1931,[1]ArchetypeScores!E:O,11,FALSE)</f>
        <v>-2</v>
      </c>
      <c r="P1931" s="5">
        <f>VLOOKUP(M1931,[1]ArchetypeScores!E:P,12,FALSE)</f>
        <v>0</v>
      </c>
      <c r="Q1931" s="2" t="str">
        <f>VLOOKUP(M1931,[1]ArchetypeScores!E:W,19,FALSE)</f>
        <v>Other sector</v>
      </c>
      <c r="R1931" s="2">
        <f>VLOOKUP(M1931,[1]ArchetypeScores!E:I,5,FALSE)</f>
        <v>0</v>
      </c>
      <c r="S1931" s="2">
        <f>VLOOKUP(M1931,[1]ArchetypeScores!E:K,7,FALSE)</f>
        <v>0</v>
      </c>
      <c r="T1931" s="2" t="str">
        <f t="shared" si="30"/>
        <v>Not A&amp;R positive</v>
      </c>
    </row>
    <row r="1932" spans="1:20" x14ac:dyDescent="0.3">
      <c r="A1932" s="2" t="s">
        <v>5150</v>
      </c>
      <c r="B1932" s="8" t="s">
        <v>5437</v>
      </c>
      <c r="C1932" s="3" t="s">
        <v>5438</v>
      </c>
      <c r="D1932" s="4">
        <v>1.4</v>
      </c>
      <c r="E1932" s="5" t="s">
        <v>5153</v>
      </c>
      <c r="F1932" s="4">
        <v>6.9999999999999999E-4</v>
      </c>
      <c r="G1932" s="6">
        <v>46462</v>
      </c>
      <c r="H1932" s="3" t="s">
        <v>5154</v>
      </c>
      <c r="I1932" s="3" t="s">
        <v>5155</v>
      </c>
      <c r="J1932" s="3">
        <v>201006</v>
      </c>
      <c r="K1932" s="5" t="s">
        <v>1727</v>
      </c>
      <c r="L1932" s="5">
        <v>3</v>
      </c>
      <c r="M1932" s="5" t="s">
        <v>1728</v>
      </c>
      <c r="N1932" s="5">
        <f>VLOOKUP(M1932,[1]ArchetypeScores!E:N,10,FALSE)</f>
        <v>1</v>
      </c>
      <c r="O1932" s="5">
        <f>VLOOKUP(M1932,[1]ArchetypeScores!E:O,11,FALSE)</f>
        <v>-2</v>
      </c>
      <c r="P1932" s="5">
        <f>VLOOKUP(M1932,[1]ArchetypeScores!E:P,12,FALSE)</f>
        <v>0</v>
      </c>
      <c r="Q1932" s="2" t="str">
        <f>VLOOKUP(M1932,[1]ArchetypeScores!E:W,19,FALSE)</f>
        <v>Industrials - other</v>
      </c>
      <c r="R1932" s="2">
        <f>VLOOKUP(M1932,[1]ArchetypeScores!E:I,5,FALSE)</f>
        <v>0</v>
      </c>
      <c r="S1932" s="2">
        <f>VLOOKUP(M1932,[1]ArchetypeScores!E:K,7,FALSE)</f>
        <v>0</v>
      </c>
      <c r="T1932" s="2" t="str">
        <f t="shared" si="30"/>
        <v>Not A&amp;R positive</v>
      </c>
    </row>
    <row r="1933" spans="1:20" x14ac:dyDescent="0.3">
      <c r="A1933" s="2" t="s">
        <v>5150</v>
      </c>
      <c r="B1933" s="3" t="s">
        <v>5439</v>
      </c>
      <c r="C1933" s="3" t="s">
        <v>5440</v>
      </c>
      <c r="D1933" s="4">
        <v>4.38</v>
      </c>
      <c r="E1933" s="5" t="s">
        <v>5153</v>
      </c>
      <c r="F1933" s="4">
        <v>2.2000000000000001E-3</v>
      </c>
      <c r="G1933" s="6">
        <v>46476</v>
      </c>
      <c r="H1933" s="3" t="s">
        <v>5154</v>
      </c>
      <c r="I1933" s="3" t="s">
        <v>5155</v>
      </c>
      <c r="J1933" s="3" t="s">
        <v>5441</v>
      </c>
      <c r="K1933" s="5" t="s">
        <v>67</v>
      </c>
      <c r="L1933" s="5" t="s">
        <v>112</v>
      </c>
      <c r="M1933" s="5" t="s">
        <v>5442</v>
      </c>
      <c r="N1933" s="5">
        <f>VLOOKUP(M1933,[1]ArchetypeScores!E:N,10,FALSE)</f>
        <v>0</v>
      </c>
      <c r="O1933" s="5">
        <f>VLOOKUP(M1933,[1]ArchetypeScores!E:O,11,FALSE)</f>
        <v>-1</v>
      </c>
      <c r="P1933" s="5">
        <f>VLOOKUP(M1933,[1]ArchetypeScores!E:P,12,FALSE)</f>
        <v>0</v>
      </c>
      <c r="Q1933" s="2" t="str">
        <f>VLOOKUP(M1933,[1]ArchetypeScores!E:W,19,FALSE)</f>
        <v>Untargeted</v>
      </c>
      <c r="R1933" s="2">
        <f>VLOOKUP(M1933,[1]ArchetypeScores!E:I,5,FALSE)</f>
        <v>0</v>
      </c>
      <c r="S1933" s="2">
        <f>VLOOKUP(M1933,[1]ArchetypeScores!E:K,7,FALSE)</f>
        <v>0</v>
      </c>
      <c r="T1933" s="2" t="str">
        <f t="shared" si="30"/>
        <v>Not A&amp;R positive</v>
      </c>
    </row>
    <row r="1934" spans="1:20" x14ac:dyDescent="0.3">
      <c r="A1934" s="2" t="s">
        <v>5150</v>
      </c>
      <c r="B1934" s="3" t="s">
        <v>5443</v>
      </c>
      <c r="C1934" s="3" t="s">
        <v>5444</v>
      </c>
      <c r="D1934" s="4">
        <v>2.79</v>
      </c>
      <c r="E1934" s="5" t="s">
        <v>5153</v>
      </c>
      <c r="F1934" s="4">
        <v>1.4E-3</v>
      </c>
      <c r="G1934" s="6">
        <v>46455</v>
      </c>
      <c r="H1934" s="3" t="s">
        <v>5154</v>
      </c>
      <c r="I1934" s="3" t="s">
        <v>5155</v>
      </c>
      <c r="J1934" s="3">
        <v>203410</v>
      </c>
      <c r="K1934" s="5" t="s">
        <v>112</v>
      </c>
      <c r="L1934" s="5" t="s">
        <v>112</v>
      </c>
      <c r="M1934" s="5" t="s">
        <v>961</v>
      </c>
      <c r="N1934" s="5">
        <f>VLOOKUP(M1934,[1]ArchetypeScores!E:N,10,FALSE)</f>
        <v>0</v>
      </c>
      <c r="O1934" s="5">
        <f>VLOOKUP(M1934,[1]ArchetypeScores!E:O,11,FALSE)</f>
        <v>0</v>
      </c>
      <c r="P1934" s="5">
        <f>VLOOKUP(M1934,[1]ArchetypeScores!E:P,12,FALSE)</f>
        <v>0</v>
      </c>
      <c r="Q1934" s="2" t="str">
        <f>VLOOKUP(M1934,[1]ArchetypeScores!E:W,19,FALSE)</f>
        <v>Untargeted</v>
      </c>
      <c r="R1934" s="2">
        <f>VLOOKUP(M1934,[1]ArchetypeScores!E:I,5,FALSE)</f>
        <v>0</v>
      </c>
      <c r="S1934" s="2">
        <f>VLOOKUP(M1934,[1]ArchetypeScores!E:K,7,FALSE)</f>
        <v>0</v>
      </c>
      <c r="T1934" s="2" t="str">
        <f t="shared" si="30"/>
        <v>Not A&amp;R positive</v>
      </c>
    </row>
    <row r="1935" spans="1:20" x14ac:dyDescent="0.3">
      <c r="A1935" s="2" t="s">
        <v>5150</v>
      </c>
      <c r="B1935" s="3" t="s">
        <v>5445</v>
      </c>
      <c r="C1935" s="3" t="s">
        <v>5446</v>
      </c>
      <c r="D1935" s="4">
        <v>29.1</v>
      </c>
      <c r="E1935" s="5" t="s">
        <v>5153</v>
      </c>
      <c r="F1935" s="4">
        <v>1.5650000000000001E-2</v>
      </c>
      <c r="G1935" s="6">
        <v>46348</v>
      </c>
      <c r="H1935" s="3" t="s">
        <v>5158</v>
      </c>
      <c r="I1935" s="3" t="s">
        <v>5159</v>
      </c>
      <c r="J1935" s="3" t="s">
        <v>5447</v>
      </c>
      <c r="K1935" s="5" t="s">
        <v>5448</v>
      </c>
      <c r="L1935" s="5">
        <v>1</v>
      </c>
      <c r="M1935" s="5" t="s">
        <v>5449</v>
      </c>
      <c r="N1935" s="5">
        <f>VLOOKUP(M1935,[1]ArchetypeScores!E:N,10,FALSE)</f>
        <v>0</v>
      </c>
      <c r="O1935" s="5">
        <f>VLOOKUP(M1935,[1]ArchetypeScores!E:O,11,FALSE)</f>
        <v>0</v>
      </c>
      <c r="P1935" s="5">
        <f>VLOOKUP(M1935,[1]ArchetypeScores!E:P,12,FALSE)</f>
        <v>0</v>
      </c>
      <c r="Q1935" s="2" t="str">
        <f>VLOOKUP(M1935,[1]ArchetypeScores!E:W,19,FALSE)</f>
        <v>Other sector</v>
      </c>
      <c r="R1935" s="2">
        <f>VLOOKUP(M1935,[1]ArchetypeScores!E:I,5,FALSE)</f>
        <v>0</v>
      </c>
      <c r="S1935" s="2">
        <f>VLOOKUP(M1935,[1]ArchetypeScores!E:K,7,FALSE)</f>
        <v>0</v>
      </c>
      <c r="T1935" s="2" t="str">
        <f t="shared" si="30"/>
        <v>Not A&amp;R positive</v>
      </c>
    </row>
    <row r="1936" spans="1:20" ht="20.399999999999999" x14ac:dyDescent="0.3">
      <c r="A1936" s="2" t="s">
        <v>5150</v>
      </c>
      <c r="B1936" s="7" t="s">
        <v>5450</v>
      </c>
      <c r="C1936" s="3" t="s">
        <v>5451</v>
      </c>
      <c r="D1936" s="4">
        <v>11.93</v>
      </c>
      <c r="E1936" s="5" t="s">
        <v>5153</v>
      </c>
      <c r="F1936" s="4">
        <v>6.4200000000000004E-3</v>
      </c>
      <c r="G1936" s="6">
        <v>46421</v>
      </c>
      <c r="H1936" s="3" t="s">
        <v>5158</v>
      </c>
      <c r="I1936" s="3" t="s">
        <v>5194</v>
      </c>
      <c r="J1936" s="3" t="s">
        <v>5452</v>
      </c>
      <c r="K1936" s="5" t="s">
        <v>38</v>
      </c>
      <c r="L1936" s="5">
        <v>1</v>
      </c>
      <c r="M1936" s="5" t="s">
        <v>43</v>
      </c>
      <c r="N1936" s="5">
        <f>VLOOKUP(M1936,[1]ArchetypeScores!E:N,10,FALSE)</f>
        <v>0</v>
      </c>
      <c r="O1936" s="5">
        <f>VLOOKUP(M1936,[1]ArchetypeScores!E:O,11,FALSE)</f>
        <v>-1</v>
      </c>
      <c r="P1936" s="5">
        <f>VLOOKUP(M1936,[1]ArchetypeScores!E:P,12,FALSE)</f>
        <v>0</v>
      </c>
      <c r="Q1936" s="2" t="str">
        <f>VLOOKUP(M1936,[1]ArchetypeScores!E:W,19,FALSE)</f>
        <v>Consumer (including agriculture and tourism)</v>
      </c>
      <c r="R1936" s="2">
        <f>VLOOKUP(M1936,[1]ArchetypeScores!E:I,5,FALSE)</f>
        <v>0</v>
      </c>
      <c r="S1936" s="2">
        <f>VLOOKUP(M1936,[1]ArchetypeScores!E:K,7,FALSE)</f>
        <v>0</v>
      </c>
      <c r="T1936" s="2" t="str">
        <f t="shared" si="30"/>
        <v>Not A&amp;R positive</v>
      </c>
    </row>
    <row r="1937" spans="1:20" x14ac:dyDescent="0.3">
      <c r="A1937" s="2" t="s">
        <v>5150</v>
      </c>
      <c r="B1937" s="3" t="s">
        <v>5453</v>
      </c>
      <c r="C1937" s="3" t="s">
        <v>5454</v>
      </c>
      <c r="D1937" s="4">
        <v>3.34</v>
      </c>
      <c r="E1937" s="5" t="s">
        <v>5153</v>
      </c>
      <c r="F1937" s="4">
        <v>1.8E-3</v>
      </c>
      <c r="G1937" s="6">
        <v>46412</v>
      </c>
      <c r="H1937" s="3" t="s">
        <v>5158</v>
      </c>
      <c r="I1937" s="3" t="s">
        <v>5194</v>
      </c>
      <c r="J1937" s="3" t="s">
        <v>5257</v>
      </c>
      <c r="K1937" s="5" t="s">
        <v>71</v>
      </c>
      <c r="L1937" s="5">
        <v>1</v>
      </c>
      <c r="M1937" s="5" t="s">
        <v>72</v>
      </c>
      <c r="N1937" s="5">
        <f>VLOOKUP(M1937,[1]ArchetypeScores!E:N,10,FALSE)</f>
        <v>0</v>
      </c>
      <c r="O1937" s="5">
        <f>VLOOKUP(M1937,[1]ArchetypeScores!E:O,11,FALSE)</f>
        <v>0</v>
      </c>
      <c r="P1937" s="5">
        <f>VLOOKUP(M1937,[1]ArchetypeScores!E:P,12,FALSE)</f>
        <v>0</v>
      </c>
      <c r="Q1937" s="2" t="str">
        <f>VLOOKUP(M1937,[1]ArchetypeScores!E:W,19,FALSE)</f>
        <v>Other sector</v>
      </c>
      <c r="R1937" s="2">
        <f>VLOOKUP(M1937,[1]ArchetypeScores!E:I,5,FALSE)</f>
        <v>0</v>
      </c>
      <c r="S1937" s="2">
        <f>VLOOKUP(M1937,[1]ArchetypeScores!E:K,7,FALSE)</f>
        <v>0</v>
      </c>
      <c r="T1937" s="2" t="str">
        <f t="shared" si="30"/>
        <v>Not A&amp;R positive</v>
      </c>
    </row>
    <row r="1938" spans="1:20" x14ac:dyDescent="0.3">
      <c r="A1938" s="2" t="s">
        <v>5150</v>
      </c>
      <c r="B1938" s="3" t="s">
        <v>5455</v>
      </c>
      <c r="C1938" s="3" t="s">
        <v>5456</v>
      </c>
      <c r="D1938" s="4">
        <v>9.7000000000000003E-2</v>
      </c>
      <c r="E1938" s="5" t="s">
        <v>5153</v>
      </c>
      <c r="F1938" s="4">
        <v>5.0000000000000002E-5</v>
      </c>
      <c r="G1938" s="6">
        <v>46435</v>
      </c>
      <c r="H1938" s="3" t="s">
        <v>5158</v>
      </c>
      <c r="I1938" s="3" t="s">
        <v>5194</v>
      </c>
      <c r="J1938" s="3" t="s">
        <v>5457</v>
      </c>
      <c r="K1938" s="5" t="s">
        <v>47</v>
      </c>
      <c r="L1938" s="5">
        <v>4</v>
      </c>
      <c r="M1938" s="5" t="s">
        <v>485</v>
      </c>
      <c r="N1938" s="5">
        <f>VLOOKUP(M1938,[1]ArchetypeScores!E:N,10,FALSE)</f>
        <v>0</v>
      </c>
      <c r="O1938" s="5">
        <f>VLOOKUP(M1938,[1]ArchetypeScores!E:O,11,FALSE)</f>
        <v>0</v>
      </c>
      <c r="P1938" s="5">
        <f>VLOOKUP(M1938,[1]ArchetypeScores!E:P,12,FALSE)</f>
        <v>0</v>
      </c>
      <c r="Q1938" s="2" t="str">
        <f>VLOOKUP(M1938,[1]ArchetypeScores!E:W,19,FALSE)</f>
        <v>Energy and water</v>
      </c>
      <c r="R1938" s="2">
        <f>VLOOKUP(M1938,[1]ArchetypeScores!E:I,5,FALSE)</f>
        <v>0</v>
      </c>
      <c r="S1938" s="2">
        <f>VLOOKUP(M1938,[1]ArchetypeScores!E:K,7,FALSE)</f>
        <v>0</v>
      </c>
      <c r="T1938" s="2" t="str">
        <f t="shared" si="30"/>
        <v>Not A&amp;R positive</v>
      </c>
    </row>
    <row r="1939" spans="1:20" x14ac:dyDescent="0.3">
      <c r="A1939" s="2" t="s">
        <v>5150</v>
      </c>
      <c r="B1939" s="3" t="s">
        <v>5458</v>
      </c>
      <c r="C1939" s="3" t="s">
        <v>5459</v>
      </c>
      <c r="D1939" s="4">
        <v>0.245</v>
      </c>
      <c r="E1939" s="5" t="s">
        <v>5153</v>
      </c>
      <c r="F1939" s="4">
        <v>1.2999999999999999E-4</v>
      </c>
      <c r="G1939" s="6">
        <v>46382</v>
      </c>
      <c r="H1939" s="9" t="s">
        <v>5158</v>
      </c>
      <c r="I1939" s="3" t="s">
        <v>5159</v>
      </c>
      <c r="J1939" s="3" t="s">
        <v>5460</v>
      </c>
      <c r="K1939" s="5" t="s">
        <v>47</v>
      </c>
      <c r="L1939" s="5">
        <v>4</v>
      </c>
      <c r="M1939" s="5" t="s">
        <v>485</v>
      </c>
      <c r="N1939" s="5">
        <f>VLOOKUP(M1939,[1]ArchetypeScores!E:N,10,FALSE)</f>
        <v>0</v>
      </c>
      <c r="O1939" s="5">
        <f>VLOOKUP(M1939,[1]ArchetypeScores!E:O,11,FALSE)</f>
        <v>0</v>
      </c>
      <c r="P1939" s="5">
        <f>VLOOKUP(M1939,[1]ArchetypeScores!E:P,12,FALSE)</f>
        <v>0</v>
      </c>
      <c r="Q1939" s="2" t="str">
        <f>VLOOKUP(M1939,[1]ArchetypeScores!E:W,19,FALSE)</f>
        <v>Energy and water</v>
      </c>
      <c r="R1939" s="2">
        <f>VLOOKUP(M1939,[1]ArchetypeScores!E:I,5,FALSE)</f>
        <v>0</v>
      </c>
      <c r="S1939" s="2">
        <f>VLOOKUP(M1939,[1]ArchetypeScores!E:K,7,FALSE)</f>
        <v>0</v>
      </c>
      <c r="T1939" s="2" t="str">
        <f t="shared" si="30"/>
        <v>Not A&amp;R positive</v>
      </c>
    </row>
    <row r="1940" spans="1:20" x14ac:dyDescent="0.3">
      <c r="A1940" s="2" t="s">
        <v>5150</v>
      </c>
      <c r="B1940" s="3" t="s">
        <v>5461</v>
      </c>
      <c r="C1940" s="3" t="s">
        <v>5462</v>
      </c>
      <c r="D1940" s="4">
        <v>1.0900000000000001</v>
      </c>
      <c r="E1940" s="5" t="s">
        <v>5153</v>
      </c>
      <c r="F1940" s="4">
        <v>5.5000000000000003E-4</v>
      </c>
      <c r="G1940" s="6">
        <v>46444</v>
      </c>
      <c r="H1940" s="3" t="s">
        <v>5154</v>
      </c>
      <c r="I1940" s="3" t="s">
        <v>5155</v>
      </c>
      <c r="J1940" s="3">
        <v>201005</v>
      </c>
      <c r="K1940" s="5" t="s">
        <v>61</v>
      </c>
      <c r="L1940" s="5" t="s">
        <v>112</v>
      </c>
      <c r="M1940" s="5" t="s">
        <v>948</v>
      </c>
      <c r="N1940" s="5">
        <f>VLOOKUP(M1940,[1]ArchetypeScores!E:N,10,FALSE)</f>
        <v>0</v>
      </c>
      <c r="O1940" s="5">
        <f>VLOOKUP(M1940,[1]ArchetypeScores!E:O,11,FALSE)</f>
        <v>-1</v>
      </c>
      <c r="P1940" s="5">
        <f>VLOOKUP(M1940,[1]ArchetypeScores!E:P,12,FALSE)</f>
        <v>0</v>
      </c>
      <c r="Q1940" s="2" t="str">
        <f>VLOOKUP(M1940,[1]ArchetypeScores!E:W,19,FALSE)</f>
        <v>Health care</v>
      </c>
      <c r="R1940" s="2">
        <f>VLOOKUP(M1940,[1]ArchetypeScores!E:I,5,FALSE)</f>
        <v>0</v>
      </c>
      <c r="S1940" s="2">
        <f>VLOOKUP(M1940,[1]ArchetypeScores!E:K,7,FALSE)</f>
        <v>0</v>
      </c>
      <c r="T1940" s="2" t="str">
        <f t="shared" si="30"/>
        <v>Not A&amp;R positive</v>
      </c>
    </row>
    <row r="1941" spans="1:20" x14ac:dyDescent="0.3">
      <c r="A1941" s="2" t="s">
        <v>5150</v>
      </c>
      <c r="B1941" s="3" t="s">
        <v>5463</v>
      </c>
      <c r="C1941" s="3" t="s">
        <v>5464</v>
      </c>
      <c r="D1941" s="4">
        <v>3.34</v>
      </c>
      <c r="E1941" s="5" t="s">
        <v>5153</v>
      </c>
      <c r="F1941" s="4">
        <v>1.8E-3</v>
      </c>
      <c r="G1941" s="6">
        <v>46248</v>
      </c>
      <c r="H1941" s="3" t="s">
        <v>5158</v>
      </c>
      <c r="I1941" s="3" t="s">
        <v>5159</v>
      </c>
      <c r="J1941" s="3" t="s">
        <v>5465</v>
      </c>
      <c r="K1941" s="5" t="s">
        <v>47</v>
      </c>
      <c r="L1941" s="5">
        <v>3</v>
      </c>
      <c r="M1941" s="5" t="s">
        <v>607</v>
      </c>
      <c r="N1941" s="5">
        <f>VLOOKUP(M1941,[1]ArchetypeScores!E:N,10,FALSE)</f>
        <v>0</v>
      </c>
      <c r="O1941" s="5">
        <f>VLOOKUP(M1941,[1]ArchetypeScores!E:O,11,FALSE)</f>
        <v>0</v>
      </c>
      <c r="P1941" s="5">
        <f>VLOOKUP(M1941,[1]ArchetypeScores!E:P,12,FALSE)</f>
        <v>0</v>
      </c>
      <c r="Q1941" s="2" t="str">
        <f>VLOOKUP(M1941,[1]ArchetypeScores!E:W,19,FALSE)</f>
        <v>Other sector</v>
      </c>
      <c r="R1941" s="2">
        <f>VLOOKUP(M1941,[1]ArchetypeScores!E:I,5,FALSE)</f>
        <v>0</v>
      </c>
      <c r="S1941" s="2">
        <f>VLOOKUP(M1941,[1]ArchetypeScores!E:K,7,FALSE)</f>
        <v>0</v>
      </c>
      <c r="T1941" s="2" t="str">
        <f t="shared" si="30"/>
        <v>Not A&amp;R positive</v>
      </c>
    </row>
    <row r="1942" spans="1:20" x14ac:dyDescent="0.3">
      <c r="A1942" s="2" t="s">
        <v>5150</v>
      </c>
      <c r="B1942" s="3" t="s">
        <v>5466</v>
      </c>
      <c r="C1942" s="3" t="s">
        <v>5467</v>
      </c>
      <c r="D1942" s="4">
        <v>3.32</v>
      </c>
      <c r="E1942" s="5" t="s">
        <v>5153</v>
      </c>
      <c r="F1942" s="4">
        <v>1.7899999999999999E-3</v>
      </c>
      <c r="G1942" s="6">
        <v>46249</v>
      </c>
      <c r="H1942" s="3" t="s">
        <v>5158</v>
      </c>
      <c r="I1942" s="3" t="s">
        <v>5159</v>
      </c>
      <c r="J1942" s="3" t="s">
        <v>5468</v>
      </c>
      <c r="K1942" s="5" t="s">
        <v>61</v>
      </c>
      <c r="L1942" s="5">
        <v>4</v>
      </c>
      <c r="M1942" s="5" t="s">
        <v>433</v>
      </c>
      <c r="N1942" s="5">
        <f>VLOOKUP(M1942,[1]ArchetypeScores!E:N,10,FALSE)</f>
        <v>0</v>
      </c>
      <c r="O1942" s="5">
        <f>VLOOKUP(M1942,[1]ArchetypeScores!E:O,11,FALSE)</f>
        <v>0</v>
      </c>
      <c r="P1942" s="5">
        <f>VLOOKUP(M1942,[1]ArchetypeScores!E:P,12,FALSE)</f>
        <v>0</v>
      </c>
      <c r="Q1942" s="2" t="str">
        <f>VLOOKUP(M1942,[1]ArchetypeScores!E:W,19,FALSE)</f>
        <v>Health care</v>
      </c>
      <c r="R1942" s="2">
        <f>VLOOKUP(M1942,[1]ArchetypeScores!E:I,5,FALSE)</f>
        <v>0</v>
      </c>
      <c r="S1942" s="2">
        <f>VLOOKUP(M1942,[1]ArchetypeScores!E:K,7,FALSE)</f>
        <v>0</v>
      </c>
      <c r="T1942" s="2" t="str">
        <f t="shared" si="30"/>
        <v>Not A&amp;R positive</v>
      </c>
    </row>
    <row r="1943" spans="1:20" x14ac:dyDescent="0.3">
      <c r="A1943" s="2" t="s">
        <v>5150</v>
      </c>
      <c r="B1943" s="3" t="s">
        <v>5469</v>
      </c>
      <c r="C1943" s="3" t="s">
        <v>5470</v>
      </c>
      <c r="D1943" s="4">
        <v>5.04</v>
      </c>
      <c r="E1943" s="5" t="s">
        <v>5153</v>
      </c>
      <c r="F1943" s="4">
        <v>2.7100000000000002E-3</v>
      </c>
      <c r="G1943" s="6">
        <v>46224</v>
      </c>
      <c r="H1943" s="3" t="s">
        <v>5158</v>
      </c>
      <c r="I1943" s="3" t="s">
        <v>5159</v>
      </c>
      <c r="J1943" s="3" t="s">
        <v>5471</v>
      </c>
      <c r="K1943" s="5" t="s">
        <v>61</v>
      </c>
      <c r="L1943" s="5">
        <v>5</v>
      </c>
      <c r="M1943" s="5" t="s">
        <v>62</v>
      </c>
      <c r="N1943" s="5">
        <f>VLOOKUP(M1943,[1]ArchetypeScores!E:N,10,FALSE)</f>
        <v>0</v>
      </c>
      <c r="O1943" s="5">
        <f>VLOOKUP(M1943,[1]ArchetypeScores!E:O,11,FALSE)</f>
        <v>-1</v>
      </c>
      <c r="P1943" s="5">
        <f>VLOOKUP(M1943,[1]ArchetypeScores!E:P,12,FALSE)</f>
        <v>0</v>
      </c>
      <c r="Q1943" s="2" t="str">
        <f>VLOOKUP(M1943,[1]ArchetypeScores!E:W,19,FALSE)</f>
        <v>Health care</v>
      </c>
      <c r="R1943" s="2">
        <f>VLOOKUP(M1943,[1]ArchetypeScores!E:I,5,FALSE)</f>
        <v>0</v>
      </c>
      <c r="S1943" s="2">
        <f>VLOOKUP(M1943,[1]ArchetypeScores!E:K,7,FALSE)</f>
        <v>0</v>
      </c>
      <c r="T1943" s="2" t="str">
        <f t="shared" si="30"/>
        <v>Not A&amp;R positive</v>
      </c>
    </row>
    <row r="1944" spans="1:20" x14ac:dyDescent="0.3">
      <c r="A1944" s="2" t="s">
        <v>5150</v>
      </c>
      <c r="B1944" s="3" t="s">
        <v>5472</v>
      </c>
      <c r="C1944" s="3" t="s">
        <v>5473</v>
      </c>
      <c r="D1944" s="4"/>
      <c r="E1944" s="5" t="s">
        <v>5153</v>
      </c>
      <c r="F1944" s="4">
        <v>0</v>
      </c>
      <c r="G1944" s="6">
        <v>46250</v>
      </c>
      <c r="H1944" s="3" t="s">
        <v>5158</v>
      </c>
      <c r="I1944" s="3" t="s">
        <v>5159</v>
      </c>
      <c r="J1944" s="3" t="s">
        <v>5474</v>
      </c>
      <c r="K1944" s="5" t="s">
        <v>1306</v>
      </c>
      <c r="L1944" s="5" t="s">
        <v>112</v>
      </c>
      <c r="M1944" s="5" t="s">
        <v>5475</v>
      </c>
      <c r="N1944" s="5">
        <f>VLOOKUP(M1944,[1]ArchetypeScores!E:N,10,FALSE)</f>
        <v>0</v>
      </c>
      <c r="O1944" s="5">
        <f>VLOOKUP(M1944,[1]ArchetypeScores!E:O,11,FALSE)</f>
        <v>-1</v>
      </c>
      <c r="P1944" s="5">
        <f>VLOOKUP(M1944,[1]ArchetypeScores!E:P,12,FALSE)</f>
        <v>0</v>
      </c>
      <c r="Q1944" s="2" t="str">
        <f>VLOOKUP(M1944,[1]ArchetypeScores!E:W,19,FALSE)</f>
        <v>Untargeted</v>
      </c>
      <c r="R1944" s="2">
        <f>VLOOKUP(M1944,[1]ArchetypeScores!E:I,5,FALSE)</f>
        <v>0</v>
      </c>
      <c r="S1944" s="2">
        <f>VLOOKUP(M1944,[1]ArchetypeScores!E:K,7,FALSE)</f>
        <v>0</v>
      </c>
      <c r="T1944" s="2" t="str">
        <f t="shared" si="30"/>
        <v>Not A&amp;R positive</v>
      </c>
    </row>
    <row r="1945" spans="1:20" x14ac:dyDescent="0.3">
      <c r="A1945" s="2" t="s">
        <v>5150</v>
      </c>
      <c r="B1945" s="3" t="s">
        <v>5476</v>
      </c>
      <c r="C1945" s="3" t="s">
        <v>5477</v>
      </c>
      <c r="D1945" s="4">
        <v>3.36</v>
      </c>
      <c r="E1945" s="5" t="s">
        <v>5153</v>
      </c>
      <c r="F1945" s="4">
        <v>1.81E-3</v>
      </c>
      <c r="G1945" s="6">
        <v>46222</v>
      </c>
      <c r="H1945" s="3" t="s">
        <v>5158</v>
      </c>
      <c r="I1945" s="3" t="s">
        <v>5159</v>
      </c>
      <c r="J1945" s="3" t="s">
        <v>5478</v>
      </c>
      <c r="K1945" s="5" t="s">
        <v>61</v>
      </c>
      <c r="L1945" s="5">
        <v>4</v>
      </c>
      <c r="M1945" s="5" t="s">
        <v>433</v>
      </c>
      <c r="N1945" s="5">
        <f>VLOOKUP(M1945,[1]ArchetypeScores!E:N,10,FALSE)</f>
        <v>0</v>
      </c>
      <c r="O1945" s="5">
        <f>VLOOKUP(M1945,[1]ArchetypeScores!E:O,11,FALSE)</f>
        <v>0</v>
      </c>
      <c r="P1945" s="5">
        <f>VLOOKUP(M1945,[1]ArchetypeScores!E:P,12,FALSE)</f>
        <v>0</v>
      </c>
      <c r="Q1945" s="2" t="str">
        <f>VLOOKUP(M1945,[1]ArchetypeScores!E:W,19,FALSE)</f>
        <v>Health care</v>
      </c>
      <c r="R1945" s="2">
        <f>VLOOKUP(M1945,[1]ArchetypeScores!E:I,5,FALSE)</f>
        <v>0</v>
      </c>
      <c r="S1945" s="2">
        <f>VLOOKUP(M1945,[1]ArchetypeScores!E:K,7,FALSE)</f>
        <v>0</v>
      </c>
      <c r="T1945" s="2" t="str">
        <f t="shared" si="30"/>
        <v>Not A&amp;R positive</v>
      </c>
    </row>
    <row r="1946" spans="1:20" x14ac:dyDescent="0.3">
      <c r="A1946" s="2" t="s">
        <v>5150</v>
      </c>
      <c r="B1946" s="3" t="s">
        <v>5479</v>
      </c>
      <c r="C1946" s="3" t="s">
        <v>5480</v>
      </c>
      <c r="D1946" s="4">
        <v>1.81</v>
      </c>
      <c r="E1946" s="5" t="s">
        <v>5153</v>
      </c>
      <c r="F1946" s="4">
        <v>9.1E-4</v>
      </c>
      <c r="G1946" s="6">
        <v>46480</v>
      </c>
      <c r="H1946" s="3" t="s">
        <v>5154</v>
      </c>
      <c r="I1946" s="3" t="s">
        <v>5155</v>
      </c>
      <c r="J1946" s="3">
        <v>201005</v>
      </c>
      <c r="K1946" s="5" t="s">
        <v>89</v>
      </c>
      <c r="L1946" s="5">
        <v>2</v>
      </c>
      <c r="M1946" s="5" t="s">
        <v>626</v>
      </c>
      <c r="N1946" s="5">
        <f>VLOOKUP(M1946,[1]ArchetypeScores!E:N,10,FALSE)</f>
        <v>1</v>
      </c>
      <c r="O1946" s="5">
        <f>VLOOKUP(M1946,[1]ArchetypeScores!E:O,11,FALSE)</f>
        <v>0</v>
      </c>
      <c r="P1946" s="5">
        <f>VLOOKUP(M1946,[1]ArchetypeScores!E:P,12,FALSE)</f>
        <v>0</v>
      </c>
      <c r="Q1946" s="2" t="str">
        <f>VLOOKUP(M1946,[1]ArchetypeScores!E:W,19,FALSE)</f>
        <v>Other sector</v>
      </c>
      <c r="R1946" s="2">
        <f>VLOOKUP(M1946,[1]ArchetypeScores!E:I,5,FALSE)</f>
        <v>0</v>
      </c>
      <c r="S1946" s="2">
        <f>VLOOKUP(M1946,[1]ArchetypeScores!E:K,7,FALSE)</f>
        <v>1</v>
      </c>
      <c r="T1946" s="2" t="str">
        <f t="shared" si="30"/>
        <v>Indirect only</v>
      </c>
    </row>
    <row r="1947" spans="1:20" x14ac:dyDescent="0.3">
      <c r="A1947" s="2" t="s">
        <v>5150</v>
      </c>
      <c r="B1947" s="3" t="s">
        <v>5481</v>
      </c>
      <c r="C1947" s="3" t="s">
        <v>5482</v>
      </c>
      <c r="D1947" s="4">
        <v>68.400000000000006</v>
      </c>
      <c r="E1947" s="5" t="s">
        <v>5153</v>
      </c>
      <c r="F1947" s="4">
        <v>3.6790000000000003E-2</v>
      </c>
      <c r="G1947" s="6">
        <v>46425</v>
      </c>
      <c r="H1947" s="3" t="s">
        <v>5158</v>
      </c>
      <c r="I1947" s="3" t="s">
        <v>5194</v>
      </c>
      <c r="J1947" s="3" t="s">
        <v>5483</v>
      </c>
      <c r="K1947" s="5" t="s">
        <v>477</v>
      </c>
      <c r="L1947" s="5">
        <v>1</v>
      </c>
      <c r="M1947" s="5" t="s">
        <v>750</v>
      </c>
      <c r="N1947" s="5">
        <f>VLOOKUP(M1947,[1]ArchetypeScores!E:N,10,FALSE)</f>
        <v>1</v>
      </c>
      <c r="O1947" s="5">
        <f>VLOOKUP(M1947,[1]ArchetypeScores!E:O,11,FALSE)</f>
        <v>-2</v>
      </c>
      <c r="P1947" s="5">
        <f>VLOOKUP(M1947,[1]ArchetypeScores!E:P,12,FALSE)</f>
        <v>2</v>
      </c>
      <c r="Q1947" s="2" t="str">
        <f>VLOOKUP(M1947,[1]ArchetypeScores!E:W,19,FALSE)</f>
        <v>Energy and water</v>
      </c>
      <c r="R1947" s="2">
        <f>VLOOKUP(M1947,[1]ArchetypeScores!E:I,5,FALSE)</f>
        <v>0</v>
      </c>
      <c r="S1947" s="2">
        <f>VLOOKUP(M1947,[1]ArchetypeScores!E:K,7,FALSE)</f>
        <v>0</v>
      </c>
      <c r="T1947" s="2" t="str">
        <f t="shared" si="30"/>
        <v>Not A&amp;R positive</v>
      </c>
    </row>
    <row r="1948" spans="1:20" x14ac:dyDescent="0.3">
      <c r="A1948" s="2" t="s">
        <v>5150</v>
      </c>
      <c r="B1948" s="3" t="s">
        <v>5484</v>
      </c>
      <c r="C1948" s="3" t="s">
        <v>5485</v>
      </c>
      <c r="D1948" s="4">
        <v>35</v>
      </c>
      <c r="E1948" s="5" t="s">
        <v>5153</v>
      </c>
      <c r="F1948" s="4">
        <v>1.883E-2</v>
      </c>
      <c r="G1948" s="6">
        <v>46363</v>
      </c>
      <c r="H1948" s="3" t="s">
        <v>5158</v>
      </c>
      <c r="I1948" s="3" t="s">
        <v>5159</v>
      </c>
      <c r="J1948" s="3" t="s">
        <v>5486</v>
      </c>
      <c r="K1948" s="5" t="s">
        <v>53</v>
      </c>
      <c r="L1948" s="5">
        <v>1</v>
      </c>
      <c r="M1948" s="5" t="s">
        <v>54</v>
      </c>
      <c r="N1948" s="5">
        <f>VLOOKUP(M1948,[1]ArchetypeScores!E:N,10,FALSE)</f>
        <v>0</v>
      </c>
      <c r="O1948" s="5">
        <f>VLOOKUP(M1948,[1]ArchetypeScores!E:O,11,FALSE)</f>
        <v>-1</v>
      </c>
      <c r="P1948" s="5">
        <f>VLOOKUP(M1948,[1]ArchetypeScores!E:P,12,FALSE)</f>
        <v>0</v>
      </c>
      <c r="Q1948" s="2" t="str">
        <f>VLOOKUP(M1948,[1]ArchetypeScores!E:W,19,FALSE)</f>
        <v>Untargeted</v>
      </c>
      <c r="R1948" s="2">
        <f>VLOOKUP(M1948,[1]ArchetypeScores!E:I,5,FALSE)</f>
        <v>0</v>
      </c>
      <c r="S1948" s="2">
        <f>VLOOKUP(M1948,[1]ArchetypeScores!E:K,7,FALSE)</f>
        <v>0</v>
      </c>
      <c r="T1948" s="2" t="str">
        <f t="shared" si="30"/>
        <v>Not A&amp;R positive</v>
      </c>
    </row>
    <row r="1949" spans="1:20" x14ac:dyDescent="0.3">
      <c r="A1949" s="2" t="s">
        <v>5150</v>
      </c>
      <c r="B1949" s="3" t="s">
        <v>5487</v>
      </c>
      <c r="C1949" s="3" t="s">
        <v>5488</v>
      </c>
      <c r="D1949" s="4">
        <v>3.71</v>
      </c>
      <c r="E1949" s="5" t="s">
        <v>5153</v>
      </c>
      <c r="F1949" s="4">
        <v>2E-3</v>
      </c>
      <c r="G1949" s="6">
        <v>46214</v>
      </c>
      <c r="H1949" s="3" t="s">
        <v>5158</v>
      </c>
      <c r="I1949" s="3" t="s">
        <v>5159</v>
      </c>
      <c r="J1949" s="3" t="s">
        <v>5489</v>
      </c>
      <c r="K1949" s="5" t="s">
        <v>71</v>
      </c>
      <c r="L1949" s="5">
        <v>1</v>
      </c>
      <c r="M1949" s="5" t="s">
        <v>72</v>
      </c>
      <c r="N1949" s="5">
        <f>VLOOKUP(M1949,[1]ArchetypeScores!E:N,10,FALSE)</f>
        <v>0</v>
      </c>
      <c r="O1949" s="5">
        <f>VLOOKUP(M1949,[1]ArchetypeScores!E:O,11,FALSE)</f>
        <v>0</v>
      </c>
      <c r="P1949" s="5">
        <f>VLOOKUP(M1949,[1]ArchetypeScores!E:P,12,FALSE)</f>
        <v>0</v>
      </c>
      <c r="Q1949" s="2" t="str">
        <f>VLOOKUP(M1949,[1]ArchetypeScores!E:W,19,FALSE)</f>
        <v>Other sector</v>
      </c>
      <c r="R1949" s="2">
        <f>VLOOKUP(M1949,[1]ArchetypeScores!E:I,5,FALSE)</f>
        <v>0</v>
      </c>
      <c r="S1949" s="2">
        <f>VLOOKUP(M1949,[1]ArchetypeScores!E:K,7,FALSE)</f>
        <v>0</v>
      </c>
      <c r="T1949" s="2" t="str">
        <f t="shared" si="30"/>
        <v>Not A&amp;R positive</v>
      </c>
    </row>
    <row r="1950" spans="1:20" x14ac:dyDescent="0.3">
      <c r="A1950" s="2" t="s">
        <v>5150</v>
      </c>
      <c r="B1950" s="3" t="s">
        <v>5490</v>
      </c>
      <c r="C1950" s="3" t="s">
        <v>5491</v>
      </c>
      <c r="D1950" s="4">
        <v>3.36</v>
      </c>
      <c r="E1950" s="5" t="s">
        <v>5153</v>
      </c>
      <c r="F1950" s="4">
        <v>1.81E-3</v>
      </c>
      <c r="G1950" s="6">
        <v>46227</v>
      </c>
      <c r="H1950" s="3" t="s">
        <v>5158</v>
      </c>
      <c r="I1950" s="3" t="s">
        <v>5159</v>
      </c>
      <c r="J1950" s="3" t="s">
        <v>5492</v>
      </c>
      <c r="K1950" s="5" t="s">
        <v>71</v>
      </c>
      <c r="L1950" s="5">
        <v>1</v>
      </c>
      <c r="M1950" s="5" t="s">
        <v>72</v>
      </c>
      <c r="N1950" s="5">
        <f>VLOOKUP(M1950,[1]ArchetypeScores!E:N,10,FALSE)</f>
        <v>0</v>
      </c>
      <c r="O1950" s="5">
        <f>VLOOKUP(M1950,[1]ArchetypeScores!E:O,11,FALSE)</f>
        <v>0</v>
      </c>
      <c r="P1950" s="5">
        <f>VLOOKUP(M1950,[1]ArchetypeScores!E:P,12,FALSE)</f>
        <v>0</v>
      </c>
      <c r="Q1950" s="2" t="str">
        <f>VLOOKUP(M1950,[1]ArchetypeScores!E:W,19,FALSE)</f>
        <v>Other sector</v>
      </c>
      <c r="R1950" s="2">
        <f>VLOOKUP(M1950,[1]ArchetypeScores!E:I,5,FALSE)</f>
        <v>0</v>
      </c>
      <c r="S1950" s="2">
        <f>VLOOKUP(M1950,[1]ArchetypeScores!E:K,7,FALSE)</f>
        <v>0</v>
      </c>
      <c r="T1950" s="2" t="str">
        <f t="shared" si="30"/>
        <v>Not A&amp;R positive</v>
      </c>
    </row>
    <row r="1951" spans="1:20" x14ac:dyDescent="0.3">
      <c r="A1951" s="2" t="s">
        <v>5150</v>
      </c>
      <c r="B1951" s="3" t="s">
        <v>5493</v>
      </c>
      <c r="C1951" s="3" t="s">
        <v>5494</v>
      </c>
      <c r="D1951" s="4">
        <v>1.371</v>
      </c>
      <c r="E1951" s="5" t="s">
        <v>5153</v>
      </c>
      <c r="F1951" s="4">
        <v>6.8999999999999997E-4</v>
      </c>
      <c r="G1951" s="6">
        <v>46453</v>
      </c>
      <c r="H1951" s="3" t="s">
        <v>5154</v>
      </c>
      <c r="I1951" s="3" t="s">
        <v>5155</v>
      </c>
      <c r="J1951" s="3">
        <v>233013</v>
      </c>
      <c r="K1951" s="5" t="s">
        <v>175</v>
      </c>
      <c r="L1951" s="5">
        <v>4</v>
      </c>
      <c r="M1951" s="5" t="s">
        <v>219</v>
      </c>
      <c r="N1951" s="5">
        <f>VLOOKUP(M1951,[1]ArchetypeScores!E:N,10,FALSE)</f>
        <v>1</v>
      </c>
      <c r="O1951" s="5">
        <f>VLOOKUP(M1951,[1]ArchetypeScores!E:O,11,FALSE)</f>
        <v>0</v>
      </c>
      <c r="P1951" s="5">
        <f>VLOOKUP(M1951,[1]ArchetypeScores!E:P,12,FALSE)</f>
        <v>0</v>
      </c>
      <c r="Q1951" s="2" t="str">
        <f>VLOOKUP(M1951,[1]ArchetypeScores!E:W,19,FALSE)</f>
        <v>Other sector</v>
      </c>
      <c r="R1951" s="2">
        <f>VLOOKUP(M1951,[1]ArchetypeScores!E:I,5,FALSE)</f>
        <v>0</v>
      </c>
      <c r="S1951" s="2">
        <f>VLOOKUP(M1951,[1]ArchetypeScores!E:K,7,FALSE)</f>
        <v>0</v>
      </c>
      <c r="T1951" s="2" t="str">
        <f t="shared" si="30"/>
        <v>Not A&amp;R positive</v>
      </c>
    </row>
    <row r="1952" spans="1:20" x14ac:dyDescent="0.3">
      <c r="A1952" s="2" t="s">
        <v>5150</v>
      </c>
      <c r="B1952" s="3" t="s">
        <v>5495</v>
      </c>
      <c r="C1952" s="3" t="s">
        <v>5496</v>
      </c>
      <c r="D1952" s="4">
        <v>52.5</v>
      </c>
      <c r="E1952" s="5" t="s">
        <v>5153</v>
      </c>
      <c r="F1952" s="4">
        <v>2.8240000000000001E-2</v>
      </c>
      <c r="G1952" s="6">
        <v>46390</v>
      </c>
      <c r="H1952" s="3" t="s">
        <v>5158</v>
      </c>
      <c r="I1952" s="3" t="s">
        <v>5159</v>
      </c>
      <c r="J1952" s="3" t="s">
        <v>5497</v>
      </c>
      <c r="K1952" s="5" t="s">
        <v>291</v>
      </c>
      <c r="L1952" s="5">
        <v>4</v>
      </c>
      <c r="M1952" s="5" t="s">
        <v>292</v>
      </c>
      <c r="N1952" s="5">
        <f>VLOOKUP(M1952,[1]ArchetypeScores!E:N,10,FALSE)</f>
        <v>1</v>
      </c>
      <c r="O1952" s="5">
        <f>VLOOKUP(M1952,[1]ArchetypeScores!E:O,11,FALSE)</f>
        <v>0</v>
      </c>
      <c r="P1952" s="5">
        <f>VLOOKUP(M1952,[1]ArchetypeScores!E:P,12,FALSE)</f>
        <v>0</v>
      </c>
      <c r="Q1952" s="2" t="str">
        <f>VLOOKUP(M1952,[1]ArchetypeScores!E:W,19,FALSE)</f>
        <v>Education and training</v>
      </c>
      <c r="R1952" s="2">
        <f>VLOOKUP(M1952,[1]ArchetypeScores!E:I,5,FALSE)</f>
        <v>0</v>
      </c>
      <c r="S1952" s="2">
        <f>VLOOKUP(M1952,[1]ArchetypeScores!E:K,7,FALSE)</f>
        <v>0</v>
      </c>
      <c r="T1952" s="2" t="str">
        <f t="shared" si="30"/>
        <v>Not A&amp;R positive</v>
      </c>
    </row>
    <row r="1953" spans="1:20" x14ac:dyDescent="0.3">
      <c r="A1953" s="2" t="s">
        <v>5150</v>
      </c>
      <c r="B1953" s="3" t="s">
        <v>5498</v>
      </c>
      <c r="C1953" s="3" t="s">
        <v>5499</v>
      </c>
      <c r="D1953" s="4">
        <v>1.05</v>
      </c>
      <c r="E1953" s="5" t="s">
        <v>5153</v>
      </c>
      <c r="F1953" s="4">
        <v>5.5999999999999995E-4</v>
      </c>
      <c r="G1953" s="6">
        <v>46290</v>
      </c>
      <c r="H1953" s="3" t="s">
        <v>5158</v>
      </c>
      <c r="I1953" s="3" t="s">
        <v>5159</v>
      </c>
      <c r="J1953" s="3" t="s">
        <v>5500</v>
      </c>
      <c r="K1953" s="5" t="s">
        <v>71</v>
      </c>
      <c r="L1953" s="5">
        <v>1</v>
      </c>
      <c r="M1953" s="5" t="s">
        <v>72</v>
      </c>
      <c r="N1953" s="5">
        <f>VLOOKUP(M1953,[1]ArchetypeScores!E:N,10,FALSE)</f>
        <v>0</v>
      </c>
      <c r="O1953" s="5">
        <f>VLOOKUP(M1953,[1]ArchetypeScores!E:O,11,FALSE)</f>
        <v>0</v>
      </c>
      <c r="P1953" s="5">
        <f>VLOOKUP(M1953,[1]ArchetypeScores!E:P,12,FALSE)</f>
        <v>0</v>
      </c>
      <c r="Q1953" s="2" t="str">
        <f>VLOOKUP(M1953,[1]ArchetypeScores!E:W,19,FALSE)</f>
        <v>Other sector</v>
      </c>
      <c r="R1953" s="2">
        <f>VLOOKUP(M1953,[1]ArchetypeScores!E:I,5,FALSE)</f>
        <v>0</v>
      </c>
      <c r="S1953" s="2">
        <f>VLOOKUP(M1953,[1]ArchetypeScores!E:K,7,FALSE)</f>
        <v>0</v>
      </c>
      <c r="T1953" s="2" t="str">
        <f t="shared" si="30"/>
        <v>Not A&amp;R positive</v>
      </c>
    </row>
    <row r="1954" spans="1:20" x14ac:dyDescent="0.3">
      <c r="A1954" s="2" t="s">
        <v>5150</v>
      </c>
      <c r="B1954" s="3" t="s">
        <v>5501</v>
      </c>
      <c r="C1954" s="3" t="s">
        <v>5502</v>
      </c>
      <c r="D1954" s="4">
        <v>64.72</v>
      </c>
      <c r="E1954" s="5" t="s">
        <v>5153</v>
      </c>
      <c r="F1954" s="4">
        <v>3.4810000000000001E-2</v>
      </c>
      <c r="G1954" s="6">
        <v>46234</v>
      </c>
      <c r="H1954" s="3" t="s">
        <v>5158</v>
      </c>
      <c r="I1954" s="3" t="s">
        <v>5159</v>
      </c>
      <c r="J1954" s="3" t="s">
        <v>5207</v>
      </c>
      <c r="K1954" s="5" t="s">
        <v>71</v>
      </c>
      <c r="L1954" s="5">
        <v>1</v>
      </c>
      <c r="M1954" s="5" t="s">
        <v>72</v>
      </c>
      <c r="N1954" s="5">
        <f>VLOOKUP(M1954,[1]ArchetypeScores!E:N,10,FALSE)</f>
        <v>0</v>
      </c>
      <c r="O1954" s="5">
        <f>VLOOKUP(M1954,[1]ArchetypeScores!E:O,11,FALSE)</f>
        <v>0</v>
      </c>
      <c r="P1954" s="5">
        <f>VLOOKUP(M1954,[1]ArchetypeScores!E:P,12,FALSE)</f>
        <v>0</v>
      </c>
      <c r="Q1954" s="2" t="str">
        <f>VLOOKUP(M1954,[1]ArchetypeScores!E:W,19,FALSE)</f>
        <v>Other sector</v>
      </c>
      <c r="R1954" s="2">
        <f>VLOOKUP(M1954,[1]ArchetypeScores!E:I,5,FALSE)</f>
        <v>0</v>
      </c>
      <c r="S1954" s="2">
        <f>VLOOKUP(M1954,[1]ArchetypeScores!E:K,7,FALSE)</f>
        <v>0</v>
      </c>
      <c r="T1954" s="2" t="str">
        <f t="shared" si="30"/>
        <v>Not A&amp;R positive</v>
      </c>
    </row>
    <row r="1955" spans="1:20" x14ac:dyDescent="0.3">
      <c r="A1955" s="2" t="s">
        <v>5150</v>
      </c>
      <c r="B1955" s="3" t="s">
        <v>5503</v>
      </c>
      <c r="C1955" s="3" t="s">
        <v>5504</v>
      </c>
      <c r="D1955" s="4">
        <v>2.78</v>
      </c>
      <c r="E1955" s="5" t="s">
        <v>5153</v>
      </c>
      <c r="F1955" s="4">
        <v>1.5E-3</v>
      </c>
      <c r="G1955" s="6">
        <v>46409</v>
      </c>
      <c r="H1955" s="3" t="s">
        <v>5158</v>
      </c>
      <c r="I1955" s="3" t="s">
        <v>5194</v>
      </c>
      <c r="J1955" s="3" t="s">
        <v>5254</v>
      </c>
      <c r="K1955" s="5" t="s">
        <v>71</v>
      </c>
      <c r="L1955" s="5">
        <v>1</v>
      </c>
      <c r="M1955" s="5" t="s">
        <v>72</v>
      </c>
      <c r="N1955" s="5">
        <f>VLOOKUP(M1955,[1]ArchetypeScores!E:N,10,FALSE)</f>
        <v>0</v>
      </c>
      <c r="O1955" s="5">
        <f>VLOOKUP(M1955,[1]ArchetypeScores!E:O,11,FALSE)</f>
        <v>0</v>
      </c>
      <c r="P1955" s="5">
        <f>VLOOKUP(M1955,[1]ArchetypeScores!E:P,12,FALSE)</f>
        <v>0</v>
      </c>
      <c r="Q1955" s="2" t="str">
        <f>VLOOKUP(M1955,[1]ArchetypeScores!E:W,19,FALSE)</f>
        <v>Other sector</v>
      </c>
      <c r="R1955" s="2">
        <f>VLOOKUP(M1955,[1]ArchetypeScores!E:I,5,FALSE)</f>
        <v>0</v>
      </c>
      <c r="S1955" s="2">
        <f>VLOOKUP(M1955,[1]ArchetypeScores!E:K,7,FALSE)</f>
        <v>0</v>
      </c>
      <c r="T1955" s="2" t="str">
        <f t="shared" si="30"/>
        <v>Not A&amp;R positive</v>
      </c>
    </row>
    <row r="1956" spans="1:20" x14ac:dyDescent="0.3">
      <c r="A1956" s="2" t="s">
        <v>5150</v>
      </c>
      <c r="B1956" s="3" t="s">
        <v>5505</v>
      </c>
      <c r="C1956" s="3" t="s">
        <v>5506</v>
      </c>
      <c r="D1956" s="4">
        <v>5.04</v>
      </c>
      <c r="E1956" s="5" t="s">
        <v>5153</v>
      </c>
      <c r="F1956" s="4">
        <v>2.7100000000000002E-3</v>
      </c>
      <c r="G1956" s="6">
        <v>46226</v>
      </c>
      <c r="H1956" s="3" t="s">
        <v>5158</v>
      </c>
      <c r="I1956" s="3" t="s">
        <v>5159</v>
      </c>
      <c r="J1956" s="3" t="s">
        <v>5507</v>
      </c>
      <c r="K1956" s="5" t="s">
        <v>61</v>
      </c>
      <c r="L1956" s="5">
        <v>1</v>
      </c>
      <c r="M1956" s="5" t="s">
        <v>130</v>
      </c>
      <c r="N1956" s="5">
        <f>VLOOKUP(M1956,[1]ArchetypeScores!E:N,10,FALSE)</f>
        <v>0</v>
      </c>
      <c r="O1956" s="5">
        <f>VLOOKUP(M1956,[1]ArchetypeScores!E:O,11,FALSE)</f>
        <v>-1</v>
      </c>
      <c r="P1956" s="5">
        <f>VLOOKUP(M1956,[1]ArchetypeScores!E:P,12,FALSE)</f>
        <v>0</v>
      </c>
      <c r="Q1956" s="2" t="str">
        <f>VLOOKUP(M1956,[1]ArchetypeScores!E:W,19,FALSE)</f>
        <v>Health care</v>
      </c>
      <c r="R1956" s="2">
        <f>VLOOKUP(M1956,[1]ArchetypeScores!E:I,5,FALSE)</f>
        <v>0</v>
      </c>
      <c r="S1956" s="2">
        <f>VLOOKUP(M1956,[1]ArchetypeScores!E:K,7,FALSE)</f>
        <v>0</v>
      </c>
      <c r="T1956" s="2" t="str">
        <f t="shared" si="30"/>
        <v>Not A&amp;R positive</v>
      </c>
    </row>
    <row r="1957" spans="1:20" x14ac:dyDescent="0.3">
      <c r="A1957" s="2" t="s">
        <v>5150</v>
      </c>
      <c r="B1957" s="3" t="s">
        <v>5508</v>
      </c>
      <c r="C1957" s="3" t="s">
        <v>5509</v>
      </c>
      <c r="D1957" s="4">
        <v>0.52500000000000002</v>
      </c>
      <c r="E1957" s="5" t="s">
        <v>5153</v>
      </c>
      <c r="F1957" s="4">
        <v>2.7999999999999998E-4</v>
      </c>
      <c r="G1957" s="6">
        <v>46428</v>
      </c>
      <c r="H1957" s="3" t="s">
        <v>5158</v>
      </c>
      <c r="I1957" s="3" t="s">
        <v>5194</v>
      </c>
      <c r="J1957" s="3" t="s">
        <v>5510</v>
      </c>
      <c r="K1957" s="5" t="s">
        <v>163</v>
      </c>
      <c r="L1957" s="5">
        <v>2</v>
      </c>
      <c r="M1957" s="5" t="s">
        <v>648</v>
      </c>
      <c r="N1957" s="5">
        <f>VLOOKUP(M1957,[1]ArchetypeScores!E:N,10,FALSE)</f>
        <v>0</v>
      </c>
      <c r="O1957" s="5">
        <f>VLOOKUP(M1957,[1]ArchetypeScores!E:O,11,FALSE)</f>
        <v>0</v>
      </c>
      <c r="P1957" s="5">
        <f>VLOOKUP(M1957,[1]ArchetypeScores!E:P,12,FALSE)</f>
        <v>0</v>
      </c>
      <c r="Q1957" s="2" t="str">
        <f>VLOOKUP(M1957,[1]ArchetypeScores!E:W,19,FALSE)</f>
        <v>Health care</v>
      </c>
      <c r="R1957" s="2">
        <f>VLOOKUP(M1957,[1]ArchetypeScores!E:I,5,FALSE)</f>
        <v>0</v>
      </c>
      <c r="S1957" s="2">
        <f>VLOOKUP(M1957,[1]ArchetypeScores!E:K,7,FALSE)</f>
        <v>0</v>
      </c>
      <c r="T1957" s="2" t="str">
        <f t="shared" si="30"/>
        <v>Not A&amp;R positive</v>
      </c>
    </row>
    <row r="1958" spans="1:20" x14ac:dyDescent="0.3">
      <c r="A1958" s="2" t="s">
        <v>5150</v>
      </c>
      <c r="B1958" s="3" t="s">
        <v>5511</v>
      </c>
      <c r="C1958" s="3" t="s">
        <v>5512</v>
      </c>
      <c r="D1958" s="4">
        <v>2.1</v>
      </c>
      <c r="E1958" s="5" t="s">
        <v>5153</v>
      </c>
      <c r="F1958" s="4">
        <v>1.1299999999999999E-3</v>
      </c>
      <c r="G1958" s="6">
        <v>46386</v>
      </c>
      <c r="H1958" s="3" t="s">
        <v>5158</v>
      </c>
      <c r="I1958" s="3" t="s">
        <v>5159</v>
      </c>
      <c r="J1958" s="3" t="s">
        <v>5513</v>
      </c>
      <c r="K1958" s="5" t="s">
        <v>61</v>
      </c>
      <c r="L1958" s="5">
        <v>1</v>
      </c>
      <c r="M1958" s="5" t="s">
        <v>130</v>
      </c>
      <c r="N1958" s="5">
        <f>VLOOKUP(M1958,[1]ArchetypeScores!E:N,10,FALSE)</f>
        <v>0</v>
      </c>
      <c r="O1958" s="5">
        <f>VLOOKUP(M1958,[1]ArchetypeScores!E:O,11,FALSE)</f>
        <v>-1</v>
      </c>
      <c r="P1958" s="5">
        <f>VLOOKUP(M1958,[1]ArchetypeScores!E:P,12,FALSE)</f>
        <v>0</v>
      </c>
      <c r="Q1958" s="2" t="str">
        <f>VLOOKUP(M1958,[1]ArchetypeScores!E:W,19,FALSE)</f>
        <v>Health care</v>
      </c>
      <c r="R1958" s="2">
        <f>VLOOKUP(M1958,[1]ArchetypeScores!E:I,5,FALSE)</f>
        <v>0</v>
      </c>
      <c r="S1958" s="2">
        <f>VLOOKUP(M1958,[1]ArchetypeScores!E:K,7,FALSE)</f>
        <v>0</v>
      </c>
      <c r="T1958" s="2" t="str">
        <f t="shared" si="30"/>
        <v>Not A&amp;R positive</v>
      </c>
    </row>
    <row r="1959" spans="1:20" x14ac:dyDescent="0.3">
      <c r="A1959" s="2" t="s">
        <v>5150</v>
      </c>
      <c r="B1959" s="3" t="s">
        <v>5514</v>
      </c>
      <c r="C1959" s="3" t="s">
        <v>5515</v>
      </c>
      <c r="D1959" s="4">
        <v>0.96</v>
      </c>
      <c r="E1959" s="5" t="s">
        <v>5153</v>
      </c>
      <c r="F1959" s="4">
        <v>5.1999999999999995E-4</v>
      </c>
      <c r="G1959" s="6">
        <v>46397</v>
      </c>
      <c r="H1959" s="3" t="s">
        <v>5158</v>
      </c>
      <c r="I1959" s="3" t="s">
        <v>5159</v>
      </c>
      <c r="J1959" s="3" t="s">
        <v>5516</v>
      </c>
      <c r="K1959" s="5" t="s">
        <v>57</v>
      </c>
      <c r="L1959" s="5">
        <v>29</v>
      </c>
      <c r="M1959" s="5" t="s">
        <v>58</v>
      </c>
      <c r="N1959" s="5">
        <f>VLOOKUP(M1959,[1]ArchetypeScores!E:N,10,FALSE)</f>
        <v>0</v>
      </c>
      <c r="O1959" s="5">
        <f>VLOOKUP(M1959,[1]ArchetypeScores!E:O,11,FALSE)</f>
        <v>-1</v>
      </c>
      <c r="P1959" s="5">
        <f>VLOOKUP(M1959,[1]ArchetypeScores!E:P,12,FALSE)</f>
        <v>0</v>
      </c>
      <c r="Q1959" s="2" t="str">
        <f>VLOOKUP(M1959,[1]ArchetypeScores!E:W,19,FALSE)</f>
        <v>Untargeted</v>
      </c>
      <c r="R1959" s="2">
        <f>VLOOKUP(M1959,[1]ArchetypeScores!E:I,5,FALSE)</f>
        <v>0</v>
      </c>
      <c r="S1959" s="2">
        <f>VLOOKUP(M1959,[1]ArchetypeScores!E:K,7,FALSE)</f>
        <v>0</v>
      </c>
      <c r="T1959" s="2" t="str">
        <f t="shared" si="30"/>
        <v>Not A&amp;R positive</v>
      </c>
    </row>
    <row r="1960" spans="1:20" x14ac:dyDescent="0.3">
      <c r="A1960" s="2" t="s">
        <v>5150</v>
      </c>
      <c r="B1960" s="3" t="s">
        <v>5517</v>
      </c>
      <c r="C1960" s="3" t="s">
        <v>5518</v>
      </c>
      <c r="D1960" s="4">
        <v>3.13</v>
      </c>
      <c r="E1960" s="5" t="s">
        <v>5153</v>
      </c>
      <c r="F1960" s="4">
        <v>1.57E-3</v>
      </c>
      <c r="G1960" s="6">
        <v>46449</v>
      </c>
      <c r="H1960" s="3" t="s">
        <v>5154</v>
      </c>
      <c r="I1960" s="3" t="s">
        <v>5155</v>
      </c>
      <c r="J1960" s="3" t="s">
        <v>5519</v>
      </c>
      <c r="K1960" s="5" t="s">
        <v>61</v>
      </c>
      <c r="L1960" s="5" t="s">
        <v>112</v>
      </c>
      <c r="M1960" s="5" t="s">
        <v>948</v>
      </c>
      <c r="N1960" s="5">
        <f>VLOOKUP(M1960,[1]ArchetypeScores!E:N,10,FALSE)</f>
        <v>0</v>
      </c>
      <c r="O1960" s="5">
        <f>VLOOKUP(M1960,[1]ArchetypeScores!E:O,11,FALSE)</f>
        <v>-1</v>
      </c>
      <c r="P1960" s="5">
        <f>VLOOKUP(M1960,[1]ArchetypeScores!E:P,12,FALSE)</f>
        <v>0</v>
      </c>
      <c r="Q1960" s="2" t="str">
        <f>VLOOKUP(M1960,[1]ArchetypeScores!E:W,19,FALSE)</f>
        <v>Health care</v>
      </c>
      <c r="R1960" s="2">
        <f>VLOOKUP(M1960,[1]ArchetypeScores!E:I,5,FALSE)</f>
        <v>0</v>
      </c>
      <c r="S1960" s="2">
        <f>VLOOKUP(M1960,[1]ArchetypeScores!E:K,7,FALSE)</f>
        <v>0</v>
      </c>
      <c r="T1960" s="2" t="str">
        <f t="shared" si="30"/>
        <v>Not A&amp;R positive</v>
      </c>
    </row>
    <row r="1961" spans="1:20" x14ac:dyDescent="0.3">
      <c r="A1961" s="2" t="s">
        <v>5150</v>
      </c>
      <c r="B1961" s="3" t="s">
        <v>5520</v>
      </c>
      <c r="C1961" s="3" t="s">
        <v>5521</v>
      </c>
      <c r="D1961" s="4">
        <v>0.35</v>
      </c>
      <c r="E1961" s="5" t="s">
        <v>5153</v>
      </c>
      <c r="F1961" s="4">
        <v>1.9000000000000001E-4</v>
      </c>
      <c r="G1961" s="6">
        <v>46262</v>
      </c>
      <c r="H1961" s="3" t="s">
        <v>5158</v>
      </c>
      <c r="I1961" s="3" t="s">
        <v>5159</v>
      </c>
      <c r="J1961" s="3" t="s">
        <v>5522</v>
      </c>
      <c r="K1961" s="5" t="s">
        <v>71</v>
      </c>
      <c r="L1961" s="5">
        <v>1</v>
      </c>
      <c r="M1961" s="5" t="s">
        <v>72</v>
      </c>
      <c r="N1961" s="5">
        <f>VLOOKUP(M1961,[1]ArchetypeScores!E:N,10,FALSE)</f>
        <v>0</v>
      </c>
      <c r="O1961" s="5">
        <f>VLOOKUP(M1961,[1]ArchetypeScores!E:O,11,FALSE)</f>
        <v>0</v>
      </c>
      <c r="P1961" s="5">
        <f>VLOOKUP(M1961,[1]ArchetypeScores!E:P,12,FALSE)</f>
        <v>0</v>
      </c>
      <c r="Q1961" s="2" t="str">
        <f>VLOOKUP(M1961,[1]ArchetypeScores!E:W,19,FALSE)</f>
        <v>Other sector</v>
      </c>
      <c r="R1961" s="2">
        <f>VLOOKUP(M1961,[1]ArchetypeScores!E:I,5,FALSE)</f>
        <v>0</v>
      </c>
      <c r="S1961" s="2">
        <f>VLOOKUP(M1961,[1]ArchetypeScores!E:K,7,FALSE)</f>
        <v>0</v>
      </c>
      <c r="T1961" s="2" t="str">
        <f t="shared" si="30"/>
        <v>Not A&amp;R positive</v>
      </c>
    </row>
    <row r="1962" spans="1:20" x14ac:dyDescent="0.3">
      <c r="A1962" s="2" t="s">
        <v>5150</v>
      </c>
      <c r="B1962" s="3" t="s">
        <v>5523</v>
      </c>
      <c r="C1962" s="3" t="s">
        <v>5524</v>
      </c>
      <c r="D1962" s="4">
        <v>3.86</v>
      </c>
      <c r="E1962" s="5" t="s">
        <v>5153</v>
      </c>
      <c r="F1962" s="4">
        <v>1.9400000000000001E-3</v>
      </c>
      <c r="G1962" s="6">
        <v>46483</v>
      </c>
      <c r="H1962" s="3" t="s">
        <v>5154</v>
      </c>
      <c r="I1962" s="3" t="s">
        <v>5155</v>
      </c>
      <c r="J1962" s="3" t="s">
        <v>5525</v>
      </c>
      <c r="K1962" s="5" t="s">
        <v>175</v>
      </c>
      <c r="L1962" s="5">
        <v>4</v>
      </c>
      <c r="M1962" s="5" t="s">
        <v>219</v>
      </c>
      <c r="N1962" s="5">
        <f>VLOOKUP(M1962,[1]ArchetypeScores!E:N,10,FALSE)</f>
        <v>1</v>
      </c>
      <c r="O1962" s="5">
        <f>VLOOKUP(M1962,[1]ArchetypeScores!E:O,11,FALSE)</f>
        <v>0</v>
      </c>
      <c r="P1962" s="5">
        <f>VLOOKUP(M1962,[1]ArchetypeScores!E:P,12,FALSE)</f>
        <v>0</v>
      </c>
      <c r="Q1962" s="2" t="str">
        <f>VLOOKUP(M1962,[1]ArchetypeScores!E:W,19,FALSE)</f>
        <v>Other sector</v>
      </c>
      <c r="R1962" s="2">
        <f>VLOOKUP(M1962,[1]ArchetypeScores!E:I,5,FALSE)</f>
        <v>0</v>
      </c>
      <c r="S1962" s="2">
        <f>VLOOKUP(M1962,[1]ArchetypeScores!E:K,7,FALSE)</f>
        <v>0</v>
      </c>
      <c r="T1962" s="2" t="str">
        <f t="shared" si="30"/>
        <v>Not A&amp;R positive</v>
      </c>
    </row>
    <row r="1963" spans="1:20" x14ac:dyDescent="0.3">
      <c r="A1963" s="2" t="s">
        <v>5150</v>
      </c>
      <c r="B1963" s="3" t="s">
        <v>5526</v>
      </c>
      <c r="C1963" s="3" t="s">
        <v>5527</v>
      </c>
      <c r="D1963" s="4">
        <v>2.2749999999999999</v>
      </c>
      <c r="E1963" s="5" t="s">
        <v>5153</v>
      </c>
      <c r="F1963" s="4">
        <v>1.2199999999999999E-3</v>
      </c>
      <c r="G1963" s="6">
        <v>46350</v>
      </c>
      <c r="H1963" s="3" t="s">
        <v>5158</v>
      </c>
      <c r="I1963" s="3" t="s">
        <v>5159</v>
      </c>
      <c r="J1963" s="3" t="s">
        <v>5528</v>
      </c>
      <c r="K1963" s="5" t="s">
        <v>71</v>
      </c>
      <c r="L1963" s="5">
        <v>1</v>
      </c>
      <c r="M1963" s="5" t="s">
        <v>72</v>
      </c>
      <c r="N1963" s="5">
        <f>VLOOKUP(M1963,[1]ArchetypeScores!E:N,10,FALSE)</f>
        <v>0</v>
      </c>
      <c r="O1963" s="5">
        <f>VLOOKUP(M1963,[1]ArchetypeScores!E:O,11,FALSE)</f>
        <v>0</v>
      </c>
      <c r="P1963" s="5">
        <f>VLOOKUP(M1963,[1]ArchetypeScores!E:P,12,FALSE)</f>
        <v>0</v>
      </c>
      <c r="Q1963" s="2" t="str">
        <f>VLOOKUP(M1963,[1]ArchetypeScores!E:W,19,FALSE)</f>
        <v>Other sector</v>
      </c>
      <c r="R1963" s="2">
        <f>VLOOKUP(M1963,[1]ArchetypeScores!E:I,5,FALSE)</f>
        <v>0</v>
      </c>
      <c r="S1963" s="2">
        <f>VLOOKUP(M1963,[1]ArchetypeScores!E:K,7,FALSE)</f>
        <v>0</v>
      </c>
      <c r="T1963" s="2" t="str">
        <f t="shared" si="30"/>
        <v>Not A&amp;R positive</v>
      </c>
    </row>
    <row r="1964" spans="1:20" x14ac:dyDescent="0.3">
      <c r="A1964" s="2" t="s">
        <v>5150</v>
      </c>
      <c r="B1964" s="3" t="s">
        <v>5529</v>
      </c>
      <c r="C1964" s="3" t="s">
        <v>5530</v>
      </c>
      <c r="D1964" s="4">
        <v>429.69499999999999</v>
      </c>
      <c r="E1964" s="5" t="s">
        <v>5153</v>
      </c>
      <c r="F1964" s="4">
        <v>0.23113</v>
      </c>
      <c r="G1964" s="6">
        <v>46349</v>
      </c>
      <c r="H1964" s="3" t="s">
        <v>5158</v>
      </c>
      <c r="I1964" s="3" t="s">
        <v>5159</v>
      </c>
      <c r="J1964" s="3" t="s">
        <v>5531</v>
      </c>
      <c r="K1964" s="5" t="s">
        <v>71</v>
      </c>
      <c r="L1964" s="5">
        <v>1</v>
      </c>
      <c r="M1964" s="5" t="s">
        <v>72</v>
      </c>
      <c r="N1964" s="5">
        <f>VLOOKUP(M1964,[1]ArchetypeScores!E:N,10,FALSE)</f>
        <v>0</v>
      </c>
      <c r="O1964" s="5">
        <f>VLOOKUP(M1964,[1]ArchetypeScores!E:O,11,FALSE)</f>
        <v>0</v>
      </c>
      <c r="P1964" s="5">
        <f>VLOOKUP(M1964,[1]ArchetypeScores!E:P,12,FALSE)</f>
        <v>0</v>
      </c>
      <c r="Q1964" s="2" t="str">
        <f>VLOOKUP(M1964,[1]ArchetypeScores!E:W,19,FALSE)</f>
        <v>Other sector</v>
      </c>
      <c r="R1964" s="2">
        <f>VLOOKUP(M1964,[1]ArchetypeScores!E:I,5,FALSE)</f>
        <v>0</v>
      </c>
      <c r="S1964" s="2">
        <f>VLOOKUP(M1964,[1]ArchetypeScores!E:K,7,FALSE)</f>
        <v>0</v>
      </c>
      <c r="T1964" s="2" t="str">
        <f t="shared" si="30"/>
        <v>Not A&amp;R positive</v>
      </c>
    </row>
    <row r="1965" spans="1:20" x14ac:dyDescent="0.3">
      <c r="A1965" s="2" t="s">
        <v>5150</v>
      </c>
      <c r="B1965" s="3" t="s">
        <v>5532</v>
      </c>
      <c r="C1965" s="3" t="s">
        <v>5533</v>
      </c>
      <c r="D1965" s="4">
        <v>2.23</v>
      </c>
      <c r="E1965" s="5" t="s">
        <v>5153</v>
      </c>
      <c r="F1965" s="4">
        <v>1.1999999999999999E-3</v>
      </c>
      <c r="G1965" s="6">
        <v>46411</v>
      </c>
      <c r="H1965" s="3" t="s">
        <v>5158</v>
      </c>
      <c r="I1965" s="3" t="s">
        <v>5194</v>
      </c>
      <c r="J1965" s="3" t="s">
        <v>5534</v>
      </c>
      <c r="K1965" s="5" t="s">
        <v>71</v>
      </c>
      <c r="L1965" s="5">
        <v>1</v>
      </c>
      <c r="M1965" s="5" t="s">
        <v>72</v>
      </c>
      <c r="N1965" s="5">
        <f>VLOOKUP(M1965,[1]ArchetypeScores!E:N,10,FALSE)</f>
        <v>0</v>
      </c>
      <c r="O1965" s="5">
        <f>VLOOKUP(M1965,[1]ArchetypeScores!E:O,11,FALSE)</f>
        <v>0</v>
      </c>
      <c r="P1965" s="5">
        <f>VLOOKUP(M1965,[1]ArchetypeScores!E:P,12,FALSE)</f>
        <v>0</v>
      </c>
      <c r="Q1965" s="2" t="str">
        <f>VLOOKUP(M1965,[1]ArchetypeScores!E:W,19,FALSE)</f>
        <v>Other sector</v>
      </c>
      <c r="R1965" s="2">
        <f>VLOOKUP(M1965,[1]ArchetypeScores!E:I,5,FALSE)</f>
        <v>0</v>
      </c>
      <c r="S1965" s="2">
        <f>VLOOKUP(M1965,[1]ArchetypeScores!E:K,7,FALSE)</f>
        <v>0</v>
      </c>
      <c r="T1965" s="2" t="str">
        <f t="shared" si="30"/>
        <v>Not A&amp;R positive</v>
      </c>
    </row>
    <row r="1966" spans="1:20" x14ac:dyDescent="0.3">
      <c r="A1966" s="2" t="s">
        <v>5150</v>
      </c>
      <c r="B1966" s="3" t="s">
        <v>5535</v>
      </c>
      <c r="C1966" s="3" t="s">
        <v>5536</v>
      </c>
      <c r="D1966" s="4">
        <v>8562</v>
      </c>
      <c r="E1966" s="5" t="s">
        <v>5153</v>
      </c>
      <c r="F1966" s="4">
        <v>4.5897199999999998</v>
      </c>
      <c r="G1966" s="6">
        <v>46436</v>
      </c>
      <c r="H1966" s="3" t="s">
        <v>5537</v>
      </c>
      <c r="I1966" s="3"/>
      <c r="J1966" s="3"/>
      <c r="K1966" s="5" t="s">
        <v>94</v>
      </c>
      <c r="L1966" s="5">
        <v>1</v>
      </c>
      <c r="M1966" s="5" t="s">
        <v>95</v>
      </c>
      <c r="N1966" s="5">
        <f>VLOOKUP(M1966,[1]ArchetypeScores!E:N,10,FALSE)</f>
        <v>1</v>
      </c>
      <c r="O1966" s="5">
        <f>VLOOKUP(M1966,[1]ArchetypeScores!E:O,11,FALSE)</f>
        <v>-1</v>
      </c>
      <c r="P1966" s="5">
        <f>VLOOKUP(M1966,[1]ArchetypeScores!E:P,12,FALSE)</f>
        <v>0</v>
      </c>
      <c r="Q1966" s="2" t="str">
        <f>VLOOKUP(M1966,[1]ArchetypeScores!E:W,19,FALSE)</f>
        <v>Consumer (including agriculture and tourism)</v>
      </c>
      <c r="R1966" s="2">
        <f>VLOOKUP(M1966,[1]ArchetypeScores!E:I,5,FALSE)</f>
        <v>0</v>
      </c>
      <c r="S1966" s="2">
        <f>VLOOKUP(M1966,[1]ArchetypeScores!E:K,7,FALSE)</f>
        <v>0</v>
      </c>
      <c r="T1966" s="2" t="str">
        <f t="shared" si="30"/>
        <v>Not A&amp;R positive</v>
      </c>
    </row>
    <row r="1967" spans="1:20" x14ac:dyDescent="0.3">
      <c r="A1967" s="2" t="s">
        <v>5150</v>
      </c>
      <c r="B1967" s="3" t="s">
        <v>5538</v>
      </c>
      <c r="C1967" s="3" t="s">
        <v>5539</v>
      </c>
      <c r="D1967" s="4">
        <v>3</v>
      </c>
      <c r="E1967" s="5" t="s">
        <v>5153</v>
      </c>
      <c r="F1967" s="4">
        <v>1.6100000000000001E-3</v>
      </c>
      <c r="G1967" s="6">
        <v>46340</v>
      </c>
      <c r="H1967" s="3" t="s">
        <v>5158</v>
      </c>
      <c r="I1967" s="3" t="s">
        <v>5159</v>
      </c>
      <c r="J1967" s="3" t="s">
        <v>5540</v>
      </c>
      <c r="K1967" s="5" t="s">
        <v>71</v>
      </c>
      <c r="L1967" s="5">
        <v>1</v>
      </c>
      <c r="M1967" s="5" t="s">
        <v>72</v>
      </c>
      <c r="N1967" s="5">
        <f>VLOOKUP(M1967,[1]ArchetypeScores!E:N,10,FALSE)</f>
        <v>0</v>
      </c>
      <c r="O1967" s="5">
        <f>VLOOKUP(M1967,[1]ArchetypeScores!E:O,11,FALSE)</f>
        <v>0</v>
      </c>
      <c r="P1967" s="5">
        <f>VLOOKUP(M1967,[1]ArchetypeScores!E:P,12,FALSE)</f>
        <v>0</v>
      </c>
      <c r="Q1967" s="2" t="str">
        <f>VLOOKUP(M1967,[1]ArchetypeScores!E:W,19,FALSE)</f>
        <v>Other sector</v>
      </c>
      <c r="R1967" s="2">
        <f>VLOOKUP(M1967,[1]ArchetypeScores!E:I,5,FALSE)</f>
        <v>0</v>
      </c>
      <c r="S1967" s="2">
        <f>VLOOKUP(M1967,[1]ArchetypeScores!E:K,7,FALSE)</f>
        <v>0</v>
      </c>
      <c r="T1967" s="2" t="str">
        <f t="shared" si="30"/>
        <v>Not A&amp;R positive</v>
      </c>
    </row>
    <row r="1968" spans="1:20" x14ac:dyDescent="0.3">
      <c r="A1968" s="2" t="s">
        <v>5150</v>
      </c>
      <c r="B1968" s="3" t="s">
        <v>5541</v>
      </c>
      <c r="C1968" s="3" t="s">
        <v>5542</v>
      </c>
      <c r="D1968" s="4">
        <v>3</v>
      </c>
      <c r="E1968" s="5" t="s">
        <v>5153</v>
      </c>
      <c r="F1968" s="4">
        <v>1.6100000000000001E-3</v>
      </c>
      <c r="G1968" s="6">
        <v>46430</v>
      </c>
      <c r="H1968" s="3" t="s">
        <v>5158</v>
      </c>
      <c r="I1968" s="3" t="s">
        <v>5194</v>
      </c>
      <c r="J1968" s="3" t="s">
        <v>5543</v>
      </c>
      <c r="K1968" s="5" t="s">
        <v>112</v>
      </c>
      <c r="L1968" s="5" t="s">
        <v>112</v>
      </c>
      <c r="M1968" s="5" t="s">
        <v>961</v>
      </c>
      <c r="N1968" s="5">
        <f>VLOOKUP(M1968,[1]ArchetypeScores!E:N,10,FALSE)</f>
        <v>0</v>
      </c>
      <c r="O1968" s="5">
        <f>VLOOKUP(M1968,[1]ArchetypeScores!E:O,11,FALSE)</f>
        <v>0</v>
      </c>
      <c r="P1968" s="5">
        <f>VLOOKUP(M1968,[1]ArchetypeScores!E:P,12,FALSE)</f>
        <v>0</v>
      </c>
      <c r="Q1968" s="2" t="str">
        <f>VLOOKUP(M1968,[1]ArchetypeScores!E:W,19,FALSE)</f>
        <v>Untargeted</v>
      </c>
      <c r="R1968" s="2">
        <f>VLOOKUP(M1968,[1]ArchetypeScores!E:I,5,FALSE)</f>
        <v>0</v>
      </c>
      <c r="S1968" s="2">
        <f>VLOOKUP(M1968,[1]ArchetypeScores!E:K,7,FALSE)</f>
        <v>0</v>
      </c>
      <c r="T1968" s="2" t="str">
        <f t="shared" si="30"/>
        <v>Not A&amp;R positive</v>
      </c>
    </row>
    <row r="1969" spans="1:20" x14ac:dyDescent="0.3">
      <c r="A1969" s="2" t="s">
        <v>5150</v>
      </c>
      <c r="B1969" s="3" t="s">
        <v>5544</v>
      </c>
      <c r="C1969" s="3" t="s">
        <v>5545</v>
      </c>
      <c r="D1969" s="4">
        <v>5.96</v>
      </c>
      <c r="E1969" s="5" t="s">
        <v>5153</v>
      </c>
      <c r="F1969" s="4">
        <v>3.2100000000000002E-3</v>
      </c>
      <c r="G1969" s="6">
        <v>46368</v>
      </c>
      <c r="H1969" s="3" t="s">
        <v>5158</v>
      </c>
      <c r="I1969" s="3" t="s">
        <v>5159</v>
      </c>
      <c r="J1969" s="3" t="s">
        <v>5546</v>
      </c>
      <c r="K1969" s="5" t="s">
        <v>477</v>
      </c>
      <c r="L1969" s="5">
        <v>2</v>
      </c>
      <c r="M1969" s="5" t="s">
        <v>4291</v>
      </c>
      <c r="N1969" s="5">
        <f>VLOOKUP(M1969,[1]ArchetypeScores!E:N,10,FALSE)</f>
        <v>1</v>
      </c>
      <c r="O1969" s="5">
        <f>VLOOKUP(M1969,[1]ArchetypeScores!E:O,11,FALSE)</f>
        <v>-2</v>
      </c>
      <c r="P1969" s="5">
        <f>VLOOKUP(M1969,[1]ArchetypeScores!E:P,12,FALSE)</f>
        <v>2</v>
      </c>
      <c r="Q1969" s="2" t="str">
        <f>VLOOKUP(M1969,[1]ArchetypeScores!E:W,19,FALSE)</f>
        <v>Energy and water</v>
      </c>
      <c r="R1969" s="2">
        <f>VLOOKUP(M1969,[1]ArchetypeScores!E:I,5,FALSE)</f>
        <v>0</v>
      </c>
      <c r="S1969" s="2">
        <f>VLOOKUP(M1969,[1]ArchetypeScores!E:K,7,FALSE)</f>
        <v>0</v>
      </c>
      <c r="T1969" s="2" t="str">
        <f t="shared" si="30"/>
        <v>Not A&amp;R positive</v>
      </c>
    </row>
    <row r="1970" spans="1:20" x14ac:dyDescent="0.3">
      <c r="A1970" s="2" t="s">
        <v>5150</v>
      </c>
      <c r="B1970" s="3" t="s">
        <v>5547</v>
      </c>
      <c r="C1970" s="3" t="s">
        <v>5548</v>
      </c>
      <c r="D1970" s="4">
        <v>7.48</v>
      </c>
      <c r="E1970" s="5" t="s">
        <v>5153</v>
      </c>
      <c r="F1970" s="4">
        <v>4.0200000000000001E-3</v>
      </c>
      <c r="G1970" s="6">
        <v>46303</v>
      </c>
      <c r="H1970" s="3" t="s">
        <v>5158</v>
      </c>
      <c r="I1970" s="3" t="s">
        <v>5159</v>
      </c>
      <c r="J1970" s="3" t="s">
        <v>5549</v>
      </c>
      <c r="K1970" s="5" t="s">
        <v>47</v>
      </c>
      <c r="L1970" s="5">
        <v>1</v>
      </c>
      <c r="M1970" s="5" t="s">
        <v>48</v>
      </c>
      <c r="N1970" s="5">
        <f>VLOOKUP(M1970,[1]ArchetypeScores!E:N,10,FALSE)</f>
        <v>0</v>
      </c>
      <c r="O1970" s="5">
        <f>VLOOKUP(M1970,[1]ArchetypeScores!E:O,11,FALSE)</f>
        <v>0</v>
      </c>
      <c r="P1970" s="5">
        <f>VLOOKUP(M1970,[1]ArchetypeScores!E:P,12,FALSE)</f>
        <v>0</v>
      </c>
      <c r="Q1970" s="2" t="str">
        <f>VLOOKUP(M1970,[1]ArchetypeScores!E:W,19,FALSE)</f>
        <v>Consumer (including agriculture and tourism)</v>
      </c>
      <c r="R1970" s="2">
        <f>VLOOKUP(M1970,[1]ArchetypeScores!E:I,5,FALSE)</f>
        <v>0</v>
      </c>
      <c r="S1970" s="2">
        <f>VLOOKUP(M1970,[1]ArchetypeScores!E:K,7,FALSE)</f>
        <v>0</v>
      </c>
      <c r="T1970" s="2" t="str">
        <f t="shared" si="30"/>
        <v>Not A&amp;R positive</v>
      </c>
    </row>
    <row r="1971" spans="1:20" x14ac:dyDescent="0.3">
      <c r="A1971" s="2" t="s">
        <v>5150</v>
      </c>
      <c r="B1971" s="3" t="s">
        <v>5550</v>
      </c>
      <c r="C1971" s="3" t="s">
        <v>5551</v>
      </c>
      <c r="D1971" s="4">
        <v>5.42</v>
      </c>
      <c r="E1971" s="5" t="s">
        <v>5153</v>
      </c>
      <c r="F1971" s="4">
        <v>2.9199999999999999E-3</v>
      </c>
      <c r="G1971" s="6">
        <v>46237</v>
      </c>
      <c r="H1971" s="3" t="s">
        <v>5158</v>
      </c>
      <c r="I1971" s="3" t="s">
        <v>5159</v>
      </c>
      <c r="J1971" s="3" t="s">
        <v>5552</v>
      </c>
      <c r="K1971" s="5" t="s">
        <v>47</v>
      </c>
      <c r="L1971" s="5">
        <v>1</v>
      </c>
      <c r="M1971" s="5" t="s">
        <v>48</v>
      </c>
      <c r="N1971" s="5">
        <f>VLOOKUP(M1971,[1]ArchetypeScores!E:N,10,FALSE)</f>
        <v>0</v>
      </c>
      <c r="O1971" s="5">
        <f>VLOOKUP(M1971,[1]ArchetypeScores!E:O,11,FALSE)</f>
        <v>0</v>
      </c>
      <c r="P1971" s="5">
        <f>VLOOKUP(M1971,[1]ArchetypeScores!E:P,12,FALSE)</f>
        <v>0</v>
      </c>
      <c r="Q1971" s="2" t="str">
        <f>VLOOKUP(M1971,[1]ArchetypeScores!E:W,19,FALSE)</f>
        <v>Consumer (including agriculture and tourism)</v>
      </c>
      <c r="R1971" s="2">
        <f>VLOOKUP(M1971,[1]ArchetypeScores!E:I,5,FALSE)</f>
        <v>0</v>
      </c>
      <c r="S1971" s="2">
        <f>VLOOKUP(M1971,[1]ArchetypeScores!E:K,7,FALSE)</f>
        <v>0</v>
      </c>
      <c r="T1971" s="2" t="str">
        <f t="shared" si="30"/>
        <v>Not A&amp;R positive</v>
      </c>
    </row>
    <row r="1972" spans="1:20" x14ac:dyDescent="0.3">
      <c r="A1972" s="2" t="s">
        <v>5150</v>
      </c>
      <c r="B1972" s="3" t="s">
        <v>5553</v>
      </c>
      <c r="C1972" s="3" t="s">
        <v>5554</v>
      </c>
      <c r="D1972" s="4">
        <v>6.05</v>
      </c>
      <c r="E1972" s="5" t="s">
        <v>5153</v>
      </c>
      <c r="F1972" s="4">
        <v>3.2499999999999999E-3</v>
      </c>
      <c r="G1972" s="6">
        <v>46230</v>
      </c>
      <c r="H1972" s="3" t="s">
        <v>5158</v>
      </c>
      <c r="I1972" s="3" t="s">
        <v>5159</v>
      </c>
      <c r="J1972" s="3" t="s">
        <v>5555</v>
      </c>
      <c r="K1972" s="5" t="s">
        <v>71</v>
      </c>
      <c r="L1972" s="5">
        <v>2</v>
      </c>
      <c r="M1972" s="5" t="s">
        <v>2542</v>
      </c>
      <c r="N1972" s="5">
        <f>VLOOKUP(M1972,[1]ArchetypeScores!E:N,10,FALSE)</f>
        <v>0</v>
      </c>
      <c r="O1972" s="5">
        <f>VLOOKUP(M1972,[1]ArchetypeScores!E:O,11,FALSE)</f>
        <v>-1</v>
      </c>
      <c r="P1972" s="5">
        <f>VLOOKUP(M1972,[1]ArchetypeScores!E:P,12,FALSE)</f>
        <v>0</v>
      </c>
      <c r="Q1972" s="2" t="str">
        <f>VLOOKUP(M1972,[1]ArchetypeScores!E:W,19,FALSE)</f>
        <v>Industrials - other</v>
      </c>
      <c r="R1972" s="2">
        <f>VLOOKUP(M1972,[1]ArchetypeScores!E:I,5,FALSE)</f>
        <v>0</v>
      </c>
      <c r="S1972" s="2">
        <f>VLOOKUP(M1972,[1]ArchetypeScores!E:K,7,FALSE)</f>
        <v>0</v>
      </c>
      <c r="T1972" s="2" t="str">
        <f t="shared" si="30"/>
        <v>Not A&amp;R positive</v>
      </c>
    </row>
    <row r="1973" spans="1:20" x14ac:dyDescent="0.3">
      <c r="A1973" s="2" t="s">
        <v>5150</v>
      </c>
      <c r="B1973" s="3" t="s">
        <v>5556</v>
      </c>
      <c r="C1973" s="3" t="s">
        <v>5557</v>
      </c>
      <c r="D1973" s="4"/>
      <c r="E1973" s="5" t="s">
        <v>5153</v>
      </c>
      <c r="F1973" s="4">
        <v>0</v>
      </c>
      <c r="G1973" s="6">
        <v>46197</v>
      </c>
      <c r="H1973" s="3" t="s">
        <v>5558</v>
      </c>
      <c r="I1973" s="3"/>
      <c r="J1973" s="3"/>
      <c r="K1973" s="5" t="s">
        <v>53</v>
      </c>
      <c r="L1973" s="5">
        <v>3</v>
      </c>
      <c r="M1973" s="5" t="s">
        <v>75</v>
      </c>
      <c r="N1973" s="5">
        <f>VLOOKUP(M1973,[1]ArchetypeScores!E:N,10,FALSE)</f>
        <v>0</v>
      </c>
      <c r="O1973" s="5">
        <f>VLOOKUP(M1973,[1]ArchetypeScores!E:O,11,FALSE)</f>
        <v>-1</v>
      </c>
      <c r="P1973" s="5">
        <f>VLOOKUP(M1973,[1]ArchetypeScores!E:P,12,FALSE)</f>
        <v>0</v>
      </c>
      <c r="Q1973" s="2" t="str">
        <f>VLOOKUP(M1973,[1]ArchetypeScores!E:W,19,FALSE)</f>
        <v>Untargeted</v>
      </c>
      <c r="R1973" s="2">
        <f>VLOOKUP(M1973,[1]ArchetypeScores!E:I,5,FALSE)</f>
        <v>0</v>
      </c>
      <c r="S1973" s="2">
        <f>VLOOKUP(M1973,[1]ArchetypeScores!E:K,7,FALSE)</f>
        <v>0</v>
      </c>
      <c r="T1973" s="2" t="str">
        <f t="shared" si="30"/>
        <v>Not A&amp;R positive</v>
      </c>
    </row>
    <row r="1974" spans="1:20" x14ac:dyDescent="0.3">
      <c r="A1974" s="2" t="s">
        <v>5150</v>
      </c>
      <c r="B1974" s="3" t="s">
        <v>5559</v>
      </c>
      <c r="C1974" s="3" t="s">
        <v>5560</v>
      </c>
      <c r="D1974" s="4">
        <v>11.72</v>
      </c>
      <c r="E1974" s="5" t="s">
        <v>5153</v>
      </c>
      <c r="F1974" s="4">
        <v>5.8799999999999998E-3</v>
      </c>
      <c r="G1974" s="6">
        <v>46470</v>
      </c>
      <c r="H1974" s="3" t="s">
        <v>5154</v>
      </c>
      <c r="I1974" s="3" t="s">
        <v>5155</v>
      </c>
      <c r="J1974" s="3" t="s">
        <v>5561</v>
      </c>
      <c r="K1974" s="5" t="s">
        <v>61</v>
      </c>
      <c r="L1974" s="5">
        <v>1</v>
      </c>
      <c r="M1974" s="5" t="s">
        <v>130</v>
      </c>
      <c r="N1974" s="5">
        <f>VLOOKUP(M1974,[1]ArchetypeScores!E:N,10,FALSE)</f>
        <v>0</v>
      </c>
      <c r="O1974" s="5">
        <f>VLOOKUP(M1974,[1]ArchetypeScores!E:O,11,FALSE)</f>
        <v>-1</v>
      </c>
      <c r="P1974" s="5">
        <f>VLOOKUP(M1974,[1]ArchetypeScores!E:P,12,FALSE)</f>
        <v>0</v>
      </c>
      <c r="Q1974" s="2" t="str">
        <f>VLOOKUP(M1974,[1]ArchetypeScores!E:W,19,FALSE)</f>
        <v>Health care</v>
      </c>
      <c r="R1974" s="2">
        <f>VLOOKUP(M1974,[1]ArchetypeScores!E:I,5,FALSE)</f>
        <v>0</v>
      </c>
      <c r="S1974" s="2">
        <f>VLOOKUP(M1974,[1]ArchetypeScores!E:K,7,FALSE)</f>
        <v>0</v>
      </c>
      <c r="T1974" s="2" t="str">
        <f t="shared" si="30"/>
        <v>Not A&amp;R positive</v>
      </c>
    </row>
    <row r="1975" spans="1:20" x14ac:dyDescent="0.3">
      <c r="A1975" s="2" t="s">
        <v>5150</v>
      </c>
      <c r="B1975" s="3" t="s">
        <v>5562</v>
      </c>
      <c r="C1975" s="3" t="s">
        <v>5563</v>
      </c>
      <c r="D1975" s="4">
        <v>10.41</v>
      </c>
      <c r="E1975" s="5" t="s">
        <v>5153</v>
      </c>
      <c r="F1975" s="4">
        <v>5.5999999999999999E-3</v>
      </c>
      <c r="G1975" s="6">
        <v>46215</v>
      </c>
      <c r="H1975" s="3" t="s">
        <v>5158</v>
      </c>
      <c r="I1975" s="3" t="s">
        <v>5159</v>
      </c>
      <c r="J1975" s="3" t="s">
        <v>5564</v>
      </c>
      <c r="K1975" s="5" t="s">
        <v>71</v>
      </c>
      <c r="L1975" s="5">
        <v>1</v>
      </c>
      <c r="M1975" s="5" t="s">
        <v>72</v>
      </c>
      <c r="N1975" s="5">
        <f>VLOOKUP(M1975,[1]ArchetypeScores!E:N,10,FALSE)</f>
        <v>0</v>
      </c>
      <c r="O1975" s="5">
        <f>VLOOKUP(M1975,[1]ArchetypeScores!E:O,11,FALSE)</f>
        <v>0</v>
      </c>
      <c r="P1975" s="5">
        <f>VLOOKUP(M1975,[1]ArchetypeScores!E:P,12,FALSE)</f>
        <v>0</v>
      </c>
      <c r="Q1975" s="2" t="str">
        <f>VLOOKUP(M1975,[1]ArchetypeScores!E:W,19,FALSE)</f>
        <v>Other sector</v>
      </c>
      <c r="R1975" s="2">
        <f>VLOOKUP(M1975,[1]ArchetypeScores!E:I,5,FALSE)</f>
        <v>0</v>
      </c>
      <c r="S1975" s="2">
        <f>VLOOKUP(M1975,[1]ArchetypeScores!E:K,7,FALSE)</f>
        <v>0</v>
      </c>
      <c r="T1975" s="2" t="str">
        <f t="shared" si="30"/>
        <v>Not A&amp;R positive</v>
      </c>
    </row>
    <row r="1976" spans="1:20" x14ac:dyDescent="0.3">
      <c r="A1976" s="2" t="s">
        <v>5150</v>
      </c>
      <c r="B1976" s="3" t="s">
        <v>5565</v>
      </c>
      <c r="C1976" s="3" t="s">
        <v>5566</v>
      </c>
      <c r="D1976" s="4">
        <v>2.0099999999999998</v>
      </c>
      <c r="E1976" s="5" t="s">
        <v>5153</v>
      </c>
      <c r="F1976" s="4">
        <v>1.01E-3</v>
      </c>
      <c r="G1976" s="6">
        <v>46482</v>
      </c>
      <c r="H1976" s="3" t="s">
        <v>5154</v>
      </c>
      <c r="I1976" s="3" t="s">
        <v>5155</v>
      </c>
      <c r="J1976" s="3">
        <v>201004</v>
      </c>
      <c r="K1976" s="5" t="s">
        <v>61</v>
      </c>
      <c r="L1976" s="5">
        <v>1</v>
      </c>
      <c r="M1976" s="5" t="s">
        <v>130</v>
      </c>
      <c r="N1976" s="5">
        <f>VLOOKUP(M1976,[1]ArchetypeScores!E:N,10,FALSE)</f>
        <v>0</v>
      </c>
      <c r="O1976" s="5">
        <f>VLOOKUP(M1976,[1]ArchetypeScores!E:O,11,FALSE)</f>
        <v>-1</v>
      </c>
      <c r="P1976" s="5">
        <f>VLOOKUP(M1976,[1]ArchetypeScores!E:P,12,FALSE)</f>
        <v>0</v>
      </c>
      <c r="Q1976" s="2" t="str">
        <f>VLOOKUP(M1976,[1]ArchetypeScores!E:W,19,FALSE)</f>
        <v>Health care</v>
      </c>
      <c r="R1976" s="2">
        <f>VLOOKUP(M1976,[1]ArchetypeScores!E:I,5,FALSE)</f>
        <v>0</v>
      </c>
      <c r="S1976" s="2">
        <f>VLOOKUP(M1976,[1]ArchetypeScores!E:K,7,FALSE)</f>
        <v>0</v>
      </c>
      <c r="T1976" s="2" t="str">
        <f t="shared" si="30"/>
        <v>Not A&amp;R positive</v>
      </c>
    </row>
    <row r="1977" spans="1:20" x14ac:dyDescent="0.3">
      <c r="A1977" s="2" t="s">
        <v>5150</v>
      </c>
      <c r="B1977" s="7" t="s">
        <v>5567</v>
      </c>
      <c r="C1977" s="3" t="s">
        <v>5568</v>
      </c>
      <c r="D1977" s="4">
        <v>0.13</v>
      </c>
      <c r="E1977" s="5" t="s">
        <v>5153</v>
      </c>
      <c r="F1977" s="4">
        <v>6.9999999999999994E-5</v>
      </c>
      <c r="G1977" s="6">
        <v>46310</v>
      </c>
      <c r="H1977" s="3" t="s">
        <v>5158</v>
      </c>
      <c r="I1977" s="3" t="s">
        <v>5159</v>
      </c>
      <c r="J1977" s="3" t="s">
        <v>5569</v>
      </c>
      <c r="K1977" s="5" t="s">
        <v>38</v>
      </c>
      <c r="L1977" s="5">
        <v>1</v>
      </c>
      <c r="M1977" s="5" t="s">
        <v>43</v>
      </c>
      <c r="N1977" s="5">
        <f>VLOOKUP(M1977,[1]ArchetypeScores!E:N,10,FALSE)</f>
        <v>0</v>
      </c>
      <c r="O1977" s="5">
        <f>VLOOKUP(M1977,[1]ArchetypeScores!E:O,11,FALSE)</f>
        <v>-1</v>
      </c>
      <c r="P1977" s="5">
        <f>VLOOKUP(M1977,[1]ArchetypeScores!E:P,12,FALSE)</f>
        <v>0</v>
      </c>
      <c r="Q1977" s="2" t="str">
        <f>VLOOKUP(M1977,[1]ArchetypeScores!E:W,19,FALSE)</f>
        <v>Consumer (including agriculture and tourism)</v>
      </c>
      <c r="R1977" s="2">
        <f>VLOOKUP(M1977,[1]ArchetypeScores!E:I,5,FALSE)</f>
        <v>0</v>
      </c>
      <c r="S1977" s="2">
        <f>VLOOKUP(M1977,[1]ArchetypeScores!E:K,7,FALSE)</f>
        <v>0</v>
      </c>
      <c r="T1977" s="2" t="str">
        <f t="shared" si="30"/>
        <v>Not A&amp;R positive</v>
      </c>
    </row>
    <row r="1978" spans="1:20" x14ac:dyDescent="0.3">
      <c r="A1978" s="2" t="s">
        <v>5150</v>
      </c>
      <c r="B1978" s="3" t="s">
        <v>5570</v>
      </c>
      <c r="C1978" s="3" t="s">
        <v>5571</v>
      </c>
      <c r="D1978" s="4">
        <v>2.06</v>
      </c>
      <c r="E1978" s="5" t="s">
        <v>5153</v>
      </c>
      <c r="F1978" s="4">
        <v>1.1100000000000001E-3</v>
      </c>
      <c r="G1978" s="6">
        <v>46221</v>
      </c>
      <c r="H1978" s="3" t="s">
        <v>5158</v>
      </c>
      <c r="I1978" s="3" t="s">
        <v>5159</v>
      </c>
      <c r="J1978" s="3" t="s">
        <v>5572</v>
      </c>
      <c r="K1978" s="5" t="s">
        <v>61</v>
      </c>
      <c r="L1978" s="5">
        <v>1</v>
      </c>
      <c r="M1978" s="5" t="s">
        <v>130</v>
      </c>
      <c r="N1978" s="5">
        <f>VLOOKUP(M1978,[1]ArchetypeScores!E:N,10,FALSE)</f>
        <v>0</v>
      </c>
      <c r="O1978" s="5">
        <f>VLOOKUP(M1978,[1]ArchetypeScores!E:O,11,FALSE)</f>
        <v>-1</v>
      </c>
      <c r="P1978" s="5">
        <f>VLOOKUP(M1978,[1]ArchetypeScores!E:P,12,FALSE)</f>
        <v>0</v>
      </c>
      <c r="Q1978" s="2" t="str">
        <f>VLOOKUP(M1978,[1]ArchetypeScores!E:W,19,FALSE)</f>
        <v>Health care</v>
      </c>
      <c r="R1978" s="2">
        <f>VLOOKUP(M1978,[1]ArchetypeScores!E:I,5,FALSE)</f>
        <v>0</v>
      </c>
      <c r="S1978" s="2">
        <f>VLOOKUP(M1978,[1]ArchetypeScores!E:K,7,FALSE)</f>
        <v>0</v>
      </c>
      <c r="T1978" s="2" t="str">
        <f t="shared" si="30"/>
        <v>Not A&amp;R positive</v>
      </c>
    </row>
    <row r="1979" spans="1:20" x14ac:dyDescent="0.3">
      <c r="A1979" s="2" t="s">
        <v>5150</v>
      </c>
      <c r="B1979" s="3" t="s">
        <v>5573</v>
      </c>
      <c r="C1979" s="3" t="s">
        <v>5574</v>
      </c>
      <c r="D1979" s="4">
        <v>1</v>
      </c>
      <c r="E1979" s="5" t="s">
        <v>5153</v>
      </c>
      <c r="F1979" s="4">
        <v>5.4000000000000001E-4</v>
      </c>
      <c r="G1979" s="6">
        <v>46269</v>
      </c>
      <c r="H1979" s="3" t="s">
        <v>5158</v>
      </c>
      <c r="I1979" s="3" t="s">
        <v>5159</v>
      </c>
      <c r="J1979" s="3" t="s">
        <v>5575</v>
      </c>
      <c r="K1979" s="5" t="s">
        <v>175</v>
      </c>
      <c r="L1979" s="5">
        <v>4</v>
      </c>
      <c r="M1979" s="5" t="s">
        <v>219</v>
      </c>
      <c r="N1979" s="5">
        <f>VLOOKUP(M1979,[1]ArchetypeScores!E:N,10,FALSE)</f>
        <v>1</v>
      </c>
      <c r="O1979" s="5">
        <f>VLOOKUP(M1979,[1]ArchetypeScores!E:O,11,FALSE)</f>
        <v>0</v>
      </c>
      <c r="P1979" s="5">
        <f>VLOOKUP(M1979,[1]ArchetypeScores!E:P,12,FALSE)</f>
        <v>0</v>
      </c>
      <c r="Q1979" s="2" t="str">
        <f>VLOOKUP(M1979,[1]ArchetypeScores!E:W,19,FALSE)</f>
        <v>Other sector</v>
      </c>
      <c r="R1979" s="2">
        <f>VLOOKUP(M1979,[1]ArchetypeScores!E:I,5,FALSE)</f>
        <v>0</v>
      </c>
      <c r="S1979" s="2">
        <f>VLOOKUP(M1979,[1]ArchetypeScores!E:K,7,FALSE)</f>
        <v>0</v>
      </c>
      <c r="T1979" s="2" t="str">
        <f t="shared" si="30"/>
        <v>Not A&amp;R positive</v>
      </c>
    </row>
    <row r="1980" spans="1:20" x14ac:dyDescent="0.3">
      <c r="A1980" s="2" t="s">
        <v>5150</v>
      </c>
      <c r="B1980" s="3" t="s">
        <v>5576</v>
      </c>
      <c r="C1980" s="3" t="s">
        <v>5577</v>
      </c>
      <c r="D1980" s="4"/>
      <c r="E1980" s="5" t="s">
        <v>5153</v>
      </c>
      <c r="F1980" s="4">
        <v>0</v>
      </c>
      <c r="G1980" s="6">
        <v>46211</v>
      </c>
      <c r="H1980" s="3" t="s">
        <v>5410</v>
      </c>
      <c r="I1980" s="3"/>
      <c r="J1980" s="3"/>
      <c r="K1980" s="5" t="s">
        <v>47</v>
      </c>
      <c r="L1980" s="5">
        <v>2</v>
      </c>
      <c r="M1980" s="5" t="s">
        <v>440</v>
      </c>
      <c r="N1980" s="5">
        <f>VLOOKUP(M1980,[1]ArchetypeScores!E:N,10,FALSE)</f>
        <v>0</v>
      </c>
      <c r="O1980" s="5">
        <f>VLOOKUP(M1980,[1]ArchetypeScores!E:O,11,FALSE)</f>
        <v>0</v>
      </c>
      <c r="P1980" s="5">
        <f>VLOOKUP(M1980,[1]ArchetypeScores!E:P,12,FALSE)</f>
        <v>0</v>
      </c>
      <c r="Q1980" s="2" t="str">
        <f>VLOOKUP(M1980,[1]ArchetypeScores!E:W,19,FALSE)</f>
        <v>Other sector</v>
      </c>
      <c r="R1980" s="2">
        <f>VLOOKUP(M1980,[1]ArchetypeScores!E:I,5,FALSE)</f>
        <v>0</v>
      </c>
      <c r="S1980" s="2">
        <f>VLOOKUP(M1980,[1]ArchetypeScores!E:K,7,FALSE)</f>
        <v>0</v>
      </c>
      <c r="T1980" s="2" t="str">
        <f t="shared" si="30"/>
        <v>Not A&amp;R positive</v>
      </c>
    </row>
    <row r="1981" spans="1:20" x14ac:dyDescent="0.3">
      <c r="A1981" s="2" t="s">
        <v>5150</v>
      </c>
      <c r="B1981" s="3" t="s">
        <v>5578</v>
      </c>
      <c r="C1981" s="3" t="s">
        <v>5579</v>
      </c>
      <c r="D1981" s="4">
        <v>2.87</v>
      </c>
      <c r="E1981" s="5" t="s">
        <v>5153</v>
      </c>
      <c r="F1981" s="4">
        <v>1.5399999999999999E-3</v>
      </c>
      <c r="G1981" s="6">
        <v>46413</v>
      </c>
      <c r="H1981" s="3" t="s">
        <v>5158</v>
      </c>
      <c r="I1981" s="3" t="s">
        <v>5194</v>
      </c>
      <c r="J1981" s="3" t="s">
        <v>5580</v>
      </c>
      <c r="K1981" s="5" t="s">
        <v>71</v>
      </c>
      <c r="L1981" s="5">
        <v>1</v>
      </c>
      <c r="M1981" s="5" t="s">
        <v>72</v>
      </c>
      <c r="N1981" s="5">
        <f>VLOOKUP(M1981,[1]ArchetypeScores!E:N,10,FALSE)</f>
        <v>0</v>
      </c>
      <c r="O1981" s="5">
        <f>VLOOKUP(M1981,[1]ArchetypeScores!E:O,11,FALSE)</f>
        <v>0</v>
      </c>
      <c r="P1981" s="5">
        <f>VLOOKUP(M1981,[1]ArchetypeScores!E:P,12,FALSE)</f>
        <v>0</v>
      </c>
      <c r="Q1981" s="2" t="str">
        <f>VLOOKUP(M1981,[1]ArchetypeScores!E:W,19,FALSE)</f>
        <v>Other sector</v>
      </c>
      <c r="R1981" s="2">
        <f>VLOOKUP(M1981,[1]ArchetypeScores!E:I,5,FALSE)</f>
        <v>0</v>
      </c>
      <c r="S1981" s="2">
        <f>VLOOKUP(M1981,[1]ArchetypeScores!E:K,7,FALSE)</f>
        <v>0</v>
      </c>
      <c r="T1981" s="2" t="str">
        <f t="shared" si="30"/>
        <v>Not A&amp;R positive</v>
      </c>
    </row>
    <row r="1982" spans="1:20" x14ac:dyDescent="0.3">
      <c r="A1982" s="2" t="s">
        <v>5150</v>
      </c>
      <c r="B1982" s="8" t="s">
        <v>5581</v>
      </c>
      <c r="C1982" s="3" t="s">
        <v>5582</v>
      </c>
      <c r="D1982" s="4">
        <v>1.1599999999999999</v>
      </c>
      <c r="E1982" s="5" t="s">
        <v>5153</v>
      </c>
      <c r="F1982" s="4">
        <v>6.2E-4</v>
      </c>
      <c r="G1982" s="6">
        <v>46427</v>
      </c>
      <c r="H1982" s="3" t="s">
        <v>5158</v>
      </c>
      <c r="I1982" s="3" t="s">
        <v>5194</v>
      </c>
      <c r="J1982" s="3" t="s">
        <v>5583</v>
      </c>
      <c r="K1982" s="5" t="s">
        <v>25</v>
      </c>
      <c r="L1982" s="5">
        <v>15</v>
      </c>
      <c r="M1982" s="5" t="s">
        <v>26</v>
      </c>
      <c r="N1982" s="5">
        <f>VLOOKUP(M1982,[1]ArchetypeScores!E:N,10,FALSE)</f>
        <v>1</v>
      </c>
      <c r="O1982" s="5">
        <f>VLOOKUP(M1982,[1]ArchetypeScores!E:O,11,FALSE)</f>
        <v>-2</v>
      </c>
      <c r="P1982" s="5">
        <f>VLOOKUP(M1982,[1]ArchetypeScores!E:P,12,FALSE)</f>
        <v>0</v>
      </c>
      <c r="Q1982" s="2" t="str">
        <f>VLOOKUP(M1982,[1]ArchetypeScores!E:W,19,FALSE)</f>
        <v>Energy and water</v>
      </c>
      <c r="R1982" s="2">
        <f>VLOOKUP(M1982,[1]ArchetypeScores!E:I,5,FALSE)</f>
        <v>0</v>
      </c>
      <c r="S1982" s="2">
        <f>VLOOKUP(M1982,[1]ArchetypeScores!E:K,7,FALSE)</f>
        <v>0</v>
      </c>
      <c r="T1982" s="2" t="str">
        <f t="shared" si="30"/>
        <v>Not A&amp;R positive</v>
      </c>
    </row>
    <row r="1983" spans="1:20" x14ac:dyDescent="0.3">
      <c r="A1983" s="2" t="s">
        <v>5150</v>
      </c>
      <c r="B1983" s="3" t="s">
        <v>5584</v>
      </c>
      <c r="C1983" s="3" t="s">
        <v>5585</v>
      </c>
      <c r="D1983" s="4">
        <v>0.26200000000000001</v>
      </c>
      <c r="E1983" s="5" t="s">
        <v>5153</v>
      </c>
      <c r="F1983" s="4">
        <v>1.3999999999999999E-4</v>
      </c>
      <c r="G1983" s="6">
        <v>46384</v>
      </c>
      <c r="H1983" s="3" t="s">
        <v>5158</v>
      </c>
      <c r="I1983" s="3" t="s">
        <v>5159</v>
      </c>
      <c r="J1983" s="3" t="s">
        <v>5195</v>
      </c>
      <c r="K1983" s="5" t="s">
        <v>71</v>
      </c>
      <c r="L1983" s="5">
        <v>1</v>
      </c>
      <c r="M1983" s="5" t="s">
        <v>72</v>
      </c>
      <c r="N1983" s="5">
        <f>VLOOKUP(M1983,[1]ArchetypeScores!E:N,10,FALSE)</f>
        <v>0</v>
      </c>
      <c r="O1983" s="5">
        <f>VLOOKUP(M1983,[1]ArchetypeScores!E:O,11,FALSE)</f>
        <v>0</v>
      </c>
      <c r="P1983" s="5">
        <f>VLOOKUP(M1983,[1]ArchetypeScores!E:P,12,FALSE)</f>
        <v>0</v>
      </c>
      <c r="Q1983" s="2" t="str">
        <f>VLOOKUP(M1983,[1]ArchetypeScores!E:W,19,FALSE)</f>
        <v>Other sector</v>
      </c>
      <c r="R1983" s="2">
        <f>VLOOKUP(M1983,[1]ArchetypeScores!E:I,5,FALSE)</f>
        <v>0</v>
      </c>
      <c r="S1983" s="2">
        <f>VLOOKUP(M1983,[1]ArchetypeScores!E:K,7,FALSE)</f>
        <v>0</v>
      </c>
      <c r="T1983" s="2" t="str">
        <f t="shared" si="30"/>
        <v>Not A&amp;R positive</v>
      </c>
    </row>
    <row r="1984" spans="1:20" x14ac:dyDescent="0.3">
      <c r="A1984" s="2" t="s">
        <v>5150</v>
      </c>
      <c r="B1984" s="3" t="s">
        <v>5586</v>
      </c>
      <c r="C1984" s="3" t="s">
        <v>5587</v>
      </c>
      <c r="D1984" s="4">
        <v>2.86</v>
      </c>
      <c r="E1984" s="5" t="s">
        <v>5153</v>
      </c>
      <c r="F1984" s="4">
        <v>1.5399999999999999E-3</v>
      </c>
      <c r="G1984" s="6">
        <v>46355</v>
      </c>
      <c r="H1984" s="3" t="s">
        <v>5158</v>
      </c>
      <c r="I1984" s="3" t="s">
        <v>5159</v>
      </c>
      <c r="J1984" s="3" t="s">
        <v>5588</v>
      </c>
      <c r="K1984" s="5" t="s">
        <v>71</v>
      </c>
      <c r="L1984" s="5">
        <v>1</v>
      </c>
      <c r="M1984" s="5" t="s">
        <v>72</v>
      </c>
      <c r="N1984" s="5">
        <f>VLOOKUP(M1984,[1]ArchetypeScores!E:N,10,FALSE)</f>
        <v>0</v>
      </c>
      <c r="O1984" s="5">
        <f>VLOOKUP(M1984,[1]ArchetypeScores!E:O,11,FALSE)</f>
        <v>0</v>
      </c>
      <c r="P1984" s="5">
        <f>VLOOKUP(M1984,[1]ArchetypeScores!E:P,12,FALSE)</f>
        <v>0</v>
      </c>
      <c r="Q1984" s="2" t="str">
        <f>VLOOKUP(M1984,[1]ArchetypeScores!E:W,19,FALSE)</f>
        <v>Other sector</v>
      </c>
      <c r="R1984" s="2">
        <f>VLOOKUP(M1984,[1]ArchetypeScores!E:I,5,FALSE)</f>
        <v>0</v>
      </c>
      <c r="S1984" s="2">
        <f>VLOOKUP(M1984,[1]ArchetypeScores!E:K,7,FALSE)</f>
        <v>0</v>
      </c>
      <c r="T1984" s="2" t="str">
        <f t="shared" si="30"/>
        <v>Not A&amp;R positive</v>
      </c>
    </row>
    <row r="1985" spans="1:20" x14ac:dyDescent="0.3">
      <c r="A1985" s="2" t="s">
        <v>5150</v>
      </c>
      <c r="B1985" s="3" t="s">
        <v>5589</v>
      </c>
      <c r="C1985" s="3" t="s">
        <v>5590</v>
      </c>
      <c r="D1985" s="4">
        <v>3.26</v>
      </c>
      <c r="E1985" s="5" t="s">
        <v>5153</v>
      </c>
      <c r="F1985" s="4">
        <v>1.75E-3</v>
      </c>
      <c r="G1985" s="6">
        <v>46426</v>
      </c>
      <c r="H1985" s="3" t="s">
        <v>5158</v>
      </c>
      <c r="I1985" s="3" t="s">
        <v>5194</v>
      </c>
      <c r="J1985" s="3" t="s">
        <v>5591</v>
      </c>
      <c r="K1985" s="5" t="s">
        <v>47</v>
      </c>
      <c r="L1985" s="5">
        <v>4</v>
      </c>
      <c r="M1985" s="5" t="s">
        <v>485</v>
      </c>
      <c r="N1985" s="5">
        <f>VLOOKUP(M1985,[1]ArchetypeScores!E:N,10,FALSE)</f>
        <v>0</v>
      </c>
      <c r="O1985" s="5">
        <f>VLOOKUP(M1985,[1]ArchetypeScores!E:O,11,FALSE)</f>
        <v>0</v>
      </c>
      <c r="P1985" s="5">
        <f>VLOOKUP(M1985,[1]ArchetypeScores!E:P,12,FALSE)</f>
        <v>0</v>
      </c>
      <c r="Q1985" s="2" t="str">
        <f>VLOOKUP(M1985,[1]ArchetypeScores!E:W,19,FALSE)</f>
        <v>Energy and water</v>
      </c>
      <c r="R1985" s="2">
        <f>VLOOKUP(M1985,[1]ArchetypeScores!E:I,5,FALSE)</f>
        <v>0</v>
      </c>
      <c r="S1985" s="2">
        <f>VLOOKUP(M1985,[1]ArchetypeScores!E:K,7,FALSE)</f>
        <v>0</v>
      </c>
      <c r="T1985" s="2" t="str">
        <f t="shared" si="30"/>
        <v>Not A&amp;R positive</v>
      </c>
    </row>
    <row r="1986" spans="1:20" x14ac:dyDescent="0.3">
      <c r="A1986" s="2" t="s">
        <v>5150</v>
      </c>
      <c r="B1986" s="3" t="s">
        <v>5592</v>
      </c>
      <c r="C1986" s="3" t="s">
        <v>5593</v>
      </c>
      <c r="D1986" s="4">
        <v>3.1389999999999998</v>
      </c>
      <c r="E1986" s="5" t="s">
        <v>5153</v>
      </c>
      <c r="F1986" s="4">
        <v>1.6900000000000001E-3</v>
      </c>
      <c r="G1986" s="6">
        <v>46334</v>
      </c>
      <c r="H1986" s="3" t="s">
        <v>5158</v>
      </c>
      <c r="I1986" s="3" t="s">
        <v>5159</v>
      </c>
      <c r="J1986" s="3" t="s">
        <v>5594</v>
      </c>
      <c r="K1986" s="5" t="s">
        <v>47</v>
      </c>
      <c r="L1986" s="5">
        <v>3</v>
      </c>
      <c r="M1986" s="5" t="s">
        <v>607</v>
      </c>
      <c r="N1986" s="5">
        <f>VLOOKUP(M1986,[1]ArchetypeScores!E:N,10,FALSE)</f>
        <v>0</v>
      </c>
      <c r="O1986" s="5">
        <f>VLOOKUP(M1986,[1]ArchetypeScores!E:O,11,FALSE)</f>
        <v>0</v>
      </c>
      <c r="P1986" s="5">
        <f>VLOOKUP(M1986,[1]ArchetypeScores!E:P,12,FALSE)</f>
        <v>0</v>
      </c>
      <c r="Q1986" s="2" t="str">
        <f>VLOOKUP(M1986,[1]ArchetypeScores!E:W,19,FALSE)</f>
        <v>Other sector</v>
      </c>
      <c r="R1986" s="2">
        <f>VLOOKUP(M1986,[1]ArchetypeScores!E:I,5,FALSE)</f>
        <v>0</v>
      </c>
      <c r="S1986" s="2">
        <f>VLOOKUP(M1986,[1]ArchetypeScores!E:K,7,FALSE)</f>
        <v>0</v>
      </c>
      <c r="T1986" s="2" t="str">
        <f t="shared" ref="T1986:T2049" si="31">IF(AND(R1986=1,S1986=1),"Both",IF(AND(R1986=1,S1986=0),"Direct only",IF(AND(R1986=0,S1986=1),"Indirect only","Not A&amp;R positive")))</f>
        <v>Not A&amp;R positive</v>
      </c>
    </row>
    <row r="1987" spans="1:20" x14ac:dyDescent="0.3">
      <c r="A1987" s="2" t="s">
        <v>5150</v>
      </c>
      <c r="B1987" s="3" t="s">
        <v>5595</v>
      </c>
      <c r="C1987" s="3" t="s">
        <v>5596</v>
      </c>
      <c r="D1987" s="4">
        <v>70</v>
      </c>
      <c r="E1987" s="5" t="s">
        <v>5153</v>
      </c>
      <c r="F1987" s="4">
        <v>3.7650000000000003E-2</v>
      </c>
      <c r="G1987" s="6">
        <v>46359</v>
      </c>
      <c r="H1987" s="3" t="s">
        <v>5158</v>
      </c>
      <c r="I1987" s="3" t="s">
        <v>5159</v>
      </c>
      <c r="J1987" s="3" t="s">
        <v>5597</v>
      </c>
      <c r="K1987" s="5" t="s">
        <v>163</v>
      </c>
      <c r="L1987" s="5">
        <v>3</v>
      </c>
      <c r="M1987" s="5" t="s">
        <v>164</v>
      </c>
      <c r="N1987" s="5">
        <f>VLOOKUP(M1987,[1]ArchetypeScores!E:N,10,FALSE)</f>
        <v>0</v>
      </c>
      <c r="O1987" s="5">
        <f>VLOOKUP(M1987,[1]ArchetypeScores!E:O,11,FALSE)</f>
        <v>0</v>
      </c>
      <c r="P1987" s="5">
        <f>VLOOKUP(M1987,[1]ArchetypeScores!E:P,12,FALSE)</f>
        <v>0</v>
      </c>
      <c r="Q1987" s="2" t="str">
        <f>VLOOKUP(M1987,[1]ArchetypeScores!E:W,19,FALSE)</f>
        <v>Education and training</v>
      </c>
      <c r="R1987" s="2">
        <f>VLOOKUP(M1987,[1]ArchetypeScores!E:I,5,FALSE)</f>
        <v>0</v>
      </c>
      <c r="S1987" s="2">
        <f>VLOOKUP(M1987,[1]ArchetypeScores!E:K,7,FALSE)</f>
        <v>0</v>
      </c>
      <c r="T1987" s="2" t="str">
        <f t="shared" si="31"/>
        <v>Not A&amp;R positive</v>
      </c>
    </row>
    <row r="1988" spans="1:20" x14ac:dyDescent="0.3">
      <c r="A1988" s="2" t="s">
        <v>5150</v>
      </c>
      <c r="B1988" s="3" t="s">
        <v>5598</v>
      </c>
      <c r="C1988" s="3" t="s">
        <v>5599</v>
      </c>
      <c r="D1988" s="4">
        <v>22.75</v>
      </c>
      <c r="E1988" s="5" t="s">
        <v>5153</v>
      </c>
      <c r="F1988" s="4">
        <v>1.2239999999999999E-2</v>
      </c>
      <c r="G1988" s="6">
        <v>46389</v>
      </c>
      <c r="H1988" s="3" t="s">
        <v>5158</v>
      </c>
      <c r="I1988" s="3" t="s">
        <v>5159</v>
      </c>
      <c r="J1988" s="3" t="s">
        <v>5600</v>
      </c>
      <c r="K1988" s="5" t="s">
        <v>118</v>
      </c>
      <c r="L1988" s="5">
        <v>3</v>
      </c>
      <c r="M1988" s="5" t="s">
        <v>168</v>
      </c>
      <c r="N1988" s="5">
        <f>VLOOKUP(M1988,[1]ArchetypeScores!E:N,10,FALSE)</f>
        <v>0</v>
      </c>
      <c r="O1988" s="5">
        <f>VLOOKUP(M1988,[1]ArchetypeScores!E:O,11,FALSE)</f>
        <v>-1</v>
      </c>
      <c r="P1988" s="5">
        <f>VLOOKUP(M1988,[1]ArchetypeScores!E:P,12,FALSE)</f>
        <v>0</v>
      </c>
      <c r="Q1988" s="2" t="str">
        <f>VLOOKUP(M1988,[1]ArchetypeScores!E:W,19,FALSE)</f>
        <v>Untargeted</v>
      </c>
      <c r="R1988" s="2">
        <f>VLOOKUP(M1988,[1]ArchetypeScores!E:I,5,FALSE)</f>
        <v>0</v>
      </c>
      <c r="S1988" s="2">
        <f>VLOOKUP(M1988,[1]ArchetypeScores!E:K,7,FALSE)</f>
        <v>0</v>
      </c>
      <c r="T1988" s="2" t="str">
        <f t="shared" si="31"/>
        <v>Not A&amp;R positive</v>
      </c>
    </row>
    <row r="1989" spans="1:20" x14ac:dyDescent="0.3">
      <c r="A1989" s="2" t="s">
        <v>5150</v>
      </c>
      <c r="B1989" s="3" t="s">
        <v>5601</v>
      </c>
      <c r="C1989" s="3" t="s">
        <v>5602</v>
      </c>
      <c r="D1989" s="4">
        <v>1.75</v>
      </c>
      <c r="E1989" s="5" t="s">
        <v>5153</v>
      </c>
      <c r="F1989" s="4">
        <v>9.3999999999999997E-4</v>
      </c>
      <c r="G1989" s="6">
        <v>46388</v>
      </c>
      <c r="H1989" s="3" t="s">
        <v>5158</v>
      </c>
      <c r="I1989" s="3" t="s">
        <v>5159</v>
      </c>
      <c r="J1989" s="3" t="s">
        <v>5603</v>
      </c>
      <c r="K1989" s="5" t="s">
        <v>47</v>
      </c>
      <c r="L1989" s="5">
        <v>5</v>
      </c>
      <c r="M1989" s="5" t="s">
        <v>192</v>
      </c>
      <c r="N1989" s="5">
        <f>VLOOKUP(M1989,[1]ArchetypeScores!E:N,10,FALSE)</f>
        <v>0</v>
      </c>
      <c r="O1989" s="5">
        <f>VLOOKUP(M1989,[1]ArchetypeScores!E:O,11,FALSE)</f>
        <v>0</v>
      </c>
      <c r="P1989" s="5">
        <f>VLOOKUP(M1989,[1]ArchetypeScores!E:P,12,FALSE)</f>
        <v>0</v>
      </c>
      <c r="Q1989" s="2" t="str">
        <f>VLOOKUP(M1989,[1]ArchetypeScores!E:W,19,FALSE)</f>
        <v>Untargeted</v>
      </c>
      <c r="R1989" s="2">
        <f>VLOOKUP(M1989,[1]ArchetypeScores!E:I,5,FALSE)</f>
        <v>0</v>
      </c>
      <c r="S1989" s="2">
        <f>VLOOKUP(M1989,[1]ArchetypeScores!E:K,7,FALSE)</f>
        <v>0</v>
      </c>
      <c r="T1989" s="2" t="str">
        <f t="shared" si="31"/>
        <v>Not A&amp;R positive</v>
      </c>
    </row>
    <row r="1990" spans="1:20" x14ac:dyDescent="0.3">
      <c r="A1990" s="2" t="s">
        <v>5150</v>
      </c>
      <c r="B1990" s="3" t="s">
        <v>5604</v>
      </c>
      <c r="C1990" s="3" t="s">
        <v>5605</v>
      </c>
      <c r="D1990" s="4">
        <v>3.5</v>
      </c>
      <c r="E1990" s="5" t="s">
        <v>5153</v>
      </c>
      <c r="F1990" s="4">
        <v>1.8799999999999999E-3</v>
      </c>
      <c r="G1990" s="6">
        <v>46387</v>
      </c>
      <c r="H1990" s="3" t="s">
        <v>5158</v>
      </c>
      <c r="I1990" s="3" t="s">
        <v>5159</v>
      </c>
      <c r="J1990" s="3" t="s">
        <v>5606</v>
      </c>
      <c r="K1990" s="5" t="s">
        <v>47</v>
      </c>
      <c r="L1990" s="5">
        <v>5</v>
      </c>
      <c r="M1990" s="5" t="s">
        <v>192</v>
      </c>
      <c r="N1990" s="5">
        <f>VLOOKUP(M1990,[1]ArchetypeScores!E:N,10,FALSE)</f>
        <v>0</v>
      </c>
      <c r="O1990" s="5">
        <f>VLOOKUP(M1990,[1]ArchetypeScores!E:O,11,FALSE)</f>
        <v>0</v>
      </c>
      <c r="P1990" s="5">
        <f>VLOOKUP(M1990,[1]ArchetypeScores!E:P,12,FALSE)</f>
        <v>0</v>
      </c>
      <c r="Q1990" s="2" t="str">
        <f>VLOOKUP(M1990,[1]ArchetypeScores!E:W,19,FALSE)</f>
        <v>Untargeted</v>
      </c>
      <c r="R1990" s="2">
        <f>VLOOKUP(M1990,[1]ArchetypeScores!E:I,5,FALSE)</f>
        <v>0</v>
      </c>
      <c r="S1990" s="2">
        <f>VLOOKUP(M1990,[1]ArchetypeScores!E:K,7,FALSE)</f>
        <v>0</v>
      </c>
      <c r="T1990" s="2" t="str">
        <f t="shared" si="31"/>
        <v>Not A&amp;R positive</v>
      </c>
    </row>
    <row r="1991" spans="1:20" x14ac:dyDescent="0.3">
      <c r="A1991" s="2" t="s">
        <v>5150</v>
      </c>
      <c r="B1991" s="3" t="s">
        <v>5607</v>
      </c>
      <c r="C1991" s="3" t="s">
        <v>5608</v>
      </c>
      <c r="D1991" s="4"/>
      <c r="E1991" s="5" t="s">
        <v>5153</v>
      </c>
      <c r="F1991" s="4">
        <v>0</v>
      </c>
      <c r="G1991" s="6">
        <v>46277</v>
      </c>
      <c r="H1991" s="3" t="s">
        <v>5158</v>
      </c>
      <c r="I1991" s="3" t="s">
        <v>5159</v>
      </c>
      <c r="J1991" s="3" t="s">
        <v>5318</v>
      </c>
      <c r="K1991" s="5" t="s">
        <v>38</v>
      </c>
      <c r="L1991" s="5">
        <v>13</v>
      </c>
      <c r="M1991" s="5" t="s">
        <v>39</v>
      </c>
      <c r="N1991" s="5">
        <f>VLOOKUP(M1991,[1]ArchetypeScores!E:N,10,FALSE)</f>
        <v>0</v>
      </c>
      <c r="O1991" s="5">
        <f>VLOOKUP(M1991,[1]ArchetypeScores!E:O,11,FALSE)</f>
        <v>-2</v>
      </c>
      <c r="P1991" s="5">
        <f>VLOOKUP(M1991,[1]ArchetypeScores!E:P,12,FALSE)</f>
        <v>0</v>
      </c>
      <c r="Q1991" s="2" t="str">
        <f>VLOOKUP(M1991,[1]ArchetypeScores!E:W,19,FALSE)</f>
        <v>Industrials - transportation</v>
      </c>
      <c r="R1991" s="2">
        <f>VLOOKUP(M1991,[1]ArchetypeScores!E:I,5,FALSE)</f>
        <v>0</v>
      </c>
      <c r="S1991" s="2">
        <f>VLOOKUP(M1991,[1]ArchetypeScores!E:K,7,FALSE)</f>
        <v>0</v>
      </c>
      <c r="T1991" s="2" t="str">
        <f t="shared" si="31"/>
        <v>Not A&amp;R positive</v>
      </c>
    </row>
    <row r="1992" spans="1:20" x14ac:dyDescent="0.3">
      <c r="A1992" s="2" t="s">
        <v>5150</v>
      </c>
      <c r="B1992" s="3" t="s">
        <v>5609</v>
      </c>
      <c r="C1992" s="3" t="s">
        <v>5610</v>
      </c>
      <c r="D1992" s="4">
        <v>12.17</v>
      </c>
      <c r="E1992" s="5" t="s">
        <v>5153</v>
      </c>
      <c r="F1992" s="4">
        <v>6.5500000000000003E-3</v>
      </c>
      <c r="G1992" s="6">
        <v>46233</v>
      </c>
      <c r="H1992" s="3" t="s">
        <v>5158</v>
      </c>
      <c r="I1992" s="3" t="s">
        <v>5159</v>
      </c>
      <c r="J1992" s="3" t="s">
        <v>5611</v>
      </c>
      <c r="K1992" s="5" t="s">
        <v>71</v>
      </c>
      <c r="L1992" s="5">
        <v>1</v>
      </c>
      <c r="M1992" s="5" t="s">
        <v>72</v>
      </c>
      <c r="N1992" s="5">
        <f>VLOOKUP(M1992,[1]ArchetypeScores!E:N,10,FALSE)</f>
        <v>0</v>
      </c>
      <c r="O1992" s="5">
        <f>VLOOKUP(M1992,[1]ArchetypeScores!E:O,11,FALSE)</f>
        <v>0</v>
      </c>
      <c r="P1992" s="5">
        <f>VLOOKUP(M1992,[1]ArchetypeScores!E:P,12,FALSE)</f>
        <v>0</v>
      </c>
      <c r="Q1992" s="2" t="str">
        <f>VLOOKUP(M1992,[1]ArchetypeScores!E:W,19,FALSE)</f>
        <v>Other sector</v>
      </c>
      <c r="R1992" s="2">
        <f>VLOOKUP(M1992,[1]ArchetypeScores!E:I,5,FALSE)</f>
        <v>0</v>
      </c>
      <c r="S1992" s="2">
        <f>VLOOKUP(M1992,[1]ArchetypeScores!E:K,7,FALSE)</f>
        <v>0</v>
      </c>
      <c r="T1992" s="2" t="str">
        <f t="shared" si="31"/>
        <v>Not A&amp;R positive</v>
      </c>
    </row>
    <row r="1993" spans="1:20" x14ac:dyDescent="0.3">
      <c r="A1993" s="2" t="s">
        <v>5150</v>
      </c>
      <c r="B1993" s="3" t="s">
        <v>5612</v>
      </c>
      <c r="C1993" s="3" t="s">
        <v>5613</v>
      </c>
      <c r="D1993" s="4">
        <v>35</v>
      </c>
      <c r="E1993" s="5" t="s">
        <v>5153</v>
      </c>
      <c r="F1993" s="4">
        <v>1.883E-2</v>
      </c>
      <c r="G1993" s="6">
        <v>46360</v>
      </c>
      <c r="H1993" s="3" t="s">
        <v>5158</v>
      </c>
      <c r="I1993" s="3" t="s">
        <v>5159</v>
      </c>
      <c r="J1993" s="3" t="s">
        <v>5614</v>
      </c>
      <c r="K1993" s="5" t="s">
        <v>163</v>
      </c>
      <c r="L1993" s="5">
        <v>3</v>
      </c>
      <c r="M1993" s="5" t="s">
        <v>164</v>
      </c>
      <c r="N1993" s="5">
        <f>VLOOKUP(M1993,[1]ArchetypeScores!E:N,10,FALSE)</f>
        <v>0</v>
      </c>
      <c r="O1993" s="5">
        <f>VLOOKUP(M1993,[1]ArchetypeScores!E:O,11,FALSE)</f>
        <v>0</v>
      </c>
      <c r="P1993" s="5">
        <f>VLOOKUP(M1993,[1]ArchetypeScores!E:P,12,FALSE)</f>
        <v>0</v>
      </c>
      <c r="Q1993" s="2" t="str">
        <f>VLOOKUP(M1993,[1]ArchetypeScores!E:W,19,FALSE)</f>
        <v>Education and training</v>
      </c>
      <c r="R1993" s="2">
        <f>VLOOKUP(M1993,[1]ArchetypeScores!E:I,5,FALSE)</f>
        <v>0</v>
      </c>
      <c r="S1993" s="2">
        <f>VLOOKUP(M1993,[1]ArchetypeScores!E:K,7,FALSE)</f>
        <v>0</v>
      </c>
      <c r="T1993" s="2" t="str">
        <f t="shared" si="31"/>
        <v>Not A&amp;R positive</v>
      </c>
    </row>
    <row r="1994" spans="1:20" x14ac:dyDescent="0.3">
      <c r="A1994" s="2" t="s">
        <v>5150</v>
      </c>
      <c r="B1994" s="3" t="s">
        <v>5615</v>
      </c>
      <c r="C1994" s="3" t="s">
        <v>5616</v>
      </c>
      <c r="D1994" s="4">
        <v>35</v>
      </c>
      <c r="E1994" s="5" t="s">
        <v>5153</v>
      </c>
      <c r="F1994" s="4">
        <v>1.883E-2</v>
      </c>
      <c r="G1994" s="6">
        <v>46358</v>
      </c>
      <c r="H1994" s="3" t="s">
        <v>5158</v>
      </c>
      <c r="I1994" s="3" t="s">
        <v>5159</v>
      </c>
      <c r="J1994" s="3" t="s">
        <v>5617</v>
      </c>
      <c r="K1994" s="5" t="s">
        <v>175</v>
      </c>
      <c r="L1994" s="5">
        <v>2</v>
      </c>
      <c r="M1994" s="5" t="s">
        <v>386</v>
      </c>
      <c r="N1994" s="5">
        <f>VLOOKUP(M1994,[1]ArchetypeScores!E:N,10,FALSE)</f>
        <v>1</v>
      </c>
      <c r="O1994" s="5">
        <f>VLOOKUP(M1994,[1]ArchetypeScores!E:O,11,FALSE)</f>
        <v>-1</v>
      </c>
      <c r="P1994" s="5">
        <f>VLOOKUP(M1994,[1]ArchetypeScores!E:P,12,FALSE)</f>
        <v>0</v>
      </c>
      <c r="Q1994" s="2" t="str">
        <f>VLOOKUP(M1994,[1]ArchetypeScores!E:W,19,FALSE)</f>
        <v>Other sector</v>
      </c>
      <c r="R1994" s="2">
        <f>VLOOKUP(M1994,[1]ArchetypeScores!E:I,5,FALSE)</f>
        <v>0</v>
      </c>
      <c r="S1994" s="2">
        <f>VLOOKUP(M1994,[1]ArchetypeScores!E:K,7,FALSE)</f>
        <v>1</v>
      </c>
      <c r="T1994" s="2" t="str">
        <f t="shared" si="31"/>
        <v>Indirect only</v>
      </c>
    </row>
    <row r="1995" spans="1:20" x14ac:dyDescent="0.3">
      <c r="A1995" s="2" t="s">
        <v>5150</v>
      </c>
      <c r="B1995" s="3" t="s">
        <v>5618</v>
      </c>
      <c r="C1995" s="3" t="s">
        <v>5619</v>
      </c>
      <c r="D1995" s="4">
        <v>21</v>
      </c>
      <c r="E1995" s="5" t="s">
        <v>5153</v>
      </c>
      <c r="F1995" s="4">
        <v>1.1299999999999999E-2</v>
      </c>
      <c r="G1995" s="6">
        <v>46330</v>
      </c>
      <c r="H1995" s="3" t="s">
        <v>5158</v>
      </c>
      <c r="I1995" s="3" t="s">
        <v>5159</v>
      </c>
      <c r="J1995" s="3" t="s">
        <v>5620</v>
      </c>
      <c r="K1995" s="5" t="s">
        <v>175</v>
      </c>
      <c r="L1995" s="5">
        <v>2</v>
      </c>
      <c r="M1995" s="5" t="s">
        <v>386</v>
      </c>
      <c r="N1995" s="5">
        <f>VLOOKUP(M1995,[1]ArchetypeScores!E:N,10,FALSE)</f>
        <v>1</v>
      </c>
      <c r="O1995" s="5">
        <f>VLOOKUP(M1995,[1]ArchetypeScores!E:O,11,FALSE)</f>
        <v>-1</v>
      </c>
      <c r="P1995" s="5">
        <f>VLOOKUP(M1995,[1]ArchetypeScores!E:P,12,FALSE)</f>
        <v>0</v>
      </c>
      <c r="Q1995" s="2" t="str">
        <f>VLOOKUP(M1995,[1]ArchetypeScores!E:W,19,FALSE)</f>
        <v>Other sector</v>
      </c>
      <c r="R1995" s="2">
        <f>VLOOKUP(M1995,[1]ArchetypeScores!E:I,5,FALSE)</f>
        <v>0</v>
      </c>
      <c r="S1995" s="2">
        <f>VLOOKUP(M1995,[1]ArchetypeScores!E:K,7,FALSE)</f>
        <v>1</v>
      </c>
      <c r="T1995" s="2" t="str">
        <f t="shared" si="31"/>
        <v>Indirect only</v>
      </c>
    </row>
    <row r="1996" spans="1:20" x14ac:dyDescent="0.3">
      <c r="A1996" s="2" t="s">
        <v>5150</v>
      </c>
      <c r="B1996" s="3" t="s">
        <v>5621</v>
      </c>
      <c r="C1996" s="3" t="s">
        <v>5622</v>
      </c>
      <c r="D1996" s="4">
        <v>18.739999999999998</v>
      </c>
      <c r="E1996" s="5" t="s">
        <v>5153</v>
      </c>
      <c r="F1996" s="4">
        <v>1.008E-2</v>
      </c>
      <c r="G1996" s="6">
        <v>46244</v>
      </c>
      <c r="H1996" s="3" t="s">
        <v>5158</v>
      </c>
      <c r="I1996" s="3" t="s">
        <v>5159</v>
      </c>
      <c r="J1996" s="3" t="s">
        <v>5623</v>
      </c>
      <c r="K1996" s="5" t="s">
        <v>71</v>
      </c>
      <c r="L1996" s="5">
        <v>1</v>
      </c>
      <c r="M1996" s="5" t="s">
        <v>72</v>
      </c>
      <c r="N1996" s="5">
        <f>VLOOKUP(M1996,[1]ArchetypeScores!E:N,10,FALSE)</f>
        <v>0</v>
      </c>
      <c r="O1996" s="5">
        <f>VLOOKUP(M1996,[1]ArchetypeScores!E:O,11,FALSE)</f>
        <v>0</v>
      </c>
      <c r="P1996" s="5">
        <f>VLOOKUP(M1996,[1]ArchetypeScores!E:P,12,FALSE)</f>
        <v>0</v>
      </c>
      <c r="Q1996" s="2" t="str">
        <f>VLOOKUP(M1996,[1]ArchetypeScores!E:W,19,FALSE)</f>
        <v>Other sector</v>
      </c>
      <c r="R1996" s="2">
        <f>VLOOKUP(M1996,[1]ArchetypeScores!E:I,5,FALSE)</f>
        <v>0</v>
      </c>
      <c r="S1996" s="2">
        <f>VLOOKUP(M1996,[1]ArchetypeScores!E:K,7,FALSE)</f>
        <v>0</v>
      </c>
      <c r="T1996" s="2" t="str">
        <f t="shared" si="31"/>
        <v>Not A&amp;R positive</v>
      </c>
    </row>
    <row r="1997" spans="1:20" x14ac:dyDescent="0.3">
      <c r="A1997" s="2" t="s">
        <v>5150</v>
      </c>
      <c r="B1997" s="3" t="s">
        <v>5624</v>
      </c>
      <c r="C1997" s="3" t="s">
        <v>5625</v>
      </c>
      <c r="D1997" s="4">
        <v>0.875</v>
      </c>
      <c r="E1997" s="5" t="s">
        <v>5153</v>
      </c>
      <c r="F1997" s="4">
        <v>4.6999999999999999E-4</v>
      </c>
      <c r="G1997" s="6">
        <v>46308</v>
      </c>
      <c r="H1997" s="3" t="s">
        <v>5158</v>
      </c>
      <c r="I1997" s="3" t="s">
        <v>5159</v>
      </c>
      <c r="J1997" s="3" t="s">
        <v>5626</v>
      </c>
      <c r="K1997" s="5" t="s">
        <v>47</v>
      </c>
      <c r="L1997" s="5">
        <v>1</v>
      </c>
      <c r="M1997" s="5" t="s">
        <v>48</v>
      </c>
      <c r="N1997" s="5">
        <f>VLOOKUP(M1997,[1]ArchetypeScores!E:N,10,FALSE)</f>
        <v>0</v>
      </c>
      <c r="O1997" s="5">
        <f>VLOOKUP(M1997,[1]ArchetypeScores!E:O,11,FALSE)</f>
        <v>0</v>
      </c>
      <c r="P1997" s="5">
        <f>VLOOKUP(M1997,[1]ArchetypeScores!E:P,12,FALSE)</f>
        <v>0</v>
      </c>
      <c r="Q1997" s="2" t="str">
        <f>VLOOKUP(M1997,[1]ArchetypeScores!E:W,19,FALSE)</f>
        <v>Consumer (including agriculture and tourism)</v>
      </c>
      <c r="R1997" s="2">
        <f>VLOOKUP(M1997,[1]ArchetypeScores!E:I,5,FALSE)</f>
        <v>0</v>
      </c>
      <c r="S1997" s="2">
        <f>VLOOKUP(M1997,[1]ArchetypeScores!E:K,7,FALSE)</f>
        <v>0</v>
      </c>
      <c r="T1997" s="2" t="str">
        <f t="shared" si="31"/>
        <v>Not A&amp;R positive</v>
      </c>
    </row>
    <row r="1998" spans="1:20" x14ac:dyDescent="0.3">
      <c r="A1998" s="2" t="s">
        <v>5150</v>
      </c>
      <c r="B1998" s="7" t="s">
        <v>5627</v>
      </c>
      <c r="C1998" s="3" t="s">
        <v>5628</v>
      </c>
      <c r="D1998" s="4">
        <v>3.5</v>
      </c>
      <c r="E1998" s="5" t="s">
        <v>5153</v>
      </c>
      <c r="F1998" s="4">
        <v>1.8799999999999999E-3</v>
      </c>
      <c r="G1998" s="6">
        <v>46315</v>
      </c>
      <c r="H1998" s="3" t="s">
        <v>5158</v>
      </c>
      <c r="I1998" s="3" t="s">
        <v>5159</v>
      </c>
      <c r="J1998" s="3" t="s">
        <v>5629</v>
      </c>
      <c r="K1998" s="5" t="s">
        <v>94</v>
      </c>
      <c r="L1998" s="5">
        <v>5</v>
      </c>
      <c r="M1998" s="5" t="s">
        <v>5630</v>
      </c>
      <c r="N1998" s="5">
        <f>VLOOKUP(M1998,[1]ArchetypeScores!E:N,10,FALSE)</f>
        <v>1</v>
      </c>
      <c r="O1998" s="5">
        <f>VLOOKUP(M1998,[1]ArchetypeScores!E:O,11,FALSE)</f>
        <v>-1</v>
      </c>
      <c r="P1998" s="5">
        <f>VLOOKUP(M1998,[1]ArchetypeScores!E:P,12,FALSE)</f>
        <v>0</v>
      </c>
      <c r="Q1998" s="2" t="str">
        <f>VLOOKUP(M1998,[1]ArchetypeScores!E:W,19,FALSE)</f>
        <v>Consumer (including agriculture and tourism)</v>
      </c>
      <c r="R1998" s="2">
        <f>VLOOKUP(M1998,[1]ArchetypeScores!E:I,5,FALSE)</f>
        <v>0</v>
      </c>
      <c r="S1998" s="2">
        <f>VLOOKUP(M1998,[1]ArchetypeScores!E:K,7,FALSE)</f>
        <v>0</v>
      </c>
      <c r="T1998" s="2" t="str">
        <f t="shared" si="31"/>
        <v>Not A&amp;R positive</v>
      </c>
    </row>
    <row r="1999" spans="1:20" x14ac:dyDescent="0.3">
      <c r="A1999" s="2" t="s">
        <v>5150</v>
      </c>
      <c r="B1999" s="3" t="s">
        <v>5631</v>
      </c>
      <c r="C1999" s="3" t="s">
        <v>5632</v>
      </c>
      <c r="D1999" s="4">
        <v>1.575</v>
      </c>
      <c r="E1999" s="5" t="s">
        <v>5153</v>
      </c>
      <c r="F1999" s="4">
        <v>8.4999999999999995E-4</v>
      </c>
      <c r="G1999" s="6">
        <v>46346</v>
      </c>
      <c r="H1999" s="3" t="s">
        <v>5158</v>
      </c>
      <c r="I1999" s="3" t="s">
        <v>5159</v>
      </c>
      <c r="J1999" s="3" t="s">
        <v>5633</v>
      </c>
      <c r="K1999" s="5" t="s">
        <v>71</v>
      </c>
      <c r="L1999" s="5">
        <v>2</v>
      </c>
      <c r="M1999" s="5" t="s">
        <v>2542</v>
      </c>
      <c r="N1999" s="5">
        <f>VLOOKUP(M1999,[1]ArchetypeScores!E:N,10,FALSE)</f>
        <v>0</v>
      </c>
      <c r="O1999" s="5">
        <f>VLOOKUP(M1999,[1]ArchetypeScores!E:O,11,FALSE)</f>
        <v>-1</v>
      </c>
      <c r="P1999" s="5">
        <f>VLOOKUP(M1999,[1]ArchetypeScores!E:P,12,FALSE)</f>
        <v>0</v>
      </c>
      <c r="Q1999" s="2" t="str">
        <f>VLOOKUP(M1999,[1]ArchetypeScores!E:W,19,FALSE)</f>
        <v>Industrials - other</v>
      </c>
      <c r="R1999" s="2">
        <f>VLOOKUP(M1999,[1]ArchetypeScores!E:I,5,FALSE)</f>
        <v>0</v>
      </c>
      <c r="S1999" s="2">
        <f>VLOOKUP(M1999,[1]ArchetypeScores!E:K,7,FALSE)</f>
        <v>0</v>
      </c>
      <c r="T1999" s="2" t="str">
        <f t="shared" si="31"/>
        <v>Not A&amp;R positive</v>
      </c>
    </row>
    <row r="2000" spans="1:20" x14ac:dyDescent="0.3">
      <c r="A2000" s="2" t="s">
        <v>5150</v>
      </c>
      <c r="B2000" s="3" t="s">
        <v>5634</v>
      </c>
      <c r="C2000" s="3" t="s">
        <v>5634</v>
      </c>
      <c r="D2000" s="4">
        <v>1.1399999999999999</v>
      </c>
      <c r="E2000" s="5" t="s">
        <v>5153</v>
      </c>
      <c r="F2000" s="4">
        <v>6.0999999999999997E-4</v>
      </c>
      <c r="G2000" s="6">
        <v>46344</v>
      </c>
      <c r="H2000" s="3" t="s">
        <v>5158</v>
      </c>
      <c r="I2000" s="3" t="s">
        <v>5159</v>
      </c>
      <c r="J2000" s="3" t="s">
        <v>5635</v>
      </c>
      <c r="K2000" s="5" t="s">
        <v>61</v>
      </c>
      <c r="L2000" s="5">
        <v>1</v>
      </c>
      <c r="M2000" s="5" t="s">
        <v>130</v>
      </c>
      <c r="N2000" s="5">
        <f>VLOOKUP(M2000,[1]ArchetypeScores!E:N,10,FALSE)</f>
        <v>0</v>
      </c>
      <c r="O2000" s="5">
        <f>VLOOKUP(M2000,[1]ArchetypeScores!E:O,11,FALSE)</f>
        <v>-1</v>
      </c>
      <c r="P2000" s="5">
        <f>VLOOKUP(M2000,[1]ArchetypeScores!E:P,12,FALSE)</f>
        <v>0</v>
      </c>
      <c r="Q2000" s="2" t="str">
        <f>VLOOKUP(M2000,[1]ArchetypeScores!E:W,19,FALSE)</f>
        <v>Health care</v>
      </c>
      <c r="R2000" s="2">
        <f>VLOOKUP(M2000,[1]ArchetypeScores!E:I,5,FALSE)</f>
        <v>0</v>
      </c>
      <c r="S2000" s="2">
        <f>VLOOKUP(M2000,[1]ArchetypeScores!E:K,7,FALSE)</f>
        <v>0</v>
      </c>
      <c r="T2000" s="2" t="str">
        <f t="shared" si="31"/>
        <v>Not A&amp;R positive</v>
      </c>
    </row>
    <row r="2001" spans="1:20" x14ac:dyDescent="0.3">
      <c r="A2001" s="2" t="s">
        <v>5150</v>
      </c>
      <c r="B2001" s="3" t="s">
        <v>5636</v>
      </c>
      <c r="C2001" s="3" t="s">
        <v>5637</v>
      </c>
      <c r="D2001" s="4">
        <v>1.1399999999999999</v>
      </c>
      <c r="E2001" s="5" t="s">
        <v>5153</v>
      </c>
      <c r="F2001" s="4">
        <v>6.0999999999999997E-4</v>
      </c>
      <c r="G2001" s="6">
        <v>46345</v>
      </c>
      <c r="H2001" s="3" t="s">
        <v>5158</v>
      </c>
      <c r="I2001" s="3" t="s">
        <v>5159</v>
      </c>
      <c r="J2001" s="3" t="s">
        <v>5638</v>
      </c>
      <c r="K2001" s="5" t="s">
        <v>61</v>
      </c>
      <c r="L2001" s="5">
        <v>1</v>
      </c>
      <c r="M2001" s="5" t="s">
        <v>130</v>
      </c>
      <c r="N2001" s="5">
        <f>VLOOKUP(M2001,[1]ArchetypeScores!E:N,10,FALSE)</f>
        <v>0</v>
      </c>
      <c r="O2001" s="5">
        <f>VLOOKUP(M2001,[1]ArchetypeScores!E:O,11,FALSE)</f>
        <v>-1</v>
      </c>
      <c r="P2001" s="5">
        <f>VLOOKUP(M2001,[1]ArchetypeScores!E:P,12,FALSE)</f>
        <v>0</v>
      </c>
      <c r="Q2001" s="2" t="str">
        <f>VLOOKUP(M2001,[1]ArchetypeScores!E:W,19,FALSE)</f>
        <v>Health care</v>
      </c>
      <c r="R2001" s="2">
        <f>VLOOKUP(M2001,[1]ArchetypeScores!E:I,5,FALSE)</f>
        <v>0</v>
      </c>
      <c r="S2001" s="2">
        <f>VLOOKUP(M2001,[1]ArchetypeScores!E:K,7,FALSE)</f>
        <v>0</v>
      </c>
      <c r="T2001" s="2" t="str">
        <f t="shared" si="31"/>
        <v>Not A&amp;R positive</v>
      </c>
    </row>
    <row r="2002" spans="1:20" x14ac:dyDescent="0.3">
      <c r="A2002" s="2" t="s">
        <v>5150</v>
      </c>
      <c r="B2002" s="3" t="s">
        <v>5639</v>
      </c>
      <c r="C2002" s="3" t="s">
        <v>5640</v>
      </c>
      <c r="D2002" s="4">
        <v>0.80600000000000005</v>
      </c>
      <c r="E2002" s="5" t="s">
        <v>5153</v>
      </c>
      <c r="F2002" s="4">
        <v>4.2999999999999999E-4</v>
      </c>
      <c r="G2002" s="6">
        <v>46309</v>
      </c>
      <c r="H2002" s="3" t="s">
        <v>5158</v>
      </c>
      <c r="I2002" s="3" t="s">
        <v>5159</v>
      </c>
      <c r="J2002" s="3" t="s">
        <v>5641</v>
      </c>
      <c r="K2002" s="5" t="s">
        <v>47</v>
      </c>
      <c r="L2002" s="5">
        <v>1</v>
      </c>
      <c r="M2002" s="5" t="s">
        <v>48</v>
      </c>
      <c r="N2002" s="5">
        <f>VLOOKUP(M2002,[1]ArchetypeScores!E:N,10,FALSE)</f>
        <v>0</v>
      </c>
      <c r="O2002" s="5">
        <f>VLOOKUP(M2002,[1]ArchetypeScores!E:O,11,FALSE)</f>
        <v>0</v>
      </c>
      <c r="P2002" s="5">
        <f>VLOOKUP(M2002,[1]ArchetypeScores!E:P,12,FALSE)</f>
        <v>0</v>
      </c>
      <c r="Q2002" s="2" t="str">
        <f>VLOOKUP(M2002,[1]ArchetypeScores!E:W,19,FALSE)</f>
        <v>Consumer (including agriculture and tourism)</v>
      </c>
      <c r="R2002" s="2">
        <f>VLOOKUP(M2002,[1]ArchetypeScores!E:I,5,FALSE)</f>
        <v>0</v>
      </c>
      <c r="S2002" s="2">
        <f>VLOOKUP(M2002,[1]ArchetypeScores!E:K,7,FALSE)</f>
        <v>0</v>
      </c>
      <c r="T2002" s="2" t="str">
        <f t="shared" si="31"/>
        <v>Not A&amp;R positive</v>
      </c>
    </row>
    <row r="2003" spans="1:20" x14ac:dyDescent="0.3">
      <c r="A2003" s="2" t="s">
        <v>5150</v>
      </c>
      <c r="B2003" s="3" t="s">
        <v>5642</v>
      </c>
      <c r="C2003" s="3" t="s">
        <v>5643</v>
      </c>
      <c r="D2003" s="4">
        <v>71.3</v>
      </c>
      <c r="E2003" s="5" t="s">
        <v>5153</v>
      </c>
      <c r="F2003" s="4">
        <v>3.8350000000000002E-2</v>
      </c>
      <c r="G2003" s="6">
        <v>46367</v>
      </c>
      <c r="H2003" s="3" t="s">
        <v>5158</v>
      </c>
      <c r="I2003" s="3" t="s">
        <v>5159</v>
      </c>
      <c r="J2003" s="3" t="s">
        <v>5644</v>
      </c>
      <c r="K2003" s="5" t="s">
        <v>61</v>
      </c>
      <c r="L2003" s="5">
        <v>1</v>
      </c>
      <c r="M2003" s="5" t="s">
        <v>130</v>
      </c>
      <c r="N2003" s="5">
        <f>VLOOKUP(M2003,[1]ArchetypeScores!E:N,10,FALSE)</f>
        <v>0</v>
      </c>
      <c r="O2003" s="5">
        <f>VLOOKUP(M2003,[1]ArchetypeScores!E:O,11,FALSE)</f>
        <v>-1</v>
      </c>
      <c r="P2003" s="5">
        <f>VLOOKUP(M2003,[1]ArchetypeScores!E:P,12,FALSE)</f>
        <v>0</v>
      </c>
      <c r="Q2003" s="2" t="str">
        <f>VLOOKUP(M2003,[1]ArchetypeScores!E:W,19,FALSE)</f>
        <v>Health care</v>
      </c>
      <c r="R2003" s="2">
        <f>VLOOKUP(M2003,[1]ArchetypeScores!E:I,5,FALSE)</f>
        <v>0</v>
      </c>
      <c r="S2003" s="2">
        <f>VLOOKUP(M2003,[1]ArchetypeScores!E:K,7,FALSE)</f>
        <v>0</v>
      </c>
      <c r="T2003" s="2" t="str">
        <f t="shared" si="31"/>
        <v>Not A&amp;R positive</v>
      </c>
    </row>
    <row r="2004" spans="1:20" x14ac:dyDescent="0.3">
      <c r="A2004" s="2" t="s">
        <v>5150</v>
      </c>
      <c r="B2004" s="3" t="s">
        <v>5645</v>
      </c>
      <c r="C2004" s="3" t="s">
        <v>5646</v>
      </c>
      <c r="D2004" s="4">
        <v>0.88200000000000001</v>
      </c>
      <c r="E2004" s="5" t="s">
        <v>5153</v>
      </c>
      <c r="F2004" s="4">
        <v>4.6999999999999999E-4</v>
      </c>
      <c r="G2004" s="6">
        <v>46337</v>
      </c>
      <c r="H2004" s="3" t="s">
        <v>5158</v>
      </c>
      <c r="I2004" s="3" t="s">
        <v>5159</v>
      </c>
      <c r="J2004" s="3" t="s">
        <v>5647</v>
      </c>
      <c r="K2004" s="5" t="s">
        <v>71</v>
      </c>
      <c r="L2004" s="5">
        <v>2</v>
      </c>
      <c r="M2004" s="5" t="s">
        <v>2542</v>
      </c>
      <c r="N2004" s="5">
        <f>VLOOKUP(M2004,[1]ArchetypeScores!E:N,10,FALSE)</f>
        <v>0</v>
      </c>
      <c r="O2004" s="5">
        <f>VLOOKUP(M2004,[1]ArchetypeScores!E:O,11,FALSE)</f>
        <v>-1</v>
      </c>
      <c r="P2004" s="5">
        <f>VLOOKUP(M2004,[1]ArchetypeScores!E:P,12,FALSE)</f>
        <v>0</v>
      </c>
      <c r="Q2004" s="2" t="str">
        <f>VLOOKUP(M2004,[1]ArchetypeScores!E:W,19,FALSE)</f>
        <v>Industrials - other</v>
      </c>
      <c r="R2004" s="2">
        <f>VLOOKUP(M2004,[1]ArchetypeScores!E:I,5,FALSE)</f>
        <v>0</v>
      </c>
      <c r="S2004" s="2">
        <f>VLOOKUP(M2004,[1]ArchetypeScores!E:K,7,FALSE)</f>
        <v>0</v>
      </c>
      <c r="T2004" s="2" t="str">
        <f t="shared" si="31"/>
        <v>Not A&amp;R positive</v>
      </c>
    </row>
    <row r="2005" spans="1:20" x14ac:dyDescent="0.3">
      <c r="A2005" s="2" t="s">
        <v>5150</v>
      </c>
      <c r="B2005" s="3" t="s">
        <v>5648</v>
      </c>
      <c r="C2005" s="3" t="s">
        <v>5649</v>
      </c>
      <c r="D2005" s="4">
        <v>20.248000000000001</v>
      </c>
      <c r="E2005" s="5" t="s">
        <v>5153</v>
      </c>
      <c r="F2005" s="4">
        <v>1.089E-2</v>
      </c>
      <c r="G2005" s="6">
        <v>46352</v>
      </c>
      <c r="H2005" s="3" t="s">
        <v>5158</v>
      </c>
      <c r="I2005" s="3" t="s">
        <v>5159</v>
      </c>
      <c r="J2005" s="3" t="s">
        <v>5650</v>
      </c>
      <c r="K2005" s="5" t="s">
        <v>47</v>
      </c>
      <c r="L2005" s="5">
        <v>3</v>
      </c>
      <c r="M2005" s="5" t="s">
        <v>607</v>
      </c>
      <c r="N2005" s="5">
        <f>VLOOKUP(M2005,[1]ArchetypeScores!E:N,10,FALSE)</f>
        <v>0</v>
      </c>
      <c r="O2005" s="5">
        <f>VLOOKUP(M2005,[1]ArchetypeScores!E:O,11,FALSE)</f>
        <v>0</v>
      </c>
      <c r="P2005" s="5">
        <f>VLOOKUP(M2005,[1]ArchetypeScores!E:P,12,FALSE)</f>
        <v>0</v>
      </c>
      <c r="Q2005" s="2" t="str">
        <f>VLOOKUP(M2005,[1]ArchetypeScores!E:W,19,FALSE)</f>
        <v>Other sector</v>
      </c>
      <c r="R2005" s="2">
        <f>VLOOKUP(M2005,[1]ArchetypeScores!E:I,5,FALSE)</f>
        <v>0</v>
      </c>
      <c r="S2005" s="2">
        <f>VLOOKUP(M2005,[1]ArchetypeScores!E:K,7,FALSE)</f>
        <v>0</v>
      </c>
      <c r="T2005" s="2" t="str">
        <f t="shared" si="31"/>
        <v>Not A&amp;R positive</v>
      </c>
    </row>
    <row r="2006" spans="1:20" x14ac:dyDescent="0.3">
      <c r="A2006" s="2" t="s">
        <v>5150</v>
      </c>
      <c r="B2006" s="3" t="s">
        <v>5651</v>
      </c>
      <c r="C2006" s="3" t="s">
        <v>5652</v>
      </c>
      <c r="D2006" s="4">
        <v>0.13</v>
      </c>
      <c r="E2006" s="5" t="s">
        <v>5153</v>
      </c>
      <c r="F2006" s="4">
        <v>6.9999999999999994E-5</v>
      </c>
      <c r="G2006" s="6">
        <v>46406</v>
      </c>
      <c r="H2006" s="3" t="s">
        <v>5158</v>
      </c>
      <c r="I2006" s="3" t="s">
        <v>5159</v>
      </c>
      <c r="J2006" s="3" t="s">
        <v>5653</v>
      </c>
      <c r="K2006" s="5" t="s">
        <v>154</v>
      </c>
      <c r="L2006" s="5">
        <v>6</v>
      </c>
      <c r="M2006" s="5" t="s">
        <v>5215</v>
      </c>
      <c r="N2006" s="5">
        <f>VLOOKUP(M2006,[1]ArchetypeScores!E:N,10,FALSE)</f>
        <v>1</v>
      </c>
      <c r="O2006" s="5">
        <f>VLOOKUP(M2006,[1]ArchetypeScores!E:O,11,FALSE)</f>
        <v>0</v>
      </c>
      <c r="P2006" s="5">
        <f>VLOOKUP(M2006,[1]ArchetypeScores!E:P,12,FALSE)</f>
        <v>1</v>
      </c>
      <c r="Q2006" s="2" t="str">
        <f>VLOOKUP(M2006,[1]ArchetypeScores!E:W,19,FALSE)</f>
        <v>Education and training</v>
      </c>
      <c r="R2006" s="2">
        <f>VLOOKUP(M2006,[1]ArchetypeScores!E:I,5,FALSE)</f>
        <v>1</v>
      </c>
      <c r="S2006" s="2">
        <f>VLOOKUP(M2006,[1]ArchetypeScores!E:K,7,FALSE)</f>
        <v>1</v>
      </c>
      <c r="T2006" s="2" t="str">
        <f t="shared" si="31"/>
        <v>Both</v>
      </c>
    </row>
    <row r="2007" spans="1:20" x14ac:dyDescent="0.3">
      <c r="A2007" s="2" t="s">
        <v>5150</v>
      </c>
      <c r="B2007" s="3" t="s">
        <v>5654</v>
      </c>
      <c r="C2007" s="3" t="s">
        <v>5655</v>
      </c>
      <c r="D2007" s="4">
        <v>0.29699999999999999</v>
      </c>
      <c r="E2007" s="5" t="s">
        <v>5153</v>
      </c>
      <c r="F2007" s="4">
        <v>1.6000000000000001E-4</v>
      </c>
      <c r="G2007" s="6">
        <v>46381</v>
      </c>
      <c r="H2007" s="3" t="s">
        <v>5158</v>
      </c>
      <c r="I2007" s="3" t="s">
        <v>5159</v>
      </c>
      <c r="J2007" s="3" t="s">
        <v>5656</v>
      </c>
      <c r="K2007" s="5" t="s">
        <v>163</v>
      </c>
      <c r="L2007" s="5">
        <v>2</v>
      </c>
      <c r="M2007" s="5" t="s">
        <v>648</v>
      </c>
      <c r="N2007" s="5">
        <f>VLOOKUP(M2007,[1]ArchetypeScores!E:N,10,FALSE)</f>
        <v>0</v>
      </c>
      <c r="O2007" s="5">
        <f>VLOOKUP(M2007,[1]ArchetypeScores!E:O,11,FALSE)</f>
        <v>0</v>
      </c>
      <c r="P2007" s="5">
        <f>VLOOKUP(M2007,[1]ArchetypeScores!E:P,12,FALSE)</f>
        <v>0</v>
      </c>
      <c r="Q2007" s="2" t="str">
        <f>VLOOKUP(M2007,[1]ArchetypeScores!E:W,19,FALSE)</f>
        <v>Health care</v>
      </c>
      <c r="R2007" s="2">
        <f>VLOOKUP(M2007,[1]ArchetypeScores!E:I,5,FALSE)</f>
        <v>0</v>
      </c>
      <c r="S2007" s="2">
        <f>VLOOKUP(M2007,[1]ArchetypeScores!E:K,7,FALSE)</f>
        <v>0</v>
      </c>
      <c r="T2007" s="2" t="str">
        <f t="shared" si="31"/>
        <v>Not A&amp;R positive</v>
      </c>
    </row>
    <row r="2008" spans="1:20" x14ac:dyDescent="0.3">
      <c r="A2008" s="2" t="s">
        <v>5150</v>
      </c>
      <c r="B2008" s="3" t="s">
        <v>5657</v>
      </c>
      <c r="C2008" s="3" t="s">
        <v>5658</v>
      </c>
      <c r="D2008" s="4">
        <v>0.35</v>
      </c>
      <c r="E2008" s="5" t="s">
        <v>5153</v>
      </c>
      <c r="F2008" s="4">
        <v>1.9000000000000001E-4</v>
      </c>
      <c r="G2008" s="6">
        <v>46407</v>
      </c>
      <c r="H2008" s="3" t="s">
        <v>5158</v>
      </c>
      <c r="I2008" s="3" t="s">
        <v>5159</v>
      </c>
      <c r="J2008" s="3" t="s">
        <v>5659</v>
      </c>
      <c r="K2008" s="5" t="s">
        <v>71</v>
      </c>
      <c r="L2008" s="5">
        <v>1</v>
      </c>
      <c r="M2008" s="5" t="s">
        <v>72</v>
      </c>
      <c r="N2008" s="5">
        <f>VLOOKUP(M2008,[1]ArchetypeScores!E:N,10,FALSE)</f>
        <v>0</v>
      </c>
      <c r="O2008" s="5">
        <f>VLOOKUP(M2008,[1]ArchetypeScores!E:O,11,FALSE)</f>
        <v>0</v>
      </c>
      <c r="P2008" s="5">
        <f>VLOOKUP(M2008,[1]ArchetypeScores!E:P,12,FALSE)</f>
        <v>0</v>
      </c>
      <c r="Q2008" s="2" t="str">
        <f>VLOOKUP(M2008,[1]ArchetypeScores!E:W,19,FALSE)</f>
        <v>Other sector</v>
      </c>
      <c r="R2008" s="2">
        <f>VLOOKUP(M2008,[1]ArchetypeScores!E:I,5,FALSE)</f>
        <v>0</v>
      </c>
      <c r="S2008" s="2">
        <f>VLOOKUP(M2008,[1]ArchetypeScores!E:K,7,FALSE)</f>
        <v>0</v>
      </c>
      <c r="T2008" s="2" t="str">
        <f t="shared" si="31"/>
        <v>Not A&amp;R positive</v>
      </c>
    </row>
    <row r="2009" spans="1:20" x14ac:dyDescent="0.3">
      <c r="A2009" s="2" t="s">
        <v>5150</v>
      </c>
      <c r="B2009" s="3" t="s">
        <v>5660</v>
      </c>
      <c r="C2009" s="3" t="s">
        <v>5661</v>
      </c>
      <c r="D2009" s="4">
        <v>6.94</v>
      </c>
      <c r="E2009" s="5" t="s">
        <v>5153</v>
      </c>
      <c r="F2009" s="4">
        <v>3.7299999999999998E-3</v>
      </c>
      <c r="G2009" s="6">
        <v>46218</v>
      </c>
      <c r="H2009" s="3" t="s">
        <v>5158</v>
      </c>
      <c r="I2009" s="3" t="s">
        <v>5159</v>
      </c>
      <c r="J2009" s="3" t="s">
        <v>5662</v>
      </c>
      <c r="K2009" s="5" t="s">
        <v>71</v>
      </c>
      <c r="L2009" s="5">
        <v>1</v>
      </c>
      <c r="M2009" s="5" t="s">
        <v>72</v>
      </c>
      <c r="N2009" s="5">
        <f>VLOOKUP(M2009,[1]ArchetypeScores!E:N,10,FALSE)</f>
        <v>0</v>
      </c>
      <c r="O2009" s="5">
        <f>VLOOKUP(M2009,[1]ArchetypeScores!E:O,11,FALSE)</f>
        <v>0</v>
      </c>
      <c r="P2009" s="5">
        <f>VLOOKUP(M2009,[1]ArchetypeScores!E:P,12,FALSE)</f>
        <v>0</v>
      </c>
      <c r="Q2009" s="2" t="str">
        <f>VLOOKUP(M2009,[1]ArchetypeScores!E:W,19,FALSE)</f>
        <v>Other sector</v>
      </c>
      <c r="R2009" s="2">
        <f>VLOOKUP(M2009,[1]ArchetypeScores!E:I,5,FALSE)</f>
        <v>0</v>
      </c>
      <c r="S2009" s="2">
        <f>VLOOKUP(M2009,[1]ArchetypeScores!E:K,7,FALSE)</f>
        <v>0</v>
      </c>
      <c r="T2009" s="2" t="str">
        <f t="shared" si="31"/>
        <v>Not A&amp;R positive</v>
      </c>
    </row>
    <row r="2010" spans="1:20" x14ac:dyDescent="0.3">
      <c r="A2010" s="2" t="s">
        <v>5150</v>
      </c>
      <c r="B2010" s="8" t="s">
        <v>5663</v>
      </c>
      <c r="C2010" s="3" t="s">
        <v>5664</v>
      </c>
      <c r="D2010" s="4">
        <v>87.5</v>
      </c>
      <c r="E2010" s="5" t="s">
        <v>5153</v>
      </c>
      <c r="F2010" s="4">
        <v>4.7070000000000001E-2</v>
      </c>
      <c r="G2010" s="6">
        <v>46288</v>
      </c>
      <c r="H2010" s="3" t="s">
        <v>5158</v>
      </c>
      <c r="I2010" s="3" t="s">
        <v>5159</v>
      </c>
      <c r="J2010" s="3" t="s">
        <v>5665</v>
      </c>
      <c r="K2010" s="5" t="s">
        <v>57</v>
      </c>
      <c r="L2010" s="5">
        <v>1</v>
      </c>
      <c r="M2010" s="5" t="s">
        <v>123</v>
      </c>
      <c r="N2010" s="5">
        <f>VLOOKUP(M2010,[1]ArchetypeScores!E:N,10,FALSE)</f>
        <v>0</v>
      </c>
      <c r="O2010" s="5">
        <f>VLOOKUP(M2010,[1]ArchetypeScores!E:O,11,FALSE)</f>
        <v>-1</v>
      </c>
      <c r="P2010" s="5">
        <f>VLOOKUP(M2010,[1]ArchetypeScores!E:P,12,FALSE)</f>
        <v>0</v>
      </c>
      <c r="Q2010" s="2" t="str">
        <f>VLOOKUP(M2010,[1]ArchetypeScores!E:W,19,FALSE)</f>
        <v>Consumer (including agriculture and tourism)</v>
      </c>
      <c r="R2010" s="2">
        <f>VLOOKUP(M2010,[1]ArchetypeScores!E:I,5,FALSE)</f>
        <v>0</v>
      </c>
      <c r="S2010" s="2">
        <f>VLOOKUP(M2010,[1]ArchetypeScores!E:K,7,FALSE)</f>
        <v>0</v>
      </c>
      <c r="T2010" s="2" t="str">
        <f t="shared" si="31"/>
        <v>Not A&amp;R positive</v>
      </c>
    </row>
    <row r="2011" spans="1:20" x14ac:dyDescent="0.3">
      <c r="A2011" s="2" t="s">
        <v>5150</v>
      </c>
      <c r="B2011" s="3" t="s">
        <v>5666</v>
      </c>
      <c r="C2011" s="3" t="s">
        <v>5667</v>
      </c>
      <c r="D2011" s="4"/>
      <c r="E2011" s="5" t="s">
        <v>5153</v>
      </c>
      <c r="F2011" s="4">
        <v>0</v>
      </c>
      <c r="G2011" s="6">
        <v>46204</v>
      </c>
      <c r="H2011" s="3" t="s">
        <v>5558</v>
      </c>
      <c r="I2011" s="3"/>
      <c r="J2011" s="3"/>
      <c r="K2011" s="5" t="s">
        <v>175</v>
      </c>
      <c r="L2011" s="5">
        <v>4</v>
      </c>
      <c r="M2011" s="5" t="s">
        <v>219</v>
      </c>
      <c r="N2011" s="5">
        <f>VLOOKUP(M2011,[1]ArchetypeScores!E:N,10,FALSE)</f>
        <v>1</v>
      </c>
      <c r="O2011" s="5">
        <f>VLOOKUP(M2011,[1]ArchetypeScores!E:O,11,FALSE)</f>
        <v>0</v>
      </c>
      <c r="P2011" s="5">
        <f>VLOOKUP(M2011,[1]ArchetypeScores!E:P,12,FALSE)</f>
        <v>0</v>
      </c>
      <c r="Q2011" s="2" t="str">
        <f>VLOOKUP(M2011,[1]ArchetypeScores!E:W,19,FALSE)</f>
        <v>Other sector</v>
      </c>
      <c r="R2011" s="2">
        <f>VLOOKUP(M2011,[1]ArchetypeScores!E:I,5,FALSE)</f>
        <v>0</v>
      </c>
      <c r="S2011" s="2">
        <f>VLOOKUP(M2011,[1]ArchetypeScores!E:K,7,FALSE)</f>
        <v>0</v>
      </c>
      <c r="T2011" s="2" t="str">
        <f t="shared" si="31"/>
        <v>Not A&amp;R positive</v>
      </c>
    </row>
    <row r="2012" spans="1:20" x14ac:dyDescent="0.3">
      <c r="A2012" s="2" t="s">
        <v>5150</v>
      </c>
      <c r="B2012" s="7" t="s">
        <v>5668</v>
      </c>
      <c r="C2012" s="3" t="s">
        <v>5669</v>
      </c>
      <c r="D2012" s="4">
        <v>26.25</v>
      </c>
      <c r="E2012" s="5" t="s">
        <v>5153</v>
      </c>
      <c r="F2012" s="4">
        <v>1.4120000000000001E-2</v>
      </c>
      <c r="G2012" s="6">
        <v>46422</v>
      </c>
      <c r="H2012" s="3" t="s">
        <v>5158</v>
      </c>
      <c r="I2012" s="3" t="s">
        <v>5194</v>
      </c>
      <c r="J2012" s="3" t="s">
        <v>5432</v>
      </c>
      <c r="K2012" s="5" t="s">
        <v>38</v>
      </c>
      <c r="L2012" s="5">
        <v>5</v>
      </c>
      <c r="M2012" s="5" t="s">
        <v>635</v>
      </c>
      <c r="N2012" s="5">
        <f>VLOOKUP(M2012,[1]ArchetypeScores!E:N,10,FALSE)</f>
        <v>0</v>
      </c>
      <c r="O2012" s="5">
        <f>VLOOKUP(M2012,[1]ArchetypeScores!E:O,11,FALSE)</f>
        <v>-1</v>
      </c>
      <c r="P2012" s="5">
        <f>VLOOKUP(M2012,[1]ArchetypeScores!E:P,12,FALSE)</f>
        <v>0</v>
      </c>
      <c r="Q2012" s="2" t="str">
        <f>VLOOKUP(M2012,[1]ArchetypeScores!E:W,19,FALSE)</f>
        <v>Consumer (including agriculture and tourism)</v>
      </c>
      <c r="R2012" s="2">
        <f>VLOOKUP(M2012,[1]ArchetypeScores!E:I,5,FALSE)</f>
        <v>0</v>
      </c>
      <c r="S2012" s="2">
        <f>VLOOKUP(M2012,[1]ArchetypeScores!E:K,7,FALSE)</f>
        <v>0</v>
      </c>
      <c r="T2012" s="2" t="str">
        <f t="shared" si="31"/>
        <v>Not A&amp;R positive</v>
      </c>
    </row>
    <row r="2013" spans="1:20" x14ac:dyDescent="0.3">
      <c r="A2013" s="2" t="s">
        <v>5150</v>
      </c>
      <c r="B2013" s="3" t="s">
        <v>5670</v>
      </c>
      <c r="C2013" s="3" t="s">
        <v>5671</v>
      </c>
      <c r="D2013" s="4">
        <v>17.5</v>
      </c>
      <c r="E2013" s="5" t="s">
        <v>5153</v>
      </c>
      <c r="F2013" s="4">
        <v>9.41E-3</v>
      </c>
      <c r="G2013" s="6">
        <v>46361</v>
      </c>
      <c r="H2013" s="3" t="s">
        <v>5158</v>
      </c>
      <c r="I2013" s="3" t="s">
        <v>5159</v>
      </c>
      <c r="J2013" s="3" t="s">
        <v>5672</v>
      </c>
      <c r="K2013" s="5" t="s">
        <v>163</v>
      </c>
      <c r="L2013" s="5">
        <v>3</v>
      </c>
      <c r="M2013" s="5" t="s">
        <v>164</v>
      </c>
      <c r="N2013" s="5">
        <f>VLOOKUP(M2013,[1]ArchetypeScores!E:N,10,FALSE)</f>
        <v>0</v>
      </c>
      <c r="O2013" s="5">
        <f>VLOOKUP(M2013,[1]ArchetypeScores!E:O,11,FALSE)</f>
        <v>0</v>
      </c>
      <c r="P2013" s="5">
        <f>VLOOKUP(M2013,[1]ArchetypeScores!E:P,12,FALSE)</f>
        <v>0</v>
      </c>
      <c r="Q2013" s="2" t="str">
        <f>VLOOKUP(M2013,[1]ArchetypeScores!E:W,19,FALSE)</f>
        <v>Education and training</v>
      </c>
      <c r="R2013" s="2">
        <f>VLOOKUP(M2013,[1]ArchetypeScores!E:I,5,FALSE)</f>
        <v>0</v>
      </c>
      <c r="S2013" s="2">
        <f>VLOOKUP(M2013,[1]ArchetypeScores!E:K,7,FALSE)</f>
        <v>0</v>
      </c>
      <c r="T2013" s="2" t="str">
        <f t="shared" si="31"/>
        <v>Not A&amp;R positive</v>
      </c>
    </row>
    <row r="2014" spans="1:20" x14ac:dyDescent="0.3">
      <c r="A2014" s="2" t="s">
        <v>5150</v>
      </c>
      <c r="B2014" s="3" t="s">
        <v>5673</v>
      </c>
      <c r="C2014" s="3" t="s">
        <v>5674</v>
      </c>
      <c r="D2014" s="4"/>
      <c r="E2014" s="5" t="s">
        <v>5153</v>
      </c>
      <c r="F2014" s="4">
        <v>0</v>
      </c>
      <c r="G2014" s="6">
        <v>46438</v>
      </c>
      <c r="H2014" s="3" t="s">
        <v>5675</v>
      </c>
      <c r="I2014" s="3" t="s">
        <v>5676</v>
      </c>
      <c r="J2014" s="3"/>
      <c r="K2014" s="5" t="s">
        <v>1072</v>
      </c>
      <c r="L2014" s="5">
        <v>2</v>
      </c>
      <c r="M2014" s="5" t="s">
        <v>1073</v>
      </c>
      <c r="N2014" s="5">
        <f>VLOOKUP(M2014,[1]ArchetypeScores!E:N,10,FALSE)</f>
        <v>0</v>
      </c>
      <c r="O2014" s="5">
        <f>VLOOKUP(M2014,[1]ArchetypeScores!E:O,11,FALSE)</f>
        <v>-1</v>
      </c>
      <c r="P2014" s="5">
        <f>VLOOKUP(M2014,[1]ArchetypeScores!E:P,12,FALSE)</f>
        <v>0</v>
      </c>
      <c r="Q2014" s="2" t="str">
        <f>VLOOKUP(M2014,[1]ArchetypeScores!E:W,19,FALSE)</f>
        <v>Untargeted</v>
      </c>
      <c r="R2014" s="2">
        <f>VLOOKUP(M2014,[1]ArchetypeScores!E:I,5,FALSE)</f>
        <v>0</v>
      </c>
      <c r="S2014" s="2">
        <f>VLOOKUP(M2014,[1]ArchetypeScores!E:K,7,FALSE)</f>
        <v>0</v>
      </c>
      <c r="T2014" s="2" t="str">
        <f t="shared" si="31"/>
        <v>Not A&amp;R positive</v>
      </c>
    </row>
    <row r="2015" spans="1:20" x14ac:dyDescent="0.3">
      <c r="A2015" s="2" t="s">
        <v>5150</v>
      </c>
      <c r="B2015" s="3" t="s">
        <v>5677</v>
      </c>
      <c r="C2015" s="3" t="s">
        <v>5678</v>
      </c>
      <c r="D2015" s="4">
        <v>80</v>
      </c>
      <c r="E2015" s="5" t="s">
        <v>5153</v>
      </c>
      <c r="F2015" s="4">
        <v>4.3029999999999999E-2</v>
      </c>
      <c r="G2015" s="6">
        <v>46362</v>
      </c>
      <c r="H2015" s="3" t="s">
        <v>5158</v>
      </c>
      <c r="I2015" s="3" t="s">
        <v>5159</v>
      </c>
      <c r="J2015" s="3" t="s">
        <v>5679</v>
      </c>
      <c r="K2015" s="5" t="s">
        <v>291</v>
      </c>
      <c r="L2015" s="5">
        <v>4</v>
      </c>
      <c r="M2015" s="5" t="s">
        <v>292</v>
      </c>
      <c r="N2015" s="5">
        <f>VLOOKUP(M2015,[1]ArchetypeScores!E:N,10,FALSE)</f>
        <v>1</v>
      </c>
      <c r="O2015" s="5">
        <f>VLOOKUP(M2015,[1]ArchetypeScores!E:O,11,FALSE)</f>
        <v>0</v>
      </c>
      <c r="P2015" s="5">
        <f>VLOOKUP(M2015,[1]ArchetypeScores!E:P,12,FALSE)</f>
        <v>0</v>
      </c>
      <c r="Q2015" s="2" t="str">
        <f>VLOOKUP(M2015,[1]ArchetypeScores!E:W,19,FALSE)</f>
        <v>Education and training</v>
      </c>
      <c r="R2015" s="2">
        <f>VLOOKUP(M2015,[1]ArchetypeScores!E:I,5,FALSE)</f>
        <v>0</v>
      </c>
      <c r="S2015" s="2">
        <f>VLOOKUP(M2015,[1]ArchetypeScores!E:K,7,FALSE)</f>
        <v>0</v>
      </c>
      <c r="T2015" s="2" t="str">
        <f t="shared" si="31"/>
        <v>Not A&amp;R positive</v>
      </c>
    </row>
    <row r="2016" spans="1:20" x14ac:dyDescent="0.3">
      <c r="A2016" s="2" t="s">
        <v>5150</v>
      </c>
      <c r="B2016" s="3" t="s">
        <v>5680</v>
      </c>
      <c r="C2016" s="3" t="s">
        <v>5681</v>
      </c>
      <c r="D2016" s="4">
        <v>6.1</v>
      </c>
      <c r="E2016" s="5" t="s">
        <v>5153</v>
      </c>
      <c r="F2016" s="4">
        <v>3.0599999999999998E-3</v>
      </c>
      <c r="G2016" s="6">
        <v>46460</v>
      </c>
      <c r="H2016" s="3" t="s">
        <v>5154</v>
      </c>
      <c r="I2016" s="3" t="s">
        <v>5155</v>
      </c>
      <c r="J2016" s="3">
        <v>201016</v>
      </c>
      <c r="K2016" s="5" t="s">
        <v>154</v>
      </c>
      <c r="L2016" s="5" t="s">
        <v>112</v>
      </c>
      <c r="M2016" s="5" t="s">
        <v>155</v>
      </c>
      <c r="N2016" s="5">
        <f>VLOOKUP(M2016,[1]ArchetypeScores!E:N,10,FALSE)</f>
        <v>1</v>
      </c>
      <c r="O2016" s="5">
        <f>VLOOKUP(M2016,[1]ArchetypeScores!E:O,11,FALSE)</f>
        <v>0</v>
      </c>
      <c r="P2016" s="5">
        <f>VLOOKUP(M2016,[1]ArchetypeScores!E:P,12,FALSE)</f>
        <v>0</v>
      </c>
      <c r="Q2016" s="2" t="str">
        <f>VLOOKUP(M2016,[1]ArchetypeScores!E:W,19,FALSE)</f>
        <v>Education and training</v>
      </c>
      <c r="R2016" s="2">
        <f>VLOOKUP(M2016,[1]ArchetypeScores!E:I,5,FALSE)</f>
        <v>0</v>
      </c>
      <c r="S2016" s="2">
        <f>VLOOKUP(M2016,[1]ArchetypeScores!E:K,7,FALSE)</f>
        <v>1</v>
      </c>
      <c r="T2016" s="2" t="str">
        <f t="shared" si="31"/>
        <v>Indirect only</v>
      </c>
    </row>
    <row r="2017" spans="1:20" x14ac:dyDescent="0.3">
      <c r="A2017" s="2" t="s">
        <v>5150</v>
      </c>
      <c r="B2017" s="3" t="s">
        <v>5682</v>
      </c>
      <c r="C2017" s="3" t="s">
        <v>5683</v>
      </c>
      <c r="D2017" s="4">
        <v>5.95</v>
      </c>
      <c r="E2017" s="5" t="s">
        <v>5153</v>
      </c>
      <c r="F2017" s="4">
        <v>3.2000000000000002E-3</v>
      </c>
      <c r="G2017" s="6">
        <v>46261</v>
      </c>
      <c r="H2017" s="3" t="s">
        <v>5158</v>
      </c>
      <c r="I2017" s="3" t="s">
        <v>5159</v>
      </c>
      <c r="J2017" s="3" t="s">
        <v>5684</v>
      </c>
      <c r="K2017" s="5" t="s">
        <v>71</v>
      </c>
      <c r="L2017" s="5">
        <v>1</v>
      </c>
      <c r="M2017" s="5" t="s">
        <v>72</v>
      </c>
      <c r="N2017" s="5">
        <f>VLOOKUP(M2017,[1]ArchetypeScores!E:N,10,FALSE)</f>
        <v>0</v>
      </c>
      <c r="O2017" s="5">
        <f>VLOOKUP(M2017,[1]ArchetypeScores!E:O,11,FALSE)</f>
        <v>0</v>
      </c>
      <c r="P2017" s="5">
        <f>VLOOKUP(M2017,[1]ArchetypeScores!E:P,12,FALSE)</f>
        <v>0</v>
      </c>
      <c r="Q2017" s="2" t="str">
        <f>VLOOKUP(M2017,[1]ArchetypeScores!E:W,19,FALSE)</f>
        <v>Other sector</v>
      </c>
      <c r="R2017" s="2">
        <f>VLOOKUP(M2017,[1]ArchetypeScores!E:I,5,FALSE)</f>
        <v>0</v>
      </c>
      <c r="S2017" s="2">
        <f>VLOOKUP(M2017,[1]ArchetypeScores!E:K,7,FALSE)</f>
        <v>0</v>
      </c>
      <c r="T2017" s="2" t="str">
        <f t="shared" si="31"/>
        <v>Not A&amp;R positive</v>
      </c>
    </row>
    <row r="2018" spans="1:20" x14ac:dyDescent="0.3">
      <c r="A2018" s="2" t="s">
        <v>5150</v>
      </c>
      <c r="B2018" s="3" t="s">
        <v>5685</v>
      </c>
      <c r="C2018" s="3" t="s">
        <v>5686</v>
      </c>
      <c r="D2018" s="4">
        <v>80</v>
      </c>
      <c r="E2018" s="5" t="s">
        <v>5153</v>
      </c>
      <c r="F2018" s="4">
        <v>4.3029999999999999E-2</v>
      </c>
      <c r="G2018" s="6">
        <v>46364</v>
      </c>
      <c r="H2018" s="3" t="s">
        <v>5158</v>
      </c>
      <c r="I2018" s="3" t="s">
        <v>5159</v>
      </c>
      <c r="J2018" s="3" t="s">
        <v>5687</v>
      </c>
      <c r="K2018" s="5" t="s">
        <v>214</v>
      </c>
      <c r="L2018" s="5">
        <v>4</v>
      </c>
      <c r="M2018" s="5" t="s">
        <v>560</v>
      </c>
      <c r="N2018" s="5">
        <f>VLOOKUP(M2018,[1]ArchetypeScores!E:N,10,FALSE)</f>
        <v>1</v>
      </c>
      <c r="O2018" s="5">
        <f>VLOOKUP(M2018,[1]ArchetypeScores!E:O,11,FALSE)</f>
        <v>0</v>
      </c>
      <c r="P2018" s="5">
        <f>VLOOKUP(M2018,[1]ArchetypeScores!E:P,12,FALSE)</f>
        <v>0</v>
      </c>
      <c r="Q2018" s="2" t="str">
        <f>VLOOKUP(M2018,[1]ArchetypeScores!E:W,19,FALSE)</f>
        <v>Other sector</v>
      </c>
      <c r="R2018" s="2">
        <f>VLOOKUP(M2018,[1]ArchetypeScores!E:I,5,FALSE)</f>
        <v>0</v>
      </c>
      <c r="S2018" s="2">
        <f>VLOOKUP(M2018,[1]ArchetypeScores!E:K,7,FALSE)</f>
        <v>0</v>
      </c>
      <c r="T2018" s="2" t="str">
        <f t="shared" si="31"/>
        <v>Not A&amp;R positive</v>
      </c>
    </row>
    <row r="2019" spans="1:20" x14ac:dyDescent="0.3">
      <c r="A2019" s="2" t="s">
        <v>5150</v>
      </c>
      <c r="B2019" s="3" t="s">
        <v>5688</v>
      </c>
      <c r="C2019" s="3" t="s">
        <v>5689</v>
      </c>
      <c r="D2019" s="4">
        <v>2.625</v>
      </c>
      <c r="E2019" s="5" t="s">
        <v>5153</v>
      </c>
      <c r="F2019" s="4">
        <v>1.41E-3</v>
      </c>
      <c r="G2019" s="6">
        <v>46414</v>
      </c>
      <c r="H2019" s="3" t="s">
        <v>5158</v>
      </c>
      <c r="I2019" s="3" t="s">
        <v>5194</v>
      </c>
      <c r="J2019" s="3" t="s">
        <v>5291</v>
      </c>
      <c r="K2019" s="5" t="s">
        <v>71</v>
      </c>
      <c r="L2019" s="5">
        <v>1</v>
      </c>
      <c r="M2019" s="5" t="s">
        <v>72</v>
      </c>
      <c r="N2019" s="5">
        <f>VLOOKUP(M2019,[1]ArchetypeScores!E:N,10,FALSE)</f>
        <v>0</v>
      </c>
      <c r="O2019" s="5">
        <f>VLOOKUP(M2019,[1]ArchetypeScores!E:O,11,FALSE)</f>
        <v>0</v>
      </c>
      <c r="P2019" s="5">
        <f>VLOOKUP(M2019,[1]ArchetypeScores!E:P,12,FALSE)</f>
        <v>0</v>
      </c>
      <c r="Q2019" s="2" t="str">
        <f>VLOOKUP(M2019,[1]ArchetypeScores!E:W,19,FALSE)</f>
        <v>Other sector</v>
      </c>
      <c r="R2019" s="2">
        <f>VLOOKUP(M2019,[1]ArchetypeScores!E:I,5,FALSE)</f>
        <v>0</v>
      </c>
      <c r="S2019" s="2">
        <f>VLOOKUP(M2019,[1]ArchetypeScores!E:K,7,FALSE)</f>
        <v>0</v>
      </c>
      <c r="T2019" s="2" t="str">
        <f t="shared" si="31"/>
        <v>Not A&amp;R positive</v>
      </c>
    </row>
    <row r="2020" spans="1:20" x14ac:dyDescent="0.3">
      <c r="A2020" s="2" t="s">
        <v>5150</v>
      </c>
      <c r="B2020" s="3" t="s">
        <v>5690</v>
      </c>
      <c r="C2020" s="3" t="s">
        <v>5691</v>
      </c>
      <c r="D2020" s="4">
        <v>0.05</v>
      </c>
      <c r="E2020" s="5" t="s">
        <v>5153</v>
      </c>
      <c r="F2020" s="4">
        <v>3.0000000000000001E-5</v>
      </c>
      <c r="G2020" s="6">
        <v>46371</v>
      </c>
      <c r="H2020" s="3" t="s">
        <v>5158</v>
      </c>
      <c r="I2020" s="3" t="s">
        <v>5159</v>
      </c>
      <c r="J2020" s="3" t="s">
        <v>5692</v>
      </c>
      <c r="K2020" s="5" t="s">
        <v>38</v>
      </c>
      <c r="L2020" s="5">
        <v>29</v>
      </c>
      <c r="M2020" s="5" t="s">
        <v>316</v>
      </c>
      <c r="N2020" s="5">
        <f>VLOOKUP(M2020,[1]ArchetypeScores!E:N,10,FALSE)</f>
        <v>0</v>
      </c>
      <c r="O2020" s="5">
        <f>VLOOKUP(M2020,[1]ArchetypeScores!E:O,11,FALSE)</f>
        <v>-1</v>
      </c>
      <c r="P2020" s="5">
        <f>VLOOKUP(M2020,[1]ArchetypeScores!E:P,12,FALSE)</f>
        <v>0</v>
      </c>
      <c r="Q2020" s="2" t="str">
        <f>VLOOKUP(M2020,[1]ArchetypeScores!E:W,19,FALSE)</f>
        <v>Other sector</v>
      </c>
      <c r="R2020" s="2">
        <f>VLOOKUP(M2020,[1]ArchetypeScores!E:I,5,FALSE)</f>
        <v>0</v>
      </c>
      <c r="S2020" s="2">
        <f>VLOOKUP(M2020,[1]ArchetypeScores!E:K,7,FALSE)</f>
        <v>0</v>
      </c>
      <c r="T2020" s="2" t="str">
        <f t="shared" si="31"/>
        <v>Not A&amp;R positive</v>
      </c>
    </row>
    <row r="2021" spans="1:20" x14ac:dyDescent="0.3">
      <c r="A2021" s="2" t="s">
        <v>5150</v>
      </c>
      <c r="B2021" s="3" t="s">
        <v>5693</v>
      </c>
      <c r="C2021" s="3" t="s">
        <v>5694</v>
      </c>
      <c r="D2021" s="4">
        <v>19.25</v>
      </c>
      <c r="E2021" s="5" t="s">
        <v>5153</v>
      </c>
      <c r="F2021" s="4">
        <v>1.035E-2</v>
      </c>
      <c r="G2021" s="6">
        <v>46327</v>
      </c>
      <c r="H2021" s="3" t="s">
        <v>5158</v>
      </c>
      <c r="I2021" s="3" t="s">
        <v>5159</v>
      </c>
      <c r="J2021" s="3" t="s">
        <v>5695</v>
      </c>
      <c r="K2021" s="5" t="s">
        <v>570</v>
      </c>
      <c r="L2021" s="5">
        <v>4</v>
      </c>
      <c r="M2021" s="5" t="s">
        <v>1091</v>
      </c>
      <c r="N2021" s="5">
        <f>VLOOKUP(M2021,[1]ArchetypeScores!E:N,10,FALSE)</f>
        <v>1</v>
      </c>
      <c r="O2021" s="5">
        <f>VLOOKUP(M2021,[1]ArchetypeScores!E:O,11,FALSE)</f>
        <v>-2</v>
      </c>
      <c r="P2021" s="5">
        <f>VLOOKUP(M2021,[1]ArchetypeScores!E:P,12,FALSE)</f>
        <v>-2</v>
      </c>
      <c r="Q2021" s="2" t="str">
        <f>VLOOKUP(M2021,[1]ArchetypeScores!E:W,19,FALSE)</f>
        <v>Energy and water</v>
      </c>
      <c r="R2021" s="2">
        <f>VLOOKUP(M2021,[1]ArchetypeScores!E:I,5,FALSE)</f>
        <v>0</v>
      </c>
      <c r="S2021" s="2">
        <f>VLOOKUP(M2021,[1]ArchetypeScores!E:K,7,FALSE)</f>
        <v>-1</v>
      </c>
      <c r="T2021" s="2" t="str">
        <f t="shared" si="31"/>
        <v>Not A&amp;R positive</v>
      </c>
    </row>
    <row r="2022" spans="1:20" x14ac:dyDescent="0.3">
      <c r="A2022" s="2" t="s">
        <v>5150</v>
      </c>
      <c r="B2022" s="8" t="s">
        <v>5696</v>
      </c>
      <c r="C2022" s="3" t="s">
        <v>5697</v>
      </c>
      <c r="D2022" s="4">
        <v>24.12</v>
      </c>
      <c r="E2022" s="5" t="s">
        <v>5153</v>
      </c>
      <c r="F2022" s="4">
        <v>1.2109999999999999E-2</v>
      </c>
      <c r="G2022" s="6">
        <v>46466</v>
      </c>
      <c r="H2022" s="3" t="s">
        <v>5154</v>
      </c>
      <c r="I2022" s="3" t="s">
        <v>5155</v>
      </c>
      <c r="J2022" s="3">
        <v>191001</v>
      </c>
      <c r="K2022" s="5" t="s">
        <v>25</v>
      </c>
      <c r="L2022" s="5">
        <v>15</v>
      </c>
      <c r="M2022" s="5" t="s">
        <v>26</v>
      </c>
      <c r="N2022" s="5">
        <f>VLOOKUP(M2022,[1]ArchetypeScores!E:N,10,FALSE)</f>
        <v>1</v>
      </c>
      <c r="O2022" s="5">
        <f>VLOOKUP(M2022,[1]ArchetypeScores!E:O,11,FALSE)</f>
        <v>-2</v>
      </c>
      <c r="P2022" s="5">
        <f>VLOOKUP(M2022,[1]ArchetypeScores!E:P,12,FALSE)</f>
        <v>0</v>
      </c>
      <c r="Q2022" s="2" t="str">
        <f>VLOOKUP(M2022,[1]ArchetypeScores!E:W,19,FALSE)</f>
        <v>Energy and water</v>
      </c>
      <c r="R2022" s="2">
        <f>VLOOKUP(M2022,[1]ArchetypeScores!E:I,5,FALSE)</f>
        <v>0</v>
      </c>
      <c r="S2022" s="2">
        <f>VLOOKUP(M2022,[1]ArchetypeScores!E:K,7,FALSE)</f>
        <v>0</v>
      </c>
      <c r="T2022" s="2" t="str">
        <f t="shared" si="31"/>
        <v>Not A&amp;R positive</v>
      </c>
    </row>
    <row r="2023" spans="1:20" x14ac:dyDescent="0.3">
      <c r="A2023" s="2" t="s">
        <v>5150</v>
      </c>
      <c r="B2023" s="3" t="s">
        <v>5698</v>
      </c>
      <c r="C2023" s="3" t="s">
        <v>5699</v>
      </c>
      <c r="D2023" s="4">
        <v>1.02</v>
      </c>
      <c r="E2023" s="5" t="s">
        <v>5153</v>
      </c>
      <c r="F2023" s="4">
        <v>5.1000000000000004E-4</v>
      </c>
      <c r="G2023" s="6">
        <v>46467</v>
      </c>
      <c r="H2023" s="3" t="s">
        <v>5154</v>
      </c>
      <c r="I2023" s="3" t="s">
        <v>5155</v>
      </c>
      <c r="J2023" s="3">
        <v>201019</v>
      </c>
      <c r="K2023" s="5" t="s">
        <v>489</v>
      </c>
      <c r="L2023" s="5">
        <v>1</v>
      </c>
      <c r="M2023" s="5" t="s">
        <v>660</v>
      </c>
      <c r="N2023" s="5">
        <f>VLOOKUP(M2023,[1]ArchetypeScores!E:N,10,FALSE)</f>
        <v>1</v>
      </c>
      <c r="O2023" s="5">
        <f>VLOOKUP(M2023,[1]ArchetypeScores!E:O,11,FALSE)</f>
        <v>-1</v>
      </c>
      <c r="P2023" s="5">
        <f>VLOOKUP(M2023,[1]ArchetypeScores!E:P,12,FALSE)</f>
        <v>0</v>
      </c>
      <c r="Q2023" s="2" t="str">
        <f>VLOOKUP(M2023,[1]ArchetypeScores!E:W,19,FALSE)</f>
        <v>Health care</v>
      </c>
      <c r="R2023" s="2">
        <f>VLOOKUP(M2023,[1]ArchetypeScores!E:I,5,FALSE)</f>
        <v>0</v>
      </c>
      <c r="S2023" s="2">
        <f>VLOOKUP(M2023,[1]ArchetypeScores!E:K,7,FALSE)</f>
        <v>1</v>
      </c>
      <c r="T2023" s="2" t="str">
        <f t="shared" si="31"/>
        <v>Indirect only</v>
      </c>
    </row>
    <row r="2024" spans="1:20" x14ac:dyDescent="0.3">
      <c r="A2024" s="2" t="s">
        <v>5150</v>
      </c>
      <c r="B2024" s="3" t="s">
        <v>5700</v>
      </c>
      <c r="C2024" s="3" t="s">
        <v>5701</v>
      </c>
      <c r="D2024" s="4">
        <v>2.15</v>
      </c>
      <c r="E2024" s="5" t="s">
        <v>5153</v>
      </c>
      <c r="F2024" s="4">
        <v>1.16E-3</v>
      </c>
      <c r="G2024" s="6">
        <v>46238</v>
      </c>
      <c r="H2024" s="3" t="s">
        <v>5158</v>
      </c>
      <c r="I2024" s="3" t="s">
        <v>5159</v>
      </c>
      <c r="J2024" s="3" t="s">
        <v>5534</v>
      </c>
      <c r="K2024" s="5" t="s">
        <v>71</v>
      </c>
      <c r="L2024" s="5">
        <v>1</v>
      </c>
      <c r="M2024" s="5" t="s">
        <v>72</v>
      </c>
      <c r="N2024" s="5">
        <f>VLOOKUP(M2024,[1]ArchetypeScores!E:N,10,FALSE)</f>
        <v>0</v>
      </c>
      <c r="O2024" s="5">
        <f>VLOOKUP(M2024,[1]ArchetypeScores!E:O,11,FALSE)</f>
        <v>0</v>
      </c>
      <c r="P2024" s="5">
        <f>VLOOKUP(M2024,[1]ArchetypeScores!E:P,12,FALSE)</f>
        <v>0</v>
      </c>
      <c r="Q2024" s="2" t="str">
        <f>VLOOKUP(M2024,[1]ArchetypeScores!E:W,19,FALSE)</f>
        <v>Other sector</v>
      </c>
      <c r="R2024" s="2">
        <f>VLOOKUP(M2024,[1]ArchetypeScores!E:I,5,FALSE)</f>
        <v>0</v>
      </c>
      <c r="S2024" s="2">
        <f>VLOOKUP(M2024,[1]ArchetypeScores!E:K,7,FALSE)</f>
        <v>0</v>
      </c>
      <c r="T2024" s="2" t="str">
        <f t="shared" si="31"/>
        <v>Not A&amp;R positive</v>
      </c>
    </row>
    <row r="2025" spans="1:20" x14ac:dyDescent="0.3">
      <c r="A2025" s="2" t="s">
        <v>5150</v>
      </c>
      <c r="B2025" s="3" t="s">
        <v>5700</v>
      </c>
      <c r="C2025" s="3" t="s">
        <v>5702</v>
      </c>
      <c r="D2025" s="4">
        <v>2.15</v>
      </c>
      <c r="E2025" s="5" t="s">
        <v>5153</v>
      </c>
      <c r="F2025" s="4">
        <v>1.16E-3</v>
      </c>
      <c r="G2025" s="6">
        <v>46240</v>
      </c>
      <c r="H2025" s="3" t="s">
        <v>5158</v>
      </c>
      <c r="I2025" s="3" t="s">
        <v>5159</v>
      </c>
      <c r="J2025" s="3" t="s">
        <v>5703</v>
      </c>
      <c r="K2025" s="5" t="s">
        <v>71</v>
      </c>
      <c r="L2025" s="5">
        <v>1</v>
      </c>
      <c r="M2025" s="5" t="s">
        <v>72</v>
      </c>
      <c r="N2025" s="5">
        <f>VLOOKUP(M2025,[1]ArchetypeScores!E:N,10,FALSE)</f>
        <v>0</v>
      </c>
      <c r="O2025" s="5">
        <f>VLOOKUP(M2025,[1]ArchetypeScores!E:O,11,FALSE)</f>
        <v>0</v>
      </c>
      <c r="P2025" s="5">
        <f>VLOOKUP(M2025,[1]ArchetypeScores!E:P,12,FALSE)</f>
        <v>0</v>
      </c>
      <c r="Q2025" s="2" t="str">
        <f>VLOOKUP(M2025,[1]ArchetypeScores!E:W,19,FALSE)</f>
        <v>Other sector</v>
      </c>
      <c r="R2025" s="2">
        <f>VLOOKUP(M2025,[1]ArchetypeScores!E:I,5,FALSE)</f>
        <v>0</v>
      </c>
      <c r="S2025" s="2">
        <f>VLOOKUP(M2025,[1]ArchetypeScores!E:K,7,FALSE)</f>
        <v>0</v>
      </c>
      <c r="T2025" s="2" t="str">
        <f t="shared" si="31"/>
        <v>Not A&amp;R positive</v>
      </c>
    </row>
    <row r="2026" spans="1:20" x14ac:dyDescent="0.3">
      <c r="A2026" s="2" t="s">
        <v>5150</v>
      </c>
      <c r="B2026" s="3" t="s">
        <v>5700</v>
      </c>
      <c r="C2026" s="3" t="s">
        <v>5704</v>
      </c>
      <c r="D2026" s="4">
        <v>2.15</v>
      </c>
      <c r="E2026" s="5" t="s">
        <v>5153</v>
      </c>
      <c r="F2026" s="4">
        <v>1.16E-3</v>
      </c>
      <c r="G2026" s="6">
        <v>46241</v>
      </c>
      <c r="H2026" s="3" t="s">
        <v>5158</v>
      </c>
      <c r="I2026" s="3" t="s">
        <v>5159</v>
      </c>
      <c r="J2026" s="3" t="s">
        <v>5705</v>
      </c>
      <c r="K2026" s="5" t="s">
        <v>71</v>
      </c>
      <c r="L2026" s="5">
        <v>1</v>
      </c>
      <c r="M2026" s="5" t="s">
        <v>72</v>
      </c>
      <c r="N2026" s="5">
        <f>VLOOKUP(M2026,[1]ArchetypeScores!E:N,10,FALSE)</f>
        <v>0</v>
      </c>
      <c r="O2026" s="5">
        <f>VLOOKUP(M2026,[1]ArchetypeScores!E:O,11,FALSE)</f>
        <v>0</v>
      </c>
      <c r="P2026" s="5">
        <f>VLOOKUP(M2026,[1]ArchetypeScores!E:P,12,FALSE)</f>
        <v>0</v>
      </c>
      <c r="Q2026" s="2" t="str">
        <f>VLOOKUP(M2026,[1]ArchetypeScores!E:W,19,FALSE)</f>
        <v>Other sector</v>
      </c>
      <c r="R2026" s="2">
        <f>VLOOKUP(M2026,[1]ArchetypeScores!E:I,5,FALSE)</f>
        <v>0</v>
      </c>
      <c r="S2026" s="2">
        <f>VLOOKUP(M2026,[1]ArchetypeScores!E:K,7,FALSE)</f>
        <v>0</v>
      </c>
      <c r="T2026" s="2" t="str">
        <f t="shared" si="31"/>
        <v>Not A&amp;R positive</v>
      </c>
    </row>
    <row r="2027" spans="1:20" x14ac:dyDescent="0.3">
      <c r="A2027" s="2" t="s">
        <v>5150</v>
      </c>
      <c r="B2027" s="3" t="s">
        <v>5700</v>
      </c>
      <c r="C2027" s="3" t="s">
        <v>5706</v>
      </c>
      <c r="D2027" s="4">
        <v>4.3</v>
      </c>
      <c r="E2027" s="5" t="s">
        <v>5153</v>
      </c>
      <c r="F2027" s="4">
        <v>2.31E-3</v>
      </c>
      <c r="G2027" s="6">
        <v>46242</v>
      </c>
      <c r="H2027" s="3" t="s">
        <v>5158</v>
      </c>
      <c r="I2027" s="3" t="s">
        <v>5159</v>
      </c>
      <c r="J2027" s="3" t="s">
        <v>5707</v>
      </c>
      <c r="K2027" s="5" t="s">
        <v>71</v>
      </c>
      <c r="L2027" s="5">
        <v>1</v>
      </c>
      <c r="M2027" s="5" t="s">
        <v>72</v>
      </c>
      <c r="N2027" s="5">
        <f>VLOOKUP(M2027,[1]ArchetypeScores!E:N,10,FALSE)</f>
        <v>0</v>
      </c>
      <c r="O2027" s="5">
        <f>VLOOKUP(M2027,[1]ArchetypeScores!E:O,11,FALSE)</f>
        <v>0</v>
      </c>
      <c r="P2027" s="5">
        <f>VLOOKUP(M2027,[1]ArchetypeScores!E:P,12,FALSE)</f>
        <v>0</v>
      </c>
      <c r="Q2027" s="2" t="str">
        <f>VLOOKUP(M2027,[1]ArchetypeScores!E:W,19,FALSE)</f>
        <v>Other sector</v>
      </c>
      <c r="R2027" s="2">
        <f>VLOOKUP(M2027,[1]ArchetypeScores!E:I,5,FALSE)</f>
        <v>0</v>
      </c>
      <c r="S2027" s="2">
        <f>VLOOKUP(M2027,[1]ArchetypeScores!E:K,7,FALSE)</f>
        <v>0</v>
      </c>
      <c r="T2027" s="2" t="str">
        <f t="shared" si="31"/>
        <v>Not A&amp;R positive</v>
      </c>
    </row>
    <row r="2028" spans="1:20" x14ac:dyDescent="0.3">
      <c r="A2028" s="2" t="s">
        <v>5150</v>
      </c>
      <c r="B2028" s="3" t="s">
        <v>5708</v>
      </c>
      <c r="C2028" s="3" t="s">
        <v>5709</v>
      </c>
      <c r="D2028" s="4">
        <v>35</v>
      </c>
      <c r="E2028" s="5" t="s">
        <v>5153</v>
      </c>
      <c r="F2028" s="4">
        <v>1.883E-2</v>
      </c>
      <c r="G2028" s="6">
        <v>46395</v>
      </c>
      <c r="H2028" s="3" t="s">
        <v>5158</v>
      </c>
      <c r="I2028" s="3" t="s">
        <v>5159</v>
      </c>
      <c r="J2028" s="3" t="s">
        <v>5710</v>
      </c>
      <c r="K2028" s="5" t="s">
        <v>71</v>
      </c>
      <c r="L2028" s="5">
        <v>1</v>
      </c>
      <c r="M2028" s="5" t="s">
        <v>72</v>
      </c>
      <c r="N2028" s="5">
        <f>VLOOKUP(M2028,[1]ArchetypeScores!E:N,10,FALSE)</f>
        <v>0</v>
      </c>
      <c r="O2028" s="5">
        <f>VLOOKUP(M2028,[1]ArchetypeScores!E:O,11,FALSE)</f>
        <v>0</v>
      </c>
      <c r="P2028" s="5">
        <f>VLOOKUP(M2028,[1]ArchetypeScores!E:P,12,FALSE)</f>
        <v>0</v>
      </c>
      <c r="Q2028" s="2" t="str">
        <f>VLOOKUP(M2028,[1]ArchetypeScores!E:W,19,FALSE)</f>
        <v>Other sector</v>
      </c>
      <c r="R2028" s="2">
        <f>VLOOKUP(M2028,[1]ArchetypeScores!E:I,5,FALSE)</f>
        <v>0</v>
      </c>
      <c r="S2028" s="2">
        <f>VLOOKUP(M2028,[1]ArchetypeScores!E:K,7,FALSE)</f>
        <v>0</v>
      </c>
      <c r="T2028" s="2" t="str">
        <f t="shared" si="31"/>
        <v>Not A&amp;R positive</v>
      </c>
    </row>
    <row r="2029" spans="1:20" x14ac:dyDescent="0.3">
      <c r="A2029" s="2" t="s">
        <v>5150</v>
      </c>
      <c r="B2029" s="3" t="s">
        <v>5712</v>
      </c>
      <c r="C2029" s="3" t="s">
        <v>5713</v>
      </c>
      <c r="D2029" s="4">
        <v>3.5</v>
      </c>
      <c r="E2029" s="5" t="s">
        <v>5153</v>
      </c>
      <c r="F2029" s="4">
        <v>1.8799999999999999E-3</v>
      </c>
      <c r="G2029" s="6">
        <v>46385</v>
      </c>
      <c r="H2029" s="3" t="s">
        <v>5158</v>
      </c>
      <c r="I2029" s="3" t="s">
        <v>5159</v>
      </c>
      <c r="J2029" s="3" t="s">
        <v>5513</v>
      </c>
      <c r="K2029" s="5" t="s">
        <v>47</v>
      </c>
      <c r="L2029" s="5">
        <v>3</v>
      </c>
      <c r="M2029" s="5" t="s">
        <v>607</v>
      </c>
      <c r="N2029" s="5">
        <f>VLOOKUP(M2029,[1]ArchetypeScores!E:N,10,FALSE)</f>
        <v>0</v>
      </c>
      <c r="O2029" s="5">
        <f>VLOOKUP(M2029,[1]ArchetypeScores!E:O,11,FALSE)</f>
        <v>0</v>
      </c>
      <c r="P2029" s="5">
        <f>VLOOKUP(M2029,[1]ArchetypeScores!E:P,12,FALSE)</f>
        <v>0</v>
      </c>
      <c r="Q2029" s="2" t="str">
        <f>VLOOKUP(M2029,[1]ArchetypeScores!E:W,19,FALSE)</f>
        <v>Other sector</v>
      </c>
      <c r="R2029" s="2">
        <f>VLOOKUP(M2029,[1]ArchetypeScores!E:I,5,FALSE)</f>
        <v>0</v>
      </c>
      <c r="S2029" s="2">
        <f>VLOOKUP(M2029,[1]ArchetypeScores!E:K,7,FALSE)</f>
        <v>0</v>
      </c>
      <c r="T2029" s="2" t="str">
        <f t="shared" si="31"/>
        <v>Not A&amp;R positive</v>
      </c>
    </row>
    <row r="2030" spans="1:20" x14ac:dyDescent="0.3">
      <c r="A2030" s="2" t="s">
        <v>5150</v>
      </c>
      <c r="B2030" s="3" t="s">
        <v>5714</v>
      </c>
      <c r="C2030" s="3" t="s">
        <v>5715</v>
      </c>
      <c r="D2030" s="4">
        <v>0.1</v>
      </c>
      <c r="E2030" s="5" t="s">
        <v>5153</v>
      </c>
      <c r="F2030" s="4">
        <v>5.0000000000000002E-5</v>
      </c>
      <c r="G2030" s="6">
        <v>46415</v>
      </c>
      <c r="H2030" s="3" t="s">
        <v>5158</v>
      </c>
      <c r="I2030" s="3" t="s">
        <v>5194</v>
      </c>
      <c r="J2030" s="3" t="s">
        <v>5266</v>
      </c>
      <c r="K2030" s="5" t="s">
        <v>291</v>
      </c>
      <c r="L2030" s="5">
        <v>4</v>
      </c>
      <c r="M2030" s="5" t="s">
        <v>292</v>
      </c>
      <c r="N2030" s="5">
        <f>VLOOKUP(M2030,[1]ArchetypeScores!E:N,10,FALSE)</f>
        <v>1</v>
      </c>
      <c r="O2030" s="5">
        <f>VLOOKUP(M2030,[1]ArchetypeScores!E:O,11,FALSE)</f>
        <v>0</v>
      </c>
      <c r="P2030" s="5">
        <f>VLOOKUP(M2030,[1]ArchetypeScores!E:P,12,FALSE)</f>
        <v>0</v>
      </c>
      <c r="Q2030" s="2" t="str">
        <f>VLOOKUP(M2030,[1]ArchetypeScores!E:W,19,FALSE)</f>
        <v>Education and training</v>
      </c>
      <c r="R2030" s="2">
        <f>VLOOKUP(M2030,[1]ArchetypeScores!E:I,5,FALSE)</f>
        <v>0</v>
      </c>
      <c r="S2030" s="2">
        <f>VLOOKUP(M2030,[1]ArchetypeScores!E:K,7,FALSE)</f>
        <v>0</v>
      </c>
      <c r="T2030" s="2" t="str">
        <f t="shared" si="31"/>
        <v>Not A&amp;R positive</v>
      </c>
    </row>
    <row r="2031" spans="1:20" x14ac:dyDescent="0.3">
      <c r="A2031" s="2" t="s">
        <v>5150</v>
      </c>
      <c r="B2031" s="3" t="s">
        <v>5716</v>
      </c>
      <c r="C2031" s="3" t="s">
        <v>5717</v>
      </c>
      <c r="D2031" s="4">
        <v>1.6279999999999999</v>
      </c>
      <c r="E2031" s="5" t="s">
        <v>5153</v>
      </c>
      <c r="F2031" s="4">
        <v>8.8000000000000003E-4</v>
      </c>
      <c r="G2031" s="6">
        <v>46313</v>
      </c>
      <c r="H2031" s="3" t="s">
        <v>5158</v>
      </c>
      <c r="I2031" s="3" t="s">
        <v>5159</v>
      </c>
      <c r="J2031" s="3" t="s">
        <v>5718</v>
      </c>
      <c r="K2031" s="5" t="s">
        <v>38</v>
      </c>
      <c r="L2031" s="5">
        <v>29</v>
      </c>
      <c r="M2031" s="5" t="s">
        <v>316</v>
      </c>
      <c r="N2031" s="5">
        <f>VLOOKUP(M2031,[1]ArchetypeScores!E:N,10,FALSE)</f>
        <v>0</v>
      </c>
      <c r="O2031" s="5">
        <f>VLOOKUP(M2031,[1]ArchetypeScores!E:O,11,FALSE)</f>
        <v>-1</v>
      </c>
      <c r="P2031" s="5">
        <f>VLOOKUP(M2031,[1]ArchetypeScores!E:P,12,FALSE)</f>
        <v>0</v>
      </c>
      <c r="Q2031" s="2" t="str">
        <f>VLOOKUP(M2031,[1]ArchetypeScores!E:W,19,FALSE)</f>
        <v>Other sector</v>
      </c>
      <c r="R2031" s="2">
        <f>VLOOKUP(M2031,[1]ArchetypeScores!E:I,5,FALSE)</f>
        <v>0</v>
      </c>
      <c r="S2031" s="2">
        <f>VLOOKUP(M2031,[1]ArchetypeScores!E:K,7,FALSE)</f>
        <v>0</v>
      </c>
      <c r="T2031" s="2" t="str">
        <f t="shared" si="31"/>
        <v>Not A&amp;R positive</v>
      </c>
    </row>
    <row r="2032" spans="1:20" x14ac:dyDescent="0.3">
      <c r="A2032" s="2" t="s">
        <v>5150</v>
      </c>
      <c r="B2032" s="3" t="s">
        <v>5719</v>
      </c>
      <c r="C2032" s="3" t="s">
        <v>5720</v>
      </c>
      <c r="D2032" s="4">
        <v>0.17499999999999999</v>
      </c>
      <c r="E2032" s="5" t="s">
        <v>5153</v>
      </c>
      <c r="F2032" s="4">
        <v>9.0000000000000006E-5</v>
      </c>
      <c r="G2032" s="6">
        <v>46343</v>
      </c>
      <c r="H2032" s="3" t="s">
        <v>5158</v>
      </c>
      <c r="I2032" s="3" t="s">
        <v>5159</v>
      </c>
      <c r="J2032" s="3" t="s">
        <v>5721</v>
      </c>
      <c r="K2032" s="5" t="s">
        <v>71</v>
      </c>
      <c r="L2032" s="5">
        <v>1</v>
      </c>
      <c r="M2032" s="5" t="s">
        <v>72</v>
      </c>
      <c r="N2032" s="5">
        <f>VLOOKUP(M2032,[1]ArchetypeScores!E:N,10,FALSE)</f>
        <v>0</v>
      </c>
      <c r="O2032" s="5">
        <f>VLOOKUP(M2032,[1]ArchetypeScores!E:O,11,FALSE)</f>
        <v>0</v>
      </c>
      <c r="P2032" s="5">
        <f>VLOOKUP(M2032,[1]ArchetypeScores!E:P,12,FALSE)</f>
        <v>0</v>
      </c>
      <c r="Q2032" s="2" t="str">
        <f>VLOOKUP(M2032,[1]ArchetypeScores!E:W,19,FALSE)</f>
        <v>Other sector</v>
      </c>
      <c r="R2032" s="2">
        <f>VLOOKUP(M2032,[1]ArchetypeScores!E:I,5,FALSE)</f>
        <v>0</v>
      </c>
      <c r="S2032" s="2">
        <f>VLOOKUP(M2032,[1]ArchetypeScores!E:K,7,FALSE)</f>
        <v>0</v>
      </c>
      <c r="T2032" s="2" t="str">
        <f t="shared" si="31"/>
        <v>Not A&amp;R positive</v>
      </c>
    </row>
    <row r="2033" spans="1:20" x14ac:dyDescent="0.3">
      <c r="A2033" s="2" t="s">
        <v>5150</v>
      </c>
      <c r="B2033" s="3" t="s">
        <v>5722</v>
      </c>
      <c r="C2033" s="3" t="s">
        <v>5723</v>
      </c>
      <c r="D2033" s="4">
        <v>0.1</v>
      </c>
      <c r="E2033" s="5" t="s">
        <v>5153</v>
      </c>
      <c r="F2033" s="4">
        <v>5.0000000000000002E-5</v>
      </c>
      <c r="G2033" s="6">
        <v>46370</v>
      </c>
      <c r="H2033" s="3" t="s">
        <v>5158</v>
      </c>
      <c r="I2033" s="3" t="s">
        <v>5159</v>
      </c>
      <c r="J2033" s="3" t="s">
        <v>5724</v>
      </c>
      <c r="K2033" s="5" t="s">
        <v>38</v>
      </c>
      <c r="L2033" s="5">
        <v>29</v>
      </c>
      <c r="M2033" s="5" t="s">
        <v>316</v>
      </c>
      <c r="N2033" s="5">
        <f>VLOOKUP(M2033,[1]ArchetypeScores!E:N,10,FALSE)</f>
        <v>0</v>
      </c>
      <c r="O2033" s="5">
        <f>VLOOKUP(M2033,[1]ArchetypeScores!E:O,11,FALSE)</f>
        <v>-1</v>
      </c>
      <c r="P2033" s="5">
        <f>VLOOKUP(M2033,[1]ArchetypeScores!E:P,12,FALSE)</f>
        <v>0</v>
      </c>
      <c r="Q2033" s="2" t="str">
        <f>VLOOKUP(M2033,[1]ArchetypeScores!E:W,19,FALSE)</f>
        <v>Other sector</v>
      </c>
      <c r="R2033" s="2">
        <f>VLOOKUP(M2033,[1]ArchetypeScores!E:I,5,FALSE)</f>
        <v>0</v>
      </c>
      <c r="S2033" s="2">
        <f>VLOOKUP(M2033,[1]ArchetypeScores!E:K,7,FALSE)</f>
        <v>0</v>
      </c>
      <c r="T2033" s="2" t="str">
        <f t="shared" si="31"/>
        <v>Not A&amp;R positive</v>
      </c>
    </row>
    <row r="2034" spans="1:20" x14ac:dyDescent="0.3">
      <c r="A2034" s="2" t="s">
        <v>5150</v>
      </c>
      <c r="B2034" s="3" t="s">
        <v>5725</v>
      </c>
      <c r="C2034" s="3" t="s">
        <v>5726</v>
      </c>
      <c r="D2034" s="4">
        <v>3.33</v>
      </c>
      <c r="E2034" s="5" t="s">
        <v>5153</v>
      </c>
      <c r="F2034" s="4">
        <v>1.67E-3</v>
      </c>
      <c r="G2034" s="6">
        <v>46459</v>
      </c>
      <c r="H2034" s="3" t="s">
        <v>5154</v>
      </c>
      <c r="I2034" s="3" t="s">
        <v>5155</v>
      </c>
      <c r="J2034" s="3">
        <v>211073</v>
      </c>
      <c r="K2034" s="5" t="s">
        <v>694</v>
      </c>
      <c r="L2034" s="5">
        <v>2</v>
      </c>
      <c r="M2034" s="5" t="s">
        <v>5219</v>
      </c>
      <c r="N2034" s="5">
        <f>VLOOKUP(M2034,[1]ArchetypeScores!E:N,10,FALSE)</f>
        <v>1</v>
      </c>
      <c r="O2034" s="5">
        <f>VLOOKUP(M2034,[1]ArchetypeScores!E:O,11,FALSE)</f>
        <v>0</v>
      </c>
      <c r="P2034" s="5">
        <f>VLOOKUP(M2034,[1]ArchetypeScores!E:P,12,FALSE)</f>
        <v>0</v>
      </c>
      <c r="Q2034" s="2" t="str">
        <f>VLOOKUP(M2034,[1]ArchetypeScores!E:W,19,FALSE)</f>
        <v>Untargeted</v>
      </c>
      <c r="R2034" s="2">
        <f>VLOOKUP(M2034,[1]ArchetypeScores!E:I,5,FALSE)</f>
        <v>1</v>
      </c>
      <c r="S2034" s="2">
        <f>VLOOKUP(M2034,[1]ArchetypeScores!E:K,7,FALSE)</f>
        <v>1</v>
      </c>
      <c r="T2034" s="2" t="str">
        <f t="shared" si="31"/>
        <v>Both</v>
      </c>
    </row>
    <row r="2035" spans="1:20" x14ac:dyDescent="0.3">
      <c r="A2035" s="2" t="s">
        <v>5150</v>
      </c>
      <c r="B2035" s="3" t="s">
        <v>5727</v>
      </c>
      <c r="C2035" s="3" t="s">
        <v>5728</v>
      </c>
      <c r="D2035" s="4">
        <v>4.2999999999999997E-2</v>
      </c>
      <c r="E2035" s="5" t="s">
        <v>5153</v>
      </c>
      <c r="F2035" s="4">
        <v>2.0000000000000002E-5</v>
      </c>
      <c r="G2035" s="6">
        <v>46281</v>
      </c>
      <c r="H2035" s="3" t="s">
        <v>5158</v>
      </c>
      <c r="I2035" s="3" t="s">
        <v>5159</v>
      </c>
      <c r="J2035" s="3" t="s">
        <v>5729</v>
      </c>
      <c r="K2035" s="5" t="s">
        <v>67</v>
      </c>
      <c r="L2035" s="5">
        <v>2</v>
      </c>
      <c r="M2035" s="5" t="s">
        <v>68</v>
      </c>
      <c r="N2035" s="5">
        <f>VLOOKUP(M2035,[1]ArchetypeScores!E:N,10,FALSE)</f>
        <v>0</v>
      </c>
      <c r="O2035" s="5">
        <f>VLOOKUP(M2035,[1]ArchetypeScores!E:O,11,FALSE)</f>
        <v>-1</v>
      </c>
      <c r="P2035" s="5">
        <f>VLOOKUP(M2035,[1]ArchetypeScores!E:P,12,FALSE)</f>
        <v>0</v>
      </c>
      <c r="Q2035" s="2" t="str">
        <f>VLOOKUP(M2035,[1]ArchetypeScores!E:W,19,FALSE)</f>
        <v>Untargeted</v>
      </c>
      <c r="R2035" s="2">
        <f>VLOOKUP(M2035,[1]ArchetypeScores!E:I,5,FALSE)</f>
        <v>0</v>
      </c>
      <c r="S2035" s="2">
        <f>VLOOKUP(M2035,[1]ArchetypeScores!E:K,7,FALSE)</f>
        <v>0</v>
      </c>
      <c r="T2035" s="2" t="str">
        <f t="shared" si="31"/>
        <v>Not A&amp;R positive</v>
      </c>
    </row>
    <row r="2036" spans="1:20" x14ac:dyDescent="0.3">
      <c r="A2036" s="2" t="s">
        <v>5150</v>
      </c>
      <c r="B2036" s="3" t="s">
        <v>5730</v>
      </c>
      <c r="C2036" s="3" t="s">
        <v>5731</v>
      </c>
      <c r="D2036" s="4">
        <v>8.61</v>
      </c>
      <c r="E2036" s="5" t="s">
        <v>5153</v>
      </c>
      <c r="F2036" s="4">
        <v>4.6299999999999996E-3</v>
      </c>
      <c r="G2036" s="6">
        <v>46243</v>
      </c>
      <c r="H2036" s="3" t="s">
        <v>5158</v>
      </c>
      <c r="I2036" s="3" t="s">
        <v>5159</v>
      </c>
      <c r="J2036" s="3" t="s">
        <v>5732</v>
      </c>
      <c r="K2036" s="5" t="s">
        <v>61</v>
      </c>
      <c r="L2036" s="5">
        <v>1</v>
      </c>
      <c r="M2036" s="5" t="s">
        <v>130</v>
      </c>
      <c r="N2036" s="5">
        <f>VLOOKUP(M2036,[1]ArchetypeScores!E:N,10,FALSE)</f>
        <v>0</v>
      </c>
      <c r="O2036" s="5">
        <f>VLOOKUP(M2036,[1]ArchetypeScores!E:O,11,FALSE)</f>
        <v>-1</v>
      </c>
      <c r="P2036" s="5">
        <f>VLOOKUP(M2036,[1]ArchetypeScores!E:P,12,FALSE)</f>
        <v>0</v>
      </c>
      <c r="Q2036" s="2" t="str">
        <f>VLOOKUP(M2036,[1]ArchetypeScores!E:W,19,FALSE)</f>
        <v>Health care</v>
      </c>
      <c r="R2036" s="2">
        <f>VLOOKUP(M2036,[1]ArchetypeScores!E:I,5,FALSE)</f>
        <v>0</v>
      </c>
      <c r="S2036" s="2">
        <f>VLOOKUP(M2036,[1]ArchetypeScores!E:K,7,FALSE)</f>
        <v>0</v>
      </c>
      <c r="T2036" s="2" t="str">
        <f t="shared" si="31"/>
        <v>Not A&amp;R positive</v>
      </c>
    </row>
    <row r="2037" spans="1:20" x14ac:dyDescent="0.3">
      <c r="A2037" s="2" t="s">
        <v>5150</v>
      </c>
      <c r="B2037" s="3" t="s">
        <v>5733</v>
      </c>
      <c r="C2037" s="3" t="s">
        <v>5734</v>
      </c>
      <c r="D2037" s="4"/>
      <c r="E2037" s="5" t="s">
        <v>5153</v>
      </c>
      <c r="F2037" s="4">
        <v>0</v>
      </c>
      <c r="G2037" s="6">
        <v>46266</v>
      </c>
      <c r="H2037" s="3" t="s">
        <v>5158</v>
      </c>
      <c r="I2037" s="3" t="s">
        <v>5159</v>
      </c>
      <c r="J2037" s="3" t="s">
        <v>5735</v>
      </c>
      <c r="K2037" s="5" t="s">
        <v>38</v>
      </c>
      <c r="L2037" s="5">
        <v>29</v>
      </c>
      <c r="M2037" s="5" t="s">
        <v>316</v>
      </c>
      <c r="N2037" s="5">
        <f>VLOOKUP(M2037,[1]ArchetypeScores!E:N,10,FALSE)</f>
        <v>0</v>
      </c>
      <c r="O2037" s="5">
        <f>VLOOKUP(M2037,[1]ArchetypeScores!E:O,11,FALSE)</f>
        <v>-1</v>
      </c>
      <c r="P2037" s="5">
        <f>VLOOKUP(M2037,[1]ArchetypeScores!E:P,12,FALSE)</f>
        <v>0</v>
      </c>
      <c r="Q2037" s="2" t="str">
        <f>VLOOKUP(M2037,[1]ArchetypeScores!E:W,19,FALSE)</f>
        <v>Other sector</v>
      </c>
      <c r="R2037" s="2">
        <f>VLOOKUP(M2037,[1]ArchetypeScores!E:I,5,FALSE)</f>
        <v>0</v>
      </c>
      <c r="S2037" s="2">
        <f>VLOOKUP(M2037,[1]ArchetypeScores!E:K,7,FALSE)</f>
        <v>0</v>
      </c>
      <c r="T2037" s="2" t="str">
        <f t="shared" si="31"/>
        <v>Not A&amp;R positive</v>
      </c>
    </row>
    <row r="2038" spans="1:20" x14ac:dyDescent="0.3">
      <c r="A2038" s="2" t="s">
        <v>5150</v>
      </c>
      <c r="B2038" s="3" t="s">
        <v>5736</v>
      </c>
      <c r="C2038" s="3" t="s">
        <v>5737</v>
      </c>
      <c r="D2038" s="4">
        <v>1.454</v>
      </c>
      <c r="E2038" s="5" t="s">
        <v>5153</v>
      </c>
      <c r="F2038" s="4">
        <v>7.7999999999999999E-4</v>
      </c>
      <c r="G2038" s="6">
        <v>46276</v>
      </c>
      <c r="H2038" s="3" t="s">
        <v>5158</v>
      </c>
      <c r="I2038" s="3" t="s">
        <v>5159</v>
      </c>
      <c r="J2038" s="3" t="s">
        <v>5738</v>
      </c>
      <c r="K2038" s="5" t="s">
        <v>38</v>
      </c>
      <c r="L2038" s="5">
        <v>29</v>
      </c>
      <c r="M2038" s="5" t="s">
        <v>316</v>
      </c>
      <c r="N2038" s="5">
        <f>VLOOKUP(M2038,[1]ArchetypeScores!E:N,10,FALSE)</f>
        <v>0</v>
      </c>
      <c r="O2038" s="5">
        <f>VLOOKUP(M2038,[1]ArchetypeScores!E:O,11,FALSE)</f>
        <v>-1</v>
      </c>
      <c r="P2038" s="5">
        <f>VLOOKUP(M2038,[1]ArchetypeScores!E:P,12,FALSE)</f>
        <v>0</v>
      </c>
      <c r="Q2038" s="2" t="str">
        <f>VLOOKUP(M2038,[1]ArchetypeScores!E:W,19,FALSE)</f>
        <v>Other sector</v>
      </c>
      <c r="R2038" s="2">
        <f>VLOOKUP(M2038,[1]ArchetypeScores!E:I,5,FALSE)</f>
        <v>0</v>
      </c>
      <c r="S2038" s="2">
        <f>VLOOKUP(M2038,[1]ArchetypeScores!E:K,7,FALSE)</f>
        <v>0</v>
      </c>
      <c r="T2038" s="2" t="str">
        <f t="shared" si="31"/>
        <v>Not A&amp;R positive</v>
      </c>
    </row>
    <row r="2039" spans="1:20" x14ac:dyDescent="0.3">
      <c r="A2039" s="2" t="s">
        <v>5150</v>
      </c>
      <c r="B2039" s="3" t="s">
        <v>5739</v>
      </c>
      <c r="C2039" s="3" t="s">
        <v>5740</v>
      </c>
      <c r="D2039" s="4">
        <v>2.1949999999999998</v>
      </c>
      <c r="E2039" s="5" t="s">
        <v>5153</v>
      </c>
      <c r="F2039" s="4">
        <v>1.1800000000000001E-3</v>
      </c>
      <c r="G2039" s="6">
        <v>46282</v>
      </c>
      <c r="H2039" s="3" t="s">
        <v>5158</v>
      </c>
      <c r="I2039" s="3" t="s">
        <v>5159</v>
      </c>
      <c r="J2039" s="3" t="s">
        <v>5741</v>
      </c>
      <c r="K2039" s="5" t="s">
        <v>38</v>
      </c>
      <c r="L2039" s="5">
        <v>29</v>
      </c>
      <c r="M2039" s="5" t="s">
        <v>316</v>
      </c>
      <c r="N2039" s="5">
        <f>VLOOKUP(M2039,[1]ArchetypeScores!E:N,10,FALSE)</f>
        <v>0</v>
      </c>
      <c r="O2039" s="5">
        <f>VLOOKUP(M2039,[1]ArchetypeScores!E:O,11,FALSE)</f>
        <v>-1</v>
      </c>
      <c r="P2039" s="5">
        <f>VLOOKUP(M2039,[1]ArchetypeScores!E:P,12,FALSE)</f>
        <v>0</v>
      </c>
      <c r="Q2039" s="2" t="str">
        <f>VLOOKUP(M2039,[1]ArchetypeScores!E:W,19,FALSE)</f>
        <v>Other sector</v>
      </c>
      <c r="R2039" s="2">
        <f>VLOOKUP(M2039,[1]ArchetypeScores!E:I,5,FALSE)</f>
        <v>0</v>
      </c>
      <c r="S2039" s="2">
        <f>VLOOKUP(M2039,[1]ArchetypeScores!E:K,7,FALSE)</f>
        <v>0</v>
      </c>
      <c r="T2039" s="2" t="str">
        <f t="shared" si="31"/>
        <v>Not A&amp;R positive</v>
      </c>
    </row>
    <row r="2040" spans="1:20" x14ac:dyDescent="0.3">
      <c r="A2040" s="2" t="s">
        <v>5150</v>
      </c>
      <c r="B2040" s="3" t="s">
        <v>5742</v>
      </c>
      <c r="C2040" s="3" t="s">
        <v>5743</v>
      </c>
      <c r="D2040" s="4">
        <v>3.5</v>
      </c>
      <c r="E2040" s="5" t="s">
        <v>5153</v>
      </c>
      <c r="F2040" s="4">
        <v>1.8799999999999999E-3</v>
      </c>
      <c r="G2040" s="6">
        <v>46275</v>
      </c>
      <c r="H2040" s="3" t="s">
        <v>5158</v>
      </c>
      <c r="I2040" s="3" t="s">
        <v>5159</v>
      </c>
      <c r="J2040" s="3" t="s">
        <v>5744</v>
      </c>
      <c r="K2040" s="5" t="s">
        <v>61</v>
      </c>
      <c r="L2040" s="5">
        <v>1</v>
      </c>
      <c r="M2040" s="5" t="s">
        <v>130</v>
      </c>
      <c r="N2040" s="5">
        <f>VLOOKUP(M2040,[1]ArchetypeScores!E:N,10,FALSE)</f>
        <v>0</v>
      </c>
      <c r="O2040" s="5">
        <f>VLOOKUP(M2040,[1]ArchetypeScores!E:O,11,FALSE)</f>
        <v>-1</v>
      </c>
      <c r="P2040" s="5">
        <f>VLOOKUP(M2040,[1]ArchetypeScores!E:P,12,FALSE)</f>
        <v>0</v>
      </c>
      <c r="Q2040" s="2" t="str">
        <f>VLOOKUP(M2040,[1]ArchetypeScores!E:W,19,FALSE)</f>
        <v>Health care</v>
      </c>
      <c r="R2040" s="2">
        <f>VLOOKUP(M2040,[1]ArchetypeScores!E:I,5,FALSE)</f>
        <v>0</v>
      </c>
      <c r="S2040" s="2">
        <f>VLOOKUP(M2040,[1]ArchetypeScores!E:K,7,FALSE)</f>
        <v>0</v>
      </c>
      <c r="T2040" s="2" t="str">
        <f t="shared" si="31"/>
        <v>Not A&amp;R positive</v>
      </c>
    </row>
    <row r="2041" spans="1:20" x14ac:dyDescent="0.3">
      <c r="A2041" s="2" t="s">
        <v>5150</v>
      </c>
      <c r="B2041" s="3" t="s">
        <v>5745</v>
      </c>
      <c r="C2041" s="3" t="s">
        <v>5746</v>
      </c>
      <c r="D2041" s="4">
        <v>17.582999999999998</v>
      </c>
      <c r="E2041" s="5" t="s">
        <v>5153</v>
      </c>
      <c r="F2041" s="4">
        <v>9.4599999999999997E-3</v>
      </c>
      <c r="G2041" s="6">
        <v>46278</v>
      </c>
      <c r="H2041" s="3" t="s">
        <v>5158</v>
      </c>
      <c r="I2041" s="3" t="s">
        <v>5159</v>
      </c>
      <c r="J2041" s="3" t="s">
        <v>5747</v>
      </c>
      <c r="K2041" s="5" t="s">
        <v>61</v>
      </c>
      <c r="L2041" s="5">
        <v>1</v>
      </c>
      <c r="M2041" s="5" t="s">
        <v>130</v>
      </c>
      <c r="N2041" s="5">
        <f>VLOOKUP(M2041,[1]ArchetypeScores!E:N,10,FALSE)</f>
        <v>0</v>
      </c>
      <c r="O2041" s="5">
        <f>VLOOKUP(M2041,[1]ArchetypeScores!E:O,11,FALSE)</f>
        <v>-1</v>
      </c>
      <c r="P2041" s="5">
        <f>VLOOKUP(M2041,[1]ArchetypeScores!E:P,12,FALSE)</f>
        <v>0</v>
      </c>
      <c r="Q2041" s="2" t="str">
        <f>VLOOKUP(M2041,[1]ArchetypeScores!E:W,19,FALSE)</f>
        <v>Health care</v>
      </c>
      <c r="R2041" s="2">
        <f>VLOOKUP(M2041,[1]ArchetypeScores!E:I,5,FALSE)</f>
        <v>0</v>
      </c>
      <c r="S2041" s="2">
        <f>VLOOKUP(M2041,[1]ArchetypeScores!E:K,7,FALSE)</f>
        <v>0</v>
      </c>
      <c r="T2041" s="2" t="str">
        <f t="shared" si="31"/>
        <v>Not A&amp;R positive</v>
      </c>
    </row>
    <row r="2042" spans="1:20" x14ac:dyDescent="0.3">
      <c r="A2042" s="2" t="s">
        <v>5150</v>
      </c>
      <c r="B2042" s="3" t="s">
        <v>5748</v>
      </c>
      <c r="C2042" s="3" t="s">
        <v>5749</v>
      </c>
      <c r="D2042" s="4">
        <v>119</v>
      </c>
      <c r="E2042" s="5" t="s">
        <v>5153</v>
      </c>
      <c r="F2042" s="4">
        <v>6.3789999999999999E-2</v>
      </c>
      <c r="G2042" s="6">
        <v>46437</v>
      </c>
      <c r="H2042" s="3" t="s">
        <v>5750</v>
      </c>
      <c r="I2042" s="3"/>
      <c r="J2042" s="3"/>
      <c r="K2042" s="5" t="s">
        <v>94</v>
      </c>
      <c r="L2042" s="5">
        <v>1</v>
      </c>
      <c r="M2042" s="5" t="s">
        <v>95</v>
      </c>
      <c r="N2042" s="5">
        <f>VLOOKUP(M2042,[1]ArchetypeScores!E:N,10,FALSE)</f>
        <v>1</v>
      </c>
      <c r="O2042" s="5">
        <f>VLOOKUP(M2042,[1]ArchetypeScores!E:O,11,FALSE)</f>
        <v>-1</v>
      </c>
      <c r="P2042" s="5">
        <f>VLOOKUP(M2042,[1]ArchetypeScores!E:P,12,FALSE)</f>
        <v>0</v>
      </c>
      <c r="Q2042" s="2" t="str">
        <f>VLOOKUP(M2042,[1]ArchetypeScores!E:W,19,FALSE)</f>
        <v>Consumer (including agriculture and tourism)</v>
      </c>
      <c r="R2042" s="2">
        <f>VLOOKUP(M2042,[1]ArchetypeScores!E:I,5,FALSE)</f>
        <v>0</v>
      </c>
      <c r="S2042" s="2">
        <f>VLOOKUP(M2042,[1]ArchetypeScores!E:K,7,FALSE)</f>
        <v>0</v>
      </c>
      <c r="T2042" s="2" t="str">
        <f t="shared" si="31"/>
        <v>Not A&amp;R positive</v>
      </c>
    </row>
    <row r="2043" spans="1:20" x14ac:dyDescent="0.3">
      <c r="A2043" s="2" t="s">
        <v>5150</v>
      </c>
      <c r="B2043" s="3" t="s">
        <v>5751</v>
      </c>
      <c r="C2043" s="3" t="s">
        <v>5752</v>
      </c>
      <c r="D2043" s="4">
        <v>0.9</v>
      </c>
      <c r="E2043" s="5" t="s">
        <v>5153</v>
      </c>
      <c r="F2043" s="4">
        <v>4.8000000000000001E-4</v>
      </c>
      <c r="G2043" s="6">
        <v>46270</v>
      </c>
      <c r="H2043" s="3" t="s">
        <v>5158</v>
      </c>
      <c r="I2043" s="3" t="s">
        <v>5159</v>
      </c>
      <c r="J2043" s="3" t="s">
        <v>5753</v>
      </c>
      <c r="K2043" s="5" t="s">
        <v>47</v>
      </c>
      <c r="L2043" s="5">
        <v>5</v>
      </c>
      <c r="M2043" s="5" t="s">
        <v>192</v>
      </c>
      <c r="N2043" s="5">
        <f>VLOOKUP(M2043,[1]ArchetypeScores!E:N,10,FALSE)</f>
        <v>0</v>
      </c>
      <c r="O2043" s="5">
        <f>VLOOKUP(M2043,[1]ArchetypeScores!E:O,11,FALSE)</f>
        <v>0</v>
      </c>
      <c r="P2043" s="5">
        <f>VLOOKUP(M2043,[1]ArchetypeScores!E:P,12,FALSE)</f>
        <v>0</v>
      </c>
      <c r="Q2043" s="2" t="str">
        <f>VLOOKUP(M2043,[1]ArchetypeScores!E:W,19,FALSE)</f>
        <v>Untargeted</v>
      </c>
      <c r="R2043" s="2">
        <f>VLOOKUP(M2043,[1]ArchetypeScores!E:I,5,FALSE)</f>
        <v>0</v>
      </c>
      <c r="S2043" s="2">
        <f>VLOOKUP(M2043,[1]ArchetypeScores!E:K,7,FALSE)</f>
        <v>0</v>
      </c>
      <c r="T2043" s="2" t="str">
        <f t="shared" si="31"/>
        <v>Not A&amp;R positive</v>
      </c>
    </row>
    <row r="2044" spans="1:20" x14ac:dyDescent="0.3">
      <c r="A2044" s="2" t="s">
        <v>5150</v>
      </c>
      <c r="B2044" s="3" t="s">
        <v>5754</v>
      </c>
      <c r="C2044" s="3" t="s">
        <v>5755</v>
      </c>
      <c r="D2044" s="4">
        <v>0.5</v>
      </c>
      <c r="E2044" s="5" t="s">
        <v>5153</v>
      </c>
      <c r="F2044" s="4">
        <v>2.7E-4</v>
      </c>
      <c r="G2044" s="6">
        <v>46268</v>
      </c>
      <c r="H2044" s="3" t="s">
        <v>5158</v>
      </c>
      <c r="I2044" s="3" t="s">
        <v>5159</v>
      </c>
      <c r="J2044" s="3" t="s">
        <v>5324</v>
      </c>
      <c r="K2044" s="5" t="s">
        <v>47</v>
      </c>
      <c r="L2044" s="5">
        <v>5</v>
      </c>
      <c r="M2044" s="5" t="s">
        <v>192</v>
      </c>
      <c r="N2044" s="5">
        <f>VLOOKUP(M2044,[1]ArchetypeScores!E:N,10,FALSE)</f>
        <v>0</v>
      </c>
      <c r="O2044" s="5">
        <f>VLOOKUP(M2044,[1]ArchetypeScores!E:O,11,FALSE)</f>
        <v>0</v>
      </c>
      <c r="P2044" s="5">
        <f>VLOOKUP(M2044,[1]ArchetypeScores!E:P,12,FALSE)</f>
        <v>0</v>
      </c>
      <c r="Q2044" s="2" t="str">
        <f>VLOOKUP(M2044,[1]ArchetypeScores!E:W,19,FALSE)</f>
        <v>Untargeted</v>
      </c>
      <c r="R2044" s="2">
        <f>VLOOKUP(M2044,[1]ArchetypeScores!E:I,5,FALSE)</f>
        <v>0</v>
      </c>
      <c r="S2044" s="2">
        <f>VLOOKUP(M2044,[1]ArchetypeScores!E:K,7,FALSE)</f>
        <v>0</v>
      </c>
      <c r="T2044" s="2" t="str">
        <f t="shared" si="31"/>
        <v>Not A&amp;R positive</v>
      </c>
    </row>
    <row r="2045" spans="1:20" x14ac:dyDescent="0.3">
      <c r="A2045" s="2" t="s">
        <v>5150</v>
      </c>
      <c r="B2045" s="3" t="s">
        <v>5756</v>
      </c>
      <c r="C2045" s="3" t="s">
        <v>5757</v>
      </c>
      <c r="D2045" s="4"/>
      <c r="E2045" s="5" t="s">
        <v>5153</v>
      </c>
      <c r="F2045" s="4">
        <v>0</v>
      </c>
      <c r="G2045" s="6">
        <v>46267</v>
      </c>
      <c r="H2045" s="3" t="s">
        <v>5158</v>
      </c>
      <c r="I2045" s="3" t="s">
        <v>5159</v>
      </c>
      <c r="J2045" s="3" t="s">
        <v>5758</v>
      </c>
      <c r="K2045" s="5" t="s">
        <v>214</v>
      </c>
      <c r="L2045" s="5">
        <v>4</v>
      </c>
      <c r="M2045" s="5" t="s">
        <v>560</v>
      </c>
      <c r="N2045" s="5">
        <f>VLOOKUP(M2045,[1]ArchetypeScores!E:N,10,FALSE)</f>
        <v>1</v>
      </c>
      <c r="O2045" s="5">
        <f>VLOOKUP(M2045,[1]ArchetypeScores!E:O,11,FALSE)</f>
        <v>0</v>
      </c>
      <c r="P2045" s="5">
        <f>VLOOKUP(M2045,[1]ArchetypeScores!E:P,12,FALSE)</f>
        <v>0</v>
      </c>
      <c r="Q2045" s="2" t="str">
        <f>VLOOKUP(M2045,[1]ArchetypeScores!E:W,19,FALSE)</f>
        <v>Other sector</v>
      </c>
      <c r="R2045" s="2">
        <f>VLOOKUP(M2045,[1]ArchetypeScores!E:I,5,FALSE)</f>
        <v>0</v>
      </c>
      <c r="S2045" s="2">
        <f>VLOOKUP(M2045,[1]ArchetypeScores!E:K,7,FALSE)</f>
        <v>0</v>
      </c>
      <c r="T2045" s="2" t="str">
        <f t="shared" si="31"/>
        <v>Not A&amp;R positive</v>
      </c>
    </row>
    <row r="2046" spans="1:20" x14ac:dyDescent="0.3">
      <c r="A2046" s="2" t="s">
        <v>5150</v>
      </c>
      <c r="B2046" s="3" t="s">
        <v>5759</v>
      </c>
      <c r="C2046" s="3" t="s">
        <v>5760</v>
      </c>
      <c r="D2046" s="4">
        <v>30.83</v>
      </c>
      <c r="E2046" s="5" t="s">
        <v>5153</v>
      </c>
      <c r="F2046" s="4">
        <v>1.5480000000000001E-2</v>
      </c>
      <c r="G2046" s="6">
        <v>46465</v>
      </c>
      <c r="H2046" s="3" t="s">
        <v>5154</v>
      </c>
      <c r="I2046" s="3" t="s">
        <v>5155</v>
      </c>
      <c r="J2046" s="3" t="s">
        <v>5761</v>
      </c>
      <c r="K2046" s="5" t="s">
        <v>94</v>
      </c>
      <c r="L2046" s="5">
        <v>1</v>
      </c>
      <c r="M2046" s="5" t="s">
        <v>95</v>
      </c>
      <c r="N2046" s="5">
        <f>VLOOKUP(M2046,[1]ArchetypeScores!E:N,10,FALSE)</f>
        <v>1</v>
      </c>
      <c r="O2046" s="5">
        <f>VLOOKUP(M2046,[1]ArchetypeScores!E:O,11,FALSE)</f>
        <v>-1</v>
      </c>
      <c r="P2046" s="5">
        <f>VLOOKUP(M2046,[1]ArchetypeScores!E:P,12,FALSE)</f>
        <v>0</v>
      </c>
      <c r="Q2046" s="2" t="str">
        <f>VLOOKUP(M2046,[1]ArchetypeScores!E:W,19,FALSE)</f>
        <v>Consumer (including agriculture and tourism)</v>
      </c>
      <c r="R2046" s="2">
        <f>VLOOKUP(M2046,[1]ArchetypeScores!E:I,5,FALSE)</f>
        <v>0</v>
      </c>
      <c r="S2046" s="2">
        <f>VLOOKUP(M2046,[1]ArchetypeScores!E:K,7,FALSE)</f>
        <v>0</v>
      </c>
      <c r="T2046" s="2" t="str">
        <f t="shared" si="31"/>
        <v>Not A&amp;R positive</v>
      </c>
    </row>
    <row r="2047" spans="1:20" x14ac:dyDescent="0.3">
      <c r="A2047" s="2" t="s">
        <v>5150</v>
      </c>
      <c r="B2047" s="3" t="s">
        <v>5762</v>
      </c>
      <c r="C2047" s="3" t="s">
        <v>5763</v>
      </c>
      <c r="D2047" s="4">
        <v>6.37</v>
      </c>
      <c r="E2047" s="5" t="s">
        <v>5153</v>
      </c>
      <c r="F2047" s="4">
        <v>3.4299999999999999E-3</v>
      </c>
      <c r="G2047" s="6">
        <v>46293</v>
      </c>
      <c r="H2047" s="3" t="s">
        <v>5158</v>
      </c>
      <c r="I2047" s="3" t="s">
        <v>5159</v>
      </c>
      <c r="J2047" s="3" t="s">
        <v>5764</v>
      </c>
      <c r="K2047" s="5" t="s">
        <v>38</v>
      </c>
      <c r="L2047" s="5">
        <v>29</v>
      </c>
      <c r="M2047" s="5" t="s">
        <v>316</v>
      </c>
      <c r="N2047" s="5">
        <f>VLOOKUP(M2047,[1]ArchetypeScores!E:N,10,FALSE)</f>
        <v>0</v>
      </c>
      <c r="O2047" s="5">
        <f>VLOOKUP(M2047,[1]ArchetypeScores!E:O,11,FALSE)</f>
        <v>-1</v>
      </c>
      <c r="P2047" s="5">
        <f>VLOOKUP(M2047,[1]ArchetypeScores!E:P,12,FALSE)</f>
        <v>0</v>
      </c>
      <c r="Q2047" s="2" t="str">
        <f>VLOOKUP(M2047,[1]ArchetypeScores!E:W,19,FALSE)</f>
        <v>Other sector</v>
      </c>
      <c r="R2047" s="2">
        <f>VLOOKUP(M2047,[1]ArchetypeScores!E:I,5,FALSE)</f>
        <v>0</v>
      </c>
      <c r="S2047" s="2">
        <f>VLOOKUP(M2047,[1]ArchetypeScores!E:K,7,FALSE)</f>
        <v>0</v>
      </c>
      <c r="T2047" s="2" t="str">
        <f t="shared" si="31"/>
        <v>Not A&amp;R positive</v>
      </c>
    </row>
    <row r="2048" spans="1:20" x14ac:dyDescent="0.3">
      <c r="A2048" s="2" t="s">
        <v>5150</v>
      </c>
      <c r="B2048" s="3" t="s">
        <v>5765</v>
      </c>
      <c r="C2048" s="3" t="s">
        <v>5766</v>
      </c>
      <c r="D2048" s="4">
        <v>122.9</v>
      </c>
      <c r="E2048" s="5" t="s">
        <v>5153</v>
      </c>
      <c r="F2048" s="4">
        <v>6.2670000000000003E-2</v>
      </c>
      <c r="G2048" s="6">
        <v>46440</v>
      </c>
      <c r="H2048" s="3" t="s">
        <v>5427</v>
      </c>
      <c r="I2048" s="3" t="s">
        <v>5428</v>
      </c>
      <c r="J2048" s="3" t="s">
        <v>5767</v>
      </c>
      <c r="K2048" s="5" t="s">
        <v>112</v>
      </c>
      <c r="L2048" s="5" t="s">
        <v>112</v>
      </c>
      <c r="M2048" s="5" t="s">
        <v>961</v>
      </c>
      <c r="N2048" s="5">
        <f>VLOOKUP(M2048,[1]ArchetypeScores!E:N,10,FALSE)</f>
        <v>0</v>
      </c>
      <c r="O2048" s="5">
        <f>VLOOKUP(M2048,[1]ArchetypeScores!E:O,11,FALSE)</f>
        <v>0</v>
      </c>
      <c r="P2048" s="5">
        <f>VLOOKUP(M2048,[1]ArchetypeScores!E:P,12,FALSE)</f>
        <v>0</v>
      </c>
      <c r="Q2048" s="2" t="str">
        <f>VLOOKUP(M2048,[1]ArchetypeScores!E:W,19,FALSE)</f>
        <v>Untargeted</v>
      </c>
      <c r="R2048" s="2">
        <f>VLOOKUP(M2048,[1]ArchetypeScores!E:I,5,FALSE)</f>
        <v>0</v>
      </c>
      <c r="S2048" s="2">
        <f>VLOOKUP(M2048,[1]ArchetypeScores!E:K,7,FALSE)</f>
        <v>0</v>
      </c>
      <c r="T2048" s="2" t="str">
        <f t="shared" si="31"/>
        <v>Not A&amp;R positive</v>
      </c>
    </row>
    <row r="2049" spans="1:20" x14ac:dyDescent="0.3">
      <c r="A2049" s="2" t="s">
        <v>5150</v>
      </c>
      <c r="B2049" s="3" t="s">
        <v>5768</v>
      </c>
      <c r="C2049" s="3" t="s">
        <v>5769</v>
      </c>
      <c r="D2049" s="4">
        <v>12.11</v>
      </c>
      <c r="E2049" s="5" t="s">
        <v>5153</v>
      </c>
      <c r="F2049" s="4">
        <v>6.5100000000000002E-3</v>
      </c>
      <c r="G2049" s="6">
        <v>46229</v>
      </c>
      <c r="H2049" s="3" t="s">
        <v>5158</v>
      </c>
      <c r="I2049" s="3" t="s">
        <v>5159</v>
      </c>
      <c r="J2049" s="3" t="s">
        <v>5770</v>
      </c>
      <c r="K2049" s="5" t="s">
        <v>61</v>
      </c>
      <c r="L2049" s="5">
        <v>3</v>
      </c>
      <c r="M2049" s="5" t="s">
        <v>872</v>
      </c>
      <c r="N2049" s="5">
        <f>VLOOKUP(M2049,[1]ArchetypeScores!E:N,10,FALSE)</f>
        <v>0</v>
      </c>
      <c r="O2049" s="5">
        <f>VLOOKUP(M2049,[1]ArchetypeScores!E:O,11,FALSE)</f>
        <v>0</v>
      </c>
      <c r="P2049" s="5">
        <f>VLOOKUP(M2049,[1]ArchetypeScores!E:P,12,FALSE)</f>
        <v>0</v>
      </c>
      <c r="Q2049" s="2" t="str">
        <f>VLOOKUP(M2049,[1]ArchetypeScores!E:W,19,FALSE)</f>
        <v>Health care</v>
      </c>
      <c r="R2049" s="2">
        <f>VLOOKUP(M2049,[1]ArchetypeScores!E:I,5,FALSE)</f>
        <v>0</v>
      </c>
      <c r="S2049" s="2">
        <f>VLOOKUP(M2049,[1]ArchetypeScores!E:K,7,FALSE)</f>
        <v>0</v>
      </c>
      <c r="T2049" s="2" t="str">
        <f t="shared" si="31"/>
        <v>Not A&amp;R positive</v>
      </c>
    </row>
    <row r="2050" spans="1:20" x14ac:dyDescent="0.3">
      <c r="A2050" s="2" t="s">
        <v>5150</v>
      </c>
      <c r="B2050" s="7" t="s">
        <v>5771</v>
      </c>
      <c r="C2050" s="3" t="s">
        <v>5772</v>
      </c>
      <c r="D2050" s="4">
        <v>1.764</v>
      </c>
      <c r="E2050" s="5" t="s">
        <v>5153</v>
      </c>
      <c r="F2050" s="4">
        <v>9.5E-4</v>
      </c>
      <c r="G2050" s="6">
        <v>46305</v>
      </c>
      <c r="H2050" s="3" t="s">
        <v>5158</v>
      </c>
      <c r="I2050" s="3" t="s">
        <v>5159</v>
      </c>
      <c r="J2050" s="3" t="s">
        <v>5773</v>
      </c>
      <c r="K2050" s="5" t="s">
        <v>38</v>
      </c>
      <c r="L2050" s="5">
        <v>1</v>
      </c>
      <c r="M2050" s="5" t="s">
        <v>43</v>
      </c>
      <c r="N2050" s="5">
        <f>VLOOKUP(M2050,[1]ArchetypeScores!E:N,10,FALSE)</f>
        <v>0</v>
      </c>
      <c r="O2050" s="5">
        <f>VLOOKUP(M2050,[1]ArchetypeScores!E:O,11,FALSE)</f>
        <v>-1</v>
      </c>
      <c r="P2050" s="5">
        <f>VLOOKUP(M2050,[1]ArchetypeScores!E:P,12,FALSE)</f>
        <v>0</v>
      </c>
      <c r="Q2050" s="2" t="str">
        <f>VLOOKUP(M2050,[1]ArchetypeScores!E:W,19,FALSE)</f>
        <v>Consumer (including agriculture and tourism)</v>
      </c>
      <c r="R2050" s="2">
        <f>VLOOKUP(M2050,[1]ArchetypeScores!E:I,5,FALSE)</f>
        <v>0</v>
      </c>
      <c r="S2050" s="2">
        <f>VLOOKUP(M2050,[1]ArchetypeScores!E:K,7,FALSE)</f>
        <v>0</v>
      </c>
      <c r="T2050" s="2" t="str">
        <f t="shared" ref="T2050:T2113" si="32">IF(AND(R2050=1,S2050=1),"Both",IF(AND(R2050=1,S2050=0),"Direct only",IF(AND(R2050=0,S2050=1),"Indirect only","Not A&amp;R positive")))</f>
        <v>Not A&amp;R positive</v>
      </c>
    </row>
    <row r="2051" spans="1:20" x14ac:dyDescent="0.3">
      <c r="A2051" s="2" t="s">
        <v>5150</v>
      </c>
      <c r="B2051" s="3" t="s">
        <v>5774</v>
      </c>
      <c r="C2051" s="3" t="s">
        <v>5775</v>
      </c>
      <c r="D2051" s="4">
        <v>0.54</v>
      </c>
      <c r="E2051" s="5" t="s">
        <v>5153</v>
      </c>
      <c r="F2051" s="4">
        <v>2.9E-4</v>
      </c>
      <c r="G2051" s="6">
        <v>46342</v>
      </c>
      <c r="H2051" s="3" t="s">
        <v>5158</v>
      </c>
      <c r="I2051" s="3" t="s">
        <v>5159</v>
      </c>
      <c r="J2051" s="3" t="s">
        <v>5776</v>
      </c>
      <c r="K2051" s="5" t="s">
        <v>71</v>
      </c>
      <c r="L2051" s="5">
        <v>1</v>
      </c>
      <c r="M2051" s="5" t="s">
        <v>72</v>
      </c>
      <c r="N2051" s="5">
        <f>VLOOKUP(M2051,[1]ArchetypeScores!E:N,10,FALSE)</f>
        <v>0</v>
      </c>
      <c r="O2051" s="5">
        <f>VLOOKUP(M2051,[1]ArchetypeScores!E:O,11,FALSE)</f>
        <v>0</v>
      </c>
      <c r="P2051" s="5">
        <f>VLOOKUP(M2051,[1]ArchetypeScores!E:P,12,FALSE)</f>
        <v>0</v>
      </c>
      <c r="Q2051" s="2" t="str">
        <f>VLOOKUP(M2051,[1]ArchetypeScores!E:W,19,FALSE)</f>
        <v>Other sector</v>
      </c>
      <c r="R2051" s="2">
        <f>VLOOKUP(M2051,[1]ArchetypeScores!E:I,5,FALSE)</f>
        <v>0</v>
      </c>
      <c r="S2051" s="2">
        <f>VLOOKUP(M2051,[1]ArchetypeScores!E:K,7,FALSE)</f>
        <v>0</v>
      </c>
      <c r="T2051" s="2" t="str">
        <f t="shared" si="32"/>
        <v>Not A&amp;R positive</v>
      </c>
    </row>
    <row r="2052" spans="1:20" x14ac:dyDescent="0.3">
      <c r="A2052" s="2" t="s">
        <v>5150</v>
      </c>
      <c r="B2052" s="3" t="s">
        <v>5777</v>
      </c>
      <c r="C2052" s="3" t="s">
        <v>5777</v>
      </c>
      <c r="D2052" s="4">
        <v>7.48</v>
      </c>
      <c r="E2052" s="5" t="s">
        <v>5153</v>
      </c>
      <c r="F2052" s="4">
        <v>4.0200000000000001E-3</v>
      </c>
      <c r="G2052" s="6">
        <v>46393</v>
      </c>
      <c r="H2052" s="3" t="s">
        <v>5158</v>
      </c>
      <c r="I2052" s="3" t="s">
        <v>5159</v>
      </c>
      <c r="J2052" s="3" t="s">
        <v>5778</v>
      </c>
      <c r="K2052" s="5" t="s">
        <v>71</v>
      </c>
      <c r="L2052" s="5">
        <v>1</v>
      </c>
      <c r="M2052" s="5" t="s">
        <v>72</v>
      </c>
      <c r="N2052" s="5">
        <f>VLOOKUP(M2052,[1]ArchetypeScores!E:N,10,FALSE)</f>
        <v>0</v>
      </c>
      <c r="O2052" s="5">
        <f>VLOOKUP(M2052,[1]ArchetypeScores!E:O,11,FALSE)</f>
        <v>0</v>
      </c>
      <c r="P2052" s="5">
        <f>VLOOKUP(M2052,[1]ArchetypeScores!E:P,12,FALSE)</f>
        <v>0</v>
      </c>
      <c r="Q2052" s="2" t="str">
        <f>VLOOKUP(M2052,[1]ArchetypeScores!E:W,19,FALSE)</f>
        <v>Other sector</v>
      </c>
      <c r="R2052" s="2">
        <f>VLOOKUP(M2052,[1]ArchetypeScores!E:I,5,FALSE)</f>
        <v>0</v>
      </c>
      <c r="S2052" s="2">
        <f>VLOOKUP(M2052,[1]ArchetypeScores!E:K,7,FALSE)</f>
        <v>0</v>
      </c>
      <c r="T2052" s="2" t="str">
        <f t="shared" si="32"/>
        <v>Not A&amp;R positive</v>
      </c>
    </row>
    <row r="2053" spans="1:20" x14ac:dyDescent="0.3">
      <c r="A2053" s="2" t="s">
        <v>5150</v>
      </c>
      <c r="B2053" s="3" t="s">
        <v>5779</v>
      </c>
      <c r="C2053" s="3" t="s">
        <v>5780</v>
      </c>
      <c r="D2053" s="4">
        <v>0.74199999999999999</v>
      </c>
      <c r="E2053" s="5" t="s">
        <v>5153</v>
      </c>
      <c r="F2053" s="4">
        <v>4.0000000000000002E-4</v>
      </c>
      <c r="G2053" s="6">
        <v>46417</v>
      </c>
      <c r="H2053" s="3" t="s">
        <v>5158</v>
      </c>
      <c r="I2053" s="3" t="s">
        <v>5194</v>
      </c>
      <c r="J2053" s="3" t="s">
        <v>5415</v>
      </c>
      <c r="K2053" s="5" t="s">
        <v>94</v>
      </c>
      <c r="L2053" s="5">
        <v>1</v>
      </c>
      <c r="M2053" s="5" t="s">
        <v>95</v>
      </c>
      <c r="N2053" s="5">
        <f>VLOOKUP(M2053,[1]ArchetypeScores!E:N,10,FALSE)</f>
        <v>1</v>
      </c>
      <c r="O2053" s="5">
        <f>VLOOKUP(M2053,[1]ArchetypeScores!E:O,11,FALSE)</f>
        <v>-1</v>
      </c>
      <c r="P2053" s="5">
        <f>VLOOKUP(M2053,[1]ArchetypeScores!E:P,12,FALSE)</f>
        <v>0</v>
      </c>
      <c r="Q2053" s="2" t="str">
        <f>VLOOKUP(M2053,[1]ArchetypeScores!E:W,19,FALSE)</f>
        <v>Consumer (including agriculture and tourism)</v>
      </c>
      <c r="R2053" s="2">
        <f>VLOOKUP(M2053,[1]ArchetypeScores!E:I,5,FALSE)</f>
        <v>0</v>
      </c>
      <c r="S2053" s="2">
        <f>VLOOKUP(M2053,[1]ArchetypeScores!E:K,7,FALSE)</f>
        <v>0</v>
      </c>
      <c r="T2053" s="2" t="str">
        <f t="shared" si="32"/>
        <v>Not A&amp;R positive</v>
      </c>
    </row>
    <row r="2054" spans="1:20" x14ac:dyDescent="0.3">
      <c r="A2054" s="2" t="s">
        <v>5150</v>
      </c>
      <c r="B2054" s="3" t="s">
        <v>5781</v>
      </c>
      <c r="C2054" s="3" t="s">
        <v>5782</v>
      </c>
      <c r="D2054" s="4">
        <v>0.44500000000000001</v>
      </c>
      <c r="E2054" s="5" t="s">
        <v>5153</v>
      </c>
      <c r="F2054" s="4">
        <v>2.4000000000000001E-4</v>
      </c>
      <c r="G2054" s="6">
        <v>46283</v>
      </c>
      <c r="H2054" s="3" t="s">
        <v>5158</v>
      </c>
      <c r="I2054" s="3" t="s">
        <v>5159</v>
      </c>
      <c r="J2054" s="3" t="s">
        <v>5783</v>
      </c>
      <c r="K2054" s="5" t="s">
        <v>38</v>
      </c>
      <c r="L2054" s="5">
        <v>29</v>
      </c>
      <c r="M2054" s="5" t="s">
        <v>316</v>
      </c>
      <c r="N2054" s="5">
        <f>VLOOKUP(M2054,[1]ArchetypeScores!E:N,10,FALSE)</f>
        <v>0</v>
      </c>
      <c r="O2054" s="5">
        <f>VLOOKUP(M2054,[1]ArchetypeScores!E:O,11,FALSE)</f>
        <v>-1</v>
      </c>
      <c r="P2054" s="5">
        <f>VLOOKUP(M2054,[1]ArchetypeScores!E:P,12,FALSE)</f>
        <v>0</v>
      </c>
      <c r="Q2054" s="2" t="str">
        <f>VLOOKUP(M2054,[1]ArchetypeScores!E:W,19,FALSE)</f>
        <v>Other sector</v>
      </c>
      <c r="R2054" s="2">
        <f>VLOOKUP(M2054,[1]ArchetypeScores!E:I,5,FALSE)</f>
        <v>0</v>
      </c>
      <c r="S2054" s="2">
        <f>VLOOKUP(M2054,[1]ArchetypeScores!E:K,7,FALSE)</f>
        <v>0</v>
      </c>
      <c r="T2054" s="2" t="str">
        <f t="shared" si="32"/>
        <v>Not A&amp;R positive</v>
      </c>
    </row>
    <row r="2055" spans="1:20" x14ac:dyDescent="0.3">
      <c r="A2055" s="2" t="s">
        <v>5150</v>
      </c>
      <c r="B2055" s="3" t="s">
        <v>5784</v>
      </c>
      <c r="C2055" s="3" t="s">
        <v>5785</v>
      </c>
      <c r="D2055" s="4">
        <v>0.22</v>
      </c>
      <c r="E2055" s="5" t="s">
        <v>5153</v>
      </c>
      <c r="F2055" s="4">
        <v>1.2E-4</v>
      </c>
      <c r="G2055" s="6">
        <v>46380</v>
      </c>
      <c r="H2055" s="3" t="s">
        <v>5158</v>
      </c>
      <c r="I2055" s="3" t="s">
        <v>5159</v>
      </c>
      <c r="J2055" s="3" t="s">
        <v>5786</v>
      </c>
      <c r="K2055" s="5" t="s">
        <v>291</v>
      </c>
      <c r="L2055" s="5">
        <v>4</v>
      </c>
      <c r="M2055" s="5" t="s">
        <v>292</v>
      </c>
      <c r="N2055" s="5">
        <f>VLOOKUP(M2055,[1]ArchetypeScores!E:N,10,FALSE)</f>
        <v>1</v>
      </c>
      <c r="O2055" s="5">
        <f>VLOOKUP(M2055,[1]ArchetypeScores!E:O,11,FALSE)</f>
        <v>0</v>
      </c>
      <c r="P2055" s="5">
        <f>VLOOKUP(M2055,[1]ArchetypeScores!E:P,12,FALSE)</f>
        <v>0</v>
      </c>
      <c r="Q2055" s="2" t="str">
        <f>VLOOKUP(M2055,[1]ArchetypeScores!E:W,19,FALSE)</f>
        <v>Education and training</v>
      </c>
      <c r="R2055" s="2">
        <f>VLOOKUP(M2055,[1]ArchetypeScores!E:I,5,FALSE)</f>
        <v>0</v>
      </c>
      <c r="S2055" s="2">
        <f>VLOOKUP(M2055,[1]ArchetypeScores!E:K,7,FALSE)</f>
        <v>0</v>
      </c>
      <c r="T2055" s="2" t="str">
        <f t="shared" si="32"/>
        <v>Not A&amp;R positive</v>
      </c>
    </row>
    <row r="2056" spans="1:20" x14ac:dyDescent="0.3">
      <c r="A2056" s="2" t="s">
        <v>5150</v>
      </c>
      <c r="B2056" s="3" t="s">
        <v>5787</v>
      </c>
      <c r="C2056" s="3" t="s">
        <v>5788</v>
      </c>
      <c r="D2056" s="4">
        <v>0.22800000000000001</v>
      </c>
      <c r="E2056" s="5" t="s">
        <v>5153</v>
      </c>
      <c r="F2056" s="4">
        <v>1.2E-4</v>
      </c>
      <c r="G2056" s="6">
        <v>46403</v>
      </c>
      <c r="H2056" s="3" t="s">
        <v>5158</v>
      </c>
      <c r="I2056" s="3" t="s">
        <v>5159</v>
      </c>
      <c r="J2056" s="3" t="s">
        <v>5789</v>
      </c>
      <c r="K2056" s="5" t="s">
        <v>38</v>
      </c>
      <c r="L2056" s="5">
        <v>29</v>
      </c>
      <c r="M2056" s="5" t="s">
        <v>316</v>
      </c>
      <c r="N2056" s="5">
        <f>VLOOKUP(M2056,[1]ArchetypeScores!E:N,10,FALSE)</f>
        <v>0</v>
      </c>
      <c r="O2056" s="5">
        <f>VLOOKUP(M2056,[1]ArchetypeScores!E:O,11,FALSE)</f>
        <v>-1</v>
      </c>
      <c r="P2056" s="5">
        <f>VLOOKUP(M2056,[1]ArchetypeScores!E:P,12,FALSE)</f>
        <v>0</v>
      </c>
      <c r="Q2056" s="2" t="str">
        <f>VLOOKUP(M2056,[1]ArchetypeScores!E:W,19,FALSE)</f>
        <v>Other sector</v>
      </c>
      <c r="R2056" s="2">
        <f>VLOOKUP(M2056,[1]ArchetypeScores!E:I,5,FALSE)</f>
        <v>0</v>
      </c>
      <c r="S2056" s="2">
        <f>VLOOKUP(M2056,[1]ArchetypeScores!E:K,7,FALSE)</f>
        <v>0</v>
      </c>
      <c r="T2056" s="2" t="str">
        <f t="shared" si="32"/>
        <v>Not A&amp;R positive</v>
      </c>
    </row>
    <row r="2057" spans="1:20" x14ac:dyDescent="0.3">
      <c r="A2057" s="2" t="s">
        <v>5150</v>
      </c>
      <c r="B2057" s="3" t="s">
        <v>5790</v>
      </c>
      <c r="C2057" s="3" t="s">
        <v>5791</v>
      </c>
      <c r="D2057" s="4">
        <v>17.5</v>
      </c>
      <c r="E2057" s="5" t="s">
        <v>5153</v>
      </c>
      <c r="F2057" s="4">
        <v>9.41E-3</v>
      </c>
      <c r="G2057" s="6">
        <v>46312</v>
      </c>
      <c r="H2057" s="3" t="s">
        <v>5158</v>
      </c>
      <c r="I2057" s="3" t="s">
        <v>5159</v>
      </c>
      <c r="J2057" s="3" t="s">
        <v>5792</v>
      </c>
      <c r="K2057" s="5" t="s">
        <v>1097</v>
      </c>
      <c r="L2057" s="5">
        <v>2</v>
      </c>
      <c r="M2057" s="5" t="s">
        <v>1102</v>
      </c>
      <c r="N2057" s="5">
        <f>VLOOKUP(M2057,[1]ArchetypeScores!E:N,10,FALSE)</f>
        <v>1</v>
      </c>
      <c r="O2057" s="5">
        <f>VLOOKUP(M2057,[1]ArchetypeScores!E:O,11,FALSE)</f>
        <v>0</v>
      </c>
      <c r="P2057" s="5">
        <f>VLOOKUP(M2057,[1]ArchetypeScores!E:P,12,FALSE)</f>
        <v>2</v>
      </c>
      <c r="Q2057" s="2" t="str">
        <f>VLOOKUP(M2057,[1]ArchetypeScores!E:W,19,FALSE)</f>
        <v>Consumer (including agriculture and tourism)</v>
      </c>
      <c r="R2057" s="2">
        <f>VLOOKUP(M2057,[1]ArchetypeScores!E:I,5,FALSE)</f>
        <v>0</v>
      </c>
      <c r="S2057" s="2">
        <f>VLOOKUP(M2057,[1]ArchetypeScores!E:K,7,FALSE)</f>
        <v>1</v>
      </c>
      <c r="T2057" s="2" t="str">
        <f t="shared" si="32"/>
        <v>Indirect only</v>
      </c>
    </row>
    <row r="2058" spans="1:20" x14ac:dyDescent="0.3">
      <c r="A2058" s="2" t="s">
        <v>5150</v>
      </c>
      <c r="B2058" s="3" t="s">
        <v>5793</v>
      </c>
      <c r="C2058" s="3" t="s">
        <v>5794</v>
      </c>
      <c r="D2058" s="4">
        <v>18.48</v>
      </c>
      <c r="E2058" s="5" t="s">
        <v>5153</v>
      </c>
      <c r="F2058" s="4">
        <v>9.2800000000000001E-3</v>
      </c>
      <c r="G2058" s="6">
        <v>46479</v>
      </c>
      <c r="H2058" s="3" t="s">
        <v>5154</v>
      </c>
      <c r="I2058" s="3" t="s">
        <v>5155</v>
      </c>
      <c r="J2058" s="3" t="s">
        <v>5795</v>
      </c>
      <c r="K2058" s="5" t="s">
        <v>94</v>
      </c>
      <c r="L2058" s="5" t="s">
        <v>112</v>
      </c>
      <c r="M2058" s="5" t="s">
        <v>5796</v>
      </c>
      <c r="N2058" s="5">
        <f>VLOOKUP(M2058,[1]ArchetypeScores!E:N,10,FALSE)</f>
        <v>1</v>
      </c>
      <c r="O2058" s="5">
        <f>VLOOKUP(M2058,[1]ArchetypeScores!E:O,11,FALSE)</f>
        <v>0</v>
      </c>
      <c r="P2058" s="5">
        <f>VLOOKUP(M2058,[1]ArchetypeScores!E:P,12,FALSE)</f>
        <v>0</v>
      </c>
      <c r="Q2058" s="2" t="str">
        <f>VLOOKUP(M2058,[1]ArchetypeScores!E:W,19,FALSE)</f>
        <v>Consumer (including agriculture and tourism)</v>
      </c>
      <c r="R2058" s="2">
        <f>VLOOKUP(M2058,[1]ArchetypeScores!E:I,5,FALSE)</f>
        <v>0</v>
      </c>
      <c r="S2058" s="2">
        <f>VLOOKUP(M2058,[1]ArchetypeScores!E:K,7,FALSE)</f>
        <v>0</v>
      </c>
      <c r="T2058" s="2" t="str">
        <f t="shared" si="32"/>
        <v>Not A&amp;R positive</v>
      </c>
    </row>
    <row r="2059" spans="1:20" x14ac:dyDescent="0.3">
      <c r="A2059" s="2" t="s">
        <v>5150</v>
      </c>
      <c r="B2059" s="3" t="s">
        <v>5797</v>
      </c>
      <c r="C2059" s="3" t="s">
        <v>5798</v>
      </c>
      <c r="D2059" s="4">
        <v>3.5</v>
      </c>
      <c r="E2059" s="5" t="s">
        <v>5153</v>
      </c>
      <c r="F2059" s="4">
        <v>1.8799999999999999E-3</v>
      </c>
      <c r="G2059" s="6">
        <v>46285</v>
      </c>
      <c r="H2059" s="3" t="s">
        <v>5158</v>
      </c>
      <c r="I2059" s="3" t="s">
        <v>5159</v>
      </c>
      <c r="J2059" s="3" t="s">
        <v>5799</v>
      </c>
      <c r="K2059" s="5" t="s">
        <v>38</v>
      </c>
      <c r="L2059" s="5">
        <v>29</v>
      </c>
      <c r="M2059" s="5" t="s">
        <v>316</v>
      </c>
      <c r="N2059" s="5">
        <f>VLOOKUP(M2059,[1]ArchetypeScores!E:N,10,FALSE)</f>
        <v>0</v>
      </c>
      <c r="O2059" s="5">
        <f>VLOOKUP(M2059,[1]ArchetypeScores!E:O,11,FALSE)</f>
        <v>-1</v>
      </c>
      <c r="P2059" s="5">
        <f>VLOOKUP(M2059,[1]ArchetypeScores!E:P,12,FALSE)</f>
        <v>0</v>
      </c>
      <c r="Q2059" s="2" t="str">
        <f>VLOOKUP(M2059,[1]ArchetypeScores!E:W,19,FALSE)</f>
        <v>Other sector</v>
      </c>
      <c r="R2059" s="2">
        <f>VLOOKUP(M2059,[1]ArchetypeScores!E:I,5,FALSE)</f>
        <v>0</v>
      </c>
      <c r="S2059" s="2">
        <f>VLOOKUP(M2059,[1]ArchetypeScores!E:K,7,FALSE)</f>
        <v>0</v>
      </c>
      <c r="T2059" s="2" t="str">
        <f t="shared" si="32"/>
        <v>Not A&amp;R positive</v>
      </c>
    </row>
    <row r="2060" spans="1:20" x14ac:dyDescent="0.3">
      <c r="A2060" s="2" t="s">
        <v>5150</v>
      </c>
      <c r="B2060" s="7" t="s">
        <v>5800</v>
      </c>
      <c r="C2060" s="3" t="s">
        <v>5801</v>
      </c>
      <c r="D2060" s="4">
        <v>6.15</v>
      </c>
      <c r="E2060" s="5" t="s">
        <v>5153</v>
      </c>
      <c r="F2060" s="4">
        <v>3.31E-3</v>
      </c>
      <c r="G2060" s="6">
        <v>46284</v>
      </c>
      <c r="H2060" s="3" t="s">
        <v>5158</v>
      </c>
      <c r="I2060" s="3" t="s">
        <v>5159</v>
      </c>
      <c r="J2060" s="3" t="s">
        <v>5802</v>
      </c>
      <c r="K2060" s="5" t="s">
        <v>38</v>
      </c>
      <c r="L2060" s="5">
        <v>1</v>
      </c>
      <c r="M2060" s="5" t="s">
        <v>43</v>
      </c>
      <c r="N2060" s="5">
        <f>VLOOKUP(M2060,[1]ArchetypeScores!E:N,10,FALSE)</f>
        <v>0</v>
      </c>
      <c r="O2060" s="5">
        <f>VLOOKUP(M2060,[1]ArchetypeScores!E:O,11,FALSE)</f>
        <v>-1</v>
      </c>
      <c r="P2060" s="5">
        <f>VLOOKUP(M2060,[1]ArchetypeScores!E:P,12,FALSE)</f>
        <v>0</v>
      </c>
      <c r="Q2060" s="2" t="str">
        <f>VLOOKUP(M2060,[1]ArchetypeScores!E:W,19,FALSE)</f>
        <v>Consumer (including agriculture and tourism)</v>
      </c>
      <c r="R2060" s="2">
        <f>VLOOKUP(M2060,[1]ArchetypeScores!E:I,5,FALSE)</f>
        <v>0</v>
      </c>
      <c r="S2060" s="2">
        <f>VLOOKUP(M2060,[1]ArchetypeScores!E:K,7,FALSE)</f>
        <v>0</v>
      </c>
      <c r="T2060" s="2" t="str">
        <f t="shared" si="32"/>
        <v>Not A&amp;R positive</v>
      </c>
    </row>
    <row r="2061" spans="1:20" x14ac:dyDescent="0.3">
      <c r="A2061" s="2" t="s">
        <v>5150</v>
      </c>
      <c r="B2061" s="3" t="s">
        <v>5803</v>
      </c>
      <c r="C2061" s="3" t="s">
        <v>5804</v>
      </c>
      <c r="D2061" s="4">
        <v>6.86</v>
      </c>
      <c r="E2061" s="5" t="s">
        <v>5153</v>
      </c>
      <c r="F2061" s="4">
        <v>3.6900000000000001E-3</v>
      </c>
      <c r="G2061" s="6">
        <v>46301</v>
      </c>
      <c r="H2061" s="3" t="s">
        <v>5158</v>
      </c>
      <c r="I2061" s="3" t="s">
        <v>5159</v>
      </c>
      <c r="J2061" s="3" t="s">
        <v>5805</v>
      </c>
      <c r="K2061" s="5" t="s">
        <v>47</v>
      </c>
      <c r="L2061" s="5">
        <v>1</v>
      </c>
      <c r="M2061" s="5" t="s">
        <v>48</v>
      </c>
      <c r="N2061" s="5">
        <f>VLOOKUP(M2061,[1]ArchetypeScores!E:N,10,FALSE)</f>
        <v>0</v>
      </c>
      <c r="O2061" s="5">
        <f>VLOOKUP(M2061,[1]ArchetypeScores!E:O,11,FALSE)</f>
        <v>0</v>
      </c>
      <c r="P2061" s="5">
        <f>VLOOKUP(M2061,[1]ArchetypeScores!E:P,12,FALSE)</f>
        <v>0</v>
      </c>
      <c r="Q2061" s="2" t="str">
        <f>VLOOKUP(M2061,[1]ArchetypeScores!E:W,19,FALSE)</f>
        <v>Consumer (including agriculture and tourism)</v>
      </c>
      <c r="R2061" s="2">
        <f>VLOOKUP(M2061,[1]ArchetypeScores!E:I,5,FALSE)</f>
        <v>0</v>
      </c>
      <c r="S2061" s="2">
        <f>VLOOKUP(M2061,[1]ArchetypeScores!E:K,7,FALSE)</f>
        <v>0</v>
      </c>
      <c r="T2061" s="2" t="str">
        <f t="shared" si="32"/>
        <v>Not A&amp;R positive</v>
      </c>
    </row>
    <row r="2062" spans="1:20" x14ac:dyDescent="0.3">
      <c r="A2062" s="2" t="s">
        <v>5150</v>
      </c>
      <c r="B2062" s="3" t="s">
        <v>5806</v>
      </c>
      <c r="C2062" s="3" t="s">
        <v>5807</v>
      </c>
      <c r="D2062" s="4">
        <v>0.35</v>
      </c>
      <c r="E2062" s="5" t="s">
        <v>5153</v>
      </c>
      <c r="F2062" s="4">
        <v>1.9000000000000001E-4</v>
      </c>
      <c r="G2062" s="6">
        <v>46405</v>
      </c>
      <c r="H2062" s="3" t="s">
        <v>5158</v>
      </c>
      <c r="I2062" s="3" t="s">
        <v>5159</v>
      </c>
      <c r="J2062" s="3" t="s">
        <v>5808</v>
      </c>
      <c r="K2062" s="5" t="s">
        <v>664</v>
      </c>
      <c r="L2062" s="5">
        <v>4</v>
      </c>
      <c r="M2062" s="5" t="s">
        <v>665</v>
      </c>
      <c r="N2062" s="5">
        <f>VLOOKUP(M2062,[1]ArchetypeScores!E:N,10,FALSE)</f>
        <v>1</v>
      </c>
      <c r="O2062" s="5">
        <f>VLOOKUP(M2062,[1]ArchetypeScores!E:O,11,FALSE)</f>
        <v>0</v>
      </c>
      <c r="P2062" s="5">
        <f>VLOOKUP(M2062,[1]ArchetypeScores!E:P,12,FALSE)</f>
        <v>2</v>
      </c>
      <c r="Q2062" s="2" t="str">
        <f>VLOOKUP(M2062,[1]ArchetypeScores!E:W,19,FALSE)</f>
        <v>Materials (including forestry and nature)</v>
      </c>
      <c r="R2062" s="2">
        <f>VLOOKUP(M2062,[1]ArchetypeScores!E:I,5,FALSE)</f>
        <v>1</v>
      </c>
      <c r="S2062" s="2">
        <f>VLOOKUP(M2062,[1]ArchetypeScores!E:K,7,FALSE)</f>
        <v>1</v>
      </c>
      <c r="T2062" s="2" t="str">
        <f t="shared" si="32"/>
        <v>Both</v>
      </c>
    </row>
    <row r="2063" spans="1:20" x14ac:dyDescent="0.3">
      <c r="A2063" s="2" t="s">
        <v>5150</v>
      </c>
      <c r="B2063" s="3" t="s">
        <v>5809</v>
      </c>
      <c r="C2063" s="3" t="s">
        <v>5810</v>
      </c>
      <c r="D2063" s="4">
        <v>12.09</v>
      </c>
      <c r="E2063" s="5" t="s">
        <v>5153</v>
      </c>
      <c r="F2063" s="4">
        <v>6.4999999999999997E-3</v>
      </c>
      <c r="G2063" s="6">
        <v>46431</v>
      </c>
      <c r="H2063" s="3" t="s">
        <v>5158</v>
      </c>
      <c r="I2063" s="3" t="s">
        <v>5194</v>
      </c>
      <c r="J2063" s="3" t="s">
        <v>5811</v>
      </c>
      <c r="K2063" s="5" t="s">
        <v>102</v>
      </c>
      <c r="L2063" s="5">
        <v>2</v>
      </c>
      <c r="M2063" s="5" t="s">
        <v>681</v>
      </c>
      <c r="N2063" s="5">
        <f>VLOOKUP(M2063,[1]ArchetypeScores!E:N,10,FALSE)</f>
        <v>0</v>
      </c>
      <c r="O2063" s="5">
        <f>VLOOKUP(M2063,[1]ArchetypeScores!E:O,11,FALSE)</f>
        <v>-1</v>
      </c>
      <c r="P2063" s="5">
        <f>VLOOKUP(M2063,[1]ArchetypeScores!E:P,12,FALSE)</f>
        <v>0</v>
      </c>
      <c r="Q2063" s="2" t="str">
        <f>VLOOKUP(M2063,[1]ArchetypeScores!E:W,19,FALSE)</f>
        <v>Untargeted</v>
      </c>
      <c r="R2063" s="2">
        <f>VLOOKUP(M2063,[1]ArchetypeScores!E:I,5,FALSE)</f>
        <v>0</v>
      </c>
      <c r="S2063" s="2">
        <f>VLOOKUP(M2063,[1]ArchetypeScores!E:K,7,FALSE)</f>
        <v>1</v>
      </c>
      <c r="T2063" s="2" t="str">
        <f t="shared" si="32"/>
        <v>Indirect only</v>
      </c>
    </row>
    <row r="2064" spans="1:20" x14ac:dyDescent="0.3">
      <c r="A2064" s="2" t="s">
        <v>5150</v>
      </c>
      <c r="B2064" s="3" t="s">
        <v>5812</v>
      </c>
      <c r="C2064" s="3" t="s">
        <v>5813</v>
      </c>
      <c r="D2064" s="4">
        <v>7.81</v>
      </c>
      <c r="E2064" s="5" t="s">
        <v>5153</v>
      </c>
      <c r="F2064" s="4">
        <v>4.1999999999999997E-3</v>
      </c>
      <c r="G2064" s="6">
        <v>46246</v>
      </c>
      <c r="H2064" s="3" t="s">
        <v>5158</v>
      </c>
      <c r="I2064" s="3" t="s">
        <v>5159</v>
      </c>
      <c r="J2064" s="3" t="s">
        <v>5814</v>
      </c>
      <c r="K2064" s="5" t="s">
        <v>61</v>
      </c>
      <c r="L2064" s="5">
        <v>4</v>
      </c>
      <c r="M2064" s="5" t="s">
        <v>433</v>
      </c>
      <c r="N2064" s="5">
        <f>VLOOKUP(M2064,[1]ArchetypeScores!E:N,10,FALSE)</f>
        <v>0</v>
      </c>
      <c r="O2064" s="5">
        <f>VLOOKUP(M2064,[1]ArchetypeScores!E:O,11,FALSE)</f>
        <v>0</v>
      </c>
      <c r="P2064" s="5">
        <f>VLOOKUP(M2064,[1]ArchetypeScores!E:P,12,FALSE)</f>
        <v>0</v>
      </c>
      <c r="Q2064" s="2" t="str">
        <f>VLOOKUP(M2064,[1]ArchetypeScores!E:W,19,FALSE)</f>
        <v>Health care</v>
      </c>
      <c r="R2064" s="2">
        <f>VLOOKUP(M2064,[1]ArchetypeScores!E:I,5,FALSE)</f>
        <v>0</v>
      </c>
      <c r="S2064" s="2">
        <f>VLOOKUP(M2064,[1]ArchetypeScores!E:K,7,FALSE)</f>
        <v>0</v>
      </c>
      <c r="T2064" s="2" t="str">
        <f t="shared" si="32"/>
        <v>Not A&amp;R positive</v>
      </c>
    </row>
    <row r="2065" spans="1:20" x14ac:dyDescent="0.3">
      <c r="A2065" s="2" t="s">
        <v>5150</v>
      </c>
      <c r="B2065" s="3" t="s">
        <v>5815</v>
      </c>
      <c r="C2065" s="3" t="s">
        <v>5816</v>
      </c>
      <c r="D2065" s="4">
        <v>15.13</v>
      </c>
      <c r="E2065" s="5" t="s">
        <v>5153</v>
      </c>
      <c r="F2065" s="4">
        <v>8.1399999999999997E-3</v>
      </c>
      <c r="G2065" s="6">
        <v>46232</v>
      </c>
      <c r="H2065" s="3" t="s">
        <v>5158</v>
      </c>
      <c r="I2065" s="3" t="s">
        <v>5159</v>
      </c>
      <c r="J2065" s="3" t="s">
        <v>5817</v>
      </c>
      <c r="K2065" s="5" t="s">
        <v>71</v>
      </c>
      <c r="L2065" s="5">
        <v>1</v>
      </c>
      <c r="M2065" s="5" t="s">
        <v>72</v>
      </c>
      <c r="N2065" s="5">
        <f>VLOOKUP(M2065,[1]ArchetypeScores!E:N,10,FALSE)</f>
        <v>0</v>
      </c>
      <c r="O2065" s="5">
        <f>VLOOKUP(M2065,[1]ArchetypeScores!E:O,11,FALSE)</f>
        <v>0</v>
      </c>
      <c r="P2065" s="5">
        <f>VLOOKUP(M2065,[1]ArchetypeScores!E:P,12,FALSE)</f>
        <v>0</v>
      </c>
      <c r="Q2065" s="2" t="str">
        <f>VLOOKUP(M2065,[1]ArchetypeScores!E:W,19,FALSE)</f>
        <v>Other sector</v>
      </c>
      <c r="R2065" s="2">
        <f>VLOOKUP(M2065,[1]ArchetypeScores!E:I,5,FALSE)</f>
        <v>0</v>
      </c>
      <c r="S2065" s="2">
        <f>VLOOKUP(M2065,[1]ArchetypeScores!E:K,7,FALSE)</f>
        <v>0</v>
      </c>
      <c r="T2065" s="2" t="str">
        <f t="shared" si="32"/>
        <v>Not A&amp;R positive</v>
      </c>
    </row>
    <row r="2066" spans="1:20" x14ac:dyDescent="0.3">
      <c r="A2066" s="2" t="s">
        <v>5150</v>
      </c>
      <c r="B2066" s="3" t="s">
        <v>5818</v>
      </c>
      <c r="C2066" s="3" t="s">
        <v>5819</v>
      </c>
      <c r="D2066" s="4">
        <v>1</v>
      </c>
      <c r="E2066" s="5" t="s">
        <v>5153</v>
      </c>
      <c r="F2066" s="4">
        <v>5.4000000000000001E-4</v>
      </c>
      <c r="G2066" s="6">
        <v>46351</v>
      </c>
      <c r="H2066" s="3" t="s">
        <v>5158</v>
      </c>
      <c r="I2066" s="3" t="s">
        <v>5159</v>
      </c>
      <c r="J2066" s="3" t="s">
        <v>5820</v>
      </c>
      <c r="K2066" s="5" t="s">
        <v>47</v>
      </c>
      <c r="L2066" s="5">
        <v>3</v>
      </c>
      <c r="M2066" s="5" t="s">
        <v>607</v>
      </c>
      <c r="N2066" s="5">
        <f>VLOOKUP(M2066,[1]ArchetypeScores!E:N,10,FALSE)</f>
        <v>0</v>
      </c>
      <c r="O2066" s="5">
        <f>VLOOKUP(M2066,[1]ArchetypeScores!E:O,11,FALSE)</f>
        <v>0</v>
      </c>
      <c r="P2066" s="5">
        <f>VLOOKUP(M2066,[1]ArchetypeScores!E:P,12,FALSE)</f>
        <v>0</v>
      </c>
      <c r="Q2066" s="2" t="str">
        <f>VLOOKUP(M2066,[1]ArchetypeScores!E:W,19,FALSE)</f>
        <v>Other sector</v>
      </c>
      <c r="R2066" s="2">
        <f>VLOOKUP(M2066,[1]ArchetypeScores!E:I,5,FALSE)</f>
        <v>0</v>
      </c>
      <c r="S2066" s="2">
        <f>VLOOKUP(M2066,[1]ArchetypeScores!E:K,7,FALSE)</f>
        <v>0</v>
      </c>
      <c r="T2066" s="2" t="str">
        <f t="shared" si="32"/>
        <v>Not A&amp;R positive</v>
      </c>
    </row>
    <row r="2067" spans="1:20" x14ac:dyDescent="0.3">
      <c r="A2067" s="2" t="s">
        <v>5150</v>
      </c>
      <c r="B2067" s="3" t="s">
        <v>5821</v>
      </c>
      <c r="C2067" s="3" t="s">
        <v>5822</v>
      </c>
      <c r="D2067" s="4">
        <v>0.13100000000000001</v>
      </c>
      <c r="E2067" s="5" t="s">
        <v>5153</v>
      </c>
      <c r="F2067" s="4">
        <v>6.9999999999999994E-5</v>
      </c>
      <c r="G2067" s="6">
        <v>46434</v>
      </c>
      <c r="H2067" s="3" t="s">
        <v>5158</v>
      </c>
      <c r="I2067" s="3" t="s">
        <v>5194</v>
      </c>
      <c r="J2067" s="3" t="s">
        <v>5606</v>
      </c>
      <c r="K2067" s="5" t="s">
        <v>118</v>
      </c>
      <c r="L2067" s="5">
        <v>3</v>
      </c>
      <c r="M2067" s="5" t="s">
        <v>168</v>
      </c>
      <c r="N2067" s="5">
        <f>VLOOKUP(M2067,[1]ArchetypeScores!E:N,10,FALSE)</f>
        <v>0</v>
      </c>
      <c r="O2067" s="5">
        <f>VLOOKUP(M2067,[1]ArchetypeScores!E:O,11,FALSE)</f>
        <v>-1</v>
      </c>
      <c r="P2067" s="5">
        <f>VLOOKUP(M2067,[1]ArchetypeScores!E:P,12,FALSE)</f>
        <v>0</v>
      </c>
      <c r="Q2067" s="2" t="str">
        <f>VLOOKUP(M2067,[1]ArchetypeScores!E:W,19,FALSE)</f>
        <v>Untargeted</v>
      </c>
      <c r="R2067" s="2">
        <f>VLOOKUP(M2067,[1]ArchetypeScores!E:I,5,FALSE)</f>
        <v>0</v>
      </c>
      <c r="S2067" s="2">
        <f>VLOOKUP(M2067,[1]ArchetypeScores!E:K,7,FALSE)</f>
        <v>0</v>
      </c>
      <c r="T2067" s="2" t="str">
        <f t="shared" si="32"/>
        <v>Not A&amp;R positive</v>
      </c>
    </row>
    <row r="2068" spans="1:20" x14ac:dyDescent="0.3">
      <c r="A2068" s="2" t="s">
        <v>5150</v>
      </c>
      <c r="B2068" s="3" t="s">
        <v>5823</v>
      </c>
      <c r="C2068" s="3" t="s">
        <v>5824</v>
      </c>
      <c r="D2068" s="4">
        <v>32.79</v>
      </c>
      <c r="E2068" s="5" t="s">
        <v>5153</v>
      </c>
      <c r="F2068" s="4">
        <v>1.7639999999999999E-2</v>
      </c>
      <c r="G2068" s="6">
        <v>46392</v>
      </c>
      <c r="H2068" s="3" t="s">
        <v>5158</v>
      </c>
      <c r="I2068" s="3" t="s">
        <v>5159</v>
      </c>
      <c r="J2068" s="3" t="s">
        <v>5825</v>
      </c>
      <c r="K2068" s="5" t="s">
        <v>118</v>
      </c>
      <c r="L2068" s="5">
        <v>3</v>
      </c>
      <c r="M2068" s="5" t="s">
        <v>168</v>
      </c>
      <c r="N2068" s="5">
        <f>VLOOKUP(M2068,[1]ArchetypeScores!E:N,10,FALSE)</f>
        <v>0</v>
      </c>
      <c r="O2068" s="5">
        <f>VLOOKUP(M2068,[1]ArchetypeScores!E:O,11,FALSE)</f>
        <v>-1</v>
      </c>
      <c r="P2068" s="5">
        <f>VLOOKUP(M2068,[1]ArchetypeScores!E:P,12,FALSE)</f>
        <v>0</v>
      </c>
      <c r="Q2068" s="2" t="str">
        <f>VLOOKUP(M2068,[1]ArchetypeScores!E:W,19,FALSE)</f>
        <v>Untargeted</v>
      </c>
      <c r="R2068" s="2">
        <f>VLOOKUP(M2068,[1]ArchetypeScores!E:I,5,FALSE)</f>
        <v>0</v>
      </c>
      <c r="S2068" s="2">
        <f>VLOOKUP(M2068,[1]ArchetypeScores!E:K,7,FALSE)</f>
        <v>0</v>
      </c>
      <c r="T2068" s="2" t="str">
        <f t="shared" si="32"/>
        <v>Not A&amp;R positive</v>
      </c>
    </row>
    <row r="2069" spans="1:20" x14ac:dyDescent="0.3">
      <c r="A2069" s="2" t="s">
        <v>5150</v>
      </c>
      <c r="B2069" s="3" t="s">
        <v>5826</v>
      </c>
      <c r="C2069" s="3" t="s">
        <v>5827</v>
      </c>
      <c r="D2069" s="4">
        <v>1.9</v>
      </c>
      <c r="E2069" s="5" t="s">
        <v>5153</v>
      </c>
      <c r="F2069" s="4">
        <v>1.0200000000000001E-3</v>
      </c>
      <c r="G2069" s="6">
        <v>46339</v>
      </c>
      <c r="H2069" s="3" t="s">
        <v>5158</v>
      </c>
      <c r="I2069" s="3" t="s">
        <v>5159</v>
      </c>
      <c r="J2069" s="3" t="s">
        <v>5828</v>
      </c>
      <c r="K2069" s="5" t="s">
        <v>71</v>
      </c>
      <c r="L2069" s="5">
        <v>1</v>
      </c>
      <c r="M2069" s="5" t="s">
        <v>72</v>
      </c>
      <c r="N2069" s="5">
        <f>VLOOKUP(M2069,[1]ArchetypeScores!E:N,10,FALSE)</f>
        <v>0</v>
      </c>
      <c r="O2069" s="5">
        <f>VLOOKUP(M2069,[1]ArchetypeScores!E:O,11,FALSE)</f>
        <v>0</v>
      </c>
      <c r="P2069" s="5">
        <f>VLOOKUP(M2069,[1]ArchetypeScores!E:P,12,FALSE)</f>
        <v>0</v>
      </c>
      <c r="Q2069" s="2" t="str">
        <f>VLOOKUP(M2069,[1]ArchetypeScores!E:W,19,FALSE)</f>
        <v>Other sector</v>
      </c>
      <c r="R2069" s="2">
        <f>VLOOKUP(M2069,[1]ArchetypeScores!E:I,5,FALSE)</f>
        <v>0</v>
      </c>
      <c r="S2069" s="2">
        <f>VLOOKUP(M2069,[1]ArchetypeScores!E:K,7,FALSE)</f>
        <v>0</v>
      </c>
      <c r="T2069" s="2" t="str">
        <f t="shared" si="32"/>
        <v>Not A&amp;R positive</v>
      </c>
    </row>
    <row r="2070" spans="1:20" x14ac:dyDescent="0.3">
      <c r="A2070" s="2" t="s">
        <v>5150</v>
      </c>
      <c r="B2070" s="3" t="s">
        <v>5826</v>
      </c>
      <c r="C2070" s="3" t="s">
        <v>5829</v>
      </c>
      <c r="D2070" s="4">
        <v>0.1</v>
      </c>
      <c r="E2070" s="5" t="s">
        <v>5153</v>
      </c>
      <c r="F2070" s="4">
        <v>5.0000000000000002E-5</v>
      </c>
      <c r="G2070" s="6">
        <v>46341</v>
      </c>
      <c r="H2070" s="3" t="s">
        <v>5158</v>
      </c>
      <c r="I2070" s="3" t="s">
        <v>5159</v>
      </c>
      <c r="J2070" s="3"/>
      <c r="K2070" s="5" t="s">
        <v>71</v>
      </c>
      <c r="L2070" s="5">
        <v>1</v>
      </c>
      <c r="M2070" s="5" t="s">
        <v>72</v>
      </c>
      <c r="N2070" s="5">
        <f>VLOOKUP(M2070,[1]ArchetypeScores!E:N,10,FALSE)</f>
        <v>0</v>
      </c>
      <c r="O2070" s="5">
        <f>VLOOKUP(M2070,[1]ArchetypeScores!E:O,11,FALSE)</f>
        <v>0</v>
      </c>
      <c r="P2070" s="5">
        <f>VLOOKUP(M2070,[1]ArchetypeScores!E:P,12,FALSE)</f>
        <v>0</v>
      </c>
      <c r="Q2070" s="2" t="str">
        <f>VLOOKUP(M2070,[1]ArchetypeScores!E:W,19,FALSE)</f>
        <v>Other sector</v>
      </c>
      <c r="R2070" s="2">
        <f>VLOOKUP(M2070,[1]ArchetypeScores!E:I,5,FALSE)</f>
        <v>0</v>
      </c>
      <c r="S2070" s="2">
        <f>VLOOKUP(M2070,[1]ArchetypeScores!E:K,7,FALSE)</f>
        <v>0</v>
      </c>
      <c r="T2070" s="2" t="str">
        <f t="shared" si="32"/>
        <v>Not A&amp;R positive</v>
      </c>
    </row>
    <row r="2071" spans="1:20" x14ac:dyDescent="0.3">
      <c r="A2071" s="2" t="s">
        <v>5150</v>
      </c>
      <c r="B2071" s="7" t="s">
        <v>5830</v>
      </c>
      <c r="C2071" s="3" t="s">
        <v>5831</v>
      </c>
      <c r="D2071" s="4">
        <v>22.6</v>
      </c>
      <c r="E2071" s="5" t="s">
        <v>5153</v>
      </c>
      <c r="F2071" s="4">
        <v>1.2160000000000001E-2</v>
      </c>
      <c r="G2071" s="6">
        <v>46423</v>
      </c>
      <c r="H2071" s="3" t="s">
        <v>5158</v>
      </c>
      <c r="I2071" s="3" t="s">
        <v>5194</v>
      </c>
      <c r="J2071" s="3" t="s">
        <v>5832</v>
      </c>
      <c r="K2071" s="5" t="s">
        <v>38</v>
      </c>
      <c r="L2071" s="5">
        <v>1</v>
      </c>
      <c r="M2071" s="5" t="s">
        <v>43</v>
      </c>
      <c r="N2071" s="5">
        <f>VLOOKUP(M2071,[1]ArchetypeScores!E:N,10,FALSE)</f>
        <v>0</v>
      </c>
      <c r="O2071" s="5">
        <f>VLOOKUP(M2071,[1]ArchetypeScores!E:O,11,FALSE)</f>
        <v>-1</v>
      </c>
      <c r="P2071" s="5">
        <f>VLOOKUP(M2071,[1]ArchetypeScores!E:P,12,FALSE)</f>
        <v>0</v>
      </c>
      <c r="Q2071" s="2" t="str">
        <f>VLOOKUP(M2071,[1]ArchetypeScores!E:W,19,FALSE)</f>
        <v>Consumer (including agriculture and tourism)</v>
      </c>
      <c r="R2071" s="2">
        <f>VLOOKUP(M2071,[1]ArchetypeScores!E:I,5,FALSE)</f>
        <v>0</v>
      </c>
      <c r="S2071" s="2">
        <f>VLOOKUP(M2071,[1]ArchetypeScores!E:K,7,FALSE)</f>
        <v>0</v>
      </c>
      <c r="T2071" s="2" t="str">
        <f t="shared" si="32"/>
        <v>Not A&amp;R positive</v>
      </c>
    </row>
    <row r="2072" spans="1:20" x14ac:dyDescent="0.3">
      <c r="A2072" s="2" t="s">
        <v>5150</v>
      </c>
      <c r="B2072" s="3" t="s">
        <v>5833</v>
      </c>
      <c r="C2072" s="3" t="s">
        <v>5834</v>
      </c>
      <c r="D2072" s="4">
        <v>5.42</v>
      </c>
      <c r="E2072" s="5" t="s">
        <v>5153</v>
      </c>
      <c r="F2072" s="4">
        <v>2.9199999999999999E-3</v>
      </c>
      <c r="G2072" s="6">
        <v>46236</v>
      </c>
      <c r="H2072" s="3" t="s">
        <v>5158</v>
      </c>
      <c r="I2072" s="3" t="s">
        <v>5159</v>
      </c>
      <c r="J2072" s="3" t="s">
        <v>5835</v>
      </c>
      <c r="K2072" s="5" t="s">
        <v>71</v>
      </c>
      <c r="L2072" s="5">
        <v>1</v>
      </c>
      <c r="M2072" s="5" t="s">
        <v>72</v>
      </c>
      <c r="N2072" s="5">
        <f>VLOOKUP(M2072,[1]ArchetypeScores!E:N,10,FALSE)</f>
        <v>0</v>
      </c>
      <c r="O2072" s="5">
        <f>VLOOKUP(M2072,[1]ArchetypeScores!E:O,11,FALSE)</f>
        <v>0</v>
      </c>
      <c r="P2072" s="5">
        <f>VLOOKUP(M2072,[1]ArchetypeScores!E:P,12,FALSE)</f>
        <v>0</v>
      </c>
      <c r="Q2072" s="2" t="str">
        <f>VLOOKUP(M2072,[1]ArchetypeScores!E:W,19,FALSE)</f>
        <v>Other sector</v>
      </c>
      <c r="R2072" s="2">
        <f>VLOOKUP(M2072,[1]ArchetypeScores!E:I,5,FALSE)</f>
        <v>0</v>
      </c>
      <c r="S2072" s="2">
        <f>VLOOKUP(M2072,[1]ArchetypeScores!E:K,7,FALSE)</f>
        <v>0</v>
      </c>
      <c r="T2072" s="2" t="str">
        <f t="shared" si="32"/>
        <v>Not A&amp;R positive</v>
      </c>
    </row>
    <row r="2073" spans="1:20" x14ac:dyDescent="0.3">
      <c r="A2073" s="2" t="s">
        <v>5150</v>
      </c>
      <c r="B2073" s="7" t="s">
        <v>5836</v>
      </c>
      <c r="C2073" s="3" t="s">
        <v>5837</v>
      </c>
      <c r="D2073" s="4">
        <v>21.175000000000001</v>
      </c>
      <c r="E2073" s="5" t="s">
        <v>5153</v>
      </c>
      <c r="F2073" s="4">
        <v>1.1390000000000001E-2</v>
      </c>
      <c r="G2073" s="6">
        <v>46304</v>
      </c>
      <c r="H2073" s="3" t="s">
        <v>5158</v>
      </c>
      <c r="I2073" s="3" t="s">
        <v>5159</v>
      </c>
      <c r="J2073" s="3" t="s">
        <v>5838</v>
      </c>
      <c r="K2073" s="5" t="s">
        <v>38</v>
      </c>
      <c r="L2073" s="5">
        <v>1</v>
      </c>
      <c r="M2073" s="5" t="s">
        <v>43</v>
      </c>
      <c r="N2073" s="5">
        <f>VLOOKUP(M2073,[1]ArchetypeScores!E:N,10,FALSE)</f>
        <v>0</v>
      </c>
      <c r="O2073" s="5">
        <f>VLOOKUP(M2073,[1]ArchetypeScores!E:O,11,FALSE)</f>
        <v>-1</v>
      </c>
      <c r="P2073" s="5">
        <f>VLOOKUP(M2073,[1]ArchetypeScores!E:P,12,FALSE)</f>
        <v>0</v>
      </c>
      <c r="Q2073" s="2" t="str">
        <f>VLOOKUP(M2073,[1]ArchetypeScores!E:W,19,FALSE)</f>
        <v>Consumer (including agriculture and tourism)</v>
      </c>
      <c r="R2073" s="2">
        <f>VLOOKUP(M2073,[1]ArchetypeScores!E:I,5,FALSE)</f>
        <v>0</v>
      </c>
      <c r="S2073" s="2">
        <f>VLOOKUP(M2073,[1]ArchetypeScores!E:K,7,FALSE)</f>
        <v>0</v>
      </c>
      <c r="T2073" s="2" t="str">
        <f t="shared" si="32"/>
        <v>Not A&amp;R positive</v>
      </c>
    </row>
    <row r="2074" spans="1:20" x14ac:dyDescent="0.3">
      <c r="A2074" s="2" t="s">
        <v>5150</v>
      </c>
      <c r="B2074" s="3" t="s">
        <v>5839</v>
      </c>
      <c r="C2074" s="3" t="s">
        <v>5840</v>
      </c>
      <c r="D2074" s="4">
        <v>2.7349999999999999</v>
      </c>
      <c r="E2074" s="5" t="s">
        <v>5153</v>
      </c>
      <c r="F2074" s="4">
        <v>1.3699999999999999E-3</v>
      </c>
      <c r="G2074" s="6">
        <v>46451</v>
      </c>
      <c r="H2074" s="3" t="s">
        <v>5154</v>
      </c>
      <c r="I2074" s="3" t="s">
        <v>5155</v>
      </c>
      <c r="J2074" s="3" t="s">
        <v>5841</v>
      </c>
      <c r="K2074" s="5" t="s">
        <v>94</v>
      </c>
      <c r="L2074" s="5">
        <v>1</v>
      </c>
      <c r="M2074" s="5" t="s">
        <v>95</v>
      </c>
      <c r="N2074" s="5">
        <f>VLOOKUP(M2074,[1]ArchetypeScores!E:N,10,FALSE)</f>
        <v>1</v>
      </c>
      <c r="O2074" s="5">
        <f>VLOOKUP(M2074,[1]ArchetypeScores!E:O,11,FALSE)</f>
        <v>-1</v>
      </c>
      <c r="P2074" s="5">
        <f>VLOOKUP(M2074,[1]ArchetypeScores!E:P,12,FALSE)</f>
        <v>0</v>
      </c>
      <c r="Q2074" s="2" t="str">
        <f>VLOOKUP(M2074,[1]ArchetypeScores!E:W,19,FALSE)</f>
        <v>Consumer (including agriculture and tourism)</v>
      </c>
      <c r="R2074" s="2">
        <f>VLOOKUP(M2074,[1]ArchetypeScores!E:I,5,FALSE)</f>
        <v>0</v>
      </c>
      <c r="S2074" s="2">
        <f>VLOOKUP(M2074,[1]ArchetypeScores!E:K,7,FALSE)</f>
        <v>0</v>
      </c>
      <c r="T2074" s="2" t="str">
        <f t="shared" si="32"/>
        <v>Not A&amp;R positive</v>
      </c>
    </row>
    <row r="2075" spans="1:20" x14ac:dyDescent="0.3">
      <c r="A2075" s="2" t="s">
        <v>5150</v>
      </c>
      <c r="B2075" s="3" t="s">
        <v>5842</v>
      </c>
      <c r="C2075" s="3" t="s">
        <v>5843</v>
      </c>
      <c r="D2075" s="4">
        <v>17.5</v>
      </c>
      <c r="E2075" s="5" t="s">
        <v>5153</v>
      </c>
      <c r="F2075" s="4">
        <v>9.41E-3</v>
      </c>
      <c r="G2075" s="6">
        <v>46296</v>
      </c>
      <c r="H2075" s="3" t="s">
        <v>5158</v>
      </c>
      <c r="I2075" s="3" t="s">
        <v>5159</v>
      </c>
      <c r="J2075" s="3" t="s">
        <v>5844</v>
      </c>
      <c r="K2075" s="5" t="s">
        <v>57</v>
      </c>
      <c r="L2075" s="5">
        <v>29</v>
      </c>
      <c r="M2075" s="5" t="s">
        <v>58</v>
      </c>
      <c r="N2075" s="5">
        <f>VLOOKUP(M2075,[1]ArchetypeScores!E:N,10,FALSE)</f>
        <v>0</v>
      </c>
      <c r="O2075" s="5">
        <f>VLOOKUP(M2075,[1]ArchetypeScores!E:O,11,FALSE)</f>
        <v>-1</v>
      </c>
      <c r="P2075" s="5">
        <f>VLOOKUP(M2075,[1]ArchetypeScores!E:P,12,FALSE)</f>
        <v>0</v>
      </c>
      <c r="Q2075" s="2" t="str">
        <f>VLOOKUP(M2075,[1]ArchetypeScores!E:W,19,FALSE)</f>
        <v>Untargeted</v>
      </c>
      <c r="R2075" s="2">
        <f>VLOOKUP(M2075,[1]ArchetypeScores!E:I,5,FALSE)</f>
        <v>0</v>
      </c>
      <c r="S2075" s="2">
        <f>VLOOKUP(M2075,[1]ArchetypeScores!E:K,7,FALSE)</f>
        <v>0</v>
      </c>
      <c r="T2075" s="2" t="str">
        <f t="shared" si="32"/>
        <v>Not A&amp;R positive</v>
      </c>
    </row>
    <row r="2076" spans="1:20" x14ac:dyDescent="0.3">
      <c r="A2076" s="2" t="s">
        <v>5150</v>
      </c>
      <c r="B2076" s="3" t="s">
        <v>5845</v>
      </c>
      <c r="C2076" s="3" t="s">
        <v>5846</v>
      </c>
      <c r="D2076" s="4">
        <v>0.52</v>
      </c>
      <c r="E2076" s="5" t="s">
        <v>5153</v>
      </c>
      <c r="F2076" s="4">
        <v>2.7999999999999998E-4</v>
      </c>
      <c r="G2076" s="6">
        <v>46404</v>
      </c>
      <c r="H2076" s="3" t="s">
        <v>5158</v>
      </c>
      <c r="I2076" s="3" t="s">
        <v>5159</v>
      </c>
      <c r="J2076" s="3" t="s">
        <v>5847</v>
      </c>
      <c r="K2076" s="5" t="s">
        <v>142</v>
      </c>
      <c r="L2076" s="5">
        <v>3</v>
      </c>
      <c r="M2076" s="5" t="s">
        <v>143</v>
      </c>
      <c r="N2076" s="5">
        <f>VLOOKUP(M2076,[1]ArchetypeScores!E:N,10,FALSE)</f>
        <v>1</v>
      </c>
      <c r="O2076" s="5">
        <f>VLOOKUP(M2076,[1]ArchetypeScores!E:O,11,FALSE)</f>
        <v>1</v>
      </c>
      <c r="P2076" s="5">
        <f>VLOOKUP(M2076,[1]ArchetypeScores!E:P,12,FALSE)</f>
        <v>2</v>
      </c>
      <c r="Q2076" s="2" t="str">
        <f>VLOOKUP(M2076,[1]ArchetypeScores!E:W,19,FALSE)</f>
        <v>Materials (including forestry and nature)</v>
      </c>
      <c r="R2076" s="2">
        <f>VLOOKUP(M2076,[1]ArchetypeScores!E:I,5,FALSE)</f>
        <v>1</v>
      </c>
      <c r="S2076" s="2">
        <f>VLOOKUP(M2076,[1]ArchetypeScores!E:K,7,FALSE)</f>
        <v>1</v>
      </c>
      <c r="T2076" s="2" t="str">
        <f t="shared" si="32"/>
        <v>Both</v>
      </c>
    </row>
    <row r="2077" spans="1:20" x14ac:dyDescent="0.3">
      <c r="A2077" s="2" t="s">
        <v>5150</v>
      </c>
      <c r="B2077" s="7" t="s">
        <v>5848</v>
      </c>
      <c r="C2077" s="3" t="s">
        <v>5849</v>
      </c>
      <c r="D2077" s="4">
        <v>0.45100000000000001</v>
      </c>
      <c r="E2077" s="5" t="s">
        <v>5153</v>
      </c>
      <c r="F2077" s="4">
        <v>2.4000000000000001E-4</v>
      </c>
      <c r="G2077" s="6">
        <v>46320</v>
      </c>
      <c r="H2077" s="3" t="s">
        <v>5158</v>
      </c>
      <c r="I2077" s="3" t="s">
        <v>5159</v>
      </c>
      <c r="J2077" s="3" t="s">
        <v>5850</v>
      </c>
      <c r="K2077" s="5" t="s">
        <v>38</v>
      </c>
      <c r="L2077" s="5">
        <v>1</v>
      </c>
      <c r="M2077" s="5" t="s">
        <v>43</v>
      </c>
      <c r="N2077" s="5">
        <f>VLOOKUP(M2077,[1]ArchetypeScores!E:N,10,FALSE)</f>
        <v>0</v>
      </c>
      <c r="O2077" s="5">
        <f>VLOOKUP(M2077,[1]ArchetypeScores!E:O,11,FALSE)</f>
        <v>-1</v>
      </c>
      <c r="P2077" s="5">
        <f>VLOOKUP(M2077,[1]ArchetypeScores!E:P,12,FALSE)</f>
        <v>0</v>
      </c>
      <c r="Q2077" s="2" t="str">
        <f>VLOOKUP(M2077,[1]ArchetypeScores!E:W,19,FALSE)</f>
        <v>Consumer (including agriculture and tourism)</v>
      </c>
      <c r="R2077" s="2">
        <f>VLOOKUP(M2077,[1]ArchetypeScores!E:I,5,FALSE)</f>
        <v>0</v>
      </c>
      <c r="S2077" s="2">
        <f>VLOOKUP(M2077,[1]ArchetypeScores!E:K,7,FALSE)</f>
        <v>0</v>
      </c>
      <c r="T2077" s="2" t="str">
        <f t="shared" si="32"/>
        <v>Not A&amp;R positive</v>
      </c>
    </row>
    <row r="2078" spans="1:20" x14ac:dyDescent="0.3">
      <c r="A2078" s="2" t="s">
        <v>5150</v>
      </c>
      <c r="B2078" s="3" t="s">
        <v>5851</v>
      </c>
      <c r="C2078" s="3" t="s">
        <v>5852</v>
      </c>
      <c r="D2078" s="4">
        <v>17.5</v>
      </c>
      <c r="E2078" s="5" t="s">
        <v>5153</v>
      </c>
      <c r="F2078" s="4">
        <v>9.41E-3</v>
      </c>
      <c r="G2078" s="6">
        <v>46295</v>
      </c>
      <c r="H2078" s="3" t="s">
        <v>5158</v>
      </c>
      <c r="I2078" s="3" t="s">
        <v>5159</v>
      </c>
      <c r="J2078" s="3" t="s">
        <v>5853</v>
      </c>
      <c r="K2078" s="5" t="s">
        <v>38</v>
      </c>
      <c r="L2078" s="5">
        <v>29</v>
      </c>
      <c r="M2078" s="5" t="s">
        <v>316</v>
      </c>
      <c r="N2078" s="5">
        <f>VLOOKUP(M2078,[1]ArchetypeScores!E:N,10,FALSE)</f>
        <v>0</v>
      </c>
      <c r="O2078" s="5">
        <f>VLOOKUP(M2078,[1]ArchetypeScores!E:O,11,FALSE)</f>
        <v>-1</v>
      </c>
      <c r="P2078" s="5">
        <f>VLOOKUP(M2078,[1]ArchetypeScores!E:P,12,FALSE)</f>
        <v>0</v>
      </c>
      <c r="Q2078" s="2" t="str">
        <f>VLOOKUP(M2078,[1]ArchetypeScores!E:W,19,FALSE)</f>
        <v>Other sector</v>
      </c>
      <c r="R2078" s="2">
        <f>VLOOKUP(M2078,[1]ArchetypeScores!E:I,5,FALSE)</f>
        <v>0</v>
      </c>
      <c r="S2078" s="2">
        <f>VLOOKUP(M2078,[1]ArchetypeScores!E:K,7,FALSE)</f>
        <v>0</v>
      </c>
      <c r="T2078" s="2" t="str">
        <f t="shared" si="32"/>
        <v>Not A&amp;R positive</v>
      </c>
    </row>
    <row r="2079" spans="1:20" x14ac:dyDescent="0.3">
      <c r="A2079" s="2" t="s">
        <v>5150</v>
      </c>
      <c r="B2079" s="3" t="s">
        <v>5854</v>
      </c>
      <c r="C2079" s="3" t="s">
        <v>5855</v>
      </c>
      <c r="D2079" s="4">
        <v>21.84</v>
      </c>
      <c r="E2079" s="5" t="s">
        <v>5153</v>
      </c>
      <c r="F2079" s="4">
        <v>1.175E-2</v>
      </c>
      <c r="G2079" s="6">
        <v>46307</v>
      </c>
      <c r="H2079" s="3" t="s">
        <v>5158</v>
      </c>
      <c r="I2079" s="3" t="s">
        <v>5159</v>
      </c>
      <c r="J2079" s="3" t="s">
        <v>5856</v>
      </c>
      <c r="K2079" s="5" t="s">
        <v>38</v>
      </c>
      <c r="L2079" s="5">
        <v>29</v>
      </c>
      <c r="M2079" s="5" t="s">
        <v>316</v>
      </c>
      <c r="N2079" s="5">
        <f>VLOOKUP(M2079,[1]ArchetypeScores!E:N,10,FALSE)</f>
        <v>0</v>
      </c>
      <c r="O2079" s="5">
        <f>VLOOKUP(M2079,[1]ArchetypeScores!E:O,11,FALSE)</f>
        <v>-1</v>
      </c>
      <c r="P2079" s="5">
        <f>VLOOKUP(M2079,[1]ArchetypeScores!E:P,12,FALSE)</f>
        <v>0</v>
      </c>
      <c r="Q2079" s="2" t="str">
        <f>VLOOKUP(M2079,[1]ArchetypeScores!E:W,19,FALSE)</f>
        <v>Other sector</v>
      </c>
      <c r="R2079" s="2">
        <f>VLOOKUP(M2079,[1]ArchetypeScores!E:I,5,FALSE)</f>
        <v>0</v>
      </c>
      <c r="S2079" s="2">
        <f>VLOOKUP(M2079,[1]ArchetypeScores!E:K,7,FALSE)</f>
        <v>0</v>
      </c>
      <c r="T2079" s="2" t="str">
        <f t="shared" si="32"/>
        <v>Not A&amp;R positive</v>
      </c>
    </row>
    <row r="2080" spans="1:20" x14ac:dyDescent="0.3">
      <c r="A2080" s="2" t="s">
        <v>5150</v>
      </c>
      <c r="B2080" s="3" t="s">
        <v>5857</v>
      </c>
      <c r="C2080" s="3" t="s">
        <v>5858</v>
      </c>
      <c r="D2080" s="4"/>
      <c r="E2080" s="5" t="s">
        <v>5153</v>
      </c>
      <c r="F2080" s="4">
        <v>0</v>
      </c>
      <c r="G2080" s="6">
        <v>46291</v>
      </c>
      <c r="H2080" s="3" t="s">
        <v>5158</v>
      </c>
      <c r="I2080" s="3" t="s">
        <v>5159</v>
      </c>
      <c r="J2080" s="3" t="s">
        <v>5859</v>
      </c>
      <c r="K2080" s="5" t="s">
        <v>38</v>
      </c>
      <c r="L2080" s="5">
        <v>17</v>
      </c>
      <c r="M2080" s="5" t="s">
        <v>634</v>
      </c>
      <c r="N2080" s="5">
        <f>VLOOKUP(M2080,[1]ArchetypeScores!E:N,10,FALSE)</f>
        <v>0</v>
      </c>
      <c r="O2080" s="5">
        <f>VLOOKUP(M2080,[1]ArchetypeScores!E:O,11,FALSE)</f>
        <v>-2</v>
      </c>
      <c r="P2080" s="5">
        <f>VLOOKUP(M2080,[1]ArchetypeScores!E:P,12,FALSE)</f>
        <v>-1</v>
      </c>
      <c r="Q2080" s="2" t="str">
        <f>VLOOKUP(M2080,[1]ArchetypeScores!E:W,19,FALSE)</f>
        <v>Energy and water</v>
      </c>
      <c r="R2080" s="2">
        <f>VLOOKUP(M2080,[1]ArchetypeScores!E:I,5,FALSE)</f>
        <v>0</v>
      </c>
      <c r="S2080" s="2">
        <f>VLOOKUP(M2080,[1]ArchetypeScores!E:K,7,FALSE)</f>
        <v>0</v>
      </c>
      <c r="T2080" s="2" t="str">
        <f t="shared" si="32"/>
        <v>Not A&amp;R positive</v>
      </c>
    </row>
    <row r="2081" spans="1:20" x14ac:dyDescent="0.3">
      <c r="A2081" s="2" t="s">
        <v>5150</v>
      </c>
      <c r="B2081" s="3" t="s">
        <v>5860</v>
      </c>
      <c r="C2081" s="3" t="s">
        <v>5861</v>
      </c>
      <c r="D2081" s="4">
        <v>120.29</v>
      </c>
      <c r="E2081" s="5" t="s">
        <v>5153</v>
      </c>
      <c r="F2081" s="4">
        <v>6.4699999999999994E-2</v>
      </c>
      <c r="G2081" s="6">
        <v>46235</v>
      </c>
      <c r="H2081" s="3" t="s">
        <v>5158</v>
      </c>
      <c r="I2081" s="3" t="s">
        <v>5159</v>
      </c>
      <c r="J2081" s="3" t="s">
        <v>5862</v>
      </c>
      <c r="K2081" s="5" t="s">
        <v>61</v>
      </c>
      <c r="L2081" s="5">
        <v>1</v>
      </c>
      <c r="M2081" s="5" t="s">
        <v>130</v>
      </c>
      <c r="N2081" s="5">
        <f>VLOOKUP(M2081,[1]ArchetypeScores!E:N,10,FALSE)</f>
        <v>0</v>
      </c>
      <c r="O2081" s="5">
        <f>VLOOKUP(M2081,[1]ArchetypeScores!E:O,11,FALSE)</f>
        <v>-1</v>
      </c>
      <c r="P2081" s="5">
        <f>VLOOKUP(M2081,[1]ArchetypeScores!E:P,12,FALSE)</f>
        <v>0</v>
      </c>
      <c r="Q2081" s="2" t="str">
        <f>VLOOKUP(M2081,[1]ArchetypeScores!E:W,19,FALSE)</f>
        <v>Health care</v>
      </c>
      <c r="R2081" s="2">
        <f>VLOOKUP(M2081,[1]ArchetypeScores!E:I,5,FALSE)</f>
        <v>0</v>
      </c>
      <c r="S2081" s="2">
        <f>VLOOKUP(M2081,[1]ArchetypeScores!E:K,7,FALSE)</f>
        <v>0</v>
      </c>
      <c r="T2081" s="2" t="str">
        <f t="shared" si="32"/>
        <v>Not A&amp;R positive</v>
      </c>
    </row>
    <row r="2082" spans="1:20" x14ac:dyDescent="0.3">
      <c r="A2082" s="2" t="s">
        <v>5150</v>
      </c>
      <c r="B2082" s="3" t="s">
        <v>5863</v>
      </c>
      <c r="C2082" s="3" t="s">
        <v>5864</v>
      </c>
      <c r="D2082" s="4">
        <v>9.3000000000000007</v>
      </c>
      <c r="E2082" s="5" t="s">
        <v>5153</v>
      </c>
      <c r="F2082" s="4">
        <v>4.6699999999999997E-3</v>
      </c>
      <c r="G2082" s="6">
        <v>46447</v>
      </c>
      <c r="H2082" s="3" t="s">
        <v>5154</v>
      </c>
      <c r="I2082" s="3" t="s">
        <v>5155</v>
      </c>
      <c r="J2082" s="3">
        <v>201033</v>
      </c>
      <c r="K2082" s="5" t="s">
        <v>61</v>
      </c>
      <c r="L2082" s="5" t="s">
        <v>112</v>
      </c>
      <c r="M2082" s="5" t="s">
        <v>948</v>
      </c>
      <c r="N2082" s="5">
        <f>VLOOKUP(M2082,[1]ArchetypeScores!E:N,10,FALSE)</f>
        <v>0</v>
      </c>
      <c r="O2082" s="5">
        <f>VLOOKUP(M2082,[1]ArchetypeScores!E:O,11,FALSE)</f>
        <v>-1</v>
      </c>
      <c r="P2082" s="5">
        <f>VLOOKUP(M2082,[1]ArchetypeScores!E:P,12,FALSE)</f>
        <v>0</v>
      </c>
      <c r="Q2082" s="2" t="str">
        <f>VLOOKUP(M2082,[1]ArchetypeScores!E:W,19,FALSE)</f>
        <v>Health care</v>
      </c>
      <c r="R2082" s="2">
        <f>VLOOKUP(M2082,[1]ArchetypeScores!E:I,5,FALSE)</f>
        <v>0</v>
      </c>
      <c r="S2082" s="2">
        <f>VLOOKUP(M2082,[1]ArchetypeScores!E:K,7,FALSE)</f>
        <v>0</v>
      </c>
      <c r="T2082" s="2" t="str">
        <f t="shared" si="32"/>
        <v>Not A&amp;R positive</v>
      </c>
    </row>
    <row r="2083" spans="1:20" x14ac:dyDescent="0.3">
      <c r="A2083" s="2" t="s">
        <v>5150</v>
      </c>
      <c r="B2083" s="3" t="s">
        <v>5865</v>
      </c>
      <c r="C2083" s="3" t="s">
        <v>5866</v>
      </c>
      <c r="D2083" s="4">
        <v>0.8</v>
      </c>
      <c r="E2083" s="5" t="s">
        <v>5153</v>
      </c>
      <c r="F2083" s="4">
        <v>4.2999999999999999E-4</v>
      </c>
      <c r="G2083" s="6">
        <v>46394</v>
      </c>
      <c r="H2083" s="3" t="s">
        <v>5158</v>
      </c>
      <c r="I2083" s="3" t="s">
        <v>5159</v>
      </c>
      <c r="J2083" s="3" t="s">
        <v>5867</v>
      </c>
      <c r="K2083" s="5" t="s">
        <v>118</v>
      </c>
      <c r="L2083" s="5">
        <v>3</v>
      </c>
      <c r="M2083" s="5" t="s">
        <v>168</v>
      </c>
      <c r="N2083" s="5">
        <f>VLOOKUP(M2083,[1]ArchetypeScores!E:N,10,FALSE)</f>
        <v>0</v>
      </c>
      <c r="O2083" s="5">
        <f>VLOOKUP(M2083,[1]ArchetypeScores!E:O,11,FALSE)</f>
        <v>-1</v>
      </c>
      <c r="P2083" s="5">
        <f>VLOOKUP(M2083,[1]ArchetypeScores!E:P,12,FALSE)</f>
        <v>0</v>
      </c>
      <c r="Q2083" s="2" t="str">
        <f>VLOOKUP(M2083,[1]ArchetypeScores!E:W,19,FALSE)</f>
        <v>Untargeted</v>
      </c>
      <c r="R2083" s="2">
        <f>VLOOKUP(M2083,[1]ArchetypeScores!E:I,5,FALSE)</f>
        <v>0</v>
      </c>
      <c r="S2083" s="2">
        <f>VLOOKUP(M2083,[1]ArchetypeScores!E:K,7,FALSE)</f>
        <v>0</v>
      </c>
      <c r="T2083" s="2" t="str">
        <f t="shared" si="32"/>
        <v>Not A&amp;R positive</v>
      </c>
    </row>
    <row r="2084" spans="1:20" x14ac:dyDescent="0.3">
      <c r="A2084" s="2" t="s">
        <v>5150</v>
      </c>
      <c r="B2084" s="3" t="s">
        <v>5868</v>
      </c>
      <c r="C2084" s="3" t="s">
        <v>5869</v>
      </c>
      <c r="D2084" s="4">
        <v>2.012</v>
      </c>
      <c r="E2084" s="5" t="s">
        <v>5153</v>
      </c>
      <c r="F2084" s="4">
        <v>1.08E-3</v>
      </c>
      <c r="G2084" s="6">
        <v>46322</v>
      </c>
      <c r="H2084" s="3" t="s">
        <v>5158</v>
      </c>
      <c r="I2084" s="3" t="s">
        <v>5159</v>
      </c>
      <c r="J2084" s="3" t="s">
        <v>5870</v>
      </c>
      <c r="K2084" s="5" t="s">
        <v>61</v>
      </c>
      <c r="L2084" s="5">
        <v>1</v>
      </c>
      <c r="M2084" s="5" t="s">
        <v>130</v>
      </c>
      <c r="N2084" s="5">
        <f>VLOOKUP(M2084,[1]ArchetypeScores!E:N,10,FALSE)</f>
        <v>0</v>
      </c>
      <c r="O2084" s="5">
        <f>VLOOKUP(M2084,[1]ArchetypeScores!E:O,11,FALSE)</f>
        <v>-1</v>
      </c>
      <c r="P2084" s="5">
        <f>VLOOKUP(M2084,[1]ArchetypeScores!E:P,12,FALSE)</f>
        <v>0</v>
      </c>
      <c r="Q2084" s="2" t="str">
        <f>VLOOKUP(M2084,[1]ArchetypeScores!E:W,19,FALSE)</f>
        <v>Health care</v>
      </c>
      <c r="R2084" s="2">
        <f>VLOOKUP(M2084,[1]ArchetypeScores!E:I,5,FALSE)</f>
        <v>0</v>
      </c>
      <c r="S2084" s="2">
        <f>VLOOKUP(M2084,[1]ArchetypeScores!E:K,7,FALSE)</f>
        <v>0</v>
      </c>
      <c r="T2084" s="2" t="str">
        <f t="shared" si="32"/>
        <v>Not A&amp;R positive</v>
      </c>
    </row>
    <row r="2085" spans="1:20" x14ac:dyDescent="0.3">
      <c r="A2085" s="2" t="s">
        <v>5150</v>
      </c>
      <c r="B2085" s="3" t="s">
        <v>5871</v>
      </c>
      <c r="C2085" s="3" t="s">
        <v>5872</v>
      </c>
      <c r="D2085" s="4">
        <v>175</v>
      </c>
      <c r="E2085" s="5" t="s">
        <v>5153</v>
      </c>
      <c r="F2085" s="4">
        <v>9.4130000000000005E-2</v>
      </c>
      <c r="G2085" s="6">
        <v>46286</v>
      </c>
      <c r="H2085" s="3" t="s">
        <v>5158</v>
      </c>
      <c r="I2085" s="3" t="s">
        <v>5159</v>
      </c>
      <c r="J2085" s="3" t="s">
        <v>5873</v>
      </c>
      <c r="K2085" s="5" t="s">
        <v>291</v>
      </c>
      <c r="L2085" s="5">
        <v>4</v>
      </c>
      <c r="M2085" s="5" t="s">
        <v>292</v>
      </c>
      <c r="N2085" s="5">
        <f>VLOOKUP(M2085,[1]ArchetypeScores!E:N,10,FALSE)</f>
        <v>1</v>
      </c>
      <c r="O2085" s="5">
        <f>VLOOKUP(M2085,[1]ArchetypeScores!E:O,11,FALSE)</f>
        <v>0</v>
      </c>
      <c r="P2085" s="5">
        <f>VLOOKUP(M2085,[1]ArchetypeScores!E:P,12,FALSE)</f>
        <v>0</v>
      </c>
      <c r="Q2085" s="2" t="str">
        <f>VLOOKUP(M2085,[1]ArchetypeScores!E:W,19,FALSE)</f>
        <v>Education and training</v>
      </c>
      <c r="R2085" s="2">
        <f>VLOOKUP(M2085,[1]ArchetypeScores!E:I,5,FALSE)</f>
        <v>0</v>
      </c>
      <c r="S2085" s="2">
        <f>VLOOKUP(M2085,[1]ArchetypeScores!E:K,7,FALSE)</f>
        <v>0</v>
      </c>
      <c r="T2085" s="2" t="str">
        <f t="shared" si="32"/>
        <v>Not A&amp;R positive</v>
      </c>
    </row>
    <row r="2086" spans="1:20" x14ac:dyDescent="0.3">
      <c r="A2086" s="2" t="s">
        <v>5150</v>
      </c>
      <c r="B2086" s="3" t="s">
        <v>3852</v>
      </c>
      <c r="C2086" s="3" t="s">
        <v>5874</v>
      </c>
      <c r="D2086" s="4">
        <v>7.2869999999999999</v>
      </c>
      <c r="E2086" s="5" t="s">
        <v>5153</v>
      </c>
      <c r="F2086" s="4">
        <v>3.9199999999999999E-3</v>
      </c>
      <c r="G2086" s="6">
        <v>46279</v>
      </c>
      <c r="H2086" s="3" t="s">
        <v>5158</v>
      </c>
      <c r="I2086" s="3" t="s">
        <v>5159</v>
      </c>
      <c r="J2086" s="3" t="s">
        <v>5875</v>
      </c>
      <c r="K2086" s="5" t="s">
        <v>57</v>
      </c>
      <c r="L2086" s="5">
        <v>29</v>
      </c>
      <c r="M2086" s="5" t="s">
        <v>58</v>
      </c>
      <c r="N2086" s="5">
        <f>VLOOKUP(M2086,[1]ArchetypeScores!E:N,10,FALSE)</f>
        <v>0</v>
      </c>
      <c r="O2086" s="5">
        <f>VLOOKUP(M2086,[1]ArchetypeScores!E:O,11,FALSE)</f>
        <v>-1</v>
      </c>
      <c r="P2086" s="5">
        <f>VLOOKUP(M2086,[1]ArchetypeScores!E:P,12,FALSE)</f>
        <v>0</v>
      </c>
      <c r="Q2086" s="2" t="str">
        <f>VLOOKUP(M2086,[1]ArchetypeScores!E:W,19,FALSE)</f>
        <v>Untargeted</v>
      </c>
      <c r="R2086" s="2">
        <f>VLOOKUP(M2086,[1]ArchetypeScores!E:I,5,FALSE)</f>
        <v>0</v>
      </c>
      <c r="S2086" s="2">
        <f>VLOOKUP(M2086,[1]ArchetypeScores!E:K,7,FALSE)</f>
        <v>0</v>
      </c>
      <c r="T2086" s="2" t="str">
        <f t="shared" si="32"/>
        <v>Not A&amp;R positive</v>
      </c>
    </row>
    <row r="2087" spans="1:20" x14ac:dyDescent="0.3">
      <c r="A2087" s="2" t="s">
        <v>5150</v>
      </c>
      <c r="B2087" s="3" t="s">
        <v>5876</v>
      </c>
      <c r="C2087" s="3" t="s">
        <v>5877</v>
      </c>
      <c r="D2087" s="4">
        <v>0.52500000000000002</v>
      </c>
      <c r="E2087" s="5" t="s">
        <v>5153</v>
      </c>
      <c r="F2087" s="4">
        <v>2.7999999999999998E-4</v>
      </c>
      <c r="G2087" s="6">
        <v>46347</v>
      </c>
      <c r="H2087" s="3" t="s">
        <v>5158</v>
      </c>
      <c r="I2087" s="3" t="s">
        <v>5159</v>
      </c>
      <c r="J2087" s="3" t="s">
        <v>5878</v>
      </c>
      <c r="K2087" s="5" t="s">
        <v>61</v>
      </c>
      <c r="L2087" s="5">
        <v>2</v>
      </c>
      <c r="M2087" s="5" t="s">
        <v>954</v>
      </c>
      <c r="N2087" s="5">
        <f>VLOOKUP(M2087,[1]ArchetypeScores!E:N,10,FALSE)</f>
        <v>0</v>
      </c>
      <c r="O2087" s="5">
        <f>VLOOKUP(M2087,[1]ArchetypeScores!E:O,11,FALSE)</f>
        <v>0</v>
      </c>
      <c r="P2087" s="5">
        <f>VLOOKUP(M2087,[1]ArchetypeScores!E:P,12,FALSE)</f>
        <v>0</v>
      </c>
      <c r="Q2087" s="2" t="str">
        <f>VLOOKUP(M2087,[1]ArchetypeScores!E:W,19,FALSE)</f>
        <v>Health care</v>
      </c>
      <c r="R2087" s="2">
        <f>VLOOKUP(M2087,[1]ArchetypeScores!E:I,5,FALSE)</f>
        <v>0</v>
      </c>
      <c r="S2087" s="2">
        <f>VLOOKUP(M2087,[1]ArchetypeScores!E:K,7,FALSE)</f>
        <v>0</v>
      </c>
      <c r="T2087" s="2" t="str">
        <f t="shared" si="32"/>
        <v>Not A&amp;R positive</v>
      </c>
    </row>
    <row r="2088" spans="1:20" x14ac:dyDescent="0.3">
      <c r="A2088" s="2" t="s">
        <v>5150</v>
      </c>
      <c r="B2088" s="3" t="s">
        <v>5879</v>
      </c>
      <c r="C2088" s="3" t="s">
        <v>5880</v>
      </c>
      <c r="D2088" s="4">
        <v>3.2370000000000001</v>
      </c>
      <c r="E2088" s="5" t="s">
        <v>5153</v>
      </c>
      <c r="F2088" s="4">
        <v>1.74E-3</v>
      </c>
      <c r="G2088" s="6">
        <v>46324</v>
      </c>
      <c r="H2088" s="3" t="s">
        <v>5158</v>
      </c>
      <c r="I2088" s="3" t="s">
        <v>5159</v>
      </c>
      <c r="J2088" s="3" t="s">
        <v>5881</v>
      </c>
      <c r="K2088" s="5" t="s">
        <v>47</v>
      </c>
      <c r="L2088" s="5">
        <v>3</v>
      </c>
      <c r="M2088" s="5" t="s">
        <v>607</v>
      </c>
      <c r="N2088" s="5">
        <f>VLOOKUP(M2088,[1]ArchetypeScores!E:N,10,FALSE)</f>
        <v>0</v>
      </c>
      <c r="O2088" s="5">
        <f>VLOOKUP(M2088,[1]ArchetypeScores!E:O,11,FALSE)</f>
        <v>0</v>
      </c>
      <c r="P2088" s="5">
        <f>VLOOKUP(M2088,[1]ArchetypeScores!E:P,12,FALSE)</f>
        <v>0</v>
      </c>
      <c r="Q2088" s="2" t="str">
        <f>VLOOKUP(M2088,[1]ArchetypeScores!E:W,19,FALSE)</f>
        <v>Other sector</v>
      </c>
      <c r="R2088" s="2">
        <f>VLOOKUP(M2088,[1]ArchetypeScores!E:I,5,FALSE)</f>
        <v>0</v>
      </c>
      <c r="S2088" s="2">
        <f>VLOOKUP(M2088,[1]ArchetypeScores!E:K,7,FALSE)</f>
        <v>0</v>
      </c>
      <c r="T2088" s="2" t="str">
        <f t="shared" si="32"/>
        <v>Not A&amp;R positive</v>
      </c>
    </row>
    <row r="2089" spans="1:20" x14ac:dyDescent="0.3">
      <c r="A2089" s="2" t="s">
        <v>5150</v>
      </c>
      <c r="B2089" s="3" t="s">
        <v>5882</v>
      </c>
      <c r="C2089" s="3" t="s">
        <v>5883</v>
      </c>
      <c r="D2089" s="4">
        <v>87.5</v>
      </c>
      <c r="E2089" s="5" t="s">
        <v>5153</v>
      </c>
      <c r="F2089" s="4">
        <v>4.7070000000000001E-2</v>
      </c>
      <c r="G2089" s="6">
        <v>46326</v>
      </c>
      <c r="H2089" s="3" t="s">
        <v>5158</v>
      </c>
      <c r="I2089" s="3" t="s">
        <v>5159</v>
      </c>
      <c r="J2089" s="3" t="s">
        <v>5884</v>
      </c>
      <c r="K2089" s="5" t="s">
        <v>47</v>
      </c>
      <c r="L2089" s="5">
        <v>3</v>
      </c>
      <c r="M2089" s="5" t="s">
        <v>607</v>
      </c>
      <c r="N2089" s="5">
        <f>VLOOKUP(M2089,[1]ArchetypeScores!E:N,10,FALSE)</f>
        <v>0</v>
      </c>
      <c r="O2089" s="5">
        <f>VLOOKUP(M2089,[1]ArchetypeScores!E:O,11,FALSE)</f>
        <v>0</v>
      </c>
      <c r="P2089" s="5">
        <f>VLOOKUP(M2089,[1]ArchetypeScores!E:P,12,FALSE)</f>
        <v>0</v>
      </c>
      <c r="Q2089" s="2" t="str">
        <f>VLOOKUP(M2089,[1]ArchetypeScores!E:W,19,FALSE)</f>
        <v>Other sector</v>
      </c>
      <c r="R2089" s="2">
        <f>VLOOKUP(M2089,[1]ArchetypeScores!E:I,5,FALSE)</f>
        <v>0</v>
      </c>
      <c r="S2089" s="2">
        <f>VLOOKUP(M2089,[1]ArchetypeScores!E:K,7,FALSE)</f>
        <v>0</v>
      </c>
      <c r="T2089" s="2" t="str">
        <f t="shared" si="32"/>
        <v>Not A&amp;R positive</v>
      </c>
    </row>
    <row r="2090" spans="1:20" x14ac:dyDescent="0.3">
      <c r="A2090" s="2" t="s">
        <v>5150</v>
      </c>
      <c r="B2090" s="3" t="s">
        <v>5885</v>
      </c>
      <c r="C2090" s="3" t="s">
        <v>5886</v>
      </c>
      <c r="D2090" s="4">
        <v>5.04</v>
      </c>
      <c r="E2090" s="5" t="s">
        <v>5153</v>
      </c>
      <c r="F2090" s="4">
        <v>2.7100000000000002E-3</v>
      </c>
      <c r="G2090" s="6">
        <v>46223</v>
      </c>
      <c r="H2090" s="3" t="s">
        <v>5158</v>
      </c>
      <c r="I2090" s="3" t="s">
        <v>5159</v>
      </c>
      <c r="J2090" s="3" t="s">
        <v>5887</v>
      </c>
      <c r="K2090" s="5" t="s">
        <v>61</v>
      </c>
      <c r="L2090" s="5">
        <v>5</v>
      </c>
      <c r="M2090" s="5" t="s">
        <v>62</v>
      </c>
      <c r="N2090" s="5">
        <f>VLOOKUP(M2090,[1]ArchetypeScores!E:N,10,FALSE)</f>
        <v>0</v>
      </c>
      <c r="O2090" s="5">
        <f>VLOOKUP(M2090,[1]ArchetypeScores!E:O,11,FALSE)</f>
        <v>-1</v>
      </c>
      <c r="P2090" s="5">
        <f>VLOOKUP(M2090,[1]ArchetypeScores!E:P,12,FALSE)</f>
        <v>0</v>
      </c>
      <c r="Q2090" s="2" t="str">
        <f>VLOOKUP(M2090,[1]ArchetypeScores!E:W,19,FALSE)</f>
        <v>Health care</v>
      </c>
      <c r="R2090" s="2">
        <f>VLOOKUP(M2090,[1]ArchetypeScores!E:I,5,FALSE)</f>
        <v>0</v>
      </c>
      <c r="S2090" s="2">
        <f>VLOOKUP(M2090,[1]ArchetypeScores!E:K,7,FALSE)</f>
        <v>0</v>
      </c>
      <c r="T2090" s="2" t="str">
        <f t="shared" si="32"/>
        <v>Not A&amp;R positive</v>
      </c>
    </row>
    <row r="2091" spans="1:20" x14ac:dyDescent="0.3">
      <c r="A2091" s="2" t="s">
        <v>5150</v>
      </c>
      <c r="B2091" s="3" t="s">
        <v>5888</v>
      </c>
      <c r="C2091" s="3" t="s">
        <v>5889</v>
      </c>
      <c r="D2091" s="4">
        <v>0.437</v>
      </c>
      <c r="E2091" s="5" t="s">
        <v>5153</v>
      </c>
      <c r="F2091" s="4">
        <v>2.4000000000000001E-4</v>
      </c>
      <c r="G2091" s="6">
        <v>46319</v>
      </c>
      <c r="H2091" s="3" t="s">
        <v>5158</v>
      </c>
      <c r="I2091" s="3" t="s">
        <v>5159</v>
      </c>
      <c r="J2091" s="3" t="s">
        <v>5890</v>
      </c>
      <c r="K2091" s="5" t="s">
        <v>38</v>
      </c>
      <c r="L2091" s="5">
        <v>29</v>
      </c>
      <c r="M2091" s="5" t="s">
        <v>316</v>
      </c>
      <c r="N2091" s="5">
        <f>VLOOKUP(M2091,[1]ArchetypeScores!E:N,10,FALSE)</f>
        <v>0</v>
      </c>
      <c r="O2091" s="5">
        <f>VLOOKUP(M2091,[1]ArchetypeScores!E:O,11,FALSE)</f>
        <v>-1</v>
      </c>
      <c r="P2091" s="5">
        <f>VLOOKUP(M2091,[1]ArchetypeScores!E:P,12,FALSE)</f>
        <v>0</v>
      </c>
      <c r="Q2091" s="2" t="str">
        <f>VLOOKUP(M2091,[1]ArchetypeScores!E:W,19,FALSE)</f>
        <v>Other sector</v>
      </c>
      <c r="R2091" s="2">
        <f>VLOOKUP(M2091,[1]ArchetypeScores!E:I,5,FALSE)</f>
        <v>0</v>
      </c>
      <c r="S2091" s="2">
        <f>VLOOKUP(M2091,[1]ArchetypeScores!E:K,7,FALSE)</f>
        <v>0</v>
      </c>
      <c r="T2091" s="2" t="str">
        <f t="shared" si="32"/>
        <v>Not A&amp;R positive</v>
      </c>
    </row>
    <row r="2092" spans="1:20" x14ac:dyDescent="0.3">
      <c r="A2092" s="2" t="s">
        <v>5150</v>
      </c>
      <c r="B2092" s="3" t="s">
        <v>5891</v>
      </c>
      <c r="C2092" s="3" t="s">
        <v>5892</v>
      </c>
      <c r="D2092" s="4">
        <v>1.3</v>
      </c>
      <c r="E2092" s="5" t="s">
        <v>5153</v>
      </c>
      <c r="F2092" s="4">
        <v>6.9999999999999999E-4</v>
      </c>
      <c r="G2092" s="6">
        <v>46383</v>
      </c>
      <c r="H2092" s="3" t="s">
        <v>5158</v>
      </c>
      <c r="I2092" s="3" t="s">
        <v>5159</v>
      </c>
      <c r="J2092" s="3" t="s">
        <v>5893</v>
      </c>
      <c r="K2092" s="5" t="s">
        <v>57</v>
      </c>
      <c r="L2092" s="5">
        <v>29</v>
      </c>
      <c r="M2092" s="5" t="s">
        <v>58</v>
      </c>
      <c r="N2092" s="5">
        <f>VLOOKUP(M2092,[1]ArchetypeScores!E:N,10,FALSE)</f>
        <v>0</v>
      </c>
      <c r="O2092" s="5">
        <f>VLOOKUP(M2092,[1]ArchetypeScores!E:O,11,FALSE)</f>
        <v>-1</v>
      </c>
      <c r="P2092" s="5">
        <f>VLOOKUP(M2092,[1]ArchetypeScores!E:P,12,FALSE)</f>
        <v>0</v>
      </c>
      <c r="Q2092" s="2" t="str">
        <f>VLOOKUP(M2092,[1]ArchetypeScores!E:W,19,FALSE)</f>
        <v>Untargeted</v>
      </c>
      <c r="R2092" s="2">
        <f>VLOOKUP(M2092,[1]ArchetypeScores!E:I,5,FALSE)</f>
        <v>0</v>
      </c>
      <c r="S2092" s="2">
        <f>VLOOKUP(M2092,[1]ArchetypeScores!E:K,7,FALSE)</f>
        <v>0</v>
      </c>
      <c r="T2092" s="2" t="str">
        <f t="shared" si="32"/>
        <v>Not A&amp;R positive</v>
      </c>
    </row>
    <row r="2093" spans="1:20" x14ac:dyDescent="0.3">
      <c r="A2093" s="2" t="s">
        <v>5150</v>
      </c>
      <c r="B2093" s="3" t="s">
        <v>5894</v>
      </c>
      <c r="C2093" s="3" t="s">
        <v>5895</v>
      </c>
      <c r="D2093" s="4">
        <v>0.3</v>
      </c>
      <c r="E2093" s="5" t="s">
        <v>5153</v>
      </c>
      <c r="F2093" s="4">
        <v>1.6000000000000001E-4</v>
      </c>
      <c r="G2093" s="6">
        <v>46338</v>
      </c>
      <c r="H2093" s="3" t="s">
        <v>5158</v>
      </c>
      <c r="I2093" s="3" t="s">
        <v>5159</v>
      </c>
      <c r="J2093" s="3" t="s">
        <v>5896</v>
      </c>
      <c r="K2093" s="5" t="s">
        <v>57</v>
      </c>
      <c r="L2093" s="5">
        <v>29</v>
      </c>
      <c r="M2093" s="5" t="s">
        <v>58</v>
      </c>
      <c r="N2093" s="5">
        <f>VLOOKUP(M2093,[1]ArchetypeScores!E:N,10,FALSE)</f>
        <v>0</v>
      </c>
      <c r="O2093" s="5">
        <f>VLOOKUP(M2093,[1]ArchetypeScores!E:O,11,FALSE)</f>
        <v>-1</v>
      </c>
      <c r="P2093" s="5">
        <f>VLOOKUP(M2093,[1]ArchetypeScores!E:P,12,FALSE)</f>
        <v>0</v>
      </c>
      <c r="Q2093" s="2" t="str">
        <f>VLOOKUP(M2093,[1]ArchetypeScores!E:W,19,FALSE)</f>
        <v>Untargeted</v>
      </c>
      <c r="R2093" s="2">
        <f>VLOOKUP(M2093,[1]ArchetypeScores!E:I,5,FALSE)</f>
        <v>0</v>
      </c>
      <c r="S2093" s="2">
        <f>VLOOKUP(M2093,[1]ArchetypeScores!E:K,7,FALSE)</f>
        <v>0</v>
      </c>
      <c r="T2093" s="2" t="str">
        <f t="shared" si="32"/>
        <v>Not A&amp;R positive</v>
      </c>
    </row>
    <row r="2094" spans="1:20" x14ac:dyDescent="0.3">
      <c r="A2094" s="2" t="s">
        <v>5150</v>
      </c>
      <c r="B2094" s="3" t="s">
        <v>5897</v>
      </c>
      <c r="C2094" s="3" t="s">
        <v>5898</v>
      </c>
      <c r="D2094" s="4">
        <v>8</v>
      </c>
      <c r="E2094" s="5" t="s">
        <v>5153</v>
      </c>
      <c r="F2094" s="4">
        <v>4.3E-3</v>
      </c>
      <c r="G2094" s="6">
        <v>46298</v>
      </c>
      <c r="H2094" s="3" t="s">
        <v>5158</v>
      </c>
      <c r="I2094" s="3" t="s">
        <v>5159</v>
      </c>
      <c r="J2094" s="3" t="s">
        <v>5899</v>
      </c>
      <c r="K2094" s="5" t="s">
        <v>38</v>
      </c>
      <c r="L2094" s="5">
        <v>13</v>
      </c>
      <c r="M2094" s="5" t="s">
        <v>39</v>
      </c>
      <c r="N2094" s="5">
        <f>VLOOKUP(M2094,[1]ArchetypeScores!E:N,10,FALSE)</f>
        <v>0</v>
      </c>
      <c r="O2094" s="5">
        <f>VLOOKUP(M2094,[1]ArchetypeScores!E:O,11,FALSE)</f>
        <v>-2</v>
      </c>
      <c r="P2094" s="5">
        <f>VLOOKUP(M2094,[1]ArchetypeScores!E:P,12,FALSE)</f>
        <v>0</v>
      </c>
      <c r="Q2094" s="2" t="str">
        <f>VLOOKUP(M2094,[1]ArchetypeScores!E:W,19,FALSE)</f>
        <v>Industrials - transportation</v>
      </c>
      <c r="R2094" s="2">
        <f>VLOOKUP(M2094,[1]ArchetypeScores!E:I,5,FALSE)</f>
        <v>0</v>
      </c>
      <c r="S2094" s="2">
        <f>VLOOKUP(M2094,[1]ArchetypeScores!E:K,7,FALSE)</f>
        <v>0</v>
      </c>
      <c r="T2094" s="2" t="str">
        <f t="shared" si="32"/>
        <v>Not A&amp;R positive</v>
      </c>
    </row>
    <row r="2095" spans="1:20" x14ac:dyDescent="0.3">
      <c r="A2095" s="2" t="s">
        <v>5150</v>
      </c>
      <c r="B2095" s="3" t="s">
        <v>5900</v>
      </c>
      <c r="C2095" s="3" t="s">
        <v>5901</v>
      </c>
      <c r="D2095" s="4">
        <v>2.2799999999999998</v>
      </c>
      <c r="E2095" s="5" t="s">
        <v>5153</v>
      </c>
      <c r="F2095" s="4">
        <v>1.23E-3</v>
      </c>
      <c r="G2095" s="6">
        <v>46432</v>
      </c>
      <c r="H2095" s="3" t="s">
        <v>5158</v>
      </c>
      <c r="I2095" s="3" t="s">
        <v>5194</v>
      </c>
      <c r="J2095" s="3" t="s">
        <v>5371</v>
      </c>
      <c r="K2095" s="5" t="s">
        <v>61</v>
      </c>
      <c r="L2095" s="5">
        <v>1</v>
      </c>
      <c r="M2095" s="5" t="s">
        <v>130</v>
      </c>
      <c r="N2095" s="5">
        <f>VLOOKUP(M2095,[1]ArchetypeScores!E:N,10,FALSE)</f>
        <v>0</v>
      </c>
      <c r="O2095" s="5">
        <f>VLOOKUP(M2095,[1]ArchetypeScores!E:O,11,FALSE)</f>
        <v>-1</v>
      </c>
      <c r="P2095" s="5">
        <f>VLOOKUP(M2095,[1]ArchetypeScores!E:P,12,FALSE)</f>
        <v>0</v>
      </c>
      <c r="Q2095" s="2" t="str">
        <f>VLOOKUP(M2095,[1]ArchetypeScores!E:W,19,FALSE)</f>
        <v>Health care</v>
      </c>
      <c r="R2095" s="2">
        <f>VLOOKUP(M2095,[1]ArchetypeScores!E:I,5,FALSE)</f>
        <v>0</v>
      </c>
      <c r="S2095" s="2">
        <f>VLOOKUP(M2095,[1]ArchetypeScores!E:K,7,FALSE)</f>
        <v>0</v>
      </c>
      <c r="T2095" s="2" t="str">
        <f t="shared" si="32"/>
        <v>Not A&amp;R positive</v>
      </c>
    </row>
    <row r="2096" spans="1:20" x14ac:dyDescent="0.3">
      <c r="A2096" s="2" t="s">
        <v>5150</v>
      </c>
      <c r="B2096" s="3" t="s">
        <v>5902</v>
      </c>
      <c r="C2096" s="3" t="s">
        <v>5903</v>
      </c>
      <c r="D2096" s="4"/>
      <c r="E2096" s="5" t="s">
        <v>5153</v>
      </c>
      <c r="F2096" s="4">
        <v>0</v>
      </c>
      <c r="G2096" s="6">
        <v>46256</v>
      </c>
      <c r="H2096" s="3" t="s">
        <v>5158</v>
      </c>
      <c r="I2096" s="3" t="s">
        <v>5159</v>
      </c>
      <c r="J2096" s="3" t="s">
        <v>5904</v>
      </c>
      <c r="K2096" s="5" t="s">
        <v>1306</v>
      </c>
      <c r="L2096" s="5" t="s">
        <v>112</v>
      </c>
      <c r="M2096" s="5" t="s">
        <v>5475</v>
      </c>
      <c r="N2096" s="5">
        <f>VLOOKUP(M2096,[1]ArchetypeScores!E:N,10,FALSE)</f>
        <v>0</v>
      </c>
      <c r="O2096" s="5">
        <f>VLOOKUP(M2096,[1]ArchetypeScores!E:O,11,FALSE)</f>
        <v>-1</v>
      </c>
      <c r="P2096" s="5">
        <f>VLOOKUP(M2096,[1]ArchetypeScores!E:P,12,FALSE)</f>
        <v>0</v>
      </c>
      <c r="Q2096" s="2" t="str">
        <f>VLOOKUP(M2096,[1]ArchetypeScores!E:W,19,FALSE)</f>
        <v>Untargeted</v>
      </c>
      <c r="R2096" s="2">
        <f>VLOOKUP(M2096,[1]ArchetypeScores!E:I,5,FALSE)</f>
        <v>0</v>
      </c>
      <c r="S2096" s="2">
        <f>VLOOKUP(M2096,[1]ArchetypeScores!E:K,7,FALSE)</f>
        <v>0</v>
      </c>
      <c r="T2096" s="2" t="str">
        <f t="shared" si="32"/>
        <v>Not A&amp;R positive</v>
      </c>
    </row>
    <row r="2097" spans="1:20" x14ac:dyDescent="0.3">
      <c r="A2097" s="2" t="s">
        <v>5150</v>
      </c>
      <c r="B2097" s="3" t="s">
        <v>5905</v>
      </c>
      <c r="C2097" s="3" t="s">
        <v>5906</v>
      </c>
      <c r="D2097" s="4"/>
      <c r="E2097" s="5" t="s">
        <v>5153</v>
      </c>
      <c r="F2097" s="4">
        <v>0</v>
      </c>
      <c r="G2097" s="6">
        <v>46203</v>
      </c>
      <c r="H2097" s="3" t="s">
        <v>5558</v>
      </c>
      <c r="I2097" s="3"/>
      <c r="J2097" s="3"/>
      <c r="K2097" s="5" t="s">
        <v>1306</v>
      </c>
      <c r="L2097" s="5">
        <v>1</v>
      </c>
      <c r="M2097" s="5" t="s">
        <v>1307</v>
      </c>
      <c r="N2097" s="5">
        <f>VLOOKUP(M2097,[1]ArchetypeScores!E:N,10,FALSE)</f>
        <v>0</v>
      </c>
      <c r="O2097" s="5">
        <f>VLOOKUP(M2097,[1]ArchetypeScores!E:O,11,FALSE)</f>
        <v>-1</v>
      </c>
      <c r="P2097" s="5">
        <f>VLOOKUP(M2097,[1]ArchetypeScores!E:P,12,FALSE)</f>
        <v>0</v>
      </c>
      <c r="Q2097" s="2" t="str">
        <f>VLOOKUP(M2097,[1]ArchetypeScores!E:W,19,FALSE)</f>
        <v>Untargeted</v>
      </c>
      <c r="R2097" s="2">
        <f>VLOOKUP(M2097,[1]ArchetypeScores!E:I,5,FALSE)</f>
        <v>0</v>
      </c>
      <c r="S2097" s="2">
        <f>VLOOKUP(M2097,[1]ArchetypeScores!E:K,7,FALSE)</f>
        <v>0</v>
      </c>
      <c r="T2097" s="2" t="str">
        <f t="shared" si="32"/>
        <v>Not A&amp;R positive</v>
      </c>
    </row>
    <row r="2098" spans="1:20" x14ac:dyDescent="0.3">
      <c r="A2098" s="2" t="s">
        <v>5150</v>
      </c>
      <c r="B2098" s="3" t="s">
        <v>5907</v>
      </c>
      <c r="C2098" s="3" t="s">
        <v>5908</v>
      </c>
      <c r="D2098" s="4"/>
      <c r="E2098" s="5" t="s">
        <v>5153</v>
      </c>
      <c r="F2098" s="4">
        <v>0</v>
      </c>
      <c r="G2098" s="6">
        <v>46205</v>
      </c>
      <c r="H2098" s="3" t="s">
        <v>5558</v>
      </c>
      <c r="I2098" s="3"/>
      <c r="J2098" s="3"/>
      <c r="K2098" s="5" t="s">
        <v>1306</v>
      </c>
      <c r="L2098" s="5">
        <v>1</v>
      </c>
      <c r="M2098" s="5" t="s">
        <v>1307</v>
      </c>
      <c r="N2098" s="5">
        <f>VLOOKUP(M2098,[1]ArchetypeScores!E:N,10,FALSE)</f>
        <v>0</v>
      </c>
      <c r="O2098" s="5">
        <f>VLOOKUP(M2098,[1]ArchetypeScores!E:O,11,FALSE)</f>
        <v>-1</v>
      </c>
      <c r="P2098" s="5">
        <f>VLOOKUP(M2098,[1]ArchetypeScores!E:P,12,FALSE)</f>
        <v>0</v>
      </c>
      <c r="Q2098" s="2" t="str">
        <f>VLOOKUP(M2098,[1]ArchetypeScores!E:W,19,FALSE)</f>
        <v>Untargeted</v>
      </c>
      <c r="R2098" s="2">
        <f>VLOOKUP(M2098,[1]ArchetypeScores!E:I,5,FALSE)</f>
        <v>0</v>
      </c>
      <c r="S2098" s="2">
        <f>VLOOKUP(M2098,[1]ArchetypeScores!E:K,7,FALSE)</f>
        <v>0</v>
      </c>
      <c r="T2098" s="2" t="str">
        <f t="shared" si="32"/>
        <v>Not A&amp;R positive</v>
      </c>
    </row>
    <row r="2099" spans="1:20" x14ac:dyDescent="0.3">
      <c r="A2099" s="2" t="s">
        <v>5150</v>
      </c>
      <c r="B2099" s="3" t="s">
        <v>5909</v>
      </c>
      <c r="C2099" s="3" t="s">
        <v>5910</v>
      </c>
      <c r="D2099" s="4"/>
      <c r="E2099" s="5" t="s">
        <v>5153</v>
      </c>
      <c r="F2099" s="4">
        <v>0</v>
      </c>
      <c r="G2099" s="6">
        <v>46257</v>
      </c>
      <c r="H2099" s="3" t="s">
        <v>5158</v>
      </c>
      <c r="I2099" s="3" t="s">
        <v>5159</v>
      </c>
      <c r="J2099" s="3" t="s">
        <v>5911</v>
      </c>
      <c r="K2099" s="5" t="s">
        <v>1306</v>
      </c>
      <c r="L2099" s="5" t="s">
        <v>112</v>
      </c>
      <c r="M2099" s="5" t="s">
        <v>5475</v>
      </c>
      <c r="N2099" s="5">
        <f>VLOOKUP(M2099,[1]ArchetypeScores!E:N,10,FALSE)</f>
        <v>0</v>
      </c>
      <c r="O2099" s="5">
        <f>VLOOKUP(M2099,[1]ArchetypeScores!E:O,11,FALSE)</f>
        <v>-1</v>
      </c>
      <c r="P2099" s="5">
        <f>VLOOKUP(M2099,[1]ArchetypeScores!E:P,12,FALSE)</f>
        <v>0</v>
      </c>
      <c r="Q2099" s="2" t="str">
        <f>VLOOKUP(M2099,[1]ArchetypeScores!E:W,19,FALSE)</f>
        <v>Untargeted</v>
      </c>
      <c r="R2099" s="2">
        <f>VLOOKUP(M2099,[1]ArchetypeScores!E:I,5,FALSE)</f>
        <v>0</v>
      </c>
      <c r="S2099" s="2">
        <f>VLOOKUP(M2099,[1]ArchetypeScores!E:K,7,FALSE)</f>
        <v>0</v>
      </c>
      <c r="T2099" s="2" t="str">
        <f t="shared" si="32"/>
        <v>Not A&amp;R positive</v>
      </c>
    </row>
    <row r="2100" spans="1:20" x14ac:dyDescent="0.3">
      <c r="A2100" s="2" t="s">
        <v>5150</v>
      </c>
      <c r="B2100" s="3" t="s">
        <v>5912</v>
      </c>
      <c r="C2100" s="3" t="s">
        <v>5913</v>
      </c>
      <c r="D2100" s="4"/>
      <c r="E2100" s="5" t="s">
        <v>5153</v>
      </c>
      <c r="F2100" s="4">
        <v>0</v>
      </c>
      <c r="G2100" s="6">
        <v>46201</v>
      </c>
      <c r="H2100" s="3" t="s">
        <v>5558</v>
      </c>
      <c r="I2100" s="3"/>
      <c r="J2100" s="3"/>
      <c r="K2100" s="5" t="s">
        <v>2091</v>
      </c>
      <c r="L2100" s="5">
        <v>1</v>
      </c>
      <c r="M2100" s="5" t="s">
        <v>3573</v>
      </c>
      <c r="N2100" s="5">
        <f>VLOOKUP(M2100,[1]ArchetypeScores!E:N,10,FALSE)</f>
        <v>0</v>
      </c>
      <c r="O2100" s="5">
        <f>VLOOKUP(M2100,[1]ArchetypeScores!E:O,11,FALSE)</f>
        <v>-1</v>
      </c>
      <c r="P2100" s="5">
        <f>VLOOKUP(M2100,[1]ArchetypeScores!E:P,12,FALSE)</f>
        <v>0</v>
      </c>
      <c r="Q2100" s="2" t="str">
        <f>VLOOKUP(M2100,[1]ArchetypeScores!E:W,19,FALSE)</f>
        <v>Other sector</v>
      </c>
      <c r="R2100" s="2">
        <f>VLOOKUP(M2100,[1]ArchetypeScores!E:I,5,FALSE)</f>
        <v>0</v>
      </c>
      <c r="S2100" s="2">
        <f>VLOOKUP(M2100,[1]ArchetypeScores!E:K,7,FALSE)</f>
        <v>0</v>
      </c>
      <c r="T2100" s="2" t="str">
        <f t="shared" si="32"/>
        <v>Not A&amp;R positive</v>
      </c>
    </row>
    <row r="2101" spans="1:20" x14ac:dyDescent="0.3">
      <c r="A2101" s="2" t="s">
        <v>5150</v>
      </c>
      <c r="B2101" s="3" t="s">
        <v>5914</v>
      </c>
      <c r="C2101" s="3" t="s">
        <v>5915</v>
      </c>
      <c r="D2101" s="4"/>
      <c r="E2101" s="5" t="s">
        <v>5153</v>
      </c>
      <c r="F2101" s="4">
        <v>0</v>
      </c>
      <c r="G2101" s="6">
        <v>46206</v>
      </c>
      <c r="H2101" s="3" t="s">
        <v>5916</v>
      </c>
      <c r="I2101" s="3"/>
      <c r="J2101" s="3"/>
      <c r="K2101" s="5" t="s">
        <v>53</v>
      </c>
      <c r="L2101" s="5">
        <v>1</v>
      </c>
      <c r="M2101" s="5" t="s">
        <v>54</v>
      </c>
      <c r="N2101" s="5">
        <f>VLOOKUP(M2101,[1]ArchetypeScores!E:N,10,FALSE)</f>
        <v>0</v>
      </c>
      <c r="O2101" s="5">
        <f>VLOOKUP(M2101,[1]ArchetypeScores!E:O,11,FALSE)</f>
        <v>-1</v>
      </c>
      <c r="P2101" s="5">
        <f>VLOOKUP(M2101,[1]ArchetypeScores!E:P,12,FALSE)</f>
        <v>0</v>
      </c>
      <c r="Q2101" s="2" t="str">
        <f>VLOOKUP(M2101,[1]ArchetypeScores!E:W,19,FALSE)</f>
        <v>Untargeted</v>
      </c>
      <c r="R2101" s="2">
        <f>VLOOKUP(M2101,[1]ArchetypeScores!E:I,5,FALSE)</f>
        <v>0</v>
      </c>
      <c r="S2101" s="2">
        <f>VLOOKUP(M2101,[1]ArchetypeScores!E:K,7,FALSE)</f>
        <v>0</v>
      </c>
      <c r="T2101" s="2" t="str">
        <f t="shared" si="32"/>
        <v>Not A&amp;R positive</v>
      </c>
    </row>
    <row r="2102" spans="1:20" x14ac:dyDescent="0.3">
      <c r="A2102" s="2" t="s">
        <v>5150</v>
      </c>
      <c r="B2102" s="3" t="s">
        <v>5917</v>
      </c>
      <c r="C2102" s="3" t="s">
        <v>5918</v>
      </c>
      <c r="D2102" s="4"/>
      <c r="E2102" s="5" t="s">
        <v>5153</v>
      </c>
      <c r="F2102" s="4">
        <v>0</v>
      </c>
      <c r="G2102" s="6">
        <v>46212</v>
      </c>
      <c r="H2102" s="3" t="s">
        <v>5410</v>
      </c>
      <c r="I2102" s="3"/>
      <c r="J2102" s="3"/>
      <c r="K2102" s="5" t="s">
        <v>53</v>
      </c>
      <c r="L2102" s="5">
        <v>3</v>
      </c>
      <c r="M2102" s="5" t="s">
        <v>75</v>
      </c>
      <c r="N2102" s="5">
        <f>VLOOKUP(M2102,[1]ArchetypeScores!E:N,10,FALSE)</f>
        <v>0</v>
      </c>
      <c r="O2102" s="5">
        <f>VLOOKUP(M2102,[1]ArchetypeScores!E:O,11,FALSE)</f>
        <v>-1</v>
      </c>
      <c r="P2102" s="5">
        <f>VLOOKUP(M2102,[1]ArchetypeScores!E:P,12,FALSE)</f>
        <v>0</v>
      </c>
      <c r="Q2102" s="2" t="str">
        <f>VLOOKUP(M2102,[1]ArchetypeScores!E:W,19,FALSE)</f>
        <v>Untargeted</v>
      </c>
      <c r="R2102" s="2">
        <f>VLOOKUP(M2102,[1]ArchetypeScores!E:I,5,FALSE)</f>
        <v>0</v>
      </c>
      <c r="S2102" s="2">
        <f>VLOOKUP(M2102,[1]ArchetypeScores!E:K,7,FALSE)</f>
        <v>0</v>
      </c>
      <c r="T2102" s="2" t="str">
        <f t="shared" si="32"/>
        <v>Not A&amp;R positive</v>
      </c>
    </row>
    <row r="2103" spans="1:20" x14ac:dyDescent="0.3">
      <c r="A2103" s="2" t="s">
        <v>5150</v>
      </c>
      <c r="B2103" s="3" t="s">
        <v>5919</v>
      </c>
      <c r="C2103" s="3" t="s">
        <v>5920</v>
      </c>
      <c r="D2103" s="4">
        <v>5.13</v>
      </c>
      <c r="E2103" s="5" t="s">
        <v>5153</v>
      </c>
      <c r="F2103" s="4">
        <v>2.9499999999999999E-3</v>
      </c>
      <c r="G2103" s="6">
        <v>46200</v>
      </c>
      <c r="H2103" s="3" t="s">
        <v>5229</v>
      </c>
      <c r="I2103" s="3"/>
      <c r="J2103" s="3"/>
      <c r="K2103" s="5" t="s">
        <v>175</v>
      </c>
      <c r="L2103" s="5" t="s">
        <v>112</v>
      </c>
      <c r="M2103" s="5" t="s">
        <v>505</v>
      </c>
      <c r="N2103" s="5">
        <f>VLOOKUP(M2103,[1]ArchetypeScores!E:N,10,FALSE)</f>
        <v>1</v>
      </c>
      <c r="O2103" s="5">
        <f>VLOOKUP(M2103,[1]ArchetypeScores!E:O,11,FALSE)</f>
        <v>-2</v>
      </c>
      <c r="P2103" s="5">
        <f>VLOOKUP(M2103,[1]ArchetypeScores!E:P,12,FALSE)</f>
        <v>0</v>
      </c>
      <c r="Q2103" s="2" t="str">
        <f>VLOOKUP(M2103,[1]ArchetypeScores!E:W,19,FALSE)</f>
        <v>Other sector</v>
      </c>
      <c r="R2103" s="2">
        <f>VLOOKUP(M2103,[1]ArchetypeScores!E:I,5,FALSE)</f>
        <v>0</v>
      </c>
      <c r="S2103" s="2">
        <f>VLOOKUP(M2103,[1]ArchetypeScores!E:K,7,FALSE)</f>
        <v>0</v>
      </c>
      <c r="T2103" s="2" t="str">
        <f t="shared" si="32"/>
        <v>Not A&amp;R positive</v>
      </c>
    </row>
    <row r="2104" spans="1:20" x14ac:dyDescent="0.3">
      <c r="A2104" s="2" t="s">
        <v>5150</v>
      </c>
      <c r="B2104" s="3" t="s">
        <v>5921</v>
      </c>
      <c r="C2104" s="3" t="s">
        <v>5922</v>
      </c>
      <c r="D2104" s="4">
        <v>17.350000000000001</v>
      </c>
      <c r="E2104" s="5" t="s">
        <v>5153</v>
      </c>
      <c r="F2104" s="4">
        <v>9.3299999999999998E-3</v>
      </c>
      <c r="G2104" s="6">
        <v>46220</v>
      </c>
      <c r="H2104" s="3" t="s">
        <v>5158</v>
      </c>
      <c r="I2104" s="3" t="s">
        <v>5159</v>
      </c>
      <c r="J2104" s="3" t="s">
        <v>5923</v>
      </c>
      <c r="K2104" s="5" t="s">
        <v>47</v>
      </c>
      <c r="L2104" s="5">
        <v>3</v>
      </c>
      <c r="M2104" s="5" t="s">
        <v>607</v>
      </c>
      <c r="N2104" s="5">
        <f>VLOOKUP(M2104,[1]ArchetypeScores!E:N,10,FALSE)</f>
        <v>0</v>
      </c>
      <c r="O2104" s="5">
        <f>VLOOKUP(M2104,[1]ArchetypeScores!E:O,11,FALSE)</f>
        <v>0</v>
      </c>
      <c r="P2104" s="5">
        <f>VLOOKUP(M2104,[1]ArchetypeScores!E:P,12,FALSE)</f>
        <v>0</v>
      </c>
      <c r="Q2104" s="2" t="str">
        <f>VLOOKUP(M2104,[1]ArchetypeScores!E:W,19,FALSE)</f>
        <v>Other sector</v>
      </c>
      <c r="R2104" s="2">
        <f>VLOOKUP(M2104,[1]ArchetypeScores!E:I,5,FALSE)</f>
        <v>0</v>
      </c>
      <c r="S2104" s="2">
        <f>VLOOKUP(M2104,[1]ArchetypeScores!E:K,7,FALSE)</f>
        <v>0</v>
      </c>
      <c r="T2104" s="2" t="str">
        <f t="shared" si="32"/>
        <v>Not A&amp;R positive</v>
      </c>
    </row>
    <row r="2105" spans="1:20" x14ac:dyDescent="0.3">
      <c r="A2105" s="2" t="s">
        <v>5150</v>
      </c>
      <c r="B2105" s="3" t="s">
        <v>5924</v>
      </c>
      <c r="C2105" s="3" t="s">
        <v>5925</v>
      </c>
      <c r="D2105" s="4">
        <v>27.76</v>
      </c>
      <c r="E2105" s="5" t="s">
        <v>5153</v>
      </c>
      <c r="F2105" s="4">
        <v>1.4930000000000001E-2</v>
      </c>
      <c r="G2105" s="6">
        <v>46216</v>
      </c>
      <c r="H2105" s="3" t="s">
        <v>5158</v>
      </c>
      <c r="I2105" s="3" t="s">
        <v>5159</v>
      </c>
      <c r="J2105" s="3" t="s">
        <v>5926</v>
      </c>
      <c r="K2105" s="5" t="s">
        <v>71</v>
      </c>
      <c r="L2105" s="5">
        <v>1</v>
      </c>
      <c r="M2105" s="5" t="s">
        <v>72</v>
      </c>
      <c r="N2105" s="5">
        <f>VLOOKUP(M2105,[1]ArchetypeScores!E:N,10,FALSE)</f>
        <v>0</v>
      </c>
      <c r="O2105" s="5">
        <f>VLOOKUP(M2105,[1]ArchetypeScores!E:O,11,FALSE)</f>
        <v>0</v>
      </c>
      <c r="P2105" s="5">
        <f>VLOOKUP(M2105,[1]ArchetypeScores!E:P,12,FALSE)</f>
        <v>0</v>
      </c>
      <c r="Q2105" s="2" t="str">
        <f>VLOOKUP(M2105,[1]ArchetypeScores!E:W,19,FALSE)</f>
        <v>Other sector</v>
      </c>
      <c r="R2105" s="2">
        <f>VLOOKUP(M2105,[1]ArchetypeScores!E:I,5,FALSE)</f>
        <v>0</v>
      </c>
      <c r="S2105" s="2">
        <f>VLOOKUP(M2105,[1]ArchetypeScores!E:K,7,FALSE)</f>
        <v>0</v>
      </c>
      <c r="T2105" s="2" t="str">
        <f t="shared" si="32"/>
        <v>Not A&amp;R positive</v>
      </c>
    </row>
    <row r="2106" spans="1:20" x14ac:dyDescent="0.3">
      <c r="A2106" s="2" t="s">
        <v>5150</v>
      </c>
      <c r="B2106" s="3" t="s">
        <v>5927</v>
      </c>
      <c r="C2106" s="3" t="s">
        <v>5928</v>
      </c>
      <c r="D2106" s="4"/>
      <c r="E2106" s="5" t="s">
        <v>5153</v>
      </c>
      <c r="F2106" s="4">
        <v>0</v>
      </c>
      <c r="G2106" s="6">
        <v>46252</v>
      </c>
      <c r="H2106" s="3" t="s">
        <v>5158</v>
      </c>
      <c r="I2106" s="3" t="s">
        <v>5159</v>
      </c>
      <c r="J2106" s="3" t="s">
        <v>5929</v>
      </c>
      <c r="K2106" s="5" t="s">
        <v>53</v>
      </c>
      <c r="L2106" s="5">
        <v>3</v>
      </c>
      <c r="M2106" s="5" t="s">
        <v>75</v>
      </c>
      <c r="N2106" s="5">
        <f>VLOOKUP(M2106,[1]ArchetypeScores!E:N,10,FALSE)</f>
        <v>0</v>
      </c>
      <c r="O2106" s="5">
        <f>VLOOKUP(M2106,[1]ArchetypeScores!E:O,11,FALSE)</f>
        <v>-1</v>
      </c>
      <c r="P2106" s="5">
        <f>VLOOKUP(M2106,[1]ArchetypeScores!E:P,12,FALSE)</f>
        <v>0</v>
      </c>
      <c r="Q2106" s="2" t="str">
        <f>VLOOKUP(M2106,[1]ArchetypeScores!E:W,19,FALSE)</f>
        <v>Untargeted</v>
      </c>
      <c r="R2106" s="2">
        <f>VLOOKUP(M2106,[1]ArchetypeScores!E:I,5,FALSE)</f>
        <v>0</v>
      </c>
      <c r="S2106" s="2">
        <f>VLOOKUP(M2106,[1]ArchetypeScores!E:K,7,FALSE)</f>
        <v>0</v>
      </c>
      <c r="T2106" s="2" t="str">
        <f t="shared" si="32"/>
        <v>Not A&amp;R positive</v>
      </c>
    </row>
    <row r="2107" spans="1:20" x14ac:dyDescent="0.3">
      <c r="A2107" s="2" t="s">
        <v>5150</v>
      </c>
      <c r="B2107" s="3" t="s">
        <v>5927</v>
      </c>
      <c r="C2107" s="3" t="s">
        <v>5930</v>
      </c>
      <c r="D2107" s="4"/>
      <c r="E2107" s="5" t="s">
        <v>5153</v>
      </c>
      <c r="F2107" s="4">
        <v>0</v>
      </c>
      <c r="G2107" s="6">
        <v>46253</v>
      </c>
      <c r="H2107" s="3" t="s">
        <v>5158</v>
      </c>
      <c r="I2107" s="3" t="s">
        <v>5159</v>
      </c>
      <c r="J2107" s="3" t="s">
        <v>5931</v>
      </c>
      <c r="K2107" s="5" t="s">
        <v>53</v>
      </c>
      <c r="L2107" s="5">
        <v>3</v>
      </c>
      <c r="M2107" s="5" t="s">
        <v>75</v>
      </c>
      <c r="N2107" s="5">
        <f>VLOOKUP(M2107,[1]ArchetypeScores!E:N,10,FALSE)</f>
        <v>0</v>
      </c>
      <c r="O2107" s="5">
        <f>VLOOKUP(M2107,[1]ArchetypeScores!E:O,11,FALSE)</f>
        <v>-1</v>
      </c>
      <c r="P2107" s="5">
        <f>VLOOKUP(M2107,[1]ArchetypeScores!E:P,12,FALSE)</f>
        <v>0</v>
      </c>
      <c r="Q2107" s="2" t="str">
        <f>VLOOKUP(M2107,[1]ArchetypeScores!E:W,19,FALSE)</f>
        <v>Untargeted</v>
      </c>
      <c r="R2107" s="2">
        <f>VLOOKUP(M2107,[1]ArchetypeScores!E:I,5,FALSE)</f>
        <v>0</v>
      </c>
      <c r="S2107" s="2">
        <f>VLOOKUP(M2107,[1]ArchetypeScores!E:K,7,FALSE)</f>
        <v>0</v>
      </c>
      <c r="T2107" s="2" t="str">
        <f t="shared" si="32"/>
        <v>Not A&amp;R positive</v>
      </c>
    </row>
    <row r="2108" spans="1:20" x14ac:dyDescent="0.3">
      <c r="A2108" s="2" t="s">
        <v>5150</v>
      </c>
      <c r="B2108" s="3" t="s">
        <v>5932</v>
      </c>
      <c r="C2108" s="3" t="s">
        <v>5933</v>
      </c>
      <c r="D2108" s="4"/>
      <c r="E2108" s="5" t="s">
        <v>5153</v>
      </c>
      <c r="F2108" s="4">
        <v>0</v>
      </c>
      <c r="G2108" s="6">
        <v>46251</v>
      </c>
      <c r="H2108" s="3" t="s">
        <v>5158</v>
      </c>
      <c r="I2108" s="3" t="s">
        <v>5159</v>
      </c>
      <c r="J2108" s="3" t="s">
        <v>5934</v>
      </c>
      <c r="K2108" s="5" t="s">
        <v>1072</v>
      </c>
      <c r="L2108" s="5">
        <v>1</v>
      </c>
      <c r="M2108" s="5" t="s">
        <v>1922</v>
      </c>
      <c r="N2108" s="5">
        <f>VLOOKUP(M2108,[1]ArchetypeScores!E:N,10,FALSE)</f>
        <v>0</v>
      </c>
      <c r="O2108" s="5">
        <f>VLOOKUP(M2108,[1]ArchetypeScores!E:O,11,FALSE)</f>
        <v>-1</v>
      </c>
      <c r="P2108" s="5">
        <f>VLOOKUP(M2108,[1]ArchetypeScores!E:P,12,FALSE)</f>
        <v>0</v>
      </c>
      <c r="Q2108" s="2" t="str">
        <f>VLOOKUP(M2108,[1]ArchetypeScores!E:W,19,FALSE)</f>
        <v>Untargeted</v>
      </c>
      <c r="R2108" s="2">
        <f>VLOOKUP(M2108,[1]ArchetypeScores!E:I,5,FALSE)</f>
        <v>0</v>
      </c>
      <c r="S2108" s="2">
        <f>VLOOKUP(M2108,[1]ArchetypeScores!E:K,7,FALSE)</f>
        <v>0</v>
      </c>
      <c r="T2108" s="2" t="str">
        <f t="shared" si="32"/>
        <v>Not A&amp;R positive</v>
      </c>
    </row>
    <row r="2109" spans="1:20" x14ac:dyDescent="0.3">
      <c r="A2109" s="2" t="s">
        <v>5150</v>
      </c>
      <c r="B2109" s="3" t="s">
        <v>5935</v>
      </c>
      <c r="C2109" s="3" t="s">
        <v>5936</v>
      </c>
      <c r="D2109" s="4">
        <v>6.0999999999999999E-2</v>
      </c>
      <c r="E2109" s="5" t="s">
        <v>5153</v>
      </c>
      <c r="F2109" s="4">
        <v>3.0000000000000001E-5</v>
      </c>
      <c r="G2109" s="6">
        <v>46272</v>
      </c>
      <c r="H2109" s="3" t="s">
        <v>5158</v>
      </c>
      <c r="I2109" s="3" t="s">
        <v>5159</v>
      </c>
      <c r="J2109" s="3" t="s">
        <v>5937</v>
      </c>
      <c r="K2109" s="5" t="s">
        <v>53</v>
      </c>
      <c r="L2109" s="5">
        <v>3</v>
      </c>
      <c r="M2109" s="5" t="s">
        <v>75</v>
      </c>
      <c r="N2109" s="5">
        <f>VLOOKUP(M2109,[1]ArchetypeScores!E:N,10,FALSE)</f>
        <v>0</v>
      </c>
      <c r="O2109" s="5">
        <f>VLOOKUP(M2109,[1]ArchetypeScores!E:O,11,FALSE)</f>
        <v>-1</v>
      </c>
      <c r="P2109" s="5">
        <f>VLOOKUP(M2109,[1]ArchetypeScores!E:P,12,FALSE)</f>
        <v>0</v>
      </c>
      <c r="Q2109" s="2" t="str">
        <f>VLOOKUP(M2109,[1]ArchetypeScores!E:W,19,FALSE)</f>
        <v>Untargeted</v>
      </c>
      <c r="R2109" s="2">
        <f>VLOOKUP(M2109,[1]ArchetypeScores!E:I,5,FALSE)</f>
        <v>0</v>
      </c>
      <c r="S2109" s="2">
        <f>VLOOKUP(M2109,[1]ArchetypeScores!E:K,7,FALSE)</f>
        <v>0</v>
      </c>
      <c r="T2109" s="2" t="str">
        <f t="shared" si="32"/>
        <v>Not A&amp;R positive</v>
      </c>
    </row>
    <row r="2110" spans="1:20" x14ac:dyDescent="0.3">
      <c r="A2110" s="2" t="s">
        <v>5150</v>
      </c>
      <c r="B2110" s="3" t="s">
        <v>5938</v>
      </c>
      <c r="C2110" s="3" t="s">
        <v>5939</v>
      </c>
      <c r="D2110" s="4"/>
      <c r="E2110" s="5" t="s">
        <v>5153</v>
      </c>
      <c r="F2110" s="4">
        <v>0</v>
      </c>
      <c r="G2110" s="6">
        <v>46207</v>
      </c>
      <c r="H2110" s="3" t="s">
        <v>5940</v>
      </c>
      <c r="I2110" s="3"/>
      <c r="J2110" s="3"/>
      <c r="K2110" s="5" t="s">
        <v>261</v>
      </c>
      <c r="L2110" s="5" t="s">
        <v>112</v>
      </c>
      <c r="M2110" s="5" t="s">
        <v>2535</v>
      </c>
      <c r="N2110" s="5">
        <f>VLOOKUP(M2110,[1]ArchetypeScores!E:N,10,FALSE)</f>
        <v>0</v>
      </c>
      <c r="O2110" s="5">
        <f>VLOOKUP(M2110,[1]ArchetypeScores!E:O,11,FALSE)</f>
        <v>-1</v>
      </c>
      <c r="P2110" s="5">
        <f>VLOOKUP(M2110,[1]ArchetypeScores!E:P,12,FALSE)</f>
        <v>0</v>
      </c>
      <c r="Q2110" s="2" t="str">
        <f>VLOOKUP(M2110,[1]ArchetypeScores!E:W,19,FALSE)</f>
        <v>Untargeted</v>
      </c>
      <c r="R2110" s="2">
        <f>VLOOKUP(M2110,[1]ArchetypeScores!E:I,5,FALSE)</f>
        <v>0</v>
      </c>
      <c r="S2110" s="2">
        <f>VLOOKUP(M2110,[1]ArchetypeScores!E:K,7,FALSE)</f>
        <v>0</v>
      </c>
      <c r="T2110" s="2" t="str">
        <f t="shared" si="32"/>
        <v>Not A&amp;R positive</v>
      </c>
    </row>
    <row r="2111" spans="1:20" x14ac:dyDescent="0.3">
      <c r="A2111" s="2" t="s">
        <v>5150</v>
      </c>
      <c r="B2111" s="3" t="s">
        <v>5941</v>
      </c>
      <c r="C2111" s="3" t="s">
        <v>5942</v>
      </c>
      <c r="D2111" s="4"/>
      <c r="E2111" s="5" t="s">
        <v>5153</v>
      </c>
      <c r="F2111" s="4">
        <v>0</v>
      </c>
      <c r="G2111" s="6">
        <v>46208</v>
      </c>
      <c r="H2111" s="3" t="s">
        <v>5943</v>
      </c>
      <c r="I2111" s="3"/>
      <c r="J2111" s="3"/>
      <c r="K2111" s="5" t="s">
        <v>53</v>
      </c>
      <c r="L2111" s="5">
        <v>2</v>
      </c>
      <c r="M2111" s="5" t="s">
        <v>330</v>
      </c>
      <c r="N2111" s="5">
        <f>VLOOKUP(M2111,[1]ArchetypeScores!E:N,10,FALSE)</f>
        <v>0</v>
      </c>
      <c r="O2111" s="5">
        <f>VLOOKUP(M2111,[1]ArchetypeScores!E:O,11,FALSE)</f>
        <v>-1</v>
      </c>
      <c r="P2111" s="5">
        <f>VLOOKUP(M2111,[1]ArchetypeScores!E:P,12,FALSE)</f>
        <v>0</v>
      </c>
      <c r="Q2111" s="2" t="str">
        <f>VLOOKUP(M2111,[1]ArchetypeScores!E:W,19,FALSE)</f>
        <v>Untargeted</v>
      </c>
      <c r="R2111" s="2">
        <f>VLOOKUP(M2111,[1]ArchetypeScores!E:I,5,FALSE)</f>
        <v>0</v>
      </c>
      <c r="S2111" s="2">
        <f>VLOOKUP(M2111,[1]ArchetypeScores!E:K,7,FALSE)</f>
        <v>0</v>
      </c>
      <c r="T2111" s="2" t="str">
        <f t="shared" si="32"/>
        <v>Not A&amp;R positive</v>
      </c>
    </row>
    <row r="2112" spans="1:20" x14ac:dyDescent="0.3">
      <c r="A2112" s="2" t="s">
        <v>5150</v>
      </c>
      <c r="B2112" s="3" t="s">
        <v>5944</v>
      </c>
      <c r="C2112" s="3" t="s">
        <v>5945</v>
      </c>
      <c r="D2112" s="4"/>
      <c r="E2112" s="5" t="s">
        <v>5153</v>
      </c>
      <c r="F2112" s="4">
        <v>0</v>
      </c>
      <c r="G2112" s="6">
        <v>46292</v>
      </c>
      <c r="H2112" s="3" t="s">
        <v>5158</v>
      </c>
      <c r="I2112" s="3" t="s">
        <v>5159</v>
      </c>
      <c r="J2112" s="3" t="s">
        <v>5946</v>
      </c>
      <c r="K2112" s="5" t="s">
        <v>31</v>
      </c>
      <c r="L2112" s="5">
        <v>2</v>
      </c>
      <c r="M2112" s="5" t="s">
        <v>1819</v>
      </c>
      <c r="N2112" s="5">
        <f>VLOOKUP(M2112,[1]ArchetypeScores!E:N,10,FALSE)</f>
        <v>0</v>
      </c>
      <c r="O2112" s="5">
        <f>VLOOKUP(M2112,[1]ArchetypeScores!E:O,11,FALSE)</f>
        <v>-2</v>
      </c>
      <c r="P2112" s="5">
        <f>VLOOKUP(M2112,[1]ArchetypeScores!E:P,12,FALSE)</f>
        <v>0</v>
      </c>
      <c r="Q2112" s="2" t="str">
        <f>VLOOKUP(M2112,[1]ArchetypeScores!E:W,19,FALSE)</f>
        <v>Energy and water</v>
      </c>
      <c r="R2112" s="2">
        <f>VLOOKUP(M2112,[1]ArchetypeScores!E:I,5,FALSE)</f>
        <v>0</v>
      </c>
      <c r="S2112" s="2">
        <f>VLOOKUP(M2112,[1]ArchetypeScores!E:K,7,FALSE)</f>
        <v>0</v>
      </c>
      <c r="T2112" s="2" t="str">
        <f t="shared" si="32"/>
        <v>Not A&amp;R positive</v>
      </c>
    </row>
    <row r="2113" spans="1:20" x14ac:dyDescent="0.3">
      <c r="A2113" s="2" t="s">
        <v>5150</v>
      </c>
      <c r="B2113" s="3" t="s">
        <v>5947</v>
      </c>
      <c r="C2113" s="3" t="s">
        <v>5948</v>
      </c>
      <c r="D2113" s="4"/>
      <c r="E2113" s="5" t="s">
        <v>5153</v>
      </c>
      <c r="F2113" s="4">
        <v>0</v>
      </c>
      <c r="G2113" s="6">
        <v>46302</v>
      </c>
      <c r="H2113" s="3" t="s">
        <v>5158</v>
      </c>
      <c r="I2113" s="3" t="s">
        <v>5159</v>
      </c>
      <c r="J2113" s="3" t="s">
        <v>5949</v>
      </c>
      <c r="K2113" s="5" t="s">
        <v>53</v>
      </c>
      <c r="L2113" s="5">
        <v>3</v>
      </c>
      <c r="M2113" s="5" t="s">
        <v>75</v>
      </c>
      <c r="N2113" s="5">
        <f>VLOOKUP(M2113,[1]ArchetypeScores!E:N,10,FALSE)</f>
        <v>0</v>
      </c>
      <c r="O2113" s="5">
        <f>VLOOKUP(M2113,[1]ArchetypeScores!E:O,11,FALSE)</f>
        <v>-1</v>
      </c>
      <c r="P2113" s="5">
        <f>VLOOKUP(M2113,[1]ArchetypeScores!E:P,12,FALSE)</f>
        <v>0</v>
      </c>
      <c r="Q2113" s="2" t="str">
        <f>VLOOKUP(M2113,[1]ArchetypeScores!E:W,19,FALSE)</f>
        <v>Untargeted</v>
      </c>
      <c r="R2113" s="2">
        <f>VLOOKUP(M2113,[1]ArchetypeScores!E:I,5,FALSE)</f>
        <v>0</v>
      </c>
      <c r="S2113" s="2">
        <f>VLOOKUP(M2113,[1]ArchetypeScores!E:K,7,FALSE)</f>
        <v>0</v>
      </c>
      <c r="T2113" s="2" t="str">
        <f t="shared" si="32"/>
        <v>Not A&amp;R positive</v>
      </c>
    </row>
    <row r="2114" spans="1:20" x14ac:dyDescent="0.3">
      <c r="A2114" s="2" t="s">
        <v>5150</v>
      </c>
      <c r="B2114" s="3" t="s">
        <v>5950</v>
      </c>
      <c r="C2114" s="3" t="s">
        <v>5951</v>
      </c>
      <c r="D2114" s="4">
        <v>8</v>
      </c>
      <c r="E2114" s="5" t="s">
        <v>5153</v>
      </c>
      <c r="F2114" s="4">
        <v>4.3E-3</v>
      </c>
      <c r="G2114" s="6">
        <v>46297</v>
      </c>
      <c r="H2114" s="3" t="s">
        <v>5158</v>
      </c>
      <c r="I2114" s="3" t="s">
        <v>5159</v>
      </c>
      <c r="J2114" s="3" t="s">
        <v>5952</v>
      </c>
      <c r="K2114" s="5" t="s">
        <v>38</v>
      </c>
      <c r="L2114" s="5">
        <v>29</v>
      </c>
      <c r="M2114" s="5" t="s">
        <v>316</v>
      </c>
      <c r="N2114" s="5">
        <f>VLOOKUP(M2114,[1]ArchetypeScores!E:N,10,FALSE)</f>
        <v>0</v>
      </c>
      <c r="O2114" s="5">
        <f>VLOOKUP(M2114,[1]ArchetypeScores!E:O,11,FALSE)</f>
        <v>-1</v>
      </c>
      <c r="P2114" s="5">
        <f>VLOOKUP(M2114,[1]ArchetypeScores!E:P,12,FALSE)</f>
        <v>0</v>
      </c>
      <c r="Q2114" s="2" t="str">
        <f>VLOOKUP(M2114,[1]ArchetypeScores!E:W,19,FALSE)</f>
        <v>Other sector</v>
      </c>
      <c r="R2114" s="2">
        <f>VLOOKUP(M2114,[1]ArchetypeScores!E:I,5,FALSE)</f>
        <v>0</v>
      </c>
      <c r="S2114" s="2">
        <f>VLOOKUP(M2114,[1]ArchetypeScores!E:K,7,FALSE)</f>
        <v>0</v>
      </c>
      <c r="T2114" s="2" t="str">
        <f t="shared" ref="T2114:T2177" si="33">IF(AND(R2114=1,S2114=1),"Both",IF(AND(R2114=1,S2114=0),"Direct only",IF(AND(R2114=0,S2114=1),"Indirect only","Not A&amp;R positive")))</f>
        <v>Not A&amp;R positive</v>
      </c>
    </row>
    <row r="2115" spans="1:20" x14ac:dyDescent="0.3">
      <c r="A2115" s="2" t="s">
        <v>5150</v>
      </c>
      <c r="B2115" s="3" t="s">
        <v>5953</v>
      </c>
      <c r="C2115" s="3" t="s">
        <v>5954</v>
      </c>
      <c r="D2115" s="4">
        <v>7.43</v>
      </c>
      <c r="E2115" s="5" t="s">
        <v>5153</v>
      </c>
      <c r="F2115" s="4">
        <v>3.7299999999999998E-3</v>
      </c>
      <c r="G2115" s="6">
        <v>46474</v>
      </c>
      <c r="H2115" s="3" t="s">
        <v>5154</v>
      </c>
      <c r="I2115" s="3" t="s">
        <v>5155</v>
      </c>
      <c r="J2115" s="3" t="s">
        <v>5955</v>
      </c>
      <c r="K2115" s="5" t="s">
        <v>175</v>
      </c>
      <c r="L2115" s="5" t="s">
        <v>112</v>
      </c>
      <c r="M2115" s="5" t="s">
        <v>505</v>
      </c>
      <c r="N2115" s="5">
        <f>VLOOKUP(M2115,[1]ArchetypeScores!E:N,10,FALSE)</f>
        <v>1</v>
      </c>
      <c r="O2115" s="5">
        <f>VLOOKUP(M2115,[1]ArchetypeScores!E:O,11,FALSE)</f>
        <v>-2</v>
      </c>
      <c r="P2115" s="5">
        <f>VLOOKUP(M2115,[1]ArchetypeScores!E:P,12,FALSE)</f>
        <v>0</v>
      </c>
      <c r="Q2115" s="2" t="str">
        <f>VLOOKUP(M2115,[1]ArchetypeScores!E:W,19,FALSE)</f>
        <v>Other sector</v>
      </c>
      <c r="R2115" s="2">
        <f>VLOOKUP(M2115,[1]ArchetypeScores!E:I,5,FALSE)</f>
        <v>0</v>
      </c>
      <c r="S2115" s="2">
        <f>VLOOKUP(M2115,[1]ArchetypeScores!E:K,7,FALSE)</f>
        <v>0</v>
      </c>
      <c r="T2115" s="2" t="str">
        <f t="shared" si="33"/>
        <v>Not A&amp;R positive</v>
      </c>
    </row>
    <row r="2116" spans="1:20" x14ac:dyDescent="0.3">
      <c r="A2116" s="2" t="s">
        <v>5150</v>
      </c>
      <c r="B2116" s="3" t="s">
        <v>5956</v>
      </c>
      <c r="C2116" s="3" t="s">
        <v>5957</v>
      </c>
      <c r="D2116" s="4">
        <v>1.04</v>
      </c>
      <c r="E2116" s="5" t="s">
        <v>5153</v>
      </c>
      <c r="F2116" s="4">
        <v>5.1999999999999995E-4</v>
      </c>
      <c r="G2116" s="6">
        <v>46454</v>
      </c>
      <c r="H2116" s="3" t="s">
        <v>5154</v>
      </c>
      <c r="I2116" s="3" t="s">
        <v>5155</v>
      </c>
      <c r="J2116" s="3">
        <v>203409</v>
      </c>
      <c r="K2116" s="5" t="s">
        <v>112</v>
      </c>
      <c r="L2116" s="5" t="s">
        <v>112</v>
      </c>
      <c r="M2116" s="5" t="s">
        <v>961</v>
      </c>
      <c r="N2116" s="5">
        <f>VLOOKUP(M2116,[1]ArchetypeScores!E:N,10,FALSE)</f>
        <v>0</v>
      </c>
      <c r="O2116" s="5">
        <f>VLOOKUP(M2116,[1]ArchetypeScores!E:O,11,FALSE)</f>
        <v>0</v>
      </c>
      <c r="P2116" s="5">
        <f>VLOOKUP(M2116,[1]ArchetypeScores!E:P,12,FALSE)</f>
        <v>0</v>
      </c>
      <c r="Q2116" s="2" t="str">
        <f>VLOOKUP(M2116,[1]ArchetypeScores!E:W,19,FALSE)</f>
        <v>Untargeted</v>
      </c>
      <c r="R2116" s="2">
        <f>VLOOKUP(M2116,[1]ArchetypeScores!E:I,5,FALSE)</f>
        <v>0</v>
      </c>
      <c r="S2116" s="2">
        <f>VLOOKUP(M2116,[1]ArchetypeScores!E:K,7,FALSE)</f>
        <v>0</v>
      </c>
      <c r="T2116" s="2" t="str">
        <f t="shared" si="33"/>
        <v>Not A&amp;R positive</v>
      </c>
    </row>
    <row r="2117" spans="1:20" x14ac:dyDescent="0.3">
      <c r="A2117" s="2" t="s">
        <v>5150</v>
      </c>
      <c r="B2117" s="3" t="s">
        <v>5958</v>
      </c>
      <c r="C2117" s="3" t="s">
        <v>5959</v>
      </c>
      <c r="D2117" s="4">
        <v>1</v>
      </c>
      <c r="E2117" s="5" t="s">
        <v>5153</v>
      </c>
      <c r="F2117" s="4">
        <v>5.4000000000000001E-4</v>
      </c>
      <c r="G2117" s="6">
        <v>46375</v>
      </c>
      <c r="H2117" s="3" t="s">
        <v>5158</v>
      </c>
      <c r="I2117" s="3" t="s">
        <v>5159</v>
      </c>
      <c r="J2117" s="3" t="s">
        <v>5960</v>
      </c>
      <c r="K2117" s="5" t="s">
        <v>61</v>
      </c>
      <c r="L2117" s="5">
        <v>5</v>
      </c>
      <c r="M2117" s="5" t="s">
        <v>62</v>
      </c>
      <c r="N2117" s="5">
        <f>VLOOKUP(M2117,[1]ArchetypeScores!E:N,10,FALSE)</f>
        <v>0</v>
      </c>
      <c r="O2117" s="5">
        <f>VLOOKUP(M2117,[1]ArchetypeScores!E:O,11,FALSE)</f>
        <v>-1</v>
      </c>
      <c r="P2117" s="5">
        <f>VLOOKUP(M2117,[1]ArchetypeScores!E:P,12,FALSE)</f>
        <v>0</v>
      </c>
      <c r="Q2117" s="2" t="str">
        <f>VLOOKUP(M2117,[1]ArchetypeScores!E:W,19,FALSE)</f>
        <v>Health care</v>
      </c>
      <c r="R2117" s="2">
        <f>VLOOKUP(M2117,[1]ArchetypeScores!E:I,5,FALSE)</f>
        <v>0</v>
      </c>
      <c r="S2117" s="2">
        <f>VLOOKUP(M2117,[1]ArchetypeScores!E:K,7,FALSE)</f>
        <v>0</v>
      </c>
      <c r="T2117" s="2" t="str">
        <f t="shared" si="33"/>
        <v>Not A&amp;R positive</v>
      </c>
    </row>
    <row r="2118" spans="1:20" x14ac:dyDescent="0.3">
      <c r="A2118" s="2" t="s">
        <v>5150</v>
      </c>
      <c r="B2118" s="3" t="s">
        <v>5961</v>
      </c>
      <c r="C2118" s="3" t="s">
        <v>5962</v>
      </c>
      <c r="D2118" s="4"/>
      <c r="E2118" s="5" t="s">
        <v>5153</v>
      </c>
      <c r="F2118" s="4">
        <v>0</v>
      </c>
      <c r="G2118" s="6">
        <v>46254</v>
      </c>
      <c r="H2118" s="3" t="s">
        <v>5158</v>
      </c>
      <c r="I2118" s="3" t="s">
        <v>5159</v>
      </c>
      <c r="J2118" s="3" t="s">
        <v>5963</v>
      </c>
      <c r="K2118" s="5" t="s">
        <v>53</v>
      </c>
      <c r="L2118" s="5">
        <v>2</v>
      </c>
      <c r="M2118" s="5" t="s">
        <v>330</v>
      </c>
      <c r="N2118" s="5">
        <f>VLOOKUP(M2118,[1]ArchetypeScores!E:N,10,FALSE)</f>
        <v>0</v>
      </c>
      <c r="O2118" s="5">
        <f>VLOOKUP(M2118,[1]ArchetypeScores!E:O,11,FALSE)</f>
        <v>-1</v>
      </c>
      <c r="P2118" s="5">
        <f>VLOOKUP(M2118,[1]ArchetypeScores!E:P,12,FALSE)</f>
        <v>0</v>
      </c>
      <c r="Q2118" s="2" t="str">
        <f>VLOOKUP(M2118,[1]ArchetypeScores!E:W,19,FALSE)</f>
        <v>Untargeted</v>
      </c>
      <c r="R2118" s="2">
        <f>VLOOKUP(M2118,[1]ArchetypeScores!E:I,5,FALSE)</f>
        <v>0</v>
      </c>
      <c r="S2118" s="2">
        <f>VLOOKUP(M2118,[1]ArchetypeScores!E:K,7,FALSE)</f>
        <v>0</v>
      </c>
      <c r="T2118" s="2" t="str">
        <f t="shared" si="33"/>
        <v>Not A&amp;R positive</v>
      </c>
    </row>
    <row r="2119" spans="1:20" x14ac:dyDescent="0.3">
      <c r="A2119" s="2" t="s">
        <v>5150</v>
      </c>
      <c r="B2119" s="3" t="s">
        <v>5964</v>
      </c>
      <c r="C2119" s="3" t="s">
        <v>5965</v>
      </c>
      <c r="D2119" s="4">
        <v>14.465</v>
      </c>
      <c r="E2119" s="5" t="s">
        <v>5153</v>
      </c>
      <c r="F2119" s="4">
        <v>7.7799999999999996E-3</v>
      </c>
      <c r="G2119" s="6">
        <v>46399</v>
      </c>
      <c r="H2119" s="3" t="s">
        <v>5158</v>
      </c>
      <c r="I2119" s="3" t="s">
        <v>5159</v>
      </c>
      <c r="J2119" s="3" t="s">
        <v>5966</v>
      </c>
      <c r="K2119" s="5" t="s">
        <v>25</v>
      </c>
      <c r="L2119" s="5">
        <v>16</v>
      </c>
      <c r="M2119" s="5" t="s">
        <v>1218</v>
      </c>
      <c r="N2119" s="5">
        <f>VLOOKUP(M2119,[1]ArchetypeScores!E:N,10,FALSE)</f>
        <v>1</v>
      </c>
      <c r="O2119" s="5">
        <f>VLOOKUP(M2119,[1]ArchetypeScores!E:O,11,FALSE)</f>
        <v>-2</v>
      </c>
      <c r="P2119" s="5">
        <f>VLOOKUP(M2119,[1]ArchetypeScores!E:P,12,FALSE)</f>
        <v>1</v>
      </c>
      <c r="Q2119" s="2" t="str">
        <f>VLOOKUP(M2119,[1]ArchetypeScores!E:W,19,FALSE)</f>
        <v>Energy and water</v>
      </c>
      <c r="R2119" s="2">
        <f>VLOOKUP(M2119,[1]ArchetypeScores!E:I,5,FALSE)</f>
        <v>0</v>
      </c>
      <c r="S2119" s="2">
        <f>VLOOKUP(M2119,[1]ArchetypeScores!E:K,7,FALSE)</f>
        <v>-1</v>
      </c>
      <c r="T2119" s="2" t="str">
        <f t="shared" si="33"/>
        <v>Not A&amp;R positive</v>
      </c>
    </row>
    <row r="2120" spans="1:20" x14ac:dyDescent="0.3">
      <c r="A2120" s="2" t="s">
        <v>5150</v>
      </c>
      <c r="B2120" s="3" t="s">
        <v>5967</v>
      </c>
      <c r="C2120" s="3" t="s">
        <v>5968</v>
      </c>
      <c r="D2120" s="4"/>
      <c r="E2120" s="5" t="s">
        <v>5153</v>
      </c>
      <c r="F2120" s="4">
        <v>0</v>
      </c>
      <c r="G2120" s="6">
        <v>46255</v>
      </c>
      <c r="H2120" s="3" t="s">
        <v>5158</v>
      </c>
      <c r="I2120" s="3" t="s">
        <v>5159</v>
      </c>
      <c r="J2120" s="3" t="s">
        <v>5969</v>
      </c>
      <c r="K2120" s="5" t="s">
        <v>31</v>
      </c>
      <c r="L2120" s="5">
        <v>3</v>
      </c>
      <c r="M2120" s="5" t="s">
        <v>32</v>
      </c>
      <c r="N2120" s="5">
        <f>VLOOKUP(M2120,[1]ArchetypeScores!E:N,10,FALSE)</f>
        <v>0</v>
      </c>
      <c r="O2120" s="5">
        <f>VLOOKUP(M2120,[1]ArchetypeScores!E:O,11,FALSE)</f>
        <v>0</v>
      </c>
      <c r="P2120" s="5">
        <f>VLOOKUP(M2120,[1]ArchetypeScores!E:P,12,FALSE)</f>
        <v>0</v>
      </c>
      <c r="Q2120" s="2" t="str">
        <f>VLOOKUP(M2120,[1]ArchetypeScores!E:W,19,FALSE)</f>
        <v>Energy and water</v>
      </c>
      <c r="R2120" s="2">
        <f>VLOOKUP(M2120,[1]ArchetypeScores!E:I,5,FALSE)</f>
        <v>0</v>
      </c>
      <c r="S2120" s="2">
        <f>VLOOKUP(M2120,[1]ArchetypeScores!E:K,7,FALSE)</f>
        <v>0</v>
      </c>
      <c r="T2120" s="2" t="str">
        <f t="shared" si="33"/>
        <v>Not A&amp;R positive</v>
      </c>
    </row>
    <row r="2121" spans="1:20" x14ac:dyDescent="0.3">
      <c r="A2121" s="2" t="s">
        <v>5150</v>
      </c>
      <c r="B2121" s="3" t="s">
        <v>5970</v>
      </c>
      <c r="C2121" s="3" t="s">
        <v>5971</v>
      </c>
      <c r="D2121" s="4">
        <v>0.63</v>
      </c>
      <c r="E2121" s="5" t="s">
        <v>5153</v>
      </c>
      <c r="F2121" s="4">
        <v>3.4000000000000002E-4</v>
      </c>
      <c r="G2121" s="6">
        <v>46379</v>
      </c>
      <c r="H2121" s="3" t="s">
        <v>5158</v>
      </c>
      <c r="I2121" s="3" t="s">
        <v>5159</v>
      </c>
      <c r="J2121" s="3" t="s">
        <v>5972</v>
      </c>
      <c r="K2121" s="5" t="s">
        <v>291</v>
      </c>
      <c r="L2121" s="5">
        <v>4</v>
      </c>
      <c r="M2121" s="5" t="s">
        <v>292</v>
      </c>
      <c r="N2121" s="5">
        <f>VLOOKUP(M2121,[1]ArchetypeScores!E:N,10,FALSE)</f>
        <v>1</v>
      </c>
      <c r="O2121" s="5">
        <f>VLOOKUP(M2121,[1]ArchetypeScores!E:O,11,FALSE)</f>
        <v>0</v>
      </c>
      <c r="P2121" s="5">
        <f>VLOOKUP(M2121,[1]ArchetypeScores!E:P,12,FALSE)</f>
        <v>0</v>
      </c>
      <c r="Q2121" s="2" t="str">
        <f>VLOOKUP(M2121,[1]ArchetypeScores!E:W,19,FALSE)</f>
        <v>Education and training</v>
      </c>
      <c r="R2121" s="2">
        <f>VLOOKUP(M2121,[1]ArchetypeScores!E:I,5,FALSE)</f>
        <v>0</v>
      </c>
      <c r="S2121" s="2">
        <f>VLOOKUP(M2121,[1]ArchetypeScores!E:K,7,FALSE)</f>
        <v>0</v>
      </c>
      <c r="T2121" s="2" t="str">
        <f t="shared" si="33"/>
        <v>Not A&amp;R positive</v>
      </c>
    </row>
    <row r="2122" spans="1:20" x14ac:dyDescent="0.3">
      <c r="A2122" s="2" t="s">
        <v>5150</v>
      </c>
      <c r="B2122" s="3" t="s">
        <v>5973</v>
      </c>
      <c r="C2122" s="3" t="s">
        <v>5974</v>
      </c>
      <c r="D2122" s="4"/>
      <c r="E2122" s="5" t="s">
        <v>5153</v>
      </c>
      <c r="F2122" s="4">
        <v>0</v>
      </c>
      <c r="G2122" s="6">
        <v>46202</v>
      </c>
      <c r="H2122" s="3" t="s">
        <v>5558</v>
      </c>
      <c r="I2122" s="3"/>
      <c r="J2122" s="3"/>
      <c r="K2122" s="5" t="s">
        <v>38</v>
      </c>
      <c r="L2122" s="5">
        <v>13</v>
      </c>
      <c r="M2122" s="5" t="s">
        <v>39</v>
      </c>
      <c r="N2122" s="5">
        <f>VLOOKUP(M2122,[1]ArchetypeScores!E:N,10,FALSE)</f>
        <v>0</v>
      </c>
      <c r="O2122" s="5">
        <f>VLOOKUP(M2122,[1]ArchetypeScores!E:O,11,FALSE)</f>
        <v>-2</v>
      </c>
      <c r="P2122" s="5">
        <f>VLOOKUP(M2122,[1]ArchetypeScores!E:P,12,FALSE)</f>
        <v>0</v>
      </c>
      <c r="Q2122" s="2" t="str">
        <f>VLOOKUP(M2122,[1]ArchetypeScores!E:W,19,FALSE)</f>
        <v>Industrials - transportation</v>
      </c>
      <c r="R2122" s="2">
        <f>VLOOKUP(M2122,[1]ArchetypeScores!E:I,5,FALSE)</f>
        <v>0</v>
      </c>
      <c r="S2122" s="2">
        <f>VLOOKUP(M2122,[1]ArchetypeScores!E:K,7,FALSE)</f>
        <v>0</v>
      </c>
      <c r="T2122" s="2" t="str">
        <f t="shared" si="33"/>
        <v>Not A&amp;R positive</v>
      </c>
    </row>
    <row r="2123" spans="1:20" x14ac:dyDescent="0.3">
      <c r="A2123" s="2" t="s">
        <v>5975</v>
      </c>
      <c r="B2123" s="3" t="s">
        <v>5976</v>
      </c>
      <c r="C2123" s="3" t="s">
        <v>5977</v>
      </c>
      <c r="D2123" s="4">
        <v>73</v>
      </c>
      <c r="E2123" s="5" t="s">
        <v>5978</v>
      </c>
      <c r="F2123" s="4">
        <v>11.59632</v>
      </c>
      <c r="G2123" s="6">
        <v>46510</v>
      </c>
      <c r="H2123" s="3" t="s">
        <v>5979</v>
      </c>
      <c r="I2123" s="3"/>
      <c r="J2123" s="3"/>
      <c r="K2123" s="5" t="s">
        <v>57</v>
      </c>
      <c r="L2123" s="5">
        <v>29</v>
      </c>
      <c r="M2123" s="5" t="s">
        <v>58</v>
      </c>
      <c r="N2123" s="5">
        <f>VLOOKUP(M2123,[1]ArchetypeScores!E:N,10,FALSE)</f>
        <v>0</v>
      </c>
      <c r="O2123" s="5">
        <f>VLOOKUP(M2123,[1]ArchetypeScores!E:O,11,FALSE)</f>
        <v>-1</v>
      </c>
      <c r="P2123" s="5">
        <f>VLOOKUP(M2123,[1]ArchetypeScores!E:P,12,FALSE)</f>
        <v>0</v>
      </c>
      <c r="Q2123" s="2" t="str">
        <f>VLOOKUP(M2123,[1]ArchetypeScores!E:W,19,FALSE)</f>
        <v>Untargeted</v>
      </c>
      <c r="R2123" s="2">
        <f>VLOOKUP(M2123,[1]ArchetypeScores!E:I,5,FALSE)</f>
        <v>0</v>
      </c>
      <c r="S2123" s="2">
        <f>VLOOKUP(M2123,[1]ArchetypeScores!E:K,7,FALSE)</f>
        <v>0</v>
      </c>
      <c r="T2123" s="2" t="str">
        <f t="shared" si="33"/>
        <v>Not A&amp;R positive</v>
      </c>
    </row>
    <row r="2124" spans="1:20" x14ac:dyDescent="0.3">
      <c r="A2124" s="2" t="s">
        <v>5975</v>
      </c>
      <c r="B2124" s="3" t="s">
        <v>5980</v>
      </c>
      <c r="C2124" s="3"/>
      <c r="D2124" s="4">
        <v>2.8250000000000002</v>
      </c>
      <c r="E2124" s="5" t="s">
        <v>5978</v>
      </c>
      <c r="F2124" s="4">
        <v>0.40278000000000003</v>
      </c>
      <c r="G2124" s="6">
        <v>46647</v>
      </c>
      <c r="H2124" s="3" t="s">
        <v>5981</v>
      </c>
      <c r="I2124" s="3"/>
      <c r="J2124" s="3"/>
      <c r="K2124" s="5" t="s">
        <v>38</v>
      </c>
      <c r="L2124" s="5">
        <v>21</v>
      </c>
      <c r="M2124" s="5" t="s">
        <v>302</v>
      </c>
      <c r="N2124" s="5">
        <f>VLOOKUP(M2124,[1]ArchetypeScores!E:N,10,FALSE)</f>
        <v>0</v>
      </c>
      <c r="O2124" s="5">
        <f>VLOOKUP(M2124,[1]ArchetypeScores!E:O,11,FALSE)</f>
        <v>-1</v>
      </c>
      <c r="P2124" s="5">
        <f>VLOOKUP(M2124,[1]ArchetypeScores!E:P,12,FALSE)</f>
        <v>0</v>
      </c>
      <c r="Q2124" s="2" t="str">
        <f>VLOOKUP(M2124,[1]ArchetypeScores!E:W,19,FALSE)</f>
        <v>Consumer (including agriculture and tourism)</v>
      </c>
      <c r="R2124" s="2">
        <f>VLOOKUP(M2124,[1]ArchetypeScores!E:I,5,FALSE)</f>
        <v>0</v>
      </c>
      <c r="S2124" s="2">
        <f>VLOOKUP(M2124,[1]ArchetypeScores!E:K,7,FALSE)</f>
        <v>0</v>
      </c>
      <c r="T2124" s="2" t="str">
        <f t="shared" si="33"/>
        <v>Not A&amp;R positive</v>
      </c>
    </row>
    <row r="2125" spans="1:20" x14ac:dyDescent="0.3">
      <c r="A2125" s="2" t="s">
        <v>5975</v>
      </c>
      <c r="B2125" s="3" t="s">
        <v>5982</v>
      </c>
      <c r="C2125" s="3" t="s">
        <v>5983</v>
      </c>
      <c r="D2125" s="4"/>
      <c r="E2125" s="5" t="s">
        <v>5978</v>
      </c>
      <c r="F2125" s="4">
        <v>0</v>
      </c>
      <c r="G2125" s="6">
        <v>46512</v>
      </c>
      <c r="H2125" s="3" t="s">
        <v>5984</v>
      </c>
      <c r="I2125" s="3"/>
      <c r="J2125" s="3"/>
      <c r="K2125" s="5" t="s">
        <v>38</v>
      </c>
      <c r="L2125" s="5">
        <v>13</v>
      </c>
      <c r="M2125" s="5" t="s">
        <v>39</v>
      </c>
      <c r="N2125" s="5">
        <f>VLOOKUP(M2125,[1]ArchetypeScores!E:N,10,FALSE)</f>
        <v>0</v>
      </c>
      <c r="O2125" s="5">
        <f>VLOOKUP(M2125,[1]ArchetypeScores!E:O,11,FALSE)</f>
        <v>-2</v>
      </c>
      <c r="P2125" s="5">
        <f>VLOOKUP(M2125,[1]ArchetypeScores!E:P,12,FALSE)</f>
        <v>0</v>
      </c>
      <c r="Q2125" s="2" t="str">
        <f>VLOOKUP(M2125,[1]ArchetypeScores!E:W,19,FALSE)</f>
        <v>Industrials - transportation</v>
      </c>
      <c r="R2125" s="2">
        <f>VLOOKUP(M2125,[1]ArchetypeScores!E:I,5,FALSE)</f>
        <v>0</v>
      </c>
      <c r="S2125" s="2">
        <f>VLOOKUP(M2125,[1]ArchetypeScores!E:K,7,FALSE)</f>
        <v>0</v>
      </c>
      <c r="T2125" s="2" t="str">
        <f t="shared" si="33"/>
        <v>Not A&amp;R positive</v>
      </c>
    </row>
    <row r="2126" spans="1:20" x14ac:dyDescent="0.3">
      <c r="A2126" s="2" t="s">
        <v>5975</v>
      </c>
      <c r="B2126" s="3" t="s">
        <v>5985</v>
      </c>
      <c r="C2126" s="3" t="s">
        <v>5986</v>
      </c>
      <c r="D2126" s="4"/>
      <c r="E2126" s="5" t="s">
        <v>5978</v>
      </c>
      <c r="F2126" s="4">
        <v>0</v>
      </c>
      <c r="G2126" s="6">
        <v>46506</v>
      </c>
      <c r="H2126" s="3" t="s">
        <v>5987</v>
      </c>
      <c r="I2126" s="3"/>
      <c r="J2126" s="3"/>
      <c r="K2126" s="5" t="s">
        <v>67</v>
      </c>
      <c r="L2126" s="5">
        <v>2</v>
      </c>
      <c r="M2126" s="5" t="s">
        <v>68</v>
      </c>
      <c r="N2126" s="5">
        <f>VLOOKUP(M2126,[1]ArchetypeScores!E:N,10,FALSE)</f>
        <v>0</v>
      </c>
      <c r="O2126" s="5">
        <f>VLOOKUP(M2126,[1]ArchetypeScores!E:O,11,FALSE)</f>
        <v>-1</v>
      </c>
      <c r="P2126" s="5">
        <f>VLOOKUP(M2126,[1]ArchetypeScores!E:P,12,FALSE)</f>
        <v>0</v>
      </c>
      <c r="Q2126" s="2" t="str">
        <f>VLOOKUP(M2126,[1]ArchetypeScores!E:W,19,FALSE)</f>
        <v>Untargeted</v>
      </c>
      <c r="R2126" s="2">
        <f>VLOOKUP(M2126,[1]ArchetypeScores!E:I,5,FALSE)</f>
        <v>0</v>
      </c>
      <c r="S2126" s="2">
        <f>VLOOKUP(M2126,[1]ArchetypeScores!E:K,7,FALSE)</f>
        <v>0</v>
      </c>
      <c r="T2126" s="2" t="str">
        <f t="shared" si="33"/>
        <v>Not A&amp;R positive</v>
      </c>
    </row>
    <row r="2127" spans="1:20" x14ac:dyDescent="0.3">
      <c r="A2127" s="2" t="s">
        <v>5975</v>
      </c>
      <c r="B2127" s="3" t="s">
        <v>5988</v>
      </c>
      <c r="C2127" s="3" t="s">
        <v>5989</v>
      </c>
      <c r="D2127" s="4">
        <v>5</v>
      </c>
      <c r="E2127" s="5" t="s">
        <v>5978</v>
      </c>
      <c r="F2127" s="4">
        <v>0.73997999999999997</v>
      </c>
      <c r="G2127" s="6">
        <v>46638</v>
      </c>
      <c r="H2127" s="3" t="s">
        <v>5990</v>
      </c>
      <c r="I2127" s="3"/>
      <c r="J2127" s="3"/>
      <c r="K2127" s="5" t="s">
        <v>38</v>
      </c>
      <c r="L2127" s="5">
        <v>29</v>
      </c>
      <c r="M2127" s="5" t="s">
        <v>316</v>
      </c>
      <c r="N2127" s="5">
        <f>VLOOKUP(M2127,[1]ArchetypeScores!E:N,10,FALSE)</f>
        <v>0</v>
      </c>
      <c r="O2127" s="5">
        <f>VLOOKUP(M2127,[1]ArchetypeScores!E:O,11,FALSE)</f>
        <v>-1</v>
      </c>
      <c r="P2127" s="5">
        <f>VLOOKUP(M2127,[1]ArchetypeScores!E:P,12,FALSE)</f>
        <v>0</v>
      </c>
      <c r="Q2127" s="2" t="str">
        <f>VLOOKUP(M2127,[1]ArchetypeScores!E:W,19,FALSE)</f>
        <v>Other sector</v>
      </c>
      <c r="R2127" s="2">
        <f>VLOOKUP(M2127,[1]ArchetypeScores!E:I,5,FALSE)</f>
        <v>0</v>
      </c>
      <c r="S2127" s="2">
        <f>VLOOKUP(M2127,[1]ArchetypeScores!E:K,7,FALSE)</f>
        <v>0</v>
      </c>
      <c r="T2127" s="2" t="str">
        <f t="shared" si="33"/>
        <v>Not A&amp;R positive</v>
      </c>
    </row>
    <row r="2128" spans="1:20" x14ac:dyDescent="0.3">
      <c r="A2128" s="2" t="s">
        <v>5975</v>
      </c>
      <c r="B2128" s="3" t="s">
        <v>5991</v>
      </c>
      <c r="C2128" s="3" t="s">
        <v>5992</v>
      </c>
      <c r="D2128" s="4"/>
      <c r="E2128" s="5" t="s">
        <v>5978</v>
      </c>
      <c r="F2128" s="4">
        <v>0</v>
      </c>
      <c r="G2128" s="6">
        <v>46623</v>
      </c>
      <c r="H2128" s="3" t="s">
        <v>5993</v>
      </c>
      <c r="I2128" s="3"/>
      <c r="J2128" s="3"/>
      <c r="K2128" s="5" t="s">
        <v>1072</v>
      </c>
      <c r="L2128" s="5" t="s">
        <v>112</v>
      </c>
      <c r="M2128" s="5" t="s">
        <v>4844</v>
      </c>
      <c r="N2128" s="5">
        <f>VLOOKUP(M2128,[1]ArchetypeScores!E:N,10,FALSE)</f>
        <v>0</v>
      </c>
      <c r="O2128" s="5">
        <f>VLOOKUP(M2128,[1]ArchetypeScores!E:O,11,FALSE)</f>
        <v>-1</v>
      </c>
      <c r="P2128" s="5">
        <f>VLOOKUP(M2128,[1]ArchetypeScores!E:P,12,FALSE)</f>
        <v>0</v>
      </c>
      <c r="Q2128" s="2" t="str">
        <f>VLOOKUP(M2128,[1]ArchetypeScores!E:W,19,FALSE)</f>
        <v>Untargeted</v>
      </c>
      <c r="R2128" s="2">
        <f>VLOOKUP(M2128,[1]ArchetypeScores!E:I,5,FALSE)</f>
        <v>0</v>
      </c>
      <c r="S2128" s="2">
        <f>VLOOKUP(M2128,[1]ArchetypeScores!E:K,7,FALSE)</f>
        <v>0</v>
      </c>
      <c r="T2128" s="2" t="str">
        <f t="shared" si="33"/>
        <v>Not A&amp;R positive</v>
      </c>
    </row>
    <row r="2129" spans="1:20" x14ac:dyDescent="0.3">
      <c r="A2129" s="2" t="s">
        <v>5975</v>
      </c>
      <c r="B2129" s="3" t="s">
        <v>5994</v>
      </c>
      <c r="C2129" s="3" t="s">
        <v>5995</v>
      </c>
      <c r="D2129" s="4">
        <v>1.4999999999999999E-2</v>
      </c>
      <c r="E2129" s="5" t="s">
        <v>5978</v>
      </c>
      <c r="F2129" s="4">
        <v>2.3600000000000001E-3</v>
      </c>
      <c r="G2129" s="6">
        <v>46505</v>
      </c>
      <c r="H2129" s="3" t="s">
        <v>5996</v>
      </c>
      <c r="I2129" s="3"/>
      <c r="J2129" s="3"/>
      <c r="K2129" s="5" t="s">
        <v>61</v>
      </c>
      <c r="L2129" s="5">
        <v>1</v>
      </c>
      <c r="M2129" s="5" t="s">
        <v>130</v>
      </c>
      <c r="N2129" s="5">
        <f>VLOOKUP(M2129,[1]ArchetypeScores!E:N,10,FALSE)</f>
        <v>0</v>
      </c>
      <c r="O2129" s="5">
        <f>VLOOKUP(M2129,[1]ArchetypeScores!E:O,11,FALSE)</f>
        <v>-1</v>
      </c>
      <c r="P2129" s="5">
        <f>VLOOKUP(M2129,[1]ArchetypeScores!E:P,12,FALSE)</f>
        <v>0</v>
      </c>
      <c r="Q2129" s="2" t="str">
        <f>VLOOKUP(M2129,[1]ArchetypeScores!E:W,19,FALSE)</f>
        <v>Health care</v>
      </c>
      <c r="R2129" s="2">
        <f>VLOOKUP(M2129,[1]ArchetypeScores!E:I,5,FALSE)</f>
        <v>0</v>
      </c>
      <c r="S2129" s="2">
        <f>VLOOKUP(M2129,[1]ArchetypeScores!E:K,7,FALSE)</f>
        <v>0</v>
      </c>
      <c r="T2129" s="2" t="str">
        <f t="shared" si="33"/>
        <v>Not A&amp;R positive</v>
      </c>
    </row>
    <row r="2130" spans="1:20" x14ac:dyDescent="0.3">
      <c r="A2130" s="2" t="s">
        <v>5975</v>
      </c>
      <c r="B2130" s="3" t="s">
        <v>5997</v>
      </c>
      <c r="C2130" s="3" t="s">
        <v>5998</v>
      </c>
      <c r="D2130" s="4">
        <v>6.5</v>
      </c>
      <c r="E2130" s="5" t="s">
        <v>5978</v>
      </c>
      <c r="F2130" s="4">
        <v>1.0562800000000001</v>
      </c>
      <c r="G2130" s="6">
        <v>46520</v>
      </c>
      <c r="H2130" s="3" t="s">
        <v>5999</v>
      </c>
      <c r="I2130" s="3" t="s">
        <v>6000</v>
      </c>
      <c r="J2130" s="3"/>
      <c r="K2130" s="5" t="s">
        <v>477</v>
      </c>
      <c r="L2130" s="5">
        <v>1</v>
      </c>
      <c r="M2130" s="5" t="s">
        <v>750</v>
      </c>
      <c r="N2130" s="5">
        <f>VLOOKUP(M2130,[1]ArchetypeScores!E:N,10,FALSE)</f>
        <v>1</v>
      </c>
      <c r="O2130" s="5">
        <f>VLOOKUP(M2130,[1]ArchetypeScores!E:O,11,FALSE)</f>
        <v>-2</v>
      </c>
      <c r="P2130" s="5">
        <f>VLOOKUP(M2130,[1]ArchetypeScores!E:P,12,FALSE)</f>
        <v>2</v>
      </c>
      <c r="Q2130" s="2" t="str">
        <f>VLOOKUP(M2130,[1]ArchetypeScores!E:W,19,FALSE)</f>
        <v>Energy and water</v>
      </c>
      <c r="R2130" s="2">
        <f>VLOOKUP(M2130,[1]ArchetypeScores!E:I,5,FALSE)</f>
        <v>0</v>
      </c>
      <c r="S2130" s="2">
        <f>VLOOKUP(M2130,[1]ArchetypeScores!E:K,7,FALSE)</f>
        <v>0</v>
      </c>
      <c r="T2130" s="2" t="str">
        <f t="shared" si="33"/>
        <v>Not A&amp;R positive</v>
      </c>
    </row>
    <row r="2131" spans="1:20" x14ac:dyDescent="0.3">
      <c r="A2131" s="2" t="s">
        <v>5975</v>
      </c>
      <c r="B2131" s="3" t="s">
        <v>6001</v>
      </c>
      <c r="C2131" s="3" t="s">
        <v>6002</v>
      </c>
      <c r="D2131" s="4">
        <v>0.02</v>
      </c>
      <c r="E2131" s="5" t="s">
        <v>5978</v>
      </c>
      <c r="F2131" s="4">
        <v>2.9499999999999999E-3</v>
      </c>
      <c r="G2131" s="6">
        <v>46610</v>
      </c>
      <c r="H2131" s="3" t="s">
        <v>6003</v>
      </c>
      <c r="I2131" s="3"/>
      <c r="J2131" s="3"/>
      <c r="K2131" s="5" t="s">
        <v>611</v>
      </c>
      <c r="L2131" s="5">
        <v>6</v>
      </c>
      <c r="M2131" s="5" t="s">
        <v>1228</v>
      </c>
      <c r="N2131" s="5">
        <f>VLOOKUP(M2131,[1]ArchetypeScores!E:N,10,FALSE)</f>
        <v>1</v>
      </c>
      <c r="O2131" s="5">
        <f>VLOOKUP(M2131,[1]ArchetypeScores!E:O,11,FALSE)</f>
        <v>0</v>
      </c>
      <c r="P2131" s="5">
        <f>VLOOKUP(M2131,[1]ArchetypeScores!E:P,12,FALSE)</f>
        <v>0</v>
      </c>
      <c r="Q2131" s="2" t="str">
        <f>VLOOKUP(M2131,[1]ArchetypeScores!E:W,19,FALSE)</f>
        <v>Consumer (including agriculture and tourism)</v>
      </c>
      <c r="R2131" s="2">
        <f>VLOOKUP(M2131,[1]ArchetypeScores!E:I,5,FALSE)</f>
        <v>0</v>
      </c>
      <c r="S2131" s="2">
        <f>VLOOKUP(M2131,[1]ArchetypeScores!E:K,7,FALSE)</f>
        <v>0</v>
      </c>
      <c r="T2131" s="2" t="str">
        <f t="shared" si="33"/>
        <v>Not A&amp;R positive</v>
      </c>
    </row>
    <row r="2132" spans="1:20" x14ac:dyDescent="0.3">
      <c r="A2132" s="2" t="s">
        <v>5975</v>
      </c>
      <c r="B2132" s="3" t="s">
        <v>6004</v>
      </c>
      <c r="C2132" s="3" t="s">
        <v>6005</v>
      </c>
      <c r="D2132" s="4">
        <v>0.18</v>
      </c>
      <c r="E2132" s="5" t="s">
        <v>5978</v>
      </c>
      <c r="F2132" s="4">
        <v>2.8639999999999999E-2</v>
      </c>
      <c r="G2132" s="6">
        <v>46659</v>
      </c>
      <c r="H2132" s="3" t="s">
        <v>6006</v>
      </c>
      <c r="I2132" s="3"/>
      <c r="J2132" s="3"/>
      <c r="K2132" s="5" t="s">
        <v>38</v>
      </c>
      <c r="L2132" s="5">
        <v>13</v>
      </c>
      <c r="M2132" s="5" t="s">
        <v>39</v>
      </c>
      <c r="N2132" s="5">
        <f>VLOOKUP(M2132,[1]ArchetypeScores!E:N,10,FALSE)</f>
        <v>0</v>
      </c>
      <c r="O2132" s="5">
        <f>VLOOKUP(M2132,[1]ArchetypeScores!E:O,11,FALSE)</f>
        <v>-2</v>
      </c>
      <c r="P2132" s="5">
        <f>VLOOKUP(M2132,[1]ArchetypeScores!E:P,12,FALSE)</f>
        <v>0</v>
      </c>
      <c r="Q2132" s="2" t="str">
        <f>VLOOKUP(M2132,[1]ArchetypeScores!E:W,19,FALSE)</f>
        <v>Industrials - transportation</v>
      </c>
      <c r="R2132" s="2">
        <f>VLOOKUP(M2132,[1]ArchetypeScores!E:I,5,FALSE)</f>
        <v>0</v>
      </c>
      <c r="S2132" s="2">
        <f>VLOOKUP(M2132,[1]ArchetypeScores!E:K,7,FALSE)</f>
        <v>0</v>
      </c>
      <c r="T2132" s="2" t="str">
        <f t="shared" si="33"/>
        <v>Not A&amp;R positive</v>
      </c>
    </row>
    <row r="2133" spans="1:20" x14ac:dyDescent="0.3">
      <c r="A2133" s="2" t="s">
        <v>5975</v>
      </c>
      <c r="B2133" s="3" t="s">
        <v>6007</v>
      </c>
      <c r="C2133" s="3" t="s">
        <v>6008</v>
      </c>
      <c r="D2133" s="4">
        <v>0.10199999999999999</v>
      </c>
      <c r="E2133" s="5" t="s">
        <v>5978</v>
      </c>
      <c r="F2133" s="4">
        <v>1.6410000000000001E-2</v>
      </c>
      <c r="G2133" s="6">
        <v>46530</v>
      </c>
      <c r="H2133" s="3" t="s">
        <v>6009</v>
      </c>
      <c r="I2133" s="3"/>
      <c r="J2133" s="3"/>
      <c r="K2133" s="5" t="s">
        <v>214</v>
      </c>
      <c r="L2133" s="5">
        <v>1</v>
      </c>
      <c r="M2133" s="5" t="s">
        <v>215</v>
      </c>
      <c r="N2133" s="5">
        <f>VLOOKUP(M2133,[1]ArchetypeScores!E:N,10,FALSE)</f>
        <v>1</v>
      </c>
      <c r="O2133" s="5">
        <f>VLOOKUP(M2133,[1]ArchetypeScores!E:O,11,FALSE)</f>
        <v>0</v>
      </c>
      <c r="P2133" s="5">
        <f>VLOOKUP(M2133,[1]ArchetypeScores!E:P,12,FALSE)</f>
        <v>1</v>
      </c>
      <c r="Q2133" s="2" t="str">
        <f>VLOOKUP(M2133,[1]ArchetypeScores!E:W,19,FALSE)</f>
        <v>Health care</v>
      </c>
      <c r="R2133" s="2">
        <f>VLOOKUP(M2133,[1]ArchetypeScores!E:I,5,FALSE)</f>
        <v>0</v>
      </c>
      <c r="S2133" s="2">
        <f>VLOOKUP(M2133,[1]ArchetypeScores!E:K,7,FALSE)</f>
        <v>1</v>
      </c>
      <c r="T2133" s="2" t="str">
        <f t="shared" si="33"/>
        <v>Indirect only</v>
      </c>
    </row>
    <row r="2134" spans="1:20" x14ac:dyDescent="0.3">
      <c r="A2134" s="2" t="s">
        <v>5975</v>
      </c>
      <c r="B2134" s="3" t="s">
        <v>6010</v>
      </c>
      <c r="C2134" s="3" t="s">
        <v>6011</v>
      </c>
      <c r="D2134" s="4"/>
      <c r="E2134" s="5" t="s">
        <v>5978</v>
      </c>
      <c r="F2134" s="4">
        <v>0</v>
      </c>
      <c r="G2134" s="6">
        <v>46592</v>
      </c>
      <c r="H2134" s="3" t="s">
        <v>6012</v>
      </c>
      <c r="I2134" s="3"/>
      <c r="J2134" s="3"/>
      <c r="K2134" s="5" t="s">
        <v>118</v>
      </c>
      <c r="L2134" s="5">
        <v>3</v>
      </c>
      <c r="M2134" s="5" t="s">
        <v>168</v>
      </c>
      <c r="N2134" s="5">
        <f>VLOOKUP(M2134,[1]ArchetypeScores!E:N,10,FALSE)</f>
        <v>0</v>
      </c>
      <c r="O2134" s="5">
        <f>VLOOKUP(M2134,[1]ArchetypeScores!E:O,11,FALSE)</f>
        <v>-1</v>
      </c>
      <c r="P2134" s="5">
        <f>VLOOKUP(M2134,[1]ArchetypeScores!E:P,12,FALSE)</f>
        <v>0</v>
      </c>
      <c r="Q2134" s="2" t="str">
        <f>VLOOKUP(M2134,[1]ArchetypeScores!E:W,19,FALSE)</f>
        <v>Untargeted</v>
      </c>
      <c r="R2134" s="2">
        <f>VLOOKUP(M2134,[1]ArchetypeScores!E:I,5,FALSE)</f>
        <v>0</v>
      </c>
      <c r="S2134" s="2">
        <f>VLOOKUP(M2134,[1]ArchetypeScores!E:K,7,FALSE)</f>
        <v>0</v>
      </c>
      <c r="T2134" s="2" t="str">
        <f t="shared" si="33"/>
        <v>Not A&amp;R positive</v>
      </c>
    </row>
    <row r="2135" spans="1:20" x14ac:dyDescent="0.3">
      <c r="A2135" s="2" t="s">
        <v>5975</v>
      </c>
      <c r="B2135" s="3" t="s">
        <v>6013</v>
      </c>
      <c r="C2135" s="3" t="s">
        <v>6014</v>
      </c>
      <c r="D2135" s="4">
        <v>4.4999999999999998E-2</v>
      </c>
      <c r="E2135" s="5" t="s">
        <v>5978</v>
      </c>
      <c r="F2135" s="4">
        <v>7.3000000000000001E-3</v>
      </c>
      <c r="G2135" s="6">
        <v>46546</v>
      </c>
      <c r="H2135" s="3" t="s">
        <v>6015</v>
      </c>
      <c r="I2135" s="3"/>
      <c r="J2135" s="3"/>
      <c r="K2135" s="5" t="s">
        <v>38</v>
      </c>
      <c r="L2135" s="5">
        <v>13</v>
      </c>
      <c r="M2135" s="5" t="s">
        <v>39</v>
      </c>
      <c r="N2135" s="5">
        <f>VLOOKUP(M2135,[1]ArchetypeScores!E:N,10,FALSE)</f>
        <v>0</v>
      </c>
      <c r="O2135" s="5">
        <f>VLOOKUP(M2135,[1]ArchetypeScores!E:O,11,FALSE)</f>
        <v>-2</v>
      </c>
      <c r="P2135" s="5">
        <f>VLOOKUP(M2135,[1]ArchetypeScores!E:P,12,FALSE)</f>
        <v>0</v>
      </c>
      <c r="Q2135" s="2" t="str">
        <f>VLOOKUP(M2135,[1]ArchetypeScores!E:W,19,FALSE)</f>
        <v>Industrials - transportation</v>
      </c>
      <c r="R2135" s="2">
        <f>VLOOKUP(M2135,[1]ArchetypeScores!E:I,5,FALSE)</f>
        <v>0</v>
      </c>
      <c r="S2135" s="2">
        <f>VLOOKUP(M2135,[1]ArchetypeScores!E:K,7,FALSE)</f>
        <v>0</v>
      </c>
      <c r="T2135" s="2" t="str">
        <f t="shared" si="33"/>
        <v>Not A&amp;R positive</v>
      </c>
    </row>
    <row r="2136" spans="1:20" x14ac:dyDescent="0.3">
      <c r="A2136" s="2" t="s">
        <v>5975</v>
      </c>
      <c r="B2136" s="3" t="s">
        <v>6016</v>
      </c>
      <c r="C2136" s="3" t="s">
        <v>6017</v>
      </c>
      <c r="D2136" s="4">
        <v>0.108</v>
      </c>
      <c r="E2136" s="5" t="s">
        <v>5978</v>
      </c>
      <c r="F2136" s="4">
        <v>1.7069999999999998E-2</v>
      </c>
      <c r="G2136" s="6">
        <v>46660</v>
      </c>
      <c r="H2136" s="3" t="s">
        <v>6018</v>
      </c>
      <c r="I2136" s="3" t="s">
        <v>6019</v>
      </c>
      <c r="J2136" s="3"/>
      <c r="K2136" s="5" t="s">
        <v>61</v>
      </c>
      <c r="L2136" s="5">
        <v>5</v>
      </c>
      <c r="M2136" s="5" t="s">
        <v>62</v>
      </c>
      <c r="N2136" s="5">
        <f>VLOOKUP(M2136,[1]ArchetypeScores!E:N,10,FALSE)</f>
        <v>0</v>
      </c>
      <c r="O2136" s="5">
        <f>VLOOKUP(M2136,[1]ArchetypeScores!E:O,11,FALSE)</f>
        <v>-1</v>
      </c>
      <c r="P2136" s="5">
        <f>VLOOKUP(M2136,[1]ArchetypeScores!E:P,12,FALSE)</f>
        <v>0</v>
      </c>
      <c r="Q2136" s="2" t="str">
        <f>VLOOKUP(M2136,[1]ArchetypeScores!E:W,19,FALSE)</f>
        <v>Health care</v>
      </c>
      <c r="R2136" s="2">
        <f>VLOOKUP(M2136,[1]ArchetypeScores!E:I,5,FALSE)</f>
        <v>0</v>
      </c>
      <c r="S2136" s="2">
        <f>VLOOKUP(M2136,[1]ArchetypeScores!E:K,7,FALSE)</f>
        <v>0</v>
      </c>
      <c r="T2136" s="2" t="str">
        <f t="shared" si="33"/>
        <v>Not A&amp;R positive</v>
      </c>
    </row>
    <row r="2137" spans="1:20" x14ac:dyDescent="0.3">
      <c r="A2137" s="2" t="s">
        <v>5975</v>
      </c>
      <c r="B2137" s="3" t="s">
        <v>6020</v>
      </c>
      <c r="C2137" s="3" t="s">
        <v>6021</v>
      </c>
      <c r="D2137" s="4">
        <v>2.4</v>
      </c>
      <c r="E2137" s="5" t="s">
        <v>5978</v>
      </c>
      <c r="F2137" s="4">
        <v>0.35341</v>
      </c>
      <c r="G2137" s="6">
        <v>46606</v>
      </c>
      <c r="H2137" s="3" t="s">
        <v>6022</v>
      </c>
      <c r="I2137" s="3"/>
      <c r="J2137" s="3" t="s">
        <v>6023</v>
      </c>
      <c r="K2137" s="5" t="s">
        <v>477</v>
      </c>
      <c r="L2137" s="5">
        <v>8</v>
      </c>
      <c r="M2137" s="5" t="s">
        <v>1100</v>
      </c>
      <c r="N2137" s="5">
        <f>VLOOKUP(M2137,[1]ArchetypeScores!E:N,10,FALSE)</f>
        <v>1</v>
      </c>
      <c r="O2137" s="5">
        <f>VLOOKUP(M2137,[1]ArchetypeScores!E:O,11,FALSE)</f>
        <v>-2</v>
      </c>
      <c r="P2137" s="5">
        <f>VLOOKUP(M2137,[1]ArchetypeScores!E:P,12,FALSE)</f>
        <v>2</v>
      </c>
      <c r="Q2137" s="2" t="str">
        <f>VLOOKUP(M2137,[1]ArchetypeScores!E:W,19,FALSE)</f>
        <v>Energy and water</v>
      </c>
      <c r="R2137" s="2">
        <f>VLOOKUP(M2137,[1]ArchetypeScores!E:I,5,FALSE)</f>
        <v>0</v>
      </c>
      <c r="S2137" s="2">
        <f>VLOOKUP(M2137,[1]ArchetypeScores!E:K,7,FALSE)</f>
        <v>0</v>
      </c>
      <c r="T2137" s="2" t="str">
        <f t="shared" si="33"/>
        <v>Not A&amp;R positive</v>
      </c>
    </row>
    <row r="2138" spans="1:20" x14ac:dyDescent="0.3">
      <c r="A2138" s="2" t="s">
        <v>5975</v>
      </c>
      <c r="B2138" s="3" t="s">
        <v>6024</v>
      </c>
      <c r="C2138" s="3" t="s">
        <v>6025</v>
      </c>
      <c r="D2138" s="4">
        <v>0.11</v>
      </c>
      <c r="E2138" s="5" t="s">
        <v>5978</v>
      </c>
      <c r="F2138" s="4">
        <v>1.7999999999999999E-2</v>
      </c>
      <c r="G2138" s="6">
        <v>46496</v>
      </c>
      <c r="H2138" s="3" t="s">
        <v>6026</v>
      </c>
      <c r="I2138" s="3" t="s">
        <v>6027</v>
      </c>
      <c r="J2138" s="3"/>
      <c r="K2138" s="5" t="s">
        <v>611</v>
      </c>
      <c r="L2138" s="5">
        <v>1</v>
      </c>
      <c r="M2138" s="5" t="s">
        <v>612</v>
      </c>
      <c r="N2138" s="5">
        <f>VLOOKUP(M2138,[1]ArchetypeScores!E:N,10,FALSE)</f>
        <v>1</v>
      </c>
      <c r="O2138" s="5">
        <f>VLOOKUP(M2138,[1]ArchetypeScores!E:O,11,FALSE)</f>
        <v>-2</v>
      </c>
      <c r="P2138" s="5">
        <f>VLOOKUP(M2138,[1]ArchetypeScores!E:P,12,FALSE)</f>
        <v>-1</v>
      </c>
      <c r="Q2138" s="2" t="str">
        <f>VLOOKUP(M2138,[1]ArchetypeScores!E:W,19,FALSE)</f>
        <v>Consumer (including agriculture and tourism)</v>
      </c>
      <c r="R2138" s="2">
        <f>VLOOKUP(M2138,[1]ArchetypeScores!E:I,5,FALSE)</f>
        <v>0</v>
      </c>
      <c r="S2138" s="2">
        <f>VLOOKUP(M2138,[1]ArchetypeScores!E:K,7,FALSE)</f>
        <v>0</v>
      </c>
      <c r="T2138" s="2" t="str">
        <f t="shared" si="33"/>
        <v>Not A&amp;R positive</v>
      </c>
    </row>
    <row r="2139" spans="1:20" x14ac:dyDescent="0.3">
      <c r="A2139" s="2" t="s">
        <v>5975</v>
      </c>
      <c r="B2139" s="3" t="s">
        <v>6028</v>
      </c>
      <c r="C2139" s="3" t="s">
        <v>6029</v>
      </c>
      <c r="D2139" s="4">
        <v>0.02</v>
      </c>
      <c r="E2139" s="5" t="s">
        <v>5978</v>
      </c>
      <c r="F2139" s="4">
        <v>3.0200000000000001E-3</v>
      </c>
      <c r="G2139" s="6">
        <v>46484</v>
      </c>
      <c r="H2139" s="3" t="s">
        <v>6030</v>
      </c>
      <c r="I2139" s="3" t="s">
        <v>6031</v>
      </c>
      <c r="J2139" s="3"/>
      <c r="K2139" s="5" t="s">
        <v>163</v>
      </c>
      <c r="L2139" s="5">
        <v>1</v>
      </c>
      <c r="M2139" s="5" t="s">
        <v>975</v>
      </c>
      <c r="N2139" s="5">
        <f>VLOOKUP(M2139,[1]ArchetypeScores!E:N,10,FALSE)</f>
        <v>0</v>
      </c>
      <c r="O2139" s="5">
        <f>VLOOKUP(M2139,[1]ArchetypeScores!E:O,11,FALSE)</f>
        <v>0</v>
      </c>
      <c r="P2139" s="5">
        <f>VLOOKUP(M2139,[1]ArchetypeScores!E:P,12,FALSE)</f>
        <v>0</v>
      </c>
      <c r="Q2139" s="2" t="str">
        <f>VLOOKUP(M2139,[1]ArchetypeScores!E:W,19,FALSE)</f>
        <v>Other sector</v>
      </c>
      <c r="R2139" s="2">
        <f>VLOOKUP(M2139,[1]ArchetypeScores!E:I,5,FALSE)</f>
        <v>0</v>
      </c>
      <c r="S2139" s="2">
        <f>VLOOKUP(M2139,[1]ArchetypeScores!E:K,7,FALSE)</f>
        <v>0</v>
      </c>
      <c r="T2139" s="2" t="str">
        <f t="shared" si="33"/>
        <v>Not A&amp;R positive</v>
      </c>
    </row>
    <row r="2140" spans="1:20" x14ac:dyDescent="0.3">
      <c r="A2140" s="2" t="s">
        <v>5975</v>
      </c>
      <c r="B2140" s="3" t="s">
        <v>6032</v>
      </c>
      <c r="C2140" s="3" t="s">
        <v>6033</v>
      </c>
      <c r="D2140" s="4">
        <v>0.08</v>
      </c>
      <c r="E2140" s="5" t="s">
        <v>5978</v>
      </c>
      <c r="F2140" s="4">
        <v>1.214E-2</v>
      </c>
      <c r="G2140" s="6">
        <v>46574</v>
      </c>
      <c r="H2140" s="3" t="s">
        <v>6034</v>
      </c>
      <c r="I2140" s="3"/>
      <c r="J2140" s="3"/>
      <c r="K2140" s="5" t="s">
        <v>57</v>
      </c>
      <c r="L2140" s="5">
        <v>29</v>
      </c>
      <c r="M2140" s="5" t="s">
        <v>58</v>
      </c>
      <c r="N2140" s="5">
        <f>VLOOKUP(M2140,[1]ArchetypeScores!E:N,10,FALSE)</f>
        <v>0</v>
      </c>
      <c r="O2140" s="5">
        <f>VLOOKUP(M2140,[1]ArchetypeScores!E:O,11,FALSE)</f>
        <v>-1</v>
      </c>
      <c r="P2140" s="5">
        <f>VLOOKUP(M2140,[1]ArchetypeScores!E:P,12,FALSE)</f>
        <v>0</v>
      </c>
      <c r="Q2140" s="2" t="str">
        <f>VLOOKUP(M2140,[1]ArchetypeScores!E:W,19,FALSE)</f>
        <v>Untargeted</v>
      </c>
      <c r="R2140" s="2">
        <f>VLOOKUP(M2140,[1]ArchetypeScores!E:I,5,FALSE)</f>
        <v>0</v>
      </c>
      <c r="S2140" s="2">
        <f>VLOOKUP(M2140,[1]ArchetypeScores!E:K,7,FALSE)</f>
        <v>0</v>
      </c>
      <c r="T2140" s="2" t="str">
        <f t="shared" si="33"/>
        <v>Not A&amp;R positive</v>
      </c>
    </row>
    <row r="2141" spans="1:20" x14ac:dyDescent="0.3">
      <c r="A2141" s="2" t="s">
        <v>5975</v>
      </c>
      <c r="B2141" s="3" t="s">
        <v>6035</v>
      </c>
      <c r="C2141" s="3" t="s">
        <v>6036</v>
      </c>
      <c r="D2141" s="4">
        <v>0.74</v>
      </c>
      <c r="E2141" s="5" t="s">
        <v>5978</v>
      </c>
      <c r="F2141" s="4">
        <v>0.11577</v>
      </c>
      <c r="G2141" s="6">
        <v>46553</v>
      </c>
      <c r="H2141" s="3" t="s">
        <v>6037</v>
      </c>
      <c r="I2141" s="3"/>
      <c r="J2141" s="3"/>
      <c r="K2141" s="5" t="s">
        <v>38</v>
      </c>
      <c r="L2141" s="5">
        <v>21</v>
      </c>
      <c r="M2141" s="5" t="s">
        <v>302</v>
      </c>
      <c r="N2141" s="5">
        <f>VLOOKUP(M2141,[1]ArchetypeScores!E:N,10,FALSE)</f>
        <v>0</v>
      </c>
      <c r="O2141" s="5">
        <f>VLOOKUP(M2141,[1]ArchetypeScores!E:O,11,FALSE)</f>
        <v>-1</v>
      </c>
      <c r="P2141" s="5">
        <f>VLOOKUP(M2141,[1]ArchetypeScores!E:P,12,FALSE)</f>
        <v>0</v>
      </c>
      <c r="Q2141" s="2" t="str">
        <f>VLOOKUP(M2141,[1]ArchetypeScores!E:W,19,FALSE)</f>
        <v>Consumer (including agriculture and tourism)</v>
      </c>
      <c r="R2141" s="2">
        <f>VLOOKUP(M2141,[1]ArchetypeScores!E:I,5,FALSE)</f>
        <v>0</v>
      </c>
      <c r="S2141" s="2">
        <f>VLOOKUP(M2141,[1]ArchetypeScores!E:K,7,FALSE)</f>
        <v>0</v>
      </c>
      <c r="T2141" s="2" t="str">
        <f t="shared" si="33"/>
        <v>Not A&amp;R positive</v>
      </c>
    </row>
    <row r="2142" spans="1:20" x14ac:dyDescent="0.3">
      <c r="A2142" s="2" t="s">
        <v>5975</v>
      </c>
      <c r="B2142" s="3" t="s">
        <v>6038</v>
      </c>
      <c r="C2142" s="3" t="s">
        <v>6039</v>
      </c>
      <c r="D2142" s="4">
        <v>1.7</v>
      </c>
      <c r="E2142" s="5" t="s">
        <v>5978</v>
      </c>
      <c r="F2142" s="4">
        <v>0.25439000000000001</v>
      </c>
      <c r="G2142" s="6">
        <v>46655</v>
      </c>
      <c r="H2142" s="3" t="s">
        <v>6040</v>
      </c>
      <c r="I2142" s="3"/>
      <c r="J2142" s="3"/>
      <c r="K2142" s="5" t="s">
        <v>38</v>
      </c>
      <c r="L2142" s="5">
        <v>21</v>
      </c>
      <c r="M2142" s="5" t="s">
        <v>302</v>
      </c>
      <c r="N2142" s="5">
        <f>VLOOKUP(M2142,[1]ArchetypeScores!E:N,10,FALSE)</f>
        <v>0</v>
      </c>
      <c r="O2142" s="5">
        <f>VLOOKUP(M2142,[1]ArchetypeScores!E:O,11,FALSE)</f>
        <v>-1</v>
      </c>
      <c r="P2142" s="5">
        <f>VLOOKUP(M2142,[1]ArchetypeScores!E:P,12,FALSE)</f>
        <v>0</v>
      </c>
      <c r="Q2142" s="2" t="str">
        <f>VLOOKUP(M2142,[1]ArchetypeScores!E:W,19,FALSE)</f>
        <v>Consumer (including agriculture and tourism)</v>
      </c>
      <c r="R2142" s="2">
        <f>VLOOKUP(M2142,[1]ArchetypeScores!E:I,5,FALSE)</f>
        <v>0</v>
      </c>
      <c r="S2142" s="2">
        <f>VLOOKUP(M2142,[1]ArchetypeScores!E:K,7,FALSE)</f>
        <v>0</v>
      </c>
      <c r="T2142" s="2" t="str">
        <f t="shared" si="33"/>
        <v>Not A&amp;R positive</v>
      </c>
    </row>
    <row r="2143" spans="1:20" x14ac:dyDescent="0.3">
      <c r="A2143" s="2" t="s">
        <v>5975</v>
      </c>
      <c r="B2143" s="3" t="s">
        <v>6041</v>
      </c>
      <c r="C2143" s="3" t="s">
        <v>6042</v>
      </c>
      <c r="D2143" s="4">
        <v>1.1000000000000001</v>
      </c>
      <c r="E2143" s="5" t="s">
        <v>5978</v>
      </c>
      <c r="F2143" s="4">
        <v>0.16857</v>
      </c>
      <c r="G2143" s="6">
        <v>46563</v>
      </c>
      <c r="H2143" s="3" t="s">
        <v>6043</v>
      </c>
      <c r="I2143" s="3"/>
      <c r="J2143" s="3"/>
      <c r="K2143" s="5" t="s">
        <v>38</v>
      </c>
      <c r="L2143" s="5">
        <v>29</v>
      </c>
      <c r="M2143" s="5" t="s">
        <v>316</v>
      </c>
      <c r="N2143" s="5">
        <f>VLOOKUP(M2143,[1]ArchetypeScores!E:N,10,FALSE)</f>
        <v>0</v>
      </c>
      <c r="O2143" s="5">
        <f>VLOOKUP(M2143,[1]ArchetypeScores!E:O,11,FALSE)</f>
        <v>-1</v>
      </c>
      <c r="P2143" s="5">
        <f>VLOOKUP(M2143,[1]ArchetypeScores!E:P,12,FALSE)</f>
        <v>0</v>
      </c>
      <c r="Q2143" s="2" t="str">
        <f>VLOOKUP(M2143,[1]ArchetypeScores!E:W,19,FALSE)</f>
        <v>Other sector</v>
      </c>
      <c r="R2143" s="2">
        <f>VLOOKUP(M2143,[1]ArchetypeScores!E:I,5,FALSE)</f>
        <v>0</v>
      </c>
      <c r="S2143" s="2">
        <f>VLOOKUP(M2143,[1]ArchetypeScores!E:K,7,FALSE)</f>
        <v>0</v>
      </c>
      <c r="T2143" s="2" t="str">
        <f t="shared" si="33"/>
        <v>Not A&amp;R positive</v>
      </c>
    </row>
    <row r="2144" spans="1:20" x14ac:dyDescent="0.3">
      <c r="A2144" s="2" t="s">
        <v>5975</v>
      </c>
      <c r="B2144" s="3" t="s">
        <v>6044</v>
      </c>
      <c r="C2144" s="3" t="s">
        <v>6045</v>
      </c>
      <c r="D2144" s="4">
        <v>0.2</v>
      </c>
      <c r="E2144" s="5" t="s">
        <v>5978</v>
      </c>
      <c r="F2144" s="4">
        <v>3.066E-2</v>
      </c>
      <c r="G2144" s="6">
        <v>46562</v>
      </c>
      <c r="H2144" s="3" t="s">
        <v>6046</v>
      </c>
      <c r="I2144" s="3"/>
      <c r="J2144" s="3"/>
      <c r="K2144" s="5" t="s">
        <v>38</v>
      </c>
      <c r="L2144" s="5">
        <v>29</v>
      </c>
      <c r="M2144" s="5" t="s">
        <v>316</v>
      </c>
      <c r="N2144" s="5">
        <f>VLOOKUP(M2144,[1]ArchetypeScores!E:N,10,FALSE)</f>
        <v>0</v>
      </c>
      <c r="O2144" s="5">
        <f>VLOOKUP(M2144,[1]ArchetypeScores!E:O,11,FALSE)</f>
        <v>-1</v>
      </c>
      <c r="P2144" s="5">
        <f>VLOOKUP(M2144,[1]ArchetypeScores!E:P,12,FALSE)</f>
        <v>0</v>
      </c>
      <c r="Q2144" s="2" t="str">
        <f>VLOOKUP(M2144,[1]ArchetypeScores!E:W,19,FALSE)</f>
        <v>Other sector</v>
      </c>
      <c r="R2144" s="2">
        <f>VLOOKUP(M2144,[1]ArchetypeScores!E:I,5,FALSE)</f>
        <v>0</v>
      </c>
      <c r="S2144" s="2">
        <f>VLOOKUP(M2144,[1]ArchetypeScores!E:K,7,FALSE)</f>
        <v>0</v>
      </c>
      <c r="T2144" s="2" t="str">
        <f t="shared" si="33"/>
        <v>Not A&amp;R positive</v>
      </c>
    </row>
    <row r="2145" spans="1:20" x14ac:dyDescent="0.3">
      <c r="A2145" s="2" t="s">
        <v>5975</v>
      </c>
      <c r="B2145" s="3" t="s">
        <v>6047</v>
      </c>
      <c r="C2145" s="3" t="s">
        <v>6048</v>
      </c>
      <c r="D2145" s="4">
        <v>1.1000000000000001</v>
      </c>
      <c r="E2145" s="5" t="s">
        <v>5978</v>
      </c>
      <c r="F2145" s="4">
        <v>0.17136000000000001</v>
      </c>
      <c r="G2145" s="6">
        <v>46662</v>
      </c>
      <c r="H2145" s="3" t="s">
        <v>6049</v>
      </c>
      <c r="I2145" s="3"/>
      <c r="J2145" s="3"/>
      <c r="K2145" s="5" t="s">
        <v>57</v>
      </c>
      <c r="L2145" s="5">
        <v>29</v>
      </c>
      <c r="M2145" s="5" t="s">
        <v>58</v>
      </c>
      <c r="N2145" s="5">
        <f>VLOOKUP(M2145,[1]ArchetypeScores!E:N,10,FALSE)</f>
        <v>0</v>
      </c>
      <c r="O2145" s="5">
        <f>VLOOKUP(M2145,[1]ArchetypeScores!E:O,11,FALSE)</f>
        <v>-1</v>
      </c>
      <c r="P2145" s="5">
        <f>VLOOKUP(M2145,[1]ArchetypeScores!E:P,12,FALSE)</f>
        <v>0</v>
      </c>
      <c r="Q2145" s="2" t="str">
        <f>VLOOKUP(M2145,[1]ArchetypeScores!E:W,19,FALSE)</f>
        <v>Untargeted</v>
      </c>
      <c r="R2145" s="2">
        <f>VLOOKUP(M2145,[1]ArchetypeScores!E:I,5,FALSE)</f>
        <v>0</v>
      </c>
      <c r="S2145" s="2">
        <f>VLOOKUP(M2145,[1]ArchetypeScores!E:K,7,FALSE)</f>
        <v>0</v>
      </c>
      <c r="T2145" s="2" t="str">
        <f t="shared" si="33"/>
        <v>Not A&amp;R positive</v>
      </c>
    </row>
    <row r="2146" spans="1:20" x14ac:dyDescent="0.3">
      <c r="A2146" s="2" t="s">
        <v>5975</v>
      </c>
      <c r="B2146" s="3" t="s">
        <v>6050</v>
      </c>
      <c r="C2146" s="3" t="s">
        <v>6051</v>
      </c>
      <c r="D2146" s="4">
        <v>2.1</v>
      </c>
      <c r="E2146" s="5" t="s">
        <v>5978</v>
      </c>
      <c r="F2146" s="4">
        <v>0.34297</v>
      </c>
      <c r="G2146" s="6">
        <v>46502</v>
      </c>
      <c r="H2146" s="3" t="s">
        <v>6052</v>
      </c>
      <c r="I2146" s="3"/>
      <c r="J2146" s="3"/>
      <c r="K2146" s="5" t="s">
        <v>38</v>
      </c>
      <c r="L2146" s="5">
        <v>29</v>
      </c>
      <c r="M2146" s="5" t="s">
        <v>316</v>
      </c>
      <c r="N2146" s="5">
        <f>VLOOKUP(M2146,[1]ArchetypeScores!E:N,10,FALSE)</f>
        <v>0</v>
      </c>
      <c r="O2146" s="5">
        <f>VLOOKUP(M2146,[1]ArchetypeScores!E:O,11,FALSE)</f>
        <v>-1</v>
      </c>
      <c r="P2146" s="5">
        <f>VLOOKUP(M2146,[1]ArchetypeScores!E:P,12,FALSE)</f>
        <v>0</v>
      </c>
      <c r="Q2146" s="2" t="str">
        <f>VLOOKUP(M2146,[1]ArchetypeScores!E:W,19,FALSE)</f>
        <v>Other sector</v>
      </c>
      <c r="R2146" s="2">
        <f>VLOOKUP(M2146,[1]ArchetypeScores!E:I,5,FALSE)</f>
        <v>0</v>
      </c>
      <c r="S2146" s="2">
        <f>VLOOKUP(M2146,[1]ArchetypeScores!E:K,7,FALSE)</f>
        <v>0</v>
      </c>
      <c r="T2146" s="2" t="str">
        <f t="shared" si="33"/>
        <v>Not A&amp;R positive</v>
      </c>
    </row>
    <row r="2147" spans="1:20" x14ac:dyDescent="0.3">
      <c r="A2147" s="2" t="s">
        <v>5975</v>
      </c>
      <c r="B2147" s="3" t="s">
        <v>6053</v>
      </c>
      <c r="C2147" s="3" t="s">
        <v>6054</v>
      </c>
      <c r="D2147" s="4">
        <v>0.2</v>
      </c>
      <c r="E2147" s="5" t="s">
        <v>5978</v>
      </c>
      <c r="F2147" s="4">
        <v>2.9149999999999999E-2</v>
      </c>
      <c r="G2147" s="6">
        <v>46627</v>
      </c>
      <c r="H2147" s="3" t="s">
        <v>6055</v>
      </c>
      <c r="I2147" s="3"/>
      <c r="J2147" s="3"/>
      <c r="K2147" s="5" t="s">
        <v>118</v>
      </c>
      <c r="L2147" s="5">
        <v>3</v>
      </c>
      <c r="M2147" s="5" t="s">
        <v>168</v>
      </c>
      <c r="N2147" s="5">
        <f>VLOOKUP(M2147,[1]ArchetypeScores!E:N,10,FALSE)</f>
        <v>0</v>
      </c>
      <c r="O2147" s="5">
        <f>VLOOKUP(M2147,[1]ArchetypeScores!E:O,11,FALSE)</f>
        <v>-1</v>
      </c>
      <c r="P2147" s="5">
        <f>VLOOKUP(M2147,[1]ArchetypeScores!E:P,12,FALSE)</f>
        <v>0</v>
      </c>
      <c r="Q2147" s="2" t="str">
        <f>VLOOKUP(M2147,[1]ArchetypeScores!E:W,19,FALSE)</f>
        <v>Untargeted</v>
      </c>
      <c r="R2147" s="2">
        <f>VLOOKUP(M2147,[1]ArchetypeScores!E:I,5,FALSE)</f>
        <v>0</v>
      </c>
      <c r="S2147" s="2">
        <f>VLOOKUP(M2147,[1]ArchetypeScores!E:K,7,FALSE)</f>
        <v>0</v>
      </c>
      <c r="T2147" s="2" t="str">
        <f t="shared" si="33"/>
        <v>Not A&amp;R positive</v>
      </c>
    </row>
    <row r="2148" spans="1:20" x14ac:dyDescent="0.3">
      <c r="A2148" s="2" t="s">
        <v>5975</v>
      </c>
      <c r="B2148" s="3" t="s">
        <v>6056</v>
      </c>
      <c r="C2148" s="3" t="s">
        <v>6057</v>
      </c>
      <c r="D2148" s="4">
        <v>0.72499999999999998</v>
      </c>
      <c r="E2148" s="5" t="s">
        <v>5978</v>
      </c>
      <c r="F2148" s="4">
        <v>0.10879</v>
      </c>
      <c r="G2148" s="6">
        <v>46594</v>
      </c>
      <c r="H2148" s="3" t="s">
        <v>6058</v>
      </c>
      <c r="I2148" s="3"/>
      <c r="J2148" s="3"/>
      <c r="K2148" s="5" t="s">
        <v>38</v>
      </c>
      <c r="L2148" s="5">
        <v>13</v>
      </c>
      <c r="M2148" s="5" t="s">
        <v>39</v>
      </c>
      <c r="N2148" s="5">
        <f>VLOOKUP(M2148,[1]ArchetypeScores!E:N,10,FALSE)</f>
        <v>0</v>
      </c>
      <c r="O2148" s="5">
        <f>VLOOKUP(M2148,[1]ArchetypeScores!E:O,11,FALSE)</f>
        <v>-2</v>
      </c>
      <c r="P2148" s="5">
        <f>VLOOKUP(M2148,[1]ArchetypeScores!E:P,12,FALSE)</f>
        <v>0</v>
      </c>
      <c r="Q2148" s="2" t="str">
        <f>VLOOKUP(M2148,[1]ArchetypeScores!E:W,19,FALSE)</f>
        <v>Industrials - transportation</v>
      </c>
      <c r="R2148" s="2">
        <f>VLOOKUP(M2148,[1]ArchetypeScores!E:I,5,FALSE)</f>
        <v>0</v>
      </c>
      <c r="S2148" s="2">
        <f>VLOOKUP(M2148,[1]ArchetypeScores!E:K,7,FALSE)</f>
        <v>0</v>
      </c>
      <c r="T2148" s="2" t="str">
        <f t="shared" si="33"/>
        <v>Not A&amp;R positive</v>
      </c>
    </row>
    <row r="2149" spans="1:20" x14ac:dyDescent="0.3">
      <c r="A2149" s="2" t="s">
        <v>5975</v>
      </c>
      <c r="B2149" s="3" t="s">
        <v>6059</v>
      </c>
      <c r="C2149" s="3" t="s">
        <v>6060</v>
      </c>
      <c r="D2149" s="4">
        <v>0.04</v>
      </c>
      <c r="E2149" s="5" t="s">
        <v>5978</v>
      </c>
      <c r="F2149" s="4">
        <v>6.4000000000000003E-3</v>
      </c>
      <c r="G2149" s="6">
        <v>46513</v>
      </c>
      <c r="H2149" s="3" t="s">
        <v>6061</v>
      </c>
      <c r="I2149" s="3"/>
      <c r="J2149" s="3"/>
      <c r="K2149" s="5" t="s">
        <v>38</v>
      </c>
      <c r="L2149" s="5">
        <v>29</v>
      </c>
      <c r="M2149" s="5" t="s">
        <v>316</v>
      </c>
      <c r="N2149" s="5">
        <f>VLOOKUP(M2149,[1]ArchetypeScores!E:N,10,FALSE)</f>
        <v>0</v>
      </c>
      <c r="O2149" s="5">
        <f>VLOOKUP(M2149,[1]ArchetypeScores!E:O,11,FALSE)</f>
        <v>-1</v>
      </c>
      <c r="P2149" s="5">
        <f>VLOOKUP(M2149,[1]ArchetypeScores!E:P,12,FALSE)</f>
        <v>0</v>
      </c>
      <c r="Q2149" s="2" t="str">
        <f>VLOOKUP(M2149,[1]ArchetypeScores!E:W,19,FALSE)</f>
        <v>Other sector</v>
      </c>
      <c r="R2149" s="2">
        <f>VLOOKUP(M2149,[1]ArchetypeScores!E:I,5,FALSE)</f>
        <v>0</v>
      </c>
      <c r="S2149" s="2">
        <f>VLOOKUP(M2149,[1]ArchetypeScores!E:K,7,FALSE)</f>
        <v>0</v>
      </c>
      <c r="T2149" s="2" t="str">
        <f t="shared" si="33"/>
        <v>Not A&amp;R positive</v>
      </c>
    </row>
    <row r="2150" spans="1:20" x14ac:dyDescent="0.3">
      <c r="A2150" s="2" t="s">
        <v>5975</v>
      </c>
      <c r="B2150" s="3" t="s">
        <v>6062</v>
      </c>
      <c r="C2150" s="3" t="s">
        <v>6063</v>
      </c>
      <c r="D2150" s="4">
        <v>6.7000000000000004E-2</v>
      </c>
      <c r="E2150" s="5" t="s">
        <v>5978</v>
      </c>
      <c r="F2150" s="4">
        <v>1.086E-2</v>
      </c>
      <c r="G2150" s="6">
        <v>46545</v>
      </c>
      <c r="H2150" s="3" t="s">
        <v>6015</v>
      </c>
      <c r="I2150" s="3"/>
      <c r="J2150" s="3"/>
      <c r="K2150" s="5" t="s">
        <v>57</v>
      </c>
      <c r="L2150" s="5">
        <v>25</v>
      </c>
      <c r="M2150" s="5" t="s">
        <v>241</v>
      </c>
      <c r="N2150" s="5">
        <f>VLOOKUP(M2150,[1]ArchetypeScores!E:N,10,FALSE)</f>
        <v>0</v>
      </c>
      <c r="O2150" s="5">
        <f>VLOOKUP(M2150,[1]ArchetypeScores!E:O,11,FALSE)</f>
        <v>-1</v>
      </c>
      <c r="P2150" s="5">
        <f>VLOOKUP(M2150,[1]ArchetypeScores!E:P,12,FALSE)</f>
        <v>0</v>
      </c>
      <c r="Q2150" s="2" t="str">
        <f>VLOOKUP(M2150,[1]ArchetypeScores!E:W,19,FALSE)</f>
        <v>Other sector</v>
      </c>
      <c r="R2150" s="2">
        <f>VLOOKUP(M2150,[1]ArchetypeScores!E:I,5,FALSE)</f>
        <v>0</v>
      </c>
      <c r="S2150" s="2">
        <f>VLOOKUP(M2150,[1]ArchetypeScores!E:K,7,FALSE)</f>
        <v>0</v>
      </c>
      <c r="T2150" s="2" t="str">
        <f t="shared" si="33"/>
        <v>Not A&amp;R positive</v>
      </c>
    </row>
    <row r="2151" spans="1:20" x14ac:dyDescent="0.3">
      <c r="A2151" s="2" t="s">
        <v>5975</v>
      </c>
      <c r="B2151" s="3" t="s">
        <v>6064</v>
      </c>
      <c r="C2151" s="3" t="s">
        <v>6065</v>
      </c>
      <c r="D2151" s="4"/>
      <c r="E2151" s="5" t="s">
        <v>5978</v>
      </c>
      <c r="F2151" s="4">
        <v>0</v>
      </c>
      <c r="G2151" s="6">
        <v>46522</v>
      </c>
      <c r="H2151" s="3" t="s">
        <v>6066</v>
      </c>
      <c r="I2151" s="3"/>
      <c r="J2151" s="3"/>
      <c r="K2151" s="5" t="s">
        <v>38</v>
      </c>
      <c r="L2151" s="5">
        <v>29</v>
      </c>
      <c r="M2151" s="5" t="s">
        <v>316</v>
      </c>
      <c r="N2151" s="5">
        <f>VLOOKUP(M2151,[1]ArchetypeScores!E:N,10,FALSE)</f>
        <v>0</v>
      </c>
      <c r="O2151" s="5">
        <f>VLOOKUP(M2151,[1]ArchetypeScores!E:O,11,FALSE)</f>
        <v>-1</v>
      </c>
      <c r="P2151" s="5">
        <f>VLOOKUP(M2151,[1]ArchetypeScores!E:P,12,FALSE)</f>
        <v>0</v>
      </c>
      <c r="Q2151" s="2" t="str">
        <f>VLOOKUP(M2151,[1]ArchetypeScores!E:W,19,FALSE)</f>
        <v>Other sector</v>
      </c>
      <c r="R2151" s="2">
        <f>VLOOKUP(M2151,[1]ArchetypeScores!E:I,5,FALSE)</f>
        <v>0</v>
      </c>
      <c r="S2151" s="2">
        <f>VLOOKUP(M2151,[1]ArchetypeScores!E:K,7,FALSE)</f>
        <v>0</v>
      </c>
      <c r="T2151" s="2" t="str">
        <f t="shared" si="33"/>
        <v>Not A&amp;R positive</v>
      </c>
    </row>
    <row r="2152" spans="1:20" x14ac:dyDescent="0.3">
      <c r="A2152" s="2" t="s">
        <v>5975</v>
      </c>
      <c r="B2152" s="3" t="s">
        <v>6067</v>
      </c>
      <c r="C2152" s="3" t="s">
        <v>6068</v>
      </c>
      <c r="D2152" s="4">
        <v>5</v>
      </c>
      <c r="E2152" s="5" t="s">
        <v>5978</v>
      </c>
      <c r="F2152" s="4">
        <v>0.75480999999999998</v>
      </c>
      <c r="G2152" s="6">
        <v>46568</v>
      </c>
      <c r="H2152" s="3" t="s">
        <v>6069</v>
      </c>
      <c r="I2152" s="3"/>
      <c r="J2152" s="3"/>
      <c r="K2152" s="5" t="s">
        <v>57</v>
      </c>
      <c r="L2152" s="5">
        <v>29</v>
      </c>
      <c r="M2152" s="5" t="s">
        <v>58</v>
      </c>
      <c r="N2152" s="5">
        <f>VLOOKUP(M2152,[1]ArchetypeScores!E:N,10,FALSE)</f>
        <v>0</v>
      </c>
      <c r="O2152" s="5">
        <f>VLOOKUP(M2152,[1]ArchetypeScores!E:O,11,FALSE)</f>
        <v>-1</v>
      </c>
      <c r="P2152" s="5">
        <f>VLOOKUP(M2152,[1]ArchetypeScores!E:P,12,FALSE)</f>
        <v>0</v>
      </c>
      <c r="Q2152" s="2" t="str">
        <f>VLOOKUP(M2152,[1]ArchetypeScores!E:W,19,FALSE)</f>
        <v>Untargeted</v>
      </c>
      <c r="R2152" s="2">
        <f>VLOOKUP(M2152,[1]ArchetypeScores!E:I,5,FALSE)</f>
        <v>0</v>
      </c>
      <c r="S2152" s="2">
        <f>VLOOKUP(M2152,[1]ArchetypeScores!E:K,7,FALSE)</f>
        <v>0</v>
      </c>
      <c r="T2152" s="2" t="str">
        <f t="shared" si="33"/>
        <v>Not A&amp;R positive</v>
      </c>
    </row>
    <row r="2153" spans="1:20" x14ac:dyDescent="0.3">
      <c r="A2153" s="2" t="s">
        <v>5975</v>
      </c>
      <c r="B2153" s="3" t="s">
        <v>6070</v>
      </c>
      <c r="C2153" s="3" t="s">
        <v>6071</v>
      </c>
      <c r="D2153" s="4">
        <v>1.1000000000000001</v>
      </c>
      <c r="E2153" s="5" t="s">
        <v>5978</v>
      </c>
      <c r="F2153" s="4">
        <v>0.16278999999999999</v>
      </c>
      <c r="G2153" s="6">
        <v>46639</v>
      </c>
      <c r="H2153" s="3" t="s">
        <v>5990</v>
      </c>
      <c r="I2153" s="3"/>
      <c r="J2153" s="3"/>
      <c r="K2153" s="5" t="s">
        <v>84</v>
      </c>
      <c r="L2153" s="5">
        <v>4</v>
      </c>
      <c r="M2153" s="5" t="s">
        <v>849</v>
      </c>
      <c r="N2153" s="5">
        <f>VLOOKUP(M2153,[1]ArchetypeScores!E:N,10,FALSE)</f>
        <v>0</v>
      </c>
      <c r="O2153" s="5">
        <f>VLOOKUP(M2153,[1]ArchetypeScores!E:O,11,FALSE)</f>
        <v>-1</v>
      </c>
      <c r="P2153" s="5">
        <f>VLOOKUP(M2153,[1]ArchetypeScores!E:P,12,FALSE)</f>
        <v>0</v>
      </c>
      <c r="Q2153" s="2" t="str">
        <f>VLOOKUP(M2153,[1]ArchetypeScores!E:W,19,FALSE)</f>
        <v>Untargeted</v>
      </c>
      <c r="R2153" s="2">
        <f>VLOOKUP(M2153,[1]ArchetypeScores!E:I,5,FALSE)</f>
        <v>0</v>
      </c>
      <c r="S2153" s="2">
        <f>VLOOKUP(M2153,[1]ArchetypeScores!E:K,7,FALSE)</f>
        <v>0</v>
      </c>
      <c r="T2153" s="2" t="str">
        <f t="shared" si="33"/>
        <v>Not A&amp;R positive</v>
      </c>
    </row>
    <row r="2154" spans="1:20" x14ac:dyDescent="0.3">
      <c r="A2154" s="2" t="s">
        <v>5975</v>
      </c>
      <c r="B2154" s="3" t="s">
        <v>6072</v>
      </c>
      <c r="C2154" s="3" t="s">
        <v>6073</v>
      </c>
      <c r="D2154" s="4">
        <v>1</v>
      </c>
      <c r="E2154" s="5" t="s">
        <v>5978</v>
      </c>
      <c r="F2154" s="4">
        <v>0.15160000000000001</v>
      </c>
      <c r="G2154" s="6">
        <v>46489</v>
      </c>
      <c r="H2154" s="3" t="s">
        <v>6074</v>
      </c>
      <c r="I2154" s="3"/>
      <c r="J2154" s="3"/>
      <c r="K2154" s="5" t="s">
        <v>61</v>
      </c>
      <c r="L2154" s="5">
        <v>1</v>
      </c>
      <c r="M2154" s="5" t="s">
        <v>130</v>
      </c>
      <c r="N2154" s="5">
        <f>VLOOKUP(M2154,[1]ArchetypeScores!E:N,10,FALSE)</f>
        <v>0</v>
      </c>
      <c r="O2154" s="5">
        <f>VLOOKUP(M2154,[1]ArchetypeScores!E:O,11,FALSE)</f>
        <v>-1</v>
      </c>
      <c r="P2154" s="5">
        <f>VLOOKUP(M2154,[1]ArchetypeScores!E:P,12,FALSE)</f>
        <v>0</v>
      </c>
      <c r="Q2154" s="2" t="str">
        <f>VLOOKUP(M2154,[1]ArchetypeScores!E:W,19,FALSE)</f>
        <v>Health care</v>
      </c>
      <c r="R2154" s="2">
        <f>VLOOKUP(M2154,[1]ArchetypeScores!E:I,5,FALSE)</f>
        <v>0</v>
      </c>
      <c r="S2154" s="2">
        <f>VLOOKUP(M2154,[1]ArchetypeScores!E:K,7,FALSE)</f>
        <v>0</v>
      </c>
      <c r="T2154" s="2" t="str">
        <f t="shared" si="33"/>
        <v>Not A&amp;R positive</v>
      </c>
    </row>
    <row r="2155" spans="1:20" x14ac:dyDescent="0.3">
      <c r="A2155" s="2" t="s">
        <v>5975</v>
      </c>
      <c r="B2155" s="3" t="s">
        <v>6075</v>
      </c>
      <c r="C2155" s="3" t="s">
        <v>6076</v>
      </c>
      <c r="D2155" s="4">
        <v>0.7</v>
      </c>
      <c r="E2155" s="5" t="s">
        <v>5978</v>
      </c>
      <c r="F2155" s="4">
        <v>0.10576000000000001</v>
      </c>
      <c r="G2155" s="6">
        <v>46588</v>
      </c>
      <c r="H2155" s="3" t="s">
        <v>6077</v>
      </c>
      <c r="I2155" s="3"/>
      <c r="J2155" s="3"/>
      <c r="K2155" s="5" t="s">
        <v>611</v>
      </c>
      <c r="L2155" s="5">
        <v>1</v>
      </c>
      <c r="M2155" s="5" t="s">
        <v>612</v>
      </c>
      <c r="N2155" s="5">
        <f>VLOOKUP(M2155,[1]ArchetypeScores!E:N,10,FALSE)</f>
        <v>1</v>
      </c>
      <c r="O2155" s="5">
        <f>VLOOKUP(M2155,[1]ArchetypeScores!E:O,11,FALSE)</f>
        <v>-2</v>
      </c>
      <c r="P2155" s="5">
        <f>VLOOKUP(M2155,[1]ArchetypeScores!E:P,12,FALSE)</f>
        <v>-1</v>
      </c>
      <c r="Q2155" s="2" t="str">
        <f>VLOOKUP(M2155,[1]ArchetypeScores!E:W,19,FALSE)</f>
        <v>Consumer (including agriculture and tourism)</v>
      </c>
      <c r="R2155" s="2">
        <f>VLOOKUP(M2155,[1]ArchetypeScores!E:I,5,FALSE)</f>
        <v>0</v>
      </c>
      <c r="S2155" s="2">
        <f>VLOOKUP(M2155,[1]ArchetypeScores!E:K,7,FALSE)</f>
        <v>0</v>
      </c>
      <c r="T2155" s="2" t="str">
        <f t="shared" si="33"/>
        <v>Not A&amp;R positive</v>
      </c>
    </row>
    <row r="2156" spans="1:20" x14ac:dyDescent="0.3">
      <c r="A2156" s="2" t="s">
        <v>5975</v>
      </c>
      <c r="B2156" s="3" t="s">
        <v>6078</v>
      </c>
      <c r="C2156" s="3" t="s">
        <v>6079</v>
      </c>
      <c r="D2156" s="4">
        <v>0.33</v>
      </c>
      <c r="E2156" s="5" t="s">
        <v>5978</v>
      </c>
      <c r="F2156" s="4">
        <v>5.4010000000000002E-2</v>
      </c>
      <c r="G2156" s="6">
        <v>46497</v>
      </c>
      <c r="H2156" s="3" t="s">
        <v>6026</v>
      </c>
      <c r="I2156" s="3" t="s">
        <v>6027</v>
      </c>
      <c r="J2156" s="3"/>
      <c r="K2156" s="5" t="s">
        <v>611</v>
      </c>
      <c r="L2156" s="5">
        <v>6</v>
      </c>
      <c r="M2156" s="5" t="s">
        <v>1228</v>
      </c>
      <c r="N2156" s="5">
        <f>VLOOKUP(M2156,[1]ArchetypeScores!E:N,10,FALSE)</f>
        <v>1</v>
      </c>
      <c r="O2156" s="5">
        <f>VLOOKUP(M2156,[1]ArchetypeScores!E:O,11,FALSE)</f>
        <v>0</v>
      </c>
      <c r="P2156" s="5">
        <f>VLOOKUP(M2156,[1]ArchetypeScores!E:P,12,FALSE)</f>
        <v>0</v>
      </c>
      <c r="Q2156" s="2" t="str">
        <f>VLOOKUP(M2156,[1]ArchetypeScores!E:W,19,FALSE)</f>
        <v>Consumer (including agriculture and tourism)</v>
      </c>
      <c r="R2156" s="2">
        <f>VLOOKUP(M2156,[1]ArchetypeScores!E:I,5,FALSE)</f>
        <v>0</v>
      </c>
      <c r="S2156" s="2">
        <f>VLOOKUP(M2156,[1]ArchetypeScores!E:K,7,FALSE)</f>
        <v>0</v>
      </c>
      <c r="T2156" s="2" t="str">
        <f t="shared" si="33"/>
        <v>Not A&amp;R positive</v>
      </c>
    </row>
    <row r="2157" spans="1:20" x14ac:dyDescent="0.3">
      <c r="A2157" s="2" t="s">
        <v>5975</v>
      </c>
      <c r="B2157" s="3" t="s">
        <v>6080</v>
      </c>
      <c r="C2157" s="3" t="s">
        <v>6081</v>
      </c>
      <c r="D2157" s="4">
        <v>0.03</v>
      </c>
      <c r="E2157" s="5" t="s">
        <v>5978</v>
      </c>
      <c r="F2157" s="4">
        <v>4.8999999999999998E-3</v>
      </c>
      <c r="G2157" s="6">
        <v>46532</v>
      </c>
      <c r="H2157" s="3" t="s">
        <v>6082</v>
      </c>
      <c r="I2157" s="3"/>
      <c r="J2157" s="3"/>
      <c r="K2157" s="5" t="s">
        <v>57</v>
      </c>
      <c r="L2157" s="5">
        <v>29</v>
      </c>
      <c r="M2157" s="5" t="s">
        <v>58</v>
      </c>
      <c r="N2157" s="5">
        <f>VLOOKUP(M2157,[1]ArchetypeScores!E:N,10,FALSE)</f>
        <v>0</v>
      </c>
      <c r="O2157" s="5">
        <f>VLOOKUP(M2157,[1]ArchetypeScores!E:O,11,FALSE)</f>
        <v>-1</v>
      </c>
      <c r="P2157" s="5">
        <f>VLOOKUP(M2157,[1]ArchetypeScores!E:P,12,FALSE)</f>
        <v>0</v>
      </c>
      <c r="Q2157" s="2" t="str">
        <f>VLOOKUP(M2157,[1]ArchetypeScores!E:W,19,FALSE)</f>
        <v>Untargeted</v>
      </c>
      <c r="R2157" s="2">
        <f>VLOOKUP(M2157,[1]ArchetypeScores!E:I,5,FALSE)</f>
        <v>0</v>
      </c>
      <c r="S2157" s="2">
        <f>VLOOKUP(M2157,[1]ArchetypeScores!E:K,7,FALSE)</f>
        <v>0</v>
      </c>
      <c r="T2157" s="2" t="str">
        <f t="shared" si="33"/>
        <v>Not A&amp;R positive</v>
      </c>
    </row>
    <row r="2158" spans="1:20" x14ac:dyDescent="0.3">
      <c r="A2158" s="2" t="s">
        <v>5975</v>
      </c>
      <c r="B2158" s="3" t="s">
        <v>6083</v>
      </c>
      <c r="C2158" s="3" t="s">
        <v>6084</v>
      </c>
      <c r="D2158" s="4">
        <v>10</v>
      </c>
      <c r="E2158" s="5" t="s">
        <v>5978</v>
      </c>
      <c r="F2158" s="4">
        <v>1.59162</v>
      </c>
      <c r="G2158" s="6">
        <v>46550</v>
      </c>
      <c r="H2158" s="3" t="s">
        <v>6085</v>
      </c>
      <c r="I2158" s="3" t="s">
        <v>6019</v>
      </c>
      <c r="J2158" s="3"/>
      <c r="K2158" s="5" t="s">
        <v>38</v>
      </c>
      <c r="L2158" s="5">
        <v>13</v>
      </c>
      <c r="M2158" s="5" t="s">
        <v>39</v>
      </c>
      <c r="N2158" s="5">
        <f>VLOOKUP(M2158,[1]ArchetypeScores!E:N,10,FALSE)</f>
        <v>0</v>
      </c>
      <c r="O2158" s="5">
        <f>VLOOKUP(M2158,[1]ArchetypeScores!E:O,11,FALSE)</f>
        <v>-2</v>
      </c>
      <c r="P2158" s="5">
        <f>VLOOKUP(M2158,[1]ArchetypeScores!E:P,12,FALSE)</f>
        <v>0</v>
      </c>
      <c r="Q2158" s="2" t="str">
        <f>VLOOKUP(M2158,[1]ArchetypeScores!E:W,19,FALSE)</f>
        <v>Industrials - transportation</v>
      </c>
      <c r="R2158" s="2">
        <f>VLOOKUP(M2158,[1]ArchetypeScores!E:I,5,FALSE)</f>
        <v>0</v>
      </c>
      <c r="S2158" s="2">
        <f>VLOOKUP(M2158,[1]ArchetypeScores!E:K,7,FALSE)</f>
        <v>0</v>
      </c>
      <c r="T2158" s="2" t="str">
        <f t="shared" si="33"/>
        <v>Not A&amp;R positive</v>
      </c>
    </row>
    <row r="2159" spans="1:20" x14ac:dyDescent="0.3">
      <c r="A2159" s="2" t="s">
        <v>5975</v>
      </c>
      <c r="B2159" s="3" t="s">
        <v>6086</v>
      </c>
      <c r="C2159" s="3" t="s">
        <v>6087</v>
      </c>
      <c r="D2159" s="4">
        <v>30</v>
      </c>
      <c r="E2159" s="5" t="s">
        <v>5978</v>
      </c>
      <c r="F2159" s="4">
        <v>4.3535700000000004</v>
      </c>
      <c r="G2159" s="6">
        <v>46611</v>
      </c>
      <c r="H2159" s="3" t="s">
        <v>6088</v>
      </c>
      <c r="I2159" s="3"/>
      <c r="J2159" s="3"/>
      <c r="K2159" s="5" t="s">
        <v>38</v>
      </c>
      <c r="L2159" s="5">
        <v>13</v>
      </c>
      <c r="M2159" s="5" t="s">
        <v>39</v>
      </c>
      <c r="N2159" s="5">
        <f>VLOOKUP(M2159,[1]ArchetypeScores!E:N,10,FALSE)</f>
        <v>0</v>
      </c>
      <c r="O2159" s="5">
        <f>VLOOKUP(M2159,[1]ArchetypeScores!E:O,11,FALSE)</f>
        <v>-2</v>
      </c>
      <c r="P2159" s="5">
        <f>VLOOKUP(M2159,[1]ArchetypeScores!E:P,12,FALSE)</f>
        <v>0</v>
      </c>
      <c r="Q2159" s="2" t="str">
        <f>VLOOKUP(M2159,[1]ArchetypeScores!E:W,19,FALSE)</f>
        <v>Industrials - transportation</v>
      </c>
      <c r="R2159" s="2">
        <f>VLOOKUP(M2159,[1]ArchetypeScores!E:I,5,FALSE)</f>
        <v>0</v>
      </c>
      <c r="S2159" s="2">
        <f>VLOOKUP(M2159,[1]ArchetypeScores!E:K,7,FALSE)</f>
        <v>0</v>
      </c>
      <c r="T2159" s="2" t="str">
        <f t="shared" si="33"/>
        <v>Not A&amp;R positive</v>
      </c>
    </row>
    <row r="2160" spans="1:20" x14ac:dyDescent="0.3">
      <c r="A2160" s="2" t="s">
        <v>5975</v>
      </c>
      <c r="B2160" s="3" t="s">
        <v>6089</v>
      </c>
      <c r="C2160" s="3" t="s">
        <v>6090</v>
      </c>
      <c r="D2160" s="4">
        <v>0.7</v>
      </c>
      <c r="E2160" s="5" t="s">
        <v>5978</v>
      </c>
      <c r="F2160" s="4">
        <v>0.10727</v>
      </c>
      <c r="G2160" s="6">
        <v>46564</v>
      </c>
      <c r="H2160" s="3" t="s">
        <v>6091</v>
      </c>
      <c r="I2160" s="3" t="s">
        <v>6019</v>
      </c>
      <c r="J2160" s="3"/>
      <c r="K2160" s="5" t="s">
        <v>57</v>
      </c>
      <c r="L2160" s="5">
        <v>29</v>
      </c>
      <c r="M2160" s="5" t="s">
        <v>58</v>
      </c>
      <c r="N2160" s="5">
        <f>VLOOKUP(M2160,[1]ArchetypeScores!E:N,10,FALSE)</f>
        <v>0</v>
      </c>
      <c r="O2160" s="5">
        <f>VLOOKUP(M2160,[1]ArchetypeScores!E:O,11,FALSE)</f>
        <v>-1</v>
      </c>
      <c r="P2160" s="5">
        <f>VLOOKUP(M2160,[1]ArchetypeScores!E:P,12,FALSE)</f>
        <v>0</v>
      </c>
      <c r="Q2160" s="2" t="str">
        <f>VLOOKUP(M2160,[1]ArchetypeScores!E:W,19,FALSE)</f>
        <v>Untargeted</v>
      </c>
      <c r="R2160" s="2">
        <f>VLOOKUP(M2160,[1]ArchetypeScores!E:I,5,FALSE)</f>
        <v>0</v>
      </c>
      <c r="S2160" s="2">
        <f>VLOOKUP(M2160,[1]ArchetypeScores!E:K,7,FALSE)</f>
        <v>0</v>
      </c>
      <c r="T2160" s="2" t="str">
        <f t="shared" si="33"/>
        <v>Not A&amp;R positive</v>
      </c>
    </row>
    <row r="2161" spans="1:20" x14ac:dyDescent="0.3">
      <c r="A2161" s="2" t="s">
        <v>5975</v>
      </c>
      <c r="B2161" s="3" t="s">
        <v>6092</v>
      </c>
      <c r="C2161" s="3" t="s">
        <v>6093</v>
      </c>
      <c r="D2161" s="4">
        <v>40</v>
      </c>
      <c r="E2161" s="5" t="s">
        <v>5978</v>
      </c>
      <c r="F2161" s="4">
        <v>5.8207199999999997</v>
      </c>
      <c r="G2161" s="6">
        <v>46629</v>
      </c>
      <c r="H2161" s="3" t="s">
        <v>6094</v>
      </c>
      <c r="I2161" s="3" t="s">
        <v>6019</v>
      </c>
      <c r="J2161" s="3" t="s">
        <v>6095</v>
      </c>
      <c r="K2161" s="5" t="s">
        <v>38</v>
      </c>
      <c r="L2161" s="5">
        <v>13</v>
      </c>
      <c r="M2161" s="5" t="s">
        <v>39</v>
      </c>
      <c r="N2161" s="5">
        <f>VLOOKUP(M2161,[1]ArchetypeScores!E:N,10,FALSE)</f>
        <v>0</v>
      </c>
      <c r="O2161" s="5">
        <f>VLOOKUP(M2161,[1]ArchetypeScores!E:O,11,FALSE)</f>
        <v>-2</v>
      </c>
      <c r="P2161" s="5">
        <f>VLOOKUP(M2161,[1]ArchetypeScores!E:P,12,FALSE)</f>
        <v>0</v>
      </c>
      <c r="Q2161" s="2" t="str">
        <f>VLOOKUP(M2161,[1]ArchetypeScores!E:W,19,FALSE)</f>
        <v>Industrials - transportation</v>
      </c>
      <c r="R2161" s="2">
        <f>VLOOKUP(M2161,[1]ArchetypeScores!E:I,5,FALSE)</f>
        <v>0</v>
      </c>
      <c r="S2161" s="2">
        <f>VLOOKUP(M2161,[1]ArchetypeScores!E:K,7,FALSE)</f>
        <v>0</v>
      </c>
      <c r="T2161" s="2" t="str">
        <f t="shared" si="33"/>
        <v>Not A&amp;R positive</v>
      </c>
    </row>
    <row r="2162" spans="1:20" x14ac:dyDescent="0.3">
      <c r="A2162" s="2" t="s">
        <v>5975</v>
      </c>
      <c r="B2162" s="3" t="s">
        <v>6096</v>
      </c>
      <c r="C2162" s="3" t="s">
        <v>6097</v>
      </c>
      <c r="D2162" s="4">
        <v>18</v>
      </c>
      <c r="E2162" s="5" t="s">
        <v>5978</v>
      </c>
      <c r="F2162" s="4">
        <v>2.67503</v>
      </c>
      <c r="G2162" s="6">
        <v>46601</v>
      </c>
      <c r="H2162" s="3" t="s">
        <v>6098</v>
      </c>
      <c r="I2162" s="3"/>
      <c r="J2162" s="3"/>
      <c r="K2162" s="5" t="s">
        <v>53</v>
      </c>
      <c r="L2162" s="5">
        <v>2</v>
      </c>
      <c r="M2162" s="5" t="s">
        <v>330</v>
      </c>
      <c r="N2162" s="5">
        <f>VLOOKUP(M2162,[1]ArchetypeScores!E:N,10,FALSE)</f>
        <v>0</v>
      </c>
      <c r="O2162" s="5">
        <f>VLOOKUP(M2162,[1]ArchetypeScores!E:O,11,FALSE)</f>
        <v>-1</v>
      </c>
      <c r="P2162" s="5">
        <f>VLOOKUP(M2162,[1]ArchetypeScores!E:P,12,FALSE)</f>
        <v>0</v>
      </c>
      <c r="Q2162" s="2" t="str">
        <f>VLOOKUP(M2162,[1]ArchetypeScores!E:W,19,FALSE)</f>
        <v>Untargeted</v>
      </c>
      <c r="R2162" s="2">
        <f>VLOOKUP(M2162,[1]ArchetypeScores!E:I,5,FALSE)</f>
        <v>0</v>
      </c>
      <c r="S2162" s="2">
        <f>VLOOKUP(M2162,[1]ArchetypeScores!E:K,7,FALSE)</f>
        <v>0</v>
      </c>
      <c r="T2162" s="2" t="str">
        <f t="shared" si="33"/>
        <v>Not A&amp;R positive</v>
      </c>
    </row>
    <row r="2163" spans="1:20" x14ac:dyDescent="0.3">
      <c r="A2163" s="2" t="s">
        <v>5975</v>
      </c>
      <c r="B2163" s="3" t="s">
        <v>6099</v>
      </c>
      <c r="C2163" s="3" t="s">
        <v>6100</v>
      </c>
      <c r="D2163" s="4">
        <v>0.01</v>
      </c>
      <c r="E2163" s="5" t="s">
        <v>5978</v>
      </c>
      <c r="F2163" s="4">
        <v>1.5E-3</v>
      </c>
      <c r="G2163" s="6">
        <v>46573</v>
      </c>
      <c r="H2163" s="3" t="s">
        <v>6101</v>
      </c>
      <c r="I2163" s="3"/>
      <c r="J2163" s="3"/>
      <c r="K2163" s="5" t="s">
        <v>57</v>
      </c>
      <c r="L2163" s="5">
        <v>28</v>
      </c>
      <c r="M2163" s="5" t="s">
        <v>6102</v>
      </c>
      <c r="N2163" s="5">
        <f>VLOOKUP(M2163,[1]ArchetypeScores!E:N,10,FALSE)</f>
        <v>0</v>
      </c>
      <c r="O2163" s="5">
        <f>VLOOKUP(M2163,[1]ArchetypeScores!E:O,11,FALSE)</f>
        <v>-1</v>
      </c>
      <c r="P2163" s="5">
        <f>VLOOKUP(M2163,[1]ArchetypeScores!E:P,12,FALSE)</f>
        <v>1</v>
      </c>
      <c r="Q2163" s="2" t="e">
        <f>VLOOKUP(M2163,[1]ArchetypeScores!E:W,19,FALSE)</f>
        <v>#N/A</v>
      </c>
      <c r="R2163" s="2">
        <f>VLOOKUP(M2163,[1]ArchetypeScores!E:I,5,FALSE)</f>
        <v>0</v>
      </c>
      <c r="S2163" s="2">
        <f>VLOOKUP(M2163,[1]ArchetypeScores!E:K,7,FALSE)</f>
        <v>0</v>
      </c>
      <c r="T2163" s="2" t="str">
        <f t="shared" si="33"/>
        <v>Not A&amp;R positive</v>
      </c>
    </row>
    <row r="2164" spans="1:20" x14ac:dyDescent="0.3">
      <c r="A2164" s="2" t="s">
        <v>5975</v>
      </c>
      <c r="B2164" s="3" t="s">
        <v>6103</v>
      </c>
      <c r="C2164" s="3" t="s">
        <v>6104</v>
      </c>
      <c r="D2164" s="4"/>
      <c r="E2164" s="5" t="s">
        <v>5978</v>
      </c>
      <c r="F2164" s="4">
        <v>0</v>
      </c>
      <c r="G2164" s="6">
        <v>46591</v>
      </c>
      <c r="H2164" s="3" t="s">
        <v>6105</v>
      </c>
      <c r="I2164" s="3"/>
      <c r="J2164" s="3"/>
      <c r="K2164" s="5" t="s">
        <v>291</v>
      </c>
      <c r="L2164" s="5">
        <v>4</v>
      </c>
      <c r="M2164" s="5" t="s">
        <v>292</v>
      </c>
      <c r="N2164" s="5">
        <f>VLOOKUP(M2164,[1]ArchetypeScores!E:N,10,FALSE)</f>
        <v>1</v>
      </c>
      <c r="O2164" s="5">
        <f>VLOOKUP(M2164,[1]ArchetypeScores!E:O,11,FALSE)</f>
        <v>0</v>
      </c>
      <c r="P2164" s="5">
        <f>VLOOKUP(M2164,[1]ArchetypeScores!E:P,12,FALSE)</f>
        <v>0</v>
      </c>
      <c r="Q2164" s="2" t="str">
        <f>VLOOKUP(M2164,[1]ArchetypeScores!E:W,19,FALSE)</f>
        <v>Education and training</v>
      </c>
      <c r="R2164" s="2">
        <f>VLOOKUP(M2164,[1]ArchetypeScores!E:I,5,FALSE)</f>
        <v>0</v>
      </c>
      <c r="S2164" s="2">
        <f>VLOOKUP(M2164,[1]ArchetypeScores!E:K,7,FALSE)</f>
        <v>0</v>
      </c>
      <c r="T2164" s="2" t="str">
        <f t="shared" si="33"/>
        <v>Not A&amp;R positive</v>
      </c>
    </row>
    <row r="2165" spans="1:20" x14ac:dyDescent="0.3">
      <c r="A2165" s="2" t="s">
        <v>5975</v>
      </c>
      <c r="B2165" s="3" t="s">
        <v>6106</v>
      </c>
      <c r="C2165" s="3" t="s">
        <v>6107</v>
      </c>
      <c r="D2165" s="4">
        <v>0.45</v>
      </c>
      <c r="E2165" s="5" t="s">
        <v>5978</v>
      </c>
      <c r="F2165" s="4">
        <v>6.8089999999999998E-2</v>
      </c>
      <c r="G2165" s="6">
        <v>46566</v>
      </c>
      <c r="H2165" s="3" t="s">
        <v>6108</v>
      </c>
      <c r="I2165" s="3"/>
      <c r="J2165" s="3"/>
      <c r="K2165" s="5" t="s">
        <v>664</v>
      </c>
      <c r="L2165" s="5">
        <v>3</v>
      </c>
      <c r="M2165" s="5" t="s">
        <v>533</v>
      </c>
      <c r="N2165" s="5">
        <f>VLOOKUP(M2165,[1]ArchetypeScores!E:N,10,FALSE)</f>
        <v>1</v>
      </c>
      <c r="O2165" s="5">
        <f>VLOOKUP(M2165,[1]ArchetypeScores!E:O,11,FALSE)</f>
        <v>0</v>
      </c>
      <c r="P2165" s="5">
        <f>VLOOKUP(M2165,[1]ArchetypeScores!E:P,12,FALSE)</f>
        <v>2</v>
      </c>
      <c r="Q2165" s="2" t="str">
        <f>VLOOKUP(M2165,[1]ArchetypeScores!E:W,19,FALSE)</f>
        <v>Other sector</v>
      </c>
      <c r="R2165" s="2">
        <f>VLOOKUP(M2165,[1]ArchetypeScores!E:I,5,FALSE)</f>
        <v>0</v>
      </c>
      <c r="S2165" s="2">
        <f>VLOOKUP(M2165,[1]ArchetypeScores!E:K,7,FALSE)</f>
        <v>0</v>
      </c>
      <c r="T2165" s="2" t="str">
        <f t="shared" si="33"/>
        <v>Not A&amp;R positive</v>
      </c>
    </row>
    <row r="2166" spans="1:20" x14ac:dyDescent="0.3">
      <c r="A2166" s="2" t="s">
        <v>5975</v>
      </c>
      <c r="B2166" s="3" t="s">
        <v>6109</v>
      </c>
      <c r="C2166" s="3" t="s">
        <v>6110</v>
      </c>
      <c r="D2166" s="4">
        <v>0.75</v>
      </c>
      <c r="E2166" s="5" t="s">
        <v>5978</v>
      </c>
      <c r="F2166" s="4">
        <v>0.12196</v>
      </c>
      <c r="G2166" s="6">
        <v>46542</v>
      </c>
      <c r="H2166" s="3" t="s">
        <v>6111</v>
      </c>
      <c r="I2166" s="3" t="s">
        <v>6112</v>
      </c>
      <c r="J2166" s="3"/>
      <c r="K2166" s="5" t="s">
        <v>38</v>
      </c>
      <c r="L2166" s="5">
        <v>21</v>
      </c>
      <c r="M2166" s="5" t="s">
        <v>302</v>
      </c>
      <c r="N2166" s="5">
        <f>VLOOKUP(M2166,[1]ArchetypeScores!E:N,10,FALSE)</f>
        <v>0</v>
      </c>
      <c r="O2166" s="5">
        <f>VLOOKUP(M2166,[1]ArchetypeScores!E:O,11,FALSE)</f>
        <v>-1</v>
      </c>
      <c r="P2166" s="5">
        <f>VLOOKUP(M2166,[1]ArchetypeScores!E:P,12,FALSE)</f>
        <v>0</v>
      </c>
      <c r="Q2166" s="2" t="str">
        <f>VLOOKUP(M2166,[1]ArchetypeScores!E:W,19,FALSE)</f>
        <v>Consumer (including agriculture and tourism)</v>
      </c>
      <c r="R2166" s="2">
        <f>VLOOKUP(M2166,[1]ArchetypeScores!E:I,5,FALSE)</f>
        <v>0</v>
      </c>
      <c r="S2166" s="2">
        <f>VLOOKUP(M2166,[1]ArchetypeScores!E:K,7,FALSE)</f>
        <v>0</v>
      </c>
      <c r="T2166" s="2" t="str">
        <f t="shared" si="33"/>
        <v>Not A&amp;R positive</v>
      </c>
    </row>
    <row r="2167" spans="1:20" x14ac:dyDescent="0.3">
      <c r="A2167" s="2" t="s">
        <v>5975</v>
      </c>
      <c r="B2167" s="3" t="s">
        <v>6113</v>
      </c>
      <c r="C2167" s="3" t="s">
        <v>6114</v>
      </c>
      <c r="D2167" s="4">
        <v>0.105</v>
      </c>
      <c r="E2167" s="5" t="s">
        <v>5978</v>
      </c>
      <c r="F2167" s="4">
        <v>1.7139999999999999E-2</v>
      </c>
      <c r="G2167" s="6">
        <v>46538</v>
      </c>
      <c r="H2167" s="3" t="s">
        <v>6115</v>
      </c>
      <c r="I2167" s="3" t="s">
        <v>6019</v>
      </c>
      <c r="J2167" s="3"/>
      <c r="K2167" s="5" t="s">
        <v>163</v>
      </c>
      <c r="L2167" s="5">
        <v>1</v>
      </c>
      <c r="M2167" s="5" t="s">
        <v>975</v>
      </c>
      <c r="N2167" s="5">
        <f>VLOOKUP(M2167,[1]ArchetypeScores!E:N,10,FALSE)</f>
        <v>0</v>
      </c>
      <c r="O2167" s="5">
        <f>VLOOKUP(M2167,[1]ArchetypeScores!E:O,11,FALSE)</f>
        <v>0</v>
      </c>
      <c r="P2167" s="5">
        <f>VLOOKUP(M2167,[1]ArchetypeScores!E:P,12,FALSE)</f>
        <v>0</v>
      </c>
      <c r="Q2167" s="2" t="str">
        <f>VLOOKUP(M2167,[1]ArchetypeScores!E:W,19,FALSE)</f>
        <v>Other sector</v>
      </c>
      <c r="R2167" s="2">
        <f>VLOOKUP(M2167,[1]ArchetypeScores!E:I,5,FALSE)</f>
        <v>0</v>
      </c>
      <c r="S2167" s="2">
        <f>VLOOKUP(M2167,[1]ArchetypeScores!E:K,7,FALSE)</f>
        <v>0</v>
      </c>
      <c r="T2167" s="2" t="str">
        <f t="shared" si="33"/>
        <v>Not A&amp;R positive</v>
      </c>
    </row>
    <row r="2168" spans="1:20" x14ac:dyDescent="0.3">
      <c r="A2168" s="2" t="s">
        <v>5975</v>
      </c>
      <c r="B2168" s="3" t="s">
        <v>6116</v>
      </c>
      <c r="C2168" s="3" t="s">
        <v>6117</v>
      </c>
      <c r="D2168" s="4">
        <v>1.5</v>
      </c>
      <c r="E2168" s="5" t="s">
        <v>5978</v>
      </c>
      <c r="F2168" s="4">
        <v>0.21387</v>
      </c>
      <c r="G2168" s="6">
        <v>46645</v>
      </c>
      <c r="H2168" s="3" t="s">
        <v>6118</v>
      </c>
      <c r="I2168" s="3"/>
      <c r="J2168" s="3"/>
      <c r="K2168" s="5" t="s">
        <v>392</v>
      </c>
      <c r="L2168" s="5">
        <v>2</v>
      </c>
      <c r="M2168" s="5" t="s">
        <v>3902</v>
      </c>
      <c r="N2168" s="5">
        <f>VLOOKUP(M2168,[1]ArchetypeScores!E:N,10,FALSE)</f>
        <v>0</v>
      </c>
      <c r="O2168" s="5">
        <f>VLOOKUP(M2168,[1]ArchetypeScores!E:O,11,FALSE)</f>
        <v>-1</v>
      </c>
      <c r="P2168" s="5">
        <f>VLOOKUP(M2168,[1]ArchetypeScores!E:P,12,FALSE)</f>
        <v>0</v>
      </c>
      <c r="Q2168" s="2" t="str">
        <f>VLOOKUP(M2168,[1]ArchetypeScores!E:W,19,FALSE)</f>
        <v>Education and training</v>
      </c>
      <c r="R2168" s="2">
        <f>VLOOKUP(M2168,[1]ArchetypeScores!E:I,5,FALSE)</f>
        <v>0</v>
      </c>
      <c r="S2168" s="2">
        <f>VLOOKUP(M2168,[1]ArchetypeScores!E:K,7,FALSE)</f>
        <v>0</v>
      </c>
      <c r="T2168" s="2" t="str">
        <f t="shared" si="33"/>
        <v>Not A&amp;R positive</v>
      </c>
    </row>
    <row r="2169" spans="1:20" x14ac:dyDescent="0.3">
      <c r="A2169" s="2" t="s">
        <v>5975</v>
      </c>
      <c r="B2169" s="3" t="s">
        <v>6119</v>
      </c>
      <c r="C2169" s="3" t="s">
        <v>6120</v>
      </c>
      <c r="D2169" s="4">
        <v>15</v>
      </c>
      <c r="E2169" s="5" t="s">
        <v>5978</v>
      </c>
      <c r="F2169" s="4">
        <v>2.2661899999999999</v>
      </c>
      <c r="G2169" s="6">
        <v>46587</v>
      </c>
      <c r="H2169" s="3" t="s">
        <v>6121</v>
      </c>
      <c r="I2169" s="3"/>
      <c r="J2169" s="3"/>
      <c r="K2169" s="5" t="s">
        <v>291</v>
      </c>
      <c r="L2169" s="5">
        <v>4</v>
      </c>
      <c r="M2169" s="5" t="s">
        <v>292</v>
      </c>
      <c r="N2169" s="5">
        <f>VLOOKUP(M2169,[1]ArchetypeScores!E:N,10,FALSE)</f>
        <v>1</v>
      </c>
      <c r="O2169" s="5">
        <f>VLOOKUP(M2169,[1]ArchetypeScores!E:O,11,FALSE)</f>
        <v>0</v>
      </c>
      <c r="P2169" s="5">
        <f>VLOOKUP(M2169,[1]ArchetypeScores!E:P,12,FALSE)</f>
        <v>0</v>
      </c>
      <c r="Q2169" s="2" t="str">
        <f>VLOOKUP(M2169,[1]ArchetypeScores!E:W,19,FALSE)</f>
        <v>Education and training</v>
      </c>
      <c r="R2169" s="2">
        <f>VLOOKUP(M2169,[1]ArchetypeScores!E:I,5,FALSE)</f>
        <v>0</v>
      </c>
      <c r="S2169" s="2">
        <f>VLOOKUP(M2169,[1]ArchetypeScores!E:K,7,FALSE)</f>
        <v>0</v>
      </c>
      <c r="T2169" s="2" t="str">
        <f t="shared" si="33"/>
        <v>Not A&amp;R positive</v>
      </c>
    </row>
    <row r="2170" spans="1:20" x14ac:dyDescent="0.3">
      <c r="A2170" s="2" t="s">
        <v>5975</v>
      </c>
      <c r="B2170" s="3" t="s">
        <v>6122</v>
      </c>
      <c r="C2170" s="3" t="s">
        <v>6123</v>
      </c>
      <c r="D2170" s="4">
        <v>0.5</v>
      </c>
      <c r="E2170" s="5" t="s">
        <v>5978</v>
      </c>
      <c r="F2170" s="4">
        <v>7.5539999999999996E-2</v>
      </c>
      <c r="G2170" s="6">
        <v>46585</v>
      </c>
      <c r="H2170" s="3" t="s">
        <v>6121</v>
      </c>
      <c r="I2170" s="3"/>
      <c r="J2170" s="3"/>
      <c r="K2170" s="5" t="s">
        <v>38</v>
      </c>
      <c r="L2170" s="5">
        <v>29</v>
      </c>
      <c r="M2170" s="5" t="s">
        <v>316</v>
      </c>
      <c r="N2170" s="5">
        <f>VLOOKUP(M2170,[1]ArchetypeScores!E:N,10,FALSE)</f>
        <v>0</v>
      </c>
      <c r="O2170" s="5">
        <f>VLOOKUP(M2170,[1]ArchetypeScores!E:O,11,FALSE)</f>
        <v>-1</v>
      </c>
      <c r="P2170" s="5">
        <f>VLOOKUP(M2170,[1]ArchetypeScores!E:P,12,FALSE)</f>
        <v>0</v>
      </c>
      <c r="Q2170" s="2" t="str">
        <f>VLOOKUP(M2170,[1]ArchetypeScores!E:W,19,FALSE)</f>
        <v>Other sector</v>
      </c>
      <c r="R2170" s="2">
        <f>VLOOKUP(M2170,[1]ArchetypeScores!E:I,5,FALSE)</f>
        <v>0</v>
      </c>
      <c r="S2170" s="2">
        <f>VLOOKUP(M2170,[1]ArchetypeScores!E:K,7,FALSE)</f>
        <v>0</v>
      </c>
      <c r="T2170" s="2" t="str">
        <f t="shared" si="33"/>
        <v>Not A&amp;R positive</v>
      </c>
    </row>
    <row r="2171" spans="1:20" x14ac:dyDescent="0.3">
      <c r="A2171" s="2" t="s">
        <v>5975</v>
      </c>
      <c r="B2171" s="3" t="s">
        <v>6124</v>
      </c>
      <c r="C2171" s="3" t="s">
        <v>6125</v>
      </c>
      <c r="D2171" s="4"/>
      <c r="E2171" s="5" t="s">
        <v>5978</v>
      </c>
      <c r="F2171" s="4">
        <v>0</v>
      </c>
      <c r="G2171" s="6">
        <v>46547</v>
      </c>
      <c r="H2171" s="3" t="s">
        <v>6126</v>
      </c>
      <c r="I2171" s="3"/>
      <c r="J2171" s="3"/>
      <c r="K2171" s="5" t="s">
        <v>53</v>
      </c>
      <c r="L2171" s="5">
        <v>2</v>
      </c>
      <c r="M2171" s="5" t="s">
        <v>330</v>
      </c>
      <c r="N2171" s="5">
        <f>VLOOKUP(M2171,[1]ArchetypeScores!E:N,10,FALSE)</f>
        <v>0</v>
      </c>
      <c r="O2171" s="5">
        <f>VLOOKUP(M2171,[1]ArchetypeScores!E:O,11,FALSE)</f>
        <v>-1</v>
      </c>
      <c r="P2171" s="5">
        <f>VLOOKUP(M2171,[1]ArchetypeScores!E:P,12,FALSE)</f>
        <v>0</v>
      </c>
      <c r="Q2171" s="2" t="str">
        <f>VLOOKUP(M2171,[1]ArchetypeScores!E:W,19,FALSE)</f>
        <v>Untargeted</v>
      </c>
      <c r="R2171" s="2">
        <f>VLOOKUP(M2171,[1]ArchetypeScores!E:I,5,FALSE)</f>
        <v>0</v>
      </c>
      <c r="S2171" s="2">
        <f>VLOOKUP(M2171,[1]ArchetypeScores!E:K,7,FALSE)</f>
        <v>0</v>
      </c>
      <c r="T2171" s="2" t="str">
        <f t="shared" si="33"/>
        <v>Not A&amp;R positive</v>
      </c>
    </row>
    <row r="2172" spans="1:20" x14ac:dyDescent="0.3">
      <c r="A2172" s="2" t="s">
        <v>5975</v>
      </c>
      <c r="B2172" s="3" t="s">
        <v>6127</v>
      </c>
      <c r="C2172" s="3" t="s">
        <v>6128</v>
      </c>
      <c r="D2172" s="4"/>
      <c r="E2172" s="5" t="s">
        <v>5978</v>
      </c>
      <c r="F2172" s="4">
        <v>0</v>
      </c>
      <c r="G2172" s="6">
        <v>46486</v>
      </c>
      <c r="H2172" s="3" t="s">
        <v>6129</v>
      </c>
      <c r="I2172" s="3" t="s">
        <v>6031</v>
      </c>
      <c r="J2172" s="3"/>
      <c r="K2172" s="5" t="s">
        <v>67</v>
      </c>
      <c r="L2172" s="5">
        <v>1</v>
      </c>
      <c r="M2172" s="5" t="s">
        <v>265</v>
      </c>
      <c r="N2172" s="5">
        <f>VLOOKUP(M2172,[1]ArchetypeScores!E:N,10,FALSE)</f>
        <v>0</v>
      </c>
      <c r="O2172" s="5">
        <f>VLOOKUP(M2172,[1]ArchetypeScores!E:O,11,FALSE)</f>
        <v>-1</v>
      </c>
      <c r="P2172" s="5">
        <f>VLOOKUP(M2172,[1]ArchetypeScores!E:P,12,FALSE)</f>
        <v>0</v>
      </c>
      <c r="Q2172" s="2" t="str">
        <f>VLOOKUP(M2172,[1]ArchetypeScores!E:W,19,FALSE)</f>
        <v>Untargeted</v>
      </c>
      <c r="R2172" s="2">
        <f>VLOOKUP(M2172,[1]ArchetypeScores!E:I,5,FALSE)</f>
        <v>0</v>
      </c>
      <c r="S2172" s="2">
        <f>VLOOKUP(M2172,[1]ArchetypeScores!E:K,7,FALSE)</f>
        <v>0</v>
      </c>
      <c r="T2172" s="2" t="str">
        <f t="shared" si="33"/>
        <v>Not A&amp;R positive</v>
      </c>
    </row>
    <row r="2173" spans="1:20" x14ac:dyDescent="0.3">
      <c r="A2173" s="2" t="s">
        <v>5975</v>
      </c>
      <c r="B2173" s="3" t="s">
        <v>6130</v>
      </c>
      <c r="C2173" s="3" t="s">
        <v>6131</v>
      </c>
      <c r="D2173" s="4"/>
      <c r="E2173" s="5" t="s">
        <v>5978</v>
      </c>
      <c r="F2173" s="4">
        <v>0</v>
      </c>
      <c r="G2173" s="6">
        <v>46533</v>
      </c>
      <c r="H2173" s="3" t="s">
        <v>6082</v>
      </c>
      <c r="I2173" s="3"/>
      <c r="J2173" s="3"/>
      <c r="K2173" s="5" t="s">
        <v>38</v>
      </c>
      <c r="L2173" s="5">
        <v>29</v>
      </c>
      <c r="M2173" s="5" t="s">
        <v>316</v>
      </c>
      <c r="N2173" s="5">
        <f>VLOOKUP(M2173,[1]ArchetypeScores!E:N,10,FALSE)</f>
        <v>0</v>
      </c>
      <c r="O2173" s="5">
        <f>VLOOKUP(M2173,[1]ArchetypeScores!E:O,11,FALSE)</f>
        <v>-1</v>
      </c>
      <c r="P2173" s="5">
        <f>VLOOKUP(M2173,[1]ArchetypeScores!E:P,12,FALSE)</f>
        <v>0</v>
      </c>
      <c r="Q2173" s="2" t="str">
        <f>VLOOKUP(M2173,[1]ArchetypeScores!E:W,19,FALSE)</f>
        <v>Other sector</v>
      </c>
      <c r="R2173" s="2">
        <f>VLOOKUP(M2173,[1]ArchetypeScores!E:I,5,FALSE)</f>
        <v>0</v>
      </c>
      <c r="S2173" s="2">
        <f>VLOOKUP(M2173,[1]ArchetypeScores!E:K,7,FALSE)</f>
        <v>0</v>
      </c>
      <c r="T2173" s="2" t="str">
        <f t="shared" si="33"/>
        <v>Not A&amp;R positive</v>
      </c>
    </row>
    <row r="2174" spans="1:20" x14ac:dyDescent="0.3">
      <c r="A2174" s="2" t="s">
        <v>5975</v>
      </c>
      <c r="B2174" s="3" t="s">
        <v>6132</v>
      </c>
      <c r="C2174" s="3" t="s">
        <v>6133</v>
      </c>
      <c r="D2174" s="4"/>
      <c r="E2174" s="5" t="s">
        <v>5978</v>
      </c>
      <c r="F2174" s="4">
        <v>0</v>
      </c>
      <c r="G2174" s="6">
        <v>46626</v>
      </c>
      <c r="H2174" s="3" t="s">
        <v>6055</v>
      </c>
      <c r="I2174" s="3"/>
      <c r="J2174" s="3"/>
      <c r="K2174" s="5" t="s">
        <v>38</v>
      </c>
      <c r="L2174" s="5">
        <v>29</v>
      </c>
      <c r="M2174" s="5" t="s">
        <v>316</v>
      </c>
      <c r="N2174" s="5">
        <f>VLOOKUP(M2174,[1]ArchetypeScores!E:N,10,FALSE)</f>
        <v>0</v>
      </c>
      <c r="O2174" s="5">
        <f>VLOOKUP(M2174,[1]ArchetypeScores!E:O,11,FALSE)</f>
        <v>-1</v>
      </c>
      <c r="P2174" s="5">
        <f>VLOOKUP(M2174,[1]ArchetypeScores!E:P,12,FALSE)</f>
        <v>0</v>
      </c>
      <c r="Q2174" s="2" t="str">
        <f>VLOOKUP(M2174,[1]ArchetypeScores!E:W,19,FALSE)</f>
        <v>Other sector</v>
      </c>
      <c r="R2174" s="2">
        <f>VLOOKUP(M2174,[1]ArchetypeScores!E:I,5,FALSE)</f>
        <v>0</v>
      </c>
      <c r="S2174" s="2">
        <f>VLOOKUP(M2174,[1]ArchetypeScores!E:K,7,FALSE)</f>
        <v>0</v>
      </c>
      <c r="T2174" s="2" t="str">
        <f t="shared" si="33"/>
        <v>Not A&amp;R positive</v>
      </c>
    </row>
    <row r="2175" spans="1:20" x14ac:dyDescent="0.3">
      <c r="A2175" s="2" t="s">
        <v>5975</v>
      </c>
      <c r="B2175" s="3" t="s">
        <v>6134</v>
      </c>
      <c r="C2175" s="3" t="s">
        <v>6135</v>
      </c>
      <c r="D2175" s="4">
        <v>0.35</v>
      </c>
      <c r="E2175" s="5" t="s">
        <v>5978</v>
      </c>
      <c r="F2175" s="4">
        <v>5.7279999999999998E-2</v>
      </c>
      <c r="G2175" s="6">
        <v>46500</v>
      </c>
      <c r="H2175" s="3" t="s">
        <v>6026</v>
      </c>
      <c r="I2175" s="3" t="s">
        <v>6027</v>
      </c>
      <c r="J2175" s="3"/>
      <c r="K2175" s="5" t="s">
        <v>38</v>
      </c>
      <c r="L2175" s="5">
        <v>21</v>
      </c>
      <c r="M2175" s="5" t="s">
        <v>302</v>
      </c>
      <c r="N2175" s="5">
        <f>VLOOKUP(M2175,[1]ArchetypeScores!E:N,10,FALSE)</f>
        <v>0</v>
      </c>
      <c r="O2175" s="5">
        <f>VLOOKUP(M2175,[1]ArchetypeScores!E:O,11,FALSE)</f>
        <v>-1</v>
      </c>
      <c r="P2175" s="5">
        <f>VLOOKUP(M2175,[1]ArchetypeScores!E:P,12,FALSE)</f>
        <v>0</v>
      </c>
      <c r="Q2175" s="2" t="str">
        <f>VLOOKUP(M2175,[1]ArchetypeScores!E:W,19,FALSE)</f>
        <v>Consumer (including agriculture and tourism)</v>
      </c>
      <c r="R2175" s="2">
        <f>VLOOKUP(M2175,[1]ArchetypeScores!E:I,5,FALSE)</f>
        <v>0</v>
      </c>
      <c r="S2175" s="2">
        <f>VLOOKUP(M2175,[1]ArchetypeScores!E:K,7,FALSE)</f>
        <v>0</v>
      </c>
      <c r="T2175" s="2" t="str">
        <f t="shared" si="33"/>
        <v>Not A&amp;R positive</v>
      </c>
    </row>
    <row r="2176" spans="1:20" x14ac:dyDescent="0.3">
      <c r="A2176" s="2" t="s">
        <v>5975</v>
      </c>
      <c r="B2176" s="3" t="s">
        <v>6136</v>
      </c>
      <c r="C2176" s="3" t="s">
        <v>6137</v>
      </c>
      <c r="D2176" s="4"/>
      <c r="E2176" s="5" t="s">
        <v>5978</v>
      </c>
      <c r="F2176" s="4">
        <v>0</v>
      </c>
      <c r="G2176" s="6">
        <v>46577</v>
      </c>
      <c r="H2176" s="3" t="s">
        <v>6138</v>
      </c>
      <c r="I2176" s="3"/>
      <c r="J2176" s="3"/>
      <c r="K2176" s="5" t="s">
        <v>118</v>
      </c>
      <c r="L2176" s="5">
        <v>3</v>
      </c>
      <c r="M2176" s="5" t="s">
        <v>168</v>
      </c>
      <c r="N2176" s="5">
        <f>VLOOKUP(M2176,[1]ArchetypeScores!E:N,10,FALSE)</f>
        <v>0</v>
      </c>
      <c r="O2176" s="5">
        <f>VLOOKUP(M2176,[1]ArchetypeScores!E:O,11,FALSE)</f>
        <v>-1</v>
      </c>
      <c r="P2176" s="5">
        <f>VLOOKUP(M2176,[1]ArchetypeScores!E:P,12,FALSE)</f>
        <v>0</v>
      </c>
      <c r="Q2176" s="2" t="str">
        <f>VLOOKUP(M2176,[1]ArchetypeScores!E:W,19,FALSE)</f>
        <v>Untargeted</v>
      </c>
      <c r="R2176" s="2">
        <f>VLOOKUP(M2176,[1]ArchetypeScores!E:I,5,FALSE)</f>
        <v>0</v>
      </c>
      <c r="S2176" s="2">
        <f>VLOOKUP(M2176,[1]ArchetypeScores!E:K,7,FALSE)</f>
        <v>0</v>
      </c>
      <c r="T2176" s="2" t="str">
        <f t="shared" si="33"/>
        <v>Not A&amp;R positive</v>
      </c>
    </row>
    <row r="2177" spans="1:20" x14ac:dyDescent="0.3">
      <c r="A2177" s="2" t="s">
        <v>5975</v>
      </c>
      <c r="B2177" s="3" t="s">
        <v>6139</v>
      </c>
      <c r="C2177" s="3" t="s">
        <v>6140</v>
      </c>
      <c r="D2177" s="4">
        <v>8.0000000000000002E-3</v>
      </c>
      <c r="E2177" s="5" t="s">
        <v>5978</v>
      </c>
      <c r="F2177" s="4">
        <v>1.25E-3</v>
      </c>
      <c r="G2177" s="6">
        <v>46493</v>
      </c>
      <c r="H2177" s="3" t="s">
        <v>6141</v>
      </c>
      <c r="I2177" s="3" t="s">
        <v>6019</v>
      </c>
      <c r="J2177" s="3"/>
      <c r="K2177" s="5" t="s">
        <v>57</v>
      </c>
      <c r="L2177" s="5">
        <v>29</v>
      </c>
      <c r="M2177" s="5" t="s">
        <v>58</v>
      </c>
      <c r="N2177" s="5">
        <f>VLOOKUP(M2177,[1]ArchetypeScores!E:N,10,FALSE)</f>
        <v>0</v>
      </c>
      <c r="O2177" s="5">
        <f>VLOOKUP(M2177,[1]ArchetypeScores!E:O,11,FALSE)</f>
        <v>-1</v>
      </c>
      <c r="P2177" s="5">
        <f>VLOOKUP(M2177,[1]ArchetypeScores!E:P,12,FALSE)</f>
        <v>0</v>
      </c>
      <c r="Q2177" s="2" t="str">
        <f>VLOOKUP(M2177,[1]ArchetypeScores!E:W,19,FALSE)</f>
        <v>Untargeted</v>
      </c>
      <c r="R2177" s="2">
        <f>VLOOKUP(M2177,[1]ArchetypeScores!E:I,5,FALSE)</f>
        <v>0</v>
      </c>
      <c r="S2177" s="2">
        <f>VLOOKUP(M2177,[1]ArchetypeScores!E:K,7,FALSE)</f>
        <v>0</v>
      </c>
      <c r="T2177" s="2" t="str">
        <f t="shared" si="33"/>
        <v>Not A&amp;R positive</v>
      </c>
    </row>
    <row r="2178" spans="1:20" x14ac:dyDescent="0.3">
      <c r="A2178" s="2" t="s">
        <v>5975</v>
      </c>
      <c r="B2178" s="3" t="s">
        <v>6142</v>
      </c>
      <c r="C2178" s="3" t="s">
        <v>6143</v>
      </c>
      <c r="D2178" s="4"/>
      <c r="E2178" s="5" t="s">
        <v>5978</v>
      </c>
      <c r="F2178" s="4">
        <v>0</v>
      </c>
      <c r="G2178" s="6">
        <v>46487</v>
      </c>
      <c r="H2178" s="3" t="s">
        <v>6129</v>
      </c>
      <c r="I2178" s="3" t="s">
        <v>6031</v>
      </c>
      <c r="J2178" s="3"/>
      <c r="K2178" s="5" t="s">
        <v>67</v>
      </c>
      <c r="L2178" s="5">
        <v>1</v>
      </c>
      <c r="M2178" s="5" t="s">
        <v>265</v>
      </c>
      <c r="N2178" s="5">
        <f>VLOOKUP(M2178,[1]ArchetypeScores!E:N,10,FALSE)</f>
        <v>0</v>
      </c>
      <c r="O2178" s="5">
        <f>VLOOKUP(M2178,[1]ArchetypeScores!E:O,11,FALSE)</f>
        <v>-1</v>
      </c>
      <c r="P2178" s="5">
        <f>VLOOKUP(M2178,[1]ArchetypeScores!E:P,12,FALSE)</f>
        <v>0</v>
      </c>
      <c r="Q2178" s="2" t="str">
        <f>VLOOKUP(M2178,[1]ArchetypeScores!E:W,19,FALSE)</f>
        <v>Untargeted</v>
      </c>
      <c r="R2178" s="2">
        <f>VLOOKUP(M2178,[1]ArchetypeScores!E:I,5,FALSE)</f>
        <v>0</v>
      </c>
      <c r="S2178" s="2">
        <f>VLOOKUP(M2178,[1]ArchetypeScores!E:K,7,FALSE)</f>
        <v>0</v>
      </c>
      <c r="T2178" s="2" t="str">
        <f t="shared" ref="T2178:T2241" si="34">IF(AND(R2178=1,S2178=1),"Both",IF(AND(R2178=1,S2178=0),"Direct only",IF(AND(R2178=0,S2178=1),"Indirect only","Not A&amp;R positive")))</f>
        <v>Not A&amp;R positive</v>
      </c>
    </row>
    <row r="2179" spans="1:20" x14ac:dyDescent="0.3">
      <c r="A2179" s="2" t="s">
        <v>5975</v>
      </c>
      <c r="B2179" s="3" t="s">
        <v>6144</v>
      </c>
      <c r="C2179" s="3" t="s">
        <v>6145</v>
      </c>
      <c r="D2179" s="4">
        <v>32.5</v>
      </c>
      <c r="E2179" s="5" t="s">
        <v>5978</v>
      </c>
      <c r="F2179" s="4">
        <v>4.8299099999999999</v>
      </c>
      <c r="G2179" s="6">
        <v>46600</v>
      </c>
      <c r="H2179" s="3" t="s">
        <v>6146</v>
      </c>
      <c r="I2179" s="3"/>
      <c r="J2179" s="3"/>
      <c r="K2179" s="5" t="s">
        <v>53</v>
      </c>
      <c r="L2179" s="5">
        <v>2</v>
      </c>
      <c r="M2179" s="5" t="s">
        <v>330</v>
      </c>
      <c r="N2179" s="5">
        <f>VLOOKUP(M2179,[1]ArchetypeScores!E:N,10,FALSE)</f>
        <v>0</v>
      </c>
      <c r="O2179" s="5">
        <f>VLOOKUP(M2179,[1]ArchetypeScores!E:O,11,FALSE)</f>
        <v>-1</v>
      </c>
      <c r="P2179" s="5">
        <f>VLOOKUP(M2179,[1]ArchetypeScores!E:P,12,FALSE)</f>
        <v>0</v>
      </c>
      <c r="Q2179" s="2" t="str">
        <f>VLOOKUP(M2179,[1]ArchetypeScores!E:W,19,FALSE)</f>
        <v>Untargeted</v>
      </c>
      <c r="R2179" s="2">
        <f>VLOOKUP(M2179,[1]ArchetypeScores!E:I,5,FALSE)</f>
        <v>0</v>
      </c>
      <c r="S2179" s="2">
        <f>VLOOKUP(M2179,[1]ArchetypeScores!E:K,7,FALSE)</f>
        <v>0</v>
      </c>
      <c r="T2179" s="2" t="str">
        <f t="shared" si="34"/>
        <v>Not A&amp;R positive</v>
      </c>
    </row>
    <row r="2180" spans="1:20" x14ac:dyDescent="0.3">
      <c r="A2180" s="2" t="s">
        <v>5975</v>
      </c>
      <c r="B2180" s="3" t="s">
        <v>6147</v>
      </c>
      <c r="C2180" s="3" t="s">
        <v>6148</v>
      </c>
      <c r="D2180" s="4">
        <v>0.6</v>
      </c>
      <c r="E2180" s="5" t="s">
        <v>5978</v>
      </c>
      <c r="F2180" s="4">
        <v>9.5299999999999996E-2</v>
      </c>
      <c r="G2180" s="6">
        <v>46551</v>
      </c>
      <c r="H2180" s="3" t="s">
        <v>6149</v>
      </c>
      <c r="I2180" s="3"/>
      <c r="J2180" s="3"/>
      <c r="K2180" s="5" t="s">
        <v>38</v>
      </c>
      <c r="L2180" s="5">
        <v>29</v>
      </c>
      <c r="M2180" s="5" t="s">
        <v>316</v>
      </c>
      <c r="N2180" s="5">
        <f>VLOOKUP(M2180,[1]ArchetypeScores!E:N,10,FALSE)</f>
        <v>0</v>
      </c>
      <c r="O2180" s="5">
        <f>VLOOKUP(M2180,[1]ArchetypeScores!E:O,11,FALSE)</f>
        <v>-1</v>
      </c>
      <c r="P2180" s="5">
        <f>VLOOKUP(M2180,[1]ArchetypeScores!E:P,12,FALSE)</f>
        <v>0</v>
      </c>
      <c r="Q2180" s="2" t="str">
        <f>VLOOKUP(M2180,[1]ArchetypeScores!E:W,19,FALSE)</f>
        <v>Other sector</v>
      </c>
      <c r="R2180" s="2">
        <f>VLOOKUP(M2180,[1]ArchetypeScores!E:I,5,FALSE)</f>
        <v>0</v>
      </c>
      <c r="S2180" s="2">
        <f>VLOOKUP(M2180,[1]ArchetypeScores!E:K,7,FALSE)</f>
        <v>0</v>
      </c>
      <c r="T2180" s="2" t="str">
        <f t="shared" si="34"/>
        <v>Not A&amp;R positive</v>
      </c>
    </row>
    <row r="2181" spans="1:20" x14ac:dyDescent="0.3">
      <c r="A2181" s="2" t="s">
        <v>5975</v>
      </c>
      <c r="B2181" s="3" t="s">
        <v>6150</v>
      </c>
      <c r="C2181" s="3" t="s">
        <v>6151</v>
      </c>
      <c r="D2181" s="4"/>
      <c r="E2181" s="5" t="s">
        <v>5978</v>
      </c>
      <c r="F2181" s="4">
        <v>0</v>
      </c>
      <c r="G2181" s="6">
        <v>46549</v>
      </c>
      <c r="H2181" s="3" t="s">
        <v>6152</v>
      </c>
      <c r="I2181" s="3"/>
      <c r="J2181" s="3"/>
      <c r="K2181" s="5" t="s">
        <v>38</v>
      </c>
      <c r="L2181" s="5">
        <v>13</v>
      </c>
      <c r="M2181" s="5" t="s">
        <v>39</v>
      </c>
      <c r="N2181" s="5">
        <f>VLOOKUP(M2181,[1]ArchetypeScores!E:N,10,FALSE)</f>
        <v>0</v>
      </c>
      <c r="O2181" s="5">
        <f>VLOOKUP(M2181,[1]ArchetypeScores!E:O,11,FALSE)</f>
        <v>-2</v>
      </c>
      <c r="P2181" s="5">
        <f>VLOOKUP(M2181,[1]ArchetypeScores!E:P,12,FALSE)</f>
        <v>0</v>
      </c>
      <c r="Q2181" s="2" t="str">
        <f>VLOOKUP(M2181,[1]ArchetypeScores!E:W,19,FALSE)</f>
        <v>Industrials - transportation</v>
      </c>
      <c r="R2181" s="2">
        <f>VLOOKUP(M2181,[1]ArchetypeScores!E:I,5,FALSE)</f>
        <v>0</v>
      </c>
      <c r="S2181" s="2">
        <f>VLOOKUP(M2181,[1]ArchetypeScores!E:K,7,FALSE)</f>
        <v>0</v>
      </c>
      <c r="T2181" s="2" t="str">
        <f t="shared" si="34"/>
        <v>Not A&amp;R positive</v>
      </c>
    </row>
    <row r="2182" spans="1:20" x14ac:dyDescent="0.3">
      <c r="A2182" s="2" t="s">
        <v>5975</v>
      </c>
      <c r="B2182" s="3" t="s">
        <v>6153</v>
      </c>
      <c r="C2182" s="3" t="s">
        <v>6154</v>
      </c>
      <c r="D2182" s="4">
        <v>7.0000000000000007E-2</v>
      </c>
      <c r="E2182" s="5" t="s">
        <v>5978</v>
      </c>
      <c r="F2182" s="4">
        <v>1.0489999999999999E-2</v>
      </c>
      <c r="G2182" s="6">
        <v>46575</v>
      </c>
      <c r="H2182" s="3" t="s">
        <v>6155</v>
      </c>
      <c r="I2182" s="3"/>
      <c r="J2182" s="3"/>
      <c r="K2182" s="5" t="s">
        <v>611</v>
      </c>
      <c r="L2182" s="5">
        <v>1</v>
      </c>
      <c r="M2182" s="5" t="s">
        <v>612</v>
      </c>
      <c r="N2182" s="5">
        <f>VLOOKUP(M2182,[1]ArchetypeScores!E:N,10,FALSE)</f>
        <v>1</v>
      </c>
      <c r="O2182" s="5">
        <f>VLOOKUP(M2182,[1]ArchetypeScores!E:O,11,FALSE)</f>
        <v>-2</v>
      </c>
      <c r="P2182" s="5">
        <f>VLOOKUP(M2182,[1]ArchetypeScores!E:P,12,FALSE)</f>
        <v>-1</v>
      </c>
      <c r="Q2182" s="2" t="str">
        <f>VLOOKUP(M2182,[1]ArchetypeScores!E:W,19,FALSE)</f>
        <v>Consumer (including agriculture and tourism)</v>
      </c>
      <c r="R2182" s="2">
        <f>VLOOKUP(M2182,[1]ArchetypeScores!E:I,5,FALSE)</f>
        <v>0</v>
      </c>
      <c r="S2182" s="2">
        <f>VLOOKUP(M2182,[1]ArchetypeScores!E:K,7,FALSE)</f>
        <v>0</v>
      </c>
      <c r="T2182" s="2" t="str">
        <f t="shared" si="34"/>
        <v>Not A&amp;R positive</v>
      </c>
    </row>
    <row r="2183" spans="1:20" x14ac:dyDescent="0.3">
      <c r="A2183" s="2" t="s">
        <v>5975</v>
      </c>
      <c r="B2183" s="3" t="s">
        <v>6156</v>
      </c>
      <c r="C2183" s="3" t="s">
        <v>6157</v>
      </c>
      <c r="D2183" s="4">
        <v>0.01</v>
      </c>
      <c r="E2183" s="5" t="s">
        <v>5978</v>
      </c>
      <c r="F2183" s="4">
        <v>1.56E-3</v>
      </c>
      <c r="G2183" s="6">
        <v>46523</v>
      </c>
      <c r="H2183" s="3" t="s">
        <v>6158</v>
      </c>
      <c r="I2183" s="3" t="s">
        <v>6159</v>
      </c>
      <c r="J2183" s="3"/>
      <c r="K2183" s="5" t="s">
        <v>477</v>
      </c>
      <c r="L2183" s="5">
        <v>1</v>
      </c>
      <c r="M2183" s="5" t="s">
        <v>750</v>
      </c>
      <c r="N2183" s="5">
        <f>VLOOKUP(M2183,[1]ArchetypeScores!E:N,10,FALSE)</f>
        <v>1</v>
      </c>
      <c r="O2183" s="5">
        <f>VLOOKUP(M2183,[1]ArchetypeScores!E:O,11,FALSE)</f>
        <v>-2</v>
      </c>
      <c r="P2183" s="5">
        <f>VLOOKUP(M2183,[1]ArchetypeScores!E:P,12,FALSE)</f>
        <v>2</v>
      </c>
      <c r="Q2183" s="2" t="str">
        <f>VLOOKUP(M2183,[1]ArchetypeScores!E:W,19,FALSE)</f>
        <v>Energy and water</v>
      </c>
      <c r="R2183" s="2">
        <f>VLOOKUP(M2183,[1]ArchetypeScores!E:I,5,FALSE)</f>
        <v>0</v>
      </c>
      <c r="S2183" s="2">
        <f>VLOOKUP(M2183,[1]ArchetypeScores!E:K,7,FALSE)</f>
        <v>0</v>
      </c>
      <c r="T2183" s="2" t="str">
        <f t="shared" si="34"/>
        <v>Not A&amp;R positive</v>
      </c>
    </row>
    <row r="2184" spans="1:20" x14ac:dyDescent="0.3">
      <c r="A2184" s="2" t="s">
        <v>5975</v>
      </c>
      <c r="B2184" s="3" t="s">
        <v>6160</v>
      </c>
      <c r="C2184" s="3" t="s">
        <v>6161</v>
      </c>
      <c r="D2184" s="4">
        <v>1E-3</v>
      </c>
      <c r="E2184" s="5" t="s">
        <v>5978</v>
      </c>
      <c r="F2184" s="4">
        <v>2.3000000000000001E-4</v>
      </c>
      <c r="G2184" s="6">
        <v>46524</v>
      </c>
      <c r="H2184" s="3" t="s">
        <v>6158</v>
      </c>
      <c r="I2184" s="3" t="s">
        <v>6159</v>
      </c>
      <c r="J2184" s="3"/>
      <c r="K2184" s="5" t="s">
        <v>25</v>
      </c>
      <c r="L2184" s="5">
        <v>5</v>
      </c>
      <c r="M2184" s="5" t="s">
        <v>2182</v>
      </c>
      <c r="N2184" s="5">
        <f>VLOOKUP(M2184,[1]ArchetypeScores!E:N,10,FALSE)</f>
        <v>1</v>
      </c>
      <c r="O2184" s="5">
        <f>VLOOKUP(M2184,[1]ArchetypeScores!E:O,11,FALSE)</f>
        <v>-1</v>
      </c>
      <c r="P2184" s="5">
        <f>VLOOKUP(M2184,[1]ArchetypeScores!E:P,12,FALSE)</f>
        <v>0</v>
      </c>
      <c r="Q2184" s="2" t="e">
        <f>VLOOKUP(M2184,[1]ArchetypeScores!E:W,19,FALSE)</f>
        <v>#N/A</v>
      </c>
      <c r="R2184" s="2">
        <f>VLOOKUP(M2184,[1]ArchetypeScores!E:I,5,FALSE)</f>
        <v>0</v>
      </c>
      <c r="S2184" s="2">
        <f>VLOOKUP(M2184,[1]ArchetypeScores!E:K,7,FALSE)</f>
        <v>0</v>
      </c>
      <c r="T2184" s="2" t="str">
        <f t="shared" si="34"/>
        <v>Not A&amp;R positive</v>
      </c>
    </row>
    <row r="2185" spans="1:20" x14ac:dyDescent="0.3">
      <c r="A2185" s="2" t="s">
        <v>5975</v>
      </c>
      <c r="B2185" s="3" t="s">
        <v>6162</v>
      </c>
      <c r="C2185" s="3" t="s">
        <v>6163</v>
      </c>
      <c r="D2185" s="4">
        <v>3.0000000000000001E-3</v>
      </c>
      <c r="E2185" s="5" t="s">
        <v>5978</v>
      </c>
      <c r="F2185" s="4">
        <v>4.0999999999999999E-4</v>
      </c>
      <c r="G2185" s="6">
        <v>46525</v>
      </c>
      <c r="H2185" s="3" t="s">
        <v>6158</v>
      </c>
      <c r="I2185" s="3" t="s">
        <v>6159</v>
      </c>
      <c r="J2185" s="3"/>
      <c r="K2185" s="5" t="s">
        <v>25</v>
      </c>
      <c r="L2185" s="5">
        <v>5</v>
      </c>
      <c r="M2185" s="5" t="s">
        <v>2182</v>
      </c>
      <c r="N2185" s="5">
        <f>VLOOKUP(M2185,[1]ArchetypeScores!E:N,10,FALSE)</f>
        <v>1</v>
      </c>
      <c r="O2185" s="5">
        <f>VLOOKUP(M2185,[1]ArchetypeScores!E:O,11,FALSE)</f>
        <v>-1</v>
      </c>
      <c r="P2185" s="5">
        <f>VLOOKUP(M2185,[1]ArchetypeScores!E:P,12,FALSE)</f>
        <v>0</v>
      </c>
      <c r="Q2185" s="2" t="e">
        <f>VLOOKUP(M2185,[1]ArchetypeScores!E:W,19,FALSE)</f>
        <v>#N/A</v>
      </c>
      <c r="R2185" s="2">
        <f>VLOOKUP(M2185,[1]ArchetypeScores!E:I,5,FALSE)</f>
        <v>0</v>
      </c>
      <c r="S2185" s="2">
        <f>VLOOKUP(M2185,[1]ArchetypeScores!E:K,7,FALSE)</f>
        <v>0</v>
      </c>
      <c r="T2185" s="2" t="str">
        <f t="shared" si="34"/>
        <v>Not A&amp;R positive</v>
      </c>
    </row>
    <row r="2186" spans="1:20" x14ac:dyDescent="0.3">
      <c r="A2186" s="2" t="s">
        <v>5975</v>
      </c>
      <c r="B2186" s="3" t="s">
        <v>6164</v>
      </c>
      <c r="C2186" s="3" t="s">
        <v>6165</v>
      </c>
      <c r="D2186" s="4">
        <v>0.16500000000000001</v>
      </c>
      <c r="E2186" s="5" t="s">
        <v>5978</v>
      </c>
      <c r="F2186" s="4">
        <v>2.7E-2</v>
      </c>
      <c r="G2186" s="6">
        <v>46498</v>
      </c>
      <c r="H2186" s="3" t="s">
        <v>6026</v>
      </c>
      <c r="I2186" s="3" t="s">
        <v>6027</v>
      </c>
      <c r="J2186" s="3"/>
      <c r="K2186" s="5" t="s">
        <v>118</v>
      </c>
      <c r="L2186" s="5">
        <v>3</v>
      </c>
      <c r="M2186" s="5" t="s">
        <v>168</v>
      </c>
      <c r="N2186" s="5">
        <f>VLOOKUP(M2186,[1]ArchetypeScores!E:N,10,FALSE)</f>
        <v>0</v>
      </c>
      <c r="O2186" s="5">
        <f>VLOOKUP(M2186,[1]ArchetypeScores!E:O,11,FALSE)</f>
        <v>-1</v>
      </c>
      <c r="P2186" s="5">
        <f>VLOOKUP(M2186,[1]ArchetypeScores!E:P,12,FALSE)</f>
        <v>0</v>
      </c>
      <c r="Q2186" s="2" t="str">
        <f>VLOOKUP(M2186,[1]ArchetypeScores!E:W,19,FALSE)</f>
        <v>Untargeted</v>
      </c>
      <c r="R2186" s="2">
        <f>VLOOKUP(M2186,[1]ArchetypeScores!E:I,5,FALSE)</f>
        <v>0</v>
      </c>
      <c r="S2186" s="2">
        <f>VLOOKUP(M2186,[1]ArchetypeScores!E:K,7,FALSE)</f>
        <v>0</v>
      </c>
      <c r="T2186" s="2" t="str">
        <f t="shared" si="34"/>
        <v>Not A&amp;R positive</v>
      </c>
    </row>
    <row r="2187" spans="1:20" x14ac:dyDescent="0.3">
      <c r="A2187" s="2" t="s">
        <v>5975</v>
      </c>
      <c r="B2187" s="3" t="s">
        <v>6166</v>
      </c>
      <c r="C2187" s="3" t="s">
        <v>6167</v>
      </c>
      <c r="D2187" s="4">
        <v>0.4</v>
      </c>
      <c r="E2187" s="5" t="s">
        <v>5978</v>
      </c>
      <c r="F2187" s="4">
        <v>6.5460000000000004E-2</v>
      </c>
      <c r="G2187" s="6">
        <v>46499</v>
      </c>
      <c r="H2187" s="3" t="s">
        <v>6026</v>
      </c>
      <c r="I2187" s="3" t="s">
        <v>6027</v>
      </c>
      <c r="J2187" s="3"/>
      <c r="K2187" s="5" t="s">
        <v>38</v>
      </c>
      <c r="L2187" s="5">
        <v>13</v>
      </c>
      <c r="M2187" s="5" t="s">
        <v>39</v>
      </c>
      <c r="N2187" s="5">
        <f>VLOOKUP(M2187,[1]ArchetypeScores!E:N,10,FALSE)</f>
        <v>0</v>
      </c>
      <c r="O2187" s="5">
        <f>VLOOKUP(M2187,[1]ArchetypeScores!E:O,11,FALSE)</f>
        <v>-2</v>
      </c>
      <c r="P2187" s="5">
        <f>VLOOKUP(M2187,[1]ArchetypeScores!E:P,12,FALSE)</f>
        <v>0</v>
      </c>
      <c r="Q2187" s="2" t="str">
        <f>VLOOKUP(M2187,[1]ArchetypeScores!E:W,19,FALSE)</f>
        <v>Industrials - transportation</v>
      </c>
      <c r="R2187" s="2">
        <f>VLOOKUP(M2187,[1]ArchetypeScores!E:I,5,FALSE)</f>
        <v>0</v>
      </c>
      <c r="S2187" s="2">
        <f>VLOOKUP(M2187,[1]ArchetypeScores!E:K,7,FALSE)</f>
        <v>0</v>
      </c>
      <c r="T2187" s="2" t="str">
        <f t="shared" si="34"/>
        <v>Not A&amp;R positive</v>
      </c>
    </row>
    <row r="2188" spans="1:20" x14ac:dyDescent="0.3">
      <c r="A2188" s="2" t="s">
        <v>5975</v>
      </c>
      <c r="B2188" s="3" t="s">
        <v>6168</v>
      </c>
      <c r="C2188" s="3" t="s">
        <v>6169</v>
      </c>
      <c r="D2188" s="4">
        <v>1.1200000000000001</v>
      </c>
      <c r="E2188" s="5" t="s">
        <v>5978</v>
      </c>
      <c r="F2188" s="4">
        <v>0.16492000000000001</v>
      </c>
      <c r="G2188" s="6">
        <v>46608</v>
      </c>
      <c r="H2188" s="3" t="s">
        <v>6022</v>
      </c>
      <c r="I2188" s="3"/>
      <c r="J2188" s="3" t="s">
        <v>6023</v>
      </c>
      <c r="K2188" s="5" t="s">
        <v>477</v>
      </c>
      <c r="L2188" s="5">
        <v>3</v>
      </c>
      <c r="M2188" s="5" t="s">
        <v>3732</v>
      </c>
      <c r="N2188" s="5">
        <f>VLOOKUP(M2188,[1]ArchetypeScores!E:N,10,FALSE)</f>
        <v>1</v>
      </c>
      <c r="O2188" s="5">
        <f>VLOOKUP(M2188,[1]ArchetypeScores!E:O,11,FALSE)</f>
        <v>-2</v>
      </c>
      <c r="P2188" s="5">
        <f>VLOOKUP(M2188,[1]ArchetypeScores!E:P,12,FALSE)</f>
        <v>2</v>
      </c>
      <c r="Q2188" s="2" t="str">
        <f>VLOOKUP(M2188,[1]ArchetypeScores!E:W,19,FALSE)</f>
        <v>Energy and water</v>
      </c>
      <c r="R2188" s="2">
        <f>VLOOKUP(M2188,[1]ArchetypeScores!E:I,5,FALSE)</f>
        <v>0</v>
      </c>
      <c r="S2188" s="2">
        <f>VLOOKUP(M2188,[1]ArchetypeScores!E:K,7,FALSE)</f>
        <v>0</v>
      </c>
      <c r="T2188" s="2" t="str">
        <f t="shared" si="34"/>
        <v>Not A&amp;R positive</v>
      </c>
    </row>
    <row r="2189" spans="1:20" x14ac:dyDescent="0.3">
      <c r="A2189" s="2" t="s">
        <v>5975</v>
      </c>
      <c r="B2189" s="3" t="s">
        <v>6170</v>
      </c>
      <c r="C2189" s="3" t="s">
        <v>6171</v>
      </c>
      <c r="D2189" s="4">
        <v>5.42</v>
      </c>
      <c r="E2189" s="5" t="s">
        <v>5978</v>
      </c>
      <c r="F2189" s="4">
        <v>0.79812000000000005</v>
      </c>
      <c r="G2189" s="6">
        <v>46609</v>
      </c>
      <c r="H2189" s="3" t="s">
        <v>6022</v>
      </c>
      <c r="I2189" s="3"/>
      <c r="J2189" s="3" t="s">
        <v>6023</v>
      </c>
      <c r="K2189" s="5" t="s">
        <v>137</v>
      </c>
      <c r="L2189" s="5" t="s">
        <v>112</v>
      </c>
      <c r="M2189" s="5" t="s">
        <v>2170</v>
      </c>
      <c r="N2189" s="5">
        <f>VLOOKUP(M2189,[1]ArchetypeScores!E:N,10,FALSE)</f>
        <v>1</v>
      </c>
      <c r="O2189" s="5">
        <f>VLOOKUP(M2189,[1]ArchetypeScores!E:O,11,FALSE)</f>
        <v>-2</v>
      </c>
      <c r="P2189" s="5">
        <f>VLOOKUP(M2189,[1]ArchetypeScores!E:P,12,FALSE)</f>
        <v>2</v>
      </c>
      <c r="Q2189" s="2" t="str">
        <f>VLOOKUP(M2189,[1]ArchetypeScores!E:W,19,FALSE)</f>
        <v>Industrials - transportation</v>
      </c>
      <c r="R2189" s="2">
        <f>VLOOKUP(M2189,[1]ArchetypeScores!E:I,5,FALSE)</f>
        <v>0</v>
      </c>
      <c r="S2189" s="2">
        <f>VLOOKUP(M2189,[1]ArchetypeScores!E:K,7,FALSE)</f>
        <v>-1</v>
      </c>
      <c r="T2189" s="2" t="str">
        <f t="shared" si="34"/>
        <v>Not A&amp;R positive</v>
      </c>
    </row>
    <row r="2190" spans="1:20" x14ac:dyDescent="0.3">
      <c r="A2190" s="2" t="s">
        <v>5975</v>
      </c>
      <c r="B2190" s="3" t="s">
        <v>6172</v>
      </c>
      <c r="C2190" s="3" t="s">
        <v>6173</v>
      </c>
      <c r="D2190" s="4">
        <v>0.2</v>
      </c>
      <c r="E2190" s="5" t="s">
        <v>5978</v>
      </c>
      <c r="F2190" s="4">
        <v>3.2030000000000003E-2</v>
      </c>
      <c r="G2190" s="6">
        <v>46557</v>
      </c>
      <c r="H2190" s="3" t="s">
        <v>6174</v>
      </c>
      <c r="I2190" s="3"/>
      <c r="J2190" s="3"/>
      <c r="K2190" s="5" t="s">
        <v>142</v>
      </c>
      <c r="L2190" s="5" t="s">
        <v>112</v>
      </c>
      <c r="M2190" s="5" t="s">
        <v>470</v>
      </c>
      <c r="N2190" s="5">
        <f>VLOOKUP(M2190,[1]ArchetypeScores!E:N,10,FALSE)</f>
        <v>1</v>
      </c>
      <c r="O2190" s="5">
        <f>VLOOKUP(M2190,[1]ArchetypeScores!E:O,11,FALSE)</f>
        <v>1</v>
      </c>
      <c r="P2190" s="5">
        <f>VLOOKUP(M2190,[1]ArchetypeScores!E:P,12,FALSE)</f>
        <v>2</v>
      </c>
      <c r="Q2190" s="2" t="str">
        <f>VLOOKUP(M2190,[1]ArchetypeScores!E:W,19,FALSE)</f>
        <v>Materials (including forestry and nature)</v>
      </c>
      <c r="R2190" s="2">
        <f>VLOOKUP(M2190,[1]ArchetypeScores!E:I,5,FALSE)</f>
        <v>1</v>
      </c>
      <c r="S2190" s="2">
        <f>VLOOKUP(M2190,[1]ArchetypeScores!E:K,7,FALSE)</f>
        <v>1</v>
      </c>
      <c r="T2190" s="2" t="str">
        <f t="shared" si="34"/>
        <v>Both</v>
      </c>
    </row>
    <row r="2191" spans="1:20" x14ac:dyDescent="0.3">
      <c r="A2191" s="2" t="s">
        <v>5975</v>
      </c>
      <c r="B2191" s="3" t="s">
        <v>6175</v>
      </c>
      <c r="C2191" s="3" t="s">
        <v>6176</v>
      </c>
      <c r="D2191" s="4">
        <v>0.75</v>
      </c>
      <c r="E2191" s="5" t="s">
        <v>5978</v>
      </c>
      <c r="F2191" s="4">
        <v>0.12012</v>
      </c>
      <c r="G2191" s="6">
        <v>46556</v>
      </c>
      <c r="H2191" s="3" t="s">
        <v>6174</v>
      </c>
      <c r="I2191" s="3"/>
      <c r="J2191" s="3"/>
      <c r="K2191" s="5" t="s">
        <v>1097</v>
      </c>
      <c r="L2191" s="5" t="s">
        <v>112</v>
      </c>
      <c r="M2191" s="5" t="s">
        <v>1586</v>
      </c>
      <c r="N2191" s="5">
        <f>VLOOKUP(M2191,[1]ArchetypeScores!E:N,10,FALSE)</f>
        <v>1</v>
      </c>
      <c r="O2191" s="5">
        <f>VLOOKUP(M2191,[1]ArchetypeScores!E:O,11,FALSE)</f>
        <v>0</v>
      </c>
      <c r="P2191" s="5">
        <f>VLOOKUP(M2191,[1]ArchetypeScores!E:P,12,FALSE)</f>
        <v>2</v>
      </c>
      <c r="Q2191" s="2" t="str">
        <f>VLOOKUP(M2191,[1]ArchetypeScores!E:W,19,FALSE)</f>
        <v>Untargeted</v>
      </c>
      <c r="R2191" s="2">
        <f>VLOOKUP(M2191,[1]ArchetypeScores!E:I,5,FALSE)</f>
        <v>0</v>
      </c>
      <c r="S2191" s="2">
        <f>VLOOKUP(M2191,[1]ArchetypeScores!E:K,7,FALSE)</f>
        <v>0</v>
      </c>
      <c r="T2191" s="2" t="str">
        <f t="shared" si="34"/>
        <v>Not A&amp;R positive</v>
      </c>
    </row>
    <row r="2192" spans="1:20" x14ac:dyDescent="0.3">
      <c r="A2192" s="2" t="s">
        <v>5975</v>
      </c>
      <c r="B2192" s="3" t="s">
        <v>6177</v>
      </c>
      <c r="C2192" s="3" t="s">
        <v>6178</v>
      </c>
      <c r="D2192" s="4">
        <v>1.9E-2</v>
      </c>
      <c r="E2192" s="5" t="s">
        <v>5978</v>
      </c>
      <c r="F2192" s="4">
        <v>2.97E-3</v>
      </c>
      <c r="G2192" s="6">
        <v>46552</v>
      </c>
      <c r="H2192" s="3" t="s">
        <v>6179</v>
      </c>
      <c r="I2192" s="3"/>
      <c r="J2192" s="3"/>
      <c r="K2192" s="5" t="s">
        <v>61</v>
      </c>
      <c r="L2192" s="5">
        <v>5</v>
      </c>
      <c r="M2192" s="5" t="s">
        <v>62</v>
      </c>
      <c r="N2192" s="5">
        <f>VLOOKUP(M2192,[1]ArchetypeScores!E:N,10,FALSE)</f>
        <v>0</v>
      </c>
      <c r="O2192" s="5">
        <f>VLOOKUP(M2192,[1]ArchetypeScores!E:O,11,FALSE)</f>
        <v>-1</v>
      </c>
      <c r="P2192" s="5">
        <f>VLOOKUP(M2192,[1]ArchetypeScores!E:P,12,FALSE)</f>
        <v>0</v>
      </c>
      <c r="Q2192" s="2" t="str">
        <f>VLOOKUP(M2192,[1]ArchetypeScores!E:W,19,FALSE)</f>
        <v>Health care</v>
      </c>
      <c r="R2192" s="2">
        <f>VLOOKUP(M2192,[1]ArchetypeScores!E:I,5,FALSE)</f>
        <v>0</v>
      </c>
      <c r="S2192" s="2">
        <f>VLOOKUP(M2192,[1]ArchetypeScores!E:K,7,FALSE)</f>
        <v>0</v>
      </c>
      <c r="T2192" s="2" t="str">
        <f t="shared" si="34"/>
        <v>Not A&amp;R positive</v>
      </c>
    </row>
    <row r="2193" spans="1:20" x14ac:dyDescent="0.3">
      <c r="A2193" s="2" t="s">
        <v>5975</v>
      </c>
      <c r="B2193" s="3" t="s">
        <v>6180</v>
      </c>
      <c r="C2193" s="3" t="s">
        <v>6181</v>
      </c>
      <c r="D2193" s="4">
        <v>1.9</v>
      </c>
      <c r="E2193" s="5" t="s">
        <v>5978</v>
      </c>
      <c r="F2193" s="4">
        <v>0.28682999999999997</v>
      </c>
      <c r="G2193" s="6">
        <v>46570</v>
      </c>
      <c r="H2193" s="3" t="s">
        <v>6182</v>
      </c>
      <c r="I2193" s="3"/>
      <c r="J2193" s="3"/>
      <c r="K2193" s="5" t="s">
        <v>102</v>
      </c>
      <c r="L2193" s="5">
        <v>2</v>
      </c>
      <c r="M2193" s="5" t="s">
        <v>681</v>
      </c>
      <c r="N2193" s="5">
        <f>VLOOKUP(M2193,[1]ArchetypeScores!E:N,10,FALSE)</f>
        <v>0</v>
      </c>
      <c r="O2193" s="5">
        <f>VLOOKUP(M2193,[1]ArchetypeScores!E:O,11,FALSE)</f>
        <v>-1</v>
      </c>
      <c r="P2193" s="5">
        <f>VLOOKUP(M2193,[1]ArchetypeScores!E:P,12,FALSE)</f>
        <v>0</v>
      </c>
      <c r="Q2193" s="2" t="str">
        <f>VLOOKUP(M2193,[1]ArchetypeScores!E:W,19,FALSE)</f>
        <v>Untargeted</v>
      </c>
      <c r="R2193" s="2">
        <f>VLOOKUP(M2193,[1]ArchetypeScores!E:I,5,FALSE)</f>
        <v>0</v>
      </c>
      <c r="S2193" s="2">
        <f>VLOOKUP(M2193,[1]ArchetypeScores!E:K,7,FALSE)</f>
        <v>1</v>
      </c>
      <c r="T2193" s="2" t="str">
        <f t="shared" si="34"/>
        <v>Indirect only</v>
      </c>
    </row>
    <row r="2194" spans="1:20" x14ac:dyDescent="0.3">
      <c r="A2194" s="2" t="s">
        <v>5975</v>
      </c>
      <c r="B2194" s="3" t="s">
        <v>6183</v>
      </c>
      <c r="C2194" s="3" t="s">
        <v>6184</v>
      </c>
      <c r="D2194" s="4">
        <v>5.0000000000000001E-3</v>
      </c>
      <c r="E2194" s="5" t="s">
        <v>5978</v>
      </c>
      <c r="F2194" s="4">
        <v>7.2999999999999996E-4</v>
      </c>
      <c r="G2194" s="6">
        <v>46634</v>
      </c>
      <c r="H2194" s="3" t="s">
        <v>6185</v>
      </c>
      <c r="I2194" s="3"/>
      <c r="J2194" s="3"/>
      <c r="K2194" s="5" t="s">
        <v>38</v>
      </c>
      <c r="L2194" s="5">
        <v>21</v>
      </c>
      <c r="M2194" s="5" t="s">
        <v>302</v>
      </c>
      <c r="N2194" s="5">
        <f>VLOOKUP(M2194,[1]ArchetypeScores!E:N,10,FALSE)</f>
        <v>0</v>
      </c>
      <c r="O2194" s="5">
        <f>VLOOKUP(M2194,[1]ArchetypeScores!E:O,11,FALSE)</f>
        <v>-1</v>
      </c>
      <c r="P2194" s="5">
        <f>VLOOKUP(M2194,[1]ArchetypeScores!E:P,12,FALSE)</f>
        <v>0</v>
      </c>
      <c r="Q2194" s="2" t="str">
        <f>VLOOKUP(M2194,[1]ArchetypeScores!E:W,19,FALSE)</f>
        <v>Consumer (including agriculture and tourism)</v>
      </c>
      <c r="R2194" s="2">
        <f>VLOOKUP(M2194,[1]ArchetypeScores!E:I,5,FALSE)</f>
        <v>0</v>
      </c>
      <c r="S2194" s="2">
        <f>VLOOKUP(M2194,[1]ArchetypeScores!E:K,7,FALSE)</f>
        <v>0</v>
      </c>
      <c r="T2194" s="2" t="str">
        <f t="shared" si="34"/>
        <v>Not A&amp;R positive</v>
      </c>
    </row>
    <row r="2195" spans="1:20" x14ac:dyDescent="0.3">
      <c r="A2195" s="2" t="s">
        <v>5975</v>
      </c>
      <c r="B2195" s="3" t="s">
        <v>6186</v>
      </c>
      <c r="C2195" s="3" t="s">
        <v>6187</v>
      </c>
      <c r="D2195" s="4">
        <v>0.12</v>
      </c>
      <c r="E2195" s="5" t="s">
        <v>5978</v>
      </c>
      <c r="F2195" s="4">
        <v>1.7489999999999999E-2</v>
      </c>
      <c r="G2195" s="6">
        <v>46642</v>
      </c>
      <c r="H2195" s="3" t="s">
        <v>6188</v>
      </c>
      <c r="I2195" s="3"/>
      <c r="J2195" s="3"/>
      <c r="K2195" s="5" t="s">
        <v>67</v>
      </c>
      <c r="L2195" s="5">
        <v>1</v>
      </c>
      <c r="M2195" s="5" t="s">
        <v>265</v>
      </c>
      <c r="N2195" s="5">
        <f>VLOOKUP(M2195,[1]ArchetypeScores!E:N,10,FALSE)</f>
        <v>0</v>
      </c>
      <c r="O2195" s="5">
        <f>VLOOKUP(M2195,[1]ArchetypeScores!E:O,11,FALSE)</f>
        <v>-1</v>
      </c>
      <c r="P2195" s="5">
        <f>VLOOKUP(M2195,[1]ArchetypeScores!E:P,12,FALSE)</f>
        <v>0</v>
      </c>
      <c r="Q2195" s="2" t="str">
        <f>VLOOKUP(M2195,[1]ArchetypeScores!E:W,19,FALSE)</f>
        <v>Untargeted</v>
      </c>
      <c r="R2195" s="2">
        <f>VLOOKUP(M2195,[1]ArchetypeScores!E:I,5,FALSE)</f>
        <v>0</v>
      </c>
      <c r="S2195" s="2">
        <f>VLOOKUP(M2195,[1]ArchetypeScores!E:K,7,FALSE)</f>
        <v>0</v>
      </c>
      <c r="T2195" s="2" t="str">
        <f t="shared" si="34"/>
        <v>Not A&amp;R positive</v>
      </c>
    </row>
    <row r="2196" spans="1:20" x14ac:dyDescent="0.3">
      <c r="A2196" s="2" t="s">
        <v>5975</v>
      </c>
      <c r="B2196" s="3" t="s">
        <v>6189</v>
      </c>
      <c r="C2196" s="3" t="s">
        <v>6190</v>
      </c>
      <c r="D2196" s="4">
        <v>0.9</v>
      </c>
      <c r="E2196" s="5" t="s">
        <v>5978</v>
      </c>
      <c r="F2196" s="4">
        <v>0.13253000000000001</v>
      </c>
      <c r="G2196" s="6">
        <v>46607</v>
      </c>
      <c r="H2196" s="3" t="s">
        <v>6022</v>
      </c>
      <c r="I2196" s="3"/>
      <c r="J2196" s="3" t="s">
        <v>6023</v>
      </c>
      <c r="K2196" s="5" t="s">
        <v>1727</v>
      </c>
      <c r="L2196" s="5">
        <v>1</v>
      </c>
      <c r="M2196" s="5" t="s">
        <v>2397</v>
      </c>
      <c r="N2196" s="5">
        <f>VLOOKUP(M2196,[1]ArchetypeScores!E:N,10,FALSE)</f>
        <v>1</v>
      </c>
      <c r="O2196" s="5">
        <f>VLOOKUP(M2196,[1]ArchetypeScores!E:O,11,FALSE)</f>
        <v>-2</v>
      </c>
      <c r="P2196" s="5">
        <f>VLOOKUP(M2196,[1]ArchetypeScores!E:P,12,FALSE)</f>
        <v>2</v>
      </c>
      <c r="Q2196" s="2" t="str">
        <f>VLOOKUP(M2196,[1]ArchetypeScores!E:W,19,FALSE)</f>
        <v>Industrials - other</v>
      </c>
      <c r="R2196" s="2">
        <f>VLOOKUP(M2196,[1]ArchetypeScores!E:I,5,FALSE)</f>
        <v>1</v>
      </c>
      <c r="S2196" s="2">
        <f>VLOOKUP(M2196,[1]ArchetypeScores!E:K,7,FALSE)</f>
        <v>1</v>
      </c>
      <c r="T2196" s="2" t="str">
        <f t="shared" si="34"/>
        <v>Both</v>
      </c>
    </row>
    <row r="2197" spans="1:20" x14ac:dyDescent="0.3">
      <c r="A2197" s="2" t="s">
        <v>5975</v>
      </c>
      <c r="B2197" s="3" t="s">
        <v>6191</v>
      </c>
      <c r="C2197" s="3" t="s">
        <v>6192</v>
      </c>
      <c r="D2197" s="4">
        <v>8.3000000000000004E-2</v>
      </c>
      <c r="E2197" s="5" t="s">
        <v>5978</v>
      </c>
      <c r="F2197" s="4">
        <v>1.197E-2</v>
      </c>
      <c r="G2197" s="6">
        <v>46619</v>
      </c>
      <c r="H2197" s="3" t="s">
        <v>6193</v>
      </c>
      <c r="I2197" s="3"/>
      <c r="J2197" s="3"/>
      <c r="K2197" s="5" t="s">
        <v>61</v>
      </c>
      <c r="L2197" s="5">
        <v>5</v>
      </c>
      <c r="M2197" s="5" t="s">
        <v>62</v>
      </c>
      <c r="N2197" s="5">
        <f>VLOOKUP(M2197,[1]ArchetypeScores!E:N,10,FALSE)</f>
        <v>0</v>
      </c>
      <c r="O2197" s="5">
        <f>VLOOKUP(M2197,[1]ArchetypeScores!E:O,11,FALSE)</f>
        <v>-1</v>
      </c>
      <c r="P2197" s="5">
        <f>VLOOKUP(M2197,[1]ArchetypeScores!E:P,12,FALSE)</f>
        <v>0</v>
      </c>
      <c r="Q2197" s="2" t="str">
        <f>VLOOKUP(M2197,[1]ArchetypeScores!E:W,19,FALSE)</f>
        <v>Health care</v>
      </c>
      <c r="R2197" s="2">
        <f>VLOOKUP(M2197,[1]ArchetypeScores!E:I,5,FALSE)</f>
        <v>0</v>
      </c>
      <c r="S2197" s="2">
        <f>VLOOKUP(M2197,[1]ArchetypeScores!E:K,7,FALSE)</f>
        <v>0</v>
      </c>
      <c r="T2197" s="2" t="str">
        <f t="shared" si="34"/>
        <v>Not A&amp;R positive</v>
      </c>
    </row>
    <row r="2198" spans="1:20" x14ac:dyDescent="0.3">
      <c r="A2198" s="2" t="s">
        <v>5975</v>
      </c>
      <c r="B2198" s="3" t="s">
        <v>6194</v>
      </c>
      <c r="C2198" s="3" t="s">
        <v>6195</v>
      </c>
      <c r="D2198" s="4">
        <v>1.4E-2</v>
      </c>
      <c r="E2198" s="5" t="s">
        <v>5978</v>
      </c>
      <c r="F2198" s="4">
        <v>1.98E-3</v>
      </c>
      <c r="G2198" s="6">
        <v>46635</v>
      </c>
      <c r="H2198" s="3" t="s">
        <v>6196</v>
      </c>
      <c r="I2198" s="3"/>
      <c r="J2198" s="3"/>
      <c r="K2198" s="5" t="s">
        <v>118</v>
      </c>
      <c r="L2198" s="5">
        <v>1</v>
      </c>
      <c r="M2198" s="5" t="s">
        <v>275</v>
      </c>
      <c r="N2198" s="5">
        <f>VLOOKUP(M2198,[1]ArchetypeScores!E:N,10,FALSE)</f>
        <v>0</v>
      </c>
      <c r="O2198" s="5">
        <f>VLOOKUP(M2198,[1]ArchetypeScores!E:O,11,FALSE)</f>
        <v>-1</v>
      </c>
      <c r="P2198" s="5">
        <f>VLOOKUP(M2198,[1]ArchetypeScores!E:P,12,FALSE)</f>
        <v>0</v>
      </c>
      <c r="Q2198" s="2" t="str">
        <f>VLOOKUP(M2198,[1]ArchetypeScores!E:W,19,FALSE)</f>
        <v>Untargeted</v>
      </c>
      <c r="R2198" s="2">
        <f>VLOOKUP(M2198,[1]ArchetypeScores!E:I,5,FALSE)</f>
        <v>0</v>
      </c>
      <c r="S2198" s="2">
        <f>VLOOKUP(M2198,[1]ArchetypeScores!E:K,7,FALSE)</f>
        <v>0</v>
      </c>
      <c r="T2198" s="2" t="str">
        <f t="shared" si="34"/>
        <v>Not A&amp;R positive</v>
      </c>
    </row>
    <row r="2199" spans="1:20" x14ac:dyDescent="0.3">
      <c r="A2199" s="2" t="s">
        <v>5975</v>
      </c>
      <c r="B2199" s="3" t="s">
        <v>6197</v>
      </c>
      <c r="C2199" s="3" t="s">
        <v>6198</v>
      </c>
      <c r="D2199" s="4">
        <v>30</v>
      </c>
      <c r="E2199" s="5" t="s">
        <v>5978</v>
      </c>
      <c r="F2199" s="4">
        <v>4.4153399999999996</v>
      </c>
      <c r="G2199" s="6">
        <v>46613</v>
      </c>
      <c r="H2199" s="3" t="s">
        <v>6199</v>
      </c>
      <c r="I2199" s="3"/>
      <c r="J2199" s="3"/>
      <c r="K2199" s="5" t="s">
        <v>1727</v>
      </c>
      <c r="L2199" s="5">
        <v>1</v>
      </c>
      <c r="M2199" s="5" t="s">
        <v>2397</v>
      </c>
      <c r="N2199" s="5">
        <f>VLOOKUP(M2199,[1]ArchetypeScores!E:N,10,FALSE)</f>
        <v>1</v>
      </c>
      <c r="O2199" s="5">
        <f>VLOOKUP(M2199,[1]ArchetypeScores!E:O,11,FALSE)</f>
        <v>-2</v>
      </c>
      <c r="P2199" s="5">
        <f>VLOOKUP(M2199,[1]ArchetypeScores!E:P,12,FALSE)</f>
        <v>2</v>
      </c>
      <c r="Q2199" s="2" t="str">
        <f>VLOOKUP(M2199,[1]ArchetypeScores!E:W,19,FALSE)</f>
        <v>Industrials - other</v>
      </c>
      <c r="R2199" s="2">
        <f>VLOOKUP(M2199,[1]ArchetypeScores!E:I,5,FALSE)</f>
        <v>1</v>
      </c>
      <c r="S2199" s="2">
        <f>VLOOKUP(M2199,[1]ArchetypeScores!E:K,7,FALSE)</f>
        <v>1</v>
      </c>
      <c r="T2199" s="2" t="str">
        <f t="shared" si="34"/>
        <v>Both</v>
      </c>
    </row>
    <row r="2200" spans="1:20" x14ac:dyDescent="0.3">
      <c r="A2200" s="2" t="s">
        <v>5975</v>
      </c>
      <c r="B2200" s="3" t="s">
        <v>6200</v>
      </c>
      <c r="C2200" s="3" t="s">
        <v>6201</v>
      </c>
      <c r="D2200" s="4">
        <v>0.03</v>
      </c>
      <c r="E2200" s="5" t="s">
        <v>5978</v>
      </c>
      <c r="F2200" s="4">
        <v>4.8199999999999996E-3</v>
      </c>
      <c r="G2200" s="6">
        <v>46507</v>
      </c>
      <c r="H2200" s="3" t="s">
        <v>6202</v>
      </c>
      <c r="I2200" s="3"/>
      <c r="J2200" s="3"/>
      <c r="K2200" s="5" t="s">
        <v>291</v>
      </c>
      <c r="L2200" s="5">
        <v>2</v>
      </c>
      <c r="M2200" s="5" t="s">
        <v>6203</v>
      </c>
      <c r="N2200" s="5">
        <f>VLOOKUP(M2200,[1]ArchetypeScores!E:N,10,FALSE)</f>
        <v>1</v>
      </c>
      <c r="O2200" s="5">
        <f>VLOOKUP(M2200,[1]ArchetypeScores!E:O,11,FALSE)</f>
        <v>0</v>
      </c>
      <c r="P2200" s="5">
        <f>VLOOKUP(M2200,[1]ArchetypeScores!E:P,12,FALSE)</f>
        <v>0</v>
      </c>
      <c r="Q2200" s="2" t="str">
        <f>VLOOKUP(M2200,[1]ArchetypeScores!E:W,19,FALSE)</f>
        <v>Education and training</v>
      </c>
      <c r="R2200" s="2">
        <f>VLOOKUP(M2200,[1]ArchetypeScores!E:I,5,FALSE)</f>
        <v>1</v>
      </c>
      <c r="S2200" s="2">
        <f>VLOOKUP(M2200,[1]ArchetypeScores!E:K,7,FALSE)</f>
        <v>1</v>
      </c>
      <c r="T2200" s="2" t="str">
        <f t="shared" si="34"/>
        <v>Both</v>
      </c>
    </row>
    <row r="2201" spans="1:20" x14ac:dyDescent="0.3">
      <c r="A2201" s="2" t="s">
        <v>5975</v>
      </c>
      <c r="B2201" s="3" t="s">
        <v>6204</v>
      </c>
      <c r="C2201" s="3" t="s">
        <v>6205</v>
      </c>
      <c r="D2201" s="4">
        <v>1.5</v>
      </c>
      <c r="E2201" s="5" t="s">
        <v>5978</v>
      </c>
      <c r="F2201" s="4">
        <v>0.21862999999999999</v>
      </c>
      <c r="G2201" s="6">
        <v>46621</v>
      </c>
      <c r="H2201" s="3" t="s">
        <v>6206</v>
      </c>
      <c r="I2201" s="3"/>
      <c r="J2201" s="3"/>
      <c r="K2201" s="5" t="s">
        <v>214</v>
      </c>
      <c r="L2201" s="5">
        <v>4</v>
      </c>
      <c r="M2201" s="5" t="s">
        <v>560</v>
      </c>
      <c r="N2201" s="5">
        <f>VLOOKUP(M2201,[1]ArchetypeScores!E:N,10,FALSE)</f>
        <v>1</v>
      </c>
      <c r="O2201" s="5">
        <f>VLOOKUP(M2201,[1]ArchetypeScores!E:O,11,FALSE)</f>
        <v>0</v>
      </c>
      <c r="P2201" s="5">
        <f>VLOOKUP(M2201,[1]ArchetypeScores!E:P,12,FALSE)</f>
        <v>0</v>
      </c>
      <c r="Q2201" s="2" t="str">
        <f>VLOOKUP(M2201,[1]ArchetypeScores!E:W,19,FALSE)</f>
        <v>Other sector</v>
      </c>
      <c r="R2201" s="2">
        <f>VLOOKUP(M2201,[1]ArchetypeScores!E:I,5,FALSE)</f>
        <v>0</v>
      </c>
      <c r="S2201" s="2">
        <f>VLOOKUP(M2201,[1]ArchetypeScores!E:K,7,FALSE)</f>
        <v>0</v>
      </c>
      <c r="T2201" s="2" t="str">
        <f t="shared" si="34"/>
        <v>Not A&amp;R positive</v>
      </c>
    </row>
    <row r="2202" spans="1:20" x14ac:dyDescent="0.3">
      <c r="A2202" s="2" t="s">
        <v>5975</v>
      </c>
      <c r="B2202" s="3" t="s">
        <v>6207</v>
      </c>
      <c r="C2202" s="3" t="s">
        <v>6208</v>
      </c>
      <c r="D2202" s="4">
        <v>0.05</v>
      </c>
      <c r="E2202" s="5" t="s">
        <v>5978</v>
      </c>
      <c r="F2202" s="4">
        <v>8.0099999999999998E-3</v>
      </c>
      <c r="G2202" s="6">
        <v>46516</v>
      </c>
      <c r="H2202" s="3" t="s">
        <v>6209</v>
      </c>
      <c r="I2202" s="3"/>
      <c r="J2202" s="3"/>
      <c r="K2202" s="5" t="s">
        <v>163</v>
      </c>
      <c r="L2202" s="5">
        <v>3</v>
      </c>
      <c r="M2202" s="5" t="s">
        <v>164</v>
      </c>
      <c r="N2202" s="5">
        <f>VLOOKUP(M2202,[1]ArchetypeScores!E:N,10,FALSE)</f>
        <v>0</v>
      </c>
      <c r="O2202" s="5">
        <f>VLOOKUP(M2202,[1]ArchetypeScores!E:O,11,FALSE)</f>
        <v>0</v>
      </c>
      <c r="P2202" s="5">
        <f>VLOOKUP(M2202,[1]ArchetypeScores!E:P,12,FALSE)</f>
        <v>0</v>
      </c>
      <c r="Q2202" s="2" t="str">
        <f>VLOOKUP(M2202,[1]ArchetypeScores!E:W,19,FALSE)</f>
        <v>Education and training</v>
      </c>
      <c r="R2202" s="2">
        <f>VLOOKUP(M2202,[1]ArchetypeScores!E:I,5,FALSE)</f>
        <v>0</v>
      </c>
      <c r="S2202" s="2">
        <f>VLOOKUP(M2202,[1]ArchetypeScores!E:K,7,FALSE)</f>
        <v>0</v>
      </c>
      <c r="T2202" s="2" t="str">
        <f t="shared" si="34"/>
        <v>Not A&amp;R positive</v>
      </c>
    </row>
    <row r="2203" spans="1:20" x14ac:dyDescent="0.3">
      <c r="A2203" s="2" t="s">
        <v>5975</v>
      </c>
      <c r="B2203" s="3" t="s">
        <v>6210</v>
      </c>
      <c r="C2203" s="3" t="s">
        <v>6211</v>
      </c>
      <c r="D2203" s="4">
        <v>0.4</v>
      </c>
      <c r="E2203" s="5" t="s">
        <v>5978</v>
      </c>
      <c r="F2203" s="4">
        <v>6.4070000000000002E-2</v>
      </c>
      <c r="G2203" s="6">
        <v>46559</v>
      </c>
      <c r="H2203" s="3" t="s">
        <v>6174</v>
      </c>
      <c r="I2203" s="3"/>
      <c r="J2203" s="3"/>
      <c r="K2203" s="5" t="s">
        <v>489</v>
      </c>
      <c r="L2203" s="5">
        <v>3</v>
      </c>
      <c r="M2203" s="5" t="s">
        <v>890</v>
      </c>
      <c r="N2203" s="5">
        <f>VLOOKUP(M2203,[1]ArchetypeScores!E:N,10,FALSE)</f>
        <v>1</v>
      </c>
      <c r="O2203" s="5">
        <f>VLOOKUP(M2203,[1]ArchetypeScores!E:O,11,FALSE)</f>
        <v>-1</v>
      </c>
      <c r="P2203" s="5">
        <f>VLOOKUP(M2203,[1]ArchetypeScores!E:P,12,FALSE)</f>
        <v>0</v>
      </c>
      <c r="Q2203" s="2" t="str">
        <f>VLOOKUP(M2203,[1]ArchetypeScores!E:W,19,FALSE)</f>
        <v>Health care</v>
      </c>
      <c r="R2203" s="2">
        <f>VLOOKUP(M2203,[1]ArchetypeScores!E:I,5,FALSE)</f>
        <v>0</v>
      </c>
      <c r="S2203" s="2">
        <f>VLOOKUP(M2203,[1]ArchetypeScores!E:K,7,FALSE)</f>
        <v>1</v>
      </c>
      <c r="T2203" s="2" t="str">
        <f t="shared" si="34"/>
        <v>Indirect only</v>
      </c>
    </row>
    <row r="2204" spans="1:20" x14ac:dyDescent="0.3">
      <c r="A2204" s="2" t="s">
        <v>5975</v>
      </c>
      <c r="B2204" s="3" t="s">
        <v>6212</v>
      </c>
      <c r="C2204" s="3" t="s">
        <v>6213</v>
      </c>
      <c r="D2204" s="4">
        <v>1.1850000000000001</v>
      </c>
      <c r="E2204" s="5" t="s">
        <v>5978</v>
      </c>
      <c r="F2204" s="4">
        <v>0.19405</v>
      </c>
      <c r="G2204" s="6">
        <v>46492</v>
      </c>
      <c r="H2204" s="3" t="s">
        <v>6214</v>
      </c>
      <c r="I2204" s="3"/>
      <c r="J2204" s="3"/>
      <c r="K2204" s="5" t="s">
        <v>47</v>
      </c>
      <c r="L2204" s="5">
        <v>1</v>
      </c>
      <c r="M2204" s="5" t="s">
        <v>48</v>
      </c>
      <c r="N2204" s="5">
        <f>VLOOKUP(M2204,[1]ArchetypeScores!E:N,10,FALSE)</f>
        <v>0</v>
      </c>
      <c r="O2204" s="5">
        <f>VLOOKUP(M2204,[1]ArchetypeScores!E:O,11,FALSE)</f>
        <v>0</v>
      </c>
      <c r="P2204" s="5">
        <f>VLOOKUP(M2204,[1]ArchetypeScores!E:P,12,FALSE)</f>
        <v>0</v>
      </c>
      <c r="Q2204" s="2" t="str">
        <f>VLOOKUP(M2204,[1]ArchetypeScores!E:W,19,FALSE)</f>
        <v>Consumer (including agriculture and tourism)</v>
      </c>
      <c r="R2204" s="2">
        <f>VLOOKUP(M2204,[1]ArchetypeScores!E:I,5,FALSE)</f>
        <v>0</v>
      </c>
      <c r="S2204" s="2">
        <f>VLOOKUP(M2204,[1]ArchetypeScores!E:K,7,FALSE)</f>
        <v>0</v>
      </c>
      <c r="T2204" s="2" t="str">
        <f t="shared" si="34"/>
        <v>Not A&amp;R positive</v>
      </c>
    </row>
    <row r="2205" spans="1:20" x14ac:dyDescent="0.3">
      <c r="A2205" s="2" t="s">
        <v>5975</v>
      </c>
      <c r="B2205" s="3" t="s">
        <v>6215</v>
      </c>
      <c r="C2205" s="3" t="s">
        <v>6216</v>
      </c>
      <c r="D2205" s="4">
        <v>2.6</v>
      </c>
      <c r="E2205" s="5" t="s">
        <v>5978</v>
      </c>
      <c r="F2205" s="4">
        <v>0.41643000000000002</v>
      </c>
      <c r="G2205" s="6">
        <v>46560</v>
      </c>
      <c r="H2205" s="3" t="s">
        <v>6174</v>
      </c>
      <c r="I2205" s="3"/>
      <c r="J2205" s="3"/>
      <c r="K2205" s="5" t="s">
        <v>735</v>
      </c>
      <c r="L2205" s="5">
        <v>1</v>
      </c>
      <c r="M2205" s="5" t="s">
        <v>736</v>
      </c>
      <c r="N2205" s="5">
        <f>VLOOKUP(M2205,[1]ArchetypeScores!E:N,10,FALSE)</f>
        <v>1</v>
      </c>
      <c r="O2205" s="5">
        <f>VLOOKUP(M2205,[1]ArchetypeScores!E:O,11,FALSE)</f>
        <v>-2</v>
      </c>
      <c r="P2205" s="5">
        <f>VLOOKUP(M2205,[1]ArchetypeScores!E:P,12,FALSE)</f>
        <v>-2</v>
      </c>
      <c r="Q2205" s="2" t="str">
        <f>VLOOKUP(M2205,[1]ArchetypeScores!E:W,19,FALSE)</f>
        <v>Other sector</v>
      </c>
      <c r="R2205" s="2">
        <f>VLOOKUP(M2205,[1]ArchetypeScores!E:I,5,FALSE)</f>
        <v>0</v>
      </c>
      <c r="S2205" s="2">
        <f>VLOOKUP(M2205,[1]ArchetypeScores!E:K,7,FALSE)</f>
        <v>0</v>
      </c>
      <c r="T2205" s="2" t="str">
        <f t="shared" si="34"/>
        <v>Not A&amp;R positive</v>
      </c>
    </row>
    <row r="2206" spans="1:20" x14ac:dyDescent="0.3">
      <c r="A2206" s="2" t="s">
        <v>5975</v>
      </c>
      <c r="B2206" s="3" t="s">
        <v>6217</v>
      </c>
      <c r="C2206" s="3" t="s">
        <v>6218</v>
      </c>
      <c r="D2206" s="4"/>
      <c r="E2206" s="5" t="s">
        <v>5978</v>
      </c>
      <c r="F2206" s="4">
        <v>0</v>
      </c>
      <c r="G2206" s="6">
        <v>46504</v>
      </c>
      <c r="H2206" s="3" t="s">
        <v>6219</v>
      </c>
      <c r="I2206" s="3"/>
      <c r="J2206" s="3"/>
      <c r="K2206" s="5" t="s">
        <v>112</v>
      </c>
      <c r="L2206" s="5" t="s">
        <v>112</v>
      </c>
      <c r="M2206" s="5" t="s">
        <v>961</v>
      </c>
      <c r="N2206" s="5">
        <f>VLOOKUP(M2206,[1]ArchetypeScores!E:N,10,FALSE)</f>
        <v>0</v>
      </c>
      <c r="O2206" s="5">
        <f>VLOOKUP(M2206,[1]ArchetypeScores!E:O,11,FALSE)</f>
        <v>0</v>
      </c>
      <c r="P2206" s="5">
        <f>VLOOKUP(M2206,[1]ArchetypeScores!E:P,12,FALSE)</f>
        <v>0</v>
      </c>
      <c r="Q2206" s="2" t="str">
        <f>VLOOKUP(M2206,[1]ArchetypeScores!E:W,19,FALSE)</f>
        <v>Untargeted</v>
      </c>
      <c r="R2206" s="2">
        <f>VLOOKUP(M2206,[1]ArchetypeScores!E:I,5,FALSE)</f>
        <v>0</v>
      </c>
      <c r="S2206" s="2">
        <f>VLOOKUP(M2206,[1]ArchetypeScores!E:K,7,FALSE)</f>
        <v>0</v>
      </c>
      <c r="T2206" s="2" t="str">
        <f t="shared" si="34"/>
        <v>Not A&amp;R positive</v>
      </c>
    </row>
    <row r="2207" spans="1:20" x14ac:dyDescent="0.3">
      <c r="A2207" s="2" t="s">
        <v>5975</v>
      </c>
      <c r="B2207" s="3" t="s">
        <v>6220</v>
      </c>
      <c r="C2207" s="3" t="s">
        <v>6221</v>
      </c>
      <c r="D2207" s="4">
        <v>0.73</v>
      </c>
      <c r="E2207" s="5" t="s">
        <v>5978</v>
      </c>
      <c r="F2207" s="4">
        <v>0.11008999999999999</v>
      </c>
      <c r="G2207" s="6">
        <v>46580</v>
      </c>
      <c r="H2207" s="3" t="s">
        <v>6222</v>
      </c>
      <c r="I2207" s="3"/>
      <c r="J2207" s="3"/>
      <c r="K2207" s="5" t="s">
        <v>291</v>
      </c>
      <c r="L2207" s="5">
        <v>4</v>
      </c>
      <c r="M2207" s="5" t="s">
        <v>292</v>
      </c>
      <c r="N2207" s="5">
        <f>VLOOKUP(M2207,[1]ArchetypeScores!E:N,10,FALSE)</f>
        <v>1</v>
      </c>
      <c r="O2207" s="5">
        <f>VLOOKUP(M2207,[1]ArchetypeScores!E:O,11,FALSE)</f>
        <v>0</v>
      </c>
      <c r="P2207" s="5">
        <f>VLOOKUP(M2207,[1]ArchetypeScores!E:P,12,FALSE)</f>
        <v>0</v>
      </c>
      <c r="Q2207" s="2" t="str">
        <f>VLOOKUP(M2207,[1]ArchetypeScores!E:W,19,FALSE)</f>
        <v>Education and training</v>
      </c>
      <c r="R2207" s="2">
        <f>VLOOKUP(M2207,[1]ArchetypeScores!E:I,5,FALSE)</f>
        <v>0</v>
      </c>
      <c r="S2207" s="2">
        <f>VLOOKUP(M2207,[1]ArchetypeScores!E:K,7,FALSE)</f>
        <v>0</v>
      </c>
      <c r="T2207" s="2" t="str">
        <f t="shared" si="34"/>
        <v>Not A&amp;R positive</v>
      </c>
    </row>
    <row r="2208" spans="1:20" x14ac:dyDescent="0.3">
      <c r="A2208" s="2" t="s">
        <v>5975</v>
      </c>
      <c r="B2208" s="3" t="s">
        <v>6223</v>
      </c>
      <c r="C2208" s="3" t="s">
        <v>6224</v>
      </c>
      <c r="D2208" s="4"/>
      <c r="E2208" s="5" t="s">
        <v>5978</v>
      </c>
      <c r="F2208" s="4">
        <v>0</v>
      </c>
      <c r="G2208" s="6">
        <v>46583</v>
      </c>
      <c r="H2208" s="3" t="s">
        <v>6121</v>
      </c>
      <c r="I2208" s="3"/>
      <c r="J2208" s="3"/>
      <c r="K2208" s="5" t="s">
        <v>214</v>
      </c>
      <c r="L2208" s="5">
        <v>4</v>
      </c>
      <c r="M2208" s="5" t="s">
        <v>560</v>
      </c>
      <c r="N2208" s="5">
        <f>VLOOKUP(M2208,[1]ArchetypeScores!E:N,10,FALSE)</f>
        <v>1</v>
      </c>
      <c r="O2208" s="5">
        <f>VLOOKUP(M2208,[1]ArchetypeScores!E:O,11,FALSE)</f>
        <v>0</v>
      </c>
      <c r="P2208" s="5">
        <f>VLOOKUP(M2208,[1]ArchetypeScores!E:P,12,FALSE)</f>
        <v>0</v>
      </c>
      <c r="Q2208" s="2" t="str">
        <f>VLOOKUP(M2208,[1]ArchetypeScores!E:W,19,FALSE)</f>
        <v>Other sector</v>
      </c>
      <c r="R2208" s="2">
        <f>VLOOKUP(M2208,[1]ArchetypeScores!E:I,5,FALSE)</f>
        <v>0</v>
      </c>
      <c r="S2208" s="2">
        <f>VLOOKUP(M2208,[1]ArchetypeScores!E:K,7,FALSE)</f>
        <v>0</v>
      </c>
      <c r="T2208" s="2" t="str">
        <f t="shared" si="34"/>
        <v>Not A&amp;R positive</v>
      </c>
    </row>
    <row r="2209" spans="1:20" x14ac:dyDescent="0.3">
      <c r="A2209" s="2" t="s">
        <v>5975</v>
      </c>
      <c r="B2209" s="3" t="s">
        <v>6225</v>
      </c>
      <c r="C2209" s="3" t="s">
        <v>6226</v>
      </c>
      <c r="D2209" s="4">
        <v>0.25</v>
      </c>
      <c r="E2209" s="5" t="s">
        <v>5978</v>
      </c>
      <c r="F2209" s="4">
        <v>4.002E-2</v>
      </c>
      <c r="G2209" s="6">
        <v>46514</v>
      </c>
      <c r="H2209" s="3" t="s">
        <v>6061</v>
      </c>
      <c r="I2209" s="3"/>
      <c r="J2209" s="3"/>
      <c r="K2209" s="5" t="s">
        <v>163</v>
      </c>
      <c r="L2209" s="5">
        <v>1</v>
      </c>
      <c r="M2209" s="5" t="s">
        <v>975</v>
      </c>
      <c r="N2209" s="5">
        <f>VLOOKUP(M2209,[1]ArchetypeScores!E:N,10,FALSE)</f>
        <v>0</v>
      </c>
      <c r="O2209" s="5">
        <f>VLOOKUP(M2209,[1]ArchetypeScores!E:O,11,FALSE)</f>
        <v>0</v>
      </c>
      <c r="P2209" s="5">
        <f>VLOOKUP(M2209,[1]ArchetypeScores!E:P,12,FALSE)</f>
        <v>0</v>
      </c>
      <c r="Q2209" s="2" t="str">
        <f>VLOOKUP(M2209,[1]ArchetypeScores!E:W,19,FALSE)</f>
        <v>Other sector</v>
      </c>
      <c r="R2209" s="2">
        <f>VLOOKUP(M2209,[1]ArchetypeScores!E:I,5,FALSE)</f>
        <v>0</v>
      </c>
      <c r="S2209" s="2">
        <f>VLOOKUP(M2209,[1]ArchetypeScores!E:K,7,FALSE)</f>
        <v>0</v>
      </c>
      <c r="T2209" s="2" t="str">
        <f t="shared" si="34"/>
        <v>Not A&amp;R positive</v>
      </c>
    </row>
    <row r="2210" spans="1:20" x14ac:dyDescent="0.3">
      <c r="A2210" s="2" t="s">
        <v>5975</v>
      </c>
      <c r="B2210" s="3" t="s">
        <v>6227</v>
      </c>
      <c r="C2210" s="3" t="s">
        <v>6228</v>
      </c>
      <c r="D2210" s="4">
        <v>0.35</v>
      </c>
      <c r="E2210" s="5" t="s">
        <v>5978</v>
      </c>
      <c r="F2210" s="4">
        <v>5.101E-2</v>
      </c>
      <c r="G2210" s="6">
        <v>46622</v>
      </c>
      <c r="H2210" s="3" t="s">
        <v>5993</v>
      </c>
      <c r="I2210" s="3"/>
      <c r="J2210" s="3"/>
      <c r="K2210" s="5" t="s">
        <v>214</v>
      </c>
      <c r="L2210" s="5">
        <v>4</v>
      </c>
      <c r="M2210" s="5" t="s">
        <v>560</v>
      </c>
      <c r="N2210" s="5">
        <f>VLOOKUP(M2210,[1]ArchetypeScores!E:N,10,FALSE)</f>
        <v>1</v>
      </c>
      <c r="O2210" s="5">
        <f>VLOOKUP(M2210,[1]ArchetypeScores!E:O,11,FALSE)</f>
        <v>0</v>
      </c>
      <c r="P2210" s="5">
        <f>VLOOKUP(M2210,[1]ArchetypeScores!E:P,12,FALSE)</f>
        <v>0</v>
      </c>
      <c r="Q2210" s="2" t="str">
        <f>VLOOKUP(M2210,[1]ArchetypeScores!E:W,19,FALSE)</f>
        <v>Other sector</v>
      </c>
      <c r="R2210" s="2">
        <f>VLOOKUP(M2210,[1]ArchetypeScores!E:I,5,FALSE)</f>
        <v>0</v>
      </c>
      <c r="S2210" s="2">
        <f>VLOOKUP(M2210,[1]ArchetypeScores!E:K,7,FALSE)</f>
        <v>0</v>
      </c>
      <c r="T2210" s="2" t="str">
        <f t="shared" si="34"/>
        <v>Not A&amp;R positive</v>
      </c>
    </row>
    <row r="2211" spans="1:20" x14ac:dyDescent="0.3">
      <c r="A2211" s="2" t="s">
        <v>5975</v>
      </c>
      <c r="B2211" s="3" t="s">
        <v>6229</v>
      </c>
      <c r="C2211" s="3" t="s">
        <v>6230</v>
      </c>
      <c r="D2211" s="4"/>
      <c r="E2211" s="5" t="s">
        <v>5978</v>
      </c>
      <c r="F2211" s="4">
        <v>0</v>
      </c>
      <c r="G2211" s="6">
        <v>46637</v>
      </c>
      <c r="H2211" s="3" t="s">
        <v>6231</v>
      </c>
      <c r="I2211" s="3"/>
      <c r="J2211" s="3"/>
      <c r="K2211" s="5" t="s">
        <v>2091</v>
      </c>
      <c r="L2211" s="5">
        <v>6</v>
      </c>
      <c r="M2211" s="5" t="s">
        <v>2092</v>
      </c>
      <c r="N2211" s="5">
        <f>VLOOKUP(M2211,[1]ArchetypeScores!E:N,10,FALSE)</f>
        <v>0</v>
      </c>
      <c r="O2211" s="5">
        <f>VLOOKUP(M2211,[1]ArchetypeScores!E:O,11,FALSE)</f>
        <v>-1</v>
      </c>
      <c r="P2211" s="5">
        <f>VLOOKUP(M2211,[1]ArchetypeScores!E:P,12,FALSE)</f>
        <v>0</v>
      </c>
      <c r="Q2211" s="2" t="str">
        <f>VLOOKUP(M2211,[1]ArchetypeScores!E:W,19,FALSE)</f>
        <v>Untargeted</v>
      </c>
      <c r="R2211" s="2">
        <f>VLOOKUP(M2211,[1]ArchetypeScores!E:I,5,FALSE)</f>
        <v>0</v>
      </c>
      <c r="S2211" s="2">
        <f>VLOOKUP(M2211,[1]ArchetypeScores!E:K,7,FALSE)</f>
        <v>0</v>
      </c>
      <c r="T2211" s="2" t="str">
        <f t="shared" si="34"/>
        <v>Not A&amp;R positive</v>
      </c>
    </row>
    <row r="2212" spans="1:20" x14ac:dyDescent="0.3">
      <c r="A2212" s="2" t="s">
        <v>5975</v>
      </c>
      <c r="B2212" s="3" t="s">
        <v>6232</v>
      </c>
      <c r="C2212" s="3" t="s">
        <v>6233</v>
      </c>
      <c r="D2212" s="4"/>
      <c r="E2212" s="5" t="s">
        <v>5978</v>
      </c>
      <c r="F2212" s="4">
        <v>0</v>
      </c>
      <c r="G2212" s="6">
        <v>46534</v>
      </c>
      <c r="H2212" s="3" t="s">
        <v>6234</v>
      </c>
      <c r="I2212" s="3"/>
      <c r="J2212" s="3"/>
      <c r="K2212" s="5" t="s">
        <v>57</v>
      </c>
      <c r="L2212" s="5">
        <v>29</v>
      </c>
      <c r="M2212" s="5" t="s">
        <v>58</v>
      </c>
      <c r="N2212" s="5">
        <f>VLOOKUP(M2212,[1]ArchetypeScores!E:N,10,FALSE)</f>
        <v>0</v>
      </c>
      <c r="O2212" s="5">
        <f>VLOOKUP(M2212,[1]ArchetypeScores!E:O,11,FALSE)</f>
        <v>-1</v>
      </c>
      <c r="P2212" s="5">
        <f>VLOOKUP(M2212,[1]ArchetypeScores!E:P,12,FALSE)</f>
        <v>0</v>
      </c>
      <c r="Q2212" s="2" t="str">
        <f>VLOOKUP(M2212,[1]ArchetypeScores!E:W,19,FALSE)</f>
        <v>Untargeted</v>
      </c>
      <c r="R2212" s="2">
        <f>VLOOKUP(M2212,[1]ArchetypeScores!E:I,5,FALSE)</f>
        <v>0</v>
      </c>
      <c r="S2212" s="2">
        <f>VLOOKUP(M2212,[1]ArchetypeScores!E:K,7,FALSE)</f>
        <v>0</v>
      </c>
      <c r="T2212" s="2" t="str">
        <f t="shared" si="34"/>
        <v>Not A&amp;R positive</v>
      </c>
    </row>
    <row r="2213" spans="1:20" x14ac:dyDescent="0.3">
      <c r="A2213" s="2" t="s">
        <v>5975</v>
      </c>
      <c r="B2213" s="3" t="s">
        <v>6235</v>
      </c>
      <c r="C2213" s="3" t="s">
        <v>6236</v>
      </c>
      <c r="D2213" s="4">
        <v>0.05</v>
      </c>
      <c r="E2213" s="5" t="s">
        <v>5978</v>
      </c>
      <c r="F2213" s="4">
        <v>7.5500000000000003E-3</v>
      </c>
      <c r="G2213" s="6">
        <v>46584</v>
      </c>
      <c r="H2213" s="3" t="s">
        <v>6121</v>
      </c>
      <c r="I2213" s="3"/>
      <c r="J2213" s="3"/>
      <c r="K2213" s="5" t="s">
        <v>38</v>
      </c>
      <c r="L2213" s="5">
        <v>21</v>
      </c>
      <c r="M2213" s="5" t="s">
        <v>302</v>
      </c>
      <c r="N2213" s="5">
        <f>VLOOKUP(M2213,[1]ArchetypeScores!E:N,10,FALSE)</f>
        <v>0</v>
      </c>
      <c r="O2213" s="5">
        <f>VLOOKUP(M2213,[1]ArchetypeScores!E:O,11,FALSE)</f>
        <v>-1</v>
      </c>
      <c r="P2213" s="5">
        <f>VLOOKUP(M2213,[1]ArchetypeScores!E:P,12,FALSE)</f>
        <v>0</v>
      </c>
      <c r="Q2213" s="2" t="str">
        <f>VLOOKUP(M2213,[1]ArchetypeScores!E:W,19,FALSE)</f>
        <v>Consumer (including agriculture and tourism)</v>
      </c>
      <c r="R2213" s="2">
        <f>VLOOKUP(M2213,[1]ArchetypeScores!E:I,5,FALSE)</f>
        <v>0</v>
      </c>
      <c r="S2213" s="2">
        <f>VLOOKUP(M2213,[1]ArchetypeScores!E:K,7,FALSE)</f>
        <v>0</v>
      </c>
      <c r="T2213" s="2" t="str">
        <f t="shared" si="34"/>
        <v>Not A&amp;R positive</v>
      </c>
    </row>
    <row r="2214" spans="1:20" x14ac:dyDescent="0.3">
      <c r="A2214" s="2" t="s">
        <v>5975</v>
      </c>
      <c r="B2214" s="3" t="s">
        <v>6237</v>
      </c>
      <c r="C2214" s="3" t="s">
        <v>6238</v>
      </c>
      <c r="D2214" s="4">
        <v>2.5</v>
      </c>
      <c r="E2214" s="5" t="s">
        <v>5978</v>
      </c>
      <c r="F2214" s="4">
        <v>0.36998999999999999</v>
      </c>
      <c r="G2214" s="6">
        <v>46640</v>
      </c>
      <c r="H2214" s="3" t="s">
        <v>5990</v>
      </c>
      <c r="I2214" s="3"/>
      <c r="J2214" s="3"/>
      <c r="K2214" s="5" t="s">
        <v>1727</v>
      </c>
      <c r="L2214" s="5">
        <v>1</v>
      </c>
      <c r="M2214" s="5" t="s">
        <v>2397</v>
      </c>
      <c r="N2214" s="5">
        <f>VLOOKUP(M2214,[1]ArchetypeScores!E:N,10,FALSE)</f>
        <v>1</v>
      </c>
      <c r="O2214" s="5">
        <f>VLOOKUP(M2214,[1]ArchetypeScores!E:O,11,FALSE)</f>
        <v>-2</v>
      </c>
      <c r="P2214" s="5">
        <f>VLOOKUP(M2214,[1]ArchetypeScores!E:P,12,FALSE)</f>
        <v>2</v>
      </c>
      <c r="Q2214" s="2" t="str">
        <f>VLOOKUP(M2214,[1]ArchetypeScores!E:W,19,FALSE)</f>
        <v>Industrials - other</v>
      </c>
      <c r="R2214" s="2">
        <f>VLOOKUP(M2214,[1]ArchetypeScores!E:I,5,FALSE)</f>
        <v>1</v>
      </c>
      <c r="S2214" s="2">
        <f>VLOOKUP(M2214,[1]ArchetypeScores!E:K,7,FALSE)</f>
        <v>1</v>
      </c>
      <c r="T2214" s="2" t="str">
        <f t="shared" si="34"/>
        <v>Both</v>
      </c>
    </row>
    <row r="2215" spans="1:20" x14ac:dyDescent="0.3">
      <c r="A2215" s="2" t="s">
        <v>5975</v>
      </c>
      <c r="B2215" s="3" t="s">
        <v>6239</v>
      </c>
      <c r="C2215" s="3" t="s">
        <v>6240</v>
      </c>
      <c r="D2215" s="4">
        <v>1.0999999999999999E-2</v>
      </c>
      <c r="E2215" s="5" t="s">
        <v>5978</v>
      </c>
      <c r="F2215" s="4">
        <v>1.5900000000000001E-3</v>
      </c>
      <c r="G2215" s="6">
        <v>46643</v>
      </c>
      <c r="H2215" s="3" t="s">
        <v>6241</v>
      </c>
      <c r="I2215" s="3"/>
      <c r="J2215" s="3"/>
      <c r="K2215" s="5" t="s">
        <v>163</v>
      </c>
      <c r="L2215" s="5">
        <v>2</v>
      </c>
      <c r="M2215" s="5" t="s">
        <v>648</v>
      </c>
      <c r="N2215" s="5">
        <f>VLOOKUP(M2215,[1]ArchetypeScores!E:N,10,FALSE)</f>
        <v>0</v>
      </c>
      <c r="O2215" s="5">
        <f>VLOOKUP(M2215,[1]ArchetypeScores!E:O,11,FALSE)</f>
        <v>0</v>
      </c>
      <c r="P2215" s="5">
        <f>VLOOKUP(M2215,[1]ArchetypeScores!E:P,12,FALSE)</f>
        <v>0</v>
      </c>
      <c r="Q2215" s="2" t="str">
        <f>VLOOKUP(M2215,[1]ArchetypeScores!E:W,19,FALSE)</f>
        <v>Health care</v>
      </c>
      <c r="R2215" s="2">
        <f>VLOOKUP(M2215,[1]ArchetypeScores!E:I,5,FALSE)</f>
        <v>0</v>
      </c>
      <c r="S2215" s="2">
        <f>VLOOKUP(M2215,[1]ArchetypeScores!E:K,7,FALSE)</f>
        <v>0</v>
      </c>
      <c r="T2215" s="2" t="str">
        <f t="shared" si="34"/>
        <v>Not A&amp;R positive</v>
      </c>
    </row>
    <row r="2216" spans="1:20" x14ac:dyDescent="0.3">
      <c r="A2216" s="2" t="s">
        <v>5975</v>
      </c>
      <c r="B2216" s="3" t="s">
        <v>6242</v>
      </c>
      <c r="C2216" s="3" t="s">
        <v>6243</v>
      </c>
      <c r="D2216" s="4">
        <v>0.29499999999999998</v>
      </c>
      <c r="E2216" s="5" t="s">
        <v>5978</v>
      </c>
      <c r="F2216" s="4">
        <v>4.8280000000000003E-2</v>
      </c>
      <c r="G2216" s="6">
        <v>46495</v>
      </c>
      <c r="H2216" s="3" t="s">
        <v>6026</v>
      </c>
      <c r="I2216" s="3" t="s">
        <v>6027</v>
      </c>
      <c r="J2216" s="3"/>
      <c r="K2216" s="5" t="s">
        <v>611</v>
      </c>
      <c r="L2216" s="5">
        <v>1</v>
      </c>
      <c r="M2216" s="5" t="s">
        <v>612</v>
      </c>
      <c r="N2216" s="5">
        <f>VLOOKUP(M2216,[1]ArchetypeScores!E:N,10,FALSE)</f>
        <v>1</v>
      </c>
      <c r="O2216" s="5">
        <f>VLOOKUP(M2216,[1]ArchetypeScores!E:O,11,FALSE)</f>
        <v>-2</v>
      </c>
      <c r="P2216" s="5">
        <f>VLOOKUP(M2216,[1]ArchetypeScores!E:P,12,FALSE)</f>
        <v>-1</v>
      </c>
      <c r="Q2216" s="2" t="str">
        <f>VLOOKUP(M2216,[1]ArchetypeScores!E:W,19,FALSE)</f>
        <v>Consumer (including agriculture and tourism)</v>
      </c>
      <c r="R2216" s="2">
        <f>VLOOKUP(M2216,[1]ArchetypeScores!E:I,5,FALSE)</f>
        <v>0</v>
      </c>
      <c r="S2216" s="2">
        <f>VLOOKUP(M2216,[1]ArchetypeScores!E:K,7,FALSE)</f>
        <v>0</v>
      </c>
      <c r="T2216" s="2" t="str">
        <f t="shared" si="34"/>
        <v>Not A&amp;R positive</v>
      </c>
    </row>
    <row r="2217" spans="1:20" x14ac:dyDescent="0.3">
      <c r="A2217" s="2" t="s">
        <v>5975</v>
      </c>
      <c r="B2217" s="3" t="s">
        <v>6244</v>
      </c>
      <c r="C2217" s="3" t="s">
        <v>6245</v>
      </c>
      <c r="D2217" s="4">
        <v>0.28999999999999998</v>
      </c>
      <c r="E2217" s="5" t="s">
        <v>5978</v>
      </c>
      <c r="F2217" s="4">
        <v>4.231E-2</v>
      </c>
      <c r="G2217" s="6">
        <v>46631</v>
      </c>
      <c r="H2217" s="3" t="s">
        <v>6246</v>
      </c>
      <c r="I2217" s="3" t="s">
        <v>6247</v>
      </c>
      <c r="J2217" s="3"/>
      <c r="K2217" s="5" t="s">
        <v>38</v>
      </c>
      <c r="L2217" s="5">
        <v>13</v>
      </c>
      <c r="M2217" s="5" t="s">
        <v>39</v>
      </c>
      <c r="N2217" s="5">
        <f>VLOOKUP(M2217,[1]ArchetypeScores!E:N,10,FALSE)</f>
        <v>0</v>
      </c>
      <c r="O2217" s="5">
        <f>VLOOKUP(M2217,[1]ArchetypeScores!E:O,11,FALSE)</f>
        <v>-2</v>
      </c>
      <c r="P2217" s="5">
        <f>VLOOKUP(M2217,[1]ArchetypeScores!E:P,12,FALSE)</f>
        <v>0</v>
      </c>
      <c r="Q2217" s="2" t="str">
        <f>VLOOKUP(M2217,[1]ArchetypeScores!E:W,19,FALSE)</f>
        <v>Industrials - transportation</v>
      </c>
      <c r="R2217" s="2">
        <f>VLOOKUP(M2217,[1]ArchetypeScores!E:I,5,FALSE)</f>
        <v>0</v>
      </c>
      <c r="S2217" s="2">
        <f>VLOOKUP(M2217,[1]ArchetypeScores!E:K,7,FALSE)</f>
        <v>0</v>
      </c>
      <c r="T2217" s="2" t="str">
        <f t="shared" si="34"/>
        <v>Not A&amp;R positive</v>
      </c>
    </row>
    <row r="2218" spans="1:20" x14ac:dyDescent="0.3">
      <c r="A2218" s="2" t="s">
        <v>5975</v>
      </c>
      <c r="B2218" s="3" t="s">
        <v>6248</v>
      </c>
      <c r="C2218" s="3" t="s">
        <v>6249</v>
      </c>
      <c r="D2218" s="4">
        <v>1.25</v>
      </c>
      <c r="E2218" s="5" t="s">
        <v>5978</v>
      </c>
      <c r="F2218" s="4">
        <v>0.17821999999999999</v>
      </c>
      <c r="G2218" s="6">
        <v>46646</v>
      </c>
      <c r="H2218" s="3" t="s">
        <v>6250</v>
      </c>
      <c r="I2218" s="3"/>
      <c r="J2218" s="3"/>
      <c r="K2218" s="5" t="s">
        <v>57</v>
      </c>
      <c r="L2218" s="5">
        <v>29</v>
      </c>
      <c r="M2218" s="5" t="s">
        <v>58</v>
      </c>
      <c r="N2218" s="5">
        <f>VLOOKUP(M2218,[1]ArchetypeScores!E:N,10,FALSE)</f>
        <v>0</v>
      </c>
      <c r="O2218" s="5">
        <f>VLOOKUP(M2218,[1]ArchetypeScores!E:O,11,FALSE)</f>
        <v>-1</v>
      </c>
      <c r="P2218" s="5">
        <f>VLOOKUP(M2218,[1]ArchetypeScores!E:P,12,FALSE)</f>
        <v>0</v>
      </c>
      <c r="Q2218" s="2" t="str">
        <f>VLOOKUP(M2218,[1]ArchetypeScores!E:W,19,FALSE)</f>
        <v>Untargeted</v>
      </c>
      <c r="R2218" s="2">
        <f>VLOOKUP(M2218,[1]ArchetypeScores!E:I,5,FALSE)</f>
        <v>0</v>
      </c>
      <c r="S2218" s="2">
        <f>VLOOKUP(M2218,[1]ArchetypeScores!E:K,7,FALSE)</f>
        <v>0</v>
      </c>
      <c r="T2218" s="2" t="str">
        <f t="shared" si="34"/>
        <v>Not A&amp;R positive</v>
      </c>
    </row>
    <row r="2219" spans="1:20" x14ac:dyDescent="0.3">
      <c r="A2219" s="2" t="s">
        <v>5975</v>
      </c>
      <c r="B2219" s="3" t="s">
        <v>6251</v>
      </c>
      <c r="C2219" s="3" t="s">
        <v>6252</v>
      </c>
      <c r="D2219" s="4">
        <v>10</v>
      </c>
      <c r="E2219" s="5" t="s">
        <v>5978</v>
      </c>
      <c r="F2219" s="4">
        <v>1.5141500000000001</v>
      </c>
      <c r="G2219" s="6">
        <v>46590</v>
      </c>
      <c r="H2219" s="3" t="s">
        <v>6253</v>
      </c>
      <c r="I2219" s="3"/>
      <c r="J2219" s="3"/>
      <c r="K2219" s="5" t="s">
        <v>38</v>
      </c>
      <c r="L2219" s="5">
        <v>13</v>
      </c>
      <c r="M2219" s="5" t="s">
        <v>39</v>
      </c>
      <c r="N2219" s="5">
        <f>VLOOKUP(M2219,[1]ArchetypeScores!E:N,10,FALSE)</f>
        <v>0</v>
      </c>
      <c r="O2219" s="5">
        <f>VLOOKUP(M2219,[1]ArchetypeScores!E:O,11,FALSE)</f>
        <v>-2</v>
      </c>
      <c r="P2219" s="5">
        <f>VLOOKUP(M2219,[1]ArchetypeScores!E:P,12,FALSE)</f>
        <v>0</v>
      </c>
      <c r="Q2219" s="2" t="str">
        <f>VLOOKUP(M2219,[1]ArchetypeScores!E:W,19,FALSE)</f>
        <v>Industrials - transportation</v>
      </c>
      <c r="R2219" s="2">
        <f>VLOOKUP(M2219,[1]ArchetypeScores!E:I,5,FALSE)</f>
        <v>0</v>
      </c>
      <c r="S2219" s="2">
        <f>VLOOKUP(M2219,[1]ArchetypeScores!E:K,7,FALSE)</f>
        <v>0</v>
      </c>
      <c r="T2219" s="2" t="str">
        <f t="shared" si="34"/>
        <v>Not A&amp;R positive</v>
      </c>
    </row>
    <row r="2220" spans="1:20" x14ac:dyDescent="0.3">
      <c r="A2220" s="2" t="s">
        <v>5975</v>
      </c>
      <c r="B2220" s="3" t="s">
        <v>6254</v>
      </c>
      <c r="C2220" s="3" t="s">
        <v>6255</v>
      </c>
      <c r="D2220" s="4">
        <v>3.4000000000000002E-2</v>
      </c>
      <c r="E2220" s="5" t="s">
        <v>5978</v>
      </c>
      <c r="F2220" s="4">
        <v>5.0699999999999999E-3</v>
      </c>
      <c r="G2220" s="6">
        <v>46597</v>
      </c>
      <c r="H2220" s="3" t="s">
        <v>6256</v>
      </c>
      <c r="I2220" s="3"/>
      <c r="J2220" s="3"/>
      <c r="K2220" s="5" t="s">
        <v>38</v>
      </c>
      <c r="L2220" s="5">
        <v>13</v>
      </c>
      <c r="M2220" s="5" t="s">
        <v>39</v>
      </c>
      <c r="N2220" s="5">
        <f>VLOOKUP(M2220,[1]ArchetypeScores!E:N,10,FALSE)</f>
        <v>0</v>
      </c>
      <c r="O2220" s="5">
        <f>VLOOKUP(M2220,[1]ArchetypeScores!E:O,11,FALSE)</f>
        <v>-2</v>
      </c>
      <c r="P2220" s="5">
        <f>VLOOKUP(M2220,[1]ArchetypeScores!E:P,12,FALSE)</f>
        <v>0</v>
      </c>
      <c r="Q2220" s="2" t="str">
        <f>VLOOKUP(M2220,[1]ArchetypeScores!E:W,19,FALSE)</f>
        <v>Industrials - transportation</v>
      </c>
      <c r="R2220" s="2">
        <f>VLOOKUP(M2220,[1]ArchetypeScores!E:I,5,FALSE)</f>
        <v>0</v>
      </c>
      <c r="S2220" s="2">
        <f>VLOOKUP(M2220,[1]ArchetypeScores!E:K,7,FALSE)</f>
        <v>0</v>
      </c>
      <c r="T2220" s="2" t="str">
        <f t="shared" si="34"/>
        <v>Not A&amp;R positive</v>
      </c>
    </row>
    <row r="2221" spans="1:20" x14ac:dyDescent="0.3">
      <c r="A2221" s="2" t="s">
        <v>5975</v>
      </c>
      <c r="B2221" s="3" t="s">
        <v>6257</v>
      </c>
      <c r="C2221" s="3" t="s">
        <v>6258</v>
      </c>
      <c r="D2221" s="4"/>
      <c r="E2221" s="5" t="s">
        <v>5978</v>
      </c>
      <c r="F2221" s="4">
        <v>0</v>
      </c>
      <c r="G2221" s="6">
        <v>46636</v>
      </c>
      <c r="H2221" s="3" t="s">
        <v>6259</v>
      </c>
      <c r="I2221" s="3"/>
      <c r="J2221" s="3"/>
      <c r="K2221" s="5" t="s">
        <v>38</v>
      </c>
      <c r="L2221" s="5">
        <v>13</v>
      </c>
      <c r="M2221" s="5" t="s">
        <v>39</v>
      </c>
      <c r="N2221" s="5">
        <f>VLOOKUP(M2221,[1]ArchetypeScores!E:N,10,FALSE)</f>
        <v>0</v>
      </c>
      <c r="O2221" s="5">
        <f>VLOOKUP(M2221,[1]ArchetypeScores!E:O,11,FALSE)</f>
        <v>-2</v>
      </c>
      <c r="P2221" s="5">
        <f>VLOOKUP(M2221,[1]ArchetypeScores!E:P,12,FALSE)</f>
        <v>0</v>
      </c>
      <c r="Q2221" s="2" t="str">
        <f>VLOOKUP(M2221,[1]ArchetypeScores!E:W,19,FALSE)</f>
        <v>Industrials - transportation</v>
      </c>
      <c r="R2221" s="2">
        <f>VLOOKUP(M2221,[1]ArchetypeScores!E:I,5,FALSE)</f>
        <v>0</v>
      </c>
      <c r="S2221" s="2">
        <f>VLOOKUP(M2221,[1]ArchetypeScores!E:K,7,FALSE)</f>
        <v>0</v>
      </c>
      <c r="T2221" s="2" t="str">
        <f t="shared" si="34"/>
        <v>Not A&amp;R positive</v>
      </c>
    </row>
    <row r="2222" spans="1:20" x14ac:dyDescent="0.3">
      <c r="A2222" s="2" t="s">
        <v>5975</v>
      </c>
      <c r="B2222" s="3" t="s">
        <v>6260</v>
      </c>
      <c r="C2222" s="3" t="s">
        <v>6261</v>
      </c>
      <c r="D2222" s="4">
        <v>3.5000000000000003E-2</v>
      </c>
      <c r="E2222" s="5" t="s">
        <v>5978</v>
      </c>
      <c r="F2222" s="4">
        <v>5.1000000000000004E-3</v>
      </c>
      <c r="G2222" s="6">
        <v>46620</v>
      </c>
      <c r="H2222" s="3" t="s">
        <v>6262</v>
      </c>
      <c r="I2222" s="3"/>
      <c r="J2222" s="3"/>
      <c r="K2222" s="5" t="s">
        <v>57</v>
      </c>
      <c r="L2222" s="5">
        <v>29</v>
      </c>
      <c r="M2222" s="5" t="s">
        <v>58</v>
      </c>
      <c r="N2222" s="5">
        <f>VLOOKUP(M2222,[1]ArchetypeScores!E:N,10,FALSE)</f>
        <v>0</v>
      </c>
      <c r="O2222" s="5">
        <f>VLOOKUP(M2222,[1]ArchetypeScores!E:O,11,FALSE)</f>
        <v>-1</v>
      </c>
      <c r="P2222" s="5">
        <f>VLOOKUP(M2222,[1]ArchetypeScores!E:P,12,FALSE)</f>
        <v>0</v>
      </c>
      <c r="Q2222" s="2" t="str">
        <f>VLOOKUP(M2222,[1]ArchetypeScores!E:W,19,FALSE)</f>
        <v>Untargeted</v>
      </c>
      <c r="R2222" s="2">
        <f>VLOOKUP(M2222,[1]ArchetypeScores!E:I,5,FALSE)</f>
        <v>0</v>
      </c>
      <c r="S2222" s="2">
        <f>VLOOKUP(M2222,[1]ArchetypeScores!E:K,7,FALSE)</f>
        <v>0</v>
      </c>
      <c r="T2222" s="2" t="str">
        <f t="shared" si="34"/>
        <v>Not A&amp;R positive</v>
      </c>
    </row>
    <row r="2223" spans="1:20" x14ac:dyDescent="0.3">
      <c r="A2223" s="2" t="s">
        <v>5975</v>
      </c>
      <c r="B2223" s="3" t="s">
        <v>6263</v>
      </c>
      <c r="C2223" s="3" t="s">
        <v>6264</v>
      </c>
      <c r="D2223" s="4">
        <v>25</v>
      </c>
      <c r="E2223" s="5" t="s">
        <v>5978</v>
      </c>
      <c r="F2223" s="4">
        <v>3.5644300000000002</v>
      </c>
      <c r="G2223" s="6">
        <v>46649</v>
      </c>
      <c r="H2223" s="3" t="s">
        <v>6250</v>
      </c>
      <c r="I2223" s="3"/>
      <c r="J2223" s="3"/>
      <c r="K2223" s="5" t="s">
        <v>38</v>
      </c>
      <c r="L2223" s="5">
        <v>13</v>
      </c>
      <c r="M2223" s="5" t="s">
        <v>39</v>
      </c>
      <c r="N2223" s="5">
        <f>VLOOKUP(M2223,[1]ArchetypeScores!E:N,10,FALSE)</f>
        <v>0</v>
      </c>
      <c r="O2223" s="5">
        <f>VLOOKUP(M2223,[1]ArchetypeScores!E:O,11,FALSE)</f>
        <v>-2</v>
      </c>
      <c r="P2223" s="5">
        <f>VLOOKUP(M2223,[1]ArchetypeScores!E:P,12,FALSE)</f>
        <v>0</v>
      </c>
      <c r="Q2223" s="2" t="str">
        <f>VLOOKUP(M2223,[1]ArchetypeScores!E:W,19,FALSE)</f>
        <v>Industrials - transportation</v>
      </c>
      <c r="R2223" s="2">
        <f>VLOOKUP(M2223,[1]ArchetypeScores!E:I,5,FALSE)</f>
        <v>0</v>
      </c>
      <c r="S2223" s="2">
        <f>VLOOKUP(M2223,[1]ArchetypeScores!E:K,7,FALSE)</f>
        <v>0</v>
      </c>
      <c r="T2223" s="2" t="str">
        <f t="shared" si="34"/>
        <v>Not A&amp;R positive</v>
      </c>
    </row>
    <row r="2224" spans="1:20" x14ac:dyDescent="0.3">
      <c r="A2224" s="2" t="s">
        <v>5975</v>
      </c>
      <c r="B2224" s="3" t="s">
        <v>6265</v>
      </c>
      <c r="C2224" s="3" t="s">
        <v>6266</v>
      </c>
      <c r="D2224" s="4">
        <v>17.5</v>
      </c>
      <c r="E2224" s="5" t="s">
        <v>5978</v>
      </c>
      <c r="F2224" s="4">
        <v>2.4950999999999999</v>
      </c>
      <c r="G2224" s="6">
        <v>46648</v>
      </c>
      <c r="H2224" s="3" t="s">
        <v>6250</v>
      </c>
      <c r="I2224" s="3"/>
      <c r="J2224" s="3"/>
      <c r="K2224" s="5" t="s">
        <v>57</v>
      </c>
      <c r="L2224" s="5">
        <v>29</v>
      </c>
      <c r="M2224" s="5" t="s">
        <v>58</v>
      </c>
      <c r="N2224" s="5">
        <f>VLOOKUP(M2224,[1]ArchetypeScores!E:N,10,FALSE)</f>
        <v>0</v>
      </c>
      <c r="O2224" s="5">
        <f>VLOOKUP(M2224,[1]ArchetypeScores!E:O,11,FALSE)</f>
        <v>-1</v>
      </c>
      <c r="P2224" s="5">
        <f>VLOOKUP(M2224,[1]ArchetypeScores!E:P,12,FALSE)</f>
        <v>0</v>
      </c>
      <c r="Q2224" s="2" t="str">
        <f>VLOOKUP(M2224,[1]ArchetypeScores!E:W,19,FALSE)</f>
        <v>Untargeted</v>
      </c>
      <c r="R2224" s="2">
        <f>VLOOKUP(M2224,[1]ArchetypeScores!E:I,5,FALSE)</f>
        <v>0</v>
      </c>
      <c r="S2224" s="2">
        <f>VLOOKUP(M2224,[1]ArchetypeScores!E:K,7,FALSE)</f>
        <v>0</v>
      </c>
      <c r="T2224" s="2" t="str">
        <f t="shared" si="34"/>
        <v>Not A&amp;R positive</v>
      </c>
    </row>
    <row r="2225" spans="1:20" x14ac:dyDescent="0.3">
      <c r="A2225" s="2" t="s">
        <v>5975</v>
      </c>
      <c r="B2225" s="3" t="s">
        <v>6267</v>
      </c>
      <c r="C2225" s="3" t="s">
        <v>6268</v>
      </c>
      <c r="D2225" s="4"/>
      <c r="E2225" s="5" t="s">
        <v>5978</v>
      </c>
      <c r="F2225" s="4">
        <v>0</v>
      </c>
      <c r="G2225" s="6">
        <v>46515</v>
      </c>
      <c r="H2225" s="3" t="s">
        <v>6269</v>
      </c>
      <c r="I2225" s="3"/>
      <c r="J2225" s="3"/>
      <c r="K2225" s="5" t="s">
        <v>269</v>
      </c>
      <c r="L2225" s="5">
        <v>4</v>
      </c>
      <c r="M2225" s="5" t="s">
        <v>4763</v>
      </c>
      <c r="N2225" s="5">
        <f>VLOOKUP(M2225,[1]ArchetypeScores!E:N,10,FALSE)</f>
        <v>1</v>
      </c>
      <c r="O2225" s="5">
        <f>VLOOKUP(M2225,[1]ArchetypeScores!E:O,11,FALSE)</f>
        <v>-1</v>
      </c>
      <c r="P2225" s="5">
        <f>VLOOKUP(M2225,[1]ArchetypeScores!E:P,12,FALSE)</f>
        <v>0</v>
      </c>
      <c r="Q2225" s="2" t="str">
        <f>VLOOKUP(M2225,[1]ArchetypeScores!E:W,19,FALSE)</f>
        <v>Untargeted</v>
      </c>
      <c r="R2225" s="2">
        <f>VLOOKUP(M2225,[1]ArchetypeScores!E:I,5,FALSE)</f>
        <v>0</v>
      </c>
      <c r="S2225" s="2">
        <f>VLOOKUP(M2225,[1]ArchetypeScores!E:K,7,FALSE)</f>
        <v>0</v>
      </c>
      <c r="T2225" s="2" t="str">
        <f t="shared" si="34"/>
        <v>Not A&amp;R positive</v>
      </c>
    </row>
    <row r="2226" spans="1:20" x14ac:dyDescent="0.3">
      <c r="A2226" s="2" t="s">
        <v>5975</v>
      </c>
      <c r="B2226" s="3" t="s">
        <v>6270</v>
      </c>
      <c r="C2226" s="3" t="s">
        <v>6271</v>
      </c>
      <c r="D2226" s="4">
        <v>0.24</v>
      </c>
      <c r="E2226" s="5" t="s">
        <v>5978</v>
      </c>
      <c r="F2226" s="4">
        <v>3.567E-2</v>
      </c>
      <c r="G2226" s="6">
        <v>46598</v>
      </c>
      <c r="H2226" s="3" t="s">
        <v>6272</v>
      </c>
      <c r="I2226" s="3"/>
      <c r="J2226" s="3"/>
      <c r="K2226" s="5" t="s">
        <v>38</v>
      </c>
      <c r="L2226" s="5">
        <v>29</v>
      </c>
      <c r="M2226" s="5" t="s">
        <v>316</v>
      </c>
      <c r="N2226" s="5">
        <f>VLOOKUP(M2226,[1]ArchetypeScores!E:N,10,FALSE)</f>
        <v>0</v>
      </c>
      <c r="O2226" s="5">
        <f>VLOOKUP(M2226,[1]ArchetypeScores!E:O,11,FALSE)</f>
        <v>-1</v>
      </c>
      <c r="P2226" s="5">
        <f>VLOOKUP(M2226,[1]ArchetypeScores!E:P,12,FALSE)</f>
        <v>0</v>
      </c>
      <c r="Q2226" s="2" t="str">
        <f>VLOOKUP(M2226,[1]ArchetypeScores!E:W,19,FALSE)</f>
        <v>Other sector</v>
      </c>
      <c r="R2226" s="2">
        <f>VLOOKUP(M2226,[1]ArchetypeScores!E:I,5,FALSE)</f>
        <v>0</v>
      </c>
      <c r="S2226" s="2">
        <f>VLOOKUP(M2226,[1]ArchetypeScores!E:K,7,FALSE)</f>
        <v>0</v>
      </c>
      <c r="T2226" s="2" t="str">
        <f t="shared" si="34"/>
        <v>Not A&amp;R positive</v>
      </c>
    </row>
    <row r="2227" spans="1:20" x14ac:dyDescent="0.3">
      <c r="A2227" s="2" t="s">
        <v>5975</v>
      </c>
      <c r="B2227" s="3" t="s">
        <v>6273</v>
      </c>
      <c r="C2227" s="3" t="s">
        <v>6274</v>
      </c>
      <c r="D2227" s="4">
        <v>1.5</v>
      </c>
      <c r="E2227" s="5" t="s">
        <v>5978</v>
      </c>
      <c r="F2227" s="4">
        <v>0.22348000000000001</v>
      </c>
      <c r="G2227" s="6">
        <v>46595</v>
      </c>
      <c r="H2227" s="3" t="s">
        <v>6275</v>
      </c>
      <c r="I2227" s="3"/>
      <c r="J2227" s="3"/>
      <c r="K2227" s="5" t="s">
        <v>102</v>
      </c>
      <c r="L2227" s="5">
        <v>2</v>
      </c>
      <c r="M2227" s="5" t="s">
        <v>681</v>
      </c>
      <c r="N2227" s="5">
        <f>VLOOKUP(M2227,[1]ArchetypeScores!E:N,10,FALSE)</f>
        <v>0</v>
      </c>
      <c r="O2227" s="5">
        <f>VLOOKUP(M2227,[1]ArchetypeScores!E:O,11,FALSE)</f>
        <v>-1</v>
      </c>
      <c r="P2227" s="5">
        <f>VLOOKUP(M2227,[1]ArchetypeScores!E:P,12,FALSE)</f>
        <v>0</v>
      </c>
      <c r="Q2227" s="2" t="str">
        <f>VLOOKUP(M2227,[1]ArchetypeScores!E:W,19,FALSE)</f>
        <v>Untargeted</v>
      </c>
      <c r="R2227" s="2">
        <f>VLOOKUP(M2227,[1]ArchetypeScores!E:I,5,FALSE)</f>
        <v>0</v>
      </c>
      <c r="S2227" s="2">
        <f>VLOOKUP(M2227,[1]ArchetypeScores!E:K,7,FALSE)</f>
        <v>1</v>
      </c>
      <c r="T2227" s="2" t="str">
        <f t="shared" si="34"/>
        <v>Indirect only</v>
      </c>
    </row>
    <row r="2228" spans="1:20" x14ac:dyDescent="0.3">
      <c r="A2228" s="2" t="s">
        <v>5975</v>
      </c>
      <c r="B2228" s="3" t="s">
        <v>6276</v>
      </c>
      <c r="C2228" s="3" t="s">
        <v>6277</v>
      </c>
      <c r="D2228" s="4">
        <v>2.7</v>
      </c>
      <c r="E2228" s="5" t="s">
        <v>5978</v>
      </c>
      <c r="F2228" s="4">
        <v>0.43944</v>
      </c>
      <c r="G2228" s="6">
        <v>46539</v>
      </c>
      <c r="H2228" s="3" t="s">
        <v>6278</v>
      </c>
      <c r="I2228" s="3"/>
      <c r="J2228" s="3"/>
      <c r="K2228" s="5" t="s">
        <v>61</v>
      </c>
      <c r="L2228" s="5">
        <v>1</v>
      </c>
      <c r="M2228" s="5" t="s">
        <v>130</v>
      </c>
      <c r="N2228" s="5">
        <f>VLOOKUP(M2228,[1]ArchetypeScores!E:N,10,FALSE)</f>
        <v>0</v>
      </c>
      <c r="O2228" s="5">
        <f>VLOOKUP(M2228,[1]ArchetypeScores!E:O,11,FALSE)</f>
        <v>-1</v>
      </c>
      <c r="P2228" s="5">
        <f>VLOOKUP(M2228,[1]ArchetypeScores!E:P,12,FALSE)</f>
        <v>0</v>
      </c>
      <c r="Q2228" s="2" t="str">
        <f>VLOOKUP(M2228,[1]ArchetypeScores!E:W,19,FALSE)</f>
        <v>Health care</v>
      </c>
      <c r="R2228" s="2">
        <f>VLOOKUP(M2228,[1]ArchetypeScores!E:I,5,FALSE)</f>
        <v>0</v>
      </c>
      <c r="S2228" s="2">
        <f>VLOOKUP(M2228,[1]ArchetypeScores!E:K,7,FALSE)</f>
        <v>0</v>
      </c>
      <c r="T2228" s="2" t="str">
        <f t="shared" si="34"/>
        <v>Not A&amp;R positive</v>
      </c>
    </row>
    <row r="2229" spans="1:20" x14ac:dyDescent="0.3">
      <c r="A2229" s="2" t="s">
        <v>5975</v>
      </c>
      <c r="B2229" s="3" t="s">
        <v>6279</v>
      </c>
      <c r="C2229" s="3" t="s">
        <v>6280</v>
      </c>
      <c r="D2229" s="4">
        <v>5.7</v>
      </c>
      <c r="E2229" s="5" t="s">
        <v>5978</v>
      </c>
      <c r="F2229" s="4">
        <v>0.84923000000000004</v>
      </c>
      <c r="G2229" s="6">
        <v>46596</v>
      </c>
      <c r="H2229" s="3" t="s">
        <v>6281</v>
      </c>
      <c r="I2229" s="3"/>
      <c r="J2229" s="3"/>
      <c r="K2229" s="5" t="s">
        <v>102</v>
      </c>
      <c r="L2229" s="5">
        <v>2</v>
      </c>
      <c r="M2229" s="5" t="s">
        <v>681</v>
      </c>
      <c r="N2229" s="5">
        <f>VLOOKUP(M2229,[1]ArchetypeScores!E:N,10,FALSE)</f>
        <v>0</v>
      </c>
      <c r="O2229" s="5">
        <f>VLOOKUP(M2229,[1]ArchetypeScores!E:O,11,FALSE)</f>
        <v>-1</v>
      </c>
      <c r="P2229" s="5">
        <f>VLOOKUP(M2229,[1]ArchetypeScores!E:P,12,FALSE)</f>
        <v>0</v>
      </c>
      <c r="Q2229" s="2" t="str">
        <f>VLOOKUP(M2229,[1]ArchetypeScores!E:W,19,FALSE)</f>
        <v>Untargeted</v>
      </c>
      <c r="R2229" s="2">
        <f>VLOOKUP(M2229,[1]ArchetypeScores!E:I,5,FALSE)</f>
        <v>0</v>
      </c>
      <c r="S2229" s="2">
        <f>VLOOKUP(M2229,[1]ArchetypeScores!E:K,7,FALSE)</f>
        <v>1</v>
      </c>
      <c r="T2229" s="2" t="str">
        <f t="shared" si="34"/>
        <v>Indirect only</v>
      </c>
    </row>
    <row r="2230" spans="1:20" x14ac:dyDescent="0.3">
      <c r="A2230" s="2" t="s">
        <v>5975</v>
      </c>
      <c r="B2230" s="3" t="s">
        <v>6282</v>
      </c>
      <c r="C2230" s="3" t="s">
        <v>6283</v>
      </c>
      <c r="D2230" s="4"/>
      <c r="E2230" s="5" t="s">
        <v>5978</v>
      </c>
      <c r="F2230" s="4">
        <v>0</v>
      </c>
      <c r="G2230" s="6">
        <v>46565</v>
      </c>
      <c r="H2230" s="3" t="s">
        <v>6284</v>
      </c>
      <c r="I2230" s="3"/>
      <c r="J2230" s="3"/>
      <c r="K2230" s="5" t="s">
        <v>38</v>
      </c>
      <c r="L2230" s="5">
        <v>25</v>
      </c>
      <c r="M2230" s="5" t="s">
        <v>6285</v>
      </c>
      <c r="N2230" s="5">
        <f>VLOOKUP(M2230,[1]ArchetypeScores!E:N,10,FALSE)</f>
        <v>0</v>
      </c>
      <c r="O2230" s="5">
        <f>VLOOKUP(M2230,[1]ArchetypeScores!E:O,11,FALSE)</f>
        <v>-1</v>
      </c>
      <c r="P2230" s="5">
        <f>VLOOKUP(M2230,[1]ArchetypeScores!E:P,12,FALSE)</f>
        <v>0</v>
      </c>
      <c r="Q2230" s="2" t="str">
        <f>VLOOKUP(M2230,[1]ArchetypeScores!E:W,19,FALSE)</f>
        <v>Consumer (including agriculture and tourism)</v>
      </c>
      <c r="R2230" s="2">
        <f>VLOOKUP(M2230,[1]ArchetypeScores!E:I,5,FALSE)</f>
        <v>0</v>
      </c>
      <c r="S2230" s="2">
        <f>VLOOKUP(M2230,[1]ArchetypeScores!E:K,7,FALSE)</f>
        <v>0</v>
      </c>
      <c r="T2230" s="2" t="str">
        <f t="shared" si="34"/>
        <v>Not A&amp;R positive</v>
      </c>
    </row>
    <row r="2231" spans="1:20" x14ac:dyDescent="0.3">
      <c r="A2231" s="2" t="s">
        <v>5975</v>
      </c>
      <c r="B2231" s="3" t="s">
        <v>6286</v>
      </c>
      <c r="C2231" s="3" t="s">
        <v>6287</v>
      </c>
      <c r="D2231" s="4"/>
      <c r="E2231" s="5" t="s">
        <v>5978</v>
      </c>
      <c r="F2231" s="4">
        <v>0</v>
      </c>
      <c r="G2231" s="6">
        <v>46625</v>
      </c>
      <c r="H2231" s="3" t="s">
        <v>6288</v>
      </c>
      <c r="I2231" s="3"/>
      <c r="J2231" s="3"/>
      <c r="K2231" s="5" t="s">
        <v>118</v>
      </c>
      <c r="L2231" s="5">
        <v>3</v>
      </c>
      <c r="M2231" s="5" t="s">
        <v>168</v>
      </c>
      <c r="N2231" s="5">
        <f>VLOOKUP(M2231,[1]ArchetypeScores!E:N,10,FALSE)</f>
        <v>0</v>
      </c>
      <c r="O2231" s="5">
        <f>VLOOKUP(M2231,[1]ArchetypeScores!E:O,11,FALSE)</f>
        <v>-1</v>
      </c>
      <c r="P2231" s="5">
        <f>VLOOKUP(M2231,[1]ArchetypeScores!E:P,12,FALSE)</f>
        <v>0</v>
      </c>
      <c r="Q2231" s="2" t="str">
        <f>VLOOKUP(M2231,[1]ArchetypeScores!E:W,19,FALSE)</f>
        <v>Untargeted</v>
      </c>
      <c r="R2231" s="2">
        <f>VLOOKUP(M2231,[1]ArchetypeScores!E:I,5,FALSE)</f>
        <v>0</v>
      </c>
      <c r="S2231" s="2">
        <f>VLOOKUP(M2231,[1]ArchetypeScores!E:K,7,FALSE)</f>
        <v>0</v>
      </c>
      <c r="T2231" s="2" t="str">
        <f t="shared" si="34"/>
        <v>Not A&amp;R positive</v>
      </c>
    </row>
    <row r="2232" spans="1:20" x14ac:dyDescent="0.3">
      <c r="A2232" s="2" t="s">
        <v>5975</v>
      </c>
      <c r="B2232" s="3" t="s">
        <v>6289</v>
      </c>
      <c r="C2232" s="3" t="s">
        <v>6290</v>
      </c>
      <c r="D2232" s="4">
        <v>1.4999999999999999E-2</v>
      </c>
      <c r="E2232" s="5" t="s">
        <v>5978</v>
      </c>
      <c r="F2232" s="4">
        <v>2.5200000000000001E-3</v>
      </c>
      <c r="G2232" s="6">
        <v>46494</v>
      </c>
      <c r="H2232" s="3" t="s">
        <v>6141</v>
      </c>
      <c r="I2232" s="3"/>
      <c r="J2232" s="3"/>
      <c r="K2232" s="5" t="s">
        <v>57</v>
      </c>
      <c r="L2232" s="5">
        <v>29</v>
      </c>
      <c r="M2232" s="5" t="s">
        <v>58</v>
      </c>
      <c r="N2232" s="5">
        <f>VLOOKUP(M2232,[1]ArchetypeScores!E:N,10,FALSE)</f>
        <v>0</v>
      </c>
      <c r="O2232" s="5">
        <f>VLOOKUP(M2232,[1]ArchetypeScores!E:O,11,FALSE)</f>
        <v>-1</v>
      </c>
      <c r="P2232" s="5">
        <f>VLOOKUP(M2232,[1]ArchetypeScores!E:P,12,FALSE)</f>
        <v>0</v>
      </c>
      <c r="Q2232" s="2" t="str">
        <f>VLOOKUP(M2232,[1]ArchetypeScores!E:W,19,FALSE)</f>
        <v>Untargeted</v>
      </c>
      <c r="R2232" s="2">
        <f>VLOOKUP(M2232,[1]ArchetypeScores!E:I,5,FALSE)</f>
        <v>0</v>
      </c>
      <c r="S2232" s="2">
        <f>VLOOKUP(M2232,[1]ArchetypeScores!E:K,7,FALSE)</f>
        <v>0</v>
      </c>
      <c r="T2232" s="2" t="str">
        <f t="shared" si="34"/>
        <v>Not A&amp;R positive</v>
      </c>
    </row>
    <row r="2233" spans="1:20" x14ac:dyDescent="0.3">
      <c r="A2233" s="2" t="s">
        <v>5975</v>
      </c>
      <c r="B2233" s="3" t="s">
        <v>6291</v>
      </c>
      <c r="C2233" s="3" t="s">
        <v>6292</v>
      </c>
      <c r="D2233" s="4">
        <v>0.8</v>
      </c>
      <c r="E2233" s="5" t="s">
        <v>5978</v>
      </c>
      <c r="F2233" s="4">
        <v>0.12859000000000001</v>
      </c>
      <c r="G2233" s="6">
        <v>46548</v>
      </c>
      <c r="H2233" s="3" t="s">
        <v>6152</v>
      </c>
      <c r="I2233" s="3" t="s">
        <v>6019</v>
      </c>
      <c r="J2233" s="3"/>
      <c r="K2233" s="5" t="s">
        <v>67</v>
      </c>
      <c r="L2233" s="5">
        <v>1</v>
      </c>
      <c r="M2233" s="5" t="s">
        <v>265</v>
      </c>
      <c r="N2233" s="5">
        <f>VLOOKUP(M2233,[1]ArchetypeScores!E:N,10,FALSE)</f>
        <v>0</v>
      </c>
      <c r="O2233" s="5">
        <f>VLOOKUP(M2233,[1]ArchetypeScores!E:O,11,FALSE)</f>
        <v>-1</v>
      </c>
      <c r="P2233" s="5">
        <f>VLOOKUP(M2233,[1]ArchetypeScores!E:P,12,FALSE)</f>
        <v>0</v>
      </c>
      <c r="Q2233" s="2" t="str">
        <f>VLOOKUP(M2233,[1]ArchetypeScores!E:W,19,FALSE)</f>
        <v>Untargeted</v>
      </c>
      <c r="R2233" s="2">
        <f>VLOOKUP(M2233,[1]ArchetypeScores!E:I,5,FALSE)</f>
        <v>0</v>
      </c>
      <c r="S2233" s="2">
        <f>VLOOKUP(M2233,[1]ArchetypeScores!E:K,7,FALSE)</f>
        <v>0</v>
      </c>
      <c r="T2233" s="2" t="str">
        <f t="shared" si="34"/>
        <v>Not A&amp;R positive</v>
      </c>
    </row>
    <row r="2234" spans="1:20" x14ac:dyDescent="0.3">
      <c r="A2234" s="2" t="s">
        <v>5975</v>
      </c>
      <c r="B2234" s="3" t="s">
        <v>6293</v>
      </c>
      <c r="C2234" s="3" t="s">
        <v>6294</v>
      </c>
      <c r="D2234" s="4"/>
      <c r="E2234" s="5" t="s">
        <v>5978</v>
      </c>
      <c r="F2234" s="4">
        <v>0</v>
      </c>
      <c r="G2234" s="6">
        <v>46605</v>
      </c>
      <c r="H2234" s="3" t="s">
        <v>6295</v>
      </c>
      <c r="I2234" s="3"/>
      <c r="J2234" s="3" t="s">
        <v>6023</v>
      </c>
      <c r="K2234" s="5" t="s">
        <v>477</v>
      </c>
      <c r="L2234" s="5">
        <v>1</v>
      </c>
      <c r="M2234" s="5" t="s">
        <v>750</v>
      </c>
      <c r="N2234" s="5">
        <f>VLOOKUP(M2234,[1]ArchetypeScores!E:N,10,FALSE)</f>
        <v>1</v>
      </c>
      <c r="O2234" s="5">
        <f>VLOOKUP(M2234,[1]ArchetypeScores!E:O,11,FALSE)</f>
        <v>-2</v>
      </c>
      <c r="P2234" s="5">
        <f>VLOOKUP(M2234,[1]ArchetypeScores!E:P,12,FALSE)</f>
        <v>2</v>
      </c>
      <c r="Q2234" s="2" t="str">
        <f>VLOOKUP(M2234,[1]ArchetypeScores!E:W,19,FALSE)</f>
        <v>Energy and water</v>
      </c>
      <c r="R2234" s="2">
        <f>VLOOKUP(M2234,[1]ArchetypeScores!E:I,5,FALSE)</f>
        <v>0</v>
      </c>
      <c r="S2234" s="2">
        <f>VLOOKUP(M2234,[1]ArchetypeScores!E:K,7,FALSE)</f>
        <v>0</v>
      </c>
      <c r="T2234" s="2" t="str">
        <f t="shared" si="34"/>
        <v>Not A&amp;R positive</v>
      </c>
    </row>
    <row r="2235" spans="1:20" x14ac:dyDescent="0.3">
      <c r="A2235" s="2" t="s">
        <v>5975</v>
      </c>
      <c r="B2235" s="3" t="s">
        <v>6296</v>
      </c>
      <c r="C2235" s="3" t="s">
        <v>6297</v>
      </c>
      <c r="D2235" s="4"/>
      <c r="E2235" s="5" t="s">
        <v>5978</v>
      </c>
      <c r="F2235" s="4">
        <v>0</v>
      </c>
      <c r="G2235" s="6">
        <v>46581</v>
      </c>
      <c r="H2235" s="3" t="s">
        <v>6298</v>
      </c>
      <c r="I2235" s="3"/>
      <c r="J2235" s="3"/>
      <c r="K2235" s="5" t="s">
        <v>118</v>
      </c>
      <c r="L2235" s="5">
        <v>3</v>
      </c>
      <c r="M2235" s="5" t="s">
        <v>168</v>
      </c>
      <c r="N2235" s="5">
        <f>VLOOKUP(M2235,[1]ArchetypeScores!E:N,10,FALSE)</f>
        <v>0</v>
      </c>
      <c r="O2235" s="5">
        <f>VLOOKUP(M2235,[1]ArchetypeScores!E:O,11,FALSE)</f>
        <v>-1</v>
      </c>
      <c r="P2235" s="5">
        <f>VLOOKUP(M2235,[1]ArchetypeScores!E:P,12,FALSE)</f>
        <v>0</v>
      </c>
      <c r="Q2235" s="2" t="str">
        <f>VLOOKUP(M2235,[1]ArchetypeScores!E:W,19,FALSE)</f>
        <v>Untargeted</v>
      </c>
      <c r="R2235" s="2">
        <f>VLOOKUP(M2235,[1]ArchetypeScores!E:I,5,FALSE)</f>
        <v>0</v>
      </c>
      <c r="S2235" s="2">
        <f>VLOOKUP(M2235,[1]ArchetypeScores!E:K,7,FALSE)</f>
        <v>0</v>
      </c>
      <c r="T2235" s="2" t="str">
        <f t="shared" si="34"/>
        <v>Not A&amp;R positive</v>
      </c>
    </row>
    <row r="2236" spans="1:20" x14ac:dyDescent="0.3">
      <c r="A2236" s="2" t="s">
        <v>5975</v>
      </c>
      <c r="B2236" s="3" t="s">
        <v>6299</v>
      </c>
      <c r="C2236" s="3" t="s">
        <v>6300</v>
      </c>
      <c r="D2236" s="4">
        <v>10</v>
      </c>
      <c r="E2236" s="5" t="s">
        <v>5978</v>
      </c>
      <c r="F2236" s="4">
        <v>1.4575899999999999</v>
      </c>
      <c r="G2236" s="6">
        <v>46641</v>
      </c>
      <c r="H2236" s="3" t="s">
        <v>6082</v>
      </c>
      <c r="I2236" s="3" t="s">
        <v>6301</v>
      </c>
      <c r="J2236" s="3"/>
      <c r="K2236" s="5" t="s">
        <v>67</v>
      </c>
      <c r="L2236" s="5">
        <v>1</v>
      </c>
      <c r="M2236" s="5" t="s">
        <v>265</v>
      </c>
      <c r="N2236" s="5">
        <f>VLOOKUP(M2236,[1]ArchetypeScores!E:N,10,FALSE)</f>
        <v>0</v>
      </c>
      <c r="O2236" s="5">
        <f>VLOOKUP(M2236,[1]ArchetypeScores!E:O,11,FALSE)</f>
        <v>-1</v>
      </c>
      <c r="P2236" s="5">
        <f>VLOOKUP(M2236,[1]ArchetypeScores!E:P,12,FALSE)</f>
        <v>0</v>
      </c>
      <c r="Q2236" s="2" t="str">
        <f>VLOOKUP(M2236,[1]ArchetypeScores!E:W,19,FALSE)</f>
        <v>Untargeted</v>
      </c>
      <c r="R2236" s="2">
        <f>VLOOKUP(M2236,[1]ArchetypeScores!E:I,5,FALSE)</f>
        <v>0</v>
      </c>
      <c r="S2236" s="2">
        <f>VLOOKUP(M2236,[1]ArchetypeScores!E:K,7,FALSE)</f>
        <v>0</v>
      </c>
      <c r="T2236" s="2" t="str">
        <f t="shared" si="34"/>
        <v>Not A&amp;R positive</v>
      </c>
    </row>
    <row r="2237" spans="1:20" x14ac:dyDescent="0.3">
      <c r="A2237" s="2" t="s">
        <v>5975</v>
      </c>
      <c r="B2237" s="3" t="s">
        <v>6302</v>
      </c>
      <c r="C2237" s="3" t="s">
        <v>6303</v>
      </c>
      <c r="D2237" s="4"/>
      <c r="E2237" s="5" t="s">
        <v>5978</v>
      </c>
      <c r="F2237" s="4">
        <v>0</v>
      </c>
      <c r="G2237" s="6">
        <v>46582</v>
      </c>
      <c r="H2237" s="3" t="s">
        <v>6304</v>
      </c>
      <c r="I2237" s="3"/>
      <c r="J2237" s="3"/>
      <c r="K2237" s="5" t="s">
        <v>269</v>
      </c>
      <c r="L2237" s="5">
        <v>3</v>
      </c>
      <c r="M2237" s="5" t="s">
        <v>270</v>
      </c>
      <c r="N2237" s="5">
        <f>VLOOKUP(M2237,[1]ArchetypeScores!E:N,10,FALSE)</f>
        <v>1</v>
      </c>
      <c r="O2237" s="5">
        <f>VLOOKUP(M2237,[1]ArchetypeScores!E:O,11,FALSE)</f>
        <v>-1</v>
      </c>
      <c r="P2237" s="5">
        <f>VLOOKUP(M2237,[1]ArchetypeScores!E:P,12,FALSE)</f>
        <v>0</v>
      </c>
      <c r="Q2237" s="2" t="str">
        <f>VLOOKUP(M2237,[1]ArchetypeScores!E:W,19,FALSE)</f>
        <v>Untargeted</v>
      </c>
      <c r="R2237" s="2">
        <f>VLOOKUP(M2237,[1]ArchetypeScores!E:I,5,FALSE)</f>
        <v>0</v>
      </c>
      <c r="S2237" s="2">
        <f>VLOOKUP(M2237,[1]ArchetypeScores!E:K,7,FALSE)</f>
        <v>0</v>
      </c>
      <c r="T2237" s="2" t="str">
        <f t="shared" si="34"/>
        <v>Not A&amp;R positive</v>
      </c>
    </row>
    <row r="2238" spans="1:20" x14ac:dyDescent="0.3">
      <c r="A2238" s="2" t="s">
        <v>5975</v>
      </c>
      <c r="B2238" s="3" t="s">
        <v>6305</v>
      </c>
      <c r="C2238" s="3" t="s">
        <v>6306</v>
      </c>
      <c r="D2238" s="4"/>
      <c r="E2238" s="5" t="s">
        <v>5978</v>
      </c>
      <c r="F2238" s="4">
        <v>0</v>
      </c>
      <c r="G2238" s="6">
        <v>46654</v>
      </c>
      <c r="H2238" s="3" t="s">
        <v>6307</v>
      </c>
      <c r="I2238" s="3"/>
      <c r="J2238" s="3"/>
      <c r="K2238" s="5" t="s">
        <v>67</v>
      </c>
      <c r="L2238" s="5">
        <v>1</v>
      </c>
      <c r="M2238" s="5" t="s">
        <v>265</v>
      </c>
      <c r="N2238" s="5">
        <f>VLOOKUP(M2238,[1]ArchetypeScores!E:N,10,FALSE)</f>
        <v>0</v>
      </c>
      <c r="O2238" s="5">
        <f>VLOOKUP(M2238,[1]ArchetypeScores!E:O,11,FALSE)</f>
        <v>-1</v>
      </c>
      <c r="P2238" s="5">
        <f>VLOOKUP(M2238,[1]ArchetypeScores!E:P,12,FALSE)</f>
        <v>0</v>
      </c>
      <c r="Q2238" s="2" t="str">
        <f>VLOOKUP(M2238,[1]ArchetypeScores!E:W,19,FALSE)</f>
        <v>Untargeted</v>
      </c>
      <c r="R2238" s="2">
        <f>VLOOKUP(M2238,[1]ArchetypeScores!E:I,5,FALSE)</f>
        <v>0</v>
      </c>
      <c r="S2238" s="2">
        <f>VLOOKUP(M2238,[1]ArchetypeScores!E:K,7,FALSE)</f>
        <v>0</v>
      </c>
      <c r="T2238" s="2" t="str">
        <f t="shared" si="34"/>
        <v>Not A&amp;R positive</v>
      </c>
    </row>
    <row r="2239" spans="1:20" x14ac:dyDescent="0.3">
      <c r="A2239" s="2" t="s">
        <v>5975</v>
      </c>
      <c r="B2239" s="3" t="s">
        <v>6308</v>
      </c>
      <c r="C2239" s="3" t="s">
        <v>6309</v>
      </c>
      <c r="D2239" s="4">
        <v>22</v>
      </c>
      <c r="E2239" s="5" t="s">
        <v>5978</v>
      </c>
      <c r="F2239" s="4">
        <v>3.49478</v>
      </c>
      <c r="G2239" s="6">
        <v>46509</v>
      </c>
      <c r="H2239" s="3" t="s">
        <v>5979</v>
      </c>
      <c r="I2239" s="3"/>
      <c r="J2239" s="3"/>
      <c r="K2239" s="5" t="s">
        <v>67</v>
      </c>
      <c r="L2239" s="5">
        <v>2</v>
      </c>
      <c r="M2239" s="5" t="s">
        <v>68</v>
      </c>
      <c r="N2239" s="5">
        <f>VLOOKUP(M2239,[1]ArchetypeScores!E:N,10,FALSE)</f>
        <v>0</v>
      </c>
      <c r="O2239" s="5">
        <f>VLOOKUP(M2239,[1]ArchetypeScores!E:O,11,FALSE)</f>
        <v>-1</v>
      </c>
      <c r="P2239" s="5">
        <f>VLOOKUP(M2239,[1]ArchetypeScores!E:P,12,FALSE)</f>
        <v>0</v>
      </c>
      <c r="Q2239" s="2" t="str">
        <f>VLOOKUP(M2239,[1]ArchetypeScores!E:W,19,FALSE)</f>
        <v>Untargeted</v>
      </c>
      <c r="R2239" s="2">
        <f>VLOOKUP(M2239,[1]ArchetypeScores!E:I,5,FALSE)</f>
        <v>0</v>
      </c>
      <c r="S2239" s="2">
        <f>VLOOKUP(M2239,[1]ArchetypeScores!E:K,7,FALSE)</f>
        <v>0</v>
      </c>
      <c r="T2239" s="2" t="str">
        <f t="shared" si="34"/>
        <v>Not A&amp;R positive</v>
      </c>
    </row>
    <row r="2240" spans="1:20" x14ac:dyDescent="0.3">
      <c r="A2240" s="2" t="s">
        <v>5975</v>
      </c>
      <c r="B2240" s="3" t="s">
        <v>6310</v>
      </c>
      <c r="C2240" s="3" t="s">
        <v>6311</v>
      </c>
      <c r="D2240" s="4">
        <v>5</v>
      </c>
      <c r="E2240" s="5" t="s">
        <v>5978</v>
      </c>
      <c r="F2240" s="4">
        <v>0.73687999999999998</v>
      </c>
      <c r="G2240" s="6">
        <v>46653</v>
      </c>
      <c r="H2240" s="3" t="s">
        <v>6312</v>
      </c>
      <c r="I2240" s="3"/>
      <c r="J2240" s="3"/>
      <c r="K2240" s="5" t="s">
        <v>84</v>
      </c>
      <c r="L2240" s="5">
        <v>4</v>
      </c>
      <c r="M2240" s="5" t="s">
        <v>849</v>
      </c>
      <c r="N2240" s="5">
        <f>VLOOKUP(M2240,[1]ArchetypeScores!E:N,10,FALSE)</f>
        <v>0</v>
      </c>
      <c r="O2240" s="5">
        <f>VLOOKUP(M2240,[1]ArchetypeScores!E:O,11,FALSE)</f>
        <v>-1</v>
      </c>
      <c r="P2240" s="5">
        <f>VLOOKUP(M2240,[1]ArchetypeScores!E:P,12,FALSE)</f>
        <v>0</v>
      </c>
      <c r="Q2240" s="2" t="str">
        <f>VLOOKUP(M2240,[1]ArchetypeScores!E:W,19,FALSE)</f>
        <v>Untargeted</v>
      </c>
      <c r="R2240" s="2">
        <f>VLOOKUP(M2240,[1]ArchetypeScores!E:I,5,FALSE)</f>
        <v>0</v>
      </c>
      <c r="S2240" s="2">
        <f>VLOOKUP(M2240,[1]ArchetypeScores!E:K,7,FALSE)</f>
        <v>0</v>
      </c>
      <c r="T2240" s="2" t="str">
        <f t="shared" si="34"/>
        <v>Not A&amp;R positive</v>
      </c>
    </row>
    <row r="2241" spans="1:20" x14ac:dyDescent="0.3">
      <c r="A2241" s="2" t="s">
        <v>5975</v>
      </c>
      <c r="B2241" s="3" t="s">
        <v>6313</v>
      </c>
      <c r="C2241" s="3" t="s">
        <v>6314</v>
      </c>
      <c r="D2241" s="4">
        <v>35</v>
      </c>
      <c r="E2241" s="5" t="s">
        <v>5978</v>
      </c>
      <c r="F2241" s="4">
        <v>5.1581299999999999</v>
      </c>
      <c r="G2241" s="6">
        <v>46652</v>
      </c>
      <c r="H2241" s="3" t="s">
        <v>6312</v>
      </c>
      <c r="I2241" s="3"/>
      <c r="J2241" s="3"/>
      <c r="K2241" s="5" t="s">
        <v>53</v>
      </c>
      <c r="L2241" s="5">
        <v>2</v>
      </c>
      <c r="M2241" s="5" t="s">
        <v>330</v>
      </c>
      <c r="N2241" s="5">
        <f>VLOOKUP(M2241,[1]ArchetypeScores!E:N,10,FALSE)</f>
        <v>0</v>
      </c>
      <c r="O2241" s="5">
        <f>VLOOKUP(M2241,[1]ArchetypeScores!E:O,11,FALSE)</f>
        <v>-1</v>
      </c>
      <c r="P2241" s="5">
        <f>VLOOKUP(M2241,[1]ArchetypeScores!E:P,12,FALSE)</f>
        <v>0</v>
      </c>
      <c r="Q2241" s="2" t="str">
        <f>VLOOKUP(M2241,[1]ArchetypeScores!E:W,19,FALSE)</f>
        <v>Untargeted</v>
      </c>
      <c r="R2241" s="2">
        <f>VLOOKUP(M2241,[1]ArchetypeScores!E:I,5,FALSE)</f>
        <v>0</v>
      </c>
      <c r="S2241" s="2">
        <f>VLOOKUP(M2241,[1]ArchetypeScores!E:K,7,FALSE)</f>
        <v>0</v>
      </c>
      <c r="T2241" s="2" t="str">
        <f t="shared" si="34"/>
        <v>Not A&amp;R positive</v>
      </c>
    </row>
    <row r="2242" spans="1:20" x14ac:dyDescent="0.3">
      <c r="A2242" s="2" t="s">
        <v>5975</v>
      </c>
      <c r="B2242" s="3" t="s">
        <v>6315</v>
      </c>
      <c r="C2242" s="3" t="s">
        <v>6316</v>
      </c>
      <c r="D2242" s="4">
        <v>74</v>
      </c>
      <c r="E2242" s="5" t="s">
        <v>5978</v>
      </c>
      <c r="F2242" s="4">
        <v>10.997339999999999</v>
      </c>
      <c r="G2242" s="6">
        <v>46599</v>
      </c>
      <c r="H2242" s="3" t="s">
        <v>6146</v>
      </c>
      <c r="I2242" s="3"/>
      <c r="J2242" s="3"/>
      <c r="K2242" s="5" t="s">
        <v>261</v>
      </c>
      <c r="L2242" s="5">
        <v>2</v>
      </c>
      <c r="M2242" s="5" t="s">
        <v>262</v>
      </c>
      <c r="N2242" s="5">
        <f>VLOOKUP(M2242,[1]ArchetypeScores!E:N,10,FALSE)</f>
        <v>0</v>
      </c>
      <c r="O2242" s="5">
        <f>VLOOKUP(M2242,[1]ArchetypeScores!E:O,11,FALSE)</f>
        <v>-1</v>
      </c>
      <c r="P2242" s="5">
        <f>VLOOKUP(M2242,[1]ArchetypeScores!E:P,12,FALSE)</f>
        <v>0</v>
      </c>
      <c r="Q2242" s="2" t="str">
        <f>VLOOKUP(M2242,[1]ArchetypeScores!E:W,19,FALSE)</f>
        <v>Untargeted</v>
      </c>
      <c r="R2242" s="2">
        <f>VLOOKUP(M2242,[1]ArchetypeScores!E:I,5,FALSE)</f>
        <v>0</v>
      </c>
      <c r="S2242" s="2">
        <f>VLOOKUP(M2242,[1]ArchetypeScores!E:K,7,FALSE)</f>
        <v>0</v>
      </c>
      <c r="T2242" s="2" t="str">
        <f t="shared" ref="T2242:T2305" si="35">IF(AND(R2242=1,S2242=1),"Both",IF(AND(R2242=1,S2242=0),"Direct only",IF(AND(R2242=0,S2242=1),"Indirect only","Not A&amp;R positive")))</f>
        <v>Not A&amp;R positive</v>
      </c>
    </row>
    <row r="2243" spans="1:20" x14ac:dyDescent="0.3">
      <c r="A2243" s="2" t="s">
        <v>5975</v>
      </c>
      <c r="B2243" s="3" t="s">
        <v>6317</v>
      </c>
      <c r="C2243" s="3" t="s">
        <v>6318</v>
      </c>
      <c r="D2243" s="4">
        <v>1.4</v>
      </c>
      <c r="E2243" s="5" t="s">
        <v>5978</v>
      </c>
      <c r="F2243" s="4">
        <v>0.21135000000000001</v>
      </c>
      <c r="G2243" s="6">
        <v>46569</v>
      </c>
      <c r="H2243" s="3" t="s">
        <v>6182</v>
      </c>
      <c r="I2243" s="3"/>
      <c r="J2243" s="3"/>
      <c r="K2243" s="5" t="s">
        <v>61</v>
      </c>
      <c r="L2243" s="5">
        <v>1</v>
      </c>
      <c r="M2243" s="5" t="s">
        <v>130</v>
      </c>
      <c r="N2243" s="5">
        <f>VLOOKUP(M2243,[1]ArchetypeScores!E:N,10,FALSE)</f>
        <v>0</v>
      </c>
      <c r="O2243" s="5">
        <f>VLOOKUP(M2243,[1]ArchetypeScores!E:O,11,FALSE)</f>
        <v>-1</v>
      </c>
      <c r="P2243" s="5">
        <f>VLOOKUP(M2243,[1]ArchetypeScores!E:P,12,FALSE)</f>
        <v>0</v>
      </c>
      <c r="Q2243" s="2" t="str">
        <f>VLOOKUP(M2243,[1]ArchetypeScores!E:W,19,FALSE)</f>
        <v>Health care</v>
      </c>
      <c r="R2243" s="2">
        <f>VLOOKUP(M2243,[1]ArchetypeScores!E:I,5,FALSE)</f>
        <v>0</v>
      </c>
      <c r="S2243" s="2">
        <f>VLOOKUP(M2243,[1]ArchetypeScores!E:K,7,FALSE)</f>
        <v>0</v>
      </c>
      <c r="T2243" s="2" t="str">
        <f t="shared" si="35"/>
        <v>Not A&amp;R positive</v>
      </c>
    </row>
    <row r="2244" spans="1:20" x14ac:dyDescent="0.3">
      <c r="A2244" s="2" t="s">
        <v>5975</v>
      </c>
      <c r="B2244" s="3" t="s">
        <v>6319</v>
      </c>
      <c r="C2244" s="3" t="s">
        <v>6320</v>
      </c>
      <c r="D2244" s="4">
        <v>1</v>
      </c>
      <c r="E2244" s="5" t="s">
        <v>5978</v>
      </c>
      <c r="F2244" s="4">
        <v>0.1638</v>
      </c>
      <c r="G2244" s="6">
        <v>46537</v>
      </c>
      <c r="H2244" s="3" t="s">
        <v>6321</v>
      </c>
      <c r="I2244" s="3"/>
      <c r="J2244" s="3"/>
      <c r="K2244" s="5" t="s">
        <v>38</v>
      </c>
      <c r="L2244" s="5">
        <v>13</v>
      </c>
      <c r="M2244" s="5" t="s">
        <v>39</v>
      </c>
      <c r="N2244" s="5">
        <f>VLOOKUP(M2244,[1]ArchetypeScores!E:N,10,FALSE)</f>
        <v>0</v>
      </c>
      <c r="O2244" s="5">
        <f>VLOOKUP(M2244,[1]ArchetypeScores!E:O,11,FALSE)</f>
        <v>-2</v>
      </c>
      <c r="P2244" s="5">
        <f>VLOOKUP(M2244,[1]ArchetypeScores!E:P,12,FALSE)</f>
        <v>0</v>
      </c>
      <c r="Q2244" s="2" t="str">
        <f>VLOOKUP(M2244,[1]ArchetypeScores!E:W,19,FALSE)</f>
        <v>Industrials - transportation</v>
      </c>
      <c r="R2244" s="2">
        <f>VLOOKUP(M2244,[1]ArchetypeScores!E:I,5,FALSE)</f>
        <v>0</v>
      </c>
      <c r="S2244" s="2">
        <f>VLOOKUP(M2244,[1]ArchetypeScores!E:K,7,FALSE)</f>
        <v>0</v>
      </c>
      <c r="T2244" s="2" t="str">
        <f t="shared" si="35"/>
        <v>Not A&amp;R positive</v>
      </c>
    </row>
    <row r="2245" spans="1:20" x14ac:dyDescent="0.3">
      <c r="A2245" s="2" t="s">
        <v>5975</v>
      </c>
      <c r="B2245" s="3" t="s">
        <v>6322</v>
      </c>
      <c r="C2245" s="3" t="s">
        <v>6323</v>
      </c>
      <c r="D2245" s="4">
        <v>4.34</v>
      </c>
      <c r="E2245" s="5" t="s">
        <v>5978</v>
      </c>
      <c r="F2245" s="4">
        <v>0.69637000000000004</v>
      </c>
      <c r="G2245" s="6">
        <v>46561</v>
      </c>
      <c r="H2245" s="3" t="s">
        <v>6324</v>
      </c>
      <c r="I2245" s="3"/>
      <c r="J2245" s="3"/>
      <c r="K2245" s="5" t="s">
        <v>38</v>
      </c>
      <c r="L2245" s="5">
        <v>13</v>
      </c>
      <c r="M2245" s="5" t="s">
        <v>39</v>
      </c>
      <c r="N2245" s="5">
        <f>VLOOKUP(M2245,[1]ArchetypeScores!E:N,10,FALSE)</f>
        <v>0</v>
      </c>
      <c r="O2245" s="5">
        <f>VLOOKUP(M2245,[1]ArchetypeScores!E:O,11,FALSE)</f>
        <v>-2</v>
      </c>
      <c r="P2245" s="5">
        <f>VLOOKUP(M2245,[1]ArchetypeScores!E:P,12,FALSE)</f>
        <v>0</v>
      </c>
      <c r="Q2245" s="2" t="str">
        <f>VLOOKUP(M2245,[1]ArchetypeScores!E:W,19,FALSE)</f>
        <v>Industrials - transportation</v>
      </c>
      <c r="R2245" s="2">
        <f>VLOOKUP(M2245,[1]ArchetypeScores!E:I,5,FALSE)</f>
        <v>0</v>
      </c>
      <c r="S2245" s="2">
        <f>VLOOKUP(M2245,[1]ArchetypeScores!E:K,7,FALSE)</f>
        <v>0</v>
      </c>
      <c r="T2245" s="2" t="str">
        <f t="shared" si="35"/>
        <v>Not A&amp;R positive</v>
      </c>
    </row>
    <row r="2246" spans="1:20" x14ac:dyDescent="0.3">
      <c r="A2246" s="2" t="s">
        <v>5975</v>
      </c>
      <c r="B2246" s="3" t="s">
        <v>6325</v>
      </c>
      <c r="C2246" s="3" t="s">
        <v>6326</v>
      </c>
      <c r="D2246" s="4">
        <v>0.5</v>
      </c>
      <c r="E2246" s="5" t="s">
        <v>5978</v>
      </c>
      <c r="F2246" s="4">
        <v>8.1250000000000003E-2</v>
      </c>
      <c r="G2246" s="6">
        <v>46519</v>
      </c>
      <c r="H2246" s="3" t="s">
        <v>6327</v>
      </c>
      <c r="I2246" s="3"/>
      <c r="J2246" s="3"/>
      <c r="K2246" s="5" t="s">
        <v>214</v>
      </c>
      <c r="L2246" s="5">
        <v>4</v>
      </c>
      <c r="M2246" s="5" t="s">
        <v>560</v>
      </c>
      <c r="N2246" s="5">
        <f>VLOOKUP(M2246,[1]ArchetypeScores!E:N,10,FALSE)</f>
        <v>1</v>
      </c>
      <c r="O2246" s="5">
        <f>VLOOKUP(M2246,[1]ArchetypeScores!E:O,11,FALSE)</f>
        <v>0</v>
      </c>
      <c r="P2246" s="5">
        <f>VLOOKUP(M2246,[1]ArchetypeScores!E:P,12,FALSE)</f>
        <v>0</v>
      </c>
      <c r="Q2246" s="2" t="str">
        <f>VLOOKUP(M2246,[1]ArchetypeScores!E:W,19,FALSE)</f>
        <v>Other sector</v>
      </c>
      <c r="R2246" s="2">
        <f>VLOOKUP(M2246,[1]ArchetypeScores!E:I,5,FALSE)</f>
        <v>0</v>
      </c>
      <c r="S2246" s="2">
        <f>VLOOKUP(M2246,[1]ArchetypeScores!E:K,7,FALSE)</f>
        <v>0</v>
      </c>
      <c r="T2246" s="2" t="str">
        <f t="shared" si="35"/>
        <v>Not A&amp;R positive</v>
      </c>
    </row>
    <row r="2247" spans="1:20" x14ac:dyDescent="0.3">
      <c r="A2247" s="2" t="s">
        <v>5975</v>
      </c>
      <c r="B2247" s="3" t="s">
        <v>6328</v>
      </c>
      <c r="C2247" s="3" t="s">
        <v>6329</v>
      </c>
      <c r="D2247" s="4"/>
      <c r="E2247" s="5" t="s">
        <v>5978</v>
      </c>
      <c r="F2247" s="4">
        <v>0</v>
      </c>
      <c r="G2247" s="6">
        <v>46567</v>
      </c>
      <c r="H2247" s="3" t="s">
        <v>6330</v>
      </c>
      <c r="I2247" s="3"/>
      <c r="J2247" s="3"/>
      <c r="K2247" s="5" t="s">
        <v>163</v>
      </c>
      <c r="L2247" s="5">
        <v>1</v>
      </c>
      <c r="M2247" s="5" t="s">
        <v>975</v>
      </c>
      <c r="N2247" s="5">
        <f>VLOOKUP(M2247,[1]ArchetypeScores!E:N,10,FALSE)</f>
        <v>0</v>
      </c>
      <c r="O2247" s="5">
        <f>VLOOKUP(M2247,[1]ArchetypeScores!E:O,11,FALSE)</f>
        <v>0</v>
      </c>
      <c r="P2247" s="5">
        <f>VLOOKUP(M2247,[1]ArchetypeScores!E:P,12,FALSE)</f>
        <v>0</v>
      </c>
      <c r="Q2247" s="2" t="str">
        <f>VLOOKUP(M2247,[1]ArchetypeScores!E:W,19,FALSE)</f>
        <v>Other sector</v>
      </c>
      <c r="R2247" s="2">
        <f>VLOOKUP(M2247,[1]ArchetypeScores!E:I,5,FALSE)</f>
        <v>0</v>
      </c>
      <c r="S2247" s="2">
        <f>VLOOKUP(M2247,[1]ArchetypeScores!E:K,7,FALSE)</f>
        <v>0</v>
      </c>
      <c r="T2247" s="2" t="str">
        <f t="shared" si="35"/>
        <v>Not A&amp;R positive</v>
      </c>
    </row>
    <row r="2248" spans="1:20" x14ac:dyDescent="0.3">
      <c r="A2248" s="2" t="s">
        <v>5975</v>
      </c>
      <c r="B2248" s="3" t="s">
        <v>6331</v>
      </c>
      <c r="C2248" s="3" t="s">
        <v>6332</v>
      </c>
      <c r="D2248" s="4"/>
      <c r="E2248" s="5" t="s">
        <v>5978</v>
      </c>
      <c r="F2248" s="4">
        <v>0</v>
      </c>
      <c r="G2248" s="6">
        <v>46624</v>
      </c>
      <c r="H2248" s="3" t="s">
        <v>5993</v>
      </c>
      <c r="I2248" s="3"/>
      <c r="J2248" s="3"/>
      <c r="K2248" s="5" t="s">
        <v>53</v>
      </c>
      <c r="L2248" s="5">
        <v>2</v>
      </c>
      <c r="M2248" s="5" t="s">
        <v>330</v>
      </c>
      <c r="N2248" s="5">
        <f>VLOOKUP(M2248,[1]ArchetypeScores!E:N,10,FALSE)</f>
        <v>0</v>
      </c>
      <c r="O2248" s="5">
        <f>VLOOKUP(M2248,[1]ArchetypeScores!E:O,11,FALSE)</f>
        <v>-1</v>
      </c>
      <c r="P2248" s="5">
        <f>VLOOKUP(M2248,[1]ArchetypeScores!E:P,12,FALSE)</f>
        <v>0</v>
      </c>
      <c r="Q2248" s="2" t="str">
        <f>VLOOKUP(M2248,[1]ArchetypeScores!E:W,19,FALSE)</f>
        <v>Untargeted</v>
      </c>
      <c r="R2248" s="2">
        <f>VLOOKUP(M2248,[1]ArchetypeScores!E:I,5,FALSE)</f>
        <v>0</v>
      </c>
      <c r="S2248" s="2">
        <f>VLOOKUP(M2248,[1]ArchetypeScores!E:K,7,FALSE)</f>
        <v>0</v>
      </c>
      <c r="T2248" s="2" t="str">
        <f t="shared" si="35"/>
        <v>Not A&amp;R positive</v>
      </c>
    </row>
    <row r="2249" spans="1:20" x14ac:dyDescent="0.3">
      <c r="A2249" s="2" t="s">
        <v>5975</v>
      </c>
      <c r="B2249" s="3" t="s">
        <v>6333</v>
      </c>
      <c r="C2249" s="3" t="s">
        <v>6334</v>
      </c>
      <c r="D2249" s="4">
        <v>3</v>
      </c>
      <c r="E2249" s="5" t="s">
        <v>5978</v>
      </c>
      <c r="F2249" s="4">
        <v>0.45323999999999998</v>
      </c>
      <c r="G2249" s="6">
        <v>46586</v>
      </c>
      <c r="H2249" s="3" t="s">
        <v>6121</v>
      </c>
      <c r="I2249" s="3"/>
      <c r="J2249" s="3"/>
      <c r="K2249" s="5" t="s">
        <v>38</v>
      </c>
      <c r="L2249" s="5">
        <v>13</v>
      </c>
      <c r="M2249" s="5" t="s">
        <v>39</v>
      </c>
      <c r="N2249" s="5">
        <f>VLOOKUP(M2249,[1]ArchetypeScores!E:N,10,FALSE)</f>
        <v>0</v>
      </c>
      <c r="O2249" s="5">
        <f>VLOOKUP(M2249,[1]ArchetypeScores!E:O,11,FALSE)</f>
        <v>-2</v>
      </c>
      <c r="P2249" s="5">
        <f>VLOOKUP(M2249,[1]ArchetypeScores!E:P,12,FALSE)</f>
        <v>0</v>
      </c>
      <c r="Q2249" s="2" t="str">
        <f>VLOOKUP(M2249,[1]ArchetypeScores!E:W,19,FALSE)</f>
        <v>Industrials - transportation</v>
      </c>
      <c r="R2249" s="2">
        <f>VLOOKUP(M2249,[1]ArchetypeScores!E:I,5,FALSE)</f>
        <v>0</v>
      </c>
      <c r="S2249" s="2">
        <f>VLOOKUP(M2249,[1]ArchetypeScores!E:K,7,FALSE)</f>
        <v>0</v>
      </c>
      <c r="T2249" s="2" t="str">
        <f t="shared" si="35"/>
        <v>Not A&amp;R positive</v>
      </c>
    </row>
    <row r="2250" spans="1:20" x14ac:dyDescent="0.3">
      <c r="A2250" s="2" t="s">
        <v>5975</v>
      </c>
      <c r="B2250" s="3" t="s">
        <v>6335</v>
      </c>
      <c r="C2250" s="3" t="s">
        <v>6336</v>
      </c>
      <c r="D2250" s="4">
        <v>3.7999999999999999E-2</v>
      </c>
      <c r="E2250" s="5" t="s">
        <v>5978</v>
      </c>
      <c r="F2250" s="4">
        <v>6.1599999999999997E-3</v>
      </c>
      <c r="G2250" s="6">
        <v>46501</v>
      </c>
      <c r="H2250" s="3" t="s">
        <v>6337</v>
      </c>
      <c r="I2250" s="3"/>
      <c r="J2250" s="3"/>
      <c r="K2250" s="5" t="s">
        <v>163</v>
      </c>
      <c r="L2250" s="5">
        <v>1</v>
      </c>
      <c r="M2250" s="5" t="s">
        <v>975</v>
      </c>
      <c r="N2250" s="5">
        <f>VLOOKUP(M2250,[1]ArchetypeScores!E:N,10,FALSE)</f>
        <v>0</v>
      </c>
      <c r="O2250" s="5">
        <f>VLOOKUP(M2250,[1]ArchetypeScores!E:O,11,FALSE)</f>
        <v>0</v>
      </c>
      <c r="P2250" s="5">
        <f>VLOOKUP(M2250,[1]ArchetypeScores!E:P,12,FALSE)</f>
        <v>0</v>
      </c>
      <c r="Q2250" s="2" t="str">
        <f>VLOOKUP(M2250,[1]ArchetypeScores!E:W,19,FALSE)</f>
        <v>Other sector</v>
      </c>
      <c r="R2250" s="2">
        <f>VLOOKUP(M2250,[1]ArchetypeScores!E:I,5,FALSE)</f>
        <v>0</v>
      </c>
      <c r="S2250" s="2">
        <f>VLOOKUP(M2250,[1]ArchetypeScores!E:K,7,FALSE)</f>
        <v>0</v>
      </c>
      <c r="T2250" s="2" t="str">
        <f t="shared" si="35"/>
        <v>Not A&amp;R positive</v>
      </c>
    </row>
    <row r="2251" spans="1:20" x14ac:dyDescent="0.3">
      <c r="A2251" s="2" t="s">
        <v>5975</v>
      </c>
      <c r="B2251" s="3" t="s">
        <v>6338</v>
      </c>
      <c r="C2251" s="3" t="s">
        <v>6339</v>
      </c>
      <c r="D2251" s="4">
        <v>6.0000000000000001E-3</v>
      </c>
      <c r="E2251" s="5" t="s">
        <v>5978</v>
      </c>
      <c r="F2251" s="4">
        <v>9.7999999999999997E-4</v>
      </c>
      <c r="G2251" s="6">
        <v>46526</v>
      </c>
      <c r="H2251" s="3" t="s">
        <v>6158</v>
      </c>
      <c r="I2251" s="3" t="s">
        <v>6159</v>
      </c>
      <c r="J2251" s="3"/>
      <c r="K2251" s="5" t="s">
        <v>25</v>
      </c>
      <c r="L2251" s="5">
        <v>5</v>
      </c>
      <c r="M2251" s="5" t="s">
        <v>2182</v>
      </c>
      <c r="N2251" s="5">
        <f>VLOOKUP(M2251,[1]ArchetypeScores!E:N,10,FALSE)</f>
        <v>1</v>
      </c>
      <c r="O2251" s="5">
        <f>VLOOKUP(M2251,[1]ArchetypeScores!E:O,11,FALSE)</f>
        <v>-1</v>
      </c>
      <c r="P2251" s="5">
        <f>VLOOKUP(M2251,[1]ArchetypeScores!E:P,12,FALSE)</f>
        <v>0</v>
      </c>
      <c r="Q2251" s="2" t="e">
        <f>VLOOKUP(M2251,[1]ArchetypeScores!E:W,19,FALSE)</f>
        <v>#N/A</v>
      </c>
      <c r="R2251" s="2">
        <f>VLOOKUP(M2251,[1]ArchetypeScores!E:I,5,FALSE)</f>
        <v>0</v>
      </c>
      <c r="S2251" s="2">
        <f>VLOOKUP(M2251,[1]ArchetypeScores!E:K,7,FALSE)</f>
        <v>0</v>
      </c>
      <c r="T2251" s="2" t="str">
        <f t="shared" si="35"/>
        <v>Not A&amp;R positive</v>
      </c>
    </row>
    <row r="2252" spans="1:20" x14ac:dyDescent="0.3">
      <c r="A2252" s="2" t="s">
        <v>5975</v>
      </c>
      <c r="B2252" s="3" t="s">
        <v>6340</v>
      </c>
      <c r="C2252" s="3" t="s">
        <v>6341</v>
      </c>
      <c r="D2252" s="4"/>
      <c r="E2252" s="5" t="s">
        <v>5978</v>
      </c>
      <c r="F2252" s="4">
        <v>0</v>
      </c>
      <c r="G2252" s="6">
        <v>46603</v>
      </c>
      <c r="H2252" s="3" t="s">
        <v>6342</v>
      </c>
      <c r="I2252" s="3"/>
      <c r="J2252" s="3"/>
      <c r="K2252" s="5" t="s">
        <v>118</v>
      </c>
      <c r="L2252" s="5">
        <v>3</v>
      </c>
      <c r="M2252" s="5" t="s">
        <v>168</v>
      </c>
      <c r="N2252" s="5">
        <f>VLOOKUP(M2252,[1]ArchetypeScores!E:N,10,FALSE)</f>
        <v>0</v>
      </c>
      <c r="O2252" s="5">
        <f>VLOOKUP(M2252,[1]ArchetypeScores!E:O,11,FALSE)</f>
        <v>-1</v>
      </c>
      <c r="P2252" s="5">
        <f>VLOOKUP(M2252,[1]ArchetypeScores!E:P,12,FALSE)</f>
        <v>0</v>
      </c>
      <c r="Q2252" s="2" t="str">
        <f>VLOOKUP(M2252,[1]ArchetypeScores!E:W,19,FALSE)</f>
        <v>Untargeted</v>
      </c>
      <c r="R2252" s="2">
        <f>VLOOKUP(M2252,[1]ArchetypeScores!E:I,5,FALSE)</f>
        <v>0</v>
      </c>
      <c r="S2252" s="2">
        <f>VLOOKUP(M2252,[1]ArchetypeScores!E:K,7,FALSE)</f>
        <v>0</v>
      </c>
      <c r="T2252" s="2" t="str">
        <f t="shared" si="35"/>
        <v>Not A&amp;R positive</v>
      </c>
    </row>
    <row r="2253" spans="1:20" x14ac:dyDescent="0.3">
      <c r="A2253" s="2" t="s">
        <v>5975</v>
      </c>
      <c r="B2253" s="3" t="s">
        <v>6343</v>
      </c>
      <c r="C2253" s="3" t="s">
        <v>6344</v>
      </c>
      <c r="D2253" s="4">
        <v>1.02</v>
      </c>
      <c r="E2253" s="5" t="s">
        <v>5978</v>
      </c>
      <c r="F2253" s="4">
        <v>0.14902000000000001</v>
      </c>
      <c r="G2253" s="6">
        <v>46628</v>
      </c>
      <c r="H2253" s="3" t="s">
        <v>6345</v>
      </c>
      <c r="I2253" s="3"/>
      <c r="J2253" s="3"/>
      <c r="K2253" s="5" t="s">
        <v>38</v>
      </c>
      <c r="L2253" s="5">
        <v>13</v>
      </c>
      <c r="M2253" s="5" t="s">
        <v>39</v>
      </c>
      <c r="N2253" s="5">
        <f>VLOOKUP(M2253,[1]ArchetypeScores!E:N,10,FALSE)</f>
        <v>0</v>
      </c>
      <c r="O2253" s="5">
        <f>VLOOKUP(M2253,[1]ArchetypeScores!E:O,11,FALSE)</f>
        <v>-2</v>
      </c>
      <c r="P2253" s="5">
        <f>VLOOKUP(M2253,[1]ArchetypeScores!E:P,12,FALSE)</f>
        <v>0</v>
      </c>
      <c r="Q2253" s="2" t="str">
        <f>VLOOKUP(M2253,[1]ArchetypeScores!E:W,19,FALSE)</f>
        <v>Industrials - transportation</v>
      </c>
      <c r="R2253" s="2">
        <f>VLOOKUP(M2253,[1]ArchetypeScores!E:I,5,FALSE)</f>
        <v>0</v>
      </c>
      <c r="S2253" s="2">
        <f>VLOOKUP(M2253,[1]ArchetypeScores!E:K,7,FALSE)</f>
        <v>0</v>
      </c>
      <c r="T2253" s="2" t="str">
        <f t="shared" si="35"/>
        <v>Not A&amp;R positive</v>
      </c>
    </row>
    <row r="2254" spans="1:20" x14ac:dyDescent="0.3">
      <c r="A2254" s="2" t="s">
        <v>5975</v>
      </c>
      <c r="B2254" s="3" t="s">
        <v>6346</v>
      </c>
      <c r="C2254" s="3" t="s">
        <v>6347</v>
      </c>
      <c r="D2254" s="4">
        <v>11</v>
      </c>
      <c r="E2254" s="5" t="s">
        <v>5978</v>
      </c>
      <c r="F2254" s="4">
        <v>1.66187</v>
      </c>
      <c r="G2254" s="6">
        <v>46589</v>
      </c>
      <c r="H2254" s="3" t="s">
        <v>6348</v>
      </c>
      <c r="I2254" s="3"/>
      <c r="J2254" s="3"/>
      <c r="K2254" s="5" t="s">
        <v>38</v>
      </c>
      <c r="L2254" s="5">
        <v>13</v>
      </c>
      <c r="M2254" s="5" t="s">
        <v>39</v>
      </c>
      <c r="N2254" s="5">
        <f>VLOOKUP(M2254,[1]ArchetypeScores!E:N,10,FALSE)</f>
        <v>0</v>
      </c>
      <c r="O2254" s="5">
        <f>VLOOKUP(M2254,[1]ArchetypeScores!E:O,11,FALSE)</f>
        <v>-2</v>
      </c>
      <c r="P2254" s="5">
        <f>VLOOKUP(M2254,[1]ArchetypeScores!E:P,12,FALSE)</f>
        <v>0</v>
      </c>
      <c r="Q2254" s="2" t="str">
        <f>VLOOKUP(M2254,[1]ArchetypeScores!E:W,19,FALSE)</f>
        <v>Industrials - transportation</v>
      </c>
      <c r="R2254" s="2">
        <f>VLOOKUP(M2254,[1]ArchetypeScores!E:I,5,FALSE)</f>
        <v>0</v>
      </c>
      <c r="S2254" s="2">
        <f>VLOOKUP(M2254,[1]ArchetypeScores!E:K,7,FALSE)</f>
        <v>0</v>
      </c>
      <c r="T2254" s="2" t="str">
        <f t="shared" si="35"/>
        <v>Not A&amp;R positive</v>
      </c>
    </row>
    <row r="2255" spans="1:20" x14ac:dyDescent="0.3">
      <c r="A2255" s="2" t="s">
        <v>5975</v>
      </c>
      <c r="B2255" s="3" t="s">
        <v>6349</v>
      </c>
      <c r="C2255" s="3" t="s">
        <v>6350</v>
      </c>
      <c r="D2255" s="4">
        <v>1.5</v>
      </c>
      <c r="E2255" s="5" t="s">
        <v>5978</v>
      </c>
      <c r="F2255" s="4">
        <v>0.22106000000000001</v>
      </c>
      <c r="G2255" s="6">
        <v>46651</v>
      </c>
      <c r="H2255" s="3" t="s">
        <v>6351</v>
      </c>
      <c r="I2255" s="3"/>
      <c r="J2255" s="3"/>
      <c r="K2255" s="5" t="s">
        <v>38</v>
      </c>
      <c r="L2255" s="5">
        <v>13</v>
      </c>
      <c r="M2255" s="5" t="s">
        <v>39</v>
      </c>
      <c r="N2255" s="5">
        <f>VLOOKUP(M2255,[1]ArchetypeScores!E:N,10,FALSE)</f>
        <v>0</v>
      </c>
      <c r="O2255" s="5">
        <f>VLOOKUP(M2255,[1]ArchetypeScores!E:O,11,FALSE)</f>
        <v>-2</v>
      </c>
      <c r="P2255" s="5">
        <f>VLOOKUP(M2255,[1]ArchetypeScores!E:P,12,FALSE)</f>
        <v>0</v>
      </c>
      <c r="Q2255" s="2" t="str">
        <f>VLOOKUP(M2255,[1]ArchetypeScores!E:W,19,FALSE)</f>
        <v>Industrials - transportation</v>
      </c>
      <c r="R2255" s="2">
        <f>VLOOKUP(M2255,[1]ArchetypeScores!E:I,5,FALSE)</f>
        <v>0</v>
      </c>
      <c r="S2255" s="2">
        <f>VLOOKUP(M2255,[1]ArchetypeScores!E:K,7,FALSE)</f>
        <v>0</v>
      </c>
      <c r="T2255" s="2" t="str">
        <f t="shared" si="35"/>
        <v>Not A&amp;R positive</v>
      </c>
    </row>
    <row r="2256" spans="1:20" x14ac:dyDescent="0.3">
      <c r="A2256" s="2" t="s">
        <v>5975</v>
      </c>
      <c r="B2256" s="3" t="s">
        <v>6352</v>
      </c>
      <c r="C2256" s="3" t="s">
        <v>6353</v>
      </c>
      <c r="D2256" s="4">
        <v>0.01</v>
      </c>
      <c r="E2256" s="5" t="s">
        <v>5978</v>
      </c>
      <c r="F2256" s="4">
        <v>1.5100000000000001E-3</v>
      </c>
      <c r="G2256" s="6">
        <v>46485</v>
      </c>
      <c r="H2256" s="3" t="s">
        <v>6129</v>
      </c>
      <c r="I2256" s="3" t="s">
        <v>6031</v>
      </c>
      <c r="J2256" s="3"/>
      <c r="K2256" s="5" t="s">
        <v>38</v>
      </c>
      <c r="L2256" s="5">
        <v>13</v>
      </c>
      <c r="M2256" s="5" t="s">
        <v>39</v>
      </c>
      <c r="N2256" s="5">
        <f>VLOOKUP(M2256,[1]ArchetypeScores!E:N,10,FALSE)</f>
        <v>0</v>
      </c>
      <c r="O2256" s="5">
        <f>VLOOKUP(M2256,[1]ArchetypeScores!E:O,11,FALSE)</f>
        <v>-2</v>
      </c>
      <c r="P2256" s="5">
        <f>VLOOKUP(M2256,[1]ArchetypeScores!E:P,12,FALSE)</f>
        <v>0</v>
      </c>
      <c r="Q2256" s="2" t="str">
        <f>VLOOKUP(M2256,[1]ArchetypeScores!E:W,19,FALSE)</f>
        <v>Industrials - transportation</v>
      </c>
      <c r="R2256" s="2">
        <f>VLOOKUP(M2256,[1]ArchetypeScores!E:I,5,FALSE)</f>
        <v>0</v>
      </c>
      <c r="S2256" s="2">
        <f>VLOOKUP(M2256,[1]ArchetypeScores!E:K,7,FALSE)</f>
        <v>0</v>
      </c>
      <c r="T2256" s="2" t="str">
        <f t="shared" si="35"/>
        <v>Not A&amp;R positive</v>
      </c>
    </row>
    <row r="2257" spans="1:20" x14ac:dyDescent="0.3">
      <c r="A2257" s="2" t="s">
        <v>5975</v>
      </c>
      <c r="B2257" s="3" t="s">
        <v>6354</v>
      </c>
      <c r="C2257" s="3" t="s">
        <v>6355</v>
      </c>
      <c r="D2257" s="4">
        <v>0.28699999999999998</v>
      </c>
      <c r="E2257" s="5" t="s">
        <v>5978</v>
      </c>
      <c r="F2257" s="4">
        <v>4.5629999999999997E-2</v>
      </c>
      <c r="G2257" s="6">
        <v>46511</v>
      </c>
      <c r="H2257" s="3" t="s">
        <v>6356</v>
      </c>
      <c r="I2257" s="3"/>
      <c r="J2257" s="3"/>
      <c r="K2257" s="5" t="s">
        <v>57</v>
      </c>
      <c r="L2257" s="5">
        <v>25</v>
      </c>
      <c r="M2257" s="5" t="s">
        <v>241</v>
      </c>
      <c r="N2257" s="5">
        <f>VLOOKUP(M2257,[1]ArchetypeScores!E:N,10,FALSE)</f>
        <v>0</v>
      </c>
      <c r="O2257" s="5">
        <f>VLOOKUP(M2257,[1]ArchetypeScores!E:O,11,FALSE)</f>
        <v>-1</v>
      </c>
      <c r="P2257" s="5">
        <f>VLOOKUP(M2257,[1]ArchetypeScores!E:P,12,FALSE)</f>
        <v>0</v>
      </c>
      <c r="Q2257" s="2" t="str">
        <f>VLOOKUP(M2257,[1]ArchetypeScores!E:W,19,FALSE)</f>
        <v>Other sector</v>
      </c>
      <c r="R2257" s="2">
        <f>VLOOKUP(M2257,[1]ArchetypeScores!E:I,5,FALSE)</f>
        <v>0</v>
      </c>
      <c r="S2257" s="2">
        <f>VLOOKUP(M2257,[1]ArchetypeScores!E:K,7,FALSE)</f>
        <v>0</v>
      </c>
      <c r="T2257" s="2" t="str">
        <f t="shared" si="35"/>
        <v>Not A&amp;R positive</v>
      </c>
    </row>
    <row r="2258" spans="1:20" x14ac:dyDescent="0.3">
      <c r="A2258" s="2" t="s">
        <v>5975</v>
      </c>
      <c r="B2258" s="3" t="s">
        <v>6357</v>
      </c>
      <c r="C2258" s="3" t="s">
        <v>6358</v>
      </c>
      <c r="D2258" s="4">
        <v>2</v>
      </c>
      <c r="E2258" s="5" t="s">
        <v>5978</v>
      </c>
      <c r="F2258" s="4">
        <v>0.32521</v>
      </c>
      <c r="G2258" s="6">
        <v>46543</v>
      </c>
      <c r="H2258" s="3" t="s">
        <v>6111</v>
      </c>
      <c r="I2258" s="3" t="s">
        <v>6112</v>
      </c>
      <c r="J2258" s="3"/>
      <c r="K2258" s="5" t="s">
        <v>57</v>
      </c>
      <c r="L2258" s="5">
        <v>29</v>
      </c>
      <c r="M2258" s="5" t="s">
        <v>58</v>
      </c>
      <c r="N2258" s="5">
        <f>VLOOKUP(M2258,[1]ArchetypeScores!E:N,10,FALSE)</f>
        <v>0</v>
      </c>
      <c r="O2258" s="5">
        <f>VLOOKUP(M2258,[1]ArchetypeScores!E:O,11,FALSE)</f>
        <v>-1</v>
      </c>
      <c r="P2258" s="5">
        <f>VLOOKUP(M2258,[1]ArchetypeScores!E:P,12,FALSE)</f>
        <v>0</v>
      </c>
      <c r="Q2258" s="2" t="str">
        <f>VLOOKUP(M2258,[1]ArchetypeScores!E:W,19,FALSE)</f>
        <v>Untargeted</v>
      </c>
      <c r="R2258" s="2">
        <f>VLOOKUP(M2258,[1]ArchetypeScores!E:I,5,FALSE)</f>
        <v>0</v>
      </c>
      <c r="S2258" s="2">
        <f>VLOOKUP(M2258,[1]ArchetypeScores!E:K,7,FALSE)</f>
        <v>0</v>
      </c>
      <c r="T2258" s="2" t="str">
        <f t="shared" si="35"/>
        <v>Not A&amp;R positive</v>
      </c>
    </row>
    <row r="2259" spans="1:20" x14ac:dyDescent="0.3">
      <c r="A2259" s="2" t="s">
        <v>5975</v>
      </c>
      <c r="B2259" s="3" t="s">
        <v>6359</v>
      </c>
      <c r="C2259" s="3" t="s">
        <v>6360</v>
      </c>
      <c r="D2259" s="4"/>
      <c r="E2259" s="5" t="s">
        <v>5978</v>
      </c>
      <c r="F2259" s="4">
        <v>0</v>
      </c>
      <c r="G2259" s="6">
        <v>46503</v>
      </c>
      <c r="H2259" s="3" t="s">
        <v>6361</v>
      </c>
      <c r="I2259" s="3"/>
      <c r="J2259" s="3"/>
      <c r="K2259" s="5" t="s">
        <v>38</v>
      </c>
      <c r="L2259" s="5">
        <v>21</v>
      </c>
      <c r="M2259" s="5" t="s">
        <v>302</v>
      </c>
      <c r="N2259" s="5">
        <f>VLOOKUP(M2259,[1]ArchetypeScores!E:N,10,FALSE)</f>
        <v>0</v>
      </c>
      <c r="O2259" s="5">
        <f>VLOOKUP(M2259,[1]ArchetypeScores!E:O,11,FALSE)</f>
        <v>-1</v>
      </c>
      <c r="P2259" s="5">
        <f>VLOOKUP(M2259,[1]ArchetypeScores!E:P,12,FALSE)</f>
        <v>0</v>
      </c>
      <c r="Q2259" s="2" t="str">
        <f>VLOOKUP(M2259,[1]ArchetypeScores!E:W,19,FALSE)</f>
        <v>Consumer (including agriculture and tourism)</v>
      </c>
      <c r="R2259" s="2">
        <f>VLOOKUP(M2259,[1]ArchetypeScores!E:I,5,FALSE)</f>
        <v>0</v>
      </c>
      <c r="S2259" s="2">
        <f>VLOOKUP(M2259,[1]ArchetypeScores!E:K,7,FALSE)</f>
        <v>0</v>
      </c>
      <c r="T2259" s="2" t="str">
        <f t="shared" si="35"/>
        <v>Not A&amp;R positive</v>
      </c>
    </row>
    <row r="2260" spans="1:20" x14ac:dyDescent="0.3">
      <c r="A2260" s="2" t="s">
        <v>5975</v>
      </c>
      <c r="B2260" s="3" t="s">
        <v>6362</v>
      </c>
      <c r="C2260" s="3" t="s">
        <v>6363</v>
      </c>
      <c r="D2260" s="4">
        <v>0</v>
      </c>
      <c r="E2260" s="5" t="s">
        <v>5978</v>
      </c>
      <c r="F2260" s="4">
        <v>0</v>
      </c>
      <c r="G2260" s="6">
        <v>46541</v>
      </c>
      <c r="H2260" s="3" t="s">
        <v>6364</v>
      </c>
      <c r="I2260" s="3" t="s">
        <v>6112</v>
      </c>
      <c r="J2260" s="3"/>
      <c r="K2260" s="5" t="s">
        <v>142</v>
      </c>
      <c r="L2260" s="5" t="s">
        <v>112</v>
      </c>
      <c r="M2260" s="5" t="s">
        <v>470</v>
      </c>
      <c r="N2260" s="5">
        <f>VLOOKUP(M2260,[1]ArchetypeScores!E:N,10,FALSE)</f>
        <v>1</v>
      </c>
      <c r="O2260" s="5">
        <f>VLOOKUP(M2260,[1]ArchetypeScores!E:O,11,FALSE)</f>
        <v>1</v>
      </c>
      <c r="P2260" s="5">
        <f>VLOOKUP(M2260,[1]ArchetypeScores!E:P,12,FALSE)</f>
        <v>2</v>
      </c>
      <c r="Q2260" s="2" t="str">
        <f>VLOOKUP(M2260,[1]ArchetypeScores!E:W,19,FALSE)</f>
        <v>Materials (including forestry and nature)</v>
      </c>
      <c r="R2260" s="2">
        <f>VLOOKUP(M2260,[1]ArchetypeScores!E:I,5,FALSE)</f>
        <v>1</v>
      </c>
      <c r="S2260" s="2">
        <f>VLOOKUP(M2260,[1]ArchetypeScores!E:K,7,FALSE)</f>
        <v>1</v>
      </c>
      <c r="T2260" s="2" t="str">
        <f t="shared" si="35"/>
        <v>Both</v>
      </c>
    </row>
    <row r="2261" spans="1:20" x14ac:dyDescent="0.3">
      <c r="A2261" s="2" t="s">
        <v>5975</v>
      </c>
      <c r="B2261" s="3" t="s">
        <v>6365</v>
      </c>
      <c r="C2261" s="3" t="s">
        <v>6366</v>
      </c>
      <c r="D2261" s="4">
        <v>2.2000000000000002</v>
      </c>
      <c r="E2261" s="5" t="s">
        <v>5978</v>
      </c>
      <c r="F2261" s="4">
        <v>0.31952999999999998</v>
      </c>
      <c r="G2261" s="6">
        <v>46612</v>
      </c>
      <c r="H2261" s="3" t="s">
        <v>6367</v>
      </c>
      <c r="I2261" s="3" t="s">
        <v>6019</v>
      </c>
      <c r="J2261" s="3"/>
      <c r="K2261" s="5" t="s">
        <v>57</v>
      </c>
      <c r="L2261" s="5">
        <v>29</v>
      </c>
      <c r="M2261" s="5" t="s">
        <v>58</v>
      </c>
      <c r="N2261" s="5">
        <f>VLOOKUP(M2261,[1]ArchetypeScores!E:N,10,FALSE)</f>
        <v>0</v>
      </c>
      <c r="O2261" s="5">
        <f>VLOOKUP(M2261,[1]ArchetypeScores!E:O,11,FALSE)</f>
        <v>-1</v>
      </c>
      <c r="P2261" s="5">
        <f>VLOOKUP(M2261,[1]ArchetypeScores!E:P,12,FALSE)</f>
        <v>0</v>
      </c>
      <c r="Q2261" s="2" t="str">
        <f>VLOOKUP(M2261,[1]ArchetypeScores!E:W,19,FALSE)</f>
        <v>Untargeted</v>
      </c>
      <c r="R2261" s="2">
        <f>VLOOKUP(M2261,[1]ArchetypeScores!E:I,5,FALSE)</f>
        <v>0</v>
      </c>
      <c r="S2261" s="2">
        <f>VLOOKUP(M2261,[1]ArchetypeScores!E:K,7,FALSE)</f>
        <v>0</v>
      </c>
      <c r="T2261" s="2" t="str">
        <f t="shared" si="35"/>
        <v>Not A&amp;R positive</v>
      </c>
    </row>
    <row r="2262" spans="1:20" x14ac:dyDescent="0.3">
      <c r="A2262" s="2" t="s">
        <v>5975</v>
      </c>
      <c r="B2262" s="3" t="s">
        <v>6368</v>
      </c>
      <c r="C2262" s="3" t="s">
        <v>6369</v>
      </c>
      <c r="D2262" s="4">
        <v>1.7</v>
      </c>
      <c r="E2262" s="5" t="s">
        <v>5978</v>
      </c>
      <c r="F2262" s="4">
        <v>0.25439000000000001</v>
      </c>
      <c r="G2262" s="6">
        <v>46656</v>
      </c>
      <c r="H2262" s="3" t="s">
        <v>6370</v>
      </c>
      <c r="I2262" s="3" t="s">
        <v>6095</v>
      </c>
      <c r="J2262" s="3" t="s">
        <v>6371</v>
      </c>
      <c r="K2262" s="5" t="s">
        <v>118</v>
      </c>
      <c r="L2262" s="5">
        <v>3</v>
      </c>
      <c r="M2262" s="5" t="s">
        <v>168</v>
      </c>
      <c r="N2262" s="5">
        <f>VLOOKUP(M2262,[1]ArchetypeScores!E:N,10,FALSE)</f>
        <v>0</v>
      </c>
      <c r="O2262" s="5">
        <f>VLOOKUP(M2262,[1]ArchetypeScores!E:O,11,FALSE)</f>
        <v>-1</v>
      </c>
      <c r="P2262" s="5">
        <f>VLOOKUP(M2262,[1]ArchetypeScores!E:P,12,FALSE)</f>
        <v>0</v>
      </c>
      <c r="Q2262" s="2" t="str">
        <f>VLOOKUP(M2262,[1]ArchetypeScores!E:W,19,FALSE)</f>
        <v>Untargeted</v>
      </c>
      <c r="R2262" s="2">
        <f>VLOOKUP(M2262,[1]ArchetypeScores!E:I,5,FALSE)</f>
        <v>0</v>
      </c>
      <c r="S2262" s="2">
        <f>VLOOKUP(M2262,[1]ArchetypeScores!E:K,7,FALSE)</f>
        <v>0</v>
      </c>
      <c r="T2262" s="2" t="str">
        <f t="shared" si="35"/>
        <v>Not A&amp;R positive</v>
      </c>
    </row>
    <row r="2263" spans="1:20" x14ac:dyDescent="0.3">
      <c r="A2263" s="2" t="s">
        <v>5975</v>
      </c>
      <c r="B2263" s="3" t="s">
        <v>6372</v>
      </c>
      <c r="C2263" s="3" t="s">
        <v>6373</v>
      </c>
      <c r="D2263" s="4"/>
      <c r="E2263" s="5" t="s">
        <v>5978</v>
      </c>
      <c r="F2263" s="4">
        <v>0</v>
      </c>
      <c r="G2263" s="6">
        <v>46602</v>
      </c>
      <c r="H2263" s="3" t="s">
        <v>6342</v>
      </c>
      <c r="I2263" s="3"/>
      <c r="J2263" s="3"/>
      <c r="K2263" s="5" t="s">
        <v>67</v>
      </c>
      <c r="L2263" s="5">
        <v>1</v>
      </c>
      <c r="M2263" s="5" t="s">
        <v>265</v>
      </c>
      <c r="N2263" s="5">
        <f>VLOOKUP(M2263,[1]ArchetypeScores!E:N,10,FALSE)</f>
        <v>0</v>
      </c>
      <c r="O2263" s="5">
        <f>VLOOKUP(M2263,[1]ArchetypeScores!E:O,11,FALSE)</f>
        <v>-1</v>
      </c>
      <c r="P2263" s="5">
        <f>VLOOKUP(M2263,[1]ArchetypeScores!E:P,12,FALSE)</f>
        <v>0</v>
      </c>
      <c r="Q2263" s="2" t="str">
        <f>VLOOKUP(M2263,[1]ArchetypeScores!E:W,19,FALSE)</f>
        <v>Untargeted</v>
      </c>
      <c r="R2263" s="2">
        <f>VLOOKUP(M2263,[1]ArchetypeScores!E:I,5,FALSE)</f>
        <v>0</v>
      </c>
      <c r="S2263" s="2">
        <f>VLOOKUP(M2263,[1]ArchetypeScores!E:K,7,FALSE)</f>
        <v>0</v>
      </c>
      <c r="T2263" s="2" t="str">
        <f t="shared" si="35"/>
        <v>Not A&amp;R positive</v>
      </c>
    </row>
    <row r="2264" spans="1:20" x14ac:dyDescent="0.3">
      <c r="A2264" s="2" t="s">
        <v>5975</v>
      </c>
      <c r="B2264" s="3" t="s">
        <v>6374</v>
      </c>
      <c r="C2264" s="3" t="s">
        <v>6375</v>
      </c>
      <c r="D2264" s="4">
        <v>0.15</v>
      </c>
      <c r="E2264" s="5" t="s">
        <v>5978</v>
      </c>
      <c r="F2264" s="4">
        <v>2.248E-2</v>
      </c>
      <c r="G2264" s="6">
        <v>46578</v>
      </c>
      <c r="H2264" s="3" t="s">
        <v>6376</v>
      </c>
      <c r="I2264" s="3"/>
      <c r="J2264" s="3"/>
      <c r="K2264" s="5" t="s">
        <v>61</v>
      </c>
      <c r="L2264" s="5">
        <v>5</v>
      </c>
      <c r="M2264" s="5" t="s">
        <v>62</v>
      </c>
      <c r="N2264" s="5">
        <f>VLOOKUP(M2264,[1]ArchetypeScores!E:N,10,FALSE)</f>
        <v>0</v>
      </c>
      <c r="O2264" s="5">
        <f>VLOOKUP(M2264,[1]ArchetypeScores!E:O,11,FALSE)</f>
        <v>-1</v>
      </c>
      <c r="P2264" s="5">
        <f>VLOOKUP(M2264,[1]ArchetypeScores!E:P,12,FALSE)</f>
        <v>0</v>
      </c>
      <c r="Q2264" s="2" t="str">
        <f>VLOOKUP(M2264,[1]ArchetypeScores!E:W,19,FALSE)</f>
        <v>Health care</v>
      </c>
      <c r="R2264" s="2">
        <f>VLOOKUP(M2264,[1]ArchetypeScores!E:I,5,FALSE)</f>
        <v>0</v>
      </c>
      <c r="S2264" s="2">
        <f>VLOOKUP(M2264,[1]ArchetypeScores!E:K,7,FALSE)</f>
        <v>0</v>
      </c>
      <c r="T2264" s="2" t="str">
        <f t="shared" si="35"/>
        <v>Not A&amp;R positive</v>
      </c>
    </row>
    <row r="2265" spans="1:20" x14ac:dyDescent="0.3">
      <c r="A2265" s="2" t="s">
        <v>5975</v>
      </c>
      <c r="B2265" s="3" t="s">
        <v>6377</v>
      </c>
      <c r="C2265" s="3" t="s">
        <v>6378</v>
      </c>
      <c r="D2265" s="4">
        <v>0.01</v>
      </c>
      <c r="E2265" s="5" t="s">
        <v>5978</v>
      </c>
      <c r="F2265" s="4">
        <v>1.4499999999999999E-3</v>
      </c>
      <c r="G2265" s="6">
        <v>46618</v>
      </c>
      <c r="H2265" s="3" t="s">
        <v>6379</v>
      </c>
      <c r="I2265" s="3"/>
      <c r="J2265" s="3"/>
      <c r="K2265" s="5" t="s">
        <v>163</v>
      </c>
      <c r="L2265" s="5">
        <v>1</v>
      </c>
      <c r="M2265" s="5" t="s">
        <v>975</v>
      </c>
      <c r="N2265" s="5">
        <f>VLOOKUP(M2265,[1]ArchetypeScores!E:N,10,FALSE)</f>
        <v>0</v>
      </c>
      <c r="O2265" s="5">
        <f>VLOOKUP(M2265,[1]ArchetypeScores!E:O,11,FALSE)</f>
        <v>0</v>
      </c>
      <c r="P2265" s="5">
        <f>VLOOKUP(M2265,[1]ArchetypeScores!E:P,12,FALSE)</f>
        <v>0</v>
      </c>
      <c r="Q2265" s="2" t="str">
        <f>VLOOKUP(M2265,[1]ArchetypeScores!E:W,19,FALSE)</f>
        <v>Other sector</v>
      </c>
      <c r="R2265" s="2">
        <f>VLOOKUP(M2265,[1]ArchetypeScores!E:I,5,FALSE)</f>
        <v>0</v>
      </c>
      <c r="S2265" s="2">
        <f>VLOOKUP(M2265,[1]ArchetypeScores!E:K,7,FALSE)</f>
        <v>0</v>
      </c>
      <c r="T2265" s="2" t="str">
        <f t="shared" si="35"/>
        <v>Not A&amp;R positive</v>
      </c>
    </row>
    <row r="2266" spans="1:20" x14ac:dyDescent="0.3">
      <c r="A2266" s="2" t="s">
        <v>5975</v>
      </c>
      <c r="B2266" s="3" t="s">
        <v>6380</v>
      </c>
      <c r="C2266" s="3" t="s">
        <v>6381</v>
      </c>
      <c r="D2266" s="4"/>
      <c r="E2266" s="5" t="s">
        <v>5978</v>
      </c>
      <c r="F2266" s="4">
        <v>0</v>
      </c>
      <c r="G2266" s="6">
        <v>46488</v>
      </c>
      <c r="H2266" s="3" t="s">
        <v>6129</v>
      </c>
      <c r="I2266" s="3" t="s">
        <v>6031</v>
      </c>
      <c r="J2266" s="3"/>
      <c r="K2266" s="5" t="s">
        <v>38</v>
      </c>
      <c r="L2266" s="5">
        <v>29</v>
      </c>
      <c r="M2266" s="5" t="s">
        <v>316</v>
      </c>
      <c r="N2266" s="5">
        <f>VLOOKUP(M2266,[1]ArchetypeScores!E:N,10,FALSE)</f>
        <v>0</v>
      </c>
      <c r="O2266" s="5">
        <f>VLOOKUP(M2266,[1]ArchetypeScores!E:O,11,FALSE)</f>
        <v>-1</v>
      </c>
      <c r="P2266" s="5">
        <f>VLOOKUP(M2266,[1]ArchetypeScores!E:P,12,FALSE)</f>
        <v>0</v>
      </c>
      <c r="Q2266" s="2" t="str">
        <f>VLOOKUP(M2266,[1]ArchetypeScores!E:W,19,FALSE)</f>
        <v>Other sector</v>
      </c>
      <c r="R2266" s="2">
        <f>VLOOKUP(M2266,[1]ArchetypeScores!E:I,5,FALSE)</f>
        <v>0</v>
      </c>
      <c r="S2266" s="2">
        <f>VLOOKUP(M2266,[1]ArchetypeScores!E:K,7,FALSE)</f>
        <v>0</v>
      </c>
      <c r="T2266" s="2" t="str">
        <f t="shared" si="35"/>
        <v>Not A&amp;R positive</v>
      </c>
    </row>
    <row r="2267" spans="1:20" x14ac:dyDescent="0.3">
      <c r="A2267" s="2" t="s">
        <v>5975</v>
      </c>
      <c r="B2267" s="3" t="s">
        <v>6382</v>
      </c>
      <c r="C2267" s="3" t="s">
        <v>6383</v>
      </c>
      <c r="D2267" s="4">
        <v>0.14799999999999999</v>
      </c>
      <c r="E2267" s="5" t="s">
        <v>5978</v>
      </c>
      <c r="F2267" s="4">
        <v>2.3560000000000001E-2</v>
      </c>
      <c r="G2267" s="6">
        <v>46661</v>
      </c>
      <c r="H2267" s="3" t="s">
        <v>6384</v>
      </c>
      <c r="I2267" s="3"/>
      <c r="J2267" s="3"/>
      <c r="K2267" s="5" t="s">
        <v>163</v>
      </c>
      <c r="L2267" s="5">
        <v>1</v>
      </c>
      <c r="M2267" s="5" t="s">
        <v>975</v>
      </c>
      <c r="N2267" s="5">
        <f>VLOOKUP(M2267,[1]ArchetypeScores!E:N,10,FALSE)</f>
        <v>0</v>
      </c>
      <c r="O2267" s="5">
        <f>VLOOKUP(M2267,[1]ArchetypeScores!E:O,11,FALSE)</f>
        <v>0</v>
      </c>
      <c r="P2267" s="5">
        <f>VLOOKUP(M2267,[1]ArchetypeScores!E:P,12,FALSE)</f>
        <v>0</v>
      </c>
      <c r="Q2267" s="2" t="str">
        <f>VLOOKUP(M2267,[1]ArchetypeScores!E:W,19,FALSE)</f>
        <v>Other sector</v>
      </c>
      <c r="R2267" s="2">
        <f>VLOOKUP(M2267,[1]ArchetypeScores!E:I,5,FALSE)</f>
        <v>0</v>
      </c>
      <c r="S2267" s="2">
        <f>VLOOKUP(M2267,[1]ArchetypeScores!E:K,7,FALSE)</f>
        <v>0</v>
      </c>
      <c r="T2267" s="2" t="str">
        <f t="shared" si="35"/>
        <v>Not A&amp;R positive</v>
      </c>
    </row>
    <row r="2268" spans="1:20" x14ac:dyDescent="0.3">
      <c r="A2268" s="2" t="s">
        <v>5975</v>
      </c>
      <c r="B2268" s="3" t="s">
        <v>6385</v>
      </c>
      <c r="C2268" s="3" t="s">
        <v>6386</v>
      </c>
      <c r="D2268" s="4">
        <v>0.122</v>
      </c>
      <c r="E2268" s="5" t="s">
        <v>5978</v>
      </c>
      <c r="F2268" s="4">
        <v>1.984E-2</v>
      </c>
      <c r="G2268" s="6">
        <v>46529</v>
      </c>
      <c r="H2268" s="3" t="s">
        <v>6387</v>
      </c>
      <c r="I2268" s="3"/>
      <c r="J2268" s="3"/>
      <c r="K2268" s="5" t="s">
        <v>163</v>
      </c>
      <c r="L2268" s="5">
        <v>3</v>
      </c>
      <c r="M2268" s="5" t="s">
        <v>164</v>
      </c>
      <c r="N2268" s="5">
        <f>VLOOKUP(M2268,[1]ArchetypeScores!E:N,10,FALSE)</f>
        <v>0</v>
      </c>
      <c r="O2268" s="5">
        <f>VLOOKUP(M2268,[1]ArchetypeScores!E:O,11,FALSE)</f>
        <v>0</v>
      </c>
      <c r="P2268" s="5">
        <f>VLOOKUP(M2268,[1]ArchetypeScores!E:P,12,FALSE)</f>
        <v>0</v>
      </c>
      <c r="Q2268" s="2" t="str">
        <f>VLOOKUP(M2268,[1]ArchetypeScores!E:W,19,FALSE)</f>
        <v>Education and training</v>
      </c>
      <c r="R2268" s="2">
        <f>VLOOKUP(M2268,[1]ArchetypeScores!E:I,5,FALSE)</f>
        <v>0</v>
      </c>
      <c r="S2268" s="2">
        <f>VLOOKUP(M2268,[1]ArchetypeScores!E:K,7,FALSE)</f>
        <v>0</v>
      </c>
      <c r="T2268" s="2" t="str">
        <f t="shared" si="35"/>
        <v>Not A&amp;R positive</v>
      </c>
    </row>
    <row r="2269" spans="1:20" x14ac:dyDescent="0.3">
      <c r="A2269" s="2" t="s">
        <v>5975</v>
      </c>
      <c r="B2269" s="3" t="s">
        <v>6388</v>
      </c>
      <c r="C2269" s="3" t="s">
        <v>6389</v>
      </c>
      <c r="D2269" s="4">
        <v>0.1</v>
      </c>
      <c r="E2269" s="5" t="s">
        <v>5978</v>
      </c>
      <c r="F2269" s="4">
        <v>1.6199999999999999E-2</v>
      </c>
      <c r="G2269" s="6">
        <v>46518</v>
      </c>
      <c r="H2269" s="3" t="s">
        <v>6390</v>
      </c>
      <c r="I2269" s="3"/>
      <c r="J2269" s="3"/>
      <c r="K2269" s="5" t="s">
        <v>163</v>
      </c>
      <c r="L2269" s="5">
        <v>3</v>
      </c>
      <c r="M2269" s="5" t="s">
        <v>164</v>
      </c>
      <c r="N2269" s="5">
        <f>VLOOKUP(M2269,[1]ArchetypeScores!E:N,10,FALSE)</f>
        <v>0</v>
      </c>
      <c r="O2269" s="5">
        <f>VLOOKUP(M2269,[1]ArchetypeScores!E:O,11,FALSE)</f>
        <v>0</v>
      </c>
      <c r="P2269" s="5">
        <f>VLOOKUP(M2269,[1]ArchetypeScores!E:P,12,FALSE)</f>
        <v>0</v>
      </c>
      <c r="Q2269" s="2" t="str">
        <f>VLOOKUP(M2269,[1]ArchetypeScores!E:W,19,FALSE)</f>
        <v>Education and training</v>
      </c>
      <c r="R2269" s="2">
        <f>VLOOKUP(M2269,[1]ArchetypeScores!E:I,5,FALSE)</f>
        <v>0</v>
      </c>
      <c r="S2269" s="2">
        <f>VLOOKUP(M2269,[1]ArchetypeScores!E:K,7,FALSE)</f>
        <v>0</v>
      </c>
      <c r="T2269" s="2" t="str">
        <f t="shared" si="35"/>
        <v>Not A&amp;R positive</v>
      </c>
    </row>
    <row r="2270" spans="1:20" x14ac:dyDescent="0.3">
      <c r="A2270" s="2" t="s">
        <v>5975</v>
      </c>
      <c r="B2270" s="3" t="s">
        <v>6391</v>
      </c>
      <c r="C2270" s="3" t="s">
        <v>6392</v>
      </c>
      <c r="D2270" s="4">
        <v>6.0000000000000001E-3</v>
      </c>
      <c r="E2270" s="5" t="s">
        <v>5978</v>
      </c>
      <c r="F2270" s="4">
        <v>8.0000000000000004E-4</v>
      </c>
      <c r="G2270" s="6">
        <v>46632</v>
      </c>
      <c r="H2270" s="3" t="s">
        <v>6393</v>
      </c>
      <c r="I2270" s="3"/>
      <c r="J2270" s="3"/>
      <c r="K2270" s="5" t="s">
        <v>38</v>
      </c>
      <c r="L2270" s="5">
        <v>21</v>
      </c>
      <c r="M2270" s="5" t="s">
        <v>302</v>
      </c>
      <c r="N2270" s="5">
        <f>VLOOKUP(M2270,[1]ArchetypeScores!E:N,10,FALSE)</f>
        <v>0</v>
      </c>
      <c r="O2270" s="5">
        <f>VLOOKUP(M2270,[1]ArchetypeScores!E:O,11,FALSE)</f>
        <v>-1</v>
      </c>
      <c r="P2270" s="5">
        <f>VLOOKUP(M2270,[1]ArchetypeScores!E:P,12,FALSE)</f>
        <v>0</v>
      </c>
      <c r="Q2270" s="2" t="str">
        <f>VLOOKUP(M2270,[1]ArchetypeScores!E:W,19,FALSE)</f>
        <v>Consumer (including agriculture and tourism)</v>
      </c>
      <c r="R2270" s="2">
        <f>VLOOKUP(M2270,[1]ArchetypeScores!E:I,5,FALSE)</f>
        <v>0</v>
      </c>
      <c r="S2270" s="2">
        <f>VLOOKUP(M2270,[1]ArchetypeScores!E:K,7,FALSE)</f>
        <v>0</v>
      </c>
      <c r="T2270" s="2" t="str">
        <f t="shared" si="35"/>
        <v>Not A&amp;R positive</v>
      </c>
    </row>
    <row r="2271" spans="1:20" x14ac:dyDescent="0.3">
      <c r="A2271" s="2" t="s">
        <v>5975</v>
      </c>
      <c r="B2271" s="3" t="s">
        <v>6394</v>
      </c>
      <c r="C2271" s="3" t="s">
        <v>6395</v>
      </c>
      <c r="D2271" s="4">
        <v>3.0000000000000001E-3</v>
      </c>
      <c r="E2271" s="5" t="s">
        <v>5978</v>
      </c>
      <c r="F2271" s="4">
        <v>3.8999999999999999E-4</v>
      </c>
      <c r="G2271" s="6">
        <v>46572</v>
      </c>
      <c r="H2271" s="3" t="s">
        <v>6396</v>
      </c>
      <c r="I2271" s="3"/>
      <c r="J2271" s="3"/>
      <c r="K2271" s="5" t="s">
        <v>291</v>
      </c>
      <c r="L2271" s="5">
        <v>4</v>
      </c>
      <c r="M2271" s="5" t="s">
        <v>292</v>
      </c>
      <c r="N2271" s="5">
        <f>VLOOKUP(M2271,[1]ArchetypeScores!E:N,10,FALSE)</f>
        <v>1</v>
      </c>
      <c r="O2271" s="5">
        <f>VLOOKUP(M2271,[1]ArchetypeScores!E:O,11,FALSE)</f>
        <v>0</v>
      </c>
      <c r="P2271" s="5">
        <f>VLOOKUP(M2271,[1]ArchetypeScores!E:P,12,FALSE)</f>
        <v>0</v>
      </c>
      <c r="Q2271" s="2" t="str">
        <f>VLOOKUP(M2271,[1]ArchetypeScores!E:W,19,FALSE)</f>
        <v>Education and training</v>
      </c>
      <c r="R2271" s="2">
        <f>VLOOKUP(M2271,[1]ArchetypeScores!E:I,5,FALSE)</f>
        <v>0</v>
      </c>
      <c r="S2271" s="2">
        <f>VLOOKUP(M2271,[1]ArchetypeScores!E:K,7,FALSE)</f>
        <v>0</v>
      </c>
      <c r="T2271" s="2" t="str">
        <f t="shared" si="35"/>
        <v>Not A&amp;R positive</v>
      </c>
    </row>
    <row r="2272" spans="1:20" x14ac:dyDescent="0.3">
      <c r="A2272" s="2" t="s">
        <v>5975</v>
      </c>
      <c r="B2272" s="3" t="s">
        <v>6397</v>
      </c>
      <c r="C2272" s="3" t="s">
        <v>6246</v>
      </c>
      <c r="D2272" s="4">
        <v>0.17799999999999999</v>
      </c>
      <c r="E2272" s="5" t="s">
        <v>5978</v>
      </c>
      <c r="F2272" s="4">
        <v>2.8570000000000002E-2</v>
      </c>
      <c r="G2272" s="6">
        <v>46658</v>
      </c>
      <c r="H2272" s="3" t="s">
        <v>6398</v>
      </c>
      <c r="I2272" s="3" t="s">
        <v>6019</v>
      </c>
      <c r="J2272" s="3"/>
      <c r="K2272" s="5" t="s">
        <v>38</v>
      </c>
      <c r="L2272" s="5">
        <v>13</v>
      </c>
      <c r="M2272" s="5" t="s">
        <v>39</v>
      </c>
      <c r="N2272" s="5">
        <f>VLOOKUP(M2272,[1]ArchetypeScores!E:N,10,FALSE)</f>
        <v>0</v>
      </c>
      <c r="O2272" s="5">
        <f>VLOOKUP(M2272,[1]ArchetypeScores!E:O,11,FALSE)</f>
        <v>-2</v>
      </c>
      <c r="P2272" s="5">
        <f>VLOOKUP(M2272,[1]ArchetypeScores!E:P,12,FALSE)</f>
        <v>0</v>
      </c>
      <c r="Q2272" s="2" t="str">
        <f>VLOOKUP(M2272,[1]ArchetypeScores!E:W,19,FALSE)</f>
        <v>Industrials - transportation</v>
      </c>
      <c r="R2272" s="2">
        <f>VLOOKUP(M2272,[1]ArchetypeScores!E:I,5,FALSE)</f>
        <v>0</v>
      </c>
      <c r="S2272" s="2">
        <f>VLOOKUP(M2272,[1]ArchetypeScores!E:K,7,FALSE)</f>
        <v>0</v>
      </c>
      <c r="T2272" s="2" t="str">
        <f t="shared" si="35"/>
        <v>Not A&amp;R positive</v>
      </c>
    </row>
    <row r="2273" spans="1:20" x14ac:dyDescent="0.3">
      <c r="A2273" s="2" t="s">
        <v>5975</v>
      </c>
      <c r="B2273" s="3" t="s">
        <v>6399</v>
      </c>
      <c r="C2273" s="3" t="s">
        <v>6400</v>
      </c>
      <c r="D2273" s="4">
        <v>1.1200000000000001</v>
      </c>
      <c r="E2273" s="5" t="s">
        <v>5978</v>
      </c>
      <c r="F2273" s="4">
        <v>0.17731</v>
      </c>
      <c r="G2273" s="6">
        <v>46491</v>
      </c>
      <c r="H2273" s="3" t="s">
        <v>6401</v>
      </c>
      <c r="I2273" s="3" t="s">
        <v>6019</v>
      </c>
      <c r="J2273" s="3"/>
      <c r="K2273" s="5" t="s">
        <v>38</v>
      </c>
      <c r="L2273" s="5">
        <v>13</v>
      </c>
      <c r="M2273" s="5" t="s">
        <v>39</v>
      </c>
      <c r="N2273" s="5">
        <f>VLOOKUP(M2273,[1]ArchetypeScores!E:N,10,FALSE)</f>
        <v>0</v>
      </c>
      <c r="O2273" s="5">
        <f>VLOOKUP(M2273,[1]ArchetypeScores!E:O,11,FALSE)</f>
        <v>-2</v>
      </c>
      <c r="P2273" s="5">
        <f>VLOOKUP(M2273,[1]ArchetypeScores!E:P,12,FALSE)</f>
        <v>0</v>
      </c>
      <c r="Q2273" s="2" t="str">
        <f>VLOOKUP(M2273,[1]ArchetypeScores!E:W,19,FALSE)</f>
        <v>Industrials - transportation</v>
      </c>
      <c r="R2273" s="2">
        <f>VLOOKUP(M2273,[1]ArchetypeScores!E:I,5,FALSE)</f>
        <v>0</v>
      </c>
      <c r="S2273" s="2">
        <f>VLOOKUP(M2273,[1]ArchetypeScores!E:K,7,FALSE)</f>
        <v>0</v>
      </c>
      <c r="T2273" s="2" t="str">
        <f t="shared" si="35"/>
        <v>Not A&amp;R positive</v>
      </c>
    </row>
    <row r="2274" spans="1:20" x14ac:dyDescent="0.3">
      <c r="A2274" s="2" t="s">
        <v>5975</v>
      </c>
      <c r="B2274" s="3" t="s">
        <v>3852</v>
      </c>
      <c r="C2274" s="3" t="s">
        <v>6402</v>
      </c>
      <c r="D2274" s="4">
        <v>9.7000000000000003E-2</v>
      </c>
      <c r="E2274" s="5" t="s">
        <v>5978</v>
      </c>
      <c r="F2274" s="4">
        <v>1.4749999999999999E-2</v>
      </c>
      <c r="G2274" s="6">
        <v>46593</v>
      </c>
      <c r="H2274" s="3" t="s">
        <v>6246</v>
      </c>
      <c r="I2274" s="3"/>
      <c r="J2274" s="3"/>
      <c r="K2274" s="5" t="s">
        <v>57</v>
      </c>
      <c r="L2274" s="5">
        <v>29</v>
      </c>
      <c r="M2274" s="5" t="s">
        <v>58</v>
      </c>
      <c r="N2274" s="5">
        <f>VLOOKUP(M2274,[1]ArchetypeScores!E:N,10,FALSE)</f>
        <v>0</v>
      </c>
      <c r="O2274" s="5">
        <f>VLOOKUP(M2274,[1]ArchetypeScores!E:O,11,FALSE)</f>
        <v>-1</v>
      </c>
      <c r="P2274" s="5">
        <f>VLOOKUP(M2274,[1]ArchetypeScores!E:P,12,FALSE)</f>
        <v>0</v>
      </c>
      <c r="Q2274" s="2" t="str">
        <f>VLOOKUP(M2274,[1]ArchetypeScores!E:W,19,FALSE)</f>
        <v>Untargeted</v>
      </c>
      <c r="R2274" s="2">
        <f>VLOOKUP(M2274,[1]ArchetypeScores!E:I,5,FALSE)</f>
        <v>0</v>
      </c>
      <c r="S2274" s="2">
        <f>VLOOKUP(M2274,[1]ArchetypeScores!E:K,7,FALSE)</f>
        <v>0</v>
      </c>
      <c r="T2274" s="2" t="str">
        <f t="shared" si="35"/>
        <v>Not A&amp;R positive</v>
      </c>
    </row>
    <row r="2275" spans="1:20" x14ac:dyDescent="0.3">
      <c r="A2275" s="2" t="s">
        <v>5975</v>
      </c>
      <c r="B2275" s="3" t="s">
        <v>6403</v>
      </c>
      <c r="C2275" s="3" t="s">
        <v>6404</v>
      </c>
      <c r="D2275" s="4">
        <v>8.7999999999999995E-2</v>
      </c>
      <c r="E2275" s="5" t="s">
        <v>5978</v>
      </c>
      <c r="F2275" s="4">
        <v>1.431E-2</v>
      </c>
      <c r="G2275" s="6">
        <v>46528</v>
      </c>
      <c r="H2275" s="3" t="s">
        <v>6387</v>
      </c>
      <c r="I2275" s="3"/>
      <c r="J2275" s="3"/>
      <c r="K2275" s="5" t="s">
        <v>61</v>
      </c>
      <c r="L2275" s="5">
        <v>2</v>
      </c>
      <c r="M2275" s="5" t="s">
        <v>954</v>
      </c>
      <c r="N2275" s="5">
        <f>VLOOKUP(M2275,[1]ArchetypeScores!E:N,10,FALSE)</f>
        <v>0</v>
      </c>
      <c r="O2275" s="5">
        <f>VLOOKUP(M2275,[1]ArchetypeScores!E:O,11,FALSE)</f>
        <v>0</v>
      </c>
      <c r="P2275" s="5">
        <f>VLOOKUP(M2275,[1]ArchetypeScores!E:P,12,FALSE)</f>
        <v>0</v>
      </c>
      <c r="Q2275" s="2" t="str">
        <f>VLOOKUP(M2275,[1]ArchetypeScores!E:W,19,FALSE)</f>
        <v>Health care</v>
      </c>
      <c r="R2275" s="2">
        <f>VLOOKUP(M2275,[1]ArchetypeScores!E:I,5,FALSE)</f>
        <v>0</v>
      </c>
      <c r="S2275" s="2">
        <f>VLOOKUP(M2275,[1]ArchetypeScores!E:K,7,FALSE)</f>
        <v>0</v>
      </c>
      <c r="T2275" s="2" t="str">
        <f t="shared" si="35"/>
        <v>Not A&amp;R positive</v>
      </c>
    </row>
    <row r="2276" spans="1:20" x14ac:dyDescent="0.3">
      <c r="A2276" s="2" t="s">
        <v>5975</v>
      </c>
      <c r="B2276" s="3" t="s">
        <v>6405</v>
      </c>
      <c r="C2276" s="3" t="s">
        <v>6406</v>
      </c>
      <c r="D2276" s="4">
        <v>0.39</v>
      </c>
      <c r="E2276" s="5" t="s">
        <v>5978</v>
      </c>
      <c r="F2276" s="4">
        <v>6.3409999999999994E-2</v>
      </c>
      <c r="G2276" s="6">
        <v>46527</v>
      </c>
      <c r="H2276" s="3" t="s">
        <v>6387</v>
      </c>
      <c r="I2276" s="3"/>
      <c r="J2276" s="3"/>
      <c r="K2276" s="5" t="s">
        <v>163</v>
      </c>
      <c r="L2276" s="5">
        <v>3</v>
      </c>
      <c r="M2276" s="5" t="s">
        <v>164</v>
      </c>
      <c r="N2276" s="5">
        <f>VLOOKUP(M2276,[1]ArchetypeScores!E:N,10,FALSE)</f>
        <v>0</v>
      </c>
      <c r="O2276" s="5">
        <f>VLOOKUP(M2276,[1]ArchetypeScores!E:O,11,FALSE)</f>
        <v>0</v>
      </c>
      <c r="P2276" s="5">
        <f>VLOOKUP(M2276,[1]ArchetypeScores!E:P,12,FALSE)</f>
        <v>0</v>
      </c>
      <c r="Q2276" s="2" t="str">
        <f>VLOOKUP(M2276,[1]ArchetypeScores!E:W,19,FALSE)</f>
        <v>Education and training</v>
      </c>
      <c r="R2276" s="2">
        <f>VLOOKUP(M2276,[1]ArchetypeScores!E:I,5,FALSE)</f>
        <v>0</v>
      </c>
      <c r="S2276" s="2">
        <f>VLOOKUP(M2276,[1]ArchetypeScores!E:K,7,FALSE)</f>
        <v>0</v>
      </c>
      <c r="T2276" s="2" t="str">
        <f t="shared" si="35"/>
        <v>Not A&amp;R positive</v>
      </c>
    </row>
    <row r="2277" spans="1:20" x14ac:dyDescent="0.3">
      <c r="A2277" s="2" t="s">
        <v>5975</v>
      </c>
      <c r="B2277" s="3" t="s">
        <v>6407</v>
      </c>
      <c r="C2277" s="3" t="s">
        <v>6408</v>
      </c>
      <c r="D2277" s="4">
        <v>3.5999999999999997E-2</v>
      </c>
      <c r="E2277" s="5" t="s">
        <v>5978</v>
      </c>
      <c r="F2277" s="4">
        <v>5.1799999999999997E-3</v>
      </c>
      <c r="G2277" s="6">
        <v>46617</v>
      </c>
      <c r="H2277" s="3" t="s">
        <v>6379</v>
      </c>
      <c r="I2277" s="3"/>
      <c r="J2277" s="3"/>
      <c r="K2277" s="5" t="s">
        <v>118</v>
      </c>
      <c r="L2277" s="5">
        <v>3</v>
      </c>
      <c r="M2277" s="5" t="s">
        <v>168</v>
      </c>
      <c r="N2277" s="5">
        <f>VLOOKUP(M2277,[1]ArchetypeScores!E:N,10,FALSE)</f>
        <v>0</v>
      </c>
      <c r="O2277" s="5">
        <f>VLOOKUP(M2277,[1]ArchetypeScores!E:O,11,FALSE)</f>
        <v>-1</v>
      </c>
      <c r="P2277" s="5">
        <f>VLOOKUP(M2277,[1]ArchetypeScores!E:P,12,FALSE)</f>
        <v>0</v>
      </c>
      <c r="Q2277" s="2" t="str">
        <f>VLOOKUP(M2277,[1]ArchetypeScores!E:W,19,FALSE)</f>
        <v>Untargeted</v>
      </c>
      <c r="R2277" s="2">
        <f>VLOOKUP(M2277,[1]ArchetypeScores!E:I,5,FALSE)</f>
        <v>0</v>
      </c>
      <c r="S2277" s="2">
        <f>VLOOKUP(M2277,[1]ArchetypeScores!E:K,7,FALSE)</f>
        <v>0</v>
      </c>
      <c r="T2277" s="2" t="str">
        <f t="shared" si="35"/>
        <v>Not A&amp;R positive</v>
      </c>
    </row>
    <row r="2278" spans="1:20" x14ac:dyDescent="0.3">
      <c r="A2278" s="2" t="s">
        <v>5975</v>
      </c>
      <c r="B2278" s="3" t="s">
        <v>6409</v>
      </c>
      <c r="C2278" s="3" t="s">
        <v>6410</v>
      </c>
      <c r="D2278" s="4">
        <v>0.05</v>
      </c>
      <c r="E2278" s="5" t="s">
        <v>5978</v>
      </c>
      <c r="F2278" s="4">
        <v>7.3000000000000001E-3</v>
      </c>
      <c r="G2278" s="6">
        <v>46630</v>
      </c>
      <c r="H2278" s="3" t="s">
        <v>6411</v>
      </c>
      <c r="I2278" s="3"/>
      <c r="J2278" s="3"/>
      <c r="K2278" s="5" t="s">
        <v>163</v>
      </c>
      <c r="L2278" s="5">
        <v>2</v>
      </c>
      <c r="M2278" s="5" t="s">
        <v>648</v>
      </c>
      <c r="N2278" s="5">
        <f>VLOOKUP(M2278,[1]ArchetypeScores!E:N,10,FALSE)</f>
        <v>0</v>
      </c>
      <c r="O2278" s="5">
        <f>VLOOKUP(M2278,[1]ArchetypeScores!E:O,11,FALSE)</f>
        <v>0</v>
      </c>
      <c r="P2278" s="5">
        <f>VLOOKUP(M2278,[1]ArchetypeScores!E:P,12,FALSE)</f>
        <v>0</v>
      </c>
      <c r="Q2278" s="2" t="str">
        <f>VLOOKUP(M2278,[1]ArchetypeScores!E:W,19,FALSE)</f>
        <v>Health care</v>
      </c>
      <c r="R2278" s="2">
        <f>VLOOKUP(M2278,[1]ArchetypeScores!E:I,5,FALSE)</f>
        <v>0</v>
      </c>
      <c r="S2278" s="2">
        <f>VLOOKUP(M2278,[1]ArchetypeScores!E:K,7,FALSE)</f>
        <v>0</v>
      </c>
      <c r="T2278" s="2" t="str">
        <f t="shared" si="35"/>
        <v>Not A&amp;R positive</v>
      </c>
    </row>
    <row r="2279" spans="1:20" x14ac:dyDescent="0.3">
      <c r="A2279" s="2" t="s">
        <v>5975</v>
      </c>
      <c r="B2279" s="3" t="s">
        <v>6412</v>
      </c>
      <c r="C2279" s="3" t="s">
        <v>6413</v>
      </c>
      <c r="D2279" s="4">
        <v>3.7999999999999999E-2</v>
      </c>
      <c r="E2279" s="5" t="s">
        <v>5978</v>
      </c>
      <c r="F2279" s="4">
        <v>5.4599999999999996E-3</v>
      </c>
      <c r="G2279" s="6">
        <v>46616</v>
      </c>
      <c r="H2279" s="3" t="s">
        <v>6379</v>
      </c>
      <c r="I2279" s="3"/>
      <c r="J2279" s="3"/>
      <c r="K2279" s="5" t="s">
        <v>118</v>
      </c>
      <c r="L2279" s="5">
        <v>3</v>
      </c>
      <c r="M2279" s="5" t="s">
        <v>168</v>
      </c>
      <c r="N2279" s="5">
        <f>VLOOKUP(M2279,[1]ArchetypeScores!E:N,10,FALSE)</f>
        <v>0</v>
      </c>
      <c r="O2279" s="5">
        <f>VLOOKUP(M2279,[1]ArchetypeScores!E:O,11,FALSE)</f>
        <v>-1</v>
      </c>
      <c r="P2279" s="5">
        <f>VLOOKUP(M2279,[1]ArchetypeScores!E:P,12,FALSE)</f>
        <v>0</v>
      </c>
      <c r="Q2279" s="2" t="str">
        <f>VLOOKUP(M2279,[1]ArchetypeScores!E:W,19,FALSE)</f>
        <v>Untargeted</v>
      </c>
      <c r="R2279" s="2">
        <f>VLOOKUP(M2279,[1]ArchetypeScores!E:I,5,FALSE)</f>
        <v>0</v>
      </c>
      <c r="S2279" s="2">
        <f>VLOOKUP(M2279,[1]ArchetypeScores!E:K,7,FALSE)</f>
        <v>0</v>
      </c>
      <c r="T2279" s="2" t="str">
        <f t="shared" si="35"/>
        <v>Not A&amp;R positive</v>
      </c>
    </row>
    <row r="2280" spans="1:20" x14ac:dyDescent="0.3">
      <c r="A2280" s="2" t="s">
        <v>5975</v>
      </c>
      <c r="B2280" s="3" t="s">
        <v>6414</v>
      </c>
      <c r="C2280" s="3" t="s">
        <v>6415</v>
      </c>
      <c r="D2280" s="4">
        <v>0.13100000000000001</v>
      </c>
      <c r="E2280" s="5" t="s">
        <v>5978</v>
      </c>
      <c r="F2280" s="4">
        <v>1.9009999999999999E-2</v>
      </c>
      <c r="G2280" s="6">
        <v>46615</v>
      </c>
      <c r="H2280" s="3" t="s">
        <v>6379</v>
      </c>
      <c r="I2280" s="3"/>
      <c r="J2280" s="3"/>
      <c r="K2280" s="5" t="s">
        <v>118</v>
      </c>
      <c r="L2280" s="5">
        <v>1</v>
      </c>
      <c r="M2280" s="5" t="s">
        <v>275</v>
      </c>
      <c r="N2280" s="5">
        <f>VLOOKUP(M2280,[1]ArchetypeScores!E:N,10,FALSE)</f>
        <v>0</v>
      </c>
      <c r="O2280" s="5">
        <f>VLOOKUP(M2280,[1]ArchetypeScores!E:O,11,FALSE)</f>
        <v>-1</v>
      </c>
      <c r="P2280" s="5">
        <f>VLOOKUP(M2280,[1]ArchetypeScores!E:P,12,FALSE)</f>
        <v>0</v>
      </c>
      <c r="Q2280" s="2" t="str">
        <f>VLOOKUP(M2280,[1]ArchetypeScores!E:W,19,FALSE)</f>
        <v>Untargeted</v>
      </c>
      <c r="R2280" s="2">
        <f>VLOOKUP(M2280,[1]ArchetypeScores!E:I,5,FALSE)</f>
        <v>0</v>
      </c>
      <c r="S2280" s="2">
        <f>VLOOKUP(M2280,[1]ArchetypeScores!E:K,7,FALSE)</f>
        <v>0</v>
      </c>
      <c r="T2280" s="2" t="str">
        <f t="shared" si="35"/>
        <v>Not A&amp;R positive</v>
      </c>
    </row>
    <row r="2281" spans="1:20" x14ac:dyDescent="0.3">
      <c r="A2281" s="2" t="s">
        <v>5975</v>
      </c>
      <c r="B2281" s="3" t="s">
        <v>6416</v>
      </c>
      <c r="C2281" s="3" t="s">
        <v>6417</v>
      </c>
      <c r="D2281" s="4">
        <v>0.183</v>
      </c>
      <c r="E2281" s="5" t="s">
        <v>5978</v>
      </c>
      <c r="F2281" s="4">
        <v>2.649E-2</v>
      </c>
      <c r="G2281" s="6">
        <v>46644</v>
      </c>
      <c r="H2281" s="3" t="s">
        <v>6418</v>
      </c>
      <c r="I2281" s="3"/>
      <c r="J2281" s="3"/>
      <c r="K2281" s="5" t="s">
        <v>118</v>
      </c>
      <c r="L2281" s="5">
        <v>3</v>
      </c>
      <c r="M2281" s="5" t="s">
        <v>168</v>
      </c>
      <c r="N2281" s="5">
        <f>VLOOKUP(M2281,[1]ArchetypeScores!E:N,10,FALSE)</f>
        <v>0</v>
      </c>
      <c r="O2281" s="5">
        <f>VLOOKUP(M2281,[1]ArchetypeScores!E:O,11,FALSE)</f>
        <v>-1</v>
      </c>
      <c r="P2281" s="5">
        <f>VLOOKUP(M2281,[1]ArchetypeScores!E:P,12,FALSE)</f>
        <v>0</v>
      </c>
      <c r="Q2281" s="2" t="str">
        <f>VLOOKUP(M2281,[1]ArchetypeScores!E:W,19,FALSE)</f>
        <v>Untargeted</v>
      </c>
      <c r="R2281" s="2">
        <f>VLOOKUP(M2281,[1]ArchetypeScores!E:I,5,FALSE)</f>
        <v>0</v>
      </c>
      <c r="S2281" s="2">
        <f>VLOOKUP(M2281,[1]ArchetypeScores!E:K,7,FALSE)</f>
        <v>0</v>
      </c>
      <c r="T2281" s="2" t="str">
        <f t="shared" si="35"/>
        <v>Not A&amp;R positive</v>
      </c>
    </row>
    <row r="2282" spans="1:20" x14ac:dyDescent="0.3">
      <c r="A2282" s="2" t="s">
        <v>5975</v>
      </c>
      <c r="B2282" s="3" t="s">
        <v>6419</v>
      </c>
      <c r="C2282" s="3" t="s">
        <v>6420</v>
      </c>
      <c r="D2282" s="4">
        <v>7.8E-2</v>
      </c>
      <c r="E2282" s="5" t="s">
        <v>5978</v>
      </c>
      <c r="F2282" s="4">
        <v>1.2330000000000001E-2</v>
      </c>
      <c r="G2282" s="6">
        <v>46555</v>
      </c>
      <c r="H2282" s="3" t="s">
        <v>6421</v>
      </c>
      <c r="I2282" s="3"/>
      <c r="J2282" s="3"/>
      <c r="K2282" s="5" t="s">
        <v>38</v>
      </c>
      <c r="L2282" s="5">
        <v>29</v>
      </c>
      <c r="M2282" s="5" t="s">
        <v>316</v>
      </c>
      <c r="N2282" s="5">
        <f>VLOOKUP(M2282,[1]ArchetypeScores!E:N,10,FALSE)</f>
        <v>0</v>
      </c>
      <c r="O2282" s="5">
        <f>VLOOKUP(M2282,[1]ArchetypeScores!E:O,11,FALSE)</f>
        <v>-1</v>
      </c>
      <c r="P2282" s="5">
        <f>VLOOKUP(M2282,[1]ArchetypeScores!E:P,12,FALSE)</f>
        <v>0</v>
      </c>
      <c r="Q2282" s="2" t="str">
        <f>VLOOKUP(M2282,[1]ArchetypeScores!E:W,19,FALSE)</f>
        <v>Other sector</v>
      </c>
      <c r="R2282" s="2">
        <f>VLOOKUP(M2282,[1]ArchetypeScores!E:I,5,FALSE)</f>
        <v>0</v>
      </c>
      <c r="S2282" s="2">
        <f>VLOOKUP(M2282,[1]ArchetypeScores!E:K,7,FALSE)</f>
        <v>0</v>
      </c>
      <c r="T2282" s="2" t="str">
        <f t="shared" si="35"/>
        <v>Not A&amp;R positive</v>
      </c>
    </row>
    <row r="2283" spans="1:20" ht="30.6" x14ac:dyDescent="0.3">
      <c r="A2283" s="2" t="s">
        <v>5975</v>
      </c>
      <c r="B2283" s="7" t="s">
        <v>6422</v>
      </c>
      <c r="C2283" s="3" t="s">
        <v>6423</v>
      </c>
      <c r="D2283" s="4">
        <v>13</v>
      </c>
      <c r="E2283" s="5" t="s">
        <v>5978</v>
      </c>
      <c r="F2283" s="4">
        <v>2.0750700000000002</v>
      </c>
      <c r="G2283" s="6">
        <v>46508</v>
      </c>
      <c r="H2283" s="3" t="s">
        <v>6424</v>
      </c>
      <c r="I2283" s="3"/>
      <c r="J2283" s="3"/>
      <c r="K2283" s="5" t="s">
        <v>38</v>
      </c>
      <c r="L2283" s="5">
        <v>1</v>
      </c>
      <c r="M2283" s="5" t="s">
        <v>43</v>
      </c>
      <c r="N2283" s="5">
        <f>VLOOKUP(M2283,[1]ArchetypeScores!E:N,10,FALSE)</f>
        <v>0</v>
      </c>
      <c r="O2283" s="5">
        <f>VLOOKUP(M2283,[1]ArchetypeScores!E:O,11,FALSE)</f>
        <v>-1</v>
      </c>
      <c r="P2283" s="5">
        <f>VLOOKUP(M2283,[1]ArchetypeScores!E:P,12,FALSE)</f>
        <v>0</v>
      </c>
      <c r="Q2283" s="2" t="str">
        <f>VLOOKUP(M2283,[1]ArchetypeScores!E:W,19,FALSE)</f>
        <v>Consumer (including agriculture and tourism)</v>
      </c>
      <c r="R2283" s="2">
        <f>VLOOKUP(M2283,[1]ArchetypeScores!E:I,5,FALSE)</f>
        <v>0</v>
      </c>
      <c r="S2283" s="2">
        <f>VLOOKUP(M2283,[1]ArchetypeScores!E:K,7,FALSE)</f>
        <v>0</v>
      </c>
      <c r="T2283" s="2" t="str">
        <f t="shared" si="35"/>
        <v>Not A&amp;R positive</v>
      </c>
    </row>
    <row r="2284" spans="1:20" x14ac:dyDescent="0.3">
      <c r="A2284" s="2" t="s">
        <v>5975</v>
      </c>
      <c r="B2284" s="3" t="s">
        <v>6425</v>
      </c>
      <c r="C2284" s="3" t="s">
        <v>6426</v>
      </c>
      <c r="D2284" s="4">
        <v>0.17399999999999999</v>
      </c>
      <c r="E2284" s="5" t="s">
        <v>5978</v>
      </c>
      <c r="F2284" s="4">
        <v>2.64E-2</v>
      </c>
      <c r="G2284" s="6">
        <v>46490</v>
      </c>
      <c r="H2284" s="3" t="s">
        <v>6427</v>
      </c>
      <c r="I2284" s="3" t="s">
        <v>6019</v>
      </c>
      <c r="J2284" s="3"/>
      <c r="K2284" s="5" t="s">
        <v>38</v>
      </c>
      <c r="L2284" s="5">
        <v>13</v>
      </c>
      <c r="M2284" s="5" t="s">
        <v>39</v>
      </c>
      <c r="N2284" s="5">
        <f>VLOOKUP(M2284,[1]ArchetypeScores!E:N,10,FALSE)</f>
        <v>0</v>
      </c>
      <c r="O2284" s="5">
        <f>VLOOKUP(M2284,[1]ArchetypeScores!E:O,11,FALSE)</f>
        <v>-2</v>
      </c>
      <c r="P2284" s="5">
        <f>VLOOKUP(M2284,[1]ArchetypeScores!E:P,12,FALSE)</f>
        <v>0</v>
      </c>
      <c r="Q2284" s="2" t="str">
        <f>VLOOKUP(M2284,[1]ArchetypeScores!E:W,19,FALSE)</f>
        <v>Industrials - transportation</v>
      </c>
      <c r="R2284" s="2">
        <f>VLOOKUP(M2284,[1]ArchetypeScores!E:I,5,FALSE)</f>
        <v>0</v>
      </c>
      <c r="S2284" s="2">
        <f>VLOOKUP(M2284,[1]ArchetypeScores!E:K,7,FALSE)</f>
        <v>0</v>
      </c>
      <c r="T2284" s="2" t="str">
        <f t="shared" si="35"/>
        <v>Not A&amp;R positive</v>
      </c>
    </row>
    <row r="2285" spans="1:20" x14ac:dyDescent="0.3">
      <c r="A2285" s="2" t="s">
        <v>5975</v>
      </c>
      <c r="B2285" s="3" t="s">
        <v>6428</v>
      </c>
      <c r="C2285" s="3" t="s">
        <v>6429</v>
      </c>
      <c r="D2285" s="4">
        <v>0.97</v>
      </c>
      <c r="E2285" s="5" t="s">
        <v>5978</v>
      </c>
      <c r="F2285" s="4">
        <v>0.14227999999999999</v>
      </c>
      <c r="G2285" s="6">
        <v>46614</v>
      </c>
      <c r="H2285" s="3" t="s">
        <v>6430</v>
      </c>
      <c r="I2285" s="3" t="s">
        <v>6019</v>
      </c>
      <c r="J2285" s="3"/>
      <c r="K2285" s="5" t="s">
        <v>261</v>
      </c>
      <c r="L2285" s="5">
        <v>2</v>
      </c>
      <c r="M2285" s="5" t="s">
        <v>262</v>
      </c>
      <c r="N2285" s="5">
        <f>VLOOKUP(M2285,[1]ArchetypeScores!E:N,10,FALSE)</f>
        <v>0</v>
      </c>
      <c r="O2285" s="5">
        <f>VLOOKUP(M2285,[1]ArchetypeScores!E:O,11,FALSE)</f>
        <v>-1</v>
      </c>
      <c r="P2285" s="5">
        <f>VLOOKUP(M2285,[1]ArchetypeScores!E:P,12,FALSE)</f>
        <v>0</v>
      </c>
      <c r="Q2285" s="2" t="str">
        <f>VLOOKUP(M2285,[1]ArchetypeScores!E:W,19,FALSE)</f>
        <v>Untargeted</v>
      </c>
      <c r="R2285" s="2">
        <f>VLOOKUP(M2285,[1]ArchetypeScores!E:I,5,FALSE)</f>
        <v>0</v>
      </c>
      <c r="S2285" s="2">
        <f>VLOOKUP(M2285,[1]ArchetypeScores!E:K,7,FALSE)</f>
        <v>0</v>
      </c>
      <c r="T2285" s="2" t="str">
        <f t="shared" si="35"/>
        <v>Not A&amp;R positive</v>
      </c>
    </row>
    <row r="2286" spans="1:20" x14ac:dyDescent="0.3">
      <c r="A2286" s="2" t="s">
        <v>5975</v>
      </c>
      <c r="B2286" s="3" t="s">
        <v>6431</v>
      </c>
      <c r="C2286" s="3" t="s">
        <v>6432</v>
      </c>
      <c r="D2286" s="4">
        <v>3.4000000000000002E-2</v>
      </c>
      <c r="E2286" s="5" t="s">
        <v>5978</v>
      </c>
      <c r="F2286" s="4">
        <v>5.4900000000000001E-3</v>
      </c>
      <c r="G2286" s="6">
        <v>46517</v>
      </c>
      <c r="H2286" s="3" t="s">
        <v>6433</v>
      </c>
      <c r="I2286" s="3" t="s">
        <v>6019</v>
      </c>
      <c r="J2286" s="3"/>
      <c r="K2286" s="5" t="s">
        <v>53</v>
      </c>
      <c r="L2286" s="5">
        <v>2</v>
      </c>
      <c r="M2286" s="5" t="s">
        <v>330</v>
      </c>
      <c r="N2286" s="5">
        <f>VLOOKUP(M2286,[1]ArchetypeScores!E:N,10,FALSE)</f>
        <v>0</v>
      </c>
      <c r="O2286" s="5">
        <f>VLOOKUP(M2286,[1]ArchetypeScores!E:O,11,FALSE)</f>
        <v>-1</v>
      </c>
      <c r="P2286" s="5">
        <f>VLOOKUP(M2286,[1]ArchetypeScores!E:P,12,FALSE)</f>
        <v>0</v>
      </c>
      <c r="Q2286" s="2" t="str">
        <f>VLOOKUP(M2286,[1]ArchetypeScores!E:W,19,FALSE)</f>
        <v>Untargeted</v>
      </c>
      <c r="R2286" s="2">
        <f>VLOOKUP(M2286,[1]ArchetypeScores!E:I,5,FALSE)</f>
        <v>0</v>
      </c>
      <c r="S2286" s="2">
        <f>VLOOKUP(M2286,[1]ArchetypeScores!E:K,7,FALSE)</f>
        <v>0</v>
      </c>
      <c r="T2286" s="2" t="str">
        <f t="shared" si="35"/>
        <v>Not A&amp;R positive</v>
      </c>
    </row>
    <row r="2287" spans="1:20" x14ac:dyDescent="0.3">
      <c r="A2287" s="2" t="s">
        <v>5975</v>
      </c>
      <c r="B2287" s="3" t="s">
        <v>6434</v>
      </c>
      <c r="C2287" s="3" t="s">
        <v>6435</v>
      </c>
      <c r="D2287" s="4">
        <v>40</v>
      </c>
      <c r="E2287" s="5" t="s">
        <v>5978</v>
      </c>
      <c r="F2287" s="4">
        <v>5.7030799999999999</v>
      </c>
      <c r="G2287" s="6">
        <v>46650</v>
      </c>
      <c r="H2287" s="3" t="s">
        <v>6436</v>
      </c>
      <c r="I2287" s="3"/>
      <c r="J2287" s="3"/>
      <c r="K2287" s="5" t="s">
        <v>38</v>
      </c>
      <c r="L2287" s="5">
        <v>13</v>
      </c>
      <c r="M2287" s="5" t="s">
        <v>39</v>
      </c>
      <c r="N2287" s="5">
        <f>VLOOKUP(M2287,[1]ArchetypeScores!E:N,10,FALSE)</f>
        <v>0</v>
      </c>
      <c r="O2287" s="5">
        <f>VLOOKUP(M2287,[1]ArchetypeScores!E:O,11,FALSE)</f>
        <v>-2</v>
      </c>
      <c r="P2287" s="5">
        <f>VLOOKUP(M2287,[1]ArchetypeScores!E:P,12,FALSE)</f>
        <v>0</v>
      </c>
      <c r="Q2287" s="2" t="str">
        <f>VLOOKUP(M2287,[1]ArchetypeScores!E:W,19,FALSE)</f>
        <v>Industrials - transportation</v>
      </c>
      <c r="R2287" s="2">
        <f>VLOOKUP(M2287,[1]ArchetypeScores!E:I,5,FALSE)</f>
        <v>0</v>
      </c>
      <c r="S2287" s="2">
        <f>VLOOKUP(M2287,[1]ArchetypeScores!E:K,7,FALSE)</f>
        <v>0</v>
      </c>
      <c r="T2287" s="2" t="str">
        <f t="shared" si="35"/>
        <v>Not A&amp;R positive</v>
      </c>
    </row>
    <row r="2288" spans="1:20" x14ac:dyDescent="0.3">
      <c r="A2288" s="2" t="s">
        <v>5975</v>
      </c>
      <c r="B2288" s="3" t="s">
        <v>6437</v>
      </c>
      <c r="C2288" s="3" t="s">
        <v>6438</v>
      </c>
      <c r="D2288" s="4">
        <v>0.01</v>
      </c>
      <c r="E2288" s="5" t="s">
        <v>5978</v>
      </c>
      <c r="F2288" s="4">
        <v>1.5E-3</v>
      </c>
      <c r="G2288" s="6">
        <v>46657</v>
      </c>
      <c r="H2288" s="3" t="s">
        <v>6439</v>
      </c>
      <c r="I2288" s="3"/>
      <c r="J2288" s="3"/>
      <c r="K2288" s="5" t="s">
        <v>118</v>
      </c>
      <c r="L2288" s="5">
        <v>3</v>
      </c>
      <c r="M2288" s="5" t="s">
        <v>168</v>
      </c>
      <c r="N2288" s="5">
        <f>VLOOKUP(M2288,[1]ArchetypeScores!E:N,10,FALSE)</f>
        <v>0</v>
      </c>
      <c r="O2288" s="5">
        <f>VLOOKUP(M2288,[1]ArchetypeScores!E:O,11,FALSE)</f>
        <v>-1</v>
      </c>
      <c r="P2288" s="5">
        <f>VLOOKUP(M2288,[1]ArchetypeScores!E:P,12,FALSE)</f>
        <v>0</v>
      </c>
      <c r="Q2288" s="2" t="str">
        <f>VLOOKUP(M2288,[1]ArchetypeScores!E:W,19,FALSE)</f>
        <v>Untargeted</v>
      </c>
      <c r="R2288" s="2">
        <f>VLOOKUP(M2288,[1]ArchetypeScores!E:I,5,FALSE)</f>
        <v>0</v>
      </c>
      <c r="S2288" s="2">
        <f>VLOOKUP(M2288,[1]ArchetypeScores!E:K,7,FALSE)</f>
        <v>0</v>
      </c>
      <c r="T2288" s="2" t="str">
        <f t="shared" si="35"/>
        <v>Not A&amp;R positive</v>
      </c>
    </row>
    <row r="2289" spans="1:20" x14ac:dyDescent="0.3">
      <c r="A2289" s="2" t="s">
        <v>5975</v>
      </c>
      <c r="B2289" s="3" t="s">
        <v>6440</v>
      </c>
      <c r="C2289" s="3" t="s">
        <v>6441</v>
      </c>
      <c r="D2289" s="4">
        <v>2.1000000000000001E-2</v>
      </c>
      <c r="E2289" s="5" t="s">
        <v>5978</v>
      </c>
      <c r="F2289" s="4">
        <v>3.1199999999999999E-3</v>
      </c>
      <c r="G2289" s="6">
        <v>46604</v>
      </c>
      <c r="H2289" s="3" t="s">
        <v>6442</v>
      </c>
      <c r="I2289" s="3"/>
      <c r="J2289" s="3"/>
      <c r="K2289" s="5" t="s">
        <v>38</v>
      </c>
      <c r="L2289" s="5">
        <v>21</v>
      </c>
      <c r="M2289" s="5" t="s">
        <v>302</v>
      </c>
      <c r="N2289" s="5">
        <f>VLOOKUP(M2289,[1]ArchetypeScores!E:N,10,FALSE)</f>
        <v>0</v>
      </c>
      <c r="O2289" s="5">
        <f>VLOOKUP(M2289,[1]ArchetypeScores!E:O,11,FALSE)</f>
        <v>-1</v>
      </c>
      <c r="P2289" s="5">
        <f>VLOOKUP(M2289,[1]ArchetypeScores!E:P,12,FALSE)</f>
        <v>0</v>
      </c>
      <c r="Q2289" s="2" t="str">
        <f>VLOOKUP(M2289,[1]ArchetypeScores!E:W,19,FALSE)</f>
        <v>Consumer (including agriculture and tourism)</v>
      </c>
      <c r="R2289" s="2">
        <f>VLOOKUP(M2289,[1]ArchetypeScores!E:I,5,FALSE)</f>
        <v>0</v>
      </c>
      <c r="S2289" s="2">
        <f>VLOOKUP(M2289,[1]ArchetypeScores!E:K,7,FALSE)</f>
        <v>0</v>
      </c>
      <c r="T2289" s="2" t="str">
        <f t="shared" si="35"/>
        <v>Not A&amp;R positive</v>
      </c>
    </row>
    <row r="2290" spans="1:20" x14ac:dyDescent="0.3">
      <c r="A2290" s="2" t="s">
        <v>5975</v>
      </c>
      <c r="B2290" s="3" t="s">
        <v>6443</v>
      </c>
      <c r="C2290" s="3" t="s">
        <v>6444</v>
      </c>
      <c r="D2290" s="4">
        <v>1.5</v>
      </c>
      <c r="E2290" s="5" t="s">
        <v>5978</v>
      </c>
      <c r="F2290" s="4">
        <v>0.21708</v>
      </c>
      <c r="G2290" s="6">
        <v>46633</v>
      </c>
      <c r="H2290" s="3" t="s">
        <v>6445</v>
      </c>
      <c r="I2290" s="3"/>
      <c r="J2290" s="3"/>
      <c r="K2290" s="5" t="s">
        <v>38</v>
      </c>
      <c r="L2290" s="5">
        <v>13</v>
      </c>
      <c r="M2290" s="5" t="s">
        <v>39</v>
      </c>
      <c r="N2290" s="5">
        <f>VLOOKUP(M2290,[1]ArchetypeScores!E:N,10,FALSE)</f>
        <v>0</v>
      </c>
      <c r="O2290" s="5">
        <f>VLOOKUP(M2290,[1]ArchetypeScores!E:O,11,FALSE)</f>
        <v>-2</v>
      </c>
      <c r="P2290" s="5">
        <f>VLOOKUP(M2290,[1]ArchetypeScores!E:P,12,FALSE)</f>
        <v>0</v>
      </c>
      <c r="Q2290" s="2" t="str">
        <f>VLOOKUP(M2290,[1]ArchetypeScores!E:W,19,FALSE)</f>
        <v>Industrials - transportation</v>
      </c>
      <c r="R2290" s="2">
        <f>VLOOKUP(M2290,[1]ArchetypeScores!E:I,5,FALSE)</f>
        <v>0</v>
      </c>
      <c r="S2290" s="2">
        <f>VLOOKUP(M2290,[1]ArchetypeScores!E:K,7,FALSE)</f>
        <v>0</v>
      </c>
      <c r="T2290" s="2" t="str">
        <f t="shared" si="35"/>
        <v>Not A&amp;R positive</v>
      </c>
    </row>
    <row r="2291" spans="1:20" x14ac:dyDescent="0.3">
      <c r="A2291" s="2" t="s">
        <v>5975</v>
      </c>
      <c r="B2291" s="3" t="s">
        <v>6446</v>
      </c>
      <c r="C2291" s="3" t="s">
        <v>6447</v>
      </c>
      <c r="D2291" s="4">
        <v>2.5000000000000001E-2</v>
      </c>
      <c r="E2291" s="5" t="s">
        <v>5978</v>
      </c>
      <c r="F2291" s="4">
        <v>4.0800000000000003E-3</v>
      </c>
      <c r="G2291" s="6">
        <v>46535</v>
      </c>
      <c r="H2291" s="3" t="s">
        <v>6448</v>
      </c>
      <c r="I2291" s="3" t="s">
        <v>6019</v>
      </c>
      <c r="J2291" s="3"/>
      <c r="K2291" s="5" t="s">
        <v>38</v>
      </c>
      <c r="L2291" s="5">
        <v>29</v>
      </c>
      <c r="M2291" s="5" t="s">
        <v>316</v>
      </c>
      <c r="N2291" s="5">
        <f>VLOOKUP(M2291,[1]ArchetypeScores!E:N,10,FALSE)</f>
        <v>0</v>
      </c>
      <c r="O2291" s="5">
        <f>VLOOKUP(M2291,[1]ArchetypeScores!E:O,11,FALSE)</f>
        <v>-1</v>
      </c>
      <c r="P2291" s="5">
        <f>VLOOKUP(M2291,[1]ArchetypeScores!E:P,12,FALSE)</f>
        <v>0</v>
      </c>
      <c r="Q2291" s="2" t="str">
        <f>VLOOKUP(M2291,[1]ArchetypeScores!E:W,19,FALSE)</f>
        <v>Other sector</v>
      </c>
      <c r="R2291" s="2">
        <f>VLOOKUP(M2291,[1]ArchetypeScores!E:I,5,FALSE)</f>
        <v>0</v>
      </c>
      <c r="S2291" s="2">
        <f>VLOOKUP(M2291,[1]ArchetypeScores!E:K,7,FALSE)</f>
        <v>0</v>
      </c>
      <c r="T2291" s="2" t="str">
        <f t="shared" si="35"/>
        <v>Not A&amp;R positive</v>
      </c>
    </row>
    <row r="2292" spans="1:20" x14ac:dyDescent="0.3">
      <c r="A2292" s="2" t="s">
        <v>5975</v>
      </c>
      <c r="B2292" s="3" t="s">
        <v>6449</v>
      </c>
      <c r="C2292" s="3" t="s">
        <v>6450</v>
      </c>
      <c r="D2292" s="4">
        <v>0.98</v>
      </c>
      <c r="E2292" s="5" t="s">
        <v>5978</v>
      </c>
      <c r="F2292" s="4">
        <v>0.16052</v>
      </c>
      <c r="G2292" s="6">
        <v>46536</v>
      </c>
      <c r="H2292" s="3" t="s">
        <v>6321</v>
      </c>
      <c r="I2292" s="3" t="s">
        <v>6019</v>
      </c>
      <c r="J2292" s="3"/>
      <c r="K2292" s="5" t="s">
        <v>38</v>
      </c>
      <c r="L2292" s="5">
        <v>13</v>
      </c>
      <c r="M2292" s="5" t="s">
        <v>39</v>
      </c>
      <c r="N2292" s="5">
        <f>VLOOKUP(M2292,[1]ArchetypeScores!E:N,10,FALSE)</f>
        <v>0</v>
      </c>
      <c r="O2292" s="5">
        <f>VLOOKUP(M2292,[1]ArchetypeScores!E:O,11,FALSE)</f>
        <v>-2</v>
      </c>
      <c r="P2292" s="5">
        <f>VLOOKUP(M2292,[1]ArchetypeScores!E:P,12,FALSE)</f>
        <v>0</v>
      </c>
      <c r="Q2292" s="2" t="str">
        <f>VLOOKUP(M2292,[1]ArchetypeScores!E:W,19,FALSE)</f>
        <v>Industrials - transportation</v>
      </c>
      <c r="R2292" s="2">
        <f>VLOOKUP(M2292,[1]ArchetypeScores!E:I,5,FALSE)</f>
        <v>0</v>
      </c>
      <c r="S2292" s="2">
        <f>VLOOKUP(M2292,[1]ArchetypeScores!E:K,7,FALSE)</f>
        <v>0</v>
      </c>
      <c r="T2292" s="2" t="str">
        <f t="shared" si="35"/>
        <v>Not A&amp;R positive</v>
      </c>
    </row>
    <row r="2293" spans="1:20" x14ac:dyDescent="0.3">
      <c r="A2293" s="2" t="s">
        <v>5975</v>
      </c>
      <c r="B2293" s="3" t="s">
        <v>6451</v>
      </c>
      <c r="C2293" s="3" t="s">
        <v>6452</v>
      </c>
      <c r="D2293" s="4">
        <v>3.5</v>
      </c>
      <c r="E2293" s="5" t="s">
        <v>5978</v>
      </c>
      <c r="F2293" s="4">
        <v>0.57094999999999996</v>
      </c>
      <c r="G2293" s="6">
        <v>46540</v>
      </c>
      <c r="H2293" s="3" t="s">
        <v>6453</v>
      </c>
      <c r="I2293" s="3" t="s">
        <v>6019</v>
      </c>
      <c r="J2293" s="3"/>
      <c r="K2293" s="5" t="s">
        <v>57</v>
      </c>
      <c r="L2293" s="5">
        <v>29</v>
      </c>
      <c r="M2293" s="5" t="s">
        <v>58</v>
      </c>
      <c r="N2293" s="5">
        <f>VLOOKUP(M2293,[1]ArchetypeScores!E:N,10,FALSE)</f>
        <v>0</v>
      </c>
      <c r="O2293" s="5">
        <f>VLOOKUP(M2293,[1]ArchetypeScores!E:O,11,FALSE)</f>
        <v>-1</v>
      </c>
      <c r="P2293" s="5">
        <f>VLOOKUP(M2293,[1]ArchetypeScores!E:P,12,FALSE)</f>
        <v>0</v>
      </c>
      <c r="Q2293" s="2" t="str">
        <f>VLOOKUP(M2293,[1]ArchetypeScores!E:W,19,FALSE)</f>
        <v>Untargeted</v>
      </c>
      <c r="R2293" s="2">
        <f>VLOOKUP(M2293,[1]ArchetypeScores!E:I,5,FALSE)</f>
        <v>0</v>
      </c>
      <c r="S2293" s="2">
        <f>VLOOKUP(M2293,[1]ArchetypeScores!E:K,7,FALSE)</f>
        <v>0</v>
      </c>
      <c r="T2293" s="2" t="str">
        <f t="shared" si="35"/>
        <v>Not A&amp;R positive</v>
      </c>
    </row>
    <row r="2294" spans="1:20" x14ac:dyDescent="0.3">
      <c r="A2294" s="2" t="s">
        <v>5975</v>
      </c>
      <c r="B2294" s="3" t="s">
        <v>6454</v>
      </c>
      <c r="C2294" s="3" t="s">
        <v>6455</v>
      </c>
      <c r="D2294" s="4">
        <v>5.5</v>
      </c>
      <c r="E2294" s="5" t="s">
        <v>5978</v>
      </c>
      <c r="F2294" s="4">
        <v>0.83028999999999997</v>
      </c>
      <c r="G2294" s="6">
        <v>46571</v>
      </c>
      <c r="H2294" s="3" t="s">
        <v>6182</v>
      </c>
      <c r="I2294" s="3"/>
      <c r="J2294" s="3"/>
      <c r="K2294" s="5" t="s">
        <v>118</v>
      </c>
      <c r="L2294" s="5">
        <v>3</v>
      </c>
      <c r="M2294" s="5" t="s">
        <v>168</v>
      </c>
      <c r="N2294" s="5">
        <f>VLOOKUP(M2294,[1]ArchetypeScores!E:N,10,FALSE)</f>
        <v>0</v>
      </c>
      <c r="O2294" s="5">
        <f>VLOOKUP(M2294,[1]ArchetypeScores!E:O,11,FALSE)</f>
        <v>-1</v>
      </c>
      <c r="P2294" s="5">
        <f>VLOOKUP(M2294,[1]ArchetypeScores!E:P,12,FALSE)</f>
        <v>0</v>
      </c>
      <c r="Q2294" s="2" t="str">
        <f>VLOOKUP(M2294,[1]ArchetypeScores!E:W,19,FALSE)</f>
        <v>Untargeted</v>
      </c>
      <c r="R2294" s="2">
        <f>VLOOKUP(M2294,[1]ArchetypeScores!E:I,5,FALSE)</f>
        <v>0</v>
      </c>
      <c r="S2294" s="2">
        <f>VLOOKUP(M2294,[1]ArchetypeScores!E:K,7,FALSE)</f>
        <v>0</v>
      </c>
      <c r="T2294" s="2" t="str">
        <f t="shared" si="35"/>
        <v>Not A&amp;R positive</v>
      </c>
    </row>
    <row r="2295" spans="1:20" x14ac:dyDescent="0.3">
      <c r="A2295" s="2" t="s">
        <v>5975</v>
      </c>
      <c r="B2295" s="3" t="s">
        <v>6456</v>
      </c>
      <c r="C2295" s="3" t="s">
        <v>6457</v>
      </c>
      <c r="D2295" s="4"/>
      <c r="E2295" s="5" t="s">
        <v>5978</v>
      </c>
      <c r="F2295" s="4">
        <v>0</v>
      </c>
      <c r="G2295" s="6">
        <v>46576</v>
      </c>
      <c r="H2295" s="3" t="s">
        <v>6138</v>
      </c>
      <c r="I2295" s="3"/>
      <c r="J2295" s="3"/>
      <c r="K2295" s="5" t="s">
        <v>118</v>
      </c>
      <c r="L2295" s="5">
        <v>3</v>
      </c>
      <c r="M2295" s="5" t="s">
        <v>168</v>
      </c>
      <c r="N2295" s="5">
        <f>VLOOKUP(M2295,[1]ArchetypeScores!E:N,10,FALSE)</f>
        <v>0</v>
      </c>
      <c r="O2295" s="5">
        <f>VLOOKUP(M2295,[1]ArchetypeScores!E:O,11,FALSE)</f>
        <v>-1</v>
      </c>
      <c r="P2295" s="5">
        <f>VLOOKUP(M2295,[1]ArchetypeScores!E:P,12,FALSE)</f>
        <v>0</v>
      </c>
      <c r="Q2295" s="2" t="str">
        <f>VLOOKUP(M2295,[1]ArchetypeScores!E:W,19,FALSE)</f>
        <v>Untargeted</v>
      </c>
      <c r="R2295" s="2">
        <f>VLOOKUP(M2295,[1]ArchetypeScores!E:I,5,FALSE)</f>
        <v>0</v>
      </c>
      <c r="S2295" s="2">
        <f>VLOOKUP(M2295,[1]ArchetypeScores!E:K,7,FALSE)</f>
        <v>0</v>
      </c>
      <c r="T2295" s="2" t="str">
        <f t="shared" si="35"/>
        <v>Not A&amp;R positive</v>
      </c>
    </row>
    <row r="2296" spans="1:20" x14ac:dyDescent="0.3">
      <c r="A2296" s="2" t="s">
        <v>5975</v>
      </c>
      <c r="B2296" s="3" t="s">
        <v>6458</v>
      </c>
      <c r="C2296" s="3" t="s">
        <v>6459</v>
      </c>
      <c r="D2296" s="4">
        <v>0.12</v>
      </c>
      <c r="E2296" s="5" t="s">
        <v>5978</v>
      </c>
      <c r="F2296" s="4">
        <v>1.9640000000000001E-2</v>
      </c>
      <c r="G2296" s="6">
        <v>46521</v>
      </c>
      <c r="H2296" s="3" t="s">
        <v>6460</v>
      </c>
      <c r="I2296" s="3"/>
      <c r="J2296" s="3"/>
      <c r="K2296" s="5" t="s">
        <v>118</v>
      </c>
      <c r="L2296" s="5">
        <v>4</v>
      </c>
      <c r="M2296" s="5" t="s">
        <v>119</v>
      </c>
      <c r="N2296" s="5">
        <f>VLOOKUP(M2296,[1]ArchetypeScores!E:N,10,FALSE)</f>
        <v>0</v>
      </c>
      <c r="O2296" s="5">
        <f>VLOOKUP(M2296,[1]ArchetypeScores!E:O,11,FALSE)</f>
        <v>-1</v>
      </c>
      <c r="P2296" s="5">
        <f>VLOOKUP(M2296,[1]ArchetypeScores!E:P,12,FALSE)</f>
        <v>0</v>
      </c>
      <c r="Q2296" s="2" t="str">
        <f>VLOOKUP(M2296,[1]ArchetypeScores!E:W,19,FALSE)</f>
        <v>Untargeted</v>
      </c>
      <c r="R2296" s="2">
        <f>VLOOKUP(M2296,[1]ArchetypeScores!E:I,5,FALSE)</f>
        <v>0</v>
      </c>
      <c r="S2296" s="2">
        <f>VLOOKUP(M2296,[1]ArchetypeScores!E:K,7,FALSE)</f>
        <v>0</v>
      </c>
      <c r="T2296" s="2" t="str">
        <f t="shared" si="35"/>
        <v>Not A&amp;R positive</v>
      </c>
    </row>
    <row r="2297" spans="1:20" x14ac:dyDescent="0.3">
      <c r="A2297" s="2" t="s">
        <v>5975</v>
      </c>
      <c r="B2297" s="3" t="s">
        <v>6461</v>
      </c>
      <c r="C2297" s="3" t="s">
        <v>6462</v>
      </c>
      <c r="D2297" s="4"/>
      <c r="E2297" s="5" t="s">
        <v>5978</v>
      </c>
      <c r="F2297" s="4">
        <v>0</v>
      </c>
      <c r="G2297" s="6">
        <v>46579</v>
      </c>
      <c r="H2297" s="3" t="s">
        <v>6463</v>
      </c>
      <c r="I2297" s="3"/>
      <c r="J2297" s="3"/>
      <c r="K2297" s="5" t="s">
        <v>163</v>
      </c>
      <c r="L2297" s="5">
        <v>4</v>
      </c>
      <c r="M2297" s="5" t="s">
        <v>1448</v>
      </c>
      <c r="N2297" s="5">
        <f>VLOOKUP(M2297,[1]ArchetypeScores!E:N,10,FALSE)</f>
        <v>0</v>
      </c>
      <c r="O2297" s="5">
        <f>VLOOKUP(M2297,[1]ArchetypeScores!E:O,11,FALSE)</f>
        <v>0</v>
      </c>
      <c r="P2297" s="5">
        <f>VLOOKUP(M2297,[1]ArchetypeScores!E:P,12,FALSE)</f>
        <v>0</v>
      </c>
      <c r="Q2297" s="2" t="str">
        <f>VLOOKUP(M2297,[1]ArchetypeScores!E:W,19,FALSE)</f>
        <v>Other sector</v>
      </c>
      <c r="R2297" s="2">
        <f>VLOOKUP(M2297,[1]ArchetypeScores!E:I,5,FALSE)</f>
        <v>0</v>
      </c>
      <c r="S2297" s="2">
        <f>VLOOKUP(M2297,[1]ArchetypeScores!E:K,7,FALSE)</f>
        <v>0</v>
      </c>
      <c r="T2297" s="2" t="str">
        <f t="shared" si="35"/>
        <v>Not A&amp;R positive</v>
      </c>
    </row>
    <row r="2298" spans="1:20" x14ac:dyDescent="0.3">
      <c r="A2298" s="2" t="s">
        <v>5975</v>
      </c>
      <c r="B2298" s="3" t="s">
        <v>6464</v>
      </c>
      <c r="C2298" s="3" t="s">
        <v>6465</v>
      </c>
      <c r="D2298" s="4">
        <v>0.17</v>
      </c>
      <c r="E2298" s="5" t="s">
        <v>5978</v>
      </c>
      <c r="F2298" s="4">
        <v>2.7740000000000001E-2</v>
      </c>
      <c r="G2298" s="6">
        <v>46531</v>
      </c>
      <c r="H2298" s="3" t="s">
        <v>6466</v>
      </c>
      <c r="I2298" s="3"/>
      <c r="J2298" s="3"/>
      <c r="K2298" s="5" t="s">
        <v>53</v>
      </c>
      <c r="L2298" s="5">
        <v>2</v>
      </c>
      <c r="M2298" s="5" t="s">
        <v>330</v>
      </c>
      <c r="N2298" s="5">
        <f>VLOOKUP(M2298,[1]ArchetypeScores!E:N,10,FALSE)</f>
        <v>0</v>
      </c>
      <c r="O2298" s="5">
        <f>VLOOKUP(M2298,[1]ArchetypeScores!E:O,11,FALSE)</f>
        <v>-1</v>
      </c>
      <c r="P2298" s="5">
        <f>VLOOKUP(M2298,[1]ArchetypeScores!E:P,12,FALSE)</f>
        <v>0</v>
      </c>
      <c r="Q2298" s="2" t="str">
        <f>VLOOKUP(M2298,[1]ArchetypeScores!E:W,19,FALSE)</f>
        <v>Untargeted</v>
      </c>
      <c r="R2298" s="2">
        <f>VLOOKUP(M2298,[1]ArchetypeScores!E:I,5,FALSE)</f>
        <v>0</v>
      </c>
      <c r="S2298" s="2">
        <f>VLOOKUP(M2298,[1]ArchetypeScores!E:K,7,FALSE)</f>
        <v>0</v>
      </c>
      <c r="T2298" s="2" t="str">
        <f t="shared" si="35"/>
        <v>Not A&amp;R positive</v>
      </c>
    </row>
    <row r="2299" spans="1:20" x14ac:dyDescent="0.3">
      <c r="A2299" s="2" t="s">
        <v>5975</v>
      </c>
      <c r="B2299" s="3" t="s">
        <v>6467</v>
      </c>
      <c r="C2299" s="3" t="s">
        <v>6468</v>
      </c>
      <c r="D2299" s="4">
        <v>1.4</v>
      </c>
      <c r="E2299" s="5" t="s">
        <v>5978</v>
      </c>
      <c r="F2299" s="4">
        <v>0.22423000000000001</v>
      </c>
      <c r="G2299" s="6">
        <v>46558</v>
      </c>
      <c r="H2299" s="3" t="s">
        <v>6174</v>
      </c>
      <c r="I2299" s="3"/>
      <c r="J2299" s="3"/>
      <c r="K2299" s="5" t="s">
        <v>89</v>
      </c>
      <c r="L2299" s="5">
        <v>2</v>
      </c>
      <c r="M2299" s="5" t="s">
        <v>626</v>
      </c>
      <c r="N2299" s="5">
        <f>VLOOKUP(M2299,[1]ArchetypeScores!E:N,10,FALSE)</f>
        <v>1</v>
      </c>
      <c r="O2299" s="5">
        <f>VLOOKUP(M2299,[1]ArchetypeScores!E:O,11,FALSE)</f>
        <v>0</v>
      </c>
      <c r="P2299" s="5">
        <f>VLOOKUP(M2299,[1]ArchetypeScores!E:P,12,FALSE)</f>
        <v>0</v>
      </c>
      <c r="Q2299" s="2" t="str">
        <f>VLOOKUP(M2299,[1]ArchetypeScores!E:W,19,FALSE)</f>
        <v>Other sector</v>
      </c>
      <c r="R2299" s="2">
        <f>VLOOKUP(M2299,[1]ArchetypeScores!E:I,5,FALSE)</f>
        <v>0</v>
      </c>
      <c r="S2299" s="2">
        <f>VLOOKUP(M2299,[1]ArchetypeScores!E:K,7,FALSE)</f>
        <v>1</v>
      </c>
      <c r="T2299" s="2" t="str">
        <f t="shared" si="35"/>
        <v>Indirect only</v>
      </c>
    </row>
    <row r="2300" spans="1:20" x14ac:dyDescent="0.3">
      <c r="A2300" s="2" t="s">
        <v>5975</v>
      </c>
      <c r="B2300" s="3" t="s">
        <v>6469</v>
      </c>
      <c r="C2300" s="3" t="s">
        <v>6470</v>
      </c>
      <c r="D2300" s="4"/>
      <c r="E2300" s="5" t="s">
        <v>5978</v>
      </c>
      <c r="F2300" s="4">
        <v>0</v>
      </c>
      <c r="G2300" s="6">
        <v>46554</v>
      </c>
      <c r="H2300" s="3" t="s">
        <v>6471</v>
      </c>
      <c r="I2300" s="3" t="s">
        <v>6019</v>
      </c>
      <c r="J2300" s="3"/>
      <c r="K2300" s="5" t="s">
        <v>67</v>
      </c>
      <c r="L2300" s="5">
        <v>2</v>
      </c>
      <c r="M2300" s="5" t="s">
        <v>68</v>
      </c>
      <c r="N2300" s="5">
        <f>VLOOKUP(M2300,[1]ArchetypeScores!E:N,10,FALSE)</f>
        <v>0</v>
      </c>
      <c r="O2300" s="5">
        <f>VLOOKUP(M2300,[1]ArchetypeScores!E:O,11,FALSE)</f>
        <v>-1</v>
      </c>
      <c r="P2300" s="5">
        <f>VLOOKUP(M2300,[1]ArchetypeScores!E:P,12,FALSE)</f>
        <v>0</v>
      </c>
      <c r="Q2300" s="2" t="str">
        <f>VLOOKUP(M2300,[1]ArchetypeScores!E:W,19,FALSE)</f>
        <v>Untargeted</v>
      </c>
      <c r="R2300" s="2">
        <f>VLOOKUP(M2300,[1]ArchetypeScores!E:I,5,FALSE)</f>
        <v>0</v>
      </c>
      <c r="S2300" s="2">
        <f>VLOOKUP(M2300,[1]ArchetypeScores!E:K,7,FALSE)</f>
        <v>0</v>
      </c>
      <c r="T2300" s="2" t="str">
        <f t="shared" si="35"/>
        <v>Not A&amp;R positive</v>
      </c>
    </row>
    <row r="2301" spans="1:20" x14ac:dyDescent="0.3">
      <c r="A2301" s="2" t="s">
        <v>5975</v>
      </c>
      <c r="B2301" s="3" t="s">
        <v>6472</v>
      </c>
      <c r="C2301" s="3" t="s">
        <v>6473</v>
      </c>
      <c r="D2301" s="4">
        <v>5</v>
      </c>
      <c r="E2301" s="5" t="s">
        <v>5978</v>
      </c>
      <c r="F2301" s="4">
        <v>0.81303000000000003</v>
      </c>
      <c r="G2301" s="6">
        <v>46544</v>
      </c>
      <c r="H2301" s="3" t="s">
        <v>6111</v>
      </c>
      <c r="I2301" s="3" t="s">
        <v>6112</v>
      </c>
      <c r="J2301" s="3"/>
      <c r="K2301" s="5" t="s">
        <v>89</v>
      </c>
      <c r="L2301" s="5">
        <v>2</v>
      </c>
      <c r="M2301" s="5" t="s">
        <v>626</v>
      </c>
      <c r="N2301" s="5">
        <f>VLOOKUP(M2301,[1]ArchetypeScores!E:N,10,FALSE)</f>
        <v>1</v>
      </c>
      <c r="O2301" s="5">
        <f>VLOOKUP(M2301,[1]ArchetypeScores!E:O,11,FALSE)</f>
        <v>0</v>
      </c>
      <c r="P2301" s="5">
        <f>VLOOKUP(M2301,[1]ArchetypeScores!E:P,12,FALSE)</f>
        <v>0</v>
      </c>
      <c r="Q2301" s="2" t="str">
        <f>VLOOKUP(M2301,[1]ArchetypeScores!E:W,19,FALSE)</f>
        <v>Other sector</v>
      </c>
      <c r="R2301" s="2">
        <f>VLOOKUP(M2301,[1]ArchetypeScores!E:I,5,FALSE)</f>
        <v>0</v>
      </c>
      <c r="S2301" s="2">
        <f>VLOOKUP(M2301,[1]ArchetypeScores!E:K,7,FALSE)</f>
        <v>1</v>
      </c>
      <c r="T2301" s="2" t="str">
        <f t="shared" si="35"/>
        <v>Indirect only</v>
      </c>
    </row>
    <row r="2302" spans="1:20" x14ac:dyDescent="0.3">
      <c r="A2302" s="2" t="s">
        <v>6474</v>
      </c>
      <c r="B2302" s="3" t="s">
        <v>6475</v>
      </c>
      <c r="C2302" s="3" t="s">
        <v>6476</v>
      </c>
      <c r="D2302" s="4">
        <v>3.5000000000000003E-2</v>
      </c>
      <c r="E2302" s="5" t="s">
        <v>23</v>
      </c>
      <c r="F2302" s="4">
        <v>1.302E-2</v>
      </c>
      <c r="G2302" s="6">
        <v>46666</v>
      </c>
      <c r="H2302" s="3" t="s">
        <v>6477</v>
      </c>
      <c r="I2302" s="3"/>
      <c r="J2302" s="3"/>
      <c r="K2302" s="5" t="s">
        <v>112</v>
      </c>
      <c r="L2302" s="5" t="s">
        <v>112</v>
      </c>
      <c r="M2302" s="5" t="s">
        <v>961</v>
      </c>
      <c r="N2302" s="5">
        <f>VLOOKUP(M2302,[1]ArchetypeScores!E:N,10,FALSE)</f>
        <v>0</v>
      </c>
      <c r="O2302" s="5">
        <f>VLOOKUP(M2302,[1]ArchetypeScores!E:O,11,FALSE)</f>
        <v>0</v>
      </c>
      <c r="P2302" s="5">
        <f>VLOOKUP(M2302,[1]ArchetypeScores!E:P,12,FALSE)</f>
        <v>0</v>
      </c>
      <c r="Q2302" s="2" t="str">
        <f>VLOOKUP(M2302,[1]ArchetypeScores!E:W,19,FALSE)</f>
        <v>Untargeted</v>
      </c>
      <c r="R2302" s="2">
        <f>VLOOKUP(M2302,[1]ArchetypeScores!E:I,5,FALSE)</f>
        <v>0</v>
      </c>
      <c r="S2302" s="2">
        <f>VLOOKUP(M2302,[1]ArchetypeScores!E:K,7,FALSE)</f>
        <v>0</v>
      </c>
      <c r="T2302" s="2" t="str">
        <f t="shared" si="35"/>
        <v>Not A&amp;R positive</v>
      </c>
    </row>
    <row r="2303" spans="1:20" x14ac:dyDescent="0.3">
      <c r="A2303" s="2" t="s">
        <v>6474</v>
      </c>
      <c r="B2303" s="3" t="s">
        <v>6478</v>
      </c>
      <c r="C2303" s="3" t="s">
        <v>6479</v>
      </c>
      <c r="D2303" s="4">
        <v>6.8000000000000005E-2</v>
      </c>
      <c r="E2303" s="5" t="s">
        <v>23</v>
      </c>
      <c r="F2303" s="4">
        <v>2.53E-2</v>
      </c>
      <c r="G2303" s="6">
        <v>46665</v>
      </c>
      <c r="H2303" s="3" t="s">
        <v>6480</v>
      </c>
      <c r="I2303" s="3"/>
      <c r="J2303" s="3"/>
      <c r="K2303" s="5" t="s">
        <v>112</v>
      </c>
      <c r="L2303" s="5" t="s">
        <v>112</v>
      </c>
      <c r="M2303" s="5" t="s">
        <v>961</v>
      </c>
      <c r="N2303" s="5">
        <f>VLOOKUP(M2303,[1]ArchetypeScores!E:N,10,FALSE)</f>
        <v>0</v>
      </c>
      <c r="O2303" s="5">
        <f>VLOOKUP(M2303,[1]ArchetypeScores!E:O,11,FALSE)</f>
        <v>0</v>
      </c>
      <c r="P2303" s="5">
        <f>VLOOKUP(M2303,[1]ArchetypeScores!E:P,12,FALSE)</f>
        <v>0</v>
      </c>
      <c r="Q2303" s="2" t="str">
        <f>VLOOKUP(M2303,[1]ArchetypeScores!E:W,19,FALSE)</f>
        <v>Untargeted</v>
      </c>
      <c r="R2303" s="2">
        <f>VLOOKUP(M2303,[1]ArchetypeScores!E:I,5,FALSE)</f>
        <v>0</v>
      </c>
      <c r="S2303" s="2">
        <f>VLOOKUP(M2303,[1]ArchetypeScores!E:K,7,FALSE)</f>
        <v>0</v>
      </c>
      <c r="T2303" s="2" t="str">
        <f t="shared" si="35"/>
        <v>Not A&amp;R positive</v>
      </c>
    </row>
    <row r="2304" spans="1:20" x14ac:dyDescent="0.3">
      <c r="A2304" s="2" t="s">
        <v>6474</v>
      </c>
      <c r="B2304" s="3" t="s">
        <v>6481</v>
      </c>
      <c r="C2304" s="3" t="s">
        <v>6482</v>
      </c>
      <c r="D2304" s="4">
        <v>2.5999999999999999E-2</v>
      </c>
      <c r="E2304" s="5" t="s">
        <v>23</v>
      </c>
      <c r="F2304" s="4">
        <v>9.6699999999999998E-3</v>
      </c>
      <c r="G2304" s="6">
        <v>46668</v>
      </c>
      <c r="H2304" s="3" t="s">
        <v>6477</v>
      </c>
      <c r="I2304" s="3"/>
      <c r="J2304" s="3"/>
      <c r="K2304" s="5" t="s">
        <v>61</v>
      </c>
      <c r="L2304" s="5">
        <v>1</v>
      </c>
      <c r="M2304" s="5" t="s">
        <v>130</v>
      </c>
      <c r="N2304" s="5">
        <f>VLOOKUP(M2304,[1]ArchetypeScores!E:N,10,FALSE)</f>
        <v>0</v>
      </c>
      <c r="O2304" s="5">
        <f>VLOOKUP(M2304,[1]ArchetypeScores!E:O,11,FALSE)</f>
        <v>-1</v>
      </c>
      <c r="P2304" s="5">
        <f>VLOOKUP(M2304,[1]ArchetypeScores!E:P,12,FALSE)</f>
        <v>0</v>
      </c>
      <c r="Q2304" s="2" t="str">
        <f>VLOOKUP(M2304,[1]ArchetypeScores!E:W,19,FALSE)</f>
        <v>Health care</v>
      </c>
      <c r="R2304" s="2">
        <f>VLOOKUP(M2304,[1]ArchetypeScores!E:I,5,FALSE)</f>
        <v>0</v>
      </c>
      <c r="S2304" s="2">
        <f>VLOOKUP(M2304,[1]ArchetypeScores!E:K,7,FALSE)</f>
        <v>0</v>
      </c>
      <c r="T2304" s="2" t="str">
        <f t="shared" si="35"/>
        <v>Not A&amp;R positive</v>
      </c>
    </row>
    <row r="2305" spans="1:20" x14ac:dyDescent="0.3">
      <c r="A2305" s="2" t="s">
        <v>6474</v>
      </c>
      <c r="B2305" s="3" t="s">
        <v>6481</v>
      </c>
      <c r="C2305" s="3" t="s">
        <v>6483</v>
      </c>
      <c r="D2305" s="4">
        <v>1.2E-2</v>
      </c>
      <c r="E2305" s="5" t="s">
        <v>23</v>
      </c>
      <c r="F2305" s="4">
        <v>4.4600000000000004E-3</v>
      </c>
      <c r="G2305" s="6">
        <v>46669</v>
      </c>
      <c r="H2305" s="3" t="s">
        <v>6477</v>
      </c>
      <c r="I2305" s="3"/>
      <c r="J2305" s="3"/>
      <c r="K2305" s="5" t="s">
        <v>118</v>
      </c>
      <c r="L2305" s="5">
        <v>3</v>
      </c>
      <c r="M2305" s="5" t="s">
        <v>168</v>
      </c>
      <c r="N2305" s="5">
        <f>VLOOKUP(M2305,[1]ArchetypeScores!E:N,10,FALSE)</f>
        <v>0</v>
      </c>
      <c r="O2305" s="5">
        <f>VLOOKUP(M2305,[1]ArchetypeScores!E:O,11,FALSE)</f>
        <v>-1</v>
      </c>
      <c r="P2305" s="5">
        <f>VLOOKUP(M2305,[1]ArchetypeScores!E:P,12,FALSE)</f>
        <v>0</v>
      </c>
      <c r="Q2305" s="2" t="str">
        <f>VLOOKUP(M2305,[1]ArchetypeScores!E:W,19,FALSE)</f>
        <v>Untargeted</v>
      </c>
      <c r="R2305" s="2">
        <f>VLOOKUP(M2305,[1]ArchetypeScores!E:I,5,FALSE)</f>
        <v>0</v>
      </c>
      <c r="S2305" s="2">
        <f>VLOOKUP(M2305,[1]ArchetypeScores!E:K,7,FALSE)</f>
        <v>0</v>
      </c>
      <c r="T2305" s="2" t="str">
        <f t="shared" si="35"/>
        <v>Not A&amp;R positive</v>
      </c>
    </row>
    <row r="2306" spans="1:20" x14ac:dyDescent="0.3">
      <c r="A2306" s="2" t="s">
        <v>6474</v>
      </c>
      <c r="B2306" s="3" t="s">
        <v>6481</v>
      </c>
      <c r="C2306" s="3" t="s">
        <v>6484</v>
      </c>
      <c r="D2306" s="4">
        <v>3.1E-2</v>
      </c>
      <c r="E2306" s="5" t="s">
        <v>23</v>
      </c>
      <c r="F2306" s="4">
        <v>1.153E-2</v>
      </c>
      <c r="G2306" s="6">
        <v>46670</v>
      </c>
      <c r="H2306" s="3" t="s">
        <v>6477</v>
      </c>
      <c r="I2306" s="3"/>
      <c r="J2306" s="3"/>
      <c r="K2306" s="5" t="s">
        <v>57</v>
      </c>
      <c r="L2306" s="5">
        <v>25</v>
      </c>
      <c r="M2306" s="5" t="s">
        <v>241</v>
      </c>
      <c r="N2306" s="5">
        <f>VLOOKUP(M2306,[1]ArchetypeScores!E:N,10,FALSE)</f>
        <v>0</v>
      </c>
      <c r="O2306" s="5">
        <f>VLOOKUP(M2306,[1]ArchetypeScores!E:O,11,FALSE)</f>
        <v>-1</v>
      </c>
      <c r="P2306" s="5">
        <f>VLOOKUP(M2306,[1]ArchetypeScores!E:P,12,FALSE)</f>
        <v>0</v>
      </c>
      <c r="Q2306" s="2" t="str">
        <f>VLOOKUP(M2306,[1]ArchetypeScores!E:W,19,FALSE)</f>
        <v>Other sector</v>
      </c>
      <c r="R2306" s="2">
        <f>VLOOKUP(M2306,[1]ArchetypeScores!E:I,5,FALSE)</f>
        <v>0</v>
      </c>
      <c r="S2306" s="2">
        <f>VLOOKUP(M2306,[1]ArchetypeScores!E:K,7,FALSE)</f>
        <v>0</v>
      </c>
      <c r="T2306" s="2" t="str">
        <f t="shared" ref="T2306:T2369" si="36">IF(AND(R2306=1,S2306=1),"Both",IF(AND(R2306=1,S2306=0),"Direct only",IF(AND(R2306=0,S2306=1),"Indirect only","Not A&amp;R positive")))</f>
        <v>Not A&amp;R positive</v>
      </c>
    </row>
    <row r="2307" spans="1:20" x14ac:dyDescent="0.3">
      <c r="A2307" s="2" t="s">
        <v>6474</v>
      </c>
      <c r="B2307" s="3" t="s">
        <v>6485</v>
      </c>
      <c r="C2307" s="3" t="s">
        <v>6486</v>
      </c>
      <c r="D2307" s="4">
        <v>3.6999999999999998E-2</v>
      </c>
      <c r="E2307" s="5" t="s">
        <v>23</v>
      </c>
      <c r="F2307" s="4">
        <v>1.376E-2</v>
      </c>
      <c r="G2307" s="6">
        <v>46664</v>
      </c>
      <c r="H2307" s="3" t="s">
        <v>6487</v>
      </c>
      <c r="I2307" s="3"/>
      <c r="J2307" s="3"/>
      <c r="K2307" s="5" t="s">
        <v>269</v>
      </c>
      <c r="L2307" s="5" t="s">
        <v>112</v>
      </c>
      <c r="M2307" s="5" t="s">
        <v>3736</v>
      </c>
      <c r="N2307" s="5">
        <f>VLOOKUP(M2307,[1]ArchetypeScores!E:N,10,FALSE)</f>
        <v>1</v>
      </c>
      <c r="O2307" s="5">
        <f>VLOOKUP(M2307,[1]ArchetypeScores!E:O,11,FALSE)</f>
        <v>-1</v>
      </c>
      <c r="P2307" s="5">
        <f>VLOOKUP(M2307,[1]ArchetypeScores!E:P,12,FALSE)</f>
        <v>0</v>
      </c>
      <c r="Q2307" s="2" t="str">
        <f>VLOOKUP(M2307,[1]ArchetypeScores!E:W,19,FALSE)</f>
        <v>Untargeted</v>
      </c>
      <c r="R2307" s="2">
        <f>VLOOKUP(M2307,[1]ArchetypeScores!E:I,5,FALSE)</f>
        <v>0</v>
      </c>
      <c r="S2307" s="2">
        <f>VLOOKUP(M2307,[1]ArchetypeScores!E:K,7,FALSE)</f>
        <v>0</v>
      </c>
      <c r="T2307" s="2" t="str">
        <f t="shared" si="36"/>
        <v>Not A&amp;R positive</v>
      </c>
    </row>
    <row r="2308" spans="1:20" x14ac:dyDescent="0.3">
      <c r="A2308" s="2" t="s">
        <v>6474</v>
      </c>
      <c r="B2308" s="3" t="s">
        <v>6488</v>
      </c>
      <c r="C2308" s="3" t="s">
        <v>6489</v>
      </c>
      <c r="D2308" s="4">
        <v>1.7000000000000001E-2</v>
      </c>
      <c r="E2308" s="5" t="s">
        <v>23</v>
      </c>
      <c r="F2308" s="4">
        <v>6.3200000000000001E-3</v>
      </c>
      <c r="G2308" s="6">
        <v>46667</v>
      </c>
      <c r="H2308" s="3" t="s">
        <v>6490</v>
      </c>
      <c r="I2308" s="3"/>
      <c r="J2308" s="3"/>
      <c r="K2308" s="5" t="s">
        <v>61</v>
      </c>
      <c r="L2308" s="5">
        <v>1</v>
      </c>
      <c r="M2308" s="5" t="s">
        <v>130</v>
      </c>
      <c r="N2308" s="5">
        <f>VLOOKUP(M2308,[1]ArchetypeScores!E:N,10,FALSE)</f>
        <v>0</v>
      </c>
      <c r="O2308" s="5">
        <f>VLOOKUP(M2308,[1]ArchetypeScores!E:O,11,FALSE)</f>
        <v>-1</v>
      </c>
      <c r="P2308" s="5">
        <f>VLOOKUP(M2308,[1]ArchetypeScores!E:P,12,FALSE)</f>
        <v>0</v>
      </c>
      <c r="Q2308" s="2" t="str">
        <f>VLOOKUP(M2308,[1]ArchetypeScores!E:W,19,FALSE)</f>
        <v>Health care</v>
      </c>
      <c r="R2308" s="2">
        <f>VLOOKUP(M2308,[1]ArchetypeScores!E:I,5,FALSE)</f>
        <v>0</v>
      </c>
      <c r="S2308" s="2">
        <f>VLOOKUP(M2308,[1]ArchetypeScores!E:K,7,FALSE)</f>
        <v>0</v>
      </c>
      <c r="T2308" s="2" t="str">
        <f t="shared" si="36"/>
        <v>Not A&amp;R positive</v>
      </c>
    </row>
    <row r="2309" spans="1:20" x14ac:dyDescent="0.3">
      <c r="A2309" s="2" t="s">
        <v>6474</v>
      </c>
      <c r="B2309" s="3" t="s">
        <v>6491</v>
      </c>
      <c r="C2309" s="3" t="s">
        <v>6492</v>
      </c>
      <c r="D2309" s="4">
        <v>4.3999999999999997E-2</v>
      </c>
      <c r="E2309" s="5" t="s">
        <v>23</v>
      </c>
      <c r="F2309" s="4">
        <v>1.6369999999999999E-2</v>
      </c>
      <c r="G2309" s="6">
        <v>46663</v>
      </c>
      <c r="H2309" s="3" t="s">
        <v>6493</v>
      </c>
      <c r="I2309" s="3"/>
      <c r="J2309" s="3"/>
      <c r="K2309" s="5" t="s">
        <v>694</v>
      </c>
      <c r="L2309" s="5">
        <v>5</v>
      </c>
      <c r="M2309" s="5" t="s">
        <v>695</v>
      </c>
      <c r="N2309" s="5">
        <f>VLOOKUP(M2309,[1]ArchetypeScores!E:N,10,FALSE)</f>
        <v>1</v>
      </c>
      <c r="O2309" s="5">
        <f>VLOOKUP(M2309,[1]ArchetypeScores!E:O,11,FALSE)</f>
        <v>-1</v>
      </c>
      <c r="P2309" s="5">
        <f>VLOOKUP(M2309,[1]ArchetypeScores!E:P,12,FALSE)</f>
        <v>0</v>
      </c>
      <c r="Q2309" s="2" t="str">
        <f>VLOOKUP(M2309,[1]ArchetypeScores!E:W,19,FALSE)</f>
        <v>Untargeted</v>
      </c>
      <c r="R2309" s="2">
        <f>VLOOKUP(M2309,[1]ArchetypeScores!E:I,5,FALSE)</f>
        <v>1</v>
      </c>
      <c r="S2309" s="2">
        <f>VLOOKUP(M2309,[1]ArchetypeScores!E:K,7,FALSE)</f>
        <v>1</v>
      </c>
      <c r="T2309" s="2" t="str">
        <f t="shared" si="36"/>
        <v>Both</v>
      </c>
    </row>
    <row r="2310" spans="1:20" x14ac:dyDescent="0.3">
      <c r="A2310" s="2" t="s">
        <v>6494</v>
      </c>
      <c r="B2310" s="3" t="s">
        <v>6495</v>
      </c>
      <c r="C2310" s="3" t="s">
        <v>6496</v>
      </c>
      <c r="D2310" s="4">
        <v>31.116</v>
      </c>
      <c r="E2310" s="5" t="s">
        <v>6497</v>
      </c>
      <c r="F2310" s="4">
        <v>0.53893000000000002</v>
      </c>
      <c r="G2310" s="6">
        <v>46807</v>
      </c>
      <c r="H2310" s="3" t="s">
        <v>6498</v>
      </c>
      <c r="I2310" s="3"/>
      <c r="J2310" s="3"/>
      <c r="K2310" s="5" t="s">
        <v>61</v>
      </c>
      <c r="L2310" s="5">
        <v>5</v>
      </c>
      <c r="M2310" s="5" t="s">
        <v>62</v>
      </c>
      <c r="N2310" s="5">
        <f>VLOOKUP(M2310,[1]ArchetypeScores!E:N,10,FALSE)</f>
        <v>0</v>
      </c>
      <c r="O2310" s="5">
        <f>VLOOKUP(M2310,[1]ArchetypeScores!E:O,11,FALSE)</f>
        <v>-1</v>
      </c>
      <c r="P2310" s="5">
        <f>VLOOKUP(M2310,[1]ArchetypeScores!E:P,12,FALSE)</f>
        <v>0</v>
      </c>
      <c r="Q2310" s="2" t="str">
        <f>VLOOKUP(M2310,[1]ArchetypeScores!E:W,19,FALSE)</f>
        <v>Health care</v>
      </c>
      <c r="R2310" s="2">
        <f>VLOOKUP(M2310,[1]ArchetypeScores!E:I,5,FALSE)</f>
        <v>0</v>
      </c>
      <c r="S2310" s="2">
        <f>VLOOKUP(M2310,[1]ArchetypeScores!E:K,7,FALSE)</f>
        <v>0</v>
      </c>
      <c r="T2310" s="2" t="str">
        <f t="shared" si="36"/>
        <v>Not A&amp;R positive</v>
      </c>
    </row>
    <row r="2311" spans="1:20" x14ac:dyDescent="0.3">
      <c r="A2311" s="2" t="s">
        <v>6494</v>
      </c>
      <c r="B2311" s="3" t="s">
        <v>6499</v>
      </c>
      <c r="C2311" s="3" t="s">
        <v>6500</v>
      </c>
      <c r="D2311" s="4"/>
      <c r="E2311" s="5" t="s">
        <v>6497</v>
      </c>
      <c r="F2311" s="4">
        <v>0</v>
      </c>
      <c r="G2311" s="6">
        <v>46815</v>
      </c>
      <c r="H2311" s="3" t="s">
        <v>6501</v>
      </c>
      <c r="I2311" s="3"/>
      <c r="J2311" s="3"/>
      <c r="K2311" s="5" t="s">
        <v>735</v>
      </c>
      <c r="L2311" s="5" t="s">
        <v>112</v>
      </c>
      <c r="M2311" s="5" t="s">
        <v>6502</v>
      </c>
      <c r="N2311" s="5">
        <f>VLOOKUP(M2311,[1]ArchetypeScores!E:N,10,FALSE)</f>
        <v>1</v>
      </c>
      <c r="O2311" s="5">
        <f>VLOOKUP(M2311,[1]ArchetypeScores!E:O,11,FALSE)</f>
        <v>-2</v>
      </c>
      <c r="P2311" s="5">
        <f>VLOOKUP(M2311,[1]ArchetypeScores!E:P,12,FALSE)</f>
        <v>-2</v>
      </c>
      <c r="Q2311" s="2" t="str">
        <f>VLOOKUP(M2311,[1]ArchetypeScores!E:W,19,FALSE)</f>
        <v>Other sector</v>
      </c>
      <c r="R2311" s="2">
        <f>VLOOKUP(M2311,[1]ArchetypeScores!E:I,5,FALSE)</f>
        <v>0</v>
      </c>
      <c r="S2311" s="2">
        <f>VLOOKUP(M2311,[1]ArchetypeScores!E:K,7,FALSE)</f>
        <v>0</v>
      </c>
      <c r="T2311" s="2" t="str">
        <f t="shared" si="36"/>
        <v>Not A&amp;R positive</v>
      </c>
    </row>
    <row r="2312" spans="1:20" x14ac:dyDescent="0.3">
      <c r="A2312" s="2" t="s">
        <v>6494</v>
      </c>
      <c r="B2312" s="3" t="s">
        <v>6503</v>
      </c>
      <c r="C2312" s="3" t="s">
        <v>6504</v>
      </c>
      <c r="D2312" s="4">
        <v>36.94</v>
      </c>
      <c r="E2312" s="5" t="s">
        <v>6497</v>
      </c>
      <c r="F2312" s="4">
        <v>0.6482</v>
      </c>
      <c r="G2312" s="6">
        <v>46816</v>
      </c>
      <c r="H2312" s="3" t="s">
        <v>6501</v>
      </c>
      <c r="I2312" s="3"/>
      <c r="J2312" s="3"/>
      <c r="K2312" s="5" t="s">
        <v>269</v>
      </c>
      <c r="L2312" s="5">
        <v>4</v>
      </c>
      <c r="M2312" s="5" t="s">
        <v>4763</v>
      </c>
      <c r="N2312" s="5">
        <f>VLOOKUP(M2312,[1]ArchetypeScores!E:N,10,FALSE)</f>
        <v>1</v>
      </c>
      <c r="O2312" s="5">
        <f>VLOOKUP(M2312,[1]ArchetypeScores!E:O,11,FALSE)</f>
        <v>-1</v>
      </c>
      <c r="P2312" s="5">
        <f>VLOOKUP(M2312,[1]ArchetypeScores!E:P,12,FALSE)</f>
        <v>0</v>
      </c>
      <c r="Q2312" s="2" t="str">
        <f>VLOOKUP(M2312,[1]ArchetypeScores!E:W,19,FALSE)</f>
        <v>Untargeted</v>
      </c>
      <c r="R2312" s="2">
        <f>VLOOKUP(M2312,[1]ArchetypeScores!E:I,5,FALSE)</f>
        <v>0</v>
      </c>
      <c r="S2312" s="2">
        <f>VLOOKUP(M2312,[1]ArchetypeScores!E:K,7,FALSE)</f>
        <v>0</v>
      </c>
      <c r="T2312" s="2" t="str">
        <f t="shared" si="36"/>
        <v>Not A&amp;R positive</v>
      </c>
    </row>
    <row r="2313" spans="1:20" x14ac:dyDescent="0.3">
      <c r="A2313" s="2" t="s">
        <v>6494</v>
      </c>
      <c r="B2313" s="3" t="s">
        <v>6505</v>
      </c>
      <c r="C2313" s="3" t="s">
        <v>6506</v>
      </c>
      <c r="D2313" s="4">
        <v>26.73</v>
      </c>
      <c r="E2313" s="5" t="s">
        <v>6497</v>
      </c>
      <c r="F2313" s="4">
        <v>0.46905000000000002</v>
      </c>
      <c r="G2313" s="6">
        <v>46817</v>
      </c>
      <c r="H2313" s="3" t="s">
        <v>6501</v>
      </c>
      <c r="I2313" s="3"/>
      <c r="J2313" s="3"/>
      <c r="K2313" s="5" t="s">
        <v>118</v>
      </c>
      <c r="L2313" s="5">
        <v>1</v>
      </c>
      <c r="M2313" s="5" t="s">
        <v>275</v>
      </c>
      <c r="N2313" s="5">
        <f>VLOOKUP(M2313,[1]ArchetypeScores!E:N,10,FALSE)</f>
        <v>0</v>
      </c>
      <c r="O2313" s="5">
        <f>VLOOKUP(M2313,[1]ArchetypeScores!E:O,11,FALSE)</f>
        <v>-1</v>
      </c>
      <c r="P2313" s="5">
        <f>VLOOKUP(M2313,[1]ArchetypeScores!E:P,12,FALSE)</f>
        <v>0</v>
      </c>
      <c r="Q2313" s="2" t="str">
        <f>VLOOKUP(M2313,[1]ArchetypeScores!E:W,19,FALSE)</f>
        <v>Untargeted</v>
      </c>
      <c r="R2313" s="2">
        <f>VLOOKUP(M2313,[1]ArchetypeScores!E:I,5,FALSE)</f>
        <v>0</v>
      </c>
      <c r="S2313" s="2">
        <f>VLOOKUP(M2313,[1]ArchetypeScores!E:K,7,FALSE)</f>
        <v>0</v>
      </c>
      <c r="T2313" s="2" t="str">
        <f t="shared" si="36"/>
        <v>Not A&amp;R positive</v>
      </c>
    </row>
    <row r="2314" spans="1:20" x14ac:dyDescent="0.3">
      <c r="A2314" s="2" t="s">
        <v>6494</v>
      </c>
      <c r="B2314" s="3" t="s">
        <v>6507</v>
      </c>
      <c r="C2314" s="3" t="s">
        <v>6508</v>
      </c>
      <c r="D2314" s="4">
        <v>16</v>
      </c>
      <c r="E2314" s="5" t="s">
        <v>6497</v>
      </c>
      <c r="F2314" s="4">
        <v>0.28076000000000001</v>
      </c>
      <c r="G2314" s="6">
        <v>46818</v>
      </c>
      <c r="H2314" s="3" t="s">
        <v>6501</v>
      </c>
      <c r="I2314" s="3"/>
      <c r="J2314" s="3"/>
      <c r="K2314" s="5" t="s">
        <v>229</v>
      </c>
      <c r="L2314" s="5">
        <v>1</v>
      </c>
      <c r="M2314" s="5" t="s">
        <v>528</v>
      </c>
      <c r="N2314" s="5">
        <f>VLOOKUP(M2314,[1]ArchetypeScores!E:N,10,FALSE)</f>
        <v>1</v>
      </c>
      <c r="O2314" s="5">
        <f>VLOOKUP(M2314,[1]ArchetypeScores!E:O,11,FALSE)</f>
        <v>-2</v>
      </c>
      <c r="P2314" s="5">
        <f>VLOOKUP(M2314,[1]ArchetypeScores!E:P,12,FALSE)</f>
        <v>0</v>
      </c>
      <c r="Q2314" s="2" t="str">
        <f>VLOOKUP(M2314,[1]ArchetypeScores!E:W,19,FALSE)</f>
        <v>Industrials - transportation</v>
      </c>
      <c r="R2314" s="2">
        <f>VLOOKUP(M2314,[1]ArchetypeScores!E:I,5,FALSE)</f>
        <v>0</v>
      </c>
      <c r="S2314" s="2">
        <f>VLOOKUP(M2314,[1]ArchetypeScores!E:K,7,FALSE)</f>
        <v>-1</v>
      </c>
      <c r="T2314" s="2" t="str">
        <f t="shared" si="36"/>
        <v>Not A&amp;R positive</v>
      </c>
    </row>
    <row r="2315" spans="1:20" x14ac:dyDescent="0.3">
      <c r="A2315" s="2" t="s">
        <v>6494</v>
      </c>
      <c r="B2315" s="3" t="s">
        <v>6509</v>
      </c>
      <c r="C2315" s="3" t="s">
        <v>6510</v>
      </c>
      <c r="D2315" s="4">
        <v>5.6</v>
      </c>
      <c r="E2315" s="5" t="s">
        <v>6497</v>
      </c>
      <c r="F2315" s="4">
        <v>9.8269999999999996E-2</v>
      </c>
      <c r="G2315" s="6">
        <v>46819</v>
      </c>
      <c r="H2315" s="3" t="s">
        <v>6501</v>
      </c>
      <c r="I2315" s="3"/>
      <c r="J2315" s="3"/>
      <c r="K2315" s="5" t="s">
        <v>137</v>
      </c>
      <c r="L2315" s="5">
        <v>2</v>
      </c>
      <c r="M2315" s="5" t="s">
        <v>138</v>
      </c>
      <c r="N2315" s="5">
        <f>VLOOKUP(M2315,[1]ArchetypeScores!E:N,10,FALSE)</f>
        <v>1</v>
      </c>
      <c r="O2315" s="5">
        <f>VLOOKUP(M2315,[1]ArchetypeScores!E:O,11,FALSE)</f>
        <v>-2</v>
      </c>
      <c r="P2315" s="5">
        <f>VLOOKUP(M2315,[1]ArchetypeScores!E:P,12,FALSE)</f>
        <v>2</v>
      </c>
      <c r="Q2315" s="2" t="str">
        <f>VLOOKUP(M2315,[1]ArchetypeScores!E:W,19,FALSE)</f>
        <v>Industrials - transportation</v>
      </c>
      <c r="R2315" s="2">
        <f>VLOOKUP(M2315,[1]ArchetypeScores!E:I,5,FALSE)</f>
        <v>0</v>
      </c>
      <c r="S2315" s="2">
        <f>VLOOKUP(M2315,[1]ArchetypeScores!E:K,7,FALSE)</f>
        <v>-1</v>
      </c>
      <c r="T2315" s="2" t="str">
        <f t="shared" si="36"/>
        <v>Not A&amp;R positive</v>
      </c>
    </row>
    <row r="2316" spans="1:20" x14ac:dyDescent="0.3">
      <c r="A2316" s="2" t="s">
        <v>6494</v>
      </c>
      <c r="B2316" s="3" t="s">
        <v>6511</v>
      </c>
      <c r="C2316" s="3" t="s">
        <v>6512</v>
      </c>
      <c r="D2316" s="4"/>
      <c r="E2316" s="5" t="s">
        <v>6497</v>
      </c>
      <c r="F2316" s="4">
        <v>0</v>
      </c>
      <c r="G2316" s="6">
        <v>46701</v>
      </c>
      <c r="H2316" s="3" t="s">
        <v>6513</v>
      </c>
      <c r="I2316" s="3"/>
      <c r="J2316" s="3"/>
      <c r="K2316" s="5" t="s">
        <v>118</v>
      </c>
      <c r="L2316" s="5">
        <v>4</v>
      </c>
      <c r="M2316" s="5" t="s">
        <v>119</v>
      </c>
      <c r="N2316" s="5">
        <f>VLOOKUP(M2316,[1]ArchetypeScores!E:N,10,FALSE)</f>
        <v>0</v>
      </c>
      <c r="O2316" s="5">
        <f>VLOOKUP(M2316,[1]ArchetypeScores!E:O,11,FALSE)</f>
        <v>-1</v>
      </c>
      <c r="P2316" s="5">
        <f>VLOOKUP(M2316,[1]ArchetypeScores!E:P,12,FALSE)</f>
        <v>0</v>
      </c>
      <c r="Q2316" s="2" t="str">
        <f>VLOOKUP(M2316,[1]ArchetypeScores!E:W,19,FALSE)</f>
        <v>Untargeted</v>
      </c>
      <c r="R2316" s="2">
        <f>VLOOKUP(M2316,[1]ArchetypeScores!E:I,5,FALSE)</f>
        <v>0</v>
      </c>
      <c r="S2316" s="2">
        <f>VLOOKUP(M2316,[1]ArchetypeScores!E:K,7,FALSE)</f>
        <v>0</v>
      </c>
      <c r="T2316" s="2" t="str">
        <f t="shared" si="36"/>
        <v>Not A&amp;R positive</v>
      </c>
    </row>
    <row r="2317" spans="1:20" x14ac:dyDescent="0.3">
      <c r="A2317" s="2" t="s">
        <v>6494</v>
      </c>
      <c r="B2317" s="3" t="s">
        <v>6511</v>
      </c>
      <c r="C2317" s="3" t="s">
        <v>6514</v>
      </c>
      <c r="D2317" s="4"/>
      <c r="E2317" s="5" t="s">
        <v>6497</v>
      </c>
      <c r="F2317" s="4">
        <v>0</v>
      </c>
      <c r="G2317" s="6">
        <v>46702</v>
      </c>
      <c r="H2317" s="3" t="s">
        <v>6515</v>
      </c>
      <c r="I2317" s="3"/>
      <c r="J2317" s="3"/>
      <c r="K2317" s="5" t="s">
        <v>118</v>
      </c>
      <c r="L2317" s="5">
        <v>4</v>
      </c>
      <c r="M2317" s="5" t="s">
        <v>119</v>
      </c>
      <c r="N2317" s="5">
        <f>VLOOKUP(M2317,[1]ArchetypeScores!E:N,10,FALSE)</f>
        <v>0</v>
      </c>
      <c r="O2317" s="5">
        <f>VLOOKUP(M2317,[1]ArchetypeScores!E:O,11,FALSE)</f>
        <v>-1</v>
      </c>
      <c r="P2317" s="5">
        <f>VLOOKUP(M2317,[1]ArchetypeScores!E:P,12,FALSE)</f>
        <v>0</v>
      </c>
      <c r="Q2317" s="2" t="str">
        <f>VLOOKUP(M2317,[1]ArchetypeScores!E:W,19,FALSE)</f>
        <v>Untargeted</v>
      </c>
      <c r="R2317" s="2">
        <f>VLOOKUP(M2317,[1]ArchetypeScores!E:I,5,FALSE)</f>
        <v>0</v>
      </c>
      <c r="S2317" s="2">
        <f>VLOOKUP(M2317,[1]ArchetypeScores!E:K,7,FALSE)</f>
        <v>0</v>
      </c>
      <c r="T2317" s="2" t="str">
        <f t="shared" si="36"/>
        <v>Not A&amp;R positive</v>
      </c>
    </row>
    <row r="2318" spans="1:20" x14ac:dyDescent="0.3">
      <c r="A2318" s="2" t="s">
        <v>6494</v>
      </c>
      <c r="B2318" s="3" t="s">
        <v>6511</v>
      </c>
      <c r="C2318" s="3" t="s">
        <v>6516</v>
      </c>
      <c r="D2318" s="4"/>
      <c r="E2318" s="5" t="s">
        <v>6497</v>
      </c>
      <c r="F2318" s="4">
        <v>0</v>
      </c>
      <c r="G2318" s="6">
        <v>46703</v>
      </c>
      <c r="H2318" s="3" t="s">
        <v>6517</v>
      </c>
      <c r="I2318" s="3"/>
      <c r="J2318" s="3"/>
      <c r="K2318" s="5" t="s">
        <v>47</v>
      </c>
      <c r="L2318" s="5">
        <v>1</v>
      </c>
      <c r="M2318" s="5" t="s">
        <v>48</v>
      </c>
      <c r="N2318" s="5">
        <f>VLOOKUP(M2318,[1]ArchetypeScores!E:N,10,FALSE)</f>
        <v>0</v>
      </c>
      <c r="O2318" s="5">
        <f>VLOOKUP(M2318,[1]ArchetypeScores!E:O,11,FALSE)</f>
        <v>0</v>
      </c>
      <c r="P2318" s="5">
        <f>VLOOKUP(M2318,[1]ArchetypeScores!E:P,12,FALSE)</f>
        <v>0</v>
      </c>
      <c r="Q2318" s="2" t="str">
        <f>VLOOKUP(M2318,[1]ArchetypeScores!E:W,19,FALSE)</f>
        <v>Consumer (including agriculture and tourism)</v>
      </c>
      <c r="R2318" s="2">
        <f>VLOOKUP(M2318,[1]ArchetypeScores!E:I,5,FALSE)</f>
        <v>0</v>
      </c>
      <c r="S2318" s="2">
        <f>VLOOKUP(M2318,[1]ArchetypeScores!E:K,7,FALSE)</f>
        <v>0</v>
      </c>
      <c r="T2318" s="2" t="str">
        <f t="shared" si="36"/>
        <v>Not A&amp;R positive</v>
      </c>
    </row>
    <row r="2319" spans="1:20" x14ac:dyDescent="0.3">
      <c r="A2319" s="2" t="s">
        <v>6494</v>
      </c>
      <c r="B2319" s="3" t="s">
        <v>6518</v>
      </c>
      <c r="C2319" s="3" t="s">
        <v>6519</v>
      </c>
      <c r="D2319" s="4">
        <v>7.2999999999999995E-2</v>
      </c>
      <c r="E2319" s="5" t="s">
        <v>6497</v>
      </c>
      <c r="F2319" s="4">
        <v>1.2899999999999999E-3</v>
      </c>
      <c r="G2319" s="6">
        <v>46833</v>
      </c>
      <c r="H2319" s="3" t="s">
        <v>6520</v>
      </c>
      <c r="I2319" s="3"/>
      <c r="J2319" s="3"/>
      <c r="K2319" s="5" t="s">
        <v>94</v>
      </c>
      <c r="L2319" s="5">
        <v>1</v>
      </c>
      <c r="M2319" s="5" t="s">
        <v>95</v>
      </c>
      <c r="N2319" s="5">
        <f>VLOOKUP(M2319,[1]ArchetypeScores!E:N,10,FALSE)</f>
        <v>1</v>
      </c>
      <c r="O2319" s="5">
        <f>VLOOKUP(M2319,[1]ArchetypeScores!E:O,11,FALSE)</f>
        <v>-1</v>
      </c>
      <c r="P2319" s="5">
        <f>VLOOKUP(M2319,[1]ArchetypeScores!E:P,12,FALSE)</f>
        <v>0</v>
      </c>
      <c r="Q2319" s="2" t="str">
        <f>VLOOKUP(M2319,[1]ArchetypeScores!E:W,19,FALSE)</f>
        <v>Consumer (including agriculture and tourism)</v>
      </c>
      <c r="R2319" s="2">
        <f>VLOOKUP(M2319,[1]ArchetypeScores!E:I,5,FALSE)</f>
        <v>0</v>
      </c>
      <c r="S2319" s="2">
        <f>VLOOKUP(M2319,[1]ArchetypeScores!E:K,7,FALSE)</f>
        <v>0</v>
      </c>
      <c r="T2319" s="2" t="str">
        <f t="shared" si="36"/>
        <v>Not A&amp;R positive</v>
      </c>
    </row>
    <row r="2320" spans="1:20" x14ac:dyDescent="0.3">
      <c r="A2320" s="2" t="s">
        <v>6494</v>
      </c>
      <c r="B2320" s="3" t="s">
        <v>6518</v>
      </c>
      <c r="C2320" s="3" t="s">
        <v>6521</v>
      </c>
      <c r="D2320" s="4">
        <v>0.17199999999999999</v>
      </c>
      <c r="E2320" s="5" t="s">
        <v>6497</v>
      </c>
      <c r="F2320" s="4">
        <v>3.0300000000000001E-3</v>
      </c>
      <c r="G2320" s="6">
        <v>46834</v>
      </c>
      <c r="H2320" s="3" t="s">
        <v>6522</v>
      </c>
      <c r="I2320" s="3"/>
      <c r="J2320" s="3"/>
      <c r="K2320" s="5" t="s">
        <v>94</v>
      </c>
      <c r="L2320" s="5">
        <v>1</v>
      </c>
      <c r="M2320" s="5" t="s">
        <v>95</v>
      </c>
      <c r="N2320" s="5">
        <f>VLOOKUP(M2320,[1]ArchetypeScores!E:N,10,FALSE)</f>
        <v>1</v>
      </c>
      <c r="O2320" s="5">
        <f>VLOOKUP(M2320,[1]ArchetypeScores!E:O,11,FALSE)</f>
        <v>-1</v>
      </c>
      <c r="P2320" s="5">
        <f>VLOOKUP(M2320,[1]ArchetypeScores!E:P,12,FALSE)</f>
        <v>0</v>
      </c>
      <c r="Q2320" s="2" t="str">
        <f>VLOOKUP(M2320,[1]ArchetypeScores!E:W,19,FALSE)</f>
        <v>Consumer (including agriculture and tourism)</v>
      </c>
      <c r="R2320" s="2">
        <f>VLOOKUP(M2320,[1]ArchetypeScores!E:I,5,FALSE)</f>
        <v>0</v>
      </c>
      <c r="S2320" s="2">
        <f>VLOOKUP(M2320,[1]ArchetypeScores!E:K,7,FALSE)</f>
        <v>0</v>
      </c>
      <c r="T2320" s="2" t="str">
        <f t="shared" si="36"/>
        <v>Not A&amp;R positive</v>
      </c>
    </row>
    <row r="2321" spans="1:20" x14ac:dyDescent="0.3">
      <c r="A2321" s="2" t="s">
        <v>6494</v>
      </c>
      <c r="B2321" s="3" t="s">
        <v>6523</v>
      </c>
      <c r="C2321" s="3" t="s">
        <v>6524</v>
      </c>
      <c r="D2321" s="4"/>
      <c r="E2321" s="5" t="s">
        <v>6497</v>
      </c>
      <c r="F2321" s="4">
        <v>0</v>
      </c>
      <c r="G2321" s="6">
        <v>46671</v>
      </c>
      <c r="H2321" s="3" t="s">
        <v>6525</v>
      </c>
      <c r="I2321" s="3"/>
      <c r="J2321" s="3"/>
      <c r="K2321" s="5" t="s">
        <v>94</v>
      </c>
      <c r="L2321" s="5">
        <v>1</v>
      </c>
      <c r="M2321" s="5" t="s">
        <v>95</v>
      </c>
      <c r="N2321" s="5">
        <f>VLOOKUP(M2321,[1]ArchetypeScores!E:N,10,FALSE)</f>
        <v>1</v>
      </c>
      <c r="O2321" s="5">
        <f>VLOOKUP(M2321,[1]ArchetypeScores!E:O,11,FALSE)</f>
        <v>-1</v>
      </c>
      <c r="P2321" s="5">
        <f>VLOOKUP(M2321,[1]ArchetypeScores!E:P,12,FALSE)</f>
        <v>0</v>
      </c>
      <c r="Q2321" s="2" t="str">
        <f>VLOOKUP(M2321,[1]ArchetypeScores!E:W,19,FALSE)</f>
        <v>Consumer (including agriculture and tourism)</v>
      </c>
      <c r="R2321" s="2">
        <f>VLOOKUP(M2321,[1]ArchetypeScores!E:I,5,FALSE)</f>
        <v>0</v>
      </c>
      <c r="S2321" s="2">
        <f>VLOOKUP(M2321,[1]ArchetypeScores!E:K,7,FALSE)</f>
        <v>0</v>
      </c>
      <c r="T2321" s="2" t="str">
        <f t="shared" si="36"/>
        <v>Not A&amp;R positive</v>
      </c>
    </row>
    <row r="2322" spans="1:20" x14ac:dyDescent="0.3">
      <c r="A2322" s="2" t="s">
        <v>6494</v>
      </c>
      <c r="B2322" s="3" t="s">
        <v>6526</v>
      </c>
      <c r="C2322" s="3" t="s">
        <v>6527</v>
      </c>
      <c r="D2322" s="4"/>
      <c r="E2322" s="5" t="s">
        <v>6497</v>
      </c>
      <c r="F2322" s="4">
        <v>0</v>
      </c>
      <c r="G2322" s="6">
        <v>46684</v>
      </c>
      <c r="H2322" s="3" t="s">
        <v>6528</v>
      </c>
      <c r="I2322" s="3"/>
      <c r="J2322" s="3"/>
      <c r="K2322" s="5" t="s">
        <v>175</v>
      </c>
      <c r="L2322" s="5">
        <v>4</v>
      </c>
      <c r="M2322" s="5" t="s">
        <v>219</v>
      </c>
      <c r="N2322" s="5">
        <f>VLOOKUP(M2322,[1]ArchetypeScores!E:N,10,FALSE)</f>
        <v>1</v>
      </c>
      <c r="O2322" s="5">
        <f>VLOOKUP(M2322,[1]ArchetypeScores!E:O,11,FALSE)</f>
        <v>0</v>
      </c>
      <c r="P2322" s="5">
        <f>VLOOKUP(M2322,[1]ArchetypeScores!E:P,12,FALSE)</f>
        <v>0</v>
      </c>
      <c r="Q2322" s="2" t="str">
        <f>VLOOKUP(M2322,[1]ArchetypeScores!E:W,19,FALSE)</f>
        <v>Other sector</v>
      </c>
      <c r="R2322" s="2">
        <f>VLOOKUP(M2322,[1]ArchetypeScores!E:I,5,FALSE)</f>
        <v>0</v>
      </c>
      <c r="S2322" s="2">
        <f>VLOOKUP(M2322,[1]ArchetypeScores!E:K,7,FALSE)</f>
        <v>0</v>
      </c>
      <c r="T2322" s="2" t="str">
        <f t="shared" si="36"/>
        <v>Not A&amp;R positive</v>
      </c>
    </row>
    <row r="2323" spans="1:20" x14ac:dyDescent="0.3">
      <c r="A2323" s="2" t="s">
        <v>6494</v>
      </c>
      <c r="B2323" s="3" t="s">
        <v>6529</v>
      </c>
      <c r="C2323" s="3" t="s">
        <v>6530</v>
      </c>
      <c r="D2323" s="4">
        <v>0.04</v>
      </c>
      <c r="E2323" s="5" t="s">
        <v>6497</v>
      </c>
      <c r="F2323" s="4">
        <v>7.1000000000000002E-4</v>
      </c>
      <c r="G2323" s="6">
        <v>46832</v>
      </c>
      <c r="H2323" s="3" t="s">
        <v>6531</v>
      </c>
      <c r="I2323" s="3"/>
      <c r="J2323" s="3"/>
      <c r="K2323" s="5" t="s">
        <v>229</v>
      </c>
      <c r="L2323" s="5">
        <v>4</v>
      </c>
      <c r="M2323" s="5" t="s">
        <v>230</v>
      </c>
      <c r="N2323" s="5">
        <f>VLOOKUP(M2323,[1]ArchetypeScores!E:N,10,FALSE)</f>
        <v>1</v>
      </c>
      <c r="O2323" s="5">
        <f>VLOOKUP(M2323,[1]ArchetypeScores!E:O,11,FALSE)</f>
        <v>-2</v>
      </c>
      <c r="P2323" s="5">
        <f>VLOOKUP(M2323,[1]ArchetypeScores!E:P,12,FALSE)</f>
        <v>-1</v>
      </c>
      <c r="Q2323" s="2" t="str">
        <f>VLOOKUP(M2323,[1]ArchetypeScores!E:W,19,FALSE)</f>
        <v>Industrials - transportation</v>
      </c>
      <c r="R2323" s="2">
        <f>VLOOKUP(M2323,[1]ArchetypeScores!E:I,5,FALSE)</f>
        <v>0</v>
      </c>
      <c r="S2323" s="2">
        <f>VLOOKUP(M2323,[1]ArchetypeScores!E:K,7,FALSE)</f>
        <v>-1</v>
      </c>
      <c r="T2323" s="2" t="str">
        <f t="shared" si="36"/>
        <v>Not A&amp;R positive</v>
      </c>
    </row>
    <row r="2324" spans="1:20" x14ac:dyDescent="0.3">
      <c r="A2324" s="2" t="s">
        <v>6494</v>
      </c>
      <c r="B2324" s="3" t="s">
        <v>6532</v>
      </c>
      <c r="C2324" s="3" t="s">
        <v>6533</v>
      </c>
      <c r="D2324" s="4"/>
      <c r="E2324" s="5" t="s">
        <v>6497</v>
      </c>
      <c r="F2324" s="4">
        <v>0</v>
      </c>
      <c r="G2324" s="6">
        <v>46773</v>
      </c>
      <c r="H2324" s="3" t="s">
        <v>6534</v>
      </c>
      <c r="I2324" s="3"/>
      <c r="J2324" s="3"/>
      <c r="K2324" s="5" t="s">
        <v>47</v>
      </c>
      <c r="L2324" s="5">
        <v>1</v>
      </c>
      <c r="M2324" s="5" t="s">
        <v>48</v>
      </c>
      <c r="N2324" s="5">
        <f>VLOOKUP(M2324,[1]ArchetypeScores!E:N,10,FALSE)</f>
        <v>0</v>
      </c>
      <c r="O2324" s="5">
        <f>VLOOKUP(M2324,[1]ArchetypeScores!E:O,11,FALSE)</f>
        <v>0</v>
      </c>
      <c r="P2324" s="5">
        <f>VLOOKUP(M2324,[1]ArchetypeScores!E:P,12,FALSE)</f>
        <v>0</v>
      </c>
      <c r="Q2324" s="2" t="str">
        <f>VLOOKUP(M2324,[1]ArchetypeScores!E:W,19,FALSE)</f>
        <v>Consumer (including agriculture and tourism)</v>
      </c>
      <c r="R2324" s="2">
        <f>VLOOKUP(M2324,[1]ArchetypeScores!E:I,5,FALSE)</f>
        <v>0</v>
      </c>
      <c r="S2324" s="2">
        <f>VLOOKUP(M2324,[1]ArchetypeScores!E:K,7,FALSE)</f>
        <v>0</v>
      </c>
      <c r="T2324" s="2" t="str">
        <f t="shared" si="36"/>
        <v>Not A&amp;R positive</v>
      </c>
    </row>
    <row r="2325" spans="1:20" x14ac:dyDescent="0.3">
      <c r="A2325" s="2" t="s">
        <v>6494</v>
      </c>
      <c r="B2325" s="3" t="s">
        <v>6535</v>
      </c>
      <c r="C2325" s="3" t="s">
        <v>6536</v>
      </c>
      <c r="D2325" s="4">
        <v>1.2E-2</v>
      </c>
      <c r="E2325" s="5" t="s">
        <v>6497</v>
      </c>
      <c r="F2325" s="4">
        <v>2.1000000000000001E-4</v>
      </c>
      <c r="G2325" s="6">
        <v>46783</v>
      </c>
      <c r="H2325" s="3" t="s">
        <v>6537</v>
      </c>
      <c r="I2325" s="3"/>
      <c r="J2325" s="3"/>
      <c r="K2325" s="5" t="s">
        <v>269</v>
      </c>
      <c r="L2325" s="5">
        <v>3</v>
      </c>
      <c r="M2325" s="5" t="s">
        <v>270</v>
      </c>
      <c r="N2325" s="5">
        <f>VLOOKUP(M2325,[1]ArchetypeScores!E:N,10,FALSE)</f>
        <v>1</v>
      </c>
      <c r="O2325" s="5">
        <f>VLOOKUP(M2325,[1]ArchetypeScores!E:O,11,FALSE)</f>
        <v>-1</v>
      </c>
      <c r="P2325" s="5">
        <f>VLOOKUP(M2325,[1]ArchetypeScores!E:P,12,FALSE)</f>
        <v>0</v>
      </c>
      <c r="Q2325" s="2" t="str">
        <f>VLOOKUP(M2325,[1]ArchetypeScores!E:W,19,FALSE)</f>
        <v>Untargeted</v>
      </c>
      <c r="R2325" s="2">
        <f>VLOOKUP(M2325,[1]ArchetypeScores!E:I,5,FALSE)</f>
        <v>0</v>
      </c>
      <c r="S2325" s="2">
        <f>VLOOKUP(M2325,[1]ArchetypeScores!E:K,7,FALSE)</f>
        <v>0</v>
      </c>
      <c r="T2325" s="2" t="str">
        <f t="shared" si="36"/>
        <v>Not A&amp;R positive</v>
      </c>
    </row>
    <row r="2326" spans="1:20" x14ac:dyDescent="0.3">
      <c r="A2326" s="2" t="s">
        <v>6494</v>
      </c>
      <c r="B2326" s="3" t="s">
        <v>6538</v>
      </c>
      <c r="C2326" s="3" t="s">
        <v>6539</v>
      </c>
      <c r="D2326" s="4">
        <v>0.8</v>
      </c>
      <c r="E2326" s="5" t="s">
        <v>6497</v>
      </c>
      <c r="F2326" s="4">
        <v>1.3559999999999999E-2</v>
      </c>
      <c r="G2326" s="6">
        <v>46786</v>
      </c>
      <c r="H2326" s="3" t="s">
        <v>6540</v>
      </c>
      <c r="I2326" s="3"/>
      <c r="J2326" s="3"/>
      <c r="K2326" s="5" t="s">
        <v>269</v>
      </c>
      <c r="L2326" s="5">
        <v>4</v>
      </c>
      <c r="M2326" s="5" t="s">
        <v>4763</v>
      </c>
      <c r="N2326" s="5">
        <f>VLOOKUP(M2326,[1]ArchetypeScores!E:N,10,FALSE)</f>
        <v>1</v>
      </c>
      <c r="O2326" s="5">
        <f>VLOOKUP(M2326,[1]ArchetypeScores!E:O,11,FALSE)</f>
        <v>-1</v>
      </c>
      <c r="P2326" s="5">
        <f>VLOOKUP(M2326,[1]ArchetypeScores!E:P,12,FALSE)</f>
        <v>0</v>
      </c>
      <c r="Q2326" s="2" t="str">
        <f>VLOOKUP(M2326,[1]ArchetypeScores!E:W,19,FALSE)</f>
        <v>Untargeted</v>
      </c>
      <c r="R2326" s="2">
        <f>VLOOKUP(M2326,[1]ArchetypeScores!E:I,5,FALSE)</f>
        <v>0</v>
      </c>
      <c r="S2326" s="2">
        <f>VLOOKUP(M2326,[1]ArchetypeScores!E:K,7,FALSE)</f>
        <v>0</v>
      </c>
      <c r="T2326" s="2" t="str">
        <f t="shared" si="36"/>
        <v>Not A&amp;R positive</v>
      </c>
    </row>
    <row r="2327" spans="1:20" x14ac:dyDescent="0.3">
      <c r="A2327" s="2" t="s">
        <v>6494</v>
      </c>
      <c r="B2327" s="3" t="s">
        <v>6541</v>
      </c>
      <c r="C2327" s="3" t="s">
        <v>6542</v>
      </c>
      <c r="D2327" s="4">
        <v>11.394</v>
      </c>
      <c r="E2327" s="5" t="s">
        <v>6497</v>
      </c>
      <c r="F2327" s="4">
        <v>0.19742999999999999</v>
      </c>
      <c r="G2327" s="6">
        <v>46799</v>
      </c>
      <c r="H2327" s="3" t="s">
        <v>6543</v>
      </c>
      <c r="I2327" s="3"/>
      <c r="J2327" s="3"/>
      <c r="K2327" s="5" t="s">
        <v>61</v>
      </c>
      <c r="L2327" s="5">
        <v>5</v>
      </c>
      <c r="M2327" s="5" t="s">
        <v>62</v>
      </c>
      <c r="N2327" s="5">
        <f>VLOOKUP(M2327,[1]ArchetypeScores!E:N,10,FALSE)</f>
        <v>0</v>
      </c>
      <c r="O2327" s="5">
        <f>VLOOKUP(M2327,[1]ArchetypeScores!E:O,11,FALSE)</f>
        <v>-1</v>
      </c>
      <c r="P2327" s="5">
        <f>VLOOKUP(M2327,[1]ArchetypeScores!E:P,12,FALSE)</f>
        <v>0</v>
      </c>
      <c r="Q2327" s="2" t="str">
        <f>VLOOKUP(M2327,[1]ArchetypeScores!E:W,19,FALSE)</f>
        <v>Health care</v>
      </c>
      <c r="R2327" s="2">
        <f>VLOOKUP(M2327,[1]ArchetypeScores!E:I,5,FALSE)</f>
        <v>0</v>
      </c>
      <c r="S2327" s="2">
        <f>VLOOKUP(M2327,[1]ArchetypeScores!E:K,7,FALSE)</f>
        <v>0</v>
      </c>
      <c r="T2327" s="2" t="str">
        <f t="shared" si="36"/>
        <v>Not A&amp;R positive</v>
      </c>
    </row>
    <row r="2328" spans="1:20" x14ac:dyDescent="0.3">
      <c r="A2328" s="2" t="s">
        <v>6494</v>
      </c>
      <c r="B2328" s="7" t="s">
        <v>6544</v>
      </c>
      <c r="C2328" s="3" t="s">
        <v>6545</v>
      </c>
      <c r="D2328" s="4">
        <v>3</v>
      </c>
      <c r="E2328" s="5" t="s">
        <v>6497</v>
      </c>
      <c r="F2328" s="4">
        <v>5.2940000000000001E-2</v>
      </c>
      <c r="G2328" s="6">
        <v>46764</v>
      </c>
      <c r="H2328" s="3" t="s">
        <v>6546</v>
      </c>
      <c r="I2328" s="3"/>
      <c r="J2328" s="3"/>
      <c r="K2328" s="5" t="s">
        <v>38</v>
      </c>
      <c r="L2328" s="5">
        <v>1</v>
      </c>
      <c r="M2328" s="5" t="s">
        <v>43</v>
      </c>
      <c r="N2328" s="5">
        <f>VLOOKUP(M2328,[1]ArchetypeScores!E:N,10,FALSE)</f>
        <v>0</v>
      </c>
      <c r="O2328" s="5">
        <f>VLOOKUP(M2328,[1]ArchetypeScores!E:O,11,FALSE)</f>
        <v>-1</v>
      </c>
      <c r="P2328" s="5">
        <f>VLOOKUP(M2328,[1]ArchetypeScores!E:P,12,FALSE)</f>
        <v>0</v>
      </c>
      <c r="Q2328" s="2" t="str">
        <f>VLOOKUP(M2328,[1]ArchetypeScores!E:W,19,FALSE)</f>
        <v>Consumer (including agriculture and tourism)</v>
      </c>
      <c r="R2328" s="2">
        <f>VLOOKUP(M2328,[1]ArchetypeScores!E:I,5,FALSE)</f>
        <v>0</v>
      </c>
      <c r="S2328" s="2">
        <f>VLOOKUP(M2328,[1]ArchetypeScores!E:K,7,FALSE)</f>
        <v>0</v>
      </c>
      <c r="T2328" s="2" t="str">
        <f t="shared" si="36"/>
        <v>Not A&amp;R positive</v>
      </c>
    </row>
    <row r="2329" spans="1:20" x14ac:dyDescent="0.3">
      <c r="A2329" s="2" t="s">
        <v>6494</v>
      </c>
      <c r="B2329" s="8" t="s">
        <v>6544</v>
      </c>
      <c r="C2329" s="3" t="s">
        <v>6547</v>
      </c>
      <c r="D2329" s="4">
        <v>0.4</v>
      </c>
      <c r="E2329" s="5" t="s">
        <v>6497</v>
      </c>
      <c r="F2329" s="4">
        <v>7.0600000000000003E-3</v>
      </c>
      <c r="G2329" s="6">
        <v>46765</v>
      </c>
      <c r="H2329" s="3" t="s">
        <v>6546</v>
      </c>
      <c r="I2329" s="3"/>
      <c r="J2329" s="3"/>
      <c r="K2329" s="5" t="s">
        <v>57</v>
      </c>
      <c r="L2329" s="5">
        <v>1</v>
      </c>
      <c r="M2329" s="5" t="s">
        <v>123</v>
      </c>
      <c r="N2329" s="5">
        <f>VLOOKUP(M2329,[1]ArchetypeScores!E:N,10,FALSE)</f>
        <v>0</v>
      </c>
      <c r="O2329" s="5">
        <f>VLOOKUP(M2329,[1]ArchetypeScores!E:O,11,FALSE)</f>
        <v>-1</v>
      </c>
      <c r="P2329" s="5">
        <f>VLOOKUP(M2329,[1]ArchetypeScores!E:P,12,FALSE)</f>
        <v>0</v>
      </c>
      <c r="Q2329" s="2" t="str">
        <f>VLOOKUP(M2329,[1]ArchetypeScores!E:W,19,FALSE)</f>
        <v>Consumer (including agriculture and tourism)</v>
      </c>
      <c r="R2329" s="2">
        <f>VLOOKUP(M2329,[1]ArchetypeScores!E:I,5,FALSE)</f>
        <v>0</v>
      </c>
      <c r="S2329" s="2">
        <f>VLOOKUP(M2329,[1]ArchetypeScores!E:K,7,FALSE)</f>
        <v>0</v>
      </c>
      <c r="T2329" s="2" t="str">
        <f t="shared" si="36"/>
        <v>Not A&amp;R positive</v>
      </c>
    </row>
    <row r="2330" spans="1:20" x14ac:dyDescent="0.3">
      <c r="A2330" s="2" t="s">
        <v>6494</v>
      </c>
      <c r="B2330" s="3" t="s">
        <v>6544</v>
      </c>
      <c r="C2330" s="3" t="s">
        <v>6548</v>
      </c>
      <c r="D2330" s="4"/>
      <c r="E2330" s="5" t="s">
        <v>6497</v>
      </c>
      <c r="F2330" s="4">
        <v>0</v>
      </c>
      <c r="G2330" s="6">
        <v>46775</v>
      </c>
      <c r="H2330" s="3" t="s">
        <v>6549</v>
      </c>
      <c r="I2330" s="3"/>
      <c r="J2330" s="3"/>
      <c r="K2330" s="5" t="s">
        <v>2091</v>
      </c>
      <c r="L2330" s="5">
        <v>6</v>
      </c>
      <c r="M2330" s="5" t="s">
        <v>2092</v>
      </c>
      <c r="N2330" s="5">
        <f>VLOOKUP(M2330,[1]ArchetypeScores!E:N,10,FALSE)</f>
        <v>0</v>
      </c>
      <c r="O2330" s="5">
        <f>VLOOKUP(M2330,[1]ArchetypeScores!E:O,11,FALSE)</f>
        <v>-1</v>
      </c>
      <c r="P2330" s="5">
        <f>VLOOKUP(M2330,[1]ArchetypeScores!E:P,12,FALSE)</f>
        <v>0</v>
      </c>
      <c r="Q2330" s="2" t="str">
        <f>VLOOKUP(M2330,[1]ArchetypeScores!E:W,19,FALSE)</f>
        <v>Untargeted</v>
      </c>
      <c r="R2330" s="2">
        <f>VLOOKUP(M2330,[1]ArchetypeScores!E:I,5,FALSE)</f>
        <v>0</v>
      </c>
      <c r="S2330" s="2">
        <f>VLOOKUP(M2330,[1]ArchetypeScores!E:K,7,FALSE)</f>
        <v>0</v>
      </c>
      <c r="T2330" s="2" t="str">
        <f t="shared" si="36"/>
        <v>Not A&amp;R positive</v>
      </c>
    </row>
    <row r="2331" spans="1:20" x14ac:dyDescent="0.3">
      <c r="A2331" s="2" t="s">
        <v>6494</v>
      </c>
      <c r="B2331" s="3" t="s">
        <v>6550</v>
      </c>
      <c r="C2331" s="3" t="s">
        <v>6551</v>
      </c>
      <c r="D2331" s="4">
        <v>2.5000000000000001E-2</v>
      </c>
      <c r="E2331" s="5" t="s">
        <v>6497</v>
      </c>
      <c r="F2331" s="4">
        <v>4.4000000000000002E-4</v>
      </c>
      <c r="G2331" s="6">
        <v>46824</v>
      </c>
      <c r="H2331" s="3" t="s">
        <v>6552</v>
      </c>
      <c r="I2331" s="3"/>
      <c r="J2331" s="3"/>
      <c r="K2331" s="5" t="s">
        <v>94</v>
      </c>
      <c r="L2331" s="5">
        <v>1</v>
      </c>
      <c r="M2331" s="5" t="s">
        <v>95</v>
      </c>
      <c r="N2331" s="5">
        <f>VLOOKUP(M2331,[1]ArchetypeScores!E:N,10,FALSE)</f>
        <v>1</v>
      </c>
      <c r="O2331" s="5">
        <f>VLOOKUP(M2331,[1]ArchetypeScores!E:O,11,FALSE)</f>
        <v>-1</v>
      </c>
      <c r="P2331" s="5">
        <f>VLOOKUP(M2331,[1]ArchetypeScores!E:P,12,FALSE)</f>
        <v>0</v>
      </c>
      <c r="Q2331" s="2" t="str">
        <f>VLOOKUP(M2331,[1]ArchetypeScores!E:W,19,FALSE)</f>
        <v>Consumer (including agriculture and tourism)</v>
      </c>
      <c r="R2331" s="2">
        <f>VLOOKUP(M2331,[1]ArchetypeScores!E:I,5,FALSE)</f>
        <v>0</v>
      </c>
      <c r="S2331" s="2">
        <f>VLOOKUP(M2331,[1]ArchetypeScores!E:K,7,FALSE)</f>
        <v>0</v>
      </c>
      <c r="T2331" s="2" t="str">
        <f t="shared" si="36"/>
        <v>Not A&amp;R positive</v>
      </c>
    </row>
    <row r="2332" spans="1:20" x14ac:dyDescent="0.3">
      <c r="A2332" s="2" t="s">
        <v>6494</v>
      </c>
      <c r="B2332" s="3" t="s">
        <v>6553</v>
      </c>
      <c r="C2332" s="3" t="s">
        <v>6554</v>
      </c>
      <c r="D2332" s="4"/>
      <c r="E2332" s="5" t="s">
        <v>6497</v>
      </c>
      <c r="F2332" s="4">
        <v>0</v>
      </c>
      <c r="G2332" s="6">
        <v>46777</v>
      </c>
      <c r="H2332" s="3" t="s">
        <v>6555</v>
      </c>
      <c r="I2332" s="3"/>
      <c r="J2332" s="3"/>
      <c r="K2332" s="5" t="s">
        <v>89</v>
      </c>
      <c r="L2332" s="5">
        <v>2</v>
      </c>
      <c r="M2332" s="5" t="s">
        <v>626</v>
      </c>
      <c r="N2332" s="5">
        <f>VLOOKUP(M2332,[1]ArchetypeScores!E:N,10,FALSE)</f>
        <v>1</v>
      </c>
      <c r="O2332" s="5">
        <f>VLOOKUP(M2332,[1]ArchetypeScores!E:O,11,FALSE)</f>
        <v>0</v>
      </c>
      <c r="P2332" s="5">
        <f>VLOOKUP(M2332,[1]ArchetypeScores!E:P,12,FALSE)</f>
        <v>0</v>
      </c>
      <c r="Q2332" s="2" t="str">
        <f>VLOOKUP(M2332,[1]ArchetypeScores!E:W,19,FALSE)</f>
        <v>Other sector</v>
      </c>
      <c r="R2332" s="2">
        <f>VLOOKUP(M2332,[1]ArchetypeScores!E:I,5,FALSE)</f>
        <v>0</v>
      </c>
      <c r="S2332" s="2">
        <f>VLOOKUP(M2332,[1]ArchetypeScores!E:K,7,FALSE)</f>
        <v>1</v>
      </c>
      <c r="T2332" s="2" t="str">
        <f t="shared" si="36"/>
        <v>Indirect only</v>
      </c>
    </row>
    <row r="2333" spans="1:20" x14ac:dyDescent="0.3">
      <c r="A2333" s="2" t="s">
        <v>6494</v>
      </c>
      <c r="B2333" s="3" t="s">
        <v>6556</v>
      </c>
      <c r="C2333" s="3" t="s">
        <v>6557</v>
      </c>
      <c r="D2333" s="4"/>
      <c r="E2333" s="5" t="s">
        <v>6497</v>
      </c>
      <c r="F2333" s="4">
        <v>0</v>
      </c>
      <c r="G2333" s="6">
        <v>46710</v>
      </c>
      <c r="H2333" s="3" t="s">
        <v>6558</v>
      </c>
      <c r="I2333" s="3"/>
      <c r="J2333" s="3"/>
      <c r="K2333" s="5" t="s">
        <v>118</v>
      </c>
      <c r="L2333" s="5">
        <v>1</v>
      </c>
      <c r="M2333" s="5" t="s">
        <v>275</v>
      </c>
      <c r="N2333" s="5">
        <f>VLOOKUP(M2333,[1]ArchetypeScores!E:N,10,FALSE)</f>
        <v>0</v>
      </c>
      <c r="O2333" s="5">
        <f>VLOOKUP(M2333,[1]ArchetypeScores!E:O,11,FALSE)</f>
        <v>-1</v>
      </c>
      <c r="P2333" s="5">
        <f>VLOOKUP(M2333,[1]ArchetypeScores!E:P,12,FALSE)</f>
        <v>0</v>
      </c>
      <c r="Q2333" s="2" t="str">
        <f>VLOOKUP(M2333,[1]ArchetypeScores!E:W,19,FALSE)</f>
        <v>Untargeted</v>
      </c>
      <c r="R2333" s="2">
        <f>VLOOKUP(M2333,[1]ArchetypeScores!E:I,5,FALSE)</f>
        <v>0</v>
      </c>
      <c r="S2333" s="2">
        <f>VLOOKUP(M2333,[1]ArchetypeScores!E:K,7,FALSE)</f>
        <v>0</v>
      </c>
      <c r="T2333" s="2" t="str">
        <f t="shared" si="36"/>
        <v>Not A&amp;R positive</v>
      </c>
    </row>
    <row r="2334" spans="1:20" x14ac:dyDescent="0.3">
      <c r="A2334" s="2" t="s">
        <v>6494</v>
      </c>
      <c r="B2334" s="3" t="s">
        <v>6559</v>
      </c>
      <c r="C2334" s="3" t="s">
        <v>6560</v>
      </c>
      <c r="D2334" s="4"/>
      <c r="E2334" s="5" t="s">
        <v>6497</v>
      </c>
      <c r="F2334" s="4">
        <v>0</v>
      </c>
      <c r="G2334" s="6">
        <v>46811</v>
      </c>
      <c r="H2334" s="3" t="s">
        <v>6561</v>
      </c>
      <c r="I2334" s="3"/>
      <c r="J2334" s="3"/>
      <c r="K2334" s="5" t="s">
        <v>31</v>
      </c>
      <c r="L2334" s="5">
        <v>3</v>
      </c>
      <c r="M2334" s="5" t="s">
        <v>32</v>
      </c>
      <c r="N2334" s="5">
        <f>VLOOKUP(M2334,[1]ArchetypeScores!E:N,10,FALSE)</f>
        <v>0</v>
      </c>
      <c r="O2334" s="5">
        <f>VLOOKUP(M2334,[1]ArchetypeScores!E:O,11,FALSE)</f>
        <v>0</v>
      </c>
      <c r="P2334" s="5">
        <f>VLOOKUP(M2334,[1]ArchetypeScores!E:P,12,FALSE)</f>
        <v>0</v>
      </c>
      <c r="Q2334" s="2" t="str">
        <f>VLOOKUP(M2334,[1]ArchetypeScores!E:W,19,FALSE)</f>
        <v>Energy and water</v>
      </c>
      <c r="R2334" s="2">
        <f>VLOOKUP(M2334,[1]ArchetypeScores!E:I,5,FALSE)</f>
        <v>0</v>
      </c>
      <c r="S2334" s="2">
        <f>VLOOKUP(M2334,[1]ArchetypeScores!E:K,7,FALSE)</f>
        <v>0</v>
      </c>
      <c r="T2334" s="2" t="str">
        <f t="shared" si="36"/>
        <v>Not A&amp;R positive</v>
      </c>
    </row>
    <row r="2335" spans="1:20" x14ac:dyDescent="0.3">
      <c r="A2335" s="2" t="s">
        <v>6494</v>
      </c>
      <c r="B2335" s="3" t="s">
        <v>6562</v>
      </c>
      <c r="C2335" s="3"/>
      <c r="D2335" s="4"/>
      <c r="E2335" s="5" t="s">
        <v>6497</v>
      </c>
      <c r="F2335" s="4">
        <v>0</v>
      </c>
      <c r="G2335" s="6">
        <v>46677</v>
      </c>
      <c r="H2335" s="3" t="s">
        <v>6563</v>
      </c>
      <c r="I2335" s="3"/>
      <c r="J2335" s="3"/>
      <c r="K2335" s="5" t="s">
        <v>47</v>
      </c>
      <c r="L2335" s="5">
        <v>1</v>
      </c>
      <c r="M2335" s="5" t="s">
        <v>48</v>
      </c>
      <c r="N2335" s="5">
        <f>VLOOKUP(M2335,[1]ArchetypeScores!E:N,10,FALSE)</f>
        <v>0</v>
      </c>
      <c r="O2335" s="5">
        <f>VLOOKUP(M2335,[1]ArchetypeScores!E:O,11,FALSE)</f>
        <v>0</v>
      </c>
      <c r="P2335" s="5">
        <f>VLOOKUP(M2335,[1]ArchetypeScores!E:P,12,FALSE)</f>
        <v>0</v>
      </c>
      <c r="Q2335" s="2" t="str">
        <f>VLOOKUP(M2335,[1]ArchetypeScores!E:W,19,FALSE)</f>
        <v>Consumer (including agriculture and tourism)</v>
      </c>
      <c r="R2335" s="2">
        <f>VLOOKUP(M2335,[1]ArchetypeScores!E:I,5,FALSE)</f>
        <v>0</v>
      </c>
      <c r="S2335" s="2">
        <f>VLOOKUP(M2335,[1]ArchetypeScores!E:K,7,FALSE)</f>
        <v>0</v>
      </c>
      <c r="T2335" s="2" t="str">
        <f t="shared" si="36"/>
        <v>Not A&amp;R positive</v>
      </c>
    </row>
    <row r="2336" spans="1:20" ht="20.399999999999999" x14ac:dyDescent="0.3">
      <c r="A2336" s="2" t="s">
        <v>6494</v>
      </c>
      <c r="B2336" s="7" t="s">
        <v>6564</v>
      </c>
      <c r="C2336" s="3" t="s">
        <v>6565</v>
      </c>
      <c r="D2336" s="4"/>
      <c r="E2336" s="5" t="s">
        <v>6497</v>
      </c>
      <c r="F2336" s="4">
        <v>0</v>
      </c>
      <c r="G2336" s="6">
        <v>46766</v>
      </c>
      <c r="H2336" s="3" t="s">
        <v>6566</v>
      </c>
      <c r="I2336" s="3"/>
      <c r="J2336" s="3"/>
      <c r="K2336" s="5" t="s">
        <v>38</v>
      </c>
      <c r="L2336" s="5">
        <v>1</v>
      </c>
      <c r="M2336" s="5" t="s">
        <v>43</v>
      </c>
      <c r="N2336" s="5">
        <f>VLOOKUP(M2336,[1]ArchetypeScores!E:N,10,FALSE)</f>
        <v>0</v>
      </c>
      <c r="O2336" s="5">
        <f>VLOOKUP(M2336,[1]ArchetypeScores!E:O,11,FALSE)</f>
        <v>-1</v>
      </c>
      <c r="P2336" s="5">
        <f>VLOOKUP(M2336,[1]ArchetypeScores!E:P,12,FALSE)</f>
        <v>0</v>
      </c>
      <c r="Q2336" s="2" t="str">
        <f>VLOOKUP(M2336,[1]ArchetypeScores!E:W,19,FALSE)</f>
        <v>Consumer (including agriculture and tourism)</v>
      </c>
      <c r="R2336" s="2">
        <f>VLOOKUP(M2336,[1]ArchetypeScores!E:I,5,FALSE)</f>
        <v>0</v>
      </c>
      <c r="S2336" s="2">
        <f>VLOOKUP(M2336,[1]ArchetypeScores!E:K,7,FALSE)</f>
        <v>0</v>
      </c>
      <c r="T2336" s="2" t="str">
        <f t="shared" si="36"/>
        <v>Not A&amp;R positive</v>
      </c>
    </row>
    <row r="2337" spans="1:20" x14ac:dyDescent="0.3">
      <c r="A2337" s="2" t="s">
        <v>6494</v>
      </c>
      <c r="B2337" s="3" t="s">
        <v>6567</v>
      </c>
      <c r="C2337" s="3" t="s">
        <v>6568</v>
      </c>
      <c r="D2337" s="4"/>
      <c r="E2337" s="5" t="s">
        <v>6497</v>
      </c>
      <c r="F2337" s="4">
        <v>0</v>
      </c>
      <c r="G2337" s="6">
        <v>46683</v>
      </c>
      <c r="H2337" s="3" t="s">
        <v>6569</v>
      </c>
      <c r="I2337" s="3"/>
      <c r="J2337" s="3"/>
      <c r="K2337" s="5" t="s">
        <v>142</v>
      </c>
      <c r="L2337" s="5">
        <v>2</v>
      </c>
      <c r="M2337" s="5" t="s">
        <v>250</v>
      </c>
      <c r="N2337" s="5">
        <f>VLOOKUP(M2337,[1]ArchetypeScores!E:N,10,FALSE)</f>
        <v>1</v>
      </c>
      <c r="O2337" s="5">
        <f>VLOOKUP(M2337,[1]ArchetypeScores!E:O,11,FALSE)</f>
        <v>1</v>
      </c>
      <c r="P2337" s="5">
        <f>VLOOKUP(M2337,[1]ArchetypeScores!E:P,12,FALSE)</f>
        <v>2</v>
      </c>
      <c r="Q2337" s="2" t="str">
        <f>VLOOKUP(M2337,[1]ArchetypeScores!E:W,19,FALSE)</f>
        <v>Materials (including forestry and nature)</v>
      </c>
      <c r="R2337" s="2">
        <f>VLOOKUP(M2337,[1]ArchetypeScores!E:I,5,FALSE)</f>
        <v>1</v>
      </c>
      <c r="S2337" s="2">
        <f>VLOOKUP(M2337,[1]ArchetypeScores!E:K,7,FALSE)</f>
        <v>1</v>
      </c>
      <c r="T2337" s="2" t="str">
        <f t="shared" si="36"/>
        <v>Both</v>
      </c>
    </row>
    <row r="2338" spans="1:20" ht="20.399999999999999" x14ac:dyDescent="0.3">
      <c r="A2338" s="2" t="s">
        <v>6494</v>
      </c>
      <c r="B2338" s="7" t="s">
        <v>6570</v>
      </c>
      <c r="C2338" s="3" t="s">
        <v>6571</v>
      </c>
      <c r="D2338" s="4">
        <v>8.0000000000000002E-3</v>
      </c>
      <c r="E2338" s="5" t="s">
        <v>6497</v>
      </c>
      <c r="F2338" s="4">
        <v>1.3999999999999999E-4</v>
      </c>
      <c r="G2338" s="6">
        <v>46675</v>
      </c>
      <c r="H2338" s="3" t="s">
        <v>6572</v>
      </c>
      <c r="I2338" s="3"/>
      <c r="J2338" s="3"/>
      <c r="K2338" s="5" t="s">
        <v>38</v>
      </c>
      <c r="L2338" s="5">
        <v>1</v>
      </c>
      <c r="M2338" s="5" t="s">
        <v>43</v>
      </c>
      <c r="N2338" s="5">
        <f>VLOOKUP(M2338,[1]ArchetypeScores!E:N,10,FALSE)</f>
        <v>0</v>
      </c>
      <c r="O2338" s="5">
        <f>VLOOKUP(M2338,[1]ArchetypeScores!E:O,11,FALSE)</f>
        <v>-1</v>
      </c>
      <c r="P2338" s="5">
        <f>VLOOKUP(M2338,[1]ArchetypeScores!E:P,12,FALSE)</f>
        <v>0</v>
      </c>
      <c r="Q2338" s="2" t="str">
        <f>VLOOKUP(M2338,[1]ArchetypeScores!E:W,19,FALSE)</f>
        <v>Consumer (including agriculture and tourism)</v>
      </c>
      <c r="R2338" s="2">
        <f>VLOOKUP(M2338,[1]ArchetypeScores!E:I,5,FALSE)</f>
        <v>0</v>
      </c>
      <c r="S2338" s="2">
        <f>VLOOKUP(M2338,[1]ArchetypeScores!E:K,7,FALSE)</f>
        <v>0</v>
      </c>
      <c r="T2338" s="2" t="str">
        <f t="shared" si="36"/>
        <v>Not A&amp;R positive</v>
      </c>
    </row>
    <row r="2339" spans="1:20" ht="20.399999999999999" x14ac:dyDescent="0.3">
      <c r="A2339" s="2" t="s">
        <v>6494</v>
      </c>
      <c r="B2339" s="7" t="s">
        <v>6570</v>
      </c>
      <c r="C2339" s="3" t="s">
        <v>6571</v>
      </c>
      <c r="D2339" s="4">
        <v>2.1000000000000001E-2</v>
      </c>
      <c r="E2339" s="5" t="s">
        <v>6497</v>
      </c>
      <c r="F2339" s="4">
        <v>3.6000000000000002E-4</v>
      </c>
      <c r="G2339" s="6">
        <v>46784</v>
      </c>
      <c r="H2339" s="3" t="s">
        <v>6573</v>
      </c>
      <c r="I2339" s="3"/>
      <c r="J2339" s="3"/>
      <c r="K2339" s="5" t="s">
        <v>38</v>
      </c>
      <c r="L2339" s="5">
        <v>1</v>
      </c>
      <c r="M2339" s="5" t="s">
        <v>43</v>
      </c>
      <c r="N2339" s="5">
        <f>VLOOKUP(M2339,[1]ArchetypeScores!E:N,10,FALSE)</f>
        <v>0</v>
      </c>
      <c r="O2339" s="5">
        <f>VLOOKUP(M2339,[1]ArchetypeScores!E:O,11,FALSE)</f>
        <v>-1</v>
      </c>
      <c r="P2339" s="5">
        <f>VLOOKUP(M2339,[1]ArchetypeScores!E:P,12,FALSE)</f>
        <v>0</v>
      </c>
      <c r="Q2339" s="2" t="str">
        <f>VLOOKUP(M2339,[1]ArchetypeScores!E:W,19,FALSE)</f>
        <v>Consumer (including agriculture and tourism)</v>
      </c>
      <c r="R2339" s="2">
        <f>VLOOKUP(M2339,[1]ArchetypeScores!E:I,5,FALSE)</f>
        <v>0</v>
      </c>
      <c r="S2339" s="2">
        <f>VLOOKUP(M2339,[1]ArchetypeScores!E:K,7,FALSE)</f>
        <v>0</v>
      </c>
      <c r="T2339" s="2" t="str">
        <f t="shared" si="36"/>
        <v>Not A&amp;R positive</v>
      </c>
    </row>
    <row r="2340" spans="1:20" ht="20.399999999999999" x14ac:dyDescent="0.3">
      <c r="A2340" s="2" t="s">
        <v>6494</v>
      </c>
      <c r="B2340" s="7" t="s">
        <v>6570</v>
      </c>
      <c r="C2340" s="3" t="s">
        <v>6571</v>
      </c>
      <c r="D2340" s="4">
        <v>0.04</v>
      </c>
      <c r="E2340" s="5" t="s">
        <v>6497</v>
      </c>
      <c r="F2340" s="4">
        <v>6.8999999999999997E-4</v>
      </c>
      <c r="G2340" s="6">
        <v>46785</v>
      </c>
      <c r="H2340" s="3" t="s">
        <v>6574</v>
      </c>
      <c r="I2340" s="3"/>
      <c r="J2340" s="3"/>
      <c r="K2340" s="5" t="s">
        <v>38</v>
      </c>
      <c r="L2340" s="5">
        <v>1</v>
      </c>
      <c r="M2340" s="5" t="s">
        <v>43</v>
      </c>
      <c r="N2340" s="5">
        <f>VLOOKUP(M2340,[1]ArchetypeScores!E:N,10,FALSE)</f>
        <v>0</v>
      </c>
      <c r="O2340" s="5">
        <f>VLOOKUP(M2340,[1]ArchetypeScores!E:O,11,FALSE)</f>
        <v>-1</v>
      </c>
      <c r="P2340" s="5">
        <f>VLOOKUP(M2340,[1]ArchetypeScores!E:P,12,FALSE)</f>
        <v>0</v>
      </c>
      <c r="Q2340" s="2" t="str">
        <f>VLOOKUP(M2340,[1]ArchetypeScores!E:W,19,FALSE)</f>
        <v>Consumer (including agriculture and tourism)</v>
      </c>
      <c r="R2340" s="2">
        <f>VLOOKUP(M2340,[1]ArchetypeScores!E:I,5,FALSE)</f>
        <v>0</v>
      </c>
      <c r="S2340" s="2">
        <f>VLOOKUP(M2340,[1]ArchetypeScores!E:K,7,FALSE)</f>
        <v>0</v>
      </c>
      <c r="T2340" s="2" t="str">
        <f t="shared" si="36"/>
        <v>Not A&amp;R positive</v>
      </c>
    </row>
    <row r="2341" spans="1:20" x14ac:dyDescent="0.3">
      <c r="A2341" s="2" t="s">
        <v>6494</v>
      </c>
      <c r="B2341" s="3" t="s">
        <v>6575</v>
      </c>
      <c r="C2341" s="3" t="s">
        <v>6576</v>
      </c>
      <c r="D2341" s="4">
        <v>1.4279999999999999</v>
      </c>
      <c r="E2341" s="5" t="s">
        <v>6497</v>
      </c>
      <c r="F2341" s="4">
        <v>2.4819999999999998E-2</v>
      </c>
      <c r="G2341" s="6">
        <v>46698</v>
      </c>
      <c r="H2341" s="3" t="s">
        <v>6577</v>
      </c>
      <c r="I2341" s="3"/>
      <c r="J2341" s="3"/>
      <c r="K2341" s="5" t="s">
        <v>664</v>
      </c>
      <c r="L2341" s="5" t="s">
        <v>112</v>
      </c>
      <c r="M2341" s="5" t="s">
        <v>6578</v>
      </c>
      <c r="N2341" s="5">
        <f>VLOOKUP(M2341,[1]ArchetypeScores!E:N,10,FALSE)</f>
        <v>1</v>
      </c>
      <c r="O2341" s="5">
        <f>VLOOKUP(M2341,[1]ArchetypeScores!E:O,11,FALSE)</f>
        <v>0</v>
      </c>
      <c r="P2341" s="5">
        <f>VLOOKUP(M2341,[1]ArchetypeScores!E:P,12,FALSE)</f>
        <v>2</v>
      </c>
      <c r="Q2341" s="2" t="str">
        <f>VLOOKUP(M2341,[1]ArchetypeScores!E:W,19,FALSE)</f>
        <v>Other sector</v>
      </c>
      <c r="R2341" s="2">
        <f>VLOOKUP(M2341,[1]ArchetypeScores!E:I,5,FALSE)</f>
        <v>0</v>
      </c>
      <c r="S2341" s="2">
        <f>VLOOKUP(M2341,[1]ArchetypeScores!E:K,7,FALSE)</f>
        <v>0</v>
      </c>
      <c r="T2341" s="2" t="str">
        <f t="shared" si="36"/>
        <v>Not A&amp;R positive</v>
      </c>
    </row>
    <row r="2342" spans="1:20" x14ac:dyDescent="0.3">
      <c r="A2342" s="2" t="s">
        <v>6494</v>
      </c>
      <c r="B2342" s="3" t="s">
        <v>6579</v>
      </c>
      <c r="C2342" s="3" t="s">
        <v>6580</v>
      </c>
      <c r="D2342" s="4">
        <v>2.8000000000000001E-2</v>
      </c>
      <c r="E2342" s="5" t="s">
        <v>6497</v>
      </c>
      <c r="F2342" s="4">
        <v>5.0000000000000001E-4</v>
      </c>
      <c r="G2342" s="6">
        <v>46829</v>
      </c>
      <c r="H2342" s="3" t="s">
        <v>6581</v>
      </c>
      <c r="I2342" s="3"/>
      <c r="J2342" s="3"/>
      <c r="K2342" s="5" t="s">
        <v>291</v>
      </c>
      <c r="L2342" s="5">
        <v>4</v>
      </c>
      <c r="M2342" s="5" t="s">
        <v>292</v>
      </c>
      <c r="N2342" s="5">
        <f>VLOOKUP(M2342,[1]ArchetypeScores!E:N,10,FALSE)</f>
        <v>1</v>
      </c>
      <c r="O2342" s="5">
        <f>VLOOKUP(M2342,[1]ArchetypeScores!E:O,11,FALSE)</f>
        <v>0</v>
      </c>
      <c r="P2342" s="5">
        <f>VLOOKUP(M2342,[1]ArchetypeScores!E:P,12,FALSE)</f>
        <v>0</v>
      </c>
      <c r="Q2342" s="2" t="str">
        <f>VLOOKUP(M2342,[1]ArchetypeScores!E:W,19,FALSE)</f>
        <v>Education and training</v>
      </c>
      <c r="R2342" s="2">
        <f>VLOOKUP(M2342,[1]ArchetypeScores!E:I,5,FALSE)</f>
        <v>0</v>
      </c>
      <c r="S2342" s="2">
        <f>VLOOKUP(M2342,[1]ArchetypeScores!E:K,7,FALSE)</f>
        <v>0</v>
      </c>
      <c r="T2342" s="2" t="str">
        <f t="shared" si="36"/>
        <v>Not A&amp;R positive</v>
      </c>
    </row>
    <row r="2343" spans="1:20" x14ac:dyDescent="0.3">
      <c r="A2343" s="2" t="s">
        <v>6494</v>
      </c>
      <c r="B2343" s="3" t="s">
        <v>6582</v>
      </c>
      <c r="C2343" s="3" t="s">
        <v>6583</v>
      </c>
      <c r="D2343" s="4">
        <v>3</v>
      </c>
      <c r="E2343" s="5" t="s">
        <v>6497</v>
      </c>
      <c r="F2343" s="4">
        <v>5.2159999999999998E-2</v>
      </c>
      <c r="G2343" s="6">
        <v>46691</v>
      </c>
      <c r="H2343" s="3" t="s">
        <v>6584</v>
      </c>
      <c r="I2343" s="3"/>
      <c r="J2343" s="3"/>
      <c r="K2343" s="5" t="s">
        <v>94</v>
      </c>
      <c r="L2343" s="5">
        <v>1</v>
      </c>
      <c r="M2343" s="5" t="s">
        <v>95</v>
      </c>
      <c r="N2343" s="5">
        <f>VLOOKUP(M2343,[1]ArchetypeScores!E:N,10,FALSE)</f>
        <v>1</v>
      </c>
      <c r="O2343" s="5">
        <f>VLOOKUP(M2343,[1]ArchetypeScores!E:O,11,FALSE)</f>
        <v>-1</v>
      </c>
      <c r="P2343" s="5">
        <f>VLOOKUP(M2343,[1]ArchetypeScores!E:P,12,FALSE)</f>
        <v>0</v>
      </c>
      <c r="Q2343" s="2" t="str">
        <f>VLOOKUP(M2343,[1]ArchetypeScores!E:W,19,FALSE)</f>
        <v>Consumer (including agriculture and tourism)</v>
      </c>
      <c r="R2343" s="2">
        <f>VLOOKUP(M2343,[1]ArchetypeScores!E:I,5,FALSE)</f>
        <v>0</v>
      </c>
      <c r="S2343" s="2">
        <f>VLOOKUP(M2343,[1]ArchetypeScores!E:K,7,FALSE)</f>
        <v>0</v>
      </c>
      <c r="T2343" s="2" t="str">
        <f t="shared" si="36"/>
        <v>Not A&amp;R positive</v>
      </c>
    </row>
    <row r="2344" spans="1:20" x14ac:dyDescent="0.3">
      <c r="A2344" s="2" t="s">
        <v>6494</v>
      </c>
      <c r="B2344" s="3" t="s">
        <v>6585</v>
      </c>
      <c r="C2344" s="3" t="s">
        <v>6586</v>
      </c>
      <c r="D2344" s="4">
        <v>1E-3</v>
      </c>
      <c r="E2344" s="5" t="s">
        <v>6497</v>
      </c>
      <c r="F2344" s="4">
        <v>2.0000000000000002E-5</v>
      </c>
      <c r="G2344" s="6">
        <v>46674</v>
      </c>
      <c r="H2344" s="3" t="s">
        <v>6587</v>
      </c>
      <c r="I2344" s="3"/>
      <c r="J2344" s="3"/>
      <c r="K2344" s="5" t="s">
        <v>142</v>
      </c>
      <c r="L2344" s="5">
        <v>3</v>
      </c>
      <c r="M2344" s="5" t="s">
        <v>143</v>
      </c>
      <c r="N2344" s="5">
        <f>VLOOKUP(M2344,[1]ArchetypeScores!E:N,10,FALSE)</f>
        <v>1</v>
      </c>
      <c r="O2344" s="5">
        <f>VLOOKUP(M2344,[1]ArchetypeScores!E:O,11,FALSE)</f>
        <v>1</v>
      </c>
      <c r="P2344" s="5">
        <f>VLOOKUP(M2344,[1]ArchetypeScores!E:P,12,FALSE)</f>
        <v>2</v>
      </c>
      <c r="Q2344" s="2" t="str">
        <f>VLOOKUP(M2344,[1]ArchetypeScores!E:W,19,FALSE)</f>
        <v>Materials (including forestry and nature)</v>
      </c>
      <c r="R2344" s="2">
        <f>VLOOKUP(M2344,[1]ArchetypeScores!E:I,5,FALSE)</f>
        <v>1</v>
      </c>
      <c r="S2344" s="2">
        <f>VLOOKUP(M2344,[1]ArchetypeScores!E:K,7,FALSE)</f>
        <v>1</v>
      </c>
      <c r="T2344" s="2" t="str">
        <f t="shared" si="36"/>
        <v>Both</v>
      </c>
    </row>
    <row r="2345" spans="1:20" x14ac:dyDescent="0.3">
      <c r="A2345" s="2" t="s">
        <v>6494</v>
      </c>
      <c r="B2345" s="3" t="s">
        <v>6588</v>
      </c>
      <c r="C2345" s="3" t="s">
        <v>6589</v>
      </c>
      <c r="D2345" s="4">
        <v>2.2999999999999998</v>
      </c>
      <c r="E2345" s="5" t="s">
        <v>6497</v>
      </c>
      <c r="F2345" s="4">
        <v>3.9010000000000003E-2</v>
      </c>
      <c r="G2345" s="6">
        <v>46711</v>
      </c>
      <c r="H2345" s="3" t="s">
        <v>6590</v>
      </c>
      <c r="I2345" s="3"/>
      <c r="J2345" s="3"/>
      <c r="K2345" s="5" t="s">
        <v>67</v>
      </c>
      <c r="L2345" s="5">
        <v>2</v>
      </c>
      <c r="M2345" s="5" t="s">
        <v>68</v>
      </c>
      <c r="N2345" s="5">
        <f>VLOOKUP(M2345,[1]ArchetypeScores!E:N,10,FALSE)</f>
        <v>0</v>
      </c>
      <c r="O2345" s="5">
        <f>VLOOKUP(M2345,[1]ArchetypeScores!E:O,11,FALSE)</f>
        <v>-1</v>
      </c>
      <c r="P2345" s="5">
        <f>VLOOKUP(M2345,[1]ArchetypeScores!E:P,12,FALSE)</f>
        <v>0</v>
      </c>
      <c r="Q2345" s="2" t="str">
        <f>VLOOKUP(M2345,[1]ArchetypeScores!E:W,19,FALSE)</f>
        <v>Untargeted</v>
      </c>
      <c r="R2345" s="2">
        <f>VLOOKUP(M2345,[1]ArchetypeScores!E:I,5,FALSE)</f>
        <v>0</v>
      </c>
      <c r="S2345" s="2">
        <f>VLOOKUP(M2345,[1]ArchetypeScores!E:K,7,FALSE)</f>
        <v>0</v>
      </c>
      <c r="T2345" s="2" t="str">
        <f t="shared" si="36"/>
        <v>Not A&amp;R positive</v>
      </c>
    </row>
    <row r="2346" spans="1:20" x14ac:dyDescent="0.3">
      <c r="A2346" s="2" t="s">
        <v>6494</v>
      </c>
      <c r="B2346" s="3" t="s">
        <v>6591</v>
      </c>
      <c r="C2346" s="3" t="s">
        <v>6592</v>
      </c>
      <c r="D2346" s="4"/>
      <c r="E2346" s="5" t="s">
        <v>6497</v>
      </c>
      <c r="F2346" s="4">
        <v>0</v>
      </c>
      <c r="G2346" s="6">
        <v>46768</v>
      </c>
      <c r="H2346" s="3" t="s">
        <v>6534</v>
      </c>
      <c r="I2346" s="3"/>
      <c r="J2346" s="3"/>
      <c r="K2346" s="5" t="s">
        <v>1306</v>
      </c>
      <c r="L2346" s="5">
        <v>1</v>
      </c>
      <c r="M2346" s="5" t="s">
        <v>1307</v>
      </c>
      <c r="N2346" s="5">
        <f>VLOOKUP(M2346,[1]ArchetypeScores!E:N,10,FALSE)</f>
        <v>0</v>
      </c>
      <c r="O2346" s="5">
        <f>VLOOKUP(M2346,[1]ArchetypeScores!E:O,11,FALSE)</f>
        <v>-1</v>
      </c>
      <c r="P2346" s="5">
        <f>VLOOKUP(M2346,[1]ArchetypeScores!E:P,12,FALSE)</f>
        <v>0</v>
      </c>
      <c r="Q2346" s="2" t="str">
        <f>VLOOKUP(M2346,[1]ArchetypeScores!E:W,19,FALSE)</f>
        <v>Untargeted</v>
      </c>
      <c r="R2346" s="2">
        <f>VLOOKUP(M2346,[1]ArchetypeScores!E:I,5,FALSE)</f>
        <v>0</v>
      </c>
      <c r="S2346" s="2">
        <f>VLOOKUP(M2346,[1]ArchetypeScores!E:K,7,FALSE)</f>
        <v>0</v>
      </c>
      <c r="T2346" s="2" t="str">
        <f t="shared" si="36"/>
        <v>Not A&amp;R positive</v>
      </c>
    </row>
    <row r="2347" spans="1:20" x14ac:dyDescent="0.3">
      <c r="A2347" s="2" t="s">
        <v>6494</v>
      </c>
      <c r="B2347" s="3" t="s">
        <v>6591</v>
      </c>
      <c r="C2347" s="3" t="s">
        <v>6593</v>
      </c>
      <c r="D2347" s="4"/>
      <c r="E2347" s="5" t="s">
        <v>6497</v>
      </c>
      <c r="F2347" s="4">
        <v>0</v>
      </c>
      <c r="G2347" s="6">
        <v>46770</v>
      </c>
      <c r="H2347" s="3" t="s">
        <v>6534</v>
      </c>
      <c r="I2347" s="3"/>
      <c r="J2347" s="3"/>
      <c r="K2347" s="5" t="s">
        <v>261</v>
      </c>
      <c r="L2347" s="5">
        <v>2</v>
      </c>
      <c r="M2347" s="5" t="s">
        <v>262</v>
      </c>
      <c r="N2347" s="5">
        <f>VLOOKUP(M2347,[1]ArchetypeScores!E:N,10,FALSE)</f>
        <v>0</v>
      </c>
      <c r="O2347" s="5">
        <f>VLOOKUP(M2347,[1]ArchetypeScores!E:O,11,FALSE)</f>
        <v>-1</v>
      </c>
      <c r="P2347" s="5">
        <f>VLOOKUP(M2347,[1]ArchetypeScores!E:P,12,FALSE)</f>
        <v>0</v>
      </c>
      <c r="Q2347" s="2" t="str">
        <f>VLOOKUP(M2347,[1]ArchetypeScores!E:W,19,FALSE)</f>
        <v>Untargeted</v>
      </c>
      <c r="R2347" s="2">
        <f>VLOOKUP(M2347,[1]ArchetypeScores!E:I,5,FALSE)</f>
        <v>0</v>
      </c>
      <c r="S2347" s="2">
        <f>VLOOKUP(M2347,[1]ArchetypeScores!E:K,7,FALSE)</f>
        <v>0</v>
      </c>
      <c r="T2347" s="2" t="str">
        <f t="shared" si="36"/>
        <v>Not A&amp;R positive</v>
      </c>
    </row>
    <row r="2348" spans="1:20" x14ac:dyDescent="0.3">
      <c r="A2348" s="2" t="s">
        <v>6494</v>
      </c>
      <c r="B2348" s="3" t="s">
        <v>6591</v>
      </c>
      <c r="C2348" s="3" t="s">
        <v>6594</v>
      </c>
      <c r="D2348" s="4"/>
      <c r="E2348" s="5" t="s">
        <v>6497</v>
      </c>
      <c r="F2348" s="4">
        <v>0</v>
      </c>
      <c r="G2348" s="6">
        <v>46771</v>
      </c>
      <c r="H2348" s="3" t="s">
        <v>6534</v>
      </c>
      <c r="I2348" s="3"/>
      <c r="J2348" s="3"/>
      <c r="K2348" s="5" t="s">
        <v>261</v>
      </c>
      <c r="L2348" s="5">
        <v>2</v>
      </c>
      <c r="M2348" s="5" t="s">
        <v>262</v>
      </c>
      <c r="N2348" s="5">
        <f>VLOOKUP(M2348,[1]ArchetypeScores!E:N,10,FALSE)</f>
        <v>0</v>
      </c>
      <c r="O2348" s="5">
        <f>VLOOKUP(M2348,[1]ArchetypeScores!E:O,11,FALSE)</f>
        <v>-1</v>
      </c>
      <c r="P2348" s="5">
        <f>VLOOKUP(M2348,[1]ArchetypeScores!E:P,12,FALSE)</f>
        <v>0</v>
      </c>
      <c r="Q2348" s="2" t="str">
        <f>VLOOKUP(M2348,[1]ArchetypeScores!E:W,19,FALSE)</f>
        <v>Untargeted</v>
      </c>
      <c r="R2348" s="2">
        <f>VLOOKUP(M2348,[1]ArchetypeScores!E:I,5,FALSE)</f>
        <v>0</v>
      </c>
      <c r="S2348" s="2">
        <f>VLOOKUP(M2348,[1]ArchetypeScores!E:K,7,FALSE)</f>
        <v>0</v>
      </c>
      <c r="T2348" s="2" t="str">
        <f t="shared" si="36"/>
        <v>Not A&amp;R positive</v>
      </c>
    </row>
    <row r="2349" spans="1:20" x14ac:dyDescent="0.3">
      <c r="A2349" s="2" t="s">
        <v>6494</v>
      </c>
      <c r="B2349" s="3" t="s">
        <v>6591</v>
      </c>
      <c r="C2349" s="3" t="s">
        <v>6595</v>
      </c>
      <c r="D2349" s="4"/>
      <c r="E2349" s="5" t="s">
        <v>6497</v>
      </c>
      <c r="F2349" s="4">
        <v>0</v>
      </c>
      <c r="G2349" s="6">
        <v>46769</v>
      </c>
      <c r="H2349" s="3" t="s">
        <v>6534</v>
      </c>
      <c r="I2349" s="3"/>
      <c r="J2349" s="3"/>
      <c r="K2349" s="5" t="s">
        <v>112</v>
      </c>
      <c r="L2349" s="5" t="s">
        <v>112</v>
      </c>
      <c r="M2349" s="5" t="s">
        <v>961</v>
      </c>
      <c r="N2349" s="5">
        <f>VLOOKUP(M2349,[1]ArchetypeScores!E:N,10,FALSE)</f>
        <v>0</v>
      </c>
      <c r="O2349" s="5">
        <f>VLOOKUP(M2349,[1]ArchetypeScores!E:O,11,FALSE)</f>
        <v>0</v>
      </c>
      <c r="P2349" s="5">
        <f>VLOOKUP(M2349,[1]ArchetypeScores!E:P,12,FALSE)</f>
        <v>0</v>
      </c>
      <c r="Q2349" s="2" t="str">
        <f>VLOOKUP(M2349,[1]ArchetypeScores!E:W,19,FALSE)</f>
        <v>Untargeted</v>
      </c>
      <c r="R2349" s="2">
        <f>VLOOKUP(M2349,[1]ArchetypeScores!E:I,5,FALSE)</f>
        <v>0</v>
      </c>
      <c r="S2349" s="2">
        <f>VLOOKUP(M2349,[1]ArchetypeScores!E:K,7,FALSE)</f>
        <v>0</v>
      </c>
      <c r="T2349" s="2" t="str">
        <f t="shared" si="36"/>
        <v>Not A&amp;R positive</v>
      </c>
    </row>
    <row r="2350" spans="1:20" x14ac:dyDescent="0.3">
      <c r="A2350" s="2" t="s">
        <v>6494</v>
      </c>
      <c r="B2350" s="3" t="s">
        <v>6596</v>
      </c>
      <c r="C2350" s="3" t="s">
        <v>6597</v>
      </c>
      <c r="D2350" s="4">
        <v>16.25</v>
      </c>
      <c r="E2350" s="5" t="s">
        <v>6497</v>
      </c>
      <c r="F2350" s="4">
        <v>0.29676000000000002</v>
      </c>
      <c r="G2350" s="6">
        <v>46776</v>
      </c>
      <c r="H2350" s="3" t="s">
        <v>6563</v>
      </c>
      <c r="I2350" s="3"/>
      <c r="J2350" s="3"/>
      <c r="K2350" s="5" t="s">
        <v>67</v>
      </c>
      <c r="L2350" s="5">
        <v>1</v>
      </c>
      <c r="M2350" s="5" t="s">
        <v>265</v>
      </c>
      <c r="N2350" s="5">
        <f>VLOOKUP(M2350,[1]ArchetypeScores!E:N,10,FALSE)</f>
        <v>0</v>
      </c>
      <c r="O2350" s="5">
        <f>VLOOKUP(M2350,[1]ArchetypeScores!E:O,11,FALSE)</f>
        <v>-1</v>
      </c>
      <c r="P2350" s="5">
        <f>VLOOKUP(M2350,[1]ArchetypeScores!E:P,12,FALSE)</f>
        <v>0</v>
      </c>
      <c r="Q2350" s="2" t="str">
        <f>VLOOKUP(M2350,[1]ArchetypeScores!E:W,19,FALSE)</f>
        <v>Untargeted</v>
      </c>
      <c r="R2350" s="2">
        <f>VLOOKUP(M2350,[1]ArchetypeScores!E:I,5,FALSE)</f>
        <v>0</v>
      </c>
      <c r="S2350" s="2">
        <f>VLOOKUP(M2350,[1]ArchetypeScores!E:K,7,FALSE)</f>
        <v>0</v>
      </c>
      <c r="T2350" s="2" t="str">
        <f t="shared" si="36"/>
        <v>Not A&amp;R positive</v>
      </c>
    </row>
    <row r="2351" spans="1:20" x14ac:dyDescent="0.3">
      <c r="A2351" s="2" t="s">
        <v>6494</v>
      </c>
      <c r="B2351" s="3" t="s">
        <v>6598</v>
      </c>
      <c r="C2351" s="3" t="s">
        <v>6599</v>
      </c>
      <c r="D2351" s="4"/>
      <c r="E2351" s="5" t="s">
        <v>6497</v>
      </c>
      <c r="F2351" s="4">
        <v>0</v>
      </c>
      <c r="G2351" s="6">
        <v>46761</v>
      </c>
      <c r="H2351" s="3" t="s">
        <v>6600</v>
      </c>
      <c r="I2351" s="3"/>
      <c r="J2351" s="3"/>
      <c r="K2351" s="5" t="s">
        <v>47</v>
      </c>
      <c r="L2351" s="5">
        <v>1</v>
      </c>
      <c r="M2351" s="5" t="s">
        <v>48</v>
      </c>
      <c r="N2351" s="5">
        <f>VLOOKUP(M2351,[1]ArchetypeScores!E:N,10,FALSE)</f>
        <v>0</v>
      </c>
      <c r="O2351" s="5">
        <f>VLOOKUP(M2351,[1]ArchetypeScores!E:O,11,FALSE)</f>
        <v>0</v>
      </c>
      <c r="P2351" s="5">
        <f>VLOOKUP(M2351,[1]ArchetypeScores!E:P,12,FALSE)</f>
        <v>0</v>
      </c>
      <c r="Q2351" s="2" t="str">
        <f>VLOOKUP(M2351,[1]ArchetypeScores!E:W,19,FALSE)</f>
        <v>Consumer (including agriculture and tourism)</v>
      </c>
      <c r="R2351" s="2">
        <f>VLOOKUP(M2351,[1]ArchetypeScores!E:I,5,FALSE)</f>
        <v>0</v>
      </c>
      <c r="S2351" s="2">
        <f>VLOOKUP(M2351,[1]ArchetypeScores!E:K,7,FALSE)</f>
        <v>0</v>
      </c>
      <c r="T2351" s="2" t="str">
        <f t="shared" si="36"/>
        <v>Not A&amp;R positive</v>
      </c>
    </row>
    <row r="2352" spans="1:20" x14ac:dyDescent="0.3">
      <c r="A2352" s="2" t="s">
        <v>6494</v>
      </c>
      <c r="B2352" s="3" t="s">
        <v>6601</v>
      </c>
      <c r="C2352" s="3" t="s">
        <v>6602</v>
      </c>
      <c r="D2352" s="4">
        <v>41.125</v>
      </c>
      <c r="E2352" s="5" t="s">
        <v>6497</v>
      </c>
      <c r="F2352" s="4">
        <v>0.69679000000000002</v>
      </c>
      <c r="G2352" s="6">
        <v>46755</v>
      </c>
      <c r="H2352" s="3" t="s">
        <v>6603</v>
      </c>
      <c r="I2352" s="3"/>
      <c r="J2352" s="3"/>
      <c r="K2352" s="5" t="s">
        <v>38</v>
      </c>
      <c r="L2352" s="5">
        <v>13</v>
      </c>
      <c r="M2352" s="5" t="s">
        <v>39</v>
      </c>
      <c r="N2352" s="5">
        <f>VLOOKUP(M2352,[1]ArchetypeScores!E:N,10,FALSE)</f>
        <v>0</v>
      </c>
      <c r="O2352" s="5">
        <f>VLOOKUP(M2352,[1]ArchetypeScores!E:O,11,FALSE)</f>
        <v>-2</v>
      </c>
      <c r="P2352" s="5">
        <f>VLOOKUP(M2352,[1]ArchetypeScores!E:P,12,FALSE)</f>
        <v>0</v>
      </c>
      <c r="Q2352" s="2" t="str">
        <f>VLOOKUP(M2352,[1]ArchetypeScores!E:W,19,FALSE)</f>
        <v>Industrials - transportation</v>
      </c>
      <c r="R2352" s="2">
        <f>VLOOKUP(M2352,[1]ArchetypeScores!E:I,5,FALSE)</f>
        <v>0</v>
      </c>
      <c r="S2352" s="2">
        <f>VLOOKUP(M2352,[1]ArchetypeScores!E:K,7,FALSE)</f>
        <v>0</v>
      </c>
      <c r="T2352" s="2" t="str">
        <f t="shared" si="36"/>
        <v>Not A&amp;R positive</v>
      </c>
    </row>
    <row r="2353" spans="1:20" x14ac:dyDescent="0.3">
      <c r="A2353" s="2" t="s">
        <v>6494</v>
      </c>
      <c r="B2353" s="3" t="s">
        <v>6604</v>
      </c>
      <c r="C2353" s="3" t="s">
        <v>6605</v>
      </c>
      <c r="D2353" s="4"/>
      <c r="E2353" s="5" t="s">
        <v>6497</v>
      </c>
      <c r="F2353" s="4">
        <v>0</v>
      </c>
      <c r="G2353" s="6">
        <v>46682</v>
      </c>
      <c r="H2353" s="3" t="s">
        <v>6606</v>
      </c>
      <c r="I2353" s="3"/>
      <c r="J2353" s="3"/>
      <c r="K2353" s="5" t="s">
        <v>570</v>
      </c>
      <c r="L2353" s="5">
        <v>3</v>
      </c>
      <c r="M2353" s="5" t="s">
        <v>4242</v>
      </c>
      <c r="N2353" s="5">
        <f>VLOOKUP(M2353,[1]ArchetypeScores!E:N,10,FALSE)</f>
        <v>1</v>
      </c>
      <c r="O2353" s="5">
        <f>VLOOKUP(M2353,[1]ArchetypeScores!E:O,11,FALSE)</f>
        <v>-2</v>
      </c>
      <c r="P2353" s="5">
        <f>VLOOKUP(M2353,[1]ArchetypeScores!E:P,12,FALSE)</f>
        <v>-2</v>
      </c>
      <c r="Q2353" s="2" t="str">
        <f>VLOOKUP(M2353,[1]ArchetypeScores!E:W,19,FALSE)</f>
        <v>Energy and water</v>
      </c>
      <c r="R2353" s="2">
        <f>VLOOKUP(M2353,[1]ArchetypeScores!E:I,5,FALSE)</f>
        <v>0</v>
      </c>
      <c r="S2353" s="2">
        <f>VLOOKUP(M2353,[1]ArchetypeScores!E:K,7,FALSE)</f>
        <v>-1</v>
      </c>
      <c r="T2353" s="2" t="str">
        <f t="shared" si="36"/>
        <v>Not A&amp;R positive</v>
      </c>
    </row>
    <row r="2354" spans="1:20" x14ac:dyDescent="0.3">
      <c r="A2354" s="2" t="s">
        <v>6494</v>
      </c>
      <c r="B2354" s="3" t="s">
        <v>6607</v>
      </c>
      <c r="C2354" s="3" t="s">
        <v>6608</v>
      </c>
      <c r="D2354" s="4">
        <v>5.3999999999999999E-2</v>
      </c>
      <c r="E2354" s="5" t="s">
        <v>6497</v>
      </c>
      <c r="F2354" s="4">
        <v>9.3999999999999997E-4</v>
      </c>
      <c r="G2354" s="6">
        <v>46689</v>
      </c>
      <c r="H2354" s="3" t="s">
        <v>6609</v>
      </c>
      <c r="I2354" s="3"/>
      <c r="J2354" s="3"/>
      <c r="K2354" s="5" t="s">
        <v>25</v>
      </c>
      <c r="L2354" s="5">
        <v>15</v>
      </c>
      <c r="M2354" s="5" t="s">
        <v>26</v>
      </c>
      <c r="N2354" s="5">
        <f>VLOOKUP(M2354,[1]ArchetypeScores!E:N,10,FALSE)</f>
        <v>1</v>
      </c>
      <c r="O2354" s="5">
        <f>VLOOKUP(M2354,[1]ArchetypeScores!E:O,11,FALSE)</f>
        <v>-2</v>
      </c>
      <c r="P2354" s="5">
        <f>VLOOKUP(M2354,[1]ArchetypeScores!E:P,12,FALSE)</f>
        <v>0</v>
      </c>
      <c r="Q2354" s="2" t="str">
        <f>VLOOKUP(M2354,[1]ArchetypeScores!E:W,19,FALSE)</f>
        <v>Energy and water</v>
      </c>
      <c r="R2354" s="2">
        <f>VLOOKUP(M2354,[1]ArchetypeScores!E:I,5,FALSE)</f>
        <v>0</v>
      </c>
      <c r="S2354" s="2">
        <f>VLOOKUP(M2354,[1]ArchetypeScores!E:K,7,FALSE)</f>
        <v>0</v>
      </c>
      <c r="T2354" s="2" t="str">
        <f t="shared" si="36"/>
        <v>Not A&amp;R positive</v>
      </c>
    </row>
    <row r="2355" spans="1:20" x14ac:dyDescent="0.3">
      <c r="A2355" s="2" t="s">
        <v>6494</v>
      </c>
      <c r="B2355" s="3" t="s">
        <v>6610</v>
      </c>
      <c r="C2355" s="3" t="s">
        <v>6611</v>
      </c>
      <c r="D2355" s="4"/>
      <c r="E2355" s="5" t="s">
        <v>6497</v>
      </c>
      <c r="F2355" s="4">
        <v>0</v>
      </c>
      <c r="G2355" s="6">
        <v>46676</v>
      </c>
      <c r="H2355" s="3" t="s">
        <v>6612</v>
      </c>
      <c r="I2355" s="3"/>
      <c r="J2355" s="3"/>
      <c r="K2355" s="5" t="s">
        <v>38</v>
      </c>
      <c r="L2355" s="5">
        <v>21</v>
      </c>
      <c r="M2355" s="5" t="s">
        <v>302</v>
      </c>
      <c r="N2355" s="5">
        <f>VLOOKUP(M2355,[1]ArchetypeScores!E:N,10,FALSE)</f>
        <v>0</v>
      </c>
      <c r="O2355" s="5">
        <f>VLOOKUP(M2355,[1]ArchetypeScores!E:O,11,FALSE)</f>
        <v>-1</v>
      </c>
      <c r="P2355" s="5">
        <f>VLOOKUP(M2355,[1]ArchetypeScores!E:P,12,FALSE)</f>
        <v>0</v>
      </c>
      <c r="Q2355" s="2" t="str">
        <f>VLOOKUP(M2355,[1]ArchetypeScores!E:W,19,FALSE)</f>
        <v>Consumer (including agriculture and tourism)</v>
      </c>
      <c r="R2355" s="2">
        <f>VLOOKUP(M2355,[1]ArchetypeScores!E:I,5,FALSE)</f>
        <v>0</v>
      </c>
      <c r="S2355" s="2">
        <f>VLOOKUP(M2355,[1]ArchetypeScores!E:K,7,FALSE)</f>
        <v>0</v>
      </c>
      <c r="T2355" s="2" t="str">
        <f t="shared" si="36"/>
        <v>Not A&amp;R positive</v>
      </c>
    </row>
    <row r="2356" spans="1:20" x14ac:dyDescent="0.3">
      <c r="A2356" s="2" t="s">
        <v>6494</v>
      </c>
      <c r="B2356" s="3" t="s">
        <v>6613</v>
      </c>
      <c r="C2356" s="3" t="s">
        <v>6614</v>
      </c>
      <c r="D2356" s="4">
        <v>5.05</v>
      </c>
      <c r="E2356" s="5" t="s">
        <v>6497</v>
      </c>
      <c r="F2356" s="4">
        <v>8.6889999999999995E-2</v>
      </c>
      <c r="G2356" s="6">
        <v>46763</v>
      </c>
      <c r="H2356" s="3" t="s">
        <v>6563</v>
      </c>
      <c r="I2356" s="3"/>
      <c r="J2356" s="3"/>
      <c r="K2356" s="5" t="s">
        <v>118</v>
      </c>
      <c r="L2356" s="5">
        <v>3</v>
      </c>
      <c r="M2356" s="5" t="s">
        <v>168</v>
      </c>
      <c r="N2356" s="5">
        <f>VLOOKUP(M2356,[1]ArchetypeScores!E:N,10,FALSE)</f>
        <v>0</v>
      </c>
      <c r="O2356" s="5">
        <f>VLOOKUP(M2356,[1]ArchetypeScores!E:O,11,FALSE)</f>
        <v>-1</v>
      </c>
      <c r="P2356" s="5">
        <f>VLOOKUP(M2356,[1]ArchetypeScores!E:P,12,FALSE)</f>
        <v>0</v>
      </c>
      <c r="Q2356" s="2" t="str">
        <f>VLOOKUP(M2356,[1]ArchetypeScores!E:W,19,FALSE)</f>
        <v>Untargeted</v>
      </c>
      <c r="R2356" s="2">
        <f>VLOOKUP(M2356,[1]ArchetypeScores!E:I,5,FALSE)</f>
        <v>0</v>
      </c>
      <c r="S2356" s="2">
        <f>VLOOKUP(M2356,[1]ArchetypeScores!E:K,7,FALSE)</f>
        <v>0</v>
      </c>
      <c r="T2356" s="2" t="str">
        <f t="shared" si="36"/>
        <v>Not A&amp;R positive</v>
      </c>
    </row>
    <row r="2357" spans="1:20" x14ac:dyDescent="0.3">
      <c r="A2357" s="2" t="s">
        <v>6494</v>
      </c>
      <c r="B2357" s="3" t="s">
        <v>525</v>
      </c>
      <c r="C2357" s="3" t="s">
        <v>6615</v>
      </c>
      <c r="D2357" s="4">
        <v>0.185</v>
      </c>
      <c r="E2357" s="5" t="s">
        <v>6497</v>
      </c>
      <c r="F2357" s="4">
        <v>3.2200000000000002E-3</v>
      </c>
      <c r="G2357" s="6">
        <v>46788</v>
      </c>
      <c r="H2357" s="3" t="s">
        <v>6616</v>
      </c>
      <c r="I2357" s="3"/>
      <c r="J2357" s="3"/>
      <c r="K2357" s="5" t="s">
        <v>94</v>
      </c>
      <c r="L2357" s="5">
        <v>1</v>
      </c>
      <c r="M2357" s="5" t="s">
        <v>95</v>
      </c>
      <c r="N2357" s="5">
        <f>VLOOKUP(M2357,[1]ArchetypeScores!E:N,10,FALSE)</f>
        <v>1</v>
      </c>
      <c r="O2357" s="5">
        <f>VLOOKUP(M2357,[1]ArchetypeScores!E:O,11,FALSE)</f>
        <v>-1</v>
      </c>
      <c r="P2357" s="5">
        <f>VLOOKUP(M2357,[1]ArchetypeScores!E:P,12,FALSE)</f>
        <v>0</v>
      </c>
      <c r="Q2357" s="2" t="str">
        <f>VLOOKUP(M2357,[1]ArchetypeScores!E:W,19,FALSE)</f>
        <v>Consumer (including agriculture and tourism)</v>
      </c>
      <c r="R2357" s="2">
        <f>VLOOKUP(M2357,[1]ArchetypeScores!E:I,5,FALSE)</f>
        <v>0</v>
      </c>
      <c r="S2357" s="2">
        <f>VLOOKUP(M2357,[1]ArchetypeScores!E:K,7,FALSE)</f>
        <v>0</v>
      </c>
      <c r="T2357" s="2" t="str">
        <f t="shared" si="36"/>
        <v>Not A&amp;R positive</v>
      </c>
    </row>
    <row r="2358" spans="1:20" x14ac:dyDescent="0.3">
      <c r="A2358" s="2" t="s">
        <v>6494</v>
      </c>
      <c r="B2358" s="3" t="s">
        <v>6617</v>
      </c>
      <c r="C2358" s="3" t="s">
        <v>6618</v>
      </c>
      <c r="D2358" s="4"/>
      <c r="E2358" s="5" t="s">
        <v>6497</v>
      </c>
      <c r="F2358" s="4">
        <v>0</v>
      </c>
      <c r="G2358" s="6">
        <v>46779</v>
      </c>
      <c r="H2358" s="3" t="s">
        <v>6563</v>
      </c>
      <c r="I2358" s="3"/>
      <c r="J2358" s="3"/>
      <c r="K2358" s="5" t="s">
        <v>47</v>
      </c>
      <c r="L2358" s="5">
        <v>1</v>
      </c>
      <c r="M2358" s="5" t="s">
        <v>48</v>
      </c>
      <c r="N2358" s="5">
        <f>VLOOKUP(M2358,[1]ArchetypeScores!E:N,10,FALSE)</f>
        <v>0</v>
      </c>
      <c r="O2358" s="5">
        <f>VLOOKUP(M2358,[1]ArchetypeScores!E:O,11,FALSE)</f>
        <v>0</v>
      </c>
      <c r="P2358" s="5">
        <f>VLOOKUP(M2358,[1]ArchetypeScores!E:P,12,FALSE)</f>
        <v>0</v>
      </c>
      <c r="Q2358" s="2" t="str">
        <f>VLOOKUP(M2358,[1]ArchetypeScores!E:W,19,FALSE)</f>
        <v>Consumer (including agriculture and tourism)</v>
      </c>
      <c r="R2358" s="2">
        <f>VLOOKUP(M2358,[1]ArchetypeScores!E:I,5,FALSE)</f>
        <v>0</v>
      </c>
      <c r="S2358" s="2">
        <f>VLOOKUP(M2358,[1]ArchetypeScores!E:K,7,FALSE)</f>
        <v>0</v>
      </c>
      <c r="T2358" s="2" t="str">
        <f t="shared" si="36"/>
        <v>Not A&amp;R positive</v>
      </c>
    </row>
    <row r="2359" spans="1:20" x14ac:dyDescent="0.3">
      <c r="A2359" s="2" t="s">
        <v>6494</v>
      </c>
      <c r="B2359" s="3" t="s">
        <v>6619</v>
      </c>
      <c r="C2359" s="3" t="s">
        <v>6620</v>
      </c>
      <c r="D2359" s="4"/>
      <c r="E2359" s="5" t="s">
        <v>6497</v>
      </c>
      <c r="F2359" s="4">
        <v>0</v>
      </c>
      <c r="G2359" s="6">
        <v>46823</v>
      </c>
      <c r="H2359" s="3" t="s">
        <v>6621</v>
      </c>
      <c r="I2359" s="3"/>
      <c r="J2359" s="3"/>
      <c r="K2359" s="5" t="s">
        <v>142</v>
      </c>
      <c r="L2359" s="5">
        <v>2</v>
      </c>
      <c r="M2359" s="5" t="s">
        <v>250</v>
      </c>
      <c r="N2359" s="5">
        <f>VLOOKUP(M2359,[1]ArchetypeScores!E:N,10,FALSE)</f>
        <v>1</v>
      </c>
      <c r="O2359" s="5">
        <f>VLOOKUP(M2359,[1]ArchetypeScores!E:O,11,FALSE)</f>
        <v>1</v>
      </c>
      <c r="P2359" s="5">
        <f>VLOOKUP(M2359,[1]ArchetypeScores!E:P,12,FALSE)</f>
        <v>2</v>
      </c>
      <c r="Q2359" s="2" t="str">
        <f>VLOOKUP(M2359,[1]ArchetypeScores!E:W,19,FALSE)</f>
        <v>Materials (including forestry and nature)</v>
      </c>
      <c r="R2359" s="2">
        <f>VLOOKUP(M2359,[1]ArchetypeScores!E:I,5,FALSE)</f>
        <v>1</v>
      </c>
      <c r="S2359" s="2">
        <f>VLOOKUP(M2359,[1]ArchetypeScores!E:K,7,FALSE)</f>
        <v>1</v>
      </c>
      <c r="T2359" s="2" t="str">
        <f t="shared" si="36"/>
        <v>Both</v>
      </c>
    </row>
    <row r="2360" spans="1:20" x14ac:dyDescent="0.3">
      <c r="A2360" s="2" t="s">
        <v>6494</v>
      </c>
      <c r="B2360" s="3" t="s">
        <v>6622</v>
      </c>
      <c r="C2360" s="3" t="s">
        <v>6623</v>
      </c>
      <c r="D2360" s="4"/>
      <c r="E2360" s="5" t="s">
        <v>6497</v>
      </c>
      <c r="F2360" s="4">
        <v>0</v>
      </c>
      <c r="G2360" s="6">
        <v>46762</v>
      </c>
      <c r="H2360" s="3" t="s">
        <v>6624</v>
      </c>
      <c r="I2360" s="3"/>
      <c r="J2360" s="3"/>
      <c r="K2360" s="5" t="s">
        <v>89</v>
      </c>
      <c r="L2360" s="5" t="s">
        <v>112</v>
      </c>
      <c r="M2360" s="5" t="s">
        <v>6625</v>
      </c>
      <c r="N2360" s="5">
        <f>VLOOKUP(M2360,[1]ArchetypeScores!E:N,10,FALSE)</f>
        <v>1</v>
      </c>
      <c r="O2360" s="5">
        <f>VLOOKUP(M2360,[1]ArchetypeScores!E:O,11,FALSE)</f>
        <v>0</v>
      </c>
      <c r="P2360" s="5">
        <f>VLOOKUP(M2360,[1]ArchetypeScores!E:P,12,FALSE)</f>
        <v>0</v>
      </c>
      <c r="Q2360" s="2" t="str">
        <f>VLOOKUP(M2360,[1]ArchetypeScores!E:W,19,FALSE)</f>
        <v>Consumer (including agriculture and tourism)</v>
      </c>
      <c r="R2360" s="2">
        <f>VLOOKUP(M2360,[1]ArchetypeScores!E:I,5,FALSE)</f>
        <v>0</v>
      </c>
      <c r="S2360" s="2">
        <f>VLOOKUP(M2360,[1]ArchetypeScores!E:K,7,FALSE)</f>
        <v>0</v>
      </c>
      <c r="T2360" s="2" t="str">
        <f t="shared" si="36"/>
        <v>Not A&amp;R positive</v>
      </c>
    </row>
    <row r="2361" spans="1:20" x14ac:dyDescent="0.3">
      <c r="A2361" s="2" t="s">
        <v>6494</v>
      </c>
      <c r="B2361" s="3" t="s">
        <v>6622</v>
      </c>
      <c r="C2361" s="3" t="s">
        <v>6626</v>
      </c>
      <c r="D2361" s="4"/>
      <c r="E2361" s="5" t="s">
        <v>6497</v>
      </c>
      <c r="F2361" s="4">
        <v>0</v>
      </c>
      <c r="G2361" s="6">
        <v>46781</v>
      </c>
      <c r="H2361" s="3" t="s">
        <v>6627</v>
      </c>
      <c r="I2361" s="3"/>
      <c r="J2361" s="3"/>
      <c r="K2361" s="5" t="s">
        <v>89</v>
      </c>
      <c r="L2361" s="5">
        <v>2</v>
      </c>
      <c r="M2361" s="5" t="s">
        <v>626</v>
      </c>
      <c r="N2361" s="5">
        <f>VLOOKUP(M2361,[1]ArchetypeScores!E:N,10,FALSE)</f>
        <v>1</v>
      </c>
      <c r="O2361" s="5">
        <f>VLOOKUP(M2361,[1]ArchetypeScores!E:O,11,FALSE)</f>
        <v>0</v>
      </c>
      <c r="P2361" s="5">
        <f>VLOOKUP(M2361,[1]ArchetypeScores!E:P,12,FALSE)</f>
        <v>0</v>
      </c>
      <c r="Q2361" s="2" t="str">
        <f>VLOOKUP(M2361,[1]ArchetypeScores!E:W,19,FALSE)</f>
        <v>Other sector</v>
      </c>
      <c r="R2361" s="2">
        <f>VLOOKUP(M2361,[1]ArchetypeScores!E:I,5,FALSE)</f>
        <v>0</v>
      </c>
      <c r="S2361" s="2">
        <f>VLOOKUP(M2361,[1]ArchetypeScores!E:K,7,FALSE)</f>
        <v>1</v>
      </c>
      <c r="T2361" s="2" t="str">
        <f t="shared" si="36"/>
        <v>Indirect only</v>
      </c>
    </row>
    <row r="2362" spans="1:20" x14ac:dyDescent="0.3">
      <c r="A2362" s="2" t="s">
        <v>6494</v>
      </c>
      <c r="B2362" s="3" t="s">
        <v>6622</v>
      </c>
      <c r="C2362" s="3" t="s">
        <v>6628</v>
      </c>
      <c r="D2362" s="4"/>
      <c r="E2362" s="5" t="s">
        <v>6497</v>
      </c>
      <c r="F2362" s="4">
        <v>0</v>
      </c>
      <c r="G2362" s="6">
        <v>46782</v>
      </c>
      <c r="H2362" s="3" t="s">
        <v>6627</v>
      </c>
      <c r="I2362" s="3"/>
      <c r="J2362" s="3"/>
      <c r="K2362" s="5" t="s">
        <v>89</v>
      </c>
      <c r="L2362" s="5">
        <v>2</v>
      </c>
      <c r="M2362" s="5" t="s">
        <v>626</v>
      </c>
      <c r="N2362" s="5">
        <f>VLOOKUP(M2362,[1]ArchetypeScores!E:N,10,FALSE)</f>
        <v>1</v>
      </c>
      <c r="O2362" s="5">
        <f>VLOOKUP(M2362,[1]ArchetypeScores!E:O,11,FALSE)</f>
        <v>0</v>
      </c>
      <c r="P2362" s="5">
        <f>VLOOKUP(M2362,[1]ArchetypeScores!E:P,12,FALSE)</f>
        <v>0</v>
      </c>
      <c r="Q2362" s="2" t="str">
        <f>VLOOKUP(M2362,[1]ArchetypeScores!E:W,19,FALSE)</f>
        <v>Other sector</v>
      </c>
      <c r="R2362" s="2">
        <f>VLOOKUP(M2362,[1]ArchetypeScores!E:I,5,FALSE)</f>
        <v>0</v>
      </c>
      <c r="S2362" s="2">
        <f>VLOOKUP(M2362,[1]ArchetypeScores!E:K,7,FALSE)</f>
        <v>1</v>
      </c>
      <c r="T2362" s="2" t="str">
        <f t="shared" si="36"/>
        <v>Indirect only</v>
      </c>
    </row>
    <row r="2363" spans="1:20" x14ac:dyDescent="0.3">
      <c r="A2363" s="2" t="s">
        <v>6494</v>
      </c>
      <c r="B2363" s="7" t="s">
        <v>6629</v>
      </c>
      <c r="C2363" s="3" t="s">
        <v>6630</v>
      </c>
      <c r="D2363" s="4"/>
      <c r="E2363" s="5" t="s">
        <v>6497</v>
      </c>
      <c r="F2363" s="4">
        <v>0</v>
      </c>
      <c r="G2363" s="6">
        <v>46774</v>
      </c>
      <c r="H2363" s="3" t="s">
        <v>6631</v>
      </c>
      <c r="I2363" s="3"/>
      <c r="J2363" s="3"/>
      <c r="K2363" s="5" t="s">
        <v>38</v>
      </c>
      <c r="L2363" s="5">
        <v>1</v>
      </c>
      <c r="M2363" s="5" t="s">
        <v>43</v>
      </c>
      <c r="N2363" s="5">
        <f>VLOOKUP(M2363,[1]ArchetypeScores!E:N,10,FALSE)</f>
        <v>0</v>
      </c>
      <c r="O2363" s="5">
        <f>VLOOKUP(M2363,[1]ArchetypeScores!E:O,11,FALSE)</f>
        <v>-1</v>
      </c>
      <c r="P2363" s="5">
        <f>VLOOKUP(M2363,[1]ArchetypeScores!E:P,12,FALSE)</f>
        <v>0</v>
      </c>
      <c r="Q2363" s="2" t="str">
        <f>VLOOKUP(M2363,[1]ArchetypeScores!E:W,19,FALSE)</f>
        <v>Consumer (including agriculture and tourism)</v>
      </c>
      <c r="R2363" s="2">
        <f>VLOOKUP(M2363,[1]ArchetypeScores!E:I,5,FALSE)</f>
        <v>0</v>
      </c>
      <c r="S2363" s="2">
        <f>VLOOKUP(M2363,[1]ArchetypeScores!E:K,7,FALSE)</f>
        <v>0</v>
      </c>
      <c r="T2363" s="2" t="str">
        <f t="shared" si="36"/>
        <v>Not A&amp;R positive</v>
      </c>
    </row>
    <row r="2364" spans="1:20" x14ac:dyDescent="0.3">
      <c r="A2364" s="2" t="s">
        <v>6494</v>
      </c>
      <c r="B2364" s="3" t="s">
        <v>6632</v>
      </c>
      <c r="C2364" s="3" t="s">
        <v>6633</v>
      </c>
      <c r="D2364" s="4"/>
      <c r="E2364" s="5" t="s">
        <v>6497</v>
      </c>
      <c r="F2364" s="4">
        <v>0</v>
      </c>
      <c r="G2364" s="6">
        <v>46756</v>
      </c>
      <c r="H2364" s="3" t="s">
        <v>6634</v>
      </c>
      <c r="I2364" s="3"/>
      <c r="J2364" s="3"/>
      <c r="K2364" s="5" t="s">
        <v>154</v>
      </c>
      <c r="L2364" s="5">
        <v>1</v>
      </c>
      <c r="M2364" s="5" t="s">
        <v>188</v>
      </c>
      <c r="N2364" s="5">
        <f>VLOOKUP(M2364,[1]ArchetypeScores!E:N,10,FALSE)</f>
        <v>1</v>
      </c>
      <c r="O2364" s="5">
        <f>VLOOKUP(M2364,[1]ArchetypeScores!E:O,11,FALSE)</f>
        <v>-1</v>
      </c>
      <c r="P2364" s="5">
        <f>VLOOKUP(M2364,[1]ArchetypeScores!E:P,12,FALSE)</f>
        <v>0</v>
      </c>
      <c r="Q2364" s="2" t="str">
        <f>VLOOKUP(M2364,[1]ArchetypeScores!E:W,19,FALSE)</f>
        <v>Education and training</v>
      </c>
      <c r="R2364" s="2">
        <f>VLOOKUP(M2364,[1]ArchetypeScores!E:I,5,FALSE)</f>
        <v>0</v>
      </c>
      <c r="S2364" s="2">
        <f>VLOOKUP(M2364,[1]ArchetypeScores!E:K,7,FALSE)</f>
        <v>1</v>
      </c>
      <c r="T2364" s="2" t="str">
        <f t="shared" si="36"/>
        <v>Indirect only</v>
      </c>
    </row>
    <row r="2365" spans="1:20" x14ac:dyDescent="0.3">
      <c r="A2365" s="2" t="s">
        <v>6494</v>
      </c>
      <c r="B2365" s="3" t="s">
        <v>6632</v>
      </c>
      <c r="C2365" s="3" t="s">
        <v>6635</v>
      </c>
      <c r="D2365" s="4"/>
      <c r="E2365" s="5" t="s">
        <v>6497</v>
      </c>
      <c r="F2365" s="4">
        <v>0</v>
      </c>
      <c r="G2365" s="6">
        <v>46759</v>
      </c>
      <c r="H2365" s="3" t="s">
        <v>6634</v>
      </c>
      <c r="I2365" s="3"/>
      <c r="J2365" s="3"/>
      <c r="K2365" s="5" t="s">
        <v>47</v>
      </c>
      <c r="L2365" s="5">
        <v>1</v>
      </c>
      <c r="M2365" s="5" t="s">
        <v>48</v>
      </c>
      <c r="N2365" s="5">
        <f>VLOOKUP(M2365,[1]ArchetypeScores!E:N,10,FALSE)</f>
        <v>0</v>
      </c>
      <c r="O2365" s="5">
        <f>VLOOKUP(M2365,[1]ArchetypeScores!E:O,11,FALSE)</f>
        <v>0</v>
      </c>
      <c r="P2365" s="5">
        <f>VLOOKUP(M2365,[1]ArchetypeScores!E:P,12,FALSE)</f>
        <v>0</v>
      </c>
      <c r="Q2365" s="2" t="str">
        <f>VLOOKUP(M2365,[1]ArchetypeScores!E:W,19,FALSE)</f>
        <v>Consumer (including agriculture and tourism)</v>
      </c>
      <c r="R2365" s="2">
        <f>VLOOKUP(M2365,[1]ArchetypeScores!E:I,5,FALSE)</f>
        <v>0</v>
      </c>
      <c r="S2365" s="2">
        <f>VLOOKUP(M2365,[1]ArchetypeScores!E:K,7,FALSE)</f>
        <v>0</v>
      </c>
      <c r="T2365" s="2" t="str">
        <f t="shared" si="36"/>
        <v>Not A&amp;R positive</v>
      </c>
    </row>
    <row r="2366" spans="1:20" x14ac:dyDescent="0.3">
      <c r="A2366" s="2" t="s">
        <v>6494</v>
      </c>
      <c r="B2366" s="3" t="s">
        <v>6632</v>
      </c>
      <c r="C2366" s="3" t="s">
        <v>6636</v>
      </c>
      <c r="D2366" s="4"/>
      <c r="E2366" s="5" t="s">
        <v>6497</v>
      </c>
      <c r="F2366" s="4">
        <v>0</v>
      </c>
      <c r="G2366" s="6">
        <v>46757</v>
      </c>
      <c r="H2366" s="3" t="s">
        <v>6634</v>
      </c>
      <c r="I2366" s="3"/>
      <c r="J2366" s="3"/>
      <c r="K2366" s="5" t="s">
        <v>154</v>
      </c>
      <c r="L2366" s="5">
        <v>1</v>
      </c>
      <c r="M2366" s="5" t="s">
        <v>188</v>
      </c>
      <c r="N2366" s="5">
        <f>VLOOKUP(M2366,[1]ArchetypeScores!E:N,10,FALSE)</f>
        <v>1</v>
      </c>
      <c r="O2366" s="5">
        <f>VLOOKUP(M2366,[1]ArchetypeScores!E:O,11,FALSE)</f>
        <v>-1</v>
      </c>
      <c r="P2366" s="5">
        <f>VLOOKUP(M2366,[1]ArchetypeScores!E:P,12,FALSE)</f>
        <v>0</v>
      </c>
      <c r="Q2366" s="2" t="str">
        <f>VLOOKUP(M2366,[1]ArchetypeScores!E:W,19,FALSE)</f>
        <v>Education and training</v>
      </c>
      <c r="R2366" s="2">
        <f>VLOOKUP(M2366,[1]ArchetypeScores!E:I,5,FALSE)</f>
        <v>0</v>
      </c>
      <c r="S2366" s="2">
        <f>VLOOKUP(M2366,[1]ArchetypeScores!E:K,7,FALSE)</f>
        <v>1</v>
      </c>
      <c r="T2366" s="2" t="str">
        <f t="shared" si="36"/>
        <v>Indirect only</v>
      </c>
    </row>
    <row r="2367" spans="1:20" x14ac:dyDescent="0.3">
      <c r="A2367" s="2" t="s">
        <v>6494</v>
      </c>
      <c r="B2367" s="3" t="s">
        <v>6632</v>
      </c>
      <c r="C2367" s="3" t="s">
        <v>6637</v>
      </c>
      <c r="D2367" s="4">
        <v>3</v>
      </c>
      <c r="E2367" s="5" t="s">
        <v>6497</v>
      </c>
      <c r="F2367" s="4">
        <v>5.0770000000000003E-2</v>
      </c>
      <c r="G2367" s="6">
        <v>46760</v>
      </c>
      <c r="H2367" s="3" t="s">
        <v>6634</v>
      </c>
      <c r="I2367" s="3"/>
      <c r="J2367" s="3"/>
      <c r="K2367" s="5" t="s">
        <v>154</v>
      </c>
      <c r="L2367" s="5" t="s">
        <v>112</v>
      </c>
      <c r="M2367" s="5" t="s">
        <v>155</v>
      </c>
      <c r="N2367" s="5">
        <f>VLOOKUP(M2367,[1]ArchetypeScores!E:N,10,FALSE)</f>
        <v>1</v>
      </c>
      <c r="O2367" s="5">
        <f>VLOOKUP(M2367,[1]ArchetypeScores!E:O,11,FALSE)</f>
        <v>0</v>
      </c>
      <c r="P2367" s="5">
        <f>VLOOKUP(M2367,[1]ArchetypeScores!E:P,12,FALSE)</f>
        <v>0</v>
      </c>
      <c r="Q2367" s="2" t="str">
        <f>VLOOKUP(M2367,[1]ArchetypeScores!E:W,19,FALSE)</f>
        <v>Education and training</v>
      </c>
      <c r="R2367" s="2">
        <f>VLOOKUP(M2367,[1]ArchetypeScores!E:I,5,FALSE)</f>
        <v>0</v>
      </c>
      <c r="S2367" s="2">
        <f>VLOOKUP(M2367,[1]ArchetypeScores!E:K,7,FALSE)</f>
        <v>1</v>
      </c>
      <c r="T2367" s="2" t="str">
        <f t="shared" si="36"/>
        <v>Indirect only</v>
      </c>
    </row>
    <row r="2368" spans="1:20" x14ac:dyDescent="0.3">
      <c r="A2368" s="2" t="s">
        <v>6494</v>
      </c>
      <c r="B2368" s="3" t="s">
        <v>6632</v>
      </c>
      <c r="C2368" s="3" t="s">
        <v>6638</v>
      </c>
      <c r="D2368" s="4"/>
      <c r="E2368" s="5" t="s">
        <v>6497</v>
      </c>
      <c r="F2368" s="4">
        <v>0</v>
      </c>
      <c r="G2368" s="6">
        <v>46758</v>
      </c>
      <c r="H2368" s="3" t="s">
        <v>6634</v>
      </c>
      <c r="I2368" s="3"/>
      <c r="J2368" s="3"/>
      <c r="K2368" s="5" t="s">
        <v>175</v>
      </c>
      <c r="L2368" s="5">
        <v>1</v>
      </c>
      <c r="M2368" s="5" t="s">
        <v>176</v>
      </c>
      <c r="N2368" s="5">
        <f>VLOOKUP(M2368,[1]ArchetypeScores!E:N,10,FALSE)</f>
        <v>1</v>
      </c>
      <c r="O2368" s="5">
        <f>VLOOKUP(M2368,[1]ArchetypeScores!E:O,11,FALSE)</f>
        <v>-2</v>
      </c>
      <c r="P2368" s="5">
        <f>VLOOKUP(M2368,[1]ArchetypeScores!E:P,12,FALSE)</f>
        <v>0</v>
      </c>
      <c r="Q2368" s="2" t="str">
        <f>VLOOKUP(M2368,[1]ArchetypeScores!E:W,19,FALSE)</f>
        <v>Other sector</v>
      </c>
      <c r="R2368" s="2">
        <f>VLOOKUP(M2368,[1]ArchetypeScores!E:I,5,FALSE)</f>
        <v>0</v>
      </c>
      <c r="S2368" s="2">
        <f>VLOOKUP(M2368,[1]ArchetypeScores!E:K,7,FALSE)</f>
        <v>1</v>
      </c>
      <c r="T2368" s="2" t="str">
        <f t="shared" si="36"/>
        <v>Indirect only</v>
      </c>
    </row>
    <row r="2369" spans="1:20" x14ac:dyDescent="0.3">
      <c r="A2369" s="2" t="s">
        <v>6494</v>
      </c>
      <c r="B2369" s="7" t="s">
        <v>6639</v>
      </c>
      <c r="C2369" s="3" t="s">
        <v>6571</v>
      </c>
      <c r="D2369" s="4">
        <v>0.39500000000000002</v>
      </c>
      <c r="E2369" s="5" t="s">
        <v>6497</v>
      </c>
      <c r="F2369" s="4">
        <v>6.8999999999999999E-3</v>
      </c>
      <c r="G2369" s="6">
        <v>46793</v>
      </c>
      <c r="H2369" s="3" t="s">
        <v>6640</v>
      </c>
      <c r="I2369" s="3"/>
      <c r="J2369" s="3"/>
      <c r="K2369" s="5" t="s">
        <v>38</v>
      </c>
      <c r="L2369" s="5">
        <v>1</v>
      </c>
      <c r="M2369" s="5" t="s">
        <v>43</v>
      </c>
      <c r="N2369" s="5">
        <f>VLOOKUP(M2369,[1]ArchetypeScores!E:N,10,FALSE)</f>
        <v>0</v>
      </c>
      <c r="O2369" s="5">
        <f>VLOOKUP(M2369,[1]ArchetypeScores!E:O,11,FALSE)</f>
        <v>-1</v>
      </c>
      <c r="P2369" s="5">
        <f>VLOOKUP(M2369,[1]ArchetypeScores!E:P,12,FALSE)</f>
        <v>0</v>
      </c>
      <c r="Q2369" s="2" t="str">
        <f>VLOOKUP(M2369,[1]ArchetypeScores!E:W,19,FALSE)</f>
        <v>Consumer (including agriculture and tourism)</v>
      </c>
      <c r="R2369" s="2">
        <f>VLOOKUP(M2369,[1]ArchetypeScores!E:I,5,FALSE)</f>
        <v>0</v>
      </c>
      <c r="S2369" s="2">
        <f>VLOOKUP(M2369,[1]ArchetypeScores!E:K,7,FALSE)</f>
        <v>0</v>
      </c>
      <c r="T2369" s="2" t="str">
        <f t="shared" si="36"/>
        <v>Not A&amp;R positive</v>
      </c>
    </row>
    <row r="2370" spans="1:20" x14ac:dyDescent="0.3">
      <c r="A2370" s="2" t="s">
        <v>6494</v>
      </c>
      <c r="B2370" s="3" t="s">
        <v>6641</v>
      </c>
      <c r="C2370" s="3" t="s">
        <v>6642</v>
      </c>
      <c r="D2370" s="4">
        <v>0.40500000000000003</v>
      </c>
      <c r="E2370" s="5" t="s">
        <v>6497</v>
      </c>
      <c r="F2370" s="4">
        <v>7.0400000000000003E-3</v>
      </c>
      <c r="G2370" s="6">
        <v>46692</v>
      </c>
      <c r="H2370" s="3" t="s">
        <v>6643</v>
      </c>
      <c r="I2370" s="3"/>
      <c r="J2370" s="3"/>
      <c r="K2370" s="5" t="s">
        <v>38</v>
      </c>
      <c r="L2370" s="5">
        <v>29</v>
      </c>
      <c r="M2370" s="5" t="s">
        <v>316</v>
      </c>
      <c r="N2370" s="5">
        <f>VLOOKUP(M2370,[1]ArchetypeScores!E:N,10,FALSE)</f>
        <v>0</v>
      </c>
      <c r="O2370" s="5">
        <f>VLOOKUP(M2370,[1]ArchetypeScores!E:O,11,FALSE)</f>
        <v>-1</v>
      </c>
      <c r="P2370" s="5">
        <f>VLOOKUP(M2370,[1]ArchetypeScores!E:P,12,FALSE)</f>
        <v>0</v>
      </c>
      <c r="Q2370" s="2" t="str">
        <f>VLOOKUP(M2370,[1]ArchetypeScores!E:W,19,FALSE)</f>
        <v>Other sector</v>
      </c>
      <c r="R2370" s="2">
        <f>VLOOKUP(M2370,[1]ArchetypeScores!E:I,5,FALSE)</f>
        <v>0</v>
      </c>
      <c r="S2370" s="2">
        <f>VLOOKUP(M2370,[1]ArchetypeScores!E:K,7,FALSE)</f>
        <v>0</v>
      </c>
      <c r="T2370" s="2" t="str">
        <f t="shared" ref="T2370:T2433" si="37">IF(AND(R2370=1,S2370=1),"Both",IF(AND(R2370=1,S2370=0),"Direct only",IF(AND(R2370=0,S2370=1),"Indirect only","Not A&amp;R positive")))</f>
        <v>Not A&amp;R positive</v>
      </c>
    </row>
    <row r="2371" spans="1:20" x14ac:dyDescent="0.3">
      <c r="A2371" s="2" t="s">
        <v>6494</v>
      </c>
      <c r="B2371" s="3" t="s">
        <v>6644</v>
      </c>
      <c r="C2371" s="3" t="s">
        <v>6645</v>
      </c>
      <c r="D2371" s="4"/>
      <c r="E2371" s="5" t="s">
        <v>6497</v>
      </c>
      <c r="F2371" s="4">
        <v>0</v>
      </c>
      <c r="G2371" s="6">
        <v>46780</v>
      </c>
      <c r="H2371" s="3" t="s">
        <v>6563</v>
      </c>
      <c r="I2371" s="3"/>
      <c r="J2371" s="3"/>
      <c r="K2371" s="5" t="s">
        <v>47</v>
      </c>
      <c r="L2371" s="5">
        <v>1</v>
      </c>
      <c r="M2371" s="5" t="s">
        <v>48</v>
      </c>
      <c r="N2371" s="5">
        <f>VLOOKUP(M2371,[1]ArchetypeScores!E:N,10,FALSE)</f>
        <v>0</v>
      </c>
      <c r="O2371" s="5">
        <f>VLOOKUP(M2371,[1]ArchetypeScores!E:O,11,FALSE)</f>
        <v>0</v>
      </c>
      <c r="P2371" s="5">
        <f>VLOOKUP(M2371,[1]ArchetypeScores!E:P,12,FALSE)</f>
        <v>0</v>
      </c>
      <c r="Q2371" s="2" t="str">
        <f>VLOOKUP(M2371,[1]ArchetypeScores!E:W,19,FALSE)</f>
        <v>Consumer (including agriculture and tourism)</v>
      </c>
      <c r="R2371" s="2">
        <f>VLOOKUP(M2371,[1]ArchetypeScores!E:I,5,FALSE)</f>
        <v>0</v>
      </c>
      <c r="S2371" s="2">
        <f>VLOOKUP(M2371,[1]ArchetypeScores!E:K,7,FALSE)</f>
        <v>0</v>
      </c>
      <c r="T2371" s="2" t="str">
        <f t="shared" si="37"/>
        <v>Not A&amp;R positive</v>
      </c>
    </row>
    <row r="2372" spans="1:20" x14ac:dyDescent="0.3">
      <c r="A2372" s="2" t="s">
        <v>6494</v>
      </c>
      <c r="B2372" s="3" t="s">
        <v>6646</v>
      </c>
      <c r="C2372" s="3" t="s">
        <v>6647</v>
      </c>
      <c r="D2372" s="4">
        <v>2.5</v>
      </c>
      <c r="E2372" s="5" t="s">
        <v>6497</v>
      </c>
      <c r="F2372" s="4">
        <v>4.2610000000000002E-2</v>
      </c>
      <c r="G2372" s="6">
        <v>46704</v>
      </c>
      <c r="H2372" s="3" t="s">
        <v>6648</v>
      </c>
      <c r="I2372" s="3"/>
      <c r="J2372" s="3"/>
      <c r="K2372" s="5" t="s">
        <v>57</v>
      </c>
      <c r="L2372" s="5">
        <v>25</v>
      </c>
      <c r="M2372" s="5" t="s">
        <v>241</v>
      </c>
      <c r="N2372" s="5">
        <f>VLOOKUP(M2372,[1]ArchetypeScores!E:N,10,FALSE)</f>
        <v>0</v>
      </c>
      <c r="O2372" s="5">
        <f>VLOOKUP(M2372,[1]ArchetypeScores!E:O,11,FALSE)</f>
        <v>-1</v>
      </c>
      <c r="P2372" s="5">
        <f>VLOOKUP(M2372,[1]ArchetypeScores!E:P,12,FALSE)</f>
        <v>0</v>
      </c>
      <c r="Q2372" s="2" t="str">
        <f>VLOOKUP(M2372,[1]ArchetypeScores!E:W,19,FALSE)</f>
        <v>Other sector</v>
      </c>
      <c r="R2372" s="2">
        <f>VLOOKUP(M2372,[1]ArchetypeScores!E:I,5,FALSE)</f>
        <v>0</v>
      </c>
      <c r="S2372" s="2">
        <f>VLOOKUP(M2372,[1]ArchetypeScores!E:K,7,FALSE)</f>
        <v>0</v>
      </c>
      <c r="T2372" s="2" t="str">
        <f t="shared" si="37"/>
        <v>Not A&amp;R positive</v>
      </c>
    </row>
    <row r="2373" spans="1:20" x14ac:dyDescent="0.3">
      <c r="A2373" s="2" t="s">
        <v>6494</v>
      </c>
      <c r="B2373" s="8" t="s">
        <v>6646</v>
      </c>
      <c r="C2373" s="3" t="s">
        <v>6649</v>
      </c>
      <c r="D2373" s="4">
        <v>1</v>
      </c>
      <c r="E2373" s="5" t="s">
        <v>6497</v>
      </c>
      <c r="F2373" s="4">
        <v>1.704E-2</v>
      </c>
      <c r="G2373" s="6">
        <v>46705</v>
      </c>
      <c r="H2373" s="3" t="s">
        <v>6648</v>
      </c>
      <c r="I2373" s="3"/>
      <c r="J2373" s="3"/>
      <c r="K2373" s="5" t="s">
        <v>57</v>
      </c>
      <c r="L2373" s="5">
        <v>1</v>
      </c>
      <c r="M2373" s="5" t="s">
        <v>123</v>
      </c>
      <c r="N2373" s="5">
        <f>VLOOKUP(M2373,[1]ArchetypeScores!E:N,10,FALSE)</f>
        <v>0</v>
      </c>
      <c r="O2373" s="5">
        <f>VLOOKUP(M2373,[1]ArchetypeScores!E:O,11,FALSE)</f>
        <v>-1</v>
      </c>
      <c r="P2373" s="5">
        <f>VLOOKUP(M2373,[1]ArchetypeScores!E:P,12,FALSE)</f>
        <v>0</v>
      </c>
      <c r="Q2373" s="2" t="str">
        <f>VLOOKUP(M2373,[1]ArchetypeScores!E:W,19,FALSE)</f>
        <v>Consumer (including agriculture and tourism)</v>
      </c>
      <c r="R2373" s="2">
        <f>VLOOKUP(M2373,[1]ArchetypeScores!E:I,5,FALSE)</f>
        <v>0</v>
      </c>
      <c r="S2373" s="2">
        <f>VLOOKUP(M2373,[1]ArchetypeScores!E:K,7,FALSE)</f>
        <v>0</v>
      </c>
      <c r="T2373" s="2" t="str">
        <f t="shared" si="37"/>
        <v>Not A&amp;R positive</v>
      </c>
    </row>
    <row r="2374" spans="1:20" x14ac:dyDescent="0.3">
      <c r="A2374" s="2" t="s">
        <v>6494</v>
      </c>
      <c r="B2374" s="3" t="s">
        <v>6646</v>
      </c>
      <c r="C2374" s="3" t="s">
        <v>6650</v>
      </c>
      <c r="D2374" s="4"/>
      <c r="E2374" s="5" t="s">
        <v>6497</v>
      </c>
      <c r="F2374" s="4">
        <v>0</v>
      </c>
      <c r="G2374" s="6">
        <v>46706</v>
      </c>
      <c r="H2374" s="3" t="s">
        <v>6648</v>
      </c>
      <c r="I2374" s="3"/>
      <c r="J2374" s="3"/>
      <c r="K2374" s="5" t="s">
        <v>38</v>
      </c>
      <c r="L2374" s="5">
        <v>29</v>
      </c>
      <c r="M2374" s="5" t="s">
        <v>316</v>
      </c>
      <c r="N2374" s="5">
        <f>VLOOKUP(M2374,[1]ArchetypeScores!E:N,10,FALSE)</f>
        <v>0</v>
      </c>
      <c r="O2374" s="5">
        <f>VLOOKUP(M2374,[1]ArchetypeScores!E:O,11,FALSE)</f>
        <v>-1</v>
      </c>
      <c r="P2374" s="5">
        <f>VLOOKUP(M2374,[1]ArchetypeScores!E:P,12,FALSE)</f>
        <v>0</v>
      </c>
      <c r="Q2374" s="2" t="str">
        <f>VLOOKUP(M2374,[1]ArchetypeScores!E:W,19,FALSE)</f>
        <v>Other sector</v>
      </c>
      <c r="R2374" s="2">
        <f>VLOOKUP(M2374,[1]ArchetypeScores!E:I,5,FALSE)</f>
        <v>0</v>
      </c>
      <c r="S2374" s="2">
        <f>VLOOKUP(M2374,[1]ArchetypeScores!E:K,7,FALSE)</f>
        <v>0</v>
      </c>
      <c r="T2374" s="2" t="str">
        <f t="shared" si="37"/>
        <v>Not A&amp;R positive</v>
      </c>
    </row>
    <row r="2375" spans="1:20" x14ac:dyDescent="0.3">
      <c r="A2375" s="2" t="s">
        <v>6494</v>
      </c>
      <c r="B2375" s="3" t="s">
        <v>6651</v>
      </c>
      <c r="C2375" s="3" t="s">
        <v>6652</v>
      </c>
      <c r="D2375" s="4">
        <v>11.346</v>
      </c>
      <c r="E2375" s="5" t="s">
        <v>6497</v>
      </c>
      <c r="F2375" s="4">
        <v>0.19711000000000001</v>
      </c>
      <c r="G2375" s="6">
        <v>46798</v>
      </c>
      <c r="H2375" s="3" t="s">
        <v>6653</v>
      </c>
      <c r="I2375" s="3"/>
      <c r="J2375" s="3"/>
      <c r="K2375" s="5" t="s">
        <v>25</v>
      </c>
      <c r="L2375" s="5">
        <v>9</v>
      </c>
      <c r="M2375" s="5" t="s">
        <v>493</v>
      </c>
      <c r="N2375" s="5">
        <f>VLOOKUP(M2375,[1]ArchetypeScores!E:N,10,FALSE)</f>
        <v>1</v>
      </c>
      <c r="O2375" s="5">
        <f>VLOOKUP(M2375,[1]ArchetypeScores!E:O,11,FALSE)</f>
        <v>-2</v>
      </c>
      <c r="P2375" s="5">
        <f>VLOOKUP(M2375,[1]ArchetypeScores!E:P,12,FALSE)</f>
        <v>0</v>
      </c>
      <c r="Q2375" s="2" t="str">
        <f>VLOOKUP(M2375,[1]ArchetypeScores!E:W,19,FALSE)</f>
        <v>Industrials - other</v>
      </c>
      <c r="R2375" s="2">
        <f>VLOOKUP(M2375,[1]ArchetypeScores!E:I,5,FALSE)</f>
        <v>0</v>
      </c>
      <c r="S2375" s="2">
        <f>VLOOKUP(M2375,[1]ArchetypeScores!E:K,7,FALSE)</f>
        <v>-1</v>
      </c>
      <c r="T2375" s="2" t="str">
        <f t="shared" si="37"/>
        <v>Not A&amp;R positive</v>
      </c>
    </row>
    <row r="2376" spans="1:20" x14ac:dyDescent="0.3">
      <c r="A2376" s="2" t="s">
        <v>6494</v>
      </c>
      <c r="B2376" s="3" t="s">
        <v>6654</v>
      </c>
      <c r="C2376" s="3" t="s">
        <v>6655</v>
      </c>
      <c r="D2376" s="4"/>
      <c r="E2376" s="5" t="s">
        <v>6497</v>
      </c>
      <c r="F2376" s="4">
        <v>0</v>
      </c>
      <c r="G2376" s="6">
        <v>46753</v>
      </c>
      <c r="H2376" s="3" t="s">
        <v>6656</v>
      </c>
      <c r="I2376" s="3"/>
      <c r="J2376" s="3"/>
      <c r="K2376" s="5" t="s">
        <v>175</v>
      </c>
      <c r="L2376" s="5">
        <v>4</v>
      </c>
      <c r="M2376" s="5" t="s">
        <v>219</v>
      </c>
      <c r="N2376" s="5">
        <f>VLOOKUP(M2376,[1]ArchetypeScores!E:N,10,FALSE)</f>
        <v>1</v>
      </c>
      <c r="O2376" s="5">
        <f>VLOOKUP(M2376,[1]ArchetypeScores!E:O,11,FALSE)</f>
        <v>0</v>
      </c>
      <c r="P2376" s="5">
        <f>VLOOKUP(M2376,[1]ArchetypeScores!E:P,12,FALSE)</f>
        <v>0</v>
      </c>
      <c r="Q2376" s="2" t="str">
        <f>VLOOKUP(M2376,[1]ArchetypeScores!E:W,19,FALSE)</f>
        <v>Other sector</v>
      </c>
      <c r="R2376" s="2">
        <f>VLOOKUP(M2376,[1]ArchetypeScores!E:I,5,FALSE)</f>
        <v>0</v>
      </c>
      <c r="S2376" s="2">
        <f>VLOOKUP(M2376,[1]ArchetypeScores!E:K,7,FALSE)</f>
        <v>0</v>
      </c>
      <c r="T2376" s="2" t="str">
        <f t="shared" si="37"/>
        <v>Not A&amp;R positive</v>
      </c>
    </row>
    <row r="2377" spans="1:20" x14ac:dyDescent="0.3">
      <c r="A2377" s="2" t="s">
        <v>6494</v>
      </c>
      <c r="B2377" s="3" t="s">
        <v>6654</v>
      </c>
      <c r="C2377" s="3" t="s">
        <v>6657</v>
      </c>
      <c r="D2377" s="4"/>
      <c r="E2377" s="5" t="s">
        <v>6497</v>
      </c>
      <c r="F2377" s="4">
        <v>0</v>
      </c>
      <c r="G2377" s="6">
        <v>46725</v>
      </c>
      <c r="H2377" s="3" t="s">
        <v>6656</v>
      </c>
      <c r="I2377" s="3"/>
      <c r="J2377" s="3"/>
      <c r="K2377" s="5" t="s">
        <v>214</v>
      </c>
      <c r="L2377" s="5">
        <v>1</v>
      </c>
      <c r="M2377" s="5" t="s">
        <v>215</v>
      </c>
      <c r="N2377" s="5">
        <f>VLOOKUP(M2377,[1]ArchetypeScores!E:N,10,FALSE)</f>
        <v>1</v>
      </c>
      <c r="O2377" s="5">
        <f>VLOOKUP(M2377,[1]ArchetypeScores!E:O,11,FALSE)</f>
        <v>0</v>
      </c>
      <c r="P2377" s="5">
        <f>VLOOKUP(M2377,[1]ArchetypeScores!E:P,12,FALSE)</f>
        <v>1</v>
      </c>
      <c r="Q2377" s="2" t="str">
        <f>VLOOKUP(M2377,[1]ArchetypeScores!E:W,19,FALSE)</f>
        <v>Health care</v>
      </c>
      <c r="R2377" s="2">
        <f>VLOOKUP(M2377,[1]ArchetypeScores!E:I,5,FALSE)</f>
        <v>0</v>
      </c>
      <c r="S2377" s="2">
        <f>VLOOKUP(M2377,[1]ArchetypeScores!E:K,7,FALSE)</f>
        <v>1</v>
      </c>
      <c r="T2377" s="2" t="str">
        <f t="shared" si="37"/>
        <v>Indirect only</v>
      </c>
    </row>
    <row r="2378" spans="1:20" x14ac:dyDescent="0.3">
      <c r="A2378" s="2" t="s">
        <v>6494</v>
      </c>
      <c r="B2378" s="3" t="s">
        <v>6654</v>
      </c>
      <c r="C2378" s="3" t="s">
        <v>6658</v>
      </c>
      <c r="D2378" s="4"/>
      <c r="E2378" s="5" t="s">
        <v>6497</v>
      </c>
      <c r="F2378" s="4">
        <v>0</v>
      </c>
      <c r="G2378" s="6">
        <v>46716</v>
      </c>
      <c r="H2378" s="3" t="s">
        <v>6656</v>
      </c>
      <c r="I2378" s="3"/>
      <c r="J2378" s="3"/>
      <c r="K2378" s="5" t="s">
        <v>291</v>
      </c>
      <c r="L2378" s="5">
        <v>4</v>
      </c>
      <c r="M2378" s="5" t="s">
        <v>292</v>
      </c>
      <c r="N2378" s="5">
        <f>VLOOKUP(M2378,[1]ArchetypeScores!E:N,10,FALSE)</f>
        <v>1</v>
      </c>
      <c r="O2378" s="5">
        <f>VLOOKUP(M2378,[1]ArchetypeScores!E:O,11,FALSE)</f>
        <v>0</v>
      </c>
      <c r="P2378" s="5">
        <f>VLOOKUP(M2378,[1]ArchetypeScores!E:P,12,FALSE)</f>
        <v>0</v>
      </c>
      <c r="Q2378" s="2" t="str">
        <f>VLOOKUP(M2378,[1]ArchetypeScores!E:W,19,FALSE)</f>
        <v>Education and training</v>
      </c>
      <c r="R2378" s="2">
        <f>VLOOKUP(M2378,[1]ArchetypeScores!E:I,5,FALSE)</f>
        <v>0</v>
      </c>
      <c r="S2378" s="2">
        <f>VLOOKUP(M2378,[1]ArchetypeScores!E:K,7,FALSE)</f>
        <v>0</v>
      </c>
      <c r="T2378" s="2" t="str">
        <f t="shared" si="37"/>
        <v>Not A&amp;R positive</v>
      </c>
    </row>
    <row r="2379" spans="1:20" x14ac:dyDescent="0.3">
      <c r="A2379" s="2" t="s">
        <v>6494</v>
      </c>
      <c r="B2379" s="3" t="s">
        <v>6654</v>
      </c>
      <c r="C2379" s="3" t="s">
        <v>6659</v>
      </c>
      <c r="D2379" s="4"/>
      <c r="E2379" s="5" t="s">
        <v>6497</v>
      </c>
      <c r="F2379" s="4">
        <v>0</v>
      </c>
      <c r="G2379" s="6">
        <v>46746</v>
      </c>
      <c r="H2379" s="3" t="s">
        <v>6656</v>
      </c>
      <c r="I2379" s="3"/>
      <c r="J2379" s="3"/>
      <c r="K2379" s="5" t="s">
        <v>291</v>
      </c>
      <c r="L2379" s="5">
        <v>4</v>
      </c>
      <c r="M2379" s="5" t="s">
        <v>292</v>
      </c>
      <c r="N2379" s="5">
        <f>VLOOKUP(M2379,[1]ArchetypeScores!E:N,10,FALSE)</f>
        <v>1</v>
      </c>
      <c r="O2379" s="5">
        <f>VLOOKUP(M2379,[1]ArchetypeScores!E:O,11,FALSE)</f>
        <v>0</v>
      </c>
      <c r="P2379" s="5">
        <f>VLOOKUP(M2379,[1]ArchetypeScores!E:P,12,FALSE)</f>
        <v>0</v>
      </c>
      <c r="Q2379" s="2" t="str">
        <f>VLOOKUP(M2379,[1]ArchetypeScores!E:W,19,FALSE)</f>
        <v>Education and training</v>
      </c>
      <c r="R2379" s="2">
        <f>VLOOKUP(M2379,[1]ArchetypeScores!E:I,5,FALSE)</f>
        <v>0</v>
      </c>
      <c r="S2379" s="2">
        <f>VLOOKUP(M2379,[1]ArchetypeScores!E:K,7,FALSE)</f>
        <v>0</v>
      </c>
      <c r="T2379" s="2" t="str">
        <f t="shared" si="37"/>
        <v>Not A&amp;R positive</v>
      </c>
    </row>
    <row r="2380" spans="1:20" x14ac:dyDescent="0.3">
      <c r="A2380" s="2" t="s">
        <v>6494</v>
      </c>
      <c r="B2380" s="3" t="s">
        <v>6654</v>
      </c>
      <c r="C2380" s="3" t="s">
        <v>6660</v>
      </c>
      <c r="D2380" s="4"/>
      <c r="E2380" s="5" t="s">
        <v>6497</v>
      </c>
      <c r="F2380" s="4">
        <v>0</v>
      </c>
      <c r="G2380" s="6">
        <v>46726</v>
      </c>
      <c r="H2380" s="3" t="s">
        <v>6656</v>
      </c>
      <c r="I2380" s="3"/>
      <c r="J2380" s="3"/>
      <c r="K2380" s="5" t="s">
        <v>112</v>
      </c>
      <c r="L2380" s="5" t="s">
        <v>112</v>
      </c>
      <c r="M2380" s="5" t="s">
        <v>961</v>
      </c>
      <c r="N2380" s="5">
        <f>VLOOKUP(M2380,[1]ArchetypeScores!E:N,10,FALSE)</f>
        <v>0</v>
      </c>
      <c r="O2380" s="5">
        <f>VLOOKUP(M2380,[1]ArchetypeScores!E:O,11,FALSE)</f>
        <v>0</v>
      </c>
      <c r="P2380" s="5">
        <f>VLOOKUP(M2380,[1]ArchetypeScores!E:P,12,FALSE)</f>
        <v>0</v>
      </c>
      <c r="Q2380" s="2" t="str">
        <f>VLOOKUP(M2380,[1]ArchetypeScores!E:W,19,FALSE)</f>
        <v>Untargeted</v>
      </c>
      <c r="R2380" s="2">
        <f>VLOOKUP(M2380,[1]ArchetypeScores!E:I,5,FALSE)</f>
        <v>0</v>
      </c>
      <c r="S2380" s="2">
        <f>VLOOKUP(M2380,[1]ArchetypeScores!E:K,7,FALSE)</f>
        <v>0</v>
      </c>
      <c r="T2380" s="2" t="str">
        <f t="shared" si="37"/>
        <v>Not A&amp;R positive</v>
      </c>
    </row>
    <row r="2381" spans="1:20" x14ac:dyDescent="0.3">
      <c r="A2381" s="2" t="s">
        <v>6494</v>
      </c>
      <c r="B2381" s="3" t="s">
        <v>6654</v>
      </c>
      <c r="C2381" s="3" t="s">
        <v>6661</v>
      </c>
      <c r="D2381" s="4"/>
      <c r="E2381" s="5" t="s">
        <v>6497</v>
      </c>
      <c r="F2381" s="4">
        <v>0</v>
      </c>
      <c r="G2381" s="6">
        <v>46712</v>
      </c>
      <c r="H2381" s="3" t="s">
        <v>6656</v>
      </c>
      <c r="I2381" s="3"/>
      <c r="J2381" s="3"/>
      <c r="K2381" s="5" t="s">
        <v>38</v>
      </c>
      <c r="L2381" s="5">
        <v>29</v>
      </c>
      <c r="M2381" s="5" t="s">
        <v>316</v>
      </c>
      <c r="N2381" s="5">
        <f>VLOOKUP(M2381,[1]ArchetypeScores!E:N,10,FALSE)</f>
        <v>0</v>
      </c>
      <c r="O2381" s="5">
        <f>VLOOKUP(M2381,[1]ArchetypeScores!E:O,11,FALSE)</f>
        <v>-1</v>
      </c>
      <c r="P2381" s="5">
        <f>VLOOKUP(M2381,[1]ArchetypeScores!E:P,12,FALSE)</f>
        <v>0</v>
      </c>
      <c r="Q2381" s="2" t="str">
        <f>VLOOKUP(M2381,[1]ArchetypeScores!E:W,19,FALSE)</f>
        <v>Other sector</v>
      </c>
      <c r="R2381" s="2">
        <f>VLOOKUP(M2381,[1]ArchetypeScores!E:I,5,FALSE)</f>
        <v>0</v>
      </c>
      <c r="S2381" s="2">
        <f>VLOOKUP(M2381,[1]ArchetypeScores!E:K,7,FALSE)</f>
        <v>0</v>
      </c>
      <c r="T2381" s="2" t="str">
        <f t="shared" si="37"/>
        <v>Not A&amp;R positive</v>
      </c>
    </row>
    <row r="2382" spans="1:20" x14ac:dyDescent="0.3">
      <c r="A2382" s="2" t="s">
        <v>6494</v>
      </c>
      <c r="B2382" s="3" t="s">
        <v>6654</v>
      </c>
      <c r="C2382" s="3" t="s">
        <v>6662</v>
      </c>
      <c r="D2382" s="4"/>
      <c r="E2382" s="5" t="s">
        <v>6497</v>
      </c>
      <c r="F2382" s="4">
        <v>0</v>
      </c>
      <c r="G2382" s="6">
        <v>46713</v>
      </c>
      <c r="H2382" s="3" t="s">
        <v>6656</v>
      </c>
      <c r="I2382" s="3"/>
      <c r="J2382" s="3"/>
      <c r="K2382" s="5" t="s">
        <v>214</v>
      </c>
      <c r="L2382" s="5">
        <v>4</v>
      </c>
      <c r="M2382" s="5" t="s">
        <v>560</v>
      </c>
      <c r="N2382" s="5">
        <f>VLOOKUP(M2382,[1]ArchetypeScores!E:N,10,FALSE)</f>
        <v>1</v>
      </c>
      <c r="O2382" s="5">
        <f>VLOOKUP(M2382,[1]ArchetypeScores!E:O,11,FALSE)</f>
        <v>0</v>
      </c>
      <c r="P2382" s="5">
        <f>VLOOKUP(M2382,[1]ArchetypeScores!E:P,12,FALSE)</f>
        <v>0</v>
      </c>
      <c r="Q2382" s="2" t="str">
        <f>VLOOKUP(M2382,[1]ArchetypeScores!E:W,19,FALSE)</f>
        <v>Other sector</v>
      </c>
      <c r="R2382" s="2">
        <f>VLOOKUP(M2382,[1]ArchetypeScores!E:I,5,FALSE)</f>
        <v>0</v>
      </c>
      <c r="S2382" s="2">
        <f>VLOOKUP(M2382,[1]ArchetypeScores!E:K,7,FALSE)</f>
        <v>0</v>
      </c>
      <c r="T2382" s="2" t="str">
        <f t="shared" si="37"/>
        <v>Not A&amp;R positive</v>
      </c>
    </row>
    <row r="2383" spans="1:20" x14ac:dyDescent="0.3">
      <c r="A2383" s="2" t="s">
        <v>6494</v>
      </c>
      <c r="B2383" s="3" t="s">
        <v>6654</v>
      </c>
      <c r="C2383" s="3" t="s">
        <v>6663</v>
      </c>
      <c r="D2383" s="4"/>
      <c r="E2383" s="5" t="s">
        <v>6497</v>
      </c>
      <c r="F2383" s="4">
        <v>0</v>
      </c>
      <c r="G2383" s="6">
        <v>46714</v>
      </c>
      <c r="H2383" s="3" t="s">
        <v>6656</v>
      </c>
      <c r="I2383" s="3"/>
      <c r="J2383" s="3"/>
      <c r="K2383" s="5" t="s">
        <v>38</v>
      </c>
      <c r="L2383" s="5">
        <v>29</v>
      </c>
      <c r="M2383" s="5" t="s">
        <v>316</v>
      </c>
      <c r="N2383" s="5">
        <f>VLOOKUP(M2383,[1]ArchetypeScores!E:N,10,FALSE)</f>
        <v>0</v>
      </c>
      <c r="O2383" s="5">
        <f>VLOOKUP(M2383,[1]ArchetypeScores!E:O,11,FALSE)</f>
        <v>-1</v>
      </c>
      <c r="P2383" s="5">
        <f>VLOOKUP(M2383,[1]ArchetypeScores!E:P,12,FALSE)</f>
        <v>0</v>
      </c>
      <c r="Q2383" s="2" t="str">
        <f>VLOOKUP(M2383,[1]ArchetypeScores!E:W,19,FALSE)</f>
        <v>Other sector</v>
      </c>
      <c r="R2383" s="2">
        <f>VLOOKUP(M2383,[1]ArchetypeScores!E:I,5,FALSE)</f>
        <v>0</v>
      </c>
      <c r="S2383" s="2">
        <f>VLOOKUP(M2383,[1]ArchetypeScores!E:K,7,FALSE)</f>
        <v>0</v>
      </c>
      <c r="T2383" s="2" t="str">
        <f t="shared" si="37"/>
        <v>Not A&amp;R positive</v>
      </c>
    </row>
    <row r="2384" spans="1:20" x14ac:dyDescent="0.3">
      <c r="A2384" s="2" t="s">
        <v>6494</v>
      </c>
      <c r="B2384" s="3" t="s">
        <v>6654</v>
      </c>
      <c r="C2384" s="3" t="s">
        <v>6664</v>
      </c>
      <c r="D2384" s="4"/>
      <c r="E2384" s="5" t="s">
        <v>6497</v>
      </c>
      <c r="F2384" s="4">
        <v>0</v>
      </c>
      <c r="G2384" s="6">
        <v>46715</v>
      </c>
      <c r="H2384" s="3" t="s">
        <v>6656</v>
      </c>
      <c r="I2384" s="3"/>
      <c r="J2384" s="3"/>
      <c r="K2384" s="5" t="s">
        <v>291</v>
      </c>
      <c r="L2384" s="5">
        <v>1</v>
      </c>
      <c r="M2384" s="5" t="s">
        <v>6665</v>
      </c>
      <c r="N2384" s="5">
        <f>VLOOKUP(M2384,[1]ArchetypeScores!E:N,10,FALSE)</f>
        <v>1</v>
      </c>
      <c r="O2384" s="5">
        <f>VLOOKUP(M2384,[1]ArchetypeScores!E:O,11,FALSE)</f>
        <v>0</v>
      </c>
      <c r="P2384" s="5">
        <f>VLOOKUP(M2384,[1]ArchetypeScores!E:P,12,FALSE)</f>
        <v>2</v>
      </c>
      <c r="Q2384" s="2" t="str">
        <f>VLOOKUP(M2384,[1]ArchetypeScores!E:W,19,FALSE)</f>
        <v>Education and training</v>
      </c>
      <c r="R2384" s="2">
        <f>VLOOKUP(M2384,[1]ArchetypeScores!E:I,5,FALSE)</f>
        <v>0</v>
      </c>
      <c r="S2384" s="2">
        <f>VLOOKUP(M2384,[1]ArchetypeScores!E:K,7,FALSE)</f>
        <v>0</v>
      </c>
      <c r="T2384" s="2" t="str">
        <f t="shared" si="37"/>
        <v>Not A&amp;R positive</v>
      </c>
    </row>
    <row r="2385" spans="1:20" x14ac:dyDescent="0.3">
      <c r="A2385" s="2" t="s">
        <v>6494</v>
      </c>
      <c r="B2385" s="3" t="s">
        <v>6654</v>
      </c>
      <c r="C2385" s="3" t="s">
        <v>6666</v>
      </c>
      <c r="D2385" s="4"/>
      <c r="E2385" s="5" t="s">
        <v>6497</v>
      </c>
      <c r="F2385" s="4">
        <v>0</v>
      </c>
      <c r="G2385" s="6">
        <v>46717</v>
      </c>
      <c r="H2385" s="3" t="s">
        <v>6656</v>
      </c>
      <c r="I2385" s="3"/>
      <c r="J2385" s="3"/>
      <c r="K2385" s="5" t="s">
        <v>38</v>
      </c>
      <c r="L2385" s="5">
        <v>29</v>
      </c>
      <c r="M2385" s="5" t="s">
        <v>316</v>
      </c>
      <c r="N2385" s="5">
        <f>VLOOKUP(M2385,[1]ArchetypeScores!E:N,10,FALSE)</f>
        <v>0</v>
      </c>
      <c r="O2385" s="5">
        <f>VLOOKUP(M2385,[1]ArchetypeScores!E:O,11,FALSE)</f>
        <v>-1</v>
      </c>
      <c r="P2385" s="5">
        <f>VLOOKUP(M2385,[1]ArchetypeScores!E:P,12,FALSE)</f>
        <v>0</v>
      </c>
      <c r="Q2385" s="2" t="str">
        <f>VLOOKUP(M2385,[1]ArchetypeScores!E:W,19,FALSE)</f>
        <v>Other sector</v>
      </c>
      <c r="R2385" s="2">
        <f>VLOOKUP(M2385,[1]ArchetypeScores!E:I,5,FALSE)</f>
        <v>0</v>
      </c>
      <c r="S2385" s="2">
        <f>VLOOKUP(M2385,[1]ArchetypeScores!E:K,7,FALSE)</f>
        <v>0</v>
      </c>
      <c r="T2385" s="2" t="str">
        <f t="shared" si="37"/>
        <v>Not A&amp;R positive</v>
      </c>
    </row>
    <row r="2386" spans="1:20" x14ac:dyDescent="0.3">
      <c r="A2386" s="2" t="s">
        <v>6494</v>
      </c>
      <c r="B2386" s="3" t="s">
        <v>6654</v>
      </c>
      <c r="C2386" s="3" t="s">
        <v>6667</v>
      </c>
      <c r="D2386" s="4"/>
      <c r="E2386" s="5" t="s">
        <v>6497</v>
      </c>
      <c r="F2386" s="4">
        <v>0</v>
      </c>
      <c r="G2386" s="6">
        <v>46718</v>
      </c>
      <c r="H2386" s="3" t="s">
        <v>6656</v>
      </c>
      <c r="I2386" s="3"/>
      <c r="J2386" s="3"/>
      <c r="K2386" s="5" t="s">
        <v>71</v>
      </c>
      <c r="L2386" s="5" t="s">
        <v>112</v>
      </c>
      <c r="M2386" s="5" t="s">
        <v>1274</v>
      </c>
      <c r="N2386" s="5">
        <f>VLOOKUP(M2386,[1]ArchetypeScores!E:N,10,FALSE)</f>
        <v>0</v>
      </c>
      <c r="O2386" s="5">
        <f>VLOOKUP(M2386,[1]ArchetypeScores!E:O,11,FALSE)</f>
        <v>-1</v>
      </c>
      <c r="P2386" s="5">
        <f>VLOOKUP(M2386,[1]ArchetypeScores!E:P,12,FALSE)</f>
        <v>0</v>
      </c>
      <c r="Q2386" s="2" t="str">
        <f>VLOOKUP(M2386,[1]ArchetypeScores!E:W,19,FALSE)</f>
        <v>Other sector</v>
      </c>
      <c r="R2386" s="2">
        <f>VLOOKUP(M2386,[1]ArchetypeScores!E:I,5,FALSE)</f>
        <v>0</v>
      </c>
      <c r="S2386" s="2">
        <f>VLOOKUP(M2386,[1]ArchetypeScores!E:K,7,FALSE)</f>
        <v>0</v>
      </c>
      <c r="T2386" s="2" t="str">
        <f t="shared" si="37"/>
        <v>Not A&amp;R positive</v>
      </c>
    </row>
    <row r="2387" spans="1:20" x14ac:dyDescent="0.3">
      <c r="A2387" s="2" t="s">
        <v>6494</v>
      </c>
      <c r="B2387" s="3" t="s">
        <v>6654</v>
      </c>
      <c r="C2387" s="3" t="s">
        <v>6668</v>
      </c>
      <c r="D2387" s="4"/>
      <c r="E2387" s="5" t="s">
        <v>6497</v>
      </c>
      <c r="F2387" s="4">
        <v>0</v>
      </c>
      <c r="G2387" s="6">
        <v>46752</v>
      </c>
      <c r="H2387" s="3" t="s">
        <v>6656</v>
      </c>
      <c r="I2387" s="3"/>
      <c r="J2387" s="3"/>
      <c r="K2387" s="5" t="s">
        <v>291</v>
      </c>
      <c r="L2387" s="5">
        <v>4</v>
      </c>
      <c r="M2387" s="5" t="s">
        <v>292</v>
      </c>
      <c r="N2387" s="5">
        <f>VLOOKUP(M2387,[1]ArchetypeScores!E:N,10,FALSE)</f>
        <v>1</v>
      </c>
      <c r="O2387" s="5">
        <f>VLOOKUP(M2387,[1]ArchetypeScores!E:O,11,FALSE)</f>
        <v>0</v>
      </c>
      <c r="P2387" s="5">
        <f>VLOOKUP(M2387,[1]ArchetypeScores!E:P,12,FALSE)</f>
        <v>0</v>
      </c>
      <c r="Q2387" s="2" t="str">
        <f>VLOOKUP(M2387,[1]ArchetypeScores!E:W,19,FALSE)</f>
        <v>Education and training</v>
      </c>
      <c r="R2387" s="2">
        <f>VLOOKUP(M2387,[1]ArchetypeScores!E:I,5,FALSE)</f>
        <v>0</v>
      </c>
      <c r="S2387" s="2">
        <f>VLOOKUP(M2387,[1]ArchetypeScores!E:K,7,FALSE)</f>
        <v>0</v>
      </c>
      <c r="T2387" s="2" t="str">
        <f t="shared" si="37"/>
        <v>Not A&amp;R positive</v>
      </c>
    </row>
    <row r="2388" spans="1:20" x14ac:dyDescent="0.3">
      <c r="A2388" s="2" t="s">
        <v>6494</v>
      </c>
      <c r="B2388" s="3" t="s">
        <v>6654</v>
      </c>
      <c r="C2388" s="3" t="s">
        <v>6669</v>
      </c>
      <c r="D2388" s="4"/>
      <c r="E2388" s="5" t="s">
        <v>6497</v>
      </c>
      <c r="F2388" s="4">
        <v>0</v>
      </c>
      <c r="G2388" s="6">
        <v>46722</v>
      </c>
      <c r="H2388" s="3" t="s">
        <v>6656</v>
      </c>
      <c r="I2388" s="3"/>
      <c r="J2388" s="3"/>
      <c r="K2388" s="5" t="s">
        <v>57</v>
      </c>
      <c r="L2388" s="5">
        <v>25</v>
      </c>
      <c r="M2388" s="5" t="s">
        <v>241</v>
      </c>
      <c r="N2388" s="5">
        <f>VLOOKUP(M2388,[1]ArchetypeScores!E:N,10,FALSE)</f>
        <v>0</v>
      </c>
      <c r="O2388" s="5">
        <f>VLOOKUP(M2388,[1]ArchetypeScores!E:O,11,FALSE)</f>
        <v>-1</v>
      </c>
      <c r="P2388" s="5">
        <f>VLOOKUP(M2388,[1]ArchetypeScores!E:P,12,FALSE)</f>
        <v>0</v>
      </c>
      <c r="Q2388" s="2" t="str">
        <f>VLOOKUP(M2388,[1]ArchetypeScores!E:W,19,FALSE)</f>
        <v>Other sector</v>
      </c>
      <c r="R2388" s="2">
        <f>VLOOKUP(M2388,[1]ArchetypeScores!E:I,5,FALSE)</f>
        <v>0</v>
      </c>
      <c r="S2388" s="2">
        <f>VLOOKUP(M2388,[1]ArchetypeScores!E:K,7,FALSE)</f>
        <v>0</v>
      </c>
      <c r="T2388" s="2" t="str">
        <f t="shared" si="37"/>
        <v>Not A&amp;R positive</v>
      </c>
    </row>
    <row r="2389" spans="1:20" x14ac:dyDescent="0.3">
      <c r="A2389" s="2" t="s">
        <v>6494</v>
      </c>
      <c r="B2389" s="3" t="s">
        <v>6654</v>
      </c>
      <c r="C2389" s="3" t="s">
        <v>6670</v>
      </c>
      <c r="D2389" s="4"/>
      <c r="E2389" s="5" t="s">
        <v>6497</v>
      </c>
      <c r="F2389" s="4">
        <v>0</v>
      </c>
      <c r="G2389" s="6">
        <v>46723</v>
      </c>
      <c r="H2389" s="3" t="s">
        <v>6656</v>
      </c>
      <c r="I2389" s="3"/>
      <c r="J2389" s="3"/>
      <c r="K2389" s="5" t="s">
        <v>38</v>
      </c>
      <c r="L2389" s="5">
        <v>29</v>
      </c>
      <c r="M2389" s="5" t="s">
        <v>316</v>
      </c>
      <c r="N2389" s="5">
        <f>VLOOKUP(M2389,[1]ArchetypeScores!E:N,10,FALSE)</f>
        <v>0</v>
      </c>
      <c r="O2389" s="5">
        <f>VLOOKUP(M2389,[1]ArchetypeScores!E:O,11,FALSE)</f>
        <v>-1</v>
      </c>
      <c r="P2389" s="5">
        <f>VLOOKUP(M2389,[1]ArchetypeScores!E:P,12,FALSE)</f>
        <v>0</v>
      </c>
      <c r="Q2389" s="2" t="str">
        <f>VLOOKUP(M2389,[1]ArchetypeScores!E:W,19,FALSE)</f>
        <v>Other sector</v>
      </c>
      <c r="R2389" s="2">
        <f>VLOOKUP(M2389,[1]ArchetypeScores!E:I,5,FALSE)</f>
        <v>0</v>
      </c>
      <c r="S2389" s="2">
        <f>VLOOKUP(M2389,[1]ArchetypeScores!E:K,7,FALSE)</f>
        <v>0</v>
      </c>
      <c r="T2389" s="2" t="str">
        <f t="shared" si="37"/>
        <v>Not A&amp;R positive</v>
      </c>
    </row>
    <row r="2390" spans="1:20" x14ac:dyDescent="0.3">
      <c r="A2390" s="2" t="s">
        <v>6494</v>
      </c>
      <c r="B2390" s="3" t="s">
        <v>6654</v>
      </c>
      <c r="C2390" s="3" t="s">
        <v>6671</v>
      </c>
      <c r="D2390" s="4"/>
      <c r="E2390" s="5" t="s">
        <v>6497</v>
      </c>
      <c r="F2390" s="4">
        <v>0</v>
      </c>
      <c r="G2390" s="6">
        <v>46724</v>
      </c>
      <c r="H2390" s="3" t="s">
        <v>6656</v>
      </c>
      <c r="I2390" s="3"/>
      <c r="J2390" s="3"/>
      <c r="K2390" s="5" t="s">
        <v>57</v>
      </c>
      <c r="L2390" s="5">
        <v>25</v>
      </c>
      <c r="M2390" s="5" t="s">
        <v>241</v>
      </c>
      <c r="N2390" s="5">
        <f>VLOOKUP(M2390,[1]ArchetypeScores!E:N,10,FALSE)</f>
        <v>0</v>
      </c>
      <c r="O2390" s="5">
        <f>VLOOKUP(M2390,[1]ArchetypeScores!E:O,11,FALSE)</f>
        <v>-1</v>
      </c>
      <c r="P2390" s="5">
        <f>VLOOKUP(M2390,[1]ArchetypeScores!E:P,12,FALSE)</f>
        <v>0</v>
      </c>
      <c r="Q2390" s="2" t="str">
        <f>VLOOKUP(M2390,[1]ArchetypeScores!E:W,19,FALSE)</f>
        <v>Other sector</v>
      </c>
      <c r="R2390" s="2">
        <f>VLOOKUP(M2390,[1]ArchetypeScores!E:I,5,FALSE)</f>
        <v>0</v>
      </c>
      <c r="S2390" s="2">
        <f>VLOOKUP(M2390,[1]ArchetypeScores!E:K,7,FALSE)</f>
        <v>0</v>
      </c>
      <c r="T2390" s="2" t="str">
        <f t="shared" si="37"/>
        <v>Not A&amp;R positive</v>
      </c>
    </row>
    <row r="2391" spans="1:20" x14ac:dyDescent="0.3">
      <c r="A2391" s="2" t="s">
        <v>6494</v>
      </c>
      <c r="B2391" s="3" t="s">
        <v>6654</v>
      </c>
      <c r="C2391" s="3" t="s">
        <v>6672</v>
      </c>
      <c r="D2391" s="4"/>
      <c r="E2391" s="5" t="s">
        <v>6497</v>
      </c>
      <c r="F2391" s="4">
        <v>0</v>
      </c>
      <c r="G2391" s="6">
        <v>46737</v>
      </c>
      <c r="H2391" s="3" t="s">
        <v>6656</v>
      </c>
      <c r="I2391" s="3"/>
      <c r="J2391" s="3"/>
      <c r="K2391" s="5" t="s">
        <v>214</v>
      </c>
      <c r="L2391" s="5">
        <v>4</v>
      </c>
      <c r="M2391" s="5" t="s">
        <v>560</v>
      </c>
      <c r="N2391" s="5">
        <f>VLOOKUP(M2391,[1]ArchetypeScores!E:N,10,FALSE)</f>
        <v>1</v>
      </c>
      <c r="O2391" s="5">
        <f>VLOOKUP(M2391,[1]ArchetypeScores!E:O,11,FALSE)</f>
        <v>0</v>
      </c>
      <c r="P2391" s="5">
        <f>VLOOKUP(M2391,[1]ArchetypeScores!E:P,12,FALSE)</f>
        <v>0</v>
      </c>
      <c r="Q2391" s="2" t="str">
        <f>VLOOKUP(M2391,[1]ArchetypeScores!E:W,19,FALSE)</f>
        <v>Other sector</v>
      </c>
      <c r="R2391" s="2">
        <f>VLOOKUP(M2391,[1]ArchetypeScores!E:I,5,FALSE)</f>
        <v>0</v>
      </c>
      <c r="S2391" s="2">
        <f>VLOOKUP(M2391,[1]ArchetypeScores!E:K,7,FALSE)</f>
        <v>0</v>
      </c>
      <c r="T2391" s="2" t="str">
        <f t="shared" si="37"/>
        <v>Not A&amp;R positive</v>
      </c>
    </row>
    <row r="2392" spans="1:20" x14ac:dyDescent="0.3">
      <c r="A2392" s="2" t="s">
        <v>6494</v>
      </c>
      <c r="B2392" s="3" t="s">
        <v>6654</v>
      </c>
      <c r="C2392" s="3" t="s">
        <v>6673</v>
      </c>
      <c r="D2392" s="4"/>
      <c r="E2392" s="5" t="s">
        <v>6497</v>
      </c>
      <c r="F2392" s="4">
        <v>0</v>
      </c>
      <c r="G2392" s="6">
        <v>46736</v>
      </c>
      <c r="H2392" s="3" t="s">
        <v>6656</v>
      </c>
      <c r="I2392" s="3"/>
      <c r="J2392" s="3"/>
      <c r="K2392" s="5" t="s">
        <v>1097</v>
      </c>
      <c r="L2392" s="5">
        <v>2</v>
      </c>
      <c r="M2392" s="5" t="s">
        <v>1102</v>
      </c>
      <c r="N2392" s="5">
        <f>VLOOKUP(M2392,[1]ArchetypeScores!E:N,10,FALSE)</f>
        <v>1</v>
      </c>
      <c r="O2392" s="5">
        <f>VLOOKUP(M2392,[1]ArchetypeScores!E:O,11,FALSE)</f>
        <v>0</v>
      </c>
      <c r="P2392" s="5">
        <f>VLOOKUP(M2392,[1]ArchetypeScores!E:P,12,FALSE)</f>
        <v>2</v>
      </c>
      <c r="Q2392" s="2" t="str">
        <f>VLOOKUP(M2392,[1]ArchetypeScores!E:W,19,FALSE)</f>
        <v>Consumer (including agriculture and tourism)</v>
      </c>
      <c r="R2392" s="2">
        <f>VLOOKUP(M2392,[1]ArchetypeScores!E:I,5,FALSE)</f>
        <v>0</v>
      </c>
      <c r="S2392" s="2">
        <f>VLOOKUP(M2392,[1]ArchetypeScores!E:K,7,FALSE)</f>
        <v>1</v>
      </c>
      <c r="T2392" s="2" t="str">
        <f t="shared" si="37"/>
        <v>Indirect only</v>
      </c>
    </row>
    <row r="2393" spans="1:20" x14ac:dyDescent="0.3">
      <c r="A2393" s="2" t="s">
        <v>6494</v>
      </c>
      <c r="B2393" s="3" t="s">
        <v>6654</v>
      </c>
      <c r="C2393" s="3" t="s">
        <v>6674</v>
      </c>
      <c r="D2393" s="4"/>
      <c r="E2393" s="5" t="s">
        <v>6497</v>
      </c>
      <c r="F2393" s="4">
        <v>0</v>
      </c>
      <c r="G2393" s="6">
        <v>46738</v>
      </c>
      <c r="H2393" s="3" t="s">
        <v>6656</v>
      </c>
      <c r="I2393" s="3"/>
      <c r="J2393" s="3"/>
      <c r="K2393" s="5" t="s">
        <v>57</v>
      </c>
      <c r="L2393" s="5">
        <v>25</v>
      </c>
      <c r="M2393" s="5" t="s">
        <v>241</v>
      </c>
      <c r="N2393" s="5">
        <f>VLOOKUP(M2393,[1]ArchetypeScores!E:N,10,FALSE)</f>
        <v>0</v>
      </c>
      <c r="O2393" s="5">
        <f>VLOOKUP(M2393,[1]ArchetypeScores!E:O,11,FALSE)</f>
        <v>-1</v>
      </c>
      <c r="P2393" s="5">
        <f>VLOOKUP(M2393,[1]ArchetypeScores!E:P,12,FALSE)</f>
        <v>0</v>
      </c>
      <c r="Q2393" s="2" t="str">
        <f>VLOOKUP(M2393,[1]ArchetypeScores!E:W,19,FALSE)</f>
        <v>Other sector</v>
      </c>
      <c r="R2393" s="2">
        <f>VLOOKUP(M2393,[1]ArchetypeScores!E:I,5,FALSE)</f>
        <v>0</v>
      </c>
      <c r="S2393" s="2">
        <f>VLOOKUP(M2393,[1]ArchetypeScores!E:K,7,FALSE)</f>
        <v>0</v>
      </c>
      <c r="T2393" s="2" t="str">
        <f t="shared" si="37"/>
        <v>Not A&amp;R positive</v>
      </c>
    </row>
    <row r="2394" spans="1:20" ht="20.399999999999999" x14ac:dyDescent="0.3">
      <c r="A2394" s="2" t="s">
        <v>6494</v>
      </c>
      <c r="B2394" s="7" t="s">
        <v>6654</v>
      </c>
      <c r="C2394" s="3" t="s">
        <v>6675</v>
      </c>
      <c r="D2394" s="4"/>
      <c r="E2394" s="5" t="s">
        <v>6497</v>
      </c>
      <c r="F2394" s="4">
        <v>0</v>
      </c>
      <c r="G2394" s="6">
        <v>46740</v>
      </c>
      <c r="H2394" s="3" t="s">
        <v>6656</v>
      </c>
      <c r="I2394" s="3"/>
      <c r="J2394" s="3"/>
      <c r="K2394" s="5" t="s">
        <v>38</v>
      </c>
      <c r="L2394" s="5">
        <v>1</v>
      </c>
      <c r="M2394" s="5" t="s">
        <v>43</v>
      </c>
      <c r="N2394" s="5">
        <f>VLOOKUP(M2394,[1]ArchetypeScores!E:N,10,FALSE)</f>
        <v>0</v>
      </c>
      <c r="O2394" s="5">
        <f>VLOOKUP(M2394,[1]ArchetypeScores!E:O,11,FALSE)</f>
        <v>-1</v>
      </c>
      <c r="P2394" s="5">
        <f>VLOOKUP(M2394,[1]ArchetypeScores!E:P,12,FALSE)</f>
        <v>0</v>
      </c>
      <c r="Q2394" s="2" t="str">
        <f>VLOOKUP(M2394,[1]ArchetypeScores!E:W,19,FALSE)</f>
        <v>Consumer (including agriculture and tourism)</v>
      </c>
      <c r="R2394" s="2">
        <f>VLOOKUP(M2394,[1]ArchetypeScores!E:I,5,FALSE)</f>
        <v>0</v>
      </c>
      <c r="S2394" s="2">
        <f>VLOOKUP(M2394,[1]ArchetypeScores!E:K,7,FALSE)</f>
        <v>0</v>
      </c>
      <c r="T2394" s="2" t="str">
        <f t="shared" si="37"/>
        <v>Not A&amp;R positive</v>
      </c>
    </row>
    <row r="2395" spans="1:20" x14ac:dyDescent="0.3">
      <c r="A2395" s="2" t="s">
        <v>6494</v>
      </c>
      <c r="B2395" s="3" t="s">
        <v>6654</v>
      </c>
      <c r="C2395" s="3" t="s">
        <v>6676</v>
      </c>
      <c r="D2395" s="4"/>
      <c r="E2395" s="5" t="s">
        <v>6497</v>
      </c>
      <c r="F2395" s="4">
        <v>0</v>
      </c>
      <c r="G2395" s="6">
        <v>46743</v>
      </c>
      <c r="H2395" s="3" t="s">
        <v>6656</v>
      </c>
      <c r="I2395" s="3"/>
      <c r="J2395" s="3"/>
      <c r="K2395" s="5" t="s">
        <v>71</v>
      </c>
      <c r="L2395" s="5">
        <v>1</v>
      </c>
      <c r="M2395" s="5" t="s">
        <v>72</v>
      </c>
      <c r="N2395" s="5">
        <f>VLOOKUP(M2395,[1]ArchetypeScores!E:N,10,FALSE)</f>
        <v>0</v>
      </c>
      <c r="O2395" s="5">
        <f>VLOOKUP(M2395,[1]ArchetypeScores!E:O,11,FALSE)</f>
        <v>0</v>
      </c>
      <c r="P2395" s="5">
        <f>VLOOKUP(M2395,[1]ArchetypeScores!E:P,12,FALSE)</f>
        <v>0</v>
      </c>
      <c r="Q2395" s="2" t="str">
        <f>VLOOKUP(M2395,[1]ArchetypeScores!E:W,19,FALSE)</f>
        <v>Other sector</v>
      </c>
      <c r="R2395" s="2">
        <f>VLOOKUP(M2395,[1]ArchetypeScores!E:I,5,FALSE)</f>
        <v>0</v>
      </c>
      <c r="S2395" s="2">
        <f>VLOOKUP(M2395,[1]ArchetypeScores!E:K,7,FALSE)</f>
        <v>0</v>
      </c>
      <c r="T2395" s="2" t="str">
        <f t="shared" si="37"/>
        <v>Not A&amp;R positive</v>
      </c>
    </row>
    <row r="2396" spans="1:20" x14ac:dyDescent="0.3">
      <c r="A2396" s="2" t="s">
        <v>6494</v>
      </c>
      <c r="B2396" s="3" t="s">
        <v>6654</v>
      </c>
      <c r="C2396" s="3" t="s">
        <v>6677</v>
      </c>
      <c r="D2396" s="4"/>
      <c r="E2396" s="5" t="s">
        <v>6497</v>
      </c>
      <c r="F2396" s="4">
        <v>0</v>
      </c>
      <c r="G2396" s="6">
        <v>46749</v>
      </c>
      <c r="H2396" s="3" t="s">
        <v>6656</v>
      </c>
      <c r="I2396" s="3"/>
      <c r="J2396" s="3"/>
      <c r="K2396" s="5" t="s">
        <v>291</v>
      </c>
      <c r="L2396" s="5" t="s">
        <v>112</v>
      </c>
      <c r="M2396" s="5" t="s">
        <v>6678</v>
      </c>
      <c r="N2396" s="5">
        <f>VLOOKUP(M2396,[1]ArchetypeScores!E:N,10,FALSE)</f>
        <v>1</v>
      </c>
      <c r="O2396" s="5">
        <f>VLOOKUP(M2396,[1]ArchetypeScores!E:O,11,FALSE)</f>
        <v>0</v>
      </c>
      <c r="P2396" s="5">
        <f>VLOOKUP(M2396,[1]ArchetypeScores!E:P,12,FALSE)</f>
        <v>0</v>
      </c>
      <c r="Q2396" s="2" t="str">
        <f>VLOOKUP(M2396,[1]ArchetypeScores!E:W,19,FALSE)</f>
        <v>Education and training</v>
      </c>
      <c r="R2396" s="2">
        <f>VLOOKUP(M2396,[1]ArchetypeScores!E:I,5,FALSE)</f>
        <v>0</v>
      </c>
      <c r="S2396" s="2">
        <f>VLOOKUP(M2396,[1]ArchetypeScores!E:K,7,FALSE)</f>
        <v>0</v>
      </c>
      <c r="T2396" s="2" t="str">
        <f t="shared" si="37"/>
        <v>Not A&amp;R positive</v>
      </c>
    </row>
    <row r="2397" spans="1:20" x14ac:dyDescent="0.3">
      <c r="A2397" s="2" t="s">
        <v>6494</v>
      </c>
      <c r="B2397" s="3" t="s">
        <v>6654</v>
      </c>
      <c r="C2397" s="3" t="s">
        <v>6679</v>
      </c>
      <c r="D2397" s="4"/>
      <c r="E2397" s="5" t="s">
        <v>6497</v>
      </c>
      <c r="F2397" s="4">
        <v>0</v>
      </c>
      <c r="G2397" s="6">
        <v>46741</v>
      </c>
      <c r="H2397" s="3" t="s">
        <v>6656</v>
      </c>
      <c r="I2397" s="3"/>
      <c r="J2397" s="3"/>
      <c r="K2397" s="5" t="s">
        <v>214</v>
      </c>
      <c r="L2397" s="5">
        <v>4</v>
      </c>
      <c r="M2397" s="5" t="s">
        <v>560</v>
      </c>
      <c r="N2397" s="5">
        <f>VLOOKUP(M2397,[1]ArchetypeScores!E:N,10,FALSE)</f>
        <v>1</v>
      </c>
      <c r="O2397" s="5">
        <f>VLOOKUP(M2397,[1]ArchetypeScores!E:O,11,FALSE)</f>
        <v>0</v>
      </c>
      <c r="P2397" s="5">
        <f>VLOOKUP(M2397,[1]ArchetypeScores!E:P,12,FALSE)</f>
        <v>0</v>
      </c>
      <c r="Q2397" s="2" t="str">
        <f>VLOOKUP(M2397,[1]ArchetypeScores!E:W,19,FALSE)</f>
        <v>Other sector</v>
      </c>
      <c r="R2397" s="2">
        <f>VLOOKUP(M2397,[1]ArchetypeScores!E:I,5,FALSE)</f>
        <v>0</v>
      </c>
      <c r="S2397" s="2">
        <f>VLOOKUP(M2397,[1]ArchetypeScores!E:K,7,FALSE)</f>
        <v>0</v>
      </c>
      <c r="T2397" s="2" t="str">
        <f t="shared" si="37"/>
        <v>Not A&amp;R positive</v>
      </c>
    </row>
    <row r="2398" spans="1:20" x14ac:dyDescent="0.3">
      <c r="A2398" s="2" t="s">
        <v>6494</v>
      </c>
      <c r="B2398" s="3" t="s">
        <v>6654</v>
      </c>
      <c r="C2398" s="3" t="s">
        <v>6680</v>
      </c>
      <c r="D2398" s="4"/>
      <c r="E2398" s="5" t="s">
        <v>6497</v>
      </c>
      <c r="F2398" s="4">
        <v>0</v>
      </c>
      <c r="G2398" s="6">
        <v>46748</v>
      </c>
      <c r="H2398" s="3" t="s">
        <v>6656</v>
      </c>
      <c r="I2398" s="3"/>
      <c r="J2398" s="3"/>
      <c r="K2398" s="5" t="s">
        <v>214</v>
      </c>
      <c r="L2398" s="5">
        <v>4</v>
      </c>
      <c r="M2398" s="5" t="s">
        <v>560</v>
      </c>
      <c r="N2398" s="5">
        <f>VLOOKUP(M2398,[1]ArchetypeScores!E:N,10,FALSE)</f>
        <v>1</v>
      </c>
      <c r="O2398" s="5">
        <f>VLOOKUP(M2398,[1]ArchetypeScores!E:O,11,FALSE)</f>
        <v>0</v>
      </c>
      <c r="P2398" s="5">
        <f>VLOOKUP(M2398,[1]ArchetypeScores!E:P,12,FALSE)</f>
        <v>0</v>
      </c>
      <c r="Q2398" s="2" t="str">
        <f>VLOOKUP(M2398,[1]ArchetypeScores!E:W,19,FALSE)</f>
        <v>Other sector</v>
      </c>
      <c r="R2398" s="2">
        <f>VLOOKUP(M2398,[1]ArchetypeScores!E:I,5,FALSE)</f>
        <v>0</v>
      </c>
      <c r="S2398" s="2">
        <f>VLOOKUP(M2398,[1]ArchetypeScores!E:K,7,FALSE)</f>
        <v>0</v>
      </c>
      <c r="T2398" s="2" t="str">
        <f t="shared" si="37"/>
        <v>Not A&amp;R positive</v>
      </c>
    </row>
    <row r="2399" spans="1:20" x14ac:dyDescent="0.3">
      <c r="A2399" s="2" t="s">
        <v>6494</v>
      </c>
      <c r="B2399" s="3" t="s">
        <v>6654</v>
      </c>
      <c r="C2399" s="3" t="s">
        <v>6681</v>
      </c>
      <c r="D2399" s="4"/>
      <c r="E2399" s="5" t="s">
        <v>6497</v>
      </c>
      <c r="F2399" s="4">
        <v>0</v>
      </c>
      <c r="G2399" s="6">
        <v>46742</v>
      </c>
      <c r="H2399" s="3" t="s">
        <v>6656</v>
      </c>
      <c r="I2399" s="3"/>
      <c r="J2399" s="3"/>
      <c r="K2399" s="5" t="s">
        <v>175</v>
      </c>
      <c r="L2399" s="5">
        <v>4</v>
      </c>
      <c r="M2399" s="5" t="s">
        <v>219</v>
      </c>
      <c r="N2399" s="5">
        <f>VLOOKUP(M2399,[1]ArchetypeScores!E:N,10,FALSE)</f>
        <v>1</v>
      </c>
      <c r="O2399" s="5">
        <f>VLOOKUP(M2399,[1]ArchetypeScores!E:O,11,FALSE)</f>
        <v>0</v>
      </c>
      <c r="P2399" s="5">
        <f>VLOOKUP(M2399,[1]ArchetypeScores!E:P,12,FALSE)</f>
        <v>0</v>
      </c>
      <c r="Q2399" s="2" t="str">
        <f>VLOOKUP(M2399,[1]ArchetypeScores!E:W,19,FALSE)</f>
        <v>Other sector</v>
      </c>
      <c r="R2399" s="2">
        <f>VLOOKUP(M2399,[1]ArchetypeScores!E:I,5,FALSE)</f>
        <v>0</v>
      </c>
      <c r="S2399" s="2">
        <f>VLOOKUP(M2399,[1]ArchetypeScores!E:K,7,FALSE)</f>
        <v>0</v>
      </c>
      <c r="T2399" s="2" t="str">
        <f t="shared" si="37"/>
        <v>Not A&amp;R positive</v>
      </c>
    </row>
    <row r="2400" spans="1:20" x14ac:dyDescent="0.3">
      <c r="A2400" s="2" t="s">
        <v>6494</v>
      </c>
      <c r="B2400" s="3" t="s">
        <v>6654</v>
      </c>
      <c r="C2400" s="3" t="s">
        <v>6682</v>
      </c>
      <c r="D2400" s="4"/>
      <c r="E2400" s="5" t="s">
        <v>6497</v>
      </c>
      <c r="F2400" s="4">
        <v>0</v>
      </c>
      <c r="G2400" s="6">
        <v>46750</v>
      </c>
      <c r="H2400" s="3" t="s">
        <v>6656</v>
      </c>
      <c r="I2400" s="3"/>
      <c r="J2400" s="3"/>
      <c r="K2400" s="5" t="s">
        <v>175</v>
      </c>
      <c r="L2400" s="5">
        <v>4</v>
      </c>
      <c r="M2400" s="5" t="s">
        <v>219</v>
      </c>
      <c r="N2400" s="5">
        <f>VLOOKUP(M2400,[1]ArchetypeScores!E:N,10,FALSE)</f>
        <v>1</v>
      </c>
      <c r="O2400" s="5">
        <f>VLOOKUP(M2400,[1]ArchetypeScores!E:O,11,FALSE)</f>
        <v>0</v>
      </c>
      <c r="P2400" s="5">
        <f>VLOOKUP(M2400,[1]ArchetypeScores!E:P,12,FALSE)</f>
        <v>0</v>
      </c>
      <c r="Q2400" s="2" t="str">
        <f>VLOOKUP(M2400,[1]ArchetypeScores!E:W,19,FALSE)</f>
        <v>Other sector</v>
      </c>
      <c r="R2400" s="2">
        <f>VLOOKUP(M2400,[1]ArchetypeScores!E:I,5,FALSE)</f>
        <v>0</v>
      </c>
      <c r="S2400" s="2">
        <f>VLOOKUP(M2400,[1]ArchetypeScores!E:K,7,FALSE)</f>
        <v>0</v>
      </c>
      <c r="T2400" s="2" t="str">
        <f t="shared" si="37"/>
        <v>Not A&amp;R positive</v>
      </c>
    </row>
    <row r="2401" spans="1:20" x14ac:dyDescent="0.3">
      <c r="A2401" s="2" t="s">
        <v>6494</v>
      </c>
      <c r="B2401" s="3" t="s">
        <v>6654</v>
      </c>
      <c r="C2401" s="3" t="s">
        <v>6683</v>
      </c>
      <c r="D2401" s="4"/>
      <c r="E2401" s="5" t="s">
        <v>6497</v>
      </c>
      <c r="F2401" s="4">
        <v>0</v>
      </c>
      <c r="G2401" s="6">
        <v>46732</v>
      </c>
      <c r="H2401" s="3" t="s">
        <v>6656</v>
      </c>
      <c r="I2401" s="3"/>
      <c r="J2401" s="3"/>
      <c r="K2401" s="5" t="s">
        <v>214</v>
      </c>
      <c r="L2401" s="5">
        <v>4</v>
      </c>
      <c r="M2401" s="5" t="s">
        <v>560</v>
      </c>
      <c r="N2401" s="5">
        <f>VLOOKUP(M2401,[1]ArchetypeScores!E:N,10,FALSE)</f>
        <v>1</v>
      </c>
      <c r="O2401" s="5">
        <f>VLOOKUP(M2401,[1]ArchetypeScores!E:O,11,FALSE)</f>
        <v>0</v>
      </c>
      <c r="P2401" s="5">
        <f>VLOOKUP(M2401,[1]ArchetypeScores!E:P,12,FALSE)</f>
        <v>0</v>
      </c>
      <c r="Q2401" s="2" t="str">
        <f>VLOOKUP(M2401,[1]ArchetypeScores!E:W,19,FALSE)</f>
        <v>Other sector</v>
      </c>
      <c r="R2401" s="2">
        <f>VLOOKUP(M2401,[1]ArchetypeScores!E:I,5,FALSE)</f>
        <v>0</v>
      </c>
      <c r="S2401" s="2">
        <f>VLOOKUP(M2401,[1]ArchetypeScores!E:K,7,FALSE)</f>
        <v>0</v>
      </c>
      <c r="T2401" s="2" t="str">
        <f t="shared" si="37"/>
        <v>Not A&amp;R positive</v>
      </c>
    </row>
    <row r="2402" spans="1:20" x14ac:dyDescent="0.3">
      <c r="A2402" s="2" t="s">
        <v>6494</v>
      </c>
      <c r="B2402" s="3" t="s">
        <v>6654</v>
      </c>
      <c r="C2402" s="3" t="s">
        <v>6684</v>
      </c>
      <c r="D2402" s="4"/>
      <c r="E2402" s="5" t="s">
        <v>6497</v>
      </c>
      <c r="F2402" s="4">
        <v>0</v>
      </c>
      <c r="G2402" s="6">
        <v>46720</v>
      </c>
      <c r="H2402" s="3" t="s">
        <v>6656</v>
      </c>
      <c r="I2402" s="3"/>
      <c r="J2402" s="3"/>
      <c r="K2402" s="5" t="s">
        <v>94</v>
      </c>
      <c r="L2402" s="5">
        <v>4</v>
      </c>
      <c r="M2402" s="5" t="s">
        <v>160</v>
      </c>
      <c r="N2402" s="5">
        <f>VLOOKUP(M2402,[1]ArchetypeScores!E:N,10,FALSE)</f>
        <v>1</v>
      </c>
      <c r="O2402" s="5">
        <f>VLOOKUP(M2402,[1]ArchetypeScores!E:O,11,FALSE)</f>
        <v>0</v>
      </c>
      <c r="P2402" s="5">
        <f>VLOOKUP(M2402,[1]ArchetypeScores!E:P,12,FALSE)</f>
        <v>1</v>
      </c>
      <c r="Q2402" s="2" t="e">
        <f>VLOOKUP(M2402,[1]ArchetypeScores!E:W,19,FALSE)</f>
        <v>#N/A</v>
      </c>
      <c r="R2402" s="2">
        <f>VLOOKUP(M2402,[1]ArchetypeScores!E:I,5,FALSE)</f>
        <v>0</v>
      </c>
      <c r="S2402" s="2">
        <f>VLOOKUP(M2402,[1]ArchetypeScores!E:K,7,FALSE)</f>
        <v>1</v>
      </c>
      <c r="T2402" s="2" t="str">
        <f t="shared" si="37"/>
        <v>Indirect only</v>
      </c>
    </row>
    <row r="2403" spans="1:20" x14ac:dyDescent="0.3">
      <c r="A2403" s="2" t="s">
        <v>6494</v>
      </c>
      <c r="B2403" s="3" t="s">
        <v>6654</v>
      </c>
      <c r="C2403" s="3" t="s">
        <v>6685</v>
      </c>
      <c r="D2403" s="4"/>
      <c r="E2403" s="5" t="s">
        <v>6497</v>
      </c>
      <c r="F2403" s="4">
        <v>0</v>
      </c>
      <c r="G2403" s="6">
        <v>46734</v>
      </c>
      <c r="H2403" s="3" t="s">
        <v>6656</v>
      </c>
      <c r="I2403" s="3"/>
      <c r="J2403" s="3"/>
      <c r="K2403" s="5" t="s">
        <v>291</v>
      </c>
      <c r="L2403" s="5">
        <v>4</v>
      </c>
      <c r="M2403" s="5" t="s">
        <v>292</v>
      </c>
      <c r="N2403" s="5">
        <f>VLOOKUP(M2403,[1]ArchetypeScores!E:N,10,FALSE)</f>
        <v>1</v>
      </c>
      <c r="O2403" s="5">
        <f>VLOOKUP(M2403,[1]ArchetypeScores!E:O,11,FALSE)</f>
        <v>0</v>
      </c>
      <c r="P2403" s="5">
        <f>VLOOKUP(M2403,[1]ArchetypeScores!E:P,12,FALSE)</f>
        <v>0</v>
      </c>
      <c r="Q2403" s="2" t="str">
        <f>VLOOKUP(M2403,[1]ArchetypeScores!E:W,19,FALSE)</f>
        <v>Education and training</v>
      </c>
      <c r="R2403" s="2">
        <f>VLOOKUP(M2403,[1]ArchetypeScores!E:I,5,FALSE)</f>
        <v>0</v>
      </c>
      <c r="S2403" s="2">
        <f>VLOOKUP(M2403,[1]ArchetypeScores!E:K,7,FALSE)</f>
        <v>0</v>
      </c>
      <c r="T2403" s="2" t="str">
        <f t="shared" si="37"/>
        <v>Not A&amp;R positive</v>
      </c>
    </row>
    <row r="2404" spans="1:20" x14ac:dyDescent="0.3">
      <c r="A2404" s="2" t="s">
        <v>6494</v>
      </c>
      <c r="B2404" s="3" t="s">
        <v>6654</v>
      </c>
      <c r="C2404" s="3" t="s">
        <v>6686</v>
      </c>
      <c r="D2404" s="4"/>
      <c r="E2404" s="5" t="s">
        <v>6497</v>
      </c>
      <c r="F2404" s="4">
        <v>0</v>
      </c>
      <c r="G2404" s="6">
        <v>46747</v>
      </c>
      <c r="H2404" s="3" t="s">
        <v>6656</v>
      </c>
      <c r="I2404" s="3"/>
      <c r="J2404" s="3"/>
      <c r="K2404" s="5" t="s">
        <v>229</v>
      </c>
      <c r="L2404" s="5">
        <v>1</v>
      </c>
      <c r="M2404" s="5" t="s">
        <v>528</v>
      </c>
      <c r="N2404" s="5">
        <f>VLOOKUP(M2404,[1]ArchetypeScores!E:N,10,FALSE)</f>
        <v>1</v>
      </c>
      <c r="O2404" s="5">
        <f>VLOOKUP(M2404,[1]ArchetypeScores!E:O,11,FALSE)</f>
        <v>-2</v>
      </c>
      <c r="P2404" s="5">
        <f>VLOOKUP(M2404,[1]ArchetypeScores!E:P,12,FALSE)</f>
        <v>0</v>
      </c>
      <c r="Q2404" s="2" t="str">
        <f>VLOOKUP(M2404,[1]ArchetypeScores!E:W,19,FALSE)</f>
        <v>Industrials - transportation</v>
      </c>
      <c r="R2404" s="2">
        <f>VLOOKUP(M2404,[1]ArchetypeScores!E:I,5,FALSE)</f>
        <v>0</v>
      </c>
      <c r="S2404" s="2">
        <f>VLOOKUP(M2404,[1]ArchetypeScores!E:K,7,FALSE)</f>
        <v>-1</v>
      </c>
      <c r="T2404" s="2" t="str">
        <f t="shared" si="37"/>
        <v>Not A&amp;R positive</v>
      </c>
    </row>
    <row r="2405" spans="1:20" x14ac:dyDescent="0.3">
      <c r="A2405" s="2" t="s">
        <v>6494</v>
      </c>
      <c r="B2405" s="3" t="s">
        <v>6654</v>
      </c>
      <c r="C2405" s="3" t="s">
        <v>6687</v>
      </c>
      <c r="D2405" s="4"/>
      <c r="E2405" s="5" t="s">
        <v>6497</v>
      </c>
      <c r="F2405" s="4">
        <v>0</v>
      </c>
      <c r="G2405" s="6">
        <v>46745</v>
      </c>
      <c r="H2405" s="3" t="s">
        <v>6656</v>
      </c>
      <c r="I2405" s="3"/>
      <c r="J2405" s="3"/>
      <c r="K2405" s="5" t="s">
        <v>175</v>
      </c>
      <c r="L2405" s="5">
        <v>4</v>
      </c>
      <c r="M2405" s="5" t="s">
        <v>219</v>
      </c>
      <c r="N2405" s="5">
        <f>VLOOKUP(M2405,[1]ArchetypeScores!E:N,10,FALSE)</f>
        <v>1</v>
      </c>
      <c r="O2405" s="5">
        <f>VLOOKUP(M2405,[1]ArchetypeScores!E:O,11,FALSE)</f>
        <v>0</v>
      </c>
      <c r="P2405" s="5">
        <f>VLOOKUP(M2405,[1]ArchetypeScores!E:P,12,FALSE)</f>
        <v>0</v>
      </c>
      <c r="Q2405" s="2" t="str">
        <f>VLOOKUP(M2405,[1]ArchetypeScores!E:W,19,FALSE)</f>
        <v>Other sector</v>
      </c>
      <c r="R2405" s="2">
        <f>VLOOKUP(M2405,[1]ArchetypeScores!E:I,5,FALSE)</f>
        <v>0</v>
      </c>
      <c r="S2405" s="2">
        <f>VLOOKUP(M2405,[1]ArchetypeScores!E:K,7,FALSE)</f>
        <v>0</v>
      </c>
      <c r="T2405" s="2" t="str">
        <f t="shared" si="37"/>
        <v>Not A&amp;R positive</v>
      </c>
    </row>
    <row r="2406" spans="1:20" x14ac:dyDescent="0.3">
      <c r="A2406" s="2" t="s">
        <v>6494</v>
      </c>
      <c r="B2406" s="3" t="s">
        <v>6654</v>
      </c>
      <c r="C2406" s="3" t="s">
        <v>6688</v>
      </c>
      <c r="D2406" s="4"/>
      <c r="E2406" s="5" t="s">
        <v>6497</v>
      </c>
      <c r="F2406" s="4">
        <v>0</v>
      </c>
      <c r="G2406" s="6">
        <v>46751</v>
      </c>
      <c r="H2406" s="3" t="s">
        <v>6656</v>
      </c>
      <c r="I2406" s="3"/>
      <c r="J2406" s="3"/>
      <c r="K2406" s="5" t="s">
        <v>291</v>
      </c>
      <c r="L2406" s="5">
        <v>4</v>
      </c>
      <c r="M2406" s="5" t="s">
        <v>292</v>
      </c>
      <c r="N2406" s="5">
        <f>VLOOKUP(M2406,[1]ArchetypeScores!E:N,10,FALSE)</f>
        <v>1</v>
      </c>
      <c r="O2406" s="5">
        <f>VLOOKUP(M2406,[1]ArchetypeScores!E:O,11,FALSE)</f>
        <v>0</v>
      </c>
      <c r="P2406" s="5">
        <f>VLOOKUP(M2406,[1]ArchetypeScores!E:P,12,FALSE)</f>
        <v>0</v>
      </c>
      <c r="Q2406" s="2" t="str">
        <f>VLOOKUP(M2406,[1]ArchetypeScores!E:W,19,FALSE)</f>
        <v>Education and training</v>
      </c>
      <c r="R2406" s="2">
        <f>VLOOKUP(M2406,[1]ArchetypeScores!E:I,5,FALSE)</f>
        <v>0</v>
      </c>
      <c r="S2406" s="2">
        <f>VLOOKUP(M2406,[1]ArchetypeScores!E:K,7,FALSE)</f>
        <v>0</v>
      </c>
      <c r="T2406" s="2" t="str">
        <f t="shared" si="37"/>
        <v>Not A&amp;R positive</v>
      </c>
    </row>
    <row r="2407" spans="1:20" x14ac:dyDescent="0.3">
      <c r="A2407" s="2" t="s">
        <v>6494</v>
      </c>
      <c r="B2407" s="3" t="s">
        <v>6654</v>
      </c>
      <c r="C2407" s="3" t="s">
        <v>6689</v>
      </c>
      <c r="D2407" s="4"/>
      <c r="E2407" s="5" t="s">
        <v>6497</v>
      </c>
      <c r="F2407" s="4">
        <v>0</v>
      </c>
      <c r="G2407" s="6">
        <v>46719</v>
      </c>
      <c r="H2407" s="3" t="s">
        <v>6656</v>
      </c>
      <c r="I2407" s="3"/>
      <c r="J2407" s="3"/>
      <c r="K2407" s="5" t="s">
        <v>94</v>
      </c>
      <c r="L2407" s="5">
        <v>4</v>
      </c>
      <c r="M2407" s="5" t="s">
        <v>160</v>
      </c>
      <c r="N2407" s="5">
        <f>VLOOKUP(M2407,[1]ArchetypeScores!E:N,10,FALSE)</f>
        <v>1</v>
      </c>
      <c r="O2407" s="5">
        <f>VLOOKUP(M2407,[1]ArchetypeScores!E:O,11,FALSE)</f>
        <v>0</v>
      </c>
      <c r="P2407" s="5">
        <f>VLOOKUP(M2407,[1]ArchetypeScores!E:P,12,FALSE)</f>
        <v>1</v>
      </c>
      <c r="Q2407" s="2" t="e">
        <f>VLOOKUP(M2407,[1]ArchetypeScores!E:W,19,FALSE)</f>
        <v>#N/A</v>
      </c>
      <c r="R2407" s="2">
        <f>VLOOKUP(M2407,[1]ArchetypeScores!E:I,5,FALSE)</f>
        <v>0</v>
      </c>
      <c r="S2407" s="2">
        <f>VLOOKUP(M2407,[1]ArchetypeScores!E:K,7,FALSE)</f>
        <v>1</v>
      </c>
      <c r="T2407" s="2" t="str">
        <f t="shared" si="37"/>
        <v>Indirect only</v>
      </c>
    </row>
    <row r="2408" spans="1:20" x14ac:dyDescent="0.3">
      <c r="A2408" s="2" t="s">
        <v>6494</v>
      </c>
      <c r="B2408" s="3" t="s">
        <v>6654</v>
      </c>
      <c r="C2408" s="3" t="s">
        <v>6690</v>
      </c>
      <c r="D2408" s="4"/>
      <c r="E2408" s="5" t="s">
        <v>6497</v>
      </c>
      <c r="F2408" s="4">
        <v>0</v>
      </c>
      <c r="G2408" s="6">
        <v>46739</v>
      </c>
      <c r="H2408" s="3" t="s">
        <v>6656</v>
      </c>
      <c r="I2408" s="3"/>
      <c r="J2408" s="3"/>
      <c r="K2408" s="5" t="s">
        <v>611</v>
      </c>
      <c r="L2408" s="5">
        <v>1</v>
      </c>
      <c r="M2408" s="5" t="s">
        <v>612</v>
      </c>
      <c r="N2408" s="5">
        <f>VLOOKUP(M2408,[1]ArchetypeScores!E:N,10,FALSE)</f>
        <v>1</v>
      </c>
      <c r="O2408" s="5">
        <f>VLOOKUP(M2408,[1]ArchetypeScores!E:O,11,FALSE)</f>
        <v>-2</v>
      </c>
      <c r="P2408" s="5">
        <f>VLOOKUP(M2408,[1]ArchetypeScores!E:P,12,FALSE)</f>
        <v>-1</v>
      </c>
      <c r="Q2408" s="2" t="str">
        <f>VLOOKUP(M2408,[1]ArchetypeScores!E:W,19,FALSE)</f>
        <v>Consumer (including agriculture and tourism)</v>
      </c>
      <c r="R2408" s="2">
        <f>VLOOKUP(M2408,[1]ArchetypeScores!E:I,5,FALSE)</f>
        <v>0</v>
      </c>
      <c r="S2408" s="2">
        <f>VLOOKUP(M2408,[1]ArchetypeScores!E:K,7,FALSE)</f>
        <v>0</v>
      </c>
      <c r="T2408" s="2" t="str">
        <f t="shared" si="37"/>
        <v>Not A&amp;R positive</v>
      </c>
    </row>
    <row r="2409" spans="1:20" x14ac:dyDescent="0.3">
      <c r="A2409" s="2" t="s">
        <v>6494</v>
      </c>
      <c r="B2409" s="3" t="s">
        <v>6654</v>
      </c>
      <c r="C2409" s="3" t="s">
        <v>6691</v>
      </c>
      <c r="D2409" s="4"/>
      <c r="E2409" s="5" t="s">
        <v>6497</v>
      </c>
      <c r="F2409" s="4">
        <v>0</v>
      </c>
      <c r="G2409" s="6">
        <v>46735</v>
      </c>
      <c r="H2409" s="3" t="s">
        <v>6656</v>
      </c>
      <c r="I2409" s="3"/>
      <c r="J2409" s="3"/>
      <c r="K2409" s="5" t="s">
        <v>112</v>
      </c>
      <c r="L2409" s="5" t="s">
        <v>112</v>
      </c>
      <c r="M2409" s="5" t="s">
        <v>961</v>
      </c>
      <c r="N2409" s="5">
        <f>VLOOKUP(M2409,[1]ArchetypeScores!E:N,10,FALSE)</f>
        <v>0</v>
      </c>
      <c r="O2409" s="5">
        <f>VLOOKUP(M2409,[1]ArchetypeScores!E:O,11,FALSE)</f>
        <v>0</v>
      </c>
      <c r="P2409" s="5">
        <f>VLOOKUP(M2409,[1]ArchetypeScores!E:P,12,FALSE)</f>
        <v>0</v>
      </c>
      <c r="Q2409" s="2" t="str">
        <f>VLOOKUP(M2409,[1]ArchetypeScores!E:W,19,FALSE)</f>
        <v>Untargeted</v>
      </c>
      <c r="R2409" s="2">
        <f>VLOOKUP(M2409,[1]ArchetypeScores!E:I,5,FALSE)</f>
        <v>0</v>
      </c>
      <c r="S2409" s="2">
        <f>VLOOKUP(M2409,[1]ArchetypeScores!E:K,7,FALSE)</f>
        <v>0</v>
      </c>
      <c r="T2409" s="2" t="str">
        <f t="shared" si="37"/>
        <v>Not A&amp;R positive</v>
      </c>
    </row>
    <row r="2410" spans="1:20" x14ac:dyDescent="0.3">
      <c r="A2410" s="2" t="s">
        <v>6494</v>
      </c>
      <c r="B2410" s="3" t="s">
        <v>6654</v>
      </c>
      <c r="C2410" s="3" t="s">
        <v>6692</v>
      </c>
      <c r="D2410" s="4"/>
      <c r="E2410" s="5" t="s">
        <v>6497</v>
      </c>
      <c r="F2410" s="4">
        <v>0</v>
      </c>
      <c r="G2410" s="6">
        <v>46744</v>
      </c>
      <c r="H2410" s="3" t="s">
        <v>6656</v>
      </c>
      <c r="I2410" s="3"/>
      <c r="J2410" s="3"/>
      <c r="K2410" s="5" t="s">
        <v>175</v>
      </c>
      <c r="L2410" s="5">
        <v>4</v>
      </c>
      <c r="M2410" s="5" t="s">
        <v>219</v>
      </c>
      <c r="N2410" s="5">
        <f>VLOOKUP(M2410,[1]ArchetypeScores!E:N,10,FALSE)</f>
        <v>1</v>
      </c>
      <c r="O2410" s="5">
        <f>VLOOKUP(M2410,[1]ArchetypeScores!E:O,11,FALSE)</f>
        <v>0</v>
      </c>
      <c r="P2410" s="5">
        <f>VLOOKUP(M2410,[1]ArchetypeScores!E:P,12,FALSE)</f>
        <v>0</v>
      </c>
      <c r="Q2410" s="2" t="str">
        <f>VLOOKUP(M2410,[1]ArchetypeScores!E:W,19,FALSE)</f>
        <v>Other sector</v>
      </c>
      <c r="R2410" s="2">
        <f>VLOOKUP(M2410,[1]ArchetypeScores!E:I,5,FALSE)</f>
        <v>0</v>
      </c>
      <c r="S2410" s="2">
        <f>VLOOKUP(M2410,[1]ArchetypeScores!E:K,7,FALSE)</f>
        <v>0</v>
      </c>
      <c r="T2410" s="2" t="str">
        <f t="shared" si="37"/>
        <v>Not A&amp;R positive</v>
      </c>
    </row>
    <row r="2411" spans="1:20" x14ac:dyDescent="0.3">
      <c r="A2411" s="2" t="s">
        <v>6494</v>
      </c>
      <c r="B2411" s="3" t="s">
        <v>6654</v>
      </c>
      <c r="C2411" s="3" t="s">
        <v>6693</v>
      </c>
      <c r="D2411" s="4"/>
      <c r="E2411" s="5" t="s">
        <v>6497</v>
      </c>
      <c r="F2411" s="4">
        <v>0</v>
      </c>
      <c r="G2411" s="6">
        <v>46729</v>
      </c>
      <c r="H2411" s="3" t="s">
        <v>6656</v>
      </c>
      <c r="I2411" s="3"/>
      <c r="J2411" s="3"/>
      <c r="K2411" s="5" t="s">
        <v>214</v>
      </c>
      <c r="L2411" s="5">
        <v>4</v>
      </c>
      <c r="M2411" s="5" t="s">
        <v>560</v>
      </c>
      <c r="N2411" s="5">
        <f>VLOOKUP(M2411,[1]ArchetypeScores!E:N,10,FALSE)</f>
        <v>1</v>
      </c>
      <c r="O2411" s="5">
        <f>VLOOKUP(M2411,[1]ArchetypeScores!E:O,11,FALSE)</f>
        <v>0</v>
      </c>
      <c r="P2411" s="5">
        <f>VLOOKUP(M2411,[1]ArchetypeScores!E:P,12,FALSE)</f>
        <v>0</v>
      </c>
      <c r="Q2411" s="2" t="str">
        <f>VLOOKUP(M2411,[1]ArchetypeScores!E:W,19,FALSE)</f>
        <v>Other sector</v>
      </c>
      <c r="R2411" s="2">
        <f>VLOOKUP(M2411,[1]ArchetypeScores!E:I,5,FALSE)</f>
        <v>0</v>
      </c>
      <c r="S2411" s="2">
        <f>VLOOKUP(M2411,[1]ArchetypeScores!E:K,7,FALSE)</f>
        <v>0</v>
      </c>
      <c r="T2411" s="2" t="str">
        <f t="shared" si="37"/>
        <v>Not A&amp;R positive</v>
      </c>
    </row>
    <row r="2412" spans="1:20" x14ac:dyDescent="0.3">
      <c r="A2412" s="2" t="s">
        <v>6494</v>
      </c>
      <c r="B2412" s="3" t="s">
        <v>6654</v>
      </c>
      <c r="C2412" s="3" t="s">
        <v>6694</v>
      </c>
      <c r="D2412" s="4"/>
      <c r="E2412" s="5" t="s">
        <v>6497</v>
      </c>
      <c r="F2412" s="4">
        <v>0</v>
      </c>
      <c r="G2412" s="6">
        <v>46731</v>
      </c>
      <c r="H2412" s="3" t="s">
        <v>6656</v>
      </c>
      <c r="I2412" s="3"/>
      <c r="J2412" s="3"/>
      <c r="K2412" s="5" t="s">
        <v>214</v>
      </c>
      <c r="L2412" s="5">
        <v>4</v>
      </c>
      <c r="M2412" s="5" t="s">
        <v>560</v>
      </c>
      <c r="N2412" s="5">
        <f>VLOOKUP(M2412,[1]ArchetypeScores!E:N,10,FALSE)</f>
        <v>1</v>
      </c>
      <c r="O2412" s="5">
        <f>VLOOKUP(M2412,[1]ArchetypeScores!E:O,11,FALSE)</f>
        <v>0</v>
      </c>
      <c r="P2412" s="5">
        <f>VLOOKUP(M2412,[1]ArchetypeScores!E:P,12,FALSE)</f>
        <v>0</v>
      </c>
      <c r="Q2412" s="2" t="str">
        <f>VLOOKUP(M2412,[1]ArchetypeScores!E:W,19,FALSE)</f>
        <v>Other sector</v>
      </c>
      <c r="R2412" s="2">
        <f>VLOOKUP(M2412,[1]ArchetypeScores!E:I,5,FALSE)</f>
        <v>0</v>
      </c>
      <c r="S2412" s="2">
        <f>VLOOKUP(M2412,[1]ArchetypeScores!E:K,7,FALSE)</f>
        <v>0</v>
      </c>
      <c r="T2412" s="2" t="str">
        <f t="shared" si="37"/>
        <v>Not A&amp;R positive</v>
      </c>
    </row>
    <row r="2413" spans="1:20" x14ac:dyDescent="0.3">
      <c r="A2413" s="2" t="s">
        <v>6494</v>
      </c>
      <c r="B2413" s="3" t="s">
        <v>6654</v>
      </c>
      <c r="C2413" s="3" t="s">
        <v>6695</v>
      </c>
      <c r="D2413" s="4"/>
      <c r="E2413" s="5" t="s">
        <v>6497</v>
      </c>
      <c r="F2413" s="4">
        <v>0</v>
      </c>
      <c r="G2413" s="6">
        <v>46728</v>
      </c>
      <c r="H2413" s="3" t="s">
        <v>6656</v>
      </c>
      <c r="I2413" s="3"/>
      <c r="J2413" s="3"/>
      <c r="K2413" s="5" t="s">
        <v>214</v>
      </c>
      <c r="L2413" s="5">
        <v>4</v>
      </c>
      <c r="M2413" s="5" t="s">
        <v>560</v>
      </c>
      <c r="N2413" s="5">
        <f>VLOOKUP(M2413,[1]ArchetypeScores!E:N,10,FALSE)</f>
        <v>1</v>
      </c>
      <c r="O2413" s="5">
        <f>VLOOKUP(M2413,[1]ArchetypeScores!E:O,11,FALSE)</f>
        <v>0</v>
      </c>
      <c r="P2413" s="5">
        <f>VLOOKUP(M2413,[1]ArchetypeScores!E:P,12,FALSE)</f>
        <v>0</v>
      </c>
      <c r="Q2413" s="2" t="str">
        <f>VLOOKUP(M2413,[1]ArchetypeScores!E:W,19,FALSE)</f>
        <v>Other sector</v>
      </c>
      <c r="R2413" s="2">
        <f>VLOOKUP(M2413,[1]ArchetypeScores!E:I,5,FALSE)</f>
        <v>0</v>
      </c>
      <c r="S2413" s="2">
        <f>VLOOKUP(M2413,[1]ArchetypeScores!E:K,7,FALSE)</f>
        <v>0</v>
      </c>
      <c r="T2413" s="2" t="str">
        <f t="shared" si="37"/>
        <v>Not A&amp;R positive</v>
      </c>
    </row>
    <row r="2414" spans="1:20" x14ac:dyDescent="0.3">
      <c r="A2414" s="2" t="s">
        <v>6494</v>
      </c>
      <c r="B2414" s="3" t="s">
        <v>6654</v>
      </c>
      <c r="C2414" s="3" t="s">
        <v>6696</v>
      </c>
      <c r="D2414" s="4"/>
      <c r="E2414" s="5" t="s">
        <v>6497</v>
      </c>
      <c r="F2414" s="4">
        <v>0</v>
      </c>
      <c r="G2414" s="6">
        <v>46730</v>
      </c>
      <c r="H2414" s="3" t="s">
        <v>6656</v>
      </c>
      <c r="I2414" s="3"/>
      <c r="J2414" s="3"/>
      <c r="K2414" s="5" t="s">
        <v>214</v>
      </c>
      <c r="L2414" s="5">
        <v>4</v>
      </c>
      <c r="M2414" s="5" t="s">
        <v>560</v>
      </c>
      <c r="N2414" s="5">
        <f>VLOOKUP(M2414,[1]ArchetypeScores!E:N,10,FALSE)</f>
        <v>1</v>
      </c>
      <c r="O2414" s="5">
        <f>VLOOKUP(M2414,[1]ArchetypeScores!E:O,11,FALSE)</f>
        <v>0</v>
      </c>
      <c r="P2414" s="5">
        <f>VLOOKUP(M2414,[1]ArchetypeScores!E:P,12,FALSE)</f>
        <v>0</v>
      </c>
      <c r="Q2414" s="2" t="str">
        <f>VLOOKUP(M2414,[1]ArchetypeScores!E:W,19,FALSE)</f>
        <v>Other sector</v>
      </c>
      <c r="R2414" s="2">
        <f>VLOOKUP(M2414,[1]ArchetypeScores!E:I,5,FALSE)</f>
        <v>0</v>
      </c>
      <c r="S2414" s="2">
        <f>VLOOKUP(M2414,[1]ArchetypeScores!E:K,7,FALSE)</f>
        <v>0</v>
      </c>
      <c r="T2414" s="2" t="str">
        <f t="shared" si="37"/>
        <v>Not A&amp;R positive</v>
      </c>
    </row>
    <row r="2415" spans="1:20" x14ac:dyDescent="0.3">
      <c r="A2415" s="2" t="s">
        <v>6494</v>
      </c>
      <c r="B2415" s="3" t="s">
        <v>6654</v>
      </c>
      <c r="C2415" s="3" t="s">
        <v>6697</v>
      </c>
      <c r="D2415" s="4"/>
      <c r="E2415" s="5" t="s">
        <v>6497</v>
      </c>
      <c r="F2415" s="4">
        <v>0</v>
      </c>
      <c r="G2415" s="6">
        <v>46727</v>
      </c>
      <c r="H2415" s="3" t="s">
        <v>6656</v>
      </c>
      <c r="I2415" s="3"/>
      <c r="J2415" s="3"/>
      <c r="K2415" s="5" t="s">
        <v>291</v>
      </c>
      <c r="L2415" s="5">
        <v>4</v>
      </c>
      <c r="M2415" s="5" t="s">
        <v>292</v>
      </c>
      <c r="N2415" s="5">
        <f>VLOOKUP(M2415,[1]ArchetypeScores!E:N,10,FALSE)</f>
        <v>1</v>
      </c>
      <c r="O2415" s="5">
        <f>VLOOKUP(M2415,[1]ArchetypeScores!E:O,11,FALSE)</f>
        <v>0</v>
      </c>
      <c r="P2415" s="5">
        <f>VLOOKUP(M2415,[1]ArchetypeScores!E:P,12,FALSE)</f>
        <v>0</v>
      </c>
      <c r="Q2415" s="2" t="str">
        <f>VLOOKUP(M2415,[1]ArchetypeScores!E:W,19,FALSE)</f>
        <v>Education and training</v>
      </c>
      <c r="R2415" s="2">
        <f>VLOOKUP(M2415,[1]ArchetypeScores!E:I,5,FALSE)</f>
        <v>0</v>
      </c>
      <c r="S2415" s="2">
        <f>VLOOKUP(M2415,[1]ArchetypeScores!E:K,7,FALSE)</f>
        <v>0</v>
      </c>
      <c r="T2415" s="2" t="str">
        <f t="shared" si="37"/>
        <v>Not A&amp;R positive</v>
      </c>
    </row>
    <row r="2416" spans="1:20" x14ac:dyDescent="0.3">
      <c r="A2416" s="2" t="s">
        <v>6494</v>
      </c>
      <c r="B2416" s="3" t="s">
        <v>6654</v>
      </c>
      <c r="C2416" s="3" t="s">
        <v>6698</v>
      </c>
      <c r="D2416" s="4"/>
      <c r="E2416" s="5" t="s">
        <v>6497</v>
      </c>
      <c r="F2416" s="4">
        <v>0</v>
      </c>
      <c r="G2416" s="6">
        <v>46733</v>
      </c>
      <c r="H2416" s="3" t="s">
        <v>6656</v>
      </c>
      <c r="I2416" s="3"/>
      <c r="J2416" s="3"/>
      <c r="K2416" s="5" t="s">
        <v>291</v>
      </c>
      <c r="L2416" s="5">
        <v>4</v>
      </c>
      <c r="M2416" s="5" t="s">
        <v>292</v>
      </c>
      <c r="N2416" s="5">
        <f>VLOOKUP(M2416,[1]ArchetypeScores!E:N,10,FALSE)</f>
        <v>1</v>
      </c>
      <c r="O2416" s="5">
        <f>VLOOKUP(M2416,[1]ArchetypeScores!E:O,11,FALSE)</f>
        <v>0</v>
      </c>
      <c r="P2416" s="5">
        <f>VLOOKUP(M2416,[1]ArchetypeScores!E:P,12,FALSE)</f>
        <v>0</v>
      </c>
      <c r="Q2416" s="2" t="str">
        <f>VLOOKUP(M2416,[1]ArchetypeScores!E:W,19,FALSE)</f>
        <v>Education and training</v>
      </c>
      <c r="R2416" s="2">
        <f>VLOOKUP(M2416,[1]ArchetypeScores!E:I,5,FALSE)</f>
        <v>0</v>
      </c>
      <c r="S2416" s="2">
        <f>VLOOKUP(M2416,[1]ArchetypeScores!E:K,7,FALSE)</f>
        <v>0</v>
      </c>
      <c r="T2416" s="2" t="str">
        <f t="shared" si="37"/>
        <v>Not A&amp;R positive</v>
      </c>
    </row>
    <row r="2417" spans="1:20" x14ac:dyDescent="0.3">
      <c r="A2417" s="2" t="s">
        <v>6494</v>
      </c>
      <c r="B2417" s="3" t="s">
        <v>6654</v>
      </c>
      <c r="C2417" s="3" t="s">
        <v>6699</v>
      </c>
      <c r="D2417" s="4"/>
      <c r="E2417" s="5" t="s">
        <v>6497</v>
      </c>
      <c r="F2417" s="4">
        <v>0</v>
      </c>
      <c r="G2417" s="6">
        <v>46721</v>
      </c>
      <c r="H2417" s="3" t="s">
        <v>6656</v>
      </c>
      <c r="I2417" s="3"/>
      <c r="J2417" s="3"/>
      <c r="K2417" s="5" t="s">
        <v>291</v>
      </c>
      <c r="L2417" s="5">
        <v>4</v>
      </c>
      <c r="M2417" s="5" t="s">
        <v>292</v>
      </c>
      <c r="N2417" s="5">
        <f>VLOOKUP(M2417,[1]ArchetypeScores!E:N,10,FALSE)</f>
        <v>1</v>
      </c>
      <c r="O2417" s="5">
        <f>VLOOKUP(M2417,[1]ArchetypeScores!E:O,11,FALSE)</f>
        <v>0</v>
      </c>
      <c r="P2417" s="5">
        <f>VLOOKUP(M2417,[1]ArchetypeScores!E:P,12,FALSE)</f>
        <v>0</v>
      </c>
      <c r="Q2417" s="2" t="str">
        <f>VLOOKUP(M2417,[1]ArchetypeScores!E:W,19,FALSE)</f>
        <v>Education and training</v>
      </c>
      <c r="R2417" s="2">
        <f>VLOOKUP(M2417,[1]ArchetypeScores!E:I,5,FALSE)</f>
        <v>0</v>
      </c>
      <c r="S2417" s="2">
        <f>VLOOKUP(M2417,[1]ArchetypeScores!E:K,7,FALSE)</f>
        <v>0</v>
      </c>
      <c r="T2417" s="2" t="str">
        <f t="shared" si="37"/>
        <v>Not A&amp;R positive</v>
      </c>
    </row>
    <row r="2418" spans="1:20" x14ac:dyDescent="0.3">
      <c r="A2418" s="2" t="s">
        <v>6494</v>
      </c>
      <c r="B2418" s="3" t="s">
        <v>6700</v>
      </c>
      <c r="C2418" s="3" t="s">
        <v>6701</v>
      </c>
      <c r="D2418" s="4"/>
      <c r="E2418" s="5" t="s">
        <v>6497</v>
      </c>
      <c r="F2418" s="4">
        <v>0</v>
      </c>
      <c r="G2418" s="6">
        <v>46772</v>
      </c>
      <c r="H2418" s="3" t="s">
        <v>6534</v>
      </c>
      <c r="I2418" s="3"/>
      <c r="J2418" s="3"/>
      <c r="K2418" s="5" t="s">
        <v>47</v>
      </c>
      <c r="L2418" s="5">
        <v>1</v>
      </c>
      <c r="M2418" s="5" t="s">
        <v>48</v>
      </c>
      <c r="N2418" s="5">
        <f>VLOOKUP(M2418,[1]ArchetypeScores!E:N,10,FALSE)</f>
        <v>0</v>
      </c>
      <c r="O2418" s="5">
        <f>VLOOKUP(M2418,[1]ArchetypeScores!E:O,11,FALSE)</f>
        <v>0</v>
      </c>
      <c r="P2418" s="5">
        <f>VLOOKUP(M2418,[1]ArchetypeScores!E:P,12,FALSE)</f>
        <v>0</v>
      </c>
      <c r="Q2418" s="2" t="str">
        <f>VLOOKUP(M2418,[1]ArchetypeScores!E:W,19,FALSE)</f>
        <v>Consumer (including agriculture and tourism)</v>
      </c>
      <c r="R2418" s="2">
        <f>VLOOKUP(M2418,[1]ArchetypeScores!E:I,5,FALSE)</f>
        <v>0</v>
      </c>
      <c r="S2418" s="2">
        <f>VLOOKUP(M2418,[1]ArchetypeScores!E:K,7,FALSE)</f>
        <v>0</v>
      </c>
      <c r="T2418" s="2" t="str">
        <f t="shared" si="37"/>
        <v>Not A&amp;R positive</v>
      </c>
    </row>
    <row r="2419" spans="1:20" x14ac:dyDescent="0.3">
      <c r="A2419" s="2" t="s">
        <v>6494</v>
      </c>
      <c r="B2419" s="3" t="s">
        <v>6702</v>
      </c>
      <c r="C2419" s="3" t="s">
        <v>6703</v>
      </c>
      <c r="D2419" s="4">
        <v>0.45</v>
      </c>
      <c r="E2419" s="5" t="s">
        <v>6497</v>
      </c>
      <c r="F2419" s="4">
        <v>7.9900000000000006E-3</v>
      </c>
      <c r="G2419" s="6">
        <v>46825</v>
      </c>
      <c r="H2419" s="3" t="s">
        <v>6704</v>
      </c>
      <c r="I2419" s="3"/>
      <c r="J2419" s="3"/>
      <c r="K2419" s="5" t="s">
        <v>94</v>
      </c>
      <c r="L2419" s="5">
        <v>1</v>
      </c>
      <c r="M2419" s="5" t="s">
        <v>95</v>
      </c>
      <c r="N2419" s="5">
        <f>VLOOKUP(M2419,[1]ArchetypeScores!E:N,10,FALSE)</f>
        <v>1</v>
      </c>
      <c r="O2419" s="5">
        <f>VLOOKUP(M2419,[1]ArchetypeScores!E:O,11,FALSE)</f>
        <v>-1</v>
      </c>
      <c r="P2419" s="5">
        <f>VLOOKUP(M2419,[1]ArchetypeScores!E:P,12,FALSE)</f>
        <v>0</v>
      </c>
      <c r="Q2419" s="2" t="str">
        <f>VLOOKUP(M2419,[1]ArchetypeScores!E:W,19,FALSE)</f>
        <v>Consumer (including agriculture and tourism)</v>
      </c>
      <c r="R2419" s="2">
        <f>VLOOKUP(M2419,[1]ArchetypeScores!E:I,5,FALSE)</f>
        <v>0</v>
      </c>
      <c r="S2419" s="2">
        <f>VLOOKUP(M2419,[1]ArchetypeScores!E:K,7,FALSE)</f>
        <v>0</v>
      </c>
      <c r="T2419" s="2" t="str">
        <f t="shared" si="37"/>
        <v>Not A&amp;R positive</v>
      </c>
    </row>
    <row r="2420" spans="1:20" x14ac:dyDescent="0.3">
      <c r="A2420" s="2" t="s">
        <v>6494</v>
      </c>
      <c r="B2420" s="3" t="s">
        <v>6705</v>
      </c>
      <c r="C2420" s="3" t="s">
        <v>6706</v>
      </c>
      <c r="D2420" s="4">
        <v>0.17</v>
      </c>
      <c r="E2420" s="5" t="s">
        <v>6497</v>
      </c>
      <c r="F2420" s="4">
        <v>2.9499999999999999E-3</v>
      </c>
      <c r="G2420" s="6">
        <v>46787</v>
      </c>
      <c r="H2420" s="3" t="s">
        <v>6707</v>
      </c>
      <c r="I2420" s="3"/>
      <c r="J2420" s="3"/>
      <c r="K2420" s="5" t="s">
        <v>31</v>
      </c>
      <c r="L2420" s="5">
        <v>2</v>
      </c>
      <c r="M2420" s="5" t="s">
        <v>1819</v>
      </c>
      <c r="N2420" s="5">
        <f>VLOOKUP(M2420,[1]ArchetypeScores!E:N,10,FALSE)</f>
        <v>0</v>
      </c>
      <c r="O2420" s="5">
        <f>VLOOKUP(M2420,[1]ArchetypeScores!E:O,11,FALSE)</f>
        <v>-2</v>
      </c>
      <c r="P2420" s="5">
        <f>VLOOKUP(M2420,[1]ArchetypeScores!E:P,12,FALSE)</f>
        <v>0</v>
      </c>
      <c r="Q2420" s="2" t="str">
        <f>VLOOKUP(M2420,[1]ArchetypeScores!E:W,19,FALSE)</f>
        <v>Energy and water</v>
      </c>
      <c r="R2420" s="2">
        <f>VLOOKUP(M2420,[1]ArchetypeScores!E:I,5,FALSE)</f>
        <v>0</v>
      </c>
      <c r="S2420" s="2">
        <f>VLOOKUP(M2420,[1]ArchetypeScores!E:K,7,FALSE)</f>
        <v>0</v>
      </c>
      <c r="T2420" s="2" t="str">
        <f t="shared" si="37"/>
        <v>Not A&amp;R positive</v>
      </c>
    </row>
    <row r="2421" spans="1:20" x14ac:dyDescent="0.3">
      <c r="A2421" s="2" t="s">
        <v>6494</v>
      </c>
      <c r="B2421" s="3" t="s">
        <v>6705</v>
      </c>
      <c r="C2421" s="3" t="s">
        <v>6706</v>
      </c>
      <c r="D2421" s="4">
        <v>0.33</v>
      </c>
      <c r="E2421" s="5" t="s">
        <v>6497</v>
      </c>
      <c r="F2421" s="4">
        <v>5.7099999999999998E-3</v>
      </c>
      <c r="G2421" s="6">
        <v>46789</v>
      </c>
      <c r="H2421" s="3" t="s">
        <v>6708</v>
      </c>
      <c r="I2421" s="3"/>
      <c r="J2421" s="3"/>
      <c r="K2421" s="5" t="s">
        <v>31</v>
      </c>
      <c r="L2421" s="5">
        <v>2</v>
      </c>
      <c r="M2421" s="5" t="s">
        <v>1819</v>
      </c>
      <c r="N2421" s="5">
        <f>VLOOKUP(M2421,[1]ArchetypeScores!E:N,10,FALSE)</f>
        <v>0</v>
      </c>
      <c r="O2421" s="5">
        <f>VLOOKUP(M2421,[1]ArchetypeScores!E:O,11,FALSE)</f>
        <v>-2</v>
      </c>
      <c r="P2421" s="5">
        <f>VLOOKUP(M2421,[1]ArchetypeScores!E:P,12,FALSE)</f>
        <v>0</v>
      </c>
      <c r="Q2421" s="2" t="str">
        <f>VLOOKUP(M2421,[1]ArchetypeScores!E:W,19,FALSE)</f>
        <v>Energy and water</v>
      </c>
      <c r="R2421" s="2">
        <f>VLOOKUP(M2421,[1]ArchetypeScores!E:I,5,FALSE)</f>
        <v>0</v>
      </c>
      <c r="S2421" s="2">
        <f>VLOOKUP(M2421,[1]ArchetypeScores!E:K,7,FALSE)</f>
        <v>0</v>
      </c>
      <c r="T2421" s="2" t="str">
        <f t="shared" si="37"/>
        <v>Not A&amp;R positive</v>
      </c>
    </row>
    <row r="2422" spans="1:20" x14ac:dyDescent="0.3">
      <c r="A2422" s="2" t="s">
        <v>6494</v>
      </c>
      <c r="B2422" s="3" t="s">
        <v>6705</v>
      </c>
      <c r="C2422" s="3" t="s">
        <v>6706</v>
      </c>
      <c r="D2422" s="4">
        <v>0.33</v>
      </c>
      <c r="E2422" s="5" t="s">
        <v>6497</v>
      </c>
      <c r="F2422" s="4">
        <v>5.7400000000000003E-3</v>
      </c>
      <c r="G2422" s="6">
        <v>46790</v>
      </c>
      <c r="H2422" s="3" t="s">
        <v>6709</v>
      </c>
      <c r="I2422" s="3"/>
      <c r="J2422" s="3"/>
      <c r="K2422" s="5" t="s">
        <v>31</v>
      </c>
      <c r="L2422" s="5">
        <v>2</v>
      </c>
      <c r="M2422" s="5" t="s">
        <v>1819</v>
      </c>
      <c r="N2422" s="5">
        <f>VLOOKUP(M2422,[1]ArchetypeScores!E:N,10,FALSE)</f>
        <v>0</v>
      </c>
      <c r="O2422" s="5">
        <f>VLOOKUP(M2422,[1]ArchetypeScores!E:O,11,FALSE)</f>
        <v>-2</v>
      </c>
      <c r="P2422" s="5">
        <f>VLOOKUP(M2422,[1]ArchetypeScores!E:P,12,FALSE)</f>
        <v>0</v>
      </c>
      <c r="Q2422" s="2" t="str">
        <f>VLOOKUP(M2422,[1]ArchetypeScores!E:W,19,FALSE)</f>
        <v>Energy and water</v>
      </c>
      <c r="R2422" s="2">
        <f>VLOOKUP(M2422,[1]ArchetypeScores!E:I,5,FALSE)</f>
        <v>0</v>
      </c>
      <c r="S2422" s="2">
        <f>VLOOKUP(M2422,[1]ArchetypeScores!E:K,7,FALSE)</f>
        <v>0</v>
      </c>
      <c r="T2422" s="2" t="str">
        <f t="shared" si="37"/>
        <v>Not A&amp;R positive</v>
      </c>
    </row>
    <row r="2423" spans="1:20" x14ac:dyDescent="0.3">
      <c r="A2423" s="2" t="s">
        <v>6494</v>
      </c>
      <c r="B2423" s="3" t="s">
        <v>6705</v>
      </c>
      <c r="C2423" s="3" t="s">
        <v>6706</v>
      </c>
      <c r="D2423" s="4">
        <v>0.35599999999999998</v>
      </c>
      <c r="E2423" s="5" t="s">
        <v>6497</v>
      </c>
      <c r="F2423" s="4">
        <v>6.1500000000000001E-3</v>
      </c>
      <c r="G2423" s="6">
        <v>46791</v>
      </c>
      <c r="H2423" s="3" t="s">
        <v>6710</v>
      </c>
      <c r="I2423" s="3"/>
      <c r="J2423" s="3"/>
      <c r="K2423" s="5" t="s">
        <v>31</v>
      </c>
      <c r="L2423" s="5">
        <v>2</v>
      </c>
      <c r="M2423" s="5" t="s">
        <v>1819</v>
      </c>
      <c r="N2423" s="5">
        <f>VLOOKUP(M2423,[1]ArchetypeScores!E:N,10,FALSE)</f>
        <v>0</v>
      </c>
      <c r="O2423" s="5">
        <f>VLOOKUP(M2423,[1]ArchetypeScores!E:O,11,FALSE)</f>
        <v>-2</v>
      </c>
      <c r="P2423" s="5">
        <f>VLOOKUP(M2423,[1]ArchetypeScores!E:P,12,FALSE)</f>
        <v>0</v>
      </c>
      <c r="Q2423" s="2" t="str">
        <f>VLOOKUP(M2423,[1]ArchetypeScores!E:W,19,FALSE)</f>
        <v>Energy and water</v>
      </c>
      <c r="R2423" s="2">
        <f>VLOOKUP(M2423,[1]ArchetypeScores!E:I,5,FALSE)</f>
        <v>0</v>
      </c>
      <c r="S2423" s="2">
        <f>VLOOKUP(M2423,[1]ArchetypeScores!E:K,7,FALSE)</f>
        <v>0</v>
      </c>
      <c r="T2423" s="2" t="str">
        <f t="shared" si="37"/>
        <v>Not A&amp;R positive</v>
      </c>
    </row>
    <row r="2424" spans="1:20" x14ac:dyDescent="0.3">
      <c r="A2424" s="2" t="s">
        <v>6494</v>
      </c>
      <c r="B2424" s="3" t="s">
        <v>6705</v>
      </c>
      <c r="C2424" s="3" t="s">
        <v>6706</v>
      </c>
      <c r="D2424" s="4">
        <v>0.378</v>
      </c>
      <c r="E2424" s="5" t="s">
        <v>6497</v>
      </c>
      <c r="F2424" s="4">
        <v>6.5900000000000004E-3</v>
      </c>
      <c r="G2424" s="6">
        <v>46792</v>
      </c>
      <c r="H2424" s="3" t="s">
        <v>6711</v>
      </c>
      <c r="I2424" s="3"/>
      <c r="J2424" s="3"/>
      <c r="K2424" s="5" t="s">
        <v>31</v>
      </c>
      <c r="L2424" s="5">
        <v>2</v>
      </c>
      <c r="M2424" s="5" t="s">
        <v>1819</v>
      </c>
      <c r="N2424" s="5">
        <f>VLOOKUP(M2424,[1]ArchetypeScores!E:N,10,FALSE)</f>
        <v>0</v>
      </c>
      <c r="O2424" s="5">
        <f>VLOOKUP(M2424,[1]ArchetypeScores!E:O,11,FALSE)</f>
        <v>-2</v>
      </c>
      <c r="P2424" s="5">
        <f>VLOOKUP(M2424,[1]ArchetypeScores!E:P,12,FALSE)</f>
        <v>0</v>
      </c>
      <c r="Q2424" s="2" t="str">
        <f>VLOOKUP(M2424,[1]ArchetypeScores!E:W,19,FALSE)</f>
        <v>Energy and water</v>
      </c>
      <c r="R2424" s="2">
        <f>VLOOKUP(M2424,[1]ArchetypeScores!E:I,5,FALSE)</f>
        <v>0</v>
      </c>
      <c r="S2424" s="2">
        <f>VLOOKUP(M2424,[1]ArchetypeScores!E:K,7,FALSE)</f>
        <v>0</v>
      </c>
      <c r="T2424" s="2" t="str">
        <f t="shared" si="37"/>
        <v>Not A&amp;R positive</v>
      </c>
    </row>
    <row r="2425" spans="1:20" x14ac:dyDescent="0.3">
      <c r="A2425" s="2" t="s">
        <v>6494</v>
      </c>
      <c r="B2425" s="3" t="s">
        <v>6705</v>
      </c>
      <c r="C2425" s="3" t="s">
        <v>6706</v>
      </c>
      <c r="D2425" s="4">
        <v>0.40500000000000003</v>
      </c>
      <c r="E2425" s="5" t="s">
        <v>6497</v>
      </c>
      <c r="F2425" s="4">
        <v>7.0099999999999997E-3</v>
      </c>
      <c r="G2425" s="6">
        <v>46794</v>
      </c>
      <c r="H2425" s="3" t="s">
        <v>6712</v>
      </c>
      <c r="I2425" s="3"/>
      <c r="J2425" s="3"/>
      <c r="K2425" s="5" t="s">
        <v>31</v>
      </c>
      <c r="L2425" s="5">
        <v>2</v>
      </c>
      <c r="M2425" s="5" t="s">
        <v>1819</v>
      </c>
      <c r="N2425" s="5">
        <f>VLOOKUP(M2425,[1]ArchetypeScores!E:N,10,FALSE)</f>
        <v>0</v>
      </c>
      <c r="O2425" s="5">
        <f>VLOOKUP(M2425,[1]ArchetypeScores!E:O,11,FALSE)</f>
        <v>-2</v>
      </c>
      <c r="P2425" s="5">
        <f>VLOOKUP(M2425,[1]ArchetypeScores!E:P,12,FALSE)</f>
        <v>0</v>
      </c>
      <c r="Q2425" s="2" t="str">
        <f>VLOOKUP(M2425,[1]ArchetypeScores!E:W,19,FALSE)</f>
        <v>Energy and water</v>
      </c>
      <c r="R2425" s="2">
        <f>VLOOKUP(M2425,[1]ArchetypeScores!E:I,5,FALSE)</f>
        <v>0</v>
      </c>
      <c r="S2425" s="2">
        <f>VLOOKUP(M2425,[1]ArchetypeScores!E:K,7,FALSE)</f>
        <v>0</v>
      </c>
      <c r="T2425" s="2" t="str">
        <f t="shared" si="37"/>
        <v>Not A&amp;R positive</v>
      </c>
    </row>
    <row r="2426" spans="1:20" x14ac:dyDescent="0.3">
      <c r="A2426" s="2" t="s">
        <v>6494</v>
      </c>
      <c r="B2426" s="3" t="s">
        <v>6705</v>
      </c>
      <c r="C2426" s="3" t="s">
        <v>6706</v>
      </c>
      <c r="D2426" s="4">
        <v>0.40899999999999997</v>
      </c>
      <c r="E2426" s="5" t="s">
        <v>6497</v>
      </c>
      <c r="F2426" s="4">
        <v>7.1300000000000001E-3</v>
      </c>
      <c r="G2426" s="6">
        <v>46795</v>
      </c>
      <c r="H2426" s="3" t="s">
        <v>6713</v>
      </c>
      <c r="I2426" s="3"/>
      <c r="J2426" s="3"/>
      <c r="K2426" s="5" t="s">
        <v>31</v>
      </c>
      <c r="L2426" s="5">
        <v>2</v>
      </c>
      <c r="M2426" s="5" t="s">
        <v>1819</v>
      </c>
      <c r="N2426" s="5">
        <f>VLOOKUP(M2426,[1]ArchetypeScores!E:N,10,FALSE)</f>
        <v>0</v>
      </c>
      <c r="O2426" s="5">
        <f>VLOOKUP(M2426,[1]ArchetypeScores!E:O,11,FALSE)</f>
        <v>-2</v>
      </c>
      <c r="P2426" s="5">
        <f>VLOOKUP(M2426,[1]ArchetypeScores!E:P,12,FALSE)</f>
        <v>0</v>
      </c>
      <c r="Q2426" s="2" t="str">
        <f>VLOOKUP(M2426,[1]ArchetypeScores!E:W,19,FALSE)</f>
        <v>Energy and water</v>
      </c>
      <c r="R2426" s="2">
        <f>VLOOKUP(M2426,[1]ArchetypeScores!E:I,5,FALSE)</f>
        <v>0</v>
      </c>
      <c r="S2426" s="2">
        <f>VLOOKUP(M2426,[1]ArchetypeScores!E:K,7,FALSE)</f>
        <v>0</v>
      </c>
      <c r="T2426" s="2" t="str">
        <f t="shared" si="37"/>
        <v>Not A&amp;R positive</v>
      </c>
    </row>
    <row r="2427" spans="1:20" x14ac:dyDescent="0.3">
      <c r="A2427" s="2" t="s">
        <v>6494</v>
      </c>
      <c r="B2427" s="3" t="s">
        <v>6705</v>
      </c>
      <c r="C2427" s="3" t="s">
        <v>6706</v>
      </c>
      <c r="D2427" s="4">
        <v>0.41099999999999998</v>
      </c>
      <c r="E2427" s="5" t="s">
        <v>6497</v>
      </c>
      <c r="F2427" s="4">
        <v>7.1999999999999998E-3</v>
      </c>
      <c r="G2427" s="6">
        <v>46796</v>
      </c>
      <c r="H2427" s="3" t="s">
        <v>6714</v>
      </c>
      <c r="I2427" s="3"/>
      <c r="J2427" s="3"/>
      <c r="K2427" s="5" t="s">
        <v>31</v>
      </c>
      <c r="L2427" s="5">
        <v>2</v>
      </c>
      <c r="M2427" s="5" t="s">
        <v>1819</v>
      </c>
      <c r="N2427" s="5">
        <f>VLOOKUP(M2427,[1]ArchetypeScores!E:N,10,FALSE)</f>
        <v>0</v>
      </c>
      <c r="O2427" s="5">
        <f>VLOOKUP(M2427,[1]ArchetypeScores!E:O,11,FALSE)</f>
        <v>-2</v>
      </c>
      <c r="P2427" s="5">
        <f>VLOOKUP(M2427,[1]ArchetypeScores!E:P,12,FALSE)</f>
        <v>0</v>
      </c>
      <c r="Q2427" s="2" t="str">
        <f>VLOOKUP(M2427,[1]ArchetypeScores!E:W,19,FALSE)</f>
        <v>Energy and water</v>
      </c>
      <c r="R2427" s="2">
        <f>VLOOKUP(M2427,[1]ArchetypeScores!E:I,5,FALSE)</f>
        <v>0</v>
      </c>
      <c r="S2427" s="2">
        <f>VLOOKUP(M2427,[1]ArchetypeScores!E:K,7,FALSE)</f>
        <v>0</v>
      </c>
      <c r="T2427" s="2" t="str">
        <f t="shared" si="37"/>
        <v>Not A&amp;R positive</v>
      </c>
    </row>
    <row r="2428" spans="1:20" x14ac:dyDescent="0.3">
      <c r="A2428" s="2" t="s">
        <v>6494</v>
      </c>
      <c r="B2428" s="3" t="s">
        <v>6705</v>
      </c>
      <c r="C2428" s="3" t="s">
        <v>6706</v>
      </c>
      <c r="D2428" s="4">
        <v>0.41499999999999998</v>
      </c>
      <c r="E2428" s="5" t="s">
        <v>6497</v>
      </c>
      <c r="F2428" s="4">
        <v>7.1900000000000002E-3</v>
      </c>
      <c r="G2428" s="6">
        <v>46800</v>
      </c>
      <c r="H2428" s="3" t="s">
        <v>6715</v>
      </c>
      <c r="I2428" s="3"/>
      <c r="J2428" s="3"/>
      <c r="K2428" s="5" t="s">
        <v>31</v>
      </c>
      <c r="L2428" s="5">
        <v>2</v>
      </c>
      <c r="M2428" s="5" t="s">
        <v>1819</v>
      </c>
      <c r="N2428" s="5">
        <f>VLOOKUP(M2428,[1]ArchetypeScores!E:N,10,FALSE)</f>
        <v>0</v>
      </c>
      <c r="O2428" s="5">
        <f>VLOOKUP(M2428,[1]ArchetypeScores!E:O,11,FALSE)</f>
        <v>-2</v>
      </c>
      <c r="P2428" s="5">
        <f>VLOOKUP(M2428,[1]ArchetypeScores!E:P,12,FALSE)</f>
        <v>0</v>
      </c>
      <c r="Q2428" s="2" t="str">
        <f>VLOOKUP(M2428,[1]ArchetypeScores!E:W,19,FALSE)</f>
        <v>Energy and water</v>
      </c>
      <c r="R2428" s="2">
        <f>VLOOKUP(M2428,[1]ArchetypeScores!E:I,5,FALSE)</f>
        <v>0</v>
      </c>
      <c r="S2428" s="2">
        <f>VLOOKUP(M2428,[1]ArchetypeScores!E:K,7,FALSE)</f>
        <v>0</v>
      </c>
      <c r="T2428" s="2" t="str">
        <f t="shared" si="37"/>
        <v>Not A&amp;R positive</v>
      </c>
    </row>
    <row r="2429" spans="1:20" x14ac:dyDescent="0.3">
      <c r="A2429" s="2" t="s">
        <v>6494</v>
      </c>
      <c r="B2429" s="3" t="s">
        <v>6705</v>
      </c>
      <c r="C2429" s="3" t="s">
        <v>6706</v>
      </c>
      <c r="D2429" s="4">
        <v>0.34200000000000003</v>
      </c>
      <c r="E2429" s="5" t="s">
        <v>6497</v>
      </c>
      <c r="F2429" s="4">
        <v>5.9300000000000004E-3</v>
      </c>
      <c r="G2429" s="6">
        <v>46801</v>
      </c>
      <c r="H2429" s="3" t="s">
        <v>6716</v>
      </c>
      <c r="I2429" s="3"/>
      <c r="J2429" s="3"/>
      <c r="K2429" s="5" t="s">
        <v>31</v>
      </c>
      <c r="L2429" s="5">
        <v>2</v>
      </c>
      <c r="M2429" s="5" t="s">
        <v>1819</v>
      </c>
      <c r="N2429" s="5">
        <f>VLOOKUP(M2429,[1]ArchetypeScores!E:N,10,FALSE)</f>
        <v>0</v>
      </c>
      <c r="O2429" s="5">
        <f>VLOOKUP(M2429,[1]ArchetypeScores!E:O,11,FALSE)</f>
        <v>-2</v>
      </c>
      <c r="P2429" s="5">
        <f>VLOOKUP(M2429,[1]ArchetypeScores!E:P,12,FALSE)</f>
        <v>0</v>
      </c>
      <c r="Q2429" s="2" t="str">
        <f>VLOOKUP(M2429,[1]ArchetypeScores!E:W,19,FALSE)</f>
        <v>Energy and water</v>
      </c>
      <c r="R2429" s="2">
        <f>VLOOKUP(M2429,[1]ArchetypeScores!E:I,5,FALSE)</f>
        <v>0</v>
      </c>
      <c r="S2429" s="2">
        <f>VLOOKUP(M2429,[1]ArchetypeScores!E:K,7,FALSE)</f>
        <v>0</v>
      </c>
      <c r="T2429" s="2" t="str">
        <f t="shared" si="37"/>
        <v>Not A&amp;R positive</v>
      </c>
    </row>
    <row r="2430" spans="1:20" x14ac:dyDescent="0.3">
      <c r="A2430" s="2" t="s">
        <v>6494</v>
      </c>
      <c r="B2430" s="3" t="s">
        <v>6705</v>
      </c>
      <c r="C2430" s="3" t="s">
        <v>6706</v>
      </c>
      <c r="D2430" s="4">
        <v>0.4</v>
      </c>
      <c r="E2430" s="5" t="s">
        <v>6497</v>
      </c>
      <c r="F2430" s="4">
        <v>6.9300000000000004E-3</v>
      </c>
      <c r="G2430" s="6">
        <v>46802</v>
      </c>
      <c r="H2430" s="3" t="s">
        <v>6717</v>
      </c>
      <c r="I2430" s="3"/>
      <c r="J2430" s="3"/>
      <c r="K2430" s="5" t="s">
        <v>31</v>
      </c>
      <c r="L2430" s="5">
        <v>2</v>
      </c>
      <c r="M2430" s="5" t="s">
        <v>1819</v>
      </c>
      <c r="N2430" s="5">
        <f>VLOOKUP(M2430,[1]ArchetypeScores!E:N,10,FALSE)</f>
        <v>0</v>
      </c>
      <c r="O2430" s="5">
        <f>VLOOKUP(M2430,[1]ArchetypeScores!E:O,11,FALSE)</f>
        <v>-2</v>
      </c>
      <c r="P2430" s="5">
        <f>VLOOKUP(M2430,[1]ArchetypeScores!E:P,12,FALSE)</f>
        <v>0</v>
      </c>
      <c r="Q2430" s="2" t="str">
        <f>VLOOKUP(M2430,[1]ArchetypeScores!E:W,19,FALSE)</f>
        <v>Energy and water</v>
      </c>
      <c r="R2430" s="2">
        <f>VLOOKUP(M2430,[1]ArchetypeScores!E:I,5,FALSE)</f>
        <v>0</v>
      </c>
      <c r="S2430" s="2">
        <f>VLOOKUP(M2430,[1]ArchetypeScores!E:K,7,FALSE)</f>
        <v>0</v>
      </c>
      <c r="T2430" s="2" t="str">
        <f t="shared" si="37"/>
        <v>Not A&amp;R positive</v>
      </c>
    </row>
    <row r="2431" spans="1:20" x14ac:dyDescent="0.3">
      <c r="A2431" s="2" t="s">
        <v>6494</v>
      </c>
      <c r="B2431" s="3" t="s">
        <v>6705</v>
      </c>
      <c r="C2431" s="3" t="s">
        <v>6706</v>
      </c>
      <c r="D2431" s="4">
        <v>0.38200000000000001</v>
      </c>
      <c r="E2431" s="5" t="s">
        <v>6497</v>
      </c>
      <c r="F2431" s="4">
        <v>6.6299999999999996E-3</v>
      </c>
      <c r="G2431" s="6">
        <v>46803</v>
      </c>
      <c r="H2431" s="3" t="s">
        <v>6718</v>
      </c>
      <c r="I2431" s="3"/>
      <c r="J2431" s="3"/>
      <c r="K2431" s="5" t="s">
        <v>31</v>
      </c>
      <c r="L2431" s="5">
        <v>2</v>
      </c>
      <c r="M2431" s="5" t="s">
        <v>1819</v>
      </c>
      <c r="N2431" s="5">
        <f>VLOOKUP(M2431,[1]ArchetypeScores!E:N,10,FALSE)</f>
        <v>0</v>
      </c>
      <c r="O2431" s="5">
        <f>VLOOKUP(M2431,[1]ArchetypeScores!E:O,11,FALSE)</f>
        <v>-2</v>
      </c>
      <c r="P2431" s="5">
        <f>VLOOKUP(M2431,[1]ArchetypeScores!E:P,12,FALSE)</f>
        <v>0</v>
      </c>
      <c r="Q2431" s="2" t="str">
        <f>VLOOKUP(M2431,[1]ArchetypeScores!E:W,19,FALSE)</f>
        <v>Energy and water</v>
      </c>
      <c r="R2431" s="2">
        <f>VLOOKUP(M2431,[1]ArchetypeScores!E:I,5,FALSE)</f>
        <v>0</v>
      </c>
      <c r="S2431" s="2">
        <f>VLOOKUP(M2431,[1]ArchetypeScores!E:K,7,FALSE)</f>
        <v>0</v>
      </c>
      <c r="T2431" s="2" t="str">
        <f t="shared" si="37"/>
        <v>Not A&amp;R positive</v>
      </c>
    </row>
    <row r="2432" spans="1:20" x14ac:dyDescent="0.3">
      <c r="A2432" s="2" t="s">
        <v>6494</v>
      </c>
      <c r="B2432" s="3" t="s">
        <v>6705</v>
      </c>
      <c r="C2432" s="3" t="s">
        <v>6706</v>
      </c>
      <c r="D2432" s="4">
        <v>0.38</v>
      </c>
      <c r="E2432" s="5" t="s">
        <v>6497</v>
      </c>
      <c r="F2432" s="4">
        <v>6.6E-3</v>
      </c>
      <c r="G2432" s="6">
        <v>46804</v>
      </c>
      <c r="H2432" s="3" t="s">
        <v>6719</v>
      </c>
      <c r="I2432" s="3"/>
      <c r="J2432" s="3"/>
      <c r="K2432" s="5" t="s">
        <v>31</v>
      </c>
      <c r="L2432" s="5">
        <v>2</v>
      </c>
      <c r="M2432" s="5" t="s">
        <v>1819</v>
      </c>
      <c r="N2432" s="5">
        <f>VLOOKUP(M2432,[1]ArchetypeScores!E:N,10,FALSE)</f>
        <v>0</v>
      </c>
      <c r="O2432" s="5">
        <f>VLOOKUP(M2432,[1]ArchetypeScores!E:O,11,FALSE)</f>
        <v>-2</v>
      </c>
      <c r="P2432" s="5">
        <f>VLOOKUP(M2432,[1]ArchetypeScores!E:P,12,FALSE)</f>
        <v>0</v>
      </c>
      <c r="Q2432" s="2" t="str">
        <f>VLOOKUP(M2432,[1]ArchetypeScores!E:W,19,FALSE)</f>
        <v>Energy and water</v>
      </c>
      <c r="R2432" s="2">
        <f>VLOOKUP(M2432,[1]ArchetypeScores!E:I,5,FALSE)</f>
        <v>0</v>
      </c>
      <c r="S2432" s="2">
        <f>VLOOKUP(M2432,[1]ArchetypeScores!E:K,7,FALSE)</f>
        <v>0</v>
      </c>
      <c r="T2432" s="2" t="str">
        <f t="shared" si="37"/>
        <v>Not A&amp;R positive</v>
      </c>
    </row>
    <row r="2433" spans="1:20" x14ac:dyDescent="0.3">
      <c r="A2433" s="2" t="s">
        <v>6494</v>
      </c>
      <c r="B2433" s="3" t="s">
        <v>6705</v>
      </c>
      <c r="C2433" s="3" t="s">
        <v>6706</v>
      </c>
      <c r="D2433" s="4">
        <v>0.313</v>
      </c>
      <c r="E2433" s="5" t="s">
        <v>6497</v>
      </c>
      <c r="F2433" s="4">
        <v>5.4299999999999999E-3</v>
      </c>
      <c r="G2433" s="6">
        <v>46805</v>
      </c>
      <c r="H2433" s="3" t="s">
        <v>6720</v>
      </c>
      <c r="I2433" s="3"/>
      <c r="J2433" s="3"/>
      <c r="K2433" s="5" t="s">
        <v>31</v>
      </c>
      <c r="L2433" s="5">
        <v>2</v>
      </c>
      <c r="M2433" s="5" t="s">
        <v>1819</v>
      </c>
      <c r="N2433" s="5">
        <f>VLOOKUP(M2433,[1]ArchetypeScores!E:N,10,FALSE)</f>
        <v>0</v>
      </c>
      <c r="O2433" s="5">
        <f>VLOOKUP(M2433,[1]ArchetypeScores!E:O,11,FALSE)</f>
        <v>-2</v>
      </c>
      <c r="P2433" s="5">
        <f>VLOOKUP(M2433,[1]ArchetypeScores!E:P,12,FALSE)</f>
        <v>0</v>
      </c>
      <c r="Q2433" s="2" t="str">
        <f>VLOOKUP(M2433,[1]ArchetypeScores!E:W,19,FALSE)</f>
        <v>Energy and water</v>
      </c>
      <c r="R2433" s="2">
        <f>VLOOKUP(M2433,[1]ArchetypeScores!E:I,5,FALSE)</f>
        <v>0</v>
      </c>
      <c r="S2433" s="2">
        <f>VLOOKUP(M2433,[1]ArchetypeScores!E:K,7,FALSE)</f>
        <v>0</v>
      </c>
      <c r="T2433" s="2" t="str">
        <f t="shared" si="37"/>
        <v>Not A&amp;R positive</v>
      </c>
    </row>
    <row r="2434" spans="1:20" x14ac:dyDescent="0.3">
      <c r="A2434" s="2" t="s">
        <v>6494</v>
      </c>
      <c r="B2434" s="3" t="s">
        <v>6705</v>
      </c>
      <c r="C2434" s="3" t="s">
        <v>6721</v>
      </c>
      <c r="D2434" s="4">
        <v>3</v>
      </c>
      <c r="E2434" s="5" t="s">
        <v>6497</v>
      </c>
      <c r="F2434" s="4">
        <v>5.21E-2</v>
      </c>
      <c r="G2434" s="6">
        <v>46806</v>
      </c>
      <c r="H2434" s="3" t="s">
        <v>6722</v>
      </c>
      <c r="I2434" s="3"/>
      <c r="J2434" s="3"/>
      <c r="K2434" s="5" t="s">
        <v>31</v>
      </c>
      <c r="L2434" s="5">
        <v>2</v>
      </c>
      <c r="M2434" s="5" t="s">
        <v>1819</v>
      </c>
      <c r="N2434" s="5">
        <f>VLOOKUP(M2434,[1]ArchetypeScores!E:N,10,FALSE)</f>
        <v>0</v>
      </c>
      <c r="O2434" s="5">
        <f>VLOOKUP(M2434,[1]ArchetypeScores!E:O,11,FALSE)</f>
        <v>-2</v>
      </c>
      <c r="P2434" s="5">
        <f>VLOOKUP(M2434,[1]ArchetypeScores!E:P,12,FALSE)</f>
        <v>0</v>
      </c>
      <c r="Q2434" s="2" t="str">
        <f>VLOOKUP(M2434,[1]ArchetypeScores!E:W,19,FALSE)</f>
        <v>Energy and water</v>
      </c>
      <c r="R2434" s="2">
        <f>VLOOKUP(M2434,[1]ArchetypeScores!E:I,5,FALSE)</f>
        <v>0</v>
      </c>
      <c r="S2434" s="2">
        <f>VLOOKUP(M2434,[1]ArchetypeScores!E:K,7,FALSE)</f>
        <v>0</v>
      </c>
      <c r="T2434" s="2" t="str">
        <f t="shared" ref="T2434:T2497" si="38">IF(AND(R2434=1,S2434=1),"Both",IF(AND(R2434=1,S2434=0),"Direct only",IF(AND(R2434=0,S2434=1),"Indirect only","Not A&amp;R positive")))</f>
        <v>Not A&amp;R positive</v>
      </c>
    </row>
    <row r="2435" spans="1:20" x14ac:dyDescent="0.3">
      <c r="A2435" s="2" t="s">
        <v>6494</v>
      </c>
      <c r="B2435" s="3" t="s">
        <v>6705</v>
      </c>
      <c r="C2435" s="3" t="s">
        <v>6706</v>
      </c>
      <c r="D2435" s="4">
        <v>0.5</v>
      </c>
      <c r="E2435" s="5" t="s">
        <v>6497</v>
      </c>
      <c r="F2435" s="4">
        <v>8.77E-3</v>
      </c>
      <c r="G2435" s="6">
        <v>46808</v>
      </c>
      <c r="H2435" s="3" t="s">
        <v>6723</v>
      </c>
      <c r="I2435" s="3"/>
      <c r="J2435" s="3"/>
      <c r="K2435" s="5" t="s">
        <v>31</v>
      </c>
      <c r="L2435" s="5">
        <v>2</v>
      </c>
      <c r="M2435" s="5" t="s">
        <v>1819</v>
      </c>
      <c r="N2435" s="5">
        <f>VLOOKUP(M2435,[1]ArchetypeScores!E:N,10,FALSE)</f>
        <v>0</v>
      </c>
      <c r="O2435" s="5">
        <f>VLOOKUP(M2435,[1]ArchetypeScores!E:O,11,FALSE)</f>
        <v>-2</v>
      </c>
      <c r="P2435" s="5">
        <f>VLOOKUP(M2435,[1]ArchetypeScores!E:P,12,FALSE)</f>
        <v>0</v>
      </c>
      <c r="Q2435" s="2" t="str">
        <f>VLOOKUP(M2435,[1]ArchetypeScores!E:W,19,FALSE)</f>
        <v>Energy and water</v>
      </c>
      <c r="R2435" s="2">
        <f>VLOOKUP(M2435,[1]ArchetypeScores!E:I,5,FALSE)</f>
        <v>0</v>
      </c>
      <c r="S2435" s="2">
        <f>VLOOKUP(M2435,[1]ArchetypeScores!E:K,7,FALSE)</f>
        <v>0</v>
      </c>
      <c r="T2435" s="2" t="str">
        <f t="shared" si="38"/>
        <v>Not A&amp;R positive</v>
      </c>
    </row>
    <row r="2436" spans="1:20" x14ac:dyDescent="0.3">
      <c r="A2436" s="2" t="s">
        <v>6494</v>
      </c>
      <c r="B2436" s="3" t="s">
        <v>6705</v>
      </c>
      <c r="C2436" s="3" t="s">
        <v>6706</v>
      </c>
      <c r="D2436" s="4">
        <v>0.65500000000000003</v>
      </c>
      <c r="E2436" s="5" t="s">
        <v>6497</v>
      </c>
      <c r="F2436" s="4">
        <v>1.163E-2</v>
      </c>
      <c r="G2436" s="6">
        <v>46813</v>
      </c>
      <c r="H2436" s="3" t="s">
        <v>6724</v>
      </c>
      <c r="I2436" s="3"/>
      <c r="J2436" s="3"/>
      <c r="K2436" s="5" t="s">
        <v>31</v>
      </c>
      <c r="L2436" s="5">
        <v>2</v>
      </c>
      <c r="M2436" s="5" t="s">
        <v>1819</v>
      </c>
      <c r="N2436" s="5">
        <f>VLOOKUP(M2436,[1]ArchetypeScores!E:N,10,FALSE)</f>
        <v>0</v>
      </c>
      <c r="O2436" s="5">
        <f>VLOOKUP(M2436,[1]ArchetypeScores!E:O,11,FALSE)</f>
        <v>-2</v>
      </c>
      <c r="P2436" s="5">
        <f>VLOOKUP(M2436,[1]ArchetypeScores!E:P,12,FALSE)</f>
        <v>0</v>
      </c>
      <c r="Q2436" s="2" t="str">
        <f>VLOOKUP(M2436,[1]ArchetypeScores!E:W,19,FALSE)</f>
        <v>Energy and water</v>
      </c>
      <c r="R2436" s="2">
        <f>VLOOKUP(M2436,[1]ArchetypeScores!E:I,5,FALSE)</f>
        <v>0</v>
      </c>
      <c r="S2436" s="2">
        <f>VLOOKUP(M2436,[1]ArchetypeScores!E:K,7,FALSE)</f>
        <v>0</v>
      </c>
      <c r="T2436" s="2" t="str">
        <f t="shared" si="38"/>
        <v>Not A&amp;R positive</v>
      </c>
    </row>
    <row r="2437" spans="1:20" x14ac:dyDescent="0.3">
      <c r="A2437" s="2" t="s">
        <v>6494</v>
      </c>
      <c r="B2437" s="3" t="s">
        <v>6705</v>
      </c>
      <c r="C2437" s="3" t="s">
        <v>6706</v>
      </c>
      <c r="D2437" s="4">
        <v>0.58599999999999997</v>
      </c>
      <c r="E2437" s="5" t="s">
        <v>6497</v>
      </c>
      <c r="F2437" s="4">
        <v>1.0290000000000001E-2</v>
      </c>
      <c r="G2437" s="6">
        <v>46814</v>
      </c>
      <c r="H2437" s="3" t="s">
        <v>6725</v>
      </c>
      <c r="I2437" s="3"/>
      <c r="J2437" s="3"/>
      <c r="K2437" s="5" t="s">
        <v>31</v>
      </c>
      <c r="L2437" s="5">
        <v>2</v>
      </c>
      <c r="M2437" s="5" t="s">
        <v>1819</v>
      </c>
      <c r="N2437" s="5">
        <f>VLOOKUP(M2437,[1]ArchetypeScores!E:N,10,FALSE)</f>
        <v>0</v>
      </c>
      <c r="O2437" s="5">
        <f>VLOOKUP(M2437,[1]ArchetypeScores!E:O,11,FALSE)</f>
        <v>-2</v>
      </c>
      <c r="P2437" s="5">
        <f>VLOOKUP(M2437,[1]ArchetypeScores!E:P,12,FALSE)</f>
        <v>0</v>
      </c>
      <c r="Q2437" s="2" t="str">
        <f>VLOOKUP(M2437,[1]ArchetypeScores!E:W,19,FALSE)</f>
        <v>Energy and water</v>
      </c>
      <c r="R2437" s="2">
        <f>VLOOKUP(M2437,[1]ArchetypeScores!E:I,5,FALSE)</f>
        <v>0</v>
      </c>
      <c r="S2437" s="2">
        <f>VLOOKUP(M2437,[1]ArchetypeScores!E:K,7,FALSE)</f>
        <v>0</v>
      </c>
      <c r="T2437" s="2" t="str">
        <f t="shared" si="38"/>
        <v>Not A&amp;R positive</v>
      </c>
    </row>
    <row r="2438" spans="1:20" x14ac:dyDescent="0.3">
      <c r="A2438" s="2" t="s">
        <v>6494</v>
      </c>
      <c r="B2438" s="3" t="s">
        <v>6705</v>
      </c>
      <c r="C2438" s="3" t="s">
        <v>6706</v>
      </c>
      <c r="D2438" s="4">
        <v>0.55200000000000005</v>
      </c>
      <c r="E2438" s="5" t="s">
        <v>6497</v>
      </c>
      <c r="F2438" s="4">
        <v>9.7900000000000001E-3</v>
      </c>
      <c r="G2438" s="6">
        <v>46820</v>
      </c>
      <c r="H2438" s="3" t="s">
        <v>6726</v>
      </c>
      <c r="I2438" s="3"/>
      <c r="J2438" s="3"/>
      <c r="K2438" s="5" t="s">
        <v>31</v>
      </c>
      <c r="L2438" s="5">
        <v>2</v>
      </c>
      <c r="M2438" s="5" t="s">
        <v>1819</v>
      </c>
      <c r="N2438" s="5">
        <f>VLOOKUP(M2438,[1]ArchetypeScores!E:N,10,FALSE)</f>
        <v>0</v>
      </c>
      <c r="O2438" s="5">
        <f>VLOOKUP(M2438,[1]ArchetypeScores!E:O,11,FALSE)</f>
        <v>-2</v>
      </c>
      <c r="P2438" s="5">
        <f>VLOOKUP(M2438,[1]ArchetypeScores!E:P,12,FALSE)</f>
        <v>0</v>
      </c>
      <c r="Q2438" s="2" t="str">
        <f>VLOOKUP(M2438,[1]ArchetypeScores!E:W,19,FALSE)</f>
        <v>Energy and water</v>
      </c>
      <c r="R2438" s="2">
        <f>VLOOKUP(M2438,[1]ArchetypeScores!E:I,5,FALSE)</f>
        <v>0</v>
      </c>
      <c r="S2438" s="2">
        <f>VLOOKUP(M2438,[1]ArchetypeScores!E:K,7,FALSE)</f>
        <v>0</v>
      </c>
      <c r="T2438" s="2" t="str">
        <f t="shared" si="38"/>
        <v>Not A&amp;R positive</v>
      </c>
    </row>
    <row r="2439" spans="1:20" x14ac:dyDescent="0.3">
      <c r="A2439" s="2" t="s">
        <v>6494</v>
      </c>
      <c r="B2439" s="3" t="s">
        <v>6705</v>
      </c>
      <c r="C2439" s="3" t="s">
        <v>6706</v>
      </c>
      <c r="D2439" s="4">
        <v>0.6</v>
      </c>
      <c r="E2439" s="5" t="s">
        <v>6497</v>
      </c>
      <c r="F2439" s="4">
        <v>1.068E-2</v>
      </c>
      <c r="G2439" s="6">
        <v>46821</v>
      </c>
      <c r="H2439" s="3" t="s">
        <v>6727</v>
      </c>
      <c r="I2439" s="3"/>
      <c r="J2439" s="3"/>
      <c r="K2439" s="5" t="s">
        <v>31</v>
      </c>
      <c r="L2439" s="5">
        <v>2</v>
      </c>
      <c r="M2439" s="5" t="s">
        <v>1819</v>
      </c>
      <c r="N2439" s="5">
        <f>VLOOKUP(M2439,[1]ArchetypeScores!E:N,10,FALSE)</f>
        <v>0</v>
      </c>
      <c r="O2439" s="5">
        <f>VLOOKUP(M2439,[1]ArchetypeScores!E:O,11,FALSE)</f>
        <v>-2</v>
      </c>
      <c r="P2439" s="5">
        <f>VLOOKUP(M2439,[1]ArchetypeScores!E:P,12,FALSE)</f>
        <v>0</v>
      </c>
      <c r="Q2439" s="2" t="str">
        <f>VLOOKUP(M2439,[1]ArchetypeScores!E:W,19,FALSE)</f>
        <v>Energy and water</v>
      </c>
      <c r="R2439" s="2">
        <f>VLOOKUP(M2439,[1]ArchetypeScores!E:I,5,FALSE)</f>
        <v>0</v>
      </c>
      <c r="S2439" s="2">
        <f>VLOOKUP(M2439,[1]ArchetypeScores!E:K,7,FALSE)</f>
        <v>0</v>
      </c>
      <c r="T2439" s="2" t="str">
        <f t="shared" si="38"/>
        <v>Not A&amp;R positive</v>
      </c>
    </row>
    <row r="2440" spans="1:20" x14ac:dyDescent="0.3">
      <c r="A2440" s="2" t="s">
        <v>6494</v>
      </c>
      <c r="B2440" s="3" t="s">
        <v>6705</v>
      </c>
      <c r="C2440" s="3" t="s">
        <v>6706</v>
      </c>
      <c r="D2440" s="4">
        <v>0.65</v>
      </c>
      <c r="E2440" s="5" t="s">
        <v>6497</v>
      </c>
      <c r="F2440" s="4">
        <v>1.153E-2</v>
      </c>
      <c r="G2440" s="6">
        <v>46822</v>
      </c>
      <c r="H2440" s="3" t="s">
        <v>6728</v>
      </c>
      <c r="I2440" s="3"/>
      <c r="J2440" s="3"/>
      <c r="K2440" s="5" t="s">
        <v>31</v>
      </c>
      <c r="L2440" s="5">
        <v>2</v>
      </c>
      <c r="M2440" s="5" t="s">
        <v>1819</v>
      </c>
      <c r="N2440" s="5">
        <f>VLOOKUP(M2440,[1]ArchetypeScores!E:N,10,FALSE)</f>
        <v>0</v>
      </c>
      <c r="O2440" s="5">
        <f>VLOOKUP(M2440,[1]ArchetypeScores!E:O,11,FALSE)</f>
        <v>-2</v>
      </c>
      <c r="P2440" s="5">
        <f>VLOOKUP(M2440,[1]ArchetypeScores!E:P,12,FALSE)</f>
        <v>0</v>
      </c>
      <c r="Q2440" s="2" t="str">
        <f>VLOOKUP(M2440,[1]ArchetypeScores!E:W,19,FALSE)</f>
        <v>Energy and water</v>
      </c>
      <c r="R2440" s="2">
        <f>VLOOKUP(M2440,[1]ArchetypeScores!E:I,5,FALSE)</f>
        <v>0</v>
      </c>
      <c r="S2440" s="2">
        <f>VLOOKUP(M2440,[1]ArchetypeScores!E:K,7,FALSE)</f>
        <v>0</v>
      </c>
      <c r="T2440" s="2" t="str">
        <f t="shared" si="38"/>
        <v>Not A&amp;R positive</v>
      </c>
    </row>
    <row r="2441" spans="1:20" x14ac:dyDescent="0.3">
      <c r="A2441" s="2" t="s">
        <v>6494</v>
      </c>
      <c r="B2441" s="3" t="s">
        <v>6705</v>
      </c>
      <c r="C2441" s="3" t="s">
        <v>6706</v>
      </c>
      <c r="D2441" s="4">
        <v>0.14299999999999999</v>
      </c>
      <c r="E2441" s="5" t="s">
        <v>6497</v>
      </c>
      <c r="F2441" s="4">
        <v>2.5300000000000001E-3</v>
      </c>
      <c r="G2441" s="6">
        <v>46826</v>
      </c>
      <c r="H2441" s="3" t="s">
        <v>6729</v>
      </c>
      <c r="I2441" s="3"/>
      <c r="J2441" s="3"/>
      <c r="K2441" s="5" t="s">
        <v>31</v>
      </c>
      <c r="L2441" s="5">
        <v>2</v>
      </c>
      <c r="M2441" s="5" t="s">
        <v>1819</v>
      </c>
      <c r="N2441" s="5">
        <f>VLOOKUP(M2441,[1]ArchetypeScores!E:N,10,FALSE)</f>
        <v>0</v>
      </c>
      <c r="O2441" s="5">
        <f>VLOOKUP(M2441,[1]ArchetypeScores!E:O,11,FALSE)</f>
        <v>-2</v>
      </c>
      <c r="P2441" s="5">
        <f>VLOOKUP(M2441,[1]ArchetypeScores!E:P,12,FALSE)</f>
        <v>0</v>
      </c>
      <c r="Q2441" s="2" t="str">
        <f>VLOOKUP(M2441,[1]ArchetypeScores!E:W,19,FALSE)</f>
        <v>Energy and water</v>
      </c>
      <c r="R2441" s="2">
        <f>VLOOKUP(M2441,[1]ArchetypeScores!E:I,5,FALSE)</f>
        <v>0</v>
      </c>
      <c r="S2441" s="2">
        <f>VLOOKUP(M2441,[1]ArchetypeScores!E:K,7,FALSE)</f>
        <v>0</v>
      </c>
      <c r="T2441" s="2" t="str">
        <f t="shared" si="38"/>
        <v>Not A&amp;R positive</v>
      </c>
    </row>
    <row r="2442" spans="1:20" x14ac:dyDescent="0.3">
      <c r="A2442" s="2" t="s">
        <v>6494</v>
      </c>
      <c r="B2442" s="3" t="s">
        <v>6705</v>
      </c>
      <c r="C2442" s="3" t="s">
        <v>6706</v>
      </c>
      <c r="D2442" s="4">
        <v>0.27</v>
      </c>
      <c r="E2442" s="5" t="s">
        <v>6497</v>
      </c>
      <c r="F2442" s="4">
        <v>4.7800000000000004E-3</v>
      </c>
      <c r="G2442" s="6">
        <v>46827</v>
      </c>
      <c r="H2442" s="3" t="s">
        <v>6730</v>
      </c>
      <c r="I2442" s="3"/>
      <c r="J2442" s="3"/>
      <c r="K2442" s="5" t="s">
        <v>31</v>
      </c>
      <c r="L2442" s="5">
        <v>2</v>
      </c>
      <c r="M2442" s="5" t="s">
        <v>1819</v>
      </c>
      <c r="N2442" s="5">
        <f>VLOOKUP(M2442,[1]ArchetypeScores!E:N,10,FALSE)</f>
        <v>0</v>
      </c>
      <c r="O2442" s="5">
        <f>VLOOKUP(M2442,[1]ArchetypeScores!E:O,11,FALSE)</f>
        <v>-2</v>
      </c>
      <c r="P2442" s="5">
        <f>VLOOKUP(M2442,[1]ArchetypeScores!E:P,12,FALSE)</f>
        <v>0</v>
      </c>
      <c r="Q2442" s="2" t="str">
        <f>VLOOKUP(M2442,[1]ArchetypeScores!E:W,19,FALSE)</f>
        <v>Energy and water</v>
      </c>
      <c r="R2442" s="2">
        <f>VLOOKUP(M2442,[1]ArchetypeScores!E:I,5,FALSE)</f>
        <v>0</v>
      </c>
      <c r="S2442" s="2">
        <f>VLOOKUP(M2442,[1]ArchetypeScores!E:K,7,FALSE)</f>
        <v>0</v>
      </c>
      <c r="T2442" s="2" t="str">
        <f t="shared" si="38"/>
        <v>Not A&amp;R positive</v>
      </c>
    </row>
    <row r="2443" spans="1:20" x14ac:dyDescent="0.3">
      <c r="A2443" s="2" t="s">
        <v>6494</v>
      </c>
      <c r="B2443" s="3" t="s">
        <v>6705</v>
      </c>
      <c r="C2443" s="3" t="s">
        <v>6706</v>
      </c>
      <c r="D2443" s="4">
        <v>0.42199999999999999</v>
      </c>
      <c r="E2443" s="5" t="s">
        <v>6497</v>
      </c>
      <c r="F2443" s="4">
        <v>7.4599999999999996E-3</v>
      </c>
      <c r="G2443" s="6">
        <v>46828</v>
      </c>
      <c r="H2443" s="3" t="s">
        <v>6731</v>
      </c>
      <c r="I2443" s="3"/>
      <c r="J2443" s="3"/>
      <c r="K2443" s="5" t="s">
        <v>31</v>
      </c>
      <c r="L2443" s="5">
        <v>2</v>
      </c>
      <c r="M2443" s="5" t="s">
        <v>1819</v>
      </c>
      <c r="N2443" s="5">
        <f>VLOOKUP(M2443,[1]ArchetypeScores!E:N,10,FALSE)</f>
        <v>0</v>
      </c>
      <c r="O2443" s="5">
        <f>VLOOKUP(M2443,[1]ArchetypeScores!E:O,11,FALSE)</f>
        <v>-2</v>
      </c>
      <c r="P2443" s="5">
        <f>VLOOKUP(M2443,[1]ArchetypeScores!E:P,12,FALSE)</f>
        <v>0</v>
      </c>
      <c r="Q2443" s="2" t="str">
        <f>VLOOKUP(M2443,[1]ArchetypeScores!E:W,19,FALSE)</f>
        <v>Energy and water</v>
      </c>
      <c r="R2443" s="2">
        <f>VLOOKUP(M2443,[1]ArchetypeScores!E:I,5,FALSE)</f>
        <v>0</v>
      </c>
      <c r="S2443" s="2">
        <f>VLOOKUP(M2443,[1]ArchetypeScores!E:K,7,FALSE)</f>
        <v>0</v>
      </c>
      <c r="T2443" s="2" t="str">
        <f t="shared" si="38"/>
        <v>Not A&amp;R positive</v>
      </c>
    </row>
    <row r="2444" spans="1:20" x14ac:dyDescent="0.3">
      <c r="A2444" s="2" t="s">
        <v>6494</v>
      </c>
      <c r="B2444" s="3" t="s">
        <v>6732</v>
      </c>
      <c r="C2444" s="3" t="s">
        <v>6733</v>
      </c>
      <c r="D2444" s="4">
        <v>0.16800000000000001</v>
      </c>
      <c r="E2444" s="5" t="s">
        <v>6497</v>
      </c>
      <c r="F2444" s="4">
        <v>2.9199999999999999E-3</v>
      </c>
      <c r="G2444" s="6">
        <v>46690</v>
      </c>
      <c r="H2444" s="3" t="s">
        <v>6734</v>
      </c>
      <c r="I2444" s="3"/>
      <c r="J2444" s="3"/>
      <c r="K2444" s="5" t="s">
        <v>94</v>
      </c>
      <c r="L2444" s="5">
        <v>1</v>
      </c>
      <c r="M2444" s="5" t="s">
        <v>95</v>
      </c>
      <c r="N2444" s="5">
        <f>VLOOKUP(M2444,[1]ArchetypeScores!E:N,10,FALSE)</f>
        <v>1</v>
      </c>
      <c r="O2444" s="5">
        <f>VLOOKUP(M2444,[1]ArchetypeScores!E:O,11,FALSE)</f>
        <v>-1</v>
      </c>
      <c r="P2444" s="5">
        <f>VLOOKUP(M2444,[1]ArchetypeScores!E:P,12,FALSE)</f>
        <v>0</v>
      </c>
      <c r="Q2444" s="2" t="str">
        <f>VLOOKUP(M2444,[1]ArchetypeScores!E:W,19,FALSE)</f>
        <v>Consumer (including agriculture and tourism)</v>
      </c>
      <c r="R2444" s="2">
        <f>VLOOKUP(M2444,[1]ArchetypeScores!E:I,5,FALSE)</f>
        <v>0</v>
      </c>
      <c r="S2444" s="2">
        <f>VLOOKUP(M2444,[1]ArchetypeScores!E:K,7,FALSE)</f>
        <v>0</v>
      </c>
      <c r="T2444" s="2" t="str">
        <f t="shared" si="38"/>
        <v>Not A&amp;R positive</v>
      </c>
    </row>
    <row r="2445" spans="1:20" x14ac:dyDescent="0.3">
      <c r="A2445" s="2" t="s">
        <v>6494</v>
      </c>
      <c r="B2445" s="3" t="s">
        <v>6735</v>
      </c>
      <c r="C2445" s="3" t="s">
        <v>6736</v>
      </c>
      <c r="D2445" s="4"/>
      <c r="E2445" s="5" t="s">
        <v>6497</v>
      </c>
      <c r="F2445" s="4">
        <v>0</v>
      </c>
      <c r="G2445" s="6">
        <v>46673</v>
      </c>
      <c r="H2445" s="3" t="s">
        <v>6737</v>
      </c>
      <c r="I2445" s="3"/>
      <c r="J2445" s="3"/>
      <c r="K2445" s="5" t="s">
        <v>1097</v>
      </c>
      <c r="L2445" s="5">
        <v>5</v>
      </c>
      <c r="M2445" s="5" t="s">
        <v>1394</v>
      </c>
      <c r="N2445" s="5">
        <f>VLOOKUP(M2445,[1]ArchetypeScores!E:N,10,FALSE)</f>
        <v>1</v>
      </c>
      <c r="O2445" s="5">
        <f>VLOOKUP(M2445,[1]ArchetypeScores!E:O,11,FALSE)</f>
        <v>0</v>
      </c>
      <c r="P2445" s="5">
        <f>VLOOKUP(M2445,[1]ArchetypeScores!E:P,12,FALSE)</f>
        <v>1</v>
      </c>
      <c r="Q2445" s="2" t="str">
        <f>VLOOKUP(M2445,[1]ArchetypeScores!E:W,19,FALSE)</f>
        <v>Untargeted</v>
      </c>
      <c r="R2445" s="2">
        <f>VLOOKUP(M2445,[1]ArchetypeScores!E:I,5,FALSE)</f>
        <v>1</v>
      </c>
      <c r="S2445" s="2">
        <f>VLOOKUP(M2445,[1]ArchetypeScores!E:K,7,FALSE)</f>
        <v>1</v>
      </c>
      <c r="T2445" s="2" t="str">
        <f t="shared" si="38"/>
        <v>Both</v>
      </c>
    </row>
    <row r="2446" spans="1:20" x14ac:dyDescent="0.3">
      <c r="A2446" s="2" t="s">
        <v>6494</v>
      </c>
      <c r="B2446" s="3" t="s">
        <v>6738</v>
      </c>
      <c r="C2446" s="3" t="s">
        <v>6739</v>
      </c>
      <c r="D2446" s="4">
        <v>33.192</v>
      </c>
      <c r="E2446" s="5" t="s">
        <v>6497</v>
      </c>
      <c r="F2446" s="4">
        <v>0.60694999999999999</v>
      </c>
      <c r="G2446" s="6">
        <v>46778</v>
      </c>
      <c r="H2446" s="3" t="s">
        <v>6563</v>
      </c>
      <c r="I2446" s="3"/>
      <c r="J2446" s="3"/>
      <c r="K2446" s="5" t="s">
        <v>118</v>
      </c>
      <c r="L2446" s="5">
        <v>3</v>
      </c>
      <c r="M2446" s="5" t="s">
        <v>168</v>
      </c>
      <c r="N2446" s="5">
        <f>VLOOKUP(M2446,[1]ArchetypeScores!E:N,10,FALSE)</f>
        <v>0</v>
      </c>
      <c r="O2446" s="5">
        <f>VLOOKUP(M2446,[1]ArchetypeScores!E:O,11,FALSE)</f>
        <v>-1</v>
      </c>
      <c r="P2446" s="5">
        <f>VLOOKUP(M2446,[1]ArchetypeScores!E:P,12,FALSE)</f>
        <v>0</v>
      </c>
      <c r="Q2446" s="2" t="str">
        <f>VLOOKUP(M2446,[1]ArchetypeScores!E:W,19,FALSE)</f>
        <v>Untargeted</v>
      </c>
      <c r="R2446" s="2">
        <f>VLOOKUP(M2446,[1]ArchetypeScores!E:I,5,FALSE)</f>
        <v>0</v>
      </c>
      <c r="S2446" s="2">
        <f>VLOOKUP(M2446,[1]ArchetypeScores!E:K,7,FALSE)</f>
        <v>0</v>
      </c>
      <c r="T2446" s="2" t="str">
        <f t="shared" si="38"/>
        <v>Not A&amp;R positive</v>
      </c>
    </row>
    <row r="2447" spans="1:20" x14ac:dyDescent="0.3">
      <c r="A2447" s="2" t="s">
        <v>6494</v>
      </c>
      <c r="B2447" s="3" t="s">
        <v>6740</v>
      </c>
      <c r="C2447" s="3" t="s">
        <v>6741</v>
      </c>
      <c r="D2447" s="4"/>
      <c r="E2447" s="5" t="s">
        <v>6497</v>
      </c>
      <c r="F2447" s="4">
        <v>0</v>
      </c>
      <c r="G2447" s="6">
        <v>46685</v>
      </c>
      <c r="H2447" s="3" t="s">
        <v>6742</v>
      </c>
      <c r="I2447" s="3"/>
      <c r="J2447" s="3"/>
      <c r="K2447" s="5" t="s">
        <v>31</v>
      </c>
      <c r="L2447" s="5" t="s">
        <v>112</v>
      </c>
      <c r="M2447" s="5" t="s">
        <v>779</v>
      </c>
      <c r="N2447" s="5">
        <f>VLOOKUP(M2447,[1]ArchetypeScores!E:N,10,FALSE)</f>
        <v>0</v>
      </c>
      <c r="O2447" s="5">
        <f>VLOOKUP(M2447,[1]ArchetypeScores!E:O,11,FALSE)</f>
        <v>0</v>
      </c>
      <c r="P2447" s="5">
        <f>VLOOKUP(M2447,[1]ArchetypeScores!E:P,12,FALSE)</f>
        <v>0</v>
      </c>
      <c r="Q2447" s="2" t="str">
        <f>VLOOKUP(M2447,[1]ArchetypeScores!E:W,19,FALSE)</f>
        <v>Untargeted</v>
      </c>
      <c r="R2447" s="2">
        <f>VLOOKUP(M2447,[1]ArchetypeScores!E:I,5,FALSE)</f>
        <v>0</v>
      </c>
      <c r="S2447" s="2">
        <f>VLOOKUP(M2447,[1]ArchetypeScores!E:K,7,FALSE)</f>
        <v>0</v>
      </c>
      <c r="T2447" s="2" t="str">
        <f t="shared" si="38"/>
        <v>Not A&amp;R positive</v>
      </c>
    </row>
    <row r="2448" spans="1:20" x14ac:dyDescent="0.3">
      <c r="A2448" s="2" t="s">
        <v>6494</v>
      </c>
      <c r="B2448" s="3" t="s">
        <v>6743</v>
      </c>
      <c r="C2448" s="3" t="s">
        <v>6744</v>
      </c>
      <c r="D2448" s="4">
        <v>7.4999999999999997E-2</v>
      </c>
      <c r="E2448" s="5" t="s">
        <v>6497</v>
      </c>
      <c r="F2448" s="4">
        <v>1.2999999999999999E-3</v>
      </c>
      <c r="G2448" s="6">
        <v>46688</v>
      </c>
      <c r="H2448" s="3" t="s">
        <v>6745</v>
      </c>
      <c r="I2448" s="3"/>
      <c r="J2448" s="3"/>
      <c r="K2448" s="5" t="s">
        <v>112</v>
      </c>
      <c r="L2448" s="5" t="s">
        <v>112</v>
      </c>
      <c r="M2448" s="5" t="s">
        <v>961</v>
      </c>
      <c r="N2448" s="5">
        <f>VLOOKUP(M2448,[1]ArchetypeScores!E:N,10,FALSE)</f>
        <v>0</v>
      </c>
      <c r="O2448" s="5">
        <f>VLOOKUP(M2448,[1]ArchetypeScores!E:O,11,FALSE)</f>
        <v>0</v>
      </c>
      <c r="P2448" s="5">
        <f>VLOOKUP(M2448,[1]ArchetypeScores!E:P,12,FALSE)</f>
        <v>0</v>
      </c>
      <c r="Q2448" s="2" t="str">
        <f>VLOOKUP(M2448,[1]ArchetypeScores!E:W,19,FALSE)</f>
        <v>Untargeted</v>
      </c>
      <c r="R2448" s="2">
        <f>VLOOKUP(M2448,[1]ArchetypeScores!E:I,5,FALSE)</f>
        <v>0</v>
      </c>
      <c r="S2448" s="2">
        <f>VLOOKUP(M2448,[1]ArchetypeScores!E:K,7,FALSE)</f>
        <v>0</v>
      </c>
      <c r="T2448" s="2" t="str">
        <f t="shared" si="38"/>
        <v>Not A&amp;R positive</v>
      </c>
    </row>
    <row r="2449" spans="1:20" x14ac:dyDescent="0.3">
      <c r="A2449" s="2" t="s">
        <v>6494</v>
      </c>
      <c r="B2449" s="3" t="s">
        <v>6746</v>
      </c>
      <c r="C2449" s="3" t="s">
        <v>6747</v>
      </c>
      <c r="D2449" s="4"/>
      <c r="E2449" s="5" t="s">
        <v>6497</v>
      </c>
      <c r="F2449" s="4">
        <v>0</v>
      </c>
      <c r="G2449" s="6">
        <v>46687</v>
      </c>
      <c r="H2449" s="3" t="s">
        <v>6748</v>
      </c>
      <c r="I2449" s="3"/>
      <c r="J2449" s="3"/>
      <c r="K2449" s="5" t="s">
        <v>142</v>
      </c>
      <c r="L2449" s="5">
        <v>2</v>
      </c>
      <c r="M2449" s="5" t="s">
        <v>250</v>
      </c>
      <c r="N2449" s="5">
        <f>VLOOKUP(M2449,[1]ArchetypeScores!E:N,10,FALSE)</f>
        <v>1</v>
      </c>
      <c r="O2449" s="5">
        <f>VLOOKUP(M2449,[1]ArchetypeScores!E:O,11,FALSE)</f>
        <v>1</v>
      </c>
      <c r="P2449" s="5">
        <f>VLOOKUP(M2449,[1]ArchetypeScores!E:P,12,FALSE)</f>
        <v>2</v>
      </c>
      <c r="Q2449" s="2" t="str">
        <f>VLOOKUP(M2449,[1]ArchetypeScores!E:W,19,FALSE)</f>
        <v>Materials (including forestry and nature)</v>
      </c>
      <c r="R2449" s="2">
        <f>VLOOKUP(M2449,[1]ArchetypeScores!E:I,5,FALSE)</f>
        <v>1</v>
      </c>
      <c r="S2449" s="2">
        <f>VLOOKUP(M2449,[1]ArchetypeScores!E:K,7,FALSE)</f>
        <v>1</v>
      </c>
      <c r="T2449" s="2" t="str">
        <f t="shared" si="38"/>
        <v>Both</v>
      </c>
    </row>
    <row r="2450" spans="1:20" x14ac:dyDescent="0.3">
      <c r="A2450" s="2" t="s">
        <v>6494</v>
      </c>
      <c r="B2450" s="3" t="s">
        <v>6749</v>
      </c>
      <c r="C2450" s="3" t="s">
        <v>6750</v>
      </c>
      <c r="D2450" s="4"/>
      <c r="E2450" s="5" t="s">
        <v>6497</v>
      </c>
      <c r="F2450" s="4">
        <v>0</v>
      </c>
      <c r="G2450" s="6">
        <v>46809</v>
      </c>
      <c r="H2450" s="3" t="s">
        <v>6751</v>
      </c>
      <c r="I2450" s="3"/>
      <c r="J2450" s="3"/>
      <c r="K2450" s="5" t="s">
        <v>142</v>
      </c>
      <c r="L2450" s="5">
        <v>2</v>
      </c>
      <c r="M2450" s="5" t="s">
        <v>250</v>
      </c>
      <c r="N2450" s="5">
        <f>VLOOKUP(M2450,[1]ArchetypeScores!E:N,10,FALSE)</f>
        <v>1</v>
      </c>
      <c r="O2450" s="5">
        <f>VLOOKUP(M2450,[1]ArchetypeScores!E:O,11,FALSE)</f>
        <v>1</v>
      </c>
      <c r="P2450" s="5">
        <f>VLOOKUP(M2450,[1]ArchetypeScores!E:P,12,FALSE)</f>
        <v>2</v>
      </c>
      <c r="Q2450" s="2" t="str">
        <f>VLOOKUP(M2450,[1]ArchetypeScores!E:W,19,FALSE)</f>
        <v>Materials (including forestry and nature)</v>
      </c>
      <c r="R2450" s="2">
        <f>VLOOKUP(M2450,[1]ArchetypeScores!E:I,5,FALSE)</f>
        <v>1</v>
      </c>
      <c r="S2450" s="2">
        <f>VLOOKUP(M2450,[1]ArchetypeScores!E:K,7,FALSE)</f>
        <v>1</v>
      </c>
      <c r="T2450" s="2" t="str">
        <f t="shared" si="38"/>
        <v>Both</v>
      </c>
    </row>
    <row r="2451" spans="1:20" x14ac:dyDescent="0.3">
      <c r="A2451" s="2" t="s">
        <v>6494</v>
      </c>
      <c r="B2451" s="3" t="s">
        <v>6752</v>
      </c>
      <c r="C2451" s="3" t="s">
        <v>6753</v>
      </c>
      <c r="D2451" s="4">
        <v>9.6000000000000002E-2</v>
      </c>
      <c r="E2451" s="5" t="s">
        <v>6497</v>
      </c>
      <c r="F2451" s="4">
        <v>1.66E-3</v>
      </c>
      <c r="G2451" s="6">
        <v>46697</v>
      </c>
      <c r="H2451" s="3" t="s">
        <v>6754</v>
      </c>
      <c r="I2451" s="3"/>
      <c r="J2451" s="3"/>
      <c r="K2451" s="5" t="s">
        <v>112</v>
      </c>
      <c r="L2451" s="5" t="s">
        <v>112</v>
      </c>
      <c r="M2451" s="5" t="s">
        <v>961</v>
      </c>
      <c r="N2451" s="5">
        <f>VLOOKUP(M2451,[1]ArchetypeScores!E:N,10,FALSE)</f>
        <v>0</v>
      </c>
      <c r="O2451" s="5">
        <f>VLOOKUP(M2451,[1]ArchetypeScores!E:O,11,FALSE)</f>
        <v>0</v>
      </c>
      <c r="P2451" s="5">
        <f>VLOOKUP(M2451,[1]ArchetypeScores!E:P,12,FALSE)</f>
        <v>0</v>
      </c>
      <c r="Q2451" s="2" t="str">
        <f>VLOOKUP(M2451,[1]ArchetypeScores!E:W,19,FALSE)</f>
        <v>Untargeted</v>
      </c>
      <c r="R2451" s="2">
        <f>VLOOKUP(M2451,[1]ArchetypeScores!E:I,5,FALSE)</f>
        <v>0</v>
      </c>
      <c r="S2451" s="2">
        <f>VLOOKUP(M2451,[1]ArchetypeScores!E:K,7,FALSE)</f>
        <v>0</v>
      </c>
      <c r="T2451" s="2" t="str">
        <f t="shared" si="38"/>
        <v>Not A&amp;R positive</v>
      </c>
    </row>
    <row r="2452" spans="1:20" x14ac:dyDescent="0.3">
      <c r="A2452" s="2" t="s">
        <v>6494</v>
      </c>
      <c r="B2452" s="3" t="s">
        <v>6752</v>
      </c>
      <c r="C2452" s="3" t="s">
        <v>6755</v>
      </c>
      <c r="D2452" s="4">
        <v>2.6269999999999998</v>
      </c>
      <c r="E2452" s="5" t="s">
        <v>6497</v>
      </c>
      <c r="F2452" s="4">
        <v>4.5650000000000003E-2</v>
      </c>
      <c r="G2452" s="6">
        <v>46693</v>
      </c>
      <c r="H2452" s="3" t="s">
        <v>6756</v>
      </c>
      <c r="I2452" s="3"/>
      <c r="J2452" s="3"/>
      <c r="K2452" s="5" t="s">
        <v>196</v>
      </c>
      <c r="L2452" s="5">
        <v>1</v>
      </c>
      <c r="M2452" s="5" t="s">
        <v>197</v>
      </c>
      <c r="N2452" s="5">
        <f>VLOOKUP(M2452,[1]ArchetypeScores!E:N,10,FALSE)</f>
        <v>1</v>
      </c>
      <c r="O2452" s="5">
        <f>VLOOKUP(M2452,[1]ArchetypeScores!E:O,11,FALSE)</f>
        <v>-2</v>
      </c>
      <c r="P2452" s="5">
        <f>VLOOKUP(M2452,[1]ArchetypeScores!E:P,12,FALSE)</f>
        <v>0</v>
      </c>
      <c r="Q2452" s="2" t="str">
        <f>VLOOKUP(M2452,[1]ArchetypeScores!E:W,19,FALSE)</f>
        <v>Industrials - other</v>
      </c>
      <c r="R2452" s="2">
        <f>VLOOKUP(M2452,[1]ArchetypeScores!E:I,5,FALSE)</f>
        <v>0</v>
      </c>
      <c r="S2452" s="2">
        <f>VLOOKUP(M2452,[1]ArchetypeScores!E:K,7,FALSE)</f>
        <v>-1</v>
      </c>
      <c r="T2452" s="2" t="str">
        <f t="shared" si="38"/>
        <v>Not A&amp;R positive</v>
      </c>
    </row>
    <row r="2453" spans="1:20" x14ac:dyDescent="0.3">
      <c r="A2453" s="2" t="s">
        <v>6494</v>
      </c>
      <c r="B2453" s="3" t="s">
        <v>6752</v>
      </c>
      <c r="C2453" s="3" t="s">
        <v>6757</v>
      </c>
      <c r="D2453" s="4">
        <v>2.4169999999999998</v>
      </c>
      <c r="E2453" s="5" t="s">
        <v>6497</v>
      </c>
      <c r="F2453" s="4">
        <v>4.2000000000000003E-2</v>
      </c>
      <c r="G2453" s="6">
        <v>46694</v>
      </c>
      <c r="H2453" s="3" t="s">
        <v>6758</v>
      </c>
      <c r="I2453" s="3"/>
      <c r="J2453" s="3"/>
      <c r="K2453" s="5" t="s">
        <v>229</v>
      </c>
      <c r="L2453" s="5">
        <v>1</v>
      </c>
      <c r="M2453" s="5" t="s">
        <v>528</v>
      </c>
      <c r="N2453" s="5">
        <f>VLOOKUP(M2453,[1]ArchetypeScores!E:N,10,FALSE)</f>
        <v>1</v>
      </c>
      <c r="O2453" s="5">
        <f>VLOOKUP(M2453,[1]ArchetypeScores!E:O,11,FALSE)</f>
        <v>-2</v>
      </c>
      <c r="P2453" s="5">
        <f>VLOOKUP(M2453,[1]ArchetypeScores!E:P,12,FALSE)</f>
        <v>0</v>
      </c>
      <c r="Q2453" s="2" t="str">
        <f>VLOOKUP(M2453,[1]ArchetypeScores!E:W,19,FALSE)</f>
        <v>Industrials - transportation</v>
      </c>
      <c r="R2453" s="2">
        <f>VLOOKUP(M2453,[1]ArchetypeScores!E:I,5,FALSE)</f>
        <v>0</v>
      </c>
      <c r="S2453" s="2">
        <f>VLOOKUP(M2453,[1]ArchetypeScores!E:K,7,FALSE)</f>
        <v>-1</v>
      </c>
      <c r="T2453" s="2" t="str">
        <f t="shared" si="38"/>
        <v>Not A&amp;R positive</v>
      </c>
    </row>
    <row r="2454" spans="1:20" x14ac:dyDescent="0.3">
      <c r="A2454" s="2" t="s">
        <v>6494</v>
      </c>
      <c r="B2454" s="3" t="s">
        <v>6752</v>
      </c>
      <c r="C2454" s="3" t="s">
        <v>6759</v>
      </c>
      <c r="D2454" s="4">
        <v>0.34300000000000003</v>
      </c>
      <c r="E2454" s="5" t="s">
        <v>6497</v>
      </c>
      <c r="F2454" s="4">
        <v>5.96E-3</v>
      </c>
      <c r="G2454" s="6">
        <v>46695</v>
      </c>
      <c r="H2454" s="3" t="s">
        <v>6760</v>
      </c>
      <c r="I2454" s="3"/>
      <c r="J2454" s="3"/>
      <c r="K2454" s="5" t="s">
        <v>3702</v>
      </c>
      <c r="L2454" s="5" t="s">
        <v>112</v>
      </c>
      <c r="M2454" s="5" t="s">
        <v>6761</v>
      </c>
      <c r="N2454" s="5">
        <f>VLOOKUP(M2454,[1]ArchetypeScores!E:N,10,FALSE)</f>
        <v>1</v>
      </c>
      <c r="O2454" s="5">
        <f>VLOOKUP(M2454,[1]ArchetypeScores!E:O,11,FALSE)</f>
        <v>-1</v>
      </c>
      <c r="P2454" s="5">
        <f>VLOOKUP(M2454,[1]ArchetypeScores!E:P,12,FALSE)</f>
        <v>1</v>
      </c>
      <c r="Q2454" s="2" t="str">
        <f>VLOOKUP(M2454,[1]ArchetypeScores!E:W,19,FALSE)</f>
        <v>Industrials - transportation</v>
      </c>
      <c r="R2454" s="2">
        <f>VLOOKUP(M2454,[1]ArchetypeScores!E:I,5,FALSE)</f>
        <v>0</v>
      </c>
      <c r="S2454" s="2">
        <f>VLOOKUP(M2454,[1]ArchetypeScores!E:K,7,FALSE)</f>
        <v>0</v>
      </c>
      <c r="T2454" s="2" t="str">
        <f t="shared" si="38"/>
        <v>Not A&amp;R positive</v>
      </c>
    </row>
    <row r="2455" spans="1:20" x14ac:dyDescent="0.3">
      <c r="A2455" s="2" t="s">
        <v>6494</v>
      </c>
      <c r="B2455" s="3" t="s">
        <v>6752</v>
      </c>
      <c r="C2455" s="3" t="s">
        <v>6762</v>
      </c>
      <c r="D2455" s="4">
        <v>0.22800000000000001</v>
      </c>
      <c r="E2455" s="5" t="s">
        <v>6497</v>
      </c>
      <c r="F2455" s="4">
        <v>3.96E-3</v>
      </c>
      <c r="G2455" s="6">
        <v>46696</v>
      </c>
      <c r="H2455" s="3" t="s">
        <v>6763</v>
      </c>
      <c r="I2455" s="3"/>
      <c r="J2455" s="3"/>
      <c r="K2455" s="5" t="s">
        <v>137</v>
      </c>
      <c r="L2455" s="5">
        <v>7</v>
      </c>
      <c r="M2455" s="5" t="s">
        <v>6764</v>
      </c>
      <c r="N2455" s="5">
        <f>VLOOKUP(M2455,[1]ArchetypeScores!E:N,10,FALSE)</f>
        <v>1</v>
      </c>
      <c r="O2455" s="5">
        <f>VLOOKUP(M2455,[1]ArchetypeScores!E:O,11,FALSE)</f>
        <v>-1</v>
      </c>
      <c r="P2455" s="5">
        <f>VLOOKUP(M2455,[1]ArchetypeScores!E:P,12,FALSE)</f>
        <v>0</v>
      </c>
      <c r="Q2455" s="2" t="str">
        <f>VLOOKUP(M2455,[1]ArchetypeScores!E:W,19,FALSE)</f>
        <v>Industrials - transportation</v>
      </c>
      <c r="R2455" s="2">
        <f>VLOOKUP(M2455,[1]ArchetypeScores!E:I,5,FALSE)</f>
        <v>1</v>
      </c>
      <c r="S2455" s="2">
        <f>VLOOKUP(M2455,[1]ArchetypeScores!E:K,7,FALSE)</f>
        <v>1</v>
      </c>
      <c r="T2455" s="2" t="str">
        <f t="shared" si="38"/>
        <v>Both</v>
      </c>
    </row>
    <row r="2456" spans="1:20" x14ac:dyDescent="0.3">
      <c r="A2456" s="2" t="s">
        <v>6494</v>
      </c>
      <c r="B2456" s="3" t="s">
        <v>6765</v>
      </c>
      <c r="C2456" s="3" t="s">
        <v>6766</v>
      </c>
      <c r="D2456" s="4">
        <v>27.364000000000001</v>
      </c>
      <c r="E2456" s="5" t="s">
        <v>6497</v>
      </c>
      <c r="F2456" s="4">
        <v>0.48566999999999999</v>
      </c>
      <c r="G2456" s="6">
        <v>46810</v>
      </c>
      <c r="H2456" s="3" t="s">
        <v>6767</v>
      </c>
      <c r="I2456" s="3"/>
      <c r="J2456" s="3"/>
      <c r="K2456" s="5" t="s">
        <v>477</v>
      </c>
      <c r="L2456" s="5">
        <v>1</v>
      </c>
      <c r="M2456" s="5" t="s">
        <v>750</v>
      </c>
      <c r="N2456" s="5">
        <f>VLOOKUP(M2456,[1]ArchetypeScores!E:N,10,FALSE)</f>
        <v>1</v>
      </c>
      <c r="O2456" s="5">
        <f>VLOOKUP(M2456,[1]ArchetypeScores!E:O,11,FALSE)</f>
        <v>-2</v>
      </c>
      <c r="P2456" s="5">
        <f>VLOOKUP(M2456,[1]ArchetypeScores!E:P,12,FALSE)</f>
        <v>2</v>
      </c>
      <c r="Q2456" s="2" t="str">
        <f>VLOOKUP(M2456,[1]ArchetypeScores!E:W,19,FALSE)</f>
        <v>Energy and water</v>
      </c>
      <c r="R2456" s="2">
        <f>VLOOKUP(M2456,[1]ArchetypeScores!E:I,5,FALSE)</f>
        <v>0</v>
      </c>
      <c r="S2456" s="2">
        <f>VLOOKUP(M2456,[1]ArchetypeScores!E:K,7,FALSE)</f>
        <v>0</v>
      </c>
      <c r="T2456" s="2" t="str">
        <f t="shared" si="38"/>
        <v>Not A&amp;R positive</v>
      </c>
    </row>
    <row r="2457" spans="1:20" x14ac:dyDescent="0.3">
      <c r="A2457" s="2" t="s">
        <v>6494</v>
      </c>
      <c r="B2457" s="3" t="s">
        <v>6768</v>
      </c>
      <c r="C2457" s="3" t="s">
        <v>6769</v>
      </c>
      <c r="D2457" s="4">
        <v>2.8519999999999999</v>
      </c>
      <c r="E2457" s="5" t="s">
        <v>6497</v>
      </c>
      <c r="F2457" s="4">
        <v>4.9450000000000001E-2</v>
      </c>
      <c r="G2457" s="6">
        <v>46681</v>
      </c>
      <c r="H2457" s="3" t="s">
        <v>6770</v>
      </c>
      <c r="I2457" s="3"/>
      <c r="J2457" s="3"/>
      <c r="K2457" s="5" t="s">
        <v>1097</v>
      </c>
      <c r="L2457" s="5">
        <v>2</v>
      </c>
      <c r="M2457" s="5" t="s">
        <v>1102</v>
      </c>
      <c r="N2457" s="5">
        <f>VLOOKUP(M2457,[1]ArchetypeScores!E:N,10,FALSE)</f>
        <v>1</v>
      </c>
      <c r="O2457" s="5">
        <f>VLOOKUP(M2457,[1]ArchetypeScores!E:O,11,FALSE)</f>
        <v>0</v>
      </c>
      <c r="P2457" s="5">
        <f>VLOOKUP(M2457,[1]ArchetypeScores!E:P,12,FALSE)</f>
        <v>2</v>
      </c>
      <c r="Q2457" s="2" t="str">
        <f>VLOOKUP(M2457,[1]ArchetypeScores!E:W,19,FALSE)</f>
        <v>Consumer (including agriculture and tourism)</v>
      </c>
      <c r="R2457" s="2">
        <f>VLOOKUP(M2457,[1]ArchetypeScores!E:I,5,FALSE)</f>
        <v>0</v>
      </c>
      <c r="S2457" s="2">
        <f>VLOOKUP(M2457,[1]ArchetypeScores!E:K,7,FALSE)</f>
        <v>1</v>
      </c>
      <c r="T2457" s="2" t="str">
        <f t="shared" si="38"/>
        <v>Indirect only</v>
      </c>
    </row>
    <row r="2458" spans="1:20" x14ac:dyDescent="0.3">
      <c r="A2458" s="2" t="s">
        <v>6494</v>
      </c>
      <c r="B2458" s="3" t="s">
        <v>6771</v>
      </c>
      <c r="C2458" s="3" t="s">
        <v>6772</v>
      </c>
      <c r="D2458" s="4"/>
      <c r="E2458" s="5" t="s">
        <v>6497</v>
      </c>
      <c r="F2458" s="4">
        <v>0</v>
      </c>
      <c r="G2458" s="6">
        <v>46672</v>
      </c>
      <c r="H2458" s="3" t="s">
        <v>6773</v>
      </c>
      <c r="I2458" s="3"/>
      <c r="J2458" s="3"/>
      <c r="K2458" s="5" t="s">
        <v>154</v>
      </c>
      <c r="L2458" s="5">
        <v>2</v>
      </c>
      <c r="M2458" s="5" t="s">
        <v>255</v>
      </c>
      <c r="N2458" s="5">
        <f>VLOOKUP(M2458,[1]ArchetypeScores!E:N,10,FALSE)</f>
        <v>1</v>
      </c>
      <c r="O2458" s="5">
        <f>VLOOKUP(M2458,[1]ArchetypeScores!E:O,11,FALSE)</f>
        <v>0</v>
      </c>
      <c r="P2458" s="5">
        <f>VLOOKUP(M2458,[1]ArchetypeScores!E:P,12,FALSE)</f>
        <v>0</v>
      </c>
      <c r="Q2458" s="2" t="str">
        <f>VLOOKUP(M2458,[1]ArchetypeScores!E:W,19,FALSE)</f>
        <v>Education and training</v>
      </c>
      <c r="R2458" s="2">
        <f>VLOOKUP(M2458,[1]ArchetypeScores!E:I,5,FALSE)</f>
        <v>0</v>
      </c>
      <c r="S2458" s="2">
        <f>VLOOKUP(M2458,[1]ArchetypeScores!E:K,7,FALSE)</f>
        <v>1</v>
      </c>
      <c r="T2458" s="2" t="str">
        <f t="shared" si="38"/>
        <v>Indirect only</v>
      </c>
    </row>
    <row r="2459" spans="1:20" x14ac:dyDescent="0.3">
      <c r="A2459" s="2" t="s">
        <v>6494</v>
      </c>
      <c r="B2459" s="3" t="s">
        <v>6774</v>
      </c>
      <c r="C2459" s="3" t="s">
        <v>6775</v>
      </c>
      <c r="D2459" s="4"/>
      <c r="E2459" s="5" t="s">
        <v>6497</v>
      </c>
      <c r="F2459" s="4">
        <v>0</v>
      </c>
      <c r="G2459" s="6">
        <v>46831</v>
      </c>
      <c r="H2459" s="3" t="s">
        <v>6776</v>
      </c>
      <c r="I2459" s="3"/>
      <c r="J2459" s="3"/>
      <c r="K2459" s="5" t="s">
        <v>61</v>
      </c>
      <c r="L2459" s="5">
        <v>1</v>
      </c>
      <c r="M2459" s="5" t="s">
        <v>130</v>
      </c>
      <c r="N2459" s="5">
        <f>VLOOKUP(M2459,[1]ArchetypeScores!E:N,10,FALSE)</f>
        <v>0</v>
      </c>
      <c r="O2459" s="5">
        <f>VLOOKUP(M2459,[1]ArchetypeScores!E:O,11,FALSE)</f>
        <v>-1</v>
      </c>
      <c r="P2459" s="5">
        <f>VLOOKUP(M2459,[1]ArchetypeScores!E:P,12,FALSE)</f>
        <v>0</v>
      </c>
      <c r="Q2459" s="2" t="str">
        <f>VLOOKUP(M2459,[1]ArchetypeScores!E:W,19,FALSE)</f>
        <v>Health care</v>
      </c>
      <c r="R2459" s="2">
        <f>VLOOKUP(M2459,[1]ArchetypeScores!E:I,5,FALSE)</f>
        <v>0</v>
      </c>
      <c r="S2459" s="2">
        <f>VLOOKUP(M2459,[1]ArchetypeScores!E:K,7,FALSE)</f>
        <v>0</v>
      </c>
      <c r="T2459" s="2" t="str">
        <f t="shared" si="38"/>
        <v>Not A&amp;R positive</v>
      </c>
    </row>
    <row r="2460" spans="1:20" x14ac:dyDescent="0.3">
      <c r="A2460" s="2" t="s">
        <v>6494</v>
      </c>
      <c r="B2460" s="3" t="s">
        <v>6777</v>
      </c>
      <c r="C2460" s="3" t="s">
        <v>6778</v>
      </c>
      <c r="D2460" s="4">
        <v>0.496</v>
      </c>
      <c r="E2460" s="5" t="s">
        <v>6497</v>
      </c>
      <c r="F2460" s="4">
        <v>8.5900000000000004E-3</v>
      </c>
      <c r="G2460" s="6">
        <v>46797</v>
      </c>
      <c r="H2460" s="3" t="s">
        <v>6779</v>
      </c>
      <c r="I2460" s="3"/>
      <c r="J2460" s="3"/>
      <c r="K2460" s="5" t="s">
        <v>71</v>
      </c>
      <c r="L2460" s="5">
        <v>1</v>
      </c>
      <c r="M2460" s="5" t="s">
        <v>72</v>
      </c>
      <c r="N2460" s="5">
        <f>VLOOKUP(M2460,[1]ArchetypeScores!E:N,10,FALSE)</f>
        <v>0</v>
      </c>
      <c r="O2460" s="5">
        <f>VLOOKUP(M2460,[1]ArchetypeScores!E:O,11,FALSE)</f>
        <v>0</v>
      </c>
      <c r="P2460" s="5">
        <f>VLOOKUP(M2460,[1]ArchetypeScores!E:P,12,FALSE)</f>
        <v>0</v>
      </c>
      <c r="Q2460" s="2" t="str">
        <f>VLOOKUP(M2460,[1]ArchetypeScores!E:W,19,FALSE)</f>
        <v>Other sector</v>
      </c>
      <c r="R2460" s="2">
        <f>VLOOKUP(M2460,[1]ArchetypeScores!E:I,5,FALSE)</f>
        <v>0</v>
      </c>
      <c r="S2460" s="2">
        <f>VLOOKUP(M2460,[1]ArchetypeScores!E:K,7,FALSE)</f>
        <v>0</v>
      </c>
      <c r="T2460" s="2" t="str">
        <f t="shared" si="38"/>
        <v>Not A&amp;R positive</v>
      </c>
    </row>
    <row r="2461" spans="1:20" x14ac:dyDescent="0.3">
      <c r="A2461" s="2" t="s">
        <v>6494</v>
      </c>
      <c r="B2461" s="3" t="s">
        <v>6780</v>
      </c>
      <c r="C2461" s="3" t="s">
        <v>6781</v>
      </c>
      <c r="D2461" s="4">
        <v>5.3090000000000002</v>
      </c>
      <c r="E2461" s="5" t="s">
        <v>6497</v>
      </c>
      <c r="F2461" s="4">
        <v>9.3759999999999996E-2</v>
      </c>
      <c r="G2461" s="6">
        <v>46836</v>
      </c>
      <c r="H2461" s="3" t="s">
        <v>6782</v>
      </c>
      <c r="I2461" s="3"/>
      <c r="J2461" s="3"/>
      <c r="K2461" s="5" t="s">
        <v>477</v>
      </c>
      <c r="L2461" s="5">
        <v>1</v>
      </c>
      <c r="M2461" s="5" t="s">
        <v>750</v>
      </c>
      <c r="N2461" s="5">
        <f>VLOOKUP(M2461,[1]ArchetypeScores!E:N,10,FALSE)</f>
        <v>1</v>
      </c>
      <c r="O2461" s="5">
        <f>VLOOKUP(M2461,[1]ArchetypeScores!E:O,11,FALSE)</f>
        <v>-2</v>
      </c>
      <c r="P2461" s="5">
        <f>VLOOKUP(M2461,[1]ArchetypeScores!E:P,12,FALSE)</f>
        <v>2</v>
      </c>
      <c r="Q2461" s="2" t="str">
        <f>VLOOKUP(M2461,[1]ArchetypeScores!E:W,19,FALSE)</f>
        <v>Energy and water</v>
      </c>
      <c r="R2461" s="2">
        <f>VLOOKUP(M2461,[1]ArchetypeScores!E:I,5,FALSE)</f>
        <v>0</v>
      </c>
      <c r="S2461" s="2">
        <f>VLOOKUP(M2461,[1]ArchetypeScores!E:K,7,FALSE)</f>
        <v>0</v>
      </c>
      <c r="T2461" s="2" t="str">
        <f t="shared" si="38"/>
        <v>Not A&amp;R positive</v>
      </c>
    </row>
    <row r="2462" spans="1:20" x14ac:dyDescent="0.3">
      <c r="A2462" s="2" t="s">
        <v>6494</v>
      </c>
      <c r="B2462" s="3" t="s">
        <v>6783</v>
      </c>
      <c r="C2462" s="3" t="s">
        <v>6784</v>
      </c>
      <c r="D2462" s="4"/>
      <c r="E2462" s="5" t="s">
        <v>6497</v>
      </c>
      <c r="F2462" s="4">
        <v>0</v>
      </c>
      <c r="G2462" s="6">
        <v>46709</v>
      </c>
      <c r="H2462" s="3" t="s">
        <v>6785</v>
      </c>
      <c r="I2462" s="3"/>
      <c r="J2462" s="3"/>
      <c r="K2462" s="5" t="s">
        <v>118</v>
      </c>
      <c r="L2462" s="5">
        <v>1</v>
      </c>
      <c r="M2462" s="5" t="s">
        <v>275</v>
      </c>
      <c r="N2462" s="5">
        <f>VLOOKUP(M2462,[1]ArchetypeScores!E:N,10,FALSE)</f>
        <v>0</v>
      </c>
      <c r="O2462" s="5">
        <f>VLOOKUP(M2462,[1]ArchetypeScores!E:O,11,FALSE)</f>
        <v>-1</v>
      </c>
      <c r="P2462" s="5">
        <f>VLOOKUP(M2462,[1]ArchetypeScores!E:P,12,FALSE)</f>
        <v>0</v>
      </c>
      <c r="Q2462" s="2" t="str">
        <f>VLOOKUP(M2462,[1]ArchetypeScores!E:W,19,FALSE)</f>
        <v>Untargeted</v>
      </c>
      <c r="R2462" s="2">
        <f>VLOOKUP(M2462,[1]ArchetypeScores!E:I,5,FALSE)</f>
        <v>0</v>
      </c>
      <c r="S2462" s="2">
        <f>VLOOKUP(M2462,[1]ArchetypeScores!E:K,7,FALSE)</f>
        <v>0</v>
      </c>
      <c r="T2462" s="2" t="str">
        <f t="shared" si="38"/>
        <v>Not A&amp;R positive</v>
      </c>
    </row>
    <row r="2463" spans="1:20" x14ac:dyDescent="0.3">
      <c r="A2463" s="2" t="s">
        <v>6494</v>
      </c>
      <c r="B2463" s="3" t="s">
        <v>6786</v>
      </c>
      <c r="C2463" s="3" t="s">
        <v>6787</v>
      </c>
      <c r="D2463" s="4">
        <v>0.20200000000000001</v>
      </c>
      <c r="E2463" s="5" t="s">
        <v>6497</v>
      </c>
      <c r="F2463" s="4">
        <v>3.5699999999999998E-3</v>
      </c>
      <c r="G2463" s="6">
        <v>46830</v>
      </c>
      <c r="H2463" s="3" t="s">
        <v>6788</v>
      </c>
      <c r="I2463" s="3"/>
      <c r="J2463" s="3"/>
      <c r="K2463" s="5" t="s">
        <v>31</v>
      </c>
      <c r="L2463" s="5" t="s">
        <v>112</v>
      </c>
      <c r="M2463" s="5" t="s">
        <v>779</v>
      </c>
      <c r="N2463" s="5">
        <f>VLOOKUP(M2463,[1]ArchetypeScores!E:N,10,FALSE)</f>
        <v>0</v>
      </c>
      <c r="O2463" s="5">
        <f>VLOOKUP(M2463,[1]ArchetypeScores!E:O,11,FALSE)</f>
        <v>0</v>
      </c>
      <c r="P2463" s="5">
        <f>VLOOKUP(M2463,[1]ArchetypeScores!E:P,12,FALSE)</f>
        <v>0</v>
      </c>
      <c r="Q2463" s="2" t="str">
        <f>VLOOKUP(M2463,[1]ArchetypeScores!E:W,19,FALSE)</f>
        <v>Untargeted</v>
      </c>
      <c r="R2463" s="2">
        <f>VLOOKUP(M2463,[1]ArchetypeScores!E:I,5,FALSE)</f>
        <v>0</v>
      </c>
      <c r="S2463" s="2">
        <f>VLOOKUP(M2463,[1]ArchetypeScores!E:K,7,FALSE)</f>
        <v>0</v>
      </c>
      <c r="T2463" s="2" t="str">
        <f t="shared" si="38"/>
        <v>Not A&amp;R positive</v>
      </c>
    </row>
    <row r="2464" spans="1:20" x14ac:dyDescent="0.3">
      <c r="A2464" s="2" t="s">
        <v>6494</v>
      </c>
      <c r="B2464" s="3" t="s">
        <v>6789</v>
      </c>
      <c r="C2464" s="3" t="s">
        <v>6790</v>
      </c>
      <c r="D2464" s="4">
        <v>6.0000000000000001E-3</v>
      </c>
      <c r="E2464" s="5" t="s">
        <v>6497</v>
      </c>
      <c r="F2464" s="4">
        <v>1E-4</v>
      </c>
      <c r="G2464" s="6">
        <v>46812</v>
      </c>
      <c r="H2464" s="3" t="s">
        <v>6791</v>
      </c>
      <c r="I2464" s="3"/>
      <c r="J2464" s="3"/>
      <c r="K2464" s="5" t="s">
        <v>214</v>
      </c>
      <c r="L2464" s="5">
        <v>4</v>
      </c>
      <c r="M2464" s="5" t="s">
        <v>560</v>
      </c>
      <c r="N2464" s="5">
        <f>VLOOKUP(M2464,[1]ArchetypeScores!E:N,10,FALSE)</f>
        <v>1</v>
      </c>
      <c r="O2464" s="5">
        <f>VLOOKUP(M2464,[1]ArchetypeScores!E:O,11,FALSE)</f>
        <v>0</v>
      </c>
      <c r="P2464" s="5">
        <f>VLOOKUP(M2464,[1]ArchetypeScores!E:P,12,FALSE)</f>
        <v>0</v>
      </c>
      <c r="Q2464" s="2" t="str">
        <f>VLOOKUP(M2464,[1]ArchetypeScores!E:W,19,FALSE)</f>
        <v>Other sector</v>
      </c>
      <c r="R2464" s="2">
        <f>VLOOKUP(M2464,[1]ArchetypeScores!E:I,5,FALSE)</f>
        <v>0</v>
      </c>
      <c r="S2464" s="2">
        <f>VLOOKUP(M2464,[1]ArchetypeScores!E:K,7,FALSE)</f>
        <v>0</v>
      </c>
      <c r="T2464" s="2" t="str">
        <f t="shared" si="38"/>
        <v>Not A&amp;R positive</v>
      </c>
    </row>
    <row r="2465" spans="1:20" x14ac:dyDescent="0.3">
      <c r="A2465" s="2" t="s">
        <v>6494</v>
      </c>
      <c r="B2465" s="3" t="s">
        <v>6792</v>
      </c>
      <c r="C2465" s="3" t="s">
        <v>6793</v>
      </c>
      <c r="D2465" s="4"/>
      <c r="E2465" s="5" t="s">
        <v>6497</v>
      </c>
      <c r="F2465" s="4">
        <v>0</v>
      </c>
      <c r="G2465" s="6">
        <v>46686</v>
      </c>
      <c r="H2465" s="3" t="s">
        <v>6794</v>
      </c>
      <c r="I2465" s="3"/>
      <c r="J2465" s="3"/>
      <c r="K2465" s="5" t="s">
        <v>142</v>
      </c>
      <c r="L2465" s="5">
        <v>2</v>
      </c>
      <c r="M2465" s="5" t="s">
        <v>250</v>
      </c>
      <c r="N2465" s="5">
        <f>VLOOKUP(M2465,[1]ArchetypeScores!E:N,10,FALSE)</f>
        <v>1</v>
      </c>
      <c r="O2465" s="5">
        <f>VLOOKUP(M2465,[1]ArchetypeScores!E:O,11,FALSE)</f>
        <v>1</v>
      </c>
      <c r="P2465" s="5">
        <f>VLOOKUP(M2465,[1]ArchetypeScores!E:P,12,FALSE)</f>
        <v>2</v>
      </c>
      <c r="Q2465" s="2" t="str">
        <f>VLOOKUP(M2465,[1]ArchetypeScores!E:W,19,FALSE)</f>
        <v>Materials (including forestry and nature)</v>
      </c>
      <c r="R2465" s="2">
        <f>VLOOKUP(M2465,[1]ArchetypeScores!E:I,5,FALSE)</f>
        <v>1</v>
      </c>
      <c r="S2465" s="2">
        <f>VLOOKUP(M2465,[1]ArchetypeScores!E:K,7,FALSE)</f>
        <v>1</v>
      </c>
      <c r="T2465" s="2" t="str">
        <f t="shared" si="38"/>
        <v>Both</v>
      </c>
    </row>
    <row r="2466" spans="1:20" x14ac:dyDescent="0.3">
      <c r="A2466" s="2" t="s">
        <v>6494</v>
      </c>
      <c r="B2466" s="3" t="s">
        <v>6795</v>
      </c>
      <c r="C2466" s="3" t="s">
        <v>6796</v>
      </c>
      <c r="D2466" s="4">
        <v>8.2829999999999995</v>
      </c>
      <c r="E2466" s="5" t="s">
        <v>6497</v>
      </c>
      <c r="F2466" s="4">
        <v>0.14399999999999999</v>
      </c>
      <c r="G2466" s="6">
        <v>46700</v>
      </c>
      <c r="H2466" s="3" t="s">
        <v>6797</v>
      </c>
      <c r="I2466" s="3"/>
      <c r="J2466" s="3"/>
      <c r="K2466" s="5" t="s">
        <v>154</v>
      </c>
      <c r="L2466" s="5">
        <v>1</v>
      </c>
      <c r="M2466" s="5" t="s">
        <v>188</v>
      </c>
      <c r="N2466" s="5">
        <f>VLOOKUP(M2466,[1]ArchetypeScores!E:N,10,FALSE)</f>
        <v>1</v>
      </c>
      <c r="O2466" s="5">
        <f>VLOOKUP(M2466,[1]ArchetypeScores!E:O,11,FALSE)</f>
        <v>-1</v>
      </c>
      <c r="P2466" s="5">
        <f>VLOOKUP(M2466,[1]ArchetypeScores!E:P,12,FALSE)</f>
        <v>0</v>
      </c>
      <c r="Q2466" s="2" t="str">
        <f>VLOOKUP(M2466,[1]ArchetypeScores!E:W,19,FALSE)</f>
        <v>Education and training</v>
      </c>
      <c r="R2466" s="2">
        <f>VLOOKUP(M2466,[1]ArchetypeScores!E:I,5,FALSE)</f>
        <v>0</v>
      </c>
      <c r="S2466" s="2">
        <f>VLOOKUP(M2466,[1]ArchetypeScores!E:K,7,FALSE)</f>
        <v>1</v>
      </c>
      <c r="T2466" s="2" t="str">
        <f t="shared" si="38"/>
        <v>Indirect only</v>
      </c>
    </row>
    <row r="2467" spans="1:20" x14ac:dyDescent="0.3">
      <c r="A2467" s="2" t="s">
        <v>6494</v>
      </c>
      <c r="B2467" s="3" t="s">
        <v>6798</v>
      </c>
      <c r="C2467" s="3" t="s">
        <v>6799</v>
      </c>
      <c r="D2467" s="4">
        <v>0.14799999999999999</v>
      </c>
      <c r="E2467" s="5" t="s">
        <v>6497</v>
      </c>
      <c r="F2467" s="4">
        <v>2.5899999999999999E-3</v>
      </c>
      <c r="G2467" s="6">
        <v>46835</v>
      </c>
      <c r="H2467" s="3" t="s">
        <v>6800</v>
      </c>
      <c r="I2467" s="3"/>
      <c r="J2467" s="3"/>
      <c r="K2467" s="5" t="s">
        <v>137</v>
      </c>
      <c r="L2467" s="5">
        <v>5</v>
      </c>
      <c r="M2467" s="5" t="s">
        <v>2016</v>
      </c>
      <c r="N2467" s="5">
        <f>VLOOKUP(M2467,[1]ArchetypeScores!E:N,10,FALSE)</f>
        <v>1</v>
      </c>
      <c r="O2467" s="5">
        <f>VLOOKUP(M2467,[1]ArchetypeScores!E:O,11,FALSE)</f>
        <v>-2</v>
      </c>
      <c r="P2467" s="5">
        <f>VLOOKUP(M2467,[1]ArchetypeScores!E:P,12,FALSE)</f>
        <v>2</v>
      </c>
      <c r="Q2467" s="2" t="str">
        <f>VLOOKUP(M2467,[1]ArchetypeScores!E:W,19,FALSE)</f>
        <v>Industrials - other</v>
      </c>
      <c r="R2467" s="2">
        <f>VLOOKUP(M2467,[1]ArchetypeScores!E:I,5,FALSE)</f>
        <v>0</v>
      </c>
      <c r="S2467" s="2">
        <f>VLOOKUP(M2467,[1]ArchetypeScores!E:K,7,FALSE)</f>
        <v>0</v>
      </c>
      <c r="T2467" s="2" t="str">
        <f t="shared" si="38"/>
        <v>Not A&amp;R positive</v>
      </c>
    </row>
    <row r="2468" spans="1:20" x14ac:dyDescent="0.3">
      <c r="A2468" s="2" t="s">
        <v>6494</v>
      </c>
      <c r="B2468" s="3" t="s">
        <v>6801</v>
      </c>
      <c r="C2468" s="3" t="s">
        <v>6802</v>
      </c>
      <c r="D2468" s="4"/>
      <c r="E2468" s="5" t="s">
        <v>6497</v>
      </c>
      <c r="F2468" s="4">
        <v>0</v>
      </c>
      <c r="G2468" s="6">
        <v>46678</v>
      </c>
      <c r="H2468" s="3" t="s">
        <v>6803</v>
      </c>
      <c r="I2468" s="3"/>
      <c r="J2468" s="3"/>
      <c r="K2468" s="5" t="s">
        <v>38</v>
      </c>
      <c r="L2468" s="5">
        <v>21</v>
      </c>
      <c r="M2468" s="5" t="s">
        <v>302</v>
      </c>
      <c r="N2468" s="5">
        <f>VLOOKUP(M2468,[1]ArchetypeScores!E:N,10,FALSE)</f>
        <v>0</v>
      </c>
      <c r="O2468" s="5">
        <f>VLOOKUP(M2468,[1]ArchetypeScores!E:O,11,FALSE)</f>
        <v>-1</v>
      </c>
      <c r="P2468" s="5">
        <f>VLOOKUP(M2468,[1]ArchetypeScores!E:P,12,FALSE)</f>
        <v>0</v>
      </c>
      <c r="Q2468" s="2" t="str">
        <f>VLOOKUP(M2468,[1]ArchetypeScores!E:W,19,FALSE)</f>
        <v>Consumer (including agriculture and tourism)</v>
      </c>
      <c r="R2468" s="2">
        <f>VLOOKUP(M2468,[1]ArchetypeScores!E:I,5,FALSE)</f>
        <v>0</v>
      </c>
      <c r="S2468" s="2">
        <f>VLOOKUP(M2468,[1]ArchetypeScores!E:K,7,FALSE)</f>
        <v>0</v>
      </c>
      <c r="T2468" s="2" t="str">
        <f t="shared" si="38"/>
        <v>Not A&amp;R positive</v>
      </c>
    </row>
    <row r="2469" spans="1:20" x14ac:dyDescent="0.3">
      <c r="A2469" s="2" t="s">
        <v>6494</v>
      </c>
      <c r="B2469" s="3" t="s">
        <v>6801</v>
      </c>
      <c r="C2469" s="3" t="s">
        <v>6804</v>
      </c>
      <c r="D2469" s="4"/>
      <c r="E2469" s="5" t="s">
        <v>6497</v>
      </c>
      <c r="F2469" s="4">
        <v>0</v>
      </c>
      <c r="G2469" s="6">
        <v>46680</v>
      </c>
      <c r="H2469" s="3" t="s">
        <v>6803</v>
      </c>
      <c r="I2469" s="3"/>
      <c r="J2469" s="3"/>
      <c r="K2469" s="5" t="s">
        <v>71</v>
      </c>
      <c r="L2469" s="5">
        <v>1</v>
      </c>
      <c r="M2469" s="5" t="s">
        <v>72</v>
      </c>
      <c r="N2469" s="5">
        <f>VLOOKUP(M2469,[1]ArchetypeScores!E:N,10,FALSE)</f>
        <v>0</v>
      </c>
      <c r="O2469" s="5">
        <f>VLOOKUP(M2469,[1]ArchetypeScores!E:O,11,FALSE)</f>
        <v>0</v>
      </c>
      <c r="P2469" s="5">
        <f>VLOOKUP(M2469,[1]ArchetypeScores!E:P,12,FALSE)</f>
        <v>0</v>
      </c>
      <c r="Q2469" s="2" t="str">
        <f>VLOOKUP(M2469,[1]ArchetypeScores!E:W,19,FALSE)</f>
        <v>Other sector</v>
      </c>
      <c r="R2469" s="2">
        <f>VLOOKUP(M2469,[1]ArchetypeScores!E:I,5,FALSE)</f>
        <v>0</v>
      </c>
      <c r="S2469" s="2">
        <f>VLOOKUP(M2469,[1]ArchetypeScores!E:K,7,FALSE)</f>
        <v>0</v>
      </c>
      <c r="T2469" s="2" t="str">
        <f t="shared" si="38"/>
        <v>Not A&amp;R positive</v>
      </c>
    </row>
    <row r="2470" spans="1:20" x14ac:dyDescent="0.3">
      <c r="A2470" s="2" t="s">
        <v>6494</v>
      </c>
      <c r="B2470" s="3" t="s">
        <v>6801</v>
      </c>
      <c r="C2470" s="3" t="s">
        <v>6805</v>
      </c>
      <c r="D2470" s="4"/>
      <c r="E2470" s="5" t="s">
        <v>6497</v>
      </c>
      <c r="F2470" s="4">
        <v>0</v>
      </c>
      <c r="G2470" s="6">
        <v>46707</v>
      </c>
      <c r="H2470" s="3" t="s">
        <v>6806</v>
      </c>
      <c r="I2470" s="3"/>
      <c r="J2470" s="3"/>
      <c r="K2470" s="5" t="s">
        <v>71</v>
      </c>
      <c r="L2470" s="5">
        <v>1</v>
      </c>
      <c r="M2470" s="5" t="s">
        <v>72</v>
      </c>
      <c r="N2470" s="5">
        <f>VLOOKUP(M2470,[1]ArchetypeScores!E:N,10,FALSE)</f>
        <v>0</v>
      </c>
      <c r="O2470" s="5">
        <f>VLOOKUP(M2470,[1]ArchetypeScores!E:O,11,FALSE)</f>
        <v>0</v>
      </c>
      <c r="P2470" s="5">
        <f>VLOOKUP(M2470,[1]ArchetypeScores!E:P,12,FALSE)</f>
        <v>0</v>
      </c>
      <c r="Q2470" s="2" t="str">
        <f>VLOOKUP(M2470,[1]ArchetypeScores!E:W,19,FALSE)</f>
        <v>Other sector</v>
      </c>
      <c r="R2470" s="2">
        <f>VLOOKUP(M2470,[1]ArchetypeScores!E:I,5,FALSE)</f>
        <v>0</v>
      </c>
      <c r="S2470" s="2">
        <f>VLOOKUP(M2470,[1]ArchetypeScores!E:K,7,FALSE)</f>
        <v>0</v>
      </c>
      <c r="T2470" s="2" t="str">
        <f t="shared" si="38"/>
        <v>Not A&amp;R positive</v>
      </c>
    </row>
    <row r="2471" spans="1:20" x14ac:dyDescent="0.3">
      <c r="A2471" s="2" t="s">
        <v>6494</v>
      </c>
      <c r="B2471" s="3" t="s">
        <v>6801</v>
      </c>
      <c r="C2471" s="3" t="s">
        <v>6807</v>
      </c>
      <c r="D2471" s="4"/>
      <c r="E2471" s="5" t="s">
        <v>6497</v>
      </c>
      <c r="F2471" s="4">
        <v>0</v>
      </c>
      <c r="G2471" s="6">
        <v>46679</v>
      </c>
      <c r="H2471" s="3" t="s">
        <v>6803</v>
      </c>
      <c r="I2471" s="3"/>
      <c r="J2471" s="3"/>
      <c r="K2471" s="5" t="s">
        <v>611</v>
      </c>
      <c r="L2471" s="5">
        <v>7</v>
      </c>
      <c r="M2471" s="5" t="s">
        <v>1872</v>
      </c>
      <c r="N2471" s="5">
        <f>VLOOKUP(M2471,[1]ArchetypeScores!E:N,10,FALSE)</f>
        <v>1</v>
      </c>
      <c r="O2471" s="5">
        <f>VLOOKUP(M2471,[1]ArchetypeScores!E:O,11,FALSE)</f>
        <v>-1</v>
      </c>
      <c r="P2471" s="5">
        <f>VLOOKUP(M2471,[1]ArchetypeScores!E:P,12,FALSE)</f>
        <v>0</v>
      </c>
      <c r="Q2471" s="2" t="str">
        <f>VLOOKUP(M2471,[1]ArchetypeScores!E:W,19,FALSE)</f>
        <v>Consumer (including agriculture and tourism)</v>
      </c>
      <c r="R2471" s="2">
        <f>VLOOKUP(M2471,[1]ArchetypeScores!E:I,5,FALSE)</f>
        <v>0</v>
      </c>
      <c r="S2471" s="2">
        <f>VLOOKUP(M2471,[1]ArchetypeScores!E:K,7,FALSE)</f>
        <v>0</v>
      </c>
      <c r="T2471" s="2" t="str">
        <f t="shared" si="38"/>
        <v>Not A&amp;R positive</v>
      </c>
    </row>
    <row r="2472" spans="1:20" x14ac:dyDescent="0.3">
      <c r="A2472" s="2" t="s">
        <v>6494</v>
      </c>
      <c r="B2472" s="3" t="s">
        <v>6808</v>
      </c>
      <c r="C2472" s="3" t="s">
        <v>6809</v>
      </c>
      <c r="D2472" s="4">
        <v>1.3660000000000001</v>
      </c>
      <c r="E2472" s="5" t="s">
        <v>6497</v>
      </c>
      <c r="F2472" s="4">
        <v>2.3740000000000001E-2</v>
      </c>
      <c r="G2472" s="6">
        <v>46699</v>
      </c>
      <c r="H2472" s="3" t="s">
        <v>6810</v>
      </c>
      <c r="I2472" s="3"/>
      <c r="J2472" s="3"/>
      <c r="K2472" s="5" t="s">
        <v>61</v>
      </c>
      <c r="L2472" s="5">
        <v>5</v>
      </c>
      <c r="M2472" s="5" t="s">
        <v>62</v>
      </c>
      <c r="N2472" s="5">
        <f>VLOOKUP(M2472,[1]ArchetypeScores!E:N,10,FALSE)</f>
        <v>0</v>
      </c>
      <c r="O2472" s="5">
        <f>VLOOKUP(M2472,[1]ArchetypeScores!E:O,11,FALSE)</f>
        <v>-1</v>
      </c>
      <c r="P2472" s="5">
        <f>VLOOKUP(M2472,[1]ArchetypeScores!E:P,12,FALSE)</f>
        <v>0</v>
      </c>
      <c r="Q2472" s="2" t="str">
        <f>VLOOKUP(M2472,[1]ArchetypeScores!E:W,19,FALSE)</f>
        <v>Health care</v>
      </c>
      <c r="R2472" s="2">
        <f>VLOOKUP(M2472,[1]ArchetypeScores!E:I,5,FALSE)</f>
        <v>0</v>
      </c>
      <c r="S2472" s="2">
        <f>VLOOKUP(M2472,[1]ArchetypeScores!E:K,7,FALSE)</f>
        <v>0</v>
      </c>
      <c r="T2472" s="2" t="str">
        <f t="shared" si="38"/>
        <v>Not A&amp;R positive</v>
      </c>
    </row>
    <row r="2473" spans="1:20" x14ac:dyDescent="0.3">
      <c r="A2473" s="2" t="s">
        <v>6494</v>
      </c>
      <c r="B2473" s="3" t="s">
        <v>6811</v>
      </c>
      <c r="C2473" s="3" t="s">
        <v>6812</v>
      </c>
      <c r="D2473" s="4"/>
      <c r="E2473" s="5" t="s">
        <v>6497</v>
      </c>
      <c r="F2473" s="4">
        <v>0</v>
      </c>
      <c r="G2473" s="6">
        <v>46708</v>
      </c>
      <c r="H2473" s="3" t="s">
        <v>6813</v>
      </c>
      <c r="I2473" s="3"/>
      <c r="J2473" s="3"/>
      <c r="K2473" s="5" t="s">
        <v>61</v>
      </c>
      <c r="L2473" s="5">
        <v>5</v>
      </c>
      <c r="M2473" s="5" t="s">
        <v>62</v>
      </c>
      <c r="N2473" s="5">
        <f>VLOOKUP(M2473,[1]ArchetypeScores!E:N,10,FALSE)</f>
        <v>0</v>
      </c>
      <c r="O2473" s="5">
        <f>VLOOKUP(M2473,[1]ArchetypeScores!E:O,11,FALSE)</f>
        <v>-1</v>
      </c>
      <c r="P2473" s="5">
        <f>VLOOKUP(M2473,[1]ArchetypeScores!E:P,12,FALSE)</f>
        <v>0</v>
      </c>
      <c r="Q2473" s="2" t="str">
        <f>VLOOKUP(M2473,[1]ArchetypeScores!E:W,19,FALSE)</f>
        <v>Health care</v>
      </c>
      <c r="R2473" s="2">
        <f>VLOOKUP(M2473,[1]ArchetypeScores!E:I,5,FALSE)</f>
        <v>0</v>
      </c>
      <c r="S2473" s="2">
        <f>VLOOKUP(M2473,[1]ArchetypeScores!E:K,7,FALSE)</f>
        <v>0</v>
      </c>
      <c r="T2473" s="2" t="str">
        <f t="shared" si="38"/>
        <v>Not A&amp;R positive</v>
      </c>
    </row>
    <row r="2474" spans="1:20" x14ac:dyDescent="0.3">
      <c r="A2474" s="2" t="s">
        <v>6494</v>
      </c>
      <c r="B2474" s="3" t="s">
        <v>6811</v>
      </c>
      <c r="C2474" s="3" t="s">
        <v>6814</v>
      </c>
      <c r="D2474" s="4">
        <v>2.2890000000000001</v>
      </c>
      <c r="E2474" s="5" t="s">
        <v>6497</v>
      </c>
      <c r="F2474" s="4">
        <v>3.8699999999999998E-2</v>
      </c>
      <c r="G2474" s="6">
        <v>46754</v>
      </c>
      <c r="H2474" s="3" t="s">
        <v>6815</v>
      </c>
      <c r="I2474" s="3"/>
      <c r="J2474" s="3"/>
      <c r="K2474" s="5" t="s">
        <v>61</v>
      </c>
      <c r="L2474" s="5">
        <v>5</v>
      </c>
      <c r="M2474" s="5" t="s">
        <v>62</v>
      </c>
      <c r="N2474" s="5">
        <f>VLOOKUP(M2474,[1]ArchetypeScores!E:N,10,FALSE)</f>
        <v>0</v>
      </c>
      <c r="O2474" s="5">
        <f>VLOOKUP(M2474,[1]ArchetypeScores!E:O,11,FALSE)</f>
        <v>-1</v>
      </c>
      <c r="P2474" s="5">
        <f>VLOOKUP(M2474,[1]ArchetypeScores!E:P,12,FALSE)</f>
        <v>0</v>
      </c>
      <c r="Q2474" s="2" t="str">
        <f>VLOOKUP(M2474,[1]ArchetypeScores!E:W,19,FALSE)</f>
        <v>Health care</v>
      </c>
      <c r="R2474" s="2">
        <f>VLOOKUP(M2474,[1]ArchetypeScores!E:I,5,FALSE)</f>
        <v>0</v>
      </c>
      <c r="S2474" s="2">
        <f>VLOOKUP(M2474,[1]ArchetypeScores!E:K,7,FALSE)</f>
        <v>0</v>
      </c>
      <c r="T2474" s="2" t="str">
        <f t="shared" si="38"/>
        <v>Not A&amp;R positive</v>
      </c>
    </row>
    <row r="2475" spans="1:20" x14ac:dyDescent="0.3">
      <c r="A2475" s="2" t="s">
        <v>6494</v>
      </c>
      <c r="B2475" s="3" t="s">
        <v>6816</v>
      </c>
      <c r="C2475" s="3" t="s">
        <v>6817</v>
      </c>
      <c r="D2475" s="4"/>
      <c r="E2475" s="5" t="s">
        <v>6497</v>
      </c>
      <c r="F2475" s="4">
        <v>0</v>
      </c>
      <c r="G2475" s="6">
        <v>46767</v>
      </c>
      <c r="H2475" s="3" t="s">
        <v>6818</v>
      </c>
      <c r="I2475" s="3"/>
      <c r="J2475" s="3"/>
      <c r="K2475" s="5" t="s">
        <v>47</v>
      </c>
      <c r="L2475" s="5">
        <v>5</v>
      </c>
      <c r="M2475" s="5" t="s">
        <v>192</v>
      </c>
      <c r="N2475" s="5">
        <f>VLOOKUP(M2475,[1]ArchetypeScores!E:N,10,FALSE)</f>
        <v>0</v>
      </c>
      <c r="O2475" s="5">
        <f>VLOOKUP(M2475,[1]ArchetypeScores!E:O,11,FALSE)</f>
        <v>0</v>
      </c>
      <c r="P2475" s="5">
        <f>VLOOKUP(M2475,[1]ArchetypeScores!E:P,12,FALSE)</f>
        <v>0</v>
      </c>
      <c r="Q2475" s="2" t="str">
        <f>VLOOKUP(M2475,[1]ArchetypeScores!E:W,19,FALSE)</f>
        <v>Untargeted</v>
      </c>
      <c r="R2475" s="2">
        <f>VLOOKUP(M2475,[1]ArchetypeScores!E:I,5,FALSE)</f>
        <v>0</v>
      </c>
      <c r="S2475" s="2">
        <f>VLOOKUP(M2475,[1]ArchetypeScores!E:K,7,FALSE)</f>
        <v>0</v>
      </c>
      <c r="T2475" s="2" t="str">
        <f t="shared" si="38"/>
        <v>Not A&amp;R positive</v>
      </c>
    </row>
    <row r="2476" spans="1:20" x14ac:dyDescent="0.3">
      <c r="A2476" s="2" t="s">
        <v>6819</v>
      </c>
      <c r="B2476" s="3" t="s">
        <v>6820</v>
      </c>
      <c r="C2476" s="3" t="s">
        <v>6821</v>
      </c>
      <c r="D2476" s="4">
        <v>8.0000000000000002E-3</v>
      </c>
      <c r="E2476" s="5" t="s">
        <v>6822</v>
      </c>
      <c r="F2476" s="4">
        <v>7.9699999999999997E-3</v>
      </c>
      <c r="G2476" s="6">
        <v>46852</v>
      </c>
      <c r="H2476" s="3" t="s">
        <v>6823</v>
      </c>
      <c r="I2476" s="3"/>
      <c r="J2476" s="3"/>
      <c r="K2476" s="5" t="s">
        <v>71</v>
      </c>
      <c r="L2476" s="5">
        <v>1</v>
      </c>
      <c r="M2476" s="5" t="s">
        <v>72</v>
      </c>
      <c r="N2476" s="5">
        <f>VLOOKUP(M2476,[1]ArchetypeScores!E:N,10,FALSE)</f>
        <v>0</v>
      </c>
      <c r="O2476" s="5">
        <f>VLOOKUP(M2476,[1]ArchetypeScores!E:O,11,FALSE)</f>
        <v>0</v>
      </c>
      <c r="P2476" s="5">
        <f>VLOOKUP(M2476,[1]ArchetypeScores!E:P,12,FALSE)</f>
        <v>0</v>
      </c>
      <c r="Q2476" s="2" t="str">
        <f>VLOOKUP(M2476,[1]ArchetypeScores!E:W,19,FALSE)</f>
        <v>Other sector</v>
      </c>
      <c r="R2476" s="2">
        <f>VLOOKUP(M2476,[1]ArchetypeScores!E:I,5,FALSE)</f>
        <v>0</v>
      </c>
      <c r="S2476" s="2">
        <f>VLOOKUP(M2476,[1]ArchetypeScores!E:K,7,FALSE)</f>
        <v>0</v>
      </c>
      <c r="T2476" s="2" t="str">
        <f t="shared" si="38"/>
        <v>Not A&amp;R positive</v>
      </c>
    </row>
    <row r="2477" spans="1:20" x14ac:dyDescent="0.3">
      <c r="A2477" s="2" t="s">
        <v>6819</v>
      </c>
      <c r="B2477" s="3" t="s">
        <v>6824</v>
      </c>
      <c r="C2477" s="3" t="s">
        <v>6825</v>
      </c>
      <c r="D2477" s="4">
        <v>7.0000000000000007E-2</v>
      </c>
      <c r="E2477" s="5" t="s">
        <v>6822</v>
      </c>
      <c r="F2477" s="4">
        <v>7.0000000000000007E-2</v>
      </c>
      <c r="G2477" s="6">
        <v>46854</v>
      </c>
      <c r="H2477" s="3" t="s">
        <v>6826</v>
      </c>
      <c r="I2477" s="3"/>
      <c r="J2477" s="3"/>
      <c r="K2477" s="5" t="s">
        <v>269</v>
      </c>
      <c r="L2477" s="5">
        <v>2</v>
      </c>
      <c r="M2477" s="5" t="s">
        <v>3963</v>
      </c>
      <c r="N2477" s="5">
        <f>VLOOKUP(M2477,[1]ArchetypeScores!E:N,10,FALSE)</f>
        <v>1</v>
      </c>
      <c r="O2477" s="5">
        <f>VLOOKUP(M2477,[1]ArchetypeScores!E:O,11,FALSE)</f>
        <v>-1</v>
      </c>
      <c r="P2477" s="5">
        <f>VLOOKUP(M2477,[1]ArchetypeScores!E:P,12,FALSE)</f>
        <v>0</v>
      </c>
      <c r="Q2477" s="2" t="str">
        <f>VLOOKUP(M2477,[1]ArchetypeScores!E:W,19,FALSE)</f>
        <v>Untargeted</v>
      </c>
      <c r="R2477" s="2">
        <f>VLOOKUP(M2477,[1]ArchetypeScores!E:I,5,FALSE)</f>
        <v>0</v>
      </c>
      <c r="S2477" s="2">
        <f>VLOOKUP(M2477,[1]ArchetypeScores!E:K,7,FALSE)</f>
        <v>0</v>
      </c>
      <c r="T2477" s="2" t="str">
        <f t="shared" si="38"/>
        <v>Not A&amp;R positive</v>
      </c>
    </row>
    <row r="2478" spans="1:20" x14ac:dyDescent="0.3">
      <c r="A2478" s="2" t="s">
        <v>6819</v>
      </c>
      <c r="B2478" s="3" t="s">
        <v>6827</v>
      </c>
      <c r="C2478" s="3" t="s">
        <v>6828</v>
      </c>
      <c r="D2478" s="4">
        <v>0</v>
      </c>
      <c r="E2478" s="5" t="s">
        <v>6822</v>
      </c>
      <c r="F2478" s="4">
        <v>4.0000000000000002E-4</v>
      </c>
      <c r="G2478" s="6">
        <v>46859</v>
      </c>
      <c r="H2478" s="3" t="s">
        <v>6829</v>
      </c>
      <c r="I2478" s="3"/>
      <c r="J2478" s="3"/>
      <c r="K2478" s="5" t="s">
        <v>163</v>
      </c>
      <c r="L2478" s="5">
        <v>3</v>
      </c>
      <c r="M2478" s="5" t="s">
        <v>164</v>
      </c>
      <c r="N2478" s="5">
        <f>VLOOKUP(M2478,[1]ArchetypeScores!E:N,10,FALSE)</f>
        <v>0</v>
      </c>
      <c r="O2478" s="5">
        <f>VLOOKUP(M2478,[1]ArchetypeScores!E:O,11,FALSE)</f>
        <v>0</v>
      </c>
      <c r="P2478" s="5">
        <f>VLOOKUP(M2478,[1]ArchetypeScores!E:P,12,FALSE)</f>
        <v>0</v>
      </c>
      <c r="Q2478" s="2" t="str">
        <f>VLOOKUP(M2478,[1]ArchetypeScores!E:W,19,FALSE)</f>
        <v>Education and training</v>
      </c>
      <c r="R2478" s="2">
        <f>VLOOKUP(M2478,[1]ArchetypeScores!E:I,5,FALSE)</f>
        <v>0</v>
      </c>
      <c r="S2478" s="2">
        <f>VLOOKUP(M2478,[1]ArchetypeScores!E:K,7,FALSE)</f>
        <v>0</v>
      </c>
      <c r="T2478" s="2" t="str">
        <f t="shared" si="38"/>
        <v>Not A&amp;R positive</v>
      </c>
    </row>
    <row r="2479" spans="1:20" x14ac:dyDescent="0.3">
      <c r="A2479" s="2" t="s">
        <v>6819</v>
      </c>
      <c r="B2479" s="7" t="s">
        <v>6830</v>
      </c>
      <c r="C2479" s="3" t="s">
        <v>6831</v>
      </c>
      <c r="D2479" s="4"/>
      <c r="E2479" s="5" t="s">
        <v>6822</v>
      </c>
      <c r="F2479" s="4">
        <v>0</v>
      </c>
      <c r="G2479" s="6">
        <v>46849</v>
      </c>
      <c r="H2479" s="3" t="s">
        <v>6832</v>
      </c>
      <c r="I2479" s="3"/>
      <c r="J2479" s="3"/>
      <c r="K2479" s="5" t="s">
        <v>38</v>
      </c>
      <c r="L2479" s="5">
        <v>1</v>
      </c>
      <c r="M2479" s="5" t="s">
        <v>43</v>
      </c>
      <c r="N2479" s="5">
        <f>VLOOKUP(M2479,[1]ArchetypeScores!E:N,10,FALSE)</f>
        <v>0</v>
      </c>
      <c r="O2479" s="5">
        <f>VLOOKUP(M2479,[1]ArchetypeScores!E:O,11,FALSE)</f>
        <v>-1</v>
      </c>
      <c r="P2479" s="5">
        <f>VLOOKUP(M2479,[1]ArchetypeScores!E:P,12,FALSE)</f>
        <v>0</v>
      </c>
      <c r="Q2479" s="2" t="str">
        <f>VLOOKUP(M2479,[1]ArchetypeScores!E:W,19,FALSE)</f>
        <v>Consumer (including agriculture and tourism)</v>
      </c>
      <c r="R2479" s="2">
        <f>VLOOKUP(M2479,[1]ArchetypeScores!E:I,5,FALSE)</f>
        <v>0</v>
      </c>
      <c r="S2479" s="2">
        <f>VLOOKUP(M2479,[1]ArchetypeScores!E:K,7,FALSE)</f>
        <v>0</v>
      </c>
      <c r="T2479" s="2" t="str">
        <f t="shared" si="38"/>
        <v>Not A&amp;R positive</v>
      </c>
    </row>
    <row r="2480" spans="1:20" x14ac:dyDescent="0.3">
      <c r="A2480" s="2" t="s">
        <v>6819</v>
      </c>
      <c r="B2480" s="3" t="s">
        <v>6833</v>
      </c>
      <c r="C2480" s="3" t="s">
        <v>6834</v>
      </c>
      <c r="D2480" s="4"/>
      <c r="E2480" s="5" t="s">
        <v>6822</v>
      </c>
      <c r="F2480" s="4">
        <v>0</v>
      </c>
      <c r="G2480" s="6">
        <v>46846</v>
      </c>
      <c r="H2480" s="3" t="s">
        <v>6835</v>
      </c>
      <c r="I2480" s="3" t="s">
        <v>6836</v>
      </c>
      <c r="J2480" s="3"/>
      <c r="K2480" s="5" t="s">
        <v>163</v>
      </c>
      <c r="L2480" s="5">
        <v>3</v>
      </c>
      <c r="M2480" s="5" t="s">
        <v>164</v>
      </c>
      <c r="N2480" s="5">
        <f>VLOOKUP(M2480,[1]ArchetypeScores!E:N,10,FALSE)</f>
        <v>0</v>
      </c>
      <c r="O2480" s="5">
        <f>VLOOKUP(M2480,[1]ArchetypeScores!E:O,11,FALSE)</f>
        <v>0</v>
      </c>
      <c r="P2480" s="5">
        <f>VLOOKUP(M2480,[1]ArchetypeScores!E:P,12,FALSE)</f>
        <v>0</v>
      </c>
      <c r="Q2480" s="2" t="str">
        <f>VLOOKUP(M2480,[1]ArchetypeScores!E:W,19,FALSE)</f>
        <v>Education and training</v>
      </c>
      <c r="R2480" s="2">
        <f>VLOOKUP(M2480,[1]ArchetypeScores!E:I,5,FALSE)</f>
        <v>0</v>
      </c>
      <c r="S2480" s="2">
        <f>VLOOKUP(M2480,[1]ArchetypeScores!E:K,7,FALSE)</f>
        <v>0</v>
      </c>
      <c r="T2480" s="2" t="str">
        <f t="shared" si="38"/>
        <v>Not A&amp;R positive</v>
      </c>
    </row>
    <row r="2481" spans="1:20" x14ac:dyDescent="0.3">
      <c r="A2481" s="2" t="s">
        <v>6819</v>
      </c>
      <c r="B2481" s="3" t="s">
        <v>6837</v>
      </c>
      <c r="C2481" s="3" t="s">
        <v>6838</v>
      </c>
      <c r="D2481" s="4"/>
      <c r="E2481" s="5" t="s">
        <v>6822</v>
      </c>
      <c r="F2481" s="4">
        <v>0</v>
      </c>
      <c r="G2481" s="6">
        <v>46841</v>
      </c>
      <c r="H2481" s="3" t="s">
        <v>6839</v>
      </c>
      <c r="I2481" s="3"/>
      <c r="J2481" s="3"/>
      <c r="K2481" s="5" t="s">
        <v>47</v>
      </c>
      <c r="L2481" s="5">
        <v>1</v>
      </c>
      <c r="M2481" s="5" t="s">
        <v>48</v>
      </c>
      <c r="N2481" s="5">
        <f>VLOOKUP(M2481,[1]ArchetypeScores!E:N,10,FALSE)</f>
        <v>0</v>
      </c>
      <c r="O2481" s="5">
        <f>VLOOKUP(M2481,[1]ArchetypeScores!E:O,11,FALSE)</f>
        <v>0</v>
      </c>
      <c r="P2481" s="5">
        <f>VLOOKUP(M2481,[1]ArchetypeScores!E:P,12,FALSE)</f>
        <v>0</v>
      </c>
      <c r="Q2481" s="2" t="str">
        <f>VLOOKUP(M2481,[1]ArchetypeScores!E:W,19,FALSE)</f>
        <v>Consumer (including agriculture and tourism)</v>
      </c>
      <c r="R2481" s="2">
        <f>VLOOKUP(M2481,[1]ArchetypeScores!E:I,5,FALSE)</f>
        <v>0</v>
      </c>
      <c r="S2481" s="2">
        <f>VLOOKUP(M2481,[1]ArchetypeScores!E:K,7,FALSE)</f>
        <v>0</v>
      </c>
      <c r="T2481" s="2" t="str">
        <f t="shared" si="38"/>
        <v>Not A&amp;R positive</v>
      </c>
    </row>
    <row r="2482" spans="1:20" x14ac:dyDescent="0.3">
      <c r="A2482" s="2" t="s">
        <v>6819</v>
      </c>
      <c r="B2482" s="3" t="s">
        <v>6840</v>
      </c>
      <c r="C2482" s="3" t="s">
        <v>6841</v>
      </c>
      <c r="D2482" s="4"/>
      <c r="E2482" s="5" t="s">
        <v>6822</v>
      </c>
      <c r="F2482" s="4">
        <v>0</v>
      </c>
      <c r="G2482" s="6">
        <v>46847</v>
      </c>
      <c r="H2482" s="3" t="s">
        <v>6835</v>
      </c>
      <c r="I2482" s="3" t="s">
        <v>6836</v>
      </c>
      <c r="J2482" s="3"/>
      <c r="K2482" s="5" t="s">
        <v>61</v>
      </c>
      <c r="L2482" s="5">
        <v>4</v>
      </c>
      <c r="M2482" s="5" t="s">
        <v>433</v>
      </c>
      <c r="N2482" s="5">
        <f>VLOOKUP(M2482,[1]ArchetypeScores!E:N,10,FALSE)</f>
        <v>0</v>
      </c>
      <c r="O2482" s="5">
        <f>VLOOKUP(M2482,[1]ArchetypeScores!E:O,11,FALSE)</f>
        <v>0</v>
      </c>
      <c r="P2482" s="5">
        <f>VLOOKUP(M2482,[1]ArchetypeScores!E:P,12,FALSE)</f>
        <v>0</v>
      </c>
      <c r="Q2482" s="2" t="str">
        <f>VLOOKUP(M2482,[1]ArchetypeScores!E:W,19,FALSE)</f>
        <v>Health care</v>
      </c>
      <c r="R2482" s="2">
        <f>VLOOKUP(M2482,[1]ArchetypeScores!E:I,5,FALSE)</f>
        <v>0</v>
      </c>
      <c r="S2482" s="2">
        <f>VLOOKUP(M2482,[1]ArchetypeScores!E:K,7,FALSE)</f>
        <v>0</v>
      </c>
      <c r="T2482" s="2" t="str">
        <f t="shared" si="38"/>
        <v>Not A&amp;R positive</v>
      </c>
    </row>
    <row r="2483" spans="1:20" x14ac:dyDescent="0.3">
      <c r="A2483" s="2" t="s">
        <v>6819</v>
      </c>
      <c r="B2483" s="3" t="s">
        <v>6842</v>
      </c>
      <c r="C2483" s="3" t="s">
        <v>6843</v>
      </c>
      <c r="D2483" s="4">
        <v>0.17199999999999999</v>
      </c>
      <c r="E2483" s="5" t="s">
        <v>6822</v>
      </c>
      <c r="F2483" s="4">
        <v>0.17202999999999999</v>
      </c>
      <c r="G2483" s="6">
        <v>46853</v>
      </c>
      <c r="H2483" s="3" t="s">
        <v>6844</v>
      </c>
      <c r="I2483" s="3"/>
      <c r="J2483" s="3"/>
      <c r="K2483" s="5" t="s">
        <v>71</v>
      </c>
      <c r="L2483" s="5">
        <v>1</v>
      </c>
      <c r="M2483" s="5" t="s">
        <v>72</v>
      </c>
      <c r="N2483" s="5">
        <f>VLOOKUP(M2483,[1]ArchetypeScores!E:N,10,FALSE)</f>
        <v>0</v>
      </c>
      <c r="O2483" s="5">
        <f>VLOOKUP(M2483,[1]ArchetypeScores!E:O,11,FALSE)</f>
        <v>0</v>
      </c>
      <c r="P2483" s="5">
        <f>VLOOKUP(M2483,[1]ArchetypeScores!E:P,12,FALSE)</f>
        <v>0</v>
      </c>
      <c r="Q2483" s="2" t="str">
        <f>VLOOKUP(M2483,[1]ArchetypeScores!E:W,19,FALSE)</f>
        <v>Other sector</v>
      </c>
      <c r="R2483" s="2">
        <f>VLOOKUP(M2483,[1]ArchetypeScores!E:I,5,FALSE)</f>
        <v>0</v>
      </c>
      <c r="S2483" s="2">
        <f>VLOOKUP(M2483,[1]ArchetypeScores!E:K,7,FALSE)</f>
        <v>0</v>
      </c>
      <c r="T2483" s="2" t="str">
        <f t="shared" si="38"/>
        <v>Not A&amp;R positive</v>
      </c>
    </row>
    <row r="2484" spans="1:20" x14ac:dyDescent="0.3">
      <c r="A2484" s="2" t="s">
        <v>6819</v>
      </c>
      <c r="B2484" s="3" t="s">
        <v>6845</v>
      </c>
      <c r="C2484" s="3" t="s">
        <v>6846</v>
      </c>
      <c r="D2484" s="4">
        <v>0.253</v>
      </c>
      <c r="E2484" s="5" t="s">
        <v>6822</v>
      </c>
      <c r="F2484" s="4">
        <v>0.253</v>
      </c>
      <c r="G2484" s="6">
        <v>46858</v>
      </c>
      <c r="H2484" s="3" t="s">
        <v>6847</v>
      </c>
      <c r="I2484" s="3"/>
      <c r="J2484" s="3"/>
      <c r="K2484" s="5" t="s">
        <v>71</v>
      </c>
      <c r="L2484" s="5">
        <v>1</v>
      </c>
      <c r="M2484" s="5" t="s">
        <v>72</v>
      </c>
      <c r="N2484" s="5">
        <f>VLOOKUP(M2484,[1]ArchetypeScores!E:N,10,FALSE)</f>
        <v>0</v>
      </c>
      <c r="O2484" s="5">
        <f>VLOOKUP(M2484,[1]ArchetypeScores!E:O,11,FALSE)</f>
        <v>0</v>
      </c>
      <c r="P2484" s="5">
        <f>VLOOKUP(M2484,[1]ArchetypeScores!E:P,12,FALSE)</f>
        <v>0</v>
      </c>
      <c r="Q2484" s="2" t="str">
        <f>VLOOKUP(M2484,[1]ArchetypeScores!E:W,19,FALSE)</f>
        <v>Other sector</v>
      </c>
      <c r="R2484" s="2">
        <f>VLOOKUP(M2484,[1]ArchetypeScores!E:I,5,FALSE)</f>
        <v>0</v>
      </c>
      <c r="S2484" s="2">
        <f>VLOOKUP(M2484,[1]ArchetypeScores!E:K,7,FALSE)</f>
        <v>0</v>
      </c>
      <c r="T2484" s="2" t="str">
        <f t="shared" si="38"/>
        <v>Not A&amp;R positive</v>
      </c>
    </row>
    <row r="2485" spans="1:20" x14ac:dyDescent="0.3">
      <c r="A2485" s="2" t="s">
        <v>6819</v>
      </c>
      <c r="B2485" s="3" t="s">
        <v>6848</v>
      </c>
      <c r="C2485" s="3" t="s">
        <v>6849</v>
      </c>
      <c r="D2485" s="4">
        <v>0.26</v>
      </c>
      <c r="E2485" s="5" t="s">
        <v>6822</v>
      </c>
      <c r="F2485" s="4">
        <v>0.26</v>
      </c>
      <c r="G2485" s="6">
        <v>46845</v>
      </c>
      <c r="H2485" s="3" t="s">
        <v>6850</v>
      </c>
      <c r="I2485" s="3"/>
      <c r="J2485" s="3"/>
      <c r="K2485" s="5" t="s">
        <v>57</v>
      </c>
      <c r="L2485" s="5">
        <v>29</v>
      </c>
      <c r="M2485" s="5" t="s">
        <v>58</v>
      </c>
      <c r="N2485" s="5">
        <f>VLOOKUP(M2485,[1]ArchetypeScores!E:N,10,FALSE)</f>
        <v>0</v>
      </c>
      <c r="O2485" s="5">
        <f>VLOOKUP(M2485,[1]ArchetypeScores!E:O,11,FALSE)</f>
        <v>-1</v>
      </c>
      <c r="P2485" s="5">
        <f>VLOOKUP(M2485,[1]ArchetypeScores!E:P,12,FALSE)</f>
        <v>0</v>
      </c>
      <c r="Q2485" s="2" t="str">
        <f>VLOOKUP(M2485,[1]ArchetypeScores!E:W,19,FALSE)</f>
        <v>Untargeted</v>
      </c>
      <c r="R2485" s="2">
        <f>VLOOKUP(M2485,[1]ArchetypeScores!E:I,5,FALSE)</f>
        <v>0</v>
      </c>
      <c r="S2485" s="2">
        <f>VLOOKUP(M2485,[1]ArchetypeScores!E:K,7,FALSE)</f>
        <v>0</v>
      </c>
      <c r="T2485" s="2" t="str">
        <f t="shared" si="38"/>
        <v>Not A&amp;R positive</v>
      </c>
    </row>
    <row r="2486" spans="1:20" x14ac:dyDescent="0.3">
      <c r="A2486" s="2" t="s">
        <v>6819</v>
      </c>
      <c r="B2486" s="3" t="s">
        <v>6848</v>
      </c>
      <c r="C2486" s="3" t="s">
        <v>6851</v>
      </c>
      <c r="D2486" s="4">
        <v>1</v>
      </c>
      <c r="E2486" s="5" t="s">
        <v>6822</v>
      </c>
      <c r="F2486" s="4">
        <v>1</v>
      </c>
      <c r="G2486" s="6">
        <v>46850</v>
      </c>
      <c r="H2486" s="3" t="s">
        <v>6852</v>
      </c>
      <c r="I2486" s="3"/>
      <c r="J2486" s="3"/>
      <c r="K2486" s="5" t="s">
        <v>57</v>
      </c>
      <c r="L2486" s="5">
        <v>29</v>
      </c>
      <c r="M2486" s="5" t="s">
        <v>58</v>
      </c>
      <c r="N2486" s="5">
        <f>VLOOKUP(M2486,[1]ArchetypeScores!E:N,10,FALSE)</f>
        <v>0</v>
      </c>
      <c r="O2486" s="5">
        <f>VLOOKUP(M2486,[1]ArchetypeScores!E:O,11,FALSE)</f>
        <v>-1</v>
      </c>
      <c r="P2486" s="5">
        <f>VLOOKUP(M2486,[1]ArchetypeScores!E:P,12,FALSE)</f>
        <v>0</v>
      </c>
      <c r="Q2486" s="2" t="str">
        <f>VLOOKUP(M2486,[1]ArchetypeScores!E:W,19,FALSE)</f>
        <v>Untargeted</v>
      </c>
      <c r="R2486" s="2">
        <f>VLOOKUP(M2486,[1]ArchetypeScores!E:I,5,FALSE)</f>
        <v>0</v>
      </c>
      <c r="S2486" s="2">
        <f>VLOOKUP(M2486,[1]ArchetypeScores!E:K,7,FALSE)</f>
        <v>0</v>
      </c>
      <c r="T2486" s="2" t="str">
        <f t="shared" si="38"/>
        <v>Not A&amp;R positive</v>
      </c>
    </row>
    <row r="2487" spans="1:20" x14ac:dyDescent="0.3">
      <c r="A2487" s="2" t="s">
        <v>6819</v>
      </c>
      <c r="B2487" s="3" t="s">
        <v>6853</v>
      </c>
      <c r="C2487" s="3" t="s">
        <v>6854</v>
      </c>
      <c r="D2487" s="4">
        <v>9.2999999999999999E-2</v>
      </c>
      <c r="E2487" s="5" t="s">
        <v>6822</v>
      </c>
      <c r="F2487" s="4">
        <v>9.2999999999999999E-2</v>
      </c>
      <c r="G2487" s="6">
        <v>46844</v>
      </c>
      <c r="H2487" s="3" t="s">
        <v>6855</v>
      </c>
      <c r="I2487" s="3"/>
      <c r="J2487" s="3"/>
      <c r="K2487" s="5" t="s">
        <v>57</v>
      </c>
      <c r="L2487" s="5">
        <v>29</v>
      </c>
      <c r="M2487" s="5" t="s">
        <v>58</v>
      </c>
      <c r="N2487" s="5">
        <f>VLOOKUP(M2487,[1]ArchetypeScores!E:N,10,FALSE)</f>
        <v>0</v>
      </c>
      <c r="O2487" s="5">
        <f>VLOOKUP(M2487,[1]ArchetypeScores!E:O,11,FALSE)</f>
        <v>-1</v>
      </c>
      <c r="P2487" s="5">
        <f>VLOOKUP(M2487,[1]ArchetypeScores!E:P,12,FALSE)</f>
        <v>0</v>
      </c>
      <c r="Q2487" s="2" t="str">
        <f>VLOOKUP(M2487,[1]ArchetypeScores!E:W,19,FALSE)</f>
        <v>Untargeted</v>
      </c>
      <c r="R2487" s="2">
        <f>VLOOKUP(M2487,[1]ArchetypeScores!E:I,5,FALSE)</f>
        <v>0</v>
      </c>
      <c r="S2487" s="2">
        <f>VLOOKUP(M2487,[1]ArchetypeScores!E:K,7,FALSE)</f>
        <v>0</v>
      </c>
      <c r="T2487" s="2" t="str">
        <f t="shared" si="38"/>
        <v>Not A&amp;R positive</v>
      </c>
    </row>
    <row r="2488" spans="1:20" x14ac:dyDescent="0.3">
      <c r="A2488" s="2" t="s">
        <v>6819</v>
      </c>
      <c r="B2488" s="3" t="s">
        <v>6856</v>
      </c>
      <c r="C2488" s="3" t="s">
        <v>6857</v>
      </c>
      <c r="D2488" s="4"/>
      <c r="E2488" s="5" t="s">
        <v>6822</v>
      </c>
      <c r="F2488" s="4">
        <v>0</v>
      </c>
      <c r="G2488" s="6">
        <v>46837</v>
      </c>
      <c r="H2488" s="3" t="s">
        <v>6858</v>
      </c>
      <c r="I2488" s="3" t="s">
        <v>6859</v>
      </c>
      <c r="J2488" s="3"/>
      <c r="K2488" s="5" t="s">
        <v>47</v>
      </c>
      <c r="L2488" s="5">
        <v>1</v>
      </c>
      <c r="M2488" s="5" t="s">
        <v>48</v>
      </c>
      <c r="N2488" s="5">
        <f>VLOOKUP(M2488,[1]ArchetypeScores!E:N,10,FALSE)</f>
        <v>0</v>
      </c>
      <c r="O2488" s="5">
        <f>VLOOKUP(M2488,[1]ArchetypeScores!E:O,11,FALSE)</f>
        <v>0</v>
      </c>
      <c r="P2488" s="5">
        <f>VLOOKUP(M2488,[1]ArchetypeScores!E:P,12,FALSE)</f>
        <v>0</v>
      </c>
      <c r="Q2488" s="2" t="str">
        <f>VLOOKUP(M2488,[1]ArchetypeScores!E:W,19,FALSE)</f>
        <v>Consumer (including agriculture and tourism)</v>
      </c>
      <c r="R2488" s="2">
        <f>VLOOKUP(M2488,[1]ArchetypeScores!E:I,5,FALSE)</f>
        <v>0</v>
      </c>
      <c r="S2488" s="2">
        <f>VLOOKUP(M2488,[1]ArchetypeScores!E:K,7,FALSE)</f>
        <v>0</v>
      </c>
      <c r="T2488" s="2" t="str">
        <f t="shared" si="38"/>
        <v>Not A&amp;R positive</v>
      </c>
    </row>
    <row r="2489" spans="1:20" x14ac:dyDescent="0.3">
      <c r="A2489" s="2" t="s">
        <v>6819</v>
      </c>
      <c r="B2489" s="3" t="s">
        <v>6860</v>
      </c>
      <c r="C2489" s="3" t="s">
        <v>6861</v>
      </c>
      <c r="D2489" s="4">
        <v>0.02</v>
      </c>
      <c r="E2489" s="5" t="s">
        <v>6822</v>
      </c>
      <c r="F2489" s="4">
        <v>0.02</v>
      </c>
      <c r="G2489" s="6">
        <v>46861</v>
      </c>
      <c r="H2489" s="3" t="s">
        <v>6862</v>
      </c>
      <c r="I2489" s="3"/>
      <c r="J2489" s="3"/>
      <c r="K2489" s="5" t="s">
        <v>61</v>
      </c>
      <c r="L2489" s="5">
        <v>1</v>
      </c>
      <c r="M2489" s="5" t="s">
        <v>130</v>
      </c>
      <c r="N2489" s="5">
        <f>VLOOKUP(M2489,[1]ArchetypeScores!E:N,10,FALSE)</f>
        <v>0</v>
      </c>
      <c r="O2489" s="5">
        <f>VLOOKUP(M2489,[1]ArchetypeScores!E:O,11,FALSE)</f>
        <v>-1</v>
      </c>
      <c r="P2489" s="5">
        <f>VLOOKUP(M2489,[1]ArchetypeScores!E:P,12,FALSE)</f>
        <v>0</v>
      </c>
      <c r="Q2489" s="2" t="str">
        <f>VLOOKUP(M2489,[1]ArchetypeScores!E:W,19,FALSE)</f>
        <v>Health care</v>
      </c>
      <c r="R2489" s="2">
        <f>VLOOKUP(M2489,[1]ArchetypeScores!E:I,5,FALSE)</f>
        <v>0</v>
      </c>
      <c r="S2489" s="2">
        <f>VLOOKUP(M2489,[1]ArchetypeScores!E:K,7,FALSE)</f>
        <v>0</v>
      </c>
      <c r="T2489" s="2" t="str">
        <f t="shared" si="38"/>
        <v>Not A&amp;R positive</v>
      </c>
    </row>
    <row r="2490" spans="1:20" x14ac:dyDescent="0.3">
      <c r="A2490" s="2" t="s">
        <v>6819</v>
      </c>
      <c r="B2490" s="3" t="s">
        <v>6863</v>
      </c>
      <c r="C2490" s="3" t="s">
        <v>6864</v>
      </c>
      <c r="D2490" s="4"/>
      <c r="E2490" s="5" t="s">
        <v>6822</v>
      </c>
      <c r="F2490" s="4">
        <v>0</v>
      </c>
      <c r="G2490" s="6">
        <v>46843</v>
      </c>
      <c r="H2490" s="3" t="s">
        <v>6839</v>
      </c>
      <c r="I2490" s="3"/>
      <c r="J2490" s="3"/>
      <c r="K2490" s="5" t="s">
        <v>154</v>
      </c>
      <c r="L2490" s="5">
        <v>1</v>
      </c>
      <c r="M2490" s="5" t="s">
        <v>188</v>
      </c>
      <c r="N2490" s="5">
        <f>VLOOKUP(M2490,[1]ArchetypeScores!E:N,10,FALSE)</f>
        <v>1</v>
      </c>
      <c r="O2490" s="5">
        <f>VLOOKUP(M2490,[1]ArchetypeScores!E:O,11,FALSE)</f>
        <v>-1</v>
      </c>
      <c r="P2490" s="5">
        <f>VLOOKUP(M2490,[1]ArchetypeScores!E:P,12,FALSE)</f>
        <v>0</v>
      </c>
      <c r="Q2490" s="2" t="str">
        <f>VLOOKUP(M2490,[1]ArchetypeScores!E:W,19,FALSE)</f>
        <v>Education and training</v>
      </c>
      <c r="R2490" s="2">
        <f>VLOOKUP(M2490,[1]ArchetypeScores!E:I,5,FALSE)</f>
        <v>0</v>
      </c>
      <c r="S2490" s="2">
        <f>VLOOKUP(M2490,[1]ArchetypeScores!E:K,7,FALSE)</f>
        <v>1</v>
      </c>
      <c r="T2490" s="2" t="str">
        <f t="shared" si="38"/>
        <v>Indirect only</v>
      </c>
    </row>
    <row r="2491" spans="1:20" x14ac:dyDescent="0.3">
      <c r="A2491" s="2" t="s">
        <v>6819</v>
      </c>
      <c r="B2491" s="3" t="s">
        <v>6865</v>
      </c>
      <c r="C2491" s="3" t="s">
        <v>6866</v>
      </c>
      <c r="D2491" s="4"/>
      <c r="E2491" s="5" t="s">
        <v>6822</v>
      </c>
      <c r="F2491" s="4">
        <v>0</v>
      </c>
      <c r="G2491" s="6">
        <v>46851</v>
      </c>
      <c r="H2491" s="3" t="s">
        <v>6867</v>
      </c>
      <c r="I2491" s="3"/>
      <c r="J2491" s="3"/>
      <c r="K2491" s="5" t="s">
        <v>47</v>
      </c>
      <c r="L2491" s="5">
        <v>1</v>
      </c>
      <c r="M2491" s="5" t="s">
        <v>48</v>
      </c>
      <c r="N2491" s="5">
        <f>VLOOKUP(M2491,[1]ArchetypeScores!E:N,10,FALSE)</f>
        <v>0</v>
      </c>
      <c r="O2491" s="5">
        <f>VLOOKUP(M2491,[1]ArchetypeScores!E:O,11,FALSE)</f>
        <v>0</v>
      </c>
      <c r="P2491" s="5">
        <f>VLOOKUP(M2491,[1]ArchetypeScores!E:P,12,FALSE)</f>
        <v>0</v>
      </c>
      <c r="Q2491" s="2" t="str">
        <f>VLOOKUP(M2491,[1]ArchetypeScores!E:W,19,FALSE)</f>
        <v>Consumer (including agriculture and tourism)</v>
      </c>
      <c r="R2491" s="2">
        <f>VLOOKUP(M2491,[1]ArchetypeScores!E:I,5,FALSE)</f>
        <v>0</v>
      </c>
      <c r="S2491" s="2">
        <f>VLOOKUP(M2491,[1]ArchetypeScores!E:K,7,FALSE)</f>
        <v>0</v>
      </c>
      <c r="T2491" s="2" t="str">
        <f t="shared" si="38"/>
        <v>Not A&amp;R positive</v>
      </c>
    </row>
    <row r="2492" spans="1:20" x14ac:dyDescent="0.3">
      <c r="A2492" s="2" t="s">
        <v>6819</v>
      </c>
      <c r="B2492" s="3" t="s">
        <v>6868</v>
      </c>
      <c r="C2492" s="3" t="s">
        <v>6869</v>
      </c>
      <c r="D2492" s="4"/>
      <c r="E2492" s="5" t="s">
        <v>6822</v>
      </c>
      <c r="F2492" s="4">
        <v>0</v>
      </c>
      <c r="G2492" s="6">
        <v>46838</v>
      </c>
      <c r="H2492" s="3" t="s">
        <v>6870</v>
      </c>
      <c r="I2492" s="3"/>
      <c r="J2492" s="3"/>
      <c r="K2492" s="5" t="s">
        <v>61</v>
      </c>
      <c r="L2492" s="5">
        <v>5</v>
      </c>
      <c r="M2492" s="5" t="s">
        <v>62</v>
      </c>
      <c r="N2492" s="5">
        <f>VLOOKUP(M2492,[1]ArchetypeScores!E:N,10,FALSE)</f>
        <v>0</v>
      </c>
      <c r="O2492" s="5">
        <f>VLOOKUP(M2492,[1]ArchetypeScores!E:O,11,FALSE)</f>
        <v>-1</v>
      </c>
      <c r="P2492" s="5">
        <f>VLOOKUP(M2492,[1]ArchetypeScores!E:P,12,FALSE)</f>
        <v>0</v>
      </c>
      <c r="Q2492" s="2" t="str">
        <f>VLOOKUP(M2492,[1]ArchetypeScores!E:W,19,FALSE)</f>
        <v>Health care</v>
      </c>
      <c r="R2492" s="2">
        <f>VLOOKUP(M2492,[1]ArchetypeScores!E:I,5,FALSE)</f>
        <v>0</v>
      </c>
      <c r="S2492" s="2">
        <f>VLOOKUP(M2492,[1]ArchetypeScores!E:K,7,FALSE)</f>
        <v>0</v>
      </c>
      <c r="T2492" s="2" t="str">
        <f t="shared" si="38"/>
        <v>Not A&amp;R positive</v>
      </c>
    </row>
    <row r="2493" spans="1:20" x14ac:dyDescent="0.3">
      <c r="A2493" s="2" t="s">
        <v>6819</v>
      </c>
      <c r="B2493" s="3" t="s">
        <v>6871</v>
      </c>
      <c r="C2493" s="3" t="s">
        <v>6872</v>
      </c>
      <c r="D2493" s="4">
        <v>0.05</v>
      </c>
      <c r="E2493" s="5" t="s">
        <v>6822</v>
      </c>
      <c r="F2493" s="4">
        <v>0.05</v>
      </c>
      <c r="G2493" s="6">
        <v>46860</v>
      </c>
      <c r="H2493" s="3" t="s">
        <v>6829</v>
      </c>
      <c r="I2493" s="3"/>
      <c r="J2493" s="3"/>
      <c r="K2493" s="5" t="s">
        <v>61</v>
      </c>
      <c r="L2493" s="5">
        <v>1</v>
      </c>
      <c r="M2493" s="5" t="s">
        <v>130</v>
      </c>
      <c r="N2493" s="5">
        <f>VLOOKUP(M2493,[1]ArchetypeScores!E:N,10,FALSE)</f>
        <v>0</v>
      </c>
      <c r="O2493" s="5">
        <f>VLOOKUP(M2493,[1]ArchetypeScores!E:O,11,FALSE)</f>
        <v>-1</v>
      </c>
      <c r="P2493" s="5">
        <f>VLOOKUP(M2493,[1]ArchetypeScores!E:P,12,FALSE)</f>
        <v>0</v>
      </c>
      <c r="Q2493" s="2" t="str">
        <f>VLOOKUP(M2493,[1]ArchetypeScores!E:W,19,FALSE)</f>
        <v>Health care</v>
      </c>
      <c r="R2493" s="2">
        <f>VLOOKUP(M2493,[1]ArchetypeScores!E:I,5,FALSE)</f>
        <v>0</v>
      </c>
      <c r="S2493" s="2">
        <f>VLOOKUP(M2493,[1]ArchetypeScores!E:K,7,FALSE)</f>
        <v>0</v>
      </c>
      <c r="T2493" s="2" t="str">
        <f t="shared" si="38"/>
        <v>Not A&amp;R positive</v>
      </c>
    </row>
    <row r="2494" spans="1:20" x14ac:dyDescent="0.3">
      <c r="A2494" s="2" t="s">
        <v>6819</v>
      </c>
      <c r="B2494" s="3" t="s">
        <v>6873</v>
      </c>
      <c r="C2494" s="3" t="s">
        <v>6874</v>
      </c>
      <c r="D2494" s="4"/>
      <c r="E2494" s="5" t="s">
        <v>6822</v>
      </c>
      <c r="F2494" s="4">
        <v>0</v>
      </c>
      <c r="G2494" s="6">
        <v>46857</v>
      </c>
      <c r="H2494" s="3" t="s">
        <v>6875</v>
      </c>
      <c r="I2494" s="3"/>
      <c r="J2494" s="3"/>
      <c r="K2494" s="5" t="s">
        <v>269</v>
      </c>
      <c r="L2494" s="5">
        <v>3</v>
      </c>
      <c r="M2494" s="5" t="s">
        <v>270</v>
      </c>
      <c r="N2494" s="5">
        <f>VLOOKUP(M2494,[1]ArchetypeScores!E:N,10,FALSE)</f>
        <v>1</v>
      </c>
      <c r="O2494" s="5">
        <f>VLOOKUP(M2494,[1]ArchetypeScores!E:O,11,FALSE)</f>
        <v>-1</v>
      </c>
      <c r="P2494" s="5">
        <f>VLOOKUP(M2494,[1]ArchetypeScores!E:P,12,FALSE)</f>
        <v>0</v>
      </c>
      <c r="Q2494" s="2" t="str">
        <f>VLOOKUP(M2494,[1]ArchetypeScores!E:W,19,FALSE)</f>
        <v>Untargeted</v>
      </c>
      <c r="R2494" s="2">
        <f>VLOOKUP(M2494,[1]ArchetypeScores!E:I,5,FALSE)</f>
        <v>0</v>
      </c>
      <c r="S2494" s="2">
        <f>VLOOKUP(M2494,[1]ArchetypeScores!E:K,7,FALSE)</f>
        <v>0</v>
      </c>
      <c r="T2494" s="2" t="str">
        <f t="shared" si="38"/>
        <v>Not A&amp;R positive</v>
      </c>
    </row>
    <row r="2495" spans="1:20" x14ac:dyDescent="0.3">
      <c r="A2495" s="2" t="s">
        <v>6819</v>
      </c>
      <c r="B2495" s="3" t="s">
        <v>6876</v>
      </c>
      <c r="C2495" s="3" t="s">
        <v>6877</v>
      </c>
      <c r="D2495" s="4">
        <v>0.04</v>
      </c>
      <c r="E2495" s="5" t="s">
        <v>6822</v>
      </c>
      <c r="F2495" s="4">
        <v>0.04</v>
      </c>
      <c r="G2495" s="6">
        <v>46863</v>
      </c>
      <c r="H2495" s="3" t="s">
        <v>6878</v>
      </c>
      <c r="I2495" s="3"/>
      <c r="J2495" s="3"/>
      <c r="K2495" s="5" t="s">
        <v>47</v>
      </c>
      <c r="L2495" s="5">
        <v>5</v>
      </c>
      <c r="M2495" s="5" t="s">
        <v>192</v>
      </c>
      <c r="N2495" s="5">
        <f>VLOOKUP(M2495,[1]ArchetypeScores!E:N,10,FALSE)</f>
        <v>0</v>
      </c>
      <c r="O2495" s="5">
        <f>VLOOKUP(M2495,[1]ArchetypeScores!E:O,11,FALSE)</f>
        <v>0</v>
      </c>
      <c r="P2495" s="5">
        <f>VLOOKUP(M2495,[1]ArchetypeScores!E:P,12,FALSE)</f>
        <v>0</v>
      </c>
      <c r="Q2495" s="2" t="str">
        <f>VLOOKUP(M2495,[1]ArchetypeScores!E:W,19,FALSE)</f>
        <v>Untargeted</v>
      </c>
      <c r="R2495" s="2">
        <f>VLOOKUP(M2495,[1]ArchetypeScores!E:I,5,FALSE)</f>
        <v>0</v>
      </c>
      <c r="S2495" s="2">
        <f>VLOOKUP(M2495,[1]ArchetypeScores!E:K,7,FALSE)</f>
        <v>0</v>
      </c>
      <c r="T2495" s="2" t="str">
        <f t="shared" si="38"/>
        <v>Not A&amp;R positive</v>
      </c>
    </row>
    <row r="2496" spans="1:20" x14ac:dyDescent="0.3">
      <c r="A2496" s="2" t="s">
        <v>6819</v>
      </c>
      <c r="B2496" s="3" t="s">
        <v>6879</v>
      </c>
      <c r="C2496" s="3" t="s">
        <v>6880</v>
      </c>
      <c r="D2496" s="4">
        <v>9.4E-2</v>
      </c>
      <c r="E2496" s="5" t="s">
        <v>6822</v>
      </c>
      <c r="F2496" s="4">
        <v>9.3799999999999994E-2</v>
      </c>
      <c r="G2496" s="6">
        <v>46855</v>
      </c>
      <c r="H2496" s="3" t="s">
        <v>6881</v>
      </c>
      <c r="I2496" s="3"/>
      <c r="J2496" s="3"/>
      <c r="K2496" s="5" t="s">
        <v>57</v>
      </c>
      <c r="L2496" s="5">
        <v>29</v>
      </c>
      <c r="M2496" s="5" t="s">
        <v>58</v>
      </c>
      <c r="N2496" s="5">
        <f>VLOOKUP(M2496,[1]ArchetypeScores!E:N,10,FALSE)</f>
        <v>0</v>
      </c>
      <c r="O2496" s="5">
        <f>VLOOKUP(M2496,[1]ArchetypeScores!E:O,11,FALSE)</f>
        <v>-1</v>
      </c>
      <c r="P2496" s="5">
        <f>VLOOKUP(M2496,[1]ArchetypeScores!E:P,12,FALSE)</f>
        <v>0</v>
      </c>
      <c r="Q2496" s="2" t="str">
        <f>VLOOKUP(M2496,[1]ArchetypeScores!E:W,19,FALSE)</f>
        <v>Untargeted</v>
      </c>
      <c r="R2496" s="2">
        <f>VLOOKUP(M2496,[1]ArchetypeScores!E:I,5,FALSE)</f>
        <v>0</v>
      </c>
      <c r="S2496" s="2">
        <f>VLOOKUP(M2496,[1]ArchetypeScores!E:K,7,FALSE)</f>
        <v>0</v>
      </c>
      <c r="T2496" s="2" t="str">
        <f t="shared" si="38"/>
        <v>Not A&amp;R positive</v>
      </c>
    </row>
    <row r="2497" spans="1:20" x14ac:dyDescent="0.3">
      <c r="A2497" s="2" t="s">
        <v>6819</v>
      </c>
      <c r="B2497" s="3" t="s">
        <v>6882</v>
      </c>
      <c r="C2497" s="3" t="s">
        <v>6883</v>
      </c>
      <c r="D2497" s="4"/>
      <c r="E2497" s="5" t="s">
        <v>6822</v>
      </c>
      <c r="F2497" s="4">
        <v>0</v>
      </c>
      <c r="G2497" s="6">
        <v>46839</v>
      </c>
      <c r="H2497" s="3" t="s">
        <v>6884</v>
      </c>
      <c r="I2497" s="3" t="s">
        <v>6885</v>
      </c>
      <c r="J2497" s="3"/>
      <c r="K2497" s="5" t="s">
        <v>118</v>
      </c>
      <c r="L2497" s="5">
        <v>1</v>
      </c>
      <c r="M2497" s="5" t="s">
        <v>275</v>
      </c>
      <c r="N2497" s="5">
        <f>VLOOKUP(M2497,[1]ArchetypeScores!E:N,10,FALSE)</f>
        <v>0</v>
      </c>
      <c r="O2497" s="5">
        <f>VLOOKUP(M2497,[1]ArchetypeScores!E:O,11,FALSE)</f>
        <v>-1</v>
      </c>
      <c r="P2497" s="5">
        <f>VLOOKUP(M2497,[1]ArchetypeScores!E:P,12,FALSE)</f>
        <v>0</v>
      </c>
      <c r="Q2497" s="2" t="str">
        <f>VLOOKUP(M2497,[1]ArchetypeScores!E:W,19,FALSE)</f>
        <v>Untargeted</v>
      </c>
      <c r="R2497" s="2">
        <f>VLOOKUP(M2497,[1]ArchetypeScores!E:I,5,FALSE)</f>
        <v>0</v>
      </c>
      <c r="S2497" s="2">
        <f>VLOOKUP(M2497,[1]ArchetypeScores!E:K,7,FALSE)</f>
        <v>0</v>
      </c>
      <c r="T2497" s="2" t="str">
        <f t="shared" si="38"/>
        <v>Not A&amp;R positive</v>
      </c>
    </row>
    <row r="2498" spans="1:20" x14ac:dyDescent="0.3">
      <c r="A2498" s="2" t="s">
        <v>6819</v>
      </c>
      <c r="B2498" s="3" t="s">
        <v>6882</v>
      </c>
      <c r="C2498" s="3" t="s">
        <v>6886</v>
      </c>
      <c r="D2498" s="4"/>
      <c r="E2498" s="5" t="s">
        <v>6822</v>
      </c>
      <c r="F2498" s="4">
        <v>0</v>
      </c>
      <c r="G2498" s="6">
        <v>46840</v>
      </c>
      <c r="H2498" s="3" t="s">
        <v>6839</v>
      </c>
      <c r="I2498" s="3"/>
      <c r="J2498" s="3"/>
      <c r="K2498" s="5" t="s">
        <v>118</v>
      </c>
      <c r="L2498" s="5">
        <v>1</v>
      </c>
      <c r="M2498" s="5" t="s">
        <v>275</v>
      </c>
      <c r="N2498" s="5">
        <f>VLOOKUP(M2498,[1]ArchetypeScores!E:N,10,FALSE)</f>
        <v>0</v>
      </c>
      <c r="O2498" s="5">
        <f>VLOOKUP(M2498,[1]ArchetypeScores!E:O,11,FALSE)</f>
        <v>-1</v>
      </c>
      <c r="P2498" s="5">
        <f>VLOOKUP(M2498,[1]ArchetypeScores!E:P,12,FALSE)</f>
        <v>0</v>
      </c>
      <c r="Q2498" s="2" t="str">
        <f>VLOOKUP(M2498,[1]ArchetypeScores!E:W,19,FALSE)</f>
        <v>Untargeted</v>
      </c>
      <c r="R2498" s="2">
        <f>VLOOKUP(M2498,[1]ArchetypeScores!E:I,5,FALSE)</f>
        <v>0</v>
      </c>
      <c r="S2498" s="2">
        <f>VLOOKUP(M2498,[1]ArchetypeScores!E:K,7,FALSE)</f>
        <v>0</v>
      </c>
      <c r="T2498" s="2" t="str">
        <f t="shared" ref="T2498:T2561" si="39">IF(AND(R2498=1,S2498=1),"Both",IF(AND(R2498=1,S2498=0),"Direct only",IF(AND(R2498=0,S2498=1),"Indirect only","Not A&amp;R positive")))</f>
        <v>Not A&amp;R positive</v>
      </c>
    </row>
    <row r="2499" spans="1:20" x14ac:dyDescent="0.3">
      <c r="A2499" s="2" t="s">
        <v>6819</v>
      </c>
      <c r="B2499" s="3" t="s">
        <v>6887</v>
      </c>
      <c r="C2499" s="3" t="s">
        <v>6888</v>
      </c>
      <c r="D2499" s="4"/>
      <c r="E2499" s="5" t="s">
        <v>6822</v>
      </c>
      <c r="F2499" s="4">
        <v>0</v>
      </c>
      <c r="G2499" s="6">
        <v>46862</v>
      </c>
      <c r="H2499" s="3" t="s">
        <v>6889</v>
      </c>
      <c r="I2499" s="3"/>
      <c r="J2499" s="3"/>
      <c r="K2499" s="5" t="s">
        <v>1306</v>
      </c>
      <c r="L2499" s="5">
        <v>1</v>
      </c>
      <c r="M2499" s="5" t="s">
        <v>1307</v>
      </c>
      <c r="N2499" s="5">
        <f>VLOOKUP(M2499,[1]ArchetypeScores!E:N,10,FALSE)</f>
        <v>0</v>
      </c>
      <c r="O2499" s="5">
        <f>VLOOKUP(M2499,[1]ArchetypeScores!E:O,11,FALSE)</f>
        <v>-1</v>
      </c>
      <c r="P2499" s="5">
        <f>VLOOKUP(M2499,[1]ArchetypeScores!E:P,12,FALSE)</f>
        <v>0</v>
      </c>
      <c r="Q2499" s="2" t="str">
        <f>VLOOKUP(M2499,[1]ArchetypeScores!E:W,19,FALSE)</f>
        <v>Untargeted</v>
      </c>
      <c r="R2499" s="2">
        <f>VLOOKUP(M2499,[1]ArchetypeScores!E:I,5,FALSE)</f>
        <v>0</v>
      </c>
      <c r="S2499" s="2">
        <f>VLOOKUP(M2499,[1]ArchetypeScores!E:K,7,FALSE)</f>
        <v>0</v>
      </c>
      <c r="T2499" s="2" t="str">
        <f t="shared" si="39"/>
        <v>Not A&amp;R positive</v>
      </c>
    </row>
    <row r="2500" spans="1:20" x14ac:dyDescent="0.3">
      <c r="A2500" s="2" t="s">
        <v>6819</v>
      </c>
      <c r="B2500" s="3" t="s">
        <v>6890</v>
      </c>
      <c r="C2500" s="3" t="s">
        <v>6891</v>
      </c>
      <c r="D2500" s="4"/>
      <c r="E2500" s="5" t="s">
        <v>6822</v>
      </c>
      <c r="F2500" s="4">
        <v>0</v>
      </c>
      <c r="G2500" s="6">
        <v>46856</v>
      </c>
      <c r="H2500" s="3" t="s">
        <v>6892</v>
      </c>
      <c r="I2500" s="3" t="s">
        <v>6893</v>
      </c>
      <c r="J2500" s="3"/>
      <c r="K2500" s="5" t="s">
        <v>261</v>
      </c>
      <c r="L2500" s="5">
        <v>2</v>
      </c>
      <c r="M2500" s="5" t="s">
        <v>262</v>
      </c>
      <c r="N2500" s="5">
        <f>VLOOKUP(M2500,[1]ArchetypeScores!E:N,10,FALSE)</f>
        <v>0</v>
      </c>
      <c r="O2500" s="5">
        <f>VLOOKUP(M2500,[1]ArchetypeScores!E:O,11,FALSE)</f>
        <v>-1</v>
      </c>
      <c r="P2500" s="5">
        <f>VLOOKUP(M2500,[1]ArchetypeScores!E:P,12,FALSE)</f>
        <v>0</v>
      </c>
      <c r="Q2500" s="2" t="str">
        <f>VLOOKUP(M2500,[1]ArchetypeScores!E:W,19,FALSE)</f>
        <v>Untargeted</v>
      </c>
      <c r="R2500" s="2">
        <f>VLOOKUP(M2500,[1]ArchetypeScores!E:I,5,FALSE)</f>
        <v>0</v>
      </c>
      <c r="S2500" s="2">
        <f>VLOOKUP(M2500,[1]ArchetypeScores!E:K,7,FALSE)</f>
        <v>0</v>
      </c>
      <c r="T2500" s="2" t="str">
        <f t="shared" si="39"/>
        <v>Not A&amp;R positive</v>
      </c>
    </row>
    <row r="2501" spans="1:20" x14ac:dyDescent="0.3">
      <c r="A2501" s="2" t="s">
        <v>6819</v>
      </c>
      <c r="B2501" s="3" t="s">
        <v>6894</v>
      </c>
      <c r="C2501" s="3" t="s">
        <v>6895</v>
      </c>
      <c r="D2501" s="4"/>
      <c r="E2501" s="5" t="s">
        <v>6822</v>
      </c>
      <c r="F2501" s="4">
        <v>0</v>
      </c>
      <c r="G2501" s="6">
        <v>46842</v>
      </c>
      <c r="H2501" s="3" t="s">
        <v>6839</v>
      </c>
      <c r="I2501" s="3"/>
      <c r="J2501" s="3"/>
      <c r="K2501" s="5" t="s">
        <v>291</v>
      </c>
      <c r="L2501" s="5">
        <v>4</v>
      </c>
      <c r="M2501" s="5" t="s">
        <v>292</v>
      </c>
      <c r="N2501" s="5">
        <f>VLOOKUP(M2501,[1]ArchetypeScores!E:N,10,FALSE)</f>
        <v>1</v>
      </c>
      <c r="O2501" s="5">
        <f>VLOOKUP(M2501,[1]ArchetypeScores!E:O,11,FALSE)</f>
        <v>0</v>
      </c>
      <c r="P2501" s="5">
        <f>VLOOKUP(M2501,[1]ArchetypeScores!E:P,12,FALSE)</f>
        <v>0</v>
      </c>
      <c r="Q2501" s="2" t="str">
        <f>VLOOKUP(M2501,[1]ArchetypeScores!E:W,19,FALSE)</f>
        <v>Education and training</v>
      </c>
      <c r="R2501" s="2">
        <f>VLOOKUP(M2501,[1]ArchetypeScores!E:I,5,FALSE)</f>
        <v>0</v>
      </c>
      <c r="S2501" s="2">
        <f>VLOOKUP(M2501,[1]ArchetypeScores!E:K,7,FALSE)</f>
        <v>0</v>
      </c>
      <c r="T2501" s="2" t="str">
        <f t="shared" si="39"/>
        <v>Not A&amp;R positive</v>
      </c>
    </row>
    <row r="2502" spans="1:20" x14ac:dyDescent="0.3">
      <c r="A2502" s="2" t="s">
        <v>6819</v>
      </c>
      <c r="B2502" s="3" t="s">
        <v>6896</v>
      </c>
      <c r="C2502" s="3" t="s">
        <v>6897</v>
      </c>
      <c r="D2502" s="4"/>
      <c r="E2502" s="5" t="s">
        <v>6822</v>
      </c>
      <c r="F2502" s="4">
        <v>0</v>
      </c>
      <c r="G2502" s="6">
        <v>46848</v>
      </c>
      <c r="H2502" s="3" t="s">
        <v>6835</v>
      </c>
      <c r="I2502" s="3" t="s">
        <v>6836</v>
      </c>
      <c r="J2502" s="3"/>
      <c r="K2502" s="5" t="s">
        <v>118</v>
      </c>
      <c r="L2502" s="5">
        <v>3</v>
      </c>
      <c r="M2502" s="5" t="s">
        <v>168</v>
      </c>
      <c r="N2502" s="5">
        <f>VLOOKUP(M2502,[1]ArchetypeScores!E:N,10,FALSE)</f>
        <v>0</v>
      </c>
      <c r="O2502" s="5">
        <f>VLOOKUP(M2502,[1]ArchetypeScores!E:O,11,FALSE)</f>
        <v>-1</v>
      </c>
      <c r="P2502" s="5">
        <f>VLOOKUP(M2502,[1]ArchetypeScores!E:P,12,FALSE)</f>
        <v>0</v>
      </c>
      <c r="Q2502" s="2" t="str">
        <f>VLOOKUP(M2502,[1]ArchetypeScores!E:W,19,FALSE)</f>
        <v>Untargeted</v>
      </c>
      <c r="R2502" s="2">
        <f>VLOOKUP(M2502,[1]ArchetypeScores!E:I,5,FALSE)</f>
        <v>0</v>
      </c>
      <c r="S2502" s="2">
        <f>VLOOKUP(M2502,[1]ArchetypeScores!E:K,7,FALSE)</f>
        <v>0</v>
      </c>
      <c r="T2502" s="2" t="str">
        <f t="shared" si="39"/>
        <v>Not A&amp;R positive</v>
      </c>
    </row>
    <row r="2503" spans="1:20" x14ac:dyDescent="0.3">
      <c r="A2503" s="2" t="s">
        <v>6898</v>
      </c>
      <c r="B2503" s="3" t="s">
        <v>6899</v>
      </c>
      <c r="C2503" s="3" t="s">
        <v>6900</v>
      </c>
      <c r="D2503" s="4">
        <v>16</v>
      </c>
      <c r="E2503" s="5" t="s">
        <v>6901</v>
      </c>
      <c r="F2503" s="4">
        <v>1.0196700000000001</v>
      </c>
      <c r="G2503" s="6">
        <v>46873</v>
      </c>
      <c r="H2503" s="3" t="s">
        <v>6902</v>
      </c>
      <c r="I2503" s="3" t="s">
        <v>6903</v>
      </c>
      <c r="J2503" s="3"/>
      <c r="K2503" s="5" t="s">
        <v>61</v>
      </c>
      <c r="L2503" s="5" t="s">
        <v>112</v>
      </c>
      <c r="M2503" s="5" t="s">
        <v>948</v>
      </c>
      <c r="N2503" s="5">
        <f>VLOOKUP(M2503,[1]ArchetypeScores!E:N,10,FALSE)</f>
        <v>0</v>
      </c>
      <c r="O2503" s="5">
        <f>VLOOKUP(M2503,[1]ArchetypeScores!E:O,11,FALSE)</f>
        <v>-1</v>
      </c>
      <c r="P2503" s="5">
        <f>VLOOKUP(M2503,[1]ArchetypeScores!E:P,12,FALSE)</f>
        <v>0</v>
      </c>
      <c r="Q2503" s="2" t="str">
        <f>VLOOKUP(M2503,[1]ArchetypeScores!E:W,19,FALSE)</f>
        <v>Health care</v>
      </c>
      <c r="R2503" s="2">
        <f>VLOOKUP(M2503,[1]ArchetypeScores!E:I,5,FALSE)</f>
        <v>0</v>
      </c>
      <c r="S2503" s="2">
        <f>VLOOKUP(M2503,[1]ArchetypeScores!E:K,7,FALSE)</f>
        <v>0</v>
      </c>
      <c r="T2503" s="2" t="str">
        <f t="shared" si="39"/>
        <v>Not A&amp;R positive</v>
      </c>
    </row>
    <row r="2504" spans="1:20" x14ac:dyDescent="0.3">
      <c r="A2504" s="2" t="s">
        <v>6898</v>
      </c>
      <c r="B2504" s="3" t="s">
        <v>6904</v>
      </c>
      <c r="C2504" s="3" t="s">
        <v>6905</v>
      </c>
      <c r="D2504" s="4"/>
      <c r="E2504" s="5" t="s">
        <v>6901</v>
      </c>
      <c r="F2504" s="4">
        <v>0</v>
      </c>
      <c r="G2504" s="6">
        <v>46892</v>
      </c>
      <c r="H2504" s="3" t="s">
        <v>6906</v>
      </c>
      <c r="I2504" s="3"/>
      <c r="J2504" s="3"/>
      <c r="K2504" s="5" t="s">
        <v>163</v>
      </c>
      <c r="L2504" s="5">
        <v>2</v>
      </c>
      <c r="M2504" s="5" t="s">
        <v>648</v>
      </c>
      <c r="N2504" s="5">
        <f>VLOOKUP(M2504,[1]ArchetypeScores!E:N,10,FALSE)</f>
        <v>0</v>
      </c>
      <c r="O2504" s="5">
        <f>VLOOKUP(M2504,[1]ArchetypeScores!E:O,11,FALSE)</f>
        <v>0</v>
      </c>
      <c r="P2504" s="5">
        <f>VLOOKUP(M2504,[1]ArchetypeScores!E:P,12,FALSE)</f>
        <v>0</v>
      </c>
      <c r="Q2504" s="2" t="str">
        <f>VLOOKUP(M2504,[1]ArchetypeScores!E:W,19,FALSE)</f>
        <v>Health care</v>
      </c>
      <c r="R2504" s="2">
        <f>VLOOKUP(M2504,[1]ArchetypeScores!E:I,5,FALSE)</f>
        <v>0</v>
      </c>
      <c r="S2504" s="2">
        <f>VLOOKUP(M2504,[1]ArchetypeScores!E:K,7,FALSE)</f>
        <v>0</v>
      </c>
      <c r="T2504" s="2" t="str">
        <f t="shared" si="39"/>
        <v>Not A&amp;R positive</v>
      </c>
    </row>
    <row r="2505" spans="1:20" x14ac:dyDescent="0.3">
      <c r="A2505" s="2" t="s">
        <v>6898</v>
      </c>
      <c r="B2505" s="3" t="s">
        <v>6907</v>
      </c>
      <c r="C2505" s="3" t="s">
        <v>6908</v>
      </c>
      <c r="D2505" s="4">
        <v>3.0000000000000001E-3</v>
      </c>
      <c r="E2505" s="5" t="s">
        <v>6901</v>
      </c>
      <c r="F2505" s="4">
        <v>1.6000000000000001E-4</v>
      </c>
      <c r="G2505" s="6">
        <v>46919</v>
      </c>
      <c r="H2505" s="3" t="s">
        <v>6909</v>
      </c>
      <c r="I2505" s="3" t="s">
        <v>6910</v>
      </c>
      <c r="J2505" s="3"/>
      <c r="K2505" s="5" t="s">
        <v>38</v>
      </c>
      <c r="L2505" s="5">
        <v>13</v>
      </c>
      <c r="M2505" s="5" t="s">
        <v>39</v>
      </c>
      <c r="N2505" s="5">
        <f>VLOOKUP(M2505,[1]ArchetypeScores!E:N,10,FALSE)</f>
        <v>0</v>
      </c>
      <c r="O2505" s="5">
        <f>VLOOKUP(M2505,[1]ArchetypeScores!E:O,11,FALSE)</f>
        <v>-2</v>
      </c>
      <c r="P2505" s="5">
        <f>VLOOKUP(M2505,[1]ArchetypeScores!E:P,12,FALSE)</f>
        <v>0</v>
      </c>
      <c r="Q2505" s="2" t="str">
        <f>VLOOKUP(M2505,[1]ArchetypeScores!E:W,19,FALSE)</f>
        <v>Industrials - transportation</v>
      </c>
      <c r="R2505" s="2">
        <f>VLOOKUP(M2505,[1]ArchetypeScores!E:I,5,FALSE)</f>
        <v>0</v>
      </c>
      <c r="S2505" s="2">
        <f>VLOOKUP(M2505,[1]ArchetypeScores!E:K,7,FALSE)</f>
        <v>0</v>
      </c>
      <c r="T2505" s="2" t="str">
        <f t="shared" si="39"/>
        <v>Not A&amp;R positive</v>
      </c>
    </row>
    <row r="2506" spans="1:20" x14ac:dyDescent="0.3">
      <c r="A2506" s="2" t="s">
        <v>6898</v>
      </c>
      <c r="B2506" s="3" t="s">
        <v>6911</v>
      </c>
      <c r="C2506" s="3" t="s">
        <v>6912</v>
      </c>
      <c r="D2506" s="4">
        <v>28</v>
      </c>
      <c r="E2506" s="5" t="s">
        <v>6901</v>
      </c>
      <c r="F2506" s="4">
        <v>1.77518</v>
      </c>
      <c r="G2506" s="6">
        <v>46895</v>
      </c>
      <c r="H2506" s="3" t="s">
        <v>6913</v>
      </c>
      <c r="I2506" s="3"/>
      <c r="J2506" s="3"/>
      <c r="K2506" s="5" t="s">
        <v>118</v>
      </c>
      <c r="L2506" s="5">
        <v>3</v>
      </c>
      <c r="M2506" s="5" t="s">
        <v>168</v>
      </c>
      <c r="N2506" s="5">
        <f>VLOOKUP(M2506,[1]ArchetypeScores!E:N,10,FALSE)</f>
        <v>0</v>
      </c>
      <c r="O2506" s="5">
        <f>VLOOKUP(M2506,[1]ArchetypeScores!E:O,11,FALSE)</f>
        <v>-1</v>
      </c>
      <c r="P2506" s="5">
        <f>VLOOKUP(M2506,[1]ArchetypeScores!E:P,12,FALSE)</f>
        <v>0</v>
      </c>
      <c r="Q2506" s="2" t="str">
        <f>VLOOKUP(M2506,[1]ArchetypeScores!E:W,19,FALSE)</f>
        <v>Untargeted</v>
      </c>
      <c r="R2506" s="2">
        <f>VLOOKUP(M2506,[1]ArchetypeScores!E:I,5,FALSE)</f>
        <v>0</v>
      </c>
      <c r="S2506" s="2">
        <f>VLOOKUP(M2506,[1]ArchetypeScores!E:K,7,FALSE)</f>
        <v>0</v>
      </c>
      <c r="T2506" s="2" t="str">
        <f t="shared" si="39"/>
        <v>Not A&amp;R positive</v>
      </c>
    </row>
    <row r="2507" spans="1:20" x14ac:dyDescent="0.3">
      <c r="A2507" s="2" t="s">
        <v>6898</v>
      </c>
      <c r="B2507" s="3" t="s">
        <v>6914</v>
      </c>
      <c r="C2507" s="3" t="s">
        <v>6915</v>
      </c>
      <c r="D2507" s="4">
        <v>2</v>
      </c>
      <c r="E2507" s="5" t="s">
        <v>6901</v>
      </c>
      <c r="F2507" s="4">
        <v>0.12691</v>
      </c>
      <c r="G2507" s="6">
        <v>46888</v>
      </c>
      <c r="H2507" s="3" t="s">
        <v>6916</v>
      </c>
      <c r="I2507" s="3" t="s">
        <v>6910</v>
      </c>
      <c r="J2507" s="3"/>
      <c r="K2507" s="5" t="s">
        <v>38</v>
      </c>
      <c r="L2507" s="5">
        <v>13</v>
      </c>
      <c r="M2507" s="5" t="s">
        <v>39</v>
      </c>
      <c r="N2507" s="5">
        <f>VLOOKUP(M2507,[1]ArchetypeScores!E:N,10,FALSE)</f>
        <v>0</v>
      </c>
      <c r="O2507" s="5">
        <f>VLOOKUP(M2507,[1]ArchetypeScores!E:O,11,FALSE)</f>
        <v>-2</v>
      </c>
      <c r="P2507" s="5">
        <f>VLOOKUP(M2507,[1]ArchetypeScores!E:P,12,FALSE)</f>
        <v>0</v>
      </c>
      <c r="Q2507" s="2" t="str">
        <f>VLOOKUP(M2507,[1]ArchetypeScores!E:W,19,FALSE)</f>
        <v>Industrials - transportation</v>
      </c>
      <c r="R2507" s="2">
        <f>VLOOKUP(M2507,[1]ArchetypeScores!E:I,5,FALSE)</f>
        <v>0</v>
      </c>
      <c r="S2507" s="2">
        <f>VLOOKUP(M2507,[1]ArchetypeScores!E:K,7,FALSE)</f>
        <v>0</v>
      </c>
      <c r="T2507" s="2" t="str">
        <f t="shared" si="39"/>
        <v>Not A&amp;R positive</v>
      </c>
    </row>
    <row r="2508" spans="1:20" x14ac:dyDescent="0.3">
      <c r="A2508" s="2" t="s">
        <v>6898</v>
      </c>
      <c r="B2508" s="3" t="s">
        <v>6917</v>
      </c>
      <c r="C2508" s="3" t="s">
        <v>6918</v>
      </c>
      <c r="D2508" s="4"/>
      <c r="E2508" s="5" t="s">
        <v>6901</v>
      </c>
      <c r="F2508" s="4">
        <v>0</v>
      </c>
      <c r="G2508" s="6">
        <v>46865</v>
      </c>
      <c r="H2508" s="3" t="s">
        <v>6919</v>
      </c>
      <c r="I2508" s="3"/>
      <c r="J2508" s="3"/>
      <c r="K2508" s="5" t="s">
        <v>71</v>
      </c>
      <c r="L2508" s="5">
        <v>1</v>
      </c>
      <c r="M2508" s="5" t="s">
        <v>72</v>
      </c>
      <c r="N2508" s="5">
        <f>VLOOKUP(M2508,[1]ArchetypeScores!E:N,10,FALSE)</f>
        <v>0</v>
      </c>
      <c r="O2508" s="5">
        <f>VLOOKUP(M2508,[1]ArchetypeScores!E:O,11,FALSE)</f>
        <v>0</v>
      </c>
      <c r="P2508" s="5">
        <f>VLOOKUP(M2508,[1]ArchetypeScores!E:P,12,FALSE)</f>
        <v>0</v>
      </c>
      <c r="Q2508" s="2" t="str">
        <f>VLOOKUP(M2508,[1]ArchetypeScores!E:W,19,FALSE)</f>
        <v>Other sector</v>
      </c>
      <c r="R2508" s="2">
        <f>VLOOKUP(M2508,[1]ArchetypeScores!E:I,5,FALSE)</f>
        <v>0</v>
      </c>
      <c r="S2508" s="2">
        <f>VLOOKUP(M2508,[1]ArchetypeScores!E:K,7,FALSE)</f>
        <v>0</v>
      </c>
      <c r="T2508" s="2" t="str">
        <f t="shared" si="39"/>
        <v>Not A&amp;R positive</v>
      </c>
    </row>
    <row r="2509" spans="1:20" x14ac:dyDescent="0.3">
      <c r="A2509" s="2" t="s">
        <v>6898</v>
      </c>
      <c r="B2509" s="3" t="s">
        <v>6920</v>
      </c>
      <c r="C2509" s="3" t="s">
        <v>6921</v>
      </c>
      <c r="D2509" s="4"/>
      <c r="E2509" s="5" t="s">
        <v>6901</v>
      </c>
      <c r="F2509" s="4">
        <v>0</v>
      </c>
      <c r="G2509" s="6">
        <v>46864</v>
      </c>
      <c r="H2509" s="3" t="s">
        <v>6922</v>
      </c>
      <c r="I2509" s="3"/>
      <c r="J2509" s="3"/>
      <c r="K2509" s="5" t="s">
        <v>53</v>
      </c>
      <c r="L2509" s="5">
        <v>1</v>
      </c>
      <c r="M2509" s="5" t="s">
        <v>54</v>
      </c>
      <c r="N2509" s="5">
        <f>VLOOKUP(M2509,[1]ArchetypeScores!E:N,10,FALSE)</f>
        <v>0</v>
      </c>
      <c r="O2509" s="5">
        <f>VLOOKUP(M2509,[1]ArchetypeScores!E:O,11,FALSE)</f>
        <v>-1</v>
      </c>
      <c r="P2509" s="5">
        <f>VLOOKUP(M2509,[1]ArchetypeScores!E:P,12,FALSE)</f>
        <v>0</v>
      </c>
      <c r="Q2509" s="2" t="str">
        <f>VLOOKUP(M2509,[1]ArchetypeScores!E:W,19,FALSE)</f>
        <v>Untargeted</v>
      </c>
      <c r="R2509" s="2">
        <f>VLOOKUP(M2509,[1]ArchetypeScores!E:I,5,FALSE)</f>
        <v>0</v>
      </c>
      <c r="S2509" s="2">
        <f>VLOOKUP(M2509,[1]ArchetypeScores!E:K,7,FALSE)</f>
        <v>0</v>
      </c>
      <c r="T2509" s="2" t="str">
        <f t="shared" si="39"/>
        <v>Not A&amp;R positive</v>
      </c>
    </row>
    <row r="2510" spans="1:20" x14ac:dyDescent="0.3">
      <c r="A2510" s="2" t="s">
        <v>6898</v>
      </c>
      <c r="B2510" s="3" t="s">
        <v>6923</v>
      </c>
      <c r="C2510" s="3" t="s">
        <v>6924</v>
      </c>
      <c r="D2510" s="4"/>
      <c r="E2510" s="5" t="s">
        <v>6901</v>
      </c>
      <c r="F2510" s="4">
        <v>0</v>
      </c>
      <c r="G2510" s="6">
        <v>46900</v>
      </c>
      <c r="H2510" s="3" t="s">
        <v>6925</v>
      </c>
      <c r="I2510" s="3"/>
      <c r="J2510" s="3"/>
      <c r="K2510" s="5" t="s">
        <v>2091</v>
      </c>
      <c r="L2510" s="5">
        <v>6</v>
      </c>
      <c r="M2510" s="5" t="s">
        <v>2092</v>
      </c>
      <c r="N2510" s="5">
        <f>VLOOKUP(M2510,[1]ArchetypeScores!E:N,10,FALSE)</f>
        <v>0</v>
      </c>
      <c r="O2510" s="5">
        <f>VLOOKUP(M2510,[1]ArchetypeScores!E:O,11,FALSE)</f>
        <v>-1</v>
      </c>
      <c r="P2510" s="5">
        <f>VLOOKUP(M2510,[1]ArchetypeScores!E:P,12,FALSE)</f>
        <v>0</v>
      </c>
      <c r="Q2510" s="2" t="str">
        <f>VLOOKUP(M2510,[1]ArchetypeScores!E:W,19,FALSE)</f>
        <v>Untargeted</v>
      </c>
      <c r="R2510" s="2">
        <f>VLOOKUP(M2510,[1]ArchetypeScores!E:I,5,FALSE)</f>
        <v>0</v>
      </c>
      <c r="S2510" s="2">
        <f>VLOOKUP(M2510,[1]ArchetypeScores!E:K,7,FALSE)</f>
        <v>0</v>
      </c>
      <c r="T2510" s="2" t="str">
        <f t="shared" si="39"/>
        <v>Not A&amp;R positive</v>
      </c>
    </row>
    <row r="2511" spans="1:20" x14ac:dyDescent="0.3">
      <c r="A2511" s="2" t="s">
        <v>6898</v>
      </c>
      <c r="B2511" s="3" t="s">
        <v>6926</v>
      </c>
      <c r="C2511" s="3" t="s">
        <v>6927</v>
      </c>
      <c r="D2511" s="4">
        <v>26.7</v>
      </c>
      <c r="E2511" s="5" t="s">
        <v>6901</v>
      </c>
      <c r="F2511" s="4">
        <v>1.6470199999999999</v>
      </c>
      <c r="G2511" s="6">
        <v>46887</v>
      </c>
      <c r="H2511" s="3" t="s">
        <v>6928</v>
      </c>
      <c r="I2511" s="3"/>
      <c r="J2511" s="3"/>
      <c r="K2511" s="5" t="s">
        <v>31</v>
      </c>
      <c r="L2511" s="5">
        <v>3</v>
      </c>
      <c r="M2511" s="5" t="s">
        <v>32</v>
      </c>
      <c r="N2511" s="5">
        <f>VLOOKUP(M2511,[1]ArchetypeScores!E:N,10,FALSE)</f>
        <v>0</v>
      </c>
      <c r="O2511" s="5">
        <f>VLOOKUP(M2511,[1]ArchetypeScores!E:O,11,FALSE)</f>
        <v>0</v>
      </c>
      <c r="P2511" s="5">
        <f>VLOOKUP(M2511,[1]ArchetypeScores!E:P,12,FALSE)</f>
        <v>0</v>
      </c>
      <c r="Q2511" s="2" t="str">
        <f>VLOOKUP(M2511,[1]ArchetypeScores!E:W,19,FALSE)</f>
        <v>Energy and water</v>
      </c>
      <c r="R2511" s="2">
        <f>VLOOKUP(M2511,[1]ArchetypeScores!E:I,5,FALSE)</f>
        <v>0</v>
      </c>
      <c r="S2511" s="2">
        <f>VLOOKUP(M2511,[1]ArchetypeScores!E:K,7,FALSE)</f>
        <v>0</v>
      </c>
      <c r="T2511" s="2" t="str">
        <f t="shared" si="39"/>
        <v>Not A&amp;R positive</v>
      </c>
    </row>
    <row r="2512" spans="1:20" x14ac:dyDescent="0.3">
      <c r="A2512" s="2" t="s">
        <v>6898</v>
      </c>
      <c r="B2512" s="3" t="s">
        <v>6929</v>
      </c>
      <c r="C2512" s="3" t="s">
        <v>6930</v>
      </c>
      <c r="D2512" s="4">
        <v>0.154</v>
      </c>
      <c r="E2512" s="5" t="s">
        <v>6901</v>
      </c>
      <c r="F2512" s="4">
        <v>9.7300000000000008E-3</v>
      </c>
      <c r="G2512" s="6">
        <v>46903</v>
      </c>
      <c r="H2512" s="3" t="s">
        <v>6931</v>
      </c>
      <c r="I2512" s="3" t="s">
        <v>6910</v>
      </c>
      <c r="J2512" s="3"/>
      <c r="K2512" s="5" t="s">
        <v>61</v>
      </c>
      <c r="L2512" s="5">
        <v>1</v>
      </c>
      <c r="M2512" s="5" t="s">
        <v>130</v>
      </c>
      <c r="N2512" s="5">
        <f>VLOOKUP(M2512,[1]ArchetypeScores!E:N,10,FALSE)</f>
        <v>0</v>
      </c>
      <c r="O2512" s="5">
        <f>VLOOKUP(M2512,[1]ArchetypeScores!E:O,11,FALSE)</f>
        <v>-1</v>
      </c>
      <c r="P2512" s="5">
        <f>VLOOKUP(M2512,[1]ArchetypeScores!E:P,12,FALSE)</f>
        <v>0</v>
      </c>
      <c r="Q2512" s="2" t="str">
        <f>VLOOKUP(M2512,[1]ArchetypeScores!E:W,19,FALSE)</f>
        <v>Health care</v>
      </c>
      <c r="R2512" s="2">
        <f>VLOOKUP(M2512,[1]ArchetypeScores!E:I,5,FALSE)</f>
        <v>0</v>
      </c>
      <c r="S2512" s="2">
        <f>VLOOKUP(M2512,[1]ArchetypeScores!E:K,7,FALSE)</f>
        <v>0</v>
      </c>
      <c r="T2512" s="2" t="str">
        <f t="shared" si="39"/>
        <v>Not A&amp;R positive</v>
      </c>
    </row>
    <row r="2513" spans="1:20" x14ac:dyDescent="0.3">
      <c r="A2513" s="2" t="s">
        <v>6898</v>
      </c>
      <c r="B2513" s="3" t="s">
        <v>6932</v>
      </c>
      <c r="C2513" s="3" t="s">
        <v>6933</v>
      </c>
      <c r="D2513" s="4">
        <v>2.5000000000000001E-2</v>
      </c>
      <c r="E2513" s="5" t="s">
        <v>6901</v>
      </c>
      <c r="F2513" s="4">
        <v>1.58E-3</v>
      </c>
      <c r="G2513" s="6">
        <v>46889</v>
      </c>
      <c r="H2513" s="3" t="s">
        <v>6934</v>
      </c>
      <c r="I2513" s="3" t="s">
        <v>6910</v>
      </c>
      <c r="J2513" s="3"/>
      <c r="K2513" s="5" t="s">
        <v>61</v>
      </c>
      <c r="L2513" s="5" t="s">
        <v>112</v>
      </c>
      <c r="M2513" s="5" t="s">
        <v>948</v>
      </c>
      <c r="N2513" s="5">
        <f>VLOOKUP(M2513,[1]ArchetypeScores!E:N,10,FALSE)</f>
        <v>0</v>
      </c>
      <c r="O2513" s="5">
        <f>VLOOKUP(M2513,[1]ArchetypeScores!E:O,11,FALSE)</f>
        <v>-1</v>
      </c>
      <c r="P2513" s="5">
        <f>VLOOKUP(M2513,[1]ArchetypeScores!E:P,12,FALSE)</f>
        <v>0</v>
      </c>
      <c r="Q2513" s="2" t="str">
        <f>VLOOKUP(M2513,[1]ArchetypeScores!E:W,19,FALSE)</f>
        <v>Health care</v>
      </c>
      <c r="R2513" s="2">
        <f>VLOOKUP(M2513,[1]ArchetypeScores!E:I,5,FALSE)</f>
        <v>0</v>
      </c>
      <c r="S2513" s="2">
        <f>VLOOKUP(M2513,[1]ArchetypeScores!E:K,7,FALSE)</f>
        <v>0</v>
      </c>
      <c r="T2513" s="2" t="str">
        <f t="shared" si="39"/>
        <v>Not A&amp;R positive</v>
      </c>
    </row>
    <row r="2514" spans="1:20" x14ac:dyDescent="0.3">
      <c r="A2514" s="2" t="s">
        <v>6898</v>
      </c>
      <c r="B2514" s="3" t="s">
        <v>6935</v>
      </c>
      <c r="C2514" s="3" t="s">
        <v>6936</v>
      </c>
      <c r="D2514" s="4">
        <v>1</v>
      </c>
      <c r="E2514" s="5" t="s">
        <v>6901</v>
      </c>
      <c r="F2514" s="4">
        <v>6.3570000000000002E-2</v>
      </c>
      <c r="G2514" s="6">
        <v>46879</v>
      </c>
      <c r="H2514" s="3" t="s">
        <v>6937</v>
      </c>
      <c r="I2514" s="3"/>
      <c r="J2514" s="3"/>
      <c r="K2514" s="5" t="s">
        <v>154</v>
      </c>
      <c r="L2514" s="5">
        <v>2</v>
      </c>
      <c r="M2514" s="5" t="s">
        <v>255</v>
      </c>
      <c r="N2514" s="5">
        <f>VLOOKUP(M2514,[1]ArchetypeScores!E:N,10,FALSE)</f>
        <v>1</v>
      </c>
      <c r="O2514" s="5">
        <f>VLOOKUP(M2514,[1]ArchetypeScores!E:O,11,FALSE)</f>
        <v>0</v>
      </c>
      <c r="P2514" s="5">
        <f>VLOOKUP(M2514,[1]ArchetypeScores!E:P,12,FALSE)</f>
        <v>0</v>
      </c>
      <c r="Q2514" s="2" t="str">
        <f>VLOOKUP(M2514,[1]ArchetypeScores!E:W,19,FALSE)</f>
        <v>Education and training</v>
      </c>
      <c r="R2514" s="2">
        <f>VLOOKUP(M2514,[1]ArchetypeScores!E:I,5,FALSE)</f>
        <v>0</v>
      </c>
      <c r="S2514" s="2">
        <f>VLOOKUP(M2514,[1]ArchetypeScores!E:K,7,FALSE)</f>
        <v>1</v>
      </c>
      <c r="T2514" s="2" t="str">
        <f t="shared" si="39"/>
        <v>Indirect only</v>
      </c>
    </row>
    <row r="2515" spans="1:20" x14ac:dyDescent="0.3">
      <c r="A2515" s="2" t="s">
        <v>6898</v>
      </c>
      <c r="B2515" s="3" t="s">
        <v>6938</v>
      </c>
      <c r="C2515" s="3" t="s">
        <v>6939</v>
      </c>
      <c r="D2515" s="4">
        <v>2.2999999999999998</v>
      </c>
      <c r="E2515" s="5" t="s">
        <v>6901</v>
      </c>
      <c r="F2515" s="4">
        <v>0.14630000000000001</v>
      </c>
      <c r="G2515" s="6">
        <v>46881</v>
      </c>
      <c r="H2515" s="3" t="s">
        <v>6940</v>
      </c>
      <c r="I2515" s="3"/>
      <c r="J2515" s="3"/>
      <c r="K2515" s="5" t="s">
        <v>154</v>
      </c>
      <c r="L2515" s="5">
        <v>3</v>
      </c>
      <c r="M2515" s="5" t="s">
        <v>6941</v>
      </c>
      <c r="N2515" s="5">
        <f>VLOOKUP(M2515,[1]ArchetypeScores!E:N,10,FALSE)</f>
        <v>1</v>
      </c>
      <c r="O2515" s="5">
        <f>VLOOKUP(M2515,[1]ArchetypeScores!E:O,11,FALSE)</f>
        <v>0</v>
      </c>
      <c r="P2515" s="5">
        <f>VLOOKUP(M2515,[1]ArchetypeScores!E:P,12,FALSE)</f>
        <v>0</v>
      </c>
      <c r="Q2515" s="2" t="str">
        <f>VLOOKUP(M2515,[1]ArchetypeScores!E:W,19,FALSE)</f>
        <v>Education and training</v>
      </c>
      <c r="R2515" s="2">
        <f>VLOOKUP(M2515,[1]ArchetypeScores!E:I,5,FALSE)</f>
        <v>0</v>
      </c>
      <c r="S2515" s="2">
        <f>VLOOKUP(M2515,[1]ArchetypeScores!E:K,7,FALSE)</f>
        <v>1</v>
      </c>
      <c r="T2515" s="2" t="str">
        <f t="shared" si="39"/>
        <v>Indirect only</v>
      </c>
    </row>
    <row r="2516" spans="1:20" x14ac:dyDescent="0.3">
      <c r="A2516" s="2" t="s">
        <v>6898</v>
      </c>
      <c r="B2516" s="3" t="s">
        <v>6942</v>
      </c>
      <c r="C2516" s="3" t="s">
        <v>6943</v>
      </c>
      <c r="D2516" s="4">
        <v>5.3</v>
      </c>
      <c r="E2516" s="5" t="s">
        <v>6901</v>
      </c>
      <c r="F2516" s="4">
        <v>0.32707000000000003</v>
      </c>
      <c r="G2516" s="6">
        <v>46885</v>
      </c>
      <c r="H2516" s="3" t="s">
        <v>6944</v>
      </c>
      <c r="I2516" s="3" t="s">
        <v>6910</v>
      </c>
      <c r="J2516" s="3"/>
      <c r="K2516" s="5" t="s">
        <v>57</v>
      </c>
      <c r="L2516" s="5">
        <v>25</v>
      </c>
      <c r="M2516" s="5" t="s">
        <v>241</v>
      </c>
      <c r="N2516" s="5">
        <f>VLOOKUP(M2516,[1]ArchetypeScores!E:N,10,FALSE)</f>
        <v>0</v>
      </c>
      <c r="O2516" s="5">
        <f>VLOOKUP(M2516,[1]ArchetypeScores!E:O,11,FALSE)</f>
        <v>-1</v>
      </c>
      <c r="P2516" s="5">
        <f>VLOOKUP(M2516,[1]ArchetypeScores!E:P,12,FALSE)</f>
        <v>0</v>
      </c>
      <c r="Q2516" s="2" t="str">
        <f>VLOOKUP(M2516,[1]ArchetypeScores!E:W,19,FALSE)</f>
        <v>Other sector</v>
      </c>
      <c r="R2516" s="2">
        <f>VLOOKUP(M2516,[1]ArchetypeScores!E:I,5,FALSE)</f>
        <v>0</v>
      </c>
      <c r="S2516" s="2">
        <f>VLOOKUP(M2516,[1]ArchetypeScores!E:K,7,FALSE)</f>
        <v>0</v>
      </c>
      <c r="T2516" s="2" t="str">
        <f t="shared" si="39"/>
        <v>Not A&amp;R positive</v>
      </c>
    </row>
    <row r="2517" spans="1:20" x14ac:dyDescent="0.3">
      <c r="A2517" s="2" t="s">
        <v>6898</v>
      </c>
      <c r="B2517" s="3" t="s">
        <v>6945</v>
      </c>
      <c r="C2517" s="3" t="s">
        <v>6946</v>
      </c>
      <c r="D2517" s="4"/>
      <c r="E2517" s="5" t="s">
        <v>6901</v>
      </c>
      <c r="F2517" s="4">
        <v>0</v>
      </c>
      <c r="G2517" s="6">
        <v>46883</v>
      </c>
      <c r="H2517" s="3" t="s">
        <v>6947</v>
      </c>
      <c r="I2517" s="3"/>
      <c r="J2517" s="3"/>
      <c r="K2517" s="5" t="s">
        <v>47</v>
      </c>
      <c r="L2517" s="5">
        <v>5</v>
      </c>
      <c r="M2517" s="5" t="s">
        <v>192</v>
      </c>
      <c r="N2517" s="5">
        <f>VLOOKUP(M2517,[1]ArchetypeScores!E:N,10,FALSE)</f>
        <v>0</v>
      </c>
      <c r="O2517" s="5">
        <f>VLOOKUP(M2517,[1]ArchetypeScores!E:O,11,FALSE)</f>
        <v>0</v>
      </c>
      <c r="P2517" s="5">
        <f>VLOOKUP(M2517,[1]ArchetypeScores!E:P,12,FALSE)</f>
        <v>0</v>
      </c>
      <c r="Q2517" s="2" t="str">
        <f>VLOOKUP(M2517,[1]ArchetypeScores!E:W,19,FALSE)</f>
        <v>Untargeted</v>
      </c>
      <c r="R2517" s="2">
        <f>VLOOKUP(M2517,[1]ArchetypeScores!E:I,5,FALSE)</f>
        <v>0</v>
      </c>
      <c r="S2517" s="2">
        <f>VLOOKUP(M2517,[1]ArchetypeScores!E:K,7,FALSE)</f>
        <v>0</v>
      </c>
      <c r="T2517" s="2" t="str">
        <f t="shared" si="39"/>
        <v>Not A&amp;R positive</v>
      </c>
    </row>
    <row r="2518" spans="1:20" x14ac:dyDescent="0.3">
      <c r="A2518" s="2" t="s">
        <v>6898</v>
      </c>
      <c r="B2518" s="3" t="s">
        <v>6948</v>
      </c>
      <c r="C2518" s="3" t="s">
        <v>6949</v>
      </c>
      <c r="D2518" s="4">
        <v>0.84699999999999998</v>
      </c>
      <c r="E2518" s="5" t="s">
        <v>6901</v>
      </c>
      <c r="F2518" s="4">
        <v>5.3670000000000002E-2</v>
      </c>
      <c r="G2518" s="6">
        <v>46897</v>
      </c>
      <c r="H2518" s="3" t="s">
        <v>6950</v>
      </c>
      <c r="I2518" s="3" t="s">
        <v>6910</v>
      </c>
      <c r="J2518" s="3"/>
      <c r="K2518" s="5" t="s">
        <v>61</v>
      </c>
      <c r="L2518" s="5">
        <v>1</v>
      </c>
      <c r="M2518" s="5" t="s">
        <v>130</v>
      </c>
      <c r="N2518" s="5">
        <f>VLOOKUP(M2518,[1]ArchetypeScores!E:N,10,FALSE)</f>
        <v>0</v>
      </c>
      <c r="O2518" s="5">
        <f>VLOOKUP(M2518,[1]ArchetypeScores!E:O,11,FALSE)</f>
        <v>-1</v>
      </c>
      <c r="P2518" s="5">
        <f>VLOOKUP(M2518,[1]ArchetypeScores!E:P,12,FALSE)</f>
        <v>0</v>
      </c>
      <c r="Q2518" s="2" t="str">
        <f>VLOOKUP(M2518,[1]ArchetypeScores!E:W,19,FALSE)</f>
        <v>Health care</v>
      </c>
      <c r="R2518" s="2">
        <f>VLOOKUP(M2518,[1]ArchetypeScores!E:I,5,FALSE)</f>
        <v>0</v>
      </c>
      <c r="S2518" s="2">
        <f>VLOOKUP(M2518,[1]ArchetypeScores!E:K,7,FALSE)</f>
        <v>0</v>
      </c>
      <c r="T2518" s="2" t="str">
        <f t="shared" si="39"/>
        <v>Not A&amp;R positive</v>
      </c>
    </row>
    <row r="2519" spans="1:20" x14ac:dyDescent="0.3">
      <c r="A2519" s="2" t="s">
        <v>6898</v>
      </c>
      <c r="B2519" s="3" t="s">
        <v>6951</v>
      </c>
      <c r="C2519" s="3" t="s">
        <v>6952</v>
      </c>
      <c r="D2519" s="4">
        <v>3</v>
      </c>
      <c r="E2519" s="5" t="s">
        <v>6901</v>
      </c>
      <c r="F2519" s="4">
        <v>0.19109000000000001</v>
      </c>
      <c r="G2519" s="6">
        <v>46917</v>
      </c>
      <c r="H2519" s="3" t="s">
        <v>6953</v>
      </c>
      <c r="I2519" s="3" t="s">
        <v>6910</v>
      </c>
      <c r="J2519" s="3"/>
      <c r="K2519" s="5" t="s">
        <v>38</v>
      </c>
      <c r="L2519" s="5">
        <v>29</v>
      </c>
      <c r="M2519" s="5" t="s">
        <v>316</v>
      </c>
      <c r="N2519" s="5">
        <f>VLOOKUP(M2519,[1]ArchetypeScores!E:N,10,FALSE)</f>
        <v>0</v>
      </c>
      <c r="O2519" s="5">
        <f>VLOOKUP(M2519,[1]ArchetypeScores!E:O,11,FALSE)</f>
        <v>-1</v>
      </c>
      <c r="P2519" s="5">
        <f>VLOOKUP(M2519,[1]ArchetypeScores!E:P,12,FALSE)</f>
        <v>0</v>
      </c>
      <c r="Q2519" s="2" t="str">
        <f>VLOOKUP(M2519,[1]ArchetypeScores!E:W,19,FALSE)</f>
        <v>Other sector</v>
      </c>
      <c r="R2519" s="2">
        <f>VLOOKUP(M2519,[1]ArchetypeScores!E:I,5,FALSE)</f>
        <v>0</v>
      </c>
      <c r="S2519" s="2">
        <f>VLOOKUP(M2519,[1]ArchetypeScores!E:K,7,FALSE)</f>
        <v>0</v>
      </c>
      <c r="T2519" s="2" t="str">
        <f t="shared" si="39"/>
        <v>Not A&amp;R positive</v>
      </c>
    </row>
    <row r="2520" spans="1:20" x14ac:dyDescent="0.3">
      <c r="A2520" s="2" t="s">
        <v>6898</v>
      </c>
      <c r="B2520" s="3" t="s">
        <v>6954</v>
      </c>
      <c r="C2520" s="3" t="s">
        <v>6955</v>
      </c>
      <c r="D2520" s="4"/>
      <c r="E2520" s="5" t="s">
        <v>6901</v>
      </c>
      <c r="F2520" s="4">
        <v>0</v>
      </c>
      <c r="G2520" s="6">
        <v>46896</v>
      </c>
      <c r="H2520" s="3" t="s">
        <v>6956</v>
      </c>
      <c r="I2520" s="3"/>
      <c r="J2520" s="3"/>
      <c r="K2520" s="5" t="s">
        <v>1306</v>
      </c>
      <c r="L2520" s="5">
        <v>1</v>
      </c>
      <c r="M2520" s="5" t="s">
        <v>1307</v>
      </c>
      <c r="N2520" s="5">
        <f>VLOOKUP(M2520,[1]ArchetypeScores!E:N,10,FALSE)</f>
        <v>0</v>
      </c>
      <c r="O2520" s="5">
        <f>VLOOKUP(M2520,[1]ArchetypeScores!E:O,11,FALSE)</f>
        <v>-1</v>
      </c>
      <c r="P2520" s="5">
        <f>VLOOKUP(M2520,[1]ArchetypeScores!E:P,12,FALSE)</f>
        <v>0</v>
      </c>
      <c r="Q2520" s="2" t="str">
        <f>VLOOKUP(M2520,[1]ArchetypeScores!E:W,19,FALSE)</f>
        <v>Untargeted</v>
      </c>
      <c r="R2520" s="2">
        <f>VLOOKUP(M2520,[1]ArchetypeScores!E:I,5,FALSE)</f>
        <v>0</v>
      </c>
      <c r="S2520" s="2">
        <f>VLOOKUP(M2520,[1]ArchetypeScores!E:K,7,FALSE)</f>
        <v>0</v>
      </c>
      <c r="T2520" s="2" t="str">
        <f t="shared" si="39"/>
        <v>Not A&amp;R positive</v>
      </c>
    </row>
    <row r="2521" spans="1:20" x14ac:dyDescent="0.3">
      <c r="A2521" s="2" t="s">
        <v>6898</v>
      </c>
      <c r="B2521" s="3" t="s">
        <v>6957</v>
      </c>
      <c r="C2521" s="3" t="s">
        <v>6958</v>
      </c>
      <c r="D2521" s="4"/>
      <c r="E2521" s="5" t="s">
        <v>6901</v>
      </c>
      <c r="F2521" s="4">
        <v>0</v>
      </c>
      <c r="G2521" s="6">
        <v>46878</v>
      </c>
      <c r="H2521" s="3" t="s">
        <v>6959</v>
      </c>
      <c r="I2521" s="3"/>
      <c r="J2521" s="3"/>
      <c r="K2521" s="5" t="s">
        <v>261</v>
      </c>
      <c r="L2521" s="5">
        <v>2</v>
      </c>
      <c r="M2521" s="5" t="s">
        <v>262</v>
      </c>
      <c r="N2521" s="5">
        <f>VLOOKUP(M2521,[1]ArchetypeScores!E:N,10,FALSE)</f>
        <v>0</v>
      </c>
      <c r="O2521" s="5">
        <f>VLOOKUP(M2521,[1]ArchetypeScores!E:O,11,FALSE)</f>
        <v>-1</v>
      </c>
      <c r="P2521" s="5">
        <f>VLOOKUP(M2521,[1]ArchetypeScores!E:P,12,FALSE)</f>
        <v>0</v>
      </c>
      <c r="Q2521" s="2" t="str">
        <f>VLOOKUP(M2521,[1]ArchetypeScores!E:W,19,FALSE)</f>
        <v>Untargeted</v>
      </c>
      <c r="R2521" s="2">
        <f>VLOOKUP(M2521,[1]ArchetypeScores!E:I,5,FALSE)</f>
        <v>0</v>
      </c>
      <c r="S2521" s="2">
        <f>VLOOKUP(M2521,[1]ArchetypeScores!E:K,7,FALSE)</f>
        <v>0</v>
      </c>
      <c r="T2521" s="2" t="str">
        <f t="shared" si="39"/>
        <v>Not A&amp;R positive</v>
      </c>
    </row>
    <row r="2522" spans="1:20" x14ac:dyDescent="0.3">
      <c r="A2522" s="2" t="s">
        <v>6898</v>
      </c>
      <c r="B2522" s="3" t="s">
        <v>6960</v>
      </c>
      <c r="C2522" s="3" t="s">
        <v>6961</v>
      </c>
      <c r="D2522" s="4">
        <v>4.2000000000000003E-2</v>
      </c>
      <c r="E2522" s="5" t="s">
        <v>6901</v>
      </c>
      <c r="F2522" s="4">
        <v>2.6800000000000001E-3</v>
      </c>
      <c r="G2522" s="6">
        <v>46874</v>
      </c>
      <c r="H2522" s="3" t="s">
        <v>6962</v>
      </c>
      <c r="I2522" s="3"/>
      <c r="J2522" s="3"/>
      <c r="K2522" s="5" t="s">
        <v>38</v>
      </c>
      <c r="L2522" s="5">
        <v>29</v>
      </c>
      <c r="M2522" s="5" t="s">
        <v>316</v>
      </c>
      <c r="N2522" s="5">
        <f>VLOOKUP(M2522,[1]ArchetypeScores!E:N,10,FALSE)</f>
        <v>0</v>
      </c>
      <c r="O2522" s="5">
        <f>VLOOKUP(M2522,[1]ArchetypeScores!E:O,11,FALSE)</f>
        <v>-1</v>
      </c>
      <c r="P2522" s="5">
        <f>VLOOKUP(M2522,[1]ArchetypeScores!E:P,12,FALSE)</f>
        <v>0</v>
      </c>
      <c r="Q2522" s="2" t="str">
        <f>VLOOKUP(M2522,[1]ArchetypeScores!E:W,19,FALSE)</f>
        <v>Other sector</v>
      </c>
      <c r="R2522" s="2">
        <f>VLOOKUP(M2522,[1]ArchetypeScores!E:I,5,FALSE)</f>
        <v>0</v>
      </c>
      <c r="S2522" s="2">
        <f>VLOOKUP(M2522,[1]ArchetypeScores!E:K,7,FALSE)</f>
        <v>0</v>
      </c>
      <c r="T2522" s="2" t="str">
        <f t="shared" si="39"/>
        <v>Not A&amp;R positive</v>
      </c>
    </row>
    <row r="2523" spans="1:20" x14ac:dyDescent="0.3">
      <c r="A2523" s="2" t="s">
        <v>6898</v>
      </c>
      <c r="B2523" s="3" t="s">
        <v>6963</v>
      </c>
      <c r="C2523" s="3" t="s">
        <v>6964</v>
      </c>
      <c r="D2523" s="4"/>
      <c r="E2523" s="5" t="s">
        <v>6901</v>
      </c>
      <c r="F2523" s="4">
        <v>0</v>
      </c>
      <c r="G2523" s="6">
        <v>46922</v>
      </c>
      <c r="H2523" s="3" t="s">
        <v>6965</v>
      </c>
      <c r="I2523" s="3" t="s">
        <v>6910</v>
      </c>
      <c r="J2523" s="3"/>
      <c r="K2523" s="5" t="s">
        <v>47</v>
      </c>
      <c r="L2523" s="5">
        <v>1</v>
      </c>
      <c r="M2523" s="5" t="s">
        <v>48</v>
      </c>
      <c r="N2523" s="5">
        <f>VLOOKUP(M2523,[1]ArchetypeScores!E:N,10,FALSE)</f>
        <v>0</v>
      </c>
      <c r="O2523" s="5">
        <f>VLOOKUP(M2523,[1]ArchetypeScores!E:O,11,FALSE)</f>
        <v>0</v>
      </c>
      <c r="P2523" s="5">
        <f>VLOOKUP(M2523,[1]ArchetypeScores!E:P,12,FALSE)</f>
        <v>0</v>
      </c>
      <c r="Q2523" s="2" t="str">
        <f>VLOOKUP(M2523,[1]ArchetypeScores!E:W,19,FALSE)</f>
        <v>Consumer (including agriculture and tourism)</v>
      </c>
      <c r="R2523" s="2">
        <f>VLOOKUP(M2523,[1]ArchetypeScores!E:I,5,FALSE)</f>
        <v>0</v>
      </c>
      <c r="S2523" s="2">
        <f>VLOOKUP(M2523,[1]ArchetypeScores!E:K,7,FALSE)</f>
        <v>0</v>
      </c>
      <c r="T2523" s="2" t="str">
        <f t="shared" si="39"/>
        <v>Not A&amp;R positive</v>
      </c>
    </row>
    <row r="2524" spans="1:20" x14ac:dyDescent="0.3">
      <c r="A2524" s="2" t="s">
        <v>6898</v>
      </c>
      <c r="B2524" s="3" t="s">
        <v>6966</v>
      </c>
      <c r="C2524" s="3" t="s">
        <v>6967</v>
      </c>
      <c r="D2524" s="4">
        <v>20</v>
      </c>
      <c r="E2524" s="5" t="s">
        <v>6901</v>
      </c>
      <c r="F2524" s="4">
        <v>1.2738700000000001</v>
      </c>
      <c r="G2524" s="6">
        <v>46877</v>
      </c>
      <c r="H2524" s="3" t="s">
        <v>6968</v>
      </c>
      <c r="I2524" s="3"/>
      <c r="J2524" s="3"/>
      <c r="K2524" s="5" t="s">
        <v>38</v>
      </c>
      <c r="L2524" s="5">
        <v>21</v>
      </c>
      <c r="M2524" s="5" t="s">
        <v>302</v>
      </c>
      <c r="N2524" s="5">
        <f>VLOOKUP(M2524,[1]ArchetypeScores!E:N,10,FALSE)</f>
        <v>0</v>
      </c>
      <c r="O2524" s="5">
        <f>VLOOKUP(M2524,[1]ArchetypeScores!E:O,11,FALSE)</f>
        <v>-1</v>
      </c>
      <c r="P2524" s="5">
        <f>VLOOKUP(M2524,[1]ArchetypeScores!E:P,12,FALSE)</f>
        <v>0</v>
      </c>
      <c r="Q2524" s="2" t="str">
        <f>VLOOKUP(M2524,[1]ArchetypeScores!E:W,19,FALSE)</f>
        <v>Consumer (including agriculture and tourism)</v>
      </c>
      <c r="R2524" s="2">
        <f>VLOOKUP(M2524,[1]ArchetypeScores!E:I,5,FALSE)</f>
        <v>0</v>
      </c>
      <c r="S2524" s="2">
        <f>VLOOKUP(M2524,[1]ArchetypeScores!E:K,7,FALSE)</f>
        <v>0</v>
      </c>
      <c r="T2524" s="2" t="str">
        <f t="shared" si="39"/>
        <v>Not A&amp;R positive</v>
      </c>
    </row>
    <row r="2525" spans="1:20" x14ac:dyDescent="0.3">
      <c r="A2525" s="2" t="s">
        <v>6898</v>
      </c>
      <c r="B2525" s="3" t="s">
        <v>6969</v>
      </c>
      <c r="C2525" s="3" t="s">
        <v>6970</v>
      </c>
      <c r="D2525" s="4">
        <v>31</v>
      </c>
      <c r="E2525" s="5" t="s">
        <v>6901</v>
      </c>
      <c r="F2525" s="4">
        <v>1.96539</v>
      </c>
      <c r="G2525" s="6">
        <v>46905</v>
      </c>
      <c r="H2525" s="3" t="s">
        <v>6931</v>
      </c>
      <c r="I2525" s="3" t="s">
        <v>6910</v>
      </c>
      <c r="J2525" s="3"/>
      <c r="K2525" s="5" t="s">
        <v>118</v>
      </c>
      <c r="L2525" s="5">
        <v>3</v>
      </c>
      <c r="M2525" s="5" t="s">
        <v>168</v>
      </c>
      <c r="N2525" s="5">
        <f>VLOOKUP(M2525,[1]ArchetypeScores!E:N,10,FALSE)</f>
        <v>0</v>
      </c>
      <c r="O2525" s="5">
        <f>VLOOKUP(M2525,[1]ArchetypeScores!E:O,11,FALSE)</f>
        <v>-1</v>
      </c>
      <c r="P2525" s="5">
        <f>VLOOKUP(M2525,[1]ArchetypeScores!E:P,12,FALSE)</f>
        <v>0</v>
      </c>
      <c r="Q2525" s="2" t="str">
        <f>VLOOKUP(M2525,[1]ArchetypeScores!E:W,19,FALSE)</f>
        <v>Untargeted</v>
      </c>
      <c r="R2525" s="2">
        <f>VLOOKUP(M2525,[1]ArchetypeScores!E:I,5,FALSE)</f>
        <v>0</v>
      </c>
      <c r="S2525" s="2">
        <f>VLOOKUP(M2525,[1]ArchetypeScores!E:K,7,FALSE)</f>
        <v>0</v>
      </c>
      <c r="T2525" s="2" t="str">
        <f t="shared" si="39"/>
        <v>Not A&amp;R positive</v>
      </c>
    </row>
    <row r="2526" spans="1:20" x14ac:dyDescent="0.3">
      <c r="A2526" s="2" t="s">
        <v>6898</v>
      </c>
      <c r="B2526" s="3" t="s">
        <v>6971</v>
      </c>
      <c r="C2526" s="3" t="s">
        <v>6972</v>
      </c>
      <c r="D2526" s="4">
        <v>2</v>
      </c>
      <c r="E2526" s="5" t="s">
        <v>6901</v>
      </c>
      <c r="F2526" s="4">
        <v>0.12739</v>
      </c>
      <c r="G2526" s="6">
        <v>46920</v>
      </c>
      <c r="H2526" s="3" t="s">
        <v>6909</v>
      </c>
      <c r="I2526" s="3" t="s">
        <v>6910</v>
      </c>
      <c r="J2526" s="3"/>
      <c r="K2526" s="5" t="s">
        <v>392</v>
      </c>
      <c r="L2526" s="5">
        <v>1</v>
      </c>
      <c r="M2526" s="5" t="s">
        <v>393</v>
      </c>
      <c r="N2526" s="5">
        <f>VLOOKUP(M2526,[1]ArchetypeScores!E:N,10,FALSE)</f>
        <v>0</v>
      </c>
      <c r="O2526" s="5">
        <f>VLOOKUP(M2526,[1]ArchetypeScores!E:O,11,FALSE)</f>
        <v>-1</v>
      </c>
      <c r="P2526" s="5">
        <f>VLOOKUP(M2526,[1]ArchetypeScores!E:P,12,FALSE)</f>
        <v>0</v>
      </c>
      <c r="Q2526" s="2" t="str">
        <f>VLOOKUP(M2526,[1]ArchetypeScores!E:W,19,FALSE)</f>
        <v>Other sector</v>
      </c>
      <c r="R2526" s="2">
        <f>VLOOKUP(M2526,[1]ArchetypeScores!E:I,5,FALSE)</f>
        <v>0</v>
      </c>
      <c r="S2526" s="2">
        <f>VLOOKUP(M2526,[1]ArchetypeScores!E:K,7,FALSE)</f>
        <v>0</v>
      </c>
      <c r="T2526" s="2" t="str">
        <f t="shared" si="39"/>
        <v>Not A&amp;R positive</v>
      </c>
    </row>
    <row r="2527" spans="1:20" x14ac:dyDescent="0.3">
      <c r="A2527" s="2" t="s">
        <v>6898</v>
      </c>
      <c r="B2527" s="3" t="s">
        <v>6973</v>
      </c>
      <c r="C2527" s="3" t="s">
        <v>6974</v>
      </c>
      <c r="D2527" s="4">
        <v>11</v>
      </c>
      <c r="E2527" s="5" t="s">
        <v>6901</v>
      </c>
      <c r="F2527" s="4">
        <v>0.70065</v>
      </c>
      <c r="G2527" s="6">
        <v>46906</v>
      </c>
      <c r="H2527" s="3" t="s">
        <v>6909</v>
      </c>
      <c r="I2527" s="3" t="s">
        <v>6910</v>
      </c>
      <c r="J2527" s="3"/>
      <c r="K2527" s="5" t="s">
        <v>61</v>
      </c>
      <c r="L2527" s="5">
        <v>1</v>
      </c>
      <c r="M2527" s="5" t="s">
        <v>130</v>
      </c>
      <c r="N2527" s="5">
        <f>VLOOKUP(M2527,[1]ArchetypeScores!E:N,10,FALSE)</f>
        <v>0</v>
      </c>
      <c r="O2527" s="5">
        <f>VLOOKUP(M2527,[1]ArchetypeScores!E:O,11,FALSE)</f>
        <v>-1</v>
      </c>
      <c r="P2527" s="5">
        <f>VLOOKUP(M2527,[1]ArchetypeScores!E:P,12,FALSE)</f>
        <v>0</v>
      </c>
      <c r="Q2527" s="2" t="str">
        <f>VLOOKUP(M2527,[1]ArchetypeScores!E:W,19,FALSE)</f>
        <v>Health care</v>
      </c>
      <c r="R2527" s="2">
        <f>VLOOKUP(M2527,[1]ArchetypeScores!E:I,5,FALSE)</f>
        <v>0</v>
      </c>
      <c r="S2527" s="2">
        <f>VLOOKUP(M2527,[1]ArchetypeScores!E:K,7,FALSE)</f>
        <v>0</v>
      </c>
      <c r="T2527" s="2" t="str">
        <f t="shared" si="39"/>
        <v>Not A&amp;R positive</v>
      </c>
    </row>
    <row r="2528" spans="1:20" x14ac:dyDescent="0.3">
      <c r="A2528" s="2" t="s">
        <v>6898</v>
      </c>
      <c r="B2528" s="3" t="s">
        <v>6975</v>
      </c>
      <c r="C2528" s="3" t="s">
        <v>6976</v>
      </c>
      <c r="D2528" s="4">
        <v>3.4000000000000002E-2</v>
      </c>
      <c r="E2528" s="5" t="s">
        <v>6901</v>
      </c>
      <c r="F2528" s="4">
        <v>2.16E-3</v>
      </c>
      <c r="G2528" s="6">
        <v>46904</v>
      </c>
      <c r="H2528" s="3" t="s">
        <v>6931</v>
      </c>
      <c r="I2528" s="3" t="s">
        <v>6910</v>
      </c>
      <c r="J2528" s="3"/>
      <c r="K2528" s="5" t="s">
        <v>118</v>
      </c>
      <c r="L2528" s="5">
        <v>3</v>
      </c>
      <c r="M2528" s="5" t="s">
        <v>168</v>
      </c>
      <c r="N2528" s="5">
        <f>VLOOKUP(M2528,[1]ArchetypeScores!E:N,10,FALSE)</f>
        <v>0</v>
      </c>
      <c r="O2528" s="5">
        <f>VLOOKUP(M2528,[1]ArchetypeScores!E:O,11,FALSE)</f>
        <v>-1</v>
      </c>
      <c r="P2528" s="5">
        <f>VLOOKUP(M2528,[1]ArchetypeScores!E:P,12,FALSE)</f>
        <v>0</v>
      </c>
      <c r="Q2528" s="2" t="str">
        <f>VLOOKUP(M2528,[1]ArchetypeScores!E:W,19,FALSE)</f>
        <v>Untargeted</v>
      </c>
      <c r="R2528" s="2">
        <f>VLOOKUP(M2528,[1]ArchetypeScores!E:I,5,FALSE)</f>
        <v>0</v>
      </c>
      <c r="S2528" s="2">
        <f>VLOOKUP(M2528,[1]ArchetypeScores!E:K,7,FALSE)</f>
        <v>0</v>
      </c>
      <c r="T2528" s="2" t="str">
        <f t="shared" si="39"/>
        <v>Not A&amp;R positive</v>
      </c>
    </row>
    <row r="2529" spans="1:20" x14ac:dyDescent="0.3">
      <c r="A2529" s="2" t="s">
        <v>6898</v>
      </c>
      <c r="B2529" s="3" t="s">
        <v>6977</v>
      </c>
      <c r="C2529" s="3" t="s">
        <v>6978</v>
      </c>
      <c r="D2529" s="4"/>
      <c r="E2529" s="5" t="s">
        <v>6901</v>
      </c>
      <c r="F2529" s="4">
        <v>0</v>
      </c>
      <c r="G2529" s="6">
        <v>46911</v>
      </c>
      <c r="H2529" s="3" t="s">
        <v>6979</v>
      </c>
      <c r="I2529" s="3" t="s">
        <v>6910</v>
      </c>
      <c r="J2529" s="3"/>
      <c r="K2529" s="5" t="s">
        <v>118</v>
      </c>
      <c r="L2529" s="5">
        <v>3</v>
      </c>
      <c r="M2529" s="5" t="s">
        <v>168</v>
      </c>
      <c r="N2529" s="5">
        <f>VLOOKUP(M2529,[1]ArchetypeScores!E:N,10,FALSE)</f>
        <v>0</v>
      </c>
      <c r="O2529" s="5">
        <f>VLOOKUP(M2529,[1]ArchetypeScores!E:O,11,FALSE)</f>
        <v>-1</v>
      </c>
      <c r="P2529" s="5">
        <f>VLOOKUP(M2529,[1]ArchetypeScores!E:P,12,FALSE)</f>
        <v>0</v>
      </c>
      <c r="Q2529" s="2" t="str">
        <f>VLOOKUP(M2529,[1]ArchetypeScores!E:W,19,FALSE)</f>
        <v>Untargeted</v>
      </c>
      <c r="R2529" s="2">
        <f>VLOOKUP(M2529,[1]ArchetypeScores!E:I,5,FALSE)</f>
        <v>0</v>
      </c>
      <c r="S2529" s="2">
        <f>VLOOKUP(M2529,[1]ArchetypeScores!E:K,7,FALSE)</f>
        <v>0</v>
      </c>
      <c r="T2529" s="2" t="str">
        <f t="shared" si="39"/>
        <v>Not A&amp;R positive</v>
      </c>
    </row>
    <row r="2530" spans="1:20" x14ac:dyDescent="0.3">
      <c r="A2530" s="2" t="s">
        <v>6898</v>
      </c>
      <c r="B2530" s="3" t="s">
        <v>6980</v>
      </c>
      <c r="C2530" s="3" t="s">
        <v>6981</v>
      </c>
      <c r="D2530" s="4">
        <v>19</v>
      </c>
      <c r="E2530" s="5" t="s">
        <v>6901</v>
      </c>
      <c r="F2530" s="4">
        <v>1.21021</v>
      </c>
      <c r="G2530" s="6">
        <v>46909</v>
      </c>
      <c r="H2530" s="3" t="s">
        <v>6909</v>
      </c>
      <c r="I2530" s="3" t="s">
        <v>6910</v>
      </c>
      <c r="J2530" s="3"/>
      <c r="K2530" s="5" t="s">
        <v>118</v>
      </c>
      <c r="L2530" s="5">
        <v>4</v>
      </c>
      <c r="M2530" s="5" t="s">
        <v>119</v>
      </c>
      <c r="N2530" s="5">
        <f>VLOOKUP(M2530,[1]ArchetypeScores!E:N,10,FALSE)</f>
        <v>0</v>
      </c>
      <c r="O2530" s="5">
        <f>VLOOKUP(M2530,[1]ArchetypeScores!E:O,11,FALSE)</f>
        <v>-1</v>
      </c>
      <c r="P2530" s="5">
        <f>VLOOKUP(M2530,[1]ArchetypeScores!E:P,12,FALSE)</f>
        <v>0</v>
      </c>
      <c r="Q2530" s="2" t="str">
        <f>VLOOKUP(M2530,[1]ArchetypeScores!E:W,19,FALSE)</f>
        <v>Untargeted</v>
      </c>
      <c r="R2530" s="2">
        <f>VLOOKUP(M2530,[1]ArchetypeScores!E:I,5,FALSE)</f>
        <v>0</v>
      </c>
      <c r="S2530" s="2">
        <f>VLOOKUP(M2530,[1]ArchetypeScores!E:K,7,FALSE)</f>
        <v>0</v>
      </c>
      <c r="T2530" s="2" t="str">
        <f t="shared" si="39"/>
        <v>Not A&amp;R positive</v>
      </c>
    </row>
    <row r="2531" spans="1:20" x14ac:dyDescent="0.3">
      <c r="A2531" s="2" t="s">
        <v>6898</v>
      </c>
      <c r="B2531" s="3" t="s">
        <v>6982</v>
      </c>
      <c r="C2531" s="3" t="s">
        <v>6983</v>
      </c>
      <c r="D2531" s="4"/>
      <c r="E2531" s="5" t="s">
        <v>6901</v>
      </c>
      <c r="F2531" s="4">
        <v>0</v>
      </c>
      <c r="G2531" s="6">
        <v>46875</v>
      </c>
      <c r="H2531" s="3" t="s">
        <v>6984</v>
      </c>
      <c r="I2531" s="3"/>
      <c r="J2531" s="3"/>
      <c r="K2531" s="5" t="s">
        <v>31</v>
      </c>
      <c r="L2531" s="5">
        <v>2</v>
      </c>
      <c r="M2531" s="5" t="s">
        <v>1819</v>
      </c>
      <c r="N2531" s="5">
        <f>VLOOKUP(M2531,[1]ArchetypeScores!E:N,10,FALSE)</f>
        <v>0</v>
      </c>
      <c r="O2531" s="5">
        <f>VLOOKUP(M2531,[1]ArchetypeScores!E:O,11,FALSE)</f>
        <v>-2</v>
      </c>
      <c r="P2531" s="5">
        <f>VLOOKUP(M2531,[1]ArchetypeScores!E:P,12,FALSE)</f>
        <v>0</v>
      </c>
      <c r="Q2531" s="2" t="str">
        <f>VLOOKUP(M2531,[1]ArchetypeScores!E:W,19,FALSE)</f>
        <v>Energy and water</v>
      </c>
      <c r="R2531" s="2">
        <f>VLOOKUP(M2531,[1]ArchetypeScores!E:I,5,FALSE)</f>
        <v>0</v>
      </c>
      <c r="S2531" s="2">
        <f>VLOOKUP(M2531,[1]ArchetypeScores!E:K,7,FALSE)</f>
        <v>0</v>
      </c>
      <c r="T2531" s="2" t="str">
        <f t="shared" si="39"/>
        <v>Not A&amp;R positive</v>
      </c>
    </row>
    <row r="2532" spans="1:20" x14ac:dyDescent="0.3">
      <c r="A2532" s="2" t="s">
        <v>6898</v>
      </c>
      <c r="B2532" s="3" t="s">
        <v>6985</v>
      </c>
      <c r="C2532" s="3" t="s">
        <v>6986</v>
      </c>
      <c r="D2532" s="4"/>
      <c r="E2532" s="5" t="s">
        <v>6901</v>
      </c>
      <c r="F2532" s="4">
        <v>0</v>
      </c>
      <c r="G2532" s="6">
        <v>46902</v>
      </c>
      <c r="H2532" s="3" t="s">
        <v>6987</v>
      </c>
      <c r="I2532" s="3" t="s">
        <v>6910</v>
      </c>
      <c r="J2532" s="3"/>
      <c r="K2532" s="5" t="s">
        <v>2091</v>
      </c>
      <c r="L2532" s="5">
        <v>5</v>
      </c>
      <c r="M2532" s="5" t="s">
        <v>6988</v>
      </c>
      <c r="N2532" s="5">
        <f>VLOOKUP(M2532,[1]ArchetypeScores!E:N,10,FALSE)</f>
        <v>0</v>
      </c>
      <c r="O2532" s="5">
        <f>VLOOKUP(M2532,[1]ArchetypeScores!E:O,11,FALSE)</f>
        <v>-1</v>
      </c>
      <c r="P2532" s="5">
        <f>VLOOKUP(M2532,[1]ArchetypeScores!E:P,12,FALSE)</f>
        <v>0</v>
      </c>
      <c r="Q2532" s="2" t="str">
        <f>VLOOKUP(M2532,[1]ArchetypeScores!E:W,19,FALSE)</f>
        <v>Untargeted</v>
      </c>
      <c r="R2532" s="2">
        <f>VLOOKUP(M2532,[1]ArchetypeScores!E:I,5,FALSE)</f>
        <v>0</v>
      </c>
      <c r="S2532" s="2">
        <f>VLOOKUP(M2532,[1]ArchetypeScores!E:K,7,FALSE)</f>
        <v>0</v>
      </c>
      <c r="T2532" s="2" t="str">
        <f t="shared" si="39"/>
        <v>Not A&amp;R positive</v>
      </c>
    </row>
    <row r="2533" spans="1:20" x14ac:dyDescent="0.3">
      <c r="A2533" s="2" t="s">
        <v>6898</v>
      </c>
      <c r="B2533" s="3" t="s">
        <v>6989</v>
      </c>
      <c r="C2533" s="3" t="s">
        <v>6990</v>
      </c>
      <c r="D2533" s="4">
        <v>3</v>
      </c>
      <c r="E2533" s="5" t="s">
        <v>6901</v>
      </c>
      <c r="F2533" s="4">
        <v>0.19109000000000001</v>
      </c>
      <c r="G2533" s="6">
        <v>46910</v>
      </c>
      <c r="H2533" s="3" t="s">
        <v>6909</v>
      </c>
      <c r="I2533" s="3" t="s">
        <v>6910</v>
      </c>
      <c r="J2533" s="3"/>
      <c r="K2533" s="5" t="s">
        <v>118</v>
      </c>
      <c r="L2533" s="5">
        <v>3</v>
      </c>
      <c r="M2533" s="5" t="s">
        <v>168</v>
      </c>
      <c r="N2533" s="5">
        <f>VLOOKUP(M2533,[1]ArchetypeScores!E:N,10,FALSE)</f>
        <v>0</v>
      </c>
      <c r="O2533" s="5">
        <f>VLOOKUP(M2533,[1]ArchetypeScores!E:O,11,FALSE)</f>
        <v>-1</v>
      </c>
      <c r="P2533" s="5">
        <f>VLOOKUP(M2533,[1]ArchetypeScores!E:P,12,FALSE)</f>
        <v>0</v>
      </c>
      <c r="Q2533" s="2" t="str">
        <f>VLOOKUP(M2533,[1]ArchetypeScores!E:W,19,FALSE)</f>
        <v>Untargeted</v>
      </c>
      <c r="R2533" s="2">
        <f>VLOOKUP(M2533,[1]ArchetypeScores!E:I,5,FALSE)</f>
        <v>0</v>
      </c>
      <c r="S2533" s="2">
        <f>VLOOKUP(M2533,[1]ArchetypeScores!E:K,7,FALSE)</f>
        <v>0</v>
      </c>
      <c r="T2533" s="2" t="str">
        <f t="shared" si="39"/>
        <v>Not A&amp;R positive</v>
      </c>
    </row>
    <row r="2534" spans="1:20" x14ac:dyDescent="0.3">
      <c r="A2534" s="2" t="s">
        <v>6898</v>
      </c>
      <c r="B2534" s="3" t="s">
        <v>6991</v>
      </c>
      <c r="C2534" s="3" t="s">
        <v>6992</v>
      </c>
      <c r="D2534" s="4">
        <v>2.25</v>
      </c>
      <c r="E2534" s="5" t="s">
        <v>6901</v>
      </c>
      <c r="F2534" s="4">
        <v>0.14274999999999999</v>
      </c>
      <c r="G2534" s="6">
        <v>46893</v>
      </c>
      <c r="H2534" s="3" t="s">
        <v>6993</v>
      </c>
      <c r="I2534" s="3" t="s">
        <v>6910</v>
      </c>
      <c r="J2534" s="3"/>
      <c r="K2534" s="5" t="s">
        <v>118</v>
      </c>
      <c r="L2534" s="5">
        <v>3</v>
      </c>
      <c r="M2534" s="5" t="s">
        <v>168</v>
      </c>
      <c r="N2534" s="5">
        <f>VLOOKUP(M2534,[1]ArchetypeScores!E:N,10,FALSE)</f>
        <v>0</v>
      </c>
      <c r="O2534" s="5">
        <f>VLOOKUP(M2534,[1]ArchetypeScores!E:O,11,FALSE)</f>
        <v>-1</v>
      </c>
      <c r="P2534" s="5">
        <f>VLOOKUP(M2534,[1]ArchetypeScores!E:P,12,FALSE)</f>
        <v>0</v>
      </c>
      <c r="Q2534" s="2" t="str">
        <f>VLOOKUP(M2534,[1]ArchetypeScores!E:W,19,FALSE)</f>
        <v>Untargeted</v>
      </c>
      <c r="R2534" s="2">
        <f>VLOOKUP(M2534,[1]ArchetypeScores!E:I,5,FALSE)</f>
        <v>0</v>
      </c>
      <c r="S2534" s="2">
        <f>VLOOKUP(M2534,[1]ArchetypeScores!E:K,7,FALSE)</f>
        <v>0</v>
      </c>
      <c r="T2534" s="2" t="str">
        <f t="shared" si="39"/>
        <v>Not A&amp;R positive</v>
      </c>
    </row>
    <row r="2535" spans="1:20" x14ac:dyDescent="0.3">
      <c r="A2535" s="2" t="s">
        <v>6898</v>
      </c>
      <c r="B2535" s="3" t="s">
        <v>6994</v>
      </c>
      <c r="C2535" s="3" t="s">
        <v>6995</v>
      </c>
      <c r="D2535" s="4"/>
      <c r="E2535" s="5" t="s">
        <v>6901</v>
      </c>
      <c r="F2535" s="4">
        <v>0</v>
      </c>
      <c r="G2535" s="6">
        <v>46894</v>
      </c>
      <c r="H2535" s="3" t="s">
        <v>6996</v>
      </c>
      <c r="I2535" s="3" t="s">
        <v>6910</v>
      </c>
      <c r="J2535" s="3"/>
      <c r="K2535" s="5" t="s">
        <v>57</v>
      </c>
      <c r="L2535" s="5">
        <v>29</v>
      </c>
      <c r="M2535" s="5" t="s">
        <v>58</v>
      </c>
      <c r="N2535" s="5">
        <f>VLOOKUP(M2535,[1]ArchetypeScores!E:N,10,FALSE)</f>
        <v>0</v>
      </c>
      <c r="O2535" s="5">
        <f>VLOOKUP(M2535,[1]ArchetypeScores!E:O,11,FALSE)</f>
        <v>-1</v>
      </c>
      <c r="P2535" s="5">
        <f>VLOOKUP(M2535,[1]ArchetypeScores!E:P,12,FALSE)</f>
        <v>0</v>
      </c>
      <c r="Q2535" s="2" t="str">
        <f>VLOOKUP(M2535,[1]ArchetypeScores!E:W,19,FALSE)</f>
        <v>Untargeted</v>
      </c>
      <c r="R2535" s="2">
        <f>VLOOKUP(M2535,[1]ArchetypeScores!E:I,5,FALSE)</f>
        <v>0</v>
      </c>
      <c r="S2535" s="2">
        <f>VLOOKUP(M2535,[1]ArchetypeScores!E:K,7,FALSE)</f>
        <v>0</v>
      </c>
      <c r="T2535" s="2" t="str">
        <f t="shared" si="39"/>
        <v>Not A&amp;R positive</v>
      </c>
    </row>
    <row r="2536" spans="1:20" x14ac:dyDescent="0.3">
      <c r="A2536" s="2" t="s">
        <v>6898</v>
      </c>
      <c r="B2536" s="3" t="s">
        <v>6997</v>
      </c>
      <c r="C2536" s="3" t="s">
        <v>6998</v>
      </c>
      <c r="D2536" s="4">
        <v>0.5</v>
      </c>
      <c r="E2536" s="5" t="s">
        <v>6901</v>
      </c>
      <c r="F2536" s="4">
        <v>3.1809999999999998E-2</v>
      </c>
      <c r="G2536" s="6">
        <v>46882</v>
      </c>
      <c r="H2536" s="3" t="s">
        <v>6940</v>
      </c>
      <c r="I2536" s="3"/>
      <c r="J2536" s="3"/>
      <c r="K2536" s="5" t="s">
        <v>154</v>
      </c>
      <c r="L2536" s="5">
        <v>3</v>
      </c>
      <c r="M2536" s="5" t="s">
        <v>6941</v>
      </c>
      <c r="N2536" s="5">
        <f>VLOOKUP(M2536,[1]ArchetypeScores!E:N,10,FALSE)</f>
        <v>1</v>
      </c>
      <c r="O2536" s="5">
        <f>VLOOKUP(M2536,[1]ArchetypeScores!E:O,11,FALSE)</f>
        <v>0</v>
      </c>
      <c r="P2536" s="5">
        <f>VLOOKUP(M2536,[1]ArchetypeScores!E:P,12,FALSE)</f>
        <v>0</v>
      </c>
      <c r="Q2536" s="2" t="str">
        <f>VLOOKUP(M2536,[1]ArchetypeScores!E:W,19,FALSE)</f>
        <v>Education and training</v>
      </c>
      <c r="R2536" s="2">
        <f>VLOOKUP(M2536,[1]ArchetypeScores!E:I,5,FALSE)</f>
        <v>0</v>
      </c>
      <c r="S2536" s="2">
        <f>VLOOKUP(M2536,[1]ArchetypeScores!E:K,7,FALSE)</f>
        <v>1</v>
      </c>
      <c r="T2536" s="2" t="str">
        <f t="shared" si="39"/>
        <v>Indirect only</v>
      </c>
    </row>
    <row r="2537" spans="1:20" x14ac:dyDescent="0.3">
      <c r="A2537" s="2" t="s">
        <v>6898</v>
      </c>
      <c r="B2537" s="3" t="s">
        <v>6999</v>
      </c>
      <c r="C2537" s="3" t="s">
        <v>7000</v>
      </c>
      <c r="D2537" s="4">
        <v>3.5</v>
      </c>
      <c r="E2537" s="5" t="s">
        <v>6901</v>
      </c>
      <c r="F2537" s="4">
        <v>0.22292999999999999</v>
      </c>
      <c r="G2537" s="6">
        <v>46907</v>
      </c>
      <c r="H2537" s="3" t="s">
        <v>6909</v>
      </c>
      <c r="I2537" s="3" t="s">
        <v>6910</v>
      </c>
      <c r="J2537" s="3"/>
      <c r="K2537" s="5" t="s">
        <v>570</v>
      </c>
      <c r="L2537" s="5">
        <v>4</v>
      </c>
      <c r="M2537" s="5" t="s">
        <v>1091</v>
      </c>
      <c r="N2537" s="5">
        <f>VLOOKUP(M2537,[1]ArchetypeScores!E:N,10,FALSE)</f>
        <v>1</v>
      </c>
      <c r="O2537" s="5">
        <f>VLOOKUP(M2537,[1]ArchetypeScores!E:O,11,FALSE)</f>
        <v>-2</v>
      </c>
      <c r="P2537" s="5">
        <f>VLOOKUP(M2537,[1]ArchetypeScores!E:P,12,FALSE)</f>
        <v>-2</v>
      </c>
      <c r="Q2537" s="2" t="str">
        <f>VLOOKUP(M2537,[1]ArchetypeScores!E:W,19,FALSE)</f>
        <v>Energy and water</v>
      </c>
      <c r="R2537" s="2">
        <f>VLOOKUP(M2537,[1]ArchetypeScores!E:I,5,FALSE)</f>
        <v>0</v>
      </c>
      <c r="S2537" s="2">
        <f>VLOOKUP(M2537,[1]ArchetypeScores!E:K,7,FALSE)</f>
        <v>-1</v>
      </c>
      <c r="T2537" s="2" t="str">
        <f t="shared" si="39"/>
        <v>Not A&amp;R positive</v>
      </c>
    </row>
    <row r="2538" spans="1:20" x14ac:dyDescent="0.3">
      <c r="A2538" s="2" t="s">
        <v>6898</v>
      </c>
      <c r="B2538" s="3" t="s">
        <v>7001</v>
      </c>
      <c r="C2538" s="3" t="s">
        <v>7002</v>
      </c>
      <c r="D2538" s="4">
        <v>5</v>
      </c>
      <c r="E2538" s="5" t="s">
        <v>6901</v>
      </c>
      <c r="F2538" s="4">
        <v>0.31847999999999999</v>
      </c>
      <c r="G2538" s="6">
        <v>46913</v>
      </c>
      <c r="H2538" s="3" t="s">
        <v>6909</v>
      </c>
      <c r="I2538" s="3" t="s">
        <v>6910</v>
      </c>
      <c r="J2538" s="3"/>
      <c r="K2538" s="5" t="s">
        <v>84</v>
      </c>
      <c r="L2538" s="5">
        <v>1</v>
      </c>
      <c r="M2538" s="5" t="s">
        <v>517</v>
      </c>
      <c r="N2538" s="5">
        <f>VLOOKUP(M2538,[1]ArchetypeScores!E:N,10,FALSE)</f>
        <v>0</v>
      </c>
      <c r="O2538" s="5">
        <f>VLOOKUP(M2538,[1]ArchetypeScores!E:O,11,FALSE)</f>
        <v>-1</v>
      </c>
      <c r="P2538" s="5">
        <f>VLOOKUP(M2538,[1]ArchetypeScores!E:P,12,FALSE)</f>
        <v>0</v>
      </c>
      <c r="Q2538" s="2" t="str">
        <f>VLOOKUP(M2538,[1]ArchetypeScores!E:W,19,FALSE)</f>
        <v>Untargeted</v>
      </c>
      <c r="R2538" s="2">
        <f>VLOOKUP(M2538,[1]ArchetypeScores!E:I,5,FALSE)</f>
        <v>0</v>
      </c>
      <c r="S2538" s="2">
        <f>VLOOKUP(M2538,[1]ArchetypeScores!E:K,7,FALSE)</f>
        <v>0</v>
      </c>
      <c r="T2538" s="2" t="str">
        <f t="shared" si="39"/>
        <v>Not A&amp;R positive</v>
      </c>
    </row>
    <row r="2539" spans="1:20" x14ac:dyDescent="0.3">
      <c r="A2539" s="2" t="s">
        <v>6898</v>
      </c>
      <c r="B2539" s="3" t="s">
        <v>7003</v>
      </c>
      <c r="C2539" s="3" t="s">
        <v>7004</v>
      </c>
      <c r="D2539" s="4"/>
      <c r="E2539" s="5" t="s">
        <v>6901</v>
      </c>
      <c r="F2539" s="4">
        <v>0</v>
      </c>
      <c r="G2539" s="6">
        <v>46891</v>
      </c>
      <c r="H2539" s="3" t="s">
        <v>7005</v>
      </c>
      <c r="I2539" s="3"/>
      <c r="J2539" s="3"/>
      <c r="K2539" s="5" t="s">
        <v>118</v>
      </c>
      <c r="L2539" s="5">
        <v>3</v>
      </c>
      <c r="M2539" s="5" t="s">
        <v>168</v>
      </c>
      <c r="N2539" s="5">
        <f>VLOOKUP(M2539,[1]ArchetypeScores!E:N,10,FALSE)</f>
        <v>0</v>
      </c>
      <c r="O2539" s="5">
        <f>VLOOKUP(M2539,[1]ArchetypeScores!E:O,11,FALSE)</f>
        <v>-1</v>
      </c>
      <c r="P2539" s="5">
        <f>VLOOKUP(M2539,[1]ArchetypeScores!E:P,12,FALSE)</f>
        <v>0</v>
      </c>
      <c r="Q2539" s="2" t="str">
        <f>VLOOKUP(M2539,[1]ArchetypeScores!E:W,19,FALSE)</f>
        <v>Untargeted</v>
      </c>
      <c r="R2539" s="2">
        <f>VLOOKUP(M2539,[1]ArchetypeScores!E:I,5,FALSE)</f>
        <v>0</v>
      </c>
      <c r="S2539" s="2">
        <f>VLOOKUP(M2539,[1]ArchetypeScores!E:K,7,FALSE)</f>
        <v>0</v>
      </c>
      <c r="T2539" s="2" t="str">
        <f t="shared" si="39"/>
        <v>Not A&amp;R positive</v>
      </c>
    </row>
    <row r="2540" spans="1:20" x14ac:dyDescent="0.3">
      <c r="A2540" s="2" t="s">
        <v>6898</v>
      </c>
      <c r="B2540" s="3" t="s">
        <v>7006</v>
      </c>
      <c r="C2540" s="3" t="s">
        <v>7007</v>
      </c>
      <c r="D2540" s="4">
        <v>195</v>
      </c>
      <c r="E2540" s="5" t="s">
        <v>6901</v>
      </c>
      <c r="F2540" s="4">
        <v>12.42728</v>
      </c>
      <c r="G2540" s="6">
        <v>46872</v>
      </c>
      <c r="H2540" s="3" t="s">
        <v>6902</v>
      </c>
      <c r="I2540" s="3" t="s">
        <v>6903</v>
      </c>
      <c r="J2540" s="3"/>
      <c r="K2540" s="5" t="s">
        <v>47</v>
      </c>
      <c r="L2540" s="5" t="s">
        <v>112</v>
      </c>
      <c r="M2540" s="5" t="s">
        <v>5248</v>
      </c>
      <c r="N2540" s="5">
        <f>VLOOKUP(M2540,[1]ArchetypeScores!E:N,10,FALSE)</f>
        <v>0</v>
      </c>
      <c r="O2540" s="5">
        <f>VLOOKUP(M2540,[1]ArchetypeScores!E:O,11,FALSE)</f>
        <v>0</v>
      </c>
      <c r="P2540" s="5">
        <f>VLOOKUP(M2540,[1]ArchetypeScores!E:P,12,FALSE)</f>
        <v>0</v>
      </c>
      <c r="Q2540" s="2" t="str">
        <f>VLOOKUP(M2540,[1]ArchetypeScores!E:W,19,FALSE)</f>
        <v>Untargeted</v>
      </c>
      <c r="R2540" s="2">
        <f>VLOOKUP(M2540,[1]ArchetypeScores!E:I,5,FALSE)</f>
        <v>0</v>
      </c>
      <c r="S2540" s="2">
        <f>VLOOKUP(M2540,[1]ArchetypeScores!E:K,7,FALSE)</f>
        <v>0</v>
      </c>
      <c r="T2540" s="2" t="str">
        <f t="shared" si="39"/>
        <v>Not A&amp;R positive</v>
      </c>
    </row>
    <row r="2541" spans="1:20" x14ac:dyDescent="0.3">
      <c r="A2541" s="2" t="s">
        <v>6898</v>
      </c>
      <c r="B2541" s="3" t="s">
        <v>7008</v>
      </c>
      <c r="C2541" s="3" t="s">
        <v>7009</v>
      </c>
      <c r="D2541" s="4"/>
      <c r="E2541" s="5" t="s">
        <v>6901</v>
      </c>
      <c r="F2541" s="4">
        <v>0</v>
      </c>
      <c r="G2541" s="6">
        <v>46890</v>
      </c>
      <c r="H2541" s="3" t="s">
        <v>7010</v>
      </c>
      <c r="I2541" s="3"/>
      <c r="J2541" s="3"/>
      <c r="K2541" s="5" t="s">
        <v>118</v>
      </c>
      <c r="L2541" s="5">
        <v>3</v>
      </c>
      <c r="M2541" s="5" t="s">
        <v>168</v>
      </c>
      <c r="N2541" s="5">
        <f>VLOOKUP(M2541,[1]ArchetypeScores!E:N,10,FALSE)</f>
        <v>0</v>
      </c>
      <c r="O2541" s="5">
        <f>VLOOKUP(M2541,[1]ArchetypeScores!E:O,11,FALSE)</f>
        <v>-1</v>
      </c>
      <c r="P2541" s="5">
        <f>VLOOKUP(M2541,[1]ArchetypeScores!E:P,12,FALSE)</f>
        <v>0</v>
      </c>
      <c r="Q2541" s="2" t="str">
        <f>VLOOKUP(M2541,[1]ArchetypeScores!E:W,19,FALSE)</f>
        <v>Untargeted</v>
      </c>
      <c r="R2541" s="2">
        <f>VLOOKUP(M2541,[1]ArchetypeScores!E:I,5,FALSE)</f>
        <v>0</v>
      </c>
      <c r="S2541" s="2">
        <f>VLOOKUP(M2541,[1]ArchetypeScores!E:K,7,FALSE)</f>
        <v>0</v>
      </c>
      <c r="T2541" s="2" t="str">
        <f t="shared" si="39"/>
        <v>Not A&amp;R positive</v>
      </c>
    </row>
    <row r="2542" spans="1:20" x14ac:dyDescent="0.3">
      <c r="A2542" s="2" t="s">
        <v>6898</v>
      </c>
      <c r="B2542" s="3" t="s">
        <v>7011</v>
      </c>
      <c r="C2542" s="3" t="s">
        <v>7012</v>
      </c>
      <c r="D2542" s="4">
        <v>4.8000000000000001E-2</v>
      </c>
      <c r="E2542" s="5" t="s">
        <v>6901</v>
      </c>
      <c r="F2542" s="4">
        <v>3.0500000000000002E-3</v>
      </c>
      <c r="G2542" s="6">
        <v>46884</v>
      </c>
      <c r="H2542" s="3" t="s">
        <v>7013</v>
      </c>
      <c r="I2542" s="3"/>
      <c r="J2542" s="3"/>
      <c r="K2542" s="5" t="s">
        <v>118</v>
      </c>
      <c r="L2542" s="5">
        <v>3</v>
      </c>
      <c r="M2542" s="5" t="s">
        <v>168</v>
      </c>
      <c r="N2542" s="5">
        <f>VLOOKUP(M2542,[1]ArchetypeScores!E:N,10,FALSE)</f>
        <v>0</v>
      </c>
      <c r="O2542" s="5">
        <f>VLOOKUP(M2542,[1]ArchetypeScores!E:O,11,FALSE)</f>
        <v>-1</v>
      </c>
      <c r="P2542" s="5">
        <f>VLOOKUP(M2542,[1]ArchetypeScores!E:P,12,FALSE)</f>
        <v>0</v>
      </c>
      <c r="Q2542" s="2" t="str">
        <f>VLOOKUP(M2542,[1]ArchetypeScores!E:W,19,FALSE)</f>
        <v>Untargeted</v>
      </c>
      <c r="R2542" s="2">
        <f>VLOOKUP(M2542,[1]ArchetypeScores!E:I,5,FALSE)</f>
        <v>0</v>
      </c>
      <c r="S2542" s="2">
        <f>VLOOKUP(M2542,[1]ArchetypeScores!E:K,7,FALSE)</f>
        <v>0</v>
      </c>
      <c r="T2542" s="2" t="str">
        <f t="shared" si="39"/>
        <v>Not A&amp;R positive</v>
      </c>
    </row>
    <row r="2543" spans="1:20" x14ac:dyDescent="0.3">
      <c r="A2543" s="2" t="s">
        <v>6898</v>
      </c>
      <c r="B2543" s="3" t="s">
        <v>7014</v>
      </c>
      <c r="C2543" s="3" t="s">
        <v>7015</v>
      </c>
      <c r="D2543" s="4"/>
      <c r="E2543" s="5" t="s">
        <v>6901</v>
      </c>
      <c r="F2543" s="4">
        <v>0</v>
      </c>
      <c r="G2543" s="6">
        <v>46915</v>
      </c>
      <c r="H2543" s="3" t="s">
        <v>6909</v>
      </c>
      <c r="I2543" s="3" t="s">
        <v>6910</v>
      </c>
      <c r="J2543" s="3"/>
      <c r="K2543" s="5" t="s">
        <v>261</v>
      </c>
      <c r="L2543" s="5">
        <v>2</v>
      </c>
      <c r="M2543" s="5" t="s">
        <v>262</v>
      </c>
      <c r="N2543" s="5">
        <f>VLOOKUP(M2543,[1]ArchetypeScores!E:N,10,FALSE)</f>
        <v>0</v>
      </c>
      <c r="O2543" s="5">
        <f>VLOOKUP(M2543,[1]ArchetypeScores!E:O,11,FALSE)</f>
        <v>-1</v>
      </c>
      <c r="P2543" s="5">
        <f>VLOOKUP(M2543,[1]ArchetypeScores!E:P,12,FALSE)</f>
        <v>0</v>
      </c>
      <c r="Q2543" s="2" t="str">
        <f>VLOOKUP(M2543,[1]ArchetypeScores!E:W,19,FALSE)</f>
        <v>Untargeted</v>
      </c>
      <c r="R2543" s="2">
        <f>VLOOKUP(M2543,[1]ArchetypeScores!E:I,5,FALSE)</f>
        <v>0</v>
      </c>
      <c r="S2543" s="2">
        <f>VLOOKUP(M2543,[1]ArchetypeScores!E:K,7,FALSE)</f>
        <v>0</v>
      </c>
      <c r="T2543" s="2" t="str">
        <f t="shared" si="39"/>
        <v>Not A&amp;R positive</v>
      </c>
    </row>
    <row r="2544" spans="1:20" x14ac:dyDescent="0.3">
      <c r="A2544" s="2" t="s">
        <v>6898</v>
      </c>
      <c r="B2544" s="3" t="s">
        <v>7016</v>
      </c>
      <c r="C2544" s="3" t="s">
        <v>7017</v>
      </c>
      <c r="D2544" s="4"/>
      <c r="E2544" s="5" t="s">
        <v>6901</v>
      </c>
      <c r="F2544" s="4">
        <v>0</v>
      </c>
      <c r="G2544" s="6">
        <v>46916</v>
      </c>
      <c r="H2544" s="3" t="s">
        <v>6909</v>
      </c>
      <c r="I2544" s="3" t="s">
        <v>6910</v>
      </c>
      <c r="J2544" s="3"/>
      <c r="K2544" s="5" t="s">
        <v>38</v>
      </c>
      <c r="L2544" s="5">
        <v>21</v>
      </c>
      <c r="M2544" s="5" t="s">
        <v>302</v>
      </c>
      <c r="N2544" s="5">
        <f>VLOOKUP(M2544,[1]ArchetypeScores!E:N,10,FALSE)</f>
        <v>0</v>
      </c>
      <c r="O2544" s="5">
        <f>VLOOKUP(M2544,[1]ArchetypeScores!E:O,11,FALSE)</f>
        <v>-1</v>
      </c>
      <c r="P2544" s="5">
        <f>VLOOKUP(M2544,[1]ArchetypeScores!E:P,12,FALSE)</f>
        <v>0</v>
      </c>
      <c r="Q2544" s="2" t="str">
        <f>VLOOKUP(M2544,[1]ArchetypeScores!E:W,19,FALSE)</f>
        <v>Consumer (including agriculture and tourism)</v>
      </c>
      <c r="R2544" s="2">
        <f>VLOOKUP(M2544,[1]ArchetypeScores!E:I,5,FALSE)</f>
        <v>0</v>
      </c>
      <c r="S2544" s="2">
        <f>VLOOKUP(M2544,[1]ArchetypeScores!E:K,7,FALSE)</f>
        <v>0</v>
      </c>
      <c r="T2544" s="2" t="str">
        <f t="shared" si="39"/>
        <v>Not A&amp;R positive</v>
      </c>
    </row>
    <row r="2545" spans="1:20" x14ac:dyDescent="0.3">
      <c r="A2545" s="2" t="s">
        <v>6898</v>
      </c>
      <c r="B2545" s="3" t="s">
        <v>7018</v>
      </c>
      <c r="C2545" s="3" t="s">
        <v>7019</v>
      </c>
      <c r="D2545" s="4"/>
      <c r="E2545" s="5" t="s">
        <v>6901</v>
      </c>
      <c r="F2545" s="4">
        <v>0</v>
      </c>
      <c r="G2545" s="6">
        <v>46914</v>
      </c>
      <c r="H2545" s="3" t="s">
        <v>7020</v>
      </c>
      <c r="I2545" s="3" t="s">
        <v>6910</v>
      </c>
      <c r="J2545" s="3"/>
      <c r="K2545" s="5" t="s">
        <v>31</v>
      </c>
      <c r="L2545" s="5">
        <v>3</v>
      </c>
      <c r="M2545" s="5" t="s">
        <v>32</v>
      </c>
      <c r="N2545" s="5">
        <f>VLOOKUP(M2545,[1]ArchetypeScores!E:N,10,FALSE)</f>
        <v>0</v>
      </c>
      <c r="O2545" s="5">
        <f>VLOOKUP(M2545,[1]ArchetypeScores!E:O,11,FALSE)</f>
        <v>0</v>
      </c>
      <c r="P2545" s="5">
        <f>VLOOKUP(M2545,[1]ArchetypeScores!E:P,12,FALSE)</f>
        <v>0</v>
      </c>
      <c r="Q2545" s="2" t="str">
        <f>VLOOKUP(M2545,[1]ArchetypeScores!E:W,19,FALSE)</f>
        <v>Energy and water</v>
      </c>
      <c r="R2545" s="2">
        <f>VLOOKUP(M2545,[1]ArchetypeScores!E:I,5,FALSE)</f>
        <v>0</v>
      </c>
      <c r="S2545" s="2">
        <f>VLOOKUP(M2545,[1]ArchetypeScores!E:K,7,FALSE)</f>
        <v>0</v>
      </c>
      <c r="T2545" s="2" t="str">
        <f t="shared" si="39"/>
        <v>Not A&amp;R positive</v>
      </c>
    </row>
    <row r="2546" spans="1:20" x14ac:dyDescent="0.3">
      <c r="A2546" s="2" t="s">
        <v>6898</v>
      </c>
      <c r="B2546" s="3" t="s">
        <v>7021</v>
      </c>
      <c r="C2546" s="3" t="s">
        <v>7022</v>
      </c>
      <c r="D2546" s="4"/>
      <c r="E2546" s="5" t="s">
        <v>6901</v>
      </c>
      <c r="F2546" s="4">
        <v>0</v>
      </c>
      <c r="G2546" s="6">
        <v>46901</v>
      </c>
      <c r="H2546" s="3" t="s">
        <v>7023</v>
      </c>
      <c r="I2546" s="3"/>
      <c r="J2546" s="3"/>
      <c r="K2546" s="5" t="s">
        <v>1306</v>
      </c>
      <c r="L2546" s="5">
        <v>1</v>
      </c>
      <c r="M2546" s="5" t="s">
        <v>1307</v>
      </c>
      <c r="N2546" s="5">
        <f>VLOOKUP(M2546,[1]ArchetypeScores!E:N,10,FALSE)</f>
        <v>0</v>
      </c>
      <c r="O2546" s="5">
        <f>VLOOKUP(M2546,[1]ArchetypeScores!E:O,11,FALSE)</f>
        <v>-1</v>
      </c>
      <c r="P2546" s="5">
        <f>VLOOKUP(M2546,[1]ArchetypeScores!E:P,12,FALSE)</f>
        <v>0</v>
      </c>
      <c r="Q2546" s="2" t="str">
        <f>VLOOKUP(M2546,[1]ArchetypeScores!E:W,19,FALSE)</f>
        <v>Untargeted</v>
      </c>
      <c r="R2546" s="2">
        <f>VLOOKUP(M2546,[1]ArchetypeScores!E:I,5,FALSE)</f>
        <v>0</v>
      </c>
      <c r="S2546" s="2">
        <f>VLOOKUP(M2546,[1]ArchetypeScores!E:K,7,FALSE)</f>
        <v>0</v>
      </c>
      <c r="T2546" s="2" t="str">
        <f t="shared" si="39"/>
        <v>Not A&amp;R positive</v>
      </c>
    </row>
    <row r="2547" spans="1:20" x14ac:dyDescent="0.3">
      <c r="A2547" s="2" t="s">
        <v>6898</v>
      </c>
      <c r="B2547" s="3" t="s">
        <v>7024</v>
      </c>
      <c r="C2547" s="3" t="s">
        <v>7025</v>
      </c>
      <c r="D2547" s="4">
        <v>3.3109999999999999</v>
      </c>
      <c r="E2547" s="5" t="s">
        <v>6901</v>
      </c>
      <c r="F2547" s="4">
        <v>0.21060999999999999</v>
      </c>
      <c r="G2547" s="6">
        <v>46880</v>
      </c>
      <c r="H2547" s="3" t="s">
        <v>6940</v>
      </c>
      <c r="I2547" s="3"/>
      <c r="J2547" s="3"/>
      <c r="K2547" s="5" t="s">
        <v>154</v>
      </c>
      <c r="L2547" s="5">
        <v>3</v>
      </c>
      <c r="M2547" s="5" t="s">
        <v>6941</v>
      </c>
      <c r="N2547" s="5">
        <f>VLOOKUP(M2547,[1]ArchetypeScores!E:N,10,FALSE)</f>
        <v>1</v>
      </c>
      <c r="O2547" s="5">
        <f>VLOOKUP(M2547,[1]ArchetypeScores!E:O,11,FALSE)</f>
        <v>0</v>
      </c>
      <c r="P2547" s="5">
        <f>VLOOKUP(M2547,[1]ArchetypeScores!E:P,12,FALSE)</f>
        <v>0</v>
      </c>
      <c r="Q2547" s="2" t="str">
        <f>VLOOKUP(M2547,[1]ArchetypeScores!E:W,19,FALSE)</f>
        <v>Education and training</v>
      </c>
      <c r="R2547" s="2">
        <f>VLOOKUP(M2547,[1]ArchetypeScores!E:I,5,FALSE)</f>
        <v>0</v>
      </c>
      <c r="S2547" s="2">
        <f>VLOOKUP(M2547,[1]ArchetypeScores!E:K,7,FALSE)</f>
        <v>1</v>
      </c>
      <c r="T2547" s="2" t="str">
        <f t="shared" si="39"/>
        <v>Indirect only</v>
      </c>
    </row>
    <row r="2548" spans="1:20" x14ac:dyDescent="0.3">
      <c r="A2548" s="2" t="s">
        <v>6898</v>
      </c>
      <c r="B2548" s="3" t="s">
        <v>7026</v>
      </c>
      <c r="C2548" s="3" t="s">
        <v>7027</v>
      </c>
      <c r="D2548" s="4">
        <v>5.7</v>
      </c>
      <c r="E2548" s="5" t="s">
        <v>6901</v>
      </c>
      <c r="F2548" s="4">
        <v>0.36305999999999999</v>
      </c>
      <c r="G2548" s="6">
        <v>46908</v>
      </c>
      <c r="H2548" s="3" t="s">
        <v>6909</v>
      </c>
      <c r="I2548" s="3" t="s">
        <v>6910</v>
      </c>
      <c r="J2548" s="3"/>
      <c r="K2548" s="5" t="s">
        <v>25</v>
      </c>
      <c r="L2548" s="5">
        <v>9</v>
      </c>
      <c r="M2548" s="5" t="s">
        <v>493</v>
      </c>
      <c r="N2548" s="5">
        <f>VLOOKUP(M2548,[1]ArchetypeScores!E:N,10,FALSE)</f>
        <v>1</v>
      </c>
      <c r="O2548" s="5">
        <f>VLOOKUP(M2548,[1]ArchetypeScores!E:O,11,FALSE)</f>
        <v>-2</v>
      </c>
      <c r="P2548" s="5">
        <f>VLOOKUP(M2548,[1]ArchetypeScores!E:P,12,FALSE)</f>
        <v>0</v>
      </c>
      <c r="Q2548" s="2" t="str">
        <f>VLOOKUP(M2548,[1]ArchetypeScores!E:W,19,FALSE)</f>
        <v>Industrials - other</v>
      </c>
      <c r="R2548" s="2">
        <f>VLOOKUP(M2548,[1]ArchetypeScores!E:I,5,FALSE)</f>
        <v>0</v>
      </c>
      <c r="S2548" s="2">
        <f>VLOOKUP(M2548,[1]ArchetypeScores!E:K,7,FALSE)</f>
        <v>-1</v>
      </c>
      <c r="T2548" s="2" t="str">
        <f t="shared" si="39"/>
        <v>Not A&amp;R positive</v>
      </c>
    </row>
    <row r="2549" spans="1:20" x14ac:dyDescent="0.3">
      <c r="A2549" s="2" t="s">
        <v>6898</v>
      </c>
      <c r="B2549" s="3" t="s">
        <v>7028</v>
      </c>
      <c r="C2549" s="3" t="s">
        <v>7029</v>
      </c>
      <c r="D2549" s="4">
        <v>19</v>
      </c>
      <c r="E2549" s="5" t="s">
        <v>6901</v>
      </c>
      <c r="F2549" s="4">
        <v>1.21086</v>
      </c>
      <c r="G2549" s="6">
        <v>46870</v>
      </c>
      <c r="H2549" s="3" t="s">
        <v>6902</v>
      </c>
      <c r="I2549" s="3" t="s">
        <v>6903</v>
      </c>
      <c r="J2549" s="3"/>
      <c r="K2549" s="5" t="s">
        <v>118</v>
      </c>
      <c r="L2549" s="5">
        <v>1</v>
      </c>
      <c r="M2549" s="5" t="s">
        <v>275</v>
      </c>
      <c r="N2549" s="5">
        <f>VLOOKUP(M2549,[1]ArchetypeScores!E:N,10,FALSE)</f>
        <v>0</v>
      </c>
      <c r="O2549" s="5">
        <f>VLOOKUP(M2549,[1]ArchetypeScores!E:O,11,FALSE)</f>
        <v>-1</v>
      </c>
      <c r="P2549" s="5">
        <f>VLOOKUP(M2549,[1]ArchetypeScores!E:P,12,FALSE)</f>
        <v>0</v>
      </c>
      <c r="Q2549" s="2" t="str">
        <f>VLOOKUP(M2549,[1]ArchetypeScores!E:W,19,FALSE)</f>
        <v>Untargeted</v>
      </c>
      <c r="R2549" s="2">
        <f>VLOOKUP(M2549,[1]ArchetypeScores!E:I,5,FALSE)</f>
        <v>0</v>
      </c>
      <c r="S2549" s="2">
        <f>VLOOKUP(M2549,[1]ArchetypeScores!E:K,7,FALSE)</f>
        <v>0</v>
      </c>
      <c r="T2549" s="2" t="str">
        <f t="shared" si="39"/>
        <v>Not A&amp;R positive</v>
      </c>
    </row>
    <row r="2550" spans="1:20" x14ac:dyDescent="0.3">
      <c r="A2550" s="2" t="s">
        <v>6898</v>
      </c>
      <c r="B2550" s="3" t="s">
        <v>7030</v>
      </c>
      <c r="C2550" s="3" t="s">
        <v>7031</v>
      </c>
      <c r="D2550" s="4">
        <v>4.0999999999999996</v>
      </c>
      <c r="E2550" s="5" t="s">
        <v>6901</v>
      </c>
      <c r="F2550" s="4">
        <v>0.26129000000000002</v>
      </c>
      <c r="G2550" s="6">
        <v>46868</v>
      </c>
      <c r="H2550" s="3" t="s">
        <v>6902</v>
      </c>
      <c r="I2550" s="3" t="s">
        <v>6903</v>
      </c>
      <c r="J2550" s="3"/>
      <c r="K2550" s="5" t="s">
        <v>118</v>
      </c>
      <c r="L2550" s="5">
        <v>1</v>
      </c>
      <c r="M2550" s="5" t="s">
        <v>275</v>
      </c>
      <c r="N2550" s="5">
        <f>VLOOKUP(M2550,[1]ArchetypeScores!E:N,10,FALSE)</f>
        <v>0</v>
      </c>
      <c r="O2550" s="5">
        <f>VLOOKUP(M2550,[1]ArchetypeScores!E:O,11,FALSE)</f>
        <v>-1</v>
      </c>
      <c r="P2550" s="5">
        <f>VLOOKUP(M2550,[1]ArchetypeScores!E:P,12,FALSE)</f>
        <v>0</v>
      </c>
      <c r="Q2550" s="2" t="str">
        <f>VLOOKUP(M2550,[1]ArchetypeScores!E:W,19,FALSE)</f>
        <v>Untargeted</v>
      </c>
      <c r="R2550" s="2">
        <f>VLOOKUP(M2550,[1]ArchetypeScores!E:I,5,FALSE)</f>
        <v>0</v>
      </c>
      <c r="S2550" s="2">
        <f>VLOOKUP(M2550,[1]ArchetypeScores!E:K,7,FALSE)</f>
        <v>0</v>
      </c>
      <c r="T2550" s="2" t="str">
        <f t="shared" si="39"/>
        <v>Not A&amp;R positive</v>
      </c>
    </row>
    <row r="2551" spans="1:20" x14ac:dyDescent="0.3">
      <c r="A2551" s="2" t="s">
        <v>6898</v>
      </c>
      <c r="B2551" s="3" t="s">
        <v>7032</v>
      </c>
      <c r="C2551" s="3" t="s">
        <v>7033</v>
      </c>
      <c r="D2551" s="4">
        <v>0.30499999999999999</v>
      </c>
      <c r="E2551" s="5" t="s">
        <v>6901</v>
      </c>
      <c r="F2551" s="4">
        <v>1.9439999999999999E-2</v>
      </c>
      <c r="G2551" s="6">
        <v>46866</v>
      </c>
      <c r="H2551" s="3" t="s">
        <v>6902</v>
      </c>
      <c r="I2551" s="3" t="s">
        <v>6903</v>
      </c>
      <c r="J2551" s="3"/>
      <c r="K2551" s="5" t="s">
        <v>47</v>
      </c>
      <c r="L2551" s="5">
        <v>5</v>
      </c>
      <c r="M2551" s="5" t="s">
        <v>192</v>
      </c>
      <c r="N2551" s="5">
        <f>VLOOKUP(M2551,[1]ArchetypeScores!E:N,10,FALSE)</f>
        <v>0</v>
      </c>
      <c r="O2551" s="5">
        <f>VLOOKUP(M2551,[1]ArchetypeScores!E:O,11,FALSE)</f>
        <v>0</v>
      </c>
      <c r="P2551" s="5">
        <f>VLOOKUP(M2551,[1]ArchetypeScores!E:P,12,FALSE)</f>
        <v>0</v>
      </c>
      <c r="Q2551" s="2" t="str">
        <f>VLOOKUP(M2551,[1]ArchetypeScores!E:W,19,FALSE)</f>
        <v>Untargeted</v>
      </c>
      <c r="R2551" s="2">
        <f>VLOOKUP(M2551,[1]ArchetypeScores!E:I,5,FALSE)</f>
        <v>0</v>
      </c>
      <c r="S2551" s="2">
        <f>VLOOKUP(M2551,[1]ArchetypeScores!E:K,7,FALSE)</f>
        <v>0</v>
      </c>
      <c r="T2551" s="2" t="str">
        <f t="shared" si="39"/>
        <v>Not A&amp;R positive</v>
      </c>
    </row>
    <row r="2552" spans="1:20" x14ac:dyDescent="0.3">
      <c r="A2552" s="2" t="s">
        <v>6898</v>
      </c>
      <c r="B2552" s="3" t="s">
        <v>7034</v>
      </c>
      <c r="C2552" s="3" t="s">
        <v>7035</v>
      </c>
      <c r="D2552" s="4">
        <v>3.7</v>
      </c>
      <c r="E2552" s="5" t="s">
        <v>6901</v>
      </c>
      <c r="F2552" s="4">
        <v>0.23580000000000001</v>
      </c>
      <c r="G2552" s="6">
        <v>46867</v>
      </c>
      <c r="H2552" s="3" t="s">
        <v>6902</v>
      </c>
      <c r="I2552" s="3" t="s">
        <v>6903</v>
      </c>
      <c r="J2552" s="3"/>
      <c r="K2552" s="5" t="s">
        <v>47</v>
      </c>
      <c r="L2552" s="5">
        <v>4</v>
      </c>
      <c r="M2552" s="5" t="s">
        <v>485</v>
      </c>
      <c r="N2552" s="5">
        <f>VLOOKUP(M2552,[1]ArchetypeScores!E:N,10,FALSE)</f>
        <v>0</v>
      </c>
      <c r="O2552" s="5">
        <f>VLOOKUP(M2552,[1]ArchetypeScores!E:O,11,FALSE)</f>
        <v>0</v>
      </c>
      <c r="P2552" s="5">
        <f>VLOOKUP(M2552,[1]ArchetypeScores!E:P,12,FALSE)</f>
        <v>0</v>
      </c>
      <c r="Q2552" s="2" t="str">
        <f>VLOOKUP(M2552,[1]ArchetypeScores!E:W,19,FALSE)</f>
        <v>Energy and water</v>
      </c>
      <c r="R2552" s="2">
        <f>VLOOKUP(M2552,[1]ArchetypeScores!E:I,5,FALSE)</f>
        <v>0</v>
      </c>
      <c r="S2552" s="2">
        <f>VLOOKUP(M2552,[1]ArchetypeScores!E:K,7,FALSE)</f>
        <v>0</v>
      </c>
      <c r="T2552" s="2" t="str">
        <f t="shared" si="39"/>
        <v>Not A&amp;R positive</v>
      </c>
    </row>
    <row r="2553" spans="1:20" x14ac:dyDescent="0.3">
      <c r="A2553" s="2" t="s">
        <v>6898</v>
      </c>
      <c r="B2553" s="3" t="s">
        <v>7036</v>
      </c>
      <c r="C2553" s="3" t="s">
        <v>7037</v>
      </c>
      <c r="D2553" s="4"/>
      <c r="E2553" s="5" t="s">
        <v>6901</v>
      </c>
      <c r="F2553" s="4">
        <v>0</v>
      </c>
      <c r="G2553" s="6">
        <v>46921</v>
      </c>
      <c r="H2553" s="3" t="s">
        <v>7038</v>
      </c>
      <c r="I2553" s="3" t="s">
        <v>6910</v>
      </c>
      <c r="J2553" s="3"/>
      <c r="K2553" s="5" t="s">
        <v>38</v>
      </c>
      <c r="L2553" s="5">
        <v>21</v>
      </c>
      <c r="M2553" s="5" t="s">
        <v>302</v>
      </c>
      <c r="N2553" s="5">
        <f>VLOOKUP(M2553,[1]ArchetypeScores!E:N,10,FALSE)</f>
        <v>0</v>
      </c>
      <c r="O2553" s="5">
        <f>VLOOKUP(M2553,[1]ArchetypeScores!E:O,11,FALSE)</f>
        <v>-1</v>
      </c>
      <c r="P2553" s="5">
        <f>VLOOKUP(M2553,[1]ArchetypeScores!E:P,12,FALSE)</f>
        <v>0</v>
      </c>
      <c r="Q2553" s="2" t="str">
        <f>VLOOKUP(M2553,[1]ArchetypeScores!E:W,19,FALSE)</f>
        <v>Consumer (including agriculture and tourism)</v>
      </c>
      <c r="R2553" s="2">
        <f>VLOOKUP(M2553,[1]ArchetypeScores!E:I,5,FALSE)</f>
        <v>0</v>
      </c>
      <c r="S2553" s="2">
        <f>VLOOKUP(M2553,[1]ArchetypeScores!E:K,7,FALSE)</f>
        <v>0</v>
      </c>
      <c r="T2553" s="2" t="str">
        <f t="shared" si="39"/>
        <v>Not A&amp;R positive</v>
      </c>
    </row>
    <row r="2554" spans="1:20" x14ac:dyDescent="0.3">
      <c r="A2554" s="2" t="s">
        <v>6898</v>
      </c>
      <c r="B2554" s="3" t="s">
        <v>7039</v>
      </c>
      <c r="C2554" s="3" t="s">
        <v>7040</v>
      </c>
      <c r="D2554" s="4"/>
      <c r="E2554" s="5" t="s">
        <v>6901</v>
      </c>
      <c r="F2554" s="4">
        <v>0</v>
      </c>
      <c r="G2554" s="6">
        <v>46876</v>
      </c>
      <c r="H2554" s="3" t="s">
        <v>7041</v>
      </c>
      <c r="I2554" s="3"/>
      <c r="J2554" s="3"/>
      <c r="K2554" s="5" t="s">
        <v>31</v>
      </c>
      <c r="L2554" s="5">
        <v>2</v>
      </c>
      <c r="M2554" s="5" t="s">
        <v>1819</v>
      </c>
      <c r="N2554" s="5">
        <f>VLOOKUP(M2554,[1]ArchetypeScores!E:N,10,FALSE)</f>
        <v>0</v>
      </c>
      <c r="O2554" s="5">
        <f>VLOOKUP(M2554,[1]ArchetypeScores!E:O,11,FALSE)</f>
        <v>-2</v>
      </c>
      <c r="P2554" s="5">
        <f>VLOOKUP(M2554,[1]ArchetypeScores!E:P,12,FALSE)</f>
        <v>0</v>
      </c>
      <c r="Q2554" s="2" t="str">
        <f>VLOOKUP(M2554,[1]ArchetypeScores!E:W,19,FALSE)</f>
        <v>Energy and water</v>
      </c>
      <c r="R2554" s="2">
        <f>VLOOKUP(M2554,[1]ArchetypeScores!E:I,5,FALSE)</f>
        <v>0</v>
      </c>
      <c r="S2554" s="2">
        <f>VLOOKUP(M2554,[1]ArchetypeScores!E:K,7,FALSE)</f>
        <v>0</v>
      </c>
      <c r="T2554" s="2" t="str">
        <f t="shared" si="39"/>
        <v>Not A&amp;R positive</v>
      </c>
    </row>
    <row r="2555" spans="1:20" x14ac:dyDescent="0.3">
      <c r="A2555" s="2" t="s">
        <v>6898</v>
      </c>
      <c r="B2555" s="3" t="s">
        <v>7042</v>
      </c>
      <c r="C2555" s="3" t="s">
        <v>7007</v>
      </c>
      <c r="D2555" s="4">
        <v>107</v>
      </c>
      <c r="E2555" s="5" t="s">
        <v>6901</v>
      </c>
      <c r="F2555" s="4">
        <v>6.81907</v>
      </c>
      <c r="G2555" s="6">
        <v>46871</v>
      </c>
      <c r="H2555" s="3" t="s">
        <v>6902</v>
      </c>
      <c r="I2555" s="3" t="s">
        <v>6903</v>
      </c>
      <c r="J2555" s="3"/>
      <c r="K2555" s="5" t="s">
        <v>47</v>
      </c>
      <c r="L2555" s="5">
        <v>1</v>
      </c>
      <c r="M2555" s="5" t="s">
        <v>48</v>
      </c>
      <c r="N2555" s="5">
        <f>VLOOKUP(M2555,[1]ArchetypeScores!E:N,10,FALSE)</f>
        <v>0</v>
      </c>
      <c r="O2555" s="5">
        <f>VLOOKUP(M2555,[1]ArchetypeScores!E:O,11,FALSE)</f>
        <v>0</v>
      </c>
      <c r="P2555" s="5">
        <f>VLOOKUP(M2555,[1]ArchetypeScores!E:P,12,FALSE)</f>
        <v>0</v>
      </c>
      <c r="Q2555" s="2" t="str">
        <f>VLOOKUP(M2555,[1]ArchetypeScores!E:W,19,FALSE)</f>
        <v>Consumer (including agriculture and tourism)</v>
      </c>
      <c r="R2555" s="2">
        <f>VLOOKUP(M2555,[1]ArchetypeScores!E:I,5,FALSE)</f>
        <v>0</v>
      </c>
      <c r="S2555" s="2">
        <f>VLOOKUP(M2555,[1]ArchetypeScores!E:K,7,FALSE)</f>
        <v>0</v>
      </c>
      <c r="T2555" s="2" t="str">
        <f t="shared" si="39"/>
        <v>Not A&amp;R positive</v>
      </c>
    </row>
    <row r="2556" spans="1:20" x14ac:dyDescent="0.3">
      <c r="A2556" s="2" t="s">
        <v>6898</v>
      </c>
      <c r="B2556" s="3" t="s">
        <v>7043</v>
      </c>
      <c r="C2556" s="3" t="s">
        <v>7044</v>
      </c>
      <c r="D2556" s="4">
        <v>0.05</v>
      </c>
      <c r="E2556" s="5" t="s">
        <v>6901</v>
      </c>
      <c r="F2556" s="4">
        <v>3.1700000000000001E-3</v>
      </c>
      <c r="G2556" s="6">
        <v>46898</v>
      </c>
      <c r="H2556" s="3" t="s">
        <v>7045</v>
      </c>
      <c r="I2556" s="3"/>
      <c r="J2556" s="3"/>
      <c r="K2556" s="5" t="s">
        <v>67</v>
      </c>
      <c r="L2556" s="5">
        <v>1</v>
      </c>
      <c r="M2556" s="5" t="s">
        <v>265</v>
      </c>
      <c r="N2556" s="5">
        <f>VLOOKUP(M2556,[1]ArchetypeScores!E:N,10,FALSE)</f>
        <v>0</v>
      </c>
      <c r="O2556" s="5">
        <f>VLOOKUP(M2556,[1]ArchetypeScores!E:O,11,FALSE)</f>
        <v>-1</v>
      </c>
      <c r="P2556" s="5">
        <f>VLOOKUP(M2556,[1]ArchetypeScores!E:P,12,FALSE)</f>
        <v>0</v>
      </c>
      <c r="Q2556" s="2" t="str">
        <f>VLOOKUP(M2556,[1]ArchetypeScores!E:W,19,FALSE)</f>
        <v>Untargeted</v>
      </c>
      <c r="R2556" s="2">
        <f>VLOOKUP(M2556,[1]ArchetypeScores!E:I,5,FALSE)</f>
        <v>0</v>
      </c>
      <c r="S2556" s="2">
        <f>VLOOKUP(M2556,[1]ArchetypeScores!E:K,7,FALSE)</f>
        <v>0</v>
      </c>
      <c r="T2556" s="2" t="str">
        <f t="shared" si="39"/>
        <v>Not A&amp;R positive</v>
      </c>
    </row>
    <row r="2557" spans="1:20" x14ac:dyDescent="0.3">
      <c r="A2557" s="2" t="s">
        <v>6898</v>
      </c>
      <c r="B2557" s="3" t="s">
        <v>7046</v>
      </c>
      <c r="C2557" s="3" t="s">
        <v>7047</v>
      </c>
      <c r="D2557" s="4">
        <v>3.99</v>
      </c>
      <c r="E2557" s="5" t="s">
        <v>6901</v>
      </c>
      <c r="F2557" s="4">
        <v>0.25428000000000001</v>
      </c>
      <c r="G2557" s="6">
        <v>46869</v>
      </c>
      <c r="H2557" s="3" t="s">
        <v>6902</v>
      </c>
      <c r="I2557" s="3" t="s">
        <v>6903</v>
      </c>
      <c r="J2557" s="3"/>
      <c r="K2557" s="5" t="s">
        <v>38</v>
      </c>
      <c r="L2557" s="5">
        <v>29</v>
      </c>
      <c r="M2557" s="5" t="s">
        <v>316</v>
      </c>
      <c r="N2557" s="5">
        <f>VLOOKUP(M2557,[1]ArchetypeScores!E:N,10,FALSE)</f>
        <v>0</v>
      </c>
      <c r="O2557" s="5">
        <f>VLOOKUP(M2557,[1]ArchetypeScores!E:O,11,FALSE)</f>
        <v>-1</v>
      </c>
      <c r="P2557" s="5">
        <f>VLOOKUP(M2557,[1]ArchetypeScores!E:P,12,FALSE)</f>
        <v>0</v>
      </c>
      <c r="Q2557" s="2" t="str">
        <f>VLOOKUP(M2557,[1]ArchetypeScores!E:W,19,FALSE)</f>
        <v>Other sector</v>
      </c>
      <c r="R2557" s="2">
        <f>VLOOKUP(M2557,[1]ArchetypeScores!E:I,5,FALSE)</f>
        <v>0</v>
      </c>
      <c r="S2557" s="2">
        <f>VLOOKUP(M2557,[1]ArchetypeScores!E:K,7,FALSE)</f>
        <v>0</v>
      </c>
      <c r="T2557" s="2" t="str">
        <f t="shared" si="39"/>
        <v>Not A&amp;R positive</v>
      </c>
    </row>
    <row r="2558" spans="1:20" x14ac:dyDescent="0.3">
      <c r="A2558" s="2" t="s">
        <v>6898</v>
      </c>
      <c r="B2558" s="3" t="s">
        <v>7048</v>
      </c>
      <c r="C2558" s="3" t="s">
        <v>7049</v>
      </c>
      <c r="D2558" s="4"/>
      <c r="E2558" s="5" t="s">
        <v>6901</v>
      </c>
      <c r="F2558" s="4">
        <v>0</v>
      </c>
      <c r="G2558" s="6">
        <v>46912</v>
      </c>
      <c r="H2558" s="3" t="s">
        <v>6909</v>
      </c>
      <c r="I2558" s="3" t="s">
        <v>6910</v>
      </c>
      <c r="J2558" s="3"/>
      <c r="K2558" s="5" t="s">
        <v>84</v>
      </c>
      <c r="L2558" s="5">
        <v>3</v>
      </c>
      <c r="M2558" s="5" t="s">
        <v>85</v>
      </c>
      <c r="N2558" s="5">
        <f>VLOOKUP(M2558,[1]ArchetypeScores!E:N,10,FALSE)</f>
        <v>0</v>
      </c>
      <c r="O2558" s="5">
        <f>VLOOKUP(M2558,[1]ArchetypeScores!E:O,11,FALSE)</f>
        <v>-1</v>
      </c>
      <c r="P2558" s="5">
        <f>VLOOKUP(M2558,[1]ArchetypeScores!E:P,12,FALSE)</f>
        <v>0</v>
      </c>
      <c r="Q2558" s="2" t="str">
        <f>VLOOKUP(M2558,[1]ArchetypeScores!E:W,19,FALSE)</f>
        <v>Untargeted</v>
      </c>
      <c r="R2558" s="2">
        <f>VLOOKUP(M2558,[1]ArchetypeScores!E:I,5,FALSE)</f>
        <v>0</v>
      </c>
      <c r="S2558" s="2">
        <f>VLOOKUP(M2558,[1]ArchetypeScores!E:K,7,FALSE)</f>
        <v>0</v>
      </c>
      <c r="T2558" s="2" t="str">
        <f t="shared" si="39"/>
        <v>Not A&amp;R positive</v>
      </c>
    </row>
    <row r="2559" spans="1:20" x14ac:dyDescent="0.3">
      <c r="A2559" s="2" t="s">
        <v>6898</v>
      </c>
      <c r="B2559" s="3" t="s">
        <v>7050</v>
      </c>
      <c r="C2559" s="3" t="s">
        <v>7051</v>
      </c>
      <c r="D2559" s="4">
        <v>0</v>
      </c>
      <c r="E2559" s="5" t="s">
        <v>6901</v>
      </c>
      <c r="F2559" s="4">
        <v>0</v>
      </c>
      <c r="G2559" s="6">
        <v>46923</v>
      </c>
      <c r="H2559" s="3" t="s">
        <v>7052</v>
      </c>
      <c r="I2559" s="3" t="s">
        <v>6910</v>
      </c>
      <c r="J2559" s="3"/>
      <c r="K2559" s="5" t="s">
        <v>118</v>
      </c>
      <c r="L2559" s="5">
        <v>2</v>
      </c>
      <c r="M2559" s="5" t="s">
        <v>226</v>
      </c>
      <c r="N2559" s="5">
        <f>VLOOKUP(M2559,[1]ArchetypeScores!E:N,10,FALSE)</f>
        <v>0</v>
      </c>
      <c r="O2559" s="5">
        <f>VLOOKUP(M2559,[1]ArchetypeScores!E:O,11,FALSE)</f>
        <v>-1</v>
      </c>
      <c r="P2559" s="5">
        <f>VLOOKUP(M2559,[1]ArchetypeScores!E:P,12,FALSE)</f>
        <v>0</v>
      </c>
      <c r="Q2559" s="2" t="str">
        <f>VLOOKUP(M2559,[1]ArchetypeScores!E:W,19,FALSE)</f>
        <v>Untargeted</v>
      </c>
      <c r="R2559" s="2">
        <f>VLOOKUP(M2559,[1]ArchetypeScores!E:I,5,FALSE)</f>
        <v>0</v>
      </c>
      <c r="S2559" s="2">
        <f>VLOOKUP(M2559,[1]ArchetypeScores!E:K,7,FALSE)</f>
        <v>0</v>
      </c>
      <c r="T2559" s="2" t="str">
        <f t="shared" si="39"/>
        <v>Not A&amp;R positive</v>
      </c>
    </row>
    <row r="2560" spans="1:20" x14ac:dyDescent="0.3">
      <c r="A2560" s="2" t="s">
        <v>6898</v>
      </c>
      <c r="B2560" s="3" t="s">
        <v>7053</v>
      </c>
      <c r="C2560" s="3" t="s">
        <v>7054</v>
      </c>
      <c r="D2560" s="4">
        <v>3</v>
      </c>
      <c r="E2560" s="5" t="s">
        <v>6901</v>
      </c>
      <c r="F2560" s="4">
        <v>0.18518000000000001</v>
      </c>
      <c r="G2560" s="6">
        <v>46886</v>
      </c>
      <c r="H2560" s="3" t="s">
        <v>7055</v>
      </c>
      <c r="I2560" s="3" t="s">
        <v>6910</v>
      </c>
      <c r="J2560" s="3"/>
      <c r="K2560" s="5" t="s">
        <v>38</v>
      </c>
      <c r="L2560" s="5">
        <v>21</v>
      </c>
      <c r="M2560" s="5" t="s">
        <v>302</v>
      </c>
      <c r="N2560" s="5">
        <f>VLOOKUP(M2560,[1]ArchetypeScores!E:N,10,FALSE)</f>
        <v>0</v>
      </c>
      <c r="O2560" s="5">
        <f>VLOOKUP(M2560,[1]ArchetypeScores!E:O,11,FALSE)</f>
        <v>-1</v>
      </c>
      <c r="P2560" s="5">
        <f>VLOOKUP(M2560,[1]ArchetypeScores!E:P,12,FALSE)</f>
        <v>0</v>
      </c>
      <c r="Q2560" s="2" t="str">
        <f>VLOOKUP(M2560,[1]ArchetypeScores!E:W,19,FALSE)</f>
        <v>Consumer (including agriculture and tourism)</v>
      </c>
      <c r="R2560" s="2">
        <f>VLOOKUP(M2560,[1]ArchetypeScores!E:I,5,FALSE)</f>
        <v>0</v>
      </c>
      <c r="S2560" s="2">
        <f>VLOOKUP(M2560,[1]ArchetypeScores!E:K,7,FALSE)</f>
        <v>0</v>
      </c>
      <c r="T2560" s="2" t="str">
        <f t="shared" si="39"/>
        <v>Not A&amp;R positive</v>
      </c>
    </row>
    <row r="2561" spans="1:20" x14ac:dyDescent="0.3">
      <c r="A2561" s="2" t="s">
        <v>6898</v>
      </c>
      <c r="B2561" s="3" t="s">
        <v>7056</v>
      </c>
      <c r="C2561" s="3" t="s">
        <v>6908</v>
      </c>
      <c r="D2561" s="4">
        <v>3.0000000000000001E-3</v>
      </c>
      <c r="E2561" s="5" t="s">
        <v>6901</v>
      </c>
      <c r="F2561" s="4">
        <v>1.6000000000000001E-4</v>
      </c>
      <c r="G2561" s="6">
        <v>46918</v>
      </c>
      <c r="H2561" s="3" t="s">
        <v>6909</v>
      </c>
      <c r="I2561" s="3" t="s">
        <v>6910</v>
      </c>
      <c r="J2561" s="3"/>
      <c r="K2561" s="5" t="s">
        <v>38</v>
      </c>
      <c r="L2561" s="5">
        <v>21</v>
      </c>
      <c r="M2561" s="5" t="s">
        <v>302</v>
      </c>
      <c r="N2561" s="5">
        <f>VLOOKUP(M2561,[1]ArchetypeScores!E:N,10,FALSE)</f>
        <v>0</v>
      </c>
      <c r="O2561" s="5">
        <f>VLOOKUP(M2561,[1]ArchetypeScores!E:O,11,FALSE)</f>
        <v>-1</v>
      </c>
      <c r="P2561" s="5">
        <f>VLOOKUP(M2561,[1]ArchetypeScores!E:P,12,FALSE)</f>
        <v>0</v>
      </c>
      <c r="Q2561" s="2" t="str">
        <f>VLOOKUP(M2561,[1]ArchetypeScores!E:W,19,FALSE)</f>
        <v>Consumer (including agriculture and tourism)</v>
      </c>
      <c r="R2561" s="2">
        <f>VLOOKUP(M2561,[1]ArchetypeScores!E:I,5,FALSE)</f>
        <v>0</v>
      </c>
      <c r="S2561" s="2">
        <f>VLOOKUP(M2561,[1]ArchetypeScores!E:K,7,FALSE)</f>
        <v>0</v>
      </c>
      <c r="T2561" s="2" t="str">
        <f t="shared" si="39"/>
        <v>Not A&amp;R positive</v>
      </c>
    </row>
    <row r="2562" spans="1:20" x14ac:dyDescent="0.3">
      <c r="A2562" s="2" t="s">
        <v>6898</v>
      </c>
      <c r="B2562" s="3" t="s">
        <v>7057</v>
      </c>
      <c r="C2562" s="3" t="s">
        <v>7058</v>
      </c>
      <c r="D2562" s="4">
        <v>0.25</v>
      </c>
      <c r="E2562" s="5" t="s">
        <v>6901</v>
      </c>
      <c r="F2562" s="4">
        <v>1.585E-2</v>
      </c>
      <c r="G2562" s="6">
        <v>46899</v>
      </c>
      <c r="H2562" s="3" t="s">
        <v>7059</v>
      </c>
      <c r="I2562" s="3" t="s">
        <v>6910</v>
      </c>
      <c r="J2562" s="3"/>
      <c r="K2562" s="5" t="s">
        <v>118</v>
      </c>
      <c r="L2562" s="5">
        <v>2</v>
      </c>
      <c r="M2562" s="5" t="s">
        <v>226</v>
      </c>
      <c r="N2562" s="5">
        <f>VLOOKUP(M2562,[1]ArchetypeScores!E:N,10,FALSE)</f>
        <v>0</v>
      </c>
      <c r="O2562" s="5">
        <f>VLOOKUP(M2562,[1]ArchetypeScores!E:O,11,FALSE)</f>
        <v>-1</v>
      </c>
      <c r="P2562" s="5">
        <f>VLOOKUP(M2562,[1]ArchetypeScores!E:P,12,FALSE)</f>
        <v>0</v>
      </c>
      <c r="Q2562" s="2" t="str">
        <f>VLOOKUP(M2562,[1]ArchetypeScores!E:W,19,FALSE)</f>
        <v>Untargeted</v>
      </c>
      <c r="R2562" s="2">
        <f>VLOOKUP(M2562,[1]ArchetypeScores!E:I,5,FALSE)</f>
        <v>0</v>
      </c>
      <c r="S2562" s="2">
        <f>VLOOKUP(M2562,[1]ArchetypeScores!E:K,7,FALSE)</f>
        <v>0</v>
      </c>
      <c r="T2562" s="2" t="str">
        <f t="shared" ref="T2562:T2625" si="40">IF(AND(R2562=1,S2562=1),"Both",IF(AND(R2562=1,S2562=0),"Direct only",IF(AND(R2562=0,S2562=1),"Indirect only","Not A&amp;R positive")))</f>
        <v>Not A&amp;R positive</v>
      </c>
    </row>
    <row r="2563" spans="1:20" x14ac:dyDescent="0.3">
      <c r="A2563" s="2" t="s">
        <v>7060</v>
      </c>
      <c r="B2563" s="3" t="s">
        <v>7061</v>
      </c>
      <c r="C2563" s="3" t="s">
        <v>7062</v>
      </c>
      <c r="D2563" s="4">
        <v>1E-3</v>
      </c>
      <c r="E2563" s="5" t="s">
        <v>7063</v>
      </c>
      <c r="F2563" s="4">
        <v>1.4999999999999999E-4</v>
      </c>
      <c r="G2563" s="6">
        <v>46929</v>
      </c>
      <c r="H2563" s="3" t="s">
        <v>7064</v>
      </c>
      <c r="I2563" s="3" t="s">
        <v>7065</v>
      </c>
      <c r="J2563" s="3"/>
      <c r="K2563" s="5" t="s">
        <v>489</v>
      </c>
      <c r="L2563" s="5" t="s">
        <v>112</v>
      </c>
      <c r="M2563" s="5" t="s">
        <v>1519</v>
      </c>
      <c r="N2563" s="5">
        <f>VLOOKUP(M2563,[1]ArchetypeScores!E:N,10,FALSE)</f>
        <v>1</v>
      </c>
      <c r="O2563" s="5">
        <f>VLOOKUP(M2563,[1]ArchetypeScores!E:O,11,FALSE)</f>
        <v>-1</v>
      </c>
      <c r="P2563" s="5">
        <f>VLOOKUP(M2563,[1]ArchetypeScores!E:P,12,FALSE)</f>
        <v>0</v>
      </c>
      <c r="Q2563" s="2" t="str">
        <f>VLOOKUP(M2563,[1]ArchetypeScores!E:W,19,FALSE)</f>
        <v>Health care</v>
      </c>
      <c r="R2563" s="2">
        <f>VLOOKUP(M2563,[1]ArchetypeScores!E:I,5,FALSE)</f>
        <v>0</v>
      </c>
      <c r="S2563" s="2">
        <f>VLOOKUP(M2563,[1]ArchetypeScores!E:K,7,FALSE)</f>
        <v>1</v>
      </c>
      <c r="T2563" s="2" t="str">
        <f t="shared" si="40"/>
        <v>Indirect only</v>
      </c>
    </row>
    <row r="2564" spans="1:20" x14ac:dyDescent="0.3">
      <c r="A2564" s="2" t="s">
        <v>7060</v>
      </c>
      <c r="B2564" s="3" t="s">
        <v>7066</v>
      </c>
      <c r="C2564" s="3" t="s">
        <v>7067</v>
      </c>
      <c r="D2564" s="4">
        <v>0.04</v>
      </c>
      <c r="E2564" s="5" t="s">
        <v>7063</v>
      </c>
      <c r="F2564" s="4">
        <v>4.47E-3</v>
      </c>
      <c r="G2564" s="6">
        <v>46934</v>
      </c>
      <c r="H2564" s="3" t="s">
        <v>7068</v>
      </c>
      <c r="I2564" s="3" t="s">
        <v>7069</v>
      </c>
      <c r="J2564" s="3"/>
      <c r="K2564" s="5" t="s">
        <v>57</v>
      </c>
      <c r="L2564" s="5">
        <v>16</v>
      </c>
      <c r="M2564" s="5" t="s">
        <v>7070</v>
      </c>
      <c r="N2564" s="5">
        <f>VLOOKUP(M2564,[1]ArchetypeScores!E:N,10,FALSE)</f>
        <v>0</v>
      </c>
      <c r="O2564" s="5">
        <f>VLOOKUP(M2564,[1]ArchetypeScores!E:O,11,FALSE)</f>
        <v>-2</v>
      </c>
      <c r="P2564" s="5">
        <f>VLOOKUP(M2564,[1]ArchetypeScores!E:P,12,FALSE)</f>
        <v>1</v>
      </c>
      <c r="Q2564" s="2" t="e">
        <f>VLOOKUP(M2564,[1]ArchetypeScores!E:W,19,FALSE)</f>
        <v>#N/A</v>
      </c>
      <c r="R2564" s="2">
        <f>VLOOKUP(M2564,[1]ArchetypeScores!E:I,5,FALSE)</f>
        <v>0</v>
      </c>
      <c r="S2564" s="2">
        <f>VLOOKUP(M2564,[1]ArchetypeScores!E:K,7,FALSE)</f>
        <v>0</v>
      </c>
      <c r="T2564" s="2" t="str">
        <f t="shared" si="40"/>
        <v>Not A&amp;R positive</v>
      </c>
    </row>
    <row r="2565" spans="1:20" x14ac:dyDescent="0.3">
      <c r="A2565" s="2" t="s">
        <v>7060</v>
      </c>
      <c r="B2565" s="3" t="s">
        <v>7071</v>
      </c>
      <c r="C2565" s="3" t="s">
        <v>7072</v>
      </c>
      <c r="D2565" s="4">
        <v>0.05</v>
      </c>
      <c r="E2565" s="5" t="s">
        <v>7063</v>
      </c>
      <c r="F2565" s="4">
        <v>5.5700000000000003E-3</v>
      </c>
      <c r="G2565" s="6">
        <v>46928</v>
      </c>
      <c r="H2565" s="3" t="s">
        <v>7073</v>
      </c>
      <c r="I2565" s="3" t="s">
        <v>7074</v>
      </c>
      <c r="J2565" s="3"/>
      <c r="K2565" s="5" t="s">
        <v>118</v>
      </c>
      <c r="L2565" s="5">
        <v>3</v>
      </c>
      <c r="M2565" s="5" t="s">
        <v>168</v>
      </c>
      <c r="N2565" s="5">
        <f>VLOOKUP(M2565,[1]ArchetypeScores!E:N,10,FALSE)</f>
        <v>0</v>
      </c>
      <c r="O2565" s="5">
        <f>VLOOKUP(M2565,[1]ArchetypeScores!E:O,11,FALSE)</f>
        <v>-1</v>
      </c>
      <c r="P2565" s="5">
        <f>VLOOKUP(M2565,[1]ArchetypeScores!E:P,12,FALSE)</f>
        <v>0</v>
      </c>
      <c r="Q2565" s="2" t="str">
        <f>VLOOKUP(M2565,[1]ArchetypeScores!E:W,19,FALSE)</f>
        <v>Untargeted</v>
      </c>
      <c r="R2565" s="2">
        <f>VLOOKUP(M2565,[1]ArchetypeScores!E:I,5,FALSE)</f>
        <v>0</v>
      </c>
      <c r="S2565" s="2">
        <f>VLOOKUP(M2565,[1]ArchetypeScores!E:K,7,FALSE)</f>
        <v>0</v>
      </c>
      <c r="T2565" s="2" t="str">
        <f t="shared" si="40"/>
        <v>Not A&amp;R positive</v>
      </c>
    </row>
    <row r="2566" spans="1:20" x14ac:dyDescent="0.3">
      <c r="A2566" s="2" t="s">
        <v>7060</v>
      </c>
      <c r="B2566" s="3" t="s">
        <v>7075</v>
      </c>
      <c r="C2566" s="3" t="s">
        <v>7076</v>
      </c>
      <c r="D2566" s="4">
        <v>4.2000000000000003E-2</v>
      </c>
      <c r="E2566" s="5" t="s">
        <v>7063</v>
      </c>
      <c r="F2566" s="4">
        <v>4.6299999999999996E-3</v>
      </c>
      <c r="G2566" s="6">
        <v>46946</v>
      </c>
      <c r="H2566" s="3" t="s">
        <v>7077</v>
      </c>
      <c r="I2566" s="3"/>
      <c r="J2566" s="3"/>
      <c r="K2566" s="5" t="s">
        <v>57</v>
      </c>
      <c r="L2566" s="5">
        <v>25</v>
      </c>
      <c r="M2566" s="5" t="s">
        <v>241</v>
      </c>
      <c r="N2566" s="5">
        <f>VLOOKUP(M2566,[1]ArchetypeScores!E:N,10,FALSE)</f>
        <v>0</v>
      </c>
      <c r="O2566" s="5">
        <f>VLOOKUP(M2566,[1]ArchetypeScores!E:O,11,FALSE)</f>
        <v>-1</v>
      </c>
      <c r="P2566" s="5">
        <f>VLOOKUP(M2566,[1]ArchetypeScores!E:P,12,FALSE)</f>
        <v>0</v>
      </c>
      <c r="Q2566" s="2" t="str">
        <f>VLOOKUP(M2566,[1]ArchetypeScores!E:W,19,FALSE)</f>
        <v>Other sector</v>
      </c>
      <c r="R2566" s="2">
        <f>VLOOKUP(M2566,[1]ArchetypeScores!E:I,5,FALSE)</f>
        <v>0</v>
      </c>
      <c r="S2566" s="2">
        <f>VLOOKUP(M2566,[1]ArchetypeScores!E:K,7,FALSE)</f>
        <v>0</v>
      </c>
      <c r="T2566" s="2" t="str">
        <f t="shared" si="40"/>
        <v>Not A&amp;R positive</v>
      </c>
    </row>
    <row r="2567" spans="1:20" x14ac:dyDescent="0.3">
      <c r="A2567" s="2" t="s">
        <v>7060</v>
      </c>
      <c r="B2567" s="3" t="s">
        <v>7078</v>
      </c>
      <c r="C2567" s="3" t="s">
        <v>7078</v>
      </c>
      <c r="D2567" s="4">
        <v>0.14000000000000001</v>
      </c>
      <c r="E2567" s="5" t="s">
        <v>7063</v>
      </c>
      <c r="F2567" s="4">
        <v>1.6039999999999999E-2</v>
      </c>
      <c r="G2567" s="6">
        <v>46945</v>
      </c>
      <c r="H2567" s="3" t="s">
        <v>7079</v>
      </c>
      <c r="I2567" s="3"/>
      <c r="J2567" s="3"/>
      <c r="K2567" s="5" t="s">
        <v>489</v>
      </c>
      <c r="L2567" s="5">
        <v>5</v>
      </c>
      <c r="M2567" s="5" t="s">
        <v>512</v>
      </c>
      <c r="N2567" s="5">
        <f>VLOOKUP(M2567,[1]ArchetypeScores!E:N,10,FALSE)</f>
        <v>1</v>
      </c>
      <c r="O2567" s="5">
        <f>VLOOKUP(M2567,[1]ArchetypeScores!E:O,11,FALSE)</f>
        <v>-2</v>
      </c>
      <c r="P2567" s="5">
        <f>VLOOKUP(M2567,[1]ArchetypeScores!E:P,12,FALSE)</f>
        <v>0</v>
      </c>
      <c r="Q2567" s="2" t="str">
        <f>VLOOKUP(M2567,[1]ArchetypeScores!E:W,19,FALSE)</f>
        <v>Health care</v>
      </c>
      <c r="R2567" s="2">
        <f>VLOOKUP(M2567,[1]ArchetypeScores!E:I,5,FALSE)</f>
        <v>0</v>
      </c>
      <c r="S2567" s="2">
        <f>VLOOKUP(M2567,[1]ArchetypeScores!E:K,7,FALSE)</f>
        <v>0</v>
      </c>
      <c r="T2567" s="2" t="str">
        <f t="shared" si="40"/>
        <v>Not A&amp;R positive</v>
      </c>
    </row>
    <row r="2568" spans="1:20" x14ac:dyDescent="0.3">
      <c r="A2568" s="2" t="s">
        <v>7060</v>
      </c>
      <c r="B2568" s="3" t="s">
        <v>7080</v>
      </c>
      <c r="C2568" s="3" t="s">
        <v>7081</v>
      </c>
      <c r="D2568" s="4">
        <v>0.1</v>
      </c>
      <c r="E2568" s="5" t="s">
        <v>7063</v>
      </c>
      <c r="F2568" s="4">
        <v>1.1140000000000001E-2</v>
      </c>
      <c r="G2568" s="6">
        <v>46939</v>
      </c>
      <c r="H2568" s="3" t="s">
        <v>7082</v>
      </c>
      <c r="I2568" s="3"/>
      <c r="J2568" s="3"/>
      <c r="K2568" s="5" t="s">
        <v>57</v>
      </c>
      <c r="L2568" s="5">
        <v>29</v>
      </c>
      <c r="M2568" s="5" t="s">
        <v>58</v>
      </c>
      <c r="N2568" s="5">
        <f>VLOOKUP(M2568,[1]ArchetypeScores!E:N,10,FALSE)</f>
        <v>0</v>
      </c>
      <c r="O2568" s="5">
        <f>VLOOKUP(M2568,[1]ArchetypeScores!E:O,11,FALSE)</f>
        <v>-1</v>
      </c>
      <c r="P2568" s="5">
        <f>VLOOKUP(M2568,[1]ArchetypeScores!E:P,12,FALSE)</f>
        <v>0</v>
      </c>
      <c r="Q2568" s="2" t="str">
        <f>VLOOKUP(M2568,[1]ArchetypeScores!E:W,19,FALSE)</f>
        <v>Untargeted</v>
      </c>
      <c r="R2568" s="2">
        <f>VLOOKUP(M2568,[1]ArchetypeScores!E:I,5,FALSE)</f>
        <v>0</v>
      </c>
      <c r="S2568" s="2">
        <f>VLOOKUP(M2568,[1]ArchetypeScores!E:K,7,FALSE)</f>
        <v>0</v>
      </c>
      <c r="T2568" s="2" t="str">
        <f t="shared" si="40"/>
        <v>Not A&amp;R positive</v>
      </c>
    </row>
    <row r="2569" spans="1:20" x14ac:dyDescent="0.3">
      <c r="A2569" s="2" t="s">
        <v>7060</v>
      </c>
      <c r="B2569" s="3" t="s">
        <v>7083</v>
      </c>
      <c r="C2569" s="3" t="s">
        <v>7084</v>
      </c>
      <c r="D2569" s="4">
        <v>0.6</v>
      </c>
      <c r="E2569" s="5" t="s">
        <v>7063</v>
      </c>
      <c r="F2569" s="4">
        <v>6.6970000000000002E-2</v>
      </c>
      <c r="G2569" s="6">
        <v>46938</v>
      </c>
      <c r="H2569" s="3" t="s">
        <v>7085</v>
      </c>
      <c r="I2569" s="3"/>
      <c r="J2569" s="3"/>
      <c r="K2569" s="5" t="s">
        <v>57</v>
      </c>
      <c r="L2569" s="5">
        <v>29</v>
      </c>
      <c r="M2569" s="5" t="s">
        <v>58</v>
      </c>
      <c r="N2569" s="5">
        <f>VLOOKUP(M2569,[1]ArchetypeScores!E:N,10,FALSE)</f>
        <v>0</v>
      </c>
      <c r="O2569" s="5">
        <f>VLOOKUP(M2569,[1]ArchetypeScores!E:O,11,FALSE)</f>
        <v>-1</v>
      </c>
      <c r="P2569" s="5">
        <f>VLOOKUP(M2569,[1]ArchetypeScores!E:P,12,FALSE)</f>
        <v>0</v>
      </c>
      <c r="Q2569" s="2" t="str">
        <f>VLOOKUP(M2569,[1]ArchetypeScores!E:W,19,FALSE)</f>
        <v>Untargeted</v>
      </c>
      <c r="R2569" s="2">
        <f>VLOOKUP(M2569,[1]ArchetypeScores!E:I,5,FALSE)</f>
        <v>0</v>
      </c>
      <c r="S2569" s="2">
        <f>VLOOKUP(M2569,[1]ArchetypeScores!E:K,7,FALSE)</f>
        <v>0</v>
      </c>
      <c r="T2569" s="2" t="str">
        <f t="shared" si="40"/>
        <v>Not A&amp;R positive</v>
      </c>
    </row>
    <row r="2570" spans="1:20" x14ac:dyDescent="0.3">
      <c r="A2570" s="2" t="s">
        <v>7060</v>
      </c>
      <c r="B2570" s="3" t="s">
        <v>7086</v>
      </c>
      <c r="C2570" s="3" t="s">
        <v>7087</v>
      </c>
      <c r="D2570" s="4">
        <v>0.02</v>
      </c>
      <c r="E2570" s="5" t="s">
        <v>7063</v>
      </c>
      <c r="F2570" s="4">
        <v>2.2300000000000002E-3</v>
      </c>
      <c r="G2570" s="6">
        <v>46930</v>
      </c>
      <c r="H2570" s="3" t="s">
        <v>7088</v>
      </c>
      <c r="I2570" s="3" t="s">
        <v>7089</v>
      </c>
      <c r="J2570" s="3"/>
      <c r="K2570" s="5" t="s">
        <v>61</v>
      </c>
      <c r="L2570" s="5">
        <v>1</v>
      </c>
      <c r="M2570" s="5" t="s">
        <v>130</v>
      </c>
      <c r="N2570" s="5">
        <f>VLOOKUP(M2570,[1]ArchetypeScores!E:N,10,FALSE)</f>
        <v>0</v>
      </c>
      <c r="O2570" s="5">
        <f>VLOOKUP(M2570,[1]ArchetypeScores!E:O,11,FALSE)</f>
        <v>-1</v>
      </c>
      <c r="P2570" s="5">
        <f>VLOOKUP(M2570,[1]ArchetypeScores!E:P,12,FALSE)</f>
        <v>0</v>
      </c>
      <c r="Q2570" s="2" t="str">
        <f>VLOOKUP(M2570,[1]ArchetypeScores!E:W,19,FALSE)</f>
        <v>Health care</v>
      </c>
      <c r="R2570" s="2">
        <f>VLOOKUP(M2570,[1]ArchetypeScores!E:I,5,FALSE)</f>
        <v>0</v>
      </c>
      <c r="S2570" s="2">
        <f>VLOOKUP(M2570,[1]ArchetypeScores!E:K,7,FALSE)</f>
        <v>0</v>
      </c>
      <c r="T2570" s="2" t="str">
        <f t="shared" si="40"/>
        <v>Not A&amp;R positive</v>
      </c>
    </row>
    <row r="2571" spans="1:20" x14ac:dyDescent="0.3">
      <c r="A2571" s="2" t="s">
        <v>7060</v>
      </c>
      <c r="B2571" s="3" t="s">
        <v>7090</v>
      </c>
      <c r="C2571" s="3" t="s">
        <v>7091</v>
      </c>
      <c r="D2571" s="4">
        <v>0.02</v>
      </c>
      <c r="E2571" s="5" t="s">
        <v>7063</v>
      </c>
      <c r="F2571" s="4">
        <v>2.2300000000000002E-3</v>
      </c>
      <c r="G2571" s="6">
        <v>46937</v>
      </c>
      <c r="H2571" s="3" t="s">
        <v>7092</v>
      </c>
      <c r="I2571" s="3"/>
      <c r="J2571" s="3"/>
      <c r="K2571" s="5" t="s">
        <v>61</v>
      </c>
      <c r="L2571" s="5">
        <v>1</v>
      </c>
      <c r="M2571" s="5" t="s">
        <v>130</v>
      </c>
      <c r="N2571" s="5">
        <f>VLOOKUP(M2571,[1]ArchetypeScores!E:N,10,FALSE)</f>
        <v>0</v>
      </c>
      <c r="O2571" s="5">
        <f>VLOOKUP(M2571,[1]ArchetypeScores!E:O,11,FALSE)</f>
        <v>-1</v>
      </c>
      <c r="P2571" s="5">
        <f>VLOOKUP(M2571,[1]ArchetypeScores!E:P,12,FALSE)</f>
        <v>0</v>
      </c>
      <c r="Q2571" s="2" t="str">
        <f>VLOOKUP(M2571,[1]ArchetypeScores!E:W,19,FALSE)</f>
        <v>Health care</v>
      </c>
      <c r="R2571" s="2">
        <f>VLOOKUP(M2571,[1]ArchetypeScores!E:I,5,FALSE)</f>
        <v>0</v>
      </c>
      <c r="S2571" s="2">
        <f>VLOOKUP(M2571,[1]ArchetypeScores!E:K,7,FALSE)</f>
        <v>0</v>
      </c>
      <c r="T2571" s="2" t="str">
        <f t="shared" si="40"/>
        <v>Not A&amp;R positive</v>
      </c>
    </row>
    <row r="2572" spans="1:20" x14ac:dyDescent="0.3">
      <c r="A2572" s="2" t="s">
        <v>7060</v>
      </c>
      <c r="B2572" s="3" t="s">
        <v>7093</v>
      </c>
      <c r="C2572" s="3" t="s">
        <v>7094</v>
      </c>
      <c r="D2572" s="4">
        <v>0.192</v>
      </c>
      <c r="E2572" s="5" t="s">
        <v>7063</v>
      </c>
      <c r="F2572" s="4">
        <v>2.1340000000000001E-2</v>
      </c>
      <c r="G2572" s="6">
        <v>46931</v>
      </c>
      <c r="H2572" s="3" t="s">
        <v>7095</v>
      </c>
      <c r="I2572" s="3" t="s">
        <v>7096</v>
      </c>
      <c r="J2572" s="3"/>
      <c r="K2572" s="5" t="s">
        <v>47</v>
      </c>
      <c r="L2572" s="5">
        <v>5</v>
      </c>
      <c r="M2572" s="5" t="s">
        <v>192</v>
      </c>
      <c r="N2572" s="5">
        <f>VLOOKUP(M2572,[1]ArchetypeScores!E:N,10,FALSE)</f>
        <v>0</v>
      </c>
      <c r="O2572" s="5">
        <f>VLOOKUP(M2572,[1]ArchetypeScores!E:O,11,FALSE)</f>
        <v>0</v>
      </c>
      <c r="P2572" s="5">
        <f>VLOOKUP(M2572,[1]ArchetypeScores!E:P,12,FALSE)</f>
        <v>0</v>
      </c>
      <c r="Q2572" s="2" t="str">
        <f>VLOOKUP(M2572,[1]ArchetypeScores!E:W,19,FALSE)</f>
        <v>Untargeted</v>
      </c>
      <c r="R2572" s="2">
        <f>VLOOKUP(M2572,[1]ArchetypeScores!E:I,5,FALSE)</f>
        <v>0</v>
      </c>
      <c r="S2572" s="2">
        <f>VLOOKUP(M2572,[1]ArchetypeScores!E:K,7,FALSE)</f>
        <v>0</v>
      </c>
      <c r="T2572" s="2" t="str">
        <f t="shared" si="40"/>
        <v>Not A&amp;R positive</v>
      </c>
    </row>
    <row r="2573" spans="1:20" x14ac:dyDescent="0.3">
      <c r="A2573" s="2" t="s">
        <v>7060</v>
      </c>
      <c r="B2573" s="3" t="s">
        <v>7097</v>
      </c>
      <c r="C2573" s="3" t="s">
        <v>7098</v>
      </c>
      <c r="D2573" s="4"/>
      <c r="E2573" s="5" t="s">
        <v>7063</v>
      </c>
      <c r="F2573" s="4">
        <v>0</v>
      </c>
      <c r="G2573" s="6">
        <v>46932</v>
      </c>
      <c r="H2573" s="3" t="s">
        <v>7095</v>
      </c>
      <c r="I2573" s="3" t="s">
        <v>7096</v>
      </c>
      <c r="J2573" s="3"/>
      <c r="K2573" s="5" t="s">
        <v>71</v>
      </c>
      <c r="L2573" s="5">
        <v>1</v>
      </c>
      <c r="M2573" s="5" t="s">
        <v>72</v>
      </c>
      <c r="N2573" s="5">
        <f>VLOOKUP(M2573,[1]ArchetypeScores!E:N,10,FALSE)</f>
        <v>0</v>
      </c>
      <c r="O2573" s="5">
        <f>VLOOKUP(M2573,[1]ArchetypeScores!E:O,11,FALSE)</f>
        <v>0</v>
      </c>
      <c r="P2573" s="5">
        <f>VLOOKUP(M2573,[1]ArchetypeScores!E:P,12,FALSE)</f>
        <v>0</v>
      </c>
      <c r="Q2573" s="2" t="str">
        <f>VLOOKUP(M2573,[1]ArchetypeScores!E:W,19,FALSE)</f>
        <v>Other sector</v>
      </c>
      <c r="R2573" s="2">
        <f>VLOOKUP(M2573,[1]ArchetypeScores!E:I,5,FALSE)</f>
        <v>0</v>
      </c>
      <c r="S2573" s="2">
        <f>VLOOKUP(M2573,[1]ArchetypeScores!E:K,7,FALSE)</f>
        <v>0</v>
      </c>
      <c r="T2573" s="2" t="str">
        <f t="shared" si="40"/>
        <v>Not A&amp;R positive</v>
      </c>
    </row>
    <row r="2574" spans="1:20" x14ac:dyDescent="0.3">
      <c r="A2574" s="2" t="s">
        <v>7060</v>
      </c>
      <c r="B2574" s="3" t="s">
        <v>7099</v>
      </c>
      <c r="C2574" s="3" t="s">
        <v>7100</v>
      </c>
      <c r="D2574" s="4">
        <v>1.6E-2</v>
      </c>
      <c r="E2574" s="5" t="s">
        <v>7063</v>
      </c>
      <c r="F2574" s="4">
        <v>1.7899999999999999E-3</v>
      </c>
      <c r="G2574" s="6">
        <v>46927</v>
      </c>
      <c r="H2574" s="3" t="s">
        <v>7101</v>
      </c>
      <c r="I2574" s="3"/>
      <c r="J2574" s="3"/>
      <c r="K2574" s="5" t="s">
        <v>57</v>
      </c>
      <c r="L2574" s="5">
        <v>16</v>
      </c>
      <c r="M2574" s="5" t="s">
        <v>7070</v>
      </c>
      <c r="N2574" s="5">
        <f>VLOOKUP(M2574,[1]ArchetypeScores!E:N,10,FALSE)</f>
        <v>0</v>
      </c>
      <c r="O2574" s="5">
        <f>VLOOKUP(M2574,[1]ArchetypeScores!E:O,11,FALSE)</f>
        <v>-2</v>
      </c>
      <c r="P2574" s="5">
        <f>VLOOKUP(M2574,[1]ArchetypeScores!E:P,12,FALSE)</f>
        <v>1</v>
      </c>
      <c r="Q2574" s="2" t="e">
        <f>VLOOKUP(M2574,[1]ArchetypeScores!E:W,19,FALSE)</f>
        <v>#N/A</v>
      </c>
      <c r="R2574" s="2">
        <f>VLOOKUP(M2574,[1]ArchetypeScores!E:I,5,FALSE)</f>
        <v>0</v>
      </c>
      <c r="S2574" s="2">
        <f>VLOOKUP(M2574,[1]ArchetypeScores!E:K,7,FALSE)</f>
        <v>0</v>
      </c>
      <c r="T2574" s="2" t="str">
        <f t="shared" si="40"/>
        <v>Not A&amp;R positive</v>
      </c>
    </row>
    <row r="2575" spans="1:20" x14ac:dyDescent="0.3">
      <c r="A2575" s="2" t="s">
        <v>7060</v>
      </c>
      <c r="B2575" s="3" t="s">
        <v>4047</v>
      </c>
      <c r="C2575" s="3" t="s">
        <v>7102</v>
      </c>
      <c r="D2575" s="4">
        <v>0.26</v>
      </c>
      <c r="E2575" s="5" t="s">
        <v>7063</v>
      </c>
      <c r="F2575" s="4">
        <v>2.9790000000000001E-2</v>
      </c>
      <c r="G2575" s="6">
        <v>46941</v>
      </c>
      <c r="H2575" s="3" t="s">
        <v>7079</v>
      </c>
      <c r="I2575" s="3"/>
      <c r="J2575" s="3"/>
      <c r="K2575" s="5" t="s">
        <v>61</v>
      </c>
      <c r="L2575" s="5" t="s">
        <v>112</v>
      </c>
      <c r="M2575" s="5" t="s">
        <v>948</v>
      </c>
      <c r="N2575" s="5">
        <f>VLOOKUP(M2575,[1]ArchetypeScores!E:N,10,FALSE)</f>
        <v>0</v>
      </c>
      <c r="O2575" s="5">
        <f>VLOOKUP(M2575,[1]ArchetypeScores!E:O,11,FALSE)</f>
        <v>-1</v>
      </c>
      <c r="P2575" s="5">
        <f>VLOOKUP(M2575,[1]ArchetypeScores!E:P,12,FALSE)</f>
        <v>0</v>
      </c>
      <c r="Q2575" s="2" t="str">
        <f>VLOOKUP(M2575,[1]ArchetypeScores!E:W,19,FALSE)</f>
        <v>Health care</v>
      </c>
      <c r="R2575" s="2">
        <f>VLOOKUP(M2575,[1]ArchetypeScores!E:I,5,FALSE)</f>
        <v>0</v>
      </c>
      <c r="S2575" s="2">
        <f>VLOOKUP(M2575,[1]ArchetypeScores!E:K,7,FALSE)</f>
        <v>0</v>
      </c>
      <c r="T2575" s="2" t="str">
        <f t="shared" si="40"/>
        <v>Not A&amp;R positive</v>
      </c>
    </row>
    <row r="2576" spans="1:20" x14ac:dyDescent="0.3">
      <c r="A2576" s="2" t="s">
        <v>7060</v>
      </c>
      <c r="B2576" s="3" t="s">
        <v>7103</v>
      </c>
      <c r="C2576" s="3" t="s">
        <v>7104</v>
      </c>
      <c r="D2576" s="4">
        <v>7.0000000000000007E-2</v>
      </c>
      <c r="E2576" s="5" t="s">
        <v>7063</v>
      </c>
      <c r="F2576" s="4">
        <v>8.0199999999999994E-3</v>
      </c>
      <c r="G2576" s="6">
        <v>46940</v>
      </c>
      <c r="H2576" s="3" t="s">
        <v>7079</v>
      </c>
      <c r="I2576" s="3"/>
      <c r="J2576" s="3"/>
      <c r="K2576" s="5" t="s">
        <v>67</v>
      </c>
      <c r="L2576" s="5">
        <v>1</v>
      </c>
      <c r="M2576" s="5" t="s">
        <v>265</v>
      </c>
      <c r="N2576" s="5">
        <f>VLOOKUP(M2576,[1]ArchetypeScores!E:N,10,FALSE)</f>
        <v>0</v>
      </c>
      <c r="O2576" s="5">
        <f>VLOOKUP(M2576,[1]ArchetypeScores!E:O,11,FALSE)</f>
        <v>-1</v>
      </c>
      <c r="P2576" s="5">
        <f>VLOOKUP(M2576,[1]ArchetypeScores!E:P,12,FALSE)</f>
        <v>0</v>
      </c>
      <c r="Q2576" s="2" t="str">
        <f>VLOOKUP(M2576,[1]ArchetypeScores!E:W,19,FALSE)</f>
        <v>Untargeted</v>
      </c>
      <c r="R2576" s="2">
        <f>VLOOKUP(M2576,[1]ArchetypeScores!E:I,5,FALSE)</f>
        <v>0</v>
      </c>
      <c r="S2576" s="2">
        <f>VLOOKUP(M2576,[1]ArchetypeScores!E:K,7,FALSE)</f>
        <v>0</v>
      </c>
      <c r="T2576" s="2" t="str">
        <f t="shared" si="40"/>
        <v>Not A&amp;R positive</v>
      </c>
    </row>
    <row r="2577" spans="1:20" x14ac:dyDescent="0.3">
      <c r="A2577" s="2" t="s">
        <v>7060</v>
      </c>
      <c r="B2577" s="3" t="s">
        <v>7105</v>
      </c>
      <c r="C2577" s="3" t="s">
        <v>7106</v>
      </c>
      <c r="D2577" s="4">
        <v>0.192</v>
      </c>
      <c r="E2577" s="5" t="s">
        <v>7063</v>
      </c>
      <c r="F2577" s="4">
        <v>2.145E-2</v>
      </c>
      <c r="G2577" s="6">
        <v>46936</v>
      </c>
      <c r="H2577" s="3" t="s">
        <v>7107</v>
      </c>
      <c r="I2577" s="3"/>
      <c r="J2577" s="3"/>
      <c r="K2577" s="5" t="s">
        <v>196</v>
      </c>
      <c r="L2577" s="5" t="s">
        <v>112</v>
      </c>
      <c r="M2577" s="5" t="s">
        <v>621</v>
      </c>
      <c r="N2577" s="5">
        <f>VLOOKUP(M2577,[1]ArchetypeScores!E:N,10,FALSE)</f>
        <v>1</v>
      </c>
      <c r="O2577" s="5">
        <f>VLOOKUP(M2577,[1]ArchetypeScores!E:O,11,FALSE)</f>
        <v>-2</v>
      </c>
      <c r="P2577" s="5">
        <f>VLOOKUP(M2577,[1]ArchetypeScores!E:P,12,FALSE)</f>
        <v>0</v>
      </c>
      <c r="Q2577" s="2" t="str">
        <f>VLOOKUP(M2577,[1]ArchetypeScores!E:W,19,FALSE)</f>
        <v>Other sector</v>
      </c>
      <c r="R2577" s="2">
        <f>VLOOKUP(M2577,[1]ArchetypeScores!E:I,5,FALSE)</f>
        <v>0</v>
      </c>
      <c r="S2577" s="2">
        <f>VLOOKUP(M2577,[1]ArchetypeScores!E:K,7,FALSE)</f>
        <v>-1</v>
      </c>
      <c r="T2577" s="2" t="str">
        <f t="shared" si="40"/>
        <v>Not A&amp;R positive</v>
      </c>
    </row>
    <row r="2578" spans="1:20" x14ac:dyDescent="0.3">
      <c r="A2578" s="2" t="s">
        <v>7060</v>
      </c>
      <c r="B2578" s="3" t="s">
        <v>7108</v>
      </c>
      <c r="C2578" s="3" t="s">
        <v>7109</v>
      </c>
      <c r="D2578" s="4">
        <v>2.4E-2</v>
      </c>
      <c r="E2578" s="5" t="s">
        <v>7063</v>
      </c>
      <c r="F2578" s="4">
        <v>2.7499999999999998E-3</v>
      </c>
      <c r="G2578" s="6">
        <v>46944</v>
      </c>
      <c r="H2578" s="3" t="s">
        <v>7079</v>
      </c>
      <c r="I2578" s="3"/>
      <c r="J2578" s="3"/>
      <c r="K2578" s="5" t="s">
        <v>112</v>
      </c>
      <c r="L2578" s="5" t="s">
        <v>112</v>
      </c>
      <c r="M2578" s="5" t="s">
        <v>961</v>
      </c>
      <c r="N2578" s="5">
        <f>VLOOKUP(M2578,[1]ArchetypeScores!E:N,10,FALSE)</f>
        <v>0</v>
      </c>
      <c r="O2578" s="5">
        <f>VLOOKUP(M2578,[1]ArchetypeScores!E:O,11,FALSE)</f>
        <v>0</v>
      </c>
      <c r="P2578" s="5">
        <f>VLOOKUP(M2578,[1]ArchetypeScores!E:P,12,FALSE)</f>
        <v>0</v>
      </c>
      <c r="Q2578" s="2" t="str">
        <f>VLOOKUP(M2578,[1]ArchetypeScores!E:W,19,FALSE)</f>
        <v>Untargeted</v>
      </c>
      <c r="R2578" s="2">
        <f>VLOOKUP(M2578,[1]ArchetypeScores!E:I,5,FALSE)</f>
        <v>0</v>
      </c>
      <c r="S2578" s="2">
        <f>VLOOKUP(M2578,[1]ArchetypeScores!E:K,7,FALSE)</f>
        <v>0</v>
      </c>
      <c r="T2578" s="2" t="str">
        <f t="shared" si="40"/>
        <v>Not A&amp;R positive</v>
      </c>
    </row>
    <row r="2579" spans="1:20" x14ac:dyDescent="0.3">
      <c r="A2579" s="2" t="s">
        <v>7060</v>
      </c>
      <c r="B2579" s="3" t="s">
        <v>7110</v>
      </c>
      <c r="C2579" s="3" t="s">
        <v>7111</v>
      </c>
      <c r="D2579" s="4">
        <v>0.4</v>
      </c>
      <c r="E2579" s="5" t="s">
        <v>7063</v>
      </c>
      <c r="F2579" s="4">
        <v>4.5830000000000003E-2</v>
      </c>
      <c r="G2579" s="6">
        <v>46942</v>
      </c>
      <c r="H2579" s="3" t="s">
        <v>7079</v>
      </c>
      <c r="I2579" s="3"/>
      <c r="J2579" s="3"/>
      <c r="K2579" s="5" t="s">
        <v>118</v>
      </c>
      <c r="L2579" s="5">
        <v>1</v>
      </c>
      <c r="M2579" s="5" t="s">
        <v>275</v>
      </c>
      <c r="N2579" s="5">
        <f>VLOOKUP(M2579,[1]ArchetypeScores!E:N,10,FALSE)</f>
        <v>0</v>
      </c>
      <c r="O2579" s="5">
        <f>VLOOKUP(M2579,[1]ArchetypeScores!E:O,11,FALSE)</f>
        <v>-1</v>
      </c>
      <c r="P2579" s="5">
        <f>VLOOKUP(M2579,[1]ArchetypeScores!E:P,12,FALSE)</f>
        <v>0</v>
      </c>
      <c r="Q2579" s="2" t="str">
        <f>VLOOKUP(M2579,[1]ArchetypeScores!E:W,19,FALSE)</f>
        <v>Untargeted</v>
      </c>
      <c r="R2579" s="2">
        <f>VLOOKUP(M2579,[1]ArchetypeScores!E:I,5,FALSE)</f>
        <v>0</v>
      </c>
      <c r="S2579" s="2">
        <f>VLOOKUP(M2579,[1]ArchetypeScores!E:K,7,FALSE)</f>
        <v>0</v>
      </c>
      <c r="T2579" s="2" t="str">
        <f t="shared" si="40"/>
        <v>Not A&amp;R positive</v>
      </c>
    </row>
    <row r="2580" spans="1:20" x14ac:dyDescent="0.3">
      <c r="A2580" s="2" t="s">
        <v>7060</v>
      </c>
      <c r="B2580" s="3" t="s">
        <v>7112</v>
      </c>
      <c r="C2580" s="3" t="s">
        <v>7113</v>
      </c>
      <c r="D2580" s="4">
        <v>0.14000000000000001</v>
      </c>
      <c r="E2580" s="5" t="s">
        <v>7063</v>
      </c>
      <c r="F2580" s="4">
        <v>1.5640000000000001E-2</v>
      </c>
      <c r="G2580" s="6">
        <v>46924</v>
      </c>
      <c r="H2580" s="3" t="s">
        <v>7114</v>
      </c>
      <c r="I2580" s="3" t="s">
        <v>7115</v>
      </c>
      <c r="J2580" s="3"/>
      <c r="K2580" s="5" t="s">
        <v>57</v>
      </c>
      <c r="L2580" s="5">
        <v>29</v>
      </c>
      <c r="M2580" s="5" t="s">
        <v>58</v>
      </c>
      <c r="N2580" s="5">
        <f>VLOOKUP(M2580,[1]ArchetypeScores!E:N,10,FALSE)</f>
        <v>0</v>
      </c>
      <c r="O2580" s="5">
        <f>VLOOKUP(M2580,[1]ArchetypeScores!E:O,11,FALSE)</f>
        <v>-1</v>
      </c>
      <c r="P2580" s="5">
        <f>VLOOKUP(M2580,[1]ArchetypeScores!E:P,12,FALSE)</f>
        <v>0</v>
      </c>
      <c r="Q2580" s="2" t="str">
        <f>VLOOKUP(M2580,[1]ArchetypeScores!E:W,19,FALSE)</f>
        <v>Untargeted</v>
      </c>
      <c r="R2580" s="2">
        <f>VLOOKUP(M2580,[1]ArchetypeScores!E:I,5,FALSE)</f>
        <v>0</v>
      </c>
      <c r="S2580" s="2">
        <f>VLOOKUP(M2580,[1]ArchetypeScores!E:K,7,FALSE)</f>
        <v>0</v>
      </c>
      <c r="T2580" s="2" t="str">
        <f t="shared" si="40"/>
        <v>Not A&amp;R positive</v>
      </c>
    </row>
    <row r="2581" spans="1:20" x14ac:dyDescent="0.3">
      <c r="A2581" s="2" t="s">
        <v>7060</v>
      </c>
      <c r="B2581" s="3" t="s">
        <v>7116</v>
      </c>
      <c r="C2581" s="3" t="s">
        <v>7117</v>
      </c>
      <c r="D2581" s="4">
        <v>0.36</v>
      </c>
      <c r="E2581" s="5" t="s">
        <v>7063</v>
      </c>
      <c r="F2581" s="4">
        <v>4.0219999999999999E-2</v>
      </c>
      <c r="G2581" s="6">
        <v>46925</v>
      </c>
      <c r="H2581" s="3" t="s">
        <v>7114</v>
      </c>
      <c r="I2581" s="3" t="s">
        <v>7115</v>
      </c>
      <c r="J2581" s="3"/>
      <c r="K2581" s="5" t="s">
        <v>57</v>
      </c>
      <c r="L2581" s="5">
        <v>29</v>
      </c>
      <c r="M2581" s="5" t="s">
        <v>58</v>
      </c>
      <c r="N2581" s="5">
        <f>VLOOKUP(M2581,[1]ArchetypeScores!E:N,10,FALSE)</f>
        <v>0</v>
      </c>
      <c r="O2581" s="5">
        <f>VLOOKUP(M2581,[1]ArchetypeScores!E:O,11,FALSE)</f>
        <v>-1</v>
      </c>
      <c r="P2581" s="5">
        <f>VLOOKUP(M2581,[1]ArchetypeScores!E:P,12,FALSE)</f>
        <v>0</v>
      </c>
      <c r="Q2581" s="2" t="str">
        <f>VLOOKUP(M2581,[1]ArchetypeScores!E:W,19,FALSE)</f>
        <v>Untargeted</v>
      </c>
      <c r="R2581" s="2">
        <f>VLOOKUP(M2581,[1]ArchetypeScores!E:I,5,FALSE)</f>
        <v>0</v>
      </c>
      <c r="S2581" s="2">
        <f>VLOOKUP(M2581,[1]ArchetypeScores!E:K,7,FALSE)</f>
        <v>0</v>
      </c>
      <c r="T2581" s="2" t="str">
        <f t="shared" si="40"/>
        <v>Not A&amp;R positive</v>
      </c>
    </row>
    <row r="2582" spans="1:20" x14ac:dyDescent="0.3">
      <c r="A2582" s="2" t="s">
        <v>7060</v>
      </c>
      <c r="B2582" s="3" t="s">
        <v>7118</v>
      </c>
      <c r="C2582" s="3" t="s">
        <v>7119</v>
      </c>
      <c r="D2582" s="4">
        <v>0.1</v>
      </c>
      <c r="E2582" s="5" t="s">
        <v>7063</v>
      </c>
      <c r="F2582" s="4">
        <v>1.1169999999999999E-2</v>
      </c>
      <c r="G2582" s="6">
        <v>46926</v>
      </c>
      <c r="H2582" s="3" t="s">
        <v>7114</v>
      </c>
      <c r="I2582" s="3" t="s">
        <v>7115</v>
      </c>
      <c r="J2582" s="3"/>
      <c r="K2582" s="5" t="s">
        <v>57</v>
      </c>
      <c r="L2582" s="5">
        <v>25</v>
      </c>
      <c r="M2582" s="5" t="s">
        <v>241</v>
      </c>
      <c r="N2582" s="5">
        <f>VLOOKUP(M2582,[1]ArchetypeScores!E:N,10,FALSE)</f>
        <v>0</v>
      </c>
      <c r="O2582" s="5">
        <f>VLOOKUP(M2582,[1]ArchetypeScores!E:O,11,FALSE)</f>
        <v>-1</v>
      </c>
      <c r="P2582" s="5">
        <f>VLOOKUP(M2582,[1]ArchetypeScores!E:P,12,FALSE)</f>
        <v>0</v>
      </c>
      <c r="Q2582" s="2" t="str">
        <f>VLOOKUP(M2582,[1]ArchetypeScores!E:W,19,FALSE)</f>
        <v>Other sector</v>
      </c>
      <c r="R2582" s="2">
        <f>VLOOKUP(M2582,[1]ArchetypeScores!E:I,5,FALSE)</f>
        <v>0</v>
      </c>
      <c r="S2582" s="2">
        <f>VLOOKUP(M2582,[1]ArchetypeScores!E:K,7,FALSE)</f>
        <v>0</v>
      </c>
      <c r="T2582" s="2" t="str">
        <f t="shared" si="40"/>
        <v>Not A&amp;R positive</v>
      </c>
    </row>
    <row r="2583" spans="1:20" x14ac:dyDescent="0.3">
      <c r="A2583" s="2" t="s">
        <v>7060</v>
      </c>
      <c r="B2583" s="3" t="s">
        <v>7120</v>
      </c>
      <c r="C2583" s="3" t="s">
        <v>7121</v>
      </c>
      <c r="D2583" s="4">
        <v>0.03</v>
      </c>
      <c r="E2583" s="5" t="s">
        <v>7063</v>
      </c>
      <c r="F2583" s="4">
        <v>3.3500000000000001E-3</v>
      </c>
      <c r="G2583" s="6">
        <v>46933</v>
      </c>
      <c r="H2583" s="3" t="s">
        <v>7122</v>
      </c>
      <c r="I2583" s="3" t="s">
        <v>7123</v>
      </c>
      <c r="J2583" s="3"/>
      <c r="K2583" s="5" t="s">
        <v>61</v>
      </c>
      <c r="L2583" s="5">
        <v>5</v>
      </c>
      <c r="M2583" s="5" t="s">
        <v>62</v>
      </c>
      <c r="N2583" s="5">
        <f>VLOOKUP(M2583,[1]ArchetypeScores!E:N,10,FALSE)</f>
        <v>0</v>
      </c>
      <c r="O2583" s="5">
        <f>VLOOKUP(M2583,[1]ArchetypeScores!E:O,11,FALSE)</f>
        <v>-1</v>
      </c>
      <c r="P2583" s="5">
        <f>VLOOKUP(M2583,[1]ArchetypeScores!E:P,12,FALSE)</f>
        <v>0</v>
      </c>
      <c r="Q2583" s="2" t="str">
        <f>VLOOKUP(M2583,[1]ArchetypeScores!E:W,19,FALSE)</f>
        <v>Health care</v>
      </c>
      <c r="R2583" s="2">
        <f>VLOOKUP(M2583,[1]ArchetypeScores!E:I,5,FALSE)</f>
        <v>0</v>
      </c>
      <c r="S2583" s="2">
        <f>VLOOKUP(M2583,[1]ArchetypeScores!E:K,7,FALSE)</f>
        <v>0</v>
      </c>
      <c r="T2583" s="2" t="str">
        <f t="shared" si="40"/>
        <v>Not A&amp;R positive</v>
      </c>
    </row>
    <row r="2584" spans="1:20" x14ac:dyDescent="0.3">
      <c r="A2584" s="2" t="s">
        <v>7060</v>
      </c>
      <c r="B2584" s="3" t="s">
        <v>7124</v>
      </c>
      <c r="C2584" s="3" t="s">
        <v>7125</v>
      </c>
      <c r="D2584" s="4">
        <v>1.4999999999999999E-2</v>
      </c>
      <c r="E2584" s="5" t="s">
        <v>7063</v>
      </c>
      <c r="F2584" s="4">
        <v>1.6800000000000001E-3</v>
      </c>
      <c r="G2584" s="6">
        <v>46935</v>
      </c>
      <c r="H2584" s="3" t="s">
        <v>7126</v>
      </c>
      <c r="I2584" s="3" t="s">
        <v>7127</v>
      </c>
      <c r="J2584" s="3"/>
      <c r="K2584" s="5" t="s">
        <v>71</v>
      </c>
      <c r="L2584" s="5">
        <v>1</v>
      </c>
      <c r="M2584" s="5" t="s">
        <v>72</v>
      </c>
      <c r="N2584" s="5">
        <f>VLOOKUP(M2584,[1]ArchetypeScores!E:N,10,FALSE)</f>
        <v>0</v>
      </c>
      <c r="O2584" s="5">
        <f>VLOOKUP(M2584,[1]ArchetypeScores!E:O,11,FALSE)</f>
        <v>0</v>
      </c>
      <c r="P2584" s="5">
        <f>VLOOKUP(M2584,[1]ArchetypeScores!E:P,12,FALSE)</f>
        <v>0</v>
      </c>
      <c r="Q2584" s="2" t="str">
        <f>VLOOKUP(M2584,[1]ArchetypeScores!E:W,19,FALSE)</f>
        <v>Other sector</v>
      </c>
      <c r="R2584" s="2">
        <f>VLOOKUP(M2584,[1]ArchetypeScores!E:I,5,FALSE)</f>
        <v>0</v>
      </c>
      <c r="S2584" s="2">
        <f>VLOOKUP(M2584,[1]ArchetypeScores!E:K,7,FALSE)</f>
        <v>0</v>
      </c>
      <c r="T2584" s="2" t="str">
        <f t="shared" si="40"/>
        <v>Not A&amp;R positive</v>
      </c>
    </row>
    <row r="2585" spans="1:20" x14ac:dyDescent="0.3">
      <c r="A2585" s="2" t="s">
        <v>7060</v>
      </c>
      <c r="B2585" s="3" t="s">
        <v>7128</v>
      </c>
      <c r="C2585" s="3" t="s">
        <v>7129</v>
      </c>
      <c r="D2585" s="4">
        <v>2.5000000000000001E-2</v>
      </c>
      <c r="E2585" s="5" t="s">
        <v>7063</v>
      </c>
      <c r="F2585" s="4">
        <v>2.8600000000000001E-3</v>
      </c>
      <c r="G2585" s="6">
        <v>46943</v>
      </c>
      <c r="H2585" s="3" t="s">
        <v>7079</v>
      </c>
      <c r="I2585" s="3"/>
      <c r="J2585" s="3"/>
      <c r="K2585" s="5" t="s">
        <v>31</v>
      </c>
      <c r="L2585" s="5">
        <v>3</v>
      </c>
      <c r="M2585" s="5" t="s">
        <v>32</v>
      </c>
      <c r="N2585" s="5">
        <f>VLOOKUP(M2585,[1]ArchetypeScores!E:N,10,FALSE)</f>
        <v>0</v>
      </c>
      <c r="O2585" s="5">
        <f>VLOOKUP(M2585,[1]ArchetypeScores!E:O,11,FALSE)</f>
        <v>0</v>
      </c>
      <c r="P2585" s="5">
        <f>VLOOKUP(M2585,[1]ArchetypeScores!E:P,12,FALSE)</f>
        <v>0</v>
      </c>
      <c r="Q2585" s="2" t="str">
        <f>VLOOKUP(M2585,[1]ArchetypeScores!E:W,19,FALSE)</f>
        <v>Energy and water</v>
      </c>
      <c r="R2585" s="2">
        <f>VLOOKUP(M2585,[1]ArchetypeScores!E:I,5,FALSE)</f>
        <v>0</v>
      </c>
      <c r="S2585" s="2">
        <f>VLOOKUP(M2585,[1]ArchetypeScores!E:K,7,FALSE)</f>
        <v>0</v>
      </c>
      <c r="T2585" s="2" t="str">
        <f t="shared" si="40"/>
        <v>Not A&amp;R positive</v>
      </c>
    </row>
    <row r="2586" spans="1:20" x14ac:dyDescent="0.3">
      <c r="A2586" s="2" t="s">
        <v>7130</v>
      </c>
      <c r="B2586" s="3" t="s">
        <v>7131</v>
      </c>
      <c r="C2586" s="3" t="s">
        <v>7132</v>
      </c>
      <c r="D2586" s="4">
        <v>3.5000000000000003E-2</v>
      </c>
      <c r="E2586" s="5" t="s">
        <v>1340</v>
      </c>
      <c r="F2586" s="4">
        <v>3.9149999999999997E-2</v>
      </c>
      <c r="G2586" s="6">
        <v>46990</v>
      </c>
      <c r="H2586" s="3" t="s">
        <v>7133</v>
      </c>
      <c r="I2586" s="3" t="s">
        <v>7134</v>
      </c>
      <c r="J2586" s="3"/>
      <c r="K2586" s="5" t="s">
        <v>214</v>
      </c>
      <c r="L2586" s="5">
        <v>4</v>
      </c>
      <c r="M2586" s="5" t="s">
        <v>560</v>
      </c>
      <c r="N2586" s="5">
        <f>VLOOKUP(M2586,[1]ArchetypeScores!E:N,10,FALSE)</f>
        <v>1</v>
      </c>
      <c r="O2586" s="5">
        <f>VLOOKUP(M2586,[1]ArchetypeScores!E:O,11,FALSE)</f>
        <v>0</v>
      </c>
      <c r="P2586" s="5">
        <f>VLOOKUP(M2586,[1]ArchetypeScores!E:P,12,FALSE)</f>
        <v>0</v>
      </c>
      <c r="Q2586" s="2" t="str">
        <f>VLOOKUP(M2586,[1]ArchetypeScores!E:W,19,FALSE)</f>
        <v>Other sector</v>
      </c>
      <c r="R2586" s="2">
        <f>VLOOKUP(M2586,[1]ArchetypeScores!E:I,5,FALSE)</f>
        <v>0</v>
      </c>
      <c r="S2586" s="2">
        <f>VLOOKUP(M2586,[1]ArchetypeScores!E:K,7,FALSE)</f>
        <v>0</v>
      </c>
      <c r="T2586" s="2" t="str">
        <f t="shared" si="40"/>
        <v>Not A&amp;R positive</v>
      </c>
    </row>
    <row r="2587" spans="1:20" x14ac:dyDescent="0.3">
      <c r="A2587" s="2" t="s">
        <v>7130</v>
      </c>
      <c r="B2587" s="3" t="s">
        <v>7135</v>
      </c>
      <c r="C2587" s="3" t="s">
        <v>7136</v>
      </c>
      <c r="D2587" s="4">
        <v>0.02</v>
      </c>
      <c r="E2587" s="5" t="s">
        <v>1340</v>
      </c>
      <c r="F2587" s="4">
        <v>2.2370000000000001E-2</v>
      </c>
      <c r="G2587" s="6">
        <v>46994</v>
      </c>
      <c r="H2587" s="3" t="s">
        <v>7133</v>
      </c>
      <c r="I2587" s="3" t="s">
        <v>7134</v>
      </c>
      <c r="J2587" s="3"/>
      <c r="K2587" s="5" t="s">
        <v>214</v>
      </c>
      <c r="L2587" s="5">
        <v>4</v>
      </c>
      <c r="M2587" s="5" t="s">
        <v>560</v>
      </c>
      <c r="N2587" s="5">
        <f>VLOOKUP(M2587,[1]ArchetypeScores!E:N,10,FALSE)</f>
        <v>1</v>
      </c>
      <c r="O2587" s="5">
        <f>VLOOKUP(M2587,[1]ArchetypeScores!E:O,11,FALSE)</f>
        <v>0</v>
      </c>
      <c r="P2587" s="5">
        <f>VLOOKUP(M2587,[1]ArchetypeScores!E:P,12,FALSE)</f>
        <v>0</v>
      </c>
      <c r="Q2587" s="2" t="str">
        <f>VLOOKUP(M2587,[1]ArchetypeScores!E:W,19,FALSE)</f>
        <v>Other sector</v>
      </c>
      <c r="R2587" s="2">
        <f>VLOOKUP(M2587,[1]ArchetypeScores!E:I,5,FALSE)</f>
        <v>0</v>
      </c>
      <c r="S2587" s="2">
        <f>VLOOKUP(M2587,[1]ArchetypeScores!E:K,7,FALSE)</f>
        <v>0</v>
      </c>
      <c r="T2587" s="2" t="str">
        <f t="shared" si="40"/>
        <v>Not A&amp;R positive</v>
      </c>
    </row>
    <row r="2588" spans="1:20" x14ac:dyDescent="0.3">
      <c r="A2588" s="2" t="s">
        <v>7130</v>
      </c>
      <c r="B2588" s="3" t="s">
        <v>7137</v>
      </c>
      <c r="C2588" s="3" t="s">
        <v>7138</v>
      </c>
      <c r="D2588" s="4">
        <v>9.1999999999999998E-2</v>
      </c>
      <c r="E2588" s="5" t="s">
        <v>1340</v>
      </c>
      <c r="F2588" s="4">
        <v>0.10847</v>
      </c>
      <c r="G2588" s="6">
        <v>46953</v>
      </c>
      <c r="H2588" s="3" t="s">
        <v>7139</v>
      </c>
      <c r="I2588" s="3" t="s">
        <v>7140</v>
      </c>
      <c r="J2588" s="3"/>
      <c r="K2588" s="5" t="s">
        <v>61</v>
      </c>
      <c r="L2588" s="5">
        <v>5</v>
      </c>
      <c r="M2588" s="5" t="s">
        <v>62</v>
      </c>
      <c r="N2588" s="5">
        <f>VLOOKUP(M2588,[1]ArchetypeScores!E:N,10,FALSE)</f>
        <v>0</v>
      </c>
      <c r="O2588" s="5">
        <f>VLOOKUP(M2588,[1]ArchetypeScores!E:O,11,FALSE)</f>
        <v>-1</v>
      </c>
      <c r="P2588" s="5">
        <f>VLOOKUP(M2588,[1]ArchetypeScores!E:P,12,FALSE)</f>
        <v>0</v>
      </c>
      <c r="Q2588" s="2" t="str">
        <f>VLOOKUP(M2588,[1]ArchetypeScores!E:W,19,FALSE)</f>
        <v>Health care</v>
      </c>
      <c r="R2588" s="2">
        <f>VLOOKUP(M2588,[1]ArchetypeScores!E:I,5,FALSE)</f>
        <v>0</v>
      </c>
      <c r="S2588" s="2">
        <f>VLOOKUP(M2588,[1]ArchetypeScores!E:K,7,FALSE)</f>
        <v>0</v>
      </c>
      <c r="T2588" s="2" t="str">
        <f t="shared" si="40"/>
        <v>Not A&amp;R positive</v>
      </c>
    </row>
    <row r="2589" spans="1:20" x14ac:dyDescent="0.3">
      <c r="A2589" s="2" t="s">
        <v>7130</v>
      </c>
      <c r="B2589" s="3" t="s">
        <v>7141</v>
      </c>
      <c r="C2589" s="3" t="s">
        <v>7142</v>
      </c>
      <c r="D2589" s="4">
        <v>7.0000000000000007E-2</v>
      </c>
      <c r="E2589" s="5" t="s">
        <v>1340</v>
      </c>
      <c r="F2589" s="4">
        <v>7.8299999999999995E-2</v>
      </c>
      <c r="G2589" s="6">
        <v>47018</v>
      </c>
      <c r="H2589" s="3" t="s">
        <v>7133</v>
      </c>
      <c r="I2589" s="3" t="s">
        <v>7134</v>
      </c>
      <c r="J2589" s="3"/>
      <c r="K2589" s="5" t="s">
        <v>94</v>
      </c>
      <c r="L2589" s="5">
        <v>1</v>
      </c>
      <c r="M2589" s="5" t="s">
        <v>95</v>
      </c>
      <c r="N2589" s="5">
        <f>VLOOKUP(M2589,[1]ArchetypeScores!E:N,10,FALSE)</f>
        <v>1</v>
      </c>
      <c r="O2589" s="5">
        <f>VLOOKUP(M2589,[1]ArchetypeScores!E:O,11,FALSE)</f>
        <v>-1</v>
      </c>
      <c r="P2589" s="5">
        <f>VLOOKUP(M2589,[1]ArchetypeScores!E:P,12,FALSE)</f>
        <v>0</v>
      </c>
      <c r="Q2589" s="2" t="str">
        <f>VLOOKUP(M2589,[1]ArchetypeScores!E:W,19,FALSE)</f>
        <v>Consumer (including agriculture and tourism)</v>
      </c>
      <c r="R2589" s="2">
        <f>VLOOKUP(M2589,[1]ArchetypeScores!E:I,5,FALSE)</f>
        <v>0</v>
      </c>
      <c r="S2589" s="2">
        <f>VLOOKUP(M2589,[1]ArchetypeScores!E:K,7,FALSE)</f>
        <v>0</v>
      </c>
      <c r="T2589" s="2" t="str">
        <f t="shared" si="40"/>
        <v>Not A&amp;R positive</v>
      </c>
    </row>
    <row r="2590" spans="1:20" x14ac:dyDescent="0.3">
      <c r="A2590" s="2" t="s">
        <v>7130</v>
      </c>
      <c r="B2590" s="7" t="s">
        <v>7143</v>
      </c>
      <c r="C2590" s="3" t="s">
        <v>7144</v>
      </c>
      <c r="D2590" s="4">
        <v>7.0000000000000001E-3</v>
      </c>
      <c r="E2590" s="5" t="s">
        <v>1340</v>
      </c>
      <c r="F2590" s="4">
        <v>7.0600000000000003E-3</v>
      </c>
      <c r="G2590" s="6">
        <v>47055</v>
      </c>
      <c r="H2590" s="3" t="s">
        <v>7145</v>
      </c>
      <c r="I2590" s="3" t="s">
        <v>7146</v>
      </c>
      <c r="J2590" s="3"/>
      <c r="K2590" s="5" t="s">
        <v>38</v>
      </c>
      <c r="L2590" s="5">
        <v>1</v>
      </c>
      <c r="M2590" s="5" t="s">
        <v>43</v>
      </c>
      <c r="N2590" s="5">
        <f>VLOOKUP(M2590,[1]ArchetypeScores!E:N,10,FALSE)</f>
        <v>0</v>
      </c>
      <c r="O2590" s="5">
        <f>VLOOKUP(M2590,[1]ArchetypeScores!E:O,11,FALSE)</f>
        <v>-1</v>
      </c>
      <c r="P2590" s="5">
        <f>VLOOKUP(M2590,[1]ArchetypeScores!E:P,12,FALSE)</f>
        <v>0</v>
      </c>
      <c r="Q2590" s="2" t="str">
        <f>VLOOKUP(M2590,[1]ArchetypeScores!E:W,19,FALSE)</f>
        <v>Consumer (including agriculture and tourism)</v>
      </c>
      <c r="R2590" s="2">
        <f>VLOOKUP(M2590,[1]ArchetypeScores!E:I,5,FALSE)</f>
        <v>0</v>
      </c>
      <c r="S2590" s="2">
        <f>VLOOKUP(M2590,[1]ArchetypeScores!E:K,7,FALSE)</f>
        <v>0</v>
      </c>
      <c r="T2590" s="2" t="str">
        <f t="shared" si="40"/>
        <v>Not A&amp;R positive</v>
      </c>
    </row>
    <row r="2591" spans="1:20" x14ac:dyDescent="0.3">
      <c r="A2591" s="2" t="s">
        <v>7130</v>
      </c>
      <c r="B2591" s="3" t="s">
        <v>7147</v>
      </c>
      <c r="C2591" s="3" t="s">
        <v>7148</v>
      </c>
      <c r="D2591" s="4">
        <v>5.0000000000000001E-3</v>
      </c>
      <c r="E2591" s="5" t="s">
        <v>1340</v>
      </c>
      <c r="F2591" s="4">
        <v>5.3299999999999997E-3</v>
      </c>
      <c r="G2591" s="6">
        <v>47093</v>
      </c>
      <c r="H2591" s="3" t="s">
        <v>7149</v>
      </c>
      <c r="I2591" s="3"/>
      <c r="J2591" s="3"/>
      <c r="K2591" s="5" t="s">
        <v>57</v>
      </c>
      <c r="L2591" s="5">
        <v>29</v>
      </c>
      <c r="M2591" s="5" t="s">
        <v>58</v>
      </c>
      <c r="N2591" s="5">
        <f>VLOOKUP(M2591,[1]ArchetypeScores!E:N,10,FALSE)</f>
        <v>0</v>
      </c>
      <c r="O2591" s="5">
        <f>VLOOKUP(M2591,[1]ArchetypeScores!E:O,11,FALSE)</f>
        <v>-1</v>
      </c>
      <c r="P2591" s="5">
        <f>VLOOKUP(M2591,[1]ArchetypeScores!E:P,12,FALSE)</f>
        <v>0</v>
      </c>
      <c r="Q2591" s="2" t="str">
        <f>VLOOKUP(M2591,[1]ArchetypeScores!E:W,19,FALSE)</f>
        <v>Untargeted</v>
      </c>
      <c r="R2591" s="2">
        <f>VLOOKUP(M2591,[1]ArchetypeScores!E:I,5,FALSE)</f>
        <v>0</v>
      </c>
      <c r="S2591" s="2">
        <f>VLOOKUP(M2591,[1]ArchetypeScores!E:K,7,FALSE)</f>
        <v>0</v>
      </c>
      <c r="T2591" s="2" t="str">
        <f t="shared" si="40"/>
        <v>Not A&amp;R positive</v>
      </c>
    </row>
    <row r="2592" spans="1:20" x14ac:dyDescent="0.3">
      <c r="A2592" s="2" t="s">
        <v>7130</v>
      </c>
      <c r="B2592" s="3" t="s">
        <v>7150</v>
      </c>
      <c r="C2592" s="3" t="s">
        <v>7151</v>
      </c>
      <c r="D2592" s="4">
        <v>2E-3</v>
      </c>
      <c r="E2592" s="5" t="s">
        <v>1340</v>
      </c>
      <c r="F2592" s="4">
        <v>1.6000000000000001E-3</v>
      </c>
      <c r="G2592" s="6">
        <v>47092</v>
      </c>
      <c r="H2592" s="3" t="s">
        <v>7149</v>
      </c>
      <c r="I2592" s="3"/>
      <c r="J2592" s="3"/>
      <c r="K2592" s="5" t="s">
        <v>102</v>
      </c>
      <c r="L2592" s="5">
        <v>1</v>
      </c>
      <c r="M2592" s="5" t="s">
        <v>103</v>
      </c>
      <c r="N2592" s="5">
        <f>VLOOKUP(M2592,[1]ArchetypeScores!E:N,10,FALSE)</f>
        <v>0</v>
      </c>
      <c r="O2592" s="5">
        <f>VLOOKUP(M2592,[1]ArchetypeScores!E:O,11,FALSE)</f>
        <v>-1</v>
      </c>
      <c r="P2592" s="5">
        <f>VLOOKUP(M2592,[1]ArchetypeScores!E:P,12,FALSE)</f>
        <v>0</v>
      </c>
      <c r="Q2592" s="2" t="str">
        <f>VLOOKUP(M2592,[1]ArchetypeScores!E:W,19,FALSE)</f>
        <v>Untargeted</v>
      </c>
      <c r="R2592" s="2">
        <f>VLOOKUP(M2592,[1]ArchetypeScores!E:I,5,FALSE)</f>
        <v>0</v>
      </c>
      <c r="S2592" s="2">
        <f>VLOOKUP(M2592,[1]ArchetypeScores!E:K,7,FALSE)</f>
        <v>1</v>
      </c>
      <c r="T2592" s="2" t="str">
        <f t="shared" si="40"/>
        <v>Indirect only</v>
      </c>
    </row>
    <row r="2593" spans="1:20" x14ac:dyDescent="0.3">
      <c r="A2593" s="2" t="s">
        <v>7130</v>
      </c>
      <c r="B2593" s="3" t="s">
        <v>7152</v>
      </c>
      <c r="C2593" s="3" t="s">
        <v>7153</v>
      </c>
      <c r="D2593" s="4">
        <v>0.03</v>
      </c>
      <c r="E2593" s="5" t="s">
        <v>1340</v>
      </c>
      <c r="F2593" s="4">
        <v>3.5560000000000001E-2</v>
      </c>
      <c r="G2593" s="6">
        <v>46952</v>
      </c>
      <c r="H2593" s="3" t="s">
        <v>7139</v>
      </c>
      <c r="I2593" s="3" t="s">
        <v>7140</v>
      </c>
      <c r="J2593" s="3"/>
      <c r="K2593" s="5" t="s">
        <v>163</v>
      </c>
      <c r="L2593" s="5">
        <v>1</v>
      </c>
      <c r="M2593" s="5" t="s">
        <v>975</v>
      </c>
      <c r="N2593" s="5">
        <f>VLOOKUP(M2593,[1]ArchetypeScores!E:N,10,FALSE)</f>
        <v>0</v>
      </c>
      <c r="O2593" s="5">
        <f>VLOOKUP(M2593,[1]ArchetypeScores!E:O,11,FALSE)</f>
        <v>0</v>
      </c>
      <c r="P2593" s="5">
        <f>VLOOKUP(M2593,[1]ArchetypeScores!E:P,12,FALSE)</f>
        <v>0</v>
      </c>
      <c r="Q2593" s="2" t="str">
        <f>VLOOKUP(M2593,[1]ArchetypeScores!E:W,19,FALSE)</f>
        <v>Other sector</v>
      </c>
      <c r="R2593" s="2">
        <f>VLOOKUP(M2593,[1]ArchetypeScores!E:I,5,FALSE)</f>
        <v>0</v>
      </c>
      <c r="S2593" s="2">
        <f>VLOOKUP(M2593,[1]ArchetypeScores!E:K,7,FALSE)</f>
        <v>0</v>
      </c>
      <c r="T2593" s="2" t="str">
        <f t="shared" si="40"/>
        <v>Not A&amp;R positive</v>
      </c>
    </row>
    <row r="2594" spans="1:20" x14ac:dyDescent="0.3">
      <c r="A2594" s="2" t="s">
        <v>7130</v>
      </c>
      <c r="B2594" s="3" t="s">
        <v>7154</v>
      </c>
      <c r="C2594" s="3" t="s">
        <v>7155</v>
      </c>
      <c r="D2594" s="4">
        <v>0.54</v>
      </c>
      <c r="E2594" s="5" t="s">
        <v>1340</v>
      </c>
      <c r="F2594" s="4">
        <v>0.59287000000000001</v>
      </c>
      <c r="G2594" s="6">
        <v>47030</v>
      </c>
      <c r="H2594" s="3" t="s">
        <v>7156</v>
      </c>
      <c r="I2594" s="3"/>
      <c r="J2594" s="3"/>
      <c r="K2594" s="5" t="s">
        <v>38</v>
      </c>
      <c r="L2594" s="5">
        <v>13</v>
      </c>
      <c r="M2594" s="5" t="s">
        <v>39</v>
      </c>
      <c r="N2594" s="5">
        <f>VLOOKUP(M2594,[1]ArchetypeScores!E:N,10,FALSE)</f>
        <v>0</v>
      </c>
      <c r="O2594" s="5">
        <f>VLOOKUP(M2594,[1]ArchetypeScores!E:O,11,FALSE)</f>
        <v>-2</v>
      </c>
      <c r="P2594" s="5">
        <f>VLOOKUP(M2594,[1]ArchetypeScores!E:P,12,FALSE)</f>
        <v>0</v>
      </c>
      <c r="Q2594" s="2" t="str">
        <f>VLOOKUP(M2594,[1]ArchetypeScores!E:W,19,FALSE)</f>
        <v>Industrials - transportation</v>
      </c>
      <c r="R2594" s="2">
        <f>VLOOKUP(M2594,[1]ArchetypeScores!E:I,5,FALSE)</f>
        <v>0</v>
      </c>
      <c r="S2594" s="2">
        <f>VLOOKUP(M2594,[1]ArchetypeScores!E:K,7,FALSE)</f>
        <v>0</v>
      </c>
      <c r="T2594" s="2" t="str">
        <f t="shared" si="40"/>
        <v>Not A&amp;R positive</v>
      </c>
    </row>
    <row r="2595" spans="1:20" x14ac:dyDescent="0.3">
      <c r="A2595" s="2" t="s">
        <v>7130</v>
      </c>
      <c r="B2595" s="3" t="s">
        <v>7157</v>
      </c>
      <c r="C2595" s="3" t="s">
        <v>7158</v>
      </c>
      <c r="D2595" s="4">
        <v>0.35</v>
      </c>
      <c r="E2595" s="5" t="s">
        <v>1340</v>
      </c>
      <c r="F2595" s="4">
        <v>0.41350999999999999</v>
      </c>
      <c r="G2595" s="6">
        <v>46966</v>
      </c>
      <c r="H2595" s="3" t="s">
        <v>7159</v>
      </c>
      <c r="I2595" s="3"/>
      <c r="J2595" s="3"/>
      <c r="K2595" s="5" t="s">
        <v>38</v>
      </c>
      <c r="L2595" s="5">
        <v>13</v>
      </c>
      <c r="M2595" s="5" t="s">
        <v>39</v>
      </c>
      <c r="N2595" s="5">
        <f>VLOOKUP(M2595,[1]ArchetypeScores!E:N,10,FALSE)</f>
        <v>0</v>
      </c>
      <c r="O2595" s="5">
        <f>VLOOKUP(M2595,[1]ArchetypeScores!E:O,11,FALSE)</f>
        <v>-2</v>
      </c>
      <c r="P2595" s="5">
        <f>VLOOKUP(M2595,[1]ArchetypeScores!E:P,12,FALSE)</f>
        <v>0</v>
      </c>
      <c r="Q2595" s="2" t="str">
        <f>VLOOKUP(M2595,[1]ArchetypeScores!E:W,19,FALSE)</f>
        <v>Industrials - transportation</v>
      </c>
      <c r="R2595" s="2">
        <f>VLOOKUP(M2595,[1]ArchetypeScores!E:I,5,FALSE)</f>
        <v>0</v>
      </c>
      <c r="S2595" s="2">
        <f>VLOOKUP(M2595,[1]ArchetypeScores!E:K,7,FALSE)</f>
        <v>0</v>
      </c>
      <c r="T2595" s="2" t="str">
        <f t="shared" si="40"/>
        <v>Not A&amp;R positive</v>
      </c>
    </row>
    <row r="2596" spans="1:20" x14ac:dyDescent="0.3">
      <c r="A2596" s="2" t="s">
        <v>7130</v>
      </c>
      <c r="B2596" s="3" t="s">
        <v>7160</v>
      </c>
      <c r="C2596" s="3" t="s">
        <v>7161</v>
      </c>
      <c r="D2596" s="4"/>
      <c r="E2596" s="5" t="s">
        <v>1340</v>
      </c>
      <c r="F2596" s="4">
        <v>0</v>
      </c>
      <c r="G2596" s="6">
        <v>46972</v>
      </c>
      <c r="H2596" s="3" t="s">
        <v>7162</v>
      </c>
      <c r="I2596" s="3"/>
      <c r="J2596" s="3"/>
      <c r="K2596" s="5" t="s">
        <v>118</v>
      </c>
      <c r="L2596" s="5">
        <v>2</v>
      </c>
      <c r="M2596" s="5" t="s">
        <v>226</v>
      </c>
      <c r="N2596" s="5">
        <f>VLOOKUP(M2596,[1]ArchetypeScores!E:N,10,FALSE)</f>
        <v>0</v>
      </c>
      <c r="O2596" s="5">
        <f>VLOOKUP(M2596,[1]ArchetypeScores!E:O,11,FALSE)</f>
        <v>-1</v>
      </c>
      <c r="P2596" s="5">
        <f>VLOOKUP(M2596,[1]ArchetypeScores!E:P,12,FALSE)</f>
        <v>0</v>
      </c>
      <c r="Q2596" s="2" t="str">
        <f>VLOOKUP(M2596,[1]ArchetypeScores!E:W,19,FALSE)</f>
        <v>Untargeted</v>
      </c>
      <c r="R2596" s="2">
        <f>VLOOKUP(M2596,[1]ArchetypeScores!E:I,5,FALSE)</f>
        <v>0</v>
      </c>
      <c r="S2596" s="2">
        <f>VLOOKUP(M2596,[1]ArchetypeScores!E:K,7,FALSE)</f>
        <v>0</v>
      </c>
      <c r="T2596" s="2" t="str">
        <f t="shared" si="40"/>
        <v>Not A&amp;R positive</v>
      </c>
    </row>
    <row r="2597" spans="1:20" x14ac:dyDescent="0.3">
      <c r="A2597" s="2" t="s">
        <v>7130</v>
      </c>
      <c r="B2597" s="3" t="s">
        <v>7163</v>
      </c>
      <c r="C2597" s="3" t="s">
        <v>7164</v>
      </c>
      <c r="D2597" s="4">
        <v>0.55000000000000004</v>
      </c>
      <c r="E2597" s="5" t="s">
        <v>1340</v>
      </c>
      <c r="F2597" s="4">
        <v>0.61524000000000001</v>
      </c>
      <c r="G2597" s="6">
        <v>47019</v>
      </c>
      <c r="H2597" s="3" t="s">
        <v>7165</v>
      </c>
      <c r="I2597" s="3" t="s">
        <v>7134</v>
      </c>
      <c r="J2597" s="3"/>
      <c r="K2597" s="5" t="s">
        <v>47</v>
      </c>
      <c r="L2597" s="5">
        <v>3</v>
      </c>
      <c r="M2597" s="5" t="s">
        <v>607</v>
      </c>
      <c r="N2597" s="5">
        <f>VLOOKUP(M2597,[1]ArchetypeScores!E:N,10,FALSE)</f>
        <v>0</v>
      </c>
      <c r="O2597" s="5">
        <f>VLOOKUP(M2597,[1]ArchetypeScores!E:O,11,FALSE)</f>
        <v>0</v>
      </c>
      <c r="P2597" s="5">
        <f>VLOOKUP(M2597,[1]ArchetypeScores!E:P,12,FALSE)</f>
        <v>0</v>
      </c>
      <c r="Q2597" s="2" t="str">
        <f>VLOOKUP(M2597,[1]ArchetypeScores!E:W,19,FALSE)</f>
        <v>Other sector</v>
      </c>
      <c r="R2597" s="2">
        <f>VLOOKUP(M2597,[1]ArchetypeScores!E:I,5,FALSE)</f>
        <v>0</v>
      </c>
      <c r="S2597" s="2">
        <f>VLOOKUP(M2597,[1]ArchetypeScores!E:K,7,FALSE)</f>
        <v>0</v>
      </c>
      <c r="T2597" s="2" t="str">
        <f t="shared" si="40"/>
        <v>Not A&amp;R positive</v>
      </c>
    </row>
    <row r="2598" spans="1:20" x14ac:dyDescent="0.3">
      <c r="A2598" s="2" t="s">
        <v>7130</v>
      </c>
      <c r="B2598" s="3" t="s">
        <v>7166</v>
      </c>
      <c r="C2598" s="3" t="s">
        <v>7167</v>
      </c>
      <c r="D2598" s="4">
        <v>0.3</v>
      </c>
      <c r="E2598" s="5" t="s">
        <v>1340</v>
      </c>
      <c r="F2598" s="4">
        <v>0.33557999999999999</v>
      </c>
      <c r="G2598" s="6">
        <v>47006</v>
      </c>
      <c r="H2598" s="3" t="s">
        <v>7133</v>
      </c>
      <c r="I2598" s="3" t="s">
        <v>7134</v>
      </c>
      <c r="J2598" s="3"/>
      <c r="K2598" s="5" t="s">
        <v>477</v>
      </c>
      <c r="L2598" s="5">
        <v>7</v>
      </c>
      <c r="M2598" s="5" t="s">
        <v>866</v>
      </c>
      <c r="N2598" s="5">
        <f>VLOOKUP(M2598,[1]ArchetypeScores!E:N,10,FALSE)</f>
        <v>1</v>
      </c>
      <c r="O2598" s="5">
        <f>VLOOKUP(M2598,[1]ArchetypeScores!E:O,11,FALSE)</f>
        <v>-2</v>
      </c>
      <c r="P2598" s="5">
        <f>VLOOKUP(M2598,[1]ArchetypeScores!E:P,12,FALSE)</f>
        <v>2</v>
      </c>
      <c r="Q2598" s="2" t="str">
        <f>VLOOKUP(M2598,[1]ArchetypeScores!E:W,19,FALSE)</f>
        <v>Energy and water</v>
      </c>
      <c r="R2598" s="2">
        <f>VLOOKUP(M2598,[1]ArchetypeScores!E:I,5,FALSE)</f>
        <v>0</v>
      </c>
      <c r="S2598" s="2">
        <f>VLOOKUP(M2598,[1]ArchetypeScores!E:K,7,FALSE)</f>
        <v>0</v>
      </c>
      <c r="T2598" s="2" t="str">
        <f t="shared" si="40"/>
        <v>Not A&amp;R positive</v>
      </c>
    </row>
    <row r="2599" spans="1:20" x14ac:dyDescent="0.3">
      <c r="A2599" s="2" t="s">
        <v>7130</v>
      </c>
      <c r="B2599" s="3" t="s">
        <v>7168</v>
      </c>
      <c r="C2599" s="3" t="s">
        <v>7169</v>
      </c>
      <c r="D2599" s="4">
        <v>0.156</v>
      </c>
      <c r="E2599" s="5" t="s">
        <v>1340</v>
      </c>
      <c r="F2599" s="4">
        <v>0.17449999999999999</v>
      </c>
      <c r="G2599" s="6">
        <v>46982</v>
      </c>
      <c r="H2599" s="3" t="s">
        <v>7133</v>
      </c>
      <c r="I2599" s="3" t="s">
        <v>7134</v>
      </c>
      <c r="J2599" s="3"/>
      <c r="K2599" s="5" t="s">
        <v>477</v>
      </c>
      <c r="L2599" s="5">
        <v>3</v>
      </c>
      <c r="M2599" s="5" t="s">
        <v>3732</v>
      </c>
      <c r="N2599" s="5">
        <f>VLOOKUP(M2599,[1]ArchetypeScores!E:N,10,FALSE)</f>
        <v>1</v>
      </c>
      <c r="O2599" s="5">
        <f>VLOOKUP(M2599,[1]ArchetypeScores!E:O,11,FALSE)</f>
        <v>-2</v>
      </c>
      <c r="P2599" s="5">
        <f>VLOOKUP(M2599,[1]ArchetypeScores!E:P,12,FALSE)</f>
        <v>2</v>
      </c>
      <c r="Q2599" s="2" t="str">
        <f>VLOOKUP(M2599,[1]ArchetypeScores!E:W,19,FALSE)</f>
        <v>Energy and water</v>
      </c>
      <c r="R2599" s="2">
        <f>VLOOKUP(M2599,[1]ArchetypeScores!E:I,5,FALSE)</f>
        <v>0</v>
      </c>
      <c r="S2599" s="2">
        <f>VLOOKUP(M2599,[1]ArchetypeScores!E:K,7,FALSE)</f>
        <v>0</v>
      </c>
      <c r="T2599" s="2" t="str">
        <f t="shared" si="40"/>
        <v>Not A&amp;R positive</v>
      </c>
    </row>
    <row r="2600" spans="1:20" x14ac:dyDescent="0.3">
      <c r="A2600" s="2" t="s">
        <v>7130</v>
      </c>
      <c r="B2600" s="3" t="s">
        <v>7170</v>
      </c>
      <c r="C2600" s="3" t="s">
        <v>7171</v>
      </c>
      <c r="D2600" s="4">
        <v>5.0000000000000001E-3</v>
      </c>
      <c r="E2600" s="5" t="s">
        <v>1340</v>
      </c>
      <c r="F2600" s="4">
        <v>5.3299999999999997E-3</v>
      </c>
      <c r="G2600" s="6">
        <v>46956</v>
      </c>
      <c r="H2600" s="3" t="s">
        <v>7139</v>
      </c>
      <c r="I2600" s="3" t="s">
        <v>7140</v>
      </c>
      <c r="J2600" s="3"/>
      <c r="K2600" s="5" t="s">
        <v>71</v>
      </c>
      <c r="L2600" s="5">
        <v>1</v>
      </c>
      <c r="M2600" s="5" t="s">
        <v>72</v>
      </c>
      <c r="N2600" s="5">
        <f>VLOOKUP(M2600,[1]ArchetypeScores!E:N,10,FALSE)</f>
        <v>0</v>
      </c>
      <c r="O2600" s="5">
        <f>VLOOKUP(M2600,[1]ArchetypeScores!E:O,11,FALSE)</f>
        <v>0</v>
      </c>
      <c r="P2600" s="5">
        <f>VLOOKUP(M2600,[1]ArchetypeScores!E:P,12,FALSE)</f>
        <v>0</v>
      </c>
      <c r="Q2600" s="2" t="str">
        <f>VLOOKUP(M2600,[1]ArchetypeScores!E:W,19,FALSE)</f>
        <v>Other sector</v>
      </c>
      <c r="R2600" s="2">
        <f>VLOOKUP(M2600,[1]ArchetypeScores!E:I,5,FALSE)</f>
        <v>0</v>
      </c>
      <c r="S2600" s="2">
        <f>VLOOKUP(M2600,[1]ArchetypeScores!E:K,7,FALSE)</f>
        <v>0</v>
      </c>
      <c r="T2600" s="2" t="str">
        <f t="shared" si="40"/>
        <v>Not A&amp;R positive</v>
      </c>
    </row>
    <row r="2601" spans="1:20" x14ac:dyDescent="0.3">
      <c r="A2601" s="2" t="s">
        <v>7130</v>
      </c>
      <c r="B2601" s="3" t="s">
        <v>7170</v>
      </c>
      <c r="C2601" s="3" t="s">
        <v>7172</v>
      </c>
      <c r="D2601" s="4">
        <v>8.0000000000000002E-3</v>
      </c>
      <c r="E2601" s="5" t="s">
        <v>1340</v>
      </c>
      <c r="F2601" s="4">
        <v>9.1199999999999996E-3</v>
      </c>
      <c r="G2601" s="6">
        <v>47060</v>
      </c>
      <c r="H2601" s="3" t="s">
        <v>7145</v>
      </c>
      <c r="I2601" s="3" t="s">
        <v>7146</v>
      </c>
      <c r="J2601" s="3"/>
      <c r="K2601" s="5" t="s">
        <v>71</v>
      </c>
      <c r="L2601" s="5">
        <v>1</v>
      </c>
      <c r="M2601" s="5" t="s">
        <v>72</v>
      </c>
      <c r="N2601" s="5">
        <f>VLOOKUP(M2601,[1]ArchetypeScores!E:N,10,FALSE)</f>
        <v>0</v>
      </c>
      <c r="O2601" s="5">
        <f>VLOOKUP(M2601,[1]ArchetypeScores!E:O,11,FALSE)</f>
        <v>0</v>
      </c>
      <c r="P2601" s="5">
        <f>VLOOKUP(M2601,[1]ArchetypeScores!E:P,12,FALSE)</f>
        <v>0</v>
      </c>
      <c r="Q2601" s="2" t="str">
        <f>VLOOKUP(M2601,[1]ArchetypeScores!E:W,19,FALSE)</f>
        <v>Other sector</v>
      </c>
      <c r="R2601" s="2">
        <f>VLOOKUP(M2601,[1]ArchetypeScores!E:I,5,FALSE)</f>
        <v>0</v>
      </c>
      <c r="S2601" s="2">
        <f>VLOOKUP(M2601,[1]ArchetypeScores!E:K,7,FALSE)</f>
        <v>0</v>
      </c>
      <c r="T2601" s="2" t="str">
        <f t="shared" si="40"/>
        <v>Not A&amp;R positive</v>
      </c>
    </row>
    <row r="2602" spans="1:20" x14ac:dyDescent="0.3">
      <c r="A2602" s="2" t="s">
        <v>7130</v>
      </c>
      <c r="B2602" s="3" t="s">
        <v>7173</v>
      </c>
      <c r="C2602" s="3" t="s">
        <v>7174</v>
      </c>
      <c r="D2602" s="4">
        <v>1.4999999999999999E-2</v>
      </c>
      <c r="E2602" s="5" t="s">
        <v>1340</v>
      </c>
      <c r="F2602" s="4">
        <v>1.678E-2</v>
      </c>
      <c r="G2602" s="6">
        <v>46985</v>
      </c>
      <c r="H2602" s="3" t="s">
        <v>7133</v>
      </c>
      <c r="I2602" s="3" t="s">
        <v>7134</v>
      </c>
      <c r="J2602" s="3"/>
      <c r="K2602" s="5" t="s">
        <v>735</v>
      </c>
      <c r="L2602" s="5">
        <v>1</v>
      </c>
      <c r="M2602" s="5" t="s">
        <v>736</v>
      </c>
      <c r="N2602" s="5">
        <f>VLOOKUP(M2602,[1]ArchetypeScores!E:N,10,FALSE)</f>
        <v>1</v>
      </c>
      <c r="O2602" s="5">
        <f>VLOOKUP(M2602,[1]ArchetypeScores!E:O,11,FALSE)</f>
        <v>-2</v>
      </c>
      <c r="P2602" s="5">
        <f>VLOOKUP(M2602,[1]ArchetypeScores!E:P,12,FALSE)</f>
        <v>-2</v>
      </c>
      <c r="Q2602" s="2" t="str">
        <f>VLOOKUP(M2602,[1]ArchetypeScores!E:W,19,FALSE)</f>
        <v>Other sector</v>
      </c>
      <c r="R2602" s="2">
        <f>VLOOKUP(M2602,[1]ArchetypeScores!E:I,5,FALSE)</f>
        <v>0</v>
      </c>
      <c r="S2602" s="2">
        <f>VLOOKUP(M2602,[1]ArchetypeScores!E:K,7,FALSE)</f>
        <v>0</v>
      </c>
      <c r="T2602" s="2" t="str">
        <f t="shared" si="40"/>
        <v>Not A&amp;R positive</v>
      </c>
    </row>
    <row r="2603" spans="1:20" x14ac:dyDescent="0.3">
      <c r="A2603" s="2" t="s">
        <v>7130</v>
      </c>
      <c r="B2603" s="3" t="s">
        <v>7175</v>
      </c>
      <c r="C2603" s="3" t="s">
        <v>7176</v>
      </c>
      <c r="D2603" s="4">
        <v>0.24</v>
      </c>
      <c r="E2603" s="5" t="s">
        <v>1340</v>
      </c>
      <c r="F2603" s="4">
        <v>0.28449999999999998</v>
      </c>
      <c r="G2603" s="6">
        <v>46960</v>
      </c>
      <c r="H2603" s="3" t="s">
        <v>7139</v>
      </c>
      <c r="I2603" s="3" t="s">
        <v>7140</v>
      </c>
      <c r="J2603" s="3"/>
      <c r="K2603" s="5" t="s">
        <v>735</v>
      </c>
      <c r="L2603" s="5">
        <v>1</v>
      </c>
      <c r="M2603" s="5" t="s">
        <v>736</v>
      </c>
      <c r="N2603" s="5">
        <f>VLOOKUP(M2603,[1]ArchetypeScores!E:N,10,FALSE)</f>
        <v>1</v>
      </c>
      <c r="O2603" s="5">
        <f>VLOOKUP(M2603,[1]ArchetypeScores!E:O,11,FALSE)</f>
        <v>-2</v>
      </c>
      <c r="P2603" s="5">
        <f>VLOOKUP(M2603,[1]ArchetypeScores!E:P,12,FALSE)</f>
        <v>-2</v>
      </c>
      <c r="Q2603" s="2" t="str">
        <f>VLOOKUP(M2603,[1]ArchetypeScores!E:W,19,FALSE)</f>
        <v>Other sector</v>
      </c>
      <c r="R2603" s="2">
        <f>VLOOKUP(M2603,[1]ArchetypeScores!E:I,5,FALSE)</f>
        <v>0</v>
      </c>
      <c r="S2603" s="2">
        <f>VLOOKUP(M2603,[1]ArchetypeScores!E:K,7,FALSE)</f>
        <v>0</v>
      </c>
      <c r="T2603" s="2" t="str">
        <f t="shared" si="40"/>
        <v>Not A&amp;R positive</v>
      </c>
    </row>
    <row r="2604" spans="1:20" x14ac:dyDescent="0.3">
      <c r="A2604" s="2" t="s">
        <v>7130</v>
      </c>
      <c r="B2604" s="3" t="s">
        <v>7177</v>
      </c>
      <c r="C2604" s="3" t="s">
        <v>7178</v>
      </c>
      <c r="D2604" s="4">
        <v>0.06</v>
      </c>
      <c r="E2604" s="5" t="s">
        <v>1340</v>
      </c>
      <c r="F2604" s="4">
        <v>6.7119999999999999E-2</v>
      </c>
      <c r="G2604" s="6">
        <v>46993</v>
      </c>
      <c r="H2604" s="3" t="s">
        <v>7133</v>
      </c>
      <c r="I2604" s="3" t="s">
        <v>7134</v>
      </c>
      <c r="J2604" s="3"/>
      <c r="K2604" s="5" t="s">
        <v>38</v>
      </c>
      <c r="L2604" s="5">
        <v>13</v>
      </c>
      <c r="M2604" s="5" t="s">
        <v>39</v>
      </c>
      <c r="N2604" s="5">
        <f>VLOOKUP(M2604,[1]ArchetypeScores!E:N,10,FALSE)</f>
        <v>0</v>
      </c>
      <c r="O2604" s="5">
        <f>VLOOKUP(M2604,[1]ArchetypeScores!E:O,11,FALSE)</f>
        <v>-2</v>
      </c>
      <c r="P2604" s="5">
        <f>VLOOKUP(M2604,[1]ArchetypeScores!E:P,12,FALSE)</f>
        <v>0</v>
      </c>
      <c r="Q2604" s="2" t="str">
        <f>VLOOKUP(M2604,[1]ArchetypeScores!E:W,19,FALSE)</f>
        <v>Industrials - transportation</v>
      </c>
      <c r="R2604" s="2">
        <f>VLOOKUP(M2604,[1]ArchetypeScores!E:I,5,FALSE)</f>
        <v>0</v>
      </c>
      <c r="S2604" s="2">
        <f>VLOOKUP(M2604,[1]ArchetypeScores!E:K,7,FALSE)</f>
        <v>0</v>
      </c>
      <c r="T2604" s="2" t="str">
        <f t="shared" si="40"/>
        <v>Not A&amp;R positive</v>
      </c>
    </row>
    <row r="2605" spans="1:20" x14ac:dyDescent="0.3">
      <c r="A2605" s="2" t="s">
        <v>7130</v>
      </c>
      <c r="B2605" s="3" t="s">
        <v>7179</v>
      </c>
      <c r="C2605" s="3" t="s">
        <v>7180</v>
      </c>
      <c r="D2605" s="4">
        <v>0.3</v>
      </c>
      <c r="E2605" s="5" t="s">
        <v>1340</v>
      </c>
      <c r="F2605" s="4">
        <v>0.32577</v>
      </c>
      <c r="G2605" s="6">
        <v>47049</v>
      </c>
      <c r="H2605" s="3" t="s">
        <v>7145</v>
      </c>
      <c r="I2605" s="3" t="s">
        <v>7146</v>
      </c>
      <c r="J2605" s="3"/>
      <c r="K2605" s="5" t="s">
        <v>38</v>
      </c>
      <c r="L2605" s="5">
        <v>13</v>
      </c>
      <c r="M2605" s="5" t="s">
        <v>39</v>
      </c>
      <c r="N2605" s="5">
        <f>VLOOKUP(M2605,[1]ArchetypeScores!E:N,10,FALSE)</f>
        <v>0</v>
      </c>
      <c r="O2605" s="5">
        <f>VLOOKUP(M2605,[1]ArchetypeScores!E:O,11,FALSE)</f>
        <v>-2</v>
      </c>
      <c r="P2605" s="5">
        <f>VLOOKUP(M2605,[1]ArchetypeScores!E:P,12,FALSE)</f>
        <v>0</v>
      </c>
      <c r="Q2605" s="2" t="str">
        <f>VLOOKUP(M2605,[1]ArchetypeScores!E:W,19,FALSE)</f>
        <v>Industrials - transportation</v>
      </c>
      <c r="R2605" s="2">
        <f>VLOOKUP(M2605,[1]ArchetypeScores!E:I,5,FALSE)</f>
        <v>0</v>
      </c>
      <c r="S2605" s="2">
        <f>VLOOKUP(M2605,[1]ArchetypeScores!E:K,7,FALSE)</f>
        <v>0</v>
      </c>
      <c r="T2605" s="2" t="str">
        <f t="shared" si="40"/>
        <v>Not A&amp;R positive</v>
      </c>
    </row>
    <row r="2606" spans="1:20" x14ac:dyDescent="0.3">
      <c r="A2606" s="2" t="s">
        <v>7130</v>
      </c>
      <c r="B2606" s="3" t="s">
        <v>7181</v>
      </c>
      <c r="C2606" s="3" t="s">
        <v>7182</v>
      </c>
      <c r="D2606" s="4">
        <v>0.01</v>
      </c>
      <c r="E2606" s="5" t="s">
        <v>1340</v>
      </c>
      <c r="F2606" s="4">
        <v>1.086E-2</v>
      </c>
      <c r="G2606" s="6">
        <v>47051</v>
      </c>
      <c r="H2606" s="3" t="s">
        <v>7145</v>
      </c>
      <c r="I2606" s="3" t="s">
        <v>7146</v>
      </c>
      <c r="J2606" s="3"/>
      <c r="K2606" s="5" t="s">
        <v>38</v>
      </c>
      <c r="L2606" s="5">
        <v>29</v>
      </c>
      <c r="M2606" s="5" t="s">
        <v>316</v>
      </c>
      <c r="N2606" s="5">
        <f>VLOOKUP(M2606,[1]ArchetypeScores!E:N,10,FALSE)</f>
        <v>0</v>
      </c>
      <c r="O2606" s="5">
        <f>VLOOKUP(M2606,[1]ArchetypeScores!E:O,11,FALSE)</f>
        <v>-1</v>
      </c>
      <c r="P2606" s="5">
        <f>VLOOKUP(M2606,[1]ArchetypeScores!E:P,12,FALSE)</f>
        <v>0</v>
      </c>
      <c r="Q2606" s="2" t="str">
        <f>VLOOKUP(M2606,[1]ArchetypeScores!E:W,19,FALSE)</f>
        <v>Other sector</v>
      </c>
      <c r="R2606" s="2">
        <f>VLOOKUP(M2606,[1]ArchetypeScores!E:I,5,FALSE)</f>
        <v>0</v>
      </c>
      <c r="S2606" s="2">
        <f>VLOOKUP(M2606,[1]ArchetypeScores!E:K,7,FALSE)</f>
        <v>0</v>
      </c>
      <c r="T2606" s="2" t="str">
        <f t="shared" si="40"/>
        <v>Not A&amp;R positive</v>
      </c>
    </row>
    <row r="2607" spans="1:20" x14ac:dyDescent="0.3">
      <c r="A2607" s="2" t="s">
        <v>7130</v>
      </c>
      <c r="B2607" s="3" t="s">
        <v>7183</v>
      </c>
      <c r="C2607" s="3" t="s">
        <v>7184</v>
      </c>
      <c r="D2607" s="4">
        <v>0.7</v>
      </c>
      <c r="E2607" s="5" t="s">
        <v>1340</v>
      </c>
      <c r="F2607" s="4">
        <v>0.77331000000000005</v>
      </c>
      <c r="G2607" s="6">
        <v>47077</v>
      </c>
      <c r="H2607" s="3" t="s">
        <v>7185</v>
      </c>
      <c r="I2607" s="3"/>
      <c r="J2607" s="3"/>
      <c r="K2607" s="5" t="s">
        <v>57</v>
      </c>
      <c r="L2607" s="5">
        <v>29</v>
      </c>
      <c r="M2607" s="5" t="s">
        <v>58</v>
      </c>
      <c r="N2607" s="5">
        <f>VLOOKUP(M2607,[1]ArchetypeScores!E:N,10,FALSE)</f>
        <v>0</v>
      </c>
      <c r="O2607" s="5">
        <f>VLOOKUP(M2607,[1]ArchetypeScores!E:O,11,FALSE)</f>
        <v>-1</v>
      </c>
      <c r="P2607" s="5">
        <f>VLOOKUP(M2607,[1]ArchetypeScores!E:P,12,FALSE)</f>
        <v>0</v>
      </c>
      <c r="Q2607" s="2" t="str">
        <f>VLOOKUP(M2607,[1]ArchetypeScores!E:W,19,FALSE)</f>
        <v>Untargeted</v>
      </c>
      <c r="R2607" s="2">
        <f>VLOOKUP(M2607,[1]ArchetypeScores!E:I,5,FALSE)</f>
        <v>0</v>
      </c>
      <c r="S2607" s="2">
        <f>VLOOKUP(M2607,[1]ArchetypeScores!E:K,7,FALSE)</f>
        <v>0</v>
      </c>
      <c r="T2607" s="2" t="str">
        <f t="shared" si="40"/>
        <v>Not A&amp;R positive</v>
      </c>
    </row>
    <row r="2608" spans="1:20" x14ac:dyDescent="0.3">
      <c r="A2608" s="2" t="s">
        <v>7130</v>
      </c>
      <c r="B2608" s="3" t="s">
        <v>7186</v>
      </c>
      <c r="C2608" s="3" t="s">
        <v>7187</v>
      </c>
      <c r="D2608" s="4"/>
      <c r="E2608" s="5" t="s">
        <v>1340</v>
      </c>
      <c r="F2608" s="4">
        <v>0</v>
      </c>
      <c r="G2608" s="6">
        <v>47041</v>
      </c>
      <c r="H2608" s="3" t="s">
        <v>7188</v>
      </c>
      <c r="I2608" s="3"/>
      <c r="J2608" s="3"/>
      <c r="K2608" s="5" t="s">
        <v>38</v>
      </c>
      <c r="L2608" s="5">
        <v>13</v>
      </c>
      <c r="M2608" s="5" t="s">
        <v>39</v>
      </c>
      <c r="N2608" s="5">
        <f>VLOOKUP(M2608,[1]ArchetypeScores!E:N,10,FALSE)</f>
        <v>0</v>
      </c>
      <c r="O2608" s="5">
        <f>VLOOKUP(M2608,[1]ArchetypeScores!E:O,11,FALSE)</f>
        <v>-2</v>
      </c>
      <c r="P2608" s="5">
        <f>VLOOKUP(M2608,[1]ArchetypeScores!E:P,12,FALSE)</f>
        <v>0</v>
      </c>
      <c r="Q2608" s="2" t="str">
        <f>VLOOKUP(M2608,[1]ArchetypeScores!E:W,19,FALSE)</f>
        <v>Industrials - transportation</v>
      </c>
      <c r="R2608" s="2">
        <f>VLOOKUP(M2608,[1]ArchetypeScores!E:I,5,FALSE)</f>
        <v>0</v>
      </c>
      <c r="S2608" s="2">
        <f>VLOOKUP(M2608,[1]ArchetypeScores!E:K,7,FALSE)</f>
        <v>0</v>
      </c>
      <c r="T2608" s="2" t="str">
        <f t="shared" si="40"/>
        <v>Not A&amp;R positive</v>
      </c>
    </row>
    <row r="2609" spans="1:20" x14ac:dyDescent="0.3">
      <c r="A2609" s="2" t="s">
        <v>7130</v>
      </c>
      <c r="B2609" s="3" t="s">
        <v>7189</v>
      </c>
      <c r="C2609" s="3" t="s">
        <v>7190</v>
      </c>
      <c r="D2609" s="4">
        <v>0.3</v>
      </c>
      <c r="E2609" s="5" t="s">
        <v>1340</v>
      </c>
      <c r="F2609" s="4">
        <v>0.35563</v>
      </c>
      <c r="G2609" s="6">
        <v>46964</v>
      </c>
      <c r="H2609" s="3" t="s">
        <v>7139</v>
      </c>
      <c r="I2609" s="3" t="s">
        <v>7140</v>
      </c>
      <c r="J2609" s="3"/>
      <c r="K2609" s="5" t="s">
        <v>664</v>
      </c>
      <c r="L2609" s="5">
        <v>2</v>
      </c>
      <c r="M2609" s="5" t="s">
        <v>1105</v>
      </c>
      <c r="N2609" s="5">
        <f>VLOOKUP(M2609,[1]ArchetypeScores!E:N,10,FALSE)</f>
        <v>1</v>
      </c>
      <c r="O2609" s="5">
        <f>VLOOKUP(M2609,[1]ArchetypeScores!E:O,11,FALSE)</f>
        <v>0</v>
      </c>
      <c r="P2609" s="5">
        <f>VLOOKUP(M2609,[1]ArchetypeScores!E:P,12,FALSE)</f>
        <v>2</v>
      </c>
      <c r="Q2609" s="2" t="str">
        <f>VLOOKUP(M2609,[1]ArchetypeScores!E:W,19,FALSE)</f>
        <v>Other sector</v>
      </c>
      <c r="R2609" s="2">
        <f>VLOOKUP(M2609,[1]ArchetypeScores!E:I,5,FALSE)</f>
        <v>0</v>
      </c>
      <c r="S2609" s="2">
        <f>VLOOKUP(M2609,[1]ArchetypeScores!E:K,7,FALSE)</f>
        <v>0</v>
      </c>
      <c r="T2609" s="2" t="str">
        <f t="shared" si="40"/>
        <v>Not A&amp;R positive</v>
      </c>
    </row>
    <row r="2610" spans="1:20" x14ac:dyDescent="0.3">
      <c r="A2610" s="2" t="s">
        <v>7130</v>
      </c>
      <c r="B2610" s="3" t="s">
        <v>7191</v>
      </c>
      <c r="C2610" s="3" t="s">
        <v>7192</v>
      </c>
      <c r="D2610" s="4">
        <v>3.3000000000000002E-2</v>
      </c>
      <c r="E2610" s="5" t="s">
        <v>1340</v>
      </c>
      <c r="F2610" s="4">
        <v>3.9120000000000002E-2</v>
      </c>
      <c r="G2610" s="6">
        <v>46961</v>
      </c>
      <c r="H2610" s="3" t="s">
        <v>7139</v>
      </c>
      <c r="I2610" s="3" t="s">
        <v>7140</v>
      </c>
      <c r="J2610" s="3"/>
      <c r="K2610" s="5" t="s">
        <v>154</v>
      </c>
      <c r="L2610" s="5">
        <v>1</v>
      </c>
      <c r="M2610" s="5" t="s">
        <v>188</v>
      </c>
      <c r="N2610" s="5">
        <f>VLOOKUP(M2610,[1]ArchetypeScores!E:N,10,FALSE)</f>
        <v>1</v>
      </c>
      <c r="O2610" s="5">
        <f>VLOOKUP(M2610,[1]ArchetypeScores!E:O,11,FALSE)</f>
        <v>-1</v>
      </c>
      <c r="P2610" s="5">
        <f>VLOOKUP(M2610,[1]ArchetypeScores!E:P,12,FALSE)</f>
        <v>0</v>
      </c>
      <c r="Q2610" s="2" t="str">
        <f>VLOOKUP(M2610,[1]ArchetypeScores!E:W,19,FALSE)</f>
        <v>Education and training</v>
      </c>
      <c r="R2610" s="2">
        <f>VLOOKUP(M2610,[1]ArchetypeScores!E:I,5,FALSE)</f>
        <v>0</v>
      </c>
      <c r="S2610" s="2">
        <f>VLOOKUP(M2610,[1]ArchetypeScores!E:K,7,FALSE)</f>
        <v>1</v>
      </c>
      <c r="T2610" s="2" t="str">
        <f t="shared" si="40"/>
        <v>Indirect only</v>
      </c>
    </row>
    <row r="2611" spans="1:20" x14ac:dyDescent="0.3">
      <c r="A2611" s="2" t="s">
        <v>7130</v>
      </c>
      <c r="B2611" s="3" t="s">
        <v>7193</v>
      </c>
      <c r="C2611" s="3" t="s">
        <v>7194</v>
      </c>
      <c r="D2611" s="4">
        <v>0.15</v>
      </c>
      <c r="E2611" s="5" t="s">
        <v>1340</v>
      </c>
      <c r="F2611" s="4">
        <v>0.16289000000000001</v>
      </c>
      <c r="G2611" s="6">
        <v>47050</v>
      </c>
      <c r="H2611" s="3" t="s">
        <v>7145</v>
      </c>
      <c r="I2611" s="3" t="s">
        <v>7146</v>
      </c>
      <c r="J2611" s="3"/>
      <c r="K2611" s="5" t="s">
        <v>57</v>
      </c>
      <c r="L2611" s="5">
        <v>29</v>
      </c>
      <c r="M2611" s="5" t="s">
        <v>58</v>
      </c>
      <c r="N2611" s="5">
        <f>VLOOKUP(M2611,[1]ArchetypeScores!E:N,10,FALSE)</f>
        <v>0</v>
      </c>
      <c r="O2611" s="5">
        <f>VLOOKUP(M2611,[1]ArchetypeScores!E:O,11,FALSE)</f>
        <v>-1</v>
      </c>
      <c r="P2611" s="5">
        <f>VLOOKUP(M2611,[1]ArchetypeScores!E:P,12,FALSE)</f>
        <v>0</v>
      </c>
      <c r="Q2611" s="2" t="str">
        <f>VLOOKUP(M2611,[1]ArchetypeScores!E:W,19,FALSE)</f>
        <v>Untargeted</v>
      </c>
      <c r="R2611" s="2">
        <f>VLOOKUP(M2611,[1]ArchetypeScores!E:I,5,FALSE)</f>
        <v>0</v>
      </c>
      <c r="S2611" s="2">
        <f>VLOOKUP(M2611,[1]ArchetypeScores!E:K,7,FALSE)</f>
        <v>0</v>
      </c>
      <c r="T2611" s="2" t="str">
        <f t="shared" si="40"/>
        <v>Not A&amp;R positive</v>
      </c>
    </row>
    <row r="2612" spans="1:20" x14ac:dyDescent="0.3">
      <c r="A2612" s="2" t="s">
        <v>7130</v>
      </c>
      <c r="B2612" s="3" t="s">
        <v>7195</v>
      </c>
      <c r="C2612" s="3" t="s">
        <v>7196</v>
      </c>
      <c r="D2612" s="4"/>
      <c r="E2612" s="5" t="s">
        <v>1340</v>
      </c>
      <c r="F2612" s="4">
        <v>0</v>
      </c>
      <c r="G2612" s="6">
        <v>47080</v>
      </c>
      <c r="H2612" s="3" t="s">
        <v>7197</v>
      </c>
      <c r="I2612" s="3"/>
      <c r="J2612" s="3"/>
      <c r="K2612" s="5" t="s">
        <v>47</v>
      </c>
      <c r="L2612" s="5">
        <v>3</v>
      </c>
      <c r="M2612" s="5" t="s">
        <v>607</v>
      </c>
      <c r="N2612" s="5">
        <f>VLOOKUP(M2612,[1]ArchetypeScores!E:N,10,FALSE)</f>
        <v>0</v>
      </c>
      <c r="O2612" s="5">
        <f>VLOOKUP(M2612,[1]ArchetypeScores!E:O,11,FALSE)</f>
        <v>0</v>
      </c>
      <c r="P2612" s="5">
        <f>VLOOKUP(M2612,[1]ArchetypeScores!E:P,12,FALSE)</f>
        <v>0</v>
      </c>
      <c r="Q2612" s="2" t="str">
        <f>VLOOKUP(M2612,[1]ArchetypeScores!E:W,19,FALSE)</f>
        <v>Other sector</v>
      </c>
      <c r="R2612" s="2">
        <f>VLOOKUP(M2612,[1]ArchetypeScores!E:I,5,FALSE)</f>
        <v>0</v>
      </c>
      <c r="S2612" s="2">
        <f>VLOOKUP(M2612,[1]ArchetypeScores!E:K,7,FALSE)</f>
        <v>0</v>
      </c>
      <c r="T2612" s="2" t="str">
        <f t="shared" si="40"/>
        <v>Not A&amp;R positive</v>
      </c>
    </row>
    <row r="2613" spans="1:20" x14ac:dyDescent="0.3">
      <c r="A2613" s="2" t="s">
        <v>7130</v>
      </c>
      <c r="B2613" s="3" t="s">
        <v>7198</v>
      </c>
      <c r="C2613" s="3" t="s">
        <v>7199</v>
      </c>
      <c r="D2613" s="4">
        <v>0.3</v>
      </c>
      <c r="E2613" s="5" t="s">
        <v>1340</v>
      </c>
      <c r="F2613" s="4">
        <v>0.33835999999999999</v>
      </c>
      <c r="G2613" s="6">
        <v>46976</v>
      </c>
      <c r="H2613" s="3" t="s">
        <v>7200</v>
      </c>
      <c r="I2613" s="3" t="s">
        <v>7134</v>
      </c>
      <c r="J2613" s="3"/>
      <c r="K2613" s="5" t="s">
        <v>38</v>
      </c>
      <c r="L2613" s="5">
        <v>13</v>
      </c>
      <c r="M2613" s="5" t="s">
        <v>39</v>
      </c>
      <c r="N2613" s="5">
        <f>VLOOKUP(M2613,[1]ArchetypeScores!E:N,10,FALSE)</f>
        <v>0</v>
      </c>
      <c r="O2613" s="5">
        <f>VLOOKUP(M2613,[1]ArchetypeScores!E:O,11,FALSE)</f>
        <v>-2</v>
      </c>
      <c r="P2613" s="5">
        <f>VLOOKUP(M2613,[1]ArchetypeScores!E:P,12,FALSE)</f>
        <v>0</v>
      </c>
      <c r="Q2613" s="2" t="str">
        <f>VLOOKUP(M2613,[1]ArchetypeScores!E:W,19,FALSE)</f>
        <v>Industrials - transportation</v>
      </c>
      <c r="R2613" s="2">
        <f>VLOOKUP(M2613,[1]ArchetypeScores!E:I,5,FALSE)</f>
        <v>0</v>
      </c>
      <c r="S2613" s="2">
        <f>VLOOKUP(M2613,[1]ArchetypeScores!E:K,7,FALSE)</f>
        <v>0</v>
      </c>
      <c r="T2613" s="2" t="str">
        <f t="shared" si="40"/>
        <v>Not A&amp;R positive</v>
      </c>
    </row>
    <row r="2614" spans="1:20" x14ac:dyDescent="0.3">
      <c r="A2614" s="2" t="s">
        <v>7130</v>
      </c>
      <c r="B2614" s="3" t="s">
        <v>7201</v>
      </c>
      <c r="C2614" s="3" t="s">
        <v>7202</v>
      </c>
      <c r="D2614" s="4">
        <v>0.57199999999999995</v>
      </c>
      <c r="E2614" s="5" t="s">
        <v>1340</v>
      </c>
      <c r="F2614" s="4">
        <v>0.62039999999999995</v>
      </c>
      <c r="G2614" s="6">
        <v>47071</v>
      </c>
      <c r="H2614" s="3" t="s">
        <v>7203</v>
      </c>
      <c r="I2614" s="3" t="s">
        <v>7146</v>
      </c>
      <c r="J2614" s="3"/>
      <c r="K2614" s="5" t="s">
        <v>102</v>
      </c>
      <c r="L2614" s="5">
        <v>2</v>
      </c>
      <c r="M2614" s="5" t="s">
        <v>681</v>
      </c>
      <c r="N2614" s="5">
        <f>VLOOKUP(M2614,[1]ArchetypeScores!E:N,10,FALSE)</f>
        <v>0</v>
      </c>
      <c r="O2614" s="5">
        <f>VLOOKUP(M2614,[1]ArchetypeScores!E:O,11,FALSE)</f>
        <v>-1</v>
      </c>
      <c r="P2614" s="5">
        <f>VLOOKUP(M2614,[1]ArchetypeScores!E:P,12,FALSE)</f>
        <v>0</v>
      </c>
      <c r="Q2614" s="2" t="str">
        <f>VLOOKUP(M2614,[1]ArchetypeScores!E:W,19,FALSE)</f>
        <v>Untargeted</v>
      </c>
      <c r="R2614" s="2">
        <f>VLOOKUP(M2614,[1]ArchetypeScores!E:I,5,FALSE)</f>
        <v>0</v>
      </c>
      <c r="S2614" s="2">
        <f>VLOOKUP(M2614,[1]ArchetypeScores!E:K,7,FALSE)</f>
        <v>1</v>
      </c>
      <c r="T2614" s="2" t="str">
        <f t="shared" si="40"/>
        <v>Indirect only</v>
      </c>
    </row>
    <row r="2615" spans="1:20" x14ac:dyDescent="0.3">
      <c r="A2615" s="2" t="s">
        <v>7130</v>
      </c>
      <c r="B2615" s="3" t="s">
        <v>7204</v>
      </c>
      <c r="C2615" s="3" t="s">
        <v>7205</v>
      </c>
      <c r="D2615" s="4">
        <v>8.9999999999999993E-3</v>
      </c>
      <c r="E2615" s="5" t="s">
        <v>1340</v>
      </c>
      <c r="F2615" s="4">
        <v>1.055E-2</v>
      </c>
      <c r="G2615" s="6">
        <v>46963</v>
      </c>
      <c r="H2615" s="3" t="s">
        <v>7139</v>
      </c>
      <c r="I2615" s="3" t="s">
        <v>7140</v>
      </c>
      <c r="J2615" s="3"/>
      <c r="K2615" s="5" t="s">
        <v>57</v>
      </c>
      <c r="L2615" s="5">
        <v>29</v>
      </c>
      <c r="M2615" s="5" t="s">
        <v>58</v>
      </c>
      <c r="N2615" s="5">
        <f>VLOOKUP(M2615,[1]ArchetypeScores!E:N,10,FALSE)</f>
        <v>0</v>
      </c>
      <c r="O2615" s="5">
        <f>VLOOKUP(M2615,[1]ArchetypeScores!E:O,11,FALSE)</f>
        <v>-1</v>
      </c>
      <c r="P2615" s="5">
        <f>VLOOKUP(M2615,[1]ArchetypeScores!E:P,12,FALSE)</f>
        <v>0</v>
      </c>
      <c r="Q2615" s="2" t="str">
        <f>VLOOKUP(M2615,[1]ArchetypeScores!E:W,19,FALSE)</f>
        <v>Untargeted</v>
      </c>
      <c r="R2615" s="2">
        <f>VLOOKUP(M2615,[1]ArchetypeScores!E:I,5,FALSE)</f>
        <v>0</v>
      </c>
      <c r="S2615" s="2">
        <f>VLOOKUP(M2615,[1]ArchetypeScores!E:K,7,FALSE)</f>
        <v>0</v>
      </c>
      <c r="T2615" s="2" t="str">
        <f t="shared" si="40"/>
        <v>Not A&amp;R positive</v>
      </c>
    </row>
    <row r="2616" spans="1:20" x14ac:dyDescent="0.3">
      <c r="A2616" s="2" t="s">
        <v>7130</v>
      </c>
      <c r="B2616" s="3" t="s">
        <v>7206</v>
      </c>
      <c r="C2616" s="3" t="s">
        <v>7207</v>
      </c>
      <c r="D2616" s="4">
        <v>10</v>
      </c>
      <c r="E2616" s="5" t="s">
        <v>1340</v>
      </c>
      <c r="F2616" s="4">
        <v>10.760999999999999</v>
      </c>
      <c r="G2616" s="6">
        <v>47083</v>
      </c>
      <c r="H2616" s="3" t="s">
        <v>7208</v>
      </c>
      <c r="I2616" s="3"/>
      <c r="J2616" s="3"/>
      <c r="K2616" s="5" t="s">
        <v>38</v>
      </c>
      <c r="L2616" s="5">
        <v>13</v>
      </c>
      <c r="M2616" s="5" t="s">
        <v>39</v>
      </c>
      <c r="N2616" s="5">
        <f>VLOOKUP(M2616,[1]ArchetypeScores!E:N,10,FALSE)</f>
        <v>0</v>
      </c>
      <c r="O2616" s="5">
        <f>VLOOKUP(M2616,[1]ArchetypeScores!E:O,11,FALSE)</f>
        <v>-2</v>
      </c>
      <c r="P2616" s="5">
        <f>VLOOKUP(M2616,[1]ArchetypeScores!E:P,12,FALSE)</f>
        <v>0</v>
      </c>
      <c r="Q2616" s="2" t="str">
        <f>VLOOKUP(M2616,[1]ArchetypeScores!E:W,19,FALSE)</f>
        <v>Industrials - transportation</v>
      </c>
      <c r="R2616" s="2">
        <f>VLOOKUP(M2616,[1]ArchetypeScores!E:I,5,FALSE)</f>
        <v>0</v>
      </c>
      <c r="S2616" s="2">
        <f>VLOOKUP(M2616,[1]ArchetypeScores!E:K,7,FALSE)</f>
        <v>0</v>
      </c>
      <c r="T2616" s="2" t="str">
        <f t="shared" si="40"/>
        <v>Not A&amp;R positive</v>
      </c>
    </row>
    <row r="2617" spans="1:20" x14ac:dyDescent="0.3">
      <c r="A2617" s="2" t="s">
        <v>7130</v>
      </c>
      <c r="B2617" s="3" t="s">
        <v>7209</v>
      </c>
      <c r="C2617" s="3" t="s">
        <v>7210</v>
      </c>
      <c r="D2617" s="4"/>
      <c r="E2617" s="5" t="s">
        <v>1340</v>
      </c>
      <c r="F2617" s="4">
        <v>0</v>
      </c>
      <c r="G2617" s="6">
        <v>46970</v>
      </c>
      <c r="H2617" s="3" t="s">
        <v>7211</v>
      </c>
      <c r="I2617" s="3"/>
      <c r="J2617" s="3"/>
      <c r="K2617" s="5" t="s">
        <v>38</v>
      </c>
      <c r="L2617" s="5">
        <v>13</v>
      </c>
      <c r="M2617" s="5" t="s">
        <v>39</v>
      </c>
      <c r="N2617" s="5">
        <f>VLOOKUP(M2617,[1]ArchetypeScores!E:N,10,FALSE)</f>
        <v>0</v>
      </c>
      <c r="O2617" s="5">
        <f>VLOOKUP(M2617,[1]ArchetypeScores!E:O,11,FALSE)</f>
        <v>-2</v>
      </c>
      <c r="P2617" s="5">
        <f>VLOOKUP(M2617,[1]ArchetypeScores!E:P,12,FALSE)</f>
        <v>0</v>
      </c>
      <c r="Q2617" s="2" t="str">
        <f>VLOOKUP(M2617,[1]ArchetypeScores!E:W,19,FALSE)</f>
        <v>Industrials - transportation</v>
      </c>
      <c r="R2617" s="2">
        <f>VLOOKUP(M2617,[1]ArchetypeScores!E:I,5,FALSE)</f>
        <v>0</v>
      </c>
      <c r="S2617" s="2">
        <f>VLOOKUP(M2617,[1]ArchetypeScores!E:K,7,FALSE)</f>
        <v>0</v>
      </c>
      <c r="T2617" s="2" t="str">
        <f t="shared" si="40"/>
        <v>Not A&amp;R positive</v>
      </c>
    </row>
    <row r="2618" spans="1:20" x14ac:dyDescent="0.3">
      <c r="A2618" s="2" t="s">
        <v>7130</v>
      </c>
      <c r="B2618" s="3" t="s">
        <v>7212</v>
      </c>
      <c r="C2618" s="3" t="s">
        <v>7213</v>
      </c>
      <c r="D2618" s="4">
        <v>6.0000000000000001E-3</v>
      </c>
      <c r="E2618" s="5" t="s">
        <v>1340</v>
      </c>
      <c r="F2618" s="4">
        <v>6.5799999999999999E-3</v>
      </c>
      <c r="G2618" s="6">
        <v>47036</v>
      </c>
      <c r="H2618" s="3" t="s">
        <v>7214</v>
      </c>
      <c r="I2618" s="3" t="s">
        <v>7215</v>
      </c>
      <c r="J2618" s="3"/>
      <c r="K2618" s="5" t="s">
        <v>71</v>
      </c>
      <c r="L2618" s="5">
        <v>1</v>
      </c>
      <c r="M2618" s="5" t="s">
        <v>72</v>
      </c>
      <c r="N2618" s="5">
        <f>VLOOKUP(M2618,[1]ArchetypeScores!E:N,10,FALSE)</f>
        <v>0</v>
      </c>
      <c r="O2618" s="5">
        <f>VLOOKUP(M2618,[1]ArchetypeScores!E:O,11,FALSE)</f>
        <v>0</v>
      </c>
      <c r="P2618" s="5">
        <f>VLOOKUP(M2618,[1]ArchetypeScores!E:P,12,FALSE)</f>
        <v>0</v>
      </c>
      <c r="Q2618" s="2" t="str">
        <f>VLOOKUP(M2618,[1]ArchetypeScores!E:W,19,FALSE)</f>
        <v>Other sector</v>
      </c>
      <c r="R2618" s="2">
        <f>VLOOKUP(M2618,[1]ArchetypeScores!E:I,5,FALSE)</f>
        <v>0</v>
      </c>
      <c r="S2618" s="2">
        <f>VLOOKUP(M2618,[1]ArchetypeScores!E:K,7,FALSE)</f>
        <v>0</v>
      </c>
      <c r="T2618" s="2" t="str">
        <f t="shared" si="40"/>
        <v>Not A&amp;R positive</v>
      </c>
    </row>
    <row r="2619" spans="1:20" x14ac:dyDescent="0.3">
      <c r="A2619" s="2" t="s">
        <v>7130</v>
      </c>
      <c r="B2619" s="3" t="s">
        <v>7216</v>
      </c>
      <c r="C2619" s="3" t="s">
        <v>7217</v>
      </c>
      <c r="D2619" s="4">
        <v>1E-3</v>
      </c>
      <c r="E2619" s="5" t="s">
        <v>1340</v>
      </c>
      <c r="F2619" s="4">
        <v>1.1199999999999999E-3</v>
      </c>
      <c r="G2619" s="6">
        <v>47027</v>
      </c>
      <c r="H2619" s="3" t="s">
        <v>7218</v>
      </c>
      <c r="I2619" s="3" t="s">
        <v>7134</v>
      </c>
      <c r="J2619" s="3"/>
      <c r="K2619" s="5" t="s">
        <v>291</v>
      </c>
      <c r="L2619" s="5">
        <v>4</v>
      </c>
      <c r="M2619" s="5" t="s">
        <v>292</v>
      </c>
      <c r="N2619" s="5">
        <f>VLOOKUP(M2619,[1]ArchetypeScores!E:N,10,FALSE)</f>
        <v>1</v>
      </c>
      <c r="O2619" s="5">
        <f>VLOOKUP(M2619,[1]ArchetypeScores!E:O,11,FALSE)</f>
        <v>0</v>
      </c>
      <c r="P2619" s="5">
        <f>VLOOKUP(M2619,[1]ArchetypeScores!E:P,12,FALSE)</f>
        <v>0</v>
      </c>
      <c r="Q2619" s="2" t="str">
        <f>VLOOKUP(M2619,[1]ArchetypeScores!E:W,19,FALSE)</f>
        <v>Education and training</v>
      </c>
      <c r="R2619" s="2">
        <f>VLOOKUP(M2619,[1]ArchetypeScores!E:I,5,FALSE)</f>
        <v>0</v>
      </c>
      <c r="S2619" s="2">
        <f>VLOOKUP(M2619,[1]ArchetypeScores!E:K,7,FALSE)</f>
        <v>0</v>
      </c>
      <c r="T2619" s="2" t="str">
        <f t="shared" si="40"/>
        <v>Not A&amp;R positive</v>
      </c>
    </row>
    <row r="2620" spans="1:20" x14ac:dyDescent="0.3">
      <c r="A2620" s="2" t="s">
        <v>7130</v>
      </c>
      <c r="B2620" s="3" t="s">
        <v>7219</v>
      </c>
      <c r="C2620" s="3" t="s">
        <v>7220</v>
      </c>
      <c r="D2620" s="4"/>
      <c r="E2620" s="5" t="s">
        <v>1340</v>
      </c>
      <c r="F2620" s="4">
        <v>0</v>
      </c>
      <c r="G2620" s="6">
        <v>47079</v>
      </c>
      <c r="H2620" s="3" t="s">
        <v>7197</v>
      </c>
      <c r="I2620" s="3"/>
      <c r="J2620" s="3"/>
      <c r="K2620" s="5" t="s">
        <v>118</v>
      </c>
      <c r="L2620" s="5">
        <v>4</v>
      </c>
      <c r="M2620" s="5" t="s">
        <v>119</v>
      </c>
      <c r="N2620" s="5">
        <f>VLOOKUP(M2620,[1]ArchetypeScores!E:N,10,FALSE)</f>
        <v>0</v>
      </c>
      <c r="O2620" s="5">
        <f>VLOOKUP(M2620,[1]ArchetypeScores!E:O,11,FALSE)</f>
        <v>-1</v>
      </c>
      <c r="P2620" s="5">
        <f>VLOOKUP(M2620,[1]ArchetypeScores!E:P,12,FALSE)</f>
        <v>0</v>
      </c>
      <c r="Q2620" s="2" t="str">
        <f>VLOOKUP(M2620,[1]ArchetypeScores!E:W,19,FALSE)</f>
        <v>Untargeted</v>
      </c>
      <c r="R2620" s="2">
        <f>VLOOKUP(M2620,[1]ArchetypeScores!E:I,5,FALSE)</f>
        <v>0</v>
      </c>
      <c r="S2620" s="2">
        <f>VLOOKUP(M2620,[1]ArchetypeScores!E:K,7,FALSE)</f>
        <v>0</v>
      </c>
      <c r="T2620" s="2" t="str">
        <f t="shared" si="40"/>
        <v>Not A&amp;R positive</v>
      </c>
    </row>
    <row r="2621" spans="1:20" x14ac:dyDescent="0.3">
      <c r="A2621" s="2" t="s">
        <v>7130</v>
      </c>
      <c r="B2621" s="3" t="s">
        <v>7221</v>
      </c>
      <c r="C2621" s="3" t="s">
        <v>7222</v>
      </c>
      <c r="D2621" s="4">
        <v>0.05</v>
      </c>
      <c r="E2621" s="5" t="s">
        <v>1340</v>
      </c>
      <c r="F2621" s="4">
        <v>5.5930000000000001E-2</v>
      </c>
      <c r="G2621" s="6">
        <v>47022</v>
      </c>
      <c r="H2621" s="3" t="s">
        <v>7165</v>
      </c>
      <c r="I2621" s="3" t="s">
        <v>7134</v>
      </c>
      <c r="J2621" s="3"/>
      <c r="K2621" s="5" t="s">
        <v>102</v>
      </c>
      <c r="L2621" s="5">
        <v>2</v>
      </c>
      <c r="M2621" s="5" t="s">
        <v>681</v>
      </c>
      <c r="N2621" s="5">
        <f>VLOOKUP(M2621,[1]ArchetypeScores!E:N,10,FALSE)</f>
        <v>0</v>
      </c>
      <c r="O2621" s="5">
        <f>VLOOKUP(M2621,[1]ArchetypeScores!E:O,11,FALSE)</f>
        <v>-1</v>
      </c>
      <c r="P2621" s="5">
        <f>VLOOKUP(M2621,[1]ArchetypeScores!E:P,12,FALSE)</f>
        <v>0</v>
      </c>
      <c r="Q2621" s="2" t="str">
        <f>VLOOKUP(M2621,[1]ArchetypeScores!E:W,19,FALSE)</f>
        <v>Untargeted</v>
      </c>
      <c r="R2621" s="2">
        <f>VLOOKUP(M2621,[1]ArchetypeScores!E:I,5,FALSE)</f>
        <v>0</v>
      </c>
      <c r="S2621" s="2">
        <f>VLOOKUP(M2621,[1]ArchetypeScores!E:K,7,FALSE)</f>
        <v>1</v>
      </c>
      <c r="T2621" s="2" t="str">
        <f t="shared" si="40"/>
        <v>Indirect only</v>
      </c>
    </row>
    <row r="2622" spans="1:20" x14ac:dyDescent="0.3">
      <c r="A2622" s="2" t="s">
        <v>7130</v>
      </c>
      <c r="B2622" s="3" t="s">
        <v>7223</v>
      </c>
      <c r="C2622" s="3" t="s">
        <v>7224</v>
      </c>
      <c r="D2622" s="4">
        <v>0.3</v>
      </c>
      <c r="E2622" s="5" t="s">
        <v>1340</v>
      </c>
      <c r="F2622" s="4">
        <v>0.33141999999999999</v>
      </c>
      <c r="G2622" s="6">
        <v>47078</v>
      </c>
      <c r="H2622" s="3" t="s">
        <v>7185</v>
      </c>
      <c r="I2622" s="3"/>
      <c r="J2622" s="3"/>
      <c r="K2622" s="5" t="s">
        <v>57</v>
      </c>
      <c r="L2622" s="5">
        <v>29</v>
      </c>
      <c r="M2622" s="5" t="s">
        <v>58</v>
      </c>
      <c r="N2622" s="5">
        <f>VLOOKUP(M2622,[1]ArchetypeScores!E:N,10,FALSE)</f>
        <v>0</v>
      </c>
      <c r="O2622" s="5">
        <f>VLOOKUP(M2622,[1]ArchetypeScores!E:O,11,FALSE)</f>
        <v>-1</v>
      </c>
      <c r="P2622" s="5">
        <f>VLOOKUP(M2622,[1]ArchetypeScores!E:P,12,FALSE)</f>
        <v>0</v>
      </c>
      <c r="Q2622" s="2" t="str">
        <f>VLOOKUP(M2622,[1]ArchetypeScores!E:W,19,FALSE)</f>
        <v>Untargeted</v>
      </c>
      <c r="R2622" s="2">
        <f>VLOOKUP(M2622,[1]ArchetypeScores!E:I,5,FALSE)</f>
        <v>0</v>
      </c>
      <c r="S2622" s="2">
        <f>VLOOKUP(M2622,[1]ArchetypeScores!E:K,7,FALSE)</f>
        <v>0</v>
      </c>
      <c r="T2622" s="2" t="str">
        <f t="shared" si="40"/>
        <v>Not A&amp;R positive</v>
      </c>
    </row>
    <row r="2623" spans="1:20" x14ac:dyDescent="0.3">
      <c r="A2623" s="2" t="s">
        <v>7130</v>
      </c>
      <c r="B2623" s="3" t="s">
        <v>7225</v>
      </c>
      <c r="C2623" s="3" t="s">
        <v>7226</v>
      </c>
      <c r="D2623" s="4">
        <v>0.06</v>
      </c>
      <c r="E2623" s="5" t="s">
        <v>1340</v>
      </c>
      <c r="F2623" s="4">
        <v>6.7119999999999999E-2</v>
      </c>
      <c r="G2623" s="6">
        <v>47021</v>
      </c>
      <c r="H2623" s="3" t="s">
        <v>7165</v>
      </c>
      <c r="I2623" s="3" t="s">
        <v>7134</v>
      </c>
      <c r="J2623" s="3"/>
      <c r="K2623" s="5" t="s">
        <v>47</v>
      </c>
      <c r="L2623" s="5">
        <v>3</v>
      </c>
      <c r="M2623" s="5" t="s">
        <v>607</v>
      </c>
      <c r="N2623" s="5">
        <f>VLOOKUP(M2623,[1]ArchetypeScores!E:N,10,FALSE)</f>
        <v>0</v>
      </c>
      <c r="O2623" s="5">
        <f>VLOOKUP(M2623,[1]ArchetypeScores!E:O,11,FALSE)</f>
        <v>0</v>
      </c>
      <c r="P2623" s="5">
        <f>VLOOKUP(M2623,[1]ArchetypeScores!E:P,12,FALSE)</f>
        <v>0</v>
      </c>
      <c r="Q2623" s="2" t="str">
        <f>VLOOKUP(M2623,[1]ArchetypeScores!E:W,19,FALSE)</f>
        <v>Other sector</v>
      </c>
      <c r="R2623" s="2">
        <f>VLOOKUP(M2623,[1]ArchetypeScores!E:I,5,FALSE)</f>
        <v>0</v>
      </c>
      <c r="S2623" s="2">
        <f>VLOOKUP(M2623,[1]ArchetypeScores!E:K,7,FALSE)</f>
        <v>0</v>
      </c>
      <c r="T2623" s="2" t="str">
        <f t="shared" si="40"/>
        <v>Not A&amp;R positive</v>
      </c>
    </row>
    <row r="2624" spans="1:20" x14ac:dyDescent="0.3">
      <c r="A2624" s="2" t="s">
        <v>7130</v>
      </c>
      <c r="B2624" s="3" t="s">
        <v>7227</v>
      </c>
      <c r="C2624" s="3" t="s">
        <v>7228</v>
      </c>
      <c r="D2624" s="4">
        <v>0.05</v>
      </c>
      <c r="E2624" s="5" t="s">
        <v>1340</v>
      </c>
      <c r="F2624" s="4">
        <v>5.3809999999999997E-2</v>
      </c>
      <c r="G2624" s="6">
        <v>47085</v>
      </c>
      <c r="H2624" s="3" t="s">
        <v>7208</v>
      </c>
      <c r="I2624" s="3"/>
      <c r="J2624" s="3"/>
      <c r="K2624" s="5" t="s">
        <v>57</v>
      </c>
      <c r="L2624" s="5">
        <v>29</v>
      </c>
      <c r="M2624" s="5" t="s">
        <v>58</v>
      </c>
      <c r="N2624" s="5">
        <f>VLOOKUP(M2624,[1]ArchetypeScores!E:N,10,FALSE)</f>
        <v>0</v>
      </c>
      <c r="O2624" s="5">
        <f>VLOOKUP(M2624,[1]ArchetypeScores!E:O,11,FALSE)</f>
        <v>-1</v>
      </c>
      <c r="P2624" s="5">
        <f>VLOOKUP(M2624,[1]ArchetypeScores!E:P,12,FALSE)</f>
        <v>0</v>
      </c>
      <c r="Q2624" s="2" t="str">
        <f>VLOOKUP(M2624,[1]ArchetypeScores!E:W,19,FALSE)</f>
        <v>Untargeted</v>
      </c>
      <c r="R2624" s="2">
        <f>VLOOKUP(M2624,[1]ArchetypeScores!E:I,5,FALSE)</f>
        <v>0</v>
      </c>
      <c r="S2624" s="2">
        <f>VLOOKUP(M2624,[1]ArchetypeScores!E:K,7,FALSE)</f>
        <v>0</v>
      </c>
      <c r="T2624" s="2" t="str">
        <f t="shared" si="40"/>
        <v>Not A&amp;R positive</v>
      </c>
    </row>
    <row r="2625" spans="1:20" x14ac:dyDescent="0.3">
      <c r="A2625" s="2" t="s">
        <v>7130</v>
      </c>
      <c r="B2625" s="3" t="s">
        <v>7229</v>
      </c>
      <c r="C2625" s="3" t="s">
        <v>7230</v>
      </c>
      <c r="D2625" s="4">
        <v>0.2</v>
      </c>
      <c r="E2625" s="5" t="s">
        <v>1340</v>
      </c>
      <c r="F2625" s="4">
        <v>0.21718000000000001</v>
      </c>
      <c r="G2625" s="6">
        <v>47044</v>
      </c>
      <c r="H2625" s="3" t="s">
        <v>7231</v>
      </c>
      <c r="I2625" s="3" t="s">
        <v>7146</v>
      </c>
      <c r="J2625" s="3"/>
      <c r="K2625" s="5" t="s">
        <v>38</v>
      </c>
      <c r="L2625" s="5">
        <v>13</v>
      </c>
      <c r="M2625" s="5" t="s">
        <v>39</v>
      </c>
      <c r="N2625" s="5">
        <f>VLOOKUP(M2625,[1]ArchetypeScores!E:N,10,FALSE)</f>
        <v>0</v>
      </c>
      <c r="O2625" s="5">
        <f>VLOOKUP(M2625,[1]ArchetypeScores!E:O,11,FALSE)</f>
        <v>-2</v>
      </c>
      <c r="P2625" s="5">
        <f>VLOOKUP(M2625,[1]ArchetypeScores!E:P,12,FALSE)</f>
        <v>0</v>
      </c>
      <c r="Q2625" s="2" t="str">
        <f>VLOOKUP(M2625,[1]ArchetypeScores!E:W,19,FALSE)</f>
        <v>Industrials - transportation</v>
      </c>
      <c r="R2625" s="2">
        <f>VLOOKUP(M2625,[1]ArchetypeScores!E:I,5,FALSE)</f>
        <v>0</v>
      </c>
      <c r="S2625" s="2">
        <f>VLOOKUP(M2625,[1]ArchetypeScores!E:K,7,FALSE)</f>
        <v>0</v>
      </c>
      <c r="T2625" s="2" t="str">
        <f t="shared" si="40"/>
        <v>Not A&amp;R positive</v>
      </c>
    </row>
    <row r="2626" spans="1:20" x14ac:dyDescent="0.3">
      <c r="A2626" s="2" t="s">
        <v>7130</v>
      </c>
      <c r="B2626" s="3" t="s">
        <v>7232</v>
      </c>
      <c r="C2626" s="3" t="s">
        <v>7233</v>
      </c>
      <c r="D2626" s="4">
        <v>0.91</v>
      </c>
      <c r="E2626" s="5" t="s">
        <v>1340</v>
      </c>
      <c r="F2626" s="4">
        <v>0.97924999999999995</v>
      </c>
      <c r="G2626" s="6">
        <v>47087</v>
      </c>
      <c r="H2626" s="3" t="s">
        <v>7234</v>
      </c>
      <c r="I2626" s="3"/>
      <c r="J2626" s="3"/>
      <c r="K2626" s="5" t="s">
        <v>38</v>
      </c>
      <c r="L2626" s="5">
        <v>13</v>
      </c>
      <c r="M2626" s="5" t="s">
        <v>39</v>
      </c>
      <c r="N2626" s="5">
        <f>VLOOKUP(M2626,[1]ArchetypeScores!E:N,10,FALSE)</f>
        <v>0</v>
      </c>
      <c r="O2626" s="5">
        <f>VLOOKUP(M2626,[1]ArchetypeScores!E:O,11,FALSE)</f>
        <v>-2</v>
      </c>
      <c r="P2626" s="5">
        <f>VLOOKUP(M2626,[1]ArchetypeScores!E:P,12,FALSE)</f>
        <v>0</v>
      </c>
      <c r="Q2626" s="2" t="str">
        <f>VLOOKUP(M2626,[1]ArchetypeScores!E:W,19,FALSE)</f>
        <v>Industrials - transportation</v>
      </c>
      <c r="R2626" s="2">
        <f>VLOOKUP(M2626,[1]ArchetypeScores!E:I,5,FALSE)</f>
        <v>0</v>
      </c>
      <c r="S2626" s="2">
        <f>VLOOKUP(M2626,[1]ArchetypeScores!E:K,7,FALSE)</f>
        <v>0</v>
      </c>
      <c r="T2626" s="2" t="str">
        <f t="shared" ref="T2626:T2689" si="41">IF(AND(R2626=1,S2626=1),"Both",IF(AND(R2626=1,S2626=0),"Direct only",IF(AND(R2626=0,S2626=1),"Indirect only","Not A&amp;R positive")))</f>
        <v>Not A&amp;R positive</v>
      </c>
    </row>
    <row r="2627" spans="1:20" x14ac:dyDescent="0.3">
      <c r="A2627" s="2" t="s">
        <v>7130</v>
      </c>
      <c r="B2627" s="3" t="s">
        <v>7235</v>
      </c>
      <c r="C2627" s="3" t="s">
        <v>7236</v>
      </c>
      <c r="D2627" s="4">
        <v>0.06</v>
      </c>
      <c r="E2627" s="5" t="s">
        <v>1340</v>
      </c>
      <c r="F2627" s="4">
        <v>7.0910000000000001E-2</v>
      </c>
      <c r="G2627" s="6">
        <v>46967</v>
      </c>
      <c r="H2627" s="3" t="s">
        <v>7237</v>
      </c>
      <c r="I2627" s="3"/>
      <c r="J2627" s="3"/>
      <c r="K2627" s="5" t="s">
        <v>291</v>
      </c>
      <c r="L2627" s="5">
        <v>4</v>
      </c>
      <c r="M2627" s="5" t="s">
        <v>292</v>
      </c>
      <c r="N2627" s="5">
        <f>VLOOKUP(M2627,[1]ArchetypeScores!E:N,10,FALSE)</f>
        <v>1</v>
      </c>
      <c r="O2627" s="5">
        <f>VLOOKUP(M2627,[1]ArchetypeScores!E:O,11,FALSE)</f>
        <v>0</v>
      </c>
      <c r="P2627" s="5">
        <f>VLOOKUP(M2627,[1]ArchetypeScores!E:P,12,FALSE)</f>
        <v>0</v>
      </c>
      <c r="Q2627" s="2" t="str">
        <f>VLOOKUP(M2627,[1]ArchetypeScores!E:W,19,FALSE)</f>
        <v>Education and training</v>
      </c>
      <c r="R2627" s="2">
        <f>VLOOKUP(M2627,[1]ArchetypeScores!E:I,5,FALSE)</f>
        <v>0</v>
      </c>
      <c r="S2627" s="2">
        <f>VLOOKUP(M2627,[1]ArchetypeScores!E:K,7,FALSE)</f>
        <v>0</v>
      </c>
      <c r="T2627" s="2" t="str">
        <f t="shared" si="41"/>
        <v>Not A&amp;R positive</v>
      </c>
    </row>
    <row r="2628" spans="1:20" x14ac:dyDescent="0.3">
      <c r="A2628" s="2" t="s">
        <v>7130</v>
      </c>
      <c r="B2628" s="3" t="s">
        <v>7238</v>
      </c>
      <c r="C2628" s="3" t="s">
        <v>7239</v>
      </c>
      <c r="D2628" s="4">
        <v>0.88</v>
      </c>
      <c r="E2628" s="5" t="s">
        <v>1340</v>
      </c>
      <c r="F2628" s="4">
        <v>0.99333000000000005</v>
      </c>
      <c r="G2628" s="6">
        <v>46975</v>
      </c>
      <c r="H2628" s="3" t="s">
        <v>7240</v>
      </c>
      <c r="I2628" s="3" t="s">
        <v>7134</v>
      </c>
      <c r="J2628" s="3"/>
      <c r="K2628" s="5" t="s">
        <v>118</v>
      </c>
      <c r="L2628" s="5">
        <v>2</v>
      </c>
      <c r="M2628" s="5" t="s">
        <v>226</v>
      </c>
      <c r="N2628" s="5">
        <f>VLOOKUP(M2628,[1]ArchetypeScores!E:N,10,FALSE)</f>
        <v>0</v>
      </c>
      <c r="O2628" s="5">
        <f>VLOOKUP(M2628,[1]ArchetypeScores!E:O,11,FALSE)</f>
        <v>-1</v>
      </c>
      <c r="P2628" s="5">
        <f>VLOOKUP(M2628,[1]ArchetypeScores!E:P,12,FALSE)</f>
        <v>0</v>
      </c>
      <c r="Q2628" s="2" t="str">
        <f>VLOOKUP(M2628,[1]ArchetypeScores!E:W,19,FALSE)</f>
        <v>Untargeted</v>
      </c>
      <c r="R2628" s="2">
        <f>VLOOKUP(M2628,[1]ArchetypeScores!E:I,5,FALSE)</f>
        <v>0</v>
      </c>
      <c r="S2628" s="2">
        <f>VLOOKUP(M2628,[1]ArchetypeScores!E:K,7,FALSE)</f>
        <v>0</v>
      </c>
      <c r="T2628" s="2" t="str">
        <f t="shared" si="41"/>
        <v>Not A&amp;R positive</v>
      </c>
    </row>
    <row r="2629" spans="1:20" x14ac:dyDescent="0.3">
      <c r="A2629" s="2" t="s">
        <v>7130</v>
      </c>
      <c r="B2629" s="3" t="s">
        <v>7241</v>
      </c>
      <c r="C2629" s="3" t="s">
        <v>7242</v>
      </c>
      <c r="D2629" s="4">
        <v>0.06</v>
      </c>
      <c r="E2629" s="5" t="s">
        <v>1340</v>
      </c>
      <c r="F2629" s="4">
        <v>6.7119999999999999E-2</v>
      </c>
      <c r="G2629" s="6">
        <v>47024</v>
      </c>
      <c r="H2629" s="3" t="s">
        <v>7218</v>
      </c>
      <c r="I2629" s="3" t="s">
        <v>7134</v>
      </c>
      <c r="J2629" s="3"/>
      <c r="K2629" s="5" t="s">
        <v>291</v>
      </c>
      <c r="L2629" s="5">
        <v>4</v>
      </c>
      <c r="M2629" s="5" t="s">
        <v>292</v>
      </c>
      <c r="N2629" s="5">
        <f>VLOOKUP(M2629,[1]ArchetypeScores!E:N,10,FALSE)</f>
        <v>1</v>
      </c>
      <c r="O2629" s="5">
        <f>VLOOKUP(M2629,[1]ArchetypeScores!E:O,11,FALSE)</f>
        <v>0</v>
      </c>
      <c r="P2629" s="5">
        <f>VLOOKUP(M2629,[1]ArchetypeScores!E:P,12,FALSE)</f>
        <v>0</v>
      </c>
      <c r="Q2629" s="2" t="str">
        <f>VLOOKUP(M2629,[1]ArchetypeScores!E:W,19,FALSE)</f>
        <v>Education and training</v>
      </c>
      <c r="R2629" s="2">
        <f>VLOOKUP(M2629,[1]ArchetypeScores!E:I,5,FALSE)</f>
        <v>0</v>
      </c>
      <c r="S2629" s="2">
        <f>VLOOKUP(M2629,[1]ArchetypeScores!E:K,7,FALSE)</f>
        <v>0</v>
      </c>
      <c r="T2629" s="2" t="str">
        <f t="shared" si="41"/>
        <v>Not A&amp;R positive</v>
      </c>
    </row>
    <row r="2630" spans="1:20" x14ac:dyDescent="0.3">
      <c r="A2630" s="2" t="s">
        <v>7130</v>
      </c>
      <c r="B2630" s="3" t="s">
        <v>7243</v>
      </c>
      <c r="C2630" s="3" t="s">
        <v>7244</v>
      </c>
      <c r="D2630" s="4">
        <v>0.91</v>
      </c>
      <c r="E2630" s="5" t="s">
        <v>1340</v>
      </c>
      <c r="F2630" s="4">
        <v>0.97924999999999995</v>
      </c>
      <c r="G2630" s="6">
        <v>47090</v>
      </c>
      <c r="H2630" s="3" t="s">
        <v>7234</v>
      </c>
      <c r="I2630" s="3"/>
      <c r="J2630" s="3"/>
      <c r="K2630" s="5" t="s">
        <v>1306</v>
      </c>
      <c r="L2630" s="5">
        <v>1</v>
      </c>
      <c r="M2630" s="5" t="s">
        <v>1307</v>
      </c>
      <c r="N2630" s="5">
        <f>VLOOKUP(M2630,[1]ArchetypeScores!E:N,10,FALSE)</f>
        <v>0</v>
      </c>
      <c r="O2630" s="5">
        <f>VLOOKUP(M2630,[1]ArchetypeScores!E:O,11,FALSE)</f>
        <v>-1</v>
      </c>
      <c r="P2630" s="5">
        <f>VLOOKUP(M2630,[1]ArchetypeScores!E:P,12,FALSE)</f>
        <v>0</v>
      </c>
      <c r="Q2630" s="2" t="str">
        <f>VLOOKUP(M2630,[1]ArchetypeScores!E:W,19,FALSE)</f>
        <v>Untargeted</v>
      </c>
      <c r="R2630" s="2">
        <f>VLOOKUP(M2630,[1]ArchetypeScores!E:I,5,FALSE)</f>
        <v>0</v>
      </c>
      <c r="S2630" s="2">
        <f>VLOOKUP(M2630,[1]ArchetypeScores!E:K,7,FALSE)</f>
        <v>0</v>
      </c>
      <c r="T2630" s="2" t="str">
        <f t="shared" si="41"/>
        <v>Not A&amp;R positive</v>
      </c>
    </row>
    <row r="2631" spans="1:20" x14ac:dyDescent="0.3">
      <c r="A2631" s="2" t="s">
        <v>7130</v>
      </c>
      <c r="B2631" s="3" t="s">
        <v>7245</v>
      </c>
      <c r="C2631" s="3" t="s">
        <v>7246</v>
      </c>
      <c r="D2631" s="4">
        <v>0.02</v>
      </c>
      <c r="E2631" s="5" t="s">
        <v>1340</v>
      </c>
      <c r="F2631" s="4">
        <v>2.2370000000000001E-2</v>
      </c>
      <c r="G2631" s="6">
        <v>46997</v>
      </c>
      <c r="H2631" s="3" t="s">
        <v>7133</v>
      </c>
      <c r="I2631" s="3" t="s">
        <v>7134</v>
      </c>
      <c r="J2631" s="3"/>
      <c r="K2631" s="5" t="s">
        <v>477</v>
      </c>
      <c r="L2631" s="5" t="s">
        <v>112</v>
      </c>
      <c r="M2631" s="5" t="s">
        <v>1124</v>
      </c>
      <c r="N2631" s="5">
        <f>VLOOKUP(M2631,[1]ArchetypeScores!E:N,10,FALSE)</f>
        <v>1</v>
      </c>
      <c r="O2631" s="5">
        <f>VLOOKUP(M2631,[1]ArchetypeScores!E:O,11,FALSE)</f>
        <v>-2</v>
      </c>
      <c r="P2631" s="5">
        <f>VLOOKUP(M2631,[1]ArchetypeScores!E:P,12,FALSE)</f>
        <v>2</v>
      </c>
      <c r="Q2631" s="2" t="str">
        <f>VLOOKUP(M2631,[1]ArchetypeScores!E:W,19,FALSE)</f>
        <v>Energy and water</v>
      </c>
      <c r="R2631" s="2">
        <f>VLOOKUP(M2631,[1]ArchetypeScores!E:I,5,FALSE)</f>
        <v>0</v>
      </c>
      <c r="S2631" s="2">
        <f>VLOOKUP(M2631,[1]ArchetypeScores!E:K,7,FALSE)</f>
        <v>0</v>
      </c>
      <c r="T2631" s="2" t="str">
        <f t="shared" si="41"/>
        <v>Not A&amp;R positive</v>
      </c>
    </row>
    <row r="2632" spans="1:20" x14ac:dyDescent="0.3">
      <c r="A2632" s="2" t="s">
        <v>7130</v>
      </c>
      <c r="B2632" s="3" t="s">
        <v>7247</v>
      </c>
      <c r="C2632" s="3" t="s">
        <v>7248</v>
      </c>
      <c r="D2632" s="4">
        <v>1E-3</v>
      </c>
      <c r="E2632" s="5" t="s">
        <v>1340</v>
      </c>
      <c r="F2632" s="4">
        <v>5.5000000000000003E-4</v>
      </c>
      <c r="G2632" s="6">
        <v>47098</v>
      </c>
      <c r="H2632" s="3" t="s">
        <v>7249</v>
      </c>
      <c r="I2632" s="3" t="s">
        <v>7250</v>
      </c>
      <c r="J2632" s="3"/>
      <c r="K2632" s="5" t="s">
        <v>57</v>
      </c>
      <c r="L2632" s="5">
        <v>29</v>
      </c>
      <c r="M2632" s="5" t="s">
        <v>58</v>
      </c>
      <c r="N2632" s="5">
        <f>VLOOKUP(M2632,[1]ArchetypeScores!E:N,10,FALSE)</f>
        <v>0</v>
      </c>
      <c r="O2632" s="5">
        <f>VLOOKUP(M2632,[1]ArchetypeScores!E:O,11,FALSE)</f>
        <v>-1</v>
      </c>
      <c r="P2632" s="5">
        <f>VLOOKUP(M2632,[1]ArchetypeScores!E:P,12,FALSE)</f>
        <v>0</v>
      </c>
      <c r="Q2632" s="2" t="str">
        <f>VLOOKUP(M2632,[1]ArchetypeScores!E:W,19,FALSE)</f>
        <v>Untargeted</v>
      </c>
      <c r="R2632" s="2">
        <f>VLOOKUP(M2632,[1]ArchetypeScores!E:I,5,FALSE)</f>
        <v>0</v>
      </c>
      <c r="S2632" s="2">
        <f>VLOOKUP(M2632,[1]ArchetypeScores!E:K,7,FALSE)</f>
        <v>0</v>
      </c>
      <c r="T2632" s="2" t="str">
        <f t="shared" si="41"/>
        <v>Not A&amp;R positive</v>
      </c>
    </row>
    <row r="2633" spans="1:20" x14ac:dyDescent="0.3">
      <c r="A2633" s="2" t="s">
        <v>7130</v>
      </c>
      <c r="B2633" s="3" t="s">
        <v>7251</v>
      </c>
      <c r="C2633" s="3" t="s">
        <v>7252</v>
      </c>
      <c r="D2633" s="4"/>
      <c r="E2633" s="5" t="s">
        <v>1340</v>
      </c>
      <c r="F2633" s="4">
        <v>0</v>
      </c>
      <c r="G2633" s="6">
        <v>47069</v>
      </c>
      <c r="H2633" s="3" t="s">
        <v>7253</v>
      </c>
      <c r="I2633" s="3" t="s">
        <v>7146</v>
      </c>
      <c r="J2633" s="3"/>
      <c r="K2633" s="5" t="s">
        <v>57</v>
      </c>
      <c r="L2633" s="5">
        <v>29</v>
      </c>
      <c r="M2633" s="5" t="s">
        <v>58</v>
      </c>
      <c r="N2633" s="5">
        <f>VLOOKUP(M2633,[1]ArchetypeScores!E:N,10,FALSE)</f>
        <v>0</v>
      </c>
      <c r="O2633" s="5">
        <f>VLOOKUP(M2633,[1]ArchetypeScores!E:O,11,FALSE)</f>
        <v>-1</v>
      </c>
      <c r="P2633" s="5">
        <f>VLOOKUP(M2633,[1]ArchetypeScores!E:P,12,FALSE)</f>
        <v>0</v>
      </c>
      <c r="Q2633" s="2" t="str">
        <f>VLOOKUP(M2633,[1]ArchetypeScores!E:W,19,FALSE)</f>
        <v>Untargeted</v>
      </c>
      <c r="R2633" s="2">
        <f>VLOOKUP(M2633,[1]ArchetypeScores!E:I,5,FALSE)</f>
        <v>0</v>
      </c>
      <c r="S2633" s="2">
        <f>VLOOKUP(M2633,[1]ArchetypeScores!E:K,7,FALSE)</f>
        <v>0</v>
      </c>
      <c r="T2633" s="2" t="str">
        <f t="shared" si="41"/>
        <v>Not A&amp;R positive</v>
      </c>
    </row>
    <row r="2634" spans="1:20" x14ac:dyDescent="0.3">
      <c r="A2634" s="2" t="s">
        <v>7130</v>
      </c>
      <c r="B2634" s="3" t="s">
        <v>7254</v>
      </c>
      <c r="C2634" s="3" t="s">
        <v>7255</v>
      </c>
      <c r="D2634" s="4">
        <v>0.112</v>
      </c>
      <c r="E2634" s="5" t="s">
        <v>1340</v>
      </c>
      <c r="F2634" s="4">
        <v>0.12528</v>
      </c>
      <c r="G2634" s="6">
        <v>47020</v>
      </c>
      <c r="H2634" s="3" t="s">
        <v>7165</v>
      </c>
      <c r="I2634" s="3" t="s">
        <v>7134</v>
      </c>
      <c r="J2634" s="3"/>
      <c r="K2634" s="5" t="s">
        <v>47</v>
      </c>
      <c r="L2634" s="5">
        <v>3</v>
      </c>
      <c r="M2634" s="5" t="s">
        <v>607</v>
      </c>
      <c r="N2634" s="5">
        <f>VLOOKUP(M2634,[1]ArchetypeScores!E:N,10,FALSE)</f>
        <v>0</v>
      </c>
      <c r="O2634" s="5">
        <f>VLOOKUP(M2634,[1]ArchetypeScores!E:O,11,FALSE)</f>
        <v>0</v>
      </c>
      <c r="P2634" s="5">
        <f>VLOOKUP(M2634,[1]ArchetypeScores!E:P,12,FALSE)</f>
        <v>0</v>
      </c>
      <c r="Q2634" s="2" t="str">
        <f>VLOOKUP(M2634,[1]ArchetypeScores!E:W,19,FALSE)</f>
        <v>Other sector</v>
      </c>
      <c r="R2634" s="2">
        <f>VLOOKUP(M2634,[1]ArchetypeScores!E:I,5,FALSE)</f>
        <v>0</v>
      </c>
      <c r="S2634" s="2">
        <f>VLOOKUP(M2634,[1]ArchetypeScores!E:K,7,FALSE)</f>
        <v>0</v>
      </c>
      <c r="T2634" s="2" t="str">
        <f t="shared" si="41"/>
        <v>Not A&amp;R positive</v>
      </c>
    </row>
    <row r="2635" spans="1:20" x14ac:dyDescent="0.3">
      <c r="A2635" s="2" t="s">
        <v>7130</v>
      </c>
      <c r="B2635" s="3" t="s">
        <v>7256</v>
      </c>
      <c r="C2635" s="3" t="s">
        <v>7257</v>
      </c>
      <c r="D2635" s="4">
        <v>0.3</v>
      </c>
      <c r="E2635" s="5" t="s">
        <v>1340</v>
      </c>
      <c r="F2635" s="4">
        <v>0.33557999999999999</v>
      </c>
      <c r="G2635" s="6">
        <v>47003</v>
      </c>
      <c r="H2635" s="3" t="s">
        <v>7133</v>
      </c>
      <c r="I2635" s="3" t="s">
        <v>7134</v>
      </c>
      <c r="J2635" s="3"/>
      <c r="K2635" s="5" t="s">
        <v>38</v>
      </c>
      <c r="L2635" s="5">
        <v>13</v>
      </c>
      <c r="M2635" s="5" t="s">
        <v>39</v>
      </c>
      <c r="N2635" s="5">
        <f>VLOOKUP(M2635,[1]ArchetypeScores!E:N,10,FALSE)</f>
        <v>0</v>
      </c>
      <c r="O2635" s="5">
        <f>VLOOKUP(M2635,[1]ArchetypeScores!E:O,11,FALSE)</f>
        <v>-2</v>
      </c>
      <c r="P2635" s="5">
        <f>VLOOKUP(M2635,[1]ArchetypeScores!E:P,12,FALSE)</f>
        <v>0</v>
      </c>
      <c r="Q2635" s="2" t="str">
        <f>VLOOKUP(M2635,[1]ArchetypeScores!E:W,19,FALSE)</f>
        <v>Industrials - transportation</v>
      </c>
      <c r="R2635" s="2">
        <f>VLOOKUP(M2635,[1]ArchetypeScores!E:I,5,FALSE)</f>
        <v>0</v>
      </c>
      <c r="S2635" s="2">
        <f>VLOOKUP(M2635,[1]ArchetypeScores!E:K,7,FALSE)</f>
        <v>0</v>
      </c>
      <c r="T2635" s="2" t="str">
        <f t="shared" si="41"/>
        <v>Not A&amp;R positive</v>
      </c>
    </row>
    <row r="2636" spans="1:20" x14ac:dyDescent="0.3">
      <c r="A2636" s="2" t="s">
        <v>7130</v>
      </c>
      <c r="B2636" s="3" t="s">
        <v>7258</v>
      </c>
      <c r="C2636" s="3" t="s">
        <v>7259</v>
      </c>
      <c r="D2636" s="4">
        <v>1.2999999999999999E-2</v>
      </c>
      <c r="E2636" s="5" t="s">
        <v>1340</v>
      </c>
      <c r="F2636" s="4">
        <v>1.553E-2</v>
      </c>
      <c r="G2636" s="6">
        <v>46954</v>
      </c>
      <c r="H2636" s="3" t="s">
        <v>7139</v>
      </c>
      <c r="I2636" s="3" t="s">
        <v>7140</v>
      </c>
      <c r="J2636" s="3"/>
      <c r="K2636" s="5" t="s">
        <v>61</v>
      </c>
      <c r="L2636" s="5">
        <v>5</v>
      </c>
      <c r="M2636" s="5" t="s">
        <v>62</v>
      </c>
      <c r="N2636" s="5">
        <f>VLOOKUP(M2636,[1]ArchetypeScores!E:N,10,FALSE)</f>
        <v>0</v>
      </c>
      <c r="O2636" s="5">
        <f>VLOOKUP(M2636,[1]ArchetypeScores!E:O,11,FALSE)</f>
        <v>-1</v>
      </c>
      <c r="P2636" s="5">
        <f>VLOOKUP(M2636,[1]ArchetypeScores!E:P,12,FALSE)</f>
        <v>0</v>
      </c>
      <c r="Q2636" s="2" t="str">
        <f>VLOOKUP(M2636,[1]ArchetypeScores!E:W,19,FALSE)</f>
        <v>Health care</v>
      </c>
      <c r="R2636" s="2">
        <f>VLOOKUP(M2636,[1]ArchetypeScores!E:I,5,FALSE)</f>
        <v>0</v>
      </c>
      <c r="S2636" s="2">
        <f>VLOOKUP(M2636,[1]ArchetypeScores!E:K,7,FALSE)</f>
        <v>0</v>
      </c>
      <c r="T2636" s="2" t="str">
        <f t="shared" si="41"/>
        <v>Not A&amp;R positive</v>
      </c>
    </row>
    <row r="2637" spans="1:20" x14ac:dyDescent="0.3">
      <c r="A2637" s="2" t="s">
        <v>7130</v>
      </c>
      <c r="B2637" s="3" t="s">
        <v>7260</v>
      </c>
      <c r="C2637" s="3" t="s">
        <v>7261</v>
      </c>
      <c r="D2637" s="4">
        <v>0.15</v>
      </c>
      <c r="E2637" s="5" t="s">
        <v>1340</v>
      </c>
      <c r="F2637" s="4">
        <v>0.16778999999999999</v>
      </c>
      <c r="G2637" s="6">
        <v>47005</v>
      </c>
      <c r="H2637" s="3" t="s">
        <v>7133</v>
      </c>
      <c r="I2637" s="3" t="s">
        <v>7134</v>
      </c>
      <c r="J2637" s="3"/>
      <c r="K2637" s="5" t="s">
        <v>477</v>
      </c>
      <c r="L2637" s="5">
        <v>7</v>
      </c>
      <c r="M2637" s="5" t="s">
        <v>866</v>
      </c>
      <c r="N2637" s="5">
        <f>VLOOKUP(M2637,[1]ArchetypeScores!E:N,10,FALSE)</f>
        <v>1</v>
      </c>
      <c r="O2637" s="5">
        <f>VLOOKUP(M2637,[1]ArchetypeScores!E:O,11,FALSE)</f>
        <v>-2</v>
      </c>
      <c r="P2637" s="5">
        <f>VLOOKUP(M2637,[1]ArchetypeScores!E:P,12,FALSE)</f>
        <v>2</v>
      </c>
      <c r="Q2637" s="2" t="str">
        <f>VLOOKUP(M2637,[1]ArchetypeScores!E:W,19,FALSE)</f>
        <v>Energy and water</v>
      </c>
      <c r="R2637" s="2">
        <f>VLOOKUP(M2637,[1]ArchetypeScores!E:I,5,FALSE)</f>
        <v>0</v>
      </c>
      <c r="S2637" s="2">
        <f>VLOOKUP(M2637,[1]ArchetypeScores!E:K,7,FALSE)</f>
        <v>0</v>
      </c>
      <c r="T2637" s="2" t="str">
        <f t="shared" si="41"/>
        <v>Not A&amp;R positive</v>
      </c>
    </row>
    <row r="2638" spans="1:20" x14ac:dyDescent="0.3">
      <c r="A2638" s="2" t="s">
        <v>7130</v>
      </c>
      <c r="B2638" s="3" t="s">
        <v>7262</v>
      </c>
      <c r="C2638" s="3" t="s">
        <v>7263</v>
      </c>
      <c r="D2638" s="4">
        <v>2.2000000000000002</v>
      </c>
      <c r="E2638" s="5" t="s">
        <v>1340</v>
      </c>
      <c r="F2638" s="4">
        <v>2.42319</v>
      </c>
      <c r="G2638" s="6">
        <v>47094</v>
      </c>
      <c r="H2638" s="3" t="s">
        <v>7249</v>
      </c>
      <c r="I2638" s="3" t="s">
        <v>7250</v>
      </c>
      <c r="J2638" s="3"/>
      <c r="K2638" s="5" t="s">
        <v>57</v>
      </c>
      <c r="L2638" s="5">
        <v>29</v>
      </c>
      <c r="M2638" s="5" t="s">
        <v>58</v>
      </c>
      <c r="N2638" s="5">
        <f>VLOOKUP(M2638,[1]ArchetypeScores!E:N,10,FALSE)</f>
        <v>0</v>
      </c>
      <c r="O2638" s="5">
        <f>VLOOKUP(M2638,[1]ArchetypeScores!E:O,11,FALSE)</f>
        <v>-1</v>
      </c>
      <c r="P2638" s="5">
        <f>VLOOKUP(M2638,[1]ArchetypeScores!E:P,12,FALSE)</f>
        <v>0</v>
      </c>
      <c r="Q2638" s="2" t="str">
        <f>VLOOKUP(M2638,[1]ArchetypeScores!E:W,19,FALSE)</f>
        <v>Untargeted</v>
      </c>
      <c r="R2638" s="2">
        <f>VLOOKUP(M2638,[1]ArchetypeScores!E:I,5,FALSE)</f>
        <v>0</v>
      </c>
      <c r="S2638" s="2">
        <f>VLOOKUP(M2638,[1]ArchetypeScores!E:K,7,FALSE)</f>
        <v>0</v>
      </c>
      <c r="T2638" s="2" t="str">
        <f t="shared" si="41"/>
        <v>Not A&amp;R positive</v>
      </c>
    </row>
    <row r="2639" spans="1:20" x14ac:dyDescent="0.3">
      <c r="A2639" s="2" t="s">
        <v>7130</v>
      </c>
      <c r="B2639" s="7" t="s">
        <v>7264</v>
      </c>
      <c r="C2639" s="3" t="s">
        <v>7265</v>
      </c>
      <c r="D2639" s="4">
        <v>0.01</v>
      </c>
      <c r="E2639" s="5" t="s">
        <v>1340</v>
      </c>
      <c r="F2639" s="4">
        <v>1.086E-2</v>
      </c>
      <c r="G2639" s="6">
        <v>47054</v>
      </c>
      <c r="H2639" s="3" t="s">
        <v>7145</v>
      </c>
      <c r="I2639" s="3" t="s">
        <v>7146</v>
      </c>
      <c r="J2639" s="3"/>
      <c r="K2639" s="5" t="s">
        <v>38</v>
      </c>
      <c r="L2639" s="5">
        <v>5</v>
      </c>
      <c r="M2639" s="5" t="s">
        <v>635</v>
      </c>
      <c r="N2639" s="5">
        <f>VLOOKUP(M2639,[1]ArchetypeScores!E:N,10,FALSE)</f>
        <v>0</v>
      </c>
      <c r="O2639" s="5">
        <f>VLOOKUP(M2639,[1]ArchetypeScores!E:O,11,FALSE)</f>
        <v>-1</v>
      </c>
      <c r="P2639" s="5">
        <f>VLOOKUP(M2639,[1]ArchetypeScores!E:P,12,FALSE)</f>
        <v>0</v>
      </c>
      <c r="Q2639" s="2" t="str">
        <f>VLOOKUP(M2639,[1]ArchetypeScores!E:W,19,FALSE)</f>
        <v>Consumer (including agriculture and tourism)</v>
      </c>
      <c r="R2639" s="2">
        <f>VLOOKUP(M2639,[1]ArchetypeScores!E:I,5,FALSE)</f>
        <v>0</v>
      </c>
      <c r="S2639" s="2">
        <f>VLOOKUP(M2639,[1]ArchetypeScores!E:K,7,FALSE)</f>
        <v>0</v>
      </c>
      <c r="T2639" s="2" t="str">
        <f t="shared" si="41"/>
        <v>Not A&amp;R positive</v>
      </c>
    </row>
    <row r="2640" spans="1:20" x14ac:dyDescent="0.3">
      <c r="A2640" s="2" t="s">
        <v>7130</v>
      </c>
      <c r="B2640" s="3" t="s">
        <v>7266</v>
      </c>
      <c r="C2640" s="3" t="s">
        <v>7267</v>
      </c>
      <c r="D2640" s="4">
        <v>0.41</v>
      </c>
      <c r="E2640" s="5" t="s">
        <v>1340</v>
      </c>
      <c r="F2640" s="4">
        <v>0.48602000000000001</v>
      </c>
      <c r="G2640" s="6">
        <v>46950</v>
      </c>
      <c r="H2640" s="3" t="s">
        <v>7139</v>
      </c>
      <c r="I2640" s="3" t="s">
        <v>7140</v>
      </c>
      <c r="J2640" s="3"/>
      <c r="K2640" s="5" t="s">
        <v>38</v>
      </c>
      <c r="L2640" s="5">
        <v>13</v>
      </c>
      <c r="M2640" s="5" t="s">
        <v>39</v>
      </c>
      <c r="N2640" s="5">
        <f>VLOOKUP(M2640,[1]ArchetypeScores!E:N,10,FALSE)</f>
        <v>0</v>
      </c>
      <c r="O2640" s="5">
        <f>VLOOKUP(M2640,[1]ArchetypeScores!E:O,11,FALSE)</f>
        <v>-2</v>
      </c>
      <c r="P2640" s="5">
        <f>VLOOKUP(M2640,[1]ArchetypeScores!E:P,12,FALSE)</f>
        <v>0</v>
      </c>
      <c r="Q2640" s="2" t="str">
        <f>VLOOKUP(M2640,[1]ArchetypeScores!E:W,19,FALSE)</f>
        <v>Industrials - transportation</v>
      </c>
      <c r="R2640" s="2">
        <f>VLOOKUP(M2640,[1]ArchetypeScores!E:I,5,FALSE)</f>
        <v>0</v>
      </c>
      <c r="S2640" s="2">
        <f>VLOOKUP(M2640,[1]ArchetypeScores!E:K,7,FALSE)</f>
        <v>0</v>
      </c>
      <c r="T2640" s="2" t="str">
        <f t="shared" si="41"/>
        <v>Not A&amp;R positive</v>
      </c>
    </row>
    <row r="2641" spans="1:20" x14ac:dyDescent="0.3">
      <c r="A2641" s="2" t="s">
        <v>7130</v>
      </c>
      <c r="B2641" s="3" t="s">
        <v>7268</v>
      </c>
      <c r="C2641" s="3" t="s">
        <v>7269</v>
      </c>
      <c r="D2641" s="4">
        <v>0.76</v>
      </c>
      <c r="E2641" s="5" t="s">
        <v>1340</v>
      </c>
      <c r="F2641" s="4">
        <v>0.83709999999999996</v>
      </c>
      <c r="G2641" s="6">
        <v>47099</v>
      </c>
      <c r="H2641" s="3" t="s">
        <v>7249</v>
      </c>
      <c r="I2641" s="3" t="s">
        <v>7250</v>
      </c>
      <c r="J2641" s="3"/>
      <c r="K2641" s="5" t="s">
        <v>2091</v>
      </c>
      <c r="L2641" s="5">
        <v>6</v>
      </c>
      <c r="M2641" s="5" t="s">
        <v>2092</v>
      </c>
      <c r="N2641" s="5">
        <f>VLOOKUP(M2641,[1]ArchetypeScores!E:N,10,FALSE)</f>
        <v>0</v>
      </c>
      <c r="O2641" s="5">
        <f>VLOOKUP(M2641,[1]ArchetypeScores!E:O,11,FALSE)</f>
        <v>-1</v>
      </c>
      <c r="P2641" s="5">
        <f>VLOOKUP(M2641,[1]ArchetypeScores!E:P,12,FALSE)</f>
        <v>0</v>
      </c>
      <c r="Q2641" s="2" t="str">
        <f>VLOOKUP(M2641,[1]ArchetypeScores!E:W,19,FALSE)</f>
        <v>Untargeted</v>
      </c>
      <c r="R2641" s="2">
        <f>VLOOKUP(M2641,[1]ArchetypeScores!E:I,5,FALSE)</f>
        <v>0</v>
      </c>
      <c r="S2641" s="2">
        <f>VLOOKUP(M2641,[1]ArchetypeScores!E:K,7,FALSE)</f>
        <v>0</v>
      </c>
      <c r="T2641" s="2" t="str">
        <f t="shared" si="41"/>
        <v>Not A&amp;R positive</v>
      </c>
    </row>
    <row r="2642" spans="1:20" x14ac:dyDescent="0.3">
      <c r="A2642" s="2" t="s">
        <v>7130</v>
      </c>
      <c r="B2642" s="3" t="s">
        <v>7268</v>
      </c>
      <c r="C2642" s="3" t="s">
        <v>7270</v>
      </c>
      <c r="D2642" s="4">
        <v>0.76</v>
      </c>
      <c r="E2642" s="5" t="s">
        <v>1340</v>
      </c>
      <c r="F2642" s="4">
        <v>0.83709999999999996</v>
      </c>
      <c r="G2642" s="6">
        <v>47100</v>
      </c>
      <c r="H2642" s="3" t="s">
        <v>7249</v>
      </c>
      <c r="I2642" s="3" t="s">
        <v>7250</v>
      </c>
      <c r="J2642" s="3"/>
      <c r="K2642" s="5" t="s">
        <v>261</v>
      </c>
      <c r="L2642" s="5">
        <v>2</v>
      </c>
      <c r="M2642" s="5" t="s">
        <v>262</v>
      </c>
      <c r="N2642" s="5">
        <f>VLOOKUP(M2642,[1]ArchetypeScores!E:N,10,FALSE)</f>
        <v>0</v>
      </c>
      <c r="O2642" s="5">
        <f>VLOOKUP(M2642,[1]ArchetypeScores!E:O,11,FALSE)</f>
        <v>-1</v>
      </c>
      <c r="P2642" s="5">
        <f>VLOOKUP(M2642,[1]ArchetypeScores!E:P,12,FALSE)</f>
        <v>0</v>
      </c>
      <c r="Q2642" s="2" t="str">
        <f>VLOOKUP(M2642,[1]ArchetypeScores!E:W,19,FALSE)</f>
        <v>Untargeted</v>
      </c>
      <c r="R2642" s="2">
        <f>VLOOKUP(M2642,[1]ArchetypeScores!E:I,5,FALSE)</f>
        <v>0</v>
      </c>
      <c r="S2642" s="2">
        <f>VLOOKUP(M2642,[1]ArchetypeScores!E:K,7,FALSE)</f>
        <v>0</v>
      </c>
      <c r="T2642" s="2" t="str">
        <f t="shared" si="41"/>
        <v>Not A&amp;R positive</v>
      </c>
    </row>
    <row r="2643" spans="1:20" x14ac:dyDescent="0.3">
      <c r="A2643" s="2" t="s">
        <v>7130</v>
      </c>
      <c r="B2643" s="3" t="s">
        <v>7271</v>
      </c>
      <c r="C2643" s="3" t="s">
        <v>7272</v>
      </c>
      <c r="D2643" s="4">
        <v>7.0000000000000001E-3</v>
      </c>
      <c r="E2643" s="5" t="s">
        <v>1340</v>
      </c>
      <c r="F2643" s="4">
        <v>8.4200000000000004E-3</v>
      </c>
      <c r="G2643" s="6">
        <v>46957</v>
      </c>
      <c r="H2643" s="3" t="s">
        <v>7139</v>
      </c>
      <c r="I2643" s="3" t="s">
        <v>7140</v>
      </c>
      <c r="J2643" s="3"/>
      <c r="K2643" s="5" t="s">
        <v>47</v>
      </c>
      <c r="L2643" s="5">
        <v>1</v>
      </c>
      <c r="M2643" s="5" t="s">
        <v>48</v>
      </c>
      <c r="N2643" s="5">
        <f>VLOOKUP(M2643,[1]ArchetypeScores!E:N,10,FALSE)</f>
        <v>0</v>
      </c>
      <c r="O2643" s="5">
        <f>VLOOKUP(M2643,[1]ArchetypeScores!E:O,11,FALSE)</f>
        <v>0</v>
      </c>
      <c r="P2643" s="5">
        <f>VLOOKUP(M2643,[1]ArchetypeScores!E:P,12,FALSE)</f>
        <v>0</v>
      </c>
      <c r="Q2643" s="2" t="str">
        <f>VLOOKUP(M2643,[1]ArchetypeScores!E:W,19,FALSE)</f>
        <v>Consumer (including agriculture and tourism)</v>
      </c>
      <c r="R2643" s="2">
        <f>VLOOKUP(M2643,[1]ArchetypeScores!E:I,5,FALSE)</f>
        <v>0</v>
      </c>
      <c r="S2643" s="2">
        <f>VLOOKUP(M2643,[1]ArchetypeScores!E:K,7,FALSE)</f>
        <v>0</v>
      </c>
      <c r="T2643" s="2" t="str">
        <f t="shared" si="41"/>
        <v>Not A&amp;R positive</v>
      </c>
    </row>
    <row r="2644" spans="1:20" x14ac:dyDescent="0.3">
      <c r="A2644" s="2" t="s">
        <v>7130</v>
      </c>
      <c r="B2644" s="3" t="s">
        <v>7273</v>
      </c>
      <c r="C2644" s="3" t="s">
        <v>7274</v>
      </c>
      <c r="D2644" s="4">
        <v>0.123</v>
      </c>
      <c r="E2644" s="5" t="s">
        <v>1340</v>
      </c>
      <c r="F2644" s="4">
        <v>0.13491</v>
      </c>
      <c r="G2644" s="6">
        <v>47034</v>
      </c>
      <c r="H2644" s="3" t="s">
        <v>7214</v>
      </c>
      <c r="I2644" s="3" t="s">
        <v>7215</v>
      </c>
      <c r="J2644" s="3"/>
      <c r="K2644" s="5" t="s">
        <v>38</v>
      </c>
      <c r="L2644" s="5">
        <v>21</v>
      </c>
      <c r="M2644" s="5" t="s">
        <v>302</v>
      </c>
      <c r="N2644" s="5">
        <f>VLOOKUP(M2644,[1]ArchetypeScores!E:N,10,FALSE)</f>
        <v>0</v>
      </c>
      <c r="O2644" s="5">
        <f>VLOOKUP(M2644,[1]ArchetypeScores!E:O,11,FALSE)</f>
        <v>-1</v>
      </c>
      <c r="P2644" s="5">
        <f>VLOOKUP(M2644,[1]ArchetypeScores!E:P,12,FALSE)</f>
        <v>0</v>
      </c>
      <c r="Q2644" s="2" t="str">
        <f>VLOOKUP(M2644,[1]ArchetypeScores!E:W,19,FALSE)</f>
        <v>Consumer (including agriculture and tourism)</v>
      </c>
      <c r="R2644" s="2">
        <f>VLOOKUP(M2644,[1]ArchetypeScores!E:I,5,FALSE)</f>
        <v>0</v>
      </c>
      <c r="S2644" s="2">
        <f>VLOOKUP(M2644,[1]ArchetypeScores!E:K,7,FALSE)</f>
        <v>0</v>
      </c>
      <c r="T2644" s="2" t="str">
        <f t="shared" si="41"/>
        <v>Not A&amp;R positive</v>
      </c>
    </row>
    <row r="2645" spans="1:20" x14ac:dyDescent="0.3">
      <c r="A2645" s="2" t="s">
        <v>7130</v>
      </c>
      <c r="B2645" s="3" t="s">
        <v>7275</v>
      </c>
      <c r="C2645" s="3" t="s">
        <v>7276</v>
      </c>
      <c r="D2645" s="4"/>
      <c r="E2645" s="5" t="s">
        <v>1340</v>
      </c>
      <c r="F2645" s="4">
        <v>0</v>
      </c>
      <c r="G2645" s="6">
        <v>47091</v>
      </c>
      <c r="H2645" s="3" t="s">
        <v>7277</v>
      </c>
      <c r="I2645" s="3"/>
      <c r="J2645" s="3"/>
      <c r="K2645" s="5" t="s">
        <v>61</v>
      </c>
      <c r="L2645" s="5">
        <v>1</v>
      </c>
      <c r="M2645" s="5" t="s">
        <v>130</v>
      </c>
      <c r="N2645" s="5">
        <f>VLOOKUP(M2645,[1]ArchetypeScores!E:N,10,FALSE)</f>
        <v>0</v>
      </c>
      <c r="O2645" s="5">
        <f>VLOOKUP(M2645,[1]ArchetypeScores!E:O,11,FALSE)</f>
        <v>-1</v>
      </c>
      <c r="P2645" s="5">
        <f>VLOOKUP(M2645,[1]ArchetypeScores!E:P,12,FALSE)</f>
        <v>0</v>
      </c>
      <c r="Q2645" s="2" t="str">
        <f>VLOOKUP(M2645,[1]ArchetypeScores!E:W,19,FALSE)</f>
        <v>Health care</v>
      </c>
      <c r="R2645" s="2">
        <f>VLOOKUP(M2645,[1]ArchetypeScores!E:I,5,FALSE)</f>
        <v>0</v>
      </c>
      <c r="S2645" s="2">
        <f>VLOOKUP(M2645,[1]ArchetypeScores!E:K,7,FALSE)</f>
        <v>0</v>
      </c>
      <c r="T2645" s="2" t="str">
        <f t="shared" si="41"/>
        <v>Not A&amp;R positive</v>
      </c>
    </row>
    <row r="2646" spans="1:20" x14ac:dyDescent="0.3">
      <c r="A2646" s="2" t="s">
        <v>7130</v>
      </c>
      <c r="B2646" s="3" t="s">
        <v>7278</v>
      </c>
      <c r="C2646" s="3" t="s">
        <v>7279</v>
      </c>
      <c r="D2646" s="4">
        <v>0.432</v>
      </c>
      <c r="E2646" s="5" t="s">
        <v>1340</v>
      </c>
      <c r="F2646" s="4">
        <v>0.47382000000000002</v>
      </c>
      <c r="G2646" s="6">
        <v>47033</v>
      </c>
      <c r="H2646" s="3" t="s">
        <v>7214</v>
      </c>
      <c r="I2646" s="3" t="s">
        <v>7215</v>
      </c>
      <c r="J2646" s="3"/>
      <c r="K2646" s="5" t="s">
        <v>67</v>
      </c>
      <c r="L2646" s="5">
        <v>1</v>
      </c>
      <c r="M2646" s="5" t="s">
        <v>265</v>
      </c>
      <c r="N2646" s="5">
        <f>VLOOKUP(M2646,[1]ArchetypeScores!E:N,10,FALSE)</f>
        <v>0</v>
      </c>
      <c r="O2646" s="5">
        <f>VLOOKUP(M2646,[1]ArchetypeScores!E:O,11,FALSE)</f>
        <v>-1</v>
      </c>
      <c r="P2646" s="5">
        <f>VLOOKUP(M2646,[1]ArchetypeScores!E:P,12,FALSE)</f>
        <v>0</v>
      </c>
      <c r="Q2646" s="2" t="str">
        <f>VLOOKUP(M2646,[1]ArchetypeScores!E:W,19,FALSE)</f>
        <v>Untargeted</v>
      </c>
      <c r="R2646" s="2">
        <f>VLOOKUP(M2646,[1]ArchetypeScores!E:I,5,FALSE)</f>
        <v>0</v>
      </c>
      <c r="S2646" s="2">
        <f>VLOOKUP(M2646,[1]ArchetypeScores!E:K,7,FALSE)</f>
        <v>0</v>
      </c>
      <c r="T2646" s="2" t="str">
        <f t="shared" si="41"/>
        <v>Not A&amp;R positive</v>
      </c>
    </row>
    <row r="2647" spans="1:20" x14ac:dyDescent="0.3">
      <c r="A2647" s="2" t="s">
        <v>7130</v>
      </c>
      <c r="B2647" s="3" t="s">
        <v>7280</v>
      </c>
      <c r="C2647" s="3" t="s">
        <v>7281</v>
      </c>
      <c r="D2647" s="4">
        <v>0.81200000000000006</v>
      </c>
      <c r="E2647" s="5" t="s">
        <v>1340</v>
      </c>
      <c r="F2647" s="4">
        <v>0.90830999999999995</v>
      </c>
      <c r="G2647" s="6">
        <v>46980</v>
      </c>
      <c r="H2647" s="3" t="s">
        <v>7133</v>
      </c>
      <c r="I2647" s="3" t="s">
        <v>7134</v>
      </c>
      <c r="J2647" s="3"/>
      <c r="K2647" s="5" t="s">
        <v>67</v>
      </c>
      <c r="L2647" s="5">
        <v>1</v>
      </c>
      <c r="M2647" s="5" t="s">
        <v>265</v>
      </c>
      <c r="N2647" s="5">
        <f>VLOOKUP(M2647,[1]ArchetypeScores!E:N,10,FALSE)</f>
        <v>0</v>
      </c>
      <c r="O2647" s="5">
        <f>VLOOKUP(M2647,[1]ArchetypeScores!E:O,11,FALSE)</f>
        <v>-1</v>
      </c>
      <c r="P2647" s="5">
        <f>VLOOKUP(M2647,[1]ArchetypeScores!E:P,12,FALSE)</f>
        <v>0</v>
      </c>
      <c r="Q2647" s="2" t="str">
        <f>VLOOKUP(M2647,[1]ArchetypeScores!E:W,19,FALSE)</f>
        <v>Untargeted</v>
      </c>
      <c r="R2647" s="2">
        <f>VLOOKUP(M2647,[1]ArchetypeScores!E:I,5,FALSE)</f>
        <v>0</v>
      </c>
      <c r="S2647" s="2">
        <f>VLOOKUP(M2647,[1]ArchetypeScores!E:K,7,FALSE)</f>
        <v>0</v>
      </c>
      <c r="T2647" s="2" t="str">
        <f t="shared" si="41"/>
        <v>Not A&amp;R positive</v>
      </c>
    </row>
    <row r="2648" spans="1:20" x14ac:dyDescent="0.3">
      <c r="A2648" s="2" t="s">
        <v>7130</v>
      </c>
      <c r="B2648" s="3" t="s">
        <v>7282</v>
      </c>
      <c r="C2648" s="3" t="s">
        <v>7283</v>
      </c>
      <c r="D2648" s="4">
        <v>0.2</v>
      </c>
      <c r="E2648" s="5" t="s">
        <v>1340</v>
      </c>
      <c r="F2648" s="4">
        <v>0.22372</v>
      </c>
      <c r="G2648" s="6">
        <v>47013</v>
      </c>
      <c r="H2648" s="3" t="s">
        <v>7133</v>
      </c>
      <c r="I2648" s="3" t="s">
        <v>7134</v>
      </c>
      <c r="J2648" s="3"/>
      <c r="K2648" s="5" t="s">
        <v>61</v>
      </c>
      <c r="L2648" s="5">
        <v>1</v>
      </c>
      <c r="M2648" s="5" t="s">
        <v>130</v>
      </c>
      <c r="N2648" s="5">
        <f>VLOOKUP(M2648,[1]ArchetypeScores!E:N,10,FALSE)</f>
        <v>0</v>
      </c>
      <c r="O2648" s="5">
        <f>VLOOKUP(M2648,[1]ArchetypeScores!E:O,11,FALSE)</f>
        <v>-1</v>
      </c>
      <c r="P2648" s="5">
        <f>VLOOKUP(M2648,[1]ArchetypeScores!E:P,12,FALSE)</f>
        <v>0</v>
      </c>
      <c r="Q2648" s="2" t="str">
        <f>VLOOKUP(M2648,[1]ArchetypeScores!E:W,19,FALSE)</f>
        <v>Health care</v>
      </c>
      <c r="R2648" s="2">
        <f>VLOOKUP(M2648,[1]ArchetypeScores!E:I,5,FALSE)</f>
        <v>0</v>
      </c>
      <c r="S2648" s="2">
        <f>VLOOKUP(M2648,[1]ArchetypeScores!E:K,7,FALSE)</f>
        <v>0</v>
      </c>
      <c r="T2648" s="2" t="str">
        <f t="shared" si="41"/>
        <v>Not A&amp;R positive</v>
      </c>
    </row>
    <row r="2649" spans="1:20" x14ac:dyDescent="0.3">
      <c r="A2649" s="2" t="s">
        <v>7130</v>
      </c>
      <c r="B2649" s="3" t="s">
        <v>7284</v>
      </c>
      <c r="C2649" s="3" t="s">
        <v>7285</v>
      </c>
      <c r="D2649" s="4"/>
      <c r="E2649" s="5" t="s">
        <v>1340</v>
      </c>
      <c r="F2649" s="4">
        <v>0</v>
      </c>
      <c r="G2649" s="6">
        <v>47073</v>
      </c>
      <c r="H2649" s="3" t="s">
        <v>7286</v>
      </c>
      <c r="I2649" s="3" t="s">
        <v>7146</v>
      </c>
      <c r="J2649" s="3"/>
      <c r="K2649" s="5" t="s">
        <v>38</v>
      </c>
      <c r="L2649" s="5">
        <v>13</v>
      </c>
      <c r="M2649" s="5" t="s">
        <v>39</v>
      </c>
      <c r="N2649" s="5">
        <f>VLOOKUP(M2649,[1]ArchetypeScores!E:N,10,FALSE)</f>
        <v>0</v>
      </c>
      <c r="O2649" s="5">
        <f>VLOOKUP(M2649,[1]ArchetypeScores!E:O,11,FALSE)</f>
        <v>-2</v>
      </c>
      <c r="P2649" s="5">
        <f>VLOOKUP(M2649,[1]ArchetypeScores!E:P,12,FALSE)</f>
        <v>0</v>
      </c>
      <c r="Q2649" s="2" t="str">
        <f>VLOOKUP(M2649,[1]ArchetypeScores!E:W,19,FALSE)</f>
        <v>Industrials - transportation</v>
      </c>
      <c r="R2649" s="2">
        <f>VLOOKUP(M2649,[1]ArchetypeScores!E:I,5,FALSE)</f>
        <v>0</v>
      </c>
      <c r="S2649" s="2">
        <f>VLOOKUP(M2649,[1]ArchetypeScores!E:K,7,FALSE)</f>
        <v>0</v>
      </c>
      <c r="T2649" s="2" t="str">
        <f t="shared" si="41"/>
        <v>Not A&amp;R positive</v>
      </c>
    </row>
    <row r="2650" spans="1:20" x14ac:dyDescent="0.3">
      <c r="A2650" s="2" t="s">
        <v>7130</v>
      </c>
      <c r="B2650" s="3" t="s">
        <v>7287</v>
      </c>
      <c r="C2650" s="3" t="s">
        <v>7288</v>
      </c>
      <c r="D2650" s="4">
        <v>0.18</v>
      </c>
      <c r="E2650" s="5" t="s">
        <v>1340</v>
      </c>
      <c r="F2650" s="4">
        <v>0.20135</v>
      </c>
      <c r="G2650" s="6">
        <v>47016</v>
      </c>
      <c r="H2650" s="3" t="s">
        <v>7133</v>
      </c>
      <c r="I2650" s="3" t="s">
        <v>7134</v>
      </c>
      <c r="J2650" s="3"/>
      <c r="K2650" s="5" t="s">
        <v>25</v>
      </c>
      <c r="L2650" s="5">
        <v>9</v>
      </c>
      <c r="M2650" s="5" t="s">
        <v>493</v>
      </c>
      <c r="N2650" s="5">
        <f>VLOOKUP(M2650,[1]ArchetypeScores!E:N,10,FALSE)</f>
        <v>1</v>
      </c>
      <c r="O2650" s="5">
        <f>VLOOKUP(M2650,[1]ArchetypeScores!E:O,11,FALSE)</f>
        <v>-2</v>
      </c>
      <c r="P2650" s="5">
        <f>VLOOKUP(M2650,[1]ArchetypeScores!E:P,12,FALSE)</f>
        <v>0</v>
      </c>
      <c r="Q2650" s="2" t="str">
        <f>VLOOKUP(M2650,[1]ArchetypeScores!E:W,19,FALSE)</f>
        <v>Industrials - other</v>
      </c>
      <c r="R2650" s="2">
        <f>VLOOKUP(M2650,[1]ArchetypeScores!E:I,5,FALSE)</f>
        <v>0</v>
      </c>
      <c r="S2650" s="2">
        <f>VLOOKUP(M2650,[1]ArchetypeScores!E:K,7,FALSE)</f>
        <v>-1</v>
      </c>
      <c r="T2650" s="2" t="str">
        <f t="shared" si="41"/>
        <v>Not A&amp;R positive</v>
      </c>
    </row>
    <row r="2651" spans="1:20" x14ac:dyDescent="0.3">
      <c r="A2651" s="2" t="s">
        <v>7130</v>
      </c>
      <c r="B2651" s="3" t="s">
        <v>7289</v>
      </c>
      <c r="C2651" s="3" t="s">
        <v>7290</v>
      </c>
      <c r="D2651" s="4">
        <v>5.0000000000000001E-3</v>
      </c>
      <c r="E2651" s="5" t="s">
        <v>1340</v>
      </c>
      <c r="F2651" s="4">
        <v>5.4299999999999999E-3</v>
      </c>
      <c r="G2651" s="6">
        <v>47067</v>
      </c>
      <c r="H2651" s="3" t="s">
        <v>7145</v>
      </c>
      <c r="I2651" s="3" t="s">
        <v>7146</v>
      </c>
      <c r="J2651" s="3"/>
      <c r="K2651" s="5" t="s">
        <v>163</v>
      </c>
      <c r="L2651" s="5">
        <v>2</v>
      </c>
      <c r="M2651" s="5" t="s">
        <v>648</v>
      </c>
      <c r="N2651" s="5">
        <f>VLOOKUP(M2651,[1]ArchetypeScores!E:N,10,FALSE)</f>
        <v>0</v>
      </c>
      <c r="O2651" s="5">
        <f>VLOOKUP(M2651,[1]ArchetypeScores!E:O,11,FALSE)</f>
        <v>0</v>
      </c>
      <c r="P2651" s="5">
        <f>VLOOKUP(M2651,[1]ArchetypeScores!E:P,12,FALSE)</f>
        <v>0</v>
      </c>
      <c r="Q2651" s="2" t="str">
        <f>VLOOKUP(M2651,[1]ArchetypeScores!E:W,19,FALSE)</f>
        <v>Health care</v>
      </c>
      <c r="R2651" s="2">
        <f>VLOOKUP(M2651,[1]ArchetypeScores!E:I,5,FALSE)</f>
        <v>0</v>
      </c>
      <c r="S2651" s="2">
        <f>VLOOKUP(M2651,[1]ArchetypeScores!E:K,7,FALSE)</f>
        <v>0</v>
      </c>
      <c r="T2651" s="2" t="str">
        <f t="shared" si="41"/>
        <v>Not A&amp;R positive</v>
      </c>
    </row>
    <row r="2652" spans="1:20" x14ac:dyDescent="0.3">
      <c r="A2652" s="2" t="s">
        <v>7130</v>
      </c>
      <c r="B2652" s="3" t="s">
        <v>7291</v>
      </c>
      <c r="C2652" s="3" t="s">
        <v>7292</v>
      </c>
      <c r="D2652" s="4">
        <v>0.01</v>
      </c>
      <c r="E2652" s="5" t="s">
        <v>1340</v>
      </c>
      <c r="F2652" s="4">
        <v>1.074E-2</v>
      </c>
      <c r="G2652" s="6">
        <v>47011</v>
      </c>
      <c r="H2652" s="3" t="s">
        <v>7133</v>
      </c>
      <c r="I2652" s="3" t="s">
        <v>7134</v>
      </c>
      <c r="J2652" s="3"/>
      <c r="K2652" s="5" t="s">
        <v>163</v>
      </c>
      <c r="L2652" s="5">
        <v>1</v>
      </c>
      <c r="M2652" s="5" t="s">
        <v>975</v>
      </c>
      <c r="N2652" s="5">
        <f>VLOOKUP(M2652,[1]ArchetypeScores!E:N,10,FALSE)</f>
        <v>0</v>
      </c>
      <c r="O2652" s="5">
        <f>VLOOKUP(M2652,[1]ArchetypeScores!E:O,11,FALSE)</f>
        <v>0</v>
      </c>
      <c r="P2652" s="5">
        <f>VLOOKUP(M2652,[1]ArchetypeScores!E:P,12,FALSE)</f>
        <v>0</v>
      </c>
      <c r="Q2652" s="2" t="str">
        <f>VLOOKUP(M2652,[1]ArchetypeScores!E:W,19,FALSE)</f>
        <v>Other sector</v>
      </c>
      <c r="R2652" s="2">
        <f>VLOOKUP(M2652,[1]ArchetypeScores!E:I,5,FALSE)</f>
        <v>0</v>
      </c>
      <c r="S2652" s="2">
        <f>VLOOKUP(M2652,[1]ArchetypeScores!E:K,7,FALSE)</f>
        <v>0</v>
      </c>
      <c r="T2652" s="2" t="str">
        <f t="shared" si="41"/>
        <v>Not A&amp;R positive</v>
      </c>
    </row>
    <row r="2653" spans="1:20" x14ac:dyDescent="0.3">
      <c r="A2653" s="2" t="s">
        <v>7130</v>
      </c>
      <c r="B2653" s="3" t="s">
        <v>7293</v>
      </c>
      <c r="C2653" s="3" t="s">
        <v>7294</v>
      </c>
      <c r="D2653" s="4">
        <v>5.2999999999999999E-2</v>
      </c>
      <c r="E2653" s="5" t="s">
        <v>1340</v>
      </c>
      <c r="F2653" s="4">
        <v>5.9290000000000002E-2</v>
      </c>
      <c r="G2653" s="6">
        <v>46999</v>
      </c>
      <c r="H2653" s="3" t="s">
        <v>7133</v>
      </c>
      <c r="I2653" s="3" t="s">
        <v>7134</v>
      </c>
      <c r="J2653" s="3"/>
      <c r="K2653" s="5" t="s">
        <v>142</v>
      </c>
      <c r="L2653" s="5" t="s">
        <v>112</v>
      </c>
      <c r="M2653" s="5" t="s">
        <v>470</v>
      </c>
      <c r="N2653" s="5">
        <f>VLOOKUP(M2653,[1]ArchetypeScores!E:N,10,FALSE)</f>
        <v>1</v>
      </c>
      <c r="O2653" s="5">
        <f>VLOOKUP(M2653,[1]ArchetypeScores!E:O,11,FALSE)</f>
        <v>1</v>
      </c>
      <c r="P2653" s="5">
        <f>VLOOKUP(M2653,[1]ArchetypeScores!E:P,12,FALSE)</f>
        <v>2</v>
      </c>
      <c r="Q2653" s="2" t="str">
        <f>VLOOKUP(M2653,[1]ArchetypeScores!E:W,19,FALSE)</f>
        <v>Materials (including forestry and nature)</v>
      </c>
      <c r="R2653" s="2">
        <f>VLOOKUP(M2653,[1]ArchetypeScores!E:I,5,FALSE)</f>
        <v>1</v>
      </c>
      <c r="S2653" s="2">
        <f>VLOOKUP(M2653,[1]ArchetypeScores!E:K,7,FALSE)</f>
        <v>1</v>
      </c>
      <c r="T2653" s="2" t="str">
        <f t="shared" si="41"/>
        <v>Both</v>
      </c>
    </row>
    <row r="2654" spans="1:20" x14ac:dyDescent="0.3">
      <c r="A2654" s="2" t="s">
        <v>7130</v>
      </c>
      <c r="B2654" s="3" t="s">
        <v>7295</v>
      </c>
      <c r="C2654" s="3" t="s">
        <v>7296</v>
      </c>
      <c r="D2654" s="4">
        <v>0.124</v>
      </c>
      <c r="E2654" s="5" t="s">
        <v>1340</v>
      </c>
      <c r="F2654" s="4">
        <v>0.13871</v>
      </c>
      <c r="G2654" s="6">
        <v>46986</v>
      </c>
      <c r="H2654" s="3" t="s">
        <v>7133</v>
      </c>
      <c r="I2654" s="3" t="s">
        <v>7134</v>
      </c>
      <c r="J2654" s="3"/>
      <c r="K2654" s="5" t="s">
        <v>154</v>
      </c>
      <c r="L2654" s="5">
        <v>2</v>
      </c>
      <c r="M2654" s="5" t="s">
        <v>255</v>
      </c>
      <c r="N2654" s="5">
        <f>VLOOKUP(M2654,[1]ArchetypeScores!E:N,10,FALSE)</f>
        <v>1</v>
      </c>
      <c r="O2654" s="5">
        <f>VLOOKUP(M2654,[1]ArchetypeScores!E:O,11,FALSE)</f>
        <v>0</v>
      </c>
      <c r="P2654" s="5">
        <f>VLOOKUP(M2654,[1]ArchetypeScores!E:P,12,FALSE)</f>
        <v>0</v>
      </c>
      <c r="Q2654" s="2" t="str">
        <f>VLOOKUP(M2654,[1]ArchetypeScores!E:W,19,FALSE)</f>
        <v>Education and training</v>
      </c>
      <c r="R2654" s="2">
        <f>VLOOKUP(M2654,[1]ArchetypeScores!E:I,5,FALSE)</f>
        <v>0</v>
      </c>
      <c r="S2654" s="2">
        <f>VLOOKUP(M2654,[1]ArchetypeScores!E:K,7,FALSE)</f>
        <v>1</v>
      </c>
      <c r="T2654" s="2" t="str">
        <f t="shared" si="41"/>
        <v>Indirect only</v>
      </c>
    </row>
    <row r="2655" spans="1:20" x14ac:dyDescent="0.3">
      <c r="A2655" s="2" t="s">
        <v>7130</v>
      </c>
      <c r="B2655" s="3" t="s">
        <v>7297</v>
      </c>
      <c r="C2655" s="3" t="s">
        <v>7298</v>
      </c>
      <c r="D2655" s="4">
        <v>1.2E-2</v>
      </c>
      <c r="E2655" s="5" t="s">
        <v>1340</v>
      </c>
      <c r="F2655" s="4">
        <v>1.417E-2</v>
      </c>
      <c r="G2655" s="6">
        <v>46962</v>
      </c>
      <c r="H2655" s="3" t="s">
        <v>7139</v>
      </c>
      <c r="I2655" s="3" t="s">
        <v>7140</v>
      </c>
      <c r="J2655" s="3"/>
      <c r="K2655" s="5" t="s">
        <v>229</v>
      </c>
      <c r="L2655" s="5">
        <v>1</v>
      </c>
      <c r="M2655" s="5" t="s">
        <v>528</v>
      </c>
      <c r="N2655" s="5">
        <f>VLOOKUP(M2655,[1]ArchetypeScores!E:N,10,FALSE)</f>
        <v>1</v>
      </c>
      <c r="O2655" s="5">
        <f>VLOOKUP(M2655,[1]ArchetypeScores!E:O,11,FALSE)</f>
        <v>-2</v>
      </c>
      <c r="P2655" s="5">
        <f>VLOOKUP(M2655,[1]ArchetypeScores!E:P,12,FALSE)</f>
        <v>0</v>
      </c>
      <c r="Q2655" s="2" t="str">
        <f>VLOOKUP(M2655,[1]ArchetypeScores!E:W,19,FALSE)</f>
        <v>Industrials - transportation</v>
      </c>
      <c r="R2655" s="2">
        <f>VLOOKUP(M2655,[1]ArchetypeScores!E:I,5,FALSE)</f>
        <v>0</v>
      </c>
      <c r="S2655" s="2">
        <f>VLOOKUP(M2655,[1]ArchetypeScores!E:K,7,FALSE)</f>
        <v>-1</v>
      </c>
      <c r="T2655" s="2" t="str">
        <f t="shared" si="41"/>
        <v>Not A&amp;R positive</v>
      </c>
    </row>
    <row r="2656" spans="1:20" x14ac:dyDescent="0.3">
      <c r="A2656" s="2" t="s">
        <v>7130</v>
      </c>
      <c r="B2656" s="3" t="s">
        <v>7299</v>
      </c>
      <c r="C2656" s="3" t="s">
        <v>7300</v>
      </c>
      <c r="D2656" s="4">
        <v>9.4E-2</v>
      </c>
      <c r="E2656" s="5" t="s">
        <v>1340</v>
      </c>
      <c r="F2656" s="4">
        <v>0.10206999999999999</v>
      </c>
      <c r="G2656" s="6">
        <v>47057</v>
      </c>
      <c r="H2656" s="3" t="s">
        <v>7145</v>
      </c>
      <c r="I2656" s="3" t="s">
        <v>7146</v>
      </c>
      <c r="J2656" s="3"/>
      <c r="K2656" s="5" t="s">
        <v>118</v>
      </c>
      <c r="L2656" s="5">
        <v>1</v>
      </c>
      <c r="M2656" s="5" t="s">
        <v>275</v>
      </c>
      <c r="N2656" s="5">
        <f>VLOOKUP(M2656,[1]ArchetypeScores!E:N,10,FALSE)</f>
        <v>0</v>
      </c>
      <c r="O2656" s="5">
        <f>VLOOKUP(M2656,[1]ArchetypeScores!E:O,11,FALSE)</f>
        <v>-1</v>
      </c>
      <c r="P2656" s="5">
        <f>VLOOKUP(M2656,[1]ArchetypeScores!E:P,12,FALSE)</f>
        <v>0</v>
      </c>
      <c r="Q2656" s="2" t="str">
        <f>VLOOKUP(M2656,[1]ArchetypeScores!E:W,19,FALSE)</f>
        <v>Untargeted</v>
      </c>
      <c r="R2656" s="2">
        <f>VLOOKUP(M2656,[1]ArchetypeScores!E:I,5,FALSE)</f>
        <v>0</v>
      </c>
      <c r="S2656" s="2">
        <f>VLOOKUP(M2656,[1]ArchetypeScores!E:K,7,FALSE)</f>
        <v>0</v>
      </c>
      <c r="T2656" s="2" t="str">
        <f t="shared" si="41"/>
        <v>Not A&amp;R positive</v>
      </c>
    </row>
    <row r="2657" spans="1:20" x14ac:dyDescent="0.3">
      <c r="A2657" s="2" t="s">
        <v>7130</v>
      </c>
      <c r="B2657" s="3" t="s">
        <v>7301</v>
      </c>
      <c r="C2657" s="3" t="s">
        <v>7302</v>
      </c>
      <c r="D2657" s="4">
        <v>0.06</v>
      </c>
      <c r="E2657" s="5" t="s">
        <v>1340</v>
      </c>
      <c r="F2657" s="4">
        <v>6.7119999999999999E-2</v>
      </c>
      <c r="G2657" s="6">
        <v>46981</v>
      </c>
      <c r="H2657" s="3" t="s">
        <v>7133</v>
      </c>
      <c r="I2657" s="3" t="s">
        <v>7134</v>
      </c>
      <c r="J2657" s="3"/>
      <c r="K2657" s="5" t="s">
        <v>163</v>
      </c>
      <c r="L2657" s="5">
        <v>2</v>
      </c>
      <c r="M2657" s="5" t="s">
        <v>648</v>
      </c>
      <c r="N2657" s="5">
        <f>VLOOKUP(M2657,[1]ArchetypeScores!E:N,10,FALSE)</f>
        <v>0</v>
      </c>
      <c r="O2657" s="5">
        <f>VLOOKUP(M2657,[1]ArchetypeScores!E:O,11,FALSE)</f>
        <v>0</v>
      </c>
      <c r="P2657" s="5">
        <f>VLOOKUP(M2657,[1]ArchetypeScores!E:P,12,FALSE)</f>
        <v>0</v>
      </c>
      <c r="Q2657" s="2" t="str">
        <f>VLOOKUP(M2657,[1]ArchetypeScores!E:W,19,FALSE)</f>
        <v>Health care</v>
      </c>
      <c r="R2657" s="2">
        <f>VLOOKUP(M2657,[1]ArchetypeScores!E:I,5,FALSE)</f>
        <v>0</v>
      </c>
      <c r="S2657" s="2">
        <f>VLOOKUP(M2657,[1]ArchetypeScores!E:K,7,FALSE)</f>
        <v>0</v>
      </c>
      <c r="T2657" s="2" t="str">
        <f t="shared" si="41"/>
        <v>Not A&amp;R positive</v>
      </c>
    </row>
    <row r="2658" spans="1:20" x14ac:dyDescent="0.3">
      <c r="A2658" s="2" t="s">
        <v>7130</v>
      </c>
      <c r="B2658" s="3" t="s">
        <v>7303</v>
      </c>
      <c r="C2658" s="3" t="s">
        <v>7304</v>
      </c>
      <c r="D2658" s="4">
        <v>0.34</v>
      </c>
      <c r="E2658" s="5" t="s">
        <v>1340</v>
      </c>
      <c r="F2658" s="4">
        <v>0.38033</v>
      </c>
      <c r="G2658" s="6">
        <v>46984</v>
      </c>
      <c r="H2658" s="3" t="s">
        <v>7133</v>
      </c>
      <c r="I2658" s="3" t="s">
        <v>7134</v>
      </c>
      <c r="J2658" s="3"/>
      <c r="K2658" s="5" t="s">
        <v>25</v>
      </c>
      <c r="L2658" s="5">
        <v>9</v>
      </c>
      <c r="M2658" s="5" t="s">
        <v>493</v>
      </c>
      <c r="N2658" s="5">
        <f>VLOOKUP(M2658,[1]ArchetypeScores!E:N,10,FALSE)</f>
        <v>1</v>
      </c>
      <c r="O2658" s="5">
        <f>VLOOKUP(M2658,[1]ArchetypeScores!E:O,11,FALSE)</f>
        <v>-2</v>
      </c>
      <c r="P2658" s="5">
        <f>VLOOKUP(M2658,[1]ArchetypeScores!E:P,12,FALSE)</f>
        <v>0</v>
      </c>
      <c r="Q2658" s="2" t="str">
        <f>VLOOKUP(M2658,[1]ArchetypeScores!E:W,19,FALSE)</f>
        <v>Industrials - other</v>
      </c>
      <c r="R2658" s="2">
        <f>VLOOKUP(M2658,[1]ArchetypeScores!E:I,5,FALSE)</f>
        <v>0</v>
      </c>
      <c r="S2658" s="2">
        <f>VLOOKUP(M2658,[1]ArchetypeScores!E:K,7,FALSE)</f>
        <v>-1</v>
      </c>
      <c r="T2658" s="2" t="str">
        <f t="shared" si="41"/>
        <v>Not A&amp;R positive</v>
      </c>
    </row>
    <row r="2659" spans="1:20" x14ac:dyDescent="0.3">
      <c r="A2659" s="2" t="s">
        <v>7130</v>
      </c>
      <c r="B2659" s="3" t="s">
        <v>7305</v>
      </c>
      <c r="C2659" s="3" t="s">
        <v>7306</v>
      </c>
      <c r="D2659" s="4">
        <v>1.2999999999999999E-2</v>
      </c>
      <c r="E2659" s="5" t="s">
        <v>1340</v>
      </c>
      <c r="F2659" s="4">
        <v>1.541E-2</v>
      </c>
      <c r="G2659" s="6">
        <v>46955</v>
      </c>
      <c r="H2659" s="3" t="s">
        <v>7139</v>
      </c>
      <c r="I2659" s="3" t="s">
        <v>7140</v>
      </c>
      <c r="J2659" s="3"/>
      <c r="K2659" s="5" t="s">
        <v>735</v>
      </c>
      <c r="L2659" s="5">
        <v>1</v>
      </c>
      <c r="M2659" s="5" t="s">
        <v>736</v>
      </c>
      <c r="N2659" s="5">
        <f>VLOOKUP(M2659,[1]ArchetypeScores!E:N,10,FALSE)</f>
        <v>1</v>
      </c>
      <c r="O2659" s="5">
        <f>VLOOKUP(M2659,[1]ArchetypeScores!E:O,11,FALSE)</f>
        <v>-2</v>
      </c>
      <c r="P2659" s="5">
        <f>VLOOKUP(M2659,[1]ArchetypeScores!E:P,12,FALSE)</f>
        <v>-2</v>
      </c>
      <c r="Q2659" s="2" t="str">
        <f>VLOOKUP(M2659,[1]ArchetypeScores!E:W,19,FALSE)</f>
        <v>Other sector</v>
      </c>
      <c r="R2659" s="2">
        <f>VLOOKUP(M2659,[1]ArchetypeScores!E:I,5,FALSE)</f>
        <v>0</v>
      </c>
      <c r="S2659" s="2">
        <f>VLOOKUP(M2659,[1]ArchetypeScores!E:K,7,FALSE)</f>
        <v>0</v>
      </c>
      <c r="T2659" s="2" t="str">
        <f t="shared" si="41"/>
        <v>Not A&amp;R positive</v>
      </c>
    </row>
    <row r="2660" spans="1:20" x14ac:dyDescent="0.3">
      <c r="A2660" s="2" t="s">
        <v>7130</v>
      </c>
      <c r="B2660" s="3" t="s">
        <v>7307</v>
      </c>
      <c r="C2660" s="3" t="s">
        <v>7308</v>
      </c>
      <c r="D2660" s="4">
        <v>2.1000000000000001E-2</v>
      </c>
      <c r="E2660" s="5" t="s">
        <v>1340</v>
      </c>
      <c r="F2660" s="4">
        <v>2.3210000000000001E-2</v>
      </c>
      <c r="G2660" s="6">
        <v>47008</v>
      </c>
      <c r="H2660" s="3" t="s">
        <v>7133</v>
      </c>
      <c r="I2660" s="3" t="s">
        <v>7134</v>
      </c>
      <c r="J2660" s="3"/>
      <c r="K2660" s="5" t="s">
        <v>214</v>
      </c>
      <c r="L2660" s="5">
        <v>4</v>
      </c>
      <c r="M2660" s="5" t="s">
        <v>560</v>
      </c>
      <c r="N2660" s="5">
        <f>VLOOKUP(M2660,[1]ArchetypeScores!E:N,10,FALSE)</f>
        <v>1</v>
      </c>
      <c r="O2660" s="5">
        <f>VLOOKUP(M2660,[1]ArchetypeScores!E:O,11,FALSE)</f>
        <v>0</v>
      </c>
      <c r="P2660" s="5">
        <f>VLOOKUP(M2660,[1]ArchetypeScores!E:P,12,FALSE)</f>
        <v>0</v>
      </c>
      <c r="Q2660" s="2" t="str">
        <f>VLOOKUP(M2660,[1]ArchetypeScores!E:W,19,FALSE)</f>
        <v>Other sector</v>
      </c>
      <c r="R2660" s="2">
        <f>VLOOKUP(M2660,[1]ArchetypeScores!E:I,5,FALSE)</f>
        <v>0</v>
      </c>
      <c r="S2660" s="2">
        <f>VLOOKUP(M2660,[1]ArchetypeScores!E:K,7,FALSE)</f>
        <v>0</v>
      </c>
      <c r="T2660" s="2" t="str">
        <f t="shared" si="41"/>
        <v>Not A&amp;R positive</v>
      </c>
    </row>
    <row r="2661" spans="1:20" x14ac:dyDescent="0.3">
      <c r="A2661" s="2" t="s">
        <v>7130</v>
      </c>
      <c r="B2661" s="3" t="s">
        <v>7309</v>
      </c>
      <c r="C2661" s="3" t="s">
        <v>7310</v>
      </c>
      <c r="D2661" s="4">
        <v>0.753</v>
      </c>
      <c r="E2661" s="5" t="s">
        <v>1340</v>
      </c>
      <c r="F2661" s="4">
        <v>0.84231</v>
      </c>
      <c r="G2661" s="6">
        <v>47010</v>
      </c>
      <c r="H2661" s="3" t="s">
        <v>7133</v>
      </c>
      <c r="I2661" s="3" t="s">
        <v>7134</v>
      </c>
      <c r="J2661" s="3"/>
      <c r="K2661" s="5" t="s">
        <v>53</v>
      </c>
      <c r="L2661" s="5">
        <v>1</v>
      </c>
      <c r="M2661" s="5" t="s">
        <v>54</v>
      </c>
      <c r="N2661" s="5">
        <f>VLOOKUP(M2661,[1]ArchetypeScores!E:N,10,FALSE)</f>
        <v>0</v>
      </c>
      <c r="O2661" s="5">
        <f>VLOOKUP(M2661,[1]ArchetypeScores!E:O,11,FALSE)</f>
        <v>-1</v>
      </c>
      <c r="P2661" s="5">
        <f>VLOOKUP(M2661,[1]ArchetypeScores!E:P,12,FALSE)</f>
        <v>0</v>
      </c>
      <c r="Q2661" s="2" t="str">
        <f>VLOOKUP(M2661,[1]ArchetypeScores!E:W,19,FALSE)</f>
        <v>Untargeted</v>
      </c>
      <c r="R2661" s="2">
        <f>VLOOKUP(M2661,[1]ArchetypeScores!E:I,5,FALSE)</f>
        <v>0</v>
      </c>
      <c r="S2661" s="2">
        <f>VLOOKUP(M2661,[1]ArchetypeScores!E:K,7,FALSE)</f>
        <v>0</v>
      </c>
      <c r="T2661" s="2" t="str">
        <f t="shared" si="41"/>
        <v>Not A&amp;R positive</v>
      </c>
    </row>
    <row r="2662" spans="1:20" x14ac:dyDescent="0.3">
      <c r="A2662" s="2" t="s">
        <v>7130</v>
      </c>
      <c r="B2662" s="3" t="s">
        <v>7311</v>
      </c>
      <c r="C2662" s="3" t="s">
        <v>7312</v>
      </c>
      <c r="D2662" s="4"/>
      <c r="E2662" s="5" t="s">
        <v>1340</v>
      </c>
      <c r="F2662" s="4">
        <v>0</v>
      </c>
      <c r="G2662" s="6">
        <v>47039</v>
      </c>
      <c r="H2662" s="3" t="s">
        <v>7313</v>
      </c>
      <c r="I2662" s="3"/>
      <c r="J2662" s="3"/>
      <c r="K2662" s="5" t="s">
        <v>2091</v>
      </c>
      <c r="L2662" s="5">
        <v>6</v>
      </c>
      <c r="M2662" s="5" t="s">
        <v>2092</v>
      </c>
      <c r="N2662" s="5">
        <f>VLOOKUP(M2662,[1]ArchetypeScores!E:N,10,FALSE)</f>
        <v>0</v>
      </c>
      <c r="O2662" s="5">
        <f>VLOOKUP(M2662,[1]ArchetypeScores!E:O,11,FALSE)</f>
        <v>-1</v>
      </c>
      <c r="P2662" s="5">
        <f>VLOOKUP(M2662,[1]ArchetypeScores!E:P,12,FALSE)</f>
        <v>0</v>
      </c>
      <c r="Q2662" s="2" t="str">
        <f>VLOOKUP(M2662,[1]ArchetypeScores!E:W,19,FALSE)</f>
        <v>Untargeted</v>
      </c>
      <c r="R2662" s="2">
        <f>VLOOKUP(M2662,[1]ArchetypeScores!E:I,5,FALSE)</f>
        <v>0</v>
      </c>
      <c r="S2662" s="2">
        <f>VLOOKUP(M2662,[1]ArchetypeScores!E:K,7,FALSE)</f>
        <v>0</v>
      </c>
      <c r="T2662" s="2" t="str">
        <f t="shared" si="41"/>
        <v>Not A&amp;R positive</v>
      </c>
    </row>
    <row r="2663" spans="1:20" x14ac:dyDescent="0.3">
      <c r="A2663" s="2" t="s">
        <v>7130</v>
      </c>
      <c r="B2663" s="3" t="s">
        <v>7314</v>
      </c>
      <c r="C2663" s="3" t="s">
        <v>7315</v>
      </c>
      <c r="D2663" s="4">
        <v>0.112</v>
      </c>
      <c r="E2663" s="5" t="s">
        <v>1340</v>
      </c>
      <c r="F2663" s="4">
        <v>0.12562000000000001</v>
      </c>
      <c r="G2663" s="6">
        <v>46979</v>
      </c>
      <c r="H2663" s="3" t="s">
        <v>7133</v>
      </c>
      <c r="I2663" s="3" t="s">
        <v>7134</v>
      </c>
      <c r="J2663" s="3"/>
      <c r="K2663" s="5" t="s">
        <v>163</v>
      </c>
      <c r="L2663" s="5">
        <v>2</v>
      </c>
      <c r="M2663" s="5" t="s">
        <v>648</v>
      </c>
      <c r="N2663" s="5">
        <f>VLOOKUP(M2663,[1]ArchetypeScores!E:N,10,FALSE)</f>
        <v>0</v>
      </c>
      <c r="O2663" s="5">
        <f>VLOOKUP(M2663,[1]ArchetypeScores!E:O,11,FALSE)</f>
        <v>0</v>
      </c>
      <c r="P2663" s="5">
        <f>VLOOKUP(M2663,[1]ArchetypeScores!E:P,12,FALSE)</f>
        <v>0</v>
      </c>
      <c r="Q2663" s="2" t="str">
        <f>VLOOKUP(M2663,[1]ArchetypeScores!E:W,19,FALSE)</f>
        <v>Health care</v>
      </c>
      <c r="R2663" s="2">
        <f>VLOOKUP(M2663,[1]ArchetypeScores!E:I,5,FALSE)</f>
        <v>0</v>
      </c>
      <c r="S2663" s="2">
        <f>VLOOKUP(M2663,[1]ArchetypeScores!E:K,7,FALSE)</f>
        <v>0</v>
      </c>
      <c r="T2663" s="2" t="str">
        <f t="shared" si="41"/>
        <v>Not A&amp;R positive</v>
      </c>
    </row>
    <row r="2664" spans="1:20" x14ac:dyDescent="0.3">
      <c r="A2664" s="2" t="s">
        <v>7130</v>
      </c>
      <c r="B2664" s="3" t="s">
        <v>7316</v>
      </c>
      <c r="C2664" s="3" t="s">
        <v>7317</v>
      </c>
      <c r="D2664" s="4">
        <v>1</v>
      </c>
      <c r="E2664" s="5" t="s">
        <v>1340</v>
      </c>
      <c r="F2664" s="4">
        <v>1.0859000000000001</v>
      </c>
      <c r="G2664" s="6">
        <v>47042</v>
      </c>
      <c r="H2664" s="3" t="s">
        <v>7318</v>
      </c>
      <c r="I2664" s="3" t="s">
        <v>7146</v>
      </c>
      <c r="J2664" s="3"/>
      <c r="K2664" s="5" t="s">
        <v>102</v>
      </c>
      <c r="L2664" s="5">
        <v>2</v>
      </c>
      <c r="M2664" s="5" t="s">
        <v>681</v>
      </c>
      <c r="N2664" s="5">
        <f>VLOOKUP(M2664,[1]ArchetypeScores!E:N,10,FALSE)</f>
        <v>0</v>
      </c>
      <c r="O2664" s="5">
        <f>VLOOKUP(M2664,[1]ArchetypeScores!E:O,11,FALSE)</f>
        <v>-1</v>
      </c>
      <c r="P2664" s="5">
        <f>VLOOKUP(M2664,[1]ArchetypeScores!E:P,12,FALSE)</f>
        <v>0</v>
      </c>
      <c r="Q2664" s="2" t="str">
        <f>VLOOKUP(M2664,[1]ArchetypeScores!E:W,19,FALSE)</f>
        <v>Untargeted</v>
      </c>
      <c r="R2664" s="2">
        <f>VLOOKUP(M2664,[1]ArchetypeScores!E:I,5,FALSE)</f>
        <v>0</v>
      </c>
      <c r="S2664" s="2">
        <f>VLOOKUP(M2664,[1]ArchetypeScores!E:K,7,FALSE)</f>
        <v>1</v>
      </c>
      <c r="T2664" s="2" t="str">
        <f t="shared" si="41"/>
        <v>Indirect only</v>
      </c>
    </row>
    <row r="2665" spans="1:20" x14ac:dyDescent="0.3">
      <c r="A2665" s="2" t="s">
        <v>7130</v>
      </c>
      <c r="B2665" s="3" t="s">
        <v>7319</v>
      </c>
      <c r="C2665" s="3" t="s">
        <v>7320</v>
      </c>
      <c r="D2665" s="4">
        <v>1E-3</v>
      </c>
      <c r="E2665" s="5" t="s">
        <v>1340</v>
      </c>
      <c r="F2665" s="4">
        <v>1.1900000000000001E-3</v>
      </c>
      <c r="G2665" s="6">
        <v>47068</v>
      </c>
      <c r="H2665" s="3" t="s">
        <v>7145</v>
      </c>
      <c r="I2665" s="3" t="s">
        <v>7146</v>
      </c>
      <c r="J2665" s="3"/>
      <c r="K2665" s="5" t="s">
        <v>163</v>
      </c>
      <c r="L2665" s="5">
        <v>3</v>
      </c>
      <c r="M2665" s="5" t="s">
        <v>164</v>
      </c>
      <c r="N2665" s="5">
        <f>VLOOKUP(M2665,[1]ArchetypeScores!E:N,10,FALSE)</f>
        <v>0</v>
      </c>
      <c r="O2665" s="5">
        <f>VLOOKUP(M2665,[1]ArchetypeScores!E:O,11,FALSE)</f>
        <v>0</v>
      </c>
      <c r="P2665" s="5">
        <f>VLOOKUP(M2665,[1]ArchetypeScores!E:P,12,FALSE)</f>
        <v>0</v>
      </c>
      <c r="Q2665" s="2" t="str">
        <f>VLOOKUP(M2665,[1]ArchetypeScores!E:W,19,FALSE)</f>
        <v>Education and training</v>
      </c>
      <c r="R2665" s="2">
        <f>VLOOKUP(M2665,[1]ArchetypeScores!E:I,5,FALSE)</f>
        <v>0</v>
      </c>
      <c r="S2665" s="2">
        <f>VLOOKUP(M2665,[1]ArchetypeScores!E:K,7,FALSE)</f>
        <v>0</v>
      </c>
      <c r="T2665" s="2" t="str">
        <f t="shared" si="41"/>
        <v>Not A&amp;R positive</v>
      </c>
    </row>
    <row r="2666" spans="1:20" x14ac:dyDescent="0.3">
      <c r="A2666" s="2" t="s">
        <v>7130</v>
      </c>
      <c r="B2666" s="3" t="s">
        <v>7321</v>
      </c>
      <c r="C2666" s="3" t="s">
        <v>7322</v>
      </c>
      <c r="D2666" s="4">
        <v>2E-3</v>
      </c>
      <c r="E2666" s="5" t="s">
        <v>1340</v>
      </c>
      <c r="F2666" s="4">
        <v>2.0600000000000002E-3</v>
      </c>
      <c r="G2666" s="6">
        <v>47064</v>
      </c>
      <c r="H2666" s="3" t="s">
        <v>7145</v>
      </c>
      <c r="I2666" s="3" t="s">
        <v>7146</v>
      </c>
      <c r="J2666" s="3"/>
      <c r="K2666" s="5" t="s">
        <v>7323</v>
      </c>
      <c r="L2666" s="5">
        <v>1</v>
      </c>
      <c r="M2666" s="5" t="s">
        <v>7324</v>
      </c>
      <c r="N2666" s="5">
        <f>VLOOKUP(M2666,[1]ArchetypeScores!E:N,10,FALSE)</f>
        <v>0</v>
      </c>
      <c r="O2666" s="5">
        <f>VLOOKUP(M2666,[1]ArchetypeScores!E:O,11,FALSE)</f>
        <v>0</v>
      </c>
      <c r="P2666" s="5">
        <f>VLOOKUP(M2666,[1]ArchetypeScores!E:P,12,FALSE)</f>
        <v>0</v>
      </c>
      <c r="Q2666" s="2" t="str">
        <f>VLOOKUP(M2666,[1]ArchetypeScores!E:W,19,FALSE)</f>
        <v>Consumer (including agriculture and tourism)</v>
      </c>
      <c r="R2666" s="2">
        <f>VLOOKUP(M2666,[1]ArchetypeScores!E:I,5,FALSE)</f>
        <v>0</v>
      </c>
      <c r="S2666" s="2">
        <f>VLOOKUP(M2666,[1]ArchetypeScores!E:K,7,FALSE)</f>
        <v>0</v>
      </c>
      <c r="T2666" s="2" t="str">
        <f t="shared" si="41"/>
        <v>Not A&amp;R positive</v>
      </c>
    </row>
    <row r="2667" spans="1:20" x14ac:dyDescent="0.3">
      <c r="A2667" s="2" t="s">
        <v>7130</v>
      </c>
      <c r="B2667" s="3" t="s">
        <v>7325</v>
      </c>
      <c r="C2667" s="3" t="s">
        <v>7326</v>
      </c>
      <c r="D2667" s="4">
        <v>0.15</v>
      </c>
      <c r="E2667" s="5" t="s">
        <v>1340</v>
      </c>
      <c r="F2667" s="4">
        <v>0.16199</v>
      </c>
      <c r="G2667" s="6">
        <v>47070</v>
      </c>
      <c r="H2667" s="3" t="s">
        <v>7327</v>
      </c>
      <c r="I2667" s="3" t="s">
        <v>7146</v>
      </c>
      <c r="J2667" s="3"/>
      <c r="K2667" s="5" t="s">
        <v>57</v>
      </c>
      <c r="L2667" s="5">
        <v>29</v>
      </c>
      <c r="M2667" s="5" t="s">
        <v>58</v>
      </c>
      <c r="N2667" s="5">
        <f>VLOOKUP(M2667,[1]ArchetypeScores!E:N,10,FALSE)</f>
        <v>0</v>
      </c>
      <c r="O2667" s="5">
        <f>VLOOKUP(M2667,[1]ArchetypeScores!E:O,11,FALSE)</f>
        <v>-1</v>
      </c>
      <c r="P2667" s="5">
        <f>VLOOKUP(M2667,[1]ArchetypeScores!E:P,12,FALSE)</f>
        <v>0</v>
      </c>
      <c r="Q2667" s="2" t="str">
        <f>VLOOKUP(M2667,[1]ArchetypeScores!E:W,19,FALSE)</f>
        <v>Untargeted</v>
      </c>
      <c r="R2667" s="2">
        <f>VLOOKUP(M2667,[1]ArchetypeScores!E:I,5,FALSE)</f>
        <v>0</v>
      </c>
      <c r="S2667" s="2">
        <f>VLOOKUP(M2667,[1]ArchetypeScores!E:K,7,FALSE)</f>
        <v>0</v>
      </c>
      <c r="T2667" s="2" t="str">
        <f t="shared" si="41"/>
        <v>Not A&amp;R positive</v>
      </c>
    </row>
    <row r="2668" spans="1:20" x14ac:dyDescent="0.3">
      <c r="A2668" s="2" t="s">
        <v>7130</v>
      </c>
      <c r="B2668" s="3" t="s">
        <v>7328</v>
      </c>
      <c r="C2668" s="3" t="s">
        <v>7329</v>
      </c>
      <c r="D2668" s="4">
        <v>3.0000000000000001E-3</v>
      </c>
      <c r="E2668" s="5" t="s">
        <v>1340</v>
      </c>
      <c r="F2668" s="4">
        <v>3.13E-3</v>
      </c>
      <c r="G2668" s="6">
        <v>47028</v>
      </c>
      <c r="H2668" s="3" t="s">
        <v>7218</v>
      </c>
      <c r="I2668" s="3" t="s">
        <v>7134</v>
      </c>
      <c r="J2668" s="3"/>
      <c r="K2668" s="5" t="s">
        <v>291</v>
      </c>
      <c r="L2668" s="5">
        <v>4</v>
      </c>
      <c r="M2668" s="5" t="s">
        <v>292</v>
      </c>
      <c r="N2668" s="5">
        <f>VLOOKUP(M2668,[1]ArchetypeScores!E:N,10,FALSE)</f>
        <v>1</v>
      </c>
      <c r="O2668" s="5">
        <f>VLOOKUP(M2668,[1]ArchetypeScores!E:O,11,FALSE)</f>
        <v>0</v>
      </c>
      <c r="P2668" s="5">
        <f>VLOOKUP(M2668,[1]ArchetypeScores!E:P,12,FALSE)</f>
        <v>0</v>
      </c>
      <c r="Q2668" s="2" t="str">
        <f>VLOOKUP(M2668,[1]ArchetypeScores!E:W,19,FALSE)</f>
        <v>Education and training</v>
      </c>
      <c r="R2668" s="2">
        <f>VLOOKUP(M2668,[1]ArchetypeScores!E:I,5,FALSE)</f>
        <v>0</v>
      </c>
      <c r="S2668" s="2">
        <f>VLOOKUP(M2668,[1]ArchetypeScores!E:K,7,FALSE)</f>
        <v>0</v>
      </c>
      <c r="T2668" s="2" t="str">
        <f t="shared" si="41"/>
        <v>Not A&amp;R positive</v>
      </c>
    </row>
    <row r="2669" spans="1:20" x14ac:dyDescent="0.3">
      <c r="A2669" s="2" t="s">
        <v>7130</v>
      </c>
      <c r="B2669" s="3" t="s">
        <v>7330</v>
      </c>
      <c r="C2669" s="3" t="s">
        <v>7331</v>
      </c>
      <c r="D2669" s="4">
        <v>0.52</v>
      </c>
      <c r="E2669" s="5" t="s">
        <v>1340</v>
      </c>
      <c r="F2669" s="4">
        <v>0.58167999999999997</v>
      </c>
      <c r="G2669" s="6">
        <v>47017</v>
      </c>
      <c r="H2669" s="3" t="s">
        <v>7165</v>
      </c>
      <c r="I2669" s="3" t="s">
        <v>7134</v>
      </c>
      <c r="J2669" s="3"/>
      <c r="K2669" s="5" t="s">
        <v>102</v>
      </c>
      <c r="L2669" s="5">
        <v>2</v>
      </c>
      <c r="M2669" s="5" t="s">
        <v>681</v>
      </c>
      <c r="N2669" s="5">
        <f>VLOOKUP(M2669,[1]ArchetypeScores!E:N,10,FALSE)</f>
        <v>0</v>
      </c>
      <c r="O2669" s="5">
        <f>VLOOKUP(M2669,[1]ArchetypeScores!E:O,11,FALSE)</f>
        <v>-1</v>
      </c>
      <c r="P2669" s="5">
        <f>VLOOKUP(M2669,[1]ArchetypeScores!E:P,12,FALSE)</f>
        <v>0</v>
      </c>
      <c r="Q2669" s="2" t="str">
        <f>VLOOKUP(M2669,[1]ArchetypeScores!E:W,19,FALSE)</f>
        <v>Untargeted</v>
      </c>
      <c r="R2669" s="2">
        <f>VLOOKUP(M2669,[1]ArchetypeScores!E:I,5,FALSE)</f>
        <v>0</v>
      </c>
      <c r="S2669" s="2">
        <f>VLOOKUP(M2669,[1]ArchetypeScores!E:K,7,FALSE)</f>
        <v>1</v>
      </c>
      <c r="T2669" s="2" t="str">
        <f t="shared" si="41"/>
        <v>Indirect only</v>
      </c>
    </row>
    <row r="2670" spans="1:20" x14ac:dyDescent="0.3">
      <c r="A2670" s="2" t="s">
        <v>7130</v>
      </c>
      <c r="B2670" s="3" t="s">
        <v>7332</v>
      </c>
      <c r="C2670" s="3" t="s">
        <v>7333</v>
      </c>
      <c r="D2670" s="4">
        <v>0.3</v>
      </c>
      <c r="E2670" s="5" t="s">
        <v>1340</v>
      </c>
      <c r="F2670" s="4">
        <v>0.33557999999999999</v>
      </c>
      <c r="G2670" s="6">
        <v>47002</v>
      </c>
      <c r="H2670" s="3" t="s">
        <v>7133</v>
      </c>
      <c r="I2670" s="3" t="s">
        <v>7134</v>
      </c>
      <c r="J2670" s="3"/>
      <c r="K2670" s="5" t="s">
        <v>664</v>
      </c>
      <c r="L2670" s="5">
        <v>2</v>
      </c>
      <c r="M2670" s="5" t="s">
        <v>1105</v>
      </c>
      <c r="N2670" s="5">
        <f>VLOOKUP(M2670,[1]ArchetypeScores!E:N,10,FALSE)</f>
        <v>1</v>
      </c>
      <c r="O2670" s="5">
        <f>VLOOKUP(M2670,[1]ArchetypeScores!E:O,11,FALSE)</f>
        <v>0</v>
      </c>
      <c r="P2670" s="5">
        <f>VLOOKUP(M2670,[1]ArchetypeScores!E:P,12,FALSE)</f>
        <v>2</v>
      </c>
      <c r="Q2670" s="2" t="str">
        <f>VLOOKUP(M2670,[1]ArchetypeScores!E:W,19,FALSE)</f>
        <v>Other sector</v>
      </c>
      <c r="R2670" s="2">
        <f>VLOOKUP(M2670,[1]ArchetypeScores!E:I,5,FALSE)</f>
        <v>0</v>
      </c>
      <c r="S2670" s="2">
        <f>VLOOKUP(M2670,[1]ArchetypeScores!E:K,7,FALSE)</f>
        <v>0</v>
      </c>
      <c r="T2670" s="2" t="str">
        <f t="shared" si="41"/>
        <v>Not A&amp;R positive</v>
      </c>
    </row>
    <row r="2671" spans="1:20" x14ac:dyDescent="0.3">
      <c r="A2671" s="2" t="s">
        <v>7130</v>
      </c>
      <c r="B2671" s="3" t="s">
        <v>7334</v>
      </c>
      <c r="C2671" s="3" t="s">
        <v>7335</v>
      </c>
      <c r="D2671" s="4">
        <v>6.0000000000000001E-3</v>
      </c>
      <c r="E2671" s="5" t="s">
        <v>1340</v>
      </c>
      <c r="F2671" s="4">
        <v>6.5199999999999998E-3</v>
      </c>
      <c r="G2671" s="6">
        <v>47066</v>
      </c>
      <c r="H2671" s="3" t="s">
        <v>7145</v>
      </c>
      <c r="I2671" s="3" t="s">
        <v>7146</v>
      </c>
      <c r="J2671" s="3"/>
      <c r="K2671" s="5" t="s">
        <v>71</v>
      </c>
      <c r="L2671" s="5">
        <v>1</v>
      </c>
      <c r="M2671" s="5" t="s">
        <v>72</v>
      </c>
      <c r="N2671" s="5">
        <f>VLOOKUP(M2671,[1]ArchetypeScores!E:N,10,FALSE)</f>
        <v>0</v>
      </c>
      <c r="O2671" s="5">
        <f>VLOOKUP(M2671,[1]ArchetypeScores!E:O,11,FALSE)</f>
        <v>0</v>
      </c>
      <c r="P2671" s="5">
        <f>VLOOKUP(M2671,[1]ArchetypeScores!E:P,12,FALSE)</f>
        <v>0</v>
      </c>
      <c r="Q2671" s="2" t="str">
        <f>VLOOKUP(M2671,[1]ArchetypeScores!E:W,19,FALSE)</f>
        <v>Other sector</v>
      </c>
      <c r="R2671" s="2">
        <f>VLOOKUP(M2671,[1]ArchetypeScores!E:I,5,FALSE)</f>
        <v>0</v>
      </c>
      <c r="S2671" s="2">
        <f>VLOOKUP(M2671,[1]ArchetypeScores!E:K,7,FALSE)</f>
        <v>0</v>
      </c>
      <c r="T2671" s="2" t="str">
        <f t="shared" si="41"/>
        <v>Not A&amp;R positive</v>
      </c>
    </row>
    <row r="2672" spans="1:20" x14ac:dyDescent="0.3">
      <c r="A2672" s="2" t="s">
        <v>7130</v>
      </c>
      <c r="B2672" s="3" t="s">
        <v>7336</v>
      </c>
      <c r="C2672" s="3" t="s">
        <v>7337</v>
      </c>
      <c r="D2672" s="4">
        <v>1.6E-2</v>
      </c>
      <c r="E2672" s="5" t="s">
        <v>1340</v>
      </c>
      <c r="F2672" s="4">
        <v>1.9089999999999999E-2</v>
      </c>
      <c r="G2672" s="6">
        <v>46965</v>
      </c>
      <c r="H2672" s="3" t="s">
        <v>7139</v>
      </c>
      <c r="I2672" s="3" t="s">
        <v>7140</v>
      </c>
      <c r="J2672" s="3"/>
      <c r="K2672" s="5" t="s">
        <v>142</v>
      </c>
      <c r="L2672" s="5">
        <v>3</v>
      </c>
      <c r="M2672" s="5" t="s">
        <v>143</v>
      </c>
      <c r="N2672" s="5">
        <f>VLOOKUP(M2672,[1]ArchetypeScores!E:N,10,FALSE)</f>
        <v>1</v>
      </c>
      <c r="O2672" s="5">
        <f>VLOOKUP(M2672,[1]ArchetypeScores!E:O,11,FALSE)</f>
        <v>1</v>
      </c>
      <c r="P2672" s="5">
        <f>VLOOKUP(M2672,[1]ArchetypeScores!E:P,12,FALSE)</f>
        <v>2</v>
      </c>
      <c r="Q2672" s="2" t="str">
        <f>VLOOKUP(M2672,[1]ArchetypeScores!E:W,19,FALSE)</f>
        <v>Materials (including forestry and nature)</v>
      </c>
      <c r="R2672" s="2">
        <f>VLOOKUP(M2672,[1]ArchetypeScores!E:I,5,FALSE)</f>
        <v>1</v>
      </c>
      <c r="S2672" s="2">
        <f>VLOOKUP(M2672,[1]ArchetypeScores!E:K,7,FALSE)</f>
        <v>1</v>
      </c>
      <c r="T2672" s="2" t="str">
        <f t="shared" si="41"/>
        <v>Both</v>
      </c>
    </row>
    <row r="2673" spans="1:20" x14ac:dyDescent="0.3">
      <c r="A2673" s="2" t="s">
        <v>7130</v>
      </c>
      <c r="B2673" s="3" t="s">
        <v>7338</v>
      </c>
      <c r="C2673" s="3" t="s">
        <v>7339</v>
      </c>
      <c r="D2673" s="4">
        <v>2.5000000000000001E-2</v>
      </c>
      <c r="E2673" s="5" t="s">
        <v>1340</v>
      </c>
      <c r="F2673" s="4">
        <v>2.76E-2</v>
      </c>
      <c r="G2673" s="6">
        <v>46973</v>
      </c>
      <c r="H2673" s="3" t="s">
        <v>7340</v>
      </c>
      <c r="I2673" s="3" t="s">
        <v>7134</v>
      </c>
      <c r="J2673" s="3"/>
      <c r="K2673" s="5" t="s">
        <v>1097</v>
      </c>
      <c r="L2673" s="5">
        <v>1</v>
      </c>
      <c r="M2673" s="5" t="s">
        <v>1098</v>
      </c>
      <c r="N2673" s="5">
        <f>VLOOKUP(M2673,[1]ArchetypeScores!E:N,10,FALSE)</f>
        <v>1</v>
      </c>
      <c r="O2673" s="5">
        <f>VLOOKUP(M2673,[1]ArchetypeScores!E:O,11,FALSE)</f>
        <v>0</v>
      </c>
      <c r="P2673" s="5">
        <f>VLOOKUP(M2673,[1]ArchetypeScores!E:P,12,FALSE)</f>
        <v>2</v>
      </c>
      <c r="Q2673" s="2" t="str">
        <f>VLOOKUP(M2673,[1]ArchetypeScores!E:W,19,FALSE)</f>
        <v>Energy and water</v>
      </c>
      <c r="R2673" s="2">
        <f>VLOOKUP(M2673,[1]ArchetypeScores!E:I,5,FALSE)</f>
        <v>0</v>
      </c>
      <c r="S2673" s="2">
        <f>VLOOKUP(M2673,[1]ArchetypeScores!E:K,7,FALSE)</f>
        <v>0</v>
      </c>
      <c r="T2673" s="2" t="str">
        <f t="shared" si="41"/>
        <v>Not A&amp;R positive</v>
      </c>
    </row>
    <row r="2674" spans="1:20" x14ac:dyDescent="0.3">
      <c r="A2674" s="2" t="s">
        <v>7130</v>
      </c>
      <c r="B2674" s="3" t="s">
        <v>7341</v>
      </c>
      <c r="C2674" s="3" t="s">
        <v>7342</v>
      </c>
      <c r="D2674" s="4">
        <v>0.6</v>
      </c>
      <c r="E2674" s="5" t="s">
        <v>1340</v>
      </c>
      <c r="F2674" s="4">
        <v>0.71125000000000005</v>
      </c>
      <c r="G2674" s="6">
        <v>46959</v>
      </c>
      <c r="H2674" s="3" t="s">
        <v>7139</v>
      </c>
      <c r="I2674" s="3" t="s">
        <v>7140</v>
      </c>
      <c r="J2674" s="3"/>
      <c r="K2674" s="5" t="s">
        <v>61</v>
      </c>
      <c r="L2674" s="5">
        <v>1</v>
      </c>
      <c r="M2674" s="5" t="s">
        <v>130</v>
      </c>
      <c r="N2674" s="5">
        <f>VLOOKUP(M2674,[1]ArchetypeScores!E:N,10,FALSE)</f>
        <v>0</v>
      </c>
      <c r="O2674" s="5">
        <f>VLOOKUP(M2674,[1]ArchetypeScores!E:O,11,FALSE)</f>
        <v>-1</v>
      </c>
      <c r="P2674" s="5">
        <f>VLOOKUP(M2674,[1]ArchetypeScores!E:P,12,FALSE)</f>
        <v>0</v>
      </c>
      <c r="Q2674" s="2" t="str">
        <f>VLOOKUP(M2674,[1]ArchetypeScores!E:W,19,FALSE)</f>
        <v>Health care</v>
      </c>
      <c r="R2674" s="2">
        <f>VLOOKUP(M2674,[1]ArchetypeScores!E:I,5,FALSE)</f>
        <v>0</v>
      </c>
      <c r="S2674" s="2">
        <f>VLOOKUP(M2674,[1]ArchetypeScores!E:K,7,FALSE)</f>
        <v>0</v>
      </c>
      <c r="T2674" s="2" t="str">
        <f t="shared" si="41"/>
        <v>Not A&amp;R positive</v>
      </c>
    </row>
    <row r="2675" spans="1:20" x14ac:dyDescent="0.3">
      <c r="A2675" s="2" t="s">
        <v>7130</v>
      </c>
      <c r="B2675" s="3" t="s">
        <v>7343</v>
      </c>
      <c r="C2675" s="3" t="s">
        <v>7344</v>
      </c>
      <c r="D2675" s="4">
        <v>2E-3</v>
      </c>
      <c r="E2675" s="5" t="s">
        <v>1340</v>
      </c>
      <c r="F2675" s="4">
        <v>1.6800000000000001E-3</v>
      </c>
      <c r="G2675" s="6">
        <v>47026</v>
      </c>
      <c r="H2675" s="3" t="s">
        <v>7218</v>
      </c>
      <c r="I2675" s="3" t="s">
        <v>7134</v>
      </c>
      <c r="J2675" s="3"/>
      <c r="K2675" s="5" t="s">
        <v>175</v>
      </c>
      <c r="L2675" s="5">
        <v>4</v>
      </c>
      <c r="M2675" s="5" t="s">
        <v>219</v>
      </c>
      <c r="N2675" s="5">
        <f>VLOOKUP(M2675,[1]ArchetypeScores!E:N,10,FALSE)</f>
        <v>1</v>
      </c>
      <c r="O2675" s="5">
        <f>VLOOKUP(M2675,[1]ArchetypeScores!E:O,11,FALSE)</f>
        <v>0</v>
      </c>
      <c r="P2675" s="5">
        <f>VLOOKUP(M2675,[1]ArchetypeScores!E:P,12,FALSE)</f>
        <v>0</v>
      </c>
      <c r="Q2675" s="2" t="str">
        <f>VLOOKUP(M2675,[1]ArchetypeScores!E:W,19,FALSE)</f>
        <v>Other sector</v>
      </c>
      <c r="R2675" s="2">
        <f>VLOOKUP(M2675,[1]ArchetypeScores!E:I,5,FALSE)</f>
        <v>0</v>
      </c>
      <c r="S2675" s="2">
        <f>VLOOKUP(M2675,[1]ArchetypeScores!E:K,7,FALSE)</f>
        <v>0</v>
      </c>
      <c r="T2675" s="2" t="str">
        <f t="shared" si="41"/>
        <v>Not A&amp;R positive</v>
      </c>
    </row>
    <row r="2676" spans="1:20" x14ac:dyDescent="0.3">
      <c r="A2676" s="2" t="s">
        <v>7130</v>
      </c>
      <c r="B2676" s="3" t="s">
        <v>7345</v>
      </c>
      <c r="C2676" s="3" t="s">
        <v>7346</v>
      </c>
      <c r="D2676" s="4">
        <v>0.01</v>
      </c>
      <c r="E2676" s="5" t="s">
        <v>1340</v>
      </c>
      <c r="F2676" s="4">
        <v>1.119E-2</v>
      </c>
      <c r="G2676" s="6">
        <v>46987</v>
      </c>
      <c r="H2676" s="3" t="s">
        <v>7133</v>
      </c>
      <c r="I2676" s="3" t="s">
        <v>7134</v>
      </c>
      <c r="J2676" s="3"/>
      <c r="K2676" s="5" t="s">
        <v>163</v>
      </c>
      <c r="L2676" s="5">
        <v>3</v>
      </c>
      <c r="M2676" s="5" t="s">
        <v>164</v>
      </c>
      <c r="N2676" s="5">
        <f>VLOOKUP(M2676,[1]ArchetypeScores!E:N,10,FALSE)</f>
        <v>0</v>
      </c>
      <c r="O2676" s="5">
        <f>VLOOKUP(M2676,[1]ArchetypeScores!E:O,11,FALSE)</f>
        <v>0</v>
      </c>
      <c r="P2676" s="5">
        <f>VLOOKUP(M2676,[1]ArchetypeScores!E:P,12,FALSE)</f>
        <v>0</v>
      </c>
      <c r="Q2676" s="2" t="str">
        <f>VLOOKUP(M2676,[1]ArchetypeScores!E:W,19,FALSE)</f>
        <v>Education and training</v>
      </c>
      <c r="R2676" s="2">
        <f>VLOOKUP(M2676,[1]ArchetypeScores!E:I,5,FALSE)</f>
        <v>0</v>
      </c>
      <c r="S2676" s="2">
        <f>VLOOKUP(M2676,[1]ArchetypeScores!E:K,7,FALSE)</f>
        <v>0</v>
      </c>
      <c r="T2676" s="2" t="str">
        <f t="shared" si="41"/>
        <v>Not A&amp;R positive</v>
      </c>
    </row>
    <row r="2677" spans="1:20" x14ac:dyDescent="0.3">
      <c r="A2677" s="2" t="s">
        <v>7130</v>
      </c>
      <c r="B2677" s="3" t="s">
        <v>7347</v>
      </c>
      <c r="C2677" s="3" t="s">
        <v>7348</v>
      </c>
      <c r="D2677" s="4"/>
      <c r="E2677" s="5" t="s">
        <v>1340</v>
      </c>
      <c r="F2677" s="4">
        <v>0</v>
      </c>
      <c r="G2677" s="6">
        <v>47009</v>
      </c>
      <c r="H2677" s="3" t="s">
        <v>7133</v>
      </c>
      <c r="I2677" s="3" t="s">
        <v>7134</v>
      </c>
      <c r="J2677" s="3"/>
      <c r="K2677" s="5" t="s">
        <v>38</v>
      </c>
      <c r="L2677" s="5">
        <v>29</v>
      </c>
      <c r="M2677" s="5" t="s">
        <v>316</v>
      </c>
      <c r="N2677" s="5">
        <f>VLOOKUP(M2677,[1]ArchetypeScores!E:N,10,FALSE)</f>
        <v>0</v>
      </c>
      <c r="O2677" s="5">
        <f>VLOOKUP(M2677,[1]ArchetypeScores!E:O,11,FALSE)</f>
        <v>-1</v>
      </c>
      <c r="P2677" s="5">
        <f>VLOOKUP(M2677,[1]ArchetypeScores!E:P,12,FALSE)</f>
        <v>0</v>
      </c>
      <c r="Q2677" s="2" t="str">
        <f>VLOOKUP(M2677,[1]ArchetypeScores!E:W,19,FALSE)</f>
        <v>Other sector</v>
      </c>
      <c r="R2677" s="2">
        <f>VLOOKUP(M2677,[1]ArchetypeScores!E:I,5,FALSE)</f>
        <v>0</v>
      </c>
      <c r="S2677" s="2">
        <f>VLOOKUP(M2677,[1]ArchetypeScores!E:K,7,FALSE)</f>
        <v>0</v>
      </c>
      <c r="T2677" s="2" t="str">
        <f t="shared" si="41"/>
        <v>Not A&amp;R positive</v>
      </c>
    </row>
    <row r="2678" spans="1:20" x14ac:dyDescent="0.3">
      <c r="A2678" s="2" t="s">
        <v>7130</v>
      </c>
      <c r="B2678" s="3" t="s">
        <v>7349</v>
      </c>
      <c r="C2678" s="3" t="s">
        <v>7350</v>
      </c>
      <c r="D2678" s="4">
        <v>0.6</v>
      </c>
      <c r="E2678" s="5" t="s">
        <v>1340</v>
      </c>
      <c r="F2678" s="4">
        <v>0.65154000000000001</v>
      </c>
      <c r="G2678" s="6">
        <v>47048</v>
      </c>
      <c r="H2678" s="3" t="s">
        <v>7351</v>
      </c>
      <c r="I2678" s="3" t="s">
        <v>7146</v>
      </c>
      <c r="J2678" s="3"/>
      <c r="K2678" s="5" t="s">
        <v>61</v>
      </c>
      <c r="L2678" s="5">
        <v>1</v>
      </c>
      <c r="M2678" s="5" t="s">
        <v>130</v>
      </c>
      <c r="N2678" s="5">
        <f>VLOOKUP(M2678,[1]ArchetypeScores!E:N,10,FALSE)</f>
        <v>0</v>
      </c>
      <c r="O2678" s="5">
        <f>VLOOKUP(M2678,[1]ArchetypeScores!E:O,11,FALSE)</f>
        <v>-1</v>
      </c>
      <c r="P2678" s="5">
        <f>VLOOKUP(M2678,[1]ArchetypeScores!E:P,12,FALSE)</f>
        <v>0</v>
      </c>
      <c r="Q2678" s="2" t="str">
        <f>VLOOKUP(M2678,[1]ArchetypeScores!E:W,19,FALSE)</f>
        <v>Health care</v>
      </c>
      <c r="R2678" s="2">
        <f>VLOOKUP(M2678,[1]ArchetypeScores!E:I,5,FALSE)</f>
        <v>0</v>
      </c>
      <c r="S2678" s="2">
        <f>VLOOKUP(M2678,[1]ArchetypeScores!E:K,7,FALSE)</f>
        <v>0</v>
      </c>
      <c r="T2678" s="2" t="str">
        <f t="shared" si="41"/>
        <v>Not A&amp;R positive</v>
      </c>
    </row>
    <row r="2679" spans="1:20" x14ac:dyDescent="0.3">
      <c r="A2679" s="2" t="s">
        <v>7130</v>
      </c>
      <c r="B2679" s="3" t="s">
        <v>7352</v>
      </c>
      <c r="C2679" s="3" t="s">
        <v>7353</v>
      </c>
      <c r="D2679" s="4">
        <v>2E-3</v>
      </c>
      <c r="E2679" s="5" t="s">
        <v>1340</v>
      </c>
      <c r="F2679" s="4">
        <v>2.3900000000000002E-3</v>
      </c>
      <c r="G2679" s="6">
        <v>47061</v>
      </c>
      <c r="H2679" s="3" t="s">
        <v>7145</v>
      </c>
      <c r="I2679" s="3" t="s">
        <v>7146</v>
      </c>
      <c r="J2679" s="3"/>
      <c r="K2679" s="5" t="s">
        <v>38</v>
      </c>
      <c r="L2679" s="5">
        <v>29</v>
      </c>
      <c r="M2679" s="5" t="s">
        <v>316</v>
      </c>
      <c r="N2679" s="5">
        <f>VLOOKUP(M2679,[1]ArchetypeScores!E:N,10,FALSE)</f>
        <v>0</v>
      </c>
      <c r="O2679" s="5">
        <f>VLOOKUP(M2679,[1]ArchetypeScores!E:O,11,FALSE)</f>
        <v>-1</v>
      </c>
      <c r="P2679" s="5">
        <f>VLOOKUP(M2679,[1]ArchetypeScores!E:P,12,FALSE)</f>
        <v>0</v>
      </c>
      <c r="Q2679" s="2" t="str">
        <f>VLOOKUP(M2679,[1]ArchetypeScores!E:W,19,FALSE)</f>
        <v>Other sector</v>
      </c>
      <c r="R2679" s="2">
        <f>VLOOKUP(M2679,[1]ArchetypeScores!E:I,5,FALSE)</f>
        <v>0</v>
      </c>
      <c r="S2679" s="2">
        <f>VLOOKUP(M2679,[1]ArchetypeScores!E:K,7,FALSE)</f>
        <v>0</v>
      </c>
      <c r="T2679" s="2" t="str">
        <f t="shared" si="41"/>
        <v>Not A&amp;R positive</v>
      </c>
    </row>
    <row r="2680" spans="1:20" x14ac:dyDescent="0.3">
      <c r="A2680" s="2" t="s">
        <v>7130</v>
      </c>
      <c r="B2680" s="3" t="s">
        <v>7354</v>
      </c>
      <c r="C2680" s="3" t="s">
        <v>7355</v>
      </c>
      <c r="D2680" s="4">
        <v>4.4999999999999998E-2</v>
      </c>
      <c r="E2680" s="5" t="s">
        <v>1340</v>
      </c>
      <c r="F2680" s="4">
        <v>5.0340000000000003E-2</v>
      </c>
      <c r="G2680" s="6">
        <v>46996</v>
      </c>
      <c r="H2680" s="3" t="s">
        <v>7133</v>
      </c>
      <c r="I2680" s="3" t="s">
        <v>7134</v>
      </c>
      <c r="J2680" s="3"/>
      <c r="K2680" s="5" t="s">
        <v>1727</v>
      </c>
      <c r="L2680" s="5">
        <v>1</v>
      </c>
      <c r="M2680" s="5" t="s">
        <v>2397</v>
      </c>
      <c r="N2680" s="5">
        <f>VLOOKUP(M2680,[1]ArchetypeScores!E:N,10,FALSE)</f>
        <v>1</v>
      </c>
      <c r="O2680" s="5">
        <f>VLOOKUP(M2680,[1]ArchetypeScores!E:O,11,FALSE)</f>
        <v>-2</v>
      </c>
      <c r="P2680" s="5">
        <f>VLOOKUP(M2680,[1]ArchetypeScores!E:P,12,FALSE)</f>
        <v>2</v>
      </c>
      <c r="Q2680" s="2" t="str">
        <f>VLOOKUP(M2680,[1]ArchetypeScores!E:W,19,FALSE)</f>
        <v>Industrials - other</v>
      </c>
      <c r="R2680" s="2">
        <f>VLOOKUP(M2680,[1]ArchetypeScores!E:I,5,FALSE)</f>
        <v>1</v>
      </c>
      <c r="S2680" s="2">
        <f>VLOOKUP(M2680,[1]ArchetypeScores!E:K,7,FALSE)</f>
        <v>1</v>
      </c>
      <c r="T2680" s="2" t="str">
        <f t="shared" si="41"/>
        <v>Both</v>
      </c>
    </row>
    <row r="2681" spans="1:20" x14ac:dyDescent="0.3">
      <c r="A2681" s="2" t="s">
        <v>7130</v>
      </c>
      <c r="B2681" s="3" t="s">
        <v>7356</v>
      </c>
      <c r="C2681" s="3" t="s">
        <v>7357</v>
      </c>
      <c r="D2681" s="4"/>
      <c r="E2681" s="5" t="s">
        <v>1340</v>
      </c>
      <c r="F2681" s="4">
        <v>0</v>
      </c>
      <c r="G2681" s="6">
        <v>47086</v>
      </c>
      <c r="H2681" s="3" t="s">
        <v>7234</v>
      </c>
      <c r="I2681" s="3"/>
      <c r="J2681" s="3"/>
      <c r="K2681" s="5" t="s">
        <v>38</v>
      </c>
      <c r="L2681" s="5">
        <v>13</v>
      </c>
      <c r="M2681" s="5" t="s">
        <v>39</v>
      </c>
      <c r="N2681" s="5">
        <f>VLOOKUP(M2681,[1]ArchetypeScores!E:N,10,FALSE)</f>
        <v>0</v>
      </c>
      <c r="O2681" s="5">
        <f>VLOOKUP(M2681,[1]ArchetypeScores!E:O,11,FALSE)</f>
        <v>-2</v>
      </c>
      <c r="P2681" s="5">
        <f>VLOOKUP(M2681,[1]ArchetypeScores!E:P,12,FALSE)</f>
        <v>0</v>
      </c>
      <c r="Q2681" s="2" t="str">
        <f>VLOOKUP(M2681,[1]ArchetypeScores!E:W,19,FALSE)</f>
        <v>Industrials - transportation</v>
      </c>
      <c r="R2681" s="2">
        <f>VLOOKUP(M2681,[1]ArchetypeScores!E:I,5,FALSE)</f>
        <v>0</v>
      </c>
      <c r="S2681" s="2">
        <f>VLOOKUP(M2681,[1]ArchetypeScores!E:K,7,FALSE)</f>
        <v>0</v>
      </c>
      <c r="T2681" s="2" t="str">
        <f t="shared" si="41"/>
        <v>Not A&amp;R positive</v>
      </c>
    </row>
    <row r="2682" spans="1:20" x14ac:dyDescent="0.3">
      <c r="A2682" s="2" t="s">
        <v>7130</v>
      </c>
      <c r="B2682" s="3" t="s">
        <v>7358</v>
      </c>
      <c r="C2682" s="3" t="s">
        <v>7359</v>
      </c>
      <c r="D2682" s="4">
        <v>0.111</v>
      </c>
      <c r="E2682" s="5" t="s">
        <v>1340</v>
      </c>
      <c r="F2682" s="4">
        <v>0.13158</v>
      </c>
      <c r="G2682" s="6">
        <v>46951</v>
      </c>
      <c r="H2682" s="3" t="s">
        <v>7139</v>
      </c>
      <c r="I2682" s="3" t="s">
        <v>7140</v>
      </c>
      <c r="J2682" s="3"/>
      <c r="K2682" s="5" t="s">
        <v>38</v>
      </c>
      <c r="L2682" s="5">
        <v>13</v>
      </c>
      <c r="M2682" s="5" t="s">
        <v>39</v>
      </c>
      <c r="N2682" s="5">
        <f>VLOOKUP(M2682,[1]ArchetypeScores!E:N,10,FALSE)</f>
        <v>0</v>
      </c>
      <c r="O2682" s="5">
        <f>VLOOKUP(M2682,[1]ArchetypeScores!E:O,11,FALSE)</f>
        <v>-2</v>
      </c>
      <c r="P2682" s="5">
        <f>VLOOKUP(M2682,[1]ArchetypeScores!E:P,12,FALSE)</f>
        <v>0</v>
      </c>
      <c r="Q2682" s="2" t="str">
        <f>VLOOKUP(M2682,[1]ArchetypeScores!E:W,19,FALSE)</f>
        <v>Industrials - transportation</v>
      </c>
      <c r="R2682" s="2">
        <f>VLOOKUP(M2682,[1]ArchetypeScores!E:I,5,FALSE)</f>
        <v>0</v>
      </c>
      <c r="S2682" s="2">
        <f>VLOOKUP(M2682,[1]ArchetypeScores!E:K,7,FALSE)</f>
        <v>0</v>
      </c>
      <c r="T2682" s="2" t="str">
        <f t="shared" si="41"/>
        <v>Not A&amp;R positive</v>
      </c>
    </row>
    <row r="2683" spans="1:20" x14ac:dyDescent="0.3">
      <c r="A2683" s="2" t="s">
        <v>7130</v>
      </c>
      <c r="B2683" s="3" t="s">
        <v>7360</v>
      </c>
      <c r="C2683" s="3" t="s">
        <v>7361</v>
      </c>
      <c r="D2683" s="4">
        <v>0.1</v>
      </c>
      <c r="E2683" s="5" t="s">
        <v>1340</v>
      </c>
      <c r="F2683" s="4">
        <v>0.11186</v>
      </c>
      <c r="G2683" s="6">
        <v>47000</v>
      </c>
      <c r="H2683" s="3" t="s">
        <v>7133</v>
      </c>
      <c r="I2683" s="3" t="s">
        <v>7134</v>
      </c>
      <c r="J2683" s="3"/>
      <c r="K2683" s="5" t="s">
        <v>38</v>
      </c>
      <c r="L2683" s="5">
        <v>16</v>
      </c>
      <c r="M2683" s="5" t="s">
        <v>3141</v>
      </c>
      <c r="N2683" s="5">
        <f>VLOOKUP(M2683,[1]ArchetypeScores!E:N,10,FALSE)</f>
        <v>0</v>
      </c>
      <c r="O2683" s="5">
        <f>VLOOKUP(M2683,[1]ArchetypeScores!E:O,11,FALSE)</f>
        <v>-2</v>
      </c>
      <c r="P2683" s="5">
        <f>VLOOKUP(M2683,[1]ArchetypeScores!E:P,12,FALSE)</f>
        <v>1</v>
      </c>
      <c r="Q2683" s="2" t="e">
        <f>VLOOKUP(M2683,[1]ArchetypeScores!E:W,19,FALSE)</f>
        <v>#N/A</v>
      </c>
      <c r="R2683" s="2">
        <f>VLOOKUP(M2683,[1]ArchetypeScores!E:I,5,FALSE)</f>
        <v>0</v>
      </c>
      <c r="S2683" s="2">
        <f>VLOOKUP(M2683,[1]ArchetypeScores!E:K,7,FALSE)</f>
        <v>0</v>
      </c>
      <c r="T2683" s="2" t="str">
        <f t="shared" si="41"/>
        <v>Not A&amp;R positive</v>
      </c>
    </row>
    <row r="2684" spans="1:20" x14ac:dyDescent="0.3">
      <c r="A2684" s="2" t="s">
        <v>7130</v>
      </c>
      <c r="B2684" s="3" t="s">
        <v>7362</v>
      </c>
      <c r="C2684" s="3" t="s">
        <v>7363</v>
      </c>
      <c r="D2684" s="4">
        <v>0.3</v>
      </c>
      <c r="E2684" s="5" t="s">
        <v>1340</v>
      </c>
      <c r="F2684" s="4">
        <v>0.32577</v>
      </c>
      <c r="G2684" s="6">
        <v>47046</v>
      </c>
      <c r="H2684" s="3" t="s">
        <v>7231</v>
      </c>
      <c r="I2684" s="3" t="s">
        <v>7146</v>
      </c>
      <c r="J2684" s="3"/>
      <c r="K2684" s="5" t="s">
        <v>214</v>
      </c>
      <c r="L2684" s="5">
        <v>4</v>
      </c>
      <c r="M2684" s="5" t="s">
        <v>560</v>
      </c>
      <c r="N2684" s="5">
        <f>VLOOKUP(M2684,[1]ArchetypeScores!E:N,10,FALSE)</f>
        <v>1</v>
      </c>
      <c r="O2684" s="5">
        <f>VLOOKUP(M2684,[1]ArchetypeScores!E:O,11,FALSE)</f>
        <v>0</v>
      </c>
      <c r="P2684" s="5">
        <f>VLOOKUP(M2684,[1]ArchetypeScores!E:P,12,FALSE)</f>
        <v>0</v>
      </c>
      <c r="Q2684" s="2" t="str">
        <f>VLOOKUP(M2684,[1]ArchetypeScores!E:W,19,FALSE)</f>
        <v>Other sector</v>
      </c>
      <c r="R2684" s="2">
        <f>VLOOKUP(M2684,[1]ArchetypeScores!E:I,5,FALSE)</f>
        <v>0</v>
      </c>
      <c r="S2684" s="2">
        <f>VLOOKUP(M2684,[1]ArchetypeScores!E:K,7,FALSE)</f>
        <v>0</v>
      </c>
      <c r="T2684" s="2" t="str">
        <f t="shared" si="41"/>
        <v>Not A&amp;R positive</v>
      </c>
    </row>
    <row r="2685" spans="1:20" x14ac:dyDescent="0.3">
      <c r="A2685" s="2" t="s">
        <v>7130</v>
      </c>
      <c r="B2685" s="3" t="s">
        <v>7364</v>
      </c>
      <c r="C2685" s="3" t="s">
        <v>7365</v>
      </c>
      <c r="D2685" s="4">
        <v>0.02</v>
      </c>
      <c r="E2685" s="5" t="s">
        <v>1340</v>
      </c>
      <c r="F2685" s="4">
        <v>2.2370000000000001E-2</v>
      </c>
      <c r="G2685" s="6">
        <v>46988</v>
      </c>
      <c r="H2685" s="3" t="s">
        <v>7133</v>
      </c>
      <c r="I2685" s="3" t="s">
        <v>7134</v>
      </c>
      <c r="J2685" s="3"/>
      <c r="K2685" s="5" t="s">
        <v>291</v>
      </c>
      <c r="L2685" s="5">
        <v>4</v>
      </c>
      <c r="M2685" s="5" t="s">
        <v>292</v>
      </c>
      <c r="N2685" s="5">
        <f>VLOOKUP(M2685,[1]ArchetypeScores!E:N,10,FALSE)</f>
        <v>1</v>
      </c>
      <c r="O2685" s="5">
        <f>VLOOKUP(M2685,[1]ArchetypeScores!E:O,11,FALSE)</f>
        <v>0</v>
      </c>
      <c r="P2685" s="5">
        <f>VLOOKUP(M2685,[1]ArchetypeScores!E:P,12,FALSE)</f>
        <v>0</v>
      </c>
      <c r="Q2685" s="2" t="str">
        <f>VLOOKUP(M2685,[1]ArchetypeScores!E:W,19,FALSE)</f>
        <v>Education and training</v>
      </c>
      <c r="R2685" s="2">
        <f>VLOOKUP(M2685,[1]ArchetypeScores!E:I,5,FALSE)</f>
        <v>0</v>
      </c>
      <c r="S2685" s="2">
        <f>VLOOKUP(M2685,[1]ArchetypeScores!E:K,7,FALSE)</f>
        <v>0</v>
      </c>
      <c r="T2685" s="2" t="str">
        <f t="shared" si="41"/>
        <v>Not A&amp;R positive</v>
      </c>
    </row>
    <row r="2686" spans="1:20" x14ac:dyDescent="0.3">
      <c r="A2686" s="2" t="s">
        <v>7130</v>
      </c>
      <c r="B2686" s="3" t="s">
        <v>7366</v>
      </c>
      <c r="C2686" s="3" t="s">
        <v>7367</v>
      </c>
      <c r="D2686" s="4">
        <v>0.02</v>
      </c>
      <c r="E2686" s="5" t="s">
        <v>1340</v>
      </c>
      <c r="F2686" s="4">
        <v>2.2370000000000001E-2</v>
      </c>
      <c r="G2686" s="6">
        <v>46989</v>
      </c>
      <c r="H2686" s="3" t="s">
        <v>7133</v>
      </c>
      <c r="I2686" s="3" t="s">
        <v>7134</v>
      </c>
      <c r="J2686" s="3"/>
      <c r="K2686" s="5" t="s">
        <v>214</v>
      </c>
      <c r="L2686" s="5">
        <v>4</v>
      </c>
      <c r="M2686" s="5" t="s">
        <v>560</v>
      </c>
      <c r="N2686" s="5">
        <f>VLOOKUP(M2686,[1]ArchetypeScores!E:N,10,FALSE)</f>
        <v>1</v>
      </c>
      <c r="O2686" s="5">
        <f>VLOOKUP(M2686,[1]ArchetypeScores!E:O,11,FALSE)</f>
        <v>0</v>
      </c>
      <c r="P2686" s="5">
        <f>VLOOKUP(M2686,[1]ArchetypeScores!E:P,12,FALSE)</f>
        <v>0</v>
      </c>
      <c r="Q2686" s="2" t="str">
        <f>VLOOKUP(M2686,[1]ArchetypeScores!E:W,19,FALSE)</f>
        <v>Other sector</v>
      </c>
      <c r="R2686" s="2">
        <f>VLOOKUP(M2686,[1]ArchetypeScores!E:I,5,FALSE)</f>
        <v>0</v>
      </c>
      <c r="S2686" s="2">
        <f>VLOOKUP(M2686,[1]ArchetypeScores!E:K,7,FALSE)</f>
        <v>0</v>
      </c>
      <c r="T2686" s="2" t="str">
        <f t="shared" si="41"/>
        <v>Not A&amp;R positive</v>
      </c>
    </row>
    <row r="2687" spans="1:20" x14ac:dyDescent="0.3">
      <c r="A2687" s="2" t="s">
        <v>7130</v>
      </c>
      <c r="B2687" s="3" t="s">
        <v>7368</v>
      </c>
      <c r="C2687" s="3" t="s">
        <v>7369</v>
      </c>
      <c r="D2687" s="4">
        <v>3.0000000000000001E-3</v>
      </c>
      <c r="E2687" s="5" t="s">
        <v>1340</v>
      </c>
      <c r="F2687" s="4">
        <v>3.15E-3</v>
      </c>
      <c r="G2687" s="6">
        <v>47062</v>
      </c>
      <c r="H2687" s="3" t="s">
        <v>7145</v>
      </c>
      <c r="I2687" s="3" t="s">
        <v>7146</v>
      </c>
      <c r="J2687" s="3"/>
      <c r="K2687" s="5" t="s">
        <v>71</v>
      </c>
      <c r="L2687" s="5">
        <v>1</v>
      </c>
      <c r="M2687" s="5" t="s">
        <v>72</v>
      </c>
      <c r="N2687" s="5">
        <f>VLOOKUP(M2687,[1]ArchetypeScores!E:N,10,FALSE)</f>
        <v>0</v>
      </c>
      <c r="O2687" s="5">
        <f>VLOOKUP(M2687,[1]ArchetypeScores!E:O,11,FALSE)</f>
        <v>0</v>
      </c>
      <c r="P2687" s="5">
        <f>VLOOKUP(M2687,[1]ArchetypeScores!E:P,12,FALSE)</f>
        <v>0</v>
      </c>
      <c r="Q2687" s="2" t="str">
        <f>VLOOKUP(M2687,[1]ArchetypeScores!E:W,19,FALSE)</f>
        <v>Other sector</v>
      </c>
      <c r="R2687" s="2">
        <f>VLOOKUP(M2687,[1]ArchetypeScores!E:I,5,FALSE)</f>
        <v>0</v>
      </c>
      <c r="S2687" s="2">
        <f>VLOOKUP(M2687,[1]ArchetypeScores!E:K,7,FALSE)</f>
        <v>0</v>
      </c>
      <c r="T2687" s="2" t="str">
        <f t="shared" si="41"/>
        <v>Not A&amp;R positive</v>
      </c>
    </row>
    <row r="2688" spans="1:20" x14ac:dyDescent="0.3">
      <c r="A2688" s="2" t="s">
        <v>7130</v>
      </c>
      <c r="B2688" s="3" t="s">
        <v>7370</v>
      </c>
      <c r="C2688" s="3" t="s">
        <v>7371</v>
      </c>
      <c r="D2688" s="4">
        <v>0.13100000000000001</v>
      </c>
      <c r="E2688" s="5" t="s">
        <v>1340</v>
      </c>
      <c r="F2688" s="4">
        <v>0.14654</v>
      </c>
      <c r="G2688" s="6">
        <v>46998</v>
      </c>
      <c r="H2688" s="3" t="s">
        <v>7133</v>
      </c>
      <c r="I2688" s="3" t="s">
        <v>7134</v>
      </c>
      <c r="J2688" s="3"/>
      <c r="K2688" s="5" t="s">
        <v>142</v>
      </c>
      <c r="L2688" s="5">
        <v>2</v>
      </c>
      <c r="M2688" s="5" t="s">
        <v>250</v>
      </c>
      <c r="N2688" s="5">
        <f>VLOOKUP(M2688,[1]ArchetypeScores!E:N,10,FALSE)</f>
        <v>1</v>
      </c>
      <c r="O2688" s="5">
        <f>VLOOKUP(M2688,[1]ArchetypeScores!E:O,11,FALSE)</f>
        <v>1</v>
      </c>
      <c r="P2688" s="5">
        <f>VLOOKUP(M2688,[1]ArchetypeScores!E:P,12,FALSE)</f>
        <v>2</v>
      </c>
      <c r="Q2688" s="2" t="str">
        <f>VLOOKUP(M2688,[1]ArchetypeScores!E:W,19,FALSE)</f>
        <v>Materials (including forestry and nature)</v>
      </c>
      <c r="R2688" s="2">
        <f>VLOOKUP(M2688,[1]ArchetypeScores!E:I,5,FALSE)</f>
        <v>1</v>
      </c>
      <c r="S2688" s="2">
        <f>VLOOKUP(M2688,[1]ArchetypeScores!E:K,7,FALSE)</f>
        <v>1</v>
      </c>
      <c r="T2688" s="2" t="str">
        <f t="shared" si="41"/>
        <v>Both</v>
      </c>
    </row>
    <row r="2689" spans="1:20" x14ac:dyDescent="0.3">
      <c r="A2689" s="2" t="s">
        <v>7130</v>
      </c>
      <c r="B2689" s="3" t="s">
        <v>7372</v>
      </c>
      <c r="C2689" s="3" t="s">
        <v>7373</v>
      </c>
      <c r="D2689" s="4"/>
      <c r="E2689" s="5" t="s">
        <v>1340</v>
      </c>
      <c r="F2689" s="4">
        <v>0</v>
      </c>
      <c r="G2689" s="6">
        <v>47037</v>
      </c>
      <c r="H2689" s="3" t="s">
        <v>7374</v>
      </c>
      <c r="I2689" s="3"/>
      <c r="J2689" s="3"/>
      <c r="K2689" s="5" t="s">
        <v>67</v>
      </c>
      <c r="L2689" s="5">
        <v>2</v>
      </c>
      <c r="M2689" s="5" t="s">
        <v>68</v>
      </c>
      <c r="N2689" s="5">
        <f>VLOOKUP(M2689,[1]ArchetypeScores!E:N,10,FALSE)</f>
        <v>0</v>
      </c>
      <c r="O2689" s="5">
        <f>VLOOKUP(M2689,[1]ArchetypeScores!E:O,11,FALSE)</f>
        <v>-1</v>
      </c>
      <c r="P2689" s="5">
        <f>VLOOKUP(M2689,[1]ArchetypeScores!E:P,12,FALSE)</f>
        <v>0</v>
      </c>
      <c r="Q2689" s="2" t="str">
        <f>VLOOKUP(M2689,[1]ArchetypeScores!E:W,19,FALSE)</f>
        <v>Untargeted</v>
      </c>
      <c r="R2689" s="2">
        <f>VLOOKUP(M2689,[1]ArchetypeScores!E:I,5,FALSE)</f>
        <v>0</v>
      </c>
      <c r="S2689" s="2">
        <f>VLOOKUP(M2689,[1]ArchetypeScores!E:K,7,FALSE)</f>
        <v>0</v>
      </c>
      <c r="T2689" s="2" t="str">
        <f t="shared" si="41"/>
        <v>Not A&amp;R positive</v>
      </c>
    </row>
    <row r="2690" spans="1:20" x14ac:dyDescent="0.3">
      <c r="A2690" s="2" t="s">
        <v>7130</v>
      </c>
      <c r="B2690" s="3" t="s">
        <v>7375</v>
      </c>
      <c r="C2690" s="3" t="s">
        <v>7376</v>
      </c>
      <c r="D2690" s="4">
        <v>3.0000000000000001E-3</v>
      </c>
      <c r="E2690" s="5" t="s">
        <v>1340</v>
      </c>
      <c r="F2690" s="4">
        <v>2.7100000000000002E-3</v>
      </c>
      <c r="G2690" s="6">
        <v>47063</v>
      </c>
      <c r="H2690" s="3" t="s">
        <v>7145</v>
      </c>
      <c r="I2690" s="3" t="s">
        <v>7146</v>
      </c>
      <c r="J2690" s="3"/>
      <c r="K2690" s="5" t="s">
        <v>175</v>
      </c>
      <c r="L2690" s="5">
        <v>2</v>
      </c>
      <c r="M2690" s="5" t="s">
        <v>386</v>
      </c>
      <c r="N2690" s="5">
        <f>VLOOKUP(M2690,[1]ArchetypeScores!E:N,10,FALSE)</f>
        <v>1</v>
      </c>
      <c r="O2690" s="5">
        <f>VLOOKUP(M2690,[1]ArchetypeScores!E:O,11,FALSE)</f>
        <v>-1</v>
      </c>
      <c r="P2690" s="5">
        <f>VLOOKUP(M2690,[1]ArchetypeScores!E:P,12,FALSE)</f>
        <v>0</v>
      </c>
      <c r="Q2690" s="2" t="str">
        <f>VLOOKUP(M2690,[1]ArchetypeScores!E:W,19,FALSE)</f>
        <v>Other sector</v>
      </c>
      <c r="R2690" s="2">
        <f>VLOOKUP(M2690,[1]ArchetypeScores!E:I,5,FALSE)</f>
        <v>0</v>
      </c>
      <c r="S2690" s="2">
        <f>VLOOKUP(M2690,[1]ArchetypeScores!E:K,7,FALSE)</f>
        <v>1</v>
      </c>
      <c r="T2690" s="2" t="str">
        <f t="shared" ref="T2690:T2753" si="42">IF(AND(R2690=1,S2690=1),"Both",IF(AND(R2690=1,S2690=0),"Direct only",IF(AND(R2690=0,S2690=1),"Indirect only","Not A&amp;R positive")))</f>
        <v>Indirect only</v>
      </c>
    </row>
    <row r="2691" spans="1:20" x14ac:dyDescent="0.3">
      <c r="A2691" s="2" t="s">
        <v>7130</v>
      </c>
      <c r="B2691" s="3" t="s">
        <v>7377</v>
      </c>
      <c r="C2691" s="3" t="s">
        <v>7378</v>
      </c>
      <c r="D2691" s="4">
        <v>1.0999999999999999E-2</v>
      </c>
      <c r="E2691" s="5" t="s">
        <v>1340</v>
      </c>
      <c r="F2691" s="4">
        <v>1.23E-2</v>
      </c>
      <c r="G2691" s="6">
        <v>46995</v>
      </c>
      <c r="H2691" s="3" t="s">
        <v>7133</v>
      </c>
      <c r="I2691" s="3" t="s">
        <v>7134</v>
      </c>
      <c r="J2691" s="3"/>
      <c r="K2691" s="5" t="s">
        <v>1097</v>
      </c>
      <c r="L2691" s="5">
        <v>1</v>
      </c>
      <c r="M2691" s="5" t="s">
        <v>1098</v>
      </c>
      <c r="N2691" s="5">
        <f>VLOOKUP(M2691,[1]ArchetypeScores!E:N,10,FALSE)</f>
        <v>1</v>
      </c>
      <c r="O2691" s="5">
        <f>VLOOKUP(M2691,[1]ArchetypeScores!E:O,11,FALSE)</f>
        <v>0</v>
      </c>
      <c r="P2691" s="5">
        <f>VLOOKUP(M2691,[1]ArchetypeScores!E:P,12,FALSE)</f>
        <v>2</v>
      </c>
      <c r="Q2691" s="2" t="str">
        <f>VLOOKUP(M2691,[1]ArchetypeScores!E:W,19,FALSE)</f>
        <v>Energy and water</v>
      </c>
      <c r="R2691" s="2">
        <f>VLOOKUP(M2691,[1]ArchetypeScores!E:I,5,FALSE)</f>
        <v>0</v>
      </c>
      <c r="S2691" s="2">
        <f>VLOOKUP(M2691,[1]ArchetypeScores!E:K,7,FALSE)</f>
        <v>0</v>
      </c>
      <c r="T2691" s="2" t="str">
        <f t="shared" si="42"/>
        <v>Not A&amp;R positive</v>
      </c>
    </row>
    <row r="2692" spans="1:20" x14ac:dyDescent="0.3">
      <c r="A2692" s="2" t="s">
        <v>7130</v>
      </c>
      <c r="B2692" s="3" t="s">
        <v>7379</v>
      </c>
      <c r="C2692" s="3" t="s">
        <v>7380</v>
      </c>
      <c r="D2692" s="4">
        <v>0.02</v>
      </c>
      <c r="E2692" s="5" t="s">
        <v>1340</v>
      </c>
      <c r="F2692" s="4">
        <v>2.2370000000000001E-2</v>
      </c>
      <c r="G2692" s="6">
        <v>46992</v>
      </c>
      <c r="H2692" s="3" t="s">
        <v>7133</v>
      </c>
      <c r="I2692" s="3" t="s">
        <v>7134</v>
      </c>
      <c r="J2692" s="3"/>
      <c r="K2692" s="5" t="s">
        <v>214</v>
      </c>
      <c r="L2692" s="5">
        <v>4</v>
      </c>
      <c r="M2692" s="5" t="s">
        <v>560</v>
      </c>
      <c r="N2692" s="5">
        <f>VLOOKUP(M2692,[1]ArchetypeScores!E:N,10,FALSE)</f>
        <v>1</v>
      </c>
      <c r="O2692" s="5">
        <f>VLOOKUP(M2692,[1]ArchetypeScores!E:O,11,FALSE)</f>
        <v>0</v>
      </c>
      <c r="P2692" s="5">
        <f>VLOOKUP(M2692,[1]ArchetypeScores!E:P,12,FALSE)</f>
        <v>0</v>
      </c>
      <c r="Q2692" s="2" t="str">
        <f>VLOOKUP(M2692,[1]ArchetypeScores!E:W,19,FALSE)</f>
        <v>Other sector</v>
      </c>
      <c r="R2692" s="2">
        <f>VLOOKUP(M2692,[1]ArchetypeScores!E:I,5,FALSE)</f>
        <v>0</v>
      </c>
      <c r="S2692" s="2">
        <f>VLOOKUP(M2692,[1]ArchetypeScores!E:K,7,FALSE)</f>
        <v>0</v>
      </c>
      <c r="T2692" s="2" t="str">
        <f t="shared" si="42"/>
        <v>Not A&amp;R positive</v>
      </c>
    </row>
    <row r="2693" spans="1:20" x14ac:dyDescent="0.3">
      <c r="A2693" s="2" t="s">
        <v>7130</v>
      </c>
      <c r="B2693" s="3" t="s">
        <v>7381</v>
      </c>
      <c r="C2693" s="3" t="s">
        <v>7382</v>
      </c>
      <c r="D2693" s="4"/>
      <c r="E2693" s="5" t="s">
        <v>1340</v>
      </c>
      <c r="F2693" s="4">
        <v>0</v>
      </c>
      <c r="G2693" s="6">
        <v>47038</v>
      </c>
      <c r="H2693" s="3" t="s">
        <v>7374</v>
      </c>
      <c r="I2693" s="3"/>
      <c r="J2693" s="3"/>
      <c r="K2693" s="5" t="s">
        <v>38</v>
      </c>
      <c r="L2693" s="5">
        <v>21</v>
      </c>
      <c r="M2693" s="5" t="s">
        <v>302</v>
      </c>
      <c r="N2693" s="5">
        <f>VLOOKUP(M2693,[1]ArchetypeScores!E:N,10,FALSE)</f>
        <v>0</v>
      </c>
      <c r="O2693" s="5">
        <f>VLOOKUP(M2693,[1]ArchetypeScores!E:O,11,FALSE)</f>
        <v>-1</v>
      </c>
      <c r="P2693" s="5">
        <f>VLOOKUP(M2693,[1]ArchetypeScores!E:P,12,FALSE)</f>
        <v>0</v>
      </c>
      <c r="Q2693" s="2" t="str">
        <f>VLOOKUP(M2693,[1]ArchetypeScores!E:W,19,FALSE)</f>
        <v>Consumer (including agriculture and tourism)</v>
      </c>
      <c r="R2693" s="2">
        <f>VLOOKUP(M2693,[1]ArchetypeScores!E:I,5,FALSE)</f>
        <v>0</v>
      </c>
      <c r="S2693" s="2">
        <f>VLOOKUP(M2693,[1]ArchetypeScores!E:K,7,FALSE)</f>
        <v>0</v>
      </c>
      <c r="T2693" s="2" t="str">
        <f t="shared" si="42"/>
        <v>Not A&amp;R positive</v>
      </c>
    </row>
    <row r="2694" spans="1:20" x14ac:dyDescent="0.3">
      <c r="A2694" s="2" t="s">
        <v>7130</v>
      </c>
      <c r="B2694" s="3" t="s">
        <v>7383</v>
      </c>
      <c r="C2694" s="3" t="s">
        <v>7384</v>
      </c>
      <c r="D2694" s="4">
        <v>0.03</v>
      </c>
      <c r="E2694" s="5" t="s">
        <v>1340</v>
      </c>
      <c r="F2694" s="4">
        <v>3.356E-2</v>
      </c>
      <c r="G2694" s="6">
        <v>46983</v>
      </c>
      <c r="H2694" s="3" t="s">
        <v>7133</v>
      </c>
      <c r="I2694" s="3" t="s">
        <v>7134</v>
      </c>
      <c r="J2694" s="3"/>
      <c r="K2694" s="5" t="s">
        <v>229</v>
      </c>
      <c r="L2694" s="5">
        <v>1</v>
      </c>
      <c r="M2694" s="5" t="s">
        <v>528</v>
      </c>
      <c r="N2694" s="5">
        <f>VLOOKUP(M2694,[1]ArchetypeScores!E:N,10,FALSE)</f>
        <v>1</v>
      </c>
      <c r="O2694" s="5">
        <f>VLOOKUP(M2694,[1]ArchetypeScores!E:O,11,FALSE)</f>
        <v>-2</v>
      </c>
      <c r="P2694" s="5">
        <f>VLOOKUP(M2694,[1]ArchetypeScores!E:P,12,FALSE)</f>
        <v>0</v>
      </c>
      <c r="Q2694" s="2" t="str">
        <f>VLOOKUP(M2694,[1]ArchetypeScores!E:W,19,FALSE)</f>
        <v>Industrials - transportation</v>
      </c>
      <c r="R2694" s="2">
        <f>VLOOKUP(M2694,[1]ArchetypeScores!E:I,5,FALSE)</f>
        <v>0</v>
      </c>
      <c r="S2694" s="2">
        <f>VLOOKUP(M2694,[1]ArchetypeScores!E:K,7,FALSE)</f>
        <v>-1</v>
      </c>
      <c r="T2694" s="2" t="str">
        <f t="shared" si="42"/>
        <v>Not A&amp;R positive</v>
      </c>
    </row>
    <row r="2695" spans="1:20" x14ac:dyDescent="0.3">
      <c r="A2695" s="2" t="s">
        <v>7130</v>
      </c>
      <c r="B2695" s="7" t="s">
        <v>7385</v>
      </c>
      <c r="C2695" s="3" t="s">
        <v>7386</v>
      </c>
      <c r="D2695" s="4">
        <v>0.03</v>
      </c>
      <c r="E2695" s="5" t="s">
        <v>1340</v>
      </c>
      <c r="F2695" s="4">
        <v>3.2579999999999998E-2</v>
      </c>
      <c r="G2695" s="6">
        <v>47053</v>
      </c>
      <c r="H2695" s="3" t="s">
        <v>7145</v>
      </c>
      <c r="I2695" s="3" t="s">
        <v>7146</v>
      </c>
      <c r="J2695" s="3"/>
      <c r="K2695" s="5" t="s">
        <v>38</v>
      </c>
      <c r="L2695" s="5">
        <v>1</v>
      </c>
      <c r="M2695" s="5" t="s">
        <v>43</v>
      </c>
      <c r="N2695" s="5">
        <f>VLOOKUP(M2695,[1]ArchetypeScores!E:N,10,FALSE)</f>
        <v>0</v>
      </c>
      <c r="O2695" s="5">
        <f>VLOOKUP(M2695,[1]ArchetypeScores!E:O,11,FALSE)</f>
        <v>-1</v>
      </c>
      <c r="P2695" s="5">
        <f>VLOOKUP(M2695,[1]ArchetypeScores!E:P,12,FALSE)</f>
        <v>0</v>
      </c>
      <c r="Q2695" s="2" t="str">
        <f>VLOOKUP(M2695,[1]ArchetypeScores!E:W,19,FALSE)</f>
        <v>Consumer (including agriculture and tourism)</v>
      </c>
      <c r="R2695" s="2">
        <f>VLOOKUP(M2695,[1]ArchetypeScores!E:I,5,FALSE)</f>
        <v>0</v>
      </c>
      <c r="S2695" s="2">
        <f>VLOOKUP(M2695,[1]ArchetypeScores!E:K,7,FALSE)</f>
        <v>0</v>
      </c>
      <c r="T2695" s="2" t="str">
        <f t="shared" si="42"/>
        <v>Not A&amp;R positive</v>
      </c>
    </row>
    <row r="2696" spans="1:20" x14ac:dyDescent="0.3">
      <c r="A2696" s="2" t="s">
        <v>7130</v>
      </c>
      <c r="B2696" s="3" t="s">
        <v>7387</v>
      </c>
      <c r="C2696" s="3" t="s">
        <v>7388</v>
      </c>
      <c r="D2696" s="4">
        <v>0.17</v>
      </c>
      <c r="E2696" s="5" t="s">
        <v>1340</v>
      </c>
      <c r="F2696" s="4">
        <v>0.20702999999999999</v>
      </c>
      <c r="G2696" s="6">
        <v>46948</v>
      </c>
      <c r="H2696" s="3" t="s">
        <v>7389</v>
      </c>
      <c r="I2696" s="3" t="s">
        <v>7390</v>
      </c>
      <c r="J2696" s="3"/>
      <c r="K2696" s="5" t="s">
        <v>38</v>
      </c>
      <c r="L2696" s="5">
        <v>29</v>
      </c>
      <c r="M2696" s="5" t="s">
        <v>316</v>
      </c>
      <c r="N2696" s="5">
        <f>VLOOKUP(M2696,[1]ArchetypeScores!E:N,10,FALSE)</f>
        <v>0</v>
      </c>
      <c r="O2696" s="5">
        <f>VLOOKUP(M2696,[1]ArchetypeScores!E:O,11,FALSE)</f>
        <v>-1</v>
      </c>
      <c r="P2696" s="5">
        <f>VLOOKUP(M2696,[1]ArchetypeScores!E:P,12,FALSE)</f>
        <v>0</v>
      </c>
      <c r="Q2696" s="2" t="str">
        <f>VLOOKUP(M2696,[1]ArchetypeScores!E:W,19,FALSE)</f>
        <v>Other sector</v>
      </c>
      <c r="R2696" s="2">
        <f>VLOOKUP(M2696,[1]ArchetypeScores!E:I,5,FALSE)</f>
        <v>0</v>
      </c>
      <c r="S2696" s="2">
        <f>VLOOKUP(M2696,[1]ArchetypeScores!E:K,7,FALSE)</f>
        <v>0</v>
      </c>
      <c r="T2696" s="2" t="str">
        <f t="shared" si="42"/>
        <v>Not A&amp;R positive</v>
      </c>
    </row>
    <row r="2697" spans="1:20" x14ac:dyDescent="0.3">
      <c r="A2697" s="2" t="s">
        <v>7130</v>
      </c>
      <c r="B2697" s="3" t="s">
        <v>7391</v>
      </c>
      <c r="C2697" s="3" t="s">
        <v>7392</v>
      </c>
      <c r="D2697" s="4">
        <v>0.7</v>
      </c>
      <c r="E2697" s="5" t="s">
        <v>1340</v>
      </c>
      <c r="F2697" s="4">
        <v>0.76776</v>
      </c>
      <c r="G2697" s="6">
        <v>47031</v>
      </c>
      <c r="H2697" s="3" t="s">
        <v>7214</v>
      </c>
      <c r="I2697" s="3" t="s">
        <v>7215</v>
      </c>
      <c r="J2697" s="3"/>
      <c r="K2697" s="5" t="s">
        <v>38</v>
      </c>
      <c r="L2697" s="5">
        <v>13</v>
      </c>
      <c r="M2697" s="5" t="s">
        <v>39</v>
      </c>
      <c r="N2697" s="5">
        <f>VLOOKUP(M2697,[1]ArchetypeScores!E:N,10,FALSE)</f>
        <v>0</v>
      </c>
      <c r="O2697" s="5">
        <f>VLOOKUP(M2697,[1]ArchetypeScores!E:O,11,FALSE)</f>
        <v>-2</v>
      </c>
      <c r="P2697" s="5">
        <f>VLOOKUP(M2697,[1]ArchetypeScores!E:P,12,FALSE)</f>
        <v>0</v>
      </c>
      <c r="Q2697" s="2" t="str">
        <f>VLOOKUP(M2697,[1]ArchetypeScores!E:W,19,FALSE)</f>
        <v>Industrials - transportation</v>
      </c>
      <c r="R2697" s="2">
        <f>VLOOKUP(M2697,[1]ArchetypeScores!E:I,5,FALSE)</f>
        <v>0</v>
      </c>
      <c r="S2697" s="2">
        <f>VLOOKUP(M2697,[1]ArchetypeScores!E:K,7,FALSE)</f>
        <v>0</v>
      </c>
      <c r="T2697" s="2" t="str">
        <f t="shared" si="42"/>
        <v>Not A&amp;R positive</v>
      </c>
    </row>
    <row r="2698" spans="1:20" x14ac:dyDescent="0.3">
      <c r="A2698" s="2" t="s">
        <v>7130</v>
      </c>
      <c r="B2698" s="3" t="s">
        <v>7393</v>
      </c>
      <c r="C2698" s="3" t="s">
        <v>7394</v>
      </c>
      <c r="D2698" s="4">
        <v>0.6</v>
      </c>
      <c r="E2698" s="5" t="s">
        <v>1340</v>
      </c>
      <c r="F2698" s="4">
        <v>0.65154000000000001</v>
      </c>
      <c r="G2698" s="6">
        <v>47056</v>
      </c>
      <c r="H2698" s="3" t="s">
        <v>7145</v>
      </c>
      <c r="I2698" s="3" t="s">
        <v>7146</v>
      </c>
      <c r="J2698" s="3"/>
      <c r="K2698" s="5" t="s">
        <v>38</v>
      </c>
      <c r="L2698" s="5">
        <v>13</v>
      </c>
      <c r="M2698" s="5" t="s">
        <v>39</v>
      </c>
      <c r="N2698" s="5">
        <f>VLOOKUP(M2698,[1]ArchetypeScores!E:N,10,FALSE)</f>
        <v>0</v>
      </c>
      <c r="O2698" s="5">
        <f>VLOOKUP(M2698,[1]ArchetypeScores!E:O,11,FALSE)</f>
        <v>-2</v>
      </c>
      <c r="P2698" s="5">
        <f>VLOOKUP(M2698,[1]ArchetypeScores!E:P,12,FALSE)</f>
        <v>0</v>
      </c>
      <c r="Q2698" s="2" t="str">
        <f>VLOOKUP(M2698,[1]ArchetypeScores!E:W,19,FALSE)</f>
        <v>Industrials - transportation</v>
      </c>
      <c r="R2698" s="2">
        <f>VLOOKUP(M2698,[1]ArchetypeScores!E:I,5,FALSE)</f>
        <v>0</v>
      </c>
      <c r="S2698" s="2">
        <f>VLOOKUP(M2698,[1]ArchetypeScores!E:K,7,FALSE)</f>
        <v>0</v>
      </c>
      <c r="T2698" s="2" t="str">
        <f t="shared" si="42"/>
        <v>Not A&amp;R positive</v>
      </c>
    </row>
    <row r="2699" spans="1:20" x14ac:dyDescent="0.3">
      <c r="A2699" s="2" t="s">
        <v>7130</v>
      </c>
      <c r="B2699" s="3" t="s">
        <v>7395</v>
      </c>
      <c r="C2699" s="3" t="s">
        <v>7396</v>
      </c>
      <c r="D2699" s="4"/>
      <c r="E2699" s="5" t="s">
        <v>1340</v>
      </c>
      <c r="F2699" s="4">
        <v>0</v>
      </c>
      <c r="G2699" s="6">
        <v>47072</v>
      </c>
      <c r="H2699" s="3" t="s">
        <v>7397</v>
      </c>
      <c r="I2699" s="3" t="s">
        <v>7146</v>
      </c>
      <c r="J2699" s="3"/>
      <c r="K2699" s="5" t="s">
        <v>57</v>
      </c>
      <c r="L2699" s="5">
        <v>29</v>
      </c>
      <c r="M2699" s="5" t="s">
        <v>58</v>
      </c>
      <c r="N2699" s="5">
        <f>VLOOKUP(M2699,[1]ArchetypeScores!E:N,10,FALSE)</f>
        <v>0</v>
      </c>
      <c r="O2699" s="5">
        <f>VLOOKUP(M2699,[1]ArchetypeScores!E:O,11,FALSE)</f>
        <v>-1</v>
      </c>
      <c r="P2699" s="5">
        <f>VLOOKUP(M2699,[1]ArchetypeScores!E:P,12,FALSE)</f>
        <v>0</v>
      </c>
      <c r="Q2699" s="2" t="str">
        <f>VLOOKUP(M2699,[1]ArchetypeScores!E:W,19,FALSE)</f>
        <v>Untargeted</v>
      </c>
      <c r="R2699" s="2">
        <f>VLOOKUP(M2699,[1]ArchetypeScores!E:I,5,FALSE)</f>
        <v>0</v>
      </c>
      <c r="S2699" s="2">
        <f>VLOOKUP(M2699,[1]ArchetypeScores!E:K,7,FALSE)</f>
        <v>0</v>
      </c>
      <c r="T2699" s="2" t="str">
        <f t="shared" si="42"/>
        <v>Not A&amp;R positive</v>
      </c>
    </row>
    <row r="2700" spans="1:20" x14ac:dyDescent="0.3">
      <c r="A2700" s="2" t="s">
        <v>7130</v>
      </c>
      <c r="B2700" s="3" t="s">
        <v>7398</v>
      </c>
      <c r="C2700" s="3" t="s">
        <v>7399</v>
      </c>
      <c r="D2700" s="4">
        <v>0.15</v>
      </c>
      <c r="E2700" s="5" t="s">
        <v>1340</v>
      </c>
      <c r="F2700" s="4">
        <v>0.16142000000000001</v>
      </c>
      <c r="G2700" s="6">
        <v>47084</v>
      </c>
      <c r="H2700" s="3" t="s">
        <v>7208</v>
      </c>
      <c r="I2700" s="3"/>
      <c r="J2700" s="3"/>
      <c r="K2700" s="5" t="s">
        <v>57</v>
      </c>
      <c r="L2700" s="5">
        <v>29</v>
      </c>
      <c r="M2700" s="5" t="s">
        <v>58</v>
      </c>
      <c r="N2700" s="5">
        <f>VLOOKUP(M2700,[1]ArchetypeScores!E:N,10,FALSE)</f>
        <v>0</v>
      </c>
      <c r="O2700" s="5">
        <f>VLOOKUP(M2700,[1]ArchetypeScores!E:O,11,FALSE)</f>
        <v>-1</v>
      </c>
      <c r="P2700" s="5">
        <f>VLOOKUP(M2700,[1]ArchetypeScores!E:P,12,FALSE)</f>
        <v>0</v>
      </c>
      <c r="Q2700" s="2" t="str">
        <f>VLOOKUP(M2700,[1]ArchetypeScores!E:W,19,FALSE)</f>
        <v>Untargeted</v>
      </c>
      <c r="R2700" s="2">
        <f>VLOOKUP(M2700,[1]ArchetypeScores!E:I,5,FALSE)</f>
        <v>0</v>
      </c>
      <c r="S2700" s="2">
        <f>VLOOKUP(M2700,[1]ArchetypeScores!E:K,7,FALSE)</f>
        <v>0</v>
      </c>
      <c r="T2700" s="2" t="str">
        <f t="shared" si="42"/>
        <v>Not A&amp;R positive</v>
      </c>
    </row>
    <row r="2701" spans="1:20" x14ac:dyDescent="0.3">
      <c r="A2701" s="2" t="s">
        <v>7130</v>
      </c>
      <c r="B2701" s="3" t="s">
        <v>7398</v>
      </c>
      <c r="C2701" s="3" t="s">
        <v>7400</v>
      </c>
      <c r="D2701" s="4">
        <v>0.76</v>
      </c>
      <c r="E2701" s="5" t="s">
        <v>1340</v>
      </c>
      <c r="F2701" s="4">
        <v>0.83709999999999996</v>
      </c>
      <c r="G2701" s="6">
        <v>47097</v>
      </c>
      <c r="H2701" s="3" t="s">
        <v>7249</v>
      </c>
      <c r="I2701" s="3" t="s">
        <v>7250</v>
      </c>
      <c r="J2701" s="3"/>
      <c r="K2701" s="5" t="s">
        <v>57</v>
      </c>
      <c r="L2701" s="5">
        <v>29</v>
      </c>
      <c r="M2701" s="5" t="s">
        <v>58</v>
      </c>
      <c r="N2701" s="5">
        <f>VLOOKUP(M2701,[1]ArchetypeScores!E:N,10,FALSE)</f>
        <v>0</v>
      </c>
      <c r="O2701" s="5">
        <f>VLOOKUP(M2701,[1]ArchetypeScores!E:O,11,FALSE)</f>
        <v>-1</v>
      </c>
      <c r="P2701" s="5">
        <f>VLOOKUP(M2701,[1]ArchetypeScores!E:P,12,FALSE)</f>
        <v>0</v>
      </c>
      <c r="Q2701" s="2" t="str">
        <f>VLOOKUP(M2701,[1]ArchetypeScores!E:W,19,FALSE)</f>
        <v>Untargeted</v>
      </c>
      <c r="R2701" s="2">
        <f>VLOOKUP(M2701,[1]ArchetypeScores!E:I,5,FALSE)</f>
        <v>0</v>
      </c>
      <c r="S2701" s="2">
        <f>VLOOKUP(M2701,[1]ArchetypeScores!E:K,7,FALSE)</f>
        <v>0</v>
      </c>
      <c r="T2701" s="2" t="str">
        <f t="shared" si="42"/>
        <v>Not A&amp;R positive</v>
      </c>
    </row>
    <row r="2702" spans="1:20" x14ac:dyDescent="0.3">
      <c r="A2702" s="2" t="s">
        <v>7130</v>
      </c>
      <c r="B2702" s="3" t="s">
        <v>7401</v>
      </c>
      <c r="C2702" s="3" t="s">
        <v>7402</v>
      </c>
      <c r="D2702" s="4"/>
      <c r="E2702" s="5" t="s">
        <v>1340</v>
      </c>
      <c r="F2702" s="4">
        <v>0</v>
      </c>
      <c r="G2702" s="6">
        <v>47081</v>
      </c>
      <c r="H2702" s="3" t="s">
        <v>7197</v>
      </c>
      <c r="I2702" s="3"/>
      <c r="J2702" s="3"/>
      <c r="K2702" s="5" t="s">
        <v>291</v>
      </c>
      <c r="L2702" s="5">
        <v>4</v>
      </c>
      <c r="M2702" s="5" t="s">
        <v>292</v>
      </c>
      <c r="N2702" s="5">
        <f>VLOOKUP(M2702,[1]ArchetypeScores!E:N,10,FALSE)</f>
        <v>1</v>
      </c>
      <c r="O2702" s="5">
        <f>VLOOKUP(M2702,[1]ArchetypeScores!E:O,11,FALSE)</f>
        <v>0</v>
      </c>
      <c r="P2702" s="5">
        <f>VLOOKUP(M2702,[1]ArchetypeScores!E:P,12,FALSE)</f>
        <v>0</v>
      </c>
      <c r="Q2702" s="2" t="str">
        <f>VLOOKUP(M2702,[1]ArchetypeScores!E:W,19,FALSE)</f>
        <v>Education and training</v>
      </c>
      <c r="R2702" s="2">
        <f>VLOOKUP(M2702,[1]ArchetypeScores!E:I,5,FALSE)</f>
        <v>0</v>
      </c>
      <c r="S2702" s="2">
        <f>VLOOKUP(M2702,[1]ArchetypeScores!E:K,7,FALSE)</f>
        <v>0</v>
      </c>
      <c r="T2702" s="2" t="str">
        <f t="shared" si="42"/>
        <v>Not A&amp;R positive</v>
      </c>
    </row>
    <row r="2703" spans="1:20" x14ac:dyDescent="0.3">
      <c r="A2703" s="2" t="s">
        <v>7130</v>
      </c>
      <c r="B2703" s="3" t="s">
        <v>7403</v>
      </c>
      <c r="C2703" s="3" t="s">
        <v>7404</v>
      </c>
      <c r="D2703" s="4">
        <v>0.1</v>
      </c>
      <c r="E2703" s="5" t="s">
        <v>1340</v>
      </c>
      <c r="F2703" s="4">
        <v>0.11166</v>
      </c>
      <c r="G2703" s="6">
        <v>47075</v>
      </c>
      <c r="H2703" s="3" t="s">
        <v>7405</v>
      </c>
      <c r="I2703" s="3"/>
      <c r="J2703" s="3"/>
      <c r="K2703" s="5" t="s">
        <v>57</v>
      </c>
      <c r="L2703" s="5">
        <v>29</v>
      </c>
      <c r="M2703" s="5" t="s">
        <v>58</v>
      </c>
      <c r="N2703" s="5">
        <f>VLOOKUP(M2703,[1]ArchetypeScores!E:N,10,FALSE)</f>
        <v>0</v>
      </c>
      <c r="O2703" s="5">
        <f>VLOOKUP(M2703,[1]ArchetypeScores!E:O,11,FALSE)</f>
        <v>-1</v>
      </c>
      <c r="P2703" s="5">
        <f>VLOOKUP(M2703,[1]ArchetypeScores!E:P,12,FALSE)</f>
        <v>0</v>
      </c>
      <c r="Q2703" s="2" t="str">
        <f>VLOOKUP(M2703,[1]ArchetypeScores!E:W,19,FALSE)</f>
        <v>Untargeted</v>
      </c>
      <c r="R2703" s="2">
        <f>VLOOKUP(M2703,[1]ArchetypeScores!E:I,5,FALSE)</f>
        <v>0</v>
      </c>
      <c r="S2703" s="2">
        <f>VLOOKUP(M2703,[1]ArchetypeScores!E:K,7,FALSE)</f>
        <v>0</v>
      </c>
      <c r="T2703" s="2" t="str">
        <f t="shared" si="42"/>
        <v>Not A&amp;R positive</v>
      </c>
    </row>
    <row r="2704" spans="1:20" x14ac:dyDescent="0.3">
      <c r="A2704" s="2" t="s">
        <v>7130</v>
      </c>
      <c r="B2704" s="3" t="s">
        <v>7406</v>
      </c>
      <c r="C2704" s="3" t="s">
        <v>7407</v>
      </c>
      <c r="D2704" s="4">
        <v>0.15</v>
      </c>
      <c r="E2704" s="5" t="s">
        <v>1340</v>
      </c>
      <c r="F2704" s="4">
        <v>0.16289000000000001</v>
      </c>
      <c r="G2704" s="6">
        <v>47045</v>
      </c>
      <c r="H2704" s="3" t="s">
        <v>7231</v>
      </c>
      <c r="I2704" s="3" t="s">
        <v>7146</v>
      </c>
      <c r="J2704" s="3"/>
      <c r="K2704" s="5" t="s">
        <v>57</v>
      </c>
      <c r="L2704" s="5">
        <v>29</v>
      </c>
      <c r="M2704" s="5" t="s">
        <v>58</v>
      </c>
      <c r="N2704" s="5">
        <f>VLOOKUP(M2704,[1]ArchetypeScores!E:N,10,FALSE)</f>
        <v>0</v>
      </c>
      <c r="O2704" s="5">
        <f>VLOOKUP(M2704,[1]ArchetypeScores!E:O,11,FALSE)</f>
        <v>-1</v>
      </c>
      <c r="P2704" s="5">
        <f>VLOOKUP(M2704,[1]ArchetypeScores!E:P,12,FALSE)</f>
        <v>0</v>
      </c>
      <c r="Q2704" s="2" t="str">
        <f>VLOOKUP(M2704,[1]ArchetypeScores!E:W,19,FALSE)</f>
        <v>Untargeted</v>
      </c>
      <c r="R2704" s="2">
        <f>VLOOKUP(M2704,[1]ArchetypeScores!E:I,5,FALSE)</f>
        <v>0</v>
      </c>
      <c r="S2704" s="2">
        <f>VLOOKUP(M2704,[1]ArchetypeScores!E:K,7,FALSE)</f>
        <v>0</v>
      </c>
      <c r="T2704" s="2" t="str">
        <f t="shared" si="42"/>
        <v>Not A&amp;R positive</v>
      </c>
    </row>
    <row r="2705" spans="1:20" x14ac:dyDescent="0.3">
      <c r="A2705" s="2" t="s">
        <v>7130</v>
      </c>
      <c r="B2705" s="3" t="s">
        <v>7408</v>
      </c>
      <c r="C2705" s="3" t="s">
        <v>7409</v>
      </c>
      <c r="D2705" s="4"/>
      <c r="E2705" s="5" t="s">
        <v>1340</v>
      </c>
      <c r="F2705" s="4">
        <v>0</v>
      </c>
      <c r="G2705" s="6">
        <v>46971</v>
      </c>
      <c r="H2705" s="3" t="s">
        <v>7410</v>
      </c>
      <c r="I2705" s="3"/>
      <c r="J2705" s="3"/>
      <c r="K2705" s="5" t="s">
        <v>57</v>
      </c>
      <c r="L2705" s="5">
        <v>29</v>
      </c>
      <c r="M2705" s="5" t="s">
        <v>58</v>
      </c>
      <c r="N2705" s="5">
        <f>VLOOKUP(M2705,[1]ArchetypeScores!E:N,10,FALSE)</f>
        <v>0</v>
      </c>
      <c r="O2705" s="5">
        <f>VLOOKUP(M2705,[1]ArchetypeScores!E:O,11,FALSE)</f>
        <v>-1</v>
      </c>
      <c r="P2705" s="5">
        <f>VLOOKUP(M2705,[1]ArchetypeScores!E:P,12,FALSE)</f>
        <v>0</v>
      </c>
      <c r="Q2705" s="2" t="str">
        <f>VLOOKUP(M2705,[1]ArchetypeScores!E:W,19,FALSE)</f>
        <v>Untargeted</v>
      </c>
      <c r="R2705" s="2">
        <f>VLOOKUP(M2705,[1]ArchetypeScores!E:I,5,FALSE)</f>
        <v>0</v>
      </c>
      <c r="S2705" s="2">
        <f>VLOOKUP(M2705,[1]ArchetypeScores!E:K,7,FALSE)</f>
        <v>0</v>
      </c>
      <c r="T2705" s="2" t="str">
        <f t="shared" si="42"/>
        <v>Not A&amp;R positive</v>
      </c>
    </row>
    <row r="2706" spans="1:20" x14ac:dyDescent="0.3">
      <c r="A2706" s="2" t="s">
        <v>7130</v>
      </c>
      <c r="B2706" s="3" t="s">
        <v>7411</v>
      </c>
      <c r="C2706" s="3" t="s">
        <v>7412</v>
      </c>
      <c r="D2706" s="4"/>
      <c r="E2706" s="5" t="s">
        <v>1340</v>
      </c>
      <c r="F2706" s="4">
        <v>0</v>
      </c>
      <c r="G2706" s="6">
        <v>47040</v>
      </c>
      <c r="H2706" s="3" t="s">
        <v>7413</v>
      </c>
      <c r="I2706" s="3"/>
      <c r="J2706" s="3"/>
      <c r="K2706" s="5" t="s">
        <v>57</v>
      </c>
      <c r="L2706" s="5">
        <v>29</v>
      </c>
      <c r="M2706" s="5" t="s">
        <v>58</v>
      </c>
      <c r="N2706" s="5">
        <f>VLOOKUP(M2706,[1]ArchetypeScores!E:N,10,FALSE)</f>
        <v>0</v>
      </c>
      <c r="O2706" s="5">
        <f>VLOOKUP(M2706,[1]ArchetypeScores!E:O,11,FALSE)</f>
        <v>-1</v>
      </c>
      <c r="P2706" s="5">
        <f>VLOOKUP(M2706,[1]ArchetypeScores!E:P,12,FALSE)</f>
        <v>0</v>
      </c>
      <c r="Q2706" s="2" t="str">
        <f>VLOOKUP(M2706,[1]ArchetypeScores!E:W,19,FALSE)</f>
        <v>Untargeted</v>
      </c>
      <c r="R2706" s="2">
        <f>VLOOKUP(M2706,[1]ArchetypeScores!E:I,5,FALSE)</f>
        <v>0</v>
      </c>
      <c r="S2706" s="2">
        <f>VLOOKUP(M2706,[1]ArchetypeScores!E:K,7,FALSE)</f>
        <v>0</v>
      </c>
      <c r="T2706" s="2" t="str">
        <f t="shared" si="42"/>
        <v>Not A&amp;R positive</v>
      </c>
    </row>
    <row r="2707" spans="1:20" x14ac:dyDescent="0.3">
      <c r="A2707" s="2" t="s">
        <v>7130</v>
      </c>
      <c r="B2707" s="3" t="s">
        <v>7414</v>
      </c>
      <c r="C2707" s="3" t="s">
        <v>7415</v>
      </c>
      <c r="D2707" s="4"/>
      <c r="E2707" s="5" t="s">
        <v>1340</v>
      </c>
      <c r="F2707" s="4">
        <v>0</v>
      </c>
      <c r="G2707" s="6">
        <v>46969</v>
      </c>
      <c r="H2707" s="3" t="s">
        <v>7416</v>
      </c>
      <c r="I2707" s="3"/>
      <c r="J2707" s="3"/>
      <c r="K2707" s="5" t="s">
        <v>118</v>
      </c>
      <c r="L2707" s="5">
        <v>2</v>
      </c>
      <c r="M2707" s="5" t="s">
        <v>226</v>
      </c>
      <c r="N2707" s="5">
        <f>VLOOKUP(M2707,[1]ArchetypeScores!E:N,10,FALSE)</f>
        <v>0</v>
      </c>
      <c r="O2707" s="5">
        <f>VLOOKUP(M2707,[1]ArchetypeScores!E:O,11,FALSE)</f>
        <v>-1</v>
      </c>
      <c r="P2707" s="5">
        <f>VLOOKUP(M2707,[1]ArchetypeScores!E:P,12,FALSE)</f>
        <v>0</v>
      </c>
      <c r="Q2707" s="2" t="str">
        <f>VLOOKUP(M2707,[1]ArchetypeScores!E:W,19,FALSE)</f>
        <v>Untargeted</v>
      </c>
      <c r="R2707" s="2">
        <f>VLOOKUP(M2707,[1]ArchetypeScores!E:I,5,FALSE)</f>
        <v>0</v>
      </c>
      <c r="S2707" s="2">
        <f>VLOOKUP(M2707,[1]ArchetypeScores!E:K,7,FALSE)</f>
        <v>0</v>
      </c>
      <c r="T2707" s="2" t="str">
        <f t="shared" si="42"/>
        <v>Not A&amp;R positive</v>
      </c>
    </row>
    <row r="2708" spans="1:20" x14ac:dyDescent="0.3">
      <c r="A2708" s="2" t="s">
        <v>7130</v>
      </c>
      <c r="B2708" s="3" t="s">
        <v>7417</v>
      </c>
      <c r="C2708" s="3" t="s">
        <v>7418</v>
      </c>
      <c r="D2708" s="4"/>
      <c r="E2708" s="5" t="s">
        <v>1340</v>
      </c>
      <c r="F2708" s="4">
        <v>0</v>
      </c>
      <c r="G2708" s="6">
        <v>46977</v>
      </c>
      <c r="H2708" s="3" t="s">
        <v>7419</v>
      </c>
      <c r="I2708" s="3" t="s">
        <v>7134</v>
      </c>
      <c r="J2708" s="3"/>
      <c r="K2708" s="5" t="s">
        <v>118</v>
      </c>
      <c r="L2708" s="5">
        <v>2</v>
      </c>
      <c r="M2708" s="5" t="s">
        <v>226</v>
      </c>
      <c r="N2708" s="5">
        <f>VLOOKUP(M2708,[1]ArchetypeScores!E:N,10,FALSE)</f>
        <v>0</v>
      </c>
      <c r="O2708" s="5">
        <f>VLOOKUP(M2708,[1]ArchetypeScores!E:O,11,FALSE)</f>
        <v>-1</v>
      </c>
      <c r="P2708" s="5">
        <f>VLOOKUP(M2708,[1]ArchetypeScores!E:P,12,FALSE)</f>
        <v>0</v>
      </c>
      <c r="Q2708" s="2" t="str">
        <f>VLOOKUP(M2708,[1]ArchetypeScores!E:W,19,FALSE)</f>
        <v>Untargeted</v>
      </c>
      <c r="R2708" s="2">
        <f>VLOOKUP(M2708,[1]ArchetypeScores!E:I,5,FALSE)</f>
        <v>0</v>
      </c>
      <c r="S2708" s="2">
        <f>VLOOKUP(M2708,[1]ArchetypeScores!E:K,7,FALSE)</f>
        <v>0</v>
      </c>
      <c r="T2708" s="2" t="str">
        <f t="shared" si="42"/>
        <v>Not A&amp;R positive</v>
      </c>
    </row>
    <row r="2709" spans="1:20" x14ac:dyDescent="0.3">
      <c r="A2709" s="2" t="s">
        <v>7130</v>
      </c>
      <c r="B2709" s="3" t="s">
        <v>7420</v>
      </c>
      <c r="C2709" s="3" t="s">
        <v>7421</v>
      </c>
      <c r="D2709" s="4">
        <v>0.6</v>
      </c>
      <c r="E2709" s="5" t="s">
        <v>1340</v>
      </c>
      <c r="F2709" s="4">
        <v>0.64566000000000001</v>
      </c>
      <c r="G2709" s="6">
        <v>47082</v>
      </c>
      <c r="H2709" s="3" t="s">
        <v>7422</v>
      </c>
      <c r="I2709" s="3"/>
      <c r="J2709" s="3"/>
      <c r="K2709" s="5" t="s">
        <v>38</v>
      </c>
      <c r="L2709" s="5">
        <v>13</v>
      </c>
      <c r="M2709" s="5" t="s">
        <v>39</v>
      </c>
      <c r="N2709" s="5">
        <f>VLOOKUP(M2709,[1]ArchetypeScores!E:N,10,FALSE)</f>
        <v>0</v>
      </c>
      <c r="O2709" s="5">
        <f>VLOOKUP(M2709,[1]ArchetypeScores!E:O,11,FALSE)</f>
        <v>-2</v>
      </c>
      <c r="P2709" s="5">
        <f>VLOOKUP(M2709,[1]ArchetypeScores!E:P,12,FALSE)</f>
        <v>0</v>
      </c>
      <c r="Q2709" s="2" t="str">
        <f>VLOOKUP(M2709,[1]ArchetypeScores!E:W,19,FALSE)</f>
        <v>Industrials - transportation</v>
      </c>
      <c r="R2709" s="2">
        <f>VLOOKUP(M2709,[1]ArchetypeScores!E:I,5,FALSE)</f>
        <v>0</v>
      </c>
      <c r="S2709" s="2">
        <f>VLOOKUP(M2709,[1]ArchetypeScores!E:K,7,FALSE)</f>
        <v>0</v>
      </c>
      <c r="T2709" s="2" t="str">
        <f t="shared" si="42"/>
        <v>Not A&amp;R positive</v>
      </c>
    </row>
    <row r="2710" spans="1:20" x14ac:dyDescent="0.3">
      <c r="A2710" s="2" t="s">
        <v>7130</v>
      </c>
      <c r="B2710" s="3" t="s">
        <v>7423</v>
      </c>
      <c r="C2710" s="3" t="s">
        <v>7424</v>
      </c>
      <c r="D2710" s="4">
        <v>0.5</v>
      </c>
      <c r="E2710" s="5" t="s">
        <v>1340</v>
      </c>
      <c r="F2710" s="4">
        <v>0.55073000000000005</v>
      </c>
      <c r="G2710" s="6">
        <v>47095</v>
      </c>
      <c r="H2710" s="3" t="s">
        <v>7249</v>
      </c>
      <c r="I2710" s="3" t="s">
        <v>7250</v>
      </c>
      <c r="J2710" s="3"/>
      <c r="K2710" s="5" t="s">
        <v>118</v>
      </c>
      <c r="L2710" s="5">
        <v>3</v>
      </c>
      <c r="M2710" s="5" t="s">
        <v>168</v>
      </c>
      <c r="N2710" s="5">
        <f>VLOOKUP(M2710,[1]ArchetypeScores!E:N,10,FALSE)</f>
        <v>0</v>
      </c>
      <c r="O2710" s="5">
        <f>VLOOKUP(M2710,[1]ArchetypeScores!E:O,11,FALSE)</f>
        <v>-1</v>
      </c>
      <c r="P2710" s="5">
        <f>VLOOKUP(M2710,[1]ArchetypeScores!E:P,12,FALSE)</f>
        <v>0</v>
      </c>
      <c r="Q2710" s="2" t="str">
        <f>VLOOKUP(M2710,[1]ArchetypeScores!E:W,19,FALSE)</f>
        <v>Untargeted</v>
      </c>
      <c r="R2710" s="2">
        <f>VLOOKUP(M2710,[1]ArchetypeScores!E:I,5,FALSE)</f>
        <v>0</v>
      </c>
      <c r="S2710" s="2">
        <f>VLOOKUP(M2710,[1]ArchetypeScores!E:K,7,FALSE)</f>
        <v>0</v>
      </c>
      <c r="T2710" s="2" t="str">
        <f t="shared" si="42"/>
        <v>Not A&amp;R positive</v>
      </c>
    </row>
    <row r="2711" spans="1:20" x14ac:dyDescent="0.3">
      <c r="A2711" s="2" t="s">
        <v>7130</v>
      </c>
      <c r="B2711" s="3" t="s">
        <v>7425</v>
      </c>
      <c r="C2711" s="3" t="s">
        <v>7426</v>
      </c>
      <c r="D2711" s="4">
        <v>2.5999999999999999E-2</v>
      </c>
      <c r="E2711" s="5" t="s">
        <v>1340</v>
      </c>
      <c r="F2711" s="4">
        <v>2.9080000000000002E-2</v>
      </c>
      <c r="G2711" s="6">
        <v>46991</v>
      </c>
      <c r="H2711" s="3" t="s">
        <v>7133</v>
      </c>
      <c r="I2711" s="3" t="s">
        <v>7134</v>
      </c>
      <c r="J2711" s="3"/>
      <c r="K2711" s="5" t="s">
        <v>694</v>
      </c>
      <c r="L2711" s="5">
        <v>6</v>
      </c>
      <c r="M2711" s="5" t="s">
        <v>5220</v>
      </c>
      <c r="N2711" s="5">
        <f>VLOOKUP(M2711,[1]ArchetypeScores!E:N,10,FALSE)</f>
        <v>1</v>
      </c>
      <c r="O2711" s="5">
        <f>VLOOKUP(M2711,[1]ArchetypeScores!E:O,11,FALSE)</f>
        <v>0</v>
      </c>
      <c r="P2711" s="5">
        <f>VLOOKUP(M2711,[1]ArchetypeScores!E:P,12,FALSE)</f>
        <v>0</v>
      </c>
      <c r="Q2711" s="2" t="str">
        <f>VLOOKUP(M2711,[1]ArchetypeScores!E:W,19,FALSE)</f>
        <v>Untargeted</v>
      </c>
      <c r="R2711" s="2">
        <f>VLOOKUP(M2711,[1]ArchetypeScores!E:I,5,FALSE)</f>
        <v>0</v>
      </c>
      <c r="S2711" s="2">
        <f>VLOOKUP(M2711,[1]ArchetypeScores!E:K,7,FALSE)</f>
        <v>1</v>
      </c>
      <c r="T2711" s="2" t="str">
        <f t="shared" si="42"/>
        <v>Indirect only</v>
      </c>
    </row>
    <row r="2712" spans="1:20" ht="30.6" x14ac:dyDescent="0.3">
      <c r="A2712" s="2" t="s">
        <v>7130</v>
      </c>
      <c r="B2712" s="7" t="s">
        <v>7427</v>
      </c>
      <c r="C2712" s="3" t="s">
        <v>7428</v>
      </c>
      <c r="D2712" s="4">
        <v>0.03</v>
      </c>
      <c r="E2712" s="5" t="s">
        <v>1340</v>
      </c>
      <c r="F2712" s="4">
        <v>3.5520000000000003E-2</v>
      </c>
      <c r="G2712" s="6">
        <v>47101</v>
      </c>
      <c r="H2712" s="3" t="s">
        <v>7429</v>
      </c>
      <c r="I2712" s="3" t="s">
        <v>7430</v>
      </c>
      <c r="J2712" s="3"/>
      <c r="K2712" s="5" t="s">
        <v>38</v>
      </c>
      <c r="L2712" s="5">
        <v>1</v>
      </c>
      <c r="M2712" s="5" t="s">
        <v>43</v>
      </c>
      <c r="N2712" s="5">
        <f>VLOOKUP(M2712,[1]ArchetypeScores!E:N,10,FALSE)</f>
        <v>0</v>
      </c>
      <c r="O2712" s="5">
        <f>VLOOKUP(M2712,[1]ArchetypeScores!E:O,11,FALSE)</f>
        <v>-1</v>
      </c>
      <c r="P2712" s="5">
        <f>VLOOKUP(M2712,[1]ArchetypeScores!E:P,12,FALSE)</f>
        <v>0</v>
      </c>
      <c r="Q2712" s="2" t="str">
        <f>VLOOKUP(M2712,[1]ArchetypeScores!E:W,19,FALSE)</f>
        <v>Consumer (including agriculture and tourism)</v>
      </c>
      <c r="R2712" s="2">
        <f>VLOOKUP(M2712,[1]ArchetypeScores!E:I,5,FALSE)</f>
        <v>0</v>
      </c>
      <c r="S2712" s="2">
        <f>VLOOKUP(M2712,[1]ArchetypeScores!E:K,7,FALSE)</f>
        <v>0</v>
      </c>
      <c r="T2712" s="2" t="str">
        <f t="shared" si="42"/>
        <v>Not A&amp;R positive</v>
      </c>
    </row>
    <row r="2713" spans="1:20" x14ac:dyDescent="0.3">
      <c r="A2713" s="2" t="s">
        <v>7130</v>
      </c>
      <c r="B2713" s="3" t="s">
        <v>7431</v>
      </c>
      <c r="C2713" s="3" t="s">
        <v>7432</v>
      </c>
      <c r="D2713" s="4">
        <v>0.1</v>
      </c>
      <c r="E2713" s="5" t="s">
        <v>1340</v>
      </c>
      <c r="F2713" s="4">
        <v>0.10859000000000001</v>
      </c>
      <c r="G2713" s="6">
        <v>47043</v>
      </c>
      <c r="H2713" s="3" t="s">
        <v>7231</v>
      </c>
      <c r="I2713" s="3" t="s">
        <v>7146</v>
      </c>
      <c r="J2713" s="3"/>
      <c r="K2713" s="5" t="s">
        <v>38</v>
      </c>
      <c r="L2713" s="5">
        <v>13</v>
      </c>
      <c r="M2713" s="5" t="s">
        <v>39</v>
      </c>
      <c r="N2713" s="5">
        <f>VLOOKUP(M2713,[1]ArchetypeScores!E:N,10,FALSE)</f>
        <v>0</v>
      </c>
      <c r="O2713" s="5">
        <f>VLOOKUP(M2713,[1]ArchetypeScores!E:O,11,FALSE)</f>
        <v>-2</v>
      </c>
      <c r="P2713" s="5">
        <f>VLOOKUP(M2713,[1]ArchetypeScores!E:P,12,FALSE)</f>
        <v>0</v>
      </c>
      <c r="Q2713" s="2" t="str">
        <f>VLOOKUP(M2713,[1]ArchetypeScores!E:W,19,FALSE)</f>
        <v>Industrials - transportation</v>
      </c>
      <c r="R2713" s="2">
        <f>VLOOKUP(M2713,[1]ArchetypeScores!E:I,5,FALSE)</f>
        <v>0</v>
      </c>
      <c r="S2713" s="2">
        <f>VLOOKUP(M2713,[1]ArchetypeScores!E:K,7,FALSE)</f>
        <v>0</v>
      </c>
      <c r="T2713" s="2" t="str">
        <f t="shared" si="42"/>
        <v>Not A&amp;R positive</v>
      </c>
    </row>
    <row r="2714" spans="1:20" x14ac:dyDescent="0.3">
      <c r="A2714" s="2" t="s">
        <v>7130</v>
      </c>
      <c r="B2714" s="3" t="s">
        <v>7433</v>
      </c>
      <c r="C2714" s="3" t="s">
        <v>7434</v>
      </c>
      <c r="D2714" s="4">
        <v>0.06</v>
      </c>
      <c r="E2714" s="5" t="s">
        <v>1340</v>
      </c>
      <c r="F2714" s="4">
        <v>6.515E-2</v>
      </c>
      <c r="G2714" s="6">
        <v>47059</v>
      </c>
      <c r="H2714" s="3" t="s">
        <v>7145</v>
      </c>
      <c r="I2714" s="3" t="s">
        <v>7146</v>
      </c>
      <c r="J2714" s="3"/>
      <c r="K2714" s="5" t="s">
        <v>163</v>
      </c>
      <c r="L2714" s="5">
        <v>1</v>
      </c>
      <c r="M2714" s="5" t="s">
        <v>975</v>
      </c>
      <c r="N2714" s="5">
        <f>VLOOKUP(M2714,[1]ArchetypeScores!E:N,10,FALSE)</f>
        <v>0</v>
      </c>
      <c r="O2714" s="5">
        <f>VLOOKUP(M2714,[1]ArchetypeScores!E:O,11,FALSE)</f>
        <v>0</v>
      </c>
      <c r="P2714" s="5">
        <f>VLOOKUP(M2714,[1]ArchetypeScores!E:P,12,FALSE)</f>
        <v>0</v>
      </c>
      <c r="Q2714" s="2" t="str">
        <f>VLOOKUP(M2714,[1]ArchetypeScores!E:W,19,FALSE)</f>
        <v>Other sector</v>
      </c>
      <c r="R2714" s="2">
        <f>VLOOKUP(M2714,[1]ArchetypeScores!E:I,5,FALSE)</f>
        <v>0</v>
      </c>
      <c r="S2714" s="2">
        <f>VLOOKUP(M2714,[1]ArchetypeScores!E:K,7,FALSE)</f>
        <v>0</v>
      </c>
      <c r="T2714" s="2" t="str">
        <f t="shared" si="42"/>
        <v>Not A&amp;R positive</v>
      </c>
    </row>
    <row r="2715" spans="1:20" x14ac:dyDescent="0.3">
      <c r="A2715" s="2" t="s">
        <v>7130</v>
      </c>
      <c r="B2715" s="3" t="s">
        <v>7435</v>
      </c>
      <c r="C2715" s="3" t="s">
        <v>7436</v>
      </c>
      <c r="D2715" s="4">
        <v>1.7999999999999999E-2</v>
      </c>
      <c r="E2715" s="5" t="s">
        <v>1340</v>
      </c>
      <c r="F2715" s="4">
        <v>2.0129999999999999E-2</v>
      </c>
      <c r="G2715" s="6">
        <v>47001</v>
      </c>
      <c r="H2715" s="3" t="s">
        <v>7133</v>
      </c>
      <c r="I2715" s="3" t="s">
        <v>7134</v>
      </c>
      <c r="J2715" s="3"/>
      <c r="K2715" s="5" t="s">
        <v>137</v>
      </c>
      <c r="L2715" s="5">
        <v>5</v>
      </c>
      <c r="M2715" s="5" t="s">
        <v>2016</v>
      </c>
      <c r="N2715" s="5">
        <f>VLOOKUP(M2715,[1]ArchetypeScores!E:N,10,FALSE)</f>
        <v>1</v>
      </c>
      <c r="O2715" s="5">
        <f>VLOOKUP(M2715,[1]ArchetypeScores!E:O,11,FALSE)</f>
        <v>-2</v>
      </c>
      <c r="P2715" s="5">
        <f>VLOOKUP(M2715,[1]ArchetypeScores!E:P,12,FALSE)</f>
        <v>2</v>
      </c>
      <c r="Q2715" s="2" t="str">
        <f>VLOOKUP(M2715,[1]ArchetypeScores!E:W,19,FALSE)</f>
        <v>Industrials - other</v>
      </c>
      <c r="R2715" s="2">
        <f>VLOOKUP(M2715,[1]ArchetypeScores!E:I,5,FALSE)</f>
        <v>0</v>
      </c>
      <c r="S2715" s="2">
        <f>VLOOKUP(M2715,[1]ArchetypeScores!E:K,7,FALSE)</f>
        <v>0</v>
      </c>
      <c r="T2715" s="2" t="str">
        <f t="shared" si="42"/>
        <v>Not A&amp;R positive</v>
      </c>
    </row>
    <row r="2716" spans="1:20" x14ac:dyDescent="0.3">
      <c r="A2716" s="2" t="s">
        <v>7130</v>
      </c>
      <c r="B2716" s="3" t="s">
        <v>7437</v>
      </c>
      <c r="C2716" s="3" t="s">
        <v>7438</v>
      </c>
      <c r="D2716" s="4">
        <v>0.35</v>
      </c>
      <c r="E2716" s="5" t="s">
        <v>1340</v>
      </c>
      <c r="F2716" s="4">
        <v>0.41937999999999998</v>
      </c>
      <c r="G2716" s="6">
        <v>46949</v>
      </c>
      <c r="H2716" s="3" t="s">
        <v>7439</v>
      </c>
      <c r="I2716" s="3" t="s">
        <v>7390</v>
      </c>
      <c r="J2716" s="3"/>
      <c r="K2716" s="5" t="s">
        <v>38</v>
      </c>
      <c r="L2716" s="5">
        <v>16</v>
      </c>
      <c r="M2716" s="5" t="s">
        <v>3141</v>
      </c>
      <c r="N2716" s="5">
        <f>VLOOKUP(M2716,[1]ArchetypeScores!E:N,10,FALSE)</f>
        <v>0</v>
      </c>
      <c r="O2716" s="5">
        <f>VLOOKUP(M2716,[1]ArchetypeScores!E:O,11,FALSE)</f>
        <v>-2</v>
      </c>
      <c r="P2716" s="5">
        <f>VLOOKUP(M2716,[1]ArchetypeScores!E:P,12,FALSE)</f>
        <v>1</v>
      </c>
      <c r="Q2716" s="2" t="e">
        <f>VLOOKUP(M2716,[1]ArchetypeScores!E:W,19,FALSE)</f>
        <v>#N/A</v>
      </c>
      <c r="R2716" s="2">
        <f>VLOOKUP(M2716,[1]ArchetypeScores!E:I,5,FALSE)</f>
        <v>0</v>
      </c>
      <c r="S2716" s="2">
        <f>VLOOKUP(M2716,[1]ArchetypeScores!E:K,7,FALSE)</f>
        <v>0</v>
      </c>
      <c r="T2716" s="2" t="str">
        <f t="shared" si="42"/>
        <v>Not A&amp;R positive</v>
      </c>
    </row>
    <row r="2717" spans="1:20" x14ac:dyDescent="0.3">
      <c r="A2717" s="2" t="s">
        <v>7130</v>
      </c>
      <c r="B2717" s="3" t="s">
        <v>7440</v>
      </c>
      <c r="C2717" s="3" t="s">
        <v>7441</v>
      </c>
      <c r="D2717" s="4">
        <v>0.35</v>
      </c>
      <c r="E2717" s="5" t="s">
        <v>1340</v>
      </c>
      <c r="F2717" s="4">
        <v>0.41832999999999998</v>
      </c>
      <c r="G2717" s="6">
        <v>46947</v>
      </c>
      <c r="H2717" s="3" t="s">
        <v>7442</v>
      </c>
      <c r="I2717" s="3" t="s">
        <v>7443</v>
      </c>
      <c r="J2717" s="3"/>
      <c r="K2717" s="5" t="s">
        <v>38</v>
      </c>
      <c r="L2717" s="5">
        <v>13</v>
      </c>
      <c r="M2717" s="5" t="s">
        <v>39</v>
      </c>
      <c r="N2717" s="5">
        <f>VLOOKUP(M2717,[1]ArchetypeScores!E:N,10,FALSE)</f>
        <v>0</v>
      </c>
      <c r="O2717" s="5">
        <f>VLOOKUP(M2717,[1]ArchetypeScores!E:O,11,FALSE)</f>
        <v>-2</v>
      </c>
      <c r="P2717" s="5">
        <f>VLOOKUP(M2717,[1]ArchetypeScores!E:P,12,FALSE)</f>
        <v>0</v>
      </c>
      <c r="Q2717" s="2" t="str">
        <f>VLOOKUP(M2717,[1]ArchetypeScores!E:W,19,FALSE)</f>
        <v>Industrials - transportation</v>
      </c>
      <c r="R2717" s="2">
        <f>VLOOKUP(M2717,[1]ArchetypeScores!E:I,5,FALSE)</f>
        <v>0</v>
      </c>
      <c r="S2717" s="2">
        <f>VLOOKUP(M2717,[1]ArchetypeScores!E:K,7,FALSE)</f>
        <v>0</v>
      </c>
      <c r="T2717" s="2" t="str">
        <f t="shared" si="42"/>
        <v>Not A&amp;R positive</v>
      </c>
    </row>
    <row r="2718" spans="1:20" x14ac:dyDescent="0.3">
      <c r="A2718" s="2" t="s">
        <v>7130</v>
      </c>
      <c r="B2718" s="3" t="s">
        <v>7444</v>
      </c>
      <c r="C2718" s="3" t="s">
        <v>7445</v>
      </c>
      <c r="D2718" s="4">
        <v>1.4</v>
      </c>
      <c r="E2718" s="5" t="s">
        <v>1340</v>
      </c>
      <c r="F2718" s="4">
        <v>1.5660499999999999</v>
      </c>
      <c r="G2718" s="6">
        <v>47012</v>
      </c>
      <c r="H2718" s="3" t="s">
        <v>7133</v>
      </c>
      <c r="I2718" s="3" t="s">
        <v>7134</v>
      </c>
      <c r="J2718" s="3"/>
      <c r="K2718" s="5" t="s">
        <v>61</v>
      </c>
      <c r="L2718" s="5">
        <v>1</v>
      </c>
      <c r="M2718" s="5" t="s">
        <v>130</v>
      </c>
      <c r="N2718" s="5">
        <f>VLOOKUP(M2718,[1]ArchetypeScores!E:N,10,FALSE)</f>
        <v>0</v>
      </c>
      <c r="O2718" s="5">
        <f>VLOOKUP(M2718,[1]ArchetypeScores!E:O,11,FALSE)</f>
        <v>-1</v>
      </c>
      <c r="P2718" s="5">
        <f>VLOOKUP(M2718,[1]ArchetypeScores!E:P,12,FALSE)</f>
        <v>0</v>
      </c>
      <c r="Q2718" s="2" t="str">
        <f>VLOOKUP(M2718,[1]ArchetypeScores!E:W,19,FALSE)</f>
        <v>Health care</v>
      </c>
      <c r="R2718" s="2">
        <f>VLOOKUP(M2718,[1]ArchetypeScores!E:I,5,FALSE)</f>
        <v>0</v>
      </c>
      <c r="S2718" s="2">
        <f>VLOOKUP(M2718,[1]ArchetypeScores!E:K,7,FALSE)</f>
        <v>0</v>
      </c>
      <c r="T2718" s="2" t="str">
        <f t="shared" si="42"/>
        <v>Not A&amp;R positive</v>
      </c>
    </row>
    <row r="2719" spans="1:20" x14ac:dyDescent="0.3">
      <c r="A2719" s="2" t="s">
        <v>7130</v>
      </c>
      <c r="B2719" s="3" t="s">
        <v>7446</v>
      </c>
      <c r="C2719" s="3" t="s">
        <v>7447</v>
      </c>
      <c r="D2719" s="4">
        <v>0.35499999999999998</v>
      </c>
      <c r="E2719" s="5" t="s">
        <v>1340</v>
      </c>
      <c r="F2719" s="4">
        <v>0.42082000000000003</v>
      </c>
      <c r="G2719" s="6">
        <v>46958</v>
      </c>
      <c r="H2719" s="3" t="s">
        <v>7139</v>
      </c>
      <c r="I2719" s="3" t="s">
        <v>7140</v>
      </c>
      <c r="J2719" s="3"/>
      <c r="K2719" s="5" t="s">
        <v>102</v>
      </c>
      <c r="L2719" s="5">
        <v>2</v>
      </c>
      <c r="M2719" s="5" t="s">
        <v>681</v>
      </c>
      <c r="N2719" s="5">
        <f>VLOOKUP(M2719,[1]ArchetypeScores!E:N,10,FALSE)</f>
        <v>0</v>
      </c>
      <c r="O2719" s="5">
        <f>VLOOKUP(M2719,[1]ArchetypeScores!E:O,11,FALSE)</f>
        <v>-1</v>
      </c>
      <c r="P2719" s="5">
        <f>VLOOKUP(M2719,[1]ArchetypeScores!E:P,12,FALSE)</f>
        <v>0</v>
      </c>
      <c r="Q2719" s="2" t="str">
        <f>VLOOKUP(M2719,[1]ArchetypeScores!E:W,19,FALSE)</f>
        <v>Untargeted</v>
      </c>
      <c r="R2719" s="2">
        <f>VLOOKUP(M2719,[1]ArchetypeScores!E:I,5,FALSE)</f>
        <v>0</v>
      </c>
      <c r="S2719" s="2">
        <f>VLOOKUP(M2719,[1]ArchetypeScores!E:K,7,FALSE)</f>
        <v>1</v>
      </c>
      <c r="T2719" s="2" t="str">
        <f t="shared" si="42"/>
        <v>Indirect only</v>
      </c>
    </row>
    <row r="2720" spans="1:20" x14ac:dyDescent="0.3">
      <c r="A2720" s="2" t="s">
        <v>7130</v>
      </c>
      <c r="B2720" s="3" t="s">
        <v>7448</v>
      </c>
      <c r="C2720" s="3" t="s">
        <v>7449</v>
      </c>
      <c r="D2720" s="4">
        <v>0.02</v>
      </c>
      <c r="E2720" s="5" t="s">
        <v>1340</v>
      </c>
      <c r="F2720" s="4">
        <v>2.2370000000000001E-2</v>
      </c>
      <c r="G2720" s="6">
        <v>47007</v>
      </c>
      <c r="H2720" s="3" t="s">
        <v>7133</v>
      </c>
      <c r="I2720" s="3" t="s">
        <v>7134</v>
      </c>
      <c r="J2720" s="3"/>
      <c r="K2720" s="5" t="s">
        <v>664</v>
      </c>
      <c r="L2720" s="5">
        <v>2</v>
      </c>
      <c r="M2720" s="5" t="s">
        <v>1105</v>
      </c>
      <c r="N2720" s="5">
        <f>VLOOKUP(M2720,[1]ArchetypeScores!E:N,10,FALSE)</f>
        <v>1</v>
      </c>
      <c r="O2720" s="5">
        <f>VLOOKUP(M2720,[1]ArchetypeScores!E:O,11,FALSE)</f>
        <v>0</v>
      </c>
      <c r="P2720" s="5">
        <f>VLOOKUP(M2720,[1]ArchetypeScores!E:P,12,FALSE)</f>
        <v>2</v>
      </c>
      <c r="Q2720" s="2" t="str">
        <f>VLOOKUP(M2720,[1]ArchetypeScores!E:W,19,FALSE)</f>
        <v>Other sector</v>
      </c>
      <c r="R2720" s="2">
        <f>VLOOKUP(M2720,[1]ArchetypeScores!E:I,5,FALSE)</f>
        <v>0</v>
      </c>
      <c r="S2720" s="2">
        <f>VLOOKUP(M2720,[1]ArchetypeScores!E:K,7,FALSE)</f>
        <v>0</v>
      </c>
      <c r="T2720" s="2" t="str">
        <f t="shared" si="42"/>
        <v>Not A&amp;R positive</v>
      </c>
    </row>
    <row r="2721" spans="1:20" x14ac:dyDescent="0.3">
      <c r="A2721" s="2" t="s">
        <v>7130</v>
      </c>
      <c r="B2721" s="3" t="s">
        <v>7450</v>
      </c>
      <c r="C2721" s="3" t="s">
        <v>7451</v>
      </c>
      <c r="D2721" s="4">
        <v>0.02</v>
      </c>
      <c r="E2721" s="5" t="s">
        <v>1340</v>
      </c>
      <c r="F2721" s="4">
        <v>2.2370000000000001E-2</v>
      </c>
      <c r="G2721" s="6">
        <v>47025</v>
      </c>
      <c r="H2721" s="3" t="s">
        <v>7218</v>
      </c>
      <c r="I2721" s="3" t="s">
        <v>7134</v>
      </c>
      <c r="J2721" s="3"/>
      <c r="K2721" s="5" t="s">
        <v>291</v>
      </c>
      <c r="L2721" s="5">
        <v>4</v>
      </c>
      <c r="M2721" s="5" t="s">
        <v>292</v>
      </c>
      <c r="N2721" s="5">
        <f>VLOOKUP(M2721,[1]ArchetypeScores!E:N,10,FALSE)</f>
        <v>1</v>
      </c>
      <c r="O2721" s="5">
        <f>VLOOKUP(M2721,[1]ArchetypeScores!E:O,11,FALSE)</f>
        <v>0</v>
      </c>
      <c r="P2721" s="5">
        <f>VLOOKUP(M2721,[1]ArchetypeScores!E:P,12,FALSE)</f>
        <v>0</v>
      </c>
      <c r="Q2721" s="2" t="str">
        <f>VLOOKUP(M2721,[1]ArchetypeScores!E:W,19,FALSE)</f>
        <v>Education and training</v>
      </c>
      <c r="R2721" s="2">
        <f>VLOOKUP(M2721,[1]ArchetypeScores!E:I,5,FALSE)</f>
        <v>0</v>
      </c>
      <c r="S2721" s="2">
        <f>VLOOKUP(M2721,[1]ArchetypeScores!E:K,7,FALSE)</f>
        <v>0</v>
      </c>
      <c r="T2721" s="2" t="str">
        <f t="shared" si="42"/>
        <v>Not A&amp;R positive</v>
      </c>
    </row>
    <row r="2722" spans="1:20" x14ac:dyDescent="0.3">
      <c r="A2722" s="2" t="s">
        <v>7130</v>
      </c>
      <c r="B2722" s="3" t="s">
        <v>7452</v>
      </c>
      <c r="C2722" s="3" t="s">
        <v>7453</v>
      </c>
      <c r="D2722" s="4">
        <v>0.02</v>
      </c>
      <c r="E2722" s="5" t="s">
        <v>1340</v>
      </c>
      <c r="F2722" s="4">
        <v>2.172E-2</v>
      </c>
      <c r="G2722" s="6">
        <v>47052</v>
      </c>
      <c r="H2722" s="3" t="s">
        <v>7145</v>
      </c>
      <c r="I2722" s="3" t="s">
        <v>7146</v>
      </c>
      <c r="J2722" s="3"/>
      <c r="K2722" s="5" t="s">
        <v>291</v>
      </c>
      <c r="L2722" s="5">
        <v>4</v>
      </c>
      <c r="M2722" s="5" t="s">
        <v>292</v>
      </c>
      <c r="N2722" s="5">
        <f>VLOOKUP(M2722,[1]ArchetypeScores!E:N,10,FALSE)</f>
        <v>1</v>
      </c>
      <c r="O2722" s="5">
        <f>VLOOKUP(M2722,[1]ArchetypeScores!E:O,11,FALSE)</f>
        <v>0</v>
      </c>
      <c r="P2722" s="5">
        <f>VLOOKUP(M2722,[1]ArchetypeScores!E:P,12,FALSE)</f>
        <v>0</v>
      </c>
      <c r="Q2722" s="2" t="str">
        <f>VLOOKUP(M2722,[1]ArchetypeScores!E:W,19,FALSE)</f>
        <v>Education and training</v>
      </c>
      <c r="R2722" s="2">
        <f>VLOOKUP(M2722,[1]ArchetypeScores!E:I,5,FALSE)</f>
        <v>0</v>
      </c>
      <c r="S2722" s="2">
        <f>VLOOKUP(M2722,[1]ArchetypeScores!E:K,7,FALSE)</f>
        <v>0</v>
      </c>
      <c r="T2722" s="2" t="str">
        <f t="shared" si="42"/>
        <v>Not A&amp;R positive</v>
      </c>
    </row>
    <row r="2723" spans="1:20" x14ac:dyDescent="0.3">
      <c r="A2723" s="2" t="s">
        <v>7130</v>
      </c>
      <c r="B2723" s="3" t="s">
        <v>7454</v>
      </c>
      <c r="C2723" s="3" t="s">
        <v>7455</v>
      </c>
      <c r="D2723" s="4">
        <v>0.06</v>
      </c>
      <c r="E2723" s="5" t="s">
        <v>1340</v>
      </c>
      <c r="F2723" s="4">
        <v>7.1040000000000006E-2</v>
      </c>
      <c r="G2723" s="6">
        <v>47102</v>
      </c>
      <c r="H2723" s="3" t="s">
        <v>7429</v>
      </c>
      <c r="I2723" s="3" t="s">
        <v>7430</v>
      </c>
      <c r="J2723" s="3"/>
      <c r="K2723" s="5" t="s">
        <v>118</v>
      </c>
      <c r="L2723" s="5">
        <v>2</v>
      </c>
      <c r="M2723" s="5" t="s">
        <v>226</v>
      </c>
      <c r="N2723" s="5">
        <f>VLOOKUP(M2723,[1]ArchetypeScores!E:N,10,FALSE)</f>
        <v>0</v>
      </c>
      <c r="O2723" s="5">
        <f>VLOOKUP(M2723,[1]ArchetypeScores!E:O,11,FALSE)</f>
        <v>-1</v>
      </c>
      <c r="P2723" s="5">
        <f>VLOOKUP(M2723,[1]ArchetypeScores!E:P,12,FALSE)</f>
        <v>0</v>
      </c>
      <c r="Q2723" s="2" t="str">
        <f>VLOOKUP(M2723,[1]ArchetypeScores!E:W,19,FALSE)</f>
        <v>Untargeted</v>
      </c>
      <c r="R2723" s="2">
        <f>VLOOKUP(M2723,[1]ArchetypeScores!E:I,5,FALSE)</f>
        <v>0</v>
      </c>
      <c r="S2723" s="2">
        <f>VLOOKUP(M2723,[1]ArchetypeScores!E:K,7,FALSE)</f>
        <v>0</v>
      </c>
      <c r="T2723" s="2" t="str">
        <f t="shared" si="42"/>
        <v>Not A&amp;R positive</v>
      </c>
    </row>
    <row r="2724" spans="1:20" x14ac:dyDescent="0.3">
      <c r="A2724" s="2" t="s">
        <v>7130</v>
      </c>
      <c r="B2724" s="3" t="s">
        <v>7456</v>
      </c>
      <c r="C2724" s="3" t="s">
        <v>7457</v>
      </c>
      <c r="D2724" s="4">
        <v>0.25</v>
      </c>
      <c r="E2724" s="5" t="s">
        <v>1340</v>
      </c>
      <c r="F2724" s="4">
        <v>0.27965000000000001</v>
      </c>
      <c r="G2724" s="6">
        <v>47004</v>
      </c>
      <c r="H2724" s="3" t="s">
        <v>7133</v>
      </c>
      <c r="I2724" s="3" t="s">
        <v>7134</v>
      </c>
      <c r="J2724" s="3"/>
      <c r="K2724" s="5" t="s">
        <v>57</v>
      </c>
      <c r="L2724" s="5">
        <v>29</v>
      </c>
      <c r="M2724" s="5" t="s">
        <v>58</v>
      </c>
      <c r="N2724" s="5">
        <f>VLOOKUP(M2724,[1]ArchetypeScores!E:N,10,FALSE)</f>
        <v>0</v>
      </c>
      <c r="O2724" s="5">
        <f>VLOOKUP(M2724,[1]ArchetypeScores!E:O,11,FALSE)</f>
        <v>-1</v>
      </c>
      <c r="P2724" s="5">
        <f>VLOOKUP(M2724,[1]ArchetypeScores!E:P,12,FALSE)</f>
        <v>0</v>
      </c>
      <c r="Q2724" s="2" t="str">
        <f>VLOOKUP(M2724,[1]ArchetypeScores!E:W,19,FALSE)</f>
        <v>Untargeted</v>
      </c>
      <c r="R2724" s="2">
        <f>VLOOKUP(M2724,[1]ArchetypeScores!E:I,5,FALSE)</f>
        <v>0</v>
      </c>
      <c r="S2724" s="2">
        <f>VLOOKUP(M2724,[1]ArchetypeScores!E:K,7,FALSE)</f>
        <v>0</v>
      </c>
      <c r="T2724" s="2" t="str">
        <f t="shared" si="42"/>
        <v>Not A&amp;R positive</v>
      </c>
    </row>
    <row r="2725" spans="1:20" x14ac:dyDescent="0.3">
      <c r="A2725" s="2" t="s">
        <v>7130</v>
      </c>
      <c r="B2725" s="3" t="s">
        <v>7458</v>
      </c>
      <c r="C2725" s="3" t="s">
        <v>7459</v>
      </c>
      <c r="D2725" s="4">
        <v>0.03</v>
      </c>
      <c r="E2725" s="5" t="s">
        <v>1340</v>
      </c>
      <c r="F2725" s="4">
        <v>3.304E-2</v>
      </c>
      <c r="G2725" s="6">
        <v>47096</v>
      </c>
      <c r="H2725" s="3" t="s">
        <v>7249</v>
      </c>
      <c r="I2725" s="3" t="s">
        <v>7250</v>
      </c>
      <c r="J2725" s="3"/>
      <c r="K2725" s="5" t="s">
        <v>38</v>
      </c>
      <c r="L2725" s="5">
        <v>21</v>
      </c>
      <c r="M2725" s="5" t="s">
        <v>302</v>
      </c>
      <c r="N2725" s="5">
        <f>VLOOKUP(M2725,[1]ArchetypeScores!E:N,10,FALSE)</f>
        <v>0</v>
      </c>
      <c r="O2725" s="5">
        <f>VLOOKUP(M2725,[1]ArchetypeScores!E:O,11,FALSE)</f>
        <v>-1</v>
      </c>
      <c r="P2725" s="5">
        <f>VLOOKUP(M2725,[1]ArchetypeScores!E:P,12,FALSE)</f>
        <v>0</v>
      </c>
      <c r="Q2725" s="2" t="str">
        <f>VLOOKUP(M2725,[1]ArchetypeScores!E:W,19,FALSE)</f>
        <v>Consumer (including agriculture and tourism)</v>
      </c>
      <c r="R2725" s="2">
        <f>VLOOKUP(M2725,[1]ArchetypeScores!E:I,5,FALSE)</f>
        <v>0</v>
      </c>
      <c r="S2725" s="2">
        <f>VLOOKUP(M2725,[1]ArchetypeScores!E:K,7,FALSE)</f>
        <v>0</v>
      </c>
      <c r="T2725" s="2" t="str">
        <f t="shared" si="42"/>
        <v>Not A&amp;R positive</v>
      </c>
    </row>
    <row r="2726" spans="1:20" x14ac:dyDescent="0.3">
      <c r="A2726" s="2" t="s">
        <v>7130</v>
      </c>
      <c r="B2726" s="3" t="s">
        <v>7460</v>
      </c>
      <c r="C2726" s="3" t="s">
        <v>7461</v>
      </c>
      <c r="D2726" s="4">
        <v>5.0000000000000001E-3</v>
      </c>
      <c r="E2726" s="5" t="s">
        <v>1340</v>
      </c>
      <c r="F2726" s="4">
        <v>5.0600000000000003E-3</v>
      </c>
      <c r="G2726" s="6">
        <v>46968</v>
      </c>
      <c r="H2726" s="3" t="s">
        <v>7462</v>
      </c>
      <c r="I2726" s="3"/>
      <c r="J2726" s="3"/>
      <c r="K2726" s="5" t="s">
        <v>611</v>
      </c>
      <c r="L2726" s="5">
        <v>1</v>
      </c>
      <c r="M2726" s="5" t="s">
        <v>612</v>
      </c>
      <c r="N2726" s="5">
        <f>VLOOKUP(M2726,[1]ArchetypeScores!E:N,10,FALSE)</f>
        <v>1</v>
      </c>
      <c r="O2726" s="5">
        <f>VLOOKUP(M2726,[1]ArchetypeScores!E:O,11,FALSE)</f>
        <v>-2</v>
      </c>
      <c r="P2726" s="5">
        <f>VLOOKUP(M2726,[1]ArchetypeScores!E:P,12,FALSE)</f>
        <v>-1</v>
      </c>
      <c r="Q2726" s="2" t="str">
        <f>VLOOKUP(M2726,[1]ArchetypeScores!E:W,19,FALSE)</f>
        <v>Consumer (including agriculture and tourism)</v>
      </c>
      <c r="R2726" s="2">
        <f>VLOOKUP(M2726,[1]ArchetypeScores!E:I,5,FALSE)</f>
        <v>0</v>
      </c>
      <c r="S2726" s="2">
        <f>VLOOKUP(M2726,[1]ArchetypeScores!E:K,7,FALSE)</f>
        <v>0</v>
      </c>
      <c r="T2726" s="2" t="str">
        <f t="shared" si="42"/>
        <v>Not A&amp;R positive</v>
      </c>
    </row>
    <row r="2727" spans="1:20" x14ac:dyDescent="0.3">
      <c r="A2727" s="2" t="s">
        <v>7130</v>
      </c>
      <c r="B2727" s="3" t="s">
        <v>7463</v>
      </c>
      <c r="C2727" s="3" t="s">
        <v>7464</v>
      </c>
      <c r="D2727" s="4">
        <v>0.75600000000000001</v>
      </c>
      <c r="E2727" s="5" t="s">
        <v>1340</v>
      </c>
      <c r="F2727" s="4">
        <v>0.84545000000000003</v>
      </c>
      <c r="G2727" s="6">
        <v>47015</v>
      </c>
      <c r="H2727" s="3" t="s">
        <v>7133</v>
      </c>
      <c r="I2727" s="3" t="s">
        <v>7134</v>
      </c>
      <c r="J2727" s="3"/>
      <c r="K2727" s="5" t="s">
        <v>137</v>
      </c>
      <c r="L2727" s="5" t="s">
        <v>112</v>
      </c>
      <c r="M2727" s="5" t="s">
        <v>2170</v>
      </c>
      <c r="N2727" s="5">
        <f>VLOOKUP(M2727,[1]ArchetypeScores!E:N,10,FALSE)</f>
        <v>1</v>
      </c>
      <c r="O2727" s="5">
        <f>VLOOKUP(M2727,[1]ArchetypeScores!E:O,11,FALSE)</f>
        <v>-2</v>
      </c>
      <c r="P2727" s="5">
        <f>VLOOKUP(M2727,[1]ArchetypeScores!E:P,12,FALSE)</f>
        <v>2</v>
      </c>
      <c r="Q2727" s="2" t="str">
        <f>VLOOKUP(M2727,[1]ArchetypeScores!E:W,19,FALSE)</f>
        <v>Industrials - transportation</v>
      </c>
      <c r="R2727" s="2">
        <f>VLOOKUP(M2727,[1]ArchetypeScores!E:I,5,FALSE)</f>
        <v>0</v>
      </c>
      <c r="S2727" s="2">
        <f>VLOOKUP(M2727,[1]ArchetypeScores!E:K,7,FALSE)</f>
        <v>-1</v>
      </c>
      <c r="T2727" s="2" t="str">
        <f t="shared" si="42"/>
        <v>Not A&amp;R positive</v>
      </c>
    </row>
    <row r="2728" spans="1:20" x14ac:dyDescent="0.3">
      <c r="A2728" s="2" t="s">
        <v>7130</v>
      </c>
      <c r="B2728" s="3" t="s">
        <v>7465</v>
      </c>
      <c r="C2728" s="3" t="s">
        <v>7466</v>
      </c>
      <c r="D2728" s="4">
        <v>1.2</v>
      </c>
      <c r="E2728" s="5" t="s">
        <v>1340</v>
      </c>
      <c r="F2728" s="4">
        <v>1.30308</v>
      </c>
      <c r="G2728" s="6">
        <v>47047</v>
      </c>
      <c r="H2728" s="3" t="s">
        <v>7351</v>
      </c>
      <c r="I2728" s="3" t="s">
        <v>7146</v>
      </c>
      <c r="J2728" s="3"/>
      <c r="K2728" s="5" t="s">
        <v>118</v>
      </c>
      <c r="L2728" s="5">
        <v>2</v>
      </c>
      <c r="M2728" s="5" t="s">
        <v>226</v>
      </c>
      <c r="N2728" s="5">
        <f>VLOOKUP(M2728,[1]ArchetypeScores!E:N,10,FALSE)</f>
        <v>0</v>
      </c>
      <c r="O2728" s="5">
        <f>VLOOKUP(M2728,[1]ArchetypeScores!E:O,11,FALSE)</f>
        <v>-1</v>
      </c>
      <c r="P2728" s="5">
        <f>VLOOKUP(M2728,[1]ArchetypeScores!E:P,12,FALSE)</f>
        <v>0</v>
      </c>
      <c r="Q2728" s="2" t="str">
        <f>VLOOKUP(M2728,[1]ArchetypeScores!E:W,19,FALSE)</f>
        <v>Untargeted</v>
      </c>
      <c r="R2728" s="2">
        <f>VLOOKUP(M2728,[1]ArchetypeScores!E:I,5,FALSE)</f>
        <v>0</v>
      </c>
      <c r="S2728" s="2">
        <f>VLOOKUP(M2728,[1]ArchetypeScores!E:K,7,FALSE)</f>
        <v>0</v>
      </c>
      <c r="T2728" s="2" t="str">
        <f t="shared" si="42"/>
        <v>Not A&amp;R positive</v>
      </c>
    </row>
    <row r="2729" spans="1:20" x14ac:dyDescent="0.3">
      <c r="A2729" s="2" t="s">
        <v>7130</v>
      </c>
      <c r="B2729" s="3" t="s">
        <v>7467</v>
      </c>
      <c r="C2729" s="3" t="s">
        <v>7468</v>
      </c>
      <c r="D2729" s="4"/>
      <c r="E2729" s="5" t="s">
        <v>1340</v>
      </c>
      <c r="F2729" s="4">
        <v>0</v>
      </c>
      <c r="G2729" s="6">
        <v>46974</v>
      </c>
      <c r="H2729" s="3" t="s">
        <v>7469</v>
      </c>
      <c r="I2729" s="3" t="s">
        <v>7134</v>
      </c>
      <c r="J2729" s="3"/>
      <c r="K2729" s="5" t="s">
        <v>118</v>
      </c>
      <c r="L2729" s="5">
        <v>2</v>
      </c>
      <c r="M2729" s="5" t="s">
        <v>226</v>
      </c>
      <c r="N2729" s="5">
        <f>VLOOKUP(M2729,[1]ArchetypeScores!E:N,10,FALSE)</f>
        <v>0</v>
      </c>
      <c r="O2729" s="5">
        <f>VLOOKUP(M2729,[1]ArchetypeScores!E:O,11,FALSE)</f>
        <v>-1</v>
      </c>
      <c r="P2729" s="5">
        <f>VLOOKUP(M2729,[1]ArchetypeScores!E:P,12,FALSE)</f>
        <v>0</v>
      </c>
      <c r="Q2729" s="2" t="str">
        <f>VLOOKUP(M2729,[1]ArchetypeScores!E:W,19,FALSE)</f>
        <v>Untargeted</v>
      </c>
      <c r="R2729" s="2">
        <f>VLOOKUP(M2729,[1]ArchetypeScores!E:I,5,FALSE)</f>
        <v>0</v>
      </c>
      <c r="S2729" s="2">
        <f>VLOOKUP(M2729,[1]ArchetypeScores!E:K,7,FALSE)</f>
        <v>0</v>
      </c>
      <c r="T2729" s="2" t="str">
        <f t="shared" si="42"/>
        <v>Not A&amp;R positive</v>
      </c>
    </row>
    <row r="2730" spans="1:20" x14ac:dyDescent="0.3">
      <c r="A2730" s="2" t="s">
        <v>7130</v>
      </c>
      <c r="B2730" s="3" t="s">
        <v>7467</v>
      </c>
      <c r="C2730" s="3" t="s">
        <v>7470</v>
      </c>
      <c r="D2730" s="4"/>
      <c r="E2730" s="5" t="s">
        <v>1340</v>
      </c>
      <c r="F2730" s="4">
        <v>0</v>
      </c>
      <c r="G2730" s="6">
        <v>47074</v>
      </c>
      <c r="H2730" s="3" t="s">
        <v>7471</v>
      </c>
      <c r="I2730" s="3"/>
      <c r="J2730" s="3"/>
      <c r="K2730" s="5" t="s">
        <v>118</v>
      </c>
      <c r="L2730" s="5">
        <v>4</v>
      </c>
      <c r="M2730" s="5" t="s">
        <v>119</v>
      </c>
      <c r="N2730" s="5">
        <f>VLOOKUP(M2730,[1]ArchetypeScores!E:N,10,FALSE)</f>
        <v>0</v>
      </c>
      <c r="O2730" s="5">
        <f>VLOOKUP(M2730,[1]ArchetypeScores!E:O,11,FALSE)</f>
        <v>-1</v>
      </c>
      <c r="P2730" s="5">
        <f>VLOOKUP(M2730,[1]ArchetypeScores!E:P,12,FALSE)</f>
        <v>0</v>
      </c>
      <c r="Q2730" s="2" t="str">
        <f>VLOOKUP(M2730,[1]ArchetypeScores!E:W,19,FALSE)</f>
        <v>Untargeted</v>
      </c>
      <c r="R2730" s="2">
        <f>VLOOKUP(M2730,[1]ArchetypeScores!E:I,5,FALSE)</f>
        <v>0</v>
      </c>
      <c r="S2730" s="2">
        <f>VLOOKUP(M2730,[1]ArchetypeScores!E:K,7,FALSE)</f>
        <v>0</v>
      </c>
      <c r="T2730" s="2" t="str">
        <f t="shared" si="42"/>
        <v>Not A&amp;R positive</v>
      </c>
    </row>
    <row r="2731" spans="1:20" x14ac:dyDescent="0.3">
      <c r="A2731" s="2" t="s">
        <v>7130</v>
      </c>
      <c r="B2731" s="3" t="s">
        <v>7467</v>
      </c>
      <c r="C2731" s="3" t="s">
        <v>7472</v>
      </c>
      <c r="D2731" s="4"/>
      <c r="E2731" s="5" t="s">
        <v>1340</v>
      </c>
      <c r="F2731" s="4">
        <v>0</v>
      </c>
      <c r="G2731" s="6">
        <v>47076</v>
      </c>
      <c r="H2731" s="3" t="s">
        <v>7473</v>
      </c>
      <c r="I2731" s="3"/>
      <c r="J2731" s="3"/>
      <c r="K2731" s="5" t="s">
        <v>118</v>
      </c>
      <c r="L2731" s="5">
        <v>4</v>
      </c>
      <c r="M2731" s="5" t="s">
        <v>119</v>
      </c>
      <c r="N2731" s="5">
        <f>VLOOKUP(M2731,[1]ArchetypeScores!E:N,10,FALSE)</f>
        <v>0</v>
      </c>
      <c r="O2731" s="5">
        <f>VLOOKUP(M2731,[1]ArchetypeScores!E:O,11,FALSE)</f>
        <v>-1</v>
      </c>
      <c r="P2731" s="5">
        <f>VLOOKUP(M2731,[1]ArchetypeScores!E:P,12,FALSE)</f>
        <v>0</v>
      </c>
      <c r="Q2731" s="2" t="str">
        <f>VLOOKUP(M2731,[1]ArchetypeScores!E:W,19,FALSE)</f>
        <v>Untargeted</v>
      </c>
      <c r="R2731" s="2">
        <f>VLOOKUP(M2731,[1]ArchetypeScores!E:I,5,FALSE)</f>
        <v>0</v>
      </c>
      <c r="S2731" s="2">
        <f>VLOOKUP(M2731,[1]ArchetypeScores!E:K,7,FALSE)</f>
        <v>0</v>
      </c>
      <c r="T2731" s="2" t="str">
        <f t="shared" si="42"/>
        <v>Not A&amp;R positive</v>
      </c>
    </row>
    <row r="2732" spans="1:20" x14ac:dyDescent="0.3">
      <c r="A2732" s="2" t="s">
        <v>7130</v>
      </c>
      <c r="B2732" s="3" t="s">
        <v>7474</v>
      </c>
      <c r="C2732" s="3" t="s">
        <v>7475</v>
      </c>
      <c r="D2732" s="4">
        <v>1.1000000000000001</v>
      </c>
      <c r="E2732" s="5" t="s">
        <v>1340</v>
      </c>
      <c r="F2732" s="4">
        <v>1.1944900000000001</v>
      </c>
      <c r="G2732" s="6">
        <v>47058</v>
      </c>
      <c r="H2732" s="3" t="s">
        <v>7145</v>
      </c>
      <c r="I2732" s="3" t="s">
        <v>7146</v>
      </c>
      <c r="J2732" s="3"/>
      <c r="K2732" s="5" t="s">
        <v>67</v>
      </c>
      <c r="L2732" s="5">
        <v>1</v>
      </c>
      <c r="M2732" s="5" t="s">
        <v>265</v>
      </c>
      <c r="N2732" s="5">
        <f>VLOOKUP(M2732,[1]ArchetypeScores!E:N,10,FALSE)</f>
        <v>0</v>
      </c>
      <c r="O2732" s="5">
        <f>VLOOKUP(M2732,[1]ArchetypeScores!E:O,11,FALSE)</f>
        <v>-1</v>
      </c>
      <c r="P2732" s="5">
        <f>VLOOKUP(M2732,[1]ArchetypeScores!E:P,12,FALSE)</f>
        <v>0</v>
      </c>
      <c r="Q2732" s="2" t="str">
        <f>VLOOKUP(M2732,[1]ArchetypeScores!E:W,19,FALSE)</f>
        <v>Untargeted</v>
      </c>
      <c r="R2732" s="2">
        <f>VLOOKUP(M2732,[1]ArchetypeScores!E:I,5,FALSE)</f>
        <v>0</v>
      </c>
      <c r="S2732" s="2">
        <f>VLOOKUP(M2732,[1]ArchetypeScores!E:K,7,FALSE)</f>
        <v>0</v>
      </c>
      <c r="T2732" s="2" t="str">
        <f t="shared" si="42"/>
        <v>Not A&amp;R positive</v>
      </c>
    </row>
    <row r="2733" spans="1:20" x14ac:dyDescent="0.3">
      <c r="A2733" s="2" t="s">
        <v>7130</v>
      </c>
      <c r="B2733" s="3" t="s">
        <v>7476</v>
      </c>
      <c r="C2733" s="3" t="s">
        <v>7477</v>
      </c>
      <c r="D2733" s="4"/>
      <c r="E2733" s="5" t="s">
        <v>1340</v>
      </c>
      <c r="F2733" s="4">
        <v>0</v>
      </c>
      <c r="G2733" s="6">
        <v>47089</v>
      </c>
      <c r="H2733" s="3" t="s">
        <v>7234</v>
      </c>
      <c r="I2733" s="3"/>
      <c r="J2733" s="3"/>
      <c r="K2733" s="5" t="s">
        <v>118</v>
      </c>
      <c r="L2733" s="5">
        <v>2</v>
      </c>
      <c r="M2733" s="5" t="s">
        <v>226</v>
      </c>
      <c r="N2733" s="5">
        <f>VLOOKUP(M2733,[1]ArchetypeScores!E:N,10,FALSE)</f>
        <v>0</v>
      </c>
      <c r="O2733" s="5">
        <f>VLOOKUP(M2733,[1]ArchetypeScores!E:O,11,FALSE)</f>
        <v>-1</v>
      </c>
      <c r="P2733" s="5">
        <f>VLOOKUP(M2733,[1]ArchetypeScores!E:P,12,FALSE)</f>
        <v>0</v>
      </c>
      <c r="Q2733" s="2" t="str">
        <f>VLOOKUP(M2733,[1]ArchetypeScores!E:W,19,FALSE)</f>
        <v>Untargeted</v>
      </c>
      <c r="R2733" s="2">
        <f>VLOOKUP(M2733,[1]ArchetypeScores!E:I,5,FALSE)</f>
        <v>0</v>
      </c>
      <c r="S2733" s="2">
        <f>VLOOKUP(M2733,[1]ArchetypeScores!E:K,7,FALSE)</f>
        <v>0</v>
      </c>
      <c r="T2733" s="2" t="str">
        <f t="shared" si="42"/>
        <v>Not A&amp;R positive</v>
      </c>
    </row>
    <row r="2734" spans="1:20" x14ac:dyDescent="0.3">
      <c r="A2734" s="2" t="s">
        <v>7130</v>
      </c>
      <c r="B2734" s="3" t="s">
        <v>7478</v>
      </c>
      <c r="C2734" s="3" t="s">
        <v>7479</v>
      </c>
      <c r="D2734" s="4">
        <v>0.02</v>
      </c>
      <c r="E2734" s="5" t="s">
        <v>1340</v>
      </c>
      <c r="F2734" s="4">
        <v>2.1520000000000001E-2</v>
      </c>
      <c r="G2734" s="6">
        <v>47088</v>
      </c>
      <c r="H2734" s="3" t="s">
        <v>7234</v>
      </c>
      <c r="I2734" s="3"/>
      <c r="J2734" s="3"/>
      <c r="K2734" s="5" t="s">
        <v>118</v>
      </c>
      <c r="L2734" s="5">
        <v>2</v>
      </c>
      <c r="M2734" s="5" t="s">
        <v>226</v>
      </c>
      <c r="N2734" s="5">
        <f>VLOOKUP(M2734,[1]ArchetypeScores!E:N,10,FALSE)</f>
        <v>0</v>
      </c>
      <c r="O2734" s="5">
        <f>VLOOKUP(M2734,[1]ArchetypeScores!E:O,11,FALSE)</f>
        <v>-1</v>
      </c>
      <c r="P2734" s="5">
        <f>VLOOKUP(M2734,[1]ArchetypeScores!E:P,12,FALSE)</f>
        <v>0</v>
      </c>
      <c r="Q2734" s="2" t="str">
        <f>VLOOKUP(M2734,[1]ArchetypeScores!E:W,19,FALSE)</f>
        <v>Untargeted</v>
      </c>
      <c r="R2734" s="2">
        <f>VLOOKUP(M2734,[1]ArchetypeScores!E:I,5,FALSE)</f>
        <v>0</v>
      </c>
      <c r="S2734" s="2">
        <f>VLOOKUP(M2734,[1]ArchetypeScores!E:K,7,FALSE)</f>
        <v>0</v>
      </c>
      <c r="T2734" s="2" t="str">
        <f t="shared" si="42"/>
        <v>Not A&amp;R positive</v>
      </c>
    </row>
    <row r="2735" spans="1:20" x14ac:dyDescent="0.3">
      <c r="A2735" s="2" t="s">
        <v>7130</v>
      </c>
      <c r="B2735" s="3" t="s">
        <v>7480</v>
      </c>
      <c r="C2735" s="3" t="s">
        <v>7481</v>
      </c>
      <c r="D2735" s="4">
        <v>0.88</v>
      </c>
      <c r="E2735" s="5" t="s">
        <v>1340</v>
      </c>
      <c r="F2735" s="4">
        <v>0.96518000000000004</v>
      </c>
      <c r="G2735" s="6">
        <v>47032</v>
      </c>
      <c r="H2735" s="3" t="s">
        <v>7214</v>
      </c>
      <c r="I2735" s="3" t="s">
        <v>7215</v>
      </c>
      <c r="J2735" s="3"/>
      <c r="K2735" s="5" t="s">
        <v>67</v>
      </c>
      <c r="L2735" s="5">
        <v>1</v>
      </c>
      <c r="M2735" s="5" t="s">
        <v>265</v>
      </c>
      <c r="N2735" s="5">
        <f>VLOOKUP(M2735,[1]ArchetypeScores!E:N,10,FALSE)</f>
        <v>0</v>
      </c>
      <c r="O2735" s="5">
        <f>VLOOKUP(M2735,[1]ArchetypeScores!E:O,11,FALSE)</f>
        <v>-1</v>
      </c>
      <c r="P2735" s="5">
        <f>VLOOKUP(M2735,[1]ArchetypeScores!E:P,12,FALSE)</f>
        <v>0</v>
      </c>
      <c r="Q2735" s="2" t="str">
        <f>VLOOKUP(M2735,[1]ArchetypeScores!E:W,19,FALSE)</f>
        <v>Untargeted</v>
      </c>
      <c r="R2735" s="2">
        <f>VLOOKUP(M2735,[1]ArchetypeScores!E:I,5,FALSE)</f>
        <v>0</v>
      </c>
      <c r="S2735" s="2">
        <f>VLOOKUP(M2735,[1]ArchetypeScores!E:K,7,FALSE)</f>
        <v>0</v>
      </c>
      <c r="T2735" s="2" t="str">
        <f t="shared" si="42"/>
        <v>Not A&amp;R positive</v>
      </c>
    </row>
    <row r="2736" spans="1:20" x14ac:dyDescent="0.3">
      <c r="A2736" s="2" t="s">
        <v>7130</v>
      </c>
      <c r="B2736" s="3" t="s">
        <v>7482</v>
      </c>
      <c r="C2736" s="3" t="s">
        <v>7483</v>
      </c>
      <c r="D2736" s="4">
        <v>0.01</v>
      </c>
      <c r="E2736" s="5" t="s">
        <v>1340</v>
      </c>
      <c r="F2736" s="4">
        <v>1.0970000000000001E-2</v>
      </c>
      <c r="G2736" s="6">
        <v>47035</v>
      </c>
      <c r="H2736" s="3" t="s">
        <v>7214</v>
      </c>
      <c r="I2736" s="3" t="s">
        <v>7215</v>
      </c>
      <c r="J2736" s="3"/>
      <c r="K2736" s="5" t="s">
        <v>61</v>
      </c>
      <c r="L2736" s="5">
        <v>5</v>
      </c>
      <c r="M2736" s="5" t="s">
        <v>62</v>
      </c>
      <c r="N2736" s="5">
        <f>VLOOKUP(M2736,[1]ArchetypeScores!E:N,10,FALSE)</f>
        <v>0</v>
      </c>
      <c r="O2736" s="5">
        <f>VLOOKUP(M2736,[1]ArchetypeScores!E:O,11,FALSE)</f>
        <v>-1</v>
      </c>
      <c r="P2736" s="5">
        <f>VLOOKUP(M2736,[1]ArchetypeScores!E:P,12,FALSE)</f>
        <v>0</v>
      </c>
      <c r="Q2736" s="2" t="str">
        <f>VLOOKUP(M2736,[1]ArchetypeScores!E:W,19,FALSE)</f>
        <v>Health care</v>
      </c>
      <c r="R2736" s="2">
        <f>VLOOKUP(M2736,[1]ArchetypeScores!E:I,5,FALSE)</f>
        <v>0</v>
      </c>
      <c r="S2736" s="2">
        <f>VLOOKUP(M2736,[1]ArchetypeScores!E:K,7,FALSE)</f>
        <v>0</v>
      </c>
      <c r="T2736" s="2" t="str">
        <f t="shared" si="42"/>
        <v>Not A&amp;R positive</v>
      </c>
    </row>
    <row r="2737" spans="1:20" x14ac:dyDescent="0.3">
      <c r="A2737" s="2" t="s">
        <v>7130</v>
      </c>
      <c r="B2737" s="3" t="s">
        <v>1325</v>
      </c>
      <c r="C2737" s="3" t="s">
        <v>7484</v>
      </c>
      <c r="D2737" s="4">
        <v>0.11</v>
      </c>
      <c r="E2737" s="5" t="s">
        <v>1340</v>
      </c>
      <c r="F2737" s="4">
        <v>0.12305000000000001</v>
      </c>
      <c r="G2737" s="6">
        <v>47014</v>
      </c>
      <c r="H2737" s="3" t="s">
        <v>7133</v>
      </c>
      <c r="I2737" s="3" t="s">
        <v>7134</v>
      </c>
      <c r="J2737" s="3"/>
      <c r="K2737" s="5" t="s">
        <v>61</v>
      </c>
      <c r="L2737" s="5">
        <v>5</v>
      </c>
      <c r="M2737" s="5" t="s">
        <v>62</v>
      </c>
      <c r="N2737" s="5">
        <f>VLOOKUP(M2737,[1]ArchetypeScores!E:N,10,FALSE)</f>
        <v>0</v>
      </c>
      <c r="O2737" s="5">
        <f>VLOOKUP(M2737,[1]ArchetypeScores!E:O,11,FALSE)</f>
        <v>-1</v>
      </c>
      <c r="P2737" s="5">
        <f>VLOOKUP(M2737,[1]ArchetypeScores!E:P,12,FALSE)</f>
        <v>0</v>
      </c>
      <c r="Q2737" s="2" t="str">
        <f>VLOOKUP(M2737,[1]ArchetypeScores!E:W,19,FALSE)</f>
        <v>Health care</v>
      </c>
      <c r="R2737" s="2">
        <f>VLOOKUP(M2737,[1]ArchetypeScores!E:I,5,FALSE)</f>
        <v>0</v>
      </c>
      <c r="S2737" s="2">
        <f>VLOOKUP(M2737,[1]ArchetypeScores!E:K,7,FALSE)</f>
        <v>0</v>
      </c>
      <c r="T2737" s="2" t="str">
        <f t="shared" si="42"/>
        <v>Not A&amp;R positive</v>
      </c>
    </row>
    <row r="2738" spans="1:20" x14ac:dyDescent="0.3">
      <c r="A2738" s="2" t="s">
        <v>7130</v>
      </c>
      <c r="B2738" s="3" t="s">
        <v>7485</v>
      </c>
      <c r="C2738" s="3" t="s">
        <v>7486</v>
      </c>
      <c r="D2738" s="4"/>
      <c r="E2738" s="5" t="s">
        <v>1340</v>
      </c>
      <c r="F2738" s="4">
        <v>0</v>
      </c>
      <c r="G2738" s="6">
        <v>47023</v>
      </c>
      <c r="H2738" s="3" t="s">
        <v>7165</v>
      </c>
      <c r="I2738" s="3" t="s">
        <v>7134</v>
      </c>
      <c r="J2738" s="3"/>
      <c r="K2738" s="5" t="s">
        <v>61</v>
      </c>
      <c r="L2738" s="5">
        <v>1</v>
      </c>
      <c r="M2738" s="5" t="s">
        <v>130</v>
      </c>
      <c r="N2738" s="5">
        <f>VLOOKUP(M2738,[1]ArchetypeScores!E:N,10,FALSE)</f>
        <v>0</v>
      </c>
      <c r="O2738" s="5">
        <f>VLOOKUP(M2738,[1]ArchetypeScores!E:O,11,FALSE)</f>
        <v>-1</v>
      </c>
      <c r="P2738" s="5">
        <f>VLOOKUP(M2738,[1]ArchetypeScores!E:P,12,FALSE)</f>
        <v>0</v>
      </c>
      <c r="Q2738" s="2" t="str">
        <f>VLOOKUP(M2738,[1]ArchetypeScores!E:W,19,FALSE)</f>
        <v>Health care</v>
      </c>
      <c r="R2738" s="2">
        <f>VLOOKUP(M2738,[1]ArchetypeScores!E:I,5,FALSE)</f>
        <v>0</v>
      </c>
      <c r="S2738" s="2">
        <f>VLOOKUP(M2738,[1]ArchetypeScores!E:K,7,FALSE)</f>
        <v>0</v>
      </c>
      <c r="T2738" s="2" t="str">
        <f t="shared" si="42"/>
        <v>Not A&amp;R positive</v>
      </c>
    </row>
    <row r="2739" spans="1:20" x14ac:dyDescent="0.3">
      <c r="A2739" s="2" t="s">
        <v>7130</v>
      </c>
      <c r="B2739" s="3" t="s">
        <v>7487</v>
      </c>
      <c r="C2739" s="3" t="s">
        <v>7488</v>
      </c>
      <c r="D2739" s="4"/>
      <c r="E2739" s="5" t="s">
        <v>1340</v>
      </c>
      <c r="F2739" s="4">
        <v>0</v>
      </c>
      <c r="G2739" s="6">
        <v>47029</v>
      </c>
      <c r="H2739" s="3" t="s">
        <v>7489</v>
      </c>
      <c r="I2739" s="3"/>
      <c r="J2739" s="3"/>
      <c r="K2739" s="5" t="s">
        <v>53</v>
      </c>
      <c r="L2739" s="5">
        <v>1</v>
      </c>
      <c r="M2739" s="5" t="s">
        <v>54</v>
      </c>
      <c r="N2739" s="5">
        <f>VLOOKUP(M2739,[1]ArchetypeScores!E:N,10,FALSE)</f>
        <v>0</v>
      </c>
      <c r="O2739" s="5">
        <f>VLOOKUP(M2739,[1]ArchetypeScores!E:O,11,FALSE)</f>
        <v>-1</v>
      </c>
      <c r="P2739" s="5">
        <f>VLOOKUP(M2739,[1]ArchetypeScores!E:P,12,FALSE)</f>
        <v>0</v>
      </c>
      <c r="Q2739" s="2" t="str">
        <f>VLOOKUP(M2739,[1]ArchetypeScores!E:W,19,FALSE)</f>
        <v>Untargeted</v>
      </c>
      <c r="R2739" s="2">
        <f>VLOOKUP(M2739,[1]ArchetypeScores!E:I,5,FALSE)</f>
        <v>0</v>
      </c>
      <c r="S2739" s="2">
        <f>VLOOKUP(M2739,[1]ArchetypeScores!E:K,7,FALSE)</f>
        <v>0</v>
      </c>
      <c r="T2739" s="2" t="str">
        <f t="shared" si="42"/>
        <v>Not A&amp;R positive</v>
      </c>
    </row>
    <row r="2740" spans="1:20" x14ac:dyDescent="0.3">
      <c r="A2740" s="2" t="s">
        <v>7130</v>
      </c>
      <c r="B2740" s="8" t="s">
        <v>7490</v>
      </c>
      <c r="C2740" s="3" t="s">
        <v>7491</v>
      </c>
      <c r="D2740" s="4">
        <v>1E-3</v>
      </c>
      <c r="E2740" s="5" t="s">
        <v>1340</v>
      </c>
      <c r="F2740" s="4">
        <v>1.5200000000000001E-3</v>
      </c>
      <c r="G2740" s="6">
        <v>47065</v>
      </c>
      <c r="H2740" s="3" t="s">
        <v>7145</v>
      </c>
      <c r="I2740" s="3" t="s">
        <v>7146</v>
      </c>
      <c r="J2740" s="3"/>
      <c r="K2740" s="5" t="s">
        <v>25</v>
      </c>
      <c r="L2740" s="5">
        <v>15</v>
      </c>
      <c r="M2740" s="5" t="s">
        <v>26</v>
      </c>
      <c r="N2740" s="5">
        <f>VLOOKUP(M2740,[1]ArchetypeScores!E:N,10,FALSE)</f>
        <v>1</v>
      </c>
      <c r="O2740" s="5">
        <f>VLOOKUP(M2740,[1]ArchetypeScores!E:O,11,FALSE)</f>
        <v>-2</v>
      </c>
      <c r="P2740" s="5">
        <f>VLOOKUP(M2740,[1]ArchetypeScores!E:P,12,FALSE)</f>
        <v>0</v>
      </c>
      <c r="Q2740" s="2" t="str">
        <f>VLOOKUP(M2740,[1]ArchetypeScores!E:W,19,FALSE)</f>
        <v>Energy and water</v>
      </c>
      <c r="R2740" s="2">
        <f>VLOOKUP(M2740,[1]ArchetypeScores!E:I,5,FALSE)</f>
        <v>0</v>
      </c>
      <c r="S2740" s="2">
        <f>VLOOKUP(M2740,[1]ArchetypeScores!E:K,7,FALSE)</f>
        <v>0</v>
      </c>
      <c r="T2740" s="2" t="str">
        <f t="shared" si="42"/>
        <v>Not A&amp;R positive</v>
      </c>
    </row>
    <row r="2741" spans="1:20" x14ac:dyDescent="0.3">
      <c r="A2741" s="2" t="s">
        <v>7130</v>
      </c>
      <c r="B2741" s="3" t="s">
        <v>7492</v>
      </c>
      <c r="C2741" s="3" t="s">
        <v>7493</v>
      </c>
      <c r="D2741" s="4">
        <v>0.159</v>
      </c>
      <c r="E2741" s="5" t="s">
        <v>1340</v>
      </c>
      <c r="F2741" s="4">
        <v>0.17785999999999999</v>
      </c>
      <c r="G2741" s="6">
        <v>46978</v>
      </c>
      <c r="H2741" s="3" t="s">
        <v>7133</v>
      </c>
      <c r="I2741" s="3" t="s">
        <v>7134</v>
      </c>
      <c r="J2741" s="3"/>
      <c r="K2741" s="5" t="s">
        <v>163</v>
      </c>
      <c r="L2741" s="5">
        <v>3</v>
      </c>
      <c r="M2741" s="5" t="s">
        <v>164</v>
      </c>
      <c r="N2741" s="5">
        <f>VLOOKUP(M2741,[1]ArchetypeScores!E:N,10,FALSE)</f>
        <v>0</v>
      </c>
      <c r="O2741" s="5">
        <f>VLOOKUP(M2741,[1]ArchetypeScores!E:O,11,FALSE)</f>
        <v>0</v>
      </c>
      <c r="P2741" s="5">
        <f>VLOOKUP(M2741,[1]ArchetypeScores!E:P,12,FALSE)</f>
        <v>0</v>
      </c>
      <c r="Q2741" s="2" t="str">
        <f>VLOOKUP(M2741,[1]ArchetypeScores!E:W,19,FALSE)</f>
        <v>Education and training</v>
      </c>
      <c r="R2741" s="2">
        <f>VLOOKUP(M2741,[1]ArchetypeScores!E:I,5,FALSE)</f>
        <v>0</v>
      </c>
      <c r="S2741" s="2">
        <f>VLOOKUP(M2741,[1]ArchetypeScores!E:K,7,FALSE)</f>
        <v>0</v>
      </c>
      <c r="T2741" s="2" t="str">
        <f t="shared" si="42"/>
        <v>Not A&amp;R positive</v>
      </c>
    </row>
    <row r="2742" spans="1:20" x14ac:dyDescent="0.3">
      <c r="A2742" s="2" t="s">
        <v>7494</v>
      </c>
      <c r="B2742" s="3" t="s">
        <v>7495</v>
      </c>
      <c r="C2742" s="3" t="s">
        <v>7496</v>
      </c>
      <c r="D2742" s="4">
        <v>1.5</v>
      </c>
      <c r="E2742" s="5" t="s">
        <v>1340</v>
      </c>
      <c r="F2742" s="4">
        <v>1.8325800000000001</v>
      </c>
      <c r="G2742" s="6">
        <v>47160</v>
      </c>
      <c r="H2742" s="3" t="s">
        <v>7497</v>
      </c>
      <c r="I2742" s="3" t="s">
        <v>7498</v>
      </c>
      <c r="J2742" s="3"/>
      <c r="K2742" s="5" t="s">
        <v>214</v>
      </c>
      <c r="L2742" s="5">
        <v>4</v>
      </c>
      <c r="M2742" s="5" t="s">
        <v>560</v>
      </c>
      <c r="N2742" s="5">
        <f>VLOOKUP(M2742,[1]ArchetypeScores!E:N,10,FALSE)</f>
        <v>1</v>
      </c>
      <c r="O2742" s="5">
        <f>VLOOKUP(M2742,[1]ArchetypeScores!E:O,11,FALSE)</f>
        <v>0</v>
      </c>
      <c r="P2742" s="5">
        <f>VLOOKUP(M2742,[1]ArchetypeScores!E:P,12,FALSE)</f>
        <v>0</v>
      </c>
      <c r="Q2742" s="2" t="str">
        <f>VLOOKUP(M2742,[1]ArchetypeScores!E:W,19,FALSE)</f>
        <v>Other sector</v>
      </c>
      <c r="R2742" s="2">
        <f>VLOOKUP(M2742,[1]ArchetypeScores!E:I,5,FALSE)</f>
        <v>0</v>
      </c>
      <c r="S2742" s="2">
        <f>VLOOKUP(M2742,[1]ArchetypeScores!E:K,7,FALSE)</f>
        <v>0</v>
      </c>
      <c r="T2742" s="2" t="str">
        <f t="shared" si="42"/>
        <v>Not A&amp;R positive</v>
      </c>
    </row>
    <row r="2743" spans="1:20" x14ac:dyDescent="0.3">
      <c r="A2743" s="2" t="s">
        <v>7494</v>
      </c>
      <c r="B2743" s="3" t="s">
        <v>7495</v>
      </c>
      <c r="C2743" s="3" t="s">
        <v>7499</v>
      </c>
      <c r="D2743" s="4">
        <v>3</v>
      </c>
      <c r="E2743" s="5" t="s">
        <v>1340</v>
      </c>
      <c r="F2743" s="4">
        <v>3.6651600000000002</v>
      </c>
      <c r="G2743" s="6">
        <v>47159</v>
      </c>
      <c r="H2743" s="3" t="s">
        <v>7497</v>
      </c>
      <c r="I2743" s="3" t="s">
        <v>7498</v>
      </c>
      <c r="J2743" s="3"/>
      <c r="K2743" s="5" t="s">
        <v>214</v>
      </c>
      <c r="L2743" s="5">
        <v>4</v>
      </c>
      <c r="M2743" s="5" t="s">
        <v>560</v>
      </c>
      <c r="N2743" s="5">
        <f>VLOOKUP(M2743,[1]ArchetypeScores!E:N,10,FALSE)</f>
        <v>1</v>
      </c>
      <c r="O2743" s="5">
        <f>VLOOKUP(M2743,[1]ArchetypeScores!E:O,11,FALSE)</f>
        <v>0</v>
      </c>
      <c r="P2743" s="5">
        <f>VLOOKUP(M2743,[1]ArchetypeScores!E:P,12,FALSE)</f>
        <v>0</v>
      </c>
      <c r="Q2743" s="2" t="str">
        <f>VLOOKUP(M2743,[1]ArchetypeScores!E:W,19,FALSE)</f>
        <v>Other sector</v>
      </c>
      <c r="R2743" s="2">
        <f>VLOOKUP(M2743,[1]ArchetypeScores!E:I,5,FALSE)</f>
        <v>0</v>
      </c>
      <c r="S2743" s="2">
        <f>VLOOKUP(M2743,[1]ArchetypeScores!E:K,7,FALSE)</f>
        <v>0</v>
      </c>
      <c r="T2743" s="2" t="str">
        <f t="shared" si="42"/>
        <v>Not A&amp;R positive</v>
      </c>
    </row>
    <row r="2744" spans="1:20" x14ac:dyDescent="0.3">
      <c r="A2744" s="2" t="s">
        <v>7494</v>
      </c>
      <c r="B2744" s="3" t="s">
        <v>7495</v>
      </c>
      <c r="C2744" s="3" t="s">
        <v>7500</v>
      </c>
      <c r="D2744" s="4">
        <v>2.5</v>
      </c>
      <c r="E2744" s="5" t="s">
        <v>1340</v>
      </c>
      <c r="F2744" s="4">
        <v>3.0543</v>
      </c>
      <c r="G2744" s="6">
        <v>47162</v>
      </c>
      <c r="H2744" s="3" t="s">
        <v>7501</v>
      </c>
      <c r="I2744" s="3" t="s">
        <v>7498</v>
      </c>
      <c r="J2744" s="3"/>
      <c r="K2744" s="5" t="s">
        <v>214</v>
      </c>
      <c r="L2744" s="5">
        <v>4</v>
      </c>
      <c r="M2744" s="5" t="s">
        <v>560</v>
      </c>
      <c r="N2744" s="5">
        <f>VLOOKUP(M2744,[1]ArchetypeScores!E:N,10,FALSE)</f>
        <v>1</v>
      </c>
      <c r="O2744" s="5">
        <f>VLOOKUP(M2744,[1]ArchetypeScores!E:O,11,FALSE)</f>
        <v>0</v>
      </c>
      <c r="P2744" s="5">
        <f>VLOOKUP(M2744,[1]ArchetypeScores!E:P,12,FALSE)</f>
        <v>0</v>
      </c>
      <c r="Q2744" s="2" t="str">
        <f>VLOOKUP(M2744,[1]ArchetypeScores!E:W,19,FALSE)</f>
        <v>Other sector</v>
      </c>
      <c r="R2744" s="2">
        <f>VLOOKUP(M2744,[1]ArchetypeScores!E:I,5,FALSE)</f>
        <v>0</v>
      </c>
      <c r="S2744" s="2">
        <f>VLOOKUP(M2744,[1]ArchetypeScores!E:K,7,FALSE)</f>
        <v>0</v>
      </c>
      <c r="T2744" s="2" t="str">
        <f t="shared" si="42"/>
        <v>Not A&amp;R positive</v>
      </c>
    </row>
    <row r="2745" spans="1:20" x14ac:dyDescent="0.3">
      <c r="A2745" s="2" t="s">
        <v>7494</v>
      </c>
      <c r="B2745" s="3" t="s">
        <v>7495</v>
      </c>
      <c r="C2745" s="3" t="s">
        <v>7502</v>
      </c>
      <c r="D2745" s="4">
        <v>2.5</v>
      </c>
      <c r="E2745" s="5" t="s">
        <v>1340</v>
      </c>
      <c r="F2745" s="4">
        <v>3.0543</v>
      </c>
      <c r="G2745" s="6">
        <v>47158</v>
      </c>
      <c r="H2745" s="3" t="s">
        <v>7503</v>
      </c>
      <c r="I2745" s="3" t="s">
        <v>7498</v>
      </c>
      <c r="J2745" s="3"/>
      <c r="K2745" s="5" t="s">
        <v>1097</v>
      </c>
      <c r="L2745" s="5" t="s">
        <v>112</v>
      </c>
      <c r="M2745" s="5" t="s">
        <v>1586</v>
      </c>
      <c r="N2745" s="5">
        <f>VLOOKUP(M2745,[1]ArchetypeScores!E:N,10,FALSE)</f>
        <v>1</v>
      </c>
      <c r="O2745" s="5">
        <f>VLOOKUP(M2745,[1]ArchetypeScores!E:O,11,FALSE)</f>
        <v>0</v>
      </c>
      <c r="P2745" s="5">
        <f>VLOOKUP(M2745,[1]ArchetypeScores!E:P,12,FALSE)</f>
        <v>2</v>
      </c>
      <c r="Q2745" s="2" t="str">
        <f>VLOOKUP(M2745,[1]ArchetypeScores!E:W,19,FALSE)</f>
        <v>Untargeted</v>
      </c>
      <c r="R2745" s="2">
        <f>VLOOKUP(M2745,[1]ArchetypeScores!E:I,5,FALSE)</f>
        <v>0</v>
      </c>
      <c r="S2745" s="2">
        <f>VLOOKUP(M2745,[1]ArchetypeScores!E:K,7,FALSE)</f>
        <v>0</v>
      </c>
      <c r="T2745" s="2" t="str">
        <f t="shared" si="42"/>
        <v>Not A&amp;R positive</v>
      </c>
    </row>
    <row r="2746" spans="1:20" x14ac:dyDescent="0.3">
      <c r="A2746" s="2" t="s">
        <v>7494</v>
      </c>
      <c r="B2746" s="3" t="s">
        <v>7495</v>
      </c>
      <c r="C2746" s="3" t="s">
        <v>7504</v>
      </c>
      <c r="D2746" s="4">
        <v>3</v>
      </c>
      <c r="E2746" s="5" t="s">
        <v>1340</v>
      </c>
      <c r="F2746" s="4">
        <v>3.6651600000000002</v>
      </c>
      <c r="G2746" s="6">
        <v>47161</v>
      </c>
      <c r="H2746" s="3" t="s">
        <v>7497</v>
      </c>
      <c r="I2746" s="3" t="s">
        <v>7498</v>
      </c>
      <c r="J2746" s="3"/>
      <c r="K2746" s="5" t="s">
        <v>214</v>
      </c>
      <c r="L2746" s="5">
        <v>4</v>
      </c>
      <c r="M2746" s="5" t="s">
        <v>560</v>
      </c>
      <c r="N2746" s="5">
        <f>VLOOKUP(M2746,[1]ArchetypeScores!E:N,10,FALSE)</f>
        <v>1</v>
      </c>
      <c r="O2746" s="5">
        <f>VLOOKUP(M2746,[1]ArchetypeScores!E:O,11,FALSE)</f>
        <v>0</v>
      </c>
      <c r="P2746" s="5">
        <f>VLOOKUP(M2746,[1]ArchetypeScores!E:P,12,FALSE)</f>
        <v>0</v>
      </c>
      <c r="Q2746" s="2" t="str">
        <f>VLOOKUP(M2746,[1]ArchetypeScores!E:W,19,FALSE)</f>
        <v>Other sector</v>
      </c>
      <c r="R2746" s="2">
        <f>VLOOKUP(M2746,[1]ArchetypeScores!E:I,5,FALSE)</f>
        <v>0</v>
      </c>
      <c r="S2746" s="2">
        <f>VLOOKUP(M2746,[1]ArchetypeScores!E:K,7,FALSE)</f>
        <v>0</v>
      </c>
      <c r="T2746" s="2" t="str">
        <f t="shared" si="42"/>
        <v>Not A&amp;R positive</v>
      </c>
    </row>
    <row r="2747" spans="1:20" x14ac:dyDescent="0.3">
      <c r="A2747" s="2" t="s">
        <v>7494</v>
      </c>
      <c r="B2747" s="3" t="s">
        <v>7505</v>
      </c>
      <c r="C2747" s="3" t="s">
        <v>7506</v>
      </c>
      <c r="D2747" s="4">
        <v>4.25</v>
      </c>
      <c r="E2747" s="5" t="s">
        <v>1340</v>
      </c>
      <c r="F2747" s="4">
        <v>5.19231</v>
      </c>
      <c r="G2747" s="6">
        <v>47163</v>
      </c>
      <c r="H2747" s="3" t="s">
        <v>7497</v>
      </c>
      <c r="I2747" s="3" t="s">
        <v>7498</v>
      </c>
      <c r="J2747" s="3"/>
      <c r="K2747" s="5" t="s">
        <v>214</v>
      </c>
      <c r="L2747" s="5">
        <v>4</v>
      </c>
      <c r="M2747" s="5" t="s">
        <v>560</v>
      </c>
      <c r="N2747" s="5">
        <f>VLOOKUP(M2747,[1]ArchetypeScores!E:N,10,FALSE)</f>
        <v>1</v>
      </c>
      <c r="O2747" s="5">
        <f>VLOOKUP(M2747,[1]ArchetypeScores!E:O,11,FALSE)</f>
        <v>0</v>
      </c>
      <c r="P2747" s="5">
        <f>VLOOKUP(M2747,[1]ArchetypeScores!E:P,12,FALSE)</f>
        <v>0</v>
      </c>
      <c r="Q2747" s="2" t="str">
        <f>VLOOKUP(M2747,[1]ArchetypeScores!E:W,19,FALSE)</f>
        <v>Other sector</v>
      </c>
      <c r="R2747" s="2">
        <f>VLOOKUP(M2747,[1]ArchetypeScores!E:I,5,FALSE)</f>
        <v>0</v>
      </c>
      <c r="S2747" s="2">
        <f>VLOOKUP(M2747,[1]ArchetypeScores!E:K,7,FALSE)</f>
        <v>0</v>
      </c>
      <c r="T2747" s="2" t="str">
        <f t="shared" si="42"/>
        <v>Not A&amp;R positive</v>
      </c>
    </row>
    <row r="2748" spans="1:20" x14ac:dyDescent="0.3">
      <c r="A2748" s="2" t="s">
        <v>7494</v>
      </c>
      <c r="B2748" s="3" t="s">
        <v>7505</v>
      </c>
      <c r="C2748" s="3" t="s">
        <v>7507</v>
      </c>
      <c r="D2748" s="4">
        <v>2.5499999999999998</v>
      </c>
      <c r="E2748" s="5" t="s">
        <v>1340</v>
      </c>
      <c r="F2748" s="4">
        <v>3.1153900000000001</v>
      </c>
      <c r="G2748" s="6">
        <v>47164</v>
      </c>
      <c r="H2748" s="3" t="s">
        <v>7497</v>
      </c>
      <c r="I2748" s="3" t="s">
        <v>7498</v>
      </c>
      <c r="J2748" s="3"/>
      <c r="K2748" s="5" t="s">
        <v>214</v>
      </c>
      <c r="L2748" s="5">
        <v>4</v>
      </c>
      <c r="M2748" s="5" t="s">
        <v>560</v>
      </c>
      <c r="N2748" s="5">
        <f>VLOOKUP(M2748,[1]ArchetypeScores!E:N,10,FALSE)</f>
        <v>1</v>
      </c>
      <c r="O2748" s="5">
        <f>VLOOKUP(M2748,[1]ArchetypeScores!E:O,11,FALSE)</f>
        <v>0</v>
      </c>
      <c r="P2748" s="5">
        <f>VLOOKUP(M2748,[1]ArchetypeScores!E:P,12,FALSE)</f>
        <v>0</v>
      </c>
      <c r="Q2748" s="2" t="str">
        <f>VLOOKUP(M2748,[1]ArchetypeScores!E:W,19,FALSE)</f>
        <v>Other sector</v>
      </c>
      <c r="R2748" s="2">
        <f>VLOOKUP(M2748,[1]ArchetypeScores!E:I,5,FALSE)</f>
        <v>0</v>
      </c>
      <c r="S2748" s="2">
        <f>VLOOKUP(M2748,[1]ArchetypeScores!E:K,7,FALSE)</f>
        <v>0</v>
      </c>
      <c r="T2748" s="2" t="str">
        <f t="shared" si="42"/>
        <v>Not A&amp;R positive</v>
      </c>
    </row>
    <row r="2749" spans="1:20" x14ac:dyDescent="0.3">
      <c r="A2749" s="2" t="s">
        <v>7494</v>
      </c>
      <c r="B2749" s="3" t="s">
        <v>7508</v>
      </c>
      <c r="C2749" s="3" t="s">
        <v>7509</v>
      </c>
      <c r="D2749" s="4">
        <v>0.33100000000000002</v>
      </c>
      <c r="E2749" s="5" t="s">
        <v>1340</v>
      </c>
      <c r="F2749" s="4">
        <v>0.40351999999999999</v>
      </c>
      <c r="G2749" s="6">
        <v>47116</v>
      </c>
      <c r="H2749" s="3" t="s">
        <v>7510</v>
      </c>
      <c r="I2749" s="3" t="s">
        <v>7511</v>
      </c>
      <c r="J2749" s="3"/>
      <c r="K2749" s="5" t="s">
        <v>611</v>
      </c>
      <c r="L2749" s="5">
        <v>1</v>
      </c>
      <c r="M2749" s="5" t="s">
        <v>612</v>
      </c>
      <c r="N2749" s="5">
        <f>VLOOKUP(M2749,[1]ArchetypeScores!E:N,10,FALSE)</f>
        <v>1</v>
      </c>
      <c r="O2749" s="5">
        <f>VLOOKUP(M2749,[1]ArchetypeScores!E:O,11,FALSE)</f>
        <v>-2</v>
      </c>
      <c r="P2749" s="5">
        <f>VLOOKUP(M2749,[1]ArchetypeScores!E:P,12,FALSE)</f>
        <v>-1</v>
      </c>
      <c r="Q2749" s="2" t="str">
        <f>VLOOKUP(M2749,[1]ArchetypeScores!E:W,19,FALSE)</f>
        <v>Consumer (including agriculture and tourism)</v>
      </c>
      <c r="R2749" s="2">
        <f>VLOOKUP(M2749,[1]ArchetypeScores!E:I,5,FALSE)</f>
        <v>0</v>
      </c>
      <c r="S2749" s="2">
        <f>VLOOKUP(M2749,[1]ArchetypeScores!E:K,7,FALSE)</f>
        <v>0</v>
      </c>
      <c r="T2749" s="2" t="str">
        <f t="shared" si="42"/>
        <v>Not A&amp;R positive</v>
      </c>
    </row>
    <row r="2750" spans="1:20" x14ac:dyDescent="0.3">
      <c r="A2750" s="2" t="s">
        <v>7494</v>
      </c>
      <c r="B2750" s="3" t="s">
        <v>7512</v>
      </c>
      <c r="C2750" s="3" t="s">
        <v>7513</v>
      </c>
      <c r="D2750" s="4">
        <v>8.0000000000000002E-3</v>
      </c>
      <c r="E2750" s="5" t="s">
        <v>1340</v>
      </c>
      <c r="F2750" s="4">
        <v>9.75E-3</v>
      </c>
      <c r="G2750" s="6">
        <v>47122</v>
      </c>
      <c r="H2750" s="3" t="s">
        <v>7510</v>
      </c>
      <c r="I2750" s="3" t="s">
        <v>7511</v>
      </c>
      <c r="J2750" s="3"/>
      <c r="K2750" s="5" t="s">
        <v>38</v>
      </c>
      <c r="L2750" s="5">
        <v>27</v>
      </c>
      <c r="M2750" s="5" t="s">
        <v>7514</v>
      </c>
      <c r="N2750" s="5">
        <f>VLOOKUP(M2750,[1]ArchetypeScores!E:N,10,FALSE)</f>
        <v>0</v>
      </c>
      <c r="O2750" s="5">
        <f>VLOOKUP(M2750,[1]ArchetypeScores!E:O,11,FALSE)</f>
        <v>-1</v>
      </c>
      <c r="P2750" s="5">
        <f>VLOOKUP(M2750,[1]ArchetypeScores!E:P,12,FALSE)</f>
        <v>0</v>
      </c>
      <c r="Q2750" s="2" t="e">
        <f>VLOOKUP(M2750,[1]ArchetypeScores!E:W,19,FALSE)</f>
        <v>#N/A</v>
      </c>
      <c r="R2750" s="2">
        <f>VLOOKUP(M2750,[1]ArchetypeScores!E:I,5,FALSE)</f>
        <v>1</v>
      </c>
      <c r="S2750" s="2">
        <f>VLOOKUP(M2750,[1]ArchetypeScores!E:K,7,FALSE)</f>
        <v>1</v>
      </c>
      <c r="T2750" s="2" t="str">
        <f t="shared" si="42"/>
        <v>Both</v>
      </c>
    </row>
    <row r="2751" spans="1:20" x14ac:dyDescent="0.3">
      <c r="A2751" s="2" t="s">
        <v>7494</v>
      </c>
      <c r="B2751" s="3" t="s">
        <v>7515</v>
      </c>
      <c r="C2751" s="3" t="s">
        <v>7516</v>
      </c>
      <c r="D2751" s="4">
        <v>0.125</v>
      </c>
      <c r="E2751" s="5" t="s">
        <v>1340</v>
      </c>
      <c r="F2751" s="4">
        <v>0.15239</v>
      </c>
      <c r="G2751" s="6">
        <v>47123</v>
      </c>
      <c r="H2751" s="3" t="s">
        <v>7510</v>
      </c>
      <c r="I2751" s="3" t="s">
        <v>7511</v>
      </c>
      <c r="J2751" s="3"/>
      <c r="K2751" s="5" t="s">
        <v>611</v>
      </c>
      <c r="L2751" s="5">
        <v>1</v>
      </c>
      <c r="M2751" s="5" t="s">
        <v>612</v>
      </c>
      <c r="N2751" s="5">
        <f>VLOOKUP(M2751,[1]ArchetypeScores!E:N,10,FALSE)</f>
        <v>1</v>
      </c>
      <c r="O2751" s="5">
        <f>VLOOKUP(M2751,[1]ArchetypeScores!E:O,11,FALSE)</f>
        <v>-2</v>
      </c>
      <c r="P2751" s="5">
        <f>VLOOKUP(M2751,[1]ArchetypeScores!E:P,12,FALSE)</f>
        <v>-1</v>
      </c>
      <c r="Q2751" s="2" t="str">
        <f>VLOOKUP(M2751,[1]ArchetypeScores!E:W,19,FALSE)</f>
        <v>Consumer (including agriculture and tourism)</v>
      </c>
      <c r="R2751" s="2">
        <f>VLOOKUP(M2751,[1]ArchetypeScores!E:I,5,FALSE)</f>
        <v>0</v>
      </c>
      <c r="S2751" s="2">
        <f>VLOOKUP(M2751,[1]ArchetypeScores!E:K,7,FALSE)</f>
        <v>0</v>
      </c>
      <c r="T2751" s="2" t="str">
        <f t="shared" si="42"/>
        <v>Not A&amp;R positive</v>
      </c>
    </row>
    <row r="2752" spans="1:20" x14ac:dyDescent="0.3">
      <c r="A2752" s="2" t="s">
        <v>7494</v>
      </c>
      <c r="B2752" s="3" t="s">
        <v>7517</v>
      </c>
      <c r="C2752" s="3" t="s">
        <v>7518</v>
      </c>
      <c r="D2752" s="4">
        <v>0.06</v>
      </c>
      <c r="E2752" s="5" t="s">
        <v>1340</v>
      </c>
      <c r="F2752" s="4">
        <v>7.3150000000000007E-2</v>
      </c>
      <c r="G2752" s="6">
        <v>47117</v>
      </c>
      <c r="H2752" s="3" t="s">
        <v>7510</v>
      </c>
      <c r="I2752" s="3" t="s">
        <v>7511</v>
      </c>
      <c r="J2752" s="3"/>
      <c r="K2752" s="5" t="s">
        <v>611</v>
      </c>
      <c r="L2752" s="5">
        <v>1</v>
      </c>
      <c r="M2752" s="5" t="s">
        <v>612</v>
      </c>
      <c r="N2752" s="5">
        <f>VLOOKUP(M2752,[1]ArchetypeScores!E:N,10,FALSE)</f>
        <v>1</v>
      </c>
      <c r="O2752" s="5">
        <f>VLOOKUP(M2752,[1]ArchetypeScores!E:O,11,FALSE)</f>
        <v>-2</v>
      </c>
      <c r="P2752" s="5">
        <f>VLOOKUP(M2752,[1]ArchetypeScores!E:P,12,FALSE)</f>
        <v>-1</v>
      </c>
      <c r="Q2752" s="2" t="str">
        <f>VLOOKUP(M2752,[1]ArchetypeScores!E:W,19,FALSE)</f>
        <v>Consumer (including agriculture and tourism)</v>
      </c>
      <c r="R2752" s="2">
        <f>VLOOKUP(M2752,[1]ArchetypeScores!E:I,5,FALSE)</f>
        <v>0</v>
      </c>
      <c r="S2752" s="2">
        <f>VLOOKUP(M2752,[1]ArchetypeScores!E:K,7,FALSE)</f>
        <v>0</v>
      </c>
      <c r="T2752" s="2" t="str">
        <f t="shared" si="42"/>
        <v>Not A&amp;R positive</v>
      </c>
    </row>
    <row r="2753" spans="1:20" x14ac:dyDescent="0.3">
      <c r="A2753" s="2" t="s">
        <v>7494</v>
      </c>
      <c r="B2753" s="3" t="s">
        <v>7519</v>
      </c>
      <c r="C2753" s="3" t="s">
        <v>7520</v>
      </c>
      <c r="D2753" s="4">
        <v>0.1</v>
      </c>
      <c r="E2753" s="5" t="s">
        <v>1340</v>
      </c>
      <c r="F2753" s="4">
        <v>0.12191</v>
      </c>
      <c r="G2753" s="6">
        <v>47118</v>
      </c>
      <c r="H2753" s="3" t="s">
        <v>7510</v>
      </c>
      <c r="I2753" s="3" t="s">
        <v>7511</v>
      </c>
      <c r="J2753" s="3"/>
      <c r="K2753" s="5" t="s">
        <v>38</v>
      </c>
      <c r="L2753" s="5">
        <v>29</v>
      </c>
      <c r="M2753" s="5" t="s">
        <v>316</v>
      </c>
      <c r="N2753" s="5">
        <f>VLOOKUP(M2753,[1]ArchetypeScores!E:N,10,FALSE)</f>
        <v>0</v>
      </c>
      <c r="O2753" s="5">
        <f>VLOOKUP(M2753,[1]ArchetypeScores!E:O,11,FALSE)</f>
        <v>-1</v>
      </c>
      <c r="P2753" s="5">
        <f>VLOOKUP(M2753,[1]ArchetypeScores!E:P,12,FALSE)</f>
        <v>0</v>
      </c>
      <c r="Q2753" s="2" t="str">
        <f>VLOOKUP(M2753,[1]ArchetypeScores!E:W,19,FALSE)</f>
        <v>Other sector</v>
      </c>
      <c r="R2753" s="2">
        <f>VLOOKUP(M2753,[1]ArchetypeScores!E:I,5,FALSE)</f>
        <v>0</v>
      </c>
      <c r="S2753" s="2">
        <f>VLOOKUP(M2753,[1]ArchetypeScores!E:K,7,FALSE)</f>
        <v>0</v>
      </c>
      <c r="T2753" s="2" t="str">
        <f t="shared" si="42"/>
        <v>Not A&amp;R positive</v>
      </c>
    </row>
    <row r="2754" spans="1:20" x14ac:dyDescent="0.3">
      <c r="A2754" s="2" t="s">
        <v>7494</v>
      </c>
      <c r="B2754" s="3" t="s">
        <v>7521</v>
      </c>
      <c r="C2754" s="3" t="s">
        <v>7522</v>
      </c>
      <c r="D2754" s="4">
        <v>6.0000000000000001E-3</v>
      </c>
      <c r="E2754" s="5" t="s">
        <v>1340</v>
      </c>
      <c r="F2754" s="4">
        <v>7.3099999999999997E-3</v>
      </c>
      <c r="G2754" s="6">
        <v>47119</v>
      </c>
      <c r="H2754" s="3" t="s">
        <v>7510</v>
      </c>
      <c r="I2754" s="3" t="s">
        <v>7511</v>
      </c>
      <c r="J2754" s="3"/>
      <c r="K2754" s="5" t="s">
        <v>57</v>
      </c>
      <c r="L2754" s="5">
        <v>17</v>
      </c>
      <c r="M2754" s="5" t="s">
        <v>210</v>
      </c>
      <c r="N2754" s="5">
        <f>VLOOKUP(M2754,[1]ArchetypeScores!E:N,10,FALSE)</f>
        <v>0</v>
      </c>
      <c r="O2754" s="5">
        <f>VLOOKUP(M2754,[1]ArchetypeScores!E:O,11,FALSE)</f>
        <v>-1</v>
      </c>
      <c r="P2754" s="5">
        <f>VLOOKUP(M2754,[1]ArchetypeScores!E:P,12,FALSE)</f>
        <v>0</v>
      </c>
      <c r="Q2754" s="2" t="str">
        <f>VLOOKUP(M2754,[1]ArchetypeScores!E:W,19,FALSE)</f>
        <v>Consumer (including agriculture and tourism)</v>
      </c>
      <c r="R2754" s="2">
        <f>VLOOKUP(M2754,[1]ArchetypeScores!E:I,5,FALSE)</f>
        <v>0</v>
      </c>
      <c r="S2754" s="2">
        <f>VLOOKUP(M2754,[1]ArchetypeScores!E:K,7,FALSE)</f>
        <v>0</v>
      </c>
      <c r="T2754" s="2" t="str">
        <f t="shared" ref="T2754:T2817" si="43">IF(AND(R2754=1,S2754=1),"Both",IF(AND(R2754=1,S2754=0),"Direct only",IF(AND(R2754=0,S2754=1),"Indirect only","Not A&amp;R positive")))</f>
        <v>Not A&amp;R positive</v>
      </c>
    </row>
    <row r="2755" spans="1:20" x14ac:dyDescent="0.3">
      <c r="A2755" s="2" t="s">
        <v>7494</v>
      </c>
      <c r="B2755" s="3" t="s">
        <v>7523</v>
      </c>
      <c r="C2755" s="3" t="s">
        <v>7524</v>
      </c>
      <c r="D2755" s="4">
        <v>8.0000000000000002E-3</v>
      </c>
      <c r="E2755" s="5" t="s">
        <v>1340</v>
      </c>
      <c r="F2755" s="4">
        <v>9.75E-3</v>
      </c>
      <c r="G2755" s="6">
        <v>47120</v>
      </c>
      <c r="H2755" s="3" t="s">
        <v>7510</v>
      </c>
      <c r="I2755" s="3" t="s">
        <v>7511</v>
      </c>
      <c r="J2755" s="3"/>
      <c r="K2755" s="5" t="s">
        <v>611</v>
      </c>
      <c r="L2755" s="5">
        <v>1</v>
      </c>
      <c r="M2755" s="5" t="s">
        <v>612</v>
      </c>
      <c r="N2755" s="5">
        <f>VLOOKUP(M2755,[1]ArchetypeScores!E:N,10,FALSE)</f>
        <v>1</v>
      </c>
      <c r="O2755" s="5">
        <f>VLOOKUP(M2755,[1]ArchetypeScores!E:O,11,FALSE)</f>
        <v>-2</v>
      </c>
      <c r="P2755" s="5">
        <f>VLOOKUP(M2755,[1]ArchetypeScores!E:P,12,FALSE)</f>
        <v>-1</v>
      </c>
      <c r="Q2755" s="2" t="str">
        <f>VLOOKUP(M2755,[1]ArchetypeScores!E:W,19,FALSE)</f>
        <v>Consumer (including agriculture and tourism)</v>
      </c>
      <c r="R2755" s="2">
        <f>VLOOKUP(M2755,[1]ArchetypeScores!E:I,5,FALSE)</f>
        <v>0</v>
      </c>
      <c r="S2755" s="2">
        <f>VLOOKUP(M2755,[1]ArchetypeScores!E:K,7,FALSE)</f>
        <v>0</v>
      </c>
      <c r="T2755" s="2" t="str">
        <f t="shared" si="43"/>
        <v>Not A&amp;R positive</v>
      </c>
    </row>
    <row r="2756" spans="1:20" x14ac:dyDescent="0.3">
      <c r="A2756" s="2" t="s">
        <v>7494</v>
      </c>
      <c r="B2756" s="3" t="s">
        <v>7525</v>
      </c>
      <c r="C2756" s="3" t="s">
        <v>7526</v>
      </c>
      <c r="D2756" s="4" t="s">
        <v>7527</v>
      </c>
      <c r="E2756" s="5" t="s">
        <v>1340</v>
      </c>
      <c r="F2756" s="4">
        <v>0</v>
      </c>
      <c r="G2756" s="6">
        <v>47108</v>
      </c>
      <c r="H2756" s="3" t="s">
        <v>7528</v>
      </c>
      <c r="I2756" s="3" t="s">
        <v>7498</v>
      </c>
      <c r="J2756" s="3"/>
      <c r="K2756" s="5" t="s">
        <v>214</v>
      </c>
      <c r="L2756" s="5">
        <v>4</v>
      </c>
      <c r="M2756" s="5" t="s">
        <v>560</v>
      </c>
      <c r="N2756" s="5">
        <f>VLOOKUP(M2756,[1]ArchetypeScores!E:N,10,FALSE)</f>
        <v>1</v>
      </c>
      <c r="O2756" s="5">
        <f>VLOOKUP(M2756,[1]ArchetypeScores!E:O,11,FALSE)</f>
        <v>0</v>
      </c>
      <c r="P2756" s="5">
        <f>VLOOKUP(M2756,[1]ArchetypeScores!E:P,12,FALSE)</f>
        <v>0</v>
      </c>
      <c r="Q2756" s="2" t="str">
        <f>VLOOKUP(M2756,[1]ArchetypeScores!E:W,19,FALSE)</f>
        <v>Other sector</v>
      </c>
      <c r="R2756" s="2">
        <f>VLOOKUP(M2756,[1]ArchetypeScores!E:I,5,FALSE)</f>
        <v>0</v>
      </c>
      <c r="S2756" s="2">
        <f>VLOOKUP(M2756,[1]ArchetypeScores!E:K,7,FALSE)</f>
        <v>0</v>
      </c>
      <c r="T2756" s="2" t="str">
        <f t="shared" si="43"/>
        <v>Not A&amp;R positive</v>
      </c>
    </row>
    <row r="2757" spans="1:20" x14ac:dyDescent="0.3">
      <c r="A2757" s="2" t="s">
        <v>7494</v>
      </c>
      <c r="B2757" s="3" t="s">
        <v>7529</v>
      </c>
      <c r="C2757" s="3" t="s">
        <v>7530</v>
      </c>
      <c r="D2757" s="4">
        <v>0.1</v>
      </c>
      <c r="E2757" s="5" t="s">
        <v>1340</v>
      </c>
      <c r="F2757" s="4">
        <v>0.11839</v>
      </c>
      <c r="G2757" s="6">
        <v>47223</v>
      </c>
      <c r="H2757" s="3" t="s">
        <v>7531</v>
      </c>
      <c r="I2757" s="3" t="s">
        <v>7532</v>
      </c>
      <c r="J2757" s="3"/>
      <c r="K2757" s="5" t="s">
        <v>94</v>
      </c>
      <c r="L2757" s="5">
        <v>4</v>
      </c>
      <c r="M2757" s="5" t="s">
        <v>160</v>
      </c>
      <c r="N2757" s="5">
        <f>VLOOKUP(M2757,[1]ArchetypeScores!E:N,10,FALSE)</f>
        <v>1</v>
      </c>
      <c r="O2757" s="5">
        <f>VLOOKUP(M2757,[1]ArchetypeScores!E:O,11,FALSE)</f>
        <v>0</v>
      </c>
      <c r="P2757" s="5">
        <f>VLOOKUP(M2757,[1]ArchetypeScores!E:P,12,FALSE)</f>
        <v>1</v>
      </c>
      <c r="Q2757" s="2" t="e">
        <f>VLOOKUP(M2757,[1]ArchetypeScores!E:W,19,FALSE)</f>
        <v>#N/A</v>
      </c>
      <c r="R2757" s="2">
        <f>VLOOKUP(M2757,[1]ArchetypeScores!E:I,5,FALSE)</f>
        <v>0</v>
      </c>
      <c r="S2757" s="2">
        <f>VLOOKUP(M2757,[1]ArchetypeScores!E:K,7,FALSE)</f>
        <v>1</v>
      </c>
      <c r="T2757" s="2" t="str">
        <f t="shared" si="43"/>
        <v>Indirect only</v>
      </c>
    </row>
    <row r="2758" spans="1:20" x14ac:dyDescent="0.3">
      <c r="A2758" s="2" t="s">
        <v>7494</v>
      </c>
      <c r="B2758" s="3" t="s">
        <v>7533</v>
      </c>
      <c r="C2758" s="3" t="s">
        <v>7534</v>
      </c>
      <c r="D2758" s="4">
        <v>2.6</v>
      </c>
      <c r="E2758" s="5" t="s">
        <v>1340</v>
      </c>
      <c r="F2758" s="4">
        <v>3.0782400000000001</v>
      </c>
      <c r="G2758" s="6">
        <v>47272</v>
      </c>
      <c r="H2758" s="3" t="s">
        <v>7531</v>
      </c>
      <c r="I2758" s="3" t="s">
        <v>7532</v>
      </c>
      <c r="J2758" s="3"/>
      <c r="K2758" s="5" t="s">
        <v>214</v>
      </c>
      <c r="L2758" s="5">
        <v>4</v>
      </c>
      <c r="M2758" s="5" t="s">
        <v>560</v>
      </c>
      <c r="N2758" s="5">
        <f>VLOOKUP(M2758,[1]ArchetypeScores!E:N,10,FALSE)</f>
        <v>1</v>
      </c>
      <c r="O2758" s="5">
        <f>VLOOKUP(M2758,[1]ArchetypeScores!E:O,11,FALSE)</f>
        <v>0</v>
      </c>
      <c r="P2758" s="5">
        <f>VLOOKUP(M2758,[1]ArchetypeScores!E:P,12,FALSE)</f>
        <v>0</v>
      </c>
      <c r="Q2758" s="2" t="str">
        <f>VLOOKUP(M2758,[1]ArchetypeScores!E:W,19,FALSE)</f>
        <v>Other sector</v>
      </c>
      <c r="R2758" s="2">
        <f>VLOOKUP(M2758,[1]ArchetypeScores!E:I,5,FALSE)</f>
        <v>0</v>
      </c>
      <c r="S2758" s="2">
        <f>VLOOKUP(M2758,[1]ArchetypeScores!E:K,7,FALSE)</f>
        <v>0</v>
      </c>
      <c r="T2758" s="2" t="str">
        <f t="shared" si="43"/>
        <v>Not A&amp;R positive</v>
      </c>
    </row>
    <row r="2759" spans="1:20" x14ac:dyDescent="0.3">
      <c r="A2759" s="2" t="s">
        <v>7494</v>
      </c>
      <c r="B2759" s="3" t="s">
        <v>7535</v>
      </c>
      <c r="C2759" s="3" t="s">
        <v>7536</v>
      </c>
      <c r="D2759" s="4">
        <v>6.5</v>
      </c>
      <c r="E2759" s="5" t="s">
        <v>1340</v>
      </c>
      <c r="F2759" s="4">
        <v>7.3874500000000003</v>
      </c>
      <c r="G2759" s="6">
        <v>47188</v>
      </c>
      <c r="H2759" s="3" t="s">
        <v>7537</v>
      </c>
      <c r="I2759" s="3" t="s">
        <v>7538</v>
      </c>
      <c r="J2759" s="3"/>
      <c r="K2759" s="5" t="s">
        <v>38</v>
      </c>
      <c r="L2759" s="5">
        <v>13</v>
      </c>
      <c r="M2759" s="5" t="s">
        <v>39</v>
      </c>
      <c r="N2759" s="5">
        <f>VLOOKUP(M2759,[1]ArchetypeScores!E:N,10,FALSE)</f>
        <v>0</v>
      </c>
      <c r="O2759" s="5">
        <f>VLOOKUP(M2759,[1]ArchetypeScores!E:O,11,FALSE)</f>
        <v>-2</v>
      </c>
      <c r="P2759" s="5">
        <f>VLOOKUP(M2759,[1]ArchetypeScores!E:P,12,FALSE)</f>
        <v>0</v>
      </c>
      <c r="Q2759" s="2" t="str">
        <f>VLOOKUP(M2759,[1]ArchetypeScores!E:W,19,FALSE)</f>
        <v>Industrials - transportation</v>
      </c>
      <c r="R2759" s="2">
        <f>VLOOKUP(M2759,[1]ArchetypeScores!E:I,5,FALSE)</f>
        <v>0</v>
      </c>
      <c r="S2759" s="2">
        <f>VLOOKUP(M2759,[1]ArchetypeScores!E:K,7,FALSE)</f>
        <v>0</v>
      </c>
      <c r="T2759" s="2" t="str">
        <f t="shared" si="43"/>
        <v>Not A&amp;R positive</v>
      </c>
    </row>
    <row r="2760" spans="1:20" x14ac:dyDescent="0.3">
      <c r="A2760" s="2" t="s">
        <v>7494</v>
      </c>
      <c r="B2760" s="3" t="s">
        <v>7539</v>
      </c>
      <c r="C2760" s="3" t="s">
        <v>7540</v>
      </c>
      <c r="D2760" s="4">
        <v>0.2</v>
      </c>
      <c r="E2760" s="5" t="s">
        <v>1340</v>
      </c>
      <c r="F2760" s="4">
        <v>0.23679</v>
      </c>
      <c r="G2760" s="6">
        <v>47233</v>
      </c>
      <c r="H2760" s="3" t="s">
        <v>7531</v>
      </c>
      <c r="I2760" s="3" t="s">
        <v>7532</v>
      </c>
      <c r="J2760" s="3"/>
      <c r="K2760" s="5" t="s">
        <v>664</v>
      </c>
      <c r="L2760" s="5">
        <v>4</v>
      </c>
      <c r="M2760" s="5" t="s">
        <v>665</v>
      </c>
      <c r="N2760" s="5">
        <f>VLOOKUP(M2760,[1]ArchetypeScores!E:N,10,FALSE)</f>
        <v>1</v>
      </c>
      <c r="O2760" s="5">
        <f>VLOOKUP(M2760,[1]ArchetypeScores!E:O,11,FALSE)</f>
        <v>0</v>
      </c>
      <c r="P2760" s="5">
        <f>VLOOKUP(M2760,[1]ArchetypeScores!E:P,12,FALSE)</f>
        <v>2</v>
      </c>
      <c r="Q2760" s="2" t="str">
        <f>VLOOKUP(M2760,[1]ArchetypeScores!E:W,19,FALSE)</f>
        <v>Materials (including forestry and nature)</v>
      </c>
      <c r="R2760" s="2">
        <f>VLOOKUP(M2760,[1]ArchetypeScores!E:I,5,FALSE)</f>
        <v>1</v>
      </c>
      <c r="S2760" s="2">
        <f>VLOOKUP(M2760,[1]ArchetypeScores!E:K,7,FALSE)</f>
        <v>1</v>
      </c>
      <c r="T2760" s="2" t="str">
        <f t="shared" si="43"/>
        <v>Both</v>
      </c>
    </row>
    <row r="2761" spans="1:20" x14ac:dyDescent="0.3">
      <c r="A2761" s="2" t="s">
        <v>7494</v>
      </c>
      <c r="B2761" s="3" t="s">
        <v>7541</v>
      </c>
      <c r="C2761" s="3" t="s">
        <v>7542</v>
      </c>
      <c r="D2761" s="4">
        <v>8.4</v>
      </c>
      <c r="E2761" s="5" t="s">
        <v>1340</v>
      </c>
      <c r="F2761" s="4">
        <v>9.9291400000000003</v>
      </c>
      <c r="G2761" s="6">
        <v>47113</v>
      </c>
      <c r="H2761" s="3" t="s">
        <v>7543</v>
      </c>
      <c r="I2761" s="3" t="s">
        <v>7544</v>
      </c>
      <c r="J2761" s="3"/>
      <c r="K2761" s="5" t="s">
        <v>67</v>
      </c>
      <c r="L2761" s="5">
        <v>1</v>
      </c>
      <c r="M2761" s="5" t="s">
        <v>265</v>
      </c>
      <c r="N2761" s="5">
        <f>VLOOKUP(M2761,[1]ArchetypeScores!E:N,10,FALSE)</f>
        <v>0</v>
      </c>
      <c r="O2761" s="5">
        <f>VLOOKUP(M2761,[1]ArchetypeScores!E:O,11,FALSE)</f>
        <v>-1</v>
      </c>
      <c r="P2761" s="5">
        <f>VLOOKUP(M2761,[1]ArchetypeScores!E:P,12,FALSE)</f>
        <v>0</v>
      </c>
      <c r="Q2761" s="2" t="str">
        <f>VLOOKUP(M2761,[1]ArchetypeScores!E:W,19,FALSE)</f>
        <v>Untargeted</v>
      </c>
      <c r="R2761" s="2">
        <f>VLOOKUP(M2761,[1]ArchetypeScores!E:I,5,FALSE)</f>
        <v>0</v>
      </c>
      <c r="S2761" s="2">
        <f>VLOOKUP(M2761,[1]ArchetypeScores!E:K,7,FALSE)</f>
        <v>0</v>
      </c>
      <c r="T2761" s="2" t="str">
        <f t="shared" si="43"/>
        <v>Not A&amp;R positive</v>
      </c>
    </row>
    <row r="2762" spans="1:20" x14ac:dyDescent="0.3">
      <c r="A2762" s="2" t="s">
        <v>7494</v>
      </c>
      <c r="B2762" s="3" t="s">
        <v>7545</v>
      </c>
      <c r="C2762" s="3" t="s">
        <v>7546</v>
      </c>
      <c r="D2762" s="4"/>
      <c r="E2762" s="5" t="s">
        <v>1340</v>
      </c>
      <c r="F2762" s="4">
        <v>0</v>
      </c>
      <c r="G2762" s="6">
        <v>47138</v>
      </c>
      <c r="H2762" s="3" t="s">
        <v>7547</v>
      </c>
      <c r="I2762" s="3" t="s">
        <v>7548</v>
      </c>
      <c r="J2762" s="3"/>
      <c r="K2762" s="5" t="s">
        <v>38</v>
      </c>
      <c r="L2762" s="5">
        <v>13</v>
      </c>
      <c r="M2762" s="5" t="s">
        <v>39</v>
      </c>
      <c r="N2762" s="5">
        <f>VLOOKUP(M2762,[1]ArchetypeScores!E:N,10,FALSE)</f>
        <v>0</v>
      </c>
      <c r="O2762" s="5">
        <f>VLOOKUP(M2762,[1]ArchetypeScores!E:O,11,FALSE)</f>
        <v>-2</v>
      </c>
      <c r="P2762" s="5">
        <f>VLOOKUP(M2762,[1]ArchetypeScores!E:P,12,FALSE)</f>
        <v>0</v>
      </c>
      <c r="Q2762" s="2" t="str">
        <f>VLOOKUP(M2762,[1]ArchetypeScores!E:W,19,FALSE)</f>
        <v>Industrials - transportation</v>
      </c>
      <c r="R2762" s="2">
        <f>VLOOKUP(M2762,[1]ArchetypeScores!E:I,5,FALSE)</f>
        <v>0</v>
      </c>
      <c r="S2762" s="2">
        <f>VLOOKUP(M2762,[1]ArchetypeScores!E:K,7,FALSE)</f>
        <v>0</v>
      </c>
      <c r="T2762" s="2" t="str">
        <f t="shared" si="43"/>
        <v>Not A&amp;R positive</v>
      </c>
    </row>
    <row r="2763" spans="1:20" x14ac:dyDescent="0.3">
      <c r="A2763" s="2" t="s">
        <v>7494</v>
      </c>
      <c r="B2763" s="3" t="s">
        <v>7549</v>
      </c>
      <c r="C2763" s="3" t="s">
        <v>7550</v>
      </c>
      <c r="D2763" s="4"/>
      <c r="E2763" s="5" t="s">
        <v>1340</v>
      </c>
      <c r="F2763" s="4">
        <v>0</v>
      </c>
      <c r="G2763" s="6">
        <v>47149</v>
      </c>
      <c r="H2763" s="3" t="s">
        <v>7551</v>
      </c>
      <c r="I2763" s="3" t="s">
        <v>7552</v>
      </c>
      <c r="J2763" s="3"/>
      <c r="K2763" s="5" t="s">
        <v>163</v>
      </c>
      <c r="L2763" s="5">
        <v>1</v>
      </c>
      <c r="M2763" s="5" t="s">
        <v>975</v>
      </c>
      <c r="N2763" s="5">
        <f>VLOOKUP(M2763,[1]ArchetypeScores!E:N,10,FALSE)</f>
        <v>0</v>
      </c>
      <c r="O2763" s="5">
        <f>VLOOKUP(M2763,[1]ArchetypeScores!E:O,11,FALSE)</f>
        <v>0</v>
      </c>
      <c r="P2763" s="5">
        <f>VLOOKUP(M2763,[1]ArchetypeScores!E:P,12,FALSE)</f>
        <v>0</v>
      </c>
      <c r="Q2763" s="2" t="str">
        <f>VLOOKUP(M2763,[1]ArchetypeScores!E:W,19,FALSE)</f>
        <v>Other sector</v>
      </c>
      <c r="R2763" s="2">
        <f>VLOOKUP(M2763,[1]ArchetypeScores!E:I,5,FALSE)</f>
        <v>0</v>
      </c>
      <c r="S2763" s="2">
        <f>VLOOKUP(M2763,[1]ArchetypeScores!E:K,7,FALSE)</f>
        <v>0</v>
      </c>
      <c r="T2763" s="2" t="str">
        <f t="shared" si="43"/>
        <v>Not A&amp;R positive</v>
      </c>
    </row>
    <row r="2764" spans="1:20" x14ac:dyDescent="0.3">
      <c r="A2764" s="2" t="s">
        <v>7494</v>
      </c>
      <c r="B2764" s="3" t="s">
        <v>7553</v>
      </c>
      <c r="C2764" s="3" t="s">
        <v>7554</v>
      </c>
      <c r="D2764" s="4"/>
      <c r="E2764" s="5" t="s">
        <v>1340</v>
      </c>
      <c r="F2764" s="4">
        <v>0</v>
      </c>
      <c r="G2764" s="6">
        <v>47121</v>
      </c>
      <c r="H2764" s="3" t="s">
        <v>7555</v>
      </c>
      <c r="I2764" s="3" t="s">
        <v>7556</v>
      </c>
      <c r="J2764" s="3"/>
      <c r="K2764" s="5" t="s">
        <v>611</v>
      </c>
      <c r="L2764" s="5">
        <v>6</v>
      </c>
      <c r="M2764" s="5" t="s">
        <v>1228</v>
      </c>
      <c r="N2764" s="5">
        <f>VLOOKUP(M2764,[1]ArchetypeScores!E:N,10,FALSE)</f>
        <v>1</v>
      </c>
      <c r="O2764" s="5">
        <f>VLOOKUP(M2764,[1]ArchetypeScores!E:O,11,FALSE)</f>
        <v>0</v>
      </c>
      <c r="P2764" s="5">
        <f>VLOOKUP(M2764,[1]ArchetypeScores!E:P,12,FALSE)</f>
        <v>0</v>
      </c>
      <c r="Q2764" s="2" t="str">
        <f>VLOOKUP(M2764,[1]ArchetypeScores!E:W,19,FALSE)</f>
        <v>Consumer (including agriculture and tourism)</v>
      </c>
      <c r="R2764" s="2">
        <f>VLOOKUP(M2764,[1]ArchetypeScores!E:I,5,FALSE)</f>
        <v>0</v>
      </c>
      <c r="S2764" s="2">
        <f>VLOOKUP(M2764,[1]ArchetypeScores!E:K,7,FALSE)</f>
        <v>0</v>
      </c>
      <c r="T2764" s="2" t="str">
        <f t="shared" si="43"/>
        <v>Not A&amp;R positive</v>
      </c>
    </row>
    <row r="2765" spans="1:20" x14ac:dyDescent="0.3">
      <c r="A2765" s="2" t="s">
        <v>7494</v>
      </c>
      <c r="B2765" s="3" t="s">
        <v>7557</v>
      </c>
      <c r="C2765" s="3" t="s">
        <v>7558</v>
      </c>
      <c r="D2765" s="4"/>
      <c r="E2765" s="5" t="s">
        <v>1340</v>
      </c>
      <c r="F2765" s="4">
        <v>0</v>
      </c>
      <c r="G2765" s="6">
        <v>47150</v>
      </c>
      <c r="H2765" s="3" t="s">
        <v>7559</v>
      </c>
      <c r="I2765" s="3" t="s">
        <v>7560</v>
      </c>
      <c r="J2765" s="3"/>
      <c r="K2765" s="5" t="s">
        <v>163</v>
      </c>
      <c r="L2765" s="5">
        <v>1</v>
      </c>
      <c r="M2765" s="5" t="s">
        <v>975</v>
      </c>
      <c r="N2765" s="5">
        <f>VLOOKUP(M2765,[1]ArchetypeScores!E:N,10,FALSE)</f>
        <v>0</v>
      </c>
      <c r="O2765" s="5">
        <f>VLOOKUP(M2765,[1]ArchetypeScores!E:O,11,FALSE)</f>
        <v>0</v>
      </c>
      <c r="P2765" s="5">
        <f>VLOOKUP(M2765,[1]ArchetypeScores!E:P,12,FALSE)</f>
        <v>0</v>
      </c>
      <c r="Q2765" s="2" t="str">
        <f>VLOOKUP(M2765,[1]ArchetypeScores!E:W,19,FALSE)</f>
        <v>Other sector</v>
      </c>
      <c r="R2765" s="2">
        <f>VLOOKUP(M2765,[1]ArchetypeScores!E:I,5,FALSE)</f>
        <v>0</v>
      </c>
      <c r="S2765" s="2">
        <f>VLOOKUP(M2765,[1]ArchetypeScores!E:K,7,FALSE)</f>
        <v>0</v>
      </c>
      <c r="T2765" s="2" t="str">
        <f t="shared" si="43"/>
        <v>Not A&amp;R positive</v>
      </c>
    </row>
    <row r="2766" spans="1:20" x14ac:dyDescent="0.3">
      <c r="A2766" s="2" t="s">
        <v>7494</v>
      </c>
      <c r="B2766" s="3" t="s">
        <v>7561</v>
      </c>
      <c r="C2766" s="3" t="s">
        <v>7562</v>
      </c>
      <c r="D2766" s="4">
        <v>5</v>
      </c>
      <c r="E2766" s="5" t="s">
        <v>1340</v>
      </c>
      <c r="F2766" s="4">
        <v>5.4472500000000004</v>
      </c>
      <c r="G2766" s="6">
        <v>47216</v>
      </c>
      <c r="H2766" s="3" t="s">
        <v>7563</v>
      </c>
      <c r="I2766" s="3"/>
      <c r="J2766" s="3"/>
      <c r="K2766" s="5" t="s">
        <v>38</v>
      </c>
      <c r="L2766" s="5">
        <v>13</v>
      </c>
      <c r="M2766" s="5" t="s">
        <v>39</v>
      </c>
      <c r="N2766" s="5">
        <f>VLOOKUP(M2766,[1]ArchetypeScores!E:N,10,FALSE)</f>
        <v>0</v>
      </c>
      <c r="O2766" s="5">
        <f>VLOOKUP(M2766,[1]ArchetypeScores!E:O,11,FALSE)</f>
        <v>-2</v>
      </c>
      <c r="P2766" s="5">
        <f>VLOOKUP(M2766,[1]ArchetypeScores!E:P,12,FALSE)</f>
        <v>0</v>
      </c>
      <c r="Q2766" s="2" t="str">
        <f>VLOOKUP(M2766,[1]ArchetypeScores!E:W,19,FALSE)</f>
        <v>Industrials - transportation</v>
      </c>
      <c r="R2766" s="2">
        <f>VLOOKUP(M2766,[1]ArchetypeScores!E:I,5,FALSE)</f>
        <v>0</v>
      </c>
      <c r="S2766" s="2">
        <f>VLOOKUP(M2766,[1]ArchetypeScores!E:K,7,FALSE)</f>
        <v>0</v>
      </c>
      <c r="T2766" s="2" t="str">
        <f t="shared" si="43"/>
        <v>Not A&amp;R positive</v>
      </c>
    </row>
    <row r="2767" spans="1:20" x14ac:dyDescent="0.3">
      <c r="A2767" s="2" t="s">
        <v>7494</v>
      </c>
      <c r="B2767" s="3" t="s">
        <v>7564</v>
      </c>
      <c r="C2767" s="3" t="s">
        <v>7565</v>
      </c>
      <c r="D2767" s="4">
        <v>0.3</v>
      </c>
      <c r="E2767" s="5" t="s">
        <v>1340</v>
      </c>
      <c r="F2767" s="4">
        <v>0.33995999999999998</v>
      </c>
      <c r="G2767" s="6">
        <v>47190</v>
      </c>
      <c r="H2767" s="3" t="s">
        <v>7566</v>
      </c>
      <c r="I2767" s="3" t="s">
        <v>7567</v>
      </c>
      <c r="J2767" s="3"/>
      <c r="K2767" s="5" t="s">
        <v>214</v>
      </c>
      <c r="L2767" s="5">
        <v>4</v>
      </c>
      <c r="M2767" s="5" t="s">
        <v>560</v>
      </c>
      <c r="N2767" s="5">
        <f>VLOOKUP(M2767,[1]ArchetypeScores!E:N,10,FALSE)</f>
        <v>1</v>
      </c>
      <c r="O2767" s="5">
        <f>VLOOKUP(M2767,[1]ArchetypeScores!E:O,11,FALSE)</f>
        <v>0</v>
      </c>
      <c r="P2767" s="5">
        <f>VLOOKUP(M2767,[1]ArchetypeScores!E:P,12,FALSE)</f>
        <v>0</v>
      </c>
      <c r="Q2767" s="2" t="str">
        <f>VLOOKUP(M2767,[1]ArchetypeScores!E:W,19,FALSE)</f>
        <v>Other sector</v>
      </c>
      <c r="R2767" s="2">
        <f>VLOOKUP(M2767,[1]ArchetypeScores!E:I,5,FALSE)</f>
        <v>0</v>
      </c>
      <c r="S2767" s="2">
        <f>VLOOKUP(M2767,[1]ArchetypeScores!E:K,7,FALSE)</f>
        <v>0</v>
      </c>
      <c r="T2767" s="2" t="str">
        <f t="shared" si="43"/>
        <v>Not A&amp;R positive</v>
      </c>
    </row>
    <row r="2768" spans="1:20" x14ac:dyDescent="0.3">
      <c r="A2768" s="2" t="s">
        <v>7494</v>
      </c>
      <c r="B2768" s="3" t="s">
        <v>7568</v>
      </c>
      <c r="C2768" s="3" t="s">
        <v>7569</v>
      </c>
      <c r="D2768" s="4">
        <v>4</v>
      </c>
      <c r="E2768" s="5" t="s">
        <v>1340</v>
      </c>
      <c r="F2768" s="4">
        <v>4.3299200000000004</v>
      </c>
      <c r="G2768" s="6">
        <v>47205</v>
      </c>
      <c r="H2768" s="3" t="s">
        <v>7570</v>
      </c>
      <c r="I2768" s="3" t="s">
        <v>7538</v>
      </c>
      <c r="J2768" s="3"/>
      <c r="K2768" s="5" t="s">
        <v>38</v>
      </c>
      <c r="L2768" s="5">
        <v>16</v>
      </c>
      <c r="M2768" s="5" t="s">
        <v>3141</v>
      </c>
      <c r="N2768" s="5">
        <f>VLOOKUP(M2768,[1]ArchetypeScores!E:N,10,FALSE)</f>
        <v>0</v>
      </c>
      <c r="O2768" s="5">
        <f>VLOOKUP(M2768,[1]ArchetypeScores!E:O,11,FALSE)</f>
        <v>-2</v>
      </c>
      <c r="P2768" s="5">
        <f>VLOOKUP(M2768,[1]ArchetypeScores!E:P,12,FALSE)</f>
        <v>1</v>
      </c>
      <c r="Q2768" s="2" t="e">
        <f>VLOOKUP(M2768,[1]ArchetypeScores!E:W,19,FALSE)</f>
        <v>#N/A</v>
      </c>
      <c r="R2768" s="2">
        <f>VLOOKUP(M2768,[1]ArchetypeScores!E:I,5,FALSE)</f>
        <v>0</v>
      </c>
      <c r="S2768" s="2">
        <f>VLOOKUP(M2768,[1]ArchetypeScores!E:K,7,FALSE)</f>
        <v>0</v>
      </c>
      <c r="T2768" s="2" t="str">
        <f t="shared" si="43"/>
        <v>Not A&amp;R positive</v>
      </c>
    </row>
    <row r="2769" spans="1:20" x14ac:dyDescent="0.3">
      <c r="A2769" s="2" t="s">
        <v>7494</v>
      </c>
      <c r="B2769" s="3" t="s">
        <v>7571</v>
      </c>
      <c r="C2769" s="3" t="s">
        <v>7572</v>
      </c>
      <c r="D2769" s="4">
        <v>1.2</v>
      </c>
      <c r="E2769" s="5" t="s">
        <v>1340</v>
      </c>
      <c r="F2769" s="4">
        <v>1.42073</v>
      </c>
      <c r="G2769" s="6">
        <v>47267</v>
      </c>
      <c r="H2769" s="3" t="s">
        <v>7531</v>
      </c>
      <c r="I2769" s="3" t="s">
        <v>7532</v>
      </c>
      <c r="J2769" s="3"/>
      <c r="K2769" s="5" t="s">
        <v>137</v>
      </c>
      <c r="L2769" s="5" t="s">
        <v>112</v>
      </c>
      <c r="M2769" s="5" t="s">
        <v>2170</v>
      </c>
      <c r="N2769" s="5">
        <f>VLOOKUP(M2769,[1]ArchetypeScores!E:N,10,FALSE)</f>
        <v>1</v>
      </c>
      <c r="O2769" s="5">
        <f>VLOOKUP(M2769,[1]ArchetypeScores!E:O,11,FALSE)</f>
        <v>-2</v>
      </c>
      <c r="P2769" s="5">
        <f>VLOOKUP(M2769,[1]ArchetypeScores!E:P,12,FALSE)</f>
        <v>2</v>
      </c>
      <c r="Q2769" s="2" t="str">
        <f>VLOOKUP(M2769,[1]ArchetypeScores!E:W,19,FALSE)</f>
        <v>Industrials - transportation</v>
      </c>
      <c r="R2769" s="2">
        <f>VLOOKUP(M2769,[1]ArchetypeScores!E:I,5,FALSE)</f>
        <v>0</v>
      </c>
      <c r="S2769" s="2">
        <f>VLOOKUP(M2769,[1]ArchetypeScores!E:K,7,FALSE)</f>
        <v>-1</v>
      </c>
      <c r="T2769" s="2" t="str">
        <f t="shared" si="43"/>
        <v>Not A&amp;R positive</v>
      </c>
    </row>
    <row r="2770" spans="1:20" x14ac:dyDescent="0.3">
      <c r="A2770" s="2" t="s">
        <v>7494</v>
      </c>
      <c r="B2770" s="3" t="s">
        <v>7573</v>
      </c>
      <c r="C2770" s="3" t="s">
        <v>7574</v>
      </c>
      <c r="D2770" s="4">
        <v>0.02</v>
      </c>
      <c r="E2770" s="5" t="s">
        <v>1340</v>
      </c>
      <c r="F2770" s="4">
        <v>2.171E-2</v>
      </c>
      <c r="G2770" s="6">
        <v>47210</v>
      </c>
      <c r="H2770" s="3" t="s">
        <v>7575</v>
      </c>
      <c r="I2770" s="3"/>
      <c r="J2770" s="3"/>
      <c r="K2770" s="5" t="s">
        <v>137</v>
      </c>
      <c r="L2770" s="5">
        <v>5</v>
      </c>
      <c r="M2770" s="5" t="s">
        <v>2016</v>
      </c>
      <c r="N2770" s="5">
        <f>VLOOKUP(M2770,[1]ArchetypeScores!E:N,10,FALSE)</f>
        <v>1</v>
      </c>
      <c r="O2770" s="5">
        <f>VLOOKUP(M2770,[1]ArchetypeScores!E:O,11,FALSE)</f>
        <v>-2</v>
      </c>
      <c r="P2770" s="5">
        <f>VLOOKUP(M2770,[1]ArchetypeScores!E:P,12,FALSE)</f>
        <v>2</v>
      </c>
      <c r="Q2770" s="2" t="str">
        <f>VLOOKUP(M2770,[1]ArchetypeScores!E:W,19,FALSE)</f>
        <v>Industrials - other</v>
      </c>
      <c r="R2770" s="2">
        <f>VLOOKUP(M2770,[1]ArchetypeScores!E:I,5,FALSE)</f>
        <v>0</v>
      </c>
      <c r="S2770" s="2">
        <f>VLOOKUP(M2770,[1]ArchetypeScores!E:K,7,FALSE)</f>
        <v>0</v>
      </c>
      <c r="T2770" s="2" t="str">
        <f t="shared" si="43"/>
        <v>Not A&amp;R positive</v>
      </c>
    </row>
    <row r="2771" spans="1:20" x14ac:dyDescent="0.3">
      <c r="A2771" s="2" t="s">
        <v>7494</v>
      </c>
      <c r="B2771" s="3" t="s">
        <v>7576</v>
      </c>
      <c r="C2771" s="3" t="s">
        <v>7577</v>
      </c>
      <c r="D2771" s="4">
        <v>1</v>
      </c>
      <c r="E2771" s="5" t="s">
        <v>1340</v>
      </c>
      <c r="F2771" s="4">
        <v>1.0979000000000001</v>
      </c>
      <c r="G2771" s="6">
        <v>47195</v>
      </c>
      <c r="H2771" s="3" t="s">
        <v>7578</v>
      </c>
      <c r="I2771" s="3" t="s">
        <v>7579</v>
      </c>
      <c r="J2771" s="3"/>
      <c r="K2771" s="5" t="s">
        <v>214</v>
      </c>
      <c r="L2771" s="5">
        <v>4</v>
      </c>
      <c r="M2771" s="5" t="s">
        <v>560</v>
      </c>
      <c r="N2771" s="5">
        <f>VLOOKUP(M2771,[1]ArchetypeScores!E:N,10,FALSE)</f>
        <v>1</v>
      </c>
      <c r="O2771" s="5">
        <f>VLOOKUP(M2771,[1]ArchetypeScores!E:O,11,FALSE)</f>
        <v>0</v>
      </c>
      <c r="P2771" s="5">
        <f>VLOOKUP(M2771,[1]ArchetypeScores!E:P,12,FALSE)</f>
        <v>0</v>
      </c>
      <c r="Q2771" s="2" t="str">
        <f>VLOOKUP(M2771,[1]ArchetypeScores!E:W,19,FALSE)</f>
        <v>Other sector</v>
      </c>
      <c r="R2771" s="2">
        <f>VLOOKUP(M2771,[1]ArchetypeScores!E:I,5,FALSE)</f>
        <v>0</v>
      </c>
      <c r="S2771" s="2">
        <f>VLOOKUP(M2771,[1]ArchetypeScores!E:K,7,FALSE)</f>
        <v>0</v>
      </c>
      <c r="T2771" s="2" t="str">
        <f t="shared" si="43"/>
        <v>Not A&amp;R positive</v>
      </c>
    </row>
    <row r="2772" spans="1:20" x14ac:dyDescent="0.3">
      <c r="A2772" s="2" t="s">
        <v>7494</v>
      </c>
      <c r="B2772" s="3" t="s">
        <v>7580</v>
      </c>
      <c r="C2772" s="3" t="s">
        <v>7581</v>
      </c>
      <c r="D2772" s="4">
        <v>0.08</v>
      </c>
      <c r="E2772" s="5" t="s">
        <v>1340</v>
      </c>
      <c r="F2772" s="4">
        <v>9.7040000000000001E-2</v>
      </c>
      <c r="G2772" s="6">
        <v>47153</v>
      </c>
      <c r="H2772" s="3" t="s">
        <v>7582</v>
      </c>
      <c r="I2772" s="3"/>
      <c r="J2772" s="3"/>
      <c r="K2772" s="5" t="s">
        <v>61</v>
      </c>
      <c r="L2772" s="5">
        <v>4</v>
      </c>
      <c r="M2772" s="5" t="s">
        <v>433</v>
      </c>
      <c r="N2772" s="5">
        <f>VLOOKUP(M2772,[1]ArchetypeScores!E:N,10,FALSE)</f>
        <v>0</v>
      </c>
      <c r="O2772" s="5">
        <f>VLOOKUP(M2772,[1]ArchetypeScores!E:O,11,FALSE)</f>
        <v>0</v>
      </c>
      <c r="P2772" s="5">
        <f>VLOOKUP(M2772,[1]ArchetypeScores!E:P,12,FALSE)</f>
        <v>0</v>
      </c>
      <c r="Q2772" s="2" t="str">
        <f>VLOOKUP(M2772,[1]ArchetypeScores!E:W,19,FALSE)</f>
        <v>Health care</v>
      </c>
      <c r="R2772" s="2">
        <f>VLOOKUP(M2772,[1]ArchetypeScores!E:I,5,FALSE)</f>
        <v>0</v>
      </c>
      <c r="S2772" s="2">
        <f>VLOOKUP(M2772,[1]ArchetypeScores!E:K,7,FALSE)</f>
        <v>0</v>
      </c>
      <c r="T2772" s="2" t="str">
        <f t="shared" si="43"/>
        <v>Not A&amp;R positive</v>
      </c>
    </row>
    <row r="2773" spans="1:20" x14ac:dyDescent="0.3">
      <c r="A2773" s="2" t="s">
        <v>7494</v>
      </c>
      <c r="B2773" s="3" t="s">
        <v>7583</v>
      </c>
      <c r="C2773" s="3" t="s">
        <v>7584</v>
      </c>
      <c r="D2773" s="4">
        <v>0.53300000000000003</v>
      </c>
      <c r="E2773" s="5" t="s">
        <v>1340</v>
      </c>
      <c r="F2773" s="4">
        <v>0.63104000000000005</v>
      </c>
      <c r="G2773" s="6">
        <v>47255</v>
      </c>
      <c r="H2773" s="3" t="s">
        <v>7531</v>
      </c>
      <c r="I2773" s="3" t="s">
        <v>7532</v>
      </c>
      <c r="J2773" s="3"/>
      <c r="K2773" s="5" t="s">
        <v>118</v>
      </c>
      <c r="L2773" s="5">
        <v>1</v>
      </c>
      <c r="M2773" s="5" t="s">
        <v>275</v>
      </c>
      <c r="N2773" s="5">
        <f>VLOOKUP(M2773,[1]ArchetypeScores!E:N,10,FALSE)</f>
        <v>0</v>
      </c>
      <c r="O2773" s="5">
        <f>VLOOKUP(M2773,[1]ArchetypeScores!E:O,11,FALSE)</f>
        <v>-1</v>
      </c>
      <c r="P2773" s="5">
        <f>VLOOKUP(M2773,[1]ArchetypeScores!E:P,12,FALSE)</f>
        <v>0</v>
      </c>
      <c r="Q2773" s="2" t="str">
        <f>VLOOKUP(M2773,[1]ArchetypeScores!E:W,19,FALSE)</f>
        <v>Untargeted</v>
      </c>
      <c r="R2773" s="2">
        <f>VLOOKUP(M2773,[1]ArchetypeScores!E:I,5,FALSE)</f>
        <v>0</v>
      </c>
      <c r="S2773" s="2">
        <f>VLOOKUP(M2773,[1]ArchetypeScores!E:K,7,FALSE)</f>
        <v>0</v>
      </c>
      <c r="T2773" s="2" t="str">
        <f t="shared" si="43"/>
        <v>Not A&amp;R positive</v>
      </c>
    </row>
    <row r="2774" spans="1:20" x14ac:dyDescent="0.3">
      <c r="A2774" s="2" t="s">
        <v>7494</v>
      </c>
      <c r="B2774" s="7" t="s">
        <v>7585</v>
      </c>
      <c r="C2774" s="3" t="s">
        <v>7586</v>
      </c>
      <c r="D2774" s="4">
        <v>0.06</v>
      </c>
      <c r="E2774" s="5" t="s">
        <v>1340</v>
      </c>
      <c r="F2774" s="4">
        <v>7.1129999999999999E-2</v>
      </c>
      <c r="G2774" s="6">
        <v>47115</v>
      </c>
      <c r="H2774" s="3" t="s">
        <v>7587</v>
      </c>
      <c r="I2774" s="3" t="s">
        <v>7588</v>
      </c>
      <c r="J2774" s="3"/>
      <c r="K2774" s="5" t="s">
        <v>38</v>
      </c>
      <c r="L2774" s="5">
        <v>1</v>
      </c>
      <c r="M2774" s="5" t="s">
        <v>43</v>
      </c>
      <c r="N2774" s="5">
        <f>VLOOKUP(M2774,[1]ArchetypeScores!E:N,10,FALSE)</f>
        <v>0</v>
      </c>
      <c r="O2774" s="5">
        <f>VLOOKUP(M2774,[1]ArchetypeScores!E:O,11,FALSE)</f>
        <v>-1</v>
      </c>
      <c r="P2774" s="5">
        <f>VLOOKUP(M2774,[1]ArchetypeScores!E:P,12,FALSE)</f>
        <v>0</v>
      </c>
      <c r="Q2774" s="2" t="str">
        <f>VLOOKUP(M2774,[1]ArchetypeScores!E:W,19,FALSE)</f>
        <v>Consumer (including agriculture and tourism)</v>
      </c>
      <c r="R2774" s="2">
        <f>VLOOKUP(M2774,[1]ArchetypeScores!E:I,5,FALSE)</f>
        <v>0</v>
      </c>
      <c r="S2774" s="2">
        <f>VLOOKUP(M2774,[1]ArchetypeScores!E:K,7,FALSE)</f>
        <v>0</v>
      </c>
      <c r="T2774" s="2" t="str">
        <f t="shared" si="43"/>
        <v>Not A&amp;R positive</v>
      </c>
    </row>
    <row r="2775" spans="1:20" x14ac:dyDescent="0.3">
      <c r="A2775" s="2" t="s">
        <v>7494</v>
      </c>
      <c r="B2775" s="3" t="s">
        <v>7589</v>
      </c>
      <c r="C2775" s="3" t="s">
        <v>7590</v>
      </c>
      <c r="D2775" s="4">
        <v>0.7</v>
      </c>
      <c r="E2775" s="5" t="s">
        <v>1340</v>
      </c>
      <c r="F2775" s="4">
        <v>0.81198000000000004</v>
      </c>
      <c r="G2775" s="6">
        <v>47135</v>
      </c>
      <c r="H2775" s="3" t="s">
        <v>7591</v>
      </c>
      <c r="I2775" s="3" t="s">
        <v>7592</v>
      </c>
      <c r="J2775" s="3"/>
      <c r="K2775" s="5" t="s">
        <v>38</v>
      </c>
      <c r="L2775" s="5">
        <v>25</v>
      </c>
      <c r="M2775" s="5" t="s">
        <v>6285</v>
      </c>
      <c r="N2775" s="5">
        <f>VLOOKUP(M2775,[1]ArchetypeScores!E:N,10,FALSE)</f>
        <v>0</v>
      </c>
      <c r="O2775" s="5">
        <f>VLOOKUP(M2775,[1]ArchetypeScores!E:O,11,FALSE)</f>
        <v>-1</v>
      </c>
      <c r="P2775" s="5">
        <f>VLOOKUP(M2775,[1]ArchetypeScores!E:P,12,FALSE)</f>
        <v>0</v>
      </c>
      <c r="Q2775" s="2" t="str">
        <f>VLOOKUP(M2775,[1]ArchetypeScores!E:W,19,FALSE)</f>
        <v>Consumer (including agriculture and tourism)</v>
      </c>
      <c r="R2775" s="2">
        <f>VLOOKUP(M2775,[1]ArchetypeScores!E:I,5,FALSE)</f>
        <v>0</v>
      </c>
      <c r="S2775" s="2">
        <f>VLOOKUP(M2775,[1]ArchetypeScores!E:K,7,FALSE)</f>
        <v>0</v>
      </c>
      <c r="T2775" s="2" t="str">
        <f t="shared" si="43"/>
        <v>Not A&amp;R positive</v>
      </c>
    </row>
    <row r="2776" spans="1:20" x14ac:dyDescent="0.3">
      <c r="A2776" s="2" t="s">
        <v>7494</v>
      </c>
      <c r="B2776" s="3" t="s">
        <v>7593</v>
      </c>
      <c r="C2776" s="3" t="s">
        <v>7594</v>
      </c>
      <c r="D2776" s="4">
        <v>2</v>
      </c>
      <c r="E2776" s="5" t="s">
        <v>1340</v>
      </c>
      <c r="F2776" s="4">
        <v>2.3794599999999999</v>
      </c>
      <c r="G2776" s="6">
        <v>47151</v>
      </c>
      <c r="H2776" s="3" t="s">
        <v>7595</v>
      </c>
      <c r="I2776" s="3" t="s">
        <v>7596</v>
      </c>
      <c r="J2776" s="3"/>
      <c r="K2776" s="5" t="s">
        <v>38</v>
      </c>
      <c r="L2776" s="5">
        <v>13</v>
      </c>
      <c r="M2776" s="5" t="s">
        <v>39</v>
      </c>
      <c r="N2776" s="5">
        <f>VLOOKUP(M2776,[1]ArchetypeScores!E:N,10,FALSE)</f>
        <v>0</v>
      </c>
      <c r="O2776" s="5">
        <f>VLOOKUP(M2776,[1]ArchetypeScores!E:O,11,FALSE)</f>
        <v>-2</v>
      </c>
      <c r="P2776" s="5">
        <f>VLOOKUP(M2776,[1]ArchetypeScores!E:P,12,FALSE)</f>
        <v>0</v>
      </c>
      <c r="Q2776" s="2" t="str">
        <f>VLOOKUP(M2776,[1]ArchetypeScores!E:W,19,FALSE)</f>
        <v>Industrials - transportation</v>
      </c>
      <c r="R2776" s="2">
        <f>VLOOKUP(M2776,[1]ArchetypeScores!E:I,5,FALSE)</f>
        <v>0</v>
      </c>
      <c r="S2776" s="2">
        <f>VLOOKUP(M2776,[1]ArchetypeScores!E:K,7,FALSE)</f>
        <v>0</v>
      </c>
      <c r="T2776" s="2" t="str">
        <f t="shared" si="43"/>
        <v>Not A&amp;R positive</v>
      </c>
    </row>
    <row r="2777" spans="1:20" x14ac:dyDescent="0.3">
      <c r="A2777" s="2" t="s">
        <v>7494</v>
      </c>
      <c r="B2777" s="3" t="s">
        <v>7597</v>
      </c>
      <c r="C2777" s="3" t="s">
        <v>7598</v>
      </c>
      <c r="D2777" s="4">
        <v>3</v>
      </c>
      <c r="E2777" s="5" t="s">
        <v>1340</v>
      </c>
      <c r="F2777" s="4">
        <v>3.4095900000000001</v>
      </c>
      <c r="G2777" s="6">
        <v>47186</v>
      </c>
      <c r="H2777" s="3" t="s">
        <v>7599</v>
      </c>
      <c r="I2777" s="3" t="s">
        <v>7600</v>
      </c>
      <c r="J2777" s="3" t="s">
        <v>7601</v>
      </c>
      <c r="K2777" s="5" t="s">
        <v>57</v>
      </c>
      <c r="L2777" s="5">
        <v>29</v>
      </c>
      <c r="M2777" s="5" t="s">
        <v>58</v>
      </c>
      <c r="N2777" s="5">
        <f>VLOOKUP(M2777,[1]ArchetypeScores!E:N,10,FALSE)</f>
        <v>0</v>
      </c>
      <c r="O2777" s="5">
        <f>VLOOKUP(M2777,[1]ArchetypeScores!E:O,11,FALSE)</f>
        <v>-1</v>
      </c>
      <c r="P2777" s="5">
        <f>VLOOKUP(M2777,[1]ArchetypeScores!E:P,12,FALSE)</f>
        <v>0</v>
      </c>
      <c r="Q2777" s="2" t="str">
        <f>VLOOKUP(M2777,[1]ArchetypeScores!E:W,19,FALSE)</f>
        <v>Untargeted</v>
      </c>
      <c r="R2777" s="2">
        <f>VLOOKUP(M2777,[1]ArchetypeScores!E:I,5,FALSE)</f>
        <v>0</v>
      </c>
      <c r="S2777" s="2">
        <f>VLOOKUP(M2777,[1]ArchetypeScores!E:K,7,FALSE)</f>
        <v>0</v>
      </c>
      <c r="T2777" s="2" t="str">
        <f t="shared" si="43"/>
        <v>Not A&amp;R positive</v>
      </c>
    </row>
    <row r="2778" spans="1:20" x14ac:dyDescent="0.3">
      <c r="A2778" s="2" t="s">
        <v>7494</v>
      </c>
      <c r="B2778" s="3" t="s">
        <v>7602</v>
      </c>
      <c r="C2778" s="3" t="s">
        <v>7603</v>
      </c>
      <c r="D2778" s="4">
        <v>0.90800000000000003</v>
      </c>
      <c r="E2778" s="5" t="s">
        <v>1340</v>
      </c>
      <c r="F2778" s="4">
        <v>1.1021399999999999</v>
      </c>
      <c r="G2778" s="6">
        <v>47157</v>
      </c>
      <c r="H2778" s="3" t="s">
        <v>7604</v>
      </c>
      <c r="I2778" s="3"/>
      <c r="J2778" s="3"/>
      <c r="K2778" s="5" t="s">
        <v>175</v>
      </c>
      <c r="L2778" s="5">
        <v>1</v>
      </c>
      <c r="M2778" s="5" t="s">
        <v>176</v>
      </c>
      <c r="N2778" s="5">
        <f>VLOOKUP(M2778,[1]ArchetypeScores!E:N,10,FALSE)</f>
        <v>1</v>
      </c>
      <c r="O2778" s="5">
        <f>VLOOKUP(M2778,[1]ArchetypeScores!E:O,11,FALSE)</f>
        <v>-2</v>
      </c>
      <c r="P2778" s="5">
        <f>VLOOKUP(M2778,[1]ArchetypeScores!E:P,12,FALSE)</f>
        <v>0</v>
      </c>
      <c r="Q2778" s="2" t="str">
        <f>VLOOKUP(M2778,[1]ArchetypeScores!E:W,19,FALSE)</f>
        <v>Other sector</v>
      </c>
      <c r="R2778" s="2">
        <f>VLOOKUP(M2778,[1]ArchetypeScores!E:I,5,FALSE)</f>
        <v>0</v>
      </c>
      <c r="S2778" s="2">
        <f>VLOOKUP(M2778,[1]ArchetypeScores!E:K,7,FALSE)</f>
        <v>1</v>
      </c>
      <c r="T2778" s="2" t="str">
        <f t="shared" si="43"/>
        <v>Indirect only</v>
      </c>
    </row>
    <row r="2779" spans="1:20" x14ac:dyDescent="0.3">
      <c r="A2779" s="2" t="s">
        <v>7494</v>
      </c>
      <c r="B2779" s="3" t="s">
        <v>7605</v>
      </c>
      <c r="C2779" s="3" t="s">
        <v>7606</v>
      </c>
      <c r="D2779" s="4">
        <v>30</v>
      </c>
      <c r="E2779" s="5" t="s">
        <v>1340</v>
      </c>
      <c r="F2779" s="4">
        <v>35.703299999999999</v>
      </c>
      <c r="G2779" s="6">
        <v>47142</v>
      </c>
      <c r="H2779" s="3" t="s">
        <v>7607</v>
      </c>
      <c r="I2779" s="3" t="s">
        <v>7608</v>
      </c>
      <c r="J2779" s="3"/>
      <c r="K2779" s="5" t="s">
        <v>61</v>
      </c>
      <c r="L2779" s="5">
        <v>5</v>
      </c>
      <c r="M2779" s="5" t="s">
        <v>62</v>
      </c>
      <c r="N2779" s="5">
        <f>VLOOKUP(M2779,[1]ArchetypeScores!E:N,10,FALSE)</f>
        <v>0</v>
      </c>
      <c r="O2779" s="5">
        <f>VLOOKUP(M2779,[1]ArchetypeScores!E:O,11,FALSE)</f>
        <v>-1</v>
      </c>
      <c r="P2779" s="5">
        <f>VLOOKUP(M2779,[1]ArchetypeScores!E:P,12,FALSE)</f>
        <v>0</v>
      </c>
      <c r="Q2779" s="2" t="str">
        <f>VLOOKUP(M2779,[1]ArchetypeScores!E:W,19,FALSE)</f>
        <v>Health care</v>
      </c>
      <c r="R2779" s="2">
        <f>VLOOKUP(M2779,[1]ArchetypeScores!E:I,5,FALSE)</f>
        <v>0</v>
      </c>
      <c r="S2779" s="2">
        <f>VLOOKUP(M2779,[1]ArchetypeScores!E:K,7,FALSE)</f>
        <v>0</v>
      </c>
      <c r="T2779" s="2" t="str">
        <f t="shared" si="43"/>
        <v>Not A&amp;R positive</v>
      </c>
    </row>
    <row r="2780" spans="1:20" x14ac:dyDescent="0.3">
      <c r="A2780" s="2" t="s">
        <v>7494</v>
      </c>
      <c r="B2780" s="3" t="s">
        <v>7605</v>
      </c>
      <c r="C2780" s="3" t="s">
        <v>7609</v>
      </c>
      <c r="D2780" s="4" t="s">
        <v>7527</v>
      </c>
      <c r="E2780" s="5" t="s">
        <v>1340</v>
      </c>
      <c r="F2780" s="4">
        <v>0</v>
      </c>
      <c r="G2780" s="6">
        <v>47106</v>
      </c>
      <c r="H2780" s="3" t="s">
        <v>7528</v>
      </c>
      <c r="I2780" s="3" t="s">
        <v>7498</v>
      </c>
      <c r="J2780" s="3"/>
      <c r="K2780" s="5" t="s">
        <v>214</v>
      </c>
      <c r="L2780" s="5">
        <v>4</v>
      </c>
      <c r="M2780" s="5" t="s">
        <v>560</v>
      </c>
      <c r="N2780" s="5">
        <f>VLOOKUP(M2780,[1]ArchetypeScores!E:N,10,FALSE)</f>
        <v>1</v>
      </c>
      <c r="O2780" s="5">
        <f>VLOOKUP(M2780,[1]ArchetypeScores!E:O,11,FALSE)</f>
        <v>0</v>
      </c>
      <c r="P2780" s="5">
        <f>VLOOKUP(M2780,[1]ArchetypeScores!E:P,12,FALSE)</f>
        <v>0</v>
      </c>
      <c r="Q2780" s="2" t="str">
        <f>VLOOKUP(M2780,[1]ArchetypeScores!E:W,19,FALSE)</f>
        <v>Other sector</v>
      </c>
      <c r="R2780" s="2">
        <f>VLOOKUP(M2780,[1]ArchetypeScores!E:I,5,FALSE)</f>
        <v>0</v>
      </c>
      <c r="S2780" s="2">
        <f>VLOOKUP(M2780,[1]ArchetypeScores!E:K,7,FALSE)</f>
        <v>0</v>
      </c>
      <c r="T2780" s="2" t="str">
        <f t="shared" si="43"/>
        <v>Not A&amp;R positive</v>
      </c>
    </row>
    <row r="2781" spans="1:20" x14ac:dyDescent="0.3">
      <c r="A2781" s="2" t="s">
        <v>7494</v>
      </c>
      <c r="B2781" s="3" t="s">
        <v>7610</v>
      </c>
      <c r="C2781" s="3" t="s">
        <v>7611</v>
      </c>
      <c r="D2781" s="4">
        <v>0.65</v>
      </c>
      <c r="E2781" s="5" t="s">
        <v>1340</v>
      </c>
      <c r="F2781" s="4">
        <v>0.76956000000000002</v>
      </c>
      <c r="G2781" s="6">
        <v>47257</v>
      </c>
      <c r="H2781" s="3" t="s">
        <v>7531</v>
      </c>
      <c r="I2781" s="3" t="s">
        <v>7532</v>
      </c>
      <c r="J2781" s="3"/>
      <c r="K2781" s="5" t="s">
        <v>291</v>
      </c>
      <c r="L2781" s="5">
        <v>4</v>
      </c>
      <c r="M2781" s="5" t="s">
        <v>292</v>
      </c>
      <c r="N2781" s="5">
        <f>VLOOKUP(M2781,[1]ArchetypeScores!E:N,10,FALSE)</f>
        <v>1</v>
      </c>
      <c r="O2781" s="5">
        <f>VLOOKUP(M2781,[1]ArchetypeScores!E:O,11,FALSE)</f>
        <v>0</v>
      </c>
      <c r="P2781" s="5">
        <f>VLOOKUP(M2781,[1]ArchetypeScores!E:P,12,FALSE)</f>
        <v>0</v>
      </c>
      <c r="Q2781" s="2" t="str">
        <f>VLOOKUP(M2781,[1]ArchetypeScores!E:W,19,FALSE)</f>
        <v>Education and training</v>
      </c>
      <c r="R2781" s="2">
        <f>VLOOKUP(M2781,[1]ArchetypeScores!E:I,5,FALSE)</f>
        <v>0</v>
      </c>
      <c r="S2781" s="2">
        <f>VLOOKUP(M2781,[1]ArchetypeScores!E:K,7,FALSE)</f>
        <v>0</v>
      </c>
      <c r="T2781" s="2" t="str">
        <f t="shared" si="43"/>
        <v>Not A&amp;R positive</v>
      </c>
    </row>
    <row r="2782" spans="1:20" x14ac:dyDescent="0.3">
      <c r="A2782" s="2" t="s">
        <v>7494</v>
      </c>
      <c r="B2782" s="3" t="s">
        <v>7612</v>
      </c>
      <c r="C2782" s="3" t="s">
        <v>7613</v>
      </c>
      <c r="D2782" s="4">
        <v>1.2649999999999999</v>
      </c>
      <c r="E2782" s="5" t="s">
        <v>1340</v>
      </c>
      <c r="F2782" s="4">
        <v>1.49956</v>
      </c>
      <c r="G2782" s="6">
        <v>47169</v>
      </c>
      <c r="H2782" s="3" t="s">
        <v>7614</v>
      </c>
      <c r="I2782" s="3" t="s">
        <v>7615</v>
      </c>
      <c r="J2782" s="3"/>
      <c r="K2782" s="5" t="s">
        <v>118</v>
      </c>
      <c r="L2782" s="5">
        <v>1</v>
      </c>
      <c r="M2782" s="5" t="s">
        <v>275</v>
      </c>
      <c r="N2782" s="5">
        <f>VLOOKUP(M2782,[1]ArchetypeScores!E:N,10,FALSE)</f>
        <v>0</v>
      </c>
      <c r="O2782" s="5">
        <f>VLOOKUP(M2782,[1]ArchetypeScores!E:O,11,FALSE)</f>
        <v>-1</v>
      </c>
      <c r="P2782" s="5">
        <f>VLOOKUP(M2782,[1]ArchetypeScores!E:P,12,FALSE)</f>
        <v>0</v>
      </c>
      <c r="Q2782" s="2" t="str">
        <f>VLOOKUP(M2782,[1]ArchetypeScores!E:W,19,FALSE)</f>
        <v>Untargeted</v>
      </c>
      <c r="R2782" s="2">
        <f>VLOOKUP(M2782,[1]ArchetypeScores!E:I,5,FALSE)</f>
        <v>0</v>
      </c>
      <c r="S2782" s="2">
        <f>VLOOKUP(M2782,[1]ArchetypeScores!E:K,7,FALSE)</f>
        <v>0</v>
      </c>
      <c r="T2782" s="2" t="str">
        <f t="shared" si="43"/>
        <v>Not A&amp;R positive</v>
      </c>
    </row>
    <row r="2783" spans="1:20" x14ac:dyDescent="0.3">
      <c r="A2783" s="2" t="s">
        <v>7494</v>
      </c>
      <c r="B2783" s="3" t="s">
        <v>7616</v>
      </c>
      <c r="C2783" s="3" t="s">
        <v>7617</v>
      </c>
      <c r="D2783" s="4">
        <v>1.3</v>
      </c>
      <c r="E2783" s="5" t="s">
        <v>1340</v>
      </c>
      <c r="F2783" s="4">
        <v>1.47749</v>
      </c>
      <c r="G2783" s="6">
        <v>47184</v>
      </c>
      <c r="H2783" s="3" t="s">
        <v>7618</v>
      </c>
      <c r="I2783" s="3" t="s">
        <v>7600</v>
      </c>
      <c r="J2783" s="3"/>
      <c r="K2783" s="5" t="s">
        <v>611</v>
      </c>
      <c r="L2783" s="5">
        <v>6</v>
      </c>
      <c r="M2783" s="5" t="s">
        <v>1228</v>
      </c>
      <c r="N2783" s="5">
        <f>VLOOKUP(M2783,[1]ArchetypeScores!E:N,10,FALSE)</f>
        <v>1</v>
      </c>
      <c r="O2783" s="5">
        <f>VLOOKUP(M2783,[1]ArchetypeScores!E:O,11,FALSE)</f>
        <v>0</v>
      </c>
      <c r="P2783" s="5">
        <f>VLOOKUP(M2783,[1]ArchetypeScores!E:P,12,FALSE)</f>
        <v>0</v>
      </c>
      <c r="Q2783" s="2" t="str">
        <f>VLOOKUP(M2783,[1]ArchetypeScores!E:W,19,FALSE)</f>
        <v>Consumer (including agriculture and tourism)</v>
      </c>
      <c r="R2783" s="2">
        <f>VLOOKUP(M2783,[1]ArchetypeScores!E:I,5,FALSE)</f>
        <v>0</v>
      </c>
      <c r="S2783" s="2">
        <f>VLOOKUP(M2783,[1]ArchetypeScores!E:K,7,FALSE)</f>
        <v>0</v>
      </c>
      <c r="T2783" s="2" t="str">
        <f t="shared" si="43"/>
        <v>Not A&amp;R positive</v>
      </c>
    </row>
    <row r="2784" spans="1:20" x14ac:dyDescent="0.3">
      <c r="A2784" s="2" t="s">
        <v>7494</v>
      </c>
      <c r="B2784" s="3" t="s">
        <v>7619</v>
      </c>
      <c r="C2784" s="3" t="s">
        <v>7620</v>
      </c>
      <c r="D2784" s="4">
        <v>2</v>
      </c>
      <c r="E2784" s="5" t="s">
        <v>1340</v>
      </c>
      <c r="F2784" s="4">
        <v>2.36788</v>
      </c>
      <c r="G2784" s="6">
        <v>47271</v>
      </c>
      <c r="H2784" s="3" t="s">
        <v>7531</v>
      </c>
      <c r="I2784" s="3" t="s">
        <v>7532</v>
      </c>
      <c r="J2784" s="3"/>
      <c r="K2784" s="5" t="s">
        <v>611</v>
      </c>
      <c r="L2784" s="5">
        <v>6</v>
      </c>
      <c r="M2784" s="5" t="s">
        <v>1228</v>
      </c>
      <c r="N2784" s="5">
        <f>VLOOKUP(M2784,[1]ArchetypeScores!E:N,10,FALSE)</f>
        <v>1</v>
      </c>
      <c r="O2784" s="5">
        <f>VLOOKUP(M2784,[1]ArchetypeScores!E:O,11,FALSE)</f>
        <v>0</v>
      </c>
      <c r="P2784" s="5">
        <f>VLOOKUP(M2784,[1]ArchetypeScores!E:P,12,FALSE)</f>
        <v>0</v>
      </c>
      <c r="Q2784" s="2" t="str">
        <f>VLOOKUP(M2784,[1]ArchetypeScores!E:W,19,FALSE)</f>
        <v>Consumer (including agriculture and tourism)</v>
      </c>
      <c r="R2784" s="2">
        <f>VLOOKUP(M2784,[1]ArchetypeScores!E:I,5,FALSE)</f>
        <v>0</v>
      </c>
      <c r="S2784" s="2">
        <f>VLOOKUP(M2784,[1]ArchetypeScores!E:K,7,FALSE)</f>
        <v>0</v>
      </c>
      <c r="T2784" s="2" t="str">
        <f t="shared" si="43"/>
        <v>Not A&amp;R positive</v>
      </c>
    </row>
    <row r="2785" spans="1:20" x14ac:dyDescent="0.3">
      <c r="A2785" s="2" t="s">
        <v>7494</v>
      </c>
      <c r="B2785" s="3" t="s">
        <v>7621</v>
      </c>
      <c r="C2785" s="3" t="s">
        <v>7622</v>
      </c>
      <c r="D2785" s="4">
        <v>32.5</v>
      </c>
      <c r="E2785" s="5" t="s">
        <v>1340</v>
      </c>
      <c r="F2785" s="4">
        <v>35.797130000000003</v>
      </c>
      <c r="G2785" s="6">
        <v>47220</v>
      </c>
      <c r="H2785" s="3" t="s">
        <v>7623</v>
      </c>
      <c r="I2785" s="3" t="s">
        <v>7624</v>
      </c>
      <c r="J2785" s="3"/>
      <c r="K2785" s="5" t="s">
        <v>261</v>
      </c>
      <c r="L2785" s="5">
        <v>2</v>
      </c>
      <c r="M2785" s="5" t="s">
        <v>262</v>
      </c>
      <c r="N2785" s="5">
        <f>VLOOKUP(M2785,[1]ArchetypeScores!E:N,10,FALSE)</f>
        <v>0</v>
      </c>
      <c r="O2785" s="5">
        <f>VLOOKUP(M2785,[1]ArchetypeScores!E:O,11,FALSE)</f>
        <v>-1</v>
      </c>
      <c r="P2785" s="5">
        <f>VLOOKUP(M2785,[1]ArchetypeScores!E:P,12,FALSE)</f>
        <v>0</v>
      </c>
      <c r="Q2785" s="2" t="str">
        <f>VLOOKUP(M2785,[1]ArchetypeScores!E:W,19,FALSE)</f>
        <v>Untargeted</v>
      </c>
      <c r="R2785" s="2">
        <f>VLOOKUP(M2785,[1]ArchetypeScores!E:I,5,FALSE)</f>
        <v>0</v>
      </c>
      <c r="S2785" s="2">
        <f>VLOOKUP(M2785,[1]ArchetypeScores!E:K,7,FALSE)</f>
        <v>0</v>
      </c>
      <c r="T2785" s="2" t="str">
        <f t="shared" si="43"/>
        <v>Not A&amp;R positive</v>
      </c>
    </row>
    <row r="2786" spans="1:20" x14ac:dyDescent="0.3">
      <c r="A2786" s="2" t="s">
        <v>7494</v>
      </c>
      <c r="B2786" s="3" t="s">
        <v>7625</v>
      </c>
      <c r="C2786" s="3" t="s">
        <v>7626</v>
      </c>
      <c r="D2786" s="4" t="s">
        <v>7527</v>
      </c>
      <c r="E2786" s="5" t="s">
        <v>1340</v>
      </c>
      <c r="F2786" s="4">
        <v>0</v>
      </c>
      <c r="G2786" s="6">
        <v>47105</v>
      </c>
      <c r="H2786" s="3" t="s">
        <v>7528</v>
      </c>
      <c r="I2786" s="3" t="s">
        <v>7498</v>
      </c>
      <c r="J2786" s="3"/>
      <c r="K2786" s="5" t="s">
        <v>1097</v>
      </c>
      <c r="L2786" s="5" t="s">
        <v>112</v>
      </c>
      <c r="M2786" s="5" t="s">
        <v>1586</v>
      </c>
      <c r="N2786" s="5">
        <f>VLOOKUP(M2786,[1]ArchetypeScores!E:N,10,FALSE)</f>
        <v>1</v>
      </c>
      <c r="O2786" s="5">
        <f>VLOOKUP(M2786,[1]ArchetypeScores!E:O,11,FALSE)</f>
        <v>0</v>
      </c>
      <c r="P2786" s="5">
        <f>VLOOKUP(M2786,[1]ArchetypeScores!E:P,12,FALSE)</f>
        <v>2</v>
      </c>
      <c r="Q2786" s="2" t="str">
        <f>VLOOKUP(M2786,[1]ArchetypeScores!E:W,19,FALSE)</f>
        <v>Untargeted</v>
      </c>
      <c r="R2786" s="2">
        <f>VLOOKUP(M2786,[1]ArchetypeScores!E:I,5,FALSE)</f>
        <v>0</v>
      </c>
      <c r="S2786" s="2">
        <f>VLOOKUP(M2786,[1]ArchetypeScores!E:K,7,FALSE)</f>
        <v>0</v>
      </c>
      <c r="T2786" s="2" t="str">
        <f t="shared" si="43"/>
        <v>Not A&amp;R positive</v>
      </c>
    </row>
    <row r="2787" spans="1:20" x14ac:dyDescent="0.3">
      <c r="A2787" s="2" t="s">
        <v>7494</v>
      </c>
      <c r="B2787" s="3" t="s">
        <v>7627</v>
      </c>
      <c r="C2787" s="3" t="s">
        <v>7628</v>
      </c>
      <c r="D2787" s="4">
        <v>2</v>
      </c>
      <c r="E2787" s="5" t="s">
        <v>1340</v>
      </c>
      <c r="F2787" s="4">
        <v>2.39046</v>
      </c>
      <c r="G2787" s="6">
        <v>47146</v>
      </c>
      <c r="H2787" s="3" t="s">
        <v>7629</v>
      </c>
      <c r="I2787" s="3" t="s">
        <v>7630</v>
      </c>
      <c r="J2787" s="3"/>
      <c r="K2787" s="5" t="s">
        <v>489</v>
      </c>
      <c r="L2787" s="5">
        <v>4</v>
      </c>
      <c r="M2787" s="5" t="s">
        <v>490</v>
      </c>
      <c r="N2787" s="5">
        <f>VLOOKUP(M2787,[1]ArchetypeScores!E:N,10,FALSE)</f>
        <v>1</v>
      </c>
      <c r="O2787" s="5">
        <f>VLOOKUP(M2787,[1]ArchetypeScores!E:O,11,FALSE)</f>
        <v>-1</v>
      </c>
      <c r="P2787" s="5">
        <f>VLOOKUP(M2787,[1]ArchetypeScores!E:P,12,FALSE)</f>
        <v>0</v>
      </c>
      <c r="Q2787" s="2" t="str">
        <f>VLOOKUP(M2787,[1]ArchetypeScores!E:W,19,FALSE)</f>
        <v>Health care</v>
      </c>
      <c r="R2787" s="2">
        <f>VLOOKUP(M2787,[1]ArchetypeScores!E:I,5,FALSE)</f>
        <v>0</v>
      </c>
      <c r="S2787" s="2">
        <f>VLOOKUP(M2787,[1]ArchetypeScores!E:K,7,FALSE)</f>
        <v>1</v>
      </c>
      <c r="T2787" s="2" t="str">
        <f t="shared" si="43"/>
        <v>Indirect only</v>
      </c>
    </row>
    <row r="2788" spans="1:20" x14ac:dyDescent="0.3">
      <c r="A2788" s="2" t="s">
        <v>7494</v>
      </c>
      <c r="B2788" s="3" t="s">
        <v>7631</v>
      </c>
      <c r="C2788" s="3" t="s">
        <v>7632</v>
      </c>
      <c r="D2788" s="4">
        <v>1.24</v>
      </c>
      <c r="E2788" s="5" t="s">
        <v>1340</v>
      </c>
      <c r="F2788" s="4">
        <v>1.4680899999999999</v>
      </c>
      <c r="G2788" s="6">
        <v>47268</v>
      </c>
      <c r="H2788" s="3" t="s">
        <v>7531</v>
      </c>
      <c r="I2788" s="3" t="s">
        <v>7532</v>
      </c>
      <c r="J2788" s="3"/>
      <c r="K2788" s="5" t="s">
        <v>175</v>
      </c>
      <c r="L2788" s="5" t="s">
        <v>112</v>
      </c>
      <c r="M2788" s="5" t="s">
        <v>505</v>
      </c>
      <c r="N2788" s="5">
        <f>VLOOKUP(M2788,[1]ArchetypeScores!E:N,10,FALSE)</f>
        <v>1</v>
      </c>
      <c r="O2788" s="5">
        <f>VLOOKUP(M2788,[1]ArchetypeScores!E:O,11,FALSE)</f>
        <v>-2</v>
      </c>
      <c r="P2788" s="5">
        <f>VLOOKUP(M2788,[1]ArchetypeScores!E:P,12,FALSE)</f>
        <v>0</v>
      </c>
      <c r="Q2788" s="2" t="str">
        <f>VLOOKUP(M2788,[1]ArchetypeScores!E:W,19,FALSE)</f>
        <v>Other sector</v>
      </c>
      <c r="R2788" s="2">
        <f>VLOOKUP(M2788,[1]ArchetypeScores!E:I,5,FALSE)</f>
        <v>0</v>
      </c>
      <c r="S2788" s="2">
        <f>VLOOKUP(M2788,[1]ArchetypeScores!E:K,7,FALSE)</f>
        <v>0</v>
      </c>
      <c r="T2788" s="2" t="str">
        <f t="shared" si="43"/>
        <v>Not A&amp;R positive</v>
      </c>
    </row>
    <row r="2789" spans="1:20" x14ac:dyDescent="0.3">
      <c r="A2789" s="2" t="s">
        <v>7494</v>
      </c>
      <c r="B2789" s="3" t="s">
        <v>7633</v>
      </c>
      <c r="C2789" s="3" t="s">
        <v>7634</v>
      </c>
      <c r="D2789" s="4">
        <v>0.36</v>
      </c>
      <c r="E2789" s="5" t="s">
        <v>1340</v>
      </c>
      <c r="F2789" s="4">
        <v>0.42621999999999999</v>
      </c>
      <c r="G2789" s="6">
        <v>47249</v>
      </c>
      <c r="H2789" s="3" t="s">
        <v>7531</v>
      </c>
      <c r="I2789" s="3" t="s">
        <v>7532</v>
      </c>
      <c r="J2789" s="3"/>
      <c r="K2789" s="5" t="s">
        <v>154</v>
      </c>
      <c r="L2789" s="5">
        <v>1</v>
      </c>
      <c r="M2789" s="5" t="s">
        <v>188</v>
      </c>
      <c r="N2789" s="5">
        <f>VLOOKUP(M2789,[1]ArchetypeScores!E:N,10,FALSE)</f>
        <v>1</v>
      </c>
      <c r="O2789" s="5">
        <f>VLOOKUP(M2789,[1]ArchetypeScores!E:O,11,FALSE)</f>
        <v>-1</v>
      </c>
      <c r="P2789" s="5">
        <f>VLOOKUP(M2789,[1]ArchetypeScores!E:P,12,FALSE)</f>
        <v>0</v>
      </c>
      <c r="Q2789" s="2" t="str">
        <f>VLOOKUP(M2789,[1]ArchetypeScores!E:W,19,FALSE)</f>
        <v>Education and training</v>
      </c>
      <c r="R2789" s="2">
        <f>VLOOKUP(M2789,[1]ArchetypeScores!E:I,5,FALSE)</f>
        <v>0</v>
      </c>
      <c r="S2789" s="2">
        <f>VLOOKUP(M2789,[1]ArchetypeScores!E:K,7,FALSE)</f>
        <v>1</v>
      </c>
      <c r="T2789" s="2" t="str">
        <f t="shared" si="43"/>
        <v>Indirect only</v>
      </c>
    </row>
    <row r="2790" spans="1:20" x14ac:dyDescent="0.3">
      <c r="A2790" s="2" t="s">
        <v>7494</v>
      </c>
      <c r="B2790" s="3" t="s">
        <v>7635</v>
      </c>
      <c r="C2790" s="3" t="s">
        <v>7636</v>
      </c>
      <c r="D2790" s="4">
        <v>3</v>
      </c>
      <c r="E2790" s="5" t="s">
        <v>1340</v>
      </c>
      <c r="F2790" s="4">
        <v>3.2474400000000001</v>
      </c>
      <c r="G2790" s="6">
        <v>47206</v>
      </c>
      <c r="H2790" s="3" t="s">
        <v>7637</v>
      </c>
      <c r="I2790" s="3" t="s">
        <v>7538</v>
      </c>
      <c r="J2790" s="3"/>
      <c r="K2790" s="5" t="s">
        <v>38</v>
      </c>
      <c r="L2790" s="5">
        <v>16</v>
      </c>
      <c r="M2790" s="5" t="s">
        <v>3141</v>
      </c>
      <c r="N2790" s="5">
        <f>VLOOKUP(M2790,[1]ArchetypeScores!E:N,10,FALSE)</f>
        <v>0</v>
      </c>
      <c r="O2790" s="5">
        <f>VLOOKUP(M2790,[1]ArchetypeScores!E:O,11,FALSE)</f>
        <v>-2</v>
      </c>
      <c r="P2790" s="5">
        <f>VLOOKUP(M2790,[1]ArchetypeScores!E:P,12,FALSE)</f>
        <v>1</v>
      </c>
      <c r="Q2790" s="2" t="e">
        <f>VLOOKUP(M2790,[1]ArchetypeScores!E:W,19,FALSE)</f>
        <v>#N/A</v>
      </c>
      <c r="R2790" s="2">
        <f>VLOOKUP(M2790,[1]ArchetypeScores!E:I,5,FALSE)</f>
        <v>0</v>
      </c>
      <c r="S2790" s="2">
        <f>VLOOKUP(M2790,[1]ArchetypeScores!E:K,7,FALSE)</f>
        <v>0</v>
      </c>
      <c r="T2790" s="2" t="str">
        <f t="shared" si="43"/>
        <v>Not A&amp;R positive</v>
      </c>
    </row>
    <row r="2791" spans="1:20" x14ac:dyDescent="0.3">
      <c r="A2791" s="2" t="s">
        <v>7494</v>
      </c>
      <c r="B2791" s="3" t="s">
        <v>7638</v>
      </c>
      <c r="C2791" s="3" t="s">
        <v>7639</v>
      </c>
      <c r="D2791" s="4">
        <v>1</v>
      </c>
      <c r="E2791" s="5" t="s">
        <v>1340</v>
      </c>
      <c r="F2791" s="4">
        <v>1.0903099999999999</v>
      </c>
      <c r="G2791" s="6">
        <v>47212</v>
      </c>
      <c r="H2791" s="3" t="s">
        <v>7640</v>
      </c>
      <c r="I2791" s="3" t="s">
        <v>7567</v>
      </c>
      <c r="J2791" s="3"/>
      <c r="K2791" s="5" t="s">
        <v>118</v>
      </c>
      <c r="L2791" s="5">
        <v>1</v>
      </c>
      <c r="M2791" s="5" t="s">
        <v>275</v>
      </c>
      <c r="N2791" s="5">
        <f>VLOOKUP(M2791,[1]ArchetypeScores!E:N,10,FALSE)</f>
        <v>0</v>
      </c>
      <c r="O2791" s="5">
        <f>VLOOKUP(M2791,[1]ArchetypeScores!E:O,11,FALSE)</f>
        <v>-1</v>
      </c>
      <c r="P2791" s="5">
        <f>VLOOKUP(M2791,[1]ArchetypeScores!E:P,12,FALSE)</f>
        <v>0</v>
      </c>
      <c r="Q2791" s="2" t="str">
        <f>VLOOKUP(M2791,[1]ArchetypeScores!E:W,19,FALSE)</f>
        <v>Untargeted</v>
      </c>
      <c r="R2791" s="2">
        <f>VLOOKUP(M2791,[1]ArchetypeScores!E:I,5,FALSE)</f>
        <v>0</v>
      </c>
      <c r="S2791" s="2">
        <f>VLOOKUP(M2791,[1]ArchetypeScores!E:K,7,FALSE)</f>
        <v>0</v>
      </c>
      <c r="T2791" s="2" t="str">
        <f t="shared" si="43"/>
        <v>Not A&amp;R positive</v>
      </c>
    </row>
    <row r="2792" spans="1:20" x14ac:dyDescent="0.3">
      <c r="A2792" s="2" t="s">
        <v>7494</v>
      </c>
      <c r="B2792" s="3" t="s">
        <v>7641</v>
      </c>
      <c r="C2792" s="3" t="s">
        <v>7642</v>
      </c>
      <c r="D2792" s="4">
        <v>2</v>
      </c>
      <c r="E2792" s="5" t="s">
        <v>1340</v>
      </c>
      <c r="F2792" s="4">
        <v>2.36788</v>
      </c>
      <c r="G2792" s="6">
        <v>47270</v>
      </c>
      <c r="H2792" s="3" t="s">
        <v>7531</v>
      </c>
      <c r="I2792" s="3" t="s">
        <v>7532</v>
      </c>
      <c r="J2792" s="3"/>
      <c r="K2792" s="5" t="s">
        <v>1727</v>
      </c>
      <c r="L2792" s="5">
        <v>1</v>
      </c>
      <c r="M2792" s="5" t="s">
        <v>2397</v>
      </c>
      <c r="N2792" s="5">
        <f>VLOOKUP(M2792,[1]ArchetypeScores!E:N,10,FALSE)</f>
        <v>1</v>
      </c>
      <c r="O2792" s="5">
        <f>VLOOKUP(M2792,[1]ArchetypeScores!E:O,11,FALSE)</f>
        <v>-2</v>
      </c>
      <c r="P2792" s="5">
        <f>VLOOKUP(M2792,[1]ArchetypeScores!E:P,12,FALSE)</f>
        <v>2</v>
      </c>
      <c r="Q2792" s="2" t="str">
        <f>VLOOKUP(M2792,[1]ArchetypeScores!E:W,19,FALSE)</f>
        <v>Industrials - other</v>
      </c>
      <c r="R2792" s="2">
        <f>VLOOKUP(M2792,[1]ArchetypeScores!E:I,5,FALSE)</f>
        <v>1</v>
      </c>
      <c r="S2792" s="2">
        <f>VLOOKUP(M2792,[1]ArchetypeScores!E:K,7,FALSE)</f>
        <v>1</v>
      </c>
      <c r="T2792" s="2" t="str">
        <f t="shared" si="43"/>
        <v>Both</v>
      </c>
    </row>
    <row r="2793" spans="1:20" x14ac:dyDescent="0.3">
      <c r="A2793" s="2" t="s">
        <v>7494</v>
      </c>
      <c r="B2793" s="3" t="s">
        <v>7643</v>
      </c>
      <c r="C2793" s="3" t="s">
        <v>7644</v>
      </c>
      <c r="D2793" s="4">
        <v>4</v>
      </c>
      <c r="E2793" s="5" t="s">
        <v>1340</v>
      </c>
      <c r="F2793" s="4">
        <v>4.73576</v>
      </c>
      <c r="G2793" s="6">
        <v>47276</v>
      </c>
      <c r="H2793" s="3" t="s">
        <v>7531</v>
      </c>
      <c r="I2793" s="3" t="s">
        <v>7532</v>
      </c>
      <c r="J2793" s="3"/>
      <c r="K2793" s="5" t="s">
        <v>1727</v>
      </c>
      <c r="L2793" s="5">
        <v>1</v>
      </c>
      <c r="M2793" s="5" t="s">
        <v>2397</v>
      </c>
      <c r="N2793" s="5">
        <f>VLOOKUP(M2793,[1]ArchetypeScores!E:N,10,FALSE)</f>
        <v>1</v>
      </c>
      <c r="O2793" s="5">
        <f>VLOOKUP(M2793,[1]ArchetypeScores!E:O,11,FALSE)</f>
        <v>-2</v>
      </c>
      <c r="P2793" s="5">
        <f>VLOOKUP(M2793,[1]ArchetypeScores!E:P,12,FALSE)</f>
        <v>2</v>
      </c>
      <c r="Q2793" s="2" t="str">
        <f>VLOOKUP(M2793,[1]ArchetypeScores!E:W,19,FALSE)</f>
        <v>Industrials - other</v>
      </c>
      <c r="R2793" s="2">
        <f>VLOOKUP(M2793,[1]ArchetypeScores!E:I,5,FALSE)</f>
        <v>1</v>
      </c>
      <c r="S2793" s="2">
        <f>VLOOKUP(M2793,[1]ArchetypeScores!E:K,7,FALSE)</f>
        <v>1</v>
      </c>
      <c r="T2793" s="2" t="str">
        <f t="shared" si="43"/>
        <v>Both</v>
      </c>
    </row>
    <row r="2794" spans="1:20" x14ac:dyDescent="0.3">
      <c r="A2794" s="2" t="s">
        <v>7494</v>
      </c>
      <c r="B2794" s="3" t="s">
        <v>7645</v>
      </c>
      <c r="C2794" s="3" t="s">
        <v>7646</v>
      </c>
      <c r="D2794" s="4">
        <v>0.5</v>
      </c>
      <c r="E2794" s="5" t="s">
        <v>1340</v>
      </c>
      <c r="F2794" s="4">
        <v>0.59197</v>
      </c>
      <c r="G2794" s="6">
        <v>47253</v>
      </c>
      <c r="H2794" s="3" t="s">
        <v>7531</v>
      </c>
      <c r="I2794" s="3" t="s">
        <v>7532</v>
      </c>
      <c r="J2794" s="3"/>
      <c r="K2794" s="5" t="s">
        <v>1727</v>
      </c>
      <c r="L2794" s="5">
        <v>1</v>
      </c>
      <c r="M2794" s="5" t="s">
        <v>2397</v>
      </c>
      <c r="N2794" s="5">
        <f>VLOOKUP(M2794,[1]ArchetypeScores!E:N,10,FALSE)</f>
        <v>1</v>
      </c>
      <c r="O2794" s="5">
        <f>VLOOKUP(M2794,[1]ArchetypeScores!E:O,11,FALSE)</f>
        <v>-2</v>
      </c>
      <c r="P2794" s="5">
        <f>VLOOKUP(M2794,[1]ArchetypeScores!E:P,12,FALSE)</f>
        <v>2</v>
      </c>
      <c r="Q2794" s="2" t="str">
        <f>VLOOKUP(M2794,[1]ArchetypeScores!E:W,19,FALSE)</f>
        <v>Industrials - other</v>
      </c>
      <c r="R2794" s="2">
        <f>VLOOKUP(M2794,[1]ArchetypeScores!E:I,5,FALSE)</f>
        <v>1</v>
      </c>
      <c r="S2794" s="2">
        <f>VLOOKUP(M2794,[1]ArchetypeScores!E:K,7,FALSE)</f>
        <v>1</v>
      </c>
      <c r="T2794" s="2" t="str">
        <f t="shared" si="43"/>
        <v>Both</v>
      </c>
    </row>
    <row r="2795" spans="1:20" x14ac:dyDescent="0.3">
      <c r="A2795" s="2" t="s">
        <v>7494</v>
      </c>
      <c r="B2795" s="3" t="s">
        <v>7647</v>
      </c>
      <c r="C2795" s="3" t="s">
        <v>7648</v>
      </c>
      <c r="D2795" s="4">
        <v>1</v>
      </c>
      <c r="E2795" s="5" t="s">
        <v>1340</v>
      </c>
      <c r="F2795" s="4">
        <v>1.0979000000000001</v>
      </c>
      <c r="G2795" s="6">
        <v>47194</v>
      </c>
      <c r="H2795" s="3" t="s">
        <v>7649</v>
      </c>
      <c r="I2795" s="3" t="s">
        <v>7579</v>
      </c>
      <c r="J2795" s="3"/>
      <c r="K2795" s="5" t="s">
        <v>3702</v>
      </c>
      <c r="L2795" s="5">
        <v>2</v>
      </c>
      <c r="M2795" s="5" t="s">
        <v>4334</v>
      </c>
      <c r="N2795" s="5">
        <f>VLOOKUP(M2795,[1]ArchetypeScores!E:N,10,FALSE)</f>
        <v>1</v>
      </c>
      <c r="O2795" s="5">
        <f>VLOOKUP(M2795,[1]ArchetypeScores!E:O,11,FALSE)</f>
        <v>-1</v>
      </c>
      <c r="P2795" s="5">
        <f>VLOOKUP(M2795,[1]ArchetypeScores!E:P,12,FALSE)</f>
        <v>1</v>
      </c>
      <c r="Q2795" s="2" t="str">
        <f>VLOOKUP(M2795,[1]ArchetypeScores!E:W,19,FALSE)</f>
        <v>Industrials - transportation</v>
      </c>
      <c r="R2795" s="2">
        <f>VLOOKUP(M2795,[1]ArchetypeScores!E:I,5,FALSE)</f>
        <v>0</v>
      </c>
      <c r="S2795" s="2">
        <f>VLOOKUP(M2795,[1]ArchetypeScores!E:K,7,FALSE)</f>
        <v>0</v>
      </c>
      <c r="T2795" s="2" t="str">
        <f t="shared" si="43"/>
        <v>Not A&amp;R positive</v>
      </c>
    </row>
    <row r="2796" spans="1:20" x14ac:dyDescent="0.3">
      <c r="A2796" s="2" t="s">
        <v>7494</v>
      </c>
      <c r="B2796" s="3" t="s">
        <v>7650</v>
      </c>
      <c r="C2796" s="3" t="s">
        <v>7651</v>
      </c>
      <c r="D2796" s="4">
        <v>2.2000000000000002</v>
      </c>
      <c r="E2796" s="5" t="s">
        <v>1340</v>
      </c>
      <c r="F2796" s="4">
        <v>2.49302</v>
      </c>
      <c r="G2796" s="6">
        <v>47191</v>
      </c>
      <c r="H2796" s="3" t="s">
        <v>7649</v>
      </c>
      <c r="I2796" s="3" t="s">
        <v>7652</v>
      </c>
      <c r="J2796" s="3" t="s">
        <v>7653</v>
      </c>
      <c r="K2796" s="5" t="s">
        <v>57</v>
      </c>
      <c r="L2796" s="5">
        <v>29</v>
      </c>
      <c r="M2796" s="5" t="s">
        <v>58</v>
      </c>
      <c r="N2796" s="5">
        <f>VLOOKUP(M2796,[1]ArchetypeScores!E:N,10,FALSE)</f>
        <v>0</v>
      </c>
      <c r="O2796" s="5">
        <f>VLOOKUP(M2796,[1]ArchetypeScores!E:O,11,FALSE)</f>
        <v>-1</v>
      </c>
      <c r="P2796" s="5">
        <f>VLOOKUP(M2796,[1]ArchetypeScores!E:P,12,FALSE)</f>
        <v>0</v>
      </c>
      <c r="Q2796" s="2" t="str">
        <f>VLOOKUP(M2796,[1]ArchetypeScores!E:W,19,FALSE)</f>
        <v>Untargeted</v>
      </c>
      <c r="R2796" s="2">
        <f>VLOOKUP(M2796,[1]ArchetypeScores!E:I,5,FALSE)</f>
        <v>0</v>
      </c>
      <c r="S2796" s="2">
        <f>VLOOKUP(M2796,[1]ArchetypeScores!E:K,7,FALSE)</f>
        <v>0</v>
      </c>
      <c r="T2796" s="2" t="str">
        <f t="shared" si="43"/>
        <v>Not A&amp;R positive</v>
      </c>
    </row>
    <row r="2797" spans="1:20" x14ac:dyDescent="0.3">
      <c r="A2797" s="2" t="s">
        <v>7494</v>
      </c>
      <c r="B2797" s="3" t="s">
        <v>7654</v>
      </c>
      <c r="C2797" s="3" t="s">
        <v>7655</v>
      </c>
      <c r="D2797" s="4"/>
      <c r="E2797" s="5" t="s">
        <v>1340</v>
      </c>
      <c r="F2797" s="4">
        <v>0</v>
      </c>
      <c r="G2797" s="6">
        <v>47104</v>
      </c>
      <c r="H2797" s="3" t="s">
        <v>7656</v>
      </c>
      <c r="I2797" s="3"/>
      <c r="J2797" s="3"/>
      <c r="K2797" s="5" t="s">
        <v>57</v>
      </c>
      <c r="L2797" s="5">
        <v>29</v>
      </c>
      <c r="M2797" s="5" t="s">
        <v>58</v>
      </c>
      <c r="N2797" s="5">
        <f>VLOOKUP(M2797,[1]ArchetypeScores!E:N,10,FALSE)</f>
        <v>0</v>
      </c>
      <c r="O2797" s="5">
        <f>VLOOKUP(M2797,[1]ArchetypeScores!E:O,11,FALSE)</f>
        <v>-1</v>
      </c>
      <c r="P2797" s="5">
        <f>VLOOKUP(M2797,[1]ArchetypeScores!E:P,12,FALSE)</f>
        <v>0</v>
      </c>
      <c r="Q2797" s="2" t="str">
        <f>VLOOKUP(M2797,[1]ArchetypeScores!E:W,19,FALSE)</f>
        <v>Untargeted</v>
      </c>
      <c r="R2797" s="2">
        <f>VLOOKUP(M2797,[1]ArchetypeScores!E:I,5,FALSE)</f>
        <v>0</v>
      </c>
      <c r="S2797" s="2">
        <f>VLOOKUP(M2797,[1]ArchetypeScores!E:K,7,FALSE)</f>
        <v>0</v>
      </c>
      <c r="T2797" s="2" t="str">
        <f t="shared" si="43"/>
        <v>Not A&amp;R positive</v>
      </c>
    </row>
    <row r="2798" spans="1:20" x14ac:dyDescent="0.3">
      <c r="A2798" s="2" t="s">
        <v>7494</v>
      </c>
      <c r="B2798" s="3" t="s">
        <v>7657</v>
      </c>
      <c r="C2798" s="3" t="s">
        <v>7658</v>
      </c>
      <c r="D2798" s="4">
        <v>7</v>
      </c>
      <c r="E2798" s="5" t="s">
        <v>1340</v>
      </c>
      <c r="F2798" s="4">
        <v>7.61348</v>
      </c>
      <c r="G2798" s="6">
        <v>47202</v>
      </c>
      <c r="H2798" s="3" t="s">
        <v>7659</v>
      </c>
      <c r="I2798" s="3"/>
      <c r="J2798" s="3"/>
      <c r="K2798" s="5" t="s">
        <v>57</v>
      </c>
      <c r="L2798" s="5">
        <v>29</v>
      </c>
      <c r="M2798" s="5" t="s">
        <v>58</v>
      </c>
      <c r="N2798" s="5">
        <f>VLOOKUP(M2798,[1]ArchetypeScores!E:N,10,FALSE)</f>
        <v>0</v>
      </c>
      <c r="O2798" s="5">
        <f>VLOOKUP(M2798,[1]ArchetypeScores!E:O,11,FALSE)</f>
        <v>-1</v>
      </c>
      <c r="P2798" s="5">
        <f>VLOOKUP(M2798,[1]ArchetypeScores!E:P,12,FALSE)</f>
        <v>0</v>
      </c>
      <c r="Q2798" s="2" t="str">
        <f>VLOOKUP(M2798,[1]ArchetypeScores!E:W,19,FALSE)</f>
        <v>Untargeted</v>
      </c>
      <c r="R2798" s="2">
        <f>VLOOKUP(M2798,[1]ArchetypeScores!E:I,5,FALSE)</f>
        <v>0</v>
      </c>
      <c r="S2798" s="2">
        <f>VLOOKUP(M2798,[1]ArchetypeScores!E:K,7,FALSE)</f>
        <v>0</v>
      </c>
      <c r="T2798" s="2" t="str">
        <f t="shared" si="43"/>
        <v>Not A&amp;R positive</v>
      </c>
    </row>
    <row r="2799" spans="1:20" x14ac:dyDescent="0.3">
      <c r="A2799" s="2" t="s">
        <v>7494</v>
      </c>
      <c r="B2799" s="3" t="s">
        <v>7660</v>
      </c>
      <c r="C2799" s="3" t="s">
        <v>7661</v>
      </c>
      <c r="D2799" s="4"/>
      <c r="E2799" s="5" t="s">
        <v>1340</v>
      </c>
      <c r="F2799" s="4">
        <v>0</v>
      </c>
      <c r="G2799" s="6">
        <v>47211</v>
      </c>
      <c r="H2799" s="3" t="s">
        <v>7662</v>
      </c>
      <c r="I2799" s="3"/>
      <c r="J2799" s="3"/>
      <c r="K2799" s="5" t="s">
        <v>477</v>
      </c>
      <c r="L2799" s="5">
        <v>1</v>
      </c>
      <c r="M2799" s="5" t="s">
        <v>750</v>
      </c>
      <c r="N2799" s="5">
        <f>VLOOKUP(M2799,[1]ArchetypeScores!E:N,10,FALSE)</f>
        <v>1</v>
      </c>
      <c r="O2799" s="5">
        <f>VLOOKUP(M2799,[1]ArchetypeScores!E:O,11,FALSE)</f>
        <v>-2</v>
      </c>
      <c r="P2799" s="5">
        <f>VLOOKUP(M2799,[1]ArchetypeScores!E:P,12,FALSE)</f>
        <v>2</v>
      </c>
      <c r="Q2799" s="2" t="str">
        <f>VLOOKUP(M2799,[1]ArchetypeScores!E:W,19,FALSE)</f>
        <v>Energy and water</v>
      </c>
      <c r="R2799" s="2">
        <f>VLOOKUP(M2799,[1]ArchetypeScores!E:I,5,FALSE)</f>
        <v>0</v>
      </c>
      <c r="S2799" s="2">
        <f>VLOOKUP(M2799,[1]ArchetypeScores!E:K,7,FALSE)</f>
        <v>0</v>
      </c>
      <c r="T2799" s="2" t="str">
        <f t="shared" si="43"/>
        <v>Not A&amp;R positive</v>
      </c>
    </row>
    <row r="2800" spans="1:20" x14ac:dyDescent="0.3">
      <c r="A2800" s="2" t="s">
        <v>7494</v>
      </c>
      <c r="B2800" s="3" t="s">
        <v>7663</v>
      </c>
      <c r="C2800" s="3" t="s">
        <v>7664</v>
      </c>
      <c r="D2800" s="4">
        <v>0.24</v>
      </c>
      <c r="E2800" s="5" t="s">
        <v>1340</v>
      </c>
      <c r="F2800" s="4">
        <v>0.28415000000000001</v>
      </c>
      <c r="G2800" s="6">
        <v>47234</v>
      </c>
      <c r="H2800" s="3" t="s">
        <v>7531</v>
      </c>
      <c r="I2800" s="3" t="s">
        <v>7532</v>
      </c>
      <c r="J2800" s="3"/>
      <c r="K2800" s="5" t="s">
        <v>175</v>
      </c>
      <c r="L2800" s="5">
        <v>1</v>
      </c>
      <c r="M2800" s="5" t="s">
        <v>176</v>
      </c>
      <c r="N2800" s="5">
        <f>VLOOKUP(M2800,[1]ArchetypeScores!E:N,10,FALSE)</f>
        <v>1</v>
      </c>
      <c r="O2800" s="5">
        <f>VLOOKUP(M2800,[1]ArchetypeScores!E:O,11,FALSE)</f>
        <v>-2</v>
      </c>
      <c r="P2800" s="5">
        <f>VLOOKUP(M2800,[1]ArchetypeScores!E:P,12,FALSE)</f>
        <v>0</v>
      </c>
      <c r="Q2800" s="2" t="str">
        <f>VLOOKUP(M2800,[1]ArchetypeScores!E:W,19,FALSE)</f>
        <v>Other sector</v>
      </c>
      <c r="R2800" s="2">
        <f>VLOOKUP(M2800,[1]ArchetypeScores!E:I,5,FALSE)</f>
        <v>0</v>
      </c>
      <c r="S2800" s="2">
        <f>VLOOKUP(M2800,[1]ArchetypeScores!E:K,7,FALSE)</f>
        <v>1</v>
      </c>
      <c r="T2800" s="2" t="str">
        <f t="shared" si="43"/>
        <v>Indirect only</v>
      </c>
    </row>
    <row r="2801" spans="1:20" x14ac:dyDescent="0.3">
      <c r="A2801" s="2" t="s">
        <v>7494</v>
      </c>
      <c r="B2801" s="3" t="s">
        <v>7665</v>
      </c>
      <c r="C2801" s="3" t="s">
        <v>7666</v>
      </c>
      <c r="D2801" s="4">
        <v>0.1</v>
      </c>
      <c r="E2801" s="5" t="s">
        <v>1340</v>
      </c>
      <c r="F2801" s="4">
        <v>0.11839</v>
      </c>
      <c r="G2801" s="6">
        <v>47222</v>
      </c>
      <c r="H2801" s="3" t="s">
        <v>7531</v>
      </c>
      <c r="I2801" s="3" t="s">
        <v>7532</v>
      </c>
      <c r="J2801" s="3"/>
      <c r="K2801" s="5" t="s">
        <v>67</v>
      </c>
      <c r="L2801" s="5">
        <v>2</v>
      </c>
      <c r="M2801" s="5" t="s">
        <v>68</v>
      </c>
      <c r="N2801" s="5">
        <f>VLOOKUP(M2801,[1]ArchetypeScores!E:N,10,FALSE)</f>
        <v>0</v>
      </c>
      <c r="O2801" s="5">
        <f>VLOOKUP(M2801,[1]ArchetypeScores!E:O,11,FALSE)</f>
        <v>-1</v>
      </c>
      <c r="P2801" s="5">
        <f>VLOOKUP(M2801,[1]ArchetypeScores!E:P,12,FALSE)</f>
        <v>0</v>
      </c>
      <c r="Q2801" s="2" t="str">
        <f>VLOOKUP(M2801,[1]ArchetypeScores!E:W,19,FALSE)</f>
        <v>Untargeted</v>
      </c>
      <c r="R2801" s="2">
        <f>VLOOKUP(M2801,[1]ArchetypeScores!E:I,5,FALSE)</f>
        <v>0</v>
      </c>
      <c r="S2801" s="2">
        <f>VLOOKUP(M2801,[1]ArchetypeScores!E:K,7,FALSE)</f>
        <v>0</v>
      </c>
      <c r="T2801" s="2" t="str">
        <f t="shared" si="43"/>
        <v>Not A&amp;R positive</v>
      </c>
    </row>
    <row r="2802" spans="1:20" x14ac:dyDescent="0.3">
      <c r="A2802" s="2" t="s">
        <v>7494</v>
      </c>
      <c r="B2802" s="3" t="s">
        <v>7667</v>
      </c>
      <c r="C2802" s="3" t="s">
        <v>7668</v>
      </c>
      <c r="D2802" s="4"/>
      <c r="E2802" s="5" t="s">
        <v>1340</v>
      </c>
      <c r="F2802" s="4">
        <v>0</v>
      </c>
      <c r="G2802" s="6">
        <v>47183</v>
      </c>
      <c r="H2802" s="3" t="s">
        <v>7669</v>
      </c>
      <c r="I2802" s="3" t="s">
        <v>7538</v>
      </c>
      <c r="J2802" s="3"/>
      <c r="K2802" s="5" t="s">
        <v>38</v>
      </c>
      <c r="L2802" s="5">
        <v>16</v>
      </c>
      <c r="M2802" s="5" t="s">
        <v>3141</v>
      </c>
      <c r="N2802" s="5">
        <f>VLOOKUP(M2802,[1]ArchetypeScores!E:N,10,FALSE)</f>
        <v>0</v>
      </c>
      <c r="O2802" s="5">
        <f>VLOOKUP(M2802,[1]ArchetypeScores!E:O,11,FALSE)</f>
        <v>-2</v>
      </c>
      <c r="P2802" s="5">
        <f>VLOOKUP(M2802,[1]ArchetypeScores!E:P,12,FALSE)</f>
        <v>1</v>
      </c>
      <c r="Q2802" s="2" t="e">
        <f>VLOOKUP(M2802,[1]ArchetypeScores!E:W,19,FALSE)</f>
        <v>#N/A</v>
      </c>
      <c r="R2802" s="2">
        <f>VLOOKUP(M2802,[1]ArchetypeScores!E:I,5,FALSE)</f>
        <v>0</v>
      </c>
      <c r="S2802" s="2">
        <f>VLOOKUP(M2802,[1]ArchetypeScores!E:K,7,FALSE)</f>
        <v>0</v>
      </c>
      <c r="T2802" s="2" t="str">
        <f t="shared" si="43"/>
        <v>Not A&amp;R positive</v>
      </c>
    </row>
    <row r="2803" spans="1:20" x14ac:dyDescent="0.3">
      <c r="A2803" s="2" t="s">
        <v>7494</v>
      </c>
      <c r="B2803" s="3" t="s">
        <v>7670</v>
      </c>
      <c r="C2803" s="3" t="s">
        <v>7671</v>
      </c>
      <c r="D2803" s="4">
        <v>0.26</v>
      </c>
      <c r="E2803" s="5" t="s">
        <v>1340</v>
      </c>
      <c r="F2803" s="4">
        <v>0.30781999999999998</v>
      </c>
      <c r="G2803" s="6">
        <v>47242</v>
      </c>
      <c r="H2803" s="3" t="s">
        <v>7531</v>
      </c>
      <c r="I2803" s="3" t="s">
        <v>7532</v>
      </c>
      <c r="J2803" s="3"/>
      <c r="K2803" s="5" t="s">
        <v>214</v>
      </c>
      <c r="L2803" s="5">
        <v>3</v>
      </c>
      <c r="M2803" s="5" t="s">
        <v>2005</v>
      </c>
      <c r="N2803" s="5">
        <f>VLOOKUP(M2803,[1]ArchetypeScores!E:N,10,FALSE)</f>
        <v>1</v>
      </c>
      <c r="O2803" s="5">
        <f>VLOOKUP(M2803,[1]ArchetypeScores!E:O,11,FALSE)</f>
        <v>0</v>
      </c>
      <c r="P2803" s="5">
        <f>VLOOKUP(M2803,[1]ArchetypeScores!E:P,12,FALSE)</f>
        <v>-1</v>
      </c>
      <c r="Q2803" s="2" t="str">
        <f>VLOOKUP(M2803,[1]ArchetypeScores!E:W,19,FALSE)</f>
        <v>Other sector</v>
      </c>
      <c r="R2803" s="2">
        <f>VLOOKUP(M2803,[1]ArchetypeScores!E:I,5,FALSE)</f>
        <v>0</v>
      </c>
      <c r="S2803" s="2">
        <f>VLOOKUP(M2803,[1]ArchetypeScores!E:K,7,FALSE)</f>
        <v>0</v>
      </c>
      <c r="T2803" s="2" t="str">
        <f t="shared" si="43"/>
        <v>Not A&amp;R positive</v>
      </c>
    </row>
    <row r="2804" spans="1:20" x14ac:dyDescent="0.3">
      <c r="A2804" s="2" t="s">
        <v>7494</v>
      </c>
      <c r="B2804" s="3" t="s">
        <v>7672</v>
      </c>
      <c r="C2804" s="3" t="s">
        <v>7673</v>
      </c>
      <c r="D2804" s="4">
        <v>0.247</v>
      </c>
      <c r="E2804" s="5" t="s">
        <v>1340</v>
      </c>
      <c r="F2804" s="4">
        <v>0.29243000000000002</v>
      </c>
      <c r="G2804" s="6">
        <v>47235</v>
      </c>
      <c r="H2804" s="3" t="s">
        <v>7531</v>
      </c>
      <c r="I2804" s="3" t="s">
        <v>7532</v>
      </c>
      <c r="J2804" s="3"/>
      <c r="K2804" s="5" t="s">
        <v>57</v>
      </c>
      <c r="L2804" s="5">
        <v>29</v>
      </c>
      <c r="M2804" s="5" t="s">
        <v>58</v>
      </c>
      <c r="N2804" s="5">
        <f>VLOOKUP(M2804,[1]ArchetypeScores!E:N,10,FALSE)</f>
        <v>0</v>
      </c>
      <c r="O2804" s="5">
        <f>VLOOKUP(M2804,[1]ArchetypeScores!E:O,11,FALSE)</f>
        <v>-1</v>
      </c>
      <c r="P2804" s="5">
        <f>VLOOKUP(M2804,[1]ArchetypeScores!E:P,12,FALSE)</f>
        <v>0</v>
      </c>
      <c r="Q2804" s="2" t="str">
        <f>VLOOKUP(M2804,[1]ArchetypeScores!E:W,19,FALSE)</f>
        <v>Untargeted</v>
      </c>
      <c r="R2804" s="2">
        <f>VLOOKUP(M2804,[1]ArchetypeScores!E:I,5,FALSE)</f>
        <v>0</v>
      </c>
      <c r="S2804" s="2">
        <f>VLOOKUP(M2804,[1]ArchetypeScores!E:K,7,FALSE)</f>
        <v>0</v>
      </c>
      <c r="T2804" s="2" t="str">
        <f t="shared" si="43"/>
        <v>Not A&amp;R positive</v>
      </c>
    </row>
    <row r="2805" spans="1:20" x14ac:dyDescent="0.3">
      <c r="A2805" s="2" t="s">
        <v>7494</v>
      </c>
      <c r="B2805" s="3" t="s">
        <v>7674</v>
      </c>
      <c r="C2805" s="3" t="s">
        <v>7675</v>
      </c>
      <c r="D2805" s="4">
        <v>0.3</v>
      </c>
      <c r="E2805" s="5" t="s">
        <v>1340</v>
      </c>
      <c r="F2805" s="4">
        <v>0.33995999999999998</v>
      </c>
      <c r="G2805" s="6">
        <v>47192</v>
      </c>
      <c r="H2805" s="3" t="s">
        <v>7676</v>
      </c>
      <c r="I2805" s="3"/>
      <c r="J2805" s="3"/>
      <c r="K2805" s="5" t="s">
        <v>664</v>
      </c>
      <c r="L2805" s="5">
        <v>2</v>
      </c>
      <c r="M2805" s="5" t="s">
        <v>1105</v>
      </c>
      <c r="N2805" s="5">
        <f>VLOOKUP(M2805,[1]ArchetypeScores!E:N,10,FALSE)</f>
        <v>1</v>
      </c>
      <c r="O2805" s="5">
        <f>VLOOKUP(M2805,[1]ArchetypeScores!E:O,11,FALSE)</f>
        <v>0</v>
      </c>
      <c r="P2805" s="5">
        <f>VLOOKUP(M2805,[1]ArchetypeScores!E:P,12,FALSE)</f>
        <v>2</v>
      </c>
      <c r="Q2805" s="2" t="str">
        <f>VLOOKUP(M2805,[1]ArchetypeScores!E:W,19,FALSE)</f>
        <v>Other sector</v>
      </c>
      <c r="R2805" s="2">
        <f>VLOOKUP(M2805,[1]ArchetypeScores!E:I,5,FALSE)</f>
        <v>0</v>
      </c>
      <c r="S2805" s="2">
        <f>VLOOKUP(M2805,[1]ArchetypeScores!E:K,7,FALSE)</f>
        <v>0</v>
      </c>
      <c r="T2805" s="2" t="str">
        <f t="shared" si="43"/>
        <v>Not A&amp;R positive</v>
      </c>
    </row>
    <row r="2806" spans="1:20" x14ac:dyDescent="0.3">
      <c r="A2806" s="2" t="s">
        <v>7494</v>
      </c>
      <c r="B2806" s="3" t="s">
        <v>7677</v>
      </c>
      <c r="C2806" s="3" t="s">
        <v>7678</v>
      </c>
      <c r="D2806" s="4">
        <v>1.2</v>
      </c>
      <c r="E2806" s="5" t="s">
        <v>1340</v>
      </c>
      <c r="F2806" s="4">
        <v>1.42073</v>
      </c>
      <c r="G2806" s="6">
        <v>47266</v>
      </c>
      <c r="H2806" s="3" t="s">
        <v>7618</v>
      </c>
      <c r="I2806" s="3"/>
      <c r="J2806" s="3"/>
      <c r="K2806" s="5" t="s">
        <v>214</v>
      </c>
      <c r="L2806" s="5">
        <v>1</v>
      </c>
      <c r="M2806" s="5" t="s">
        <v>215</v>
      </c>
      <c r="N2806" s="5">
        <f>VLOOKUP(M2806,[1]ArchetypeScores!E:N,10,FALSE)</f>
        <v>1</v>
      </c>
      <c r="O2806" s="5">
        <f>VLOOKUP(M2806,[1]ArchetypeScores!E:O,11,FALSE)</f>
        <v>0</v>
      </c>
      <c r="P2806" s="5">
        <f>VLOOKUP(M2806,[1]ArchetypeScores!E:P,12,FALSE)</f>
        <v>1</v>
      </c>
      <c r="Q2806" s="2" t="str">
        <f>VLOOKUP(M2806,[1]ArchetypeScores!E:W,19,FALSE)</f>
        <v>Health care</v>
      </c>
      <c r="R2806" s="2">
        <f>VLOOKUP(M2806,[1]ArchetypeScores!E:I,5,FALSE)</f>
        <v>0</v>
      </c>
      <c r="S2806" s="2">
        <f>VLOOKUP(M2806,[1]ArchetypeScores!E:K,7,FALSE)</f>
        <v>1</v>
      </c>
      <c r="T2806" s="2" t="str">
        <f t="shared" si="43"/>
        <v>Indirect only</v>
      </c>
    </row>
    <row r="2807" spans="1:20" x14ac:dyDescent="0.3">
      <c r="A2807" s="2" t="s">
        <v>7494</v>
      </c>
      <c r="B2807" s="3" t="s">
        <v>7679</v>
      </c>
      <c r="C2807" s="3" t="s">
        <v>7680</v>
      </c>
      <c r="D2807" s="4">
        <v>0.55000000000000004</v>
      </c>
      <c r="E2807" s="5" t="s">
        <v>1340</v>
      </c>
      <c r="F2807" s="4">
        <v>0.65117000000000003</v>
      </c>
      <c r="G2807" s="6">
        <v>47256</v>
      </c>
      <c r="H2807" s="3" t="s">
        <v>7531</v>
      </c>
      <c r="I2807" s="3" t="s">
        <v>7532</v>
      </c>
      <c r="J2807" s="3"/>
      <c r="K2807" s="5" t="s">
        <v>137</v>
      </c>
      <c r="L2807" s="5" t="s">
        <v>112</v>
      </c>
      <c r="M2807" s="5" t="s">
        <v>2170</v>
      </c>
      <c r="N2807" s="5">
        <f>VLOOKUP(M2807,[1]ArchetypeScores!E:N,10,FALSE)</f>
        <v>1</v>
      </c>
      <c r="O2807" s="5">
        <f>VLOOKUP(M2807,[1]ArchetypeScores!E:O,11,FALSE)</f>
        <v>-2</v>
      </c>
      <c r="P2807" s="5">
        <f>VLOOKUP(M2807,[1]ArchetypeScores!E:P,12,FALSE)</f>
        <v>2</v>
      </c>
      <c r="Q2807" s="2" t="str">
        <f>VLOOKUP(M2807,[1]ArchetypeScores!E:W,19,FALSE)</f>
        <v>Industrials - transportation</v>
      </c>
      <c r="R2807" s="2">
        <f>VLOOKUP(M2807,[1]ArchetypeScores!E:I,5,FALSE)</f>
        <v>0</v>
      </c>
      <c r="S2807" s="2">
        <f>VLOOKUP(M2807,[1]ArchetypeScores!E:K,7,FALSE)</f>
        <v>-1</v>
      </c>
      <c r="T2807" s="2" t="str">
        <f t="shared" si="43"/>
        <v>Not A&amp;R positive</v>
      </c>
    </row>
    <row r="2808" spans="1:20" x14ac:dyDescent="0.3">
      <c r="A2808" s="2" t="s">
        <v>7494</v>
      </c>
      <c r="B2808" s="3" t="s">
        <v>7681</v>
      </c>
      <c r="C2808" s="3" t="s">
        <v>7682</v>
      </c>
      <c r="D2808" s="4"/>
      <c r="E2808" s="5" t="s">
        <v>1340</v>
      </c>
      <c r="F2808" s="4">
        <v>0</v>
      </c>
      <c r="G2808" s="6">
        <v>47112</v>
      </c>
      <c r="H2808" s="3" t="s">
        <v>7531</v>
      </c>
      <c r="I2808" s="3" t="s">
        <v>7532</v>
      </c>
      <c r="J2808" s="3"/>
      <c r="K2808" s="5" t="s">
        <v>57</v>
      </c>
      <c r="L2808" s="5">
        <v>29</v>
      </c>
      <c r="M2808" s="5" t="s">
        <v>58</v>
      </c>
      <c r="N2808" s="5">
        <f>VLOOKUP(M2808,[1]ArchetypeScores!E:N,10,FALSE)</f>
        <v>0</v>
      </c>
      <c r="O2808" s="5">
        <f>VLOOKUP(M2808,[1]ArchetypeScores!E:O,11,FALSE)</f>
        <v>-1</v>
      </c>
      <c r="P2808" s="5">
        <f>VLOOKUP(M2808,[1]ArchetypeScores!E:P,12,FALSE)</f>
        <v>0</v>
      </c>
      <c r="Q2808" s="2" t="str">
        <f>VLOOKUP(M2808,[1]ArchetypeScores!E:W,19,FALSE)</f>
        <v>Untargeted</v>
      </c>
      <c r="R2808" s="2">
        <f>VLOOKUP(M2808,[1]ArchetypeScores!E:I,5,FALSE)</f>
        <v>0</v>
      </c>
      <c r="S2808" s="2">
        <f>VLOOKUP(M2808,[1]ArchetypeScores!E:K,7,FALSE)</f>
        <v>0</v>
      </c>
      <c r="T2808" s="2" t="str">
        <f t="shared" si="43"/>
        <v>Not A&amp;R positive</v>
      </c>
    </row>
    <row r="2809" spans="1:20" x14ac:dyDescent="0.3">
      <c r="A2809" s="2" t="s">
        <v>7494</v>
      </c>
      <c r="B2809" s="3" t="s">
        <v>7683</v>
      </c>
      <c r="C2809" s="3" t="s">
        <v>7684</v>
      </c>
      <c r="D2809" s="4">
        <v>4.5999999999999996</v>
      </c>
      <c r="E2809" s="5" t="s">
        <v>1340</v>
      </c>
      <c r="F2809" s="4">
        <v>5.4461199999999996</v>
      </c>
      <c r="G2809" s="6">
        <v>47277</v>
      </c>
      <c r="H2809" s="3" t="s">
        <v>7531</v>
      </c>
      <c r="I2809" s="3" t="s">
        <v>7532</v>
      </c>
      <c r="J2809" s="3"/>
      <c r="K2809" s="5" t="s">
        <v>1097</v>
      </c>
      <c r="L2809" s="5">
        <v>4</v>
      </c>
      <c r="M2809" s="5" t="s">
        <v>5186</v>
      </c>
      <c r="N2809" s="5">
        <f>VLOOKUP(M2809,[1]ArchetypeScores!E:N,10,FALSE)</f>
        <v>1</v>
      </c>
      <c r="O2809" s="5">
        <f>VLOOKUP(M2809,[1]ArchetypeScores!E:O,11,FALSE)</f>
        <v>0</v>
      </c>
      <c r="P2809" s="5">
        <f>VLOOKUP(M2809,[1]ArchetypeScores!E:P,12,FALSE)</f>
        <v>2</v>
      </c>
      <c r="Q2809" s="2" t="str">
        <f>VLOOKUP(M2809,[1]ArchetypeScores!E:W,19,FALSE)</f>
        <v>Other sector</v>
      </c>
      <c r="R2809" s="2">
        <f>VLOOKUP(M2809,[1]ArchetypeScores!E:I,5,FALSE)</f>
        <v>0</v>
      </c>
      <c r="S2809" s="2">
        <f>VLOOKUP(M2809,[1]ArchetypeScores!E:K,7,FALSE)</f>
        <v>0</v>
      </c>
      <c r="T2809" s="2" t="str">
        <f t="shared" si="43"/>
        <v>Not A&amp;R positive</v>
      </c>
    </row>
    <row r="2810" spans="1:20" x14ac:dyDescent="0.3">
      <c r="A2810" s="2" t="s">
        <v>7494</v>
      </c>
      <c r="B2810" s="3" t="s">
        <v>7685</v>
      </c>
      <c r="C2810" s="3" t="s">
        <v>7686</v>
      </c>
      <c r="D2810" s="4">
        <v>0.2</v>
      </c>
      <c r="E2810" s="5" t="s">
        <v>1340</v>
      </c>
      <c r="F2810" s="4">
        <v>0.23679</v>
      </c>
      <c r="G2810" s="6">
        <v>47231</v>
      </c>
      <c r="H2810" s="3" t="s">
        <v>7531</v>
      </c>
      <c r="I2810" s="3" t="s">
        <v>7532</v>
      </c>
      <c r="J2810" s="3"/>
      <c r="K2810" s="5" t="s">
        <v>664</v>
      </c>
      <c r="L2810" s="5">
        <v>2</v>
      </c>
      <c r="M2810" s="5" t="s">
        <v>1105</v>
      </c>
      <c r="N2810" s="5">
        <f>VLOOKUP(M2810,[1]ArchetypeScores!E:N,10,FALSE)</f>
        <v>1</v>
      </c>
      <c r="O2810" s="5">
        <f>VLOOKUP(M2810,[1]ArchetypeScores!E:O,11,FALSE)</f>
        <v>0</v>
      </c>
      <c r="P2810" s="5">
        <f>VLOOKUP(M2810,[1]ArchetypeScores!E:P,12,FALSE)</f>
        <v>2</v>
      </c>
      <c r="Q2810" s="2" t="str">
        <f>VLOOKUP(M2810,[1]ArchetypeScores!E:W,19,FALSE)</f>
        <v>Other sector</v>
      </c>
      <c r="R2810" s="2">
        <f>VLOOKUP(M2810,[1]ArchetypeScores!E:I,5,FALSE)</f>
        <v>0</v>
      </c>
      <c r="S2810" s="2">
        <f>VLOOKUP(M2810,[1]ArchetypeScores!E:K,7,FALSE)</f>
        <v>0</v>
      </c>
      <c r="T2810" s="2" t="str">
        <f t="shared" si="43"/>
        <v>Not A&amp;R positive</v>
      </c>
    </row>
    <row r="2811" spans="1:20" x14ac:dyDescent="0.3">
      <c r="A2811" s="2" t="s">
        <v>7494</v>
      </c>
      <c r="B2811" s="3" t="s">
        <v>7687</v>
      </c>
      <c r="C2811" s="3" t="s">
        <v>7688</v>
      </c>
      <c r="D2811" s="4">
        <v>0.18</v>
      </c>
      <c r="E2811" s="5" t="s">
        <v>1340</v>
      </c>
      <c r="F2811" s="4">
        <v>0.21310999999999999</v>
      </c>
      <c r="G2811" s="6">
        <v>47228</v>
      </c>
      <c r="H2811" s="3" t="s">
        <v>7531</v>
      </c>
      <c r="I2811" s="3" t="s">
        <v>7532</v>
      </c>
      <c r="J2811" s="3"/>
      <c r="K2811" s="5" t="s">
        <v>3702</v>
      </c>
      <c r="L2811" s="5">
        <v>1</v>
      </c>
      <c r="M2811" s="5" t="s">
        <v>3703</v>
      </c>
      <c r="N2811" s="5">
        <f>VLOOKUP(M2811,[1]ArchetypeScores!E:N,10,FALSE)</f>
        <v>1</v>
      </c>
      <c r="O2811" s="5">
        <f>VLOOKUP(M2811,[1]ArchetypeScores!E:O,11,FALSE)</f>
        <v>-1</v>
      </c>
      <c r="P2811" s="5">
        <f>VLOOKUP(M2811,[1]ArchetypeScores!E:P,12,FALSE)</f>
        <v>1</v>
      </c>
      <c r="Q2811" s="2" t="str">
        <f>VLOOKUP(M2811,[1]ArchetypeScores!E:W,19,FALSE)</f>
        <v>Industrials - transportation</v>
      </c>
      <c r="R2811" s="2">
        <f>VLOOKUP(M2811,[1]ArchetypeScores!E:I,5,FALSE)</f>
        <v>0</v>
      </c>
      <c r="S2811" s="2">
        <f>VLOOKUP(M2811,[1]ArchetypeScores!E:K,7,FALSE)</f>
        <v>0</v>
      </c>
      <c r="T2811" s="2" t="str">
        <f t="shared" si="43"/>
        <v>Not A&amp;R positive</v>
      </c>
    </row>
    <row r="2812" spans="1:20" x14ac:dyDescent="0.3">
      <c r="A2812" s="2" t="s">
        <v>7494</v>
      </c>
      <c r="B2812" s="3" t="s">
        <v>7689</v>
      </c>
      <c r="C2812" s="3" t="s">
        <v>7690</v>
      </c>
      <c r="D2812" s="4"/>
      <c r="E2812" s="5" t="s">
        <v>1340</v>
      </c>
      <c r="F2812" s="4">
        <v>0</v>
      </c>
      <c r="G2812" s="6">
        <v>47152</v>
      </c>
      <c r="H2812" s="3" t="s">
        <v>7691</v>
      </c>
      <c r="I2812" s="3" t="s">
        <v>7532</v>
      </c>
      <c r="J2812" s="3"/>
      <c r="K2812" s="5" t="s">
        <v>291</v>
      </c>
      <c r="L2812" s="5">
        <v>4</v>
      </c>
      <c r="M2812" s="5" t="s">
        <v>292</v>
      </c>
      <c r="N2812" s="5">
        <f>VLOOKUP(M2812,[1]ArchetypeScores!E:N,10,FALSE)</f>
        <v>1</v>
      </c>
      <c r="O2812" s="5">
        <f>VLOOKUP(M2812,[1]ArchetypeScores!E:O,11,FALSE)</f>
        <v>0</v>
      </c>
      <c r="P2812" s="5">
        <f>VLOOKUP(M2812,[1]ArchetypeScores!E:P,12,FALSE)</f>
        <v>0</v>
      </c>
      <c r="Q2812" s="2" t="str">
        <f>VLOOKUP(M2812,[1]ArchetypeScores!E:W,19,FALSE)</f>
        <v>Education and training</v>
      </c>
      <c r="R2812" s="2">
        <f>VLOOKUP(M2812,[1]ArchetypeScores!E:I,5,FALSE)</f>
        <v>0</v>
      </c>
      <c r="S2812" s="2">
        <f>VLOOKUP(M2812,[1]ArchetypeScores!E:K,7,FALSE)</f>
        <v>0</v>
      </c>
      <c r="T2812" s="2" t="str">
        <f t="shared" si="43"/>
        <v>Not A&amp;R positive</v>
      </c>
    </row>
    <row r="2813" spans="1:20" x14ac:dyDescent="0.3">
      <c r="A2813" s="2" t="s">
        <v>7494</v>
      </c>
      <c r="B2813" s="3" t="s">
        <v>7692</v>
      </c>
      <c r="C2813" s="3" t="s">
        <v>7693</v>
      </c>
      <c r="D2813" s="4"/>
      <c r="E2813" s="5" t="s">
        <v>1340</v>
      </c>
      <c r="F2813" s="4">
        <v>0</v>
      </c>
      <c r="G2813" s="6">
        <v>47110</v>
      </c>
      <c r="H2813" s="3" t="s">
        <v>7531</v>
      </c>
      <c r="I2813" s="3" t="s">
        <v>7532</v>
      </c>
      <c r="J2813" s="3"/>
      <c r="K2813" s="5" t="s">
        <v>489</v>
      </c>
      <c r="L2813" s="5">
        <v>4</v>
      </c>
      <c r="M2813" s="5" t="s">
        <v>490</v>
      </c>
      <c r="N2813" s="5">
        <f>VLOOKUP(M2813,[1]ArchetypeScores!E:N,10,FALSE)</f>
        <v>1</v>
      </c>
      <c r="O2813" s="5">
        <f>VLOOKUP(M2813,[1]ArchetypeScores!E:O,11,FALSE)</f>
        <v>-1</v>
      </c>
      <c r="P2813" s="5">
        <f>VLOOKUP(M2813,[1]ArchetypeScores!E:P,12,FALSE)</f>
        <v>0</v>
      </c>
      <c r="Q2813" s="2" t="str">
        <f>VLOOKUP(M2813,[1]ArchetypeScores!E:W,19,FALSE)</f>
        <v>Health care</v>
      </c>
      <c r="R2813" s="2">
        <f>VLOOKUP(M2813,[1]ArchetypeScores!E:I,5,FALSE)</f>
        <v>0</v>
      </c>
      <c r="S2813" s="2">
        <f>VLOOKUP(M2813,[1]ArchetypeScores!E:K,7,FALSE)</f>
        <v>1</v>
      </c>
      <c r="T2813" s="2" t="str">
        <f t="shared" si="43"/>
        <v>Indirect only</v>
      </c>
    </row>
    <row r="2814" spans="1:20" x14ac:dyDescent="0.3">
      <c r="A2814" s="2" t="s">
        <v>7494</v>
      </c>
      <c r="B2814" s="3" t="s">
        <v>7694</v>
      </c>
      <c r="C2814" s="3" t="s">
        <v>7695</v>
      </c>
      <c r="D2814" s="4">
        <v>0.1</v>
      </c>
      <c r="E2814" s="5" t="s">
        <v>1340</v>
      </c>
      <c r="F2814" s="4">
        <v>0.11839</v>
      </c>
      <c r="G2814" s="6">
        <v>47224</v>
      </c>
      <c r="H2814" s="9" t="s">
        <v>7531</v>
      </c>
      <c r="I2814" s="3" t="s">
        <v>7532</v>
      </c>
      <c r="J2814" s="3"/>
      <c r="K2814" s="5" t="s">
        <v>47</v>
      </c>
      <c r="L2814" s="5">
        <v>2</v>
      </c>
      <c r="M2814" s="5" t="s">
        <v>440</v>
      </c>
      <c r="N2814" s="5">
        <f>VLOOKUP(M2814,[1]ArchetypeScores!E:N,10,FALSE)</f>
        <v>0</v>
      </c>
      <c r="O2814" s="5">
        <f>VLOOKUP(M2814,[1]ArchetypeScores!E:O,11,FALSE)</f>
        <v>0</v>
      </c>
      <c r="P2814" s="5">
        <f>VLOOKUP(M2814,[1]ArchetypeScores!E:P,12,FALSE)</f>
        <v>0</v>
      </c>
      <c r="Q2814" s="2" t="str">
        <f>VLOOKUP(M2814,[1]ArchetypeScores!E:W,19,FALSE)</f>
        <v>Other sector</v>
      </c>
      <c r="R2814" s="2">
        <f>VLOOKUP(M2814,[1]ArchetypeScores!E:I,5,FALSE)</f>
        <v>0</v>
      </c>
      <c r="S2814" s="2">
        <f>VLOOKUP(M2814,[1]ArchetypeScores!E:K,7,FALSE)</f>
        <v>0</v>
      </c>
      <c r="T2814" s="2" t="str">
        <f t="shared" si="43"/>
        <v>Not A&amp;R positive</v>
      </c>
    </row>
    <row r="2815" spans="1:20" x14ac:dyDescent="0.3">
      <c r="A2815" s="2" t="s">
        <v>7494</v>
      </c>
      <c r="B2815" s="3" t="s">
        <v>7696</v>
      </c>
      <c r="C2815" s="3" t="s">
        <v>7697</v>
      </c>
      <c r="D2815" s="4">
        <v>0.21299999999999999</v>
      </c>
      <c r="E2815" s="5" t="s">
        <v>1340</v>
      </c>
      <c r="F2815" s="4">
        <v>0.25248999999999999</v>
      </c>
      <c r="G2815" s="6">
        <v>47171</v>
      </c>
      <c r="H2815" s="3" t="s">
        <v>7614</v>
      </c>
      <c r="I2815" s="3" t="s">
        <v>7615</v>
      </c>
      <c r="J2815" s="3"/>
      <c r="K2815" s="5" t="s">
        <v>47</v>
      </c>
      <c r="L2815" s="5">
        <v>2</v>
      </c>
      <c r="M2815" s="5" t="s">
        <v>440</v>
      </c>
      <c r="N2815" s="5">
        <f>VLOOKUP(M2815,[1]ArchetypeScores!E:N,10,FALSE)</f>
        <v>0</v>
      </c>
      <c r="O2815" s="5">
        <f>VLOOKUP(M2815,[1]ArchetypeScores!E:O,11,FALSE)</f>
        <v>0</v>
      </c>
      <c r="P2815" s="5">
        <f>VLOOKUP(M2815,[1]ArchetypeScores!E:P,12,FALSE)</f>
        <v>0</v>
      </c>
      <c r="Q2815" s="2" t="str">
        <f>VLOOKUP(M2815,[1]ArchetypeScores!E:W,19,FALSE)</f>
        <v>Other sector</v>
      </c>
      <c r="R2815" s="2">
        <f>VLOOKUP(M2815,[1]ArchetypeScores!E:I,5,FALSE)</f>
        <v>0</v>
      </c>
      <c r="S2815" s="2">
        <f>VLOOKUP(M2815,[1]ArchetypeScores!E:K,7,FALSE)</f>
        <v>0</v>
      </c>
      <c r="T2815" s="2" t="str">
        <f t="shared" si="43"/>
        <v>Not A&amp;R positive</v>
      </c>
    </row>
    <row r="2816" spans="1:20" x14ac:dyDescent="0.3">
      <c r="A2816" s="2" t="s">
        <v>7494</v>
      </c>
      <c r="B2816" s="3" t="s">
        <v>7698</v>
      </c>
      <c r="C2816" s="3" t="s">
        <v>7699</v>
      </c>
      <c r="D2816" s="4">
        <v>4.7</v>
      </c>
      <c r="E2816" s="5" t="s">
        <v>1340</v>
      </c>
      <c r="F2816" s="4">
        <v>5.5645199999999999</v>
      </c>
      <c r="G2816" s="6">
        <v>47278</v>
      </c>
      <c r="H2816" s="3" t="s">
        <v>7531</v>
      </c>
      <c r="I2816" s="3" t="s">
        <v>7532</v>
      </c>
      <c r="J2816" s="3"/>
      <c r="K2816" s="5" t="s">
        <v>229</v>
      </c>
      <c r="L2816" s="5">
        <v>5</v>
      </c>
      <c r="M2816" s="5" t="s">
        <v>2160</v>
      </c>
      <c r="N2816" s="5">
        <f>VLOOKUP(M2816,[1]ArchetypeScores!E:N,10,FALSE)</f>
        <v>1</v>
      </c>
      <c r="O2816" s="5">
        <f>VLOOKUP(M2816,[1]ArchetypeScores!E:O,11,FALSE)</f>
        <v>-2</v>
      </c>
      <c r="P2816" s="5">
        <f>VLOOKUP(M2816,[1]ArchetypeScores!E:P,12,FALSE)</f>
        <v>1</v>
      </c>
      <c r="Q2816" s="2" t="str">
        <f>VLOOKUP(M2816,[1]ArchetypeScores!E:W,19,FALSE)</f>
        <v>Industrials - transportation</v>
      </c>
      <c r="R2816" s="2">
        <f>VLOOKUP(M2816,[1]ArchetypeScores!E:I,5,FALSE)</f>
        <v>0</v>
      </c>
      <c r="S2816" s="2">
        <f>VLOOKUP(M2816,[1]ArchetypeScores!E:K,7,FALSE)</f>
        <v>-1</v>
      </c>
      <c r="T2816" s="2" t="str">
        <f t="shared" si="43"/>
        <v>Not A&amp;R positive</v>
      </c>
    </row>
    <row r="2817" spans="1:20" x14ac:dyDescent="0.3">
      <c r="A2817" s="2" t="s">
        <v>7494</v>
      </c>
      <c r="B2817" s="3" t="s">
        <v>7700</v>
      </c>
      <c r="C2817" s="3" t="s">
        <v>7701</v>
      </c>
      <c r="D2817" s="4">
        <v>0.25</v>
      </c>
      <c r="E2817" s="5" t="s">
        <v>1340</v>
      </c>
      <c r="F2817" s="4">
        <v>0.29598999999999998</v>
      </c>
      <c r="G2817" s="6">
        <v>47240</v>
      </c>
      <c r="H2817" s="3" t="s">
        <v>7531</v>
      </c>
      <c r="I2817" s="3" t="s">
        <v>7532</v>
      </c>
      <c r="J2817" s="3"/>
      <c r="K2817" s="5" t="s">
        <v>175</v>
      </c>
      <c r="L2817" s="5">
        <v>4</v>
      </c>
      <c r="M2817" s="5" t="s">
        <v>219</v>
      </c>
      <c r="N2817" s="5">
        <f>VLOOKUP(M2817,[1]ArchetypeScores!E:N,10,FALSE)</f>
        <v>1</v>
      </c>
      <c r="O2817" s="5">
        <f>VLOOKUP(M2817,[1]ArchetypeScores!E:O,11,FALSE)</f>
        <v>0</v>
      </c>
      <c r="P2817" s="5">
        <f>VLOOKUP(M2817,[1]ArchetypeScores!E:P,12,FALSE)</f>
        <v>0</v>
      </c>
      <c r="Q2817" s="2" t="str">
        <f>VLOOKUP(M2817,[1]ArchetypeScores!E:W,19,FALSE)</f>
        <v>Other sector</v>
      </c>
      <c r="R2817" s="2">
        <f>VLOOKUP(M2817,[1]ArchetypeScores!E:I,5,FALSE)</f>
        <v>0</v>
      </c>
      <c r="S2817" s="2">
        <f>VLOOKUP(M2817,[1]ArchetypeScores!E:K,7,FALSE)</f>
        <v>0</v>
      </c>
      <c r="T2817" s="2" t="str">
        <f t="shared" si="43"/>
        <v>Not A&amp;R positive</v>
      </c>
    </row>
    <row r="2818" spans="1:20" x14ac:dyDescent="0.3">
      <c r="A2818" s="2" t="s">
        <v>7494</v>
      </c>
      <c r="B2818" s="3" t="s">
        <v>7702</v>
      </c>
      <c r="C2818" s="3" t="s">
        <v>7703</v>
      </c>
      <c r="D2818" s="4">
        <v>1.5</v>
      </c>
      <c r="E2818" s="5" t="s">
        <v>1340</v>
      </c>
      <c r="F2818" s="4">
        <v>1.7928500000000001</v>
      </c>
      <c r="G2818" s="6">
        <v>47145</v>
      </c>
      <c r="H2818" s="3" t="s">
        <v>7629</v>
      </c>
      <c r="I2818" s="3" t="s">
        <v>7630</v>
      </c>
      <c r="J2818" s="3"/>
      <c r="K2818" s="5" t="s">
        <v>163</v>
      </c>
      <c r="L2818" s="5">
        <v>2</v>
      </c>
      <c r="M2818" s="5" t="s">
        <v>648</v>
      </c>
      <c r="N2818" s="5">
        <f>VLOOKUP(M2818,[1]ArchetypeScores!E:N,10,FALSE)</f>
        <v>0</v>
      </c>
      <c r="O2818" s="5">
        <f>VLOOKUP(M2818,[1]ArchetypeScores!E:O,11,FALSE)</f>
        <v>0</v>
      </c>
      <c r="P2818" s="5">
        <f>VLOOKUP(M2818,[1]ArchetypeScores!E:P,12,FALSE)</f>
        <v>0</v>
      </c>
      <c r="Q2818" s="2" t="str">
        <f>VLOOKUP(M2818,[1]ArchetypeScores!E:W,19,FALSE)</f>
        <v>Health care</v>
      </c>
      <c r="R2818" s="2">
        <f>VLOOKUP(M2818,[1]ArchetypeScores!E:I,5,FALSE)</f>
        <v>0</v>
      </c>
      <c r="S2818" s="2">
        <f>VLOOKUP(M2818,[1]ArchetypeScores!E:K,7,FALSE)</f>
        <v>0</v>
      </c>
      <c r="T2818" s="2" t="str">
        <f t="shared" ref="T2818:T2881" si="44">IF(AND(R2818=1,S2818=1),"Both",IF(AND(R2818=1,S2818=0),"Direct only",IF(AND(R2818=0,S2818=1),"Indirect only","Not A&amp;R positive")))</f>
        <v>Not A&amp;R positive</v>
      </c>
    </row>
    <row r="2819" spans="1:20" x14ac:dyDescent="0.3">
      <c r="A2819" s="2" t="s">
        <v>7494</v>
      </c>
      <c r="B2819" s="3" t="s">
        <v>7704</v>
      </c>
      <c r="C2819" s="3" t="s">
        <v>7705</v>
      </c>
      <c r="D2819" s="4">
        <v>1.9</v>
      </c>
      <c r="E2819" s="5" t="s">
        <v>1340</v>
      </c>
      <c r="F2819" s="4">
        <v>2.2494900000000002</v>
      </c>
      <c r="G2819" s="6">
        <v>47269</v>
      </c>
      <c r="H2819" s="3" t="s">
        <v>7531</v>
      </c>
      <c r="I2819" s="3" t="s">
        <v>7532</v>
      </c>
      <c r="J2819" s="3"/>
      <c r="K2819" s="5" t="s">
        <v>3702</v>
      </c>
      <c r="L2819" s="5">
        <v>2</v>
      </c>
      <c r="M2819" s="5" t="s">
        <v>4334</v>
      </c>
      <c r="N2819" s="5">
        <f>VLOOKUP(M2819,[1]ArchetypeScores!E:N,10,FALSE)</f>
        <v>1</v>
      </c>
      <c r="O2819" s="5">
        <f>VLOOKUP(M2819,[1]ArchetypeScores!E:O,11,FALSE)</f>
        <v>-1</v>
      </c>
      <c r="P2819" s="5">
        <f>VLOOKUP(M2819,[1]ArchetypeScores!E:P,12,FALSE)</f>
        <v>1</v>
      </c>
      <c r="Q2819" s="2" t="str">
        <f>VLOOKUP(M2819,[1]ArchetypeScores!E:W,19,FALSE)</f>
        <v>Industrials - transportation</v>
      </c>
      <c r="R2819" s="2">
        <f>VLOOKUP(M2819,[1]ArchetypeScores!E:I,5,FALSE)</f>
        <v>0</v>
      </c>
      <c r="S2819" s="2">
        <f>VLOOKUP(M2819,[1]ArchetypeScores!E:K,7,FALSE)</f>
        <v>0</v>
      </c>
      <c r="T2819" s="2" t="str">
        <f t="shared" si="44"/>
        <v>Not A&amp;R positive</v>
      </c>
    </row>
    <row r="2820" spans="1:20" x14ac:dyDescent="0.3">
      <c r="A2820" s="2" t="s">
        <v>7494</v>
      </c>
      <c r="B2820" s="3" t="s">
        <v>7706</v>
      </c>
      <c r="C2820" s="3" t="s">
        <v>7707</v>
      </c>
      <c r="D2820" s="4">
        <v>0.18</v>
      </c>
      <c r="E2820" s="5" t="s">
        <v>1340</v>
      </c>
      <c r="F2820" s="4">
        <v>0.21310999999999999</v>
      </c>
      <c r="G2820" s="6">
        <v>47229</v>
      </c>
      <c r="H2820" s="3" t="s">
        <v>7531</v>
      </c>
      <c r="I2820" s="3" t="s">
        <v>7532</v>
      </c>
      <c r="J2820" s="3"/>
      <c r="K2820" s="5" t="s">
        <v>154</v>
      </c>
      <c r="L2820" s="5" t="s">
        <v>112</v>
      </c>
      <c r="M2820" s="5" t="s">
        <v>155</v>
      </c>
      <c r="N2820" s="5">
        <f>VLOOKUP(M2820,[1]ArchetypeScores!E:N,10,FALSE)</f>
        <v>1</v>
      </c>
      <c r="O2820" s="5">
        <f>VLOOKUP(M2820,[1]ArchetypeScores!E:O,11,FALSE)</f>
        <v>0</v>
      </c>
      <c r="P2820" s="5">
        <f>VLOOKUP(M2820,[1]ArchetypeScores!E:P,12,FALSE)</f>
        <v>0</v>
      </c>
      <c r="Q2820" s="2" t="str">
        <f>VLOOKUP(M2820,[1]ArchetypeScores!E:W,19,FALSE)</f>
        <v>Education and training</v>
      </c>
      <c r="R2820" s="2">
        <f>VLOOKUP(M2820,[1]ArchetypeScores!E:I,5,FALSE)</f>
        <v>0</v>
      </c>
      <c r="S2820" s="2">
        <f>VLOOKUP(M2820,[1]ArchetypeScores!E:K,7,FALSE)</f>
        <v>1</v>
      </c>
      <c r="T2820" s="2" t="str">
        <f t="shared" si="44"/>
        <v>Indirect only</v>
      </c>
    </row>
    <row r="2821" spans="1:20" ht="20.399999999999999" x14ac:dyDescent="0.3">
      <c r="A2821" s="2" t="s">
        <v>7494</v>
      </c>
      <c r="B2821" s="7" t="s">
        <v>7708</v>
      </c>
      <c r="C2821" s="3" t="s">
        <v>7709</v>
      </c>
      <c r="D2821" s="4">
        <v>3.5000000000000003E-2</v>
      </c>
      <c r="E2821" s="5" t="s">
        <v>1340</v>
      </c>
      <c r="F2821" s="4">
        <v>4.1200000000000001E-2</v>
      </c>
      <c r="G2821" s="6">
        <v>47114</v>
      </c>
      <c r="H2821" s="3" t="s">
        <v>7710</v>
      </c>
      <c r="I2821" s="3" t="s">
        <v>7711</v>
      </c>
      <c r="J2821" s="3"/>
      <c r="K2821" s="5" t="s">
        <v>38</v>
      </c>
      <c r="L2821" s="5">
        <v>1</v>
      </c>
      <c r="M2821" s="5" t="s">
        <v>43</v>
      </c>
      <c r="N2821" s="5">
        <f>VLOOKUP(M2821,[1]ArchetypeScores!E:N,10,FALSE)</f>
        <v>0</v>
      </c>
      <c r="O2821" s="5">
        <f>VLOOKUP(M2821,[1]ArchetypeScores!E:O,11,FALSE)</f>
        <v>-1</v>
      </c>
      <c r="P2821" s="5">
        <f>VLOOKUP(M2821,[1]ArchetypeScores!E:P,12,FALSE)</f>
        <v>0</v>
      </c>
      <c r="Q2821" s="2" t="str">
        <f>VLOOKUP(M2821,[1]ArchetypeScores!E:W,19,FALSE)</f>
        <v>Consumer (including agriculture and tourism)</v>
      </c>
      <c r="R2821" s="2">
        <f>VLOOKUP(M2821,[1]ArchetypeScores!E:I,5,FALSE)</f>
        <v>0</v>
      </c>
      <c r="S2821" s="2">
        <f>VLOOKUP(M2821,[1]ArchetypeScores!E:K,7,FALSE)</f>
        <v>0</v>
      </c>
      <c r="T2821" s="2" t="str">
        <f t="shared" si="44"/>
        <v>Not A&amp;R positive</v>
      </c>
    </row>
    <row r="2822" spans="1:20" x14ac:dyDescent="0.3">
      <c r="A2822" s="2" t="s">
        <v>7494</v>
      </c>
      <c r="B2822" s="3" t="s">
        <v>7712</v>
      </c>
      <c r="C2822" s="3" t="s">
        <v>7713</v>
      </c>
      <c r="D2822" s="4">
        <v>0.3</v>
      </c>
      <c r="E2822" s="5" t="s">
        <v>1340</v>
      </c>
      <c r="F2822" s="4">
        <v>0.35518</v>
      </c>
      <c r="G2822" s="6">
        <v>47247</v>
      </c>
      <c r="H2822" s="3" t="s">
        <v>7531</v>
      </c>
      <c r="I2822" s="3" t="s">
        <v>7532</v>
      </c>
      <c r="J2822" s="3"/>
      <c r="K2822" s="5" t="s">
        <v>25</v>
      </c>
      <c r="L2822" s="5">
        <v>1</v>
      </c>
      <c r="M2822" s="5" t="s">
        <v>343</v>
      </c>
      <c r="N2822" s="5">
        <f>VLOOKUP(M2822,[1]ArchetypeScores!E:N,10,FALSE)</f>
        <v>1</v>
      </c>
      <c r="O2822" s="5">
        <f>VLOOKUP(M2822,[1]ArchetypeScores!E:O,11,FALSE)</f>
        <v>-2</v>
      </c>
      <c r="P2822" s="5">
        <f>VLOOKUP(M2822,[1]ArchetypeScores!E:P,12,FALSE)</f>
        <v>0</v>
      </c>
      <c r="Q2822" s="2" t="str">
        <f>VLOOKUP(M2822,[1]ArchetypeScores!E:W,19,FALSE)</f>
        <v>Industrials - other</v>
      </c>
      <c r="R2822" s="2">
        <f>VLOOKUP(M2822,[1]ArchetypeScores!E:I,5,FALSE)</f>
        <v>0</v>
      </c>
      <c r="S2822" s="2">
        <f>VLOOKUP(M2822,[1]ArchetypeScores!E:K,7,FALSE)</f>
        <v>-1</v>
      </c>
      <c r="T2822" s="2" t="str">
        <f t="shared" si="44"/>
        <v>Not A&amp;R positive</v>
      </c>
    </row>
    <row r="2823" spans="1:20" x14ac:dyDescent="0.3">
      <c r="A2823" s="2" t="s">
        <v>7494</v>
      </c>
      <c r="B2823" s="3" t="s">
        <v>7714</v>
      </c>
      <c r="C2823" s="3" t="s">
        <v>7715</v>
      </c>
      <c r="D2823" s="4">
        <v>9</v>
      </c>
      <c r="E2823" s="5" t="s">
        <v>1340</v>
      </c>
      <c r="F2823" s="4">
        <v>10.757070000000001</v>
      </c>
      <c r="G2823" s="6">
        <v>47148</v>
      </c>
      <c r="H2823" s="3" t="s">
        <v>7629</v>
      </c>
      <c r="I2823" s="3" t="s">
        <v>7630</v>
      </c>
      <c r="J2823" s="3"/>
      <c r="K2823" s="5" t="s">
        <v>489</v>
      </c>
      <c r="L2823" s="5">
        <v>1</v>
      </c>
      <c r="M2823" s="5" t="s">
        <v>660</v>
      </c>
      <c r="N2823" s="5">
        <f>VLOOKUP(M2823,[1]ArchetypeScores!E:N,10,FALSE)</f>
        <v>1</v>
      </c>
      <c r="O2823" s="5">
        <f>VLOOKUP(M2823,[1]ArchetypeScores!E:O,11,FALSE)</f>
        <v>-1</v>
      </c>
      <c r="P2823" s="5">
        <f>VLOOKUP(M2823,[1]ArchetypeScores!E:P,12,FALSE)</f>
        <v>0</v>
      </c>
      <c r="Q2823" s="2" t="str">
        <f>VLOOKUP(M2823,[1]ArchetypeScores!E:W,19,FALSE)</f>
        <v>Health care</v>
      </c>
      <c r="R2823" s="2">
        <f>VLOOKUP(M2823,[1]ArchetypeScores!E:I,5,FALSE)</f>
        <v>0</v>
      </c>
      <c r="S2823" s="2">
        <f>VLOOKUP(M2823,[1]ArchetypeScores!E:K,7,FALSE)</f>
        <v>1</v>
      </c>
      <c r="T2823" s="2" t="str">
        <f t="shared" si="44"/>
        <v>Indirect only</v>
      </c>
    </row>
    <row r="2824" spans="1:20" x14ac:dyDescent="0.3">
      <c r="A2824" s="2" t="s">
        <v>7494</v>
      </c>
      <c r="B2824" s="3" t="s">
        <v>7716</v>
      </c>
      <c r="C2824" s="3" t="s">
        <v>7717</v>
      </c>
      <c r="D2824" s="4">
        <v>1.8</v>
      </c>
      <c r="E2824" s="5" t="s">
        <v>1340</v>
      </c>
      <c r="F2824" s="4">
        <v>2.18466</v>
      </c>
      <c r="G2824" s="6">
        <v>47155</v>
      </c>
      <c r="H2824" s="3" t="s">
        <v>7718</v>
      </c>
      <c r="I2824" s="3" t="s">
        <v>7532</v>
      </c>
      <c r="J2824" s="3"/>
      <c r="K2824" s="5" t="s">
        <v>214</v>
      </c>
      <c r="L2824" s="5">
        <v>4</v>
      </c>
      <c r="M2824" s="5" t="s">
        <v>560</v>
      </c>
      <c r="N2824" s="5">
        <f>VLOOKUP(M2824,[1]ArchetypeScores!E:N,10,FALSE)</f>
        <v>1</v>
      </c>
      <c r="O2824" s="5">
        <f>VLOOKUP(M2824,[1]ArchetypeScores!E:O,11,FALSE)</f>
        <v>0</v>
      </c>
      <c r="P2824" s="5">
        <f>VLOOKUP(M2824,[1]ArchetypeScores!E:P,12,FALSE)</f>
        <v>0</v>
      </c>
      <c r="Q2824" s="2" t="str">
        <f>VLOOKUP(M2824,[1]ArchetypeScores!E:W,19,FALSE)</f>
        <v>Other sector</v>
      </c>
      <c r="R2824" s="2">
        <f>VLOOKUP(M2824,[1]ArchetypeScores!E:I,5,FALSE)</f>
        <v>0</v>
      </c>
      <c r="S2824" s="2">
        <f>VLOOKUP(M2824,[1]ArchetypeScores!E:K,7,FALSE)</f>
        <v>0</v>
      </c>
      <c r="T2824" s="2" t="str">
        <f t="shared" si="44"/>
        <v>Not A&amp;R positive</v>
      </c>
    </row>
    <row r="2825" spans="1:20" x14ac:dyDescent="0.3">
      <c r="A2825" s="2" t="s">
        <v>7494</v>
      </c>
      <c r="B2825" s="3" t="s">
        <v>7719</v>
      </c>
      <c r="C2825" s="3" t="s">
        <v>7720</v>
      </c>
      <c r="D2825" s="4">
        <v>0.09</v>
      </c>
      <c r="E2825" s="5" t="s">
        <v>1340</v>
      </c>
      <c r="F2825" s="4">
        <v>0.10585</v>
      </c>
      <c r="G2825" s="6">
        <v>47139</v>
      </c>
      <c r="H2825" s="3" t="s">
        <v>7721</v>
      </c>
      <c r="I2825" s="3" t="s">
        <v>7722</v>
      </c>
      <c r="J2825" s="3"/>
      <c r="K2825" s="5" t="s">
        <v>489</v>
      </c>
      <c r="L2825" s="5">
        <v>5</v>
      </c>
      <c r="M2825" s="5" t="s">
        <v>512</v>
      </c>
      <c r="N2825" s="5">
        <f>VLOOKUP(M2825,[1]ArchetypeScores!E:N,10,FALSE)</f>
        <v>1</v>
      </c>
      <c r="O2825" s="5">
        <f>VLOOKUP(M2825,[1]ArchetypeScores!E:O,11,FALSE)</f>
        <v>-2</v>
      </c>
      <c r="P2825" s="5">
        <f>VLOOKUP(M2825,[1]ArchetypeScores!E:P,12,FALSE)</f>
        <v>0</v>
      </c>
      <c r="Q2825" s="2" t="str">
        <f>VLOOKUP(M2825,[1]ArchetypeScores!E:W,19,FALSE)</f>
        <v>Health care</v>
      </c>
      <c r="R2825" s="2">
        <f>VLOOKUP(M2825,[1]ArchetypeScores!E:I,5,FALSE)</f>
        <v>0</v>
      </c>
      <c r="S2825" s="2">
        <f>VLOOKUP(M2825,[1]ArchetypeScores!E:K,7,FALSE)</f>
        <v>0</v>
      </c>
      <c r="T2825" s="2" t="str">
        <f t="shared" si="44"/>
        <v>Not A&amp;R positive</v>
      </c>
    </row>
    <row r="2826" spans="1:20" x14ac:dyDescent="0.3">
      <c r="A2826" s="2" t="s">
        <v>7494</v>
      </c>
      <c r="B2826" s="3" t="s">
        <v>7723</v>
      </c>
      <c r="C2826" s="3" t="s">
        <v>7724</v>
      </c>
      <c r="D2826" s="4">
        <v>2.5000000000000001E-2</v>
      </c>
      <c r="E2826" s="5" t="s">
        <v>1340</v>
      </c>
      <c r="F2826" s="4">
        <v>2.9600000000000001E-2</v>
      </c>
      <c r="G2826" s="6">
        <v>47177</v>
      </c>
      <c r="H2826" s="3" t="s">
        <v>7531</v>
      </c>
      <c r="I2826" s="3" t="s">
        <v>7532</v>
      </c>
      <c r="J2826" s="3"/>
      <c r="K2826" s="5" t="s">
        <v>291</v>
      </c>
      <c r="L2826" s="5">
        <v>4</v>
      </c>
      <c r="M2826" s="5" t="s">
        <v>292</v>
      </c>
      <c r="N2826" s="5">
        <f>VLOOKUP(M2826,[1]ArchetypeScores!E:N,10,FALSE)</f>
        <v>1</v>
      </c>
      <c r="O2826" s="5">
        <f>VLOOKUP(M2826,[1]ArchetypeScores!E:O,11,FALSE)</f>
        <v>0</v>
      </c>
      <c r="P2826" s="5">
        <f>VLOOKUP(M2826,[1]ArchetypeScores!E:P,12,FALSE)</f>
        <v>0</v>
      </c>
      <c r="Q2826" s="2" t="str">
        <f>VLOOKUP(M2826,[1]ArchetypeScores!E:W,19,FALSE)</f>
        <v>Education and training</v>
      </c>
      <c r="R2826" s="2">
        <f>VLOOKUP(M2826,[1]ArchetypeScores!E:I,5,FALSE)</f>
        <v>0</v>
      </c>
      <c r="S2826" s="2">
        <f>VLOOKUP(M2826,[1]ArchetypeScores!E:K,7,FALSE)</f>
        <v>0</v>
      </c>
      <c r="T2826" s="2" t="str">
        <f t="shared" si="44"/>
        <v>Not A&amp;R positive</v>
      </c>
    </row>
    <row r="2827" spans="1:20" x14ac:dyDescent="0.3">
      <c r="A2827" s="2" t="s">
        <v>7494</v>
      </c>
      <c r="B2827" s="3" t="s">
        <v>7725</v>
      </c>
      <c r="C2827" s="3" t="s">
        <v>7726</v>
      </c>
      <c r="D2827" s="4">
        <v>3</v>
      </c>
      <c r="E2827" s="5" t="s">
        <v>1340</v>
      </c>
      <c r="F2827" s="4">
        <v>3.2420100000000001</v>
      </c>
      <c r="G2827" s="6">
        <v>47200</v>
      </c>
      <c r="H2827" s="3" t="s">
        <v>7649</v>
      </c>
      <c r="I2827" s="3" t="s">
        <v>7652</v>
      </c>
      <c r="J2827" s="3" t="s">
        <v>7727</v>
      </c>
      <c r="K2827" s="5" t="s">
        <v>38</v>
      </c>
      <c r="L2827" s="5">
        <v>13</v>
      </c>
      <c r="M2827" s="5" t="s">
        <v>39</v>
      </c>
      <c r="N2827" s="5">
        <f>VLOOKUP(M2827,[1]ArchetypeScores!E:N,10,FALSE)</f>
        <v>0</v>
      </c>
      <c r="O2827" s="5">
        <f>VLOOKUP(M2827,[1]ArchetypeScores!E:O,11,FALSE)</f>
        <v>-2</v>
      </c>
      <c r="P2827" s="5">
        <f>VLOOKUP(M2827,[1]ArchetypeScores!E:P,12,FALSE)</f>
        <v>0</v>
      </c>
      <c r="Q2827" s="2" t="str">
        <f>VLOOKUP(M2827,[1]ArchetypeScores!E:W,19,FALSE)</f>
        <v>Industrials - transportation</v>
      </c>
      <c r="R2827" s="2">
        <f>VLOOKUP(M2827,[1]ArchetypeScores!E:I,5,FALSE)</f>
        <v>0</v>
      </c>
      <c r="S2827" s="2">
        <f>VLOOKUP(M2827,[1]ArchetypeScores!E:K,7,FALSE)</f>
        <v>0</v>
      </c>
      <c r="T2827" s="2" t="str">
        <f t="shared" si="44"/>
        <v>Not A&amp;R positive</v>
      </c>
    </row>
    <row r="2828" spans="1:20" x14ac:dyDescent="0.3">
      <c r="A2828" s="2" t="s">
        <v>7494</v>
      </c>
      <c r="B2828" s="3" t="s">
        <v>7728</v>
      </c>
      <c r="C2828" s="3" t="s">
        <v>7729</v>
      </c>
      <c r="D2828" s="4">
        <v>6.6</v>
      </c>
      <c r="E2828" s="5" t="s">
        <v>1340</v>
      </c>
      <c r="F2828" s="4">
        <v>7.8140000000000001</v>
      </c>
      <c r="G2828" s="6">
        <v>47280</v>
      </c>
      <c r="H2828" s="3" t="s">
        <v>7531</v>
      </c>
      <c r="I2828" s="3" t="s">
        <v>7532</v>
      </c>
      <c r="J2828" s="3"/>
      <c r="K2828" s="5" t="s">
        <v>67</v>
      </c>
      <c r="L2828" s="5">
        <v>1</v>
      </c>
      <c r="M2828" s="5" t="s">
        <v>265</v>
      </c>
      <c r="N2828" s="5">
        <f>VLOOKUP(M2828,[1]ArchetypeScores!E:N,10,FALSE)</f>
        <v>0</v>
      </c>
      <c r="O2828" s="5">
        <f>VLOOKUP(M2828,[1]ArchetypeScores!E:O,11,FALSE)</f>
        <v>-1</v>
      </c>
      <c r="P2828" s="5">
        <f>VLOOKUP(M2828,[1]ArchetypeScores!E:P,12,FALSE)</f>
        <v>0</v>
      </c>
      <c r="Q2828" s="2" t="str">
        <f>VLOOKUP(M2828,[1]ArchetypeScores!E:W,19,FALSE)</f>
        <v>Untargeted</v>
      </c>
      <c r="R2828" s="2">
        <f>VLOOKUP(M2828,[1]ArchetypeScores!E:I,5,FALSE)</f>
        <v>0</v>
      </c>
      <c r="S2828" s="2">
        <f>VLOOKUP(M2828,[1]ArchetypeScores!E:K,7,FALSE)</f>
        <v>0</v>
      </c>
      <c r="T2828" s="2" t="str">
        <f t="shared" si="44"/>
        <v>Not A&amp;R positive</v>
      </c>
    </row>
    <row r="2829" spans="1:20" x14ac:dyDescent="0.3">
      <c r="A2829" s="2" t="s">
        <v>7494</v>
      </c>
      <c r="B2829" s="3" t="s">
        <v>7730</v>
      </c>
      <c r="C2829" s="3" t="s">
        <v>7731</v>
      </c>
      <c r="D2829" s="4">
        <v>0.35</v>
      </c>
      <c r="E2829" s="5" t="s">
        <v>1340</v>
      </c>
      <c r="F2829" s="4">
        <v>0.42775000000000002</v>
      </c>
      <c r="G2829" s="6">
        <v>47124</v>
      </c>
      <c r="H2829" s="3" t="s">
        <v>7732</v>
      </c>
      <c r="I2829" s="3" t="s">
        <v>7532</v>
      </c>
      <c r="J2829" s="3"/>
      <c r="K2829" s="5" t="s">
        <v>25</v>
      </c>
      <c r="L2829" s="5">
        <v>12</v>
      </c>
      <c r="M2829" s="5" t="s">
        <v>183</v>
      </c>
      <c r="N2829" s="5">
        <f>VLOOKUP(M2829,[1]ArchetypeScores!E:N,10,FALSE)</f>
        <v>1</v>
      </c>
      <c r="O2829" s="5">
        <f>VLOOKUP(M2829,[1]ArchetypeScores!E:O,11,FALSE)</f>
        <v>-2</v>
      </c>
      <c r="P2829" s="5">
        <f>VLOOKUP(M2829,[1]ArchetypeScores!E:P,12,FALSE)</f>
        <v>0</v>
      </c>
      <c r="Q2829" s="2" t="str">
        <f>VLOOKUP(M2829,[1]ArchetypeScores!E:W,19,FALSE)</f>
        <v>Industrials - other</v>
      </c>
      <c r="R2829" s="2">
        <f>VLOOKUP(M2829,[1]ArchetypeScores!E:I,5,FALSE)</f>
        <v>0</v>
      </c>
      <c r="S2829" s="2">
        <f>VLOOKUP(M2829,[1]ArchetypeScores!E:K,7,FALSE)</f>
        <v>0</v>
      </c>
      <c r="T2829" s="2" t="str">
        <f t="shared" si="44"/>
        <v>Not A&amp;R positive</v>
      </c>
    </row>
    <row r="2830" spans="1:20" x14ac:dyDescent="0.3">
      <c r="A2830" s="2" t="s">
        <v>7494</v>
      </c>
      <c r="B2830" s="3" t="s">
        <v>7733</v>
      </c>
      <c r="C2830" s="3" t="s">
        <v>7734</v>
      </c>
      <c r="D2830" s="4">
        <v>0.36499999999999999</v>
      </c>
      <c r="E2830" s="5" t="s">
        <v>1340</v>
      </c>
      <c r="F2830" s="4">
        <v>0.43214000000000002</v>
      </c>
      <c r="G2830" s="6">
        <v>47250</v>
      </c>
      <c r="H2830" s="3" t="s">
        <v>7531</v>
      </c>
      <c r="I2830" s="3" t="s">
        <v>7532</v>
      </c>
      <c r="J2830" s="3"/>
      <c r="K2830" s="5" t="s">
        <v>214</v>
      </c>
      <c r="L2830" s="5">
        <v>3</v>
      </c>
      <c r="M2830" s="5" t="s">
        <v>2005</v>
      </c>
      <c r="N2830" s="5">
        <f>VLOOKUP(M2830,[1]ArchetypeScores!E:N,10,FALSE)</f>
        <v>1</v>
      </c>
      <c r="O2830" s="5">
        <f>VLOOKUP(M2830,[1]ArchetypeScores!E:O,11,FALSE)</f>
        <v>0</v>
      </c>
      <c r="P2830" s="5">
        <f>VLOOKUP(M2830,[1]ArchetypeScores!E:P,12,FALSE)</f>
        <v>-1</v>
      </c>
      <c r="Q2830" s="2" t="str">
        <f>VLOOKUP(M2830,[1]ArchetypeScores!E:W,19,FALSE)</f>
        <v>Other sector</v>
      </c>
      <c r="R2830" s="2">
        <f>VLOOKUP(M2830,[1]ArchetypeScores!E:I,5,FALSE)</f>
        <v>0</v>
      </c>
      <c r="S2830" s="2">
        <f>VLOOKUP(M2830,[1]ArchetypeScores!E:K,7,FALSE)</f>
        <v>0</v>
      </c>
      <c r="T2830" s="2" t="str">
        <f t="shared" si="44"/>
        <v>Not A&amp;R positive</v>
      </c>
    </row>
    <row r="2831" spans="1:20" x14ac:dyDescent="0.3">
      <c r="A2831" s="2" t="s">
        <v>7494</v>
      </c>
      <c r="B2831" s="3" t="s">
        <v>7735</v>
      </c>
      <c r="C2831" s="3" t="s">
        <v>7736</v>
      </c>
      <c r="D2831" s="4">
        <v>0.5</v>
      </c>
      <c r="E2831" s="5" t="s">
        <v>1340</v>
      </c>
      <c r="F2831" s="4">
        <v>0.54124000000000005</v>
      </c>
      <c r="G2831" s="6">
        <v>47208</v>
      </c>
      <c r="H2831" s="3" t="s">
        <v>7737</v>
      </c>
      <c r="I2831" s="3" t="s">
        <v>7567</v>
      </c>
      <c r="J2831" s="3"/>
      <c r="K2831" s="5" t="s">
        <v>38</v>
      </c>
      <c r="L2831" s="5">
        <v>29</v>
      </c>
      <c r="M2831" s="5" t="s">
        <v>316</v>
      </c>
      <c r="N2831" s="5">
        <f>VLOOKUP(M2831,[1]ArchetypeScores!E:N,10,FALSE)</f>
        <v>0</v>
      </c>
      <c r="O2831" s="5">
        <f>VLOOKUP(M2831,[1]ArchetypeScores!E:O,11,FALSE)</f>
        <v>-1</v>
      </c>
      <c r="P2831" s="5">
        <f>VLOOKUP(M2831,[1]ArchetypeScores!E:P,12,FALSE)</f>
        <v>0</v>
      </c>
      <c r="Q2831" s="2" t="str">
        <f>VLOOKUP(M2831,[1]ArchetypeScores!E:W,19,FALSE)</f>
        <v>Other sector</v>
      </c>
      <c r="R2831" s="2">
        <f>VLOOKUP(M2831,[1]ArchetypeScores!E:I,5,FALSE)</f>
        <v>0</v>
      </c>
      <c r="S2831" s="2">
        <f>VLOOKUP(M2831,[1]ArchetypeScores!E:K,7,FALSE)</f>
        <v>0</v>
      </c>
      <c r="T2831" s="2" t="str">
        <f t="shared" si="44"/>
        <v>Not A&amp;R positive</v>
      </c>
    </row>
    <row r="2832" spans="1:20" x14ac:dyDescent="0.3">
      <c r="A2832" s="2" t="s">
        <v>7494</v>
      </c>
      <c r="B2832" s="3" t="s">
        <v>7738</v>
      </c>
      <c r="C2832" s="3" t="s">
        <v>7739</v>
      </c>
      <c r="D2832" s="4">
        <v>5</v>
      </c>
      <c r="E2832" s="5" t="s">
        <v>1340</v>
      </c>
      <c r="F2832" s="4">
        <v>5.4894999999999996</v>
      </c>
      <c r="G2832" s="6">
        <v>47196</v>
      </c>
      <c r="H2832" s="3" t="s">
        <v>7740</v>
      </c>
      <c r="I2832" s="3" t="s">
        <v>7579</v>
      </c>
      <c r="J2832" s="3"/>
      <c r="K2832" s="5" t="s">
        <v>38</v>
      </c>
      <c r="L2832" s="5">
        <v>16</v>
      </c>
      <c r="M2832" s="5" t="s">
        <v>3141</v>
      </c>
      <c r="N2832" s="5">
        <f>VLOOKUP(M2832,[1]ArchetypeScores!E:N,10,FALSE)</f>
        <v>0</v>
      </c>
      <c r="O2832" s="5">
        <f>VLOOKUP(M2832,[1]ArchetypeScores!E:O,11,FALSE)</f>
        <v>-2</v>
      </c>
      <c r="P2832" s="5">
        <f>VLOOKUP(M2832,[1]ArchetypeScores!E:P,12,FALSE)</f>
        <v>1</v>
      </c>
      <c r="Q2832" s="2" t="e">
        <f>VLOOKUP(M2832,[1]ArchetypeScores!E:W,19,FALSE)</f>
        <v>#N/A</v>
      </c>
      <c r="R2832" s="2">
        <f>VLOOKUP(M2832,[1]ArchetypeScores!E:I,5,FALSE)</f>
        <v>0</v>
      </c>
      <c r="S2832" s="2">
        <f>VLOOKUP(M2832,[1]ArchetypeScores!E:K,7,FALSE)</f>
        <v>0</v>
      </c>
      <c r="T2832" s="2" t="str">
        <f t="shared" si="44"/>
        <v>Not A&amp;R positive</v>
      </c>
    </row>
    <row r="2833" spans="1:20" x14ac:dyDescent="0.3">
      <c r="A2833" s="2" t="s">
        <v>7494</v>
      </c>
      <c r="B2833" s="3" t="s">
        <v>7741</v>
      </c>
      <c r="C2833" s="3" t="s">
        <v>7742</v>
      </c>
      <c r="D2833" s="4">
        <v>3.4</v>
      </c>
      <c r="E2833" s="5" t="s">
        <v>1340</v>
      </c>
      <c r="F2833" s="4">
        <v>4.0254000000000003</v>
      </c>
      <c r="G2833" s="6">
        <v>47275</v>
      </c>
      <c r="H2833" s="3" t="s">
        <v>7531</v>
      </c>
      <c r="I2833" s="3" t="s">
        <v>7532</v>
      </c>
      <c r="J2833" s="3"/>
      <c r="K2833" s="5" t="s">
        <v>1097</v>
      </c>
      <c r="L2833" s="5" t="s">
        <v>112</v>
      </c>
      <c r="M2833" s="5" t="s">
        <v>1586</v>
      </c>
      <c r="N2833" s="5">
        <f>VLOOKUP(M2833,[1]ArchetypeScores!E:N,10,FALSE)</f>
        <v>1</v>
      </c>
      <c r="O2833" s="5">
        <f>VLOOKUP(M2833,[1]ArchetypeScores!E:O,11,FALSE)</f>
        <v>0</v>
      </c>
      <c r="P2833" s="5">
        <f>VLOOKUP(M2833,[1]ArchetypeScores!E:P,12,FALSE)</f>
        <v>2</v>
      </c>
      <c r="Q2833" s="2" t="str">
        <f>VLOOKUP(M2833,[1]ArchetypeScores!E:W,19,FALSE)</f>
        <v>Untargeted</v>
      </c>
      <c r="R2833" s="2">
        <f>VLOOKUP(M2833,[1]ArchetypeScores!E:I,5,FALSE)</f>
        <v>0</v>
      </c>
      <c r="S2833" s="2">
        <f>VLOOKUP(M2833,[1]ArchetypeScores!E:K,7,FALSE)</f>
        <v>0</v>
      </c>
      <c r="T2833" s="2" t="str">
        <f t="shared" si="44"/>
        <v>Not A&amp;R positive</v>
      </c>
    </row>
    <row r="2834" spans="1:20" x14ac:dyDescent="0.3">
      <c r="A2834" s="2" t="s">
        <v>7494</v>
      </c>
      <c r="B2834" s="3" t="s">
        <v>7743</v>
      </c>
      <c r="C2834" s="3" t="s">
        <v>7744</v>
      </c>
      <c r="D2834" s="4">
        <v>0.04</v>
      </c>
      <c r="E2834" s="5" t="s">
        <v>1340</v>
      </c>
      <c r="F2834" s="4">
        <v>4.8890000000000003E-2</v>
      </c>
      <c r="G2834" s="6">
        <v>47125</v>
      </c>
      <c r="H2834" s="3" t="s">
        <v>7732</v>
      </c>
      <c r="I2834" s="3" t="s">
        <v>7745</v>
      </c>
      <c r="J2834" s="3"/>
      <c r="K2834" s="5" t="s">
        <v>1097</v>
      </c>
      <c r="L2834" s="5">
        <v>4</v>
      </c>
      <c r="M2834" s="5" t="s">
        <v>5186</v>
      </c>
      <c r="N2834" s="5">
        <f>VLOOKUP(M2834,[1]ArchetypeScores!E:N,10,FALSE)</f>
        <v>1</v>
      </c>
      <c r="O2834" s="5">
        <f>VLOOKUP(M2834,[1]ArchetypeScores!E:O,11,FALSE)</f>
        <v>0</v>
      </c>
      <c r="P2834" s="5">
        <f>VLOOKUP(M2834,[1]ArchetypeScores!E:P,12,FALSE)</f>
        <v>2</v>
      </c>
      <c r="Q2834" s="2" t="str">
        <f>VLOOKUP(M2834,[1]ArchetypeScores!E:W,19,FALSE)</f>
        <v>Other sector</v>
      </c>
      <c r="R2834" s="2">
        <f>VLOOKUP(M2834,[1]ArchetypeScores!E:I,5,FALSE)</f>
        <v>0</v>
      </c>
      <c r="S2834" s="2">
        <f>VLOOKUP(M2834,[1]ArchetypeScores!E:K,7,FALSE)</f>
        <v>0</v>
      </c>
      <c r="T2834" s="2" t="str">
        <f t="shared" si="44"/>
        <v>Not A&amp;R positive</v>
      </c>
    </row>
    <row r="2835" spans="1:20" x14ac:dyDescent="0.3">
      <c r="A2835" s="2" t="s">
        <v>7494</v>
      </c>
      <c r="B2835" s="3" t="s">
        <v>7746</v>
      </c>
      <c r="C2835" s="3" t="s">
        <v>7747</v>
      </c>
      <c r="D2835" s="4">
        <v>0.05</v>
      </c>
      <c r="E2835" s="5" t="s">
        <v>1340</v>
      </c>
      <c r="F2835" s="4">
        <v>6.1109999999999998E-2</v>
      </c>
      <c r="G2835" s="6">
        <v>47136</v>
      </c>
      <c r="H2835" s="3" t="s">
        <v>7732</v>
      </c>
      <c r="I2835" s="3" t="s">
        <v>7745</v>
      </c>
      <c r="J2835" s="3"/>
      <c r="K2835" s="5" t="s">
        <v>1097</v>
      </c>
      <c r="L2835" s="5">
        <v>4</v>
      </c>
      <c r="M2835" s="5" t="s">
        <v>5186</v>
      </c>
      <c r="N2835" s="5">
        <f>VLOOKUP(M2835,[1]ArchetypeScores!E:N,10,FALSE)</f>
        <v>1</v>
      </c>
      <c r="O2835" s="5">
        <f>VLOOKUP(M2835,[1]ArchetypeScores!E:O,11,FALSE)</f>
        <v>0</v>
      </c>
      <c r="P2835" s="5">
        <f>VLOOKUP(M2835,[1]ArchetypeScores!E:P,12,FALSE)</f>
        <v>2</v>
      </c>
      <c r="Q2835" s="2" t="str">
        <f>VLOOKUP(M2835,[1]ArchetypeScores!E:W,19,FALSE)</f>
        <v>Other sector</v>
      </c>
      <c r="R2835" s="2">
        <f>VLOOKUP(M2835,[1]ArchetypeScores!E:I,5,FALSE)</f>
        <v>0</v>
      </c>
      <c r="S2835" s="2">
        <f>VLOOKUP(M2835,[1]ArchetypeScores!E:K,7,FALSE)</f>
        <v>0</v>
      </c>
      <c r="T2835" s="2" t="str">
        <f t="shared" si="44"/>
        <v>Not A&amp;R positive</v>
      </c>
    </row>
    <row r="2836" spans="1:20" x14ac:dyDescent="0.3">
      <c r="A2836" s="2" t="s">
        <v>7494</v>
      </c>
      <c r="B2836" s="3" t="s">
        <v>7748</v>
      </c>
      <c r="C2836" s="3" t="s">
        <v>7749</v>
      </c>
      <c r="D2836" s="4">
        <v>7.0000000000000007E-2</v>
      </c>
      <c r="E2836" s="5" t="s">
        <v>1340</v>
      </c>
      <c r="F2836" s="4">
        <v>8.5550000000000001E-2</v>
      </c>
      <c r="G2836" s="6">
        <v>47137</v>
      </c>
      <c r="H2836" s="3" t="s">
        <v>7732</v>
      </c>
      <c r="I2836" s="3" t="s">
        <v>7745</v>
      </c>
      <c r="J2836" s="3"/>
      <c r="K2836" s="5" t="s">
        <v>1097</v>
      </c>
      <c r="L2836" s="5">
        <v>4</v>
      </c>
      <c r="M2836" s="5" t="s">
        <v>5186</v>
      </c>
      <c r="N2836" s="5">
        <f>VLOOKUP(M2836,[1]ArchetypeScores!E:N,10,FALSE)</f>
        <v>1</v>
      </c>
      <c r="O2836" s="5">
        <f>VLOOKUP(M2836,[1]ArchetypeScores!E:O,11,FALSE)</f>
        <v>0</v>
      </c>
      <c r="P2836" s="5">
        <f>VLOOKUP(M2836,[1]ArchetypeScores!E:P,12,FALSE)</f>
        <v>2</v>
      </c>
      <c r="Q2836" s="2" t="str">
        <f>VLOOKUP(M2836,[1]ArchetypeScores!E:W,19,FALSE)</f>
        <v>Other sector</v>
      </c>
      <c r="R2836" s="2">
        <f>VLOOKUP(M2836,[1]ArchetypeScores!E:I,5,FALSE)</f>
        <v>0</v>
      </c>
      <c r="S2836" s="2">
        <f>VLOOKUP(M2836,[1]ArchetypeScores!E:K,7,FALSE)</f>
        <v>0</v>
      </c>
      <c r="T2836" s="2" t="str">
        <f t="shared" si="44"/>
        <v>Not A&amp;R positive</v>
      </c>
    </row>
    <row r="2837" spans="1:20" x14ac:dyDescent="0.3">
      <c r="A2837" s="2" t="s">
        <v>7494</v>
      </c>
      <c r="B2837" s="3" t="s">
        <v>7750</v>
      </c>
      <c r="C2837" s="3" t="s">
        <v>7751</v>
      </c>
      <c r="D2837" s="4">
        <v>0.30499999999999999</v>
      </c>
      <c r="E2837" s="5" t="s">
        <v>1340</v>
      </c>
      <c r="F2837" s="4">
        <v>0.37275999999999998</v>
      </c>
      <c r="G2837" s="6">
        <v>47126</v>
      </c>
      <c r="H2837" s="3" t="s">
        <v>7732</v>
      </c>
      <c r="I2837" s="3" t="s">
        <v>7745</v>
      </c>
      <c r="J2837" s="3"/>
      <c r="K2837" s="5" t="s">
        <v>1097</v>
      </c>
      <c r="L2837" s="5">
        <v>4</v>
      </c>
      <c r="M2837" s="5" t="s">
        <v>5186</v>
      </c>
      <c r="N2837" s="5">
        <f>VLOOKUP(M2837,[1]ArchetypeScores!E:N,10,FALSE)</f>
        <v>1</v>
      </c>
      <c r="O2837" s="5">
        <f>VLOOKUP(M2837,[1]ArchetypeScores!E:O,11,FALSE)</f>
        <v>0</v>
      </c>
      <c r="P2837" s="5">
        <f>VLOOKUP(M2837,[1]ArchetypeScores!E:P,12,FALSE)</f>
        <v>2</v>
      </c>
      <c r="Q2837" s="2" t="str">
        <f>VLOOKUP(M2837,[1]ArchetypeScores!E:W,19,FALSE)</f>
        <v>Other sector</v>
      </c>
      <c r="R2837" s="2">
        <f>VLOOKUP(M2837,[1]ArchetypeScores!E:I,5,FALSE)</f>
        <v>0</v>
      </c>
      <c r="S2837" s="2">
        <f>VLOOKUP(M2837,[1]ArchetypeScores!E:K,7,FALSE)</f>
        <v>0</v>
      </c>
      <c r="T2837" s="2" t="str">
        <f t="shared" si="44"/>
        <v>Not A&amp;R positive</v>
      </c>
    </row>
    <row r="2838" spans="1:20" x14ac:dyDescent="0.3">
      <c r="A2838" s="2" t="s">
        <v>7494</v>
      </c>
      <c r="B2838" s="3" t="s">
        <v>7752</v>
      </c>
      <c r="C2838" s="3" t="s">
        <v>7753</v>
      </c>
      <c r="D2838" s="4">
        <v>7.0000000000000007E-2</v>
      </c>
      <c r="E2838" s="5" t="s">
        <v>1340</v>
      </c>
      <c r="F2838" s="4">
        <v>8.5550000000000001E-2</v>
      </c>
      <c r="G2838" s="6">
        <v>47128</v>
      </c>
      <c r="H2838" s="3" t="s">
        <v>7732</v>
      </c>
      <c r="I2838" s="3" t="s">
        <v>7745</v>
      </c>
      <c r="J2838" s="3"/>
      <c r="K2838" s="5" t="s">
        <v>154</v>
      </c>
      <c r="L2838" s="5" t="s">
        <v>112</v>
      </c>
      <c r="M2838" s="5" t="s">
        <v>155</v>
      </c>
      <c r="N2838" s="5">
        <f>VLOOKUP(M2838,[1]ArchetypeScores!E:N,10,FALSE)</f>
        <v>1</v>
      </c>
      <c r="O2838" s="5">
        <f>VLOOKUP(M2838,[1]ArchetypeScores!E:O,11,FALSE)</f>
        <v>0</v>
      </c>
      <c r="P2838" s="5">
        <f>VLOOKUP(M2838,[1]ArchetypeScores!E:P,12,FALSE)</f>
        <v>0</v>
      </c>
      <c r="Q2838" s="2" t="str">
        <f>VLOOKUP(M2838,[1]ArchetypeScores!E:W,19,FALSE)</f>
        <v>Education and training</v>
      </c>
      <c r="R2838" s="2">
        <f>VLOOKUP(M2838,[1]ArchetypeScores!E:I,5,FALSE)</f>
        <v>0</v>
      </c>
      <c r="S2838" s="2">
        <f>VLOOKUP(M2838,[1]ArchetypeScores!E:K,7,FALSE)</f>
        <v>1</v>
      </c>
      <c r="T2838" s="2" t="str">
        <f t="shared" si="44"/>
        <v>Indirect only</v>
      </c>
    </row>
    <row r="2839" spans="1:20" x14ac:dyDescent="0.3">
      <c r="A2839" s="2" t="s">
        <v>7494</v>
      </c>
      <c r="B2839" s="3" t="s">
        <v>7754</v>
      </c>
      <c r="C2839" s="3" t="s">
        <v>7755</v>
      </c>
      <c r="D2839" s="4">
        <v>0.03</v>
      </c>
      <c r="E2839" s="5" t="s">
        <v>1340</v>
      </c>
      <c r="F2839" s="4">
        <v>3.6659999999999998E-2</v>
      </c>
      <c r="G2839" s="6">
        <v>47129</v>
      </c>
      <c r="H2839" s="3" t="s">
        <v>7732</v>
      </c>
      <c r="I2839" s="3" t="s">
        <v>7745</v>
      </c>
      <c r="J2839" s="3"/>
      <c r="K2839" s="5" t="s">
        <v>175</v>
      </c>
      <c r="L2839" s="5" t="s">
        <v>112</v>
      </c>
      <c r="M2839" s="5" t="s">
        <v>505</v>
      </c>
      <c r="N2839" s="5">
        <f>VLOOKUP(M2839,[1]ArchetypeScores!E:N,10,FALSE)</f>
        <v>1</v>
      </c>
      <c r="O2839" s="5">
        <f>VLOOKUP(M2839,[1]ArchetypeScores!E:O,11,FALSE)</f>
        <v>-2</v>
      </c>
      <c r="P2839" s="5">
        <f>VLOOKUP(M2839,[1]ArchetypeScores!E:P,12,FALSE)</f>
        <v>0</v>
      </c>
      <c r="Q2839" s="2" t="str">
        <f>VLOOKUP(M2839,[1]ArchetypeScores!E:W,19,FALSE)</f>
        <v>Other sector</v>
      </c>
      <c r="R2839" s="2">
        <f>VLOOKUP(M2839,[1]ArchetypeScores!E:I,5,FALSE)</f>
        <v>0</v>
      </c>
      <c r="S2839" s="2">
        <f>VLOOKUP(M2839,[1]ArchetypeScores!E:K,7,FALSE)</f>
        <v>0</v>
      </c>
      <c r="T2839" s="2" t="str">
        <f t="shared" si="44"/>
        <v>Not A&amp;R positive</v>
      </c>
    </row>
    <row r="2840" spans="1:20" x14ac:dyDescent="0.3">
      <c r="A2840" s="2" t="s">
        <v>7494</v>
      </c>
      <c r="B2840" s="3" t="s">
        <v>7756</v>
      </c>
      <c r="C2840" s="3" t="s">
        <v>7757</v>
      </c>
      <c r="D2840" s="4">
        <v>0.03</v>
      </c>
      <c r="E2840" s="5" t="s">
        <v>1340</v>
      </c>
      <c r="F2840" s="4">
        <v>3.6659999999999998E-2</v>
      </c>
      <c r="G2840" s="6">
        <v>47130</v>
      </c>
      <c r="H2840" s="3" t="s">
        <v>7732</v>
      </c>
      <c r="I2840" s="3" t="s">
        <v>7745</v>
      </c>
      <c r="J2840" s="3"/>
      <c r="K2840" s="5" t="s">
        <v>1097</v>
      </c>
      <c r="L2840" s="5">
        <v>4</v>
      </c>
      <c r="M2840" s="5" t="s">
        <v>5186</v>
      </c>
      <c r="N2840" s="5">
        <f>VLOOKUP(M2840,[1]ArchetypeScores!E:N,10,FALSE)</f>
        <v>1</v>
      </c>
      <c r="O2840" s="5">
        <f>VLOOKUP(M2840,[1]ArchetypeScores!E:O,11,FALSE)</f>
        <v>0</v>
      </c>
      <c r="P2840" s="5">
        <f>VLOOKUP(M2840,[1]ArchetypeScores!E:P,12,FALSE)</f>
        <v>2</v>
      </c>
      <c r="Q2840" s="2" t="str">
        <f>VLOOKUP(M2840,[1]ArchetypeScores!E:W,19,FALSE)</f>
        <v>Other sector</v>
      </c>
      <c r="R2840" s="2">
        <f>VLOOKUP(M2840,[1]ArchetypeScores!E:I,5,FALSE)</f>
        <v>0</v>
      </c>
      <c r="S2840" s="2">
        <f>VLOOKUP(M2840,[1]ArchetypeScores!E:K,7,FALSE)</f>
        <v>0</v>
      </c>
      <c r="T2840" s="2" t="str">
        <f t="shared" si="44"/>
        <v>Not A&amp;R positive</v>
      </c>
    </row>
    <row r="2841" spans="1:20" x14ac:dyDescent="0.3">
      <c r="A2841" s="2" t="s">
        <v>7494</v>
      </c>
      <c r="B2841" s="3" t="s">
        <v>7758</v>
      </c>
      <c r="C2841" s="3" t="s">
        <v>7759</v>
      </c>
      <c r="D2841" s="4">
        <v>0.02</v>
      </c>
      <c r="E2841" s="5" t="s">
        <v>1340</v>
      </c>
      <c r="F2841" s="4">
        <v>2.444E-2</v>
      </c>
      <c r="G2841" s="6">
        <v>47133</v>
      </c>
      <c r="H2841" s="3" t="s">
        <v>7732</v>
      </c>
      <c r="I2841" s="3" t="s">
        <v>7745</v>
      </c>
      <c r="J2841" s="3"/>
      <c r="K2841" s="5" t="s">
        <v>1727</v>
      </c>
      <c r="L2841" s="5">
        <v>1</v>
      </c>
      <c r="M2841" s="5" t="s">
        <v>2397</v>
      </c>
      <c r="N2841" s="5">
        <f>VLOOKUP(M2841,[1]ArchetypeScores!E:N,10,FALSE)</f>
        <v>1</v>
      </c>
      <c r="O2841" s="5">
        <f>VLOOKUP(M2841,[1]ArchetypeScores!E:O,11,FALSE)</f>
        <v>-2</v>
      </c>
      <c r="P2841" s="5">
        <f>VLOOKUP(M2841,[1]ArchetypeScores!E:P,12,FALSE)</f>
        <v>2</v>
      </c>
      <c r="Q2841" s="2" t="str">
        <f>VLOOKUP(M2841,[1]ArchetypeScores!E:W,19,FALSE)</f>
        <v>Industrials - other</v>
      </c>
      <c r="R2841" s="2">
        <f>VLOOKUP(M2841,[1]ArchetypeScores!E:I,5,FALSE)</f>
        <v>1</v>
      </c>
      <c r="S2841" s="2">
        <f>VLOOKUP(M2841,[1]ArchetypeScores!E:K,7,FALSE)</f>
        <v>1</v>
      </c>
      <c r="T2841" s="2" t="str">
        <f t="shared" si="44"/>
        <v>Both</v>
      </c>
    </row>
    <row r="2842" spans="1:20" x14ac:dyDescent="0.3">
      <c r="A2842" s="2" t="s">
        <v>7494</v>
      </c>
      <c r="B2842" s="3" t="s">
        <v>7760</v>
      </c>
      <c r="C2842" s="3" t="s">
        <v>7761</v>
      </c>
      <c r="D2842" s="4">
        <v>0.06</v>
      </c>
      <c r="E2842" s="5" t="s">
        <v>1340</v>
      </c>
      <c r="F2842" s="4">
        <v>7.3330000000000006E-2</v>
      </c>
      <c r="G2842" s="6">
        <v>47134</v>
      </c>
      <c r="H2842" s="3" t="s">
        <v>7732</v>
      </c>
      <c r="I2842" s="3" t="s">
        <v>7745</v>
      </c>
      <c r="J2842" s="3"/>
      <c r="K2842" s="5" t="s">
        <v>214</v>
      </c>
      <c r="L2842" s="5">
        <v>4</v>
      </c>
      <c r="M2842" s="5" t="s">
        <v>560</v>
      </c>
      <c r="N2842" s="5">
        <f>VLOOKUP(M2842,[1]ArchetypeScores!E:N,10,FALSE)</f>
        <v>1</v>
      </c>
      <c r="O2842" s="5">
        <f>VLOOKUP(M2842,[1]ArchetypeScores!E:O,11,FALSE)</f>
        <v>0</v>
      </c>
      <c r="P2842" s="5">
        <f>VLOOKUP(M2842,[1]ArchetypeScores!E:P,12,FALSE)</f>
        <v>0</v>
      </c>
      <c r="Q2842" s="2" t="str">
        <f>VLOOKUP(M2842,[1]ArchetypeScores!E:W,19,FALSE)</f>
        <v>Other sector</v>
      </c>
      <c r="R2842" s="2">
        <f>VLOOKUP(M2842,[1]ArchetypeScores!E:I,5,FALSE)</f>
        <v>0</v>
      </c>
      <c r="S2842" s="2">
        <f>VLOOKUP(M2842,[1]ArchetypeScores!E:K,7,FALSE)</f>
        <v>0</v>
      </c>
      <c r="T2842" s="2" t="str">
        <f t="shared" si="44"/>
        <v>Not A&amp;R positive</v>
      </c>
    </row>
    <row r="2843" spans="1:20" x14ac:dyDescent="0.3">
      <c r="A2843" s="2" t="s">
        <v>7494</v>
      </c>
      <c r="B2843" s="3" t="s">
        <v>7762</v>
      </c>
      <c r="C2843" s="3" t="s">
        <v>7763</v>
      </c>
      <c r="D2843" s="4">
        <v>0.6</v>
      </c>
      <c r="E2843" s="5" t="s">
        <v>1340</v>
      </c>
      <c r="F2843" s="4">
        <v>0.68191999999999997</v>
      </c>
      <c r="G2843" s="6">
        <v>47189</v>
      </c>
      <c r="H2843" s="3" t="s">
        <v>7764</v>
      </c>
      <c r="I2843" s="3"/>
      <c r="J2843" s="3"/>
      <c r="K2843" s="5" t="s">
        <v>735</v>
      </c>
      <c r="L2843" s="5">
        <v>1</v>
      </c>
      <c r="M2843" s="5" t="s">
        <v>736</v>
      </c>
      <c r="N2843" s="5">
        <f>VLOOKUP(M2843,[1]ArchetypeScores!E:N,10,FALSE)</f>
        <v>1</v>
      </c>
      <c r="O2843" s="5">
        <f>VLOOKUP(M2843,[1]ArchetypeScores!E:O,11,FALSE)</f>
        <v>-2</v>
      </c>
      <c r="P2843" s="5">
        <f>VLOOKUP(M2843,[1]ArchetypeScores!E:P,12,FALSE)</f>
        <v>-2</v>
      </c>
      <c r="Q2843" s="2" t="str">
        <f>VLOOKUP(M2843,[1]ArchetypeScores!E:W,19,FALSE)</f>
        <v>Other sector</v>
      </c>
      <c r="R2843" s="2">
        <f>VLOOKUP(M2843,[1]ArchetypeScores!E:I,5,FALSE)</f>
        <v>0</v>
      </c>
      <c r="S2843" s="2">
        <f>VLOOKUP(M2843,[1]ArchetypeScores!E:K,7,FALSE)</f>
        <v>0</v>
      </c>
      <c r="T2843" s="2" t="str">
        <f t="shared" si="44"/>
        <v>Not A&amp;R positive</v>
      </c>
    </row>
    <row r="2844" spans="1:20" x14ac:dyDescent="0.3">
      <c r="A2844" s="2" t="s">
        <v>7494</v>
      </c>
      <c r="B2844" s="3" t="s">
        <v>7765</v>
      </c>
      <c r="C2844" s="3" t="s">
        <v>7766</v>
      </c>
      <c r="D2844" s="4">
        <v>0.3</v>
      </c>
      <c r="E2844" s="5" t="s">
        <v>1340</v>
      </c>
      <c r="F2844" s="4">
        <v>0.35857</v>
      </c>
      <c r="G2844" s="6">
        <v>47147</v>
      </c>
      <c r="H2844" s="3" t="s">
        <v>7629</v>
      </c>
      <c r="I2844" s="3" t="s">
        <v>7630</v>
      </c>
      <c r="J2844" s="3"/>
      <c r="K2844" s="5" t="s">
        <v>61</v>
      </c>
      <c r="L2844" s="5">
        <v>4</v>
      </c>
      <c r="M2844" s="5" t="s">
        <v>433</v>
      </c>
      <c r="N2844" s="5">
        <f>VLOOKUP(M2844,[1]ArchetypeScores!E:N,10,FALSE)</f>
        <v>0</v>
      </c>
      <c r="O2844" s="5">
        <f>VLOOKUP(M2844,[1]ArchetypeScores!E:O,11,FALSE)</f>
        <v>0</v>
      </c>
      <c r="P2844" s="5">
        <f>VLOOKUP(M2844,[1]ArchetypeScores!E:P,12,FALSE)</f>
        <v>0</v>
      </c>
      <c r="Q2844" s="2" t="str">
        <f>VLOOKUP(M2844,[1]ArchetypeScores!E:W,19,FALSE)</f>
        <v>Health care</v>
      </c>
      <c r="R2844" s="2">
        <f>VLOOKUP(M2844,[1]ArchetypeScores!E:I,5,FALSE)</f>
        <v>0</v>
      </c>
      <c r="S2844" s="2">
        <f>VLOOKUP(M2844,[1]ArchetypeScores!E:K,7,FALSE)</f>
        <v>0</v>
      </c>
      <c r="T2844" s="2" t="str">
        <f t="shared" si="44"/>
        <v>Not A&amp;R positive</v>
      </c>
    </row>
    <row r="2845" spans="1:20" x14ac:dyDescent="0.3">
      <c r="A2845" s="2" t="s">
        <v>7494</v>
      </c>
      <c r="B2845" s="7" t="s">
        <v>7767</v>
      </c>
      <c r="C2845" s="3" t="s">
        <v>7768</v>
      </c>
      <c r="D2845" s="4">
        <v>0</v>
      </c>
      <c r="E2845" s="5" t="s">
        <v>1340</v>
      </c>
      <c r="F2845" s="4">
        <v>0</v>
      </c>
      <c r="G2845" s="6">
        <v>47109</v>
      </c>
      <c r="H2845" s="3" t="s">
        <v>7769</v>
      </c>
      <c r="I2845" s="3" t="s">
        <v>7770</v>
      </c>
      <c r="J2845" s="3"/>
      <c r="K2845" s="5" t="s">
        <v>38</v>
      </c>
      <c r="L2845" s="5">
        <v>1</v>
      </c>
      <c r="M2845" s="5" t="s">
        <v>43</v>
      </c>
      <c r="N2845" s="5">
        <f>VLOOKUP(M2845,[1]ArchetypeScores!E:N,10,FALSE)</f>
        <v>0</v>
      </c>
      <c r="O2845" s="5">
        <f>VLOOKUP(M2845,[1]ArchetypeScores!E:O,11,FALSE)</f>
        <v>-1</v>
      </c>
      <c r="P2845" s="5">
        <f>VLOOKUP(M2845,[1]ArchetypeScores!E:P,12,FALSE)</f>
        <v>0</v>
      </c>
      <c r="Q2845" s="2" t="str">
        <f>VLOOKUP(M2845,[1]ArchetypeScores!E:W,19,FALSE)</f>
        <v>Consumer (including agriculture and tourism)</v>
      </c>
      <c r="R2845" s="2">
        <f>VLOOKUP(M2845,[1]ArchetypeScores!E:I,5,FALSE)</f>
        <v>0</v>
      </c>
      <c r="S2845" s="2">
        <f>VLOOKUP(M2845,[1]ArchetypeScores!E:K,7,FALSE)</f>
        <v>0</v>
      </c>
      <c r="T2845" s="2" t="str">
        <f t="shared" si="44"/>
        <v>Not A&amp;R positive</v>
      </c>
    </row>
    <row r="2846" spans="1:20" x14ac:dyDescent="0.3">
      <c r="A2846" s="2" t="s">
        <v>7494</v>
      </c>
      <c r="B2846" s="3" t="s">
        <v>7771</v>
      </c>
      <c r="C2846" s="3" t="s">
        <v>7772</v>
      </c>
      <c r="D2846" s="4">
        <v>1.4999999999999999E-2</v>
      </c>
      <c r="E2846" s="5" t="s">
        <v>1340</v>
      </c>
      <c r="F2846" s="4">
        <v>1.6480000000000002E-2</v>
      </c>
      <c r="G2846" s="6">
        <v>47127</v>
      </c>
      <c r="H2846" s="3" t="s">
        <v>7773</v>
      </c>
      <c r="I2846" s="3" t="s">
        <v>7774</v>
      </c>
      <c r="J2846" s="3"/>
      <c r="K2846" s="5" t="s">
        <v>1072</v>
      </c>
      <c r="L2846" s="5">
        <v>2</v>
      </c>
      <c r="M2846" s="5" t="s">
        <v>1073</v>
      </c>
      <c r="N2846" s="5">
        <f>VLOOKUP(M2846,[1]ArchetypeScores!E:N,10,FALSE)</f>
        <v>0</v>
      </c>
      <c r="O2846" s="5">
        <f>VLOOKUP(M2846,[1]ArchetypeScores!E:O,11,FALSE)</f>
        <v>-1</v>
      </c>
      <c r="P2846" s="5">
        <f>VLOOKUP(M2846,[1]ArchetypeScores!E:P,12,FALSE)</f>
        <v>0</v>
      </c>
      <c r="Q2846" s="2" t="str">
        <f>VLOOKUP(M2846,[1]ArchetypeScores!E:W,19,FALSE)</f>
        <v>Untargeted</v>
      </c>
      <c r="R2846" s="2">
        <f>VLOOKUP(M2846,[1]ArchetypeScores!E:I,5,FALSE)</f>
        <v>0</v>
      </c>
      <c r="S2846" s="2">
        <f>VLOOKUP(M2846,[1]ArchetypeScores!E:K,7,FALSE)</f>
        <v>0</v>
      </c>
      <c r="T2846" s="2" t="str">
        <f t="shared" si="44"/>
        <v>Not A&amp;R positive</v>
      </c>
    </row>
    <row r="2847" spans="1:20" x14ac:dyDescent="0.3">
      <c r="A2847" s="2" t="s">
        <v>7494</v>
      </c>
      <c r="B2847" s="3" t="s">
        <v>7775</v>
      </c>
      <c r="C2847" s="3" t="s">
        <v>7776</v>
      </c>
      <c r="D2847" s="4">
        <v>7.2</v>
      </c>
      <c r="E2847" s="5" t="s">
        <v>1340</v>
      </c>
      <c r="F2847" s="4">
        <v>8.5243699999999993</v>
      </c>
      <c r="G2847" s="6">
        <v>47281</v>
      </c>
      <c r="H2847" s="3" t="s">
        <v>7531</v>
      </c>
      <c r="I2847" s="3" t="s">
        <v>7532</v>
      </c>
      <c r="J2847" s="3"/>
      <c r="K2847" s="5" t="s">
        <v>477</v>
      </c>
      <c r="L2847" s="5">
        <v>6</v>
      </c>
      <c r="M2847" s="5" t="s">
        <v>478</v>
      </c>
      <c r="N2847" s="5">
        <f>VLOOKUP(M2847,[1]ArchetypeScores!E:N,10,FALSE)</f>
        <v>1</v>
      </c>
      <c r="O2847" s="5">
        <f>VLOOKUP(M2847,[1]ArchetypeScores!E:O,11,FALSE)</f>
        <v>-2</v>
      </c>
      <c r="P2847" s="5">
        <f>VLOOKUP(M2847,[1]ArchetypeScores!E:P,12,FALSE)</f>
        <v>2</v>
      </c>
      <c r="Q2847" s="2" t="str">
        <f>VLOOKUP(M2847,[1]ArchetypeScores!E:W,19,FALSE)</f>
        <v>Energy and water</v>
      </c>
      <c r="R2847" s="2">
        <f>VLOOKUP(M2847,[1]ArchetypeScores!E:I,5,FALSE)</f>
        <v>0</v>
      </c>
      <c r="S2847" s="2">
        <f>VLOOKUP(M2847,[1]ArchetypeScores!E:K,7,FALSE)</f>
        <v>0</v>
      </c>
      <c r="T2847" s="2" t="str">
        <f t="shared" si="44"/>
        <v>Not A&amp;R positive</v>
      </c>
    </row>
    <row r="2848" spans="1:20" x14ac:dyDescent="0.3">
      <c r="A2848" s="2" t="s">
        <v>7494</v>
      </c>
      <c r="B2848" s="3" t="s">
        <v>7777</v>
      </c>
      <c r="C2848" s="3" t="s">
        <v>7778</v>
      </c>
      <c r="D2848" s="4">
        <v>0.2</v>
      </c>
      <c r="E2848" s="5" t="s">
        <v>1340</v>
      </c>
      <c r="F2848" s="4">
        <v>0.23679</v>
      </c>
      <c r="G2848" s="6">
        <v>47232</v>
      </c>
      <c r="H2848" s="3" t="s">
        <v>7531</v>
      </c>
      <c r="I2848" s="3" t="s">
        <v>7532</v>
      </c>
      <c r="J2848" s="3"/>
      <c r="K2848" s="5" t="s">
        <v>477</v>
      </c>
      <c r="L2848" s="5">
        <v>2</v>
      </c>
      <c r="M2848" s="5" t="s">
        <v>4291</v>
      </c>
      <c r="N2848" s="5">
        <f>VLOOKUP(M2848,[1]ArchetypeScores!E:N,10,FALSE)</f>
        <v>1</v>
      </c>
      <c r="O2848" s="5">
        <f>VLOOKUP(M2848,[1]ArchetypeScores!E:O,11,FALSE)</f>
        <v>-2</v>
      </c>
      <c r="P2848" s="5">
        <f>VLOOKUP(M2848,[1]ArchetypeScores!E:P,12,FALSE)</f>
        <v>2</v>
      </c>
      <c r="Q2848" s="2" t="str">
        <f>VLOOKUP(M2848,[1]ArchetypeScores!E:W,19,FALSE)</f>
        <v>Energy and water</v>
      </c>
      <c r="R2848" s="2">
        <f>VLOOKUP(M2848,[1]ArchetypeScores!E:I,5,FALSE)</f>
        <v>0</v>
      </c>
      <c r="S2848" s="2">
        <f>VLOOKUP(M2848,[1]ArchetypeScores!E:K,7,FALSE)</f>
        <v>0</v>
      </c>
      <c r="T2848" s="2" t="str">
        <f t="shared" si="44"/>
        <v>Not A&amp;R positive</v>
      </c>
    </row>
    <row r="2849" spans="1:20" x14ac:dyDescent="0.3">
      <c r="A2849" s="2" t="s">
        <v>7494</v>
      </c>
      <c r="B2849" s="3" t="s">
        <v>7779</v>
      </c>
      <c r="C2849" s="3" t="s">
        <v>7780</v>
      </c>
      <c r="D2849" s="4">
        <v>0.56999999999999995</v>
      </c>
      <c r="E2849" s="5" t="s">
        <v>1340</v>
      </c>
      <c r="F2849" s="4">
        <v>0.69186999999999999</v>
      </c>
      <c r="G2849" s="6">
        <v>47156</v>
      </c>
      <c r="H2849" s="3" t="s">
        <v>7781</v>
      </c>
      <c r="I2849" s="3" t="s">
        <v>7532</v>
      </c>
      <c r="J2849" s="3"/>
      <c r="K2849" s="5" t="s">
        <v>175</v>
      </c>
      <c r="L2849" s="5">
        <v>1</v>
      </c>
      <c r="M2849" s="5" t="s">
        <v>176</v>
      </c>
      <c r="N2849" s="5">
        <f>VLOOKUP(M2849,[1]ArchetypeScores!E:N,10,FALSE)</f>
        <v>1</v>
      </c>
      <c r="O2849" s="5">
        <f>VLOOKUP(M2849,[1]ArchetypeScores!E:O,11,FALSE)</f>
        <v>-2</v>
      </c>
      <c r="P2849" s="5">
        <f>VLOOKUP(M2849,[1]ArchetypeScores!E:P,12,FALSE)</f>
        <v>0</v>
      </c>
      <c r="Q2849" s="2" t="str">
        <f>VLOOKUP(M2849,[1]ArchetypeScores!E:W,19,FALSE)</f>
        <v>Other sector</v>
      </c>
      <c r="R2849" s="2">
        <f>VLOOKUP(M2849,[1]ArchetypeScores!E:I,5,FALSE)</f>
        <v>0</v>
      </c>
      <c r="S2849" s="2">
        <f>VLOOKUP(M2849,[1]ArchetypeScores!E:K,7,FALSE)</f>
        <v>1</v>
      </c>
      <c r="T2849" s="2" t="str">
        <f t="shared" si="44"/>
        <v>Indirect only</v>
      </c>
    </row>
    <row r="2850" spans="1:20" x14ac:dyDescent="0.3">
      <c r="A2850" s="2" t="s">
        <v>7494</v>
      </c>
      <c r="B2850" s="3" t="s">
        <v>7782</v>
      </c>
      <c r="C2850" s="3" t="s">
        <v>7783</v>
      </c>
      <c r="D2850" s="4">
        <v>0.7</v>
      </c>
      <c r="E2850" s="5" t="s">
        <v>1340</v>
      </c>
      <c r="F2850" s="4">
        <v>0.79239999999999999</v>
      </c>
      <c r="G2850" s="6">
        <v>47132</v>
      </c>
      <c r="H2850" s="3" t="s">
        <v>7784</v>
      </c>
      <c r="I2850" s="3" t="s">
        <v>7785</v>
      </c>
      <c r="J2850" s="3"/>
      <c r="K2850" s="5" t="s">
        <v>38</v>
      </c>
      <c r="L2850" s="5">
        <v>21</v>
      </c>
      <c r="M2850" s="5" t="s">
        <v>302</v>
      </c>
      <c r="N2850" s="5">
        <f>VLOOKUP(M2850,[1]ArchetypeScores!E:N,10,FALSE)</f>
        <v>0</v>
      </c>
      <c r="O2850" s="5">
        <f>VLOOKUP(M2850,[1]ArchetypeScores!E:O,11,FALSE)</f>
        <v>-1</v>
      </c>
      <c r="P2850" s="5">
        <f>VLOOKUP(M2850,[1]ArchetypeScores!E:P,12,FALSE)</f>
        <v>0</v>
      </c>
      <c r="Q2850" s="2" t="str">
        <f>VLOOKUP(M2850,[1]ArchetypeScores!E:W,19,FALSE)</f>
        <v>Consumer (including agriculture and tourism)</v>
      </c>
      <c r="R2850" s="2">
        <f>VLOOKUP(M2850,[1]ArchetypeScores!E:I,5,FALSE)</f>
        <v>0</v>
      </c>
      <c r="S2850" s="2">
        <f>VLOOKUP(M2850,[1]ArchetypeScores!E:K,7,FALSE)</f>
        <v>0</v>
      </c>
      <c r="T2850" s="2" t="str">
        <f t="shared" si="44"/>
        <v>Not A&amp;R positive</v>
      </c>
    </row>
    <row r="2851" spans="1:20" x14ac:dyDescent="0.3">
      <c r="A2851" s="2" t="s">
        <v>7494</v>
      </c>
      <c r="B2851" s="3" t="s">
        <v>7786</v>
      </c>
      <c r="C2851" s="3" t="s">
        <v>7787</v>
      </c>
      <c r="D2851" s="4"/>
      <c r="E2851" s="5" t="s">
        <v>1340</v>
      </c>
      <c r="F2851" s="4">
        <v>0</v>
      </c>
      <c r="G2851" s="6">
        <v>47203</v>
      </c>
      <c r="H2851" s="3" t="s">
        <v>7788</v>
      </c>
      <c r="I2851" s="3"/>
      <c r="J2851" s="3"/>
      <c r="K2851" s="5" t="s">
        <v>2091</v>
      </c>
      <c r="L2851" s="5">
        <v>1</v>
      </c>
      <c r="M2851" s="5" t="s">
        <v>3573</v>
      </c>
      <c r="N2851" s="5">
        <f>VLOOKUP(M2851,[1]ArchetypeScores!E:N,10,FALSE)</f>
        <v>0</v>
      </c>
      <c r="O2851" s="5">
        <f>VLOOKUP(M2851,[1]ArchetypeScores!E:O,11,FALSE)</f>
        <v>-1</v>
      </c>
      <c r="P2851" s="5">
        <f>VLOOKUP(M2851,[1]ArchetypeScores!E:P,12,FALSE)</f>
        <v>0</v>
      </c>
      <c r="Q2851" s="2" t="str">
        <f>VLOOKUP(M2851,[1]ArchetypeScores!E:W,19,FALSE)</f>
        <v>Other sector</v>
      </c>
      <c r="R2851" s="2">
        <f>VLOOKUP(M2851,[1]ArchetypeScores!E:I,5,FALSE)</f>
        <v>0</v>
      </c>
      <c r="S2851" s="2">
        <f>VLOOKUP(M2851,[1]ArchetypeScores!E:K,7,FALSE)</f>
        <v>0</v>
      </c>
      <c r="T2851" s="2" t="str">
        <f t="shared" si="44"/>
        <v>Not A&amp;R positive</v>
      </c>
    </row>
    <row r="2852" spans="1:20" x14ac:dyDescent="0.3">
      <c r="A2852" s="2" t="s">
        <v>7494</v>
      </c>
      <c r="B2852" s="3" t="s">
        <v>7789</v>
      </c>
      <c r="C2852" s="3" t="s">
        <v>7790</v>
      </c>
      <c r="D2852" s="4">
        <v>0.65100000000000002</v>
      </c>
      <c r="E2852" s="5" t="s">
        <v>1340</v>
      </c>
      <c r="F2852" s="4">
        <v>0.77073999999999998</v>
      </c>
      <c r="G2852" s="6">
        <v>47258</v>
      </c>
      <c r="H2852" s="3" t="s">
        <v>7531</v>
      </c>
      <c r="I2852" s="3" t="s">
        <v>7532</v>
      </c>
      <c r="J2852" s="3"/>
      <c r="K2852" s="5" t="s">
        <v>291</v>
      </c>
      <c r="L2852" s="5">
        <v>4</v>
      </c>
      <c r="M2852" s="5" t="s">
        <v>292</v>
      </c>
      <c r="N2852" s="5">
        <f>VLOOKUP(M2852,[1]ArchetypeScores!E:N,10,FALSE)</f>
        <v>1</v>
      </c>
      <c r="O2852" s="5">
        <f>VLOOKUP(M2852,[1]ArchetypeScores!E:O,11,FALSE)</f>
        <v>0</v>
      </c>
      <c r="P2852" s="5">
        <f>VLOOKUP(M2852,[1]ArchetypeScores!E:P,12,FALSE)</f>
        <v>0</v>
      </c>
      <c r="Q2852" s="2" t="str">
        <f>VLOOKUP(M2852,[1]ArchetypeScores!E:W,19,FALSE)</f>
        <v>Education and training</v>
      </c>
      <c r="R2852" s="2">
        <f>VLOOKUP(M2852,[1]ArchetypeScores!E:I,5,FALSE)</f>
        <v>0</v>
      </c>
      <c r="S2852" s="2">
        <f>VLOOKUP(M2852,[1]ArchetypeScores!E:K,7,FALSE)</f>
        <v>0</v>
      </c>
      <c r="T2852" s="2" t="str">
        <f t="shared" si="44"/>
        <v>Not A&amp;R positive</v>
      </c>
    </row>
    <row r="2853" spans="1:20" x14ac:dyDescent="0.3">
      <c r="A2853" s="2" t="s">
        <v>7494</v>
      </c>
      <c r="B2853" s="3" t="s">
        <v>7791</v>
      </c>
      <c r="C2853" s="3" t="s">
        <v>7792</v>
      </c>
      <c r="D2853" s="4">
        <v>10.3</v>
      </c>
      <c r="E2853" s="5" t="s">
        <v>1340</v>
      </c>
      <c r="F2853" s="4">
        <v>11.666449999999999</v>
      </c>
      <c r="G2853" s="6">
        <v>47131</v>
      </c>
      <c r="H2853" s="3" t="s">
        <v>7793</v>
      </c>
      <c r="I2853" s="3" t="s">
        <v>7794</v>
      </c>
      <c r="J2853" s="3"/>
      <c r="K2853" s="5" t="s">
        <v>112</v>
      </c>
      <c r="L2853" s="5" t="s">
        <v>112</v>
      </c>
      <c r="M2853" s="5" t="s">
        <v>961</v>
      </c>
      <c r="N2853" s="5">
        <f>VLOOKUP(M2853,[1]ArchetypeScores!E:N,10,FALSE)</f>
        <v>0</v>
      </c>
      <c r="O2853" s="5">
        <f>VLOOKUP(M2853,[1]ArchetypeScores!E:O,11,FALSE)</f>
        <v>0</v>
      </c>
      <c r="P2853" s="5">
        <f>VLOOKUP(M2853,[1]ArchetypeScores!E:P,12,FALSE)</f>
        <v>0</v>
      </c>
      <c r="Q2853" s="2" t="str">
        <f>VLOOKUP(M2853,[1]ArchetypeScores!E:W,19,FALSE)</f>
        <v>Untargeted</v>
      </c>
      <c r="R2853" s="2">
        <f>VLOOKUP(M2853,[1]ArchetypeScores!E:I,5,FALSE)</f>
        <v>0</v>
      </c>
      <c r="S2853" s="2">
        <f>VLOOKUP(M2853,[1]ArchetypeScores!E:K,7,FALSE)</f>
        <v>0</v>
      </c>
      <c r="T2853" s="2" t="str">
        <f t="shared" si="44"/>
        <v>Not A&amp;R positive</v>
      </c>
    </row>
    <row r="2854" spans="1:20" x14ac:dyDescent="0.3">
      <c r="A2854" s="2" t="s">
        <v>7494</v>
      </c>
      <c r="B2854" s="3" t="s">
        <v>7795</v>
      </c>
      <c r="C2854" s="3" t="s">
        <v>7796</v>
      </c>
      <c r="D2854" s="4">
        <v>0.5</v>
      </c>
      <c r="E2854" s="5" t="s">
        <v>1340</v>
      </c>
      <c r="F2854" s="4">
        <v>0.59197</v>
      </c>
      <c r="G2854" s="6">
        <v>47252</v>
      </c>
      <c r="H2854" s="3" t="s">
        <v>7531</v>
      </c>
      <c r="I2854" s="3" t="s">
        <v>7532</v>
      </c>
      <c r="J2854" s="3"/>
      <c r="K2854" s="5" t="s">
        <v>1097</v>
      </c>
      <c r="L2854" s="5">
        <v>3</v>
      </c>
      <c r="M2854" s="5" t="s">
        <v>1172</v>
      </c>
      <c r="N2854" s="5">
        <f>VLOOKUP(M2854,[1]ArchetypeScores!E:N,10,FALSE)</f>
        <v>1</v>
      </c>
      <c r="O2854" s="5">
        <f>VLOOKUP(M2854,[1]ArchetypeScores!E:O,11,FALSE)</f>
        <v>0</v>
      </c>
      <c r="P2854" s="5">
        <f>VLOOKUP(M2854,[1]ArchetypeScores!E:P,12,FALSE)</f>
        <v>2</v>
      </c>
      <c r="Q2854" s="2" t="str">
        <f>VLOOKUP(M2854,[1]ArchetypeScores!E:W,19,FALSE)</f>
        <v>Industrials - other</v>
      </c>
      <c r="R2854" s="2">
        <f>VLOOKUP(M2854,[1]ArchetypeScores!E:I,5,FALSE)</f>
        <v>0</v>
      </c>
      <c r="S2854" s="2">
        <f>VLOOKUP(M2854,[1]ArchetypeScores!E:K,7,FALSE)</f>
        <v>0</v>
      </c>
      <c r="T2854" s="2" t="str">
        <f t="shared" si="44"/>
        <v>Not A&amp;R positive</v>
      </c>
    </row>
    <row r="2855" spans="1:20" x14ac:dyDescent="0.3">
      <c r="A2855" s="2" t="s">
        <v>7494</v>
      </c>
      <c r="B2855" s="3" t="s">
        <v>7797</v>
      </c>
      <c r="C2855" s="3" t="s">
        <v>7798</v>
      </c>
      <c r="D2855" s="4">
        <v>0.06</v>
      </c>
      <c r="E2855" s="5" t="s">
        <v>1340</v>
      </c>
      <c r="F2855" s="4">
        <v>7.1040000000000006E-2</v>
      </c>
      <c r="G2855" s="6">
        <v>47180</v>
      </c>
      <c r="H2855" s="3" t="s">
        <v>7531</v>
      </c>
      <c r="I2855" s="3" t="s">
        <v>7532</v>
      </c>
      <c r="J2855" s="3"/>
      <c r="K2855" s="5" t="s">
        <v>154</v>
      </c>
      <c r="L2855" s="5" t="s">
        <v>112</v>
      </c>
      <c r="M2855" s="5" t="s">
        <v>155</v>
      </c>
      <c r="N2855" s="5">
        <f>VLOOKUP(M2855,[1]ArchetypeScores!E:N,10,FALSE)</f>
        <v>1</v>
      </c>
      <c r="O2855" s="5">
        <f>VLOOKUP(M2855,[1]ArchetypeScores!E:O,11,FALSE)</f>
        <v>0</v>
      </c>
      <c r="P2855" s="5">
        <f>VLOOKUP(M2855,[1]ArchetypeScores!E:P,12,FALSE)</f>
        <v>0</v>
      </c>
      <c r="Q2855" s="2" t="str">
        <f>VLOOKUP(M2855,[1]ArchetypeScores!E:W,19,FALSE)</f>
        <v>Education and training</v>
      </c>
      <c r="R2855" s="2">
        <f>VLOOKUP(M2855,[1]ArchetypeScores!E:I,5,FALSE)</f>
        <v>0</v>
      </c>
      <c r="S2855" s="2">
        <f>VLOOKUP(M2855,[1]ArchetypeScores!E:K,7,FALSE)</f>
        <v>1</v>
      </c>
      <c r="T2855" s="2" t="str">
        <f t="shared" si="44"/>
        <v>Indirect only</v>
      </c>
    </row>
    <row r="2856" spans="1:20" x14ac:dyDescent="0.3">
      <c r="A2856" s="2" t="s">
        <v>7494</v>
      </c>
      <c r="B2856" s="3" t="s">
        <v>7799</v>
      </c>
      <c r="C2856" s="3" t="s">
        <v>7800</v>
      </c>
      <c r="D2856" s="4">
        <v>1.7000000000000001E-2</v>
      </c>
      <c r="E2856" s="5" t="s">
        <v>1340</v>
      </c>
      <c r="F2856" s="4">
        <v>2.0129999999999999E-2</v>
      </c>
      <c r="G2856" s="6">
        <v>47174</v>
      </c>
      <c r="H2856" s="3" t="s">
        <v>7531</v>
      </c>
      <c r="I2856" s="3" t="s">
        <v>7532</v>
      </c>
      <c r="J2856" s="3"/>
      <c r="K2856" s="5" t="s">
        <v>57</v>
      </c>
      <c r="L2856" s="5">
        <v>29</v>
      </c>
      <c r="M2856" s="5" t="s">
        <v>58</v>
      </c>
      <c r="N2856" s="5">
        <f>VLOOKUP(M2856,[1]ArchetypeScores!E:N,10,FALSE)</f>
        <v>0</v>
      </c>
      <c r="O2856" s="5">
        <f>VLOOKUP(M2856,[1]ArchetypeScores!E:O,11,FALSE)</f>
        <v>-1</v>
      </c>
      <c r="P2856" s="5">
        <f>VLOOKUP(M2856,[1]ArchetypeScores!E:P,12,FALSE)</f>
        <v>0</v>
      </c>
      <c r="Q2856" s="2" t="str">
        <f>VLOOKUP(M2856,[1]ArchetypeScores!E:W,19,FALSE)</f>
        <v>Untargeted</v>
      </c>
      <c r="R2856" s="2">
        <f>VLOOKUP(M2856,[1]ArchetypeScores!E:I,5,FALSE)</f>
        <v>0</v>
      </c>
      <c r="S2856" s="2">
        <f>VLOOKUP(M2856,[1]ArchetypeScores!E:K,7,FALSE)</f>
        <v>0</v>
      </c>
      <c r="T2856" s="2" t="str">
        <f t="shared" si="44"/>
        <v>Not A&amp;R positive</v>
      </c>
    </row>
    <row r="2857" spans="1:20" x14ac:dyDescent="0.3">
      <c r="A2857" s="2" t="s">
        <v>7494</v>
      </c>
      <c r="B2857" s="3" t="s">
        <v>7801</v>
      </c>
      <c r="C2857" s="3" t="s">
        <v>7802</v>
      </c>
      <c r="D2857" s="4">
        <v>1.5</v>
      </c>
      <c r="E2857" s="5" t="s">
        <v>1340</v>
      </c>
      <c r="F2857" s="4">
        <v>1.7048000000000001</v>
      </c>
      <c r="G2857" s="6">
        <v>47187</v>
      </c>
      <c r="H2857" s="3" t="s">
        <v>7537</v>
      </c>
      <c r="I2857" s="3" t="s">
        <v>7538</v>
      </c>
      <c r="J2857" s="3"/>
      <c r="K2857" s="5" t="s">
        <v>38</v>
      </c>
      <c r="L2857" s="5">
        <v>14</v>
      </c>
      <c r="M2857" s="5" t="s">
        <v>1351</v>
      </c>
      <c r="N2857" s="5">
        <f>VLOOKUP(M2857,[1]ArchetypeScores!E:N,10,FALSE)</f>
        <v>0</v>
      </c>
      <c r="O2857" s="5">
        <f>VLOOKUP(M2857,[1]ArchetypeScores!E:O,11,FALSE)</f>
        <v>-2</v>
      </c>
      <c r="P2857" s="5">
        <f>VLOOKUP(M2857,[1]ArchetypeScores!E:P,12,FALSE)</f>
        <v>1</v>
      </c>
      <c r="Q2857" s="2" t="str">
        <f>VLOOKUP(M2857,[1]ArchetypeScores!E:W,19,FALSE)</f>
        <v>Industrials - transportation</v>
      </c>
      <c r="R2857" s="2">
        <f>VLOOKUP(M2857,[1]ArchetypeScores!E:I,5,FALSE)</f>
        <v>0</v>
      </c>
      <c r="S2857" s="2">
        <f>VLOOKUP(M2857,[1]ArchetypeScores!E:K,7,FALSE)</f>
        <v>0</v>
      </c>
      <c r="T2857" s="2" t="str">
        <f t="shared" si="44"/>
        <v>Not A&amp;R positive</v>
      </c>
    </row>
    <row r="2858" spans="1:20" x14ac:dyDescent="0.3">
      <c r="A2858" s="2" t="s">
        <v>7494</v>
      </c>
      <c r="B2858" s="3" t="s">
        <v>7803</v>
      </c>
      <c r="C2858" s="3" t="s">
        <v>7804</v>
      </c>
      <c r="D2858" s="4">
        <v>0.25</v>
      </c>
      <c r="E2858" s="5" t="s">
        <v>1340</v>
      </c>
      <c r="F2858" s="4">
        <v>0.29598999999999998</v>
      </c>
      <c r="G2858" s="6">
        <v>47237</v>
      </c>
      <c r="H2858" s="3" t="s">
        <v>7531</v>
      </c>
      <c r="I2858" s="3" t="s">
        <v>7532</v>
      </c>
      <c r="J2858" s="3"/>
      <c r="K2858" s="5" t="s">
        <v>94</v>
      </c>
      <c r="L2858" s="5">
        <v>1</v>
      </c>
      <c r="M2858" s="5" t="s">
        <v>95</v>
      </c>
      <c r="N2858" s="5">
        <f>VLOOKUP(M2858,[1]ArchetypeScores!E:N,10,FALSE)</f>
        <v>1</v>
      </c>
      <c r="O2858" s="5">
        <f>VLOOKUP(M2858,[1]ArchetypeScores!E:O,11,FALSE)</f>
        <v>-1</v>
      </c>
      <c r="P2858" s="5">
        <f>VLOOKUP(M2858,[1]ArchetypeScores!E:P,12,FALSE)</f>
        <v>0</v>
      </c>
      <c r="Q2858" s="2" t="str">
        <f>VLOOKUP(M2858,[1]ArchetypeScores!E:W,19,FALSE)</f>
        <v>Consumer (including agriculture and tourism)</v>
      </c>
      <c r="R2858" s="2">
        <f>VLOOKUP(M2858,[1]ArchetypeScores!E:I,5,FALSE)</f>
        <v>0</v>
      </c>
      <c r="S2858" s="2">
        <f>VLOOKUP(M2858,[1]ArchetypeScores!E:K,7,FALSE)</f>
        <v>0</v>
      </c>
      <c r="T2858" s="2" t="str">
        <f t="shared" si="44"/>
        <v>Not A&amp;R positive</v>
      </c>
    </row>
    <row r="2859" spans="1:20" x14ac:dyDescent="0.3">
      <c r="A2859" s="2" t="s">
        <v>7494</v>
      </c>
      <c r="B2859" s="3" t="s">
        <v>7805</v>
      </c>
      <c r="C2859" s="3" t="s">
        <v>7806</v>
      </c>
      <c r="D2859" s="4"/>
      <c r="E2859" s="5" t="s">
        <v>1340</v>
      </c>
      <c r="F2859" s="4">
        <v>0</v>
      </c>
      <c r="G2859" s="6">
        <v>47217</v>
      </c>
      <c r="H2859" s="3" t="s">
        <v>7807</v>
      </c>
      <c r="I2859" s="3" t="s">
        <v>7624</v>
      </c>
      <c r="J2859" s="3"/>
      <c r="K2859" s="5" t="s">
        <v>2091</v>
      </c>
      <c r="L2859" s="5">
        <v>1</v>
      </c>
      <c r="M2859" s="5" t="s">
        <v>3573</v>
      </c>
      <c r="N2859" s="5">
        <f>VLOOKUP(M2859,[1]ArchetypeScores!E:N,10,FALSE)</f>
        <v>0</v>
      </c>
      <c r="O2859" s="5">
        <f>VLOOKUP(M2859,[1]ArchetypeScores!E:O,11,FALSE)</f>
        <v>-1</v>
      </c>
      <c r="P2859" s="5">
        <f>VLOOKUP(M2859,[1]ArchetypeScores!E:P,12,FALSE)</f>
        <v>0</v>
      </c>
      <c r="Q2859" s="2" t="str">
        <f>VLOOKUP(M2859,[1]ArchetypeScores!E:W,19,FALSE)</f>
        <v>Other sector</v>
      </c>
      <c r="R2859" s="2">
        <f>VLOOKUP(M2859,[1]ArchetypeScores!E:I,5,FALSE)</f>
        <v>0</v>
      </c>
      <c r="S2859" s="2">
        <f>VLOOKUP(M2859,[1]ArchetypeScores!E:K,7,FALSE)</f>
        <v>0</v>
      </c>
      <c r="T2859" s="2" t="str">
        <f t="shared" si="44"/>
        <v>Not A&amp;R positive</v>
      </c>
    </row>
    <row r="2860" spans="1:20" x14ac:dyDescent="0.3">
      <c r="A2860" s="2" t="s">
        <v>7494</v>
      </c>
      <c r="B2860" s="3" t="s">
        <v>7808</v>
      </c>
      <c r="C2860" s="3" t="s">
        <v>7809</v>
      </c>
      <c r="D2860" s="4">
        <v>2.95</v>
      </c>
      <c r="E2860" s="5" t="s">
        <v>1340</v>
      </c>
      <c r="F2860" s="4">
        <v>3.4926200000000001</v>
      </c>
      <c r="G2860" s="6">
        <v>47273</v>
      </c>
      <c r="H2860" s="3" t="s">
        <v>7531</v>
      </c>
      <c r="I2860" s="3" t="s">
        <v>7532</v>
      </c>
      <c r="J2860" s="3"/>
      <c r="K2860" s="5" t="s">
        <v>214</v>
      </c>
      <c r="L2860" s="5">
        <v>1</v>
      </c>
      <c r="M2860" s="5" t="s">
        <v>215</v>
      </c>
      <c r="N2860" s="5">
        <f>VLOOKUP(M2860,[1]ArchetypeScores!E:N,10,FALSE)</f>
        <v>1</v>
      </c>
      <c r="O2860" s="5">
        <f>VLOOKUP(M2860,[1]ArchetypeScores!E:O,11,FALSE)</f>
        <v>0</v>
      </c>
      <c r="P2860" s="5">
        <f>VLOOKUP(M2860,[1]ArchetypeScores!E:P,12,FALSE)</f>
        <v>1</v>
      </c>
      <c r="Q2860" s="2" t="str">
        <f>VLOOKUP(M2860,[1]ArchetypeScores!E:W,19,FALSE)</f>
        <v>Health care</v>
      </c>
      <c r="R2860" s="2">
        <f>VLOOKUP(M2860,[1]ArchetypeScores!E:I,5,FALSE)</f>
        <v>0</v>
      </c>
      <c r="S2860" s="2">
        <f>VLOOKUP(M2860,[1]ArchetypeScores!E:K,7,FALSE)</f>
        <v>1</v>
      </c>
      <c r="T2860" s="2" t="str">
        <f t="shared" si="44"/>
        <v>Indirect only</v>
      </c>
    </row>
    <row r="2861" spans="1:20" x14ac:dyDescent="0.3">
      <c r="A2861" s="2" t="s">
        <v>7494</v>
      </c>
      <c r="B2861" s="3" t="s">
        <v>7810</v>
      </c>
      <c r="C2861" s="3" t="s">
        <v>7811</v>
      </c>
      <c r="D2861" s="4">
        <v>0.25</v>
      </c>
      <c r="E2861" s="5" t="s">
        <v>1340</v>
      </c>
      <c r="F2861" s="4">
        <v>0.29598999999999998</v>
      </c>
      <c r="G2861" s="6">
        <v>47239</v>
      </c>
      <c r="H2861" s="3" t="s">
        <v>7531</v>
      </c>
      <c r="I2861" s="3" t="s">
        <v>7532</v>
      </c>
      <c r="J2861" s="3"/>
      <c r="K2861" s="5" t="s">
        <v>142</v>
      </c>
      <c r="L2861" s="5">
        <v>2</v>
      </c>
      <c r="M2861" s="5" t="s">
        <v>250</v>
      </c>
      <c r="N2861" s="5">
        <f>VLOOKUP(M2861,[1]ArchetypeScores!E:N,10,FALSE)</f>
        <v>1</v>
      </c>
      <c r="O2861" s="5">
        <f>VLOOKUP(M2861,[1]ArchetypeScores!E:O,11,FALSE)</f>
        <v>1</v>
      </c>
      <c r="P2861" s="5">
        <f>VLOOKUP(M2861,[1]ArchetypeScores!E:P,12,FALSE)</f>
        <v>2</v>
      </c>
      <c r="Q2861" s="2" t="str">
        <f>VLOOKUP(M2861,[1]ArchetypeScores!E:W,19,FALSE)</f>
        <v>Materials (including forestry and nature)</v>
      </c>
      <c r="R2861" s="2">
        <f>VLOOKUP(M2861,[1]ArchetypeScores!E:I,5,FALSE)</f>
        <v>1</v>
      </c>
      <c r="S2861" s="2">
        <f>VLOOKUP(M2861,[1]ArchetypeScores!E:K,7,FALSE)</f>
        <v>1</v>
      </c>
      <c r="T2861" s="2" t="str">
        <f t="shared" si="44"/>
        <v>Both</v>
      </c>
    </row>
    <row r="2862" spans="1:20" x14ac:dyDescent="0.3">
      <c r="A2862" s="2" t="s">
        <v>7494</v>
      </c>
      <c r="B2862" s="3" t="s">
        <v>7812</v>
      </c>
      <c r="C2862" s="3" t="s">
        <v>7813</v>
      </c>
      <c r="D2862" s="4">
        <v>6.5</v>
      </c>
      <c r="E2862" s="5" t="s">
        <v>1340</v>
      </c>
      <c r="F2862" s="4">
        <v>7.7690000000000001</v>
      </c>
      <c r="G2862" s="6">
        <v>47144</v>
      </c>
      <c r="H2862" s="3" t="s">
        <v>7629</v>
      </c>
      <c r="I2862" s="3" t="s">
        <v>7630</v>
      </c>
      <c r="J2862" s="3"/>
      <c r="K2862" s="5" t="s">
        <v>38</v>
      </c>
      <c r="L2862" s="5">
        <v>13</v>
      </c>
      <c r="M2862" s="5" t="s">
        <v>39</v>
      </c>
      <c r="N2862" s="5">
        <f>VLOOKUP(M2862,[1]ArchetypeScores!E:N,10,FALSE)</f>
        <v>0</v>
      </c>
      <c r="O2862" s="5">
        <f>VLOOKUP(M2862,[1]ArchetypeScores!E:O,11,FALSE)</f>
        <v>-2</v>
      </c>
      <c r="P2862" s="5">
        <f>VLOOKUP(M2862,[1]ArchetypeScores!E:P,12,FALSE)</f>
        <v>0</v>
      </c>
      <c r="Q2862" s="2" t="str">
        <f>VLOOKUP(M2862,[1]ArchetypeScores!E:W,19,FALSE)</f>
        <v>Industrials - transportation</v>
      </c>
      <c r="R2862" s="2">
        <f>VLOOKUP(M2862,[1]ArchetypeScores!E:I,5,FALSE)</f>
        <v>0</v>
      </c>
      <c r="S2862" s="2">
        <f>VLOOKUP(M2862,[1]ArchetypeScores!E:K,7,FALSE)</f>
        <v>0</v>
      </c>
      <c r="T2862" s="2" t="str">
        <f t="shared" si="44"/>
        <v>Not A&amp;R positive</v>
      </c>
    </row>
    <row r="2863" spans="1:20" x14ac:dyDescent="0.3">
      <c r="A2863" s="2" t="s">
        <v>7494</v>
      </c>
      <c r="B2863" s="3" t="s">
        <v>7814</v>
      </c>
      <c r="C2863" s="3" t="s">
        <v>7815</v>
      </c>
      <c r="D2863" s="4">
        <v>0.3</v>
      </c>
      <c r="E2863" s="5" t="s">
        <v>1340</v>
      </c>
      <c r="F2863" s="4">
        <v>0.35518</v>
      </c>
      <c r="G2863" s="6">
        <v>47248</v>
      </c>
      <c r="H2863" s="3" t="s">
        <v>7531</v>
      </c>
      <c r="I2863" s="3" t="s">
        <v>7532</v>
      </c>
      <c r="J2863" s="3"/>
      <c r="K2863" s="5" t="s">
        <v>57</v>
      </c>
      <c r="L2863" s="5">
        <v>25</v>
      </c>
      <c r="M2863" s="5" t="s">
        <v>241</v>
      </c>
      <c r="N2863" s="5">
        <f>VLOOKUP(M2863,[1]ArchetypeScores!E:N,10,FALSE)</f>
        <v>0</v>
      </c>
      <c r="O2863" s="5">
        <f>VLOOKUP(M2863,[1]ArchetypeScores!E:O,11,FALSE)</f>
        <v>-1</v>
      </c>
      <c r="P2863" s="5">
        <f>VLOOKUP(M2863,[1]ArchetypeScores!E:P,12,FALSE)</f>
        <v>0</v>
      </c>
      <c r="Q2863" s="2" t="str">
        <f>VLOOKUP(M2863,[1]ArchetypeScores!E:W,19,FALSE)</f>
        <v>Other sector</v>
      </c>
      <c r="R2863" s="2">
        <f>VLOOKUP(M2863,[1]ArchetypeScores!E:I,5,FALSE)</f>
        <v>0</v>
      </c>
      <c r="S2863" s="2">
        <f>VLOOKUP(M2863,[1]ArchetypeScores!E:K,7,FALSE)</f>
        <v>0</v>
      </c>
      <c r="T2863" s="2" t="str">
        <f t="shared" si="44"/>
        <v>Not A&amp;R positive</v>
      </c>
    </row>
    <row r="2864" spans="1:20" x14ac:dyDescent="0.3">
      <c r="A2864" s="2" t="s">
        <v>7494</v>
      </c>
      <c r="B2864" s="3" t="s">
        <v>7816</v>
      </c>
      <c r="C2864" s="3" t="s">
        <v>7817</v>
      </c>
      <c r="D2864" s="4">
        <v>0.05</v>
      </c>
      <c r="E2864" s="5" t="s">
        <v>1340</v>
      </c>
      <c r="F2864" s="4">
        <v>5.4629999999999998E-2</v>
      </c>
      <c r="G2864" s="6">
        <v>47198</v>
      </c>
      <c r="H2864" s="3" t="s">
        <v>7818</v>
      </c>
      <c r="I2864" s="3"/>
      <c r="J2864" s="3"/>
      <c r="K2864" s="5" t="s">
        <v>1072</v>
      </c>
      <c r="L2864" s="5">
        <v>2</v>
      </c>
      <c r="M2864" s="5" t="s">
        <v>1073</v>
      </c>
      <c r="N2864" s="5">
        <f>VLOOKUP(M2864,[1]ArchetypeScores!E:N,10,FALSE)</f>
        <v>0</v>
      </c>
      <c r="O2864" s="5">
        <f>VLOOKUP(M2864,[1]ArchetypeScores!E:O,11,FALSE)</f>
        <v>-1</v>
      </c>
      <c r="P2864" s="5">
        <f>VLOOKUP(M2864,[1]ArchetypeScores!E:P,12,FALSE)</f>
        <v>0</v>
      </c>
      <c r="Q2864" s="2" t="str">
        <f>VLOOKUP(M2864,[1]ArchetypeScores!E:W,19,FALSE)</f>
        <v>Untargeted</v>
      </c>
      <c r="R2864" s="2">
        <f>VLOOKUP(M2864,[1]ArchetypeScores!E:I,5,FALSE)</f>
        <v>0</v>
      </c>
      <c r="S2864" s="2">
        <f>VLOOKUP(M2864,[1]ArchetypeScores!E:K,7,FALSE)</f>
        <v>0</v>
      </c>
      <c r="T2864" s="2" t="str">
        <f t="shared" si="44"/>
        <v>Not A&amp;R positive</v>
      </c>
    </row>
    <row r="2865" spans="1:20" x14ac:dyDescent="0.3">
      <c r="A2865" s="2" t="s">
        <v>7494</v>
      </c>
      <c r="B2865" s="3" t="s">
        <v>7819</v>
      </c>
      <c r="C2865" s="3" t="s">
        <v>7820</v>
      </c>
      <c r="D2865" s="4">
        <v>0.5</v>
      </c>
      <c r="E2865" s="5" t="s">
        <v>1340</v>
      </c>
      <c r="F2865" s="4">
        <v>0.59197</v>
      </c>
      <c r="G2865" s="6">
        <v>47254</v>
      </c>
      <c r="H2865" s="3" t="s">
        <v>7531</v>
      </c>
      <c r="I2865" s="3" t="s">
        <v>7532</v>
      </c>
      <c r="J2865" s="3"/>
      <c r="K2865" s="5" t="s">
        <v>477</v>
      </c>
      <c r="L2865" s="5">
        <v>10</v>
      </c>
      <c r="M2865" s="5" t="s">
        <v>1625</v>
      </c>
      <c r="N2865" s="5">
        <f>VLOOKUP(M2865,[1]ArchetypeScores!E:N,10,FALSE)</f>
        <v>1</v>
      </c>
      <c r="O2865" s="5">
        <f>VLOOKUP(M2865,[1]ArchetypeScores!E:O,11,FALSE)</f>
        <v>-1</v>
      </c>
      <c r="P2865" s="5">
        <f>VLOOKUP(M2865,[1]ArchetypeScores!E:P,12,FALSE)</f>
        <v>1</v>
      </c>
      <c r="Q2865" s="2" t="str">
        <f>VLOOKUP(M2865,[1]ArchetypeScores!E:W,19,FALSE)</f>
        <v>Energy and water</v>
      </c>
      <c r="R2865" s="2">
        <f>VLOOKUP(M2865,[1]ArchetypeScores!E:I,5,FALSE)</f>
        <v>1</v>
      </c>
      <c r="S2865" s="2">
        <f>VLOOKUP(M2865,[1]ArchetypeScores!E:K,7,FALSE)</f>
        <v>1</v>
      </c>
      <c r="T2865" s="2" t="str">
        <f t="shared" si="44"/>
        <v>Both</v>
      </c>
    </row>
    <row r="2866" spans="1:20" x14ac:dyDescent="0.3">
      <c r="A2866" s="2" t="s">
        <v>7494</v>
      </c>
      <c r="B2866" s="3" t="s">
        <v>7821</v>
      </c>
      <c r="C2866" s="3" t="s">
        <v>7822</v>
      </c>
      <c r="D2866" s="4">
        <v>8.5</v>
      </c>
      <c r="E2866" s="5" t="s">
        <v>1340</v>
      </c>
      <c r="F2866" s="4">
        <v>9.36233</v>
      </c>
      <c r="G2866" s="6">
        <v>47219</v>
      </c>
      <c r="H2866" s="3" t="s">
        <v>7623</v>
      </c>
      <c r="I2866" s="3" t="s">
        <v>7624</v>
      </c>
      <c r="J2866" s="3"/>
      <c r="K2866" s="5" t="s">
        <v>67</v>
      </c>
      <c r="L2866" s="5">
        <v>1</v>
      </c>
      <c r="M2866" s="5" t="s">
        <v>265</v>
      </c>
      <c r="N2866" s="5">
        <f>VLOOKUP(M2866,[1]ArchetypeScores!E:N,10,FALSE)</f>
        <v>0</v>
      </c>
      <c r="O2866" s="5">
        <f>VLOOKUP(M2866,[1]ArchetypeScores!E:O,11,FALSE)</f>
        <v>-1</v>
      </c>
      <c r="P2866" s="5">
        <f>VLOOKUP(M2866,[1]ArchetypeScores!E:P,12,FALSE)</f>
        <v>0</v>
      </c>
      <c r="Q2866" s="2" t="str">
        <f>VLOOKUP(M2866,[1]ArchetypeScores!E:W,19,FALSE)</f>
        <v>Untargeted</v>
      </c>
      <c r="R2866" s="2">
        <f>VLOOKUP(M2866,[1]ArchetypeScores!E:I,5,FALSE)</f>
        <v>0</v>
      </c>
      <c r="S2866" s="2">
        <f>VLOOKUP(M2866,[1]ArchetypeScores!E:K,7,FALSE)</f>
        <v>0</v>
      </c>
      <c r="T2866" s="2" t="str">
        <f t="shared" si="44"/>
        <v>Not A&amp;R positive</v>
      </c>
    </row>
    <row r="2867" spans="1:20" x14ac:dyDescent="0.3">
      <c r="A2867" s="2" t="s">
        <v>7494</v>
      </c>
      <c r="B2867" s="3" t="s">
        <v>7823</v>
      </c>
      <c r="C2867" s="3" t="s">
        <v>7824</v>
      </c>
      <c r="D2867" s="4">
        <v>0.14000000000000001</v>
      </c>
      <c r="E2867" s="5" t="s">
        <v>1340</v>
      </c>
      <c r="F2867" s="4">
        <v>0.15135000000000001</v>
      </c>
      <c r="G2867" s="6">
        <v>47199</v>
      </c>
      <c r="H2867" s="3" t="s">
        <v>7825</v>
      </c>
      <c r="I2867" s="3"/>
      <c r="J2867" s="3"/>
      <c r="K2867" s="5" t="s">
        <v>57</v>
      </c>
      <c r="L2867" s="5">
        <v>29</v>
      </c>
      <c r="M2867" s="5" t="s">
        <v>58</v>
      </c>
      <c r="N2867" s="5">
        <f>VLOOKUP(M2867,[1]ArchetypeScores!E:N,10,FALSE)</f>
        <v>0</v>
      </c>
      <c r="O2867" s="5">
        <f>VLOOKUP(M2867,[1]ArchetypeScores!E:O,11,FALSE)</f>
        <v>-1</v>
      </c>
      <c r="P2867" s="5">
        <f>VLOOKUP(M2867,[1]ArchetypeScores!E:P,12,FALSE)</f>
        <v>0</v>
      </c>
      <c r="Q2867" s="2" t="str">
        <f>VLOOKUP(M2867,[1]ArchetypeScores!E:W,19,FALSE)</f>
        <v>Untargeted</v>
      </c>
      <c r="R2867" s="2">
        <f>VLOOKUP(M2867,[1]ArchetypeScores!E:I,5,FALSE)</f>
        <v>0</v>
      </c>
      <c r="S2867" s="2">
        <f>VLOOKUP(M2867,[1]ArchetypeScores!E:K,7,FALSE)</f>
        <v>0</v>
      </c>
      <c r="T2867" s="2" t="str">
        <f t="shared" si="44"/>
        <v>Not A&amp;R positive</v>
      </c>
    </row>
    <row r="2868" spans="1:20" x14ac:dyDescent="0.3">
      <c r="A2868" s="2" t="s">
        <v>7494</v>
      </c>
      <c r="B2868" s="3" t="s">
        <v>7826</v>
      </c>
      <c r="C2868" s="3" t="s">
        <v>7827</v>
      </c>
      <c r="D2868" s="4"/>
      <c r="E2868" s="5" t="s">
        <v>1340</v>
      </c>
      <c r="F2868" s="4">
        <v>0</v>
      </c>
      <c r="G2868" s="6">
        <v>47207</v>
      </c>
      <c r="H2868" s="3" t="s">
        <v>7788</v>
      </c>
      <c r="I2868" s="3"/>
      <c r="J2868" s="3"/>
      <c r="K2868" s="5" t="s">
        <v>57</v>
      </c>
      <c r="L2868" s="5">
        <v>21</v>
      </c>
      <c r="M2868" s="5" t="s">
        <v>1360</v>
      </c>
      <c r="N2868" s="5">
        <f>VLOOKUP(M2868,[1]ArchetypeScores!E:N,10,FALSE)</f>
        <v>0</v>
      </c>
      <c r="O2868" s="5">
        <f>VLOOKUP(M2868,[1]ArchetypeScores!E:O,11,FALSE)</f>
        <v>-1</v>
      </c>
      <c r="P2868" s="5">
        <f>VLOOKUP(M2868,[1]ArchetypeScores!E:P,12,FALSE)</f>
        <v>0</v>
      </c>
      <c r="Q2868" s="2" t="str">
        <f>VLOOKUP(M2868,[1]ArchetypeScores!E:W,19,FALSE)</f>
        <v>Consumer (including agriculture and tourism)</v>
      </c>
      <c r="R2868" s="2">
        <f>VLOOKUP(M2868,[1]ArchetypeScores!E:I,5,FALSE)</f>
        <v>0</v>
      </c>
      <c r="S2868" s="2">
        <f>VLOOKUP(M2868,[1]ArchetypeScores!E:K,7,FALSE)</f>
        <v>0</v>
      </c>
      <c r="T2868" s="2" t="str">
        <f t="shared" si="44"/>
        <v>Not A&amp;R positive</v>
      </c>
    </row>
    <row r="2869" spans="1:20" x14ac:dyDescent="0.3">
      <c r="A2869" s="2" t="s">
        <v>7494</v>
      </c>
      <c r="B2869" s="3" t="s">
        <v>7828</v>
      </c>
      <c r="C2869" s="3" t="s">
        <v>7829</v>
      </c>
      <c r="D2869" s="4"/>
      <c r="E2869" s="5" t="s">
        <v>1340</v>
      </c>
      <c r="F2869" s="4">
        <v>0</v>
      </c>
      <c r="G2869" s="6">
        <v>47182</v>
      </c>
      <c r="H2869" s="3" t="s">
        <v>7669</v>
      </c>
      <c r="I2869" s="3"/>
      <c r="J2869" s="3"/>
      <c r="K2869" s="5" t="s">
        <v>118</v>
      </c>
      <c r="L2869" s="5">
        <v>4</v>
      </c>
      <c r="M2869" s="5" t="s">
        <v>119</v>
      </c>
      <c r="N2869" s="5">
        <f>VLOOKUP(M2869,[1]ArchetypeScores!E:N,10,FALSE)</f>
        <v>0</v>
      </c>
      <c r="O2869" s="5">
        <f>VLOOKUP(M2869,[1]ArchetypeScores!E:O,11,FALSE)</f>
        <v>-1</v>
      </c>
      <c r="P2869" s="5">
        <f>VLOOKUP(M2869,[1]ArchetypeScores!E:P,12,FALSE)</f>
        <v>0</v>
      </c>
      <c r="Q2869" s="2" t="str">
        <f>VLOOKUP(M2869,[1]ArchetypeScores!E:W,19,FALSE)</f>
        <v>Untargeted</v>
      </c>
      <c r="R2869" s="2">
        <f>VLOOKUP(M2869,[1]ArchetypeScores!E:I,5,FALSE)</f>
        <v>0</v>
      </c>
      <c r="S2869" s="2">
        <f>VLOOKUP(M2869,[1]ArchetypeScores!E:K,7,FALSE)</f>
        <v>0</v>
      </c>
      <c r="T2869" s="2" t="str">
        <f t="shared" si="44"/>
        <v>Not A&amp;R positive</v>
      </c>
    </row>
    <row r="2870" spans="1:20" x14ac:dyDescent="0.3">
      <c r="A2870" s="2" t="s">
        <v>7494</v>
      </c>
      <c r="B2870" s="3" t="s">
        <v>7828</v>
      </c>
      <c r="C2870" s="3" t="s">
        <v>7830</v>
      </c>
      <c r="D2870" s="4"/>
      <c r="E2870" s="5" t="s">
        <v>1340</v>
      </c>
      <c r="F2870" s="4">
        <v>0</v>
      </c>
      <c r="G2870" s="6">
        <v>47201</v>
      </c>
      <c r="H2870" s="3" t="s">
        <v>7831</v>
      </c>
      <c r="I2870" s="3"/>
      <c r="J2870" s="3"/>
      <c r="K2870" s="5" t="s">
        <v>261</v>
      </c>
      <c r="L2870" s="5">
        <v>2</v>
      </c>
      <c r="M2870" s="5" t="s">
        <v>262</v>
      </c>
      <c r="N2870" s="5">
        <f>VLOOKUP(M2870,[1]ArchetypeScores!E:N,10,FALSE)</f>
        <v>0</v>
      </c>
      <c r="O2870" s="5">
        <f>VLOOKUP(M2870,[1]ArchetypeScores!E:O,11,FALSE)</f>
        <v>-1</v>
      </c>
      <c r="P2870" s="5">
        <f>VLOOKUP(M2870,[1]ArchetypeScores!E:P,12,FALSE)</f>
        <v>0</v>
      </c>
      <c r="Q2870" s="2" t="str">
        <f>VLOOKUP(M2870,[1]ArchetypeScores!E:W,19,FALSE)</f>
        <v>Untargeted</v>
      </c>
      <c r="R2870" s="2">
        <f>VLOOKUP(M2870,[1]ArchetypeScores!E:I,5,FALSE)</f>
        <v>0</v>
      </c>
      <c r="S2870" s="2">
        <f>VLOOKUP(M2870,[1]ArchetypeScores!E:K,7,FALSE)</f>
        <v>0</v>
      </c>
      <c r="T2870" s="2" t="str">
        <f t="shared" si="44"/>
        <v>Not A&amp;R positive</v>
      </c>
    </row>
    <row r="2871" spans="1:20" x14ac:dyDescent="0.3">
      <c r="A2871" s="2" t="s">
        <v>7494</v>
      </c>
      <c r="B2871" s="3" t="s">
        <v>7832</v>
      </c>
      <c r="C2871" s="3" t="s">
        <v>7833</v>
      </c>
      <c r="D2871" s="4">
        <v>1.2</v>
      </c>
      <c r="E2871" s="5" t="s">
        <v>1340</v>
      </c>
      <c r="F2871" s="4">
        <v>1.3217399999999999</v>
      </c>
      <c r="G2871" s="6">
        <v>47221</v>
      </c>
      <c r="H2871" s="3" t="s">
        <v>7623</v>
      </c>
      <c r="I2871" s="3" t="s">
        <v>7624</v>
      </c>
      <c r="J2871" s="3"/>
      <c r="K2871" s="5" t="s">
        <v>57</v>
      </c>
      <c r="L2871" s="5">
        <v>29</v>
      </c>
      <c r="M2871" s="5" t="s">
        <v>58</v>
      </c>
      <c r="N2871" s="5">
        <f>VLOOKUP(M2871,[1]ArchetypeScores!E:N,10,FALSE)</f>
        <v>0</v>
      </c>
      <c r="O2871" s="5">
        <f>VLOOKUP(M2871,[1]ArchetypeScores!E:O,11,FALSE)</f>
        <v>-1</v>
      </c>
      <c r="P2871" s="5">
        <f>VLOOKUP(M2871,[1]ArchetypeScores!E:P,12,FALSE)</f>
        <v>0</v>
      </c>
      <c r="Q2871" s="2" t="str">
        <f>VLOOKUP(M2871,[1]ArchetypeScores!E:W,19,FALSE)</f>
        <v>Untargeted</v>
      </c>
      <c r="R2871" s="2">
        <f>VLOOKUP(M2871,[1]ArchetypeScores!E:I,5,FALSE)</f>
        <v>0</v>
      </c>
      <c r="S2871" s="2">
        <f>VLOOKUP(M2871,[1]ArchetypeScores!E:K,7,FALSE)</f>
        <v>0</v>
      </c>
      <c r="T2871" s="2" t="str">
        <f t="shared" si="44"/>
        <v>Not A&amp;R positive</v>
      </c>
    </row>
    <row r="2872" spans="1:20" x14ac:dyDescent="0.3">
      <c r="A2872" s="2" t="s">
        <v>7494</v>
      </c>
      <c r="B2872" s="3" t="s">
        <v>7834</v>
      </c>
      <c r="C2872" s="3" t="s">
        <v>7835</v>
      </c>
      <c r="D2872" s="4"/>
      <c r="E2872" s="5" t="s">
        <v>1340</v>
      </c>
      <c r="F2872" s="4">
        <v>0</v>
      </c>
      <c r="G2872" s="6">
        <v>47204</v>
      </c>
      <c r="H2872" s="3" t="s">
        <v>7788</v>
      </c>
      <c r="I2872" s="3"/>
      <c r="J2872" s="3"/>
      <c r="K2872" s="5" t="s">
        <v>261</v>
      </c>
      <c r="L2872" s="5">
        <v>2</v>
      </c>
      <c r="M2872" s="5" t="s">
        <v>262</v>
      </c>
      <c r="N2872" s="5">
        <f>VLOOKUP(M2872,[1]ArchetypeScores!E:N,10,FALSE)</f>
        <v>0</v>
      </c>
      <c r="O2872" s="5">
        <f>VLOOKUP(M2872,[1]ArchetypeScores!E:O,11,FALSE)</f>
        <v>-1</v>
      </c>
      <c r="P2872" s="5">
        <f>VLOOKUP(M2872,[1]ArchetypeScores!E:P,12,FALSE)</f>
        <v>0</v>
      </c>
      <c r="Q2872" s="2" t="str">
        <f>VLOOKUP(M2872,[1]ArchetypeScores!E:W,19,FALSE)</f>
        <v>Untargeted</v>
      </c>
      <c r="R2872" s="2">
        <f>VLOOKUP(M2872,[1]ArchetypeScores!E:I,5,FALSE)</f>
        <v>0</v>
      </c>
      <c r="S2872" s="2">
        <f>VLOOKUP(M2872,[1]ArchetypeScores!E:K,7,FALSE)</f>
        <v>0</v>
      </c>
      <c r="T2872" s="2" t="str">
        <f t="shared" si="44"/>
        <v>Not A&amp;R positive</v>
      </c>
    </row>
    <row r="2873" spans="1:20" x14ac:dyDescent="0.3">
      <c r="A2873" s="2" t="s">
        <v>7494</v>
      </c>
      <c r="B2873" s="3" t="s">
        <v>7836</v>
      </c>
      <c r="C2873" s="3" t="s">
        <v>7837</v>
      </c>
      <c r="D2873" s="4">
        <v>1.2</v>
      </c>
      <c r="E2873" s="5" t="s">
        <v>1340</v>
      </c>
      <c r="F2873" s="4">
        <v>1.3638399999999999</v>
      </c>
      <c r="G2873" s="6">
        <v>47185</v>
      </c>
      <c r="H2873" s="3" t="s">
        <v>7599</v>
      </c>
      <c r="I2873" s="3" t="s">
        <v>7600</v>
      </c>
      <c r="J2873" s="3" t="s">
        <v>7838</v>
      </c>
      <c r="K2873" s="5" t="s">
        <v>38</v>
      </c>
      <c r="L2873" s="5">
        <v>21</v>
      </c>
      <c r="M2873" s="5" t="s">
        <v>302</v>
      </c>
      <c r="N2873" s="5">
        <f>VLOOKUP(M2873,[1]ArchetypeScores!E:N,10,FALSE)</f>
        <v>0</v>
      </c>
      <c r="O2873" s="5">
        <f>VLOOKUP(M2873,[1]ArchetypeScores!E:O,11,FALSE)</f>
        <v>-1</v>
      </c>
      <c r="P2873" s="5">
        <f>VLOOKUP(M2873,[1]ArchetypeScores!E:P,12,FALSE)</f>
        <v>0</v>
      </c>
      <c r="Q2873" s="2" t="str">
        <f>VLOOKUP(M2873,[1]ArchetypeScores!E:W,19,FALSE)</f>
        <v>Consumer (including agriculture and tourism)</v>
      </c>
      <c r="R2873" s="2">
        <f>VLOOKUP(M2873,[1]ArchetypeScores!E:I,5,FALSE)</f>
        <v>0</v>
      </c>
      <c r="S2873" s="2">
        <f>VLOOKUP(M2873,[1]ArchetypeScores!E:K,7,FALSE)</f>
        <v>0</v>
      </c>
      <c r="T2873" s="2" t="str">
        <f t="shared" si="44"/>
        <v>Not A&amp;R positive</v>
      </c>
    </row>
    <row r="2874" spans="1:20" x14ac:dyDescent="0.3">
      <c r="A2874" s="2" t="s">
        <v>7494</v>
      </c>
      <c r="B2874" s="3" t="s">
        <v>7839</v>
      </c>
      <c r="C2874" s="3" t="s">
        <v>7840</v>
      </c>
      <c r="D2874" s="4">
        <v>0.5</v>
      </c>
      <c r="E2874" s="5" t="s">
        <v>1340</v>
      </c>
      <c r="F2874" s="4">
        <v>0.59730000000000005</v>
      </c>
      <c r="G2874" s="6">
        <v>47141</v>
      </c>
      <c r="H2874" s="3" t="s">
        <v>7841</v>
      </c>
      <c r="I2874" s="3"/>
      <c r="J2874" s="3"/>
      <c r="K2874" s="5" t="s">
        <v>38</v>
      </c>
      <c r="L2874" s="5">
        <v>29</v>
      </c>
      <c r="M2874" s="5" t="s">
        <v>316</v>
      </c>
      <c r="N2874" s="5">
        <f>VLOOKUP(M2874,[1]ArchetypeScores!E:N,10,FALSE)</f>
        <v>0</v>
      </c>
      <c r="O2874" s="5">
        <f>VLOOKUP(M2874,[1]ArchetypeScores!E:O,11,FALSE)</f>
        <v>-1</v>
      </c>
      <c r="P2874" s="5">
        <f>VLOOKUP(M2874,[1]ArchetypeScores!E:P,12,FALSE)</f>
        <v>0</v>
      </c>
      <c r="Q2874" s="2" t="str">
        <f>VLOOKUP(M2874,[1]ArchetypeScores!E:W,19,FALSE)</f>
        <v>Other sector</v>
      </c>
      <c r="R2874" s="2">
        <f>VLOOKUP(M2874,[1]ArchetypeScores!E:I,5,FALSE)</f>
        <v>0</v>
      </c>
      <c r="S2874" s="2">
        <f>VLOOKUP(M2874,[1]ArchetypeScores!E:K,7,FALSE)</f>
        <v>0</v>
      </c>
      <c r="T2874" s="2" t="str">
        <f t="shared" si="44"/>
        <v>Not A&amp;R positive</v>
      </c>
    </row>
    <row r="2875" spans="1:20" x14ac:dyDescent="0.3">
      <c r="A2875" s="2" t="s">
        <v>7494</v>
      </c>
      <c r="B2875" s="3" t="s">
        <v>7842</v>
      </c>
      <c r="C2875" s="3" t="s">
        <v>7843</v>
      </c>
      <c r="D2875" s="4">
        <v>300</v>
      </c>
      <c r="E2875" s="5" t="s">
        <v>1340</v>
      </c>
      <c r="F2875" s="4">
        <v>334.98</v>
      </c>
      <c r="G2875" s="6">
        <v>47218</v>
      </c>
      <c r="H2875" s="3" t="s">
        <v>7844</v>
      </c>
      <c r="I2875" s="3" t="s">
        <v>7624</v>
      </c>
      <c r="J2875" s="3"/>
      <c r="K2875" s="5" t="s">
        <v>38</v>
      </c>
      <c r="L2875" s="5">
        <v>13</v>
      </c>
      <c r="M2875" s="5" t="s">
        <v>39</v>
      </c>
      <c r="N2875" s="5">
        <f>VLOOKUP(M2875,[1]ArchetypeScores!E:N,10,FALSE)</f>
        <v>0</v>
      </c>
      <c r="O2875" s="5">
        <f>VLOOKUP(M2875,[1]ArchetypeScores!E:O,11,FALSE)</f>
        <v>-2</v>
      </c>
      <c r="P2875" s="5">
        <f>VLOOKUP(M2875,[1]ArchetypeScores!E:P,12,FALSE)</f>
        <v>0</v>
      </c>
      <c r="Q2875" s="2" t="str">
        <f>VLOOKUP(M2875,[1]ArchetypeScores!E:W,19,FALSE)</f>
        <v>Industrials - transportation</v>
      </c>
      <c r="R2875" s="2">
        <f>VLOOKUP(M2875,[1]ArchetypeScores!E:I,5,FALSE)</f>
        <v>0</v>
      </c>
      <c r="S2875" s="2">
        <f>VLOOKUP(M2875,[1]ArchetypeScores!E:K,7,FALSE)</f>
        <v>0</v>
      </c>
      <c r="T2875" s="2" t="str">
        <f t="shared" si="44"/>
        <v>Not A&amp;R positive</v>
      </c>
    </row>
    <row r="2876" spans="1:20" x14ac:dyDescent="0.3">
      <c r="A2876" s="2" t="s">
        <v>7494</v>
      </c>
      <c r="B2876" s="3" t="s">
        <v>7845</v>
      </c>
      <c r="C2876" s="3" t="s">
        <v>7846</v>
      </c>
      <c r="D2876" s="4">
        <v>6</v>
      </c>
      <c r="E2876" s="5" t="s">
        <v>1340</v>
      </c>
      <c r="F2876" s="4">
        <v>7.0066800000000002</v>
      </c>
      <c r="G2876" s="6">
        <v>47167</v>
      </c>
      <c r="H2876" s="3" t="s">
        <v>7847</v>
      </c>
      <c r="I2876" s="3" t="s">
        <v>7848</v>
      </c>
      <c r="J2876" s="3"/>
      <c r="K2876" s="5" t="s">
        <v>38</v>
      </c>
      <c r="L2876" s="5">
        <v>13</v>
      </c>
      <c r="M2876" s="5" t="s">
        <v>39</v>
      </c>
      <c r="N2876" s="5">
        <f>VLOOKUP(M2876,[1]ArchetypeScores!E:N,10,FALSE)</f>
        <v>0</v>
      </c>
      <c r="O2876" s="5">
        <f>VLOOKUP(M2876,[1]ArchetypeScores!E:O,11,FALSE)</f>
        <v>-2</v>
      </c>
      <c r="P2876" s="5">
        <f>VLOOKUP(M2876,[1]ArchetypeScores!E:P,12,FALSE)</f>
        <v>0</v>
      </c>
      <c r="Q2876" s="2" t="str">
        <f>VLOOKUP(M2876,[1]ArchetypeScores!E:W,19,FALSE)</f>
        <v>Industrials - transportation</v>
      </c>
      <c r="R2876" s="2">
        <f>VLOOKUP(M2876,[1]ArchetypeScores!E:I,5,FALSE)</f>
        <v>0</v>
      </c>
      <c r="S2876" s="2">
        <f>VLOOKUP(M2876,[1]ArchetypeScores!E:K,7,FALSE)</f>
        <v>0</v>
      </c>
      <c r="T2876" s="2" t="str">
        <f t="shared" si="44"/>
        <v>Not A&amp;R positive</v>
      </c>
    </row>
    <row r="2877" spans="1:20" x14ac:dyDescent="0.3">
      <c r="A2877" s="2" t="s">
        <v>7494</v>
      </c>
      <c r="B2877" s="3" t="s">
        <v>7849</v>
      </c>
      <c r="C2877" s="3" t="s">
        <v>7850</v>
      </c>
      <c r="D2877" s="4">
        <v>0.05</v>
      </c>
      <c r="E2877" s="5" t="s">
        <v>1340</v>
      </c>
      <c r="F2877" s="4">
        <v>5.9200000000000003E-2</v>
      </c>
      <c r="G2877" s="6">
        <v>47179</v>
      </c>
      <c r="H2877" s="3" t="s">
        <v>7531</v>
      </c>
      <c r="I2877" s="3" t="s">
        <v>7532</v>
      </c>
      <c r="J2877" s="3"/>
      <c r="K2877" s="5" t="s">
        <v>94</v>
      </c>
      <c r="L2877" s="5">
        <v>8</v>
      </c>
      <c r="M2877" s="5" t="s">
        <v>7851</v>
      </c>
      <c r="N2877" s="5">
        <f>VLOOKUP(M2877,[1]ArchetypeScores!E:N,10,FALSE)</f>
        <v>1</v>
      </c>
      <c r="O2877" s="5">
        <f>VLOOKUP(M2877,[1]ArchetypeScores!E:O,11,FALSE)</f>
        <v>0</v>
      </c>
      <c r="P2877" s="5">
        <f>VLOOKUP(M2877,[1]ArchetypeScores!E:P,12,FALSE)</f>
        <v>1</v>
      </c>
      <c r="Q2877" s="2" t="e">
        <f>VLOOKUP(M2877,[1]ArchetypeScores!E:W,19,FALSE)</f>
        <v>#N/A</v>
      </c>
      <c r="R2877" s="2">
        <f>VLOOKUP(M2877,[1]ArchetypeScores!E:I,5,FALSE)</f>
        <v>0</v>
      </c>
      <c r="S2877" s="2">
        <f>VLOOKUP(M2877,[1]ArchetypeScores!E:K,7,FALSE)</f>
        <v>1</v>
      </c>
      <c r="T2877" s="2" t="str">
        <f t="shared" si="44"/>
        <v>Indirect only</v>
      </c>
    </row>
    <row r="2878" spans="1:20" x14ac:dyDescent="0.3">
      <c r="A2878" s="2" t="s">
        <v>7494</v>
      </c>
      <c r="B2878" s="3" t="s">
        <v>7852</v>
      </c>
      <c r="C2878" s="3" t="s">
        <v>7853</v>
      </c>
      <c r="D2878" s="4">
        <v>0.83199999999999996</v>
      </c>
      <c r="E2878" s="5" t="s">
        <v>1340</v>
      </c>
      <c r="F2878" s="4">
        <v>0.93911</v>
      </c>
      <c r="G2878" s="6">
        <v>47181</v>
      </c>
      <c r="H2878" s="3" t="s">
        <v>7537</v>
      </c>
      <c r="I2878" s="3" t="s">
        <v>7538</v>
      </c>
      <c r="J2878" s="3"/>
      <c r="K2878" s="5" t="s">
        <v>735</v>
      </c>
      <c r="L2878" s="5">
        <v>1</v>
      </c>
      <c r="M2878" s="5" t="s">
        <v>736</v>
      </c>
      <c r="N2878" s="5">
        <f>VLOOKUP(M2878,[1]ArchetypeScores!E:N,10,FALSE)</f>
        <v>1</v>
      </c>
      <c r="O2878" s="5">
        <f>VLOOKUP(M2878,[1]ArchetypeScores!E:O,11,FALSE)</f>
        <v>-2</v>
      </c>
      <c r="P2878" s="5">
        <f>VLOOKUP(M2878,[1]ArchetypeScores!E:P,12,FALSE)</f>
        <v>-2</v>
      </c>
      <c r="Q2878" s="2" t="str">
        <f>VLOOKUP(M2878,[1]ArchetypeScores!E:W,19,FALSE)</f>
        <v>Other sector</v>
      </c>
      <c r="R2878" s="2">
        <f>VLOOKUP(M2878,[1]ArchetypeScores!E:I,5,FALSE)</f>
        <v>0</v>
      </c>
      <c r="S2878" s="2">
        <f>VLOOKUP(M2878,[1]ArchetypeScores!E:K,7,FALSE)</f>
        <v>0</v>
      </c>
      <c r="T2878" s="2" t="str">
        <f t="shared" si="44"/>
        <v>Not A&amp;R positive</v>
      </c>
    </row>
    <row r="2879" spans="1:20" x14ac:dyDescent="0.3">
      <c r="A2879" s="2" t="s">
        <v>7494</v>
      </c>
      <c r="B2879" s="3" t="s">
        <v>7854</v>
      </c>
      <c r="C2879" s="3" t="s">
        <v>7855</v>
      </c>
      <c r="D2879" s="4"/>
      <c r="E2879" s="5" t="s">
        <v>1340</v>
      </c>
      <c r="F2879" s="4">
        <v>0</v>
      </c>
      <c r="G2879" s="6">
        <v>47103</v>
      </c>
      <c r="H2879" s="3" t="s">
        <v>7656</v>
      </c>
      <c r="I2879" s="3"/>
      <c r="J2879" s="3"/>
      <c r="K2879" s="5" t="s">
        <v>57</v>
      </c>
      <c r="L2879" s="5">
        <v>29</v>
      </c>
      <c r="M2879" s="5" t="s">
        <v>58</v>
      </c>
      <c r="N2879" s="5">
        <f>VLOOKUP(M2879,[1]ArchetypeScores!E:N,10,FALSE)</f>
        <v>0</v>
      </c>
      <c r="O2879" s="5">
        <f>VLOOKUP(M2879,[1]ArchetypeScores!E:O,11,FALSE)</f>
        <v>-1</v>
      </c>
      <c r="P2879" s="5">
        <f>VLOOKUP(M2879,[1]ArchetypeScores!E:P,12,FALSE)</f>
        <v>0</v>
      </c>
      <c r="Q2879" s="2" t="str">
        <f>VLOOKUP(M2879,[1]ArchetypeScores!E:W,19,FALSE)</f>
        <v>Untargeted</v>
      </c>
      <c r="R2879" s="2">
        <f>VLOOKUP(M2879,[1]ArchetypeScores!E:I,5,FALSE)</f>
        <v>0</v>
      </c>
      <c r="S2879" s="2">
        <f>VLOOKUP(M2879,[1]ArchetypeScores!E:K,7,FALSE)</f>
        <v>0</v>
      </c>
      <c r="T2879" s="2" t="str">
        <f t="shared" si="44"/>
        <v>Not A&amp;R positive</v>
      </c>
    </row>
    <row r="2880" spans="1:20" x14ac:dyDescent="0.3">
      <c r="A2880" s="2" t="s">
        <v>7494</v>
      </c>
      <c r="B2880" s="3" t="s">
        <v>7856</v>
      </c>
      <c r="C2880" s="3" t="s">
        <v>7857</v>
      </c>
      <c r="D2880" s="4">
        <v>1</v>
      </c>
      <c r="E2880" s="5" t="s">
        <v>1340</v>
      </c>
      <c r="F2880" s="4">
        <v>1.18394</v>
      </c>
      <c r="G2880" s="6">
        <v>47262</v>
      </c>
      <c r="H2880" s="3" t="s">
        <v>7531</v>
      </c>
      <c r="I2880" s="3" t="s">
        <v>7532</v>
      </c>
      <c r="J2880" s="3"/>
      <c r="K2880" s="5" t="s">
        <v>694</v>
      </c>
      <c r="L2880" s="5">
        <v>1</v>
      </c>
      <c r="M2880" s="5" t="s">
        <v>1622</v>
      </c>
      <c r="N2880" s="5">
        <f>VLOOKUP(M2880,[1]ArchetypeScores!E:N,10,FALSE)</f>
        <v>1</v>
      </c>
      <c r="O2880" s="5">
        <f>VLOOKUP(M2880,[1]ArchetypeScores!E:O,11,FALSE)</f>
        <v>-1</v>
      </c>
      <c r="P2880" s="5">
        <f>VLOOKUP(M2880,[1]ArchetypeScores!E:P,12,FALSE)</f>
        <v>0</v>
      </c>
      <c r="Q2880" s="2" t="str">
        <f>VLOOKUP(M2880,[1]ArchetypeScores!E:W,19,FALSE)</f>
        <v>Untargeted</v>
      </c>
      <c r="R2880" s="2">
        <f>VLOOKUP(M2880,[1]ArchetypeScores!E:I,5,FALSE)</f>
        <v>0</v>
      </c>
      <c r="S2880" s="2">
        <f>VLOOKUP(M2880,[1]ArchetypeScores!E:K,7,FALSE)</f>
        <v>1</v>
      </c>
      <c r="T2880" s="2" t="str">
        <f t="shared" si="44"/>
        <v>Indirect only</v>
      </c>
    </row>
    <row r="2881" spans="1:20" x14ac:dyDescent="0.3">
      <c r="A2881" s="2" t="s">
        <v>7494</v>
      </c>
      <c r="B2881" s="3" t="s">
        <v>7858</v>
      </c>
      <c r="C2881" s="3" t="s">
        <v>7859</v>
      </c>
      <c r="D2881" s="4">
        <v>1.6E-2</v>
      </c>
      <c r="E2881" s="5" t="s">
        <v>1340</v>
      </c>
      <c r="F2881" s="4">
        <v>1.8939999999999999E-2</v>
      </c>
      <c r="G2881" s="6">
        <v>47172</v>
      </c>
      <c r="H2881" s="3" t="s">
        <v>7531</v>
      </c>
      <c r="I2881" s="3" t="s">
        <v>7532</v>
      </c>
      <c r="J2881" s="3"/>
      <c r="K2881" s="5" t="s">
        <v>392</v>
      </c>
      <c r="L2881" s="5">
        <v>2</v>
      </c>
      <c r="M2881" s="5" t="s">
        <v>3902</v>
      </c>
      <c r="N2881" s="5">
        <f>VLOOKUP(M2881,[1]ArchetypeScores!E:N,10,FALSE)</f>
        <v>0</v>
      </c>
      <c r="O2881" s="5">
        <f>VLOOKUP(M2881,[1]ArchetypeScores!E:O,11,FALSE)</f>
        <v>-1</v>
      </c>
      <c r="P2881" s="5">
        <f>VLOOKUP(M2881,[1]ArchetypeScores!E:P,12,FALSE)</f>
        <v>0</v>
      </c>
      <c r="Q2881" s="2" t="str">
        <f>VLOOKUP(M2881,[1]ArchetypeScores!E:W,19,FALSE)</f>
        <v>Education and training</v>
      </c>
      <c r="R2881" s="2">
        <f>VLOOKUP(M2881,[1]ArchetypeScores!E:I,5,FALSE)</f>
        <v>0</v>
      </c>
      <c r="S2881" s="2">
        <f>VLOOKUP(M2881,[1]ArchetypeScores!E:K,7,FALSE)</f>
        <v>0</v>
      </c>
      <c r="T2881" s="2" t="str">
        <f t="shared" si="44"/>
        <v>Not A&amp;R positive</v>
      </c>
    </row>
    <row r="2882" spans="1:20" x14ac:dyDescent="0.3">
      <c r="A2882" s="2" t="s">
        <v>7494</v>
      </c>
      <c r="B2882" s="3" t="s">
        <v>7860</v>
      </c>
      <c r="C2882" s="3" t="s">
        <v>7861</v>
      </c>
      <c r="D2882" s="4">
        <v>8</v>
      </c>
      <c r="E2882" s="5" t="s">
        <v>1340</v>
      </c>
      <c r="F2882" s="4">
        <v>8.7224799999999991</v>
      </c>
      <c r="G2882" s="6">
        <v>47215</v>
      </c>
      <c r="H2882" s="3" t="s">
        <v>7640</v>
      </c>
      <c r="I2882" s="3" t="s">
        <v>7567</v>
      </c>
      <c r="J2882" s="3"/>
      <c r="K2882" s="5" t="s">
        <v>61</v>
      </c>
      <c r="L2882" s="5">
        <v>1</v>
      </c>
      <c r="M2882" s="5" t="s">
        <v>130</v>
      </c>
      <c r="N2882" s="5">
        <f>VLOOKUP(M2882,[1]ArchetypeScores!E:N,10,FALSE)</f>
        <v>0</v>
      </c>
      <c r="O2882" s="5">
        <f>VLOOKUP(M2882,[1]ArchetypeScores!E:O,11,FALSE)</f>
        <v>-1</v>
      </c>
      <c r="P2882" s="5">
        <f>VLOOKUP(M2882,[1]ArchetypeScores!E:P,12,FALSE)</f>
        <v>0</v>
      </c>
      <c r="Q2882" s="2" t="str">
        <f>VLOOKUP(M2882,[1]ArchetypeScores!E:W,19,FALSE)</f>
        <v>Health care</v>
      </c>
      <c r="R2882" s="2">
        <f>VLOOKUP(M2882,[1]ArchetypeScores!E:I,5,FALSE)</f>
        <v>0</v>
      </c>
      <c r="S2882" s="2">
        <f>VLOOKUP(M2882,[1]ArchetypeScores!E:K,7,FALSE)</f>
        <v>0</v>
      </c>
      <c r="T2882" s="2" t="str">
        <f t="shared" ref="T2882:T2945" si="45">IF(AND(R2882=1,S2882=1),"Both",IF(AND(R2882=1,S2882=0),"Direct only",IF(AND(R2882=0,S2882=1),"Indirect only","Not A&amp;R positive")))</f>
        <v>Not A&amp;R positive</v>
      </c>
    </row>
    <row r="2883" spans="1:20" x14ac:dyDescent="0.3">
      <c r="A2883" s="2" t="s">
        <v>7494</v>
      </c>
      <c r="B2883" s="3" t="s">
        <v>7862</v>
      </c>
      <c r="C2883" s="3" t="s">
        <v>7863</v>
      </c>
      <c r="D2883" s="4">
        <v>3.15</v>
      </c>
      <c r="E2883" s="5" t="s">
        <v>1340</v>
      </c>
      <c r="F2883" s="4">
        <v>3.7294100000000001</v>
      </c>
      <c r="G2883" s="6">
        <v>47274</v>
      </c>
      <c r="H2883" s="3" t="s">
        <v>7531</v>
      </c>
      <c r="I2883" s="3" t="s">
        <v>7532</v>
      </c>
      <c r="J2883" s="3"/>
      <c r="K2883" s="5" t="s">
        <v>291</v>
      </c>
      <c r="L2883" s="5">
        <v>4</v>
      </c>
      <c r="M2883" s="5" t="s">
        <v>292</v>
      </c>
      <c r="N2883" s="5">
        <f>VLOOKUP(M2883,[1]ArchetypeScores!E:N,10,FALSE)</f>
        <v>1</v>
      </c>
      <c r="O2883" s="5">
        <f>VLOOKUP(M2883,[1]ArchetypeScores!E:O,11,FALSE)</f>
        <v>0</v>
      </c>
      <c r="P2883" s="5">
        <f>VLOOKUP(M2883,[1]ArchetypeScores!E:P,12,FALSE)</f>
        <v>0</v>
      </c>
      <c r="Q2883" s="2" t="str">
        <f>VLOOKUP(M2883,[1]ArchetypeScores!E:W,19,FALSE)</f>
        <v>Education and training</v>
      </c>
      <c r="R2883" s="2">
        <f>VLOOKUP(M2883,[1]ArchetypeScores!E:I,5,FALSE)</f>
        <v>0</v>
      </c>
      <c r="S2883" s="2">
        <f>VLOOKUP(M2883,[1]ArchetypeScores!E:K,7,FALSE)</f>
        <v>0</v>
      </c>
      <c r="T2883" s="2" t="str">
        <f t="shared" si="45"/>
        <v>Not A&amp;R positive</v>
      </c>
    </row>
    <row r="2884" spans="1:20" x14ac:dyDescent="0.3">
      <c r="A2884" s="2" t="s">
        <v>7494</v>
      </c>
      <c r="B2884" s="3" t="s">
        <v>7864</v>
      </c>
      <c r="C2884" s="3" t="s">
        <v>7865</v>
      </c>
      <c r="D2884" s="4">
        <v>0.42</v>
      </c>
      <c r="E2884" s="5" t="s">
        <v>1340</v>
      </c>
      <c r="F2884" s="4">
        <v>0.49787999999999999</v>
      </c>
      <c r="G2884" s="6">
        <v>47170</v>
      </c>
      <c r="H2884" s="3" t="s">
        <v>7614</v>
      </c>
      <c r="I2884" s="3" t="s">
        <v>7615</v>
      </c>
      <c r="J2884" s="3"/>
      <c r="K2884" s="5" t="s">
        <v>291</v>
      </c>
      <c r="L2884" s="5">
        <v>4</v>
      </c>
      <c r="M2884" s="5" t="s">
        <v>292</v>
      </c>
      <c r="N2884" s="5">
        <f>VLOOKUP(M2884,[1]ArchetypeScores!E:N,10,FALSE)</f>
        <v>1</v>
      </c>
      <c r="O2884" s="5">
        <f>VLOOKUP(M2884,[1]ArchetypeScores!E:O,11,FALSE)</f>
        <v>0</v>
      </c>
      <c r="P2884" s="5">
        <f>VLOOKUP(M2884,[1]ArchetypeScores!E:P,12,FALSE)</f>
        <v>0</v>
      </c>
      <c r="Q2884" s="2" t="str">
        <f>VLOOKUP(M2884,[1]ArchetypeScores!E:W,19,FALSE)</f>
        <v>Education and training</v>
      </c>
      <c r="R2884" s="2">
        <f>VLOOKUP(M2884,[1]ArchetypeScores!E:I,5,FALSE)</f>
        <v>0</v>
      </c>
      <c r="S2884" s="2">
        <f>VLOOKUP(M2884,[1]ArchetypeScores!E:K,7,FALSE)</f>
        <v>0</v>
      </c>
      <c r="T2884" s="2" t="str">
        <f t="shared" si="45"/>
        <v>Not A&amp;R positive</v>
      </c>
    </row>
    <row r="2885" spans="1:20" x14ac:dyDescent="0.3">
      <c r="A2885" s="2" t="s">
        <v>7494</v>
      </c>
      <c r="B2885" s="3" t="s">
        <v>7866</v>
      </c>
      <c r="C2885" s="3" t="s">
        <v>7867</v>
      </c>
      <c r="D2885" s="4">
        <v>0.1</v>
      </c>
      <c r="E2885" s="5" t="s">
        <v>1340</v>
      </c>
      <c r="F2885" s="4">
        <v>0.11839</v>
      </c>
      <c r="G2885" s="6">
        <v>47225</v>
      </c>
      <c r="H2885" s="3" t="s">
        <v>7531</v>
      </c>
      <c r="I2885" s="3" t="s">
        <v>7532</v>
      </c>
      <c r="J2885" s="3"/>
      <c r="K2885" s="5" t="s">
        <v>163</v>
      </c>
      <c r="L2885" s="5">
        <v>2</v>
      </c>
      <c r="M2885" s="5" t="s">
        <v>648</v>
      </c>
      <c r="N2885" s="5">
        <f>VLOOKUP(M2885,[1]ArchetypeScores!E:N,10,FALSE)</f>
        <v>0</v>
      </c>
      <c r="O2885" s="5">
        <f>VLOOKUP(M2885,[1]ArchetypeScores!E:O,11,FALSE)</f>
        <v>0</v>
      </c>
      <c r="P2885" s="5">
        <f>VLOOKUP(M2885,[1]ArchetypeScores!E:P,12,FALSE)</f>
        <v>0</v>
      </c>
      <c r="Q2885" s="2" t="str">
        <f>VLOOKUP(M2885,[1]ArchetypeScores!E:W,19,FALSE)</f>
        <v>Health care</v>
      </c>
      <c r="R2885" s="2">
        <f>VLOOKUP(M2885,[1]ArchetypeScores!E:I,5,FALSE)</f>
        <v>0</v>
      </c>
      <c r="S2885" s="2">
        <f>VLOOKUP(M2885,[1]ArchetypeScores!E:K,7,FALSE)</f>
        <v>0</v>
      </c>
      <c r="T2885" s="2" t="str">
        <f t="shared" si="45"/>
        <v>Not A&amp;R positive</v>
      </c>
    </row>
    <row r="2886" spans="1:20" x14ac:dyDescent="0.3">
      <c r="A2886" s="2" t="s">
        <v>7494</v>
      </c>
      <c r="B2886" s="3" t="s">
        <v>7868</v>
      </c>
      <c r="C2886" s="3" t="s">
        <v>7869</v>
      </c>
      <c r="D2886" s="4" t="s">
        <v>7527</v>
      </c>
      <c r="E2886" s="5" t="s">
        <v>1340</v>
      </c>
      <c r="F2886" s="4">
        <v>0</v>
      </c>
      <c r="G2886" s="6">
        <v>47107</v>
      </c>
      <c r="H2886" s="3" t="s">
        <v>7528</v>
      </c>
      <c r="I2886" s="3" t="s">
        <v>7498</v>
      </c>
      <c r="J2886" s="3"/>
      <c r="K2886" s="5" t="s">
        <v>154</v>
      </c>
      <c r="L2886" s="5" t="s">
        <v>112</v>
      </c>
      <c r="M2886" s="5" t="s">
        <v>155</v>
      </c>
      <c r="N2886" s="5">
        <f>VLOOKUP(M2886,[1]ArchetypeScores!E:N,10,FALSE)</f>
        <v>1</v>
      </c>
      <c r="O2886" s="5">
        <f>VLOOKUP(M2886,[1]ArchetypeScores!E:O,11,FALSE)</f>
        <v>0</v>
      </c>
      <c r="P2886" s="5">
        <f>VLOOKUP(M2886,[1]ArchetypeScores!E:P,12,FALSE)</f>
        <v>0</v>
      </c>
      <c r="Q2886" s="2" t="str">
        <f>VLOOKUP(M2886,[1]ArchetypeScores!E:W,19,FALSE)</f>
        <v>Education and training</v>
      </c>
      <c r="R2886" s="2">
        <f>VLOOKUP(M2886,[1]ArchetypeScores!E:I,5,FALSE)</f>
        <v>0</v>
      </c>
      <c r="S2886" s="2">
        <f>VLOOKUP(M2886,[1]ArchetypeScores!E:K,7,FALSE)</f>
        <v>1</v>
      </c>
      <c r="T2886" s="2" t="str">
        <f t="shared" si="45"/>
        <v>Indirect only</v>
      </c>
    </row>
    <row r="2887" spans="1:20" x14ac:dyDescent="0.3">
      <c r="A2887" s="2" t="s">
        <v>7494</v>
      </c>
      <c r="B2887" s="3" t="s">
        <v>7870</v>
      </c>
      <c r="C2887" s="3" t="s">
        <v>7871</v>
      </c>
      <c r="D2887" s="4">
        <v>24</v>
      </c>
      <c r="E2887" s="5" t="s">
        <v>1340</v>
      </c>
      <c r="F2887" s="4">
        <v>26.167439999999999</v>
      </c>
      <c r="G2887" s="6">
        <v>47213</v>
      </c>
      <c r="H2887" s="3" t="s">
        <v>7640</v>
      </c>
      <c r="I2887" s="3" t="s">
        <v>7567</v>
      </c>
      <c r="J2887" s="3"/>
      <c r="K2887" s="5" t="s">
        <v>118</v>
      </c>
      <c r="L2887" s="5">
        <v>2</v>
      </c>
      <c r="M2887" s="5" t="s">
        <v>226</v>
      </c>
      <c r="N2887" s="5">
        <f>VLOOKUP(M2887,[1]ArchetypeScores!E:N,10,FALSE)</f>
        <v>0</v>
      </c>
      <c r="O2887" s="5">
        <f>VLOOKUP(M2887,[1]ArchetypeScores!E:O,11,FALSE)</f>
        <v>-1</v>
      </c>
      <c r="P2887" s="5">
        <f>VLOOKUP(M2887,[1]ArchetypeScores!E:P,12,FALSE)</f>
        <v>0</v>
      </c>
      <c r="Q2887" s="2" t="str">
        <f>VLOOKUP(M2887,[1]ArchetypeScores!E:W,19,FALSE)</f>
        <v>Untargeted</v>
      </c>
      <c r="R2887" s="2">
        <f>VLOOKUP(M2887,[1]ArchetypeScores!E:I,5,FALSE)</f>
        <v>0</v>
      </c>
      <c r="S2887" s="2">
        <f>VLOOKUP(M2887,[1]ArchetypeScores!E:K,7,FALSE)</f>
        <v>0</v>
      </c>
      <c r="T2887" s="2" t="str">
        <f t="shared" si="45"/>
        <v>Not A&amp;R positive</v>
      </c>
    </row>
    <row r="2888" spans="1:20" x14ac:dyDescent="0.3">
      <c r="A2888" s="2" t="s">
        <v>7494</v>
      </c>
      <c r="B2888" s="3" t="s">
        <v>7872</v>
      </c>
      <c r="C2888" s="3" t="s">
        <v>7873</v>
      </c>
      <c r="D2888" s="4">
        <v>0.15</v>
      </c>
      <c r="E2888" s="5" t="s">
        <v>1340</v>
      </c>
      <c r="F2888" s="4">
        <v>0.17759</v>
      </c>
      <c r="G2888" s="6">
        <v>47227</v>
      </c>
      <c r="H2888" s="3" t="s">
        <v>7531</v>
      </c>
      <c r="I2888" s="3" t="s">
        <v>7532</v>
      </c>
      <c r="J2888" s="3"/>
      <c r="K2888" s="5" t="s">
        <v>57</v>
      </c>
      <c r="L2888" s="5">
        <v>29</v>
      </c>
      <c r="M2888" s="5" t="s">
        <v>58</v>
      </c>
      <c r="N2888" s="5">
        <f>VLOOKUP(M2888,[1]ArchetypeScores!E:N,10,FALSE)</f>
        <v>0</v>
      </c>
      <c r="O2888" s="5">
        <f>VLOOKUP(M2888,[1]ArchetypeScores!E:O,11,FALSE)</f>
        <v>-1</v>
      </c>
      <c r="P2888" s="5">
        <f>VLOOKUP(M2888,[1]ArchetypeScores!E:P,12,FALSE)</f>
        <v>0</v>
      </c>
      <c r="Q2888" s="2" t="str">
        <f>VLOOKUP(M2888,[1]ArchetypeScores!E:W,19,FALSE)</f>
        <v>Untargeted</v>
      </c>
      <c r="R2888" s="2">
        <f>VLOOKUP(M2888,[1]ArchetypeScores!E:I,5,FALSE)</f>
        <v>0</v>
      </c>
      <c r="S2888" s="2">
        <f>VLOOKUP(M2888,[1]ArchetypeScores!E:K,7,FALSE)</f>
        <v>0</v>
      </c>
      <c r="T2888" s="2" t="str">
        <f t="shared" si="45"/>
        <v>Not A&amp;R positive</v>
      </c>
    </row>
    <row r="2889" spans="1:20" x14ac:dyDescent="0.3">
      <c r="A2889" s="2" t="s">
        <v>7494</v>
      </c>
      <c r="B2889" s="3" t="s">
        <v>7874</v>
      </c>
      <c r="C2889" s="3" t="s">
        <v>7875</v>
      </c>
      <c r="D2889" s="4">
        <v>7</v>
      </c>
      <c r="E2889" s="5" t="s">
        <v>1340</v>
      </c>
      <c r="F2889" s="4">
        <v>7.6321700000000003</v>
      </c>
      <c r="G2889" s="6">
        <v>47214</v>
      </c>
      <c r="H2889" s="3" t="s">
        <v>7640</v>
      </c>
      <c r="I2889" s="3" t="s">
        <v>7567</v>
      </c>
      <c r="J2889" s="3"/>
      <c r="K2889" s="5" t="s">
        <v>57</v>
      </c>
      <c r="L2889" s="5">
        <v>29</v>
      </c>
      <c r="M2889" s="5" t="s">
        <v>58</v>
      </c>
      <c r="N2889" s="5">
        <f>VLOOKUP(M2889,[1]ArchetypeScores!E:N,10,FALSE)</f>
        <v>0</v>
      </c>
      <c r="O2889" s="5">
        <f>VLOOKUP(M2889,[1]ArchetypeScores!E:O,11,FALSE)</f>
        <v>-1</v>
      </c>
      <c r="P2889" s="5">
        <f>VLOOKUP(M2889,[1]ArchetypeScores!E:P,12,FALSE)</f>
        <v>0</v>
      </c>
      <c r="Q2889" s="2" t="str">
        <f>VLOOKUP(M2889,[1]ArchetypeScores!E:W,19,FALSE)</f>
        <v>Untargeted</v>
      </c>
      <c r="R2889" s="2">
        <f>VLOOKUP(M2889,[1]ArchetypeScores!E:I,5,FALSE)</f>
        <v>0</v>
      </c>
      <c r="S2889" s="2">
        <f>VLOOKUP(M2889,[1]ArchetypeScores!E:K,7,FALSE)</f>
        <v>0</v>
      </c>
      <c r="T2889" s="2" t="str">
        <f t="shared" si="45"/>
        <v>Not A&amp;R positive</v>
      </c>
    </row>
    <row r="2890" spans="1:20" x14ac:dyDescent="0.3">
      <c r="A2890" s="2" t="s">
        <v>7494</v>
      </c>
      <c r="B2890" s="3" t="s">
        <v>3852</v>
      </c>
      <c r="C2890" s="3" t="s">
        <v>7876</v>
      </c>
      <c r="D2890" s="4">
        <v>1.2</v>
      </c>
      <c r="E2890" s="5" t="s">
        <v>1340</v>
      </c>
      <c r="F2890" s="4">
        <v>1.3598300000000001</v>
      </c>
      <c r="G2890" s="6">
        <v>47193</v>
      </c>
      <c r="H2890" s="3" t="s">
        <v>7877</v>
      </c>
      <c r="I2890" s="3"/>
      <c r="J2890" s="3"/>
      <c r="K2890" s="5" t="s">
        <v>57</v>
      </c>
      <c r="L2890" s="5">
        <v>29</v>
      </c>
      <c r="M2890" s="5" t="s">
        <v>58</v>
      </c>
      <c r="N2890" s="5">
        <f>VLOOKUP(M2890,[1]ArchetypeScores!E:N,10,FALSE)</f>
        <v>0</v>
      </c>
      <c r="O2890" s="5">
        <f>VLOOKUP(M2890,[1]ArchetypeScores!E:O,11,FALSE)</f>
        <v>-1</v>
      </c>
      <c r="P2890" s="5">
        <f>VLOOKUP(M2890,[1]ArchetypeScores!E:P,12,FALSE)</f>
        <v>0</v>
      </c>
      <c r="Q2890" s="2" t="str">
        <f>VLOOKUP(M2890,[1]ArchetypeScores!E:W,19,FALSE)</f>
        <v>Untargeted</v>
      </c>
      <c r="R2890" s="2">
        <f>VLOOKUP(M2890,[1]ArchetypeScores!E:I,5,FALSE)</f>
        <v>0</v>
      </c>
      <c r="S2890" s="2">
        <f>VLOOKUP(M2890,[1]ArchetypeScores!E:K,7,FALSE)</f>
        <v>0</v>
      </c>
      <c r="T2890" s="2" t="str">
        <f t="shared" si="45"/>
        <v>Not A&amp;R positive</v>
      </c>
    </row>
    <row r="2891" spans="1:20" x14ac:dyDescent="0.3">
      <c r="A2891" s="2" t="s">
        <v>7494</v>
      </c>
      <c r="B2891" s="3" t="s">
        <v>7878</v>
      </c>
      <c r="C2891" s="3" t="s">
        <v>7879</v>
      </c>
      <c r="D2891" s="4">
        <v>2E-3</v>
      </c>
      <c r="E2891" s="5" t="s">
        <v>1340</v>
      </c>
      <c r="F2891" s="4">
        <v>1.7600000000000001E-3</v>
      </c>
      <c r="G2891" s="6">
        <v>47140</v>
      </c>
      <c r="H2891" s="3" t="s">
        <v>7880</v>
      </c>
      <c r="I2891" s="3"/>
      <c r="J2891" s="3"/>
      <c r="K2891" s="5" t="s">
        <v>163</v>
      </c>
      <c r="L2891" s="5">
        <v>1</v>
      </c>
      <c r="M2891" s="5" t="s">
        <v>975</v>
      </c>
      <c r="N2891" s="5">
        <f>VLOOKUP(M2891,[1]ArchetypeScores!E:N,10,FALSE)</f>
        <v>0</v>
      </c>
      <c r="O2891" s="5">
        <f>VLOOKUP(M2891,[1]ArchetypeScores!E:O,11,FALSE)</f>
        <v>0</v>
      </c>
      <c r="P2891" s="5">
        <f>VLOOKUP(M2891,[1]ArchetypeScores!E:P,12,FALSE)</f>
        <v>0</v>
      </c>
      <c r="Q2891" s="2" t="str">
        <f>VLOOKUP(M2891,[1]ArchetypeScores!E:W,19,FALSE)</f>
        <v>Other sector</v>
      </c>
      <c r="R2891" s="2">
        <f>VLOOKUP(M2891,[1]ArchetypeScores!E:I,5,FALSE)</f>
        <v>0</v>
      </c>
      <c r="S2891" s="2">
        <f>VLOOKUP(M2891,[1]ArchetypeScores!E:K,7,FALSE)</f>
        <v>0</v>
      </c>
      <c r="T2891" s="2" t="str">
        <f t="shared" si="45"/>
        <v>Not A&amp;R positive</v>
      </c>
    </row>
    <row r="2892" spans="1:20" x14ac:dyDescent="0.3">
      <c r="A2892" s="2" t="s">
        <v>7494</v>
      </c>
      <c r="B2892" s="3" t="s">
        <v>7881</v>
      </c>
      <c r="C2892" s="3" t="s">
        <v>7882</v>
      </c>
      <c r="D2892" s="4">
        <v>0.05</v>
      </c>
      <c r="E2892" s="5" t="s">
        <v>1340</v>
      </c>
      <c r="F2892" s="4">
        <v>5.9200000000000003E-2</v>
      </c>
      <c r="G2892" s="6">
        <v>47178</v>
      </c>
      <c r="H2892" s="3" t="s">
        <v>7531</v>
      </c>
      <c r="I2892" s="3" t="s">
        <v>7532</v>
      </c>
      <c r="J2892" s="3"/>
      <c r="K2892" s="5" t="s">
        <v>664</v>
      </c>
      <c r="L2892" s="5">
        <v>2</v>
      </c>
      <c r="M2892" s="5" t="s">
        <v>1105</v>
      </c>
      <c r="N2892" s="5">
        <f>VLOOKUP(M2892,[1]ArchetypeScores!E:N,10,FALSE)</f>
        <v>1</v>
      </c>
      <c r="O2892" s="5">
        <f>VLOOKUP(M2892,[1]ArchetypeScores!E:O,11,FALSE)</f>
        <v>0</v>
      </c>
      <c r="P2892" s="5">
        <f>VLOOKUP(M2892,[1]ArchetypeScores!E:P,12,FALSE)</f>
        <v>2</v>
      </c>
      <c r="Q2892" s="2" t="str">
        <f>VLOOKUP(M2892,[1]ArchetypeScores!E:W,19,FALSE)</f>
        <v>Other sector</v>
      </c>
      <c r="R2892" s="2">
        <f>VLOOKUP(M2892,[1]ArchetypeScores!E:I,5,FALSE)</f>
        <v>0</v>
      </c>
      <c r="S2892" s="2">
        <f>VLOOKUP(M2892,[1]ArchetypeScores!E:K,7,FALSE)</f>
        <v>0</v>
      </c>
      <c r="T2892" s="2" t="str">
        <f t="shared" si="45"/>
        <v>Not A&amp;R positive</v>
      </c>
    </row>
    <row r="2893" spans="1:20" x14ac:dyDescent="0.3">
      <c r="A2893" s="2" t="s">
        <v>7494</v>
      </c>
      <c r="B2893" s="3" t="s">
        <v>7883</v>
      </c>
      <c r="C2893" s="3" t="s">
        <v>7884</v>
      </c>
      <c r="D2893" s="4">
        <v>1.9E-2</v>
      </c>
      <c r="E2893" s="5" t="s">
        <v>1340</v>
      </c>
      <c r="F2893" s="4">
        <v>2.0570000000000001E-2</v>
      </c>
      <c r="G2893" s="6">
        <v>47209</v>
      </c>
      <c r="H2893" s="3" t="s">
        <v>7885</v>
      </c>
      <c r="I2893" s="3"/>
      <c r="J2893" s="3"/>
      <c r="K2893" s="5" t="s">
        <v>611</v>
      </c>
      <c r="L2893" s="5">
        <v>7</v>
      </c>
      <c r="M2893" s="5" t="s">
        <v>1872</v>
      </c>
      <c r="N2893" s="5">
        <f>VLOOKUP(M2893,[1]ArchetypeScores!E:N,10,FALSE)</f>
        <v>1</v>
      </c>
      <c r="O2893" s="5">
        <f>VLOOKUP(M2893,[1]ArchetypeScores!E:O,11,FALSE)</f>
        <v>-1</v>
      </c>
      <c r="P2893" s="5">
        <f>VLOOKUP(M2893,[1]ArchetypeScores!E:P,12,FALSE)</f>
        <v>0</v>
      </c>
      <c r="Q2893" s="2" t="str">
        <f>VLOOKUP(M2893,[1]ArchetypeScores!E:W,19,FALSE)</f>
        <v>Consumer (including agriculture and tourism)</v>
      </c>
      <c r="R2893" s="2">
        <f>VLOOKUP(M2893,[1]ArchetypeScores!E:I,5,FALSE)</f>
        <v>0</v>
      </c>
      <c r="S2893" s="2">
        <f>VLOOKUP(M2893,[1]ArchetypeScores!E:K,7,FALSE)</f>
        <v>0</v>
      </c>
      <c r="T2893" s="2" t="str">
        <f t="shared" si="45"/>
        <v>Not A&amp;R positive</v>
      </c>
    </row>
    <row r="2894" spans="1:20" x14ac:dyDescent="0.3">
      <c r="A2894" s="2" t="s">
        <v>7494</v>
      </c>
      <c r="B2894" s="8" t="s">
        <v>7886</v>
      </c>
      <c r="C2894" s="3" t="s">
        <v>7887</v>
      </c>
      <c r="D2894" s="4"/>
      <c r="E2894" s="5" t="s">
        <v>1340</v>
      </c>
      <c r="F2894" s="4">
        <v>0</v>
      </c>
      <c r="G2894" s="6">
        <v>47154</v>
      </c>
      <c r="H2894" s="3" t="s">
        <v>7888</v>
      </c>
      <c r="I2894" s="3" t="s">
        <v>7889</v>
      </c>
      <c r="J2894" s="3"/>
      <c r="K2894" s="5" t="s">
        <v>57</v>
      </c>
      <c r="L2894" s="5">
        <v>17</v>
      </c>
      <c r="M2894" s="5" t="s">
        <v>210</v>
      </c>
      <c r="N2894" s="5">
        <f>VLOOKUP(M2894,[1]ArchetypeScores!E:N,10,FALSE)</f>
        <v>0</v>
      </c>
      <c r="O2894" s="5">
        <f>VLOOKUP(M2894,[1]ArchetypeScores!E:O,11,FALSE)</f>
        <v>-1</v>
      </c>
      <c r="P2894" s="5">
        <f>VLOOKUP(M2894,[1]ArchetypeScores!E:P,12,FALSE)</f>
        <v>0</v>
      </c>
      <c r="Q2894" s="2" t="str">
        <f>VLOOKUP(M2894,[1]ArchetypeScores!E:W,19,FALSE)</f>
        <v>Consumer (including agriculture and tourism)</v>
      </c>
      <c r="R2894" s="2">
        <f>VLOOKUP(M2894,[1]ArchetypeScores!E:I,5,FALSE)</f>
        <v>0</v>
      </c>
      <c r="S2894" s="2">
        <f>VLOOKUP(M2894,[1]ArchetypeScores!E:K,7,FALSE)</f>
        <v>0</v>
      </c>
      <c r="T2894" s="2" t="str">
        <f t="shared" si="45"/>
        <v>Not A&amp;R positive</v>
      </c>
    </row>
    <row r="2895" spans="1:20" x14ac:dyDescent="0.3">
      <c r="A2895" s="2" t="s">
        <v>7494</v>
      </c>
      <c r="B2895" s="3" t="s">
        <v>7890</v>
      </c>
      <c r="C2895" s="3" t="s">
        <v>7891</v>
      </c>
      <c r="D2895" s="4">
        <v>0.15</v>
      </c>
      <c r="E2895" s="5" t="s">
        <v>1340</v>
      </c>
      <c r="F2895" s="4">
        <v>0.17759</v>
      </c>
      <c r="G2895" s="6">
        <v>47226</v>
      </c>
      <c r="H2895" s="3" t="s">
        <v>7531</v>
      </c>
      <c r="I2895" s="3" t="s">
        <v>7532</v>
      </c>
      <c r="J2895" s="3"/>
      <c r="K2895" s="5" t="s">
        <v>291</v>
      </c>
      <c r="L2895" s="5">
        <v>4</v>
      </c>
      <c r="M2895" s="5" t="s">
        <v>292</v>
      </c>
      <c r="N2895" s="5">
        <f>VLOOKUP(M2895,[1]ArchetypeScores!E:N,10,FALSE)</f>
        <v>1</v>
      </c>
      <c r="O2895" s="5">
        <f>VLOOKUP(M2895,[1]ArchetypeScores!E:O,11,FALSE)</f>
        <v>0</v>
      </c>
      <c r="P2895" s="5">
        <f>VLOOKUP(M2895,[1]ArchetypeScores!E:P,12,FALSE)</f>
        <v>0</v>
      </c>
      <c r="Q2895" s="2" t="str">
        <f>VLOOKUP(M2895,[1]ArchetypeScores!E:W,19,FALSE)</f>
        <v>Education and training</v>
      </c>
      <c r="R2895" s="2">
        <f>VLOOKUP(M2895,[1]ArchetypeScores!E:I,5,FALSE)</f>
        <v>0</v>
      </c>
      <c r="S2895" s="2">
        <f>VLOOKUP(M2895,[1]ArchetypeScores!E:K,7,FALSE)</f>
        <v>0</v>
      </c>
      <c r="T2895" s="2" t="str">
        <f t="shared" si="45"/>
        <v>Not A&amp;R positive</v>
      </c>
    </row>
    <row r="2896" spans="1:20" x14ac:dyDescent="0.3">
      <c r="A2896" s="2" t="s">
        <v>7494</v>
      </c>
      <c r="B2896" s="3" t="s">
        <v>7892</v>
      </c>
      <c r="C2896" s="3" t="s">
        <v>7893</v>
      </c>
      <c r="D2896" s="4">
        <v>0.3</v>
      </c>
      <c r="E2896" s="5" t="s">
        <v>1340</v>
      </c>
      <c r="F2896" s="4">
        <v>0.35518</v>
      </c>
      <c r="G2896" s="6">
        <v>47244</v>
      </c>
      <c r="H2896" s="3" t="s">
        <v>7531</v>
      </c>
      <c r="I2896" s="3" t="s">
        <v>7532</v>
      </c>
      <c r="J2896" s="3"/>
      <c r="K2896" s="5" t="s">
        <v>291</v>
      </c>
      <c r="L2896" s="5">
        <v>4</v>
      </c>
      <c r="M2896" s="5" t="s">
        <v>292</v>
      </c>
      <c r="N2896" s="5">
        <f>VLOOKUP(M2896,[1]ArchetypeScores!E:N,10,FALSE)</f>
        <v>1</v>
      </c>
      <c r="O2896" s="5">
        <f>VLOOKUP(M2896,[1]ArchetypeScores!E:O,11,FALSE)</f>
        <v>0</v>
      </c>
      <c r="P2896" s="5">
        <f>VLOOKUP(M2896,[1]ArchetypeScores!E:P,12,FALSE)</f>
        <v>0</v>
      </c>
      <c r="Q2896" s="2" t="str">
        <f>VLOOKUP(M2896,[1]ArchetypeScores!E:W,19,FALSE)</f>
        <v>Education and training</v>
      </c>
      <c r="R2896" s="2">
        <f>VLOOKUP(M2896,[1]ArchetypeScores!E:I,5,FALSE)</f>
        <v>0</v>
      </c>
      <c r="S2896" s="2">
        <f>VLOOKUP(M2896,[1]ArchetypeScores!E:K,7,FALSE)</f>
        <v>0</v>
      </c>
      <c r="T2896" s="2" t="str">
        <f t="shared" si="45"/>
        <v>Not A&amp;R positive</v>
      </c>
    </row>
    <row r="2897" spans="1:20" x14ac:dyDescent="0.3">
      <c r="A2897" s="2" t="s">
        <v>7494</v>
      </c>
      <c r="B2897" s="3" t="s">
        <v>7894</v>
      </c>
      <c r="C2897" s="3" t="s">
        <v>7895</v>
      </c>
      <c r="D2897" s="4">
        <v>0.3</v>
      </c>
      <c r="E2897" s="5" t="s">
        <v>1340</v>
      </c>
      <c r="F2897" s="4">
        <v>0.35518</v>
      </c>
      <c r="G2897" s="6">
        <v>47243</v>
      </c>
      <c r="H2897" s="3" t="s">
        <v>7531</v>
      </c>
      <c r="I2897" s="3" t="s">
        <v>7532</v>
      </c>
      <c r="J2897" s="3"/>
      <c r="K2897" s="5" t="s">
        <v>664</v>
      </c>
      <c r="L2897" s="5">
        <v>2</v>
      </c>
      <c r="M2897" s="5" t="s">
        <v>1105</v>
      </c>
      <c r="N2897" s="5">
        <f>VLOOKUP(M2897,[1]ArchetypeScores!E:N,10,FALSE)</f>
        <v>1</v>
      </c>
      <c r="O2897" s="5">
        <f>VLOOKUP(M2897,[1]ArchetypeScores!E:O,11,FALSE)</f>
        <v>0</v>
      </c>
      <c r="P2897" s="5">
        <f>VLOOKUP(M2897,[1]ArchetypeScores!E:P,12,FALSE)</f>
        <v>2</v>
      </c>
      <c r="Q2897" s="2" t="str">
        <f>VLOOKUP(M2897,[1]ArchetypeScores!E:W,19,FALSE)</f>
        <v>Other sector</v>
      </c>
      <c r="R2897" s="2">
        <f>VLOOKUP(M2897,[1]ArchetypeScores!E:I,5,FALSE)</f>
        <v>0</v>
      </c>
      <c r="S2897" s="2">
        <f>VLOOKUP(M2897,[1]ArchetypeScores!E:K,7,FALSE)</f>
        <v>0</v>
      </c>
      <c r="T2897" s="2" t="str">
        <f t="shared" si="45"/>
        <v>Not A&amp;R positive</v>
      </c>
    </row>
    <row r="2898" spans="1:20" x14ac:dyDescent="0.3">
      <c r="A2898" s="2" t="s">
        <v>7494</v>
      </c>
      <c r="B2898" s="3" t="s">
        <v>7896</v>
      </c>
      <c r="C2898" s="3" t="s">
        <v>7897</v>
      </c>
      <c r="D2898" s="4">
        <v>0.25</v>
      </c>
      <c r="E2898" s="5" t="s">
        <v>1340</v>
      </c>
      <c r="F2898" s="4">
        <v>0.29598999999999998</v>
      </c>
      <c r="G2898" s="6">
        <v>47236</v>
      </c>
      <c r="H2898" s="3" t="s">
        <v>7531</v>
      </c>
      <c r="I2898" s="3" t="s">
        <v>7532</v>
      </c>
      <c r="J2898" s="3"/>
      <c r="K2898" s="5" t="s">
        <v>291</v>
      </c>
      <c r="L2898" s="5">
        <v>4</v>
      </c>
      <c r="M2898" s="5" t="s">
        <v>292</v>
      </c>
      <c r="N2898" s="5">
        <f>VLOOKUP(M2898,[1]ArchetypeScores!E:N,10,FALSE)</f>
        <v>1</v>
      </c>
      <c r="O2898" s="5">
        <f>VLOOKUP(M2898,[1]ArchetypeScores!E:O,11,FALSE)</f>
        <v>0</v>
      </c>
      <c r="P2898" s="5">
        <f>VLOOKUP(M2898,[1]ArchetypeScores!E:P,12,FALSE)</f>
        <v>0</v>
      </c>
      <c r="Q2898" s="2" t="str">
        <f>VLOOKUP(M2898,[1]ArchetypeScores!E:W,19,FALSE)</f>
        <v>Education and training</v>
      </c>
      <c r="R2898" s="2">
        <f>VLOOKUP(M2898,[1]ArchetypeScores!E:I,5,FALSE)</f>
        <v>0</v>
      </c>
      <c r="S2898" s="2">
        <f>VLOOKUP(M2898,[1]ArchetypeScores!E:K,7,FALSE)</f>
        <v>0</v>
      </c>
      <c r="T2898" s="2" t="str">
        <f t="shared" si="45"/>
        <v>Not A&amp;R positive</v>
      </c>
    </row>
    <row r="2899" spans="1:20" x14ac:dyDescent="0.3">
      <c r="A2899" s="2" t="s">
        <v>7494</v>
      </c>
      <c r="B2899" s="3" t="s">
        <v>7898</v>
      </c>
      <c r="C2899" s="3" t="s">
        <v>7899</v>
      </c>
      <c r="D2899" s="4">
        <v>0.25</v>
      </c>
      <c r="E2899" s="5" t="s">
        <v>1340</v>
      </c>
      <c r="F2899" s="4">
        <v>0.29598999999999998</v>
      </c>
      <c r="G2899" s="6">
        <v>47241</v>
      </c>
      <c r="H2899" s="3" t="s">
        <v>7531</v>
      </c>
      <c r="I2899" s="3" t="s">
        <v>7532</v>
      </c>
      <c r="J2899" s="3"/>
      <c r="K2899" s="5" t="s">
        <v>25</v>
      </c>
      <c r="L2899" s="5">
        <v>4</v>
      </c>
      <c r="M2899" s="5" t="s">
        <v>184</v>
      </c>
      <c r="N2899" s="5">
        <f>VLOOKUP(M2899,[1]ArchetypeScores!E:N,10,FALSE)</f>
        <v>1</v>
      </c>
      <c r="O2899" s="5">
        <f>VLOOKUP(M2899,[1]ArchetypeScores!E:O,11,FALSE)</f>
        <v>-2</v>
      </c>
      <c r="P2899" s="5">
        <f>VLOOKUP(M2899,[1]ArchetypeScores!E:P,12,FALSE)</f>
        <v>1</v>
      </c>
      <c r="Q2899" s="2" t="e">
        <f>VLOOKUP(M2899,[1]ArchetypeScores!E:W,19,FALSE)</f>
        <v>#N/A</v>
      </c>
      <c r="R2899" s="2">
        <f>VLOOKUP(M2899,[1]ArchetypeScores!E:I,5,FALSE)</f>
        <v>0</v>
      </c>
      <c r="S2899" s="2">
        <f>VLOOKUP(M2899,[1]ArchetypeScores!E:K,7,FALSE)</f>
        <v>1</v>
      </c>
      <c r="T2899" s="2" t="str">
        <f t="shared" si="45"/>
        <v>Indirect only</v>
      </c>
    </row>
    <row r="2900" spans="1:20" x14ac:dyDescent="0.3">
      <c r="A2900" s="2" t="s">
        <v>7494</v>
      </c>
      <c r="B2900" s="3" t="s">
        <v>7898</v>
      </c>
      <c r="C2900" s="3" t="s">
        <v>7900</v>
      </c>
      <c r="D2900" s="4">
        <v>5</v>
      </c>
      <c r="E2900" s="5" t="s">
        <v>1340</v>
      </c>
      <c r="F2900" s="4">
        <v>5.9196999999999997</v>
      </c>
      <c r="G2900" s="6">
        <v>47279</v>
      </c>
      <c r="H2900" s="3" t="s">
        <v>7531</v>
      </c>
      <c r="I2900" s="3" t="s">
        <v>7532</v>
      </c>
      <c r="J2900" s="3"/>
      <c r="K2900" s="5" t="s">
        <v>102</v>
      </c>
      <c r="L2900" s="5">
        <v>2</v>
      </c>
      <c r="M2900" s="5" t="s">
        <v>681</v>
      </c>
      <c r="N2900" s="5">
        <f>VLOOKUP(M2900,[1]ArchetypeScores!E:N,10,FALSE)</f>
        <v>0</v>
      </c>
      <c r="O2900" s="5">
        <f>VLOOKUP(M2900,[1]ArchetypeScores!E:O,11,FALSE)</f>
        <v>-1</v>
      </c>
      <c r="P2900" s="5">
        <f>VLOOKUP(M2900,[1]ArchetypeScores!E:P,12,FALSE)</f>
        <v>0</v>
      </c>
      <c r="Q2900" s="2" t="str">
        <f>VLOOKUP(M2900,[1]ArchetypeScores!E:W,19,FALSE)</f>
        <v>Untargeted</v>
      </c>
      <c r="R2900" s="2">
        <f>VLOOKUP(M2900,[1]ArchetypeScores!E:I,5,FALSE)</f>
        <v>0</v>
      </c>
      <c r="S2900" s="2">
        <f>VLOOKUP(M2900,[1]ArchetypeScores!E:K,7,FALSE)</f>
        <v>1</v>
      </c>
      <c r="T2900" s="2" t="str">
        <f t="shared" si="45"/>
        <v>Indirect only</v>
      </c>
    </row>
    <row r="2901" spans="1:20" x14ac:dyDescent="0.3">
      <c r="A2901" s="2" t="s">
        <v>7494</v>
      </c>
      <c r="B2901" s="3" t="s">
        <v>7901</v>
      </c>
      <c r="C2901" s="3" t="s">
        <v>7902</v>
      </c>
      <c r="D2901" s="4">
        <v>0.91200000000000003</v>
      </c>
      <c r="E2901" s="5" t="s">
        <v>1340</v>
      </c>
      <c r="F2901" s="4">
        <v>1.07975</v>
      </c>
      <c r="G2901" s="6">
        <v>47261</v>
      </c>
      <c r="H2901" s="3" t="s">
        <v>7531</v>
      </c>
      <c r="I2901" s="3" t="s">
        <v>7532</v>
      </c>
      <c r="J2901" s="3"/>
      <c r="K2901" s="5" t="s">
        <v>291</v>
      </c>
      <c r="L2901" s="5">
        <v>4</v>
      </c>
      <c r="M2901" s="5" t="s">
        <v>292</v>
      </c>
      <c r="N2901" s="5">
        <f>VLOOKUP(M2901,[1]ArchetypeScores!E:N,10,FALSE)</f>
        <v>1</v>
      </c>
      <c r="O2901" s="5">
        <f>VLOOKUP(M2901,[1]ArchetypeScores!E:O,11,FALSE)</f>
        <v>0</v>
      </c>
      <c r="P2901" s="5">
        <f>VLOOKUP(M2901,[1]ArchetypeScores!E:P,12,FALSE)</f>
        <v>0</v>
      </c>
      <c r="Q2901" s="2" t="str">
        <f>VLOOKUP(M2901,[1]ArchetypeScores!E:W,19,FALSE)</f>
        <v>Education and training</v>
      </c>
      <c r="R2901" s="2">
        <f>VLOOKUP(M2901,[1]ArchetypeScores!E:I,5,FALSE)</f>
        <v>0</v>
      </c>
      <c r="S2901" s="2">
        <f>VLOOKUP(M2901,[1]ArchetypeScores!E:K,7,FALSE)</f>
        <v>0</v>
      </c>
      <c r="T2901" s="2" t="str">
        <f t="shared" si="45"/>
        <v>Not A&amp;R positive</v>
      </c>
    </row>
    <row r="2902" spans="1:20" x14ac:dyDescent="0.3">
      <c r="A2902" s="2" t="s">
        <v>7494</v>
      </c>
      <c r="B2902" s="3" t="s">
        <v>7903</v>
      </c>
      <c r="C2902" s="3" t="s">
        <v>7904</v>
      </c>
      <c r="D2902" s="4">
        <v>6</v>
      </c>
      <c r="E2902" s="5" t="s">
        <v>1340</v>
      </c>
      <c r="F2902" s="4">
        <v>7.0066800000000002</v>
      </c>
      <c r="G2902" s="6">
        <v>47165</v>
      </c>
      <c r="H2902" s="3" t="s">
        <v>7847</v>
      </c>
      <c r="I2902" s="3" t="s">
        <v>7848</v>
      </c>
      <c r="J2902" s="3"/>
      <c r="K2902" s="5" t="s">
        <v>57</v>
      </c>
      <c r="L2902" s="5">
        <v>29</v>
      </c>
      <c r="M2902" s="5" t="s">
        <v>58</v>
      </c>
      <c r="N2902" s="5">
        <f>VLOOKUP(M2902,[1]ArchetypeScores!E:N,10,FALSE)</f>
        <v>0</v>
      </c>
      <c r="O2902" s="5">
        <f>VLOOKUP(M2902,[1]ArchetypeScores!E:O,11,FALSE)</f>
        <v>-1</v>
      </c>
      <c r="P2902" s="5">
        <f>VLOOKUP(M2902,[1]ArchetypeScores!E:P,12,FALSE)</f>
        <v>0</v>
      </c>
      <c r="Q2902" s="2" t="str">
        <f>VLOOKUP(M2902,[1]ArchetypeScores!E:W,19,FALSE)</f>
        <v>Untargeted</v>
      </c>
      <c r="R2902" s="2">
        <f>VLOOKUP(M2902,[1]ArchetypeScores!E:I,5,FALSE)</f>
        <v>0</v>
      </c>
      <c r="S2902" s="2">
        <f>VLOOKUP(M2902,[1]ArchetypeScores!E:K,7,FALSE)</f>
        <v>0</v>
      </c>
      <c r="T2902" s="2" t="str">
        <f t="shared" si="45"/>
        <v>Not A&amp;R positive</v>
      </c>
    </row>
    <row r="2903" spans="1:20" x14ac:dyDescent="0.3">
      <c r="A2903" s="2" t="s">
        <v>7494</v>
      </c>
      <c r="B2903" s="3" t="s">
        <v>7905</v>
      </c>
      <c r="C2903" s="3" t="s">
        <v>7906</v>
      </c>
      <c r="D2903" s="4">
        <v>0.4</v>
      </c>
      <c r="E2903" s="5" t="s">
        <v>1340</v>
      </c>
      <c r="F2903" s="4">
        <v>0.47358</v>
      </c>
      <c r="G2903" s="6">
        <v>47251</v>
      </c>
      <c r="H2903" s="3" t="s">
        <v>7531</v>
      </c>
      <c r="I2903" s="3" t="s">
        <v>7532</v>
      </c>
      <c r="J2903" s="3"/>
      <c r="K2903" s="5" t="s">
        <v>94</v>
      </c>
      <c r="L2903" s="5">
        <v>4</v>
      </c>
      <c r="M2903" s="5" t="s">
        <v>160</v>
      </c>
      <c r="N2903" s="5">
        <f>VLOOKUP(M2903,[1]ArchetypeScores!E:N,10,FALSE)</f>
        <v>1</v>
      </c>
      <c r="O2903" s="5">
        <f>VLOOKUP(M2903,[1]ArchetypeScores!E:O,11,FALSE)</f>
        <v>0</v>
      </c>
      <c r="P2903" s="5">
        <f>VLOOKUP(M2903,[1]ArchetypeScores!E:P,12,FALSE)</f>
        <v>1</v>
      </c>
      <c r="Q2903" s="2" t="e">
        <f>VLOOKUP(M2903,[1]ArchetypeScores!E:W,19,FALSE)</f>
        <v>#N/A</v>
      </c>
      <c r="R2903" s="2">
        <f>VLOOKUP(M2903,[1]ArchetypeScores!E:I,5,FALSE)</f>
        <v>0</v>
      </c>
      <c r="S2903" s="2">
        <f>VLOOKUP(M2903,[1]ArchetypeScores!E:K,7,FALSE)</f>
        <v>1</v>
      </c>
      <c r="T2903" s="2" t="str">
        <f t="shared" si="45"/>
        <v>Indirect only</v>
      </c>
    </row>
    <row r="2904" spans="1:20" x14ac:dyDescent="0.3">
      <c r="A2904" s="2" t="s">
        <v>7494</v>
      </c>
      <c r="B2904" s="3" t="s">
        <v>7907</v>
      </c>
      <c r="C2904" s="3" t="s">
        <v>7908</v>
      </c>
      <c r="D2904" s="4">
        <v>0.2</v>
      </c>
      <c r="E2904" s="5" t="s">
        <v>1340</v>
      </c>
      <c r="F2904" s="4">
        <v>0.23679</v>
      </c>
      <c r="G2904" s="6">
        <v>47230</v>
      </c>
      <c r="H2904" s="3" t="s">
        <v>7531</v>
      </c>
      <c r="I2904" s="3" t="s">
        <v>7532</v>
      </c>
      <c r="J2904" s="3"/>
      <c r="K2904" s="5" t="s">
        <v>1727</v>
      </c>
      <c r="L2904" s="5">
        <v>1</v>
      </c>
      <c r="M2904" s="5" t="s">
        <v>2397</v>
      </c>
      <c r="N2904" s="5">
        <f>VLOOKUP(M2904,[1]ArchetypeScores!E:N,10,FALSE)</f>
        <v>1</v>
      </c>
      <c r="O2904" s="5">
        <f>VLOOKUP(M2904,[1]ArchetypeScores!E:O,11,FALSE)</f>
        <v>-2</v>
      </c>
      <c r="P2904" s="5">
        <f>VLOOKUP(M2904,[1]ArchetypeScores!E:P,12,FALSE)</f>
        <v>2</v>
      </c>
      <c r="Q2904" s="2" t="str">
        <f>VLOOKUP(M2904,[1]ArchetypeScores!E:W,19,FALSE)</f>
        <v>Industrials - other</v>
      </c>
      <c r="R2904" s="2">
        <f>VLOOKUP(M2904,[1]ArchetypeScores!E:I,5,FALSE)</f>
        <v>1</v>
      </c>
      <c r="S2904" s="2">
        <f>VLOOKUP(M2904,[1]ArchetypeScores!E:K,7,FALSE)</f>
        <v>1</v>
      </c>
      <c r="T2904" s="2" t="str">
        <f t="shared" si="45"/>
        <v>Both</v>
      </c>
    </row>
    <row r="2905" spans="1:20" x14ac:dyDescent="0.3">
      <c r="A2905" s="2" t="s">
        <v>7494</v>
      </c>
      <c r="B2905" s="3" t="s">
        <v>7909</v>
      </c>
      <c r="C2905" s="3" t="s">
        <v>7910</v>
      </c>
      <c r="D2905" s="4">
        <v>1.2</v>
      </c>
      <c r="E2905" s="5" t="s">
        <v>1340</v>
      </c>
      <c r="F2905" s="4">
        <v>1.42073</v>
      </c>
      <c r="G2905" s="6">
        <v>47265</v>
      </c>
      <c r="H2905" s="3" t="s">
        <v>7531</v>
      </c>
      <c r="I2905" s="3" t="s">
        <v>7532</v>
      </c>
      <c r="J2905" s="3"/>
      <c r="K2905" s="5" t="s">
        <v>1727</v>
      </c>
      <c r="L2905" s="5">
        <v>1</v>
      </c>
      <c r="M2905" s="5" t="s">
        <v>2397</v>
      </c>
      <c r="N2905" s="5">
        <f>VLOOKUP(M2905,[1]ArchetypeScores!E:N,10,FALSE)</f>
        <v>1</v>
      </c>
      <c r="O2905" s="5">
        <f>VLOOKUP(M2905,[1]ArchetypeScores!E:O,11,FALSE)</f>
        <v>-2</v>
      </c>
      <c r="P2905" s="5">
        <f>VLOOKUP(M2905,[1]ArchetypeScores!E:P,12,FALSE)</f>
        <v>2</v>
      </c>
      <c r="Q2905" s="2" t="str">
        <f>VLOOKUP(M2905,[1]ArchetypeScores!E:W,19,FALSE)</f>
        <v>Industrials - other</v>
      </c>
      <c r="R2905" s="2">
        <f>VLOOKUP(M2905,[1]ArchetypeScores!E:I,5,FALSE)</f>
        <v>1</v>
      </c>
      <c r="S2905" s="2">
        <f>VLOOKUP(M2905,[1]ArchetypeScores!E:K,7,FALSE)</f>
        <v>1</v>
      </c>
      <c r="T2905" s="2" t="str">
        <f t="shared" si="45"/>
        <v>Both</v>
      </c>
    </row>
    <row r="2906" spans="1:20" x14ac:dyDescent="0.3">
      <c r="A2906" s="2" t="s">
        <v>7494</v>
      </c>
      <c r="B2906" s="3" t="s">
        <v>7911</v>
      </c>
      <c r="C2906" s="3" t="s">
        <v>7912</v>
      </c>
      <c r="D2906" s="4">
        <v>0.25</v>
      </c>
      <c r="E2906" s="5" t="s">
        <v>1340</v>
      </c>
      <c r="F2906" s="4">
        <v>0.29598999999999998</v>
      </c>
      <c r="G2906" s="6">
        <v>47238</v>
      </c>
      <c r="H2906" s="3" t="s">
        <v>7531</v>
      </c>
      <c r="I2906" s="3" t="s">
        <v>7532</v>
      </c>
      <c r="J2906" s="3"/>
      <c r="K2906" s="5" t="s">
        <v>94</v>
      </c>
      <c r="L2906" s="5">
        <v>1</v>
      </c>
      <c r="M2906" s="5" t="s">
        <v>95</v>
      </c>
      <c r="N2906" s="5">
        <f>VLOOKUP(M2906,[1]ArchetypeScores!E:N,10,FALSE)</f>
        <v>1</v>
      </c>
      <c r="O2906" s="5">
        <f>VLOOKUP(M2906,[1]ArchetypeScores!E:O,11,FALSE)</f>
        <v>-1</v>
      </c>
      <c r="P2906" s="5">
        <f>VLOOKUP(M2906,[1]ArchetypeScores!E:P,12,FALSE)</f>
        <v>0</v>
      </c>
      <c r="Q2906" s="2" t="str">
        <f>VLOOKUP(M2906,[1]ArchetypeScores!E:W,19,FALSE)</f>
        <v>Consumer (including agriculture and tourism)</v>
      </c>
      <c r="R2906" s="2">
        <f>VLOOKUP(M2906,[1]ArchetypeScores!E:I,5,FALSE)</f>
        <v>0</v>
      </c>
      <c r="S2906" s="2">
        <f>VLOOKUP(M2906,[1]ArchetypeScores!E:K,7,FALSE)</f>
        <v>0</v>
      </c>
      <c r="T2906" s="2" t="str">
        <f t="shared" si="45"/>
        <v>Not A&amp;R positive</v>
      </c>
    </row>
    <row r="2907" spans="1:20" x14ac:dyDescent="0.3">
      <c r="A2907" s="2" t="s">
        <v>7494</v>
      </c>
      <c r="B2907" s="8" t="s">
        <v>7913</v>
      </c>
      <c r="C2907" s="3" t="s">
        <v>7914</v>
      </c>
      <c r="D2907" s="4">
        <v>0.3</v>
      </c>
      <c r="E2907" s="5" t="s">
        <v>1340</v>
      </c>
      <c r="F2907" s="4">
        <v>0.35518</v>
      </c>
      <c r="G2907" s="6">
        <v>47246</v>
      </c>
      <c r="H2907" s="3" t="s">
        <v>7531</v>
      </c>
      <c r="I2907" s="3" t="s">
        <v>7532</v>
      </c>
      <c r="J2907" s="3"/>
      <c r="K2907" s="5" t="s">
        <v>25</v>
      </c>
      <c r="L2907" s="5">
        <v>16</v>
      </c>
      <c r="M2907" s="5" t="s">
        <v>1218</v>
      </c>
      <c r="N2907" s="5">
        <f>VLOOKUP(M2907,[1]ArchetypeScores!E:N,10,FALSE)</f>
        <v>1</v>
      </c>
      <c r="O2907" s="5">
        <f>VLOOKUP(M2907,[1]ArchetypeScores!E:O,11,FALSE)</f>
        <v>-2</v>
      </c>
      <c r="P2907" s="5">
        <f>VLOOKUP(M2907,[1]ArchetypeScores!E:P,12,FALSE)</f>
        <v>1</v>
      </c>
      <c r="Q2907" s="2" t="str">
        <f>VLOOKUP(M2907,[1]ArchetypeScores!E:W,19,FALSE)</f>
        <v>Energy and water</v>
      </c>
      <c r="R2907" s="2">
        <f>VLOOKUP(M2907,[1]ArchetypeScores!E:I,5,FALSE)</f>
        <v>0</v>
      </c>
      <c r="S2907" s="2">
        <f>VLOOKUP(M2907,[1]ArchetypeScores!E:K,7,FALSE)</f>
        <v>-1</v>
      </c>
      <c r="T2907" s="2" t="str">
        <f t="shared" si="45"/>
        <v>Not A&amp;R positive</v>
      </c>
    </row>
    <row r="2908" spans="1:20" x14ac:dyDescent="0.3">
      <c r="A2908" s="2" t="s">
        <v>7494</v>
      </c>
      <c r="B2908" s="3" t="s">
        <v>7915</v>
      </c>
      <c r="C2908" s="3" t="s">
        <v>7916</v>
      </c>
      <c r="D2908" s="4">
        <v>0.8</v>
      </c>
      <c r="E2908" s="5" t="s">
        <v>1340</v>
      </c>
      <c r="F2908" s="4">
        <v>0.94715000000000005</v>
      </c>
      <c r="G2908" s="6">
        <v>47260</v>
      </c>
      <c r="H2908" s="3" t="s">
        <v>7531</v>
      </c>
      <c r="I2908" s="3" t="s">
        <v>7532</v>
      </c>
      <c r="J2908" s="3"/>
      <c r="K2908" s="5" t="s">
        <v>291</v>
      </c>
      <c r="L2908" s="5">
        <v>4</v>
      </c>
      <c r="M2908" s="5" t="s">
        <v>292</v>
      </c>
      <c r="N2908" s="5">
        <f>VLOOKUP(M2908,[1]ArchetypeScores!E:N,10,FALSE)</f>
        <v>1</v>
      </c>
      <c r="O2908" s="5">
        <f>VLOOKUP(M2908,[1]ArchetypeScores!E:O,11,FALSE)</f>
        <v>0</v>
      </c>
      <c r="P2908" s="5">
        <f>VLOOKUP(M2908,[1]ArchetypeScores!E:P,12,FALSE)</f>
        <v>0</v>
      </c>
      <c r="Q2908" s="2" t="str">
        <f>VLOOKUP(M2908,[1]ArchetypeScores!E:W,19,FALSE)</f>
        <v>Education and training</v>
      </c>
      <c r="R2908" s="2">
        <f>VLOOKUP(M2908,[1]ArchetypeScores!E:I,5,FALSE)</f>
        <v>0</v>
      </c>
      <c r="S2908" s="2">
        <f>VLOOKUP(M2908,[1]ArchetypeScores!E:K,7,FALSE)</f>
        <v>0</v>
      </c>
      <c r="T2908" s="2" t="str">
        <f t="shared" si="45"/>
        <v>Not A&amp;R positive</v>
      </c>
    </row>
    <row r="2909" spans="1:20" x14ac:dyDescent="0.3">
      <c r="A2909" s="2" t="s">
        <v>7494</v>
      </c>
      <c r="B2909" s="3" t="s">
        <v>7917</v>
      </c>
      <c r="C2909" s="3" t="s">
        <v>7918</v>
      </c>
      <c r="D2909" s="4">
        <v>0.3</v>
      </c>
      <c r="E2909" s="5" t="s">
        <v>1340</v>
      </c>
      <c r="F2909" s="4">
        <v>0.35518</v>
      </c>
      <c r="G2909" s="6">
        <v>47245</v>
      </c>
      <c r="H2909" s="3" t="s">
        <v>7531</v>
      </c>
      <c r="I2909" s="3" t="s">
        <v>7532</v>
      </c>
      <c r="J2909" s="3"/>
      <c r="K2909" s="5" t="s">
        <v>694</v>
      </c>
      <c r="L2909" s="5">
        <v>5</v>
      </c>
      <c r="M2909" s="5" t="s">
        <v>695</v>
      </c>
      <c r="N2909" s="5">
        <f>VLOOKUP(M2909,[1]ArchetypeScores!E:N,10,FALSE)</f>
        <v>1</v>
      </c>
      <c r="O2909" s="5">
        <f>VLOOKUP(M2909,[1]ArchetypeScores!E:O,11,FALSE)</f>
        <v>-1</v>
      </c>
      <c r="P2909" s="5">
        <f>VLOOKUP(M2909,[1]ArchetypeScores!E:P,12,FALSE)</f>
        <v>0</v>
      </c>
      <c r="Q2909" s="2" t="str">
        <f>VLOOKUP(M2909,[1]ArchetypeScores!E:W,19,FALSE)</f>
        <v>Untargeted</v>
      </c>
      <c r="R2909" s="2">
        <f>VLOOKUP(M2909,[1]ArchetypeScores!E:I,5,FALSE)</f>
        <v>1</v>
      </c>
      <c r="S2909" s="2">
        <f>VLOOKUP(M2909,[1]ArchetypeScores!E:K,7,FALSE)</f>
        <v>1</v>
      </c>
      <c r="T2909" s="2" t="str">
        <f t="shared" si="45"/>
        <v>Both</v>
      </c>
    </row>
    <row r="2910" spans="1:20" x14ac:dyDescent="0.3">
      <c r="A2910" s="2" t="s">
        <v>7494</v>
      </c>
      <c r="B2910" s="3" t="s">
        <v>7048</v>
      </c>
      <c r="C2910" s="3" t="s">
        <v>7919</v>
      </c>
      <c r="D2910" s="4">
        <v>1</v>
      </c>
      <c r="E2910" s="5" t="s">
        <v>1340</v>
      </c>
      <c r="F2910" s="4">
        <v>1.16778</v>
      </c>
      <c r="G2910" s="6">
        <v>47168</v>
      </c>
      <c r="H2910" s="3" t="s">
        <v>7847</v>
      </c>
      <c r="I2910" s="3" t="s">
        <v>7848</v>
      </c>
      <c r="J2910" s="3"/>
      <c r="K2910" s="5" t="s">
        <v>1072</v>
      </c>
      <c r="L2910" s="5">
        <v>1</v>
      </c>
      <c r="M2910" s="5" t="s">
        <v>1922</v>
      </c>
      <c r="N2910" s="5">
        <f>VLOOKUP(M2910,[1]ArchetypeScores!E:N,10,FALSE)</f>
        <v>0</v>
      </c>
      <c r="O2910" s="5">
        <f>VLOOKUP(M2910,[1]ArchetypeScores!E:O,11,FALSE)</f>
        <v>-1</v>
      </c>
      <c r="P2910" s="5">
        <f>VLOOKUP(M2910,[1]ArchetypeScores!E:P,12,FALSE)</f>
        <v>0</v>
      </c>
      <c r="Q2910" s="2" t="str">
        <f>VLOOKUP(M2910,[1]ArchetypeScores!E:W,19,FALSE)</f>
        <v>Untargeted</v>
      </c>
      <c r="R2910" s="2">
        <f>VLOOKUP(M2910,[1]ArchetypeScores!E:I,5,FALSE)</f>
        <v>0</v>
      </c>
      <c r="S2910" s="2">
        <f>VLOOKUP(M2910,[1]ArchetypeScores!E:K,7,FALSE)</f>
        <v>0</v>
      </c>
      <c r="T2910" s="2" t="str">
        <f t="shared" si="45"/>
        <v>Not A&amp;R positive</v>
      </c>
    </row>
    <row r="2911" spans="1:20" x14ac:dyDescent="0.3">
      <c r="A2911" s="2" t="s">
        <v>7494</v>
      </c>
      <c r="B2911" s="3" t="s">
        <v>7920</v>
      </c>
      <c r="C2911" s="3" t="s">
        <v>7921</v>
      </c>
      <c r="D2911" s="4"/>
      <c r="E2911" s="5" t="s">
        <v>1340</v>
      </c>
      <c r="F2911" s="4">
        <v>0</v>
      </c>
      <c r="G2911" s="6">
        <v>47111</v>
      </c>
      <c r="H2911" s="3" t="s">
        <v>7531</v>
      </c>
      <c r="I2911" s="3" t="s">
        <v>7532</v>
      </c>
      <c r="J2911" s="3"/>
      <c r="K2911" s="5" t="s">
        <v>57</v>
      </c>
      <c r="L2911" s="5">
        <v>29</v>
      </c>
      <c r="M2911" s="5" t="s">
        <v>58</v>
      </c>
      <c r="N2911" s="5">
        <f>VLOOKUP(M2911,[1]ArchetypeScores!E:N,10,FALSE)</f>
        <v>0</v>
      </c>
      <c r="O2911" s="5">
        <f>VLOOKUP(M2911,[1]ArchetypeScores!E:O,11,FALSE)</f>
        <v>-1</v>
      </c>
      <c r="P2911" s="5">
        <f>VLOOKUP(M2911,[1]ArchetypeScores!E:P,12,FALSE)</f>
        <v>0</v>
      </c>
      <c r="Q2911" s="2" t="str">
        <f>VLOOKUP(M2911,[1]ArchetypeScores!E:W,19,FALSE)</f>
        <v>Untargeted</v>
      </c>
      <c r="R2911" s="2">
        <f>VLOOKUP(M2911,[1]ArchetypeScores!E:I,5,FALSE)</f>
        <v>0</v>
      </c>
      <c r="S2911" s="2">
        <f>VLOOKUP(M2911,[1]ArchetypeScores!E:K,7,FALSE)</f>
        <v>0</v>
      </c>
      <c r="T2911" s="2" t="str">
        <f t="shared" si="45"/>
        <v>Not A&amp;R positive</v>
      </c>
    </row>
    <row r="2912" spans="1:20" x14ac:dyDescent="0.3">
      <c r="A2912" s="2" t="s">
        <v>7494</v>
      </c>
      <c r="B2912" s="3" t="s">
        <v>7922</v>
      </c>
      <c r="C2912" s="3" t="s">
        <v>7923</v>
      </c>
      <c r="D2912" s="4">
        <v>0.73499999999999999</v>
      </c>
      <c r="E2912" s="5" t="s">
        <v>1340</v>
      </c>
      <c r="F2912" s="4">
        <v>0.87019999999999997</v>
      </c>
      <c r="G2912" s="6">
        <v>47259</v>
      </c>
      <c r="H2912" s="3" t="s">
        <v>7531</v>
      </c>
      <c r="I2912" s="3" t="s">
        <v>7532</v>
      </c>
      <c r="J2912" s="3"/>
      <c r="K2912" s="5" t="s">
        <v>291</v>
      </c>
      <c r="L2912" s="5">
        <v>4</v>
      </c>
      <c r="M2912" s="5" t="s">
        <v>292</v>
      </c>
      <c r="N2912" s="5">
        <f>VLOOKUP(M2912,[1]ArchetypeScores!E:N,10,FALSE)</f>
        <v>1</v>
      </c>
      <c r="O2912" s="5">
        <f>VLOOKUP(M2912,[1]ArchetypeScores!E:O,11,FALSE)</f>
        <v>0</v>
      </c>
      <c r="P2912" s="5">
        <f>VLOOKUP(M2912,[1]ArchetypeScores!E:P,12,FALSE)</f>
        <v>0</v>
      </c>
      <c r="Q2912" s="2" t="str">
        <f>VLOOKUP(M2912,[1]ArchetypeScores!E:W,19,FALSE)</f>
        <v>Education and training</v>
      </c>
      <c r="R2912" s="2">
        <f>VLOOKUP(M2912,[1]ArchetypeScores!E:I,5,FALSE)</f>
        <v>0</v>
      </c>
      <c r="S2912" s="2">
        <f>VLOOKUP(M2912,[1]ArchetypeScores!E:K,7,FALSE)</f>
        <v>0</v>
      </c>
      <c r="T2912" s="2" t="str">
        <f t="shared" si="45"/>
        <v>Not A&amp;R positive</v>
      </c>
    </row>
    <row r="2913" spans="1:20" x14ac:dyDescent="0.3">
      <c r="A2913" s="2" t="s">
        <v>7494</v>
      </c>
      <c r="B2913" s="3" t="s">
        <v>7924</v>
      </c>
      <c r="C2913" s="3" t="s">
        <v>7925</v>
      </c>
      <c r="D2913" s="4">
        <v>3</v>
      </c>
      <c r="E2913" s="5" t="s">
        <v>1340</v>
      </c>
      <c r="F2913" s="4">
        <v>3.5407799999999998</v>
      </c>
      <c r="G2913" s="6">
        <v>47282</v>
      </c>
      <c r="H2913" s="3" t="s">
        <v>7926</v>
      </c>
      <c r="I2913" s="3" t="s">
        <v>7927</v>
      </c>
      <c r="J2913" s="3"/>
      <c r="K2913" s="5" t="s">
        <v>38</v>
      </c>
      <c r="L2913" s="5">
        <v>13</v>
      </c>
      <c r="M2913" s="5" t="s">
        <v>39</v>
      </c>
      <c r="N2913" s="5">
        <f>VLOOKUP(M2913,[1]ArchetypeScores!E:N,10,FALSE)</f>
        <v>0</v>
      </c>
      <c r="O2913" s="5">
        <f>VLOOKUP(M2913,[1]ArchetypeScores!E:O,11,FALSE)</f>
        <v>-2</v>
      </c>
      <c r="P2913" s="5">
        <f>VLOOKUP(M2913,[1]ArchetypeScores!E:P,12,FALSE)</f>
        <v>0</v>
      </c>
      <c r="Q2913" s="2" t="str">
        <f>VLOOKUP(M2913,[1]ArchetypeScores!E:W,19,FALSE)</f>
        <v>Industrials - transportation</v>
      </c>
      <c r="R2913" s="2">
        <f>VLOOKUP(M2913,[1]ArchetypeScores!E:I,5,FALSE)</f>
        <v>0</v>
      </c>
      <c r="S2913" s="2">
        <f>VLOOKUP(M2913,[1]ArchetypeScores!E:K,7,FALSE)</f>
        <v>0</v>
      </c>
      <c r="T2913" s="2" t="str">
        <f t="shared" si="45"/>
        <v>Not A&amp;R positive</v>
      </c>
    </row>
    <row r="2914" spans="1:20" x14ac:dyDescent="0.3">
      <c r="A2914" s="2" t="s">
        <v>7494</v>
      </c>
      <c r="B2914" s="3" t="s">
        <v>7928</v>
      </c>
      <c r="C2914" s="3" t="s">
        <v>7929</v>
      </c>
      <c r="D2914" s="4">
        <v>7</v>
      </c>
      <c r="E2914" s="5" t="s">
        <v>1340</v>
      </c>
      <c r="F2914" s="4">
        <v>8.1744599999999998</v>
      </c>
      <c r="G2914" s="6">
        <v>47166</v>
      </c>
      <c r="H2914" s="3" t="s">
        <v>7847</v>
      </c>
      <c r="I2914" s="3" t="s">
        <v>7848</v>
      </c>
      <c r="J2914" s="3"/>
      <c r="K2914" s="5" t="s">
        <v>67</v>
      </c>
      <c r="L2914" s="5">
        <v>1</v>
      </c>
      <c r="M2914" s="5" t="s">
        <v>265</v>
      </c>
      <c r="N2914" s="5">
        <f>VLOOKUP(M2914,[1]ArchetypeScores!E:N,10,FALSE)</f>
        <v>0</v>
      </c>
      <c r="O2914" s="5">
        <f>VLOOKUP(M2914,[1]ArchetypeScores!E:O,11,FALSE)</f>
        <v>-1</v>
      </c>
      <c r="P2914" s="5">
        <f>VLOOKUP(M2914,[1]ArchetypeScores!E:P,12,FALSE)</f>
        <v>0</v>
      </c>
      <c r="Q2914" s="2" t="str">
        <f>VLOOKUP(M2914,[1]ArchetypeScores!E:W,19,FALSE)</f>
        <v>Untargeted</v>
      </c>
      <c r="R2914" s="2">
        <f>VLOOKUP(M2914,[1]ArchetypeScores!E:I,5,FALSE)</f>
        <v>0</v>
      </c>
      <c r="S2914" s="2">
        <f>VLOOKUP(M2914,[1]ArchetypeScores!E:K,7,FALSE)</f>
        <v>0</v>
      </c>
      <c r="T2914" s="2" t="str">
        <f t="shared" si="45"/>
        <v>Not A&amp;R positive</v>
      </c>
    </row>
    <row r="2915" spans="1:20" x14ac:dyDescent="0.3">
      <c r="A2915" s="2" t="s">
        <v>7494</v>
      </c>
      <c r="B2915" s="3" t="s">
        <v>7930</v>
      </c>
      <c r="C2915" s="3" t="s">
        <v>7931</v>
      </c>
      <c r="D2915" s="4"/>
      <c r="E2915" s="5" t="s">
        <v>1340</v>
      </c>
      <c r="F2915" s="4">
        <v>0</v>
      </c>
      <c r="G2915" s="6">
        <v>47197</v>
      </c>
      <c r="H2915" s="3" t="s">
        <v>7740</v>
      </c>
      <c r="I2915" s="3" t="s">
        <v>7579</v>
      </c>
      <c r="J2915" s="3"/>
      <c r="K2915" s="5" t="s">
        <v>3702</v>
      </c>
      <c r="L2915" s="5">
        <v>1</v>
      </c>
      <c r="M2915" s="5" t="s">
        <v>3703</v>
      </c>
      <c r="N2915" s="5">
        <f>VLOOKUP(M2915,[1]ArchetypeScores!E:N,10,FALSE)</f>
        <v>1</v>
      </c>
      <c r="O2915" s="5">
        <f>VLOOKUP(M2915,[1]ArchetypeScores!E:O,11,FALSE)</f>
        <v>-1</v>
      </c>
      <c r="P2915" s="5">
        <f>VLOOKUP(M2915,[1]ArchetypeScores!E:P,12,FALSE)</f>
        <v>1</v>
      </c>
      <c r="Q2915" s="2" t="str">
        <f>VLOOKUP(M2915,[1]ArchetypeScores!E:W,19,FALSE)</f>
        <v>Industrials - transportation</v>
      </c>
      <c r="R2915" s="2">
        <f>VLOOKUP(M2915,[1]ArchetypeScores!E:I,5,FALSE)</f>
        <v>0</v>
      </c>
      <c r="S2915" s="2">
        <f>VLOOKUP(M2915,[1]ArchetypeScores!E:K,7,FALSE)</f>
        <v>0</v>
      </c>
      <c r="T2915" s="2" t="str">
        <f t="shared" si="45"/>
        <v>Not A&amp;R positive</v>
      </c>
    </row>
    <row r="2916" spans="1:20" x14ac:dyDescent="0.3">
      <c r="A2916" s="2" t="s">
        <v>7494</v>
      </c>
      <c r="B2916" s="3" t="s">
        <v>2412</v>
      </c>
      <c r="C2916" s="3" t="s">
        <v>7932</v>
      </c>
      <c r="D2916" s="4">
        <v>1</v>
      </c>
      <c r="E2916" s="5" t="s">
        <v>1340</v>
      </c>
      <c r="F2916" s="4">
        <v>1.18394</v>
      </c>
      <c r="G2916" s="6">
        <v>47263</v>
      </c>
      <c r="H2916" s="3" t="s">
        <v>7531</v>
      </c>
      <c r="I2916" s="3" t="s">
        <v>7532</v>
      </c>
      <c r="J2916" s="3"/>
      <c r="K2916" s="5" t="s">
        <v>291</v>
      </c>
      <c r="L2916" s="5">
        <v>4</v>
      </c>
      <c r="M2916" s="5" t="s">
        <v>292</v>
      </c>
      <c r="N2916" s="5">
        <f>VLOOKUP(M2916,[1]ArchetypeScores!E:N,10,FALSE)</f>
        <v>1</v>
      </c>
      <c r="O2916" s="5">
        <f>VLOOKUP(M2916,[1]ArchetypeScores!E:O,11,FALSE)</f>
        <v>0</v>
      </c>
      <c r="P2916" s="5">
        <f>VLOOKUP(M2916,[1]ArchetypeScores!E:P,12,FALSE)</f>
        <v>0</v>
      </c>
      <c r="Q2916" s="2" t="str">
        <f>VLOOKUP(M2916,[1]ArchetypeScores!E:W,19,FALSE)</f>
        <v>Education and training</v>
      </c>
      <c r="R2916" s="2">
        <f>VLOOKUP(M2916,[1]ArchetypeScores!E:I,5,FALSE)</f>
        <v>0</v>
      </c>
      <c r="S2916" s="2">
        <f>VLOOKUP(M2916,[1]ArchetypeScores!E:K,7,FALSE)</f>
        <v>0</v>
      </c>
      <c r="T2916" s="2" t="str">
        <f t="shared" si="45"/>
        <v>Not A&amp;R positive</v>
      </c>
    </row>
    <row r="2917" spans="1:20" x14ac:dyDescent="0.3">
      <c r="A2917" s="2" t="s">
        <v>7494</v>
      </c>
      <c r="B2917" s="3" t="s">
        <v>7933</v>
      </c>
      <c r="C2917" s="3" t="s">
        <v>7934</v>
      </c>
      <c r="D2917" s="4">
        <v>2.5000000000000001E-2</v>
      </c>
      <c r="E2917" s="5" t="s">
        <v>1340</v>
      </c>
      <c r="F2917" s="4">
        <v>2.9600000000000001E-2</v>
      </c>
      <c r="G2917" s="6">
        <v>47176</v>
      </c>
      <c r="H2917" s="3" t="s">
        <v>7531</v>
      </c>
      <c r="I2917" s="3" t="s">
        <v>7532</v>
      </c>
      <c r="J2917" s="3"/>
      <c r="K2917" s="5" t="s">
        <v>291</v>
      </c>
      <c r="L2917" s="5">
        <v>3</v>
      </c>
      <c r="M2917" s="5" t="s">
        <v>532</v>
      </c>
      <c r="N2917" s="5">
        <f>VLOOKUP(M2917,[1]ArchetypeScores!E:N,10,FALSE)</f>
        <v>1</v>
      </c>
      <c r="O2917" s="5">
        <f>VLOOKUP(M2917,[1]ArchetypeScores!E:O,11,FALSE)</f>
        <v>0</v>
      </c>
      <c r="P2917" s="5">
        <f>VLOOKUP(M2917,[1]ArchetypeScores!E:P,12,FALSE)</f>
        <v>1</v>
      </c>
      <c r="Q2917" s="2" t="str">
        <f>VLOOKUP(M2917,[1]ArchetypeScores!E:W,19,FALSE)</f>
        <v>Education and training</v>
      </c>
      <c r="R2917" s="2">
        <f>VLOOKUP(M2917,[1]ArchetypeScores!E:I,5,FALSE)</f>
        <v>1</v>
      </c>
      <c r="S2917" s="2">
        <f>VLOOKUP(M2917,[1]ArchetypeScores!E:K,7,FALSE)</f>
        <v>1</v>
      </c>
      <c r="T2917" s="2" t="str">
        <f t="shared" si="45"/>
        <v>Both</v>
      </c>
    </row>
    <row r="2918" spans="1:20" x14ac:dyDescent="0.3">
      <c r="A2918" s="2" t="s">
        <v>7494</v>
      </c>
      <c r="B2918" s="3" t="s">
        <v>7935</v>
      </c>
      <c r="C2918" s="3" t="s">
        <v>7936</v>
      </c>
      <c r="D2918" s="4">
        <v>1.1000000000000001</v>
      </c>
      <c r="E2918" s="5" t="s">
        <v>1340</v>
      </c>
      <c r="F2918" s="4">
        <v>1.30233</v>
      </c>
      <c r="G2918" s="6">
        <v>47264</v>
      </c>
      <c r="H2918" s="3" t="s">
        <v>7531</v>
      </c>
      <c r="I2918" s="3" t="s">
        <v>7532</v>
      </c>
      <c r="J2918" s="3"/>
      <c r="K2918" s="5" t="s">
        <v>291</v>
      </c>
      <c r="L2918" s="5">
        <v>4</v>
      </c>
      <c r="M2918" s="5" t="s">
        <v>292</v>
      </c>
      <c r="N2918" s="5">
        <f>VLOOKUP(M2918,[1]ArchetypeScores!E:N,10,FALSE)</f>
        <v>1</v>
      </c>
      <c r="O2918" s="5">
        <f>VLOOKUP(M2918,[1]ArchetypeScores!E:O,11,FALSE)</f>
        <v>0</v>
      </c>
      <c r="P2918" s="5">
        <f>VLOOKUP(M2918,[1]ArchetypeScores!E:P,12,FALSE)</f>
        <v>0</v>
      </c>
      <c r="Q2918" s="2" t="str">
        <f>VLOOKUP(M2918,[1]ArchetypeScores!E:W,19,FALSE)</f>
        <v>Education and training</v>
      </c>
      <c r="R2918" s="2">
        <f>VLOOKUP(M2918,[1]ArchetypeScores!E:I,5,FALSE)</f>
        <v>0</v>
      </c>
      <c r="S2918" s="2">
        <f>VLOOKUP(M2918,[1]ArchetypeScores!E:K,7,FALSE)</f>
        <v>0</v>
      </c>
      <c r="T2918" s="2" t="str">
        <f t="shared" si="45"/>
        <v>Not A&amp;R positive</v>
      </c>
    </row>
    <row r="2919" spans="1:20" x14ac:dyDescent="0.3">
      <c r="A2919" s="2" t="s">
        <v>7494</v>
      </c>
      <c r="B2919" s="3" t="s">
        <v>7935</v>
      </c>
      <c r="C2919" s="3" t="s">
        <v>7937</v>
      </c>
      <c r="D2919" s="4"/>
      <c r="E2919" s="5" t="s">
        <v>1340</v>
      </c>
      <c r="F2919" s="4">
        <v>0</v>
      </c>
      <c r="G2919" s="6">
        <v>47143</v>
      </c>
      <c r="H2919" s="3" t="s">
        <v>7938</v>
      </c>
      <c r="I2919" s="3" t="s">
        <v>7532</v>
      </c>
      <c r="J2919" s="3"/>
      <c r="K2919" s="5" t="s">
        <v>291</v>
      </c>
      <c r="L2919" s="5">
        <v>4</v>
      </c>
      <c r="M2919" s="5" t="s">
        <v>292</v>
      </c>
      <c r="N2919" s="5">
        <f>VLOOKUP(M2919,[1]ArchetypeScores!E:N,10,FALSE)</f>
        <v>1</v>
      </c>
      <c r="O2919" s="5">
        <f>VLOOKUP(M2919,[1]ArchetypeScores!E:O,11,FALSE)</f>
        <v>0</v>
      </c>
      <c r="P2919" s="5">
        <f>VLOOKUP(M2919,[1]ArchetypeScores!E:P,12,FALSE)</f>
        <v>0</v>
      </c>
      <c r="Q2919" s="2" t="str">
        <f>VLOOKUP(M2919,[1]ArchetypeScores!E:W,19,FALSE)</f>
        <v>Education and training</v>
      </c>
      <c r="R2919" s="2">
        <f>VLOOKUP(M2919,[1]ArchetypeScores!E:I,5,FALSE)</f>
        <v>0</v>
      </c>
      <c r="S2919" s="2">
        <f>VLOOKUP(M2919,[1]ArchetypeScores!E:K,7,FALSE)</f>
        <v>0</v>
      </c>
      <c r="T2919" s="2" t="str">
        <f t="shared" si="45"/>
        <v>Not A&amp;R positive</v>
      </c>
    </row>
    <row r="2920" spans="1:20" x14ac:dyDescent="0.3">
      <c r="A2920" s="2" t="s">
        <v>7494</v>
      </c>
      <c r="B2920" s="3" t="s">
        <v>7935</v>
      </c>
      <c r="C2920" s="3" t="s">
        <v>7939</v>
      </c>
      <c r="D2920" s="4">
        <v>2.1999999999999999E-2</v>
      </c>
      <c r="E2920" s="5" t="s">
        <v>1340</v>
      </c>
      <c r="F2920" s="4">
        <v>2.605E-2</v>
      </c>
      <c r="G2920" s="6">
        <v>47175</v>
      </c>
      <c r="H2920" s="3" t="s">
        <v>7531</v>
      </c>
      <c r="I2920" s="3" t="s">
        <v>7532</v>
      </c>
      <c r="J2920" s="3"/>
      <c r="K2920" s="5" t="s">
        <v>118</v>
      </c>
      <c r="L2920" s="5">
        <v>3</v>
      </c>
      <c r="M2920" s="5" t="s">
        <v>168</v>
      </c>
      <c r="N2920" s="5">
        <f>VLOOKUP(M2920,[1]ArchetypeScores!E:N,10,FALSE)</f>
        <v>0</v>
      </c>
      <c r="O2920" s="5">
        <f>VLOOKUP(M2920,[1]ArchetypeScores!E:O,11,FALSE)</f>
        <v>-1</v>
      </c>
      <c r="P2920" s="5">
        <f>VLOOKUP(M2920,[1]ArchetypeScores!E:P,12,FALSE)</f>
        <v>0</v>
      </c>
      <c r="Q2920" s="2" t="str">
        <f>VLOOKUP(M2920,[1]ArchetypeScores!E:W,19,FALSE)</f>
        <v>Untargeted</v>
      </c>
      <c r="R2920" s="2">
        <f>VLOOKUP(M2920,[1]ArchetypeScores!E:I,5,FALSE)</f>
        <v>0</v>
      </c>
      <c r="S2920" s="2">
        <f>VLOOKUP(M2920,[1]ArchetypeScores!E:K,7,FALSE)</f>
        <v>0</v>
      </c>
      <c r="T2920" s="2" t="str">
        <f t="shared" si="45"/>
        <v>Not A&amp;R positive</v>
      </c>
    </row>
    <row r="2921" spans="1:20" x14ac:dyDescent="0.3">
      <c r="A2921" s="2" t="s">
        <v>7494</v>
      </c>
      <c r="B2921" s="3" t="s">
        <v>7940</v>
      </c>
      <c r="C2921" s="3" t="s">
        <v>7941</v>
      </c>
      <c r="D2921" s="4">
        <v>1.7000000000000001E-2</v>
      </c>
      <c r="E2921" s="5" t="s">
        <v>1340</v>
      </c>
      <c r="F2921" s="4">
        <v>2.0129999999999999E-2</v>
      </c>
      <c r="G2921" s="6">
        <v>47173</v>
      </c>
      <c r="H2921" s="3" t="s">
        <v>7531</v>
      </c>
      <c r="I2921" s="3" t="s">
        <v>7532</v>
      </c>
      <c r="J2921" s="3"/>
      <c r="K2921" s="5" t="s">
        <v>291</v>
      </c>
      <c r="L2921" s="5">
        <v>3</v>
      </c>
      <c r="M2921" s="5" t="s">
        <v>532</v>
      </c>
      <c r="N2921" s="5">
        <f>VLOOKUP(M2921,[1]ArchetypeScores!E:N,10,FALSE)</f>
        <v>1</v>
      </c>
      <c r="O2921" s="5">
        <f>VLOOKUP(M2921,[1]ArchetypeScores!E:O,11,FALSE)</f>
        <v>0</v>
      </c>
      <c r="P2921" s="5">
        <f>VLOOKUP(M2921,[1]ArchetypeScores!E:P,12,FALSE)</f>
        <v>1</v>
      </c>
      <c r="Q2921" s="2" t="str">
        <f>VLOOKUP(M2921,[1]ArchetypeScores!E:W,19,FALSE)</f>
        <v>Education and training</v>
      </c>
      <c r="R2921" s="2">
        <f>VLOOKUP(M2921,[1]ArchetypeScores!E:I,5,FALSE)</f>
        <v>1</v>
      </c>
      <c r="S2921" s="2">
        <f>VLOOKUP(M2921,[1]ArchetypeScores!E:K,7,FALSE)</f>
        <v>1</v>
      </c>
      <c r="T2921" s="2" t="str">
        <f t="shared" si="45"/>
        <v>Both</v>
      </c>
    </row>
    <row r="2922" spans="1:20" x14ac:dyDescent="0.3">
      <c r="A2922" s="2" t="s">
        <v>7942</v>
      </c>
      <c r="B2922" s="3" t="s">
        <v>7943</v>
      </c>
      <c r="C2922" s="3" t="s">
        <v>7944</v>
      </c>
      <c r="D2922" s="4">
        <v>5</v>
      </c>
      <c r="E2922" s="5" t="s">
        <v>1340</v>
      </c>
      <c r="F2922" s="4">
        <v>5.6170999999999998</v>
      </c>
      <c r="G2922" s="6">
        <v>47335</v>
      </c>
      <c r="H2922" s="3" t="s">
        <v>7945</v>
      </c>
      <c r="I2922" s="3" t="s">
        <v>7946</v>
      </c>
      <c r="J2922" s="3">
        <v>50</v>
      </c>
      <c r="K2922" s="5" t="s">
        <v>175</v>
      </c>
      <c r="L2922" s="5">
        <v>1</v>
      </c>
      <c r="M2922" s="5" t="s">
        <v>176</v>
      </c>
      <c r="N2922" s="5">
        <f>VLOOKUP(M2922,[1]ArchetypeScores!E:N,10,FALSE)</f>
        <v>1</v>
      </c>
      <c r="O2922" s="5">
        <f>VLOOKUP(M2922,[1]ArchetypeScores!E:O,11,FALSE)</f>
        <v>-2</v>
      </c>
      <c r="P2922" s="5">
        <f>VLOOKUP(M2922,[1]ArchetypeScores!E:P,12,FALSE)</f>
        <v>0</v>
      </c>
      <c r="Q2922" s="2" t="str">
        <f>VLOOKUP(M2922,[1]ArchetypeScores!E:W,19,FALSE)</f>
        <v>Other sector</v>
      </c>
      <c r="R2922" s="2">
        <f>VLOOKUP(M2922,[1]ArchetypeScores!E:I,5,FALSE)</f>
        <v>0</v>
      </c>
      <c r="S2922" s="2">
        <f>VLOOKUP(M2922,[1]ArchetypeScores!E:K,7,FALSE)</f>
        <v>1</v>
      </c>
      <c r="T2922" s="2" t="str">
        <f t="shared" si="45"/>
        <v>Indirect only</v>
      </c>
    </row>
    <row r="2923" spans="1:20" x14ac:dyDescent="0.3">
      <c r="A2923" s="2" t="s">
        <v>7942</v>
      </c>
      <c r="B2923" s="3" t="s">
        <v>7947</v>
      </c>
      <c r="C2923" s="3" t="s">
        <v>7948</v>
      </c>
      <c r="D2923" s="4">
        <v>4</v>
      </c>
      <c r="E2923" s="5" t="s">
        <v>1340</v>
      </c>
      <c r="F2923" s="4">
        <v>4.7715199999999998</v>
      </c>
      <c r="G2923" s="6">
        <v>47380</v>
      </c>
      <c r="H2923" s="3" t="s">
        <v>7949</v>
      </c>
      <c r="I2923" s="3"/>
      <c r="J2923" s="3"/>
      <c r="K2923" s="5" t="s">
        <v>112</v>
      </c>
      <c r="L2923" s="5" t="s">
        <v>112</v>
      </c>
      <c r="M2923" s="5" t="s">
        <v>961</v>
      </c>
      <c r="N2923" s="5">
        <f>VLOOKUP(M2923,[1]ArchetypeScores!E:N,10,FALSE)</f>
        <v>0</v>
      </c>
      <c r="O2923" s="5">
        <f>VLOOKUP(M2923,[1]ArchetypeScores!E:O,11,FALSE)</f>
        <v>0</v>
      </c>
      <c r="P2923" s="5">
        <f>VLOOKUP(M2923,[1]ArchetypeScores!E:P,12,FALSE)</f>
        <v>0</v>
      </c>
      <c r="Q2923" s="2" t="str">
        <f>VLOOKUP(M2923,[1]ArchetypeScores!E:W,19,FALSE)</f>
        <v>Untargeted</v>
      </c>
      <c r="R2923" s="2">
        <f>VLOOKUP(M2923,[1]ArchetypeScores!E:I,5,FALSE)</f>
        <v>0</v>
      </c>
      <c r="S2923" s="2">
        <f>VLOOKUP(M2923,[1]ArchetypeScores!E:K,7,FALSE)</f>
        <v>0</v>
      </c>
      <c r="T2923" s="2" t="str">
        <f t="shared" si="45"/>
        <v>Not A&amp;R positive</v>
      </c>
    </row>
    <row r="2924" spans="1:20" x14ac:dyDescent="0.3">
      <c r="A2924" s="2" t="s">
        <v>7942</v>
      </c>
      <c r="B2924" s="3" t="s">
        <v>7950</v>
      </c>
      <c r="C2924" s="3" t="s">
        <v>7951</v>
      </c>
      <c r="D2924" s="4">
        <v>2</v>
      </c>
      <c r="E2924" s="5" t="s">
        <v>1340</v>
      </c>
      <c r="F2924" s="4">
        <v>2.2468400000000002</v>
      </c>
      <c r="G2924" s="6">
        <v>47333</v>
      </c>
      <c r="H2924" s="3" t="s">
        <v>7945</v>
      </c>
      <c r="I2924" s="3" t="s">
        <v>7946</v>
      </c>
      <c r="J2924" s="3">
        <v>48</v>
      </c>
      <c r="K2924" s="5" t="s">
        <v>214</v>
      </c>
      <c r="L2924" s="5">
        <v>2</v>
      </c>
      <c r="M2924" s="5" t="s">
        <v>1806</v>
      </c>
      <c r="N2924" s="5">
        <f>VLOOKUP(M2924,[1]ArchetypeScores!E:N,10,FALSE)</f>
        <v>1</v>
      </c>
      <c r="O2924" s="5">
        <f>VLOOKUP(M2924,[1]ArchetypeScores!E:O,11,FALSE)</f>
        <v>0</v>
      </c>
      <c r="P2924" s="5">
        <f>VLOOKUP(M2924,[1]ArchetypeScores!E:P,12,FALSE)</f>
        <v>1</v>
      </c>
      <c r="Q2924" s="2" t="str">
        <f>VLOOKUP(M2924,[1]ArchetypeScores!E:W,19,FALSE)</f>
        <v>Other sector</v>
      </c>
      <c r="R2924" s="2">
        <f>VLOOKUP(M2924,[1]ArchetypeScores!E:I,5,FALSE)</f>
        <v>0</v>
      </c>
      <c r="S2924" s="2">
        <f>VLOOKUP(M2924,[1]ArchetypeScores!E:K,7,FALSE)</f>
        <v>0</v>
      </c>
      <c r="T2924" s="2" t="str">
        <f t="shared" si="45"/>
        <v>Not A&amp;R positive</v>
      </c>
    </row>
    <row r="2925" spans="1:20" x14ac:dyDescent="0.3">
      <c r="A2925" s="2" t="s">
        <v>7942</v>
      </c>
      <c r="B2925" s="3" t="s">
        <v>7952</v>
      </c>
      <c r="C2925" s="3" t="s">
        <v>7953</v>
      </c>
      <c r="D2925" s="4">
        <v>2</v>
      </c>
      <c r="E2925" s="5" t="s">
        <v>1340</v>
      </c>
      <c r="F2925" s="4">
        <v>2.2468400000000002</v>
      </c>
      <c r="G2925" s="6">
        <v>47324</v>
      </c>
      <c r="H2925" s="3" t="s">
        <v>7945</v>
      </c>
      <c r="I2925" s="3" t="s">
        <v>7946</v>
      </c>
      <c r="J2925" s="3">
        <v>43</v>
      </c>
      <c r="K2925" s="5" t="s">
        <v>214</v>
      </c>
      <c r="L2925" s="5">
        <v>2</v>
      </c>
      <c r="M2925" s="5" t="s">
        <v>1806</v>
      </c>
      <c r="N2925" s="5">
        <f>VLOOKUP(M2925,[1]ArchetypeScores!E:N,10,FALSE)</f>
        <v>1</v>
      </c>
      <c r="O2925" s="5">
        <f>VLOOKUP(M2925,[1]ArchetypeScores!E:O,11,FALSE)</f>
        <v>0</v>
      </c>
      <c r="P2925" s="5">
        <f>VLOOKUP(M2925,[1]ArchetypeScores!E:P,12,FALSE)</f>
        <v>1</v>
      </c>
      <c r="Q2925" s="2" t="str">
        <f>VLOOKUP(M2925,[1]ArchetypeScores!E:W,19,FALSE)</f>
        <v>Other sector</v>
      </c>
      <c r="R2925" s="2">
        <f>VLOOKUP(M2925,[1]ArchetypeScores!E:I,5,FALSE)</f>
        <v>0</v>
      </c>
      <c r="S2925" s="2">
        <f>VLOOKUP(M2925,[1]ArchetypeScores!E:K,7,FALSE)</f>
        <v>0</v>
      </c>
      <c r="T2925" s="2" t="str">
        <f t="shared" si="45"/>
        <v>Not A&amp;R positive</v>
      </c>
    </row>
    <row r="2926" spans="1:20" x14ac:dyDescent="0.3">
      <c r="A2926" s="2" t="s">
        <v>7942</v>
      </c>
      <c r="B2926" s="3" t="s">
        <v>7954</v>
      </c>
      <c r="C2926" s="3" t="s">
        <v>7955</v>
      </c>
      <c r="D2926" s="4"/>
      <c r="E2926" s="5" t="s">
        <v>1340</v>
      </c>
      <c r="F2926" s="4">
        <v>0</v>
      </c>
      <c r="G2926" s="6">
        <v>47287</v>
      </c>
      <c r="H2926" s="3" t="s">
        <v>7956</v>
      </c>
      <c r="I2926" s="3"/>
      <c r="J2926" s="3"/>
      <c r="K2926" s="5" t="s">
        <v>118</v>
      </c>
      <c r="L2926" s="5">
        <v>3</v>
      </c>
      <c r="M2926" s="5" t="s">
        <v>168</v>
      </c>
      <c r="N2926" s="5">
        <f>VLOOKUP(M2926,[1]ArchetypeScores!E:N,10,FALSE)</f>
        <v>0</v>
      </c>
      <c r="O2926" s="5">
        <f>VLOOKUP(M2926,[1]ArchetypeScores!E:O,11,FALSE)</f>
        <v>-1</v>
      </c>
      <c r="P2926" s="5">
        <f>VLOOKUP(M2926,[1]ArchetypeScores!E:P,12,FALSE)</f>
        <v>0</v>
      </c>
      <c r="Q2926" s="2" t="str">
        <f>VLOOKUP(M2926,[1]ArchetypeScores!E:W,19,FALSE)</f>
        <v>Untargeted</v>
      </c>
      <c r="R2926" s="2">
        <f>VLOOKUP(M2926,[1]ArchetypeScores!E:I,5,FALSE)</f>
        <v>0</v>
      </c>
      <c r="S2926" s="2">
        <f>VLOOKUP(M2926,[1]ArchetypeScores!E:K,7,FALSE)</f>
        <v>0</v>
      </c>
      <c r="T2926" s="2" t="str">
        <f t="shared" si="45"/>
        <v>Not A&amp;R positive</v>
      </c>
    </row>
    <row r="2927" spans="1:20" x14ac:dyDescent="0.3">
      <c r="A2927" s="2" t="s">
        <v>7942</v>
      </c>
      <c r="B2927" s="3" t="s">
        <v>7957</v>
      </c>
      <c r="C2927" s="3" t="s">
        <v>7958</v>
      </c>
      <c r="D2927" s="4">
        <v>0.3</v>
      </c>
      <c r="E2927" s="5" t="s">
        <v>1340</v>
      </c>
      <c r="F2927" s="4">
        <v>0.33703</v>
      </c>
      <c r="G2927" s="6">
        <v>47343</v>
      </c>
      <c r="H2927" s="3" t="s">
        <v>7945</v>
      </c>
      <c r="I2927" s="3" t="s">
        <v>7946</v>
      </c>
      <c r="J2927" s="3">
        <v>58</v>
      </c>
      <c r="K2927" s="5" t="s">
        <v>89</v>
      </c>
      <c r="L2927" s="5">
        <v>3</v>
      </c>
      <c r="M2927" s="5" t="s">
        <v>1225</v>
      </c>
      <c r="N2927" s="5">
        <f>VLOOKUP(M2927,[1]ArchetypeScores!E:N,10,FALSE)</f>
        <v>1</v>
      </c>
      <c r="O2927" s="5">
        <f>VLOOKUP(M2927,[1]ArchetypeScores!E:O,11,FALSE)</f>
        <v>0</v>
      </c>
      <c r="P2927" s="5">
        <f>VLOOKUP(M2927,[1]ArchetypeScores!E:P,12,FALSE)</f>
        <v>0</v>
      </c>
      <c r="Q2927" s="2" t="str">
        <f>VLOOKUP(M2927,[1]ArchetypeScores!E:W,19,FALSE)</f>
        <v>Other sector</v>
      </c>
      <c r="R2927" s="2">
        <f>VLOOKUP(M2927,[1]ArchetypeScores!E:I,5,FALSE)</f>
        <v>0</v>
      </c>
      <c r="S2927" s="2">
        <f>VLOOKUP(M2927,[1]ArchetypeScores!E:K,7,FALSE)</f>
        <v>0</v>
      </c>
      <c r="T2927" s="2" t="str">
        <f t="shared" si="45"/>
        <v>Not A&amp;R positive</v>
      </c>
    </row>
    <row r="2928" spans="1:20" x14ac:dyDescent="0.3">
      <c r="A2928" s="2" t="s">
        <v>7942</v>
      </c>
      <c r="B2928" s="3" t="s">
        <v>7959</v>
      </c>
      <c r="C2928" s="3" t="s">
        <v>7960</v>
      </c>
      <c r="D2928" s="4">
        <v>1</v>
      </c>
      <c r="E2928" s="5" t="s">
        <v>1340</v>
      </c>
      <c r="F2928" s="4">
        <v>1.1234200000000001</v>
      </c>
      <c r="G2928" s="6">
        <v>47309</v>
      </c>
      <c r="H2928" s="3" t="s">
        <v>7945</v>
      </c>
      <c r="I2928" s="3" t="s">
        <v>7961</v>
      </c>
      <c r="J2928" s="3"/>
      <c r="K2928" s="5" t="s">
        <v>611</v>
      </c>
      <c r="L2928" s="5">
        <v>6</v>
      </c>
      <c r="M2928" s="5" t="s">
        <v>1228</v>
      </c>
      <c r="N2928" s="5">
        <f>VLOOKUP(M2928,[1]ArchetypeScores!E:N,10,FALSE)</f>
        <v>1</v>
      </c>
      <c r="O2928" s="5">
        <f>VLOOKUP(M2928,[1]ArchetypeScores!E:O,11,FALSE)</f>
        <v>0</v>
      </c>
      <c r="P2928" s="5">
        <f>VLOOKUP(M2928,[1]ArchetypeScores!E:P,12,FALSE)</f>
        <v>0</v>
      </c>
      <c r="Q2928" s="2" t="str">
        <f>VLOOKUP(M2928,[1]ArchetypeScores!E:W,19,FALSE)</f>
        <v>Consumer (including agriculture and tourism)</v>
      </c>
      <c r="R2928" s="2">
        <f>VLOOKUP(M2928,[1]ArchetypeScores!E:I,5,FALSE)</f>
        <v>0</v>
      </c>
      <c r="S2928" s="2">
        <f>VLOOKUP(M2928,[1]ArchetypeScores!E:K,7,FALSE)</f>
        <v>0</v>
      </c>
      <c r="T2928" s="2" t="str">
        <f t="shared" si="45"/>
        <v>Not A&amp;R positive</v>
      </c>
    </row>
    <row r="2929" spans="1:20" x14ac:dyDescent="0.3">
      <c r="A2929" s="2" t="s">
        <v>7942</v>
      </c>
      <c r="B2929" s="3" t="s">
        <v>7962</v>
      </c>
      <c r="C2929" s="3" t="s">
        <v>7963</v>
      </c>
      <c r="D2929" s="4">
        <v>2.4</v>
      </c>
      <c r="E2929" s="5" t="s">
        <v>1340</v>
      </c>
      <c r="F2929" s="4">
        <v>2.63496</v>
      </c>
      <c r="G2929" s="6">
        <v>47344</v>
      </c>
      <c r="H2929" s="3" t="s">
        <v>7964</v>
      </c>
      <c r="I2929" s="3" t="s">
        <v>7965</v>
      </c>
      <c r="J2929" s="3"/>
      <c r="K2929" s="5" t="s">
        <v>38</v>
      </c>
      <c r="L2929" s="5">
        <v>13</v>
      </c>
      <c r="M2929" s="5" t="s">
        <v>39</v>
      </c>
      <c r="N2929" s="5">
        <f>VLOOKUP(M2929,[1]ArchetypeScores!E:N,10,FALSE)</f>
        <v>0</v>
      </c>
      <c r="O2929" s="5">
        <f>VLOOKUP(M2929,[1]ArchetypeScores!E:O,11,FALSE)</f>
        <v>-2</v>
      </c>
      <c r="P2929" s="5">
        <f>VLOOKUP(M2929,[1]ArchetypeScores!E:P,12,FALSE)</f>
        <v>0</v>
      </c>
      <c r="Q2929" s="2" t="str">
        <f>VLOOKUP(M2929,[1]ArchetypeScores!E:W,19,FALSE)</f>
        <v>Industrials - transportation</v>
      </c>
      <c r="R2929" s="2">
        <f>VLOOKUP(M2929,[1]ArchetypeScores!E:I,5,FALSE)</f>
        <v>0</v>
      </c>
      <c r="S2929" s="2">
        <f>VLOOKUP(M2929,[1]ArchetypeScores!E:K,7,FALSE)</f>
        <v>0</v>
      </c>
      <c r="T2929" s="2" t="str">
        <f t="shared" si="45"/>
        <v>Not A&amp;R positive</v>
      </c>
    </row>
    <row r="2930" spans="1:20" x14ac:dyDescent="0.3">
      <c r="A2930" s="2" t="s">
        <v>7942</v>
      </c>
      <c r="B2930" s="3" t="s">
        <v>7966</v>
      </c>
      <c r="C2930" s="3" t="s">
        <v>7967</v>
      </c>
      <c r="D2930" s="4">
        <v>6</v>
      </c>
      <c r="E2930" s="5" t="s">
        <v>1340</v>
      </c>
      <c r="F2930" s="4">
        <v>6.53322</v>
      </c>
      <c r="G2930" s="6">
        <v>47351</v>
      </c>
      <c r="H2930" s="3" t="s">
        <v>7964</v>
      </c>
      <c r="I2930" s="3" t="s">
        <v>7968</v>
      </c>
      <c r="J2930" s="3"/>
      <c r="K2930" s="5" t="s">
        <v>38</v>
      </c>
      <c r="L2930" s="5">
        <v>13</v>
      </c>
      <c r="M2930" s="5" t="s">
        <v>39</v>
      </c>
      <c r="N2930" s="5">
        <f>VLOOKUP(M2930,[1]ArchetypeScores!E:N,10,FALSE)</f>
        <v>0</v>
      </c>
      <c r="O2930" s="5">
        <f>VLOOKUP(M2930,[1]ArchetypeScores!E:O,11,FALSE)</f>
        <v>-2</v>
      </c>
      <c r="P2930" s="5">
        <f>VLOOKUP(M2930,[1]ArchetypeScores!E:P,12,FALSE)</f>
        <v>0</v>
      </c>
      <c r="Q2930" s="2" t="str">
        <f>VLOOKUP(M2930,[1]ArchetypeScores!E:W,19,FALSE)</f>
        <v>Industrials - transportation</v>
      </c>
      <c r="R2930" s="2">
        <f>VLOOKUP(M2930,[1]ArchetypeScores!E:I,5,FALSE)</f>
        <v>0</v>
      </c>
      <c r="S2930" s="2">
        <f>VLOOKUP(M2930,[1]ArchetypeScores!E:K,7,FALSE)</f>
        <v>0</v>
      </c>
      <c r="T2930" s="2" t="str">
        <f t="shared" si="45"/>
        <v>Not A&amp;R positive</v>
      </c>
    </row>
    <row r="2931" spans="1:20" x14ac:dyDescent="0.3">
      <c r="A2931" s="2" t="s">
        <v>7942</v>
      </c>
      <c r="B2931" s="3" t="s">
        <v>7969</v>
      </c>
      <c r="C2931" s="3" t="s">
        <v>7970</v>
      </c>
      <c r="D2931" s="4">
        <v>10</v>
      </c>
      <c r="E2931" s="5" t="s">
        <v>1340</v>
      </c>
      <c r="F2931" s="4">
        <v>11.2342</v>
      </c>
      <c r="G2931" s="6">
        <v>47293</v>
      </c>
      <c r="H2931" s="3" t="s">
        <v>7945</v>
      </c>
      <c r="I2931" s="3" t="s">
        <v>7961</v>
      </c>
      <c r="J2931" s="3"/>
      <c r="K2931" s="5" t="s">
        <v>735</v>
      </c>
      <c r="L2931" s="5">
        <v>2</v>
      </c>
      <c r="M2931" s="5" t="s">
        <v>7971</v>
      </c>
      <c r="N2931" s="5">
        <f>VLOOKUP(M2931,[1]ArchetypeScores!E:N,10,FALSE)</f>
        <v>1</v>
      </c>
      <c r="O2931" s="5">
        <f>VLOOKUP(M2931,[1]ArchetypeScores!E:O,11,FALSE)</f>
        <v>-1</v>
      </c>
      <c r="P2931" s="5">
        <f>VLOOKUP(M2931,[1]ArchetypeScores!E:P,12,FALSE)</f>
        <v>-2</v>
      </c>
      <c r="Q2931" s="2" t="str">
        <f>VLOOKUP(M2931,[1]ArchetypeScores!E:W,19,FALSE)</f>
        <v>Other sector</v>
      </c>
      <c r="R2931" s="2">
        <f>VLOOKUP(M2931,[1]ArchetypeScores!E:I,5,FALSE)</f>
        <v>0</v>
      </c>
      <c r="S2931" s="2">
        <f>VLOOKUP(M2931,[1]ArchetypeScores!E:K,7,FALSE)</f>
        <v>0</v>
      </c>
      <c r="T2931" s="2" t="str">
        <f t="shared" si="45"/>
        <v>Not A&amp;R positive</v>
      </c>
    </row>
    <row r="2932" spans="1:20" x14ac:dyDescent="0.3">
      <c r="A2932" s="2" t="s">
        <v>7942</v>
      </c>
      <c r="B2932" s="3" t="s">
        <v>7972</v>
      </c>
      <c r="C2932" s="3" t="s">
        <v>7973</v>
      </c>
      <c r="D2932" s="4">
        <v>1.2</v>
      </c>
      <c r="E2932" s="5" t="s">
        <v>1340</v>
      </c>
      <c r="F2932" s="4">
        <v>1.3481000000000001</v>
      </c>
      <c r="G2932" s="6">
        <v>47317</v>
      </c>
      <c r="H2932" s="3" t="s">
        <v>7945</v>
      </c>
      <c r="I2932" s="3" t="s">
        <v>7946</v>
      </c>
      <c r="J2932" s="3" t="s">
        <v>7974</v>
      </c>
      <c r="K2932" s="5" t="s">
        <v>3702</v>
      </c>
      <c r="L2932" s="5">
        <v>1</v>
      </c>
      <c r="M2932" s="5" t="s">
        <v>3703</v>
      </c>
      <c r="N2932" s="5">
        <f>VLOOKUP(M2932,[1]ArchetypeScores!E:N,10,FALSE)</f>
        <v>1</v>
      </c>
      <c r="O2932" s="5">
        <f>VLOOKUP(M2932,[1]ArchetypeScores!E:O,11,FALSE)</f>
        <v>-1</v>
      </c>
      <c r="P2932" s="5">
        <f>VLOOKUP(M2932,[1]ArchetypeScores!E:P,12,FALSE)</f>
        <v>1</v>
      </c>
      <c r="Q2932" s="2" t="str">
        <f>VLOOKUP(M2932,[1]ArchetypeScores!E:W,19,FALSE)</f>
        <v>Industrials - transportation</v>
      </c>
      <c r="R2932" s="2">
        <f>VLOOKUP(M2932,[1]ArchetypeScores!E:I,5,FALSE)</f>
        <v>0</v>
      </c>
      <c r="S2932" s="2">
        <f>VLOOKUP(M2932,[1]ArchetypeScores!E:K,7,FALSE)</f>
        <v>0</v>
      </c>
      <c r="T2932" s="2" t="str">
        <f t="shared" si="45"/>
        <v>Not A&amp;R positive</v>
      </c>
    </row>
    <row r="2933" spans="1:20" x14ac:dyDescent="0.3">
      <c r="A2933" s="2" t="s">
        <v>7942</v>
      </c>
      <c r="B2933" s="3" t="s">
        <v>7975</v>
      </c>
      <c r="C2933" s="3" t="s">
        <v>7976</v>
      </c>
      <c r="D2933" s="4">
        <v>7</v>
      </c>
      <c r="E2933" s="5" t="s">
        <v>1340</v>
      </c>
      <c r="F2933" s="4">
        <v>8.3501600000000007</v>
      </c>
      <c r="G2933" s="6">
        <v>47378</v>
      </c>
      <c r="H2933" s="3" t="s">
        <v>7949</v>
      </c>
      <c r="I2933" s="3"/>
      <c r="J2933" s="3"/>
      <c r="K2933" s="5" t="s">
        <v>38</v>
      </c>
      <c r="L2933" s="5">
        <v>13</v>
      </c>
      <c r="M2933" s="5" t="s">
        <v>39</v>
      </c>
      <c r="N2933" s="5">
        <f>VLOOKUP(M2933,[1]ArchetypeScores!E:N,10,FALSE)</f>
        <v>0</v>
      </c>
      <c r="O2933" s="5">
        <f>VLOOKUP(M2933,[1]ArchetypeScores!E:O,11,FALSE)</f>
        <v>-2</v>
      </c>
      <c r="P2933" s="5">
        <f>VLOOKUP(M2933,[1]ArchetypeScores!E:P,12,FALSE)</f>
        <v>0</v>
      </c>
      <c r="Q2933" s="2" t="str">
        <f>VLOOKUP(M2933,[1]ArchetypeScores!E:W,19,FALSE)</f>
        <v>Industrials - transportation</v>
      </c>
      <c r="R2933" s="2">
        <f>VLOOKUP(M2933,[1]ArchetypeScores!E:I,5,FALSE)</f>
        <v>0</v>
      </c>
      <c r="S2933" s="2">
        <f>VLOOKUP(M2933,[1]ArchetypeScores!E:K,7,FALSE)</f>
        <v>0</v>
      </c>
      <c r="T2933" s="2" t="str">
        <f t="shared" si="45"/>
        <v>Not A&amp;R positive</v>
      </c>
    </row>
    <row r="2934" spans="1:20" x14ac:dyDescent="0.3">
      <c r="A2934" s="2" t="s">
        <v>7942</v>
      </c>
      <c r="B2934" s="3" t="s">
        <v>7977</v>
      </c>
      <c r="C2934" s="3" t="s">
        <v>7978</v>
      </c>
      <c r="D2934" s="4">
        <v>0</v>
      </c>
      <c r="E2934" s="5" t="s">
        <v>1340</v>
      </c>
      <c r="F2934" s="4">
        <v>0</v>
      </c>
      <c r="G2934" s="6">
        <v>47318</v>
      </c>
      <c r="H2934" s="3" t="s">
        <v>7945</v>
      </c>
      <c r="I2934" s="3" t="s">
        <v>7946</v>
      </c>
      <c r="J2934" s="3" t="s">
        <v>7979</v>
      </c>
      <c r="K2934" s="5" t="s">
        <v>664</v>
      </c>
      <c r="L2934" s="5">
        <v>2</v>
      </c>
      <c r="M2934" s="5" t="s">
        <v>1105</v>
      </c>
      <c r="N2934" s="5">
        <f>VLOOKUP(M2934,[1]ArchetypeScores!E:N,10,FALSE)</f>
        <v>1</v>
      </c>
      <c r="O2934" s="5">
        <f>VLOOKUP(M2934,[1]ArchetypeScores!E:O,11,FALSE)</f>
        <v>0</v>
      </c>
      <c r="P2934" s="5">
        <f>VLOOKUP(M2934,[1]ArchetypeScores!E:P,12,FALSE)</f>
        <v>2</v>
      </c>
      <c r="Q2934" s="2" t="str">
        <f>VLOOKUP(M2934,[1]ArchetypeScores!E:W,19,FALSE)</f>
        <v>Other sector</v>
      </c>
      <c r="R2934" s="2">
        <f>VLOOKUP(M2934,[1]ArchetypeScores!E:I,5,FALSE)</f>
        <v>0</v>
      </c>
      <c r="S2934" s="2">
        <f>VLOOKUP(M2934,[1]ArchetypeScores!E:K,7,FALSE)</f>
        <v>0</v>
      </c>
      <c r="T2934" s="2" t="str">
        <f t="shared" si="45"/>
        <v>Not A&amp;R positive</v>
      </c>
    </row>
    <row r="2935" spans="1:20" x14ac:dyDescent="0.3">
      <c r="A2935" s="2" t="s">
        <v>7942</v>
      </c>
      <c r="B2935" s="3" t="s">
        <v>7980</v>
      </c>
      <c r="C2935" s="3" t="s">
        <v>7981</v>
      </c>
      <c r="D2935" s="4">
        <v>0</v>
      </c>
      <c r="E2935" s="5" t="s">
        <v>1340</v>
      </c>
      <c r="F2935" s="4">
        <v>0</v>
      </c>
      <c r="G2935" s="6">
        <v>47312</v>
      </c>
      <c r="H2935" s="3" t="s">
        <v>7945</v>
      </c>
      <c r="I2935" s="3" t="s">
        <v>7946</v>
      </c>
      <c r="J2935" s="3" t="s">
        <v>7982</v>
      </c>
      <c r="K2935" s="5" t="s">
        <v>664</v>
      </c>
      <c r="L2935" s="5" t="s">
        <v>112</v>
      </c>
      <c r="M2935" s="5" t="s">
        <v>2313</v>
      </c>
      <c r="N2935" s="5">
        <f>VLOOKUP(M2935,[1]ArchetypeScores!E:N,10,FALSE)</f>
        <v>1</v>
      </c>
      <c r="O2935" s="5">
        <f>VLOOKUP(M2935,[1]ArchetypeScores!E:O,11,FALSE)</f>
        <v>0</v>
      </c>
      <c r="P2935" s="5">
        <f>VLOOKUP(M2935,[1]ArchetypeScores!E:P,12,FALSE)</f>
        <v>2</v>
      </c>
      <c r="Q2935" s="2" t="str">
        <f>VLOOKUP(M2935,[1]ArchetypeScores!E:W,19,FALSE)</f>
        <v>Other sector</v>
      </c>
      <c r="R2935" s="2">
        <f>VLOOKUP(M2935,[1]ArchetypeScores!E:I,5,FALSE)</f>
        <v>0</v>
      </c>
      <c r="S2935" s="2">
        <f>VLOOKUP(M2935,[1]ArchetypeScores!E:K,7,FALSE)</f>
        <v>0</v>
      </c>
      <c r="T2935" s="2" t="str">
        <f t="shared" si="45"/>
        <v>Not A&amp;R positive</v>
      </c>
    </row>
    <row r="2936" spans="1:20" x14ac:dyDescent="0.3">
      <c r="A2936" s="2" t="s">
        <v>7942</v>
      </c>
      <c r="B2936" s="3" t="s">
        <v>7983</v>
      </c>
      <c r="C2936" s="3" t="s">
        <v>7984</v>
      </c>
      <c r="D2936" s="4">
        <v>0.75</v>
      </c>
      <c r="E2936" s="5" t="s">
        <v>1340</v>
      </c>
      <c r="F2936" s="4">
        <v>0.84257000000000004</v>
      </c>
      <c r="G2936" s="6">
        <v>47306</v>
      </c>
      <c r="H2936" s="3" t="s">
        <v>7945</v>
      </c>
      <c r="I2936" s="3" t="s">
        <v>7961</v>
      </c>
      <c r="J2936" s="3"/>
      <c r="K2936" s="5" t="s">
        <v>84</v>
      </c>
      <c r="L2936" s="5">
        <v>2</v>
      </c>
      <c r="M2936" s="5" t="s">
        <v>924</v>
      </c>
      <c r="N2936" s="5">
        <f>VLOOKUP(M2936,[1]ArchetypeScores!E:N,10,FALSE)</f>
        <v>0</v>
      </c>
      <c r="O2936" s="5">
        <f>VLOOKUP(M2936,[1]ArchetypeScores!E:O,11,FALSE)</f>
        <v>-1</v>
      </c>
      <c r="P2936" s="5">
        <f>VLOOKUP(M2936,[1]ArchetypeScores!E:P,12,FALSE)</f>
        <v>0</v>
      </c>
      <c r="Q2936" s="2" t="str">
        <f>VLOOKUP(M2936,[1]ArchetypeScores!E:W,19,FALSE)</f>
        <v>Untargeted</v>
      </c>
      <c r="R2936" s="2">
        <f>VLOOKUP(M2936,[1]ArchetypeScores!E:I,5,FALSE)</f>
        <v>0</v>
      </c>
      <c r="S2936" s="2">
        <f>VLOOKUP(M2936,[1]ArchetypeScores!E:K,7,FALSE)</f>
        <v>0</v>
      </c>
      <c r="T2936" s="2" t="str">
        <f t="shared" si="45"/>
        <v>Not A&amp;R positive</v>
      </c>
    </row>
    <row r="2937" spans="1:20" x14ac:dyDescent="0.3">
      <c r="A2937" s="2" t="s">
        <v>7942</v>
      </c>
      <c r="B2937" s="3" t="s">
        <v>7985</v>
      </c>
      <c r="C2937" s="3" t="s">
        <v>7986</v>
      </c>
      <c r="D2937" s="4">
        <v>4.3</v>
      </c>
      <c r="E2937" s="5" t="s">
        <v>1340</v>
      </c>
      <c r="F2937" s="4">
        <v>4.8307099999999998</v>
      </c>
      <c r="G2937" s="6">
        <v>47299</v>
      </c>
      <c r="H2937" s="3" t="s">
        <v>7945</v>
      </c>
      <c r="I2937" s="3" t="s">
        <v>7961</v>
      </c>
      <c r="J2937" s="3"/>
      <c r="K2937" s="5" t="s">
        <v>118</v>
      </c>
      <c r="L2937" s="5">
        <v>1</v>
      </c>
      <c r="M2937" s="5" t="s">
        <v>275</v>
      </c>
      <c r="N2937" s="5">
        <f>VLOOKUP(M2937,[1]ArchetypeScores!E:N,10,FALSE)</f>
        <v>0</v>
      </c>
      <c r="O2937" s="5">
        <f>VLOOKUP(M2937,[1]ArchetypeScores!E:O,11,FALSE)</f>
        <v>-1</v>
      </c>
      <c r="P2937" s="5">
        <f>VLOOKUP(M2937,[1]ArchetypeScores!E:P,12,FALSE)</f>
        <v>0</v>
      </c>
      <c r="Q2937" s="2" t="str">
        <f>VLOOKUP(M2937,[1]ArchetypeScores!E:W,19,FALSE)</f>
        <v>Untargeted</v>
      </c>
      <c r="R2937" s="2">
        <f>VLOOKUP(M2937,[1]ArchetypeScores!E:I,5,FALSE)</f>
        <v>0</v>
      </c>
      <c r="S2937" s="2">
        <f>VLOOKUP(M2937,[1]ArchetypeScores!E:K,7,FALSE)</f>
        <v>0</v>
      </c>
      <c r="T2937" s="2" t="str">
        <f t="shared" si="45"/>
        <v>Not A&amp;R positive</v>
      </c>
    </row>
    <row r="2938" spans="1:20" x14ac:dyDescent="0.3">
      <c r="A2938" s="2" t="s">
        <v>7942</v>
      </c>
      <c r="B2938" s="3" t="s">
        <v>7987</v>
      </c>
      <c r="C2938" s="3" t="s">
        <v>7988</v>
      </c>
      <c r="D2938" s="4"/>
      <c r="E2938" s="5" t="s">
        <v>1340</v>
      </c>
      <c r="F2938" s="4">
        <v>0</v>
      </c>
      <c r="G2938" s="6">
        <v>47374</v>
      </c>
      <c r="H2938" s="3" t="s">
        <v>7989</v>
      </c>
      <c r="I2938" s="3" t="s">
        <v>7990</v>
      </c>
      <c r="J2938" s="3"/>
      <c r="K2938" s="5" t="s">
        <v>118</v>
      </c>
      <c r="L2938" s="5">
        <v>1</v>
      </c>
      <c r="M2938" s="5" t="s">
        <v>275</v>
      </c>
      <c r="N2938" s="5">
        <f>VLOOKUP(M2938,[1]ArchetypeScores!E:N,10,FALSE)</f>
        <v>0</v>
      </c>
      <c r="O2938" s="5">
        <f>VLOOKUP(M2938,[1]ArchetypeScores!E:O,11,FALSE)</f>
        <v>-1</v>
      </c>
      <c r="P2938" s="5">
        <f>VLOOKUP(M2938,[1]ArchetypeScores!E:P,12,FALSE)</f>
        <v>0</v>
      </c>
      <c r="Q2938" s="2" t="str">
        <f>VLOOKUP(M2938,[1]ArchetypeScores!E:W,19,FALSE)</f>
        <v>Untargeted</v>
      </c>
      <c r="R2938" s="2">
        <f>VLOOKUP(M2938,[1]ArchetypeScores!E:I,5,FALSE)</f>
        <v>0</v>
      </c>
      <c r="S2938" s="2">
        <f>VLOOKUP(M2938,[1]ArchetypeScores!E:K,7,FALSE)</f>
        <v>0</v>
      </c>
      <c r="T2938" s="2" t="str">
        <f t="shared" si="45"/>
        <v>Not A&amp;R positive</v>
      </c>
    </row>
    <row r="2939" spans="1:20" x14ac:dyDescent="0.3">
      <c r="A2939" s="2" t="s">
        <v>7942</v>
      </c>
      <c r="B2939" s="3" t="s">
        <v>7991</v>
      </c>
      <c r="C2939" s="3" t="s">
        <v>7992</v>
      </c>
      <c r="D2939" s="4">
        <v>0.6</v>
      </c>
      <c r="E2939" s="5" t="s">
        <v>1340</v>
      </c>
      <c r="F2939" s="4">
        <v>0.65873999999999999</v>
      </c>
      <c r="G2939" s="6">
        <v>47345</v>
      </c>
      <c r="H2939" s="3" t="s">
        <v>7993</v>
      </c>
      <c r="I2939" s="3" t="s">
        <v>7965</v>
      </c>
      <c r="J2939" s="3"/>
      <c r="K2939" s="5" t="s">
        <v>38</v>
      </c>
      <c r="L2939" s="5">
        <v>13</v>
      </c>
      <c r="M2939" s="5" t="s">
        <v>39</v>
      </c>
      <c r="N2939" s="5">
        <f>VLOOKUP(M2939,[1]ArchetypeScores!E:N,10,FALSE)</f>
        <v>0</v>
      </c>
      <c r="O2939" s="5">
        <f>VLOOKUP(M2939,[1]ArchetypeScores!E:O,11,FALSE)</f>
        <v>-2</v>
      </c>
      <c r="P2939" s="5">
        <f>VLOOKUP(M2939,[1]ArchetypeScores!E:P,12,FALSE)</f>
        <v>0</v>
      </c>
      <c r="Q2939" s="2" t="str">
        <f>VLOOKUP(M2939,[1]ArchetypeScores!E:W,19,FALSE)</f>
        <v>Industrials - transportation</v>
      </c>
      <c r="R2939" s="2">
        <f>VLOOKUP(M2939,[1]ArchetypeScores!E:I,5,FALSE)</f>
        <v>0</v>
      </c>
      <c r="S2939" s="2">
        <f>VLOOKUP(M2939,[1]ArchetypeScores!E:K,7,FALSE)</f>
        <v>0</v>
      </c>
      <c r="T2939" s="2" t="str">
        <f t="shared" si="45"/>
        <v>Not A&amp;R positive</v>
      </c>
    </row>
    <row r="2940" spans="1:20" x14ac:dyDescent="0.3">
      <c r="A2940" s="2" t="s">
        <v>7942</v>
      </c>
      <c r="B2940" s="3" t="s">
        <v>7994</v>
      </c>
      <c r="C2940" s="3" t="s">
        <v>7995</v>
      </c>
      <c r="D2940" s="4">
        <v>0.1</v>
      </c>
      <c r="E2940" s="5" t="s">
        <v>1340</v>
      </c>
      <c r="F2940" s="4">
        <v>0.10889</v>
      </c>
      <c r="G2940" s="6">
        <v>47347</v>
      </c>
      <c r="H2940" s="9" t="s">
        <v>7945</v>
      </c>
      <c r="I2940" s="3" t="s">
        <v>7961</v>
      </c>
      <c r="J2940" s="3"/>
      <c r="K2940" s="5" t="s">
        <v>664</v>
      </c>
      <c r="L2940" s="5">
        <v>3</v>
      </c>
      <c r="M2940" s="5" t="s">
        <v>533</v>
      </c>
      <c r="N2940" s="5">
        <f>VLOOKUP(M2940,[1]ArchetypeScores!E:N,10,FALSE)</f>
        <v>1</v>
      </c>
      <c r="O2940" s="5">
        <f>VLOOKUP(M2940,[1]ArchetypeScores!E:O,11,FALSE)</f>
        <v>0</v>
      </c>
      <c r="P2940" s="5">
        <f>VLOOKUP(M2940,[1]ArchetypeScores!E:P,12,FALSE)</f>
        <v>2</v>
      </c>
      <c r="Q2940" s="2" t="str">
        <f>VLOOKUP(M2940,[1]ArchetypeScores!E:W,19,FALSE)</f>
        <v>Other sector</v>
      </c>
      <c r="R2940" s="2">
        <f>VLOOKUP(M2940,[1]ArchetypeScores!E:I,5,FALSE)</f>
        <v>0</v>
      </c>
      <c r="S2940" s="2">
        <f>VLOOKUP(M2940,[1]ArchetypeScores!E:K,7,FALSE)</f>
        <v>0</v>
      </c>
      <c r="T2940" s="2" t="str">
        <f t="shared" si="45"/>
        <v>Not A&amp;R positive</v>
      </c>
    </row>
    <row r="2941" spans="1:20" x14ac:dyDescent="0.3">
      <c r="A2941" s="2" t="s">
        <v>7942</v>
      </c>
      <c r="B2941" s="3" t="s">
        <v>7996</v>
      </c>
      <c r="C2941" s="3" t="s">
        <v>7997</v>
      </c>
      <c r="D2941" s="4">
        <v>1</v>
      </c>
      <c r="E2941" s="5" t="s">
        <v>1340</v>
      </c>
      <c r="F2941" s="4">
        <v>1.1234200000000001</v>
      </c>
      <c r="G2941" s="6">
        <v>47327</v>
      </c>
      <c r="H2941" s="3" t="s">
        <v>7945</v>
      </c>
      <c r="I2941" s="3" t="s">
        <v>7946</v>
      </c>
      <c r="J2941" s="3">
        <v>39</v>
      </c>
      <c r="K2941" s="5" t="s">
        <v>694</v>
      </c>
      <c r="L2941" s="5">
        <v>1</v>
      </c>
      <c r="M2941" s="5" t="s">
        <v>1622</v>
      </c>
      <c r="N2941" s="5">
        <f>VLOOKUP(M2941,[1]ArchetypeScores!E:N,10,FALSE)</f>
        <v>1</v>
      </c>
      <c r="O2941" s="5">
        <f>VLOOKUP(M2941,[1]ArchetypeScores!E:O,11,FALSE)</f>
        <v>-1</v>
      </c>
      <c r="P2941" s="5">
        <f>VLOOKUP(M2941,[1]ArchetypeScores!E:P,12,FALSE)</f>
        <v>0</v>
      </c>
      <c r="Q2941" s="2" t="str">
        <f>VLOOKUP(M2941,[1]ArchetypeScores!E:W,19,FALSE)</f>
        <v>Untargeted</v>
      </c>
      <c r="R2941" s="2">
        <f>VLOOKUP(M2941,[1]ArchetypeScores!E:I,5,FALSE)</f>
        <v>0</v>
      </c>
      <c r="S2941" s="2">
        <f>VLOOKUP(M2941,[1]ArchetypeScores!E:K,7,FALSE)</f>
        <v>1</v>
      </c>
      <c r="T2941" s="2" t="str">
        <f t="shared" si="45"/>
        <v>Indirect only</v>
      </c>
    </row>
    <row r="2942" spans="1:20" x14ac:dyDescent="0.3">
      <c r="A2942" s="2" t="s">
        <v>7942</v>
      </c>
      <c r="B2942" s="3" t="s">
        <v>7998</v>
      </c>
      <c r="C2942" s="3" t="s">
        <v>7999</v>
      </c>
      <c r="D2942" s="4">
        <v>11</v>
      </c>
      <c r="E2942" s="5" t="s">
        <v>1340</v>
      </c>
      <c r="F2942" s="4">
        <v>12.357620000000001</v>
      </c>
      <c r="G2942" s="6">
        <v>47313</v>
      </c>
      <c r="H2942" s="3" t="s">
        <v>8000</v>
      </c>
      <c r="I2942" s="3"/>
      <c r="J2942" s="3"/>
      <c r="K2942" s="5" t="s">
        <v>664</v>
      </c>
      <c r="L2942" s="5">
        <v>1</v>
      </c>
      <c r="M2942" s="5" t="s">
        <v>1896</v>
      </c>
      <c r="N2942" s="5">
        <f>VLOOKUP(M2942,[1]ArchetypeScores!E:N,10,FALSE)</f>
        <v>1</v>
      </c>
      <c r="O2942" s="5">
        <f>VLOOKUP(M2942,[1]ArchetypeScores!E:O,11,FALSE)</f>
        <v>0</v>
      </c>
      <c r="P2942" s="5">
        <f>VLOOKUP(M2942,[1]ArchetypeScores!E:P,12,FALSE)</f>
        <v>2</v>
      </c>
      <c r="Q2942" s="2" t="str">
        <f>VLOOKUP(M2942,[1]ArchetypeScores!E:W,19,FALSE)</f>
        <v>Energy and water</v>
      </c>
      <c r="R2942" s="2">
        <f>VLOOKUP(M2942,[1]ArchetypeScores!E:I,5,FALSE)</f>
        <v>0</v>
      </c>
      <c r="S2942" s="2">
        <f>VLOOKUP(M2942,[1]ArchetypeScores!E:K,7,FALSE)</f>
        <v>0</v>
      </c>
      <c r="T2942" s="2" t="str">
        <f t="shared" si="45"/>
        <v>Not A&amp;R positive</v>
      </c>
    </row>
    <row r="2943" spans="1:20" x14ac:dyDescent="0.3">
      <c r="A2943" s="2" t="s">
        <v>7942</v>
      </c>
      <c r="B2943" s="3" t="s">
        <v>8001</v>
      </c>
      <c r="C2943" s="3" t="s">
        <v>8002</v>
      </c>
      <c r="D2943" s="4">
        <v>0.5</v>
      </c>
      <c r="E2943" s="5" t="s">
        <v>1340</v>
      </c>
      <c r="F2943" s="4">
        <v>0.56171000000000004</v>
      </c>
      <c r="G2943" s="6">
        <v>47326</v>
      </c>
      <c r="H2943" s="3" t="s">
        <v>7945</v>
      </c>
      <c r="I2943" s="3" t="s">
        <v>7946</v>
      </c>
      <c r="J2943" s="3">
        <v>37</v>
      </c>
      <c r="K2943" s="5" t="s">
        <v>175</v>
      </c>
      <c r="L2943" s="5">
        <v>3</v>
      </c>
      <c r="M2943" s="5" t="s">
        <v>1770</v>
      </c>
      <c r="N2943" s="5">
        <f>VLOOKUP(M2943,[1]ArchetypeScores!E:N,10,FALSE)</f>
        <v>1</v>
      </c>
      <c r="O2943" s="5">
        <f>VLOOKUP(M2943,[1]ArchetypeScores!E:O,11,FALSE)</f>
        <v>0</v>
      </c>
      <c r="P2943" s="5">
        <f>VLOOKUP(M2943,[1]ArchetypeScores!E:P,12,FALSE)</f>
        <v>0</v>
      </c>
      <c r="Q2943" s="2" t="str">
        <f>VLOOKUP(M2943,[1]ArchetypeScores!E:W,19,FALSE)</f>
        <v>Other sector</v>
      </c>
      <c r="R2943" s="2">
        <f>VLOOKUP(M2943,[1]ArchetypeScores!E:I,5,FALSE)</f>
        <v>0</v>
      </c>
      <c r="S2943" s="2">
        <f>VLOOKUP(M2943,[1]ArchetypeScores!E:K,7,FALSE)</f>
        <v>0</v>
      </c>
      <c r="T2943" s="2" t="str">
        <f t="shared" si="45"/>
        <v>Not A&amp;R positive</v>
      </c>
    </row>
    <row r="2944" spans="1:20" x14ac:dyDescent="0.3">
      <c r="A2944" s="2" t="s">
        <v>7942</v>
      </c>
      <c r="B2944" s="3" t="s">
        <v>8003</v>
      </c>
      <c r="C2944" s="3" t="s">
        <v>8004</v>
      </c>
      <c r="D2944" s="4">
        <v>1</v>
      </c>
      <c r="E2944" s="5" t="s">
        <v>1340</v>
      </c>
      <c r="F2944" s="4">
        <v>1.1234200000000001</v>
      </c>
      <c r="G2944" s="6">
        <v>47303</v>
      </c>
      <c r="H2944" s="3" t="s">
        <v>7945</v>
      </c>
      <c r="I2944" s="3" t="s">
        <v>7961</v>
      </c>
      <c r="J2944" s="3"/>
      <c r="K2944" s="5" t="s">
        <v>163</v>
      </c>
      <c r="L2944" s="5">
        <v>2</v>
      </c>
      <c r="M2944" s="5" t="s">
        <v>648</v>
      </c>
      <c r="N2944" s="5">
        <f>VLOOKUP(M2944,[1]ArchetypeScores!E:N,10,FALSE)</f>
        <v>0</v>
      </c>
      <c r="O2944" s="5">
        <f>VLOOKUP(M2944,[1]ArchetypeScores!E:O,11,FALSE)</f>
        <v>0</v>
      </c>
      <c r="P2944" s="5">
        <f>VLOOKUP(M2944,[1]ArchetypeScores!E:P,12,FALSE)</f>
        <v>0</v>
      </c>
      <c r="Q2944" s="2" t="str">
        <f>VLOOKUP(M2944,[1]ArchetypeScores!E:W,19,FALSE)</f>
        <v>Health care</v>
      </c>
      <c r="R2944" s="2">
        <f>VLOOKUP(M2944,[1]ArchetypeScores!E:I,5,FALSE)</f>
        <v>0</v>
      </c>
      <c r="S2944" s="2">
        <f>VLOOKUP(M2944,[1]ArchetypeScores!E:K,7,FALSE)</f>
        <v>0</v>
      </c>
      <c r="T2944" s="2" t="str">
        <f t="shared" si="45"/>
        <v>Not A&amp;R positive</v>
      </c>
    </row>
    <row r="2945" spans="1:20" x14ac:dyDescent="0.3">
      <c r="A2945" s="2" t="s">
        <v>7942</v>
      </c>
      <c r="B2945" s="3" t="s">
        <v>8005</v>
      </c>
      <c r="C2945" s="3" t="s">
        <v>8005</v>
      </c>
      <c r="D2945" s="4"/>
      <c r="E2945" s="5" t="s">
        <v>1340</v>
      </c>
      <c r="F2945" s="4">
        <v>0</v>
      </c>
      <c r="G2945" s="6">
        <v>47377</v>
      </c>
      <c r="H2945" s="3" t="s">
        <v>7989</v>
      </c>
      <c r="I2945" s="3"/>
      <c r="J2945" s="3"/>
      <c r="K2945" s="5" t="s">
        <v>1306</v>
      </c>
      <c r="L2945" s="5">
        <v>1</v>
      </c>
      <c r="M2945" s="5" t="s">
        <v>1307</v>
      </c>
      <c r="N2945" s="5">
        <f>VLOOKUP(M2945,[1]ArchetypeScores!E:N,10,FALSE)</f>
        <v>0</v>
      </c>
      <c r="O2945" s="5">
        <f>VLOOKUP(M2945,[1]ArchetypeScores!E:O,11,FALSE)</f>
        <v>-1</v>
      </c>
      <c r="P2945" s="5">
        <f>VLOOKUP(M2945,[1]ArchetypeScores!E:P,12,FALSE)</f>
        <v>0</v>
      </c>
      <c r="Q2945" s="2" t="str">
        <f>VLOOKUP(M2945,[1]ArchetypeScores!E:W,19,FALSE)</f>
        <v>Untargeted</v>
      </c>
      <c r="R2945" s="2">
        <f>VLOOKUP(M2945,[1]ArchetypeScores!E:I,5,FALSE)</f>
        <v>0</v>
      </c>
      <c r="S2945" s="2">
        <f>VLOOKUP(M2945,[1]ArchetypeScores!E:K,7,FALSE)</f>
        <v>0</v>
      </c>
      <c r="T2945" s="2" t="str">
        <f t="shared" si="45"/>
        <v>Not A&amp;R positive</v>
      </c>
    </row>
    <row r="2946" spans="1:20" x14ac:dyDescent="0.3">
      <c r="A2946" s="2" t="s">
        <v>7942</v>
      </c>
      <c r="B2946" s="3" t="s">
        <v>8006</v>
      </c>
      <c r="C2946" s="3" t="s">
        <v>8007</v>
      </c>
      <c r="D2946" s="4">
        <v>5</v>
      </c>
      <c r="E2946" s="5" t="s">
        <v>1340</v>
      </c>
      <c r="F2946" s="4">
        <v>5.6170999999999998</v>
      </c>
      <c r="G2946" s="6">
        <v>47337</v>
      </c>
      <c r="H2946" s="3" t="s">
        <v>7945</v>
      </c>
      <c r="I2946" s="3" t="s">
        <v>7946</v>
      </c>
      <c r="J2946" s="3">
        <v>52</v>
      </c>
      <c r="K2946" s="5" t="s">
        <v>664</v>
      </c>
      <c r="L2946" s="5">
        <v>2</v>
      </c>
      <c r="M2946" s="5" t="s">
        <v>1105</v>
      </c>
      <c r="N2946" s="5">
        <f>VLOOKUP(M2946,[1]ArchetypeScores!E:N,10,FALSE)</f>
        <v>1</v>
      </c>
      <c r="O2946" s="5">
        <f>VLOOKUP(M2946,[1]ArchetypeScores!E:O,11,FALSE)</f>
        <v>0</v>
      </c>
      <c r="P2946" s="5">
        <f>VLOOKUP(M2946,[1]ArchetypeScores!E:P,12,FALSE)</f>
        <v>2</v>
      </c>
      <c r="Q2946" s="2" t="str">
        <f>VLOOKUP(M2946,[1]ArchetypeScores!E:W,19,FALSE)</f>
        <v>Other sector</v>
      </c>
      <c r="R2946" s="2">
        <f>VLOOKUP(M2946,[1]ArchetypeScores!E:I,5,FALSE)</f>
        <v>0</v>
      </c>
      <c r="S2946" s="2">
        <f>VLOOKUP(M2946,[1]ArchetypeScores!E:K,7,FALSE)</f>
        <v>0</v>
      </c>
      <c r="T2946" s="2" t="str">
        <f t="shared" ref="T2946:T3009" si="46">IF(AND(R2946=1,S2946=1),"Both",IF(AND(R2946=1,S2946=0),"Direct only",IF(AND(R2946=0,S2946=1),"Indirect only","Not A&amp;R positive")))</f>
        <v>Not A&amp;R positive</v>
      </c>
    </row>
    <row r="2947" spans="1:20" x14ac:dyDescent="0.3">
      <c r="A2947" s="2" t="s">
        <v>7942</v>
      </c>
      <c r="B2947" s="3" t="s">
        <v>8008</v>
      </c>
      <c r="C2947" s="3" t="s">
        <v>8009</v>
      </c>
      <c r="D2947" s="4">
        <v>0.3</v>
      </c>
      <c r="E2947" s="5" t="s">
        <v>1340</v>
      </c>
      <c r="F2947" s="4">
        <v>0.33703</v>
      </c>
      <c r="G2947" s="6">
        <v>47338</v>
      </c>
      <c r="H2947" s="3" t="s">
        <v>7945</v>
      </c>
      <c r="I2947" s="3" t="s">
        <v>7946</v>
      </c>
      <c r="J2947" s="3">
        <v>53</v>
      </c>
      <c r="K2947" s="5" t="s">
        <v>175</v>
      </c>
      <c r="L2947" s="5">
        <v>4</v>
      </c>
      <c r="M2947" s="5" t="s">
        <v>219</v>
      </c>
      <c r="N2947" s="5">
        <f>VLOOKUP(M2947,[1]ArchetypeScores!E:N,10,FALSE)</f>
        <v>1</v>
      </c>
      <c r="O2947" s="5">
        <f>VLOOKUP(M2947,[1]ArchetypeScores!E:O,11,FALSE)</f>
        <v>0</v>
      </c>
      <c r="P2947" s="5">
        <f>VLOOKUP(M2947,[1]ArchetypeScores!E:P,12,FALSE)</f>
        <v>0</v>
      </c>
      <c r="Q2947" s="2" t="str">
        <f>VLOOKUP(M2947,[1]ArchetypeScores!E:W,19,FALSE)</f>
        <v>Other sector</v>
      </c>
      <c r="R2947" s="2">
        <f>VLOOKUP(M2947,[1]ArchetypeScores!E:I,5,FALSE)</f>
        <v>0</v>
      </c>
      <c r="S2947" s="2">
        <f>VLOOKUP(M2947,[1]ArchetypeScores!E:K,7,FALSE)</f>
        <v>0</v>
      </c>
      <c r="T2947" s="2" t="str">
        <f t="shared" si="46"/>
        <v>Not A&amp;R positive</v>
      </c>
    </row>
    <row r="2948" spans="1:20" x14ac:dyDescent="0.3">
      <c r="A2948" s="2" t="s">
        <v>7942</v>
      </c>
      <c r="B2948" s="3" t="s">
        <v>8010</v>
      </c>
      <c r="C2948" s="3" t="s">
        <v>8011</v>
      </c>
      <c r="D2948" s="4">
        <v>4</v>
      </c>
      <c r="E2948" s="5" t="s">
        <v>1340</v>
      </c>
      <c r="F2948" s="4">
        <v>4.4936800000000003</v>
      </c>
      <c r="G2948" s="6">
        <v>47340</v>
      </c>
      <c r="H2948" s="3" t="s">
        <v>7945</v>
      </c>
      <c r="I2948" s="3" t="s">
        <v>7946</v>
      </c>
      <c r="J2948" s="3">
        <v>55</v>
      </c>
      <c r="K2948" s="5" t="s">
        <v>489</v>
      </c>
      <c r="L2948" s="5">
        <v>4</v>
      </c>
      <c r="M2948" s="5" t="s">
        <v>490</v>
      </c>
      <c r="N2948" s="5">
        <f>VLOOKUP(M2948,[1]ArchetypeScores!E:N,10,FALSE)</f>
        <v>1</v>
      </c>
      <c r="O2948" s="5">
        <f>VLOOKUP(M2948,[1]ArchetypeScores!E:O,11,FALSE)</f>
        <v>-1</v>
      </c>
      <c r="P2948" s="5">
        <f>VLOOKUP(M2948,[1]ArchetypeScores!E:P,12,FALSE)</f>
        <v>0</v>
      </c>
      <c r="Q2948" s="2" t="str">
        <f>VLOOKUP(M2948,[1]ArchetypeScores!E:W,19,FALSE)</f>
        <v>Health care</v>
      </c>
      <c r="R2948" s="2">
        <f>VLOOKUP(M2948,[1]ArchetypeScores!E:I,5,FALSE)</f>
        <v>0</v>
      </c>
      <c r="S2948" s="2">
        <f>VLOOKUP(M2948,[1]ArchetypeScores!E:K,7,FALSE)</f>
        <v>1</v>
      </c>
      <c r="T2948" s="2" t="str">
        <f t="shared" si="46"/>
        <v>Indirect only</v>
      </c>
    </row>
    <row r="2949" spans="1:20" x14ac:dyDescent="0.3">
      <c r="A2949" s="2" t="s">
        <v>7942</v>
      </c>
      <c r="B2949" s="3" t="s">
        <v>8012</v>
      </c>
      <c r="C2949" s="3" t="s">
        <v>8013</v>
      </c>
      <c r="D2949" s="4">
        <v>100</v>
      </c>
      <c r="E2949" s="5" t="s">
        <v>1340</v>
      </c>
      <c r="F2949" s="4">
        <v>112.18</v>
      </c>
      <c r="G2949" s="6">
        <v>47289</v>
      </c>
      <c r="H2949" s="3" t="s">
        <v>8014</v>
      </c>
      <c r="I2949" s="3" t="s">
        <v>8015</v>
      </c>
      <c r="J2949" s="3"/>
      <c r="K2949" s="5" t="s">
        <v>38</v>
      </c>
      <c r="L2949" s="5">
        <v>13</v>
      </c>
      <c r="M2949" s="5" t="s">
        <v>39</v>
      </c>
      <c r="N2949" s="5">
        <f>VLOOKUP(M2949,[1]ArchetypeScores!E:N,10,FALSE)</f>
        <v>0</v>
      </c>
      <c r="O2949" s="5">
        <f>VLOOKUP(M2949,[1]ArchetypeScores!E:O,11,FALSE)</f>
        <v>-2</v>
      </c>
      <c r="P2949" s="5">
        <f>VLOOKUP(M2949,[1]ArchetypeScores!E:P,12,FALSE)</f>
        <v>0</v>
      </c>
      <c r="Q2949" s="2" t="str">
        <f>VLOOKUP(M2949,[1]ArchetypeScores!E:W,19,FALSE)</f>
        <v>Industrials - transportation</v>
      </c>
      <c r="R2949" s="2">
        <f>VLOOKUP(M2949,[1]ArchetypeScores!E:I,5,FALSE)</f>
        <v>0</v>
      </c>
      <c r="S2949" s="2">
        <f>VLOOKUP(M2949,[1]ArchetypeScores!E:K,7,FALSE)</f>
        <v>0</v>
      </c>
      <c r="T2949" s="2" t="str">
        <f t="shared" si="46"/>
        <v>Not A&amp;R positive</v>
      </c>
    </row>
    <row r="2950" spans="1:20" x14ac:dyDescent="0.3">
      <c r="A2950" s="2" t="s">
        <v>7942</v>
      </c>
      <c r="B2950" s="3" t="s">
        <v>8016</v>
      </c>
      <c r="C2950" s="3" t="s">
        <v>8017</v>
      </c>
      <c r="D2950" s="4"/>
      <c r="E2950" s="5" t="s">
        <v>1340</v>
      </c>
      <c r="F2950" s="4">
        <v>0</v>
      </c>
      <c r="G2950" s="6">
        <v>47360</v>
      </c>
      <c r="H2950" s="3" t="s">
        <v>8018</v>
      </c>
      <c r="I2950" s="3">
        <v>59</v>
      </c>
      <c r="J2950" s="3"/>
      <c r="K2950" s="5" t="s">
        <v>67</v>
      </c>
      <c r="L2950" s="5">
        <v>2</v>
      </c>
      <c r="M2950" s="5" t="s">
        <v>68</v>
      </c>
      <c r="N2950" s="5">
        <f>VLOOKUP(M2950,[1]ArchetypeScores!E:N,10,FALSE)</f>
        <v>0</v>
      </c>
      <c r="O2950" s="5">
        <f>VLOOKUP(M2950,[1]ArchetypeScores!E:O,11,FALSE)</f>
        <v>-1</v>
      </c>
      <c r="P2950" s="5">
        <f>VLOOKUP(M2950,[1]ArchetypeScores!E:P,12,FALSE)</f>
        <v>0</v>
      </c>
      <c r="Q2950" s="2" t="str">
        <f>VLOOKUP(M2950,[1]ArchetypeScores!E:W,19,FALSE)</f>
        <v>Untargeted</v>
      </c>
      <c r="R2950" s="2">
        <f>VLOOKUP(M2950,[1]ArchetypeScores!E:I,5,FALSE)</f>
        <v>0</v>
      </c>
      <c r="S2950" s="2">
        <f>VLOOKUP(M2950,[1]ArchetypeScores!E:K,7,FALSE)</f>
        <v>0</v>
      </c>
      <c r="T2950" s="2" t="str">
        <f t="shared" si="46"/>
        <v>Not A&amp;R positive</v>
      </c>
    </row>
    <row r="2951" spans="1:20" x14ac:dyDescent="0.3">
      <c r="A2951" s="2" t="s">
        <v>7942</v>
      </c>
      <c r="B2951" s="3" t="s">
        <v>8019</v>
      </c>
      <c r="C2951" s="3" t="s">
        <v>8020</v>
      </c>
      <c r="D2951" s="4">
        <v>2.2000000000000002</v>
      </c>
      <c r="E2951" s="5" t="s">
        <v>1340</v>
      </c>
      <c r="F2951" s="4">
        <v>2.4715199999999999</v>
      </c>
      <c r="G2951" s="6">
        <v>47314</v>
      </c>
      <c r="H2951" s="3" t="s">
        <v>7945</v>
      </c>
      <c r="I2951" s="3" t="s">
        <v>7946</v>
      </c>
      <c r="J2951" s="3" t="s">
        <v>8021</v>
      </c>
      <c r="K2951" s="5" t="s">
        <v>3702</v>
      </c>
      <c r="L2951" s="5">
        <v>2</v>
      </c>
      <c r="M2951" s="5" t="s">
        <v>4334</v>
      </c>
      <c r="N2951" s="5">
        <f>VLOOKUP(M2951,[1]ArchetypeScores!E:N,10,FALSE)</f>
        <v>1</v>
      </c>
      <c r="O2951" s="5">
        <f>VLOOKUP(M2951,[1]ArchetypeScores!E:O,11,FALSE)</f>
        <v>-1</v>
      </c>
      <c r="P2951" s="5">
        <f>VLOOKUP(M2951,[1]ArchetypeScores!E:P,12,FALSE)</f>
        <v>1</v>
      </c>
      <c r="Q2951" s="2" t="str">
        <f>VLOOKUP(M2951,[1]ArchetypeScores!E:W,19,FALSE)</f>
        <v>Industrials - transportation</v>
      </c>
      <c r="R2951" s="2">
        <f>VLOOKUP(M2951,[1]ArchetypeScores!E:I,5,FALSE)</f>
        <v>0</v>
      </c>
      <c r="S2951" s="2">
        <f>VLOOKUP(M2951,[1]ArchetypeScores!E:K,7,FALSE)</f>
        <v>0</v>
      </c>
      <c r="T2951" s="2" t="str">
        <f t="shared" si="46"/>
        <v>Not A&amp;R positive</v>
      </c>
    </row>
    <row r="2952" spans="1:20" x14ac:dyDescent="0.3">
      <c r="A2952" s="2" t="s">
        <v>7942</v>
      </c>
      <c r="B2952" s="3" t="s">
        <v>8022</v>
      </c>
      <c r="C2952" s="3" t="s">
        <v>8023</v>
      </c>
      <c r="D2952" s="4">
        <v>0.3</v>
      </c>
      <c r="E2952" s="5" t="s">
        <v>1340</v>
      </c>
      <c r="F2952" s="4">
        <v>0.33703</v>
      </c>
      <c r="G2952" s="6">
        <v>47319</v>
      </c>
      <c r="H2952" s="3" t="s">
        <v>7945</v>
      </c>
      <c r="I2952" s="3" t="s">
        <v>7946</v>
      </c>
      <c r="J2952" s="3" t="s">
        <v>8024</v>
      </c>
      <c r="K2952" s="5" t="s">
        <v>1097</v>
      </c>
      <c r="L2952" s="5">
        <v>1</v>
      </c>
      <c r="M2952" s="5" t="s">
        <v>1098</v>
      </c>
      <c r="N2952" s="5">
        <f>VLOOKUP(M2952,[1]ArchetypeScores!E:N,10,FALSE)</f>
        <v>1</v>
      </c>
      <c r="O2952" s="5">
        <f>VLOOKUP(M2952,[1]ArchetypeScores!E:O,11,FALSE)</f>
        <v>0</v>
      </c>
      <c r="P2952" s="5">
        <f>VLOOKUP(M2952,[1]ArchetypeScores!E:P,12,FALSE)</f>
        <v>2</v>
      </c>
      <c r="Q2952" s="2" t="str">
        <f>VLOOKUP(M2952,[1]ArchetypeScores!E:W,19,FALSE)</f>
        <v>Energy and water</v>
      </c>
      <c r="R2952" s="2">
        <f>VLOOKUP(M2952,[1]ArchetypeScores!E:I,5,FALSE)</f>
        <v>0</v>
      </c>
      <c r="S2952" s="2">
        <f>VLOOKUP(M2952,[1]ArchetypeScores!E:K,7,FALSE)</f>
        <v>0</v>
      </c>
      <c r="T2952" s="2" t="str">
        <f t="shared" si="46"/>
        <v>Not A&amp;R positive</v>
      </c>
    </row>
    <row r="2953" spans="1:20" x14ac:dyDescent="0.3">
      <c r="A2953" s="2" t="s">
        <v>7942</v>
      </c>
      <c r="B2953" s="3" t="s">
        <v>8025</v>
      </c>
      <c r="C2953" s="3" t="s">
        <v>8026</v>
      </c>
      <c r="D2953" s="4">
        <v>2.5</v>
      </c>
      <c r="E2953" s="5" t="s">
        <v>1340</v>
      </c>
      <c r="F2953" s="4">
        <v>2.8085499999999999</v>
      </c>
      <c r="G2953" s="6">
        <v>47316</v>
      </c>
      <c r="H2953" s="3" t="s">
        <v>7945</v>
      </c>
      <c r="I2953" s="3" t="s">
        <v>7946</v>
      </c>
      <c r="J2953" s="3" t="s">
        <v>8027</v>
      </c>
      <c r="K2953" s="5" t="s">
        <v>3702</v>
      </c>
      <c r="L2953" s="5">
        <v>1</v>
      </c>
      <c r="M2953" s="5" t="s">
        <v>3703</v>
      </c>
      <c r="N2953" s="5">
        <f>VLOOKUP(M2953,[1]ArchetypeScores!E:N,10,FALSE)</f>
        <v>1</v>
      </c>
      <c r="O2953" s="5">
        <f>VLOOKUP(M2953,[1]ArchetypeScores!E:O,11,FALSE)</f>
        <v>-1</v>
      </c>
      <c r="P2953" s="5">
        <f>VLOOKUP(M2953,[1]ArchetypeScores!E:P,12,FALSE)</f>
        <v>1</v>
      </c>
      <c r="Q2953" s="2" t="str">
        <f>VLOOKUP(M2953,[1]ArchetypeScores!E:W,19,FALSE)</f>
        <v>Industrials - transportation</v>
      </c>
      <c r="R2953" s="2">
        <f>VLOOKUP(M2953,[1]ArchetypeScores!E:I,5,FALSE)</f>
        <v>0</v>
      </c>
      <c r="S2953" s="2">
        <f>VLOOKUP(M2953,[1]ArchetypeScores!E:K,7,FALSE)</f>
        <v>0</v>
      </c>
      <c r="T2953" s="2" t="str">
        <f t="shared" si="46"/>
        <v>Not A&amp;R positive</v>
      </c>
    </row>
    <row r="2954" spans="1:20" x14ac:dyDescent="0.3">
      <c r="A2954" s="2" t="s">
        <v>7942</v>
      </c>
      <c r="B2954" s="3" t="s">
        <v>8028</v>
      </c>
      <c r="C2954" s="3" t="s">
        <v>8029</v>
      </c>
      <c r="D2954" s="4">
        <v>0.2</v>
      </c>
      <c r="E2954" s="5" t="s">
        <v>1340</v>
      </c>
      <c r="F2954" s="4">
        <v>0.22467999999999999</v>
      </c>
      <c r="G2954" s="6">
        <v>47315</v>
      </c>
      <c r="H2954" s="3" t="s">
        <v>7945</v>
      </c>
      <c r="I2954" s="3" t="s">
        <v>7946</v>
      </c>
      <c r="J2954" s="3" t="s">
        <v>8030</v>
      </c>
      <c r="K2954" s="5" t="s">
        <v>3702</v>
      </c>
      <c r="L2954" s="5">
        <v>1</v>
      </c>
      <c r="M2954" s="5" t="s">
        <v>3703</v>
      </c>
      <c r="N2954" s="5">
        <f>VLOOKUP(M2954,[1]ArchetypeScores!E:N,10,FALSE)</f>
        <v>1</v>
      </c>
      <c r="O2954" s="5">
        <f>VLOOKUP(M2954,[1]ArchetypeScores!E:O,11,FALSE)</f>
        <v>-1</v>
      </c>
      <c r="P2954" s="5">
        <f>VLOOKUP(M2954,[1]ArchetypeScores!E:P,12,FALSE)</f>
        <v>1</v>
      </c>
      <c r="Q2954" s="2" t="str">
        <f>VLOOKUP(M2954,[1]ArchetypeScores!E:W,19,FALSE)</f>
        <v>Industrials - transportation</v>
      </c>
      <c r="R2954" s="2">
        <f>VLOOKUP(M2954,[1]ArchetypeScores!E:I,5,FALSE)</f>
        <v>0</v>
      </c>
      <c r="S2954" s="2">
        <f>VLOOKUP(M2954,[1]ArchetypeScores!E:K,7,FALSE)</f>
        <v>0</v>
      </c>
      <c r="T2954" s="2" t="str">
        <f t="shared" si="46"/>
        <v>Not A&amp;R positive</v>
      </c>
    </row>
    <row r="2955" spans="1:20" x14ac:dyDescent="0.3">
      <c r="A2955" s="2" t="s">
        <v>7942</v>
      </c>
      <c r="B2955" s="3" t="s">
        <v>8031</v>
      </c>
      <c r="C2955" s="3" t="s">
        <v>8032</v>
      </c>
      <c r="D2955" s="4">
        <v>1</v>
      </c>
      <c r="E2955" s="5" t="s">
        <v>1340</v>
      </c>
      <c r="F2955" s="4">
        <v>1.1234200000000001</v>
      </c>
      <c r="G2955" s="6">
        <v>47323</v>
      </c>
      <c r="H2955" s="3" t="s">
        <v>7945</v>
      </c>
      <c r="I2955" s="3" t="s">
        <v>7946</v>
      </c>
      <c r="J2955" s="3">
        <v>42</v>
      </c>
      <c r="K2955" s="5" t="s">
        <v>214</v>
      </c>
      <c r="L2955" s="5">
        <v>4</v>
      </c>
      <c r="M2955" s="5" t="s">
        <v>560</v>
      </c>
      <c r="N2955" s="5">
        <f>VLOOKUP(M2955,[1]ArchetypeScores!E:N,10,FALSE)</f>
        <v>1</v>
      </c>
      <c r="O2955" s="5">
        <f>VLOOKUP(M2955,[1]ArchetypeScores!E:O,11,FALSE)</f>
        <v>0</v>
      </c>
      <c r="P2955" s="5">
        <f>VLOOKUP(M2955,[1]ArchetypeScores!E:P,12,FALSE)</f>
        <v>0</v>
      </c>
      <c r="Q2955" s="2" t="str">
        <f>VLOOKUP(M2955,[1]ArchetypeScores!E:W,19,FALSE)</f>
        <v>Other sector</v>
      </c>
      <c r="R2955" s="2">
        <f>VLOOKUP(M2955,[1]ArchetypeScores!E:I,5,FALSE)</f>
        <v>0</v>
      </c>
      <c r="S2955" s="2">
        <f>VLOOKUP(M2955,[1]ArchetypeScores!E:K,7,FALSE)</f>
        <v>0</v>
      </c>
      <c r="T2955" s="2" t="str">
        <f t="shared" si="46"/>
        <v>Not A&amp;R positive</v>
      </c>
    </row>
    <row r="2956" spans="1:20" x14ac:dyDescent="0.3">
      <c r="A2956" s="2" t="s">
        <v>7942</v>
      </c>
      <c r="B2956" s="3" t="s">
        <v>8033</v>
      </c>
      <c r="C2956" s="3" t="s">
        <v>8034</v>
      </c>
      <c r="D2956" s="4">
        <v>0</v>
      </c>
      <c r="E2956" s="5" t="s">
        <v>1340</v>
      </c>
      <c r="F2956" s="4">
        <v>0</v>
      </c>
      <c r="G2956" s="6">
        <v>47300</v>
      </c>
      <c r="H2956" s="3" t="s">
        <v>7945</v>
      </c>
      <c r="I2956" s="3" t="s">
        <v>7961</v>
      </c>
      <c r="J2956" s="3"/>
      <c r="K2956" s="5" t="s">
        <v>118</v>
      </c>
      <c r="L2956" s="5">
        <v>4</v>
      </c>
      <c r="M2956" s="5" t="s">
        <v>119</v>
      </c>
      <c r="N2956" s="5">
        <f>VLOOKUP(M2956,[1]ArchetypeScores!E:N,10,FALSE)</f>
        <v>0</v>
      </c>
      <c r="O2956" s="5">
        <f>VLOOKUP(M2956,[1]ArchetypeScores!E:O,11,FALSE)</f>
        <v>-1</v>
      </c>
      <c r="P2956" s="5">
        <f>VLOOKUP(M2956,[1]ArchetypeScores!E:P,12,FALSE)</f>
        <v>0</v>
      </c>
      <c r="Q2956" s="2" t="str">
        <f>VLOOKUP(M2956,[1]ArchetypeScores!E:W,19,FALSE)</f>
        <v>Untargeted</v>
      </c>
      <c r="R2956" s="2">
        <f>VLOOKUP(M2956,[1]ArchetypeScores!E:I,5,FALSE)</f>
        <v>0</v>
      </c>
      <c r="S2956" s="2">
        <f>VLOOKUP(M2956,[1]ArchetypeScores!E:K,7,FALSE)</f>
        <v>0</v>
      </c>
      <c r="T2956" s="2" t="str">
        <f t="shared" si="46"/>
        <v>Not A&amp;R positive</v>
      </c>
    </row>
    <row r="2957" spans="1:20" x14ac:dyDescent="0.3">
      <c r="A2957" s="2" t="s">
        <v>7942</v>
      </c>
      <c r="B2957" s="3" t="s">
        <v>8035</v>
      </c>
      <c r="C2957" s="3" t="s">
        <v>8035</v>
      </c>
      <c r="D2957" s="4"/>
      <c r="E2957" s="5" t="s">
        <v>1340</v>
      </c>
      <c r="F2957" s="4">
        <v>0</v>
      </c>
      <c r="G2957" s="6">
        <v>47375</v>
      </c>
      <c r="H2957" s="3" t="s">
        <v>7989</v>
      </c>
      <c r="I2957" s="3"/>
      <c r="J2957" s="3"/>
      <c r="K2957" s="5" t="s">
        <v>1072</v>
      </c>
      <c r="L2957" s="5" t="s">
        <v>112</v>
      </c>
      <c r="M2957" s="5" t="s">
        <v>4844</v>
      </c>
      <c r="N2957" s="5">
        <f>VLOOKUP(M2957,[1]ArchetypeScores!E:N,10,FALSE)</f>
        <v>0</v>
      </c>
      <c r="O2957" s="5">
        <f>VLOOKUP(M2957,[1]ArchetypeScores!E:O,11,FALSE)</f>
        <v>-1</v>
      </c>
      <c r="P2957" s="5">
        <f>VLOOKUP(M2957,[1]ArchetypeScores!E:P,12,FALSE)</f>
        <v>0</v>
      </c>
      <c r="Q2957" s="2" t="str">
        <f>VLOOKUP(M2957,[1]ArchetypeScores!E:W,19,FALSE)</f>
        <v>Untargeted</v>
      </c>
      <c r="R2957" s="2">
        <f>VLOOKUP(M2957,[1]ArchetypeScores!E:I,5,FALSE)</f>
        <v>0</v>
      </c>
      <c r="S2957" s="2">
        <f>VLOOKUP(M2957,[1]ArchetypeScores!E:K,7,FALSE)</f>
        <v>0</v>
      </c>
      <c r="T2957" s="2" t="str">
        <f t="shared" si="46"/>
        <v>Not A&amp;R positive</v>
      </c>
    </row>
    <row r="2958" spans="1:20" x14ac:dyDescent="0.3">
      <c r="A2958" s="2" t="s">
        <v>7942</v>
      </c>
      <c r="B2958" s="3" t="s">
        <v>8036</v>
      </c>
      <c r="C2958" s="3" t="s">
        <v>8037</v>
      </c>
      <c r="D2958" s="4"/>
      <c r="E2958" s="5" t="s">
        <v>1340</v>
      </c>
      <c r="F2958" s="4">
        <v>0</v>
      </c>
      <c r="G2958" s="6">
        <v>47364</v>
      </c>
      <c r="H2958" s="3" t="s">
        <v>8038</v>
      </c>
      <c r="I2958" s="3" t="s">
        <v>8039</v>
      </c>
      <c r="J2958" s="3"/>
      <c r="K2958" s="5" t="s">
        <v>67</v>
      </c>
      <c r="L2958" s="5">
        <v>1</v>
      </c>
      <c r="M2958" s="5" t="s">
        <v>265</v>
      </c>
      <c r="N2958" s="5">
        <f>VLOOKUP(M2958,[1]ArchetypeScores!E:N,10,FALSE)</f>
        <v>0</v>
      </c>
      <c r="O2958" s="5">
        <f>VLOOKUP(M2958,[1]ArchetypeScores!E:O,11,FALSE)</f>
        <v>-1</v>
      </c>
      <c r="P2958" s="5">
        <f>VLOOKUP(M2958,[1]ArchetypeScores!E:P,12,FALSE)</f>
        <v>0</v>
      </c>
      <c r="Q2958" s="2" t="str">
        <f>VLOOKUP(M2958,[1]ArchetypeScores!E:W,19,FALSE)</f>
        <v>Untargeted</v>
      </c>
      <c r="R2958" s="2">
        <f>VLOOKUP(M2958,[1]ArchetypeScores!E:I,5,FALSE)</f>
        <v>0</v>
      </c>
      <c r="S2958" s="2">
        <f>VLOOKUP(M2958,[1]ArchetypeScores!E:K,7,FALSE)</f>
        <v>0</v>
      </c>
      <c r="T2958" s="2" t="str">
        <f t="shared" si="46"/>
        <v>Not A&amp;R positive</v>
      </c>
    </row>
    <row r="2959" spans="1:20" x14ac:dyDescent="0.3">
      <c r="A2959" s="2" t="s">
        <v>7942</v>
      </c>
      <c r="B2959" s="3" t="s">
        <v>8040</v>
      </c>
      <c r="C2959" s="3" t="s">
        <v>8041</v>
      </c>
      <c r="D2959" s="4">
        <v>0</v>
      </c>
      <c r="E2959" s="5" t="s">
        <v>1340</v>
      </c>
      <c r="F2959" s="4">
        <v>0</v>
      </c>
      <c r="G2959" s="6">
        <v>47295</v>
      </c>
      <c r="H2959" s="3" t="s">
        <v>7945</v>
      </c>
      <c r="I2959" s="3" t="s">
        <v>7961</v>
      </c>
      <c r="J2959" s="3"/>
      <c r="K2959" s="5" t="s">
        <v>137</v>
      </c>
      <c r="L2959" s="5">
        <v>2</v>
      </c>
      <c r="M2959" s="5" t="s">
        <v>138</v>
      </c>
      <c r="N2959" s="5">
        <f>VLOOKUP(M2959,[1]ArchetypeScores!E:N,10,FALSE)</f>
        <v>1</v>
      </c>
      <c r="O2959" s="5">
        <f>VLOOKUP(M2959,[1]ArchetypeScores!E:O,11,FALSE)</f>
        <v>-2</v>
      </c>
      <c r="P2959" s="5">
        <f>VLOOKUP(M2959,[1]ArchetypeScores!E:P,12,FALSE)</f>
        <v>2</v>
      </c>
      <c r="Q2959" s="2" t="str">
        <f>VLOOKUP(M2959,[1]ArchetypeScores!E:W,19,FALSE)</f>
        <v>Industrials - transportation</v>
      </c>
      <c r="R2959" s="2">
        <f>VLOOKUP(M2959,[1]ArchetypeScores!E:I,5,FALSE)</f>
        <v>0</v>
      </c>
      <c r="S2959" s="2">
        <f>VLOOKUP(M2959,[1]ArchetypeScores!E:K,7,FALSE)</f>
        <v>-1</v>
      </c>
      <c r="T2959" s="2" t="str">
        <f t="shared" si="46"/>
        <v>Not A&amp;R positive</v>
      </c>
    </row>
    <row r="2960" spans="1:20" x14ac:dyDescent="0.3">
      <c r="A2960" s="2" t="s">
        <v>7942</v>
      </c>
      <c r="B2960" s="3" t="s">
        <v>8042</v>
      </c>
      <c r="C2960" s="3" t="s">
        <v>8043</v>
      </c>
      <c r="D2960" s="4">
        <v>0.7</v>
      </c>
      <c r="E2960" s="5" t="s">
        <v>1340</v>
      </c>
      <c r="F2960" s="4">
        <v>0.78639000000000003</v>
      </c>
      <c r="G2960" s="6">
        <v>47294</v>
      </c>
      <c r="H2960" s="3" t="s">
        <v>7945</v>
      </c>
      <c r="I2960" s="3" t="s">
        <v>7961</v>
      </c>
      <c r="J2960" s="3"/>
      <c r="K2960" s="5" t="s">
        <v>94</v>
      </c>
      <c r="L2960" s="5">
        <v>9</v>
      </c>
      <c r="M2960" s="5" t="s">
        <v>419</v>
      </c>
      <c r="N2960" s="5">
        <f>VLOOKUP(M2960,[1]ArchetypeScores!E:N,10,FALSE)</f>
        <v>1</v>
      </c>
      <c r="O2960" s="5">
        <f>VLOOKUP(M2960,[1]ArchetypeScores!E:O,11,FALSE)</f>
        <v>-1</v>
      </c>
      <c r="P2960" s="5">
        <f>VLOOKUP(M2960,[1]ArchetypeScores!E:P,12,FALSE)</f>
        <v>0</v>
      </c>
      <c r="Q2960" s="2" t="e">
        <f>VLOOKUP(M2960,[1]ArchetypeScores!E:W,19,FALSE)</f>
        <v>#N/A</v>
      </c>
      <c r="R2960" s="2">
        <f>VLOOKUP(M2960,[1]ArchetypeScores!E:I,5,FALSE)</f>
        <v>0</v>
      </c>
      <c r="S2960" s="2">
        <f>VLOOKUP(M2960,[1]ArchetypeScores!E:K,7,FALSE)</f>
        <v>0</v>
      </c>
      <c r="T2960" s="2" t="str">
        <f t="shared" si="46"/>
        <v>Not A&amp;R positive</v>
      </c>
    </row>
    <row r="2961" spans="1:20" x14ac:dyDescent="0.3">
      <c r="A2961" s="2" t="s">
        <v>7942</v>
      </c>
      <c r="B2961" s="3" t="s">
        <v>8044</v>
      </c>
      <c r="C2961" s="3" t="s">
        <v>8045</v>
      </c>
      <c r="D2961" s="4">
        <v>0.3</v>
      </c>
      <c r="E2961" s="5" t="s">
        <v>1340</v>
      </c>
      <c r="F2961" s="4">
        <v>0.33794999999999997</v>
      </c>
      <c r="G2961" s="6">
        <v>47291</v>
      </c>
      <c r="H2961" s="3" t="s">
        <v>8046</v>
      </c>
      <c r="I2961" s="3" t="s">
        <v>8047</v>
      </c>
      <c r="J2961" s="3"/>
      <c r="K2961" s="5" t="s">
        <v>61</v>
      </c>
      <c r="L2961" s="5">
        <v>5</v>
      </c>
      <c r="M2961" s="5" t="s">
        <v>62</v>
      </c>
      <c r="N2961" s="5">
        <f>VLOOKUP(M2961,[1]ArchetypeScores!E:N,10,FALSE)</f>
        <v>0</v>
      </c>
      <c r="O2961" s="5">
        <f>VLOOKUP(M2961,[1]ArchetypeScores!E:O,11,FALSE)</f>
        <v>-1</v>
      </c>
      <c r="P2961" s="5">
        <f>VLOOKUP(M2961,[1]ArchetypeScores!E:P,12,FALSE)</f>
        <v>0</v>
      </c>
      <c r="Q2961" s="2" t="str">
        <f>VLOOKUP(M2961,[1]ArchetypeScores!E:W,19,FALSE)</f>
        <v>Health care</v>
      </c>
      <c r="R2961" s="2">
        <f>VLOOKUP(M2961,[1]ArchetypeScores!E:I,5,FALSE)</f>
        <v>0</v>
      </c>
      <c r="S2961" s="2">
        <f>VLOOKUP(M2961,[1]ArchetypeScores!E:K,7,FALSE)</f>
        <v>0</v>
      </c>
      <c r="T2961" s="2" t="str">
        <f t="shared" si="46"/>
        <v>Not A&amp;R positive</v>
      </c>
    </row>
    <row r="2962" spans="1:20" x14ac:dyDescent="0.3">
      <c r="A2962" s="2" t="s">
        <v>7942</v>
      </c>
      <c r="B2962" s="3" t="s">
        <v>8048</v>
      </c>
      <c r="C2962" s="3" t="s">
        <v>8049</v>
      </c>
      <c r="D2962" s="4">
        <v>3</v>
      </c>
      <c r="E2962" s="5" t="s">
        <v>1340</v>
      </c>
      <c r="F2962" s="4">
        <v>3.37026</v>
      </c>
      <c r="G2962" s="6">
        <v>47341</v>
      </c>
      <c r="H2962" s="3" t="s">
        <v>7945</v>
      </c>
      <c r="I2962" s="3" t="s">
        <v>7946</v>
      </c>
      <c r="J2962" s="3">
        <v>56</v>
      </c>
      <c r="K2962" s="5" t="s">
        <v>489</v>
      </c>
      <c r="L2962" s="5">
        <v>4</v>
      </c>
      <c r="M2962" s="5" t="s">
        <v>490</v>
      </c>
      <c r="N2962" s="5">
        <f>VLOOKUP(M2962,[1]ArchetypeScores!E:N,10,FALSE)</f>
        <v>1</v>
      </c>
      <c r="O2962" s="5">
        <f>VLOOKUP(M2962,[1]ArchetypeScores!E:O,11,FALSE)</f>
        <v>-1</v>
      </c>
      <c r="P2962" s="5">
        <f>VLOOKUP(M2962,[1]ArchetypeScores!E:P,12,FALSE)</f>
        <v>0</v>
      </c>
      <c r="Q2962" s="2" t="str">
        <f>VLOOKUP(M2962,[1]ArchetypeScores!E:W,19,FALSE)</f>
        <v>Health care</v>
      </c>
      <c r="R2962" s="2">
        <f>VLOOKUP(M2962,[1]ArchetypeScores!E:I,5,FALSE)</f>
        <v>0</v>
      </c>
      <c r="S2962" s="2">
        <f>VLOOKUP(M2962,[1]ArchetypeScores!E:K,7,FALSE)</f>
        <v>1</v>
      </c>
      <c r="T2962" s="2" t="str">
        <f t="shared" si="46"/>
        <v>Indirect only</v>
      </c>
    </row>
    <row r="2963" spans="1:20" x14ac:dyDescent="0.3">
      <c r="A2963" s="2" t="s">
        <v>7942</v>
      </c>
      <c r="B2963" s="3" t="s">
        <v>8050</v>
      </c>
      <c r="C2963" s="3" t="s">
        <v>8051</v>
      </c>
      <c r="D2963" s="4">
        <v>7</v>
      </c>
      <c r="E2963" s="5" t="s">
        <v>1340</v>
      </c>
      <c r="F2963" s="4">
        <v>8.3501600000000007</v>
      </c>
      <c r="G2963" s="6">
        <v>47371</v>
      </c>
      <c r="H2963" s="3" t="s">
        <v>7949</v>
      </c>
      <c r="I2963" s="3"/>
      <c r="J2963" s="3"/>
      <c r="K2963" s="5" t="s">
        <v>61</v>
      </c>
      <c r="L2963" s="5" t="s">
        <v>112</v>
      </c>
      <c r="M2963" s="5" t="s">
        <v>948</v>
      </c>
      <c r="N2963" s="5">
        <f>VLOOKUP(M2963,[1]ArchetypeScores!E:N,10,FALSE)</f>
        <v>0</v>
      </c>
      <c r="O2963" s="5">
        <f>VLOOKUP(M2963,[1]ArchetypeScores!E:O,11,FALSE)</f>
        <v>-1</v>
      </c>
      <c r="P2963" s="5">
        <f>VLOOKUP(M2963,[1]ArchetypeScores!E:P,12,FALSE)</f>
        <v>0</v>
      </c>
      <c r="Q2963" s="2" t="str">
        <f>VLOOKUP(M2963,[1]ArchetypeScores!E:W,19,FALSE)</f>
        <v>Health care</v>
      </c>
      <c r="R2963" s="2">
        <f>VLOOKUP(M2963,[1]ArchetypeScores!E:I,5,FALSE)</f>
        <v>0</v>
      </c>
      <c r="S2963" s="2">
        <f>VLOOKUP(M2963,[1]ArchetypeScores!E:K,7,FALSE)</f>
        <v>0</v>
      </c>
      <c r="T2963" s="2" t="str">
        <f t="shared" si="46"/>
        <v>Not A&amp;R positive</v>
      </c>
    </row>
    <row r="2964" spans="1:20" x14ac:dyDescent="0.3">
      <c r="A2964" s="2" t="s">
        <v>7942</v>
      </c>
      <c r="B2964" s="3" t="s">
        <v>8052</v>
      </c>
      <c r="C2964" s="3" t="s">
        <v>8053</v>
      </c>
      <c r="D2964" s="4"/>
      <c r="E2964" s="5" t="s">
        <v>1340</v>
      </c>
      <c r="F2964" s="4">
        <v>0</v>
      </c>
      <c r="G2964" s="6">
        <v>47369</v>
      </c>
      <c r="H2964" s="3" t="s">
        <v>7949</v>
      </c>
      <c r="I2964" s="3" t="s">
        <v>8054</v>
      </c>
      <c r="J2964" s="3"/>
      <c r="K2964" s="5" t="s">
        <v>57</v>
      </c>
      <c r="L2964" s="5">
        <v>29</v>
      </c>
      <c r="M2964" s="5" t="s">
        <v>58</v>
      </c>
      <c r="N2964" s="5">
        <f>VLOOKUP(M2964,[1]ArchetypeScores!E:N,10,FALSE)</f>
        <v>0</v>
      </c>
      <c r="O2964" s="5">
        <f>VLOOKUP(M2964,[1]ArchetypeScores!E:O,11,FALSE)</f>
        <v>-1</v>
      </c>
      <c r="P2964" s="5">
        <f>VLOOKUP(M2964,[1]ArchetypeScores!E:P,12,FALSE)</f>
        <v>0</v>
      </c>
      <c r="Q2964" s="2" t="str">
        <f>VLOOKUP(M2964,[1]ArchetypeScores!E:W,19,FALSE)</f>
        <v>Untargeted</v>
      </c>
      <c r="R2964" s="2">
        <f>VLOOKUP(M2964,[1]ArchetypeScores!E:I,5,FALSE)</f>
        <v>0</v>
      </c>
      <c r="S2964" s="2">
        <f>VLOOKUP(M2964,[1]ArchetypeScores!E:K,7,FALSE)</f>
        <v>0</v>
      </c>
      <c r="T2964" s="2" t="str">
        <f t="shared" si="46"/>
        <v>Not A&amp;R positive</v>
      </c>
    </row>
    <row r="2965" spans="1:20" x14ac:dyDescent="0.3">
      <c r="A2965" s="2" t="s">
        <v>7942</v>
      </c>
      <c r="B2965" s="3" t="s">
        <v>8052</v>
      </c>
      <c r="C2965" s="3" t="s">
        <v>8055</v>
      </c>
      <c r="D2965" s="4"/>
      <c r="E2965" s="5" t="s">
        <v>1340</v>
      </c>
      <c r="F2965" s="4">
        <v>0</v>
      </c>
      <c r="G2965" s="6">
        <v>47370</v>
      </c>
      <c r="H2965" s="3" t="s">
        <v>7949</v>
      </c>
      <c r="I2965" s="3" t="s">
        <v>8056</v>
      </c>
      <c r="J2965" s="3"/>
      <c r="K2965" s="5" t="s">
        <v>57</v>
      </c>
      <c r="L2965" s="5">
        <v>29</v>
      </c>
      <c r="M2965" s="5" t="s">
        <v>58</v>
      </c>
      <c r="N2965" s="5">
        <f>VLOOKUP(M2965,[1]ArchetypeScores!E:N,10,FALSE)</f>
        <v>0</v>
      </c>
      <c r="O2965" s="5">
        <f>VLOOKUP(M2965,[1]ArchetypeScores!E:O,11,FALSE)</f>
        <v>-1</v>
      </c>
      <c r="P2965" s="5">
        <f>VLOOKUP(M2965,[1]ArchetypeScores!E:P,12,FALSE)</f>
        <v>0</v>
      </c>
      <c r="Q2965" s="2" t="str">
        <f>VLOOKUP(M2965,[1]ArchetypeScores!E:W,19,FALSE)</f>
        <v>Untargeted</v>
      </c>
      <c r="R2965" s="2">
        <f>VLOOKUP(M2965,[1]ArchetypeScores!E:I,5,FALSE)</f>
        <v>0</v>
      </c>
      <c r="S2965" s="2">
        <f>VLOOKUP(M2965,[1]ArchetypeScores!E:K,7,FALSE)</f>
        <v>0</v>
      </c>
      <c r="T2965" s="2" t="str">
        <f t="shared" si="46"/>
        <v>Not A&amp;R positive</v>
      </c>
    </row>
    <row r="2966" spans="1:20" x14ac:dyDescent="0.3">
      <c r="A2966" s="2" t="s">
        <v>7942</v>
      </c>
      <c r="B2966" s="3" t="s">
        <v>8057</v>
      </c>
      <c r="C2966" s="3" t="s">
        <v>8058</v>
      </c>
      <c r="D2966" s="4"/>
      <c r="E2966" s="5" t="s">
        <v>1340</v>
      </c>
      <c r="F2966" s="4">
        <v>0</v>
      </c>
      <c r="G2966" s="6">
        <v>47283</v>
      </c>
      <c r="H2966" s="3" t="s">
        <v>8059</v>
      </c>
      <c r="I2966" s="3"/>
      <c r="J2966" s="3"/>
      <c r="K2966" s="5" t="s">
        <v>57</v>
      </c>
      <c r="L2966" s="5">
        <v>29</v>
      </c>
      <c r="M2966" s="5" t="s">
        <v>58</v>
      </c>
      <c r="N2966" s="5">
        <f>VLOOKUP(M2966,[1]ArchetypeScores!E:N,10,FALSE)</f>
        <v>0</v>
      </c>
      <c r="O2966" s="5">
        <f>VLOOKUP(M2966,[1]ArchetypeScores!E:O,11,FALSE)</f>
        <v>-1</v>
      </c>
      <c r="P2966" s="5">
        <f>VLOOKUP(M2966,[1]ArchetypeScores!E:P,12,FALSE)</f>
        <v>0</v>
      </c>
      <c r="Q2966" s="2" t="str">
        <f>VLOOKUP(M2966,[1]ArchetypeScores!E:W,19,FALSE)</f>
        <v>Untargeted</v>
      </c>
      <c r="R2966" s="2">
        <f>VLOOKUP(M2966,[1]ArchetypeScores!E:I,5,FALSE)</f>
        <v>0</v>
      </c>
      <c r="S2966" s="2">
        <f>VLOOKUP(M2966,[1]ArchetypeScores!E:K,7,FALSE)</f>
        <v>0</v>
      </c>
      <c r="T2966" s="2" t="str">
        <f t="shared" si="46"/>
        <v>Not A&amp;R positive</v>
      </c>
    </row>
    <row r="2967" spans="1:20" x14ac:dyDescent="0.3">
      <c r="A2967" s="2" t="s">
        <v>7942</v>
      </c>
      <c r="B2967" s="3" t="s">
        <v>8060</v>
      </c>
      <c r="C2967" s="3" t="s">
        <v>8061</v>
      </c>
      <c r="D2967" s="4">
        <v>1</v>
      </c>
      <c r="E2967" s="5" t="s">
        <v>1340</v>
      </c>
      <c r="F2967" s="4">
        <v>1.1234200000000001</v>
      </c>
      <c r="G2967" s="6">
        <v>47332</v>
      </c>
      <c r="H2967" s="3" t="s">
        <v>7945</v>
      </c>
      <c r="I2967" s="3" t="s">
        <v>7946</v>
      </c>
      <c r="J2967" s="3">
        <v>47</v>
      </c>
      <c r="K2967" s="5" t="s">
        <v>137</v>
      </c>
      <c r="L2967" s="5">
        <v>3</v>
      </c>
      <c r="M2967" s="5" t="s">
        <v>928</v>
      </c>
      <c r="N2967" s="5">
        <f>VLOOKUP(M2967,[1]ArchetypeScores!E:N,10,FALSE)</f>
        <v>1</v>
      </c>
      <c r="O2967" s="5">
        <f>VLOOKUP(M2967,[1]ArchetypeScores!E:O,11,FALSE)</f>
        <v>-2</v>
      </c>
      <c r="P2967" s="5">
        <f>VLOOKUP(M2967,[1]ArchetypeScores!E:P,12,FALSE)</f>
        <v>2</v>
      </c>
      <c r="Q2967" s="2" t="str">
        <f>VLOOKUP(M2967,[1]ArchetypeScores!E:W,19,FALSE)</f>
        <v>Industrials - transportation</v>
      </c>
      <c r="R2967" s="2">
        <f>VLOOKUP(M2967,[1]ArchetypeScores!E:I,5,FALSE)</f>
        <v>0</v>
      </c>
      <c r="S2967" s="2">
        <f>VLOOKUP(M2967,[1]ArchetypeScores!E:K,7,FALSE)</f>
        <v>-1</v>
      </c>
      <c r="T2967" s="2" t="str">
        <f t="shared" si="46"/>
        <v>Not A&amp;R positive</v>
      </c>
    </row>
    <row r="2968" spans="1:20" x14ac:dyDescent="0.3">
      <c r="A2968" s="2" t="s">
        <v>7942</v>
      </c>
      <c r="B2968" s="3" t="s">
        <v>8062</v>
      </c>
      <c r="C2968" s="3" t="s">
        <v>8063</v>
      </c>
      <c r="D2968" s="4"/>
      <c r="E2968" s="5" t="s">
        <v>1340</v>
      </c>
      <c r="F2968" s="4">
        <v>0</v>
      </c>
      <c r="G2968" s="6">
        <v>47365</v>
      </c>
      <c r="H2968" s="3" t="s">
        <v>8038</v>
      </c>
      <c r="I2968" s="3" t="s">
        <v>8039</v>
      </c>
      <c r="J2968" s="3"/>
      <c r="K2968" s="5" t="s">
        <v>57</v>
      </c>
      <c r="L2968" s="5">
        <v>29</v>
      </c>
      <c r="M2968" s="5" t="s">
        <v>58</v>
      </c>
      <c r="N2968" s="5">
        <f>VLOOKUP(M2968,[1]ArchetypeScores!E:N,10,FALSE)</f>
        <v>0</v>
      </c>
      <c r="O2968" s="5">
        <f>VLOOKUP(M2968,[1]ArchetypeScores!E:O,11,FALSE)</f>
        <v>-1</v>
      </c>
      <c r="P2968" s="5">
        <f>VLOOKUP(M2968,[1]ArchetypeScores!E:P,12,FALSE)</f>
        <v>0</v>
      </c>
      <c r="Q2968" s="2" t="str">
        <f>VLOOKUP(M2968,[1]ArchetypeScores!E:W,19,FALSE)</f>
        <v>Untargeted</v>
      </c>
      <c r="R2968" s="2">
        <f>VLOOKUP(M2968,[1]ArchetypeScores!E:I,5,FALSE)</f>
        <v>0</v>
      </c>
      <c r="S2968" s="2">
        <f>VLOOKUP(M2968,[1]ArchetypeScores!E:K,7,FALSE)</f>
        <v>0</v>
      </c>
      <c r="T2968" s="2" t="str">
        <f t="shared" si="46"/>
        <v>Not A&amp;R positive</v>
      </c>
    </row>
    <row r="2969" spans="1:20" x14ac:dyDescent="0.3">
      <c r="A2969" s="2" t="s">
        <v>7942</v>
      </c>
      <c r="B2969" s="3" t="s">
        <v>8064</v>
      </c>
      <c r="C2969" s="3" t="s">
        <v>8065</v>
      </c>
      <c r="D2969" s="4">
        <v>356</v>
      </c>
      <c r="E2969" s="5" t="s">
        <v>1340</v>
      </c>
      <c r="F2969" s="4">
        <v>387.63772</v>
      </c>
      <c r="G2969" s="6">
        <v>47349</v>
      </c>
      <c r="H2969" s="3" t="s">
        <v>8014</v>
      </c>
      <c r="I2969" s="3" t="s">
        <v>8066</v>
      </c>
      <c r="J2969" s="3"/>
      <c r="K2969" s="5" t="s">
        <v>38</v>
      </c>
      <c r="L2969" s="5">
        <v>13</v>
      </c>
      <c r="M2969" s="5" t="s">
        <v>39</v>
      </c>
      <c r="N2969" s="5">
        <f>VLOOKUP(M2969,[1]ArchetypeScores!E:N,10,FALSE)</f>
        <v>0</v>
      </c>
      <c r="O2969" s="5">
        <f>VLOOKUP(M2969,[1]ArchetypeScores!E:O,11,FALSE)</f>
        <v>-2</v>
      </c>
      <c r="P2969" s="5">
        <f>VLOOKUP(M2969,[1]ArchetypeScores!E:P,12,FALSE)</f>
        <v>0</v>
      </c>
      <c r="Q2969" s="2" t="str">
        <f>VLOOKUP(M2969,[1]ArchetypeScores!E:W,19,FALSE)</f>
        <v>Industrials - transportation</v>
      </c>
      <c r="R2969" s="2">
        <f>VLOOKUP(M2969,[1]ArchetypeScores!E:I,5,FALSE)</f>
        <v>0</v>
      </c>
      <c r="S2969" s="2">
        <f>VLOOKUP(M2969,[1]ArchetypeScores!E:K,7,FALSE)</f>
        <v>0</v>
      </c>
      <c r="T2969" s="2" t="str">
        <f t="shared" si="46"/>
        <v>Not A&amp;R positive</v>
      </c>
    </row>
    <row r="2970" spans="1:20" x14ac:dyDescent="0.3">
      <c r="A2970" s="2" t="s">
        <v>7942</v>
      </c>
      <c r="B2970" s="3" t="s">
        <v>8067</v>
      </c>
      <c r="C2970" s="3" t="s">
        <v>8068</v>
      </c>
      <c r="D2970" s="4">
        <v>400</v>
      </c>
      <c r="E2970" s="5" t="s">
        <v>1340</v>
      </c>
      <c r="F2970" s="4">
        <v>435.548</v>
      </c>
      <c r="G2970" s="6">
        <v>47348</v>
      </c>
      <c r="H2970" s="3" t="s">
        <v>8014</v>
      </c>
      <c r="I2970" s="3" t="s">
        <v>8015</v>
      </c>
      <c r="J2970" s="3"/>
      <c r="K2970" s="5" t="s">
        <v>38</v>
      </c>
      <c r="L2970" s="5">
        <v>13</v>
      </c>
      <c r="M2970" s="5" t="s">
        <v>39</v>
      </c>
      <c r="N2970" s="5">
        <f>VLOOKUP(M2970,[1]ArchetypeScores!E:N,10,FALSE)</f>
        <v>0</v>
      </c>
      <c r="O2970" s="5">
        <f>VLOOKUP(M2970,[1]ArchetypeScores!E:O,11,FALSE)</f>
        <v>-2</v>
      </c>
      <c r="P2970" s="5">
        <f>VLOOKUP(M2970,[1]ArchetypeScores!E:P,12,FALSE)</f>
        <v>0</v>
      </c>
      <c r="Q2970" s="2" t="str">
        <f>VLOOKUP(M2970,[1]ArchetypeScores!E:W,19,FALSE)</f>
        <v>Industrials - transportation</v>
      </c>
      <c r="R2970" s="2">
        <f>VLOOKUP(M2970,[1]ArchetypeScores!E:I,5,FALSE)</f>
        <v>0</v>
      </c>
      <c r="S2970" s="2">
        <f>VLOOKUP(M2970,[1]ArchetypeScores!E:K,7,FALSE)</f>
        <v>0</v>
      </c>
      <c r="T2970" s="2" t="str">
        <f t="shared" si="46"/>
        <v>Not A&amp;R positive</v>
      </c>
    </row>
    <row r="2971" spans="1:20" x14ac:dyDescent="0.3">
      <c r="A2971" s="2" t="s">
        <v>7942</v>
      </c>
      <c r="B2971" s="3" t="s">
        <v>8069</v>
      </c>
      <c r="C2971" s="3" t="s">
        <v>8070</v>
      </c>
      <c r="D2971" s="4">
        <v>100</v>
      </c>
      <c r="E2971" s="5" t="s">
        <v>1340</v>
      </c>
      <c r="F2971" s="4">
        <v>108.887</v>
      </c>
      <c r="G2971" s="6">
        <v>47350</v>
      </c>
      <c r="H2971" s="3" t="s">
        <v>8014</v>
      </c>
      <c r="I2971" s="3" t="s">
        <v>8015</v>
      </c>
      <c r="J2971" s="3"/>
      <c r="K2971" s="5" t="s">
        <v>38</v>
      </c>
      <c r="L2971" s="5">
        <v>13</v>
      </c>
      <c r="M2971" s="5" t="s">
        <v>39</v>
      </c>
      <c r="N2971" s="5">
        <f>VLOOKUP(M2971,[1]ArchetypeScores!E:N,10,FALSE)</f>
        <v>0</v>
      </c>
      <c r="O2971" s="5">
        <f>VLOOKUP(M2971,[1]ArchetypeScores!E:O,11,FALSE)</f>
        <v>-2</v>
      </c>
      <c r="P2971" s="5">
        <f>VLOOKUP(M2971,[1]ArchetypeScores!E:P,12,FALSE)</f>
        <v>0</v>
      </c>
      <c r="Q2971" s="2" t="str">
        <f>VLOOKUP(M2971,[1]ArchetypeScores!E:W,19,FALSE)</f>
        <v>Industrials - transportation</v>
      </c>
      <c r="R2971" s="2">
        <f>VLOOKUP(M2971,[1]ArchetypeScores!E:I,5,FALSE)</f>
        <v>0</v>
      </c>
      <c r="S2971" s="2">
        <f>VLOOKUP(M2971,[1]ArchetypeScores!E:K,7,FALSE)</f>
        <v>0</v>
      </c>
      <c r="T2971" s="2" t="str">
        <f t="shared" si="46"/>
        <v>Not A&amp;R positive</v>
      </c>
    </row>
    <row r="2972" spans="1:20" x14ac:dyDescent="0.3">
      <c r="A2972" s="2" t="s">
        <v>7942</v>
      </c>
      <c r="B2972" s="3" t="s">
        <v>8071</v>
      </c>
      <c r="C2972" s="3" t="s">
        <v>8072</v>
      </c>
      <c r="D2972" s="4">
        <v>3.5</v>
      </c>
      <c r="E2972" s="5" t="s">
        <v>1340</v>
      </c>
      <c r="F2972" s="4">
        <v>3.8110499999999998</v>
      </c>
      <c r="G2972" s="6">
        <v>47356</v>
      </c>
      <c r="H2972" s="3" t="s">
        <v>8014</v>
      </c>
      <c r="I2972" s="3"/>
      <c r="J2972" s="3"/>
      <c r="K2972" s="5" t="s">
        <v>61</v>
      </c>
      <c r="L2972" s="5">
        <v>1</v>
      </c>
      <c r="M2972" s="5" t="s">
        <v>130</v>
      </c>
      <c r="N2972" s="5">
        <f>VLOOKUP(M2972,[1]ArchetypeScores!E:N,10,FALSE)</f>
        <v>0</v>
      </c>
      <c r="O2972" s="5">
        <f>VLOOKUP(M2972,[1]ArchetypeScores!E:O,11,FALSE)</f>
        <v>-1</v>
      </c>
      <c r="P2972" s="5">
        <f>VLOOKUP(M2972,[1]ArchetypeScores!E:P,12,FALSE)</f>
        <v>0</v>
      </c>
      <c r="Q2972" s="2" t="str">
        <f>VLOOKUP(M2972,[1]ArchetypeScores!E:W,19,FALSE)</f>
        <v>Health care</v>
      </c>
      <c r="R2972" s="2">
        <f>VLOOKUP(M2972,[1]ArchetypeScores!E:I,5,FALSE)</f>
        <v>0</v>
      </c>
      <c r="S2972" s="2">
        <f>VLOOKUP(M2972,[1]ArchetypeScores!E:K,7,FALSE)</f>
        <v>0</v>
      </c>
      <c r="T2972" s="2" t="str">
        <f t="shared" si="46"/>
        <v>Not A&amp;R positive</v>
      </c>
    </row>
    <row r="2973" spans="1:20" x14ac:dyDescent="0.3">
      <c r="A2973" s="2" t="s">
        <v>7942</v>
      </c>
      <c r="B2973" s="3" t="s">
        <v>8073</v>
      </c>
      <c r="C2973" s="3" t="s">
        <v>8074</v>
      </c>
      <c r="D2973" s="4">
        <v>1</v>
      </c>
      <c r="E2973" s="5" t="s">
        <v>1340</v>
      </c>
      <c r="F2973" s="4">
        <v>1.1234200000000001</v>
      </c>
      <c r="G2973" s="6">
        <v>47331</v>
      </c>
      <c r="H2973" s="3" t="s">
        <v>7945</v>
      </c>
      <c r="I2973" s="3" t="s">
        <v>7946</v>
      </c>
      <c r="J2973" s="3">
        <v>46</v>
      </c>
      <c r="K2973" s="5" t="s">
        <v>664</v>
      </c>
      <c r="L2973" s="5">
        <v>2</v>
      </c>
      <c r="M2973" s="5" t="s">
        <v>1105</v>
      </c>
      <c r="N2973" s="5">
        <f>VLOOKUP(M2973,[1]ArchetypeScores!E:N,10,FALSE)</f>
        <v>1</v>
      </c>
      <c r="O2973" s="5">
        <f>VLOOKUP(M2973,[1]ArchetypeScores!E:O,11,FALSE)</f>
        <v>0</v>
      </c>
      <c r="P2973" s="5">
        <f>VLOOKUP(M2973,[1]ArchetypeScores!E:P,12,FALSE)</f>
        <v>2</v>
      </c>
      <c r="Q2973" s="2" t="str">
        <f>VLOOKUP(M2973,[1]ArchetypeScores!E:W,19,FALSE)</f>
        <v>Other sector</v>
      </c>
      <c r="R2973" s="2">
        <f>VLOOKUP(M2973,[1]ArchetypeScores!E:I,5,FALSE)</f>
        <v>0</v>
      </c>
      <c r="S2973" s="2">
        <f>VLOOKUP(M2973,[1]ArchetypeScores!E:K,7,FALSE)</f>
        <v>0</v>
      </c>
      <c r="T2973" s="2" t="str">
        <f t="shared" si="46"/>
        <v>Not A&amp;R positive</v>
      </c>
    </row>
    <row r="2974" spans="1:20" x14ac:dyDescent="0.3">
      <c r="A2974" s="2" t="s">
        <v>7942</v>
      </c>
      <c r="B2974" s="3" t="s">
        <v>8075</v>
      </c>
      <c r="C2974" s="3" t="s">
        <v>8076</v>
      </c>
      <c r="D2974" s="4">
        <v>2</v>
      </c>
      <c r="E2974" s="5" t="s">
        <v>1340</v>
      </c>
      <c r="F2974" s="4">
        <v>2.2468400000000002</v>
      </c>
      <c r="G2974" s="6">
        <v>47329</v>
      </c>
      <c r="H2974" s="3" t="s">
        <v>7945</v>
      </c>
      <c r="I2974" s="3" t="s">
        <v>7946</v>
      </c>
      <c r="J2974" s="3">
        <v>38</v>
      </c>
      <c r="K2974" s="5" t="s">
        <v>1727</v>
      </c>
      <c r="L2974" s="5">
        <v>1</v>
      </c>
      <c r="M2974" s="5" t="s">
        <v>2397</v>
      </c>
      <c r="N2974" s="5">
        <f>VLOOKUP(M2974,[1]ArchetypeScores!E:N,10,FALSE)</f>
        <v>1</v>
      </c>
      <c r="O2974" s="5">
        <f>VLOOKUP(M2974,[1]ArchetypeScores!E:O,11,FALSE)</f>
        <v>-2</v>
      </c>
      <c r="P2974" s="5">
        <f>VLOOKUP(M2974,[1]ArchetypeScores!E:P,12,FALSE)</f>
        <v>2</v>
      </c>
      <c r="Q2974" s="2" t="str">
        <f>VLOOKUP(M2974,[1]ArchetypeScores!E:W,19,FALSE)</f>
        <v>Industrials - other</v>
      </c>
      <c r="R2974" s="2">
        <f>VLOOKUP(M2974,[1]ArchetypeScores!E:I,5,FALSE)</f>
        <v>1</v>
      </c>
      <c r="S2974" s="2">
        <f>VLOOKUP(M2974,[1]ArchetypeScores!E:K,7,FALSE)</f>
        <v>1</v>
      </c>
      <c r="T2974" s="2" t="str">
        <f t="shared" si="46"/>
        <v>Both</v>
      </c>
    </row>
    <row r="2975" spans="1:20" x14ac:dyDescent="0.3">
      <c r="A2975" s="2" t="s">
        <v>7942</v>
      </c>
      <c r="B2975" s="3" t="s">
        <v>8077</v>
      </c>
      <c r="C2975" s="3" t="s">
        <v>8078</v>
      </c>
      <c r="D2975" s="4">
        <v>4</v>
      </c>
      <c r="E2975" s="5" t="s">
        <v>1340</v>
      </c>
      <c r="F2975" s="4">
        <v>4.4936800000000003</v>
      </c>
      <c r="G2975" s="6">
        <v>47305</v>
      </c>
      <c r="H2975" s="3" t="s">
        <v>7945</v>
      </c>
      <c r="I2975" s="3" t="s">
        <v>7961</v>
      </c>
      <c r="J2975" s="3"/>
      <c r="K2975" s="5" t="s">
        <v>47</v>
      </c>
      <c r="L2975" s="5">
        <v>2</v>
      </c>
      <c r="M2975" s="5" t="s">
        <v>440</v>
      </c>
      <c r="N2975" s="5">
        <f>VLOOKUP(M2975,[1]ArchetypeScores!E:N,10,FALSE)</f>
        <v>0</v>
      </c>
      <c r="O2975" s="5">
        <f>VLOOKUP(M2975,[1]ArchetypeScores!E:O,11,FALSE)</f>
        <v>0</v>
      </c>
      <c r="P2975" s="5">
        <f>VLOOKUP(M2975,[1]ArchetypeScores!E:P,12,FALSE)</f>
        <v>0</v>
      </c>
      <c r="Q2975" s="2" t="str">
        <f>VLOOKUP(M2975,[1]ArchetypeScores!E:W,19,FALSE)</f>
        <v>Other sector</v>
      </c>
      <c r="R2975" s="2">
        <f>VLOOKUP(M2975,[1]ArchetypeScores!E:I,5,FALSE)</f>
        <v>0</v>
      </c>
      <c r="S2975" s="2">
        <f>VLOOKUP(M2975,[1]ArchetypeScores!E:K,7,FALSE)</f>
        <v>0</v>
      </c>
      <c r="T2975" s="2" t="str">
        <f t="shared" si="46"/>
        <v>Not A&amp;R positive</v>
      </c>
    </row>
    <row r="2976" spans="1:20" x14ac:dyDescent="0.3">
      <c r="A2976" s="2" t="s">
        <v>7942</v>
      </c>
      <c r="B2976" s="3" t="s">
        <v>8079</v>
      </c>
      <c r="C2976" s="3" t="s">
        <v>8080</v>
      </c>
      <c r="D2976" s="4">
        <v>5.9</v>
      </c>
      <c r="E2976" s="5" t="s">
        <v>1340</v>
      </c>
      <c r="F2976" s="4">
        <v>6.6281800000000004</v>
      </c>
      <c r="G2976" s="6">
        <v>47301</v>
      </c>
      <c r="H2976" s="3" t="s">
        <v>7945</v>
      </c>
      <c r="I2976" s="3" t="s">
        <v>7961</v>
      </c>
      <c r="J2976" s="3"/>
      <c r="K2976" s="5" t="s">
        <v>102</v>
      </c>
      <c r="L2976" s="5">
        <v>2</v>
      </c>
      <c r="M2976" s="5" t="s">
        <v>681</v>
      </c>
      <c r="N2976" s="5">
        <f>VLOOKUP(M2976,[1]ArchetypeScores!E:N,10,FALSE)</f>
        <v>0</v>
      </c>
      <c r="O2976" s="5">
        <f>VLOOKUP(M2976,[1]ArchetypeScores!E:O,11,FALSE)</f>
        <v>-1</v>
      </c>
      <c r="P2976" s="5">
        <f>VLOOKUP(M2976,[1]ArchetypeScores!E:P,12,FALSE)</f>
        <v>0</v>
      </c>
      <c r="Q2976" s="2" t="str">
        <f>VLOOKUP(M2976,[1]ArchetypeScores!E:W,19,FALSE)</f>
        <v>Untargeted</v>
      </c>
      <c r="R2976" s="2">
        <f>VLOOKUP(M2976,[1]ArchetypeScores!E:I,5,FALSE)</f>
        <v>0</v>
      </c>
      <c r="S2976" s="2">
        <f>VLOOKUP(M2976,[1]ArchetypeScores!E:K,7,FALSE)</f>
        <v>1</v>
      </c>
      <c r="T2976" s="2" t="str">
        <f t="shared" si="46"/>
        <v>Indirect only</v>
      </c>
    </row>
    <row r="2977" spans="1:20" x14ac:dyDescent="0.3">
      <c r="A2977" s="2" t="s">
        <v>7942</v>
      </c>
      <c r="B2977" s="3" t="s">
        <v>8081</v>
      </c>
      <c r="C2977" s="3" t="s">
        <v>8082</v>
      </c>
      <c r="D2977" s="4">
        <v>7</v>
      </c>
      <c r="E2977" s="5" t="s">
        <v>1340</v>
      </c>
      <c r="F2977" s="4">
        <v>7.8639400000000004</v>
      </c>
      <c r="G2977" s="6">
        <v>47321</v>
      </c>
      <c r="H2977" s="3" t="s">
        <v>7945</v>
      </c>
      <c r="I2977" s="3" t="s">
        <v>7946</v>
      </c>
      <c r="J2977" s="3">
        <v>36</v>
      </c>
      <c r="K2977" s="5" t="s">
        <v>477</v>
      </c>
      <c r="L2977" s="5">
        <v>6</v>
      </c>
      <c r="M2977" s="5" t="s">
        <v>478</v>
      </c>
      <c r="N2977" s="5">
        <f>VLOOKUP(M2977,[1]ArchetypeScores!E:N,10,FALSE)</f>
        <v>1</v>
      </c>
      <c r="O2977" s="5">
        <f>VLOOKUP(M2977,[1]ArchetypeScores!E:O,11,FALSE)</f>
        <v>-2</v>
      </c>
      <c r="P2977" s="5">
        <f>VLOOKUP(M2977,[1]ArchetypeScores!E:P,12,FALSE)</f>
        <v>2</v>
      </c>
      <c r="Q2977" s="2" t="str">
        <f>VLOOKUP(M2977,[1]ArchetypeScores!E:W,19,FALSE)</f>
        <v>Energy and water</v>
      </c>
      <c r="R2977" s="2">
        <f>VLOOKUP(M2977,[1]ArchetypeScores!E:I,5,FALSE)</f>
        <v>0</v>
      </c>
      <c r="S2977" s="2">
        <f>VLOOKUP(M2977,[1]ArchetypeScores!E:K,7,FALSE)</f>
        <v>0</v>
      </c>
      <c r="T2977" s="2" t="str">
        <f t="shared" si="46"/>
        <v>Not A&amp;R positive</v>
      </c>
    </row>
    <row r="2978" spans="1:20" x14ac:dyDescent="0.3">
      <c r="A2978" s="2" t="s">
        <v>7942</v>
      </c>
      <c r="B2978" s="3" t="s">
        <v>8083</v>
      </c>
      <c r="C2978" s="3" t="s">
        <v>8084</v>
      </c>
      <c r="D2978" s="4">
        <v>0.9</v>
      </c>
      <c r="E2978" s="5" t="s">
        <v>1340</v>
      </c>
      <c r="F2978" s="4">
        <v>1.01108</v>
      </c>
      <c r="G2978" s="6">
        <v>47307</v>
      </c>
      <c r="H2978" s="3" t="s">
        <v>7945</v>
      </c>
      <c r="I2978" s="3" t="s">
        <v>7961</v>
      </c>
      <c r="J2978" s="3"/>
      <c r="K2978" s="5" t="s">
        <v>163</v>
      </c>
      <c r="L2978" s="5">
        <v>2</v>
      </c>
      <c r="M2978" s="5" t="s">
        <v>648</v>
      </c>
      <c r="N2978" s="5">
        <f>VLOOKUP(M2978,[1]ArchetypeScores!E:N,10,FALSE)</f>
        <v>0</v>
      </c>
      <c r="O2978" s="5">
        <f>VLOOKUP(M2978,[1]ArchetypeScores!E:O,11,FALSE)</f>
        <v>0</v>
      </c>
      <c r="P2978" s="5">
        <f>VLOOKUP(M2978,[1]ArchetypeScores!E:P,12,FALSE)</f>
        <v>0</v>
      </c>
      <c r="Q2978" s="2" t="str">
        <f>VLOOKUP(M2978,[1]ArchetypeScores!E:W,19,FALSE)</f>
        <v>Health care</v>
      </c>
      <c r="R2978" s="2">
        <f>VLOOKUP(M2978,[1]ArchetypeScores!E:I,5,FALSE)</f>
        <v>0</v>
      </c>
      <c r="S2978" s="2">
        <f>VLOOKUP(M2978,[1]ArchetypeScores!E:K,7,FALSE)</f>
        <v>0</v>
      </c>
      <c r="T2978" s="2" t="str">
        <f t="shared" si="46"/>
        <v>Not A&amp;R positive</v>
      </c>
    </row>
    <row r="2979" spans="1:20" x14ac:dyDescent="0.3">
      <c r="A2979" s="2" t="s">
        <v>7942</v>
      </c>
      <c r="B2979" s="3" t="s">
        <v>8085</v>
      </c>
      <c r="C2979" s="3" t="s">
        <v>8086</v>
      </c>
      <c r="D2979" s="4">
        <v>3</v>
      </c>
      <c r="E2979" s="5" t="s">
        <v>1340</v>
      </c>
      <c r="F2979" s="4">
        <v>3.37026</v>
      </c>
      <c r="G2979" s="6">
        <v>47339</v>
      </c>
      <c r="H2979" s="3" t="s">
        <v>7945</v>
      </c>
      <c r="I2979" s="3" t="s">
        <v>7946</v>
      </c>
      <c r="J2979" s="3">
        <v>54</v>
      </c>
      <c r="K2979" s="5" t="s">
        <v>175</v>
      </c>
      <c r="L2979" s="5">
        <v>4</v>
      </c>
      <c r="M2979" s="5" t="s">
        <v>219</v>
      </c>
      <c r="N2979" s="5">
        <f>VLOOKUP(M2979,[1]ArchetypeScores!E:N,10,FALSE)</f>
        <v>1</v>
      </c>
      <c r="O2979" s="5">
        <f>VLOOKUP(M2979,[1]ArchetypeScores!E:O,11,FALSE)</f>
        <v>0</v>
      </c>
      <c r="P2979" s="5">
        <f>VLOOKUP(M2979,[1]ArchetypeScores!E:P,12,FALSE)</f>
        <v>0</v>
      </c>
      <c r="Q2979" s="2" t="str">
        <f>VLOOKUP(M2979,[1]ArchetypeScores!E:W,19,FALSE)</f>
        <v>Other sector</v>
      </c>
      <c r="R2979" s="2">
        <f>VLOOKUP(M2979,[1]ArchetypeScores!E:I,5,FALSE)</f>
        <v>0</v>
      </c>
      <c r="S2979" s="2">
        <f>VLOOKUP(M2979,[1]ArchetypeScores!E:K,7,FALSE)</f>
        <v>0</v>
      </c>
      <c r="T2979" s="2" t="str">
        <f t="shared" si="46"/>
        <v>Not A&amp;R positive</v>
      </c>
    </row>
    <row r="2980" spans="1:20" x14ac:dyDescent="0.3">
      <c r="A2980" s="2" t="s">
        <v>7942</v>
      </c>
      <c r="B2980" s="3" t="s">
        <v>8087</v>
      </c>
      <c r="C2980" s="3" t="s">
        <v>8088</v>
      </c>
      <c r="D2980" s="4">
        <v>0.34</v>
      </c>
      <c r="E2980" s="5" t="s">
        <v>1340</v>
      </c>
      <c r="F2980" s="4">
        <v>0.38196000000000002</v>
      </c>
      <c r="G2980" s="6">
        <v>47302</v>
      </c>
      <c r="H2980" s="3" t="s">
        <v>7945</v>
      </c>
      <c r="I2980" s="3" t="s">
        <v>7961</v>
      </c>
      <c r="J2980" s="3"/>
      <c r="K2980" s="5" t="s">
        <v>118</v>
      </c>
      <c r="L2980" s="5">
        <v>4</v>
      </c>
      <c r="M2980" s="5" t="s">
        <v>119</v>
      </c>
      <c r="N2980" s="5">
        <f>VLOOKUP(M2980,[1]ArchetypeScores!E:N,10,FALSE)</f>
        <v>0</v>
      </c>
      <c r="O2980" s="5">
        <f>VLOOKUP(M2980,[1]ArchetypeScores!E:O,11,FALSE)</f>
        <v>-1</v>
      </c>
      <c r="P2980" s="5">
        <f>VLOOKUP(M2980,[1]ArchetypeScores!E:P,12,FALSE)</f>
        <v>0</v>
      </c>
      <c r="Q2980" s="2" t="str">
        <f>VLOOKUP(M2980,[1]ArchetypeScores!E:W,19,FALSE)</f>
        <v>Untargeted</v>
      </c>
      <c r="R2980" s="2">
        <f>VLOOKUP(M2980,[1]ArchetypeScores!E:I,5,FALSE)</f>
        <v>0</v>
      </c>
      <c r="S2980" s="2">
        <f>VLOOKUP(M2980,[1]ArchetypeScores!E:K,7,FALSE)</f>
        <v>0</v>
      </c>
      <c r="T2980" s="2" t="str">
        <f t="shared" si="46"/>
        <v>Not A&amp;R positive</v>
      </c>
    </row>
    <row r="2981" spans="1:20" x14ac:dyDescent="0.3">
      <c r="A2981" s="2" t="s">
        <v>7942</v>
      </c>
      <c r="B2981" s="3" t="s">
        <v>8089</v>
      </c>
      <c r="C2981" s="3" t="s">
        <v>8090</v>
      </c>
      <c r="D2981" s="4">
        <v>0</v>
      </c>
      <c r="E2981" s="5" t="s">
        <v>1340</v>
      </c>
      <c r="F2981" s="4">
        <v>0</v>
      </c>
      <c r="G2981" s="6">
        <v>47361</v>
      </c>
      <c r="H2981" s="3" t="s">
        <v>7945</v>
      </c>
      <c r="I2981" s="3" t="s">
        <v>7961</v>
      </c>
      <c r="J2981" s="3"/>
      <c r="K2981" s="5" t="s">
        <v>118</v>
      </c>
      <c r="L2981" s="5">
        <v>3</v>
      </c>
      <c r="M2981" s="5" t="s">
        <v>168</v>
      </c>
      <c r="N2981" s="5">
        <f>VLOOKUP(M2981,[1]ArchetypeScores!E:N,10,FALSE)</f>
        <v>0</v>
      </c>
      <c r="O2981" s="5">
        <f>VLOOKUP(M2981,[1]ArchetypeScores!E:O,11,FALSE)</f>
        <v>-1</v>
      </c>
      <c r="P2981" s="5">
        <f>VLOOKUP(M2981,[1]ArchetypeScores!E:P,12,FALSE)</f>
        <v>0</v>
      </c>
      <c r="Q2981" s="2" t="str">
        <f>VLOOKUP(M2981,[1]ArchetypeScores!E:W,19,FALSE)</f>
        <v>Untargeted</v>
      </c>
      <c r="R2981" s="2">
        <f>VLOOKUP(M2981,[1]ArchetypeScores!E:I,5,FALSE)</f>
        <v>0</v>
      </c>
      <c r="S2981" s="2">
        <f>VLOOKUP(M2981,[1]ArchetypeScores!E:K,7,FALSE)</f>
        <v>0</v>
      </c>
      <c r="T2981" s="2" t="str">
        <f t="shared" si="46"/>
        <v>Not A&amp;R positive</v>
      </c>
    </row>
    <row r="2982" spans="1:20" x14ac:dyDescent="0.3">
      <c r="A2982" s="2" t="s">
        <v>7942</v>
      </c>
      <c r="B2982" s="3" t="s">
        <v>8091</v>
      </c>
      <c r="C2982" s="3" t="s">
        <v>8092</v>
      </c>
      <c r="D2982" s="4">
        <v>1</v>
      </c>
      <c r="E2982" s="5" t="s">
        <v>1340</v>
      </c>
      <c r="F2982" s="4">
        <v>1.1234200000000001</v>
      </c>
      <c r="G2982" s="6">
        <v>47328</v>
      </c>
      <c r="H2982" s="3" t="s">
        <v>7945</v>
      </c>
      <c r="I2982" s="3" t="s">
        <v>7946</v>
      </c>
      <c r="J2982" s="3">
        <v>40</v>
      </c>
      <c r="K2982" s="5" t="s">
        <v>694</v>
      </c>
      <c r="L2982" s="5">
        <v>1</v>
      </c>
      <c r="M2982" s="5" t="s">
        <v>1622</v>
      </c>
      <c r="N2982" s="5">
        <f>VLOOKUP(M2982,[1]ArchetypeScores!E:N,10,FALSE)</f>
        <v>1</v>
      </c>
      <c r="O2982" s="5">
        <f>VLOOKUP(M2982,[1]ArchetypeScores!E:O,11,FALSE)</f>
        <v>-1</v>
      </c>
      <c r="P2982" s="5">
        <f>VLOOKUP(M2982,[1]ArchetypeScores!E:P,12,FALSE)</f>
        <v>0</v>
      </c>
      <c r="Q2982" s="2" t="str">
        <f>VLOOKUP(M2982,[1]ArchetypeScores!E:W,19,FALSE)</f>
        <v>Untargeted</v>
      </c>
      <c r="R2982" s="2">
        <f>VLOOKUP(M2982,[1]ArchetypeScores!E:I,5,FALSE)</f>
        <v>0</v>
      </c>
      <c r="S2982" s="2">
        <f>VLOOKUP(M2982,[1]ArchetypeScores!E:K,7,FALSE)</f>
        <v>1</v>
      </c>
      <c r="T2982" s="2" t="str">
        <f t="shared" si="46"/>
        <v>Indirect only</v>
      </c>
    </row>
    <row r="2983" spans="1:20" x14ac:dyDescent="0.3">
      <c r="A2983" s="2" t="s">
        <v>7942</v>
      </c>
      <c r="B2983" s="3" t="s">
        <v>8093</v>
      </c>
      <c r="C2983" s="3" t="s">
        <v>8094</v>
      </c>
      <c r="D2983" s="4">
        <v>2.5</v>
      </c>
      <c r="E2983" s="5" t="s">
        <v>1340</v>
      </c>
      <c r="F2983" s="4">
        <v>2.8085499999999999</v>
      </c>
      <c r="G2983" s="6">
        <v>47296</v>
      </c>
      <c r="H2983" s="3" t="s">
        <v>7945</v>
      </c>
      <c r="I2983" s="3" t="s">
        <v>7961</v>
      </c>
      <c r="J2983" s="3"/>
      <c r="K2983" s="5" t="s">
        <v>137</v>
      </c>
      <c r="L2983" s="5">
        <v>2</v>
      </c>
      <c r="M2983" s="5" t="s">
        <v>138</v>
      </c>
      <c r="N2983" s="5">
        <f>VLOOKUP(M2983,[1]ArchetypeScores!E:N,10,FALSE)</f>
        <v>1</v>
      </c>
      <c r="O2983" s="5">
        <f>VLOOKUP(M2983,[1]ArchetypeScores!E:O,11,FALSE)</f>
        <v>-2</v>
      </c>
      <c r="P2983" s="5">
        <f>VLOOKUP(M2983,[1]ArchetypeScores!E:P,12,FALSE)</f>
        <v>2</v>
      </c>
      <c r="Q2983" s="2" t="str">
        <f>VLOOKUP(M2983,[1]ArchetypeScores!E:W,19,FALSE)</f>
        <v>Industrials - transportation</v>
      </c>
      <c r="R2983" s="2">
        <f>VLOOKUP(M2983,[1]ArchetypeScores!E:I,5,FALSE)</f>
        <v>0</v>
      </c>
      <c r="S2983" s="2">
        <f>VLOOKUP(M2983,[1]ArchetypeScores!E:K,7,FALSE)</f>
        <v>-1</v>
      </c>
      <c r="T2983" s="2" t="str">
        <f t="shared" si="46"/>
        <v>Not A&amp;R positive</v>
      </c>
    </row>
    <row r="2984" spans="1:20" x14ac:dyDescent="0.3">
      <c r="A2984" s="2" t="s">
        <v>7942</v>
      </c>
      <c r="B2984" s="3" t="s">
        <v>8095</v>
      </c>
      <c r="C2984" s="3" t="s">
        <v>8096</v>
      </c>
      <c r="D2984" s="4">
        <v>2</v>
      </c>
      <c r="E2984" s="5" t="s">
        <v>1340</v>
      </c>
      <c r="F2984" s="4">
        <v>2.2468400000000002</v>
      </c>
      <c r="G2984" s="6">
        <v>47325</v>
      </c>
      <c r="H2984" s="3" t="s">
        <v>7945</v>
      </c>
      <c r="I2984" s="3" t="s">
        <v>7946</v>
      </c>
      <c r="J2984" s="3">
        <v>44</v>
      </c>
      <c r="K2984" s="5" t="s">
        <v>214</v>
      </c>
      <c r="L2984" s="5">
        <v>1</v>
      </c>
      <c r="M2984" s="5" t="s">
        <v>215</v>
      </c>
      <c r="N2984" s="5">
        <f>VLOOKUP(M2984,[1]ArchetypeScores!E:N,10,FALSE)</f>
        <v>1</v>
      </c>
      <c r="O2984" s="5">
        <f>VLOOKUP(M2984,[1]ArchetypeScores!E:O,11,FALSE)</f>
        <v>0</v>
      </c>
      <c r="P2984" s="5">
        <f>VLOOKUP(M2984,[1]ArchetypeScores!E:P,12,FALSE)</f>
        <v>1</v>
      </c>
      <c r="Q2984" s="2" t="str">
        <f>VLOOKUP(M2984,[1]ArchetypeScores!E:W,19,FALSE)</f>
        <v>Health care</v>
      </c>
      <c r="R2984" s="2">
        <f>VLOOKUP(M2984,[1]ArchetypeScores!E:I,5,FALSE)</f>
        <v>0</v>
      </c>
      <c r="S2984" s="2">
        <f>VLOOKUP(M2984,[1]ArchetypeScores!E:K,7,FALSE)</f>
        <v>1</v>
      </c>
      <c r="T2984" s="2" t="str">
        <f t="shared" si="46"/>
        <v>Indirect only</v>
      </c>
    </row>
    <row r="2985" spans="1:20" x14ac:dyDescent="0.3">
      <c r="A2985" s="2" t="s">
        <v>7942</v>
      </c>
      <c r="B2985" s="3" t="s">
        <v>8097</v>
      </c>
      <c r="C2985" s="3" t="s">
        <v>8098</v>
      </c>
      <c r="D2985" s="4">
        <v>2</v>
      </c>
      <c r="E2985" s="5" t="s">
        <v>1340</v>
      </c>
      <c r="F2985" s="4">
        <v>2.2468400000000002</v>
      </c>
      <c r="G2985" s="6">
        <v>47320</v>
      </c>
      <c r="H2985" s="3" t="s">
        <v>7945</v>
      </c>
      <c r="I2985" s="3" t="s">
        <v>7946</v>
      </c>
      <c r="J2985" s="3" t="s">
        <v>8099</v>
      </c>
      <c r="K2985" s="5" t="s">
        <v>214</v>
      </c>
      <c r="L2985" s="5">
        <v>4</v>
      </c>
      <c r="M2985" s="5" t="s">
        <v>560</v>
      </c>
      <c r="N2985" s="5">
        <f>VLOOKUP(M2985,[1]ArchetypeScores!E:N,10,FALSE)</f>
        <v>1</v>
      </c>
      <c r="O2985" s="5">
        <f>VLOOKUP(M2985,[1]ArchetypeScores!E:O,11,FALSE)</f>
        <v>0</v>
      </c>
      <c r="P2985" s="5">
        <f>VLOOKUP(M2985,[1]ArchetypeScores!E:P,12,FALSE)</f>
        <v>0</v>
      </c>
      <c r="Q2985" s="2" t="str">
        <f>VLOOKUP(M2985,[1]ArchetypeScores!E:W,19,FALSE)</f>
        <v>Other sector</v>
      </c>
      <c r="R2985" s="2">
        <f>VLOOKUP(M2985,[1]ArchetypeScores!E:I,5,FALSE)</f>
        <v>0</v>
      </c>
      <c r="S2985" s="2">
        <f>VLOOKUP(M2985,[1]ArchetypeScores!E:K,7,FALSE)</f>
        <v>0</v>
      </c>
      <c r="T2985" s="2" t="str">
        <f t="shared" si="46"/>
        <v>Not A&amp;R positive</v>
      </c>
    </row>
    <row r="2986" spans="1:20" x14ac:dyDescent="0.3">
      <c r="A2986" s="2" t="s">
        <v>7942</v>
      </c>
      <c r="B2986" s="3" t="s">
        <v>8100</v>
      </c>
      <c r="C2986" s="3" t="s">
        <v>8101</v>
      </c>
      <c r="D2986" s="4">
        <v>1</v>
      </c>
      <c r="E2986" s="5" t="s">
        <v>1340</v>
      </c>
      <c r="F2986" s="4">
        <v>1.1234200000000001</v>
      </c>
      <c r="G2986" s="6">
        <v>47322</v>
      </c>
      <c r="H2986" s="3" t="s">
        <v>7945</v>
      </c>
      <c r="I2986" s="3" t="s">
        <v>7946</v>
      </c>
      <c r="J2986" s="3">
        <v>41</v>
      </c>
      <c r="K2986" s="5" t="s">
        <v>214</v>
      </c>
      <c r="L2986" s="5">
        <v>4</v>
      </c>
      <c r="M2986" s="5" t="s">
        <v>560</v>
      </c>
      <c r="N2986" s="5">
        <f>VLOOKUP(M2986,[1]ArchetypeScores!E:N,10,FALSE)</f>
        <v>1</v>
      </c>
      <c r="O2986" s="5">
        <f>VLOOKUP(M2986,[1]ArchetypeScores!E:O,11,FALSE)</f>
        <v>0</v>
      </c>
      <c r="P2986" s="5">
        <f>VLOOKUP(M2986,[1]ArchetypeScores!E:P,12,FALSE)</f>
        <v>0</v>
      </c>
      <c r="Q2986" s="2" t="str">
        <f>VLOOKUP(M2986,[1]ArchetypeScores!E:W,19,FALSE)</f>
        <v>Other sector</v>
      </c>
      <c r="R2986" s="2">
        <f>VLOOKUP(M2986,[1]ArchetypeScores!E:I,5,FALSE)</f>
        <v>0</v>
      </c>
      <c r="S2986" s="2">
        <f>VLOOKUP(M2986,[1]ArchetypeScores!E:K,7,FALSE)</f>
        <v>0</v>
      </c>
      <c r="T2986" s="2" t="str">
        <f t="shared" si="46"/>
        <v>Not A&amp;R positive</v>
      </c>
    </row>
    <row r="2987" spans="1:20" x14ac:dyDescent="0.3">
      <c r="A2987" s="2" t="s">
        <v>7942</v>
      </c>
      <c r="B2987" s="3" t="s">
        <v>8102</v>
      </c>
      <c r="C2987" s="3" t="s">
        <v>8103</v>
      </c>
      <c r="D2987" s="4">
        <v>10</v>
      </c>
      <c r="E2987" s="5" t="s">
        <v>1340</v>
      </c>
      <c r="F2987" s="4">
        <v>10.8887</v>
      </c>
      <c r="G2987" s="6">
        <v>47354</v>
      </c>
      <c r="H2987" s="3" t="s">
        <v>8014</v>
      </c>
      <c r="I2987" s="3"/>
      <c r="J2987" s="3"/>
      <c r="K2987" s="5" t="s">
        <v>67</v>
      </c>
      <c r="L2987" s="5">
        <v>2</v>
      </c>
      <c r="M2987" s="5" t="s">
        <v>68</v>
      </c>
      <c r="N2987" s="5">
        <f>VLOOKUP(M2987,[1]ArchetypeScores!E:N,10,FALSE)</f>
        <v>0</v>
      </c>
      <c r="O2987" s="5">
        <f>VLOOKUP(M2987,[1]ArchetypeScores!E:O,11,FALSE)</f>
        <v>-1</v>
      </c>
      <c r="P2987" s="5">
        <f>VLOOKUP(M2987,[1]ArchetypeScores!E:P,12,FALSE)</f>
        <v>0</v>
      </c>
      <c r="Q2987" s="2" t="str">
        <f>VLOOKUP(M2987,[1]ArchetypeScores!E:W,19,FALSE)</f>
        <v>Untargeted</v>
      </c>
      <c r="R2987" s="2">
        <f>VLOOKUP(M2987,[1]ArchetypeScores!E:I,5,FALSE)</f>
        <v>0</v>
      </c>
      <c r="S2987" s="2">
        <f>VLOOKUP(M2987,[1]ArchetypeScores!E:K,7,FALSE)</f>
        <v>0</v>
      </c>
      <c r="T2987" s="2" t="str">
        <f t="shared" si="46"/>
        <v>Not A&amp;R positive</v>
      </c>
    </row>
    <row r="2988" spans="1:20" x14ac:dyDescent="0.3">
      <c r="A2988" s="2" t="s">
        <v>7942</v>
      </c>
      <c r="B2988" s="3" t="s">
        <v>8104</v>
      </c>
      <c r="C2988" s="3" t="s">
        <v>8105</v>
      </c>
      <c r="D2988" s="4">
        <v>16.667000000000002</v>
      </c>
      <c r="E2988" s="5" t="s">
        <v>1340</v>
      </c>
      <c r="F2988" s="4">
        <v>18.816669999999998</v>
      </c>
      <c r="G2988" s="6">
        <v>47363</v>
      </c>
      <c r="H2988" s="3" t="s">
        <v>8106</v>
      </c>
      <c r="I2988" s="3" t="s">
        <v>8107</v>
      </c>
      <c r="J2988" s="3"/>
      <c r="K2988" s="5" t="s">
        <v>47</v>
      </c>
      <c r="L2988" s="5">
        <v>2</v>
      </c>
      <c r="M2988" s="5" t="s">
        <v>440</v>
      </c>
      <c r="N2988" s="5">
        <f>VLOOKUP(M2988,[1]ArchetypeScores!E:N,10,FALSE)</f>
        <v>0</v>
      </c>
      <c r="O2988" s="5">
        <f>VLOOKUP(M2988,[1]ArchetypeScores!E:O,11,FALSE)</f>
        <v>0</v>
      </c>
      <c r="P2988" s="5">
        <f>VLOOKUP(M2988,[1]ArchetypeScores!E:P,12,FALSE)</f>
        <v>0</v>
      </c>
      <c r="Q2988" s="2" t="str">
        <f>VLOOKUP(M2988,[1]ArchetypeScores!E:W,19,FALSE)</f>
        <v>Other sector</v>
      </c>
      <c r="R2988" s="2">
        <f>VLOOKUP(M2988,[1]ArchetypeScores!E:I,5,FALSE)</f>
        <v>0</v>
      </c>
      <c r="S2988" s="2">
        <f>VLOOKUP(M2988,[1]ArchetypeScores!E:K,7,FALSE)</f>
        <v>0</v>
      </c>
      <c r="T2988" s="2" t="str">
        <f t="shared" si="46"/>
        <v>Not A&amp;R positive</v>
      </c>
    </row>
    <row r="2989" spans="1:20" x14ac:dyDescent="0.3">
      <c r="A2989" s="2" t="s">
        <v>7942</v>
      </c>
      <c r="B2989" s="3" t="s">
        <v>8108</v>
      </c>
      <c r="C2989" s="3" t="s">
        <v>8109</v>
      </c>
      <c r="D2989" s="4">
        <v>0.5</v>
      </c>
      <c r="E2989" s="5" t="s">
        <v>1340</v>
      </c>
      <c r="F2989" s="4">
        <v>0.56171000000000004</v>
      </c>
      <c r="G2989" s="6">
        <v>47298</v>
      </c>
      <c r="H2989" s="3" t="s">
        <v>7945</v>
      </c>
      <c r="I2989" s="3" t="s">
        <v>7961</v>
      </c>
      <c r="J2989" s="3"/>
      <c r="K2989" s="5" t="s">
        <v>57</v>
      </c>
      <c r="L2989" s="5">
        <v>29</v>
      </c>
      <c r="M2989" s="5" t="s">
        <v>58</v>
      </c>
      <c r="N2989" s="5">
        <f>VLOOKUP(M2989,[1]ArchetypeScores!E:N,10,FALSE)</f>
        <v>0</v>
      </c>
      <c r="O2989" s="5">
        <f>VLOOKUP(M2989,[1]ArchetypeScores!E:O,11,FALSE)</f>
        <v>-1</v>
      </c>
      <c r="P2989" s="5">
        <f>VLOOKUP(M2989,[1]ArchetypeScores!E:P,12,FALSE)</f>
        <v>0</v>
      </c>
      <c r="Q2989" s="2" t="str">
        <f>VLOOKUP(M2989,[1]ArchetypeScores!E:W,19,FALSE)</f>
        <v>Untargeted</v>
      </c>
      <c r="R2989" s="2">
        <f>VLOOKUP(M2989,[1]ArchetypeScores!E:I,5,FALSE)</f>
        <v>0</v>
      </c>
      <c r="S2989" s="2">
        <f>VLOOKUP(M2989,[1]ArchetypeScores!E:K,7,FALSE)</f>
        <v>0</v>
      </c>
      <c r="T2989" s="2" t="str">
        <f t="shared" si="46"/>
        <v>Not A&amp;R positive</v>
      </c>
    </row>
    <row r="2990" spans="1:20" x14ac:dyDescent="0.3">
      <c r="A2990" s="2" t="s">
        <v>7942</v>
      </c>
      <c r="B2990" s="3" t="s">
        <v>8110</v>
      </c>
      <c r="C2990" s="3" t="s">
        <v>8111</v>
      </c>
      <c r="D2990" s="4">
        <v>19.600000000000001</v>
      </c>
      <c r="E2990" s="5" t="s">
        <v>1340</v>
      </c>
      <c r="F2990" s="4">
        <v>22.06372</v>
      </c>
      <c r="G2990" s="6">
        <v>47292</v>
      </c>
      <c r="H2990" s="3" t="s">
        <v>8112</v>
      </c>
      <c r="I2990" s="3" t="s">
        <v>8113</v>
      </c>
      <c r="J2990" s="3"/>
      <c r="K2990" s="5" t="s">
        <v>53</v>
      </c>
      <c r="L2990" s="5">
        <v>1</v>
      </c>
      <c r="M2990" s="5" t="s">
        <v>54</v>
      </c>
      <c r="N2990" s="5">
        <f>VLOOKUP(M2990,[1]ArchetypeScores!E:N,10,FALSE)</f>
        <v>0</v>
      </c>
      <c r="O2990" s="5">
        <f>VLOOKUP(M2990,[1]ArchetypeScores!E:O,11,FALSE)</f>
        <v>-1</v>
      </c>
      <c r="P2990" s="5">
        <f>VLOOKUP(M2990,[1]ArchetypeScores!E:P,12,FALSE)</f>
        <v>0</v>
      </c>
      <c r="Q2990" s="2" t="str">
        <f>VLOOKUP(M2990,[1]ArchetypeScores!E:W,19,FALSE)</f>
        <v>Untargeted</v>
      </c>
      <c r="R2990" s="2">
        <f>VLOOKUP(M2990,[1]ArchetypeScores!E:I,5,FALSE)</f>
        <v>0</v>
      </c>
      <c r="S2990" s="2">
        <f>VLOOKUP(M2990,[1]ArchetypeScores!E:K,7,FALSE)</f>
        <v>0</v>
      </c>
      <c r="T2990" s="2" t="str">
        <f t="shared" si="46"/>
        <v>Not A&amp;R positive</v>
      </c>
    </row>
    <row r="2991" spans="1:20" x14ac:dyDescent="0.3">
      <c r="A2991" s="2" t="s">
        <v>7942</v>
      </c>
      <c r="B2991" s="3" t="s">
        <v>8114</v>
      </c>
      <c r="C2991" s="3" t="s">
        <v>8115</v>
      </c>
      <c r="D2991" s="4">
        <v>2</v>
      </c>
      <c r="E2991" s="5" t="s">
        <v>1340</v>
      </c>
      <c r="F2991" s="4">
        <v>2.2468400000000002</v>
      </c>
      <c r="G2991" s="6">
        <v>47304</v>
      </c>
      <c r="H2991" s="3" t="s">
        <v>7945</v>
      </c>
      <c r="I2991" s="3" t="s">
        <v>7961</v>
      </c>
      <c r="J2991" s="3"/>
      <c r="K2991" s="5" t="s">
        <v>154</v>
      </c>
      <c r="L2991" s="5">
        <v>1</v>
      </c>
      <c r="M2991" s="5" t="s">
        <v>188</v>
      </c>
      <c r="N2991" s="5">
        <f>VLOOKUP(M2991,[1]ArchetypeScores!E:N,10,FALSE)</f>
        <v>1</v>
      </c>
      <c r="O2991" s="5">
        <f>VLOOKUP(M2991,[1]ArchetypeScores!E:O,11,FALSE)</f>
        <v>-1</v>
      </c>
      <c r="P2991" s="5">
        <f>VLOOKUP(M2991,[1]ArchetypeScores!E:P,12,FALSE)</f>
        <v>0</v>
      </c>
      <c r="Q2991" s="2" t="str">
        <f>VLOOKUP(M2991,[1]ArchetypeScores!E:W,19,FALSE)</f>
        <v>Education and training</v>
      </c>
      <c r="R2991" s="2">
        <f>VLOOKUP(M2991,[1]ArchetypeScores!E:I,5,FALSE)</f>
        <v>0</v>
      </c>
      <c r="S2991" s="2">
        <f>VLOOKUP(M2991,[1]ArchetypeScores!E:K,7,FALSE)</f>
        <v>1</v>
      </c>
      <c r="T2991" s="2" t="str">
        <f t="shared" si="46"/>
        <v>Indirect only</v>
      </c>
    </row>
    <row r="2992" spans="1:20" x14ac:dyDescent="0.3">
      <c r="A2992" s="2" t="s">
        <v>7942</v>
      </c>
      <c r="B2992" s="3" t="s">
        <v>8116</v>
      </c>
      <c r="C2992" s="3" t="s">
        <v>8117</v>
      </c>
      <c r="D2992" s="4"/>
      <c r="E2992" s="5" t="s">
        <v>1340</v>
      </c>
      <c r="F2992" s="4">
        <v>0</v>
      </c>
      <c r="G2992" s="6">
        <v>47288</v>
      </c>
      <c r="H2992" s="3" t="s">
        <v>8018</v>
      </c>
      <c r="I2992" s="3" t="s">
        <v>8118</v>
      </c>
      <c r="J2992" s="3"/>
      <c r="K2992" s="5" t="s">
        <v>67</v>
      </c>
      <c r="L2992" s="5">
        <v>2</v>
      </c>
      <c r="M2992" s="5" t="s">
        <v>68</v>
      </c>
      <c r="N2992" s="5">
        <f>VLOOKUP(M2992,[1]ArchetypeScores!E:N,10,FALSE)</f>
        <v>0</v>
      </c>
      <c r="O2992" s="5">
        <f>VLOOKUP(M2992,[1]ArchetypeScores!E:O,11,FALSE)</f>
        <v>-1</v>
      </c>
      <c r="P2992" s="5">
        <f>VLOOKUP(M2992,[1]ArchetypeScores!E:P,12,FALSE)</f>
        <v>0</v>
      </c>
      <c r="Q2992" s="2" t="str">
        <f>VLOOKUP(M2992,[1]ArchetypeScores!E:W,19,FALSE)</f>
        <v>Untargeted</v>
      </c>
      <c r="R2992" s="2">
        <f>VLOOKUP(M2992,[1]ArchetypeScores!E:I,5,FALSE)</f>
        <v>0</v>
      </c>
      <c r="S2992" s="2">
        <f>VLOOKUP(M2992,[1]ArchetypeScores!E:K,7,FALSE)</f>
        <v>0</v>
      </c>
      <c r="T2992" s="2" t="str">
        <f t="shared" si="46"/>
        <v>Not A&amp;R positive</v>
      </c>
    </row>
    <row r="2993" spans="1:20" x14ac:dyDescent="0.3">
      <c r="A2993" s="2" t="s">
        <v>7942</v>
      </c>
      <c r="B2993" s="3" t="s">
        <v>8119</v>
      </c>
      <c r="C2993" s="3" t="s">
        <v>8120</v>
      </c>
      <c r="D2993" s="4">
        <v>0</v>
      </c>
      <c r="E2993" s="5" t="s">
        <v>1340</v>
      </c>
      <c r="F2993" s="4">
        <v>0</v>
      </c>
      <c r="G2993" s="6">
        <v>47334</v>
      </c>
      <c r="H2993" s="3" t="s">
        <v>7945</v>
      </c>
      <c r="I2993" s="3" t="s">
        <v>7946</v>
      </c>
      <c r="J2993" s="3">
        <v>49</v>
      </c>
      <c r="K2993" s="5" t="s">
        <v>175</v>
      </c>
      <c r="L2993" s="5">
        <v>1</v>
      </c>
      <c r="M2993" s="5" t="s">
        <v>176</v>
      </c>
      <c r="N2993" s="5">
        <f>VLOOKUP(M2993,[1]ArchetypeScores!E:N,10,FALSE)</f>
        <v>1</v>
      </c>
      <c r="O2993" s="5">
        <f>VLOOKUP(M2993,[1]ArchetypeScores!E:O,11,FALSE)</f>
        <v>-2</v>
      </c>
      <c r="P2993" s="5">
        <f>VLOOKUP(M2993,[1]ArchetypeScores!E:P,12,FALSE)</f>
        <v>0</v>
      </c>
      <c r="Q2993" s="2" t="str">
        <f>VLOOKUP(M2993,[1]ArchetypeScores!E:W,19,FALSE)</f>
        <v>Other sector</v>
      </c>
      <c r="R2993" s="2">
        <f>VLOOKUP(M2993,[1]ArchetypeScores!E:I,5,FALSE)</f>
        <v>0</v>
      </c>
      <c r="S2993" s="2">
        <f>VLOOKUP(M2993,[1]ArchetypeScores!E:K,7,FALSE)</f>
        <v>1</v>
      </c>
      <c r="T2993" s="2" t="str">
        <f t="shared" si="46"/>
        <v>Indirect only</v>
      </c>
    </row>
    <row r="2994" spans="1:20" x14ac:dyDescent="0.3">
      <c r="A2994" s="2" t="s">
        <v>7942</v>
      </c>
      <c r="B2994" s="3" t="s">
        <v>8121</v>
      </c>
      <c r="C2994" s="3" t="s">
        <v>8122</v>
      </c>
      <c r="D2994" s="4">
        <v>0.5</v>
      </c>
      <c r="E2994" s="5" t="s">
        <v>1340</v>
      </c>
      <c r="F2994" s="4">
        <v>0.56171000000000004</v>
      </c>
      <c r="G2994" s="6">
        <v>47336</v>
      </c>
      <c r="H2994" s="3" t="s">
        <v>7945</v>
      </c>
      <c r="I2994" s="3" t="s">
        <v>7946</v>
      </c>
      <c r="J2994" s="3">
        <v>51</v>
      </c>
      <c r="K2994" s="5" t="s">
        <v>25</v>
      </c>
      <c r="L2994" s="5">
        <v>4</v>
      </c>
      <c r="M2994" s="5" t="s">
        <v>184</v>
      </c>
      <c r="N2994" s="5">
        <f>VLOOKUP(M2994,[1]ArchetypeScores!E:N,10,FALSE)</f>
        <v>1</v>
      </c>
      <c r="O2994" s="5">
        <f>VLOOKUP(M2994,[1]ArchetypeScores!E:O,11,FALSE)</f>
        <v>-2</v>
      </c>
      <c r="P2994" s="5">
        <f>VLOOKUP(M2994,[1]ArchetypeScores!E:P,12,FALSE)</f>
        <v>1</v>
      </c>
      <c r="Q2994" s="2" t="e">
        <f>VLOOKUP(M2994,[1]ArchetypeScores!E:W,19,FALSE)</f>
        <v>#N/A</v>
      </c>
      <c r="R2994" s="2">
        <f>VLOOKUP(M2994,[1]ArchetypeScores!E:I,5,FALSE)</f>
        <v>0</v>
      </c>
      <c r="S2994" s="2">
        <f>VLOOKUP(M2994,[1]ArchetypeScores!E:K,7,FALSE)</f>
        <v>1</v>
      </c>
      <c r="T2994" s="2" t="str">
        <f t="shared" si="46"/>
        <v>Indirect only</v>
      </c>
    </row>
    <row r="2995" spans="1:20" x14ac:dyDescent="0.3">
      <c r="A2995" s="2" t="s">
        <v>7942</v>
      </c>
      <c r="B2995" s="3" t="s">
        <v>8123</v>
      </c>
      <c r="C2995" s="3" t="s">
        <v>8124</v>
      </c>
      <c r="D2995" s="4">
        <v>0.13</v>
      </c>
      <c r="E2995" s="5" t="s">
        <v>1340</v>
      </c>
      <c r="F2995" s="4">
        <v>0.1578</v>
      </c>
      <c r="G2995" s="6">
        <v>47285</v>
      </c>
      <c r="H2995" s="3" t="s">
        <v>8125</v>
      </c>
      <c r="I2995" s="3"/>
      <c r="J2995" s="3"/>
      <c r="K2995" s="5" t="s">
        <v>57</v>
      </c>
      <c r="L2995" s="5">
        <v>29</v>
      </c>
      <c r="M2995" s="5" t="s">
        <v>58</v>
      </c>
      <c r="N2995" s="5">
        <f>VLOOKUP(M2995,[1]ArchetypeScores!E:N,10,FALSE)</f>
        <v>0</v>
      </c>
      <c r="O2995" s="5">
        <f>VLOOKUP(M2995,[1]ArchetypeScores!E:O,11,FALSE)</f>
        <v>-1</v>
      </c>
      <c r="P2995" s="5">
        <f>VLOOKUP(M2995,[1]ArchetypeScores!E:P,12,FALSE)</f>
        <v>0</v>
      </c>
      <c r="Q2995" s="2" t="str">
        <f>VLOOKUP(M2995,[1]ArchetypeScores!E:W,19,FALSE)</f>
        <v>Untargeted</v>
      </c>
      <c r="R2995" s="2">
        <f>VLOOKUP(M2995,[1]ArchetypeScores!E:I,5,FALSE)</f>
        <v>0</v>
      </c>
      <c r="S2995" s="2">
        <f>VLOOKUP(M2995,[1]ArchetypeScores!E:K,7,FALSE)</f>
        <v>0</v>
      </c>
      <c r="T2995" s="2" t="str">
        <f t="shared" si="46"/>
        <v>Not A&amp;R positive</v>
      </c>
    </row>
    <row r="2996" spans="1:20" x14ac:dyDescent="0.3">
      <c r="A2996" s="2" t="s">
        <v>7942</v>
      </c>
      <c r="B2996" s="3" t="s">
        <v>8126</v>
      </c>
      <c r="C2996" s="3" t="s">
        <v>8127</v>
      </c>
      <c r="D2996" s="4">
        <v>25</v>
      </c>
      <c r="E2996" s="5" t="s">
        <v>1340</v>
      </c>
      <c r="F2996" s="4">
        <v>28.0855</v>
      </c>
      <c r="G2996" s="6">
        <v>47308</v>
      </c>
      <c r="H2996" s="3" t="s">
        <v>7945</v>
      </c>
      <c r="I2996" s="3" t="s">
        <v>7961</v>
      </c>
      <c r="J2996" s="3"/>
      <c r="K2996" s="5" t="s">
        <v>57</v>
      </c>
      <c r="L2996" s="5">
        <v>29</v>
      </c>
      <c r="M2996" s="5" t="s">
        <v>58</v>
      </c>
      <c r="N2996" s="5">
        <f>VLOOKUP(M2996,[1]ArchetypeScores!E:N,10,FALSE)</f>
        <v>0</v>
      </c>
      <c r="O2996" s="5">
        <f>VLOOKUP(M2996,[1]ArchetypeScores!E:O,11,FALSE)</f>
        <v>-1</v>
      </c>
      <c r="P2996" s="5">
        <f>VLOOKUP(M2996,[1]ArchetypeScores!E:P,12,FALSE)</f>
        <v>0</v>
      </c>
      <c r="Q2996" s="2" t="str">
        <f>VLOOKUP(M2996,[1]ArchetypeScores!E:W,19,FALSE)</f>
        <v>Untargeted</v>
      </c>
      <c r="R2996" s="2">
        <f>VLOOKUP(M2996,[1]ArchetypeScores!E:I,5,FALSE)</f>
        <v>0</v>
      </c>
      <c r="S2996" s="2">
        <f>VLOOKUP(M2996,[1]ArchetypeScores!E:K,7,FALSE)</f>
        <v>0</v>
      </c>
      <c r="T2996" s="2" t="str">
        <f t="shared" si="46"/>
        <v>Not A&amp;R positive</v>
      </c>
    </row>
    <row r="2997" spans="1:20" x14ac:dyDescent="0.3">
      <c r="A2997" s="2" t="s">
        <v>7942</v>
      </c>
      <c r="B2997" s="3" t="s">
        <v>8128</v>
      </c>
      <c r="C2997" s="3" t="s">
        <v>8129</v>
      </c>
      <c r="D2997" s="4">
        <v>7.7</v>
      </c>
      <c r="E2997" s="5" t="s">
        <v>1340</v>
      </c>
      <c r="F2997" s="4">
        <v>8.3842999999999996</v>
      </c>
      <c r="G2997" s="6">
        <v>47357</v>
      </c>
      <c r="H2997" s="3" t="s">
        <v>8014</v>
      </c>
      <c r="I2997" s="3"/>
      <c r="J2997" s="3"/>
      <c r="K2997" s="5" t="s">
        <v>57</v>
      </c>
      <c r="L2997" s="5">
        <v>29</v>
      </c>
      <c r="M2997" s="5" t="s">
        <v>58</v>
      </c>
      <c r="N2997" s="5">
        <f>VLOOKUP(M2997,[1]ArchetypeScores!E:N,10,FALSE)</f>
        <v>0</v>
      </c>
      <c r="O2997" s="5">
        <f>VLOOKUP(M2997,[1]ArchetypeScores!E:O,11,FALSE)</f>
        <v>-1</v>
      </c>
      <c r="P2997" s="5">
        <f>VLOOKUP(M2997,[1]ArchetypeScores!E:P,12,FALSE)</f>
        <v>0</v>
      </c>
      <c r="Q2997" s="2" t="str">
        <f>VLOOKUP(M2997,[1]ArchetypeScores!E:W,19,FALSE)</f>
        <v>Untargeted</v>
      </c>
      <c r="R2997" s="2">
        <f>VLOOKUP(M2997,[1]ArchetypeScores!E:I,5,FALSE)</f>
        <v>0</v>
      </c>
      <c r="S2997" s="2">
        <f>VLOOKUP(M2997,[1]ArchetypeScores!E:K,7,FALSE)</f>
        <v>0</v>
      </c>
      <c r="T2997" s="2" t="str">
        <f t="shared" si="46"/>
        <v>Not A&amp;R positive</v>
      </c>
    </row>
    <row r="2998" spans="1:20" x14ac:dyDescent="0.3">
      <c r="A2998" s="2" t="s">
        <v>7942</v>
      </c>
      <c r="B2998" s="3" t="s">
        <v>8130</v>
      </c>
      <c r="C2998" s="3" t="s">
        <v>8131</v>
      </c>
      <c r="D2998" s="4">
        <v>2.5</v>
      </c>
      <c r="E2998" s="5" t="s">
        <v>1340</v>
      </c>
      <c r="F2998" s="4">
        <v>3.0035500000000002</v>
      </c>
      <c r="G2998" s="6">
        <v>47379</v>
      </c>
      <c r="H2998" s="3" t="s">
        <v>8132</v>
      </c>
      <c r="I2998" s="3"/>
      <c r="J2998" s="3"/>
      <c r="K2998" s="5" t="s">
        <v>89</v>
      </c>
      <c r="L2998" s="5">
        <v>1</v>
      </c>
      <c r="M2998" s="5" t="s">
        <v>90</v>
      </c>
      <c r="N2998" s="5">
        <f>VLOOKUP(M2998,[1]ArchetypeScores!E:N,10,FALSE)</f>
        <v>1</v>
      </c>
      <c r="O2998" s="5">
        <f>VLOOKUP(M2998,[1]ArchetypeScores!E:O,11,FALSE)</f>
        <v>0</v>
      </c>
      <c r="P2998" s="5">
        <f>VLOOKUP(M2998,[1]ArchetypeScores!E:P,12,FALSE)</f>
        <v>0</v>
      </c>
      <c r="Q2998" s="2" t="str">
        <f>VLOOKUP(M2998,[1]ArchetypeScores!E:W,19,FALSE)</f>
        <v>Other sector</v>
      </c>
      <c r="R2998" s="2">
        <f>VLOOKUP(M2998,[1]ArchetypeScores!E:I,5,FALSE)</f>
        <v>0</v>
      </c>
      <c r="S2998" s="2">
        <f>VLOOKUP(M2998,[1]ArchetypeScores!E:K,7,FALSE)</f>
        <v>0</v>
      </c>
      <c r="T2998" s="2" t="str">
        <f t="shared" si="46"/>
        <v>Not A&amp;R positive</v>
      </c>
    </row>
    <row r="2999" spans="1:20" x14ac:dyDescent="0.3">
      <c r="A2999" s="2" t="s">
        <v>7942</v>
      </c>
      <c r="B2999" s="3" t="s">
        <v>8133</v>
      </c>
      <c r="C2999" s="3" t="s">
        <v>8134</v>
      </c>
      <c r="D2999" s="4">
        <v>0.15</v>
      </c>
      <c r="E2999" s="5" t="s">
        <v>1340</v>
      </c>
      <c r="F2999" s="4">
        <v>0.16850999999999999</v>
      </c>
      <c r="G2999" s="6">
        <v>47297</v>
      </c>
      <c r="H2999" s="3" t="s">
        <v>7945</v>
      </c>
      <c r="I2999" s="3" t="s">
        <v>7961</v>
      </c>
      <c r="J2999" s="3"/>
      <c r="K2999" s="5" t="s">
        <v>611</v>
      </c>
      <c r="L2999" s="5">
        <v>7</v>
      </c>
      <c r="M2999" s="5" t="s">
        <v>1872</v>
      </c>
      <c r="N2999" s="5">
        <f>VLOOKUP(M2999,[1]ArchetypeScores!E:N,10,FALSE)</f>
        <v>1</v>
      </c>
      <c r="O2999" s="5">
        <f>VLOOKUP(M2999,[1]ArchetypeScores!E:O,11,FALSE)</f>
        <v>-1</v>
      </c>
      <c r="P2999" s="5">
        <f>VLOOKUP(M2999,[1]ArchetypeScores!E:P,12,FALSE)</f>
        <v>0</v>
      </c>
      <c r="Q2999" s="2" t="str">
        <f>VLOOKUP(M2999,[1]ArchetypeScores!E:W,19,FALSE)</f>
        <v>Consumer (including agriculture and tourism)</v>
      </c>
      <c r="R2999" s="2">
        <f>VLOOKUP(M2999,[1]ArchetypeScores!E:I,5,FALSE)</f>
        <v>0</v>
      </c>
      <c r="S2999" s="2">
        <f>VLOOKUP(M2999,[1]ArchetypeScores!E:K,7,FALSE)</f>
        <v>0</v>
      </c>
      <c r="T2999" s="2" t="str">
        <f t="shared" si="46"/>
        <v>Not A&amp;R positive</v>
      </c>
    </row>
    <row r="3000" spans="1:20" x14ac:dyDescent="0.3">
      <c r="A3000" s="2" t="s">
        <v>7942</v>
      </c>
      <c r="B3000" s="3" t="s">
        <v>8135</v>
      </c>
      <c r="C3000" s="3" t="s">
        <v>8136</v>
      </c>
      <c r="D3000" s="4"/>
      <c r="E3000" s="5" t="s">
        <v>1340</v>
      </c>
      <c r="F3000" s="4">
        <v>0</v>
      </c>
      <c r="G3000" s="6">
        <v>47358</v>
      </c>
      <c r="H3000" s="3" t="s">
        <v>8014</v>
      </c>
      <c r="I3000" s="3"/>
      <c r="J3000" s="3"/>
      <c r="K3000" s="5" t="s">
        <v>38</v>
      </c>
      <c r="L3000" s="5">
        <v>13</v>
      </c>
      <c r="M3000" s="5" t="s">
        <v>39</v>
      </c>
      <c r="N3000" s="5">
        <f>VLOOKUP(M3000,[1]ArchetypeScores!E:N,10,FALSE)</f>
        <v>0</v>
      </c>
      <c r="O3000" s="5">
        <f>VLOOKUP(M3000,[1]ArchetypeScores!E:O,11,FALSE)</f>
        <v>-2</v>
      </c>
      <c r="P3000" s="5">
        <f>VLOOKUP(M3000,[1]ArchetypeScores!E:P,12,FALSE)</f>
        <v>0</v>
      </c>
      <c r="Q3000" s="2" t="str">
        <f>VLOOKUP(M3000,[1]ArchetypeScores!E:W,19,FALSE)</f>
        <v>Industrials - transportation</v>
      </c>
      <c r="R3000" s="2">
        <f>VLOOKUP(M3000,[1]ArchetypeScores!E:I,5,FALSE)</f>
        <v>0</v>
      </c>
      <c r="S3000" s="2">
        <f>VLOOKUP(M3000,[1]ArchetypeScores!E:K,7,FALSE)</f>
        <v>0</v>
      </c>
      <c r="T3000" s="2" t="str">
        <f t="shared" si="46"/>
        <v>Not A&amp;R positive</v>
      </c>
    </row>
    <row r="3001" spans="1:20" x14ac:dyDescent="0.3">
      <c r="A3001" s="2" t="s">
        <v>7942</v>
      </c>
      <c r="B3001" s="3" t="s">
        <v>8137</v>
      </c>
      <c r="C3001" s="3" t="s">
        <v>8138</v>
      </c>
      <c r="D3001" s="4">
        <v>5.0000000000000001E-3</v>
      </c>
      <c r="E3001" s="5" t="s">
        <v>1340</v>
      </c>
      <c r="F3001" s="4">
        <v>5.6299999999999996E-3</v>
      </c>
      <c r="G3001" s="6">
        <v>47290</v>
      </c>
      <c r="H3001" s="3" t="s">
        <v>8139</v>
      </c>
      <c r="I3001" s="3" t="s">
        <v>8047</v>
      </c>
      <c r="J3001" s="3"/>
      <c r="K3001" s="5" t="s">
        <v>163</v>
      </c>
      <c r="L3001" s="5">
        <v>4</v>
      </c>
      <c r="M3001" s="5" t="s">
        <v>1448</v>
      </c>
      <c r="N3001" s="5">
        <f>VLOOKUP(M3001,[1]ArchetypeScores!E:N,10,FALSE)</f>
        <v>0</v>
      </c>
      <c r="O3001" s="5">
        <f>VLOOKUP(M3001,[1]ArchetypeScores!E:O,11,FALSE)</f>
        <v>0</v>
      </c>
      <c r="P3001" s="5">
        <f>VLOOKUP(M3001,[1]ArchetypeScores!E:P,12,FALSE)</f>
        <v>0</v>
      </c>
      <c r="Q3001" s="2" t="str">
        <f>VLOOKUP(M3001,[1]ArchetypeScores!E:W,19,FALSE)</f>
        <v>Other sector</v>
      </c>
      <c r="R3001" s="2">
        <f>VLOOKUP(M3001,[1]ArchetypeScores!E:I,5,FALSE)</f>
        <v>0</v>
      </c>
      <c r="S3001" s="2">
        <f>VLOOKUP(M3001,[1]ArchetypeScores!E:K,7,FALSE)</f>
        <v>0</v>
      </c>
      <c r="T3001" s="2" t="str">
        <f t="shared" si="46"/>
        <v>Not A&amp;R positive</v>
      </c>
    </row>
    <row r="3002" spans="1:20" x14ac:dyDescent="0.3">
      <c r="A3002" s="2" t="s">
        <v>7942</v>
      </c>
      <c r="B3002" s="3" t="s">
        <v>8140</v>
      </c>
      <c r="C3002" s="3" t="s">
        <v>8141</v>
      </c>
      <c r="D3002" s="4"/>
      <c r="E3002" s="5" t="s">
        <v>1340</v>
      </c>
      <c r="F3002" s="4">
        <v>0</v>
      </c>
      <c r="G3002" s="6">
        <v>47367</v>
      </c>
      <c r="H3002" s="3" t="s">
        <v>7949</v>
      </c>
      <c r="I3002" s="3" t="s">
        <v>8142</v>
      </c>
      <c r="J3002" s="3"/>
      <c r="K3002" s="5" t="s">
        <v>38</v>
      </c>
      <c r="L3002" s="5">
        <v>13</v>
      </c>
      <c r="M3002" s="5" t="s">
        <v>39</v>
      </c>
      <c r="N3002" s="5">
        <f>VLOOKUP(M3002,[1]ArchetypeScores!E:N,10,FALSE)</f>
        <v>0</v>
      </c>
      <c r="O3002" s="5">
        <f>VLOOKUP(M3002,[1]ArchetypeScores!E:O,11,FALSE)</f>
        <v>-2</v>
      </c>
      <c r="P3002" s="5">
        <f>VLOOKUP(M3002,[1]ArchetypeScores!E:P,12,FALSE)</f>
        <v>0</v>
      </c>
      <c r="Q3002" s="2" t="str">
        <f>VLOOKUP(M3002,[1]ArchetypeScores!E:W,19,FALSE)</f>
        <v>Industrials - transportation</v>
      </c>
      <c r="R3002" s="2">
        <f>VLOOKUP(M3002,[1]ArchetypeScores!E:I,5,FALSE)</f>
        <v>0</v>
      </c>
      <c r="S3002" s="2">
        <f>VLOOKUP(M3002,[1]ArchetypeScores!E:K,7,FALSE)</f>
        <v>0</v>
      </c>
      <c r="T3002" s="2" t="str">
        <f t="shared" si="46"/>
        <v>Not A&amp;R positive</v>
      </c>
    </row>
    <row r="3003" spans="1:20" x14ac:dyDescent="0.3">
      <c r="A3003" s="2" t="s">
        <v>7942</v>
      </c>
      <c r="B3003" s="3" t="s">
        <v>8140</v>
      </c>
      <c r="C3003" s="3" t="s">
        <v>8143</v>
      </c>
      <c r="D3003" s="4"/>
      <c r="E3003" s="5" t="s">
        <v>1340</v>
      </c>
      <c r="F3003" s="4">
        <v>0</v>
      </c>
      <c r="G3003" s="6">
        <v>47368</v>
      </c>
      <c r="H3003" s="3" t="s">
        <v>7949</v>
      </c>
      <c r="I3003" s="3" t="s">
        <v>8142</v>
      </c>
      <c r="J3003" s="3"/>
      <c r="K3003" s="5" t="s">
        <v>38</v>
      </c>
      <c r="L3003" s="5">
        <v>13</v>
      </c>
      <c r="M3003" s="5" t="s">
        <v>39</v>
      </c>
      <c r="N3003" s="5">
        <f>VLOOKUP(M3003,[1]ArchetypeScores!E:N,10,FALSE)</f>
        <v>0</v>
      </c>
      <c r="O3003" s="5">
        <f>VLOOKUP(M3003,[1]ArchetypeScores!E:O,11,FALSE)</f>
        <v>-2</v>
      </c>
      <c r="P3003" s="5">
        <f>VLOOKUP(M3003,[1]ArchetypeScores!E:P,12,FALSE)</f>
        <v>0</v>
      </c>
      <c r="Q3003" s="2" t="str">
        <f>VLOOKUP(M3003,[1]ArchetypeScores!E:W,19,FALSE)</f>
        <v>Industrials - transportation</v>
      </c>
      <c r="R3003" s="2">
        <f>VLOOKUP(M3003,[1]ArchetypeScores!E:I,5,FALSE)</f>
        <v>0</v>
      </c>
      <c r="S3003" s="2">
        <f>VLOOKUP(M3003,[1]ArchetypeScores!E:K,7,FALSE)</f>
        <v>0</v>
      </c>
      <c r="T3003" s="2" t="str">
        <f t="shared" si="46"/>
        <v>Not A&amp;R positive</v>
      </c>
    </row>
    <row r="3004" spans="1:20" x14ac:dyDescent="0.3">
      <c r="A3004" s="2" t="s">
        <v>7942</v>
      </c>
      <c r="B3004" s="3" t="s">
        <v>8144</v>
      </c>
      <c r="C3004" s="3" t="s">
        <v>8145</v>
      </c>
      <c r="D3004" s="4"/>
      <c r="E3004" s="5" t="s">
        <v>1340</v>
      </c>
      <c r="F3004" s="4">
        <v>0</v>
      </c>
      <c r="G3004" s="6">
        <v>47284</v>
      </c>
      <c r="H3004" s="3" t="s">
        <v>8146</v>
      </c>
      <c r="I3004" s="3"/>
      <c r="J3004" s="3"/>
      <c r="K3004" s="5" t="s">
        <v>57</v>
      </c>
      <c r="L3004" s="5">
        <v>25</v>
      </c>
      <c r="M3004" s="5" t="s">
        <v>241</v>
      </c>
      <c r="N3004" s="5">
        <f>VLOOKUP(M3004,[1]ArchetypeScores!E:N,10,FALSE)</f>
        <v>0</v>
      </c>
      <c r="O3004" s="5">
        <f>VLOOKUP(M3004,[1]ArchetypeScores!E:O,11,FALSE)</f>
        <v>-1</v>
      </c>
      <c r="P3004" s="5">
        <f>VLOOKUP(M3004,[1]ArchetypeScores!E:P,12,FALSE)</f>
        <v>0</v>
      </c>
      <c r="Q3004" s="2" t="str">
        <f>VLOOKUP(M3004,[1]ArchetypeScores!E:W,19,FALSE)</f>
        <v>Other sector</v>
      </c>
      <c r="R3004" s="2">
        <f>VLOOKUP(M3004,[1]ArchetypeScores!E:I,5,FALSE)</f>
        <v>0</v>
      </c>
      <c r="S3004" s="2">
        <f>VLOOKUP(M3004,[1]ArchetypeScores!E:K,7,FALSE)</f>
        <v>0</v>
      </c>
      <c r="T3004" s="2" t="str">
        <f t="shared" si="46"/>
        <v>Not A&amp;R positive</v>
      </c>
    </row>
    <row r="3005" spans="1:20" x14ac:dyDescent="0.3">
      <c r="A3005" s="2" t="s">
        <v>7942</v>
      </c>
      <c r="B3005" s="3" t="s">
        <v>8147</v>
      </c>
      <c r="C3005" s="3" t="s">
        <v>8148</v>
      </c>
      <c r="D3005" s="4">
        <v>16.667000000000002</v>
      </c>
      <c r="E3005" s="5" t="s">
        <v>1340</v>
      </c>
      <c r="F3005" s="4">
        <v>18.147829999999999</v>
      </c>
      <c r="G3005" s="6">
        <v>47353</v>
      </c>
      <c r="H3005" s="3" t="s">
        <v>8106</v>
      </c>
      <c r="I3005" s="3" t="s">
        <v>8107</v>
      </c>
      <c r="J3005" s="3"/>
      <c r="K3005" s="5" t="s">
        <v>57</v>
      </c>
      <c r="L3005" s="5">
        <v>29</v>
      </c>
      <c r="M3005" s="5" t="s">
        <v>58</v>
      </c>
      <c r="N3005" s="5">
        <f>VLOOKUP(M3005,[1]ArchetypeScores!E:N,10,FALSE)</f>
        <v>0</v>
      </c>
      <c r="O3005" s="5">
        <f>VLOOKUP(M3005,[1]ArchetypeScores!E:O,11,FALSE)</f>
        <v>-1</v>
      </c>
      <c r="P3005" s="5">
        <f>VLOOKUP(M3005,[1]ArchetypeScores!E:P,12,FALSE)</f>
        <v>0</v>
      </c>
      <c r="Q3005" s="2" t="str">
        <f>VLOOKUP(M3005,[1]ArchetypeScores!E:W,19,FALSE)</f>
        <v>Untargeted</v>
      </c>
      <c r="R3005" s="2">
        <f>VLOOKUP(M3005,[1]ArchetypeScores!E:I,5,FALSE)</f>
        <v>0</v>
      </c>
      <c r="S3005" s="2">
        <f>VLOOKUP(M3005,[1]ArchetypeScores!E:K,7,FALSE)</f>
        <v>0</v>
      </c>
      <c r="T3005" s="2" t="str">
        <f t="shared" si="46"/>
        <v>Not A&amp;R positive</v>
      </c>
    </row>
    <row r="3006" spans="1:20" x14ac:dyDescent="0.3">
      <c r="A3006" s="2" t="s">
        <v>7942</v>
      </c>
      <c r="B3006" s="3" t="s">
        <v>8149</v>
      </c>
      <c r="C3006" s="3" t="s">
        <v>8150</v>
      </c>
      <c r="D3006" s="4">
        <v>16.667000000000002</v>
      </c>
      <c r="E3006" s="5" t="s">
        <v>1340</v>
      </c>
      <c r="F3006" s="4">
        <v>18.147829999999999</v>
      </c>
      <c r="G3006" s="6">
        <v>47352</v>
      </c>
      <c r="H3006" s="3" t="s">
        <v>8106</v>
      </c>
      <c r="I3006" s="3" t="s">
        <v>8107</v>
      </c>
      <c r="J3006" s="3"/>
      <c r="K3006" s="5" t="s">
        <v>57</v>
      </c>
      <c r="L3006" s="5">
        <v>29</v>
      </c>
      <c r="M3006" s="5" t="s">
        <v>58</v>
      </c>
      <c r="N3006" s="5">
        <f>VLOOKUP(M3006,[1]ArchetypeScores!E:N,10,FALSE)</f>
        <v>0</v>
      </c>
      <c r="O3006" s="5">
        <f>VLOOKUP(M3006,[1]ArchetypeScores!E:O,11,FALSE)</f>
        <v>-1</v>
      </c>
      <c r="P3006" s="5">
        <f>VLOOKUP(M3006,[1]ArchetypeScores!E:P,12,FALSE)</f>
        <v>0</v>
      </c>
      <c r="Q3006" s="2" t="str">
        <f>VLOOKUP(M3006,[1]ArchetypeScores!E:W,19,FALSE)</f>
        <v>Untargeted</v>
      </c>
      <c r="R3006" s="2">
        <f>VLOOKUP(M3006,[1]ArchetypeScores!E:I,5,FALSE)</f>
        <v>0</v>
      </c>
      <c r="S3006" s="2">
        <f>VLOOKUP(M3006,[1]ArchetypeScores!E:K,7,FALSE)</f>
        <v>0</v>
      </c>
      <c r="T3006" s="2" t="str">
        <f t="shared" si="46"/>
        <v>Not A&amp;R positive</v>
      </c>
    </row>
    <row r="3007" spans="1:20" x14ac:dyDescent="0.3">
      <c r="A3007" s="2" t="s">
        <v>7942</v>
      </c>
      <c r="B3007" s="3" t="s">
        <v>8151</v>
      </c>
      <c r="C3007" s="3" t="s">
        <v>8152</v>
      </c>
      <c r="D3007" s="4">
        <v>2</v>
      </c>
      <c r="E3007" s="5" t="s">
        <v>1340</v>
      </c>
      <c r="F3007" s="4">
        <v>2.2468400000000002</v>
      </c>
      <c r="G3007" s="6">
        <v>47311</v>
      </c>
      <c r="H3007" s="3" t="s">
        <v>7945</v>
      </c>
      <c r="I3007" s="3" t="s">
        <v>7946</v>
      </c>
      <c r="J3007" s="3">
        <v>45</v>
      </c>
      <c r="K3007" s="5" t="s">
        <v>1097</v>
      </c>
      <c r="L3007" s="5">
        <v>1</v>
      </c>
      <c r="M3007" s="5" t="s">
        <v>1098</v>
      </c>
      <c r="N3007" s="5">
        <f>VLOOKUP(M3007,[1]ArchetypeScores!E:N,10,FALSE)</f>
        <v>1</v>
      </c>
      <c r="O3007" s="5">
        <f>VLOOKUP(M3007,[1]ArchetypeScores!E:O,11,FALSE)</f>
        <v>0</v>
      </c>
      <c r="P3007" s="5">
        <f>VLOOKUP(M3007,[1]ArchetypeScores!E:P,12,FALSE)</f>
        <v>2</v>
      </c>
      <c r="Q3007" s="2" t="str">
        <f>VLOOKUP(M3007,[1]ArchetypeScores!E:W,19,FALSE)</f>
        <v>Energy and water</v>
      </c>
      <c r="R3007" s="2">
        <f>VLOOKUP(M3007,[1]ArchetypeScores!E:I,5,FALSE)</f>
        <v>0</v>
      </c>
      <c r="S3007" s="2">
        <f>VLOOKUP(M3007,[1]ArchetypeScores!E:K,7,FALSE)</f>
        <v>0</v>
      </c>
      <c r="T3007" s="2" t="str">
        <f t="shared" si="46"/>
        <v>Not A&amp;R positive</v>
      </c>
    </row>
    <row r="3008" spans="1:20" x14ac:dyDescent="0.3">
      <c r="A3008" s="2" t="s">
        <v>7942</v>
      </c>
      <c r="B3008" s="3" t="s">
        <v>8153</v>
      </c>
      <c r="C3008" s="3" t="s">
        <v>8154</v>
      </c>
      <c r="D3008" s="4"/>
      <c r="E3008" s="5" t="s">
        <v>1340</v>
      </c>
      <c r="F3008" s="4">
        <v>0</v>
      </c>
      <c r="G3008" s="6">
        <v>47286</v>
      </c>
      <c r="H3008" s="3" t="s">
        <v>8155</v>
      </c>
      <c r="I3008" s="3"/>
      <c r="J3008" s="3"/>
      <c r="K3008" s="5" t="s">
        <v>57</v>
      </c>
      <c r="L3008" s="5">
        <v>25</v>
      </c>
      <c r="M3008" s="5" t="s">
        <v>241</v>
      </c>
      <c r="N3008" s="5">
        <f>VLOOKUP(M3008,[1]ArchetypeScores!E:N,10,FALSE)</f>
        <v>0</v>
      </c>
      <c r="O3008" s="5">
        <f>VLOOKUP(M3008,[1]ArchetypeScores!E:O,11,FALSE)</f>
        <v>-1</v>
      </c>
      <c r="P3008" s="5">
        <f>VLOOKUP(M3008,[1]ArchetypeScores!E:P,12,FALSE)</f>
        <v>0</v>
      </c>
      <c r="Q3008" s="2" t="str">
        <f>VLOOKUP(M3008,[1]ArchetypeScores!E:W,19,FALSE)</f>
        <v>Other sector</v>
      </c>
      <c r="R3008" s="2">
        <f>VLOOKUP(M3008,[1]ArchetypeScores!E:I,5,FALSE)</f>
        <v>0</v>
      </c>
      <c r="S3008" s="2">
        <f>VLOOKUP(M3008,[1]ArchetypeScores!E:K,7,FALSE)</f>
        <v>0</v>
      </c>
      <c r="T3008" s="2" t="str">
        <f t="shared" si="46"/>
        <v>Not A&amp;R positive</v>
      </c>
    </row>
    <row r="3009" spans="1:20" x14ac:dyDescent="0.3">
      <c r="A3009" s="2" t="s">
        <v>7942</v>
      </c>
      <c r="B3009" s="3" t="s">
        <v>8156</v>
      </c>
      <c r="C3009" s="3" t="s">
        <v>8157</v>
      </c>
      <c r="D3009" s="4">
        <v>1</v>
      </c>
      <c r="E3009" s="5" t="s">
        <v>1340</v>
      </c>
      <c r="F3009" s="4">
        <v>1.1234200000000001</v>
      </c>
      <c r="G3009" s="6">
        <v>47310</v>
      </c>
      <c r="H3009" s="3" t="s">
        <v>7945</v>
      </c>
      <c r="I3009" s="3" t="s">
        <v>7946</v>
      </c>
      <c r="J3009" s="3">
        <v>36</v>
      </c>
      <c r="K3009" s="5" t="s">
        <v>175</v>
      </c>
      <c r="L3009" s="5">
        <v>4</v>
      </c>
      <c r="M3009" s="5" t="s">
        <v>219</v>
      </c>
      <c r="N3009" s="5">
        <f>VLOOKUP(M3009,[1]ArchetypeScores!E:N,10,FALSE)</f>
        <v>1</v>
      </c>
      <c r="O3009" s="5">
        <f>VLOOKUP(M3009,[1]ArchetypeScores!E:O,11,FALSE)</f>
        <v>0</v>
      </c>
      <c r="P3009" s="5">
        <f>VLOOKUP(M3009,[1]ArchetypeScores!E:P,12,FALSE)</f>
        <v>0</v>
      </c>
      <c r="Q3009" s="2" t="str">
        <f>VLOOKUP(M3009,[1]ArchetypeScores!E:W,19,FALSE)</f>
        <v>Other sector</v>
      </c>
      <c r="R3009" s="2">
        <f>VLOOKUP(M3009,[1]ArchetypeScores!E:I,5,FALSE)</f>
        <v>0</v>
      </c>
      <c r="S3009" s="2">
        <f>VLOOKUP(M3009,[1]ArchetypeScores!E:K,7,FALSE)</f>
        <v>0</v>
      </c>
      <c r="T3009" s="2" t="str">
        <f t="shared" si="46"/>
        <v>Not A&amp;R positive</v>
      </c>
    </row>
    <row r="3010" spans="1:20" x14ac:dyDescent="0.3">
      <c r="A3010" s="2" t="s">
        <v>7942</v>
      </c>
      <c r="B3010" s="3" t="s">
        <v>8158</v>
      </c>
      <c r="C3010" s="3" t="s">
        <v>8159</v>
      </c>
      <c r="D3010" s="4"/>
      <c r="E3010" s="5" t="s">
        <v>1340</v>
      </c>
      <c r="F3010" s="4">
        <v>0</v>
      </c>
      <c r="G3010" s="6">
        <v>47359</v>
      </c>
      <c r="H3010" s="3" t="s">
        <v>8160</v>
      </c>
      <c r="I3010" s="3"/>
      <c r="J3010" s="3"/>
      <c r="K3010" s="5" t="s">
        <v>38</v>
      </c>
      <c r="L3010" s="5">
        <v>13</v>
      </c>
      <c r="M3010" s="5" t="s">
        <v>39</v>
      </c>
      <c r="N3010" s="5">
        <f>VLOOKUP(M3010,[1]ArchetypeScores!E:N,10,FALSE)</f>
        <v>0</v>
      </c>
      <c r="O3010" s="5">
        <f>VLOOKUP(M3010,[1]ArchetypeScores!E:O,11,FALSE)</f>
        <v>-2</v>
      </c>
      <c r="P3010" s="5">
        <f>VLOOKUP(M3010,[1]ArchetypeScores!E:P,12,FALSE)</f>
        <v>0</v>
      </c>
      <c r="Q3010" s="2" t="str">
        <f>VLOOKUP(M3010,[1]ArchetypeScores!E:W,19,FALSE)</f>
        <v>Industrials - transportation</v>
      </c>
      <c r="R3010" s="2">
        <f>VLOOKUP(M3010,[1]ArchetypeScores!E:I,5,FALSE)</f>
        <v>0</v>
      </c>
      <c r="S3010" s="2">
        <f>VLOOKUP(M3010,[1]ArchetypeScores!E:K,7,FALSE)</f>
        <v>0</v>
      </c>
      <c r="T3010" s="2" t="str">
        <f t="shared" ref="T3010:T3073" si="47">IF(AND(R3010=1,S3010=1),"Both",IF(AND(R3010=1,S3010=0),"Direct only",IF(AND(R3010=0,S3010=1),"Indirect only","Not A&amp;R positive")))</f>
        <v>Not A&amp;R positive</v>
      </c>
    </row>
    <row r="3011" spans="1:20" x14ac:dyDescent="0.3">
      <c r="A3011" s="2" t="s">
        <v>7942</v>
      </c>
      <c r="B3011" s="3" t="s">
        <v>8161</v>
      </c>
      <c r="C3011" s="3" t="s">
        <v>8162</v>
      </c>
      <c r="D3011" s="4"/>
      <c r="E3011" s="5" t="s">
        <v>1340</v>
      </c>
      <c r="F3011" s="4">
        <v>0</v>
      </c>
      <c r="G3011" s="6">
        <v>47366</v>
      </c>
      <c r="H3011" s="3" t="s">
        <v>8038</v>
      </c>
      <c r="I3011" s="3" t="s">
        <v>8039</v>
      </c>
      <c r="J3011" s="3"/>
      <c r="K3011" s="5" t="s">
        <v>47</v>
      </c>
      <c r="L3011" s="5">
        <v>2</v>
      </c>
      <c r="M3011" s="5" t="s">
        <v>440</v>
      </c>
      <c r="N3011" s="5">
        <f>VLOOKUP(M3011,[1]ArchetypeScores!E:N,10,FALSE)</f>
        <v>0</v>
      </c>
      <c r="O3011" s="5">
        <f>VLOOKUP(M3011,[1]ArchetypeScores!E:O,11,FALSE)</f>
        <v>0</v>
      </c>
      <c r="P3011" s="5">
        <f>VLOOKUP(M3011,[1]ArchetypeScores!E:P,12,FALSE)</f>
        <v>0</v>
      </c>
      <c r="Q3011" s="2" t="str">
        <f>VLOOKUP(M3011,[1]ArchetypeScores!E:W,19,FALSE)</f>
        <v>Other sector</v>
      </c>
      <c r="R3011" s="2">
        <f>VLOOKUP(M3011,[1]ArchetypeScores!E:I,5,FALSE)</f>
        <v>0</v>
      </c>
      <c r="S3011" s="2">
        <f>VLOOKUP(M3011,[1]ArchetypeScores!E:K,7,FALSE)</f>
        <v>0</v>
      </c>
      <c r="T3011" s="2" t="str">
        <f t="shared" si="47"/>
        <v>Not A&amp;R positive</v>
      </c>
    </row>
    <row r="3012" spans="1:20" x14ac:dyDescent="0.3">
      <c r="A3012" s="2" t="s">
        <v>7942</v>
      </c>
      <c r="B3012" s="3" t="s">
        <v>8163</v>
      </c>
      <c r="C3012" s="3" t="s">
        <v>8163</v>
      </c>
      <c r="D3012" s="4"/>
      <c r="E3012" s="5" t="s">
        <v>1340</v>
      </c>
      <c r="F3012" s="4">
        <v>0</v>
      </c>
      <c r="G3012" s="6">
        <v>47376</v>
      </c>
      <c r="H3012" s="3" t="s">
        <v>7989</v>
      </c>
      <c r="I3012" s="3"/>
      <c r="J3012" s="3"/>
      <c r="K3012" s="5" t="s">
        <v>163</v>
      </c>
      <c r="L3012" s="5" t="s">
        <v>112</v>
      </c>
      <c r="M3012" s="5" t="s">
        <v>8164</v>
      </c>
      <c r="N3012" s="5">
        <f>VLOOKUP(M3012,[1]ArchetypeScores!E:N,10,FALSE)</f>
        <v>0</v>
      </c>
      <c r="O3012" s="5">
        <f>VLOOKUP(M3012,[1]ArchetypeScores!E:O,11,FALSE)</f>
        <v>0</v>
      </c>
      <c r="P3012" s="5">
        <f>VLOOKUP(M3012,[1]ArchetypeScores!E:P,12,FALSE)</f>
        <v>0</v>
      </c>
      <c r="Q3012" s="2" t="str">
        <f>VLOOKUP(M3012,[1]ArchetypeScores!E:W,19,FALSE)</f>
        <v>Untargeted</v>
      </c>
      <c r="R3012" s="2">
        <f>VLOOKUP(M3012,[1]ArchetypeScores!E:I,5,FALSE)</f>
        <v>0</v>
      </c>
      <c r="S3012" s="2">
        <f>VLOOKUP(M3012,[1]ArchetypeScores!E:K,7,FALSE)</f>
        <v>0</v>
      </c>
      <c r="T3012" s="2" t="str">
        <f t="shared" si="47"/>
        <v>Not A&amp;R positive</v>
      </c>
    </row>
    <row r="3013" spans="1:20" x14ac:dyDescent="0.3">
      <c r="A3013" s="2" t="s">
        <v>7942</v>
      </c>
      <c r="B3013" s="3" t="s">
        <v>8165</v>
      </c>
      <c r="C3013" s="3" t="s">
        <v>8166</v>
      </c>
      <c r="D3013" s="4">
        <v>0.15</v>
      </c>
      <c r="E3013" s="5" t="s">
        <v>1340</v>
      </c>
      <c r="F3013" s="4">
        <v>0.16850999999999999</v>
      </c>
      <c r="G3013" s="6">
        <v>47330</v>
      </c>
      <c r="H3013" s="3" t="s">
        <v>7945</v>
      </c>
      <c r="I3013" s="3" t="s">
        <v>7946</v>
      </c>
      <c r="J3013" s="3">
        <v>45</v>
      </c>
      <c r="K3013" s="5" t="s">
        <v>664</v>
      </c>
      <c r="L3013" s="5">
        <v>2</v>
      </c>
      <c r="M3013" s="5" t="s">
        <v>1105</v>
      </c>
      <c r="N3013" s="5">
        <f>VLOOKUP(M3013,[1]ArchetypeScores!E:N,10,FALSE)</f>
        <v>1</v>
      </c>
      <c r="O3013" s="5">
        <f>VLOOKUP(M3013,[1]ArchetypeScores!E:O,11,FALSE)</f>
        <v>0</v>
      </c>
      <c r="P3013" s="5">
        <f>VLOOKUP(M3013,[1]ArchetypeScores!E:P,12,FALSE)</f>
        <v>2</v>
      </c>
      <c r="Q3013" s="2" t="str">
        <f>VLOOKUP(M3013,[1]ArchetypeScores!E:W,19,FALSE)</f>
        <v>Other sector</v>
      </c>
      <c r="R3013" s="2">
        <f>VLOOKUP(M3013,[1]ArchetypeScores!E:I,5,FALSE)</f>
        <v>0</v>
      </c>
      <c r="S3013" s="2">
        <f>VLOOKUP(M3013,[1]ArchetypeScores!E:K,7,FALSE)</f>
        <v>0</v>
      </c>
      <c r="T3013" s="2" t="str">
        <f t="shared" si="47"/>
        <v>Not A&amp;R positive</v>
      </c>
    </row>
    <row r="3014" spans="1:20" x14ac:dyDescent="0.3">
      <c r="A3014" s="2" t="s">
        <v>7942</v>
      </c>
      <c r="B3014" s="3" t="s">
        <v>8167</v>
      </c>
      <c r="C3014" s="3" t="s">
        <v>8168</v>
      </c>
      <c r="D3014" s="4">
        <v>0.5</v>
      </c>
      <c r="E3014" s="5" t="s">
        <v>1340</v>
      </c>
      <c r="F3014" s="4">
        <v>0.5645</v>
      </c>
      <c r="G3014" s="6">
        <v>47362</v>
      </c>
      <c r="H3014" s="3" t="s">
        <v>7945</v>
      </c>
      <c r="I3014" s="3" t="s">
        <v>7961</v>
      </c>
      <c r="J3014" s="3"/>
      <c r="K3014" s="5" t="s">
        <v>291</v>
      </c>
      <c r="L3014" s="5">
        <v>4</v>
      </c>
      <c r="M3014" s="5" t="s">
        <v>292</v>
      </c>
      <c r="N3014" s="5">
        <f>VLOOKUP(M3014,[1]ArchetypeScores!E:N,10,FALSE)</f>
        <v>1</v>
      </c>
      <c r="O3014" s="5">
        <f>VLOOKUP(M3014,[1]ArchetypeScores!E:O,11,FALSE)</f>
        <v>0</v>
      </c>
      <c r="P3014" s="5">
        <f>VLOOKUP(M3014,[1]ArchetypeScores!E:P,12,FALSE)</f>
        <v>0</v>
      </c>
      <c r="Q3014" s="2" t="str">
        <f>VLOOKUP(M3014,[1]ArchetypeScores!E:W,19,FALSE)</f>
        <v>Education and training</v>
      </c>
      <c r="R3014" s="2">
        <f>VLOOKUP(M3014,[1]ArchetypeScores!E:I,5,FALSE)</f>
        <v>0</v>
      </c>
      <c r="S3014" s="2">
        <f>VLOOKUP(M3014,[1]ArchetypeScores!E:K,7,FALSE)</f>
        <v>0</v>
      </c>
      <c r="T3014" s="2" t="str">
        <f t="shared" si="47"/>
        <v>Not A&amp;R positive</v>
      </c>
    </row>
    <row r="3015" spans="1:20" x14ac:dyDescent="0.3">
      <c r="A3015" s="2" t="s">
        <v>7942</v>
      </c>
      <c r="B3015" s="3" t="s">
        <v>8169</v>
      </c>
      <c r="C3015" s="3" t="s">
        <v>8170</v>
      </c>
      <c r="D3015" s="4">
        <v>1.8</v>
      </c>
      <c r="E3015" s="5" t="s">
        <v>1340</v>
      </c>
      <c r="F3015" s="4">
        <v>1.9762200000000001</v>
      </c>
      <c r="G3015" s="6">
        <v>47346</v>
      </c>
      <c r="H3015" s="3" t="s">
        <v>8171</v>
      </c>
      <c r="I3015" s="3" t="s">
        <v>7965</v>
      </c>
      <c r="J3015" s="3"/>
      <c r="K3015" s="5" t="s">
        <v>38</v>
      </c>
      <c r="L3015" s="5">
        <v>13</v>
      </c>
      <c r="M3015" s="5" t="s">
        <v>39</v>
      </c>
      <c r="N3015" s="5">
        <f>VLOOKUP(M3015,[1]ArchetypeScores!E:N,10,FALSE)</f>
        <v>0</v>
      </c>
      <c r="O3015" s="5">
        <f>VLOOKUP(M3015,[1]ArchetypeScores!E:O,11,FALSE)</f>
        <v>-2</v>
      </c>
      <c r="P3015" s="5">
        <f>VLOOKUP(M3015,[1]ArchetypeScores!E:P,12,FALSE)</f>
        <v>0</v>
      </c>
      <c r="Q3015" s="2" t="str">
        <f>VLOOKUP(M3015,[1]ArchetypeScores!E:W,19,FALSE)</f>
        <v>Industrials - transportation</v>
      </c>
      <c r="R3015" s="2">
        <f>VLOOKUP(M3015,[1]ArchetypeScores!E:I,5,FALSE)</f>
        <v>0</v>
      </c>
      <c r="S3015" s="2">
        <f>VLOOKUP(M3015,[1]ArchetypeScores!E:K,7,FALSE)</f>
        <v>0</v>
      </c>
      <c r="T3015" s="2" t="str">
        <f t="shared" si="47"/>
        <v>Not A&amp;R positive</v>
      </c>
    </row>
    <row r="3016" spans="1:20" x14ac:dyDescent="0.3">
      <c r="A3016" s="2" t="s">
        <v>7942</v>
      </c>
      <c r="B3016" s="3" t="s">
        <v>8172</v>
      </c>
      <c r="C3016" s="3" t="s">
        <v>8173</v>
      </c>
      <c r="D3016" s="4">
        <v>10</v>
      </c>
      <c r="E3016" s="5" t="s">
        <v>1340</v>
      </c>
      <c r="F3016" s="4">
        <v>11.928800000000001</v>
      </c>
      <c r="G3016" s="6">
        <v>47372</v>
      </c>
      <c r="H3016" s="3" t="s">
        <v>7949</v>
      </c>
      <c r="I3016" s="3"/>
      <c r="J3016" s="3"/>
      <c r="K3016" s="5" t="s">
        <v>112</v>
      </c>
      <c r="L3016" s="5" t="s">
        <v>112</v>
      </c>
      <c r="M3016" s="5" t="s">
        <v>961</v>
      </c>
      <c r="N3016" s="5">
        <f>VLOOKUP(M3016,[1]ArchetypeScores!E:N,10,FALSE)</f>
        <v>0</v>
      </c>
      <c r="O3016" s="5">
        <f>VLOOKUP(M3016,[1]ArchetypeScores!E:O,11,FALSE)</f>
        <v>0</v>
      </c>
      <c r="P3016" s="5">
        <f>VLOOKUP(M3016,[1]ArchetypeScores!E:P,12,FALSE)</f>
        <v>0</v>
      </c>
      <c r="Q3016" s="2" t="str">
        <f>VLOOKUP(M3016,[1]ArchetypeScores!E:W,19,FALSE)</f>
        <v>Untargeted</v>
      </c>
      <c r="R3016" s="2">
        <f>VLOOKUP(M3016,[1]ArchetypeScores!E:I,5,FALSE)</f>
        <v>0</v>
      </c>
      <c r="S3016" s="2">
        <f>VLOOKUP(M3016,[1]ArchetypeScores!E:K,7,FALSE)</f>
        <v>0</v>
      </c>
      <c r="T3016" s="2" t="str">
        <f t="shared" si="47"/>
        <v>Not A&amp;R positive</v>
      </c>
    </row>
    <row r="3017" spans="1:20" x14ac:dyDescent="0.3">
      <c r="A3017" s="2" t="s">
        <v>7942</v>
      </c>
      <c r="B3017" s="3" t="s">
        <v>8174</v>
      </c>
      <c r="C3017" s="3" t="s">
        <v>8175</v>
      </c>
      <c r="D3017" s="4">
        <v>55</v>
      </c>
      <c r="E3017" s="5" t="s">
        <v>1340</v>
      </c>
      <c r="F3017" s="4">
        <v>59.88785</v>
      </c>
      <c r="G3017" s="6">
        <v>47355</v>
      </c>
      <c r="H3017" s="3" t="s">
        <v>8014</v>
      </c>
      <c r="I3017" s="3"/>
      <c r="J3017" s="3"/>
      <c r="K3017" s="5" t="s">
        <v>61</v>
      </c>
      <c r="L3017" s="5">
        <v>1</v>
      </c>
      <c r="M3017" s="5" t="s">
        <v>130</v>
      </c>
      <c r="N3017" s="5">
        <f>VLOOKUP(M3017,[1]ArchetypeScores!E:N,10,FALSE)</f>
        <v>0</v>
      </c>
      <c r="O3017" s="5">
        <f>VLOOKUP(M3017,[1]ArchetypeScores!E:O,11,FALSE)</f>
        <v>-1</v>
      </c>
      <c r="P3017" s="5">
        <f>VLOOKUP(M3017,[1]ArchetypeScores!E:P,12,FALSE)</f>
        <v>0</v>
      </c>
      <c r="Q3017" s="2" t="str">
        <f>VLOOKUP(M3017,[1]ArchetypeScores!E:W,19,FALSE)</f>
        <v>Health care</v>
      </c>
      <c r="R3017" s="2">
        <f>VLOOKUP(M3017,[1]ArchetypeScores!E:I,5,FALSE)</f>
        <v>0</v>
      </c>
      <c r="S3017" s="2">
        <f>VLOOKUP(M3017,[1]ArchetypeScores!E:K,7,FALSE)</f>
        <v>0</v>
      </c>
      <c r="T3017" s="2" t="str">
        <f t="shared" si="47"/>
        <v>Not A&amp;R positive</v>
      </c>
    </row>
    <row r="3018" spans="1:20" x14ac:dyDescent="0.3">
      <c r="A3018" s="2" t="s">
        <v>7942</v>
      </c>
      <c r="B3018" s="3" t="s">
        <v>8176</v>
      </c>
      <c r="C3018" s="3" t="s">
        <v>8177</v>
      </c>
      <c r="D3018" s="4">
        <v>0.75</v>
      </c>
      <c r="E3018" s="5" t="s">
        <v>1340</v>
      </c>
      <c r="F3018" s="4">
        <v>0.84257000000000004</v>
      </c>
      <c r="G3018" s="6">
        <v>47342</v>
      </c>
      <c r="H3018" s="3" t="s">
        <v>7945</v>
      </c>
      <c r="I3018" s="3" t="s">
        <v>7946</v>
      </c>
      <c r="J3018" s="3">
        <v>57</v>
      </c>
      <c r="K3018" s="5" t="s">
        <v>61</v>
      </c>
      <c r="L3018" s="5">
        <v>5</v>
      </c>
      <c r="M3018" s="5" t="s">
        <v>62</v>
      </c>
      <c r="N3018" s="5">
        <f>VLOOKUP(M3018,[1]ArchetypeScores!E:N,10,FALSE)</f>
        <v>0</v>
      </c>
      <c r="O3018" s="5">
        <f>VLOOKUP(M3018,[1]ArchetypeScores!E:O,11,FALSE)</f>
        <v>-1</v>
      </c>
      <c r="P3018" s="5">
        <f>VLOOKUP(M3018,[1]ArchetypeScores!E:P,12,FALSE)</f>
        <v>0</v>
      </c>
      <c r="Q3018" s="2" t="str">
        <f>VLOOKUP(M3018,[1]ArchetypeScores!E:W,19,FALSE)</f>
        <v>Health care</v>
      </c>
      <c r="R3018" s="2">
        <f>VLOOKUP(M3018,[1]ArchetypeScores!E:I,5,FALSE)</f>
        <v>0</v>
      </c>
      <c r="S3018" s="2">
        <f>VLOOKUP(M3018,[1]ArchetypeScores!E:K,7,FALSE)</f>
        <v>0</v>
      </c>
      <c r="T3018" s="2" t="str">
        <f t="shared" si="47"/>
        <v>Not A&amp;R positive</v>
      </c>
    </row>
    <row r="3019" spans="1:20" x14ac:dyDescent="0.3">
      <c r="A3019" s="2" t="s">
        <v>7942</v>
      </c>
      <c r="B3019" s="3" t="s">
        <v>1325</v>
      </c>
      <c r="C3019" s="3" t="s">
        <v>8178</v>
      </c>
      <c r="D3019" s="4">
        <v>1.9</v>
      </c>
      <c r="E3019" s="5" t="s">
        <v>1340</v>
      </c>
      <c r="F3019" s="4">
        <v>2.26647</v>
      </c>
      <c r="G3019" s="6">
        <v>47381</v>
      </c>
      <c r="H3019" s="3" t="s">
        <v>7949</v>
      </c>
      <c r="I3019" s="3"/>
      <c r="J3019" s="3"/>
      <c r="K3019" s="5" t="s">
        <v>61</v>
      </c>
      <c r="L3019" s="5">
        <v>5</v>
      </c>
      <c r="M3019" s="5" t="s">
        <v>62</v>
      </c>
      <c r="N3019" s="5">
        <f>VLOOKUP(M3019,[1]ArchetypeScores!E:N,10,FALSE)</f>
        <v>0</v>
      </c>
      <c r="O3019" s="5">
        <f>VLOOKUP(M3019,[1]ArchetypeScores!E:O,11,FALSE)</f>
        <v>-1</v>
      </c>
      <c r="P3019" s="5">
        <f>VLOOKUP(M3019,[1]ArchetypeScores!E:P,12,FALSE)</f>
        <v>0</v>
      </c>
      <c r="Q3019" s="2" t="str">
        <f>VLOOKUP(M3019,[1]ArchetypeScores!E:W,19,FALSE)</f>
        <v>Health care</v>
      </c>
      <c r="R3019" s="2">
        <f>VLOOKUP(M3019,[1]ArchetypeScores!E:I,5,FALSE)</f>
        <v>0</v>
      </c>
      <c r="S3019" s="2">
        <f>VLOOKUP(M3019,[1]ArchetypeScores!E:K,7,FALSE)</f>
        <v>0</v>
      </c>
      <c r="T3019" s="2" t="str">
        <f t="shared" si="47"/>
        <v>Not A&amp;R positive</v>
      </c>
    </row>
    <row r="3020" spans="1:20" x14ac:dyDescent="0.3">
      <c r="A3020" s="2" t="s">
        <v>7942</v>
      </c>
      <c r="B3020" s="3" t="s">
        <v>8179</v>
      </c>
      <c r="C3020" s="3" t="s">
        <v>8180</v>
      </c>
      <c r="D3020" s="4"/>
      <c r="E3020" s="5" t="s">
        <v>1340</v>
      </c>
      <c r="F3020" s="4">
        <v>0</v>
      </c>
      <c r="G3020" s="6">
        <v>47373</v>
      </c>
      <c r="H3020" s="3" t="s">
        <v>7989</v>
      </c>
      <c r="I3020" s="3" t="s">
        <v>7990</v>
      </c>
      <c r="J3020" s="3"/>
      <c r="K3020" s="5" t="s">
        <v>53</v>
      </c>
      <c r="L3020" s="5">
        <v>1</v>
      </c>
      <c r="M3020" s="5" t="s">
        <v>54</v>
      </c>
      <c r="N3020" s="5">
        <f>VLOOKUP(M3020,[1]ArchetypeScores!E:N,10,FALSE)</f>
        <v>0</v>
      </c>
      <c r="O3020" s="5">
        <f>VLOOKUP(M3020,[1]ArchetypeScores!E:O,11,FALSE)</f>
        <v>-1</v>
      </c>
      <c r="P3020" s="5">
        <f>VLOOKUP(M3020,[1]ArchetypeScores!E:P,12,FALSE)</f>
        <v>0</v>
      </c>
      <c r="Q3020" s="2" t="str">
        <f>VLOOKUP(M3020,[1]ArchetypeScores!E:W,19,FALSE)</f>
        <v>Untargeted</v>
      </c>
      <c r="R3020" s="2">
        <f>VLOOKUP(M3020,[1]ArchetypeScores!E:I,5,FALSE)</f>
        <v>0</v>
      </c>
      <c r="S3020" s="2">
        <f>VLOOKUP(M3020,[1]ArchetypeScores!E:K,7,FALSE)</f>
        <v>0</v>
      </c>
      <c r="T3020" s="2" t="str">
        <f t="shared" si="47"/>
        <v>Not A&amp;R positive</v>
      </c>
    </row>
    <row r="3021" spans="1:20" x14ac:dyDescent="0.3">
      <c r="A3021" s="2" t="s">
        <v>8181</v>
      </c>
      <c r="B3021" s="3" t="s">
        <v>8182</v>
      </c>
      <c r="C3021" s="3" t="s">
        <v>8183</v>
      </c>
      <c r="D3021" s="4"/>
      <c r="E3021" s="5" t="s">
        <v>8184</v>
      </c>
      <c r="F3021" s="4">
        <v>0</v>
      </c>
      <c r="G3021" s="6">
        <v>47398</v>
      </c>
      <c r="H3021" s="3" t="s">
        <v>8185</v>
      </c>
      <c r="I3021" s="3"/>
      <c r="J3021" s="3"/>
      <c r="K3021" s="5" t="s">
        <v>1072</v>
      </c>
      <c r="L3021" s="5">
        <v>1</v>
      </c>
      <c r="M3021" s="5" t="s">
        <v>1922</v>
      </c>
      <c r="N3021" s="5">
        <f>VLOOKUP(M3021,[1]ArchetypeScores!E:N,10,FALSE)</f>
        <v>0</v>
      </c>
      <c r="O3021" s="5">
        <f>VLOOKUP(M3021,[1]ArchetypeScores!E:O,11,FALSE)</f>
        <v>-1</v>
      </c>
      <c r="P3021" s="5">
        <f>VLOOKUP(M3021,[1]ArchetypeScores!E:P,12,FALSE)</f>
        <v>0</v>
      </c>
      <c r="Q3021" s="2" t="str">
        <f>VLOOKUP(M3021,[1]ArchetypeScores!E:W,19,FALSE)</f>
        <v>Untargeted</v>
      </c>
      <c r="R3021" s="2">
        <f>VLOOKUP(M3021,[1]ArchetypeScores!E:I,5,FALSE)</f>
        <v>0</v>
      </c>
      <c r="S3021" s="2">
        <f>VLOOKUP(M3021,[1]ArchetypeScores!E:K,7,FALSE)</f>
        <v>0</v>
      </c>
      <c r="T3021" s="2" t="str">
        <f t="shared" si="47"/>
        <v>Not A&amp;R positive</v>
      </c>
    </row>
    <row r="3022" spans="1:20" x14ac:dyDescent="0.3">
      <c r="A3022" s="2" t="s">
        <v>8181</v>
      </c>
      <c r="B3022" s="3" t="s">
        <v>8186</v>
      </c>
      <c r="C3022" s="3" t="s">
        <v>8187</v>
      </c>
      <c r="D3022" s="4"/>
      <c r="E3022" s="5" t="s">
        <v>8184</v>
      </c>
      <c r="F3022" s="4">
        <v>0</v>
      </c>
      <c r="G3022" s="6">
        <v>47479</v>
      </c>
      <c r="H3022" s="3" t="s">
        <v>8188</v>
      </c>
      <c r="I3022" s="3"/>
      <c r="J3022" s="3"/>
      <c r="K3022" s="5" t="s">
        <v>94</v>
      </c>
      <c r="L3022" s="5">
        <v>3</v>
      </c>
      <c r="M3022" s="5" t="s">
        <v>4263</v>
      </c>
      <c r="N3022" s="5">
        <f>VLOOKUP(M3022,[1]ArchetypeScores!E:N,10,FALSE)</f>
        <v>1</v>
      </c>
      <c r="O3022" s="5">
        <f>VLOOKUP(M3022,[1]ArchetypeScores!E:O,11,FALSE)</f>
        <v>0</v>
      </c>
      <c r="P3022" s="5">
        <f>VLOOKUP(M3022,[1]ArchetypeScores!E:P,12,FALSE)</f>
        <v>0</v>
      </c>
      <c r="Q3022" s="2" t="e">
        <f>VLOOKUP(M3022,[1]ArchetypeScores!E:W,19,FALSE)</f>
        <v>#N/A</v>
      </c>
      <c r="R3022" s="2">
        <f>VLOOKUP(M3022,[1]ArchetypeScores!E:I,5,FALSE)</f>
        <v>1</v>
      </c>
      <c r="S3022" s="2">
        <f>VLOOKUP(M3022,[1]ArchetypeScores!E:K,7,FALSE)</f>
        <v>1</v>
      </c>
      <c r="T3022" s="2" t="str">
        <f t="shared" si="47"/>
        <v>Both</v>
      </c>
    </row>
    <row r="3023" spans="1:20" x14ac:dyDescent="0.3">
      <c r="A3023" s="2" t="s">
        <v>8181</v>
      </c>
      <c r="B3023" s="3" t="s">
        <v>8189</v>
      </c>
      <c r="C3023" s="3" t="s">
        <v>8190</v>
      </c>
      <c r="D3023" s="4"/>
      <c r="E3023" s="5" t="s">
        <v>8184</v>
      </c>
      <c r="F3023" s="4">
        <v>0</v>
      </c>
      <c r="G3023" s="6">
        <v>47462</v>
      </c>
      <c r="H3023" s="3" t="s">
        <v>8191</v>
      </c>
      <c r="I3023" s="3"/>
      <c r="J3023" s="3"/>
      <c r="K3023" s="5" t="s">
        <v>291</v>
      </c>
      <c r="L3023" s="5">
        <v>4</v>
      </c>
      <c r="M3023" s="5" t="s">
        <v>292</v>
      </c>
      <c r="N3023" s="5">
        <f>VLOOKUP(M3023,[1]ArchetypeScores!E:N,10,FALSE)</f>
        <v>1</v>
      </c>
      <c r="O3023" s="5">
        <f>VLOOKUP(M3023,[1]ArchetypeScores!E:O,11,FALSE)</f>
        <v>0</v>
      </c>
      <c r="P3023" s="5">
        <f>VLOOKUP(M3023,[1]ArchetypeScores!E:P,12,FALSE)</f>
        <v>0</v>
      </c>
      <c r="Q3023" s="2" t="str">
        <f>VLOOKUP(M3023,[1]ArchetypeScores!E:W,19,FALSE)</f>
        <v>Education and training</v>
      </c>
      <c r="R3023" s="2">
        <f>VLOOKUP(M3023,[1]ArchetypeScores!E:I,5,FALSE)</f>
        <v>0</v>
      </c>
      <c r="S3023" s="2">
        <f>VLOOKUP(M3023,[1]ArchetypeScores!E:K,7,FALSE)</f>
        <v>0</v>
      </c>
      <c r="T3023" s="2" t="str">
        <f t="shared" si="47"/>
        <v>Not A&amp;R positive</v>
      </c>
    </row>
    <row r="3024" spans="1:20" x14ac:dyDescent="0.3">
      <c r="A3024" s="2" t="s">
        <v>8181</v>
      </c>
      <c r="B3024" s="3" t="s">
        <v>8192</v>
      </c>
      <c r="C3024" s="3" t="s">
        <v>8193</v>
      </c>
      <c r="D3024" s="4"/>
      <c r="E3024" s="5" t="s">
        <v>8184</v>
      </c>
      <c r="F3024" s="4">
        <v>0</v>
      </c>
      <c r="G3024" s="6">
        <v>47480</v>
      </c>
      <c r="H3024" s="3" t="s">
        <v>8188</v>
      </c>
      <c r="I3024" s="3"/>
      <c r="J3024" s="3"/>
      <c r="K3024" s="5" t="s">
        <v>94</v>
      </c>
      <c r="L3024" s="5">
        <v>1</v>
      </c>
      <c r="M3024" s="5" t="s">
        <v>95</v>
      </c>
      <c r="N3024" s="5">
        <f>VLOOKUP(M3024,[1]ArchetypeScores!E:N,10,FALSE)</f>
        <v>1</v>
      </c>
      <c r="O3024" s="5">
        <f>VLOOKUP(M3024,[1]ArchetypeScores!E:O,11,FALSE)</f>
        <v>-1</v>
      </c>
      <c r="P3024" s="5">
        <f>VLOOKUP(M3024,[1]ArchetypeScores!E:P,12,FALSE)</f>
        <v>0</v>
      </c>
      <c r="Q3024" s="2" t="str">
        <f>VLOOKUP(M3024,[1]ArchetypeScores!E:W,19,FALSE)</f>
        <v>Consumer (including agriculture and tourism)</v>
      </c>
      <c r="R3024" s="2">
        <f>VLOOKUP(M3024,[1]ArchetypeScores!E:I,5,FALSE)</f>
        <v>0</v>
      </c>
      <c r="S3024" s="2">
        <f>VLOOKUP(M3024,[1]ArchetypeScores!E:K,7,FALSE)</f>
        <v>0</v>
      </c>
      <c r="T3024" s="2" t="str">
        <f t="shared" si="47"/>
        <v>Not A&amp;R positive</v>
      </c>
    </row>
    <row r="3025" spans="1:20" x14ac:dyDescent="0.3">
      <c r="A3025" s="2" t="s">
        <v>8181</v>
      </c>
      <c r="B3025" s="3" t="s">
        <v>8194</v>
      </c>
      <c r="C3025" s="3" t="s">
        <v>8195</v>
      </c>
      <c r="D3025" s="4">
        <v>0.01</v>
      </c>
      <c r="E3025" s="5" t="s">
        <v>8184</v>
      </c>
      <c r="F3025" s="4">
        <v>1.6299999999999999E-3</v>
      </c>
      <c r="G3025" s="6">
        <v>47482</v>
      </c>
      <c r="H3025" s="9" t="s">
        <v>8196</v>
      </c>
      <c r="I3025" s="3"/>
      <c r="J3025" s="3"/>
      <c r="K3025" s="5" t="s">
        <v>694</v>
      </c>
      <c r="L3025" s="5">
        <v>5</v>
      </c>
      <c r="M3025" s="5" t="s">
        <v>695</v>
      </c>
      <c r="N3025" s="5">
        <f>VLOOKUP(M3025,[1]ArchetypeScores!E:N,10,FALSE)</f>
        <v>1</v>
      </c>
      <c r="O3025" s="5">
        <f>VLOOKUP(M3025,[1]ArchetypeScores!E:O,11,FALSE)</f>
        <v>-1</v>
      </c>
      <c r="P3025" s="5">
        <f>VLOOKUP(M3025,[1]ArchetypeScores!E:P,12,FALSE)</f>
        <v>0</v>
      </c>
      <c r="Q3025" s="2" t="str">
        <f>VLOOKUP(M3025,[1]ArchetypeScores!E:W,19,FALSE)</f>
        <v>Untargeted</v>
      </c>
      <c r="R3025" s="2">
        <f>VLOOKUP(M3025,[1]ArchetypeScores!E:I,5,FALSE)</f>
        <v>1</v>
      </c>
      <c r="S3025" s="2">
        <f>VLOOKUP(M3025,[1]ArchetypeScores!E:K,7,FALSE)</f>
        <v>1</v>
      </c>
      <c r="T3025" s="2" t="str">
        <f t="shared" si="47"/>
        <v>Both</v>
      </c>
    </row>
    <row r="3026" spans="1:20" x14ac:dyDescent="0.3">
      <c r="A3026" s="2" t="s">
        <v>8181</v>
      </c>
      <c r="B3026" s="3" t="s">
        <v>8197</v>
      </c>
      <c r="C3026" s="3" t="s">
        <v>8198</v>
      </c>
      <c r="D3026" s="4"/>
      <c r="E3026" s="5" t="s">
        <v>8184</v>
      </c>
      <c r="F3026" s="4">
        <v>0</v>
      </c>
      <c r="G3026" s="6">
        <v>47395</v>
      </c>
      <c r="H3026" s="3" t="s">
        <v>8185</v>
      </c>
      <c r="I3026" s="3"/>
      <c r="J3026" s="3"/>
      <c r="K3026" s="5" t="s">
        <v>31</v>
      </c>
      <c r="L3026" s="5" t="s">
        <v>112</v>
      </c>
      <c r="M3026" s="5" t="s">
        <v>779</v>
      </c>
      <c r="N3026" s="5">
        <f>VLOOKUP(M3026,[1]ArchetypeScores!E:N,10,FALSE)</f>
        <v>0</v>
      </c>
      <c r="O3026" s="5">
        <f>VLOOKUP(M3026,[1]ArchetypeScores!E:O,11,FALSE)</f>
        <v>0</v>
      </c>
      <c r="P3026" s="5">
        <f>VLOOKUP(M3026,[1]ArchetypeScores!E:P,12,FALSE)</f>
        <v>0</v>
      </c>
      <c r="Q3026" s="2" t="str">
        <f>VLOOKUP(M3026,[1]ArchetypeScores!E:W,19,FALSE)</f>
        <v>Untargeted</v>
      </c>
      <c r="R3026" s="2">
        <f>VLOOKUP(M3026,[1]ArchetypeScores!E:I,5,FALSE)</f>
        <v>0</v>
      </c>
      <c r="S3026" s="2">
        <f>VLOOKUP(M3026,[1]ArchetypeScores!E:K,7,FALSE)</f>
        <v>0</v>
      </c>
      <c r="T3026" s="2" t="str">
        <f t="shared" si="47"/>
        <v>Not A&amp;R positive</v>
      </c>
    </row>
    <row r="3027" spans="1:20" x14ac:dyDescent="0.3">
      <c r="A3027" s="2" t="s">
        <v>8181</v>
      </c>
      <c r="B3027" s="3" t="s">
        <v>8197</v>
      </c>
      <c r="C3027" s="3" t="s">
        <v>8199</v>
      </c>
      <c r="D3027" s="4"/>
      <c r="E3027" s="5" t="s">
        <v>8184</v>
      </c>
      <c r="F3027" s="4">
        <v>0</v>
      </c>
      <c r="G3027" s="6">
        <v>47396</v>
      </c>
      <c r="H3027" s="3" t="s">
        <v>8185</v>
      </c>
      <c r="I3027" s="3"/>
      <c r="J3027" s="3"/>
      <c r="K3027" s="5" t="s">
        <v>31</v>
      </c>
      <c r="L3027" s="5">
        <v>2</v>
      </c>
      <c r="M3027" s="5" t="s">
        <v>1819</v>
      </c>
      <c r="N3027" s="5">
        <f>VLOOKUP(M3027,[1]ArchetypeScores!E:N,10,FALSE)</f>
        <v>0</v>
      </c>
      <c r="O3027" s="5">
        <f>VLOOKUP(M3027,[1]ArchetypeScores!E:O,11,FALSE)</f>
        <v>-2</v>
      </c>
      <c r="P3027" s="5">
        <f>VLOOKUP(M3027,[1]ArchetypeScores!E:P,12,FALSE)</f>
        <v>0</v>
      </c>
      <c r="Q3027" s="2" t="str">
        <f>VLOOKUP(M3027,[1]ArchetypeScores!E:W,19,FALSE)</f>
        <v>Energy and water</v>
      </c>
      <c r="R3027" s="2">
        <f>VLOOKUP(M3027,[1]ArchetypeScores!E:I,5,FALSE)</f>
        <v>0</v>
      </c>
      <c r="S3027" s="2">
        <f>VLOOKUP(M3027,[1]ArchetypeScores!E:K,7,FALSE)</f>
        <v>0</v>
      </c>
      <c r="T3027" s="2" t="str">
        <f t="shared" si="47"/>
        <v>Not A&amp;R positive</v>
      </c>
    </row>
    <row r="3028" spans="1:20" x14ac:dyDescent="0.3">
      <c r="A3028" s="2" t="s">
        <v>8181</v>
      </c>
      <c r="B3028" s="3" t="s">
        <v>8197</v>
      </c>
      <c r="C3028" s="3" t="s">
        <v>8200</v>
      </c>
      <c r="D3028" s="4"/>
      <c r="E3028" s="5" t="s">
        <v>8184</v>
      </c>
      <c r="F3028" s="4">
        <v>0</v>
      </c>
      <c r="G3028" s="6">
        <v>47397</v>
      </c>
      <c r="H3028" s="3" t="s">
        <v>8185</v>
      </c>
      <c r="I3028" s="3"/>
      <c r="J3028" s="3"/>
      <c r="K3028" s="5" t="s">
        <v>1072</v>
      </c>
      <c r="L3028" s="5" t="s">
        <v>112</v>
      </c>
      <c r="M3028" s="5" t="s">
        <v>4844</v>
      </c>
      <c r="N3028" s="5">
        <f>VLOOKUP(M3028,[1]ArchetypeScores!E:N,10,FALSE)</f>
        <v>0</v>
      </c>
      <c r="O3028" s="5">
        <f>VLOOKUP(M3028,[1]ArchetypeScores!E:O,11,FALSE)</f>
        <v>-1</v>
      </c>
      <c r="P3028" s="5">
        <f>VLOOKUP(M3028,[1]ArchetypeScores!E:P,12,FALSE)</f>
        <v>0</v>
      </c>
      <c r="Q3028" s="2" t="str">
        <f>VLOOKUP(M3028,[1]ArchetypeScores!E:W,19,FALSE)</f>
        <v>Untargeted</v>
      </c>
      <c r="R3028" s="2">
        <f>VLOOKUP(M3028,[1]ArchetypeScores!E:I,5,FALSE)</f>
        <v>0</v>
      </c>
      <c r="S3028" s="2">
        <f>VLOOKUP(M3028,[1]ArchetypeScores!E:K,7,FALSE)</f>
        <v>0</v>
      </c>
      <c r="T3028" s="2" t="str">
        <f t="shared" si="47"/>
        <v>Not A&amp;R positive</v>
      </c>
    </row>
    <row r="3029" spans="1:20" x14ac:dyDescent="0.3">
      <c r="A3029" s="2" t="s">
        <v>8181</v>
      </c>
      <c r="B3029" s="3" t="s">
        <v>8201</v>
      </c>
      <c r="C3029" s="3" t="s">
        <v>8202</v>
      </c>
      <c r="D3029" s="4">
        <v>0.33</v>
      </c>
      <c r="E3029" s="5" t="s">
        <v>8184</v>
      </c>
      <c r="F3029" s="4">
        <v>5.815E-2</v>
      </c>
      <c r="G3029" s="6">
        <v>47441</v>
      </c>
      <c r="H3029" s="3" t="s">
        <v>8203</v>
      </c>
      <c r="I3029" s="3"/>
      <c r="J3029" s="3"/>
      <c r="K3029" s="5" t="s">
        <v>67</v>
      </c>
      <c r="L3029" s="5">
        <v>2</v>
      </c>
      <c r="M3029" s="5" t="s">
        <v>68</v>
      </c>
      <c r="N3029" s="5">
        <f>VLOOKUP(M3029,[1]ArchetypeScores!E:N,10,FALSE)</f>
        <v>0</v>
      </c>
      <c r="O3029" s="5">
        <f>VLOOKUP(M3029,[1]ArchetypeScores!E:O,11,FALSE)</f>
        <v>-1</v>
      </c>
      <c r="P3029" s="5">
        <f>VLOOKUP(M3029,[1]ArchetypeScores!E:P,12,FALSE)</f>
        <v>0</v>
      </c>
      <c r="Q3029" s="2" t="str">
        <f>VLOOKUP(M3029,[1]ArchetypeScores!E:W,19,FALSE)</f>
        <v>Untargeted</v>
      </c>
      <c r="R3029" s="2">
        <f>VLOOKUP(M3029,[1]ArchetypeScores!E:I,5,FALSE)</f>
        <v>0</v>
      </c>
      <c r="S3029" s="2">
        <f>VLOOKUP(M3029,[1]ArchetypeScores!E:K,7,FALSE)</f>
        <v>0</v>
      </c>
      <c r="T3029" s="2" t="str">
        <f t="shared" si="47"/>
        <v>Not A&amp;R positive</v>
      </c>
    </row>
    <row r="3030" spans="1:20" x14ac:dyDescent="0.3">
      <c r="A3030" s="2" t="s">
        <v>8181</v>
      </c>
      <c r="B3030" s="3" t="s">
        <v>8204</v>
      </c>
      <c r="C3030" s="3" t="s">
        <v>8205</v>
      </c>
      <c r="D3030" s="4">
        <v>0.6</v>
      </c>
      <c r="E3030" s="5" t="s">
        <v>8184</v>
      </c>
      <c r="F3030" s="4">
        <v>0.10573</v>
      </c>
      <c r="G3030" s="6">
        <v>47440</v>
      </c>
      <c r="H3030" s="3" t="s">
        <v>8206</v>
      </c>
      <c r="I3030" s="3"/>
      <c r="J3030" s="3"/>
      <c r="K3030" s="5" t="s">
        <v>57</v>
      </c>
      <c r="L3030" s="5">
        <v>29</v>
      </c>
      <c r="M3030" s="5" t="s">
        <v>58</v>
      </c>
      <c r="N3030" s="5">
        <f>VLOOKUP(M3030,[1]ArchetypeScores!E:N,10,FALSE)</f>
        <v>0</v>
      </c>
      <c r="O3030" s="5">
        <f>VLOOKUP(M3030,[1]ArchetypeScores!E:O,11,FALSE)</f>
        <v>-1</v>
      </c>
      <c r="P3030" s="5">
        <f>VLOOKUP(M3030,[1]ArchetypeScores!E:P,12,FALSE)</f>
        <v>0</v>
      </c>
      <c r="Q3030" s="2" t="str">
        <f>VLOOKUP(M3030,[1]ArchetypeScores!E:W,19,FALSE)</f>
        <v>Untargeted</v>
      </c>
      <c r="R3030" s="2">
        <f>VLOOKUP(M3030,[1]ArchetypeScores!E:I,5,FALSE)</f>
        <v>0</v>
      </c>
      <c r="S3030" s="2">
        <f>VLOOKUP(M3030,[1]ArchetypeScores!E:K,7,FALSE)</f>
        <v>0</v>
      </c>
      <c r="T3030" s="2" t="str">
        <f t="shared" si="47"/>
        <v>Not A&amp;R positive</v>
      </c>
    </row>
    <row r="3031" spans="1:20" x14ac:dyDescent="0.3">
      <c r="A3031" s="2" t="s">
        <v>8181</v>
      </c>
      <c r="B3031" s="3" t="s">
        <v>8207</v>
      </c>
      <c r="C3031" s="3" t="s">
        <v>8208</v>
      </c>
      <c r="D3031" s="4">
        <v>0.3</v>
      </c>
      <c r="E3031" s="5" t="s">
        <v>8184</v>
      </c>
      <c r="F3031" s="4">
        <v>5.1959999999999999E-2</v>
      </c>
      <c r="G3031" s="6">
        <v>47452</v>
      </c>
      <c r="H3031" s="3" t="s">
        <v>8209</v>
      </c>
      <c r="I3031" s="3"/>
      <c r="J3031" s="3"/>
      <c r="K3031" s="5" t="s">
        <v>38</v>
      </c>
      <c r="L3031" s="5">
        <v>29</v>
      </c>
      <c r="M3031" s="5" t="s">
        <v>316</v>
      </c>
      <c r="N3031" s="5">
        <f>VLOOKUP(M3031,[1]ArchetypeScores!E:N,10,FALSE)</f>
        <v>0</v>
      </c>
      <c r="O3031" s="5">
        <f>VLOOKUP(M3031,[1]ArchetypeScores!E:O,11,FALSE)</f>
        <v>-1</v>
      </c>
      <c r="P3031" s="5">
        <f>VLOOKUP(M3031,[1]ArchetypeScores!E:P,12,FALSE)</f>
        <v>0</v>
      </c>
      <c r="Q3031" s="2" t="str">
        <f>VLOOKUP(M3031,[1]ArchetypeScores!E:W,19,FALSE)</f>
        <v>Other sector</v>
      </c>
      <c r="R3031" s="2">
        <f>VLOOKUP(M3031,[1]ArchetypeScores!E:I,5,FALSE)</f>
        <v>0</v>
      </c>
      <c r="S3031" s="2">
        <f>VLOOKUP(M3031,[1]ArchetypeScores!E:K,7,FALSE)</f>
        <v>0</v>
      </c>
      <c r="T3031" s="2" t="str">
        <f t="shared" si="47"/>
        <v>Not A&amp;R positive</v>
      </c>
    </row>
    <row r="3032" spans="1:20" x14ac:dyDescent="0.3">
      <c r="A3032" s="2" t="s">
        <v>8181</v>
      </c>
      <c r="B3032" s="3" t="s">
        <v>8210</v>
      </c>
      <c r="C3032" s="3" t="s">
        <v>8211</v>
      </c>
      <c r="D3032" s="4"/>
      <c r="E3032" s="5" t="s">
        <v>8184</v>
      </c>
      <c r="F3032" s="4">
        <v>0</v>
      </c>
      <c r="G3032" s="6">
        <v>47414</v>
      </c>
      <c r="H3032" s="3" t="s">
        <v>8212</v>
      </c>
      <c r="I3032" s="3"/>
      <c r="J3032" s="3"/>
      <c r="K3032" s="5" t="s">
        <v>175</v>
      </c>
      <c r="L3032" s="5">
        <v>4</v>
      </c>
      <c r="M3032" s="5" t="s">
        <v>219</v>
      </c>
      <c r="N3032" s="5">
        <f>VLOOKUP(M3032,[1]ArchetypeScores!E:N,10,FALSE)</f>
        <v>1</v>
      </c>
      <c r="O3032" s="5">
        <f>VLOOKUP(M3032,[1]ArchetypeScores!E:O,11,FALSE)</f>
        <v>0</v>
      </c>
      <c r="P3032" s="5">
        <f>VLOOKUP(M3032,[1]ArchetypeScores!E:P,12,FALSE)</f>
        <v>0</v>
      </c>
      <c r="Q3032" s="2" t="str">
        <f>VLOOKUP(M3032,[1]ArchetypeScores!E:W,19,FALSE)</f>
        <v>Other sector</v>
      </c>
      <c r="R3032" s="2">
        <f>VLOOKUP(M3032,[1]ArchetypeScores!E:I,5,FALSE)</f>
        <v>0</v>
      </c>
      <c r="S3032" s="2">
        <f>VLOOKUP(M3032,[1]ArchetypeScores!E:K,7,FALSE)</f>
        <v>0</v>
      </c>
      <c r="T3032" s="2" t="str">
        <f t="shared" si="47"/>
        <v>Not A&amp;R positive</v>
      </c>
    </row>
    <row r="3033" spans="1:20" x14ac:dyDescent="0.3">
      <c r="A3033" s="2" t="s">
        <v>8181</v>
      </c>
      <c r="B3033" s="3" t="s">
        <v>8210</v>
      </c>
      <c r="C3033" s="3" t="s">
        <v>8213</v>
      </c>
      <c r="D3033" s="4"/>
      <c r="E3033" s="5" t="s">
        <v>8184</v>
      </c>
      <c r="F3033" s="4">
        <v>0</v>
      </c>
      <c r="G3033" s="6">
        <v>47429</v>
      </c>
      <c r="H3033" s="3" t="s">
        <v>8212</v>
      </c>
      <c r="I3033" s="3"/>
      <c r="J3033" s="3"/>
      <c r="K3033" s="5" t="s">
        <v>291</v>
      </c>
      <c r="L3033" s="5">
        <v>4</v>
      </c>
      <c r="M3033" s="5" t="s">
        <v>292</v>
      </c>
      <c r="N3033" s="5">
        <f>VLOOKUP(M3033,[1]ArchetypeScores!E:N,10,FALSE)</f>
        <v>1</v>
      </c>
      <c r="O3033" s="5">
        <f>VLOOKUP(M3033,[1]ArchetypeScores!E:O,11,FALSE)</f>
        <v>0</v>
      </c>
      <c r="P3033" s="5">
        <f>VLOOKUP(M3033,[1]ArchetypeScores!E:P,12,FALSE)</f>
        <v>0</v>
      </c>
      <c r="Q3033" s="2" t="str">
        <f>VLOOKUP(M3033,[1]ArchetypeScores!E:W,19,FALSE)</f>
        <v>Education and training</v>
      </c>
      <c r="R3033" s="2">
        <f>VLOOKUP(M3033,[1]ArchetypeScores!E:I,5,FALSE)</f>
        <v>0</v>
      </c>
      <c r="S3033" s="2">
        <f>VLOOKUP(M3033,[1]ArchetypeScores!E:K,7,FALSE)</f>
        <v>0</v>
      </c>
      <c r="T3033" s="2" t="str">
        <f t="shared" si="47"/>
        <v>Not A&amp;R positive</v>
      </c>
    </row>
    <row r="3034" spans="1:20" x14ac:dyDescent="0.3">
      <c r="A3034" s="2" t="s">
        <v>8181</v>
      </c>
      <c r="B3034" s="3" t="s">
        <v>8210</v>
      </c>
      <c r="C3034" s="3" t="s">
        <v>8214</v>
      </c>
      <c r="D3034" s="4"/>
      <c r="E3034" s="5" t="s">
        <v>8184</v>
      </c>
      <c r="F3034" s="4">
        <v>0</v>
      </c>
      <c r="G3034" s="6">
        <v>47428</v>
      </c>
      <c r="H3034" s="3" t="s">
        <v>8212</v>
      </c>
      <c r="I3034" s="3"/>
      <c r="J3034" s="3"/>
      <c r="K3034" s="5" t="s">
        <v>291</v>
      </c>
      <c r="L3034" s="5">
        <v>4</v>
      </c>
      <c r="M3034" s="5" t="s">
        <v>292</v>
      </c>
      <c r="N3034" s="5">
        <f>VLOOKUP(M3034,[1]ArchetypeScores!E:N,10,FALSE)</f>
        <v>1</v>
      </c>
      <c r="O3034" s="5">
        <f>VLOOKUP(M3034,[1]ArchetypeScores!E:O,11,FALSE)</f>
        <v>0</v>
      </c>
      <c r="P3034" s="5">
        <f>VLOOKUP(M3034,[1]ArchetypeScores!E:P,12,FALSE)</f>
        <v>0</v>
      </c>
      <c r="Q3034" s="2" t="str">
        <f>VLOOKUP(M3034,[1]ArchetypeScores!E:W,19,FALSE)</f>
        <v>Education and training</v>
      </c>
      <c r="R3034" s="2">
        <f>VLOOKUP(M3034,[1]ArchetypeScores!E:I,5,FALSE)</f>
        <v>0</v>
      </c>
      <c r="S3034" s="2">
        <f>VLOOKUP(M3034,[1]ArchetypeScores!E:K,7,FALSE)</f>
        <v>0</v>
      </c>
      <c r="T3034" s="2" t="str">
        <f t="shared" si="47"/>
        <v>Not A&amp;R positive</v>
      </c>
    </row>
    <row r="3035" spans="1:20" x14ac:dyDescent="0.3">
      <c r="A3035" s="2" t="s">
        <v>8181</v>
      </c>
      <c r="B3035" s="3" t="s">
        <v>8210</v>
      </c>
      <c r="C3035" s="3" t="s">
        <v>8215</v>
      </c>
      <c r="D3035" s="4"/>
      <c r="E3035" s="5" t="s">
        <v>8184</v>
      </c>
      <c r="F3035" s="4">
        <v>0</v>
      </c>
      <c r="G3035" s="6">
        <v>47409</v>
      </c>
      <c r="H3035" s="3" t="s">
        <v>8212</v>
      </c>
      <c r="I3035" s="3"/>
      <c r="J3035" s="3"/>
      <c r="K3035" s="5" t="s">
        <v>38</v>
      </c>
      <c r="L3035" s="5">
        <v>29</v>
      </c>
      <c r="M3035" s="5" t="s">
        <v>316</v>
      </c>
      <c r="N3035" s="5">
        <f>VLOOKUP(M3035,[1]ArchetypeScores!E:N,10,FALSE)</f>
        <v>0</v>
      </c>
      <c r="O3035" s="5">
        <f>VLOOKUP(M3035,[1]ArchetypeScores!E:O,11,FALSE)</f>
        <v>-1</v>
      </c>
      <c r="P3035" s="5">
        <f>VLOOKUP(M3035,[1]ArchetypeScores!E:P,12,FALSE)</f>
        <v>0</v>
      </c>
      <c r="Q3035" s="2" t="str">
        <f>VLOOKUP(M3035,[1]ArchetypeScores!E:W,19,FALSE)</f>
        <v>Other sector</v>
      </c>
      <c r="R3035" s="2">
        <f>VLOOKUP(M3035,[1]ArchetypeScores!E:I,5,FALSE)</f>
        <v>0</v>
      </c>
      <c r="S3035" s="2">
        <f>VLOOKUP(M3035,[1]ArchetypeScores!E:K,7,FALSE)</f>
        <v>0</v>
      </c>
      <c r="T3035" s="2" t="str">
        <f t="shared" si="47"/>
        <v>Not A&amp;R positive</v>
      </c>
    </row>
    <row r="3036" spans="1:20" x14ac:dyDescent="0.3">
      <c r="A3036" s="2" t="s">
        <v>8181</v>
      </c>
      <c r="B3036" s="3" t="s">
        <v>8210</v>
      </c>
      <c r="C3036" s="3" t="s">
        <v>8216</v>
      </c>
      <c r="D3036" s="4"/>
      <c r="E3036" s="5" t="s">
        <v>8184</v>
      </c>
      <c r="F3036" s="4">
        <v>0</v>
      </c>
      <c r="G3036" s="6">
        <v>47413</v>
      </c>
      <c r="H3036" s="3" t="s">
        <v>8212</v>
      </c>
      <c r="I3036" s="3"/>
      <c r="J3036" s="3"/>
      <c r="K3036" s="5" t="s">
        <v>489</v>
      </c>
      <c r="L3036" s="5">
        <v>5</v>
      </c>
      <c r="M3036" s="5" t="s">
        <v>512</v>
      </c>
      <c r="N3036" s="5">
        <f>VLOOKUP(M3036,[1]ArchetypeScores!E:N,10,FALSE)</f>
        <v>1</v>
      </c>
      <c r="O3036" s="5">
        <f>VLOOKUP(M3036,[1]ArchetypeScores!E:O,11,FALSE)</f>
        <v>-2</v>
      </c>
      <c r="P3036" s="5">
        <f>VLOOKUP(M3036,[1]ArchetypeScores!E:P,12,FALSE)</f>
        <v>0</v>
      </c>
      <c r="Q3036" s="2" t="str">
        <f>VLOOKUP(M3036,[1]ArchetypeScores!E:W,19,FALSE)</f>
        <v>Health care</v>
      </c>
      <c r="R3036" s="2">
        <f>VLOOKUP(M3036,[1]ArchetypeScores!E:I,5,FALSE)</f>
        <v>0</v>
      </c>
      <c r="S3036" s="2">
        <f>VLOOKUP(M3036,[1]ArchetypeScores!E:K,7,FALSE)</f>
        <v>0</v>
      </c>
      <c r="T3036" s="2" t="str">
        <f t="shared" si="47"/>
        <v>Not A&amp;R positive</v>
      </c>
    </row>
    <row r="3037" spans="1:20" x14ac:dyDescent="0.3">
      <c r="A3037" s="2" t="s">
        <v>8181</v>
      </c>
      <c r="B3037" s="3" t="s">
        <v>8210</v>
      </c>
      <c r="C3037" s="3" t="s">
        <v>8217</v>
      </c>
      <c r="D3037" s="4"/>
      <c r="E3037" s="5" t="s">
        <v>8184</v>
      </c>
      <c r="F3037" s="4">
        <v>0</v>
      </c>
      <c r="G3037" s="6">
        <v>47415</v>
      </c>
      <c r="H3037" s="3" t="s">
        <v>8212</v>
      </c>
      <c r="I3037" s="3"/>
      <c r="J3037" s="3"/>
      <c r="K3037" s="5" t="s">
        <v>38</v>
      </c>
      <c r="L3037" s="5">
        <v>29</v>
      </c>
      <c r="M3037" s="5" t="s">
        <v>316</v>
      </c>
      <c r="N3037" s="5">
        <f>VLOOKUP(M3037,[1]ArchetypeScores!E:N,10,FALSE)</f>
        <v>0</v>
      </c>
      <c r="O3037" s="5">
        <f>VLOOKUP(M3037,[1]ArchetypeScores!E:O,11,FALSE)</f>
        <v>-1</v>
      </c>
      <c r="P3037" s="5">
        <f>VLOOKUP(M3037,[1]ArchetypeScores!E:P,12,FALSE)</f>
        <v>0</v>
      </c>
      <c r="Q3037" s="2" t="str">
        <f>VLOOKUP(M3037,[1]ArchetypeScores!E:W,19,FALSE)</f>
        <v>Other sector</v>
      </c>
      <c r="R3037" s="2">
        <f>VLOOKUP(M3037,[1]ArchetypeScores!E:I,5,FALSE)</f>
        <v>0</v>
      </c>
      <c r="S3037" s="2">
        <f>VLOOKUP(M3037,[1]ArchetypeScores!E:K,7,FALSE)</f>
        <v>0</v>
      </c>
      <c r="T3037" s="2" t="str">
        <f t="shared" si="47"/>
        <v>Not A&amp;R positive</v>
      </c>
    </row>
    <row r="3038" spans="1:20" x14ac:dyDescent="0.3">
      <c r="A3038" s="2" t="s">
        <v>8181</v>
      </c>
      <c r="B3038" s="3" t="s">
        <v>8210</v>
      </c>
      <c r="C3038" s="3" t="s">
        <v>8218</v>
      </c>
      <c r="D3038" s="4"/>
      <c r="E3038" s="5" t="s">
        <v>8184</v>
      </c>
      <c r="F3038" s="4">
        <v>0</v>
      </c>
      <c r="G3038" s="6">
        <v>47416</v>
      </c>
      <c r="H3038" s="3" t="s">
        <v>8212</v>
      </c>
      <c r="I3038" s="3"/>
      <c r="J3038" s="3"/>
      <c r="K3038" s="5" t="s">
        <v>38</v>
      </c>
      <c r="L3038" s="5">
        <v>29</v>
      </c>
      <c r="M3038" s="5" t="s">
        <v>316</v>
      </c>
      <c r="N3038" s="5">
        <f>VLOOKUP(M3038,[1]ArchetypeScores!E:N,10,FALSE)</f>
        <v>0</v>
      </c>
      <c r="O3038" s="5">
        <f>VLOOKUP(M3038,[1]ArchetypeScores!E:O,11,FALSE)</f>
        <v>-1</v>
      </c>
      <c r="P3038" s="5">
        <f>VLOOKUP(M3038,[1]ArchetypeScores!E:P,12,FALSE)</f>
        <v>0</v>
      </c>
      <c r="Q3038" s="2" t="str">
        <f>VLOOKUP(M3038,[1]ArchetypeScores!E:W,19,FALSE)</f>
        <v>Other sector</v>
      </c>
      <c r="R3038" s="2">
        <f>VLOOKUP(M3038,[1]ArchetypeScores!E:I,5,FALSE)</f>
        <v>0</v>
      </c>
      <c r="S3038" s="2">
        <f>VLOOKUP(M3038,[1]ArchetypeScores!E:K,7,FALSE)</f>
        <v>0</v>
      </c>
      <c r="T3038" s="2" t="str">
        <f t="shared" si="47"/>
        <v>Not A&amp;R positive</v>
      </c>
    </row>
    <row r="3039" spans="1:20" x14ac:dyDescent="0.3">
      <c r="A3039" s="2" t="s">
        <v>8181</v>
      </c>
      <c r="B3039" s="3" t="s">
        <v>8210</v>
      </c>
      <c r="C3039" s="3" t="s">
        <v>8219</v>
      </c>
      <c r="D3039" s="4"/>
      <c r="E3039" s="5" t="s">
        <v>8184</v>
      </c>
      <c r="F3039" s="4">
        <v>0</v>
      </c>
      <c r="G3039" s="6">
        <v>47417</v>
      </c>
      <c r="H3039" s="3" t="s">
        <v>8212</v>
      </c>
      <c r="I3039" s="3"/>
      <c r="J3039" s="3"/>
      <c r="K3039" s="5" t="s">
        <v>94</v>
      </c>
      <c r="L3039" s="5">
        <v>1</v>
      </c>
      <c r="M3039" s="5" t="s">
        <v>95</v>
      </c>
      <c r="N3039" s="5">
        <f>VLOOKUP(M3039,[1]ArchetypeScores!E:N,10,FALSE)</f>
        <v>1</v>
      </c>
      <c r="O3039" s="5">
        <f>VLOOKUP(M3039,[1]ArchetypeScores!E:O,11,FALSE)</f>
        <v>-1</v>
      </c>
      <c r="P3039" s="5">
        <f>VLOOKUP(M3039,[1]ArchetypeScores!E:P,12,FALSE)</f>
        <v>0</v>
      </c>
      <c r="Q3039" s="2" t="str">
        <f>VLOOKUP(M3039,[1]ArchetypeScores!E:W,19,FALSE)</f>
        <v>Consumer (including agriculture and tourism)</v>
      </c>
      <c r="R3039" s="2">
        <f>VLOOKUP(M3039,[1]ArchetypeScores!E:I,5,FALSE)</f>
        <v>0</v>
      </c>
      <c r="S3039" s="2">
        <f>VLOOKUP(M3039,[1]ArchetypeScores!E:K,7,FALSE)</f>
        <v>0</v>
      </c>
      <c r="T3039" s="2" t="str">
        <f t="shared" si="47"/>
        <v>Not A&amp;R positive</v>
      </c>
    </row>
    <row r="3040" spans="1:20" x14ac:dyDescent="0.3">
      <c r="A3040" s="2" t="s">
        <v>8181</v>
      </c>
      <c r="B3040" s="3" t="s">
        <v>8210</v>
      </c>
      <c r="C3040" s="3" t="s">
        <v>8220</v>
      </c>
      <c r="D3040" s="4">
        <v>0.27500000000000002</v>
      </c>
      <c r="E3040" s="5" t="s">
        <v>8184</v>
      </c>
      <c r="F3040" s="4">
        <v>4.6980000000000001E-2</v>
      </c>
      <c r="G3040" s="6">
        <v>47418</v>
      </c>
      <c r="H3040" s="3" t="s">
        <v>8212</v>
      </c>
      <c r="I3040" s="3"/>
      <c r="J3040" s="3"/>
      <c r="K3040" s="5" t="s">
        <v>47</v>
      </c>
      <c r="L3040" s="5">
        <v>4</v>
      </c>
      <c r="M3040" s="5" t="s">
        <v>485</v>
      </c>
      <c r="N3040" s="5">
        <f>VLOOKUP(M3040,[1]ArchetypeScores!E:N,10,FALSE)</f>
        <v>0</v>
      </c>
      <c r="O3040" s="5">
        <f>VLOOKUP(M3040,[1]ArchetypeScores!E:O,11,FALSE)</f>
        <v>0</v>
      </c>
      <c r="P3040" s="5">
        <f>VLOOKUP(M3040,[1]ArchetypeScores!E:P,12,FALSE)</f>
        <v>0</v>
      </c>
      <c r="Q3040" s="2" t="str">
        <f>VLOOKUP(M3040,[1]ArchetypeScores!E:W,19,FALSE)</f>
        <v>Energy and water</v>
      </c>
      <c r="R3040" s="2">
        <f>VLOOKUP(M3040,[1]ArchetypeScores!E:I,5,FALSE)</f>
        <v>0</v>
      </c>
      <c r="S3040" s="2">
        <f>VLOOKUP(M3040,[1]ArchetypeScores!E:K,7,FALSE)</f>
        <v>0</v>
      </c>
      <c r="T3040" s="2" t="str">
        <f t="shared" si="47"/>
        <v>Not A&amp;R positive</v>
      </c>
    </row>
    <row r="3041" spans="1:20" x14ac:dyDescent="0.3">
      <c r="A3041" s="2" t="s">
        <v>8181</v>
      </c>
      <c r="B3041" s="3" t="s">
        <v>8210</v>
      </c>
      <c r="C3041" s="3" t="s">
        <v>8221</v>
      </c>
      <c r="D3041" s="4">
        <v>1.02</v>
      </c>
      <c r="E3041" s="5" t="s">
        <v>8184</v>
      </c>
      <c r="F3041" s="4">
        <v>0.17424000000000001</v>
      </c>
      <c r="G3041" s="6">
        <v>47419</v>
      </c>
      <c r="H3041" s="3" t="s">
        <v>8212</v>
      </c>
      <c r="I3041" s="3"/>
      <c r="J3041" s="3"/>
      <c r="K3041" s="5" t="s">
        <v>47</v>
      </c>
      <c r="L3041" s="5">
        <v>4</v>
      </c>
      <c r="M3041" s="5" t="s">
        <v>485</v>
      </c>
      <c r="N3041" s="5">
        <f>VLOOKUP(M3041,[1]ArchetypeScores!E:N,10,FALSE)</f>
        <v>0</v>
      </c>
      <c r="O3041" s="5">
        <f>VLOOKUP(M3041,[1]ArchetypeScores!E:O,11,FALSE)</f>
        <v>0</v>
      </c>
      <c r="P3041" s="5">
        <f>VLOOKUP(M3041,[1]ArchetypeScores!E:P,12,FALSE)</f>
        <v>0</v>
      </c>
      <c r="Q3041" s="2" t="str">
        <f>VLOOKUP(M3041,[1]ArchetypeScores!E:W,19,FALSE)</f>
        <v>Energy and water</v>
      </c>
      <c r="R3041" s="2">
        <f>VLOOKUP(M3041,[1]ArchetypeScores!E:I,5,FALSE)</f>
        <v>0</v>
      </c>
      <c r="S3041" s="2">
        <f>VLOOKUP(M3041,[1]ArchetypeScores!E:K,7,FALSE)</f>
        <v>0</v>
      </c>
      <c r="T3041" s="2" t="str">
        <f t="shared" si="47"/>
        <v>Not A&amp;R positive</v>
      </c>
    </row>
    <row r="3042" spans="1:20" x14ac:dyDescent="0.3">
      <c r="A3042" s="2" t="s">
        <v>8181</v>
      </c>
      <c r="B3042" s="3" t="s">
        <v>8210</v>
      </c>
      <c r="C3042" s="3" t="s">
        <v>8222</v>
      </c>
      <c r="D3042" s="4"/>
      <c r="E3042" s="5" t="s">
        <v>8184</v>
      </c>
      <c r="F3042" s="4">
        <v>0</v>
      </c>
      <c r="G3042" s="6">
        <v>47420</v>
      </c>
      <c r="H3042" s="3" t="s">
        <v>8212</v>
      </c>
      <c r="I3042" s="3"/>
      <c r="J3042" s="3"/>
      <c r="K3042" s="5" t="s">
        <v>1072</v>
      </c>
      <c r="L3042" s="5">
        <v>1</v>
      </c>
      <c r="M3042" s="5" t="s">
        <v>1922</v>
      </c>
      <c r="N3042" s="5">
        <f>VLOOKUP(M3042,[1]ArchetypeScores!E:N,10,FALSE)</f>
        <v>0</v>
      </c>
      <c r="O3042" s="5">
        <f>VLOOKUP(M3042,[1]ArchetypeScores!E:O,11,FALSE)</f>
        <v>-1</v>
      </c>
      <c r="P3042" s="5">
        <f>VLOOKUP(M3042,[1]ArchetypeScores!E:P,12,FALSE)</f>
        <v>0</v>
      </c>
      <c r="Q3042" s="2" t="str">
        <f>VLOOKUP(M3042,[1]ArchetypeScores!E:W,19,FALSE)</f>
        <v>Untargeted</v>
      </c>
      <c r="R3042" s="2">
        <f>VLOOKUP(M3042,[1]ArchetypeScores!E:I,5,FALSE)</f>
        <v>0</v>
      </c>
      <c r="S3042" s="2">
        <f>VLOOKUP(M3042,[1]ArchetypeScores!E:K,7,FALSE)</f>
        <v>0</v>
      </c>
      <c r="T3042" s="2" t="str">
        <f t="shared" si="47"/>
        <v>Not A&amp;R positive</v>
      </c>
    </row>
    <row r="3043" spans="1:20" x14ac:dyDescent="0.3">
      <c r="A3043" s="2" t="s">
        <v>8181</v>
      </c>
      <c r="B3043" s="3" t="s">
        <v>8210</v>
      </c>
      <c r="C3043" s="3" t="s">
        <v>8223</v>
      </c>
      <c r="D3043" s="4"/>
      <c r="E3043" s="5" t="s">
        <v>8184</v>
      </c>
      <c r="F3043" s="4">
        <v>0</v>
      </c>
      <c r="G3043" s="6">
        <v>47421</v>
      </c>
      <c r="H3043" s="3" t="s">
        <v>8212</v>
      </c>
      <c r="I3043" s="3"/>
      <c r="J3043" s="3"/>
      <c r="K3043" s="5" t="s">
        <v>94</v>
      </c>
      <c r="L3043" s="5">
        <v>1</v>
      </c>
      <c r="M3043" s="5" t="s">
        <v>95</v>
      </c>
      <c r="N3043" s="5">
        <f>VLOOKUP(M3043,[1]ArchetypeScores!E:N,10,FALSE)</f>
        <v>1</v>
      </c>
      <c r="O3043" s="5">
        <f>VLOOKUP(M3043,[1]ArchetypeScores!E:O,11,FALSE)</f>
        <v>-1</v>
      </c>
      <c r="P3043" s="5">
        <f>VLOOKUP(M3043,[1]ArchetypeScores!E:P,12,FALSE)</f>
        <v>0</v>
      </c>
      <c r="Q3043" s="2" t="str">
        <f>VLOOKUP(M3043,[1]ArchetypeScores!E:W,19,FALSE)</f>
        <v>Consumer (including agriculture and tourism)</v>
      </c>
      <c r="R3043" s="2">
        <f>VLOOKUP(M3043,[1]ArchetypeScores!E:I,5,FALSE)</f>
        <v>0</v>
      </c>
      <c r="S3043" s="2">
        <f>VLOOKUP(M3043,[1]ArchetypeScores!E:K,7,FALSE)</f>
        <v>0</v>
      </c>
      <c r="T3043" s="2" t="str">
        <f t="shared" si="47"/>
        <v>Not A&amp;R positive</v>
      </c>
    </row>
    <row r="3044" spans="1:20" x14ac:dyDescent="0.3">
      <c r="A3044" s="2" t="s">
        <v>8181</v>
      </c>
      <c r="B3044" s="3" t="s">
        <v>8210</v>
      </c>
      <c r="C3044" s="3" t="s">
        <v>8224</v>
      </c>
      <c r="D3044" s="4"/>
      <c r="E3044" s="5" t="s">
        <v>8184</v>
      </c>
      <c r="F3044" s="4">
        <v>0</v>
      </c>
      <c r="G3044" s="6">
        <v>47422</v>
      </c>
      <c r="H3044" s="3" t="s">
        <v>8212</v>
      </c>
      <c r="I3044" s="3"/>
      <c r="J3044" s="3"/>
      <c r="K3044" s="5" t="s">
        <v>94</v>
      </c>
      <c r="L3044" s="5">
        <v>1</v>
      </c>
      <c r="M3044" s="5" t="s">
        <v>95</v>
      </c>
      <c r="N3044" s="5">
        <f>VLOOKUP(M3044,[1]ArchetypeScores!E:N,10,FALSE)</f>
        <v>1</v>
      </c>
      <c r="O3044" s="5">
        <f>VLOOKUP(M3044,[1]ArchetypeScores!E:O,11,FALSE)</f>
        <v>-1</v>
      </c>
      <c r="P3044" s="5">
        <f>VLOOKUP(M3044,[1]ArchetypeScores!E:P,12,FALSE)</f>
        <v>0</v>
      </c>
      <c r="Q3044" s="2" t="str">
        <f>VLOOKUP(M3044,[1]ArchetypeScores!E:W,19,FALSE)</f>
        <v>Consumer (including agriculture and tourism)</v>
      </c>
      <c r="R3044" s="2">
        <f>VLOOKUP(M3044,[1]ArchetypeScores!E:I,5,FALSE)</f>
        <v>0</v>
      </c>
      <c r="S3044" s="2">
        <f>VLOOKUP(M3044,[1]ArchetypeScores!E:K,7,FALSE)</f>
        <v>0</v>
      </c>
      <c r="T3044" s="2" t="str">
        <f t="shared" si="47"/>
        <v>Not A&amp;R positive</v>
      </c>
    </row>
    <row r="3045" spans="1:20" x14ac:dyDescent="0.3">
      <c r="A3045" s="2" t="s">
        <v>8181</v>
      </c>
      <c r="B3045" s="3" t="s">
        <v>8210</v>
      </c>
      <c r="C3045" s="3" t="s">
        <v>8225</v>
      </c>
      <c r="D3045" s="4"/>
      <c r="E3045" s="5" t="s">
        <v>8184</v>
      </c>
      <c r="F3045" s="4">
        <v>0</v>
      </c>
      <c r="G3045" s="6">
        <v>47424</v>
      </c>
      <c r="H3045" s="3" t="s">
        <v>8212</v>
      </c>
      <c r="I3045" s="3"/>
      <c r="J3045" s="3"/>
      <c r="K3045" s="5" t="s">
        <v>38</v>
      </c>
      <c r="L3045" s="5">
        <v>29</v>
      </c>
      <c r="M3045" s="5" t="s">
        <v>316</v>
      </c>
      <c r="N3045" s="5">
        <f>VLOOKUP(M3045,[1]ArchetypeScores!E:N,10,FALSE)</f>
        <v>0</v>
      </c>
      <c r="O3045" s="5">
        <f>VLOOKUP(M3045,[1]ArchetypeScores!E:O,11,FALSE)</f>
        <v>-1</v>
      </c>
      <c r="P3045" s="5">
        <f>VLOOKUP(M3045,[1]ArchetypeScores!E:P,12,FALSE)</f>
        <v>0</v>
      </c>
      <c r="Q3045" s="2" t="str">
        <f>VLOOKUP(M3045,[1]ArchetypeScores!E:W,19,FALSE)</f>
        <v>Other sector</v>
      </c>
      <c r="R3045" s="2">
        <f>VLOOKUP(M3045,[1]ArchetypeScores!E:I,5,FALSE)</f>
        <v>0</v>
      </c>
      <c r="S3045" s="2">
        <f>VLOOKUP(M3045,[1]ArchetypeScores!E:K,7,FALSE)</f>
        <v>0</v>
      </c>
      <c r="T3045" s="2" t="str">
        <f t="shared" si="47"/>
        <v>Not A&amp;R positive</v>
      </c>
    </row>
    <row r="3046" spans="1:20" x14ac:dyDescent="0.3">
      <c r="A3046" s="2" t="s">
        <v>8181</v>
      </c>
      <c r="B3046" s="3" t="s">
        <v>8210</v>
      </c>
      <c r="C3046" s="3" t="s">
        <v>8226</v>
      </c>
      <c r="D3046" s="4"/>
      <c r="E3046" s="5" t="s">
        <v>8184</v>
      </c>
      <c r="F3046" s="4">
        <v>0</v>
      </c>
      <c r="G3046" s="6">
        <v>47425</v>
      </c>
      <c r="H3046" s="3" t="s">
        <v>8212</v>
      </c>
      <c r="I3046" s="3"/>
      <c r="J3046" s="3"/>
      <c r="K3046" s="5" t="s">
        <v>71</v>
      </c>
      <c r="L3046" s="5">
        <v>2</v>
      </c>
      <c r="M3046" s="5" t="s">
        <v>2542</v>
      </c>
      <c r="N3046" s="5">
        <f>VLOOKUP(M3046,[1]ArchetypeScores!E:N,10,FALSE)</f>
        <v>0</v>
      </c>
      <c r="O3046" s="5">
        <f>VLOOKUP(M3046,[1]ArchetypeScores!E:O,11,FALSE)</f>
        <v>-1</v>
      </c>
      <c r="P3046" s="5">
        <f>VLOOKUP(M3046,[1]ArchetypeScores!E:P,12,FALSE)</f>
        <v>0</v>
      </c>
      <c r="Q3046" s="2" t="str">
        <f>VLOOKUP(M3046,[1]ArchetypeScores!E:W,19,FALSE)</f>
        <v>Industrials - other</v>
      </c>
      <c r="R3046" s="2">
        <f>VLOOKUP(M3046,[1]ArchetypeScores!E:I,5,FALSE)</f>
        <v>0</v>
      </c>
      <c r="S3046" s="2">
        <f>VLOOKUP(M3046,[1]ArchetypeScores!E:K,7,FALSE)</f>
        <v>0</v>
      </c>
      <c r="T3046" s="2" t="str">
        <f t="shared" si="47"/>
        <v>Not A&amp;R positive</v>
      </c>
    </row>
    <row r="3047" spans="1:20" x14ac:dyDescent="0.3">
      <c r="A3047" s="2" t="s">
        <v>8181</v>
      </c>
      <c r="B3047" s="3" t="s">
        <v>8210</v>
      </c>
      <c r="C3047" s="3" t="s">
        <v>8227</v>
      </c>
      <c r="D3047" s="4">
        <v>2</v>
      </c>
      <c r="E3047" s="5" t="s">
        <v>8184</v>
      </c>
      <c r="F3047" s="4">
        <v>0.34164</v>
      </c>
      <c r="G3047" s="6">
        <v>47426</v>
      </c>
      <c r="H3047" s="3" t="s">
        <v>8212</v>
      </c>
      <c r="I3047" s="3"/>
      <c r="J3047" s="3"/>
      <c r="K3047" s="5" t="s">
        <v>57</v>
      </c>
      <c r="L3047" s="5">
        <v>25</v>
      </c>
      <c r="M3047" s="5" t="s">
        <v>241</v>
      </c>
      <c r="N3047" s="5">
        <f>VLOOKUP(M3047,[1]ArchetypeScores!E:N,10,FALSE)</f>
        <v>0</v>
      </c>
      <c r="O3047" s="5">
        <f>VLOOKUP(M3047,[1]ArchetypeScores!E:O,11,FALSE)</f>
        <v>-1</v>
      </c>
      <c r="P3047" s="5">
        <f>VLOOKUP(M3047,[1]ArchetypeScores!E:P,12,FALSE)</f>
        <v>0</v>
      </c>
      <c r="Q3047" s="2" t="str">
        <f>VLOOKUP(M3047,[1]ArchetypeScores!E:W,19,FALSE)</f>
        <v>Other sector</v>
      </c>
      <c r="R3047" s="2">
        <f>VLOOKUP(M3047,[1]ArchetypeScores!E:I,5,FALSE)</f>
        <v>0</v>
      </c>
      <c r="S3047" s="2">
        <f>VLOOKUP(M3047,[1]ArchetypeScores!E:K,7,FALSE)</f>
        <v>0</v>
      </c>
      <c r="T3047" s="2" t="str">
        <f t="shared" si="47"/>
        <v>Not A&amp;R positive</v>
      </c>
    </row>
    <row r="3048" spans="1:20" x14ac:dyDescent="0.3">
      <c r="A3048" s="2" t="s">
        <v>8181</v>
      </c>
      <c r="B3048" s="3" t="s">
        <v>8210</v>
      </c>
      <c r="C3048" s="3" t="s">
        <v>8228</v>
      </c>
      <c r="D3048" s="4">
        <v>2</v>
      </c>
      <c r="E3048" s="5" t="s">
        <v>8184</v>
      </c>
      <c r="F3048" s="4">
        <v>0.34164</v>
      </c>
      <c r="G3048" s="6">
        <v>47427</v>
      </c>
      <c r="H3048" s="3" t="s">
        <v>8212</v>
      </c>
      <c r="I3048" s="3"/>
      <c r="J3048" s="3"/>
      <c r="K3048" s="5" t="s">
        <v>38</v>
      </c>
      <c r="L3048" s="5">
        <v>13</v>
      </c>
      <c r="M3048" s="5" t="s">
        <v>39</v>
      </c>
      <c r="N3048" s="5">
        <f>VLOOKUP(M3048,[1]ArchetypeScores!E:N,10,FALSE)</f>
        <v>0</v>
      </c>
      <c r="O3048" s="5">
        <f>VLOOKUP(M3048,[1]ArchetypeScores!E:O,11,FALSE)</f>
        <v>-2</v>
      </c>
      <c r="P3048" s="5">
        <f>VLOOKUP(M3048,[1]ArchetypeScores!E:P,12,FALSE)</f>
        <v>0</v>
      </c>
      <c r="Q3048" s="2" t="str">
        <f>VLOOKUP(M3048,[1]ArchetypeScores!E:W,19,FALSE)</f>
        <v>Industrials - transportation</v>
      </c>
      <c r="R3048" s="2">
        <f>VLOOKUP(M3048,[1]ArchetypeScores!E:I,5,FALSE)</f>
        <v>0</v>
      </c>
      <c r="S3048" s="2">
        <f>VLOOKUP(M3048,[1]ArchetypeScores!E:K,7,FALSE)</f>
        <v>0</v>
      </c>
      <c r="T3048" s="2" t="str">
        <f t="shared" si="47"/>
        <v>Not A&amp;R positive</v>
      </c>
    </row>
    <row r="3049" spans="1:20" x14ac:dyDescent="0.3">
      <c r="A3049" s="2" t="s">
        <v>8181</v>
      </c>
      <c r="B3049" s="3" t="s">
        <v>8210</v>
      </c>
      <c r="C3049" s="3" t="s">
        <v>8229</v>
      </c>
      <c r="D3049" s="4"/>
      <c r="E3049" s="5" t="s">
        <v>8184</v>
      </c>
      <c r="F3049" s="4">
        <v>0</v>
      </c>
      <c r="G3049" s="6">
        <v>47430</v>
      </c>
      <c r="H3049" s="3" t="s">
        <v>8212</v>
      </c>
      <c r="I3049" s="3"/>
      <c r="J3049" s="3"/>
      <c r="K3049" s="5" t="s">
        <v>489</v>
      </c>
      <c r="L3049" s="5">
        <v>5</v>
      </c>
      <c r="M3049" s="5" t="s">
        <v>512</v>
      </c>
      <c r="N3049" s="5">
        <f>VLOOKUP(M3049,[1]ArchetypeScores!E:N,10,FALSE)</f>
        <v>1</v>
      </c>
      <c r="O3049" s="5">
        <f>VLOOKUP(M3049,[1]ArchetypeScores!E:O,11,FALSE)</f>
        <v>-2</v>
      </c>
      <c r="P3049" s="5">
        <f>VLOOKUP(M3049,[1]ArchetypeScores!E:P,12,FALSE)</f>
        <v>0</v>
      </c>
      <c r="Q3049" s="2" t="str">
        <f>VLOOKUP(M3049,[1]ArchetypeScores!E:W,19,FALSE)</f>
        <v>Health care</v>
      </c>
      <c r="R3049" s="2">
        <f>VLOOKUP(M3049,[1]ArchetypeScores!E:I,5,FALSE)</f>
        <v>0</v>
      </c>
      <c r="S3049" s="2">
        <f>VLOOKUP(M3049,[1]ArchetypeScores!E:K,7,FALSE)</f>
        <v>0</v>
      </c>
      <c r="T3049" s="2" t="str">
        <f t="shared" si="47"/>
        <v>Not A&amp;R positive</v>
      </c>
    </row>
    <row r="3050" spans="1:20" x14ac:dyDescent="0.3">
      <c r="A3050" s="2" t="s">
        <v>8181</v>
      </c>
      <c r="B3050" s="3" t="s">
        <v>8210</v>
      </c>
      <c r="C3050" s="3" t="s">
        <v>8230</v>
      </c>
      <c r="D3050" s="4"/>
      <c r="E3050" s="5" t="s">
        <v>8184</v>
      </c>
      <c r="F3050" s="4">
        <v>0</v>
      </c>
      <c r="G3050" s="6">
        <v>47410</v>
      </c>
      <c r="H3050" s="3" t="s">
        <v>8212</v>
      </c>
      <c r="I3050" s="3"/>
      <c r="J3050" s="3"/>
      <c r="K3050" s="5" t="s">
        <v>196</v>
      </c>
      <c r="L3050" s="5" t="s">
        <v>112</v>
      </c>
      <c r="M3050" s="5" t="s">
        <v>621</v>
      </c>
      <c r="N3050" s="5">
        <f>VLOOKUP(M3050,[1]ArchetypeScores!E:N,10,FALSE)</f>
        <v>1</v>
      </c>
      <c r="O3050" s="5">
        <f>VLOOKUP(M3050,[1]ArchetypeScores!E:O,11,FALSE)</f>
        <v>-2</v>
      </c>
      <c r="P3050" s="5">
        <f>VLOOKUP(M3050,[1]ArchetypeScores!E:P,12,FALSE)</f>
        <v>0</v>
      </c>
      <c r="Q3050" s="2" t="str">
        <f>VLOOKUP(M3050,[1]ArchetypeScores!E:W,19,FALSE)</f>
        <v>Other sector</v>
      </c>
      <c r="R3050" s="2">
        <f>VLOOKUP(M3050,[1]ArchetypeScores!E:I,5,FALSE)</f>
        <v>0</v>
      </c>
      <c r="S3050" s="2">
        <f>VLOOKUP(M3050,[1]ArchetypeScores!E:K,7,FALSE)</f>
        <v>-1</v>
      </c>
      <c r="T3050" s="2" t="str">
        <f t="shared" si="47"/>
        <v>Not A&amp;R positive</v>
      </c>
    </row>
    <row r="3051" spans="1:20" x14ac:dyDescent="0.3">
      <c r="A3051" s="2" t="s">
        <v>8181</v>
      </c>
      <c r="B3051" s="3" t="s">
        <v>8210</v>
      </c>
      <c r="C3051" s="3" t="s">
        <v>8231</v>
      </c>
      <c r="D3051" s="4"/>
      <c r="E3051" s="5" t="s">
        <v>8184</v>
      </c>
      <c r="F3051" s="4">
        <v>0</v>
      </c>
      <c r="G3051" s="6">
        <v>47412</v>
      </c>
      <c r="H3051" s="3" t="s">
        <v>8212</v>
      </c>
      <c r="I3051" s="3"/>
      <c r="J3051" s="3"/>
      <c r="K3051" s="5" t="s">
        <v>229</v>
      </c>
      <c r="L3051" s="5">
        <v>4</v>
      </c>
      <c r="M3051" s="5" t="s">
        <v>230</v>
      </c>
      <c r="N3051" s="5">
        <f>VLOOKUP(M3051,[1]ArchetypeScores!E:N,10,FALSE)</f>
        <v>1</v>
      </c>
      <c r="O3051" s="5">
        <f>VLOOKUP(M3051,[1]ArchetypeScores!E:O,11,FALSE)</f>
        <v>-2</v>
      </c>
      <c r="P3051" s="5">
        <f>VLOOKUP(M3051,[1]ArchetypeScores!E:P,12,FALSE)</f>
        <v>-1</v>
      </c>
      <c r="Q3051" s="2" t="str">
        <f>VLOOKUP(M3051,[1]ArchetypeScores!E:W,19,FALSE)</f>
        <v>Industrials - transportation</v>
      </c>
      <c r="R3051" s="2">
        <f>VLOOKUP(M3051,[1]ArchetypeScores!E:I,5,FALSE)</f>
        <v>0</v>
      </c>
      <c r="S3051" s="2">
        <f>VLOOKUP(M3051,[1]ArchetypeScores!E:K,7,FALSE)</f>
        <v>-1</v>
      </c>
      <c r="T3051" s="2" t="str">
        <f t="shared" si="47"/>
        <v>Not A&amp;R positive</v>
      </c>
    </row>
    <row r="3052" spans="1:20" x14ac:dyDescent="0.3">
      <c r="A3052" s="2" t="s">
        <v>8181</v>
      </c>
      <c r="B3052" s="3" t="s">
        <v>8210</v>
      </c>
      <c r="C3052" s="3" t="s">
        <v>8232</v>
      </c>
      <c r="D3052" s="4"/>
      <c r="E3052" s="5" t="s">
        <v>8184</v>
      </c>
      <c r="F3052" s="4">
        <v>0</v>
      </c>
      <c r="G3052" s="6">
        <v>47411</v>
      </c>
      <c r="H3052" s="3" t="s">
        <v>8212</v>
      </c>
      <c r="I3052" s="3"/>
      <c r="J3052" s="3"/>
      <c r="K3052" s="5" t="s">
        <v>112</v>
      </c>
      <c r="L3052" s="5" t="s">
        <v>112</v>
      </c>
      <c r="M3052" s="5" t="s">
        <v>961</v>
      </c>
      <c r="N3052" s="5">
        <f>VLOOKUP(M3052,[1]ArchetypeScores!E:N,10,FALSE)</f>
        <v>0</v>
      </c>
      <c r="O3052" s="5">
        <f>VLOOKUP(M3052,[1]ArchetypeScores!E:O,11,FALSE)</f>
        <v>0</v>
      </c>
      <c r="P3052" s="5">
        <f>VLOOKUP(M3052,[1]ArchetypeScores!E:P,12,FALSE)</f>
        <v>0</v>
      </c>
      <c r="Q3052" s="2" t="str">
        <f>VLOOKUP(M3052,[1]ArchetypeScores!E:W,19,FALSE)</f>
        <v>Untargeted</v>
      </c>
      <c r="R3052" s="2">
        <f>VLOOKUP(M3052,[1]ArchetypeScores!E:I,5,FALSE)</f>
        <v>0</v>
      </c>
      <c r="S3052" s="2">
        <f>VLOOKUP(M3052,[1]ArchetypeScores!E:K,7,FALSE)</f>
        <v>0</v>
      </c>
      <c r="T3052" s="2" t="str">
        <f t="shared" si="47"/>
        <v>Not A&amp;R positive</v>
      </c>
    </row>
    <row r="3053" spans="1:20" x14ac:dyDescent="0.3">
      <c r="A3053" s="2" t="s">
        <v>8181</v>
      </c>
      <c r="B3053" s="3" t="s">
        <v>8210</v>
      </c>
      <c r="C3053" s="3" t="s">
        <v>8233</v>
      </c>
      <c r="D3053" s="4"/>
      <c r="E3053" s="5" t="s">
        <v>8184</v>
      </c>
      <c r="F3053" s="4">
        <v>0</v>
      </c>
      <c r="G3053" s="6">
        <v>47423</v>
      </c>
      <c r="H3053" s="3" t="s">
        <v>8212</v>
      </c>
      <c r="I3053" s="3"/>
      <c r="J3053" s="3"/>
      <c r="K3053" s="5" t="s">
        <v>89</v>
      </c>
      <c r="L3053" s="5">
        <v>2</v>
      </c>
      <c r="M3053" s="5" t="s">
        <v>626</v>
      </c>
      <c r="N3053" s="5">
        <f>VLOOKUP(M3053,[1]ArchetypeScores!E:N,10,FALSE)</f>
        <v>1</v>
      </c>
      <c r="O3053" s="5">
        <f>VLOOKUP(M3053,[1]ArchetypeScores!E:O,11,FALSE)</f>
        <v>0</v>
      </c>
      <c r="P3053" s="5">
        <f>VLOOKUP(M3053,[1]ArchetypeScores!E:P,12,FALSE)</f>
        <v>0</v>
      </c>
      <c r="Q3053" s="2" t="str">
        <f>VLOOKUP(M3053,[1]ArchetypeScores!E:W,19,FALSE)</f>
        <v>Other sector</v>
      </c>
      <c r="R3053" s="2">
        <f>VLOOKUP(M3053,[1]ArchetypeScores!E:I,5,FALSE)</f>
        <v>0</v>
      </c>
      <c r="S3053" s="2">
        <f>VLOOKUP(M3053,[1]ArchetypeScores!E:K,7,FALSE)</f>
        <v>1</v>
      </c>
      <c r="T3053" s="2" t="str">
        <f t="shared" si="47"/>
        <v>Indirect only</v>
      </c>
    </row>
    <row r="3054" spans="1:20" x14ac:dyDescent="0.3">
      <c r="A3054" s="2" t="s">
        <v>8181</v>
      </c>
      <c r="B3054" s="3" t="s">
        <v>8234</v>
      </c>
      <c r="C3054" s="3" t="s">
        <v>8235</v>
      </c>
      <c r="D3054" s="4">
        <v>1.3</v>
      </c>
      <c r="E3054" s="5" t="s">
        <v>8184</v>
      </c>
      <c r="F3054" s="4">
        <v>0.224</v>
      </c>
      <c r="G3054" s="6">
        <v>47449</v>
      </c>
      <c r="H3054" s="3" t="s">
        <v>8236</v>
      </c>
      <c r="I3054" s="3"/>
      <c r="J3054" s="3"/>
      <c r="K3054" s="5" t="s">
        <v>61</v>
      </c>
      <c r="L3054" s="5" t="s">
        <v>112</v>
      </c>
      <c r="M3054" s="5" t="s">
        <v>948</v>
      </c>
      <c r="N3054" s="5">
        <f>VLOOKUP(M3054,[1]ArchetypeScores!E:N,10,FALSE)</f>
        <v>0</v>
      </c>
      <c r="O3054" s="5">
        <f>VLOOKUP(M3054,[1]ArchetypeScores!E:O,11,FALSE)</f>
        <v>-1</v>
      </c>
      <c r="P3054" s="5">
        <f>VLOOKUP(M3054,[1]ArchetypeScores!E:P,12,FALSE)</f>
        <v>0</v>
      </c>
      <c r="Q3054" s="2" t="str">
        <f>VLOOKUP(M3054,[1]ArchetypeScores!E:W,19,FALSE)</f>
        <v>Health care</v>
      </c>
      <c r="R3054" s="2">
        <f>VLOOKUP(M3054,[1]ArchetypeScores!E:I,5,FALSE)</f>
        <v>0</v>
      </c>
      <c r="S3054" s="2">
        <f>VLOOKUP(M3054,[1]ArchetypeScores!E:K,7,FALSE)</f>
        <v>0</v>
      </c>
      <c r="T3054" s="2" t="str">
        <f t="shared" si="47"/>
        <v>Not A&amp;R positive</v>
      </c>
    </row>
    <row r="3055" spans="1:20" x14ac:dyDescent="0.3">
      <c r="A3055" s="2" t="s">
        <v>8181</v>
      </c>
      <c r="B3055" s="3" t="s">
        <v>8237</v>
      </c>
      <c r="C3055" s="3" t="s">
        <v>8238</v>
      </c>
      <c r="D3055" s="4">
        <v>8.9999999999999993E-3</v>
      </c>
      <c r="E3055" s="5" t="s">
        <v>8184</v>
      </c>
      <c r="F3055" s="4">
        <v>1.5E-3</v>
      </c>
      <c r="G3055" s="6">
        <v>47389</v>
      </c>
      <c r="H3055" s="3" t="s">
        <v>8239</v>
      </c>
      <c r="I3055" s="3"/>
      <c r="J3055" s="3"/>
      <c r="K3055" s="5" t="s">
        <v>61</v>
      </c>
      <c r="L3055" s="5">
        <v>5</v>
      </c>
      <c r="M3055" s="5" t="s">
        <v>62</v>
      </c>
      <c r="N3055" s="5">
        <f>VLOOKUP(M3055,[1]ArchetypeScores!E:N,10,FALSE)</f>
        <v>0</v>
      </c>
      <c r="O3055" s="5">
        <f>VLOOKUP(M3055,[1]ArchetypeScores!E:O,11,FALSE)</f>
        <v>-1</v>
      </c>
      <c r="P3055" s="5">
        <f>VLOOKUP(M3055,[1]ArchetypeScores!E:P,12,FALSE)</f>
        <v>0</v>
      </c>
      <c r="Q3055" s="2" t="str">
        <f>VLOOKUP(M3055,[1]ArchetypeScores!E:W,19,FALSE)</f>
        <v>Health care</v>
      </c>
      <c r="R3055" s="2">
        <f>VLOOKUP(M3055,[1]ArchetypeScores!E:I,5,FALSE)</f>
        <v>0</v>
      </c>
      <c r="S3055" s="2">
        <f>VLOOKUP(M3055,[1]ArchetypeScores!E:K,7,FALSE)</f>
        <v>0</v>
      </c>
      <c r="T3055" s="2" t="str">
        <f t="shared" si="47"/>
        <v>Not A&amp;R positive</v>
      </c>
    </row>
    <row r="3056" spans="1:20" x14ac:dyDescent="0.3">
      <c r="A3056" s="2" t="s">
        <v>8181</v>
      </c>
      <c r="B3056" s="3" t="s">
        <v>8237</v>
      </c>
      <c r="C3056" s="3" t="s">
        <v>8240</v>
      </c>
      <c r="D3056" s="4">
        <v>3.0000000000000001E-3</v>
      </c>
      <c r="E3056" s="5" t="s">
        <v>8184</v>
      </c>
      <c r="F3056" s="4">
        <v>5.6999999999999998E-4</v>
      </c>
      <c r="G3056" s="6">
        <v>47390</v>
      </c>
      <c r="H3056" s="3" t="s">
        <v>8239</v>
      </c>
      <c r="I3056" s="3"/>
      <c r="J3056" s="3"/>
      <c r="K3056" s="5" t="s">
        <v>61</v>
      </c>
      <c r="L3056" s="5">
        <v>5</v>
      </c>
      <c r="M3056" s="5" t="s">
        <v>62</v>
      </c>
      <c r="N3056" s="5">
        <f>VLOOKUP(M3056,[1]ArchetypeScores!E:N,10,FALSE)</f>
        <v>0</v>
      </c>
      <c r="O3056" s="5">
        <f>VLOOKUP(M3056,[1]ArchetypeScores!E:O,11,FALSE)</f>
        <v>-1</v>
      </c>
      <c r="P3056" s="5">
        <f>VLOOKUP(M3056,[1]ArchetypeScores!E:P,12,FALSE)</f>
        <v>0</v>
      </c>
      <c r="Q3056" s="2" t="str">
        <f>VLOOKUP(M3056,[1]ArchetypeScores!E:W,19,FALSE)</f>
        <v>Health care</v>
      </c>
      <c r="R3056" s="2">
        <f>VLOOKUP(M3056,[1]ArchetypeScores!E:I,5,FALSE)</f>
        <v>0</v>
      </c>
      <c r="S3056" s="2">
        <f>VLOOKUP(M3056,[1]ArchetypeScores!E:K,7,FALSE)</f>
        <v>0</v>
      </c>
      <c r="T3056" s="2" t="str">
        <f t="shared" si="47"/>
        <v>Not A&amp;R positive</v>
      </c>
    </row>
    <row r="3057" spans="1:20" x14ac:dyDescent="0.3">
      <c r="A3057" s="2" t="s">
        <v>8181</v>
      </c>
      <c r="B3057" s="3" t="s">
        <v>8237</v>
      </c>
      <c r="C3057" s="3" t="s">
        <v>8241</v>
      </c>
      <c r="D3057" s="4">
        <v>6.0000000000000001E-3</v>
      </c>
      <c r="E3057" s="5" t="s">
        <v>8184</v>
      </c>
      <c r="F3057" s="4">
        <v>1E-3</v>
      </c>
      <c r="G3057" s="6">
        <v>47391</v>
      </c>
      <c r="H3057" s="3" t="s">
        <v>8239</v>
      </c>
      <c r="I3057" s="3"/>
      <c r="J3057" s="3"/>
      <c r="K3057" s="5" t="s">
        <v>61</v>
      </c>
      <c r="L3057" s="5">
        <v>5</v>
      </c>
      <c r="M3057" s="5" t="s">
        <v>62</v>
      </c>
      <c r="N3057" s="5">
        <f>VLOOKUP(M3057,[1]ArchetypeScores!E:N,10,FALSE)</f>
        <v>0</v>
      </c>
      <c r="O3057" s="5">
        <f>VLOOKUP(M3057,[1]ArchetypeScores!E:O,11,FALSE)</f>
        <v>-1</v>
      </c>
      <c r="P3057" s="5">
        <f>VLOOKUP(M3057,[1]ArchetypeScores!E:P,12,FALSE)</f>
        <v>0</v>
      </c>
      <c r="Q3057" s="2" t="str">
        <f>VLOOKUP(M3057,[1]ArchetypeScores!E:W,19,FALSE)</f>
        <v>Health care</v>
      </c>
      <c r="R3057" s="2">
        <f>VLOOKUP(M3057,[1]ArchetypeScores!E:I,5,FALSE)</f>
        <v>0</v>
      </c>
      <c r="S3057" s="2">
        <f>VLOOKUP(M3057,[1]ArchetypeScores!E:K,7,FALSE)</f>
        <v>0</v>
      </c>
      <c r="T3057" s="2" t="str">
        <f t="shared" si="47"/>
        <v>Not A&amp;R positive</v>
      </c>
    </row>
    <row r="3058" spans="1:20" x14ac:dyDescent="0.3">
      <c r="A3058" s="2" t="s">
        <v>8181</v>
      </c>
      <c r="B3058" s="3" t="s">
        <v>8237</v>
      </c>
      <c r="C3058" s="3" t="s">
        <v>8242</v>
      </c>
      <c r="D3058" s="4">
        <v>8.0000000000000002E-3</v>
      </c>
      <c r="E3058" s="5" t="s">
        <v>8184</v>
      </c>
      <c r="F3058" s="4">
        <v>1.2999999999999999E-3</v>
      </c>
      <c r="G3058" s="6">
        <v>47392</v>
      </c>
      <c r="H3058" s="3" t="s">
        <v>8239</v>
      </c>
      <c r="I3058" s="3"/>
      <c r="J3058" s="3"/>
      <c r="K3058" s="5" t="s">
        <v>61</v>
      </c>
      <c r="L3058" s="5">
        <v>5</v>
      </c>
      <c r="M3058" s="5" t="s">
        <v>62</v>
      </c>
      <c r="N3058" s="5">
        <f>VLOOKUP(M3058,[1]ArchetypeScores!E:N,10,FALSE)</f>
        <v>0</v>
      </c>
      <c r="O3058" s="5">
        <f>VLOOKUP(M3058,[1]ArchetypeScores!E:O,11,FALSE)</f>
        <v>-1</v>
      </c>
      <c r="P3058" s="5">
        <f>VLOOKUP(M3058,[1]ArchetypeScores!E:P,12,FALSE)</f>
        <v>0</v>
      </c>
      <c r="Q3058" s="2" t="str">
        <f>VLOOKUP(M3058,[1]ArchetypeScores!E:W,19,FALSE)</f>
        <v>Health care</v>
      </c>
      <c r="R3058" s="2">
        <f>VLOOKUP(M3058,[1]ArchetypeScores!E:I,5,FALSE)</f>
        <v>0</v>
      </c>
      <c r="S3058" s="2">
        <f>VLOOKUP(M3058,[1]ArchetypeScores!E:K,7,FALSE)</f>
        <v>0</v>
      </c>
      <c r="T3058" s="2" t="str">
        <f t="shared" si="47"/>
        <v>Not A&amp;R positive</v>
      </c>
    </row>
    <row r="3059" spans="1:20" x14ac:dyDescent="0.3">
      <c r="A3059" s="2" t="s">
        <v>8181</v>
      </c>
      <c r="B3059" s="3" t="s">
        <v>8237</v>
      </c>
      <c r="C3059" s="3" t="s">
        <v>8243</v>
      </c>
      <c r="D3059" s="4">
        <v>9.9000000000000005E-2</v>
      </c>
      <c r="E3059" s="5" t="s">
        <v>8184</v>
      </c>
      <c r="F3059" s="4">
        <v>1.704E-2</v>
      </c>
      <c r="G3059" s="6">
        <v>47393</v>
      </c>
      <c r="H3059" s="3" t="s">
        <v>8239</v>
      </c>
      <c r="I3059" s="3"/>
      <c r="J3059" s="3"/>
      <c r="K3059" s="5" t="s">
        <v>61</v>
      </c>
      <c r="L3059" s="5">
        <v>1</v>
      </c>
      <c r="M3059" s="5" t="s">
        <v>130</v>
      </c>
      <c r="N3059" s="5">
        <f>VLOOKUP(M3059,[1]ArchetypeScores!E:N,10,FALSE)</f>
        <v>0</v>
      </c>
      <c r="O3059" s="5">
        <f>VLOOKUP(M3059,[1]ArchetypeScores!E:O,11,FALSE)</f>
        <v>-1</v>
      </c>
      <c r="P3059" s="5">
        <f>VLOOKUP(M3059,[1]ArchetypeScores!E:P,12,FALSE)</f>
        <v>0</v>
      </c>
      <c r="Q3059" s="2" t="str">
        <f>VLOOKUP(M3059,[1]ArchetypeScores!E:W,19,FALSE)</f>
        <v>Health care</v>
      </c>
      <c r="R3059" s="2">
        <f>VLOOKUP(M3059,[1]ArchetypeScores!E:I,5,FALSE)</f>
        <v>0</v>
      </c>
      <c r="S3059" s="2">
        <f>VLOOKUP(M3059,[1]ArchetypeScores!E:K,7,FALSE)</f>
        <v>0</v>
      </c>
      <c r="T3059" s="2" t="str">
        <f t="shared" si="47"/>
        <v>Not A&amp;R positive</v>
      </c>
    </row>
    <row r="3060" spans="1:20" x14ac:dyDescent="0.3">
      <c r="A3060" s="2" t="s">
        <v>8181</v>
      </c>
      <c r="B3060" s="3" t="s">
        <v>8237</v>
      </c>
      <c r="C3060" s="3" t="s">
        <v>8244</v>
      </c>
      <c r="D3060" s="4">
        <v>0.28999999999999998</v>
      </c>
      <c r="E3060" s="5" t="s">
        <v>8184</v>
      </c>
      <c r="F3060" s="4">
        <v>5.0110000000000002E-2</v>
      </c>
      <c r="G3060" s="6">
        <v>47394</v>
      </c>
      <c r="H3060" s="3" t="s">
        <v>8239</v>
      </c>
      <c r="I3060" s="3"/>
      <c r="J3060" s="3"/>
      <c r="K3060" s="5" t="s">
        <v>61</v>
      </c>
      <c r="L3060" s="5">
        <v>5</v>
      </c>
      <c r="M3060" s="5" t="s">
        <v>62</v>
      </c>
      <c r="N3060" s="5">
        <f>VLOOKUP(M3060,[1]ArchetypeScores!E:N,10,FALSE)</f>
        <v>0</v>
      </c>
      <c r="O3060" s="5">
        <f>VLOOKUP(M3060,[1]ArchetypeScores!E:O,11,FALSE)</f>
        <v>-1</v>
      </c>
      <c r="P3060" s="5">
        <f>VLOOKUP(M3060,[1]ArchetypeScores!E:P,12,FALSE)</f>
        <v>0</v>
      </c>
      <c r="Q3060" s="2" t="str">
        <f>VLOOKUP(M3060,[1]ArchetypeScores!E:W,19,FALSE)</f>
        <v>Health care</v>
      </c>
      <c r="R3060" s="2">
        <f>VLOOKUP(M3060,[1]ArchetypeScores!E:I,5,FALSE)</f>
        <v>0</v>
      </c>
      <c r="S3060" s="2">
        <f>VLOOKUP(M3060,[1]ArchetypeScores!E:K,7,FALSE)</f>
        <v>0</v>
      </c>
      <c r="T3060" s="2" t="str">
        <f t="shared" si="47"/>
        <v>Not A&amp;R positive</v>
      </c>
    </row>
    <row r="3061" spans="1:20" x14ac:dyDescent="0.3">
      <c r="A3061" s="2" t="s">
        <v>8181</v>
      </c>
      <c r="B3061" s="3" t="s">
        <v>8245</v>
      </c>
      <c r="C3061" s="3" t="s">
        <v>8246</v>
      </c>
      <c r="D3061" s="4">
        <v>5.2999999999999999E-2</v>
      </c>
      <c r="E3061" s="5" t="s">
        <v>8184</v>
      </c>
      <c r="F3061" s="4">
        <v>8.7500000000000008E-3</v>
      </c>
      <c r="G3061" s="6">
        <v>47468</v>
      </c>
      <c r="H3061" s="3" t="s">
        <v>8191</v>
      </c>
      <c r="I3061" s="3"/>
      <c r="J3061" s="3"/>
      <c r="K3061" s="5" t="s">
        <v>71</v>
      </c>
      <c r="L3061" s="5">
        <v>1</v>
      </c>
      <c r="M3061" s="5" t="s">
        <v>72</v>
      </c>
      <c r="N3061" s="5">
        <f>VLOOKUP(M3061,[1]ArchetypeScores!E:N,10,FALSE)</f>
        <v>0</v>
      </c>
      <c r="O3061" s="5">
        <f>VLOOKUP(M3061,[1]ArchetypeScores!E:O,11,FALSE)</f>
        <v>0</v>
      </c>
      <c r="P3061" s="5">
        <f>VLOOKUP(M3061,[1]ArchetypeScores!E:P,12,FALSE)</f>
        <v>0</v>
      </c>
      <c r="Q3061" s="2" t="str">
        <f>VLOOKUP(M3061,[1]ArchetypeScores!E:W,19,FALSE)</f>
        <v>Other sector</v>
      </c>
      <c r="R3061" s="2">
        <f>VLOOKUP(M3061,[1]ArchetypeScores!E:I,5,FALSE)</f>
        <v>0</v>
      </c>
      <c r="S3061" s="2">
        <f>VLOOKUP(M3061,[1]ArchetypeScores!E:K,7,FALSE)</f>
        <v>0</v>
      </c>
      <c r="T3061" s="2" t="str">
        <f t="shared" si="47"/>
        <v>Not A&amp;R positive</v>
      </c>
    </row>
    <row r="3062" spans="1:20" x14ac:dyDescent="0.3">
      <c r="A3062" s="2" t="s">
        <v>8181</v>
      </c>
      <c r="B3062" s="3" t="s">
        <v>8247</v>
      </c>
      <c r="C3062" s="3" t="s">
        <v>8248</v>
      </c>
      <c r="D3062" s="4">
        <v>7.4999999999999997E-2</v>
      </c>
      <c r="E3062" s="5" t="s">
        <v>8184</v>
      </c>
      <c r="F3062" s="4">
        <v>1.298E-2</v>
      </c>
      <c r="G3062" s="6">
        <v>47439</v>
      </c>
      <c r="H3062" s="3" t="s">
        <v>8249</v>
      </c>
      <c r="I3062" s="3"/>
      <c r="J3062" s="3"/>
      <c r="K3062" s="5" t="s">
        <v>163</v>
      </c>
      <c r="L3062" s="5">
        <v>3</v>
      </c>
      <c r="M3062" s="5" t="s">
        <v>164</v>
      </c>
      <c r="N3062" s="5">
        <f>VLOOKUP(M3062,[1]ArchetypeScores!E:N,10,FALSE)</f>
        <v>0</v>
      </c>
      <c r="O3062" s="5">
        <f>VLOOKUP(M3062,[1]ArchetypeScores!E:O,11,FALSE)</f>
        <v>0</v>
      </c>
      <c r="P3062" s="5">
        <f>VLOOKUP(M3062,[1]ArchetypeScores!E:P,12,FALSE)</f>
        <v>0</v>
      </c>
      <c r="Q3062" s="2" t="str">
        <f>VLOOKUP(M3062,[1]ArchetypeScores!E:W,19,FALSE)</f>
        <v>Education and training</v>
      </c>
      <c r="R3062" s="2">
        <f>VLOOKUP(M3062,[1]ArchetypeScores!E:I,5,FALSE)</f>
        <v>0</v>
      </c>
      <c r="S3062" s="2">
        <f>VLOOKUP(M3062,[1]ArchetypeScores!E:K,7,FALSE)</f>
        <v>0</v>
      </c>
      <c r="T3062" s="2" t="str">
        <f t="shared" si="47"/>
        <v>Not A&amp;R positive</v>
      </c>
    </row>
    <row r="3063" spans="1:20" x14ac:dyDescent="0.3">
      <c r="A3063" s="2" t="s">
        <v>8181</v>
      </c>
      <c r="B3063" s="3" t="s">
        <v>8250</v>
      </c>
      <c r="C3063" s="3" t="s">
        <v>8251</v>
      </c>
      <c r="D3063" s="4"/>
      <c r="E3063" s="5" t="s">
        <v>8184</v>
      </c>
      <c r="F3063" s="4">
        <v>0</v>
      </c>
      <c r="G3063" s="6">
        <v>47466</v>
      </c>
      <c r="H3063" s="3" t="s">
        <v>8191</v>
      </c>
      <c r="I3063" s="3"/>
      <c r="J3063" s="3"/>
      <c r="K3063" s="5" t="s">
        <v>31</v>
      </c>
      <c r="L3063" s="5">
        <v>2</v>
      </c>
      <c r="M3063" s="5" t="s">
        <v>1819</v>
      </c>
      <c r="N3063" s="5">
        <f>VLOOKUP(M3063,[1]ArchetypeScores!E:N,10,FALSE)</f>
        <v>0</v>
      </c>
      <c r="O3063" s="5">
        <f>VLOOKUP(M3063,[1]ArchetypeScores!E:O,11,FALSE)</f>
        <v>-2</v>
      </c>
      <c r="P3063" s="5">
        <f>VLOOKUP(M3063,[1]ArchetypeScores!E:P,12,FALSE)</f>
        <v>0</v>
      </c>
      <c r="Q3063" s="2" t="str">
        <f>VLOOKUP(M3063,[1]ArchetypeScores!E:W,19,FALSE)</f>
        <v>Energy and water</v>
      </c>
      <c r="R3063" s="2">
        <f>VLOOKUP(M3063,[1]ArchetypeScores!E:I,5,FALSE)</f>
        <v>0</v>
      </c>
      <c r="S3063" s="2">
        <f>VLOOKUP(M3063,[1]ArchetypeScores!E:K,7,FALSE)</f>
        <v>0</v>
      </c>
      <c r="T3063" s="2" t="str">
        <f t="shared" si="47"/>
        <v>Not A&amp;R positive</v>
      </c>
    </row>
    <row r="3064" spans="1:20" x14ac:dyDescent="0.3">
      <c r="A3064" s="2" t="s">
        <v>8181</v>
      </c>
      <c r="B3064" s="3" t="s">
        <v>8252</v>
      </c>
      <c r="C3064" s="3" t="s">
        <v>8253</v>
      </c>
      <c r="D3064" s="4"/>
      <c r="E3064" s="5" t="s">
        <v>8184</v>
      </c>
      <c r="F3064" s="4">
        <v>0</v>
      </c>
      <c r="G3064" s="6">
        <v>47386</v>
      </c>
      <c r="H3064" s="3" t="s">
        <v>8254</v>
      </c>
      <c r="I3064" s="3"/>
      <c r="J3064" s="3"/>
      <c r="K3064" s="5" t="s">
        <v>47</v>
      </c>
      <c r="L3064" s="5">
        <v>4</v>
      </c>
      <c r="M3064" s="5" t="s">
        <v>485</v>
      </c>
      <c r="N3064" s="5">
        <f>VLOOKUP(M3064,[1]ArchetypeScores!E:N,10,FALSE)</f>
        <v>0</v>
      </c>
      <c r="O3064" s="5">
        <f>VLOOKUP(M3064,[1]ArchetypeScores!E:O,11,FALSE)</f>
        <v>0</v>
      </c>
      <c r="P3064" s="5">
        <f>VLOOKUP(M3064,[1]ArchetypeScores!E:P,12,FALSE)</f>
        <v>0</v>
      </c>
      <c r="Q3064" s="2" t="str">
        <f>VLOOKUP(M3064,[1]ArchetypeScores!E:W,19,FALSE)</f>
        <v>Energy and water</v>
      </c>
      <c r="R3064" s="2">
        <f>VLOOKUP(M3064,[1]ArchetypeScores!E:I,5,FALSE)</f>
        <v>0</v>
      </c>
      <c r="S3064" s="2">
        <f>VLOOKUP(M3064,[1]ArchetypeScores!E:K,7,FALSE)</f>
        <v>0</v>
      </c>
      <c r="T3064" s="2" t="str">
        <f t="shared" si="47"/>
        <v>Not A&amp;R positive</v>
      </c>
    </row>
    <row r="3065" spans="1:20" x14ac:dyDescent="0.3">
      <c r="A3065" s="2" t="s">
        <v>8181</v>
      </c>
      <c r="B3065" s="3" t="s">
        <v>8255</v>
      </c>
      <c r="C3065" s="3" t="s">
        <v>8256</v>
      </c>
      <c r="D3065" s="4"/>
      <c r="E3065" s="5" t="s">
        <v>8184</v>
      </c>
      <c r="F3065" s="4">
        <v>0</v>
      </c>
      <c r="G3065" s="6">
        <v>47467</v>
      </c>
      <c r="H3065" s="3" t="s">
        <v>8191</v>
      </c>
      <c r="I3065" s="3"/>
      <c r="J3065" s="3"/>
      <c r="K3065" s="5" t="s">
        <v>1306</v>
      </c>
      <c r="L3065" s="5">
        <v>1</v>
      </c>
      <c r="M3065" s="5" t="s">
        <v>1307</v>
      </c>
      <c r="N3065" s="5">
        <f>VLOOKUP(M3065,[1]ArchetypeScores!E:N,10,FALSE)</f>
        <v>0</v>
      </c>
      <c r="O3065" s="5">
        <f>VLOOKUP(M3065,[1]ArchetypeScores!E:O,11,FALSE)</f>
        <v>-1</v>
      </c>
      <c r="P3065" s="5">
        <f>VLOOKUP(M3065,[1]ArchetypeScores!E:P,12,FALSE)</f>
        <v>0</v>
      </c>
      <c r="Q3065" s="2" t="str">
        <f>VLOOKUP(M3065,[1]ArchetypeScores!E:W,19,FALSE)</f>
        <v>Untargeted</v>
      </c>
      <c r="R3065" s="2">
        <f>VLOOKUP(M3065,[1]ArchetypeScores!E:I,5,FALSE)</f>
        <v>0</v>
      </c>
      <c r="S3065" s="2">
        <f>VLOOKUP(M3065,[1]ArchetypeScores!E:K,7,FALSE)</f>
        <v>0</v>
      </c>
      <c r="T3065" s="2" t="str">
        <f t="shared" si="47"/>
        <v>Not A&amp;R positive</v>
      </c>
    </row>
    <row r="3066" spans="1:20" x14ac:dyDescent="0.3">
      <c r="A3066" s="2" t="s">
        <v>8181</v>
      </c>
      <c r="B3066" s="3" t="s">
        <v>8257</v>
      </c>
      <c r="C3066" s="3" t="s">
        <v>8258</v>
      </c>
      <c r="D3066" s="4">
        <v>0.54300000000000004</v>
      </c>
      <c r="E3066" s="5" t="s">
        <v>8184</v>
      </c>
      <c r="F3066" s="4">
        <v>9.3229999999999993E-2</v>
      </c>
      <c r="G3066" s="6">
        <v>47383</v>
      </c>
      <c r="H3066" s="3" t="s">
        <v>8249</v>
      </c>
      <c r="I3066" s="3"/>
      <c r="J3066" s="3"/>
      <c r="K3066" s="5" t="s">
        <v>47</v>
      </c>
      <c r="L3066" s="5">
        <v>1</v>
      </c>
      <c r="M3066" s="5" t="s">
        <v>48</v>
      </c>
      <c r="N3066" s="5">
        <f>VLOOKUP(M3066,[1]ArchetypeScores!E:N,10,FALSE)</f>
        <v>0</v>
      </c>
      <c r="O3066" s="5">
        <f>VLOOKUP(M3066,[1]ArchetypeScores!E:O,11,FALSE)</f>
        <v>0</v>
      </c>
      <c r="P3066" s="5">
        <f>VLOOKUP(M3066,[1]ArchetypeScores!E:P,12,FALSE)</f>
        <v>0</v>
      </c>
      <c r="Q3066" s="2" t="str">
        <f>VLOOKUP(M3066,[1]ArchetypeScores!E:W,19,FALSE)</f>
        <v>Consumer (including agriculture and tourism)</v>
      </c>
      <c r="R3066" s="2">
        <f>VLOOKUP(M3066,[1]ArchetypeScores!E:I,5,FALSE)</f>
        <v>0</v>
      </c>
      <c r="S3066" s="2">
        <f>VLOOKUP(M3066,[1]ArchetypeScores!E:K,7,FALSE)</f>
        <v>0</v>
      </c>
      <c r="T3066" s="2" t="str">
        <f t="shared" si="47"/>
        <v>Not A&amp;R positive</v>
      </c>
    </row>
    <row r="3067" spans="1:20" x14ac:dyDescent="0.3">
      <c r="A3067" s="2" t="s">
        <v>8181</v>
      </c>
      <c r="B3067" s="3" t="s">
        <v>8259</v>
      </c>
      <c r="C3067" s="3" t="s">
        <v>8260</v>
      </c>
      <c r="D3067" s="4">
        <v>6.0000000000000001E-3</v>
      </c>
      <c r="E3067" s="5" t="s">
        <v>8184</v>
      </c>
      <c r="F3067" s="4">
        <v>1.0300000000000001E-3</v>
      </c>
      <c r="G3067" s="6">
        <v>47436</v>
      </c>
      <c r="H3067" s="3" t="s">
        <v>8249</v>
      </c>
      <c r="I3067" s="3"/>
      <c r="J3067" s="3"/>
      <c r="K3067" s="5" t="s">
        <v>61</v>
      </c>
      <c r="L3067" s="5">
        <v>1</v>
      </c>
      <c r="M3067" s="5" t="s">
        <v>130</v>
      </c>
      <c r="N3067" s="5">
        <f>VLOOKUP(M3067,[1]ArchetypeScores!E:N,10,FALSE)</f>
        <v>0</v>
      </c>
      <c r="O3067" s="5">
        <f>VLOOKUP(M3067,[1]ArchetypeScores!E:O,11,FALSE)</f>
        <v>-1</v>
      </c>
      <c r="P3067" s="5">
        <f>VLOOKUP(M3067,[1]ArchetypeScores!E:P,12,FALSE)</f>
        <v>0</v>
      </c>
      <c r="Q3067" s="2" t="str">
        <f>VLOOKUP(M3067,[1]ArchetypeScores!E:W,19,FALSE)</f>
        <v>Health care</v>
      </c>
      <c r="R3067" s="2">
        <f>VLOOKUP(M3067,[1]ArchetypeScores!E:I,5,FALSE)</f>
        <v>0</v>
      </c>
      <c r="S3067" s="2">
        <f>VLOOKUP(M3067,[1]ArchetypeScores!E:K,7,FALSE)</f>
        <v>0</v>
      </c>
      <c r="T3067" s="2" t="str">
        <f t="shared" si="47"/>
        <v>Not A&amp;R positive</v>
      </c>
    </row>
    <row r="3068" spans="1:20" x14ac:dyDescent="0.3">
      <c r="A3068" s="2" t="s">
        <v>8181</v>
      </c>
      <c r="B3068" s="3" t="s">
        <v>8259</v>
      </c>
      <c r="C3068" s="3" t="s">
        <v>8261</v>
      </c>
      <c r="D3068" s="4">
        <v>7.0000000000000001E-3</v>
      </c>
      <c r="E3068" s="5" t="s">
        <v>8184</v>
      </c>
      <c r="F3068" s="4">
        <v>1.2099999999999999E-3</v>
      </c>
      <c r="G3068" s="6">
        <v>47437</v>
      </c>
      <c r="H3068" s="3" t="s">
        <v>8249</v>
      </c>
      <c r="I3068" s="3"/>
      <c r="J3068" s="3"/>
      <c r="K3068" s="5" t="s">
        <v>71</v>
      </c>
      <c r="L3068" s="5">
        <v>2</v>
      </c>
      <c r="M3068" s="5" t="s">
        <v>2542</v>
      </c>
      <c r="N3068" s="5">
        <f>VLOOKUP(M3068,[1]ArchetypeScores!E:N,10,FALSE)</f>
        <v>0</v>
      </c>
      <c r="O3068" s="5">
        <f>VLOOKUP(M3068,[1]ArchetypeScores!E:O,11,FALSE)</f>
        <v>-1</v>
      </c>
      <c r="P3068" s="5">
        <f>VLOOKUP(M3068,[1]ArchetypeScores!E:P,12,FALSE)</f>
        <v>0</v>
      </c>
      <c r="Q3068" s="2" t="str">
        <f>VLOOKUP(M3068,[1]ArchetypeScores!E:W,19,FALSE)</f>
        <v>Industrials - other</v>
      </c>
      <c r="R3068" s="2">
        <f>VLOOKUP(M3068,[1]ArchetypeScores!E:I,5,FALSE)</f>
        <v>0</v>
      </c>
      <c r="S3068" s="2">
        <f>VLOOKUP(M3068,[1]ArchetypeScores!E:K,7,FALSE)</f>
        <v>0</v>
      </c>
      <c r="T3068" s="2" t="str">
        <f t="shared" si="47"/>
        <v>Not A&amp;R positive</v>
      </c>
    </row>
    <row r="3069" spans="1:20" x14ac:dyDescent="0.3">
      <c r="A3069" s="2" t="s">
        <v>8181</v>
      </c>
      <c r="B3069" s="3" t="s">
        <v>8259</v>
      </c>
      <c r="C3069" s="3" t="s">
        <v>8262</v>
      </c>
      <c r="D3069" s="4">
        <v>6.5000000000000002E-2</v>
      </c>
      <c r="E3069" s="5" t="s">
        <v>8184</v>
      </c>
      <c r="F3069" s="4">
        <v>1.119E-2</v>
      </c>
      <c r="G3069" s="6">
        <v>47438</v>
      </c>
      <c r="H3069" s="3" t="s">
        <v>8249</v>
      </c>
      <c r="I3069" s="3"/>
      <c r="J3069" s="3"/>
      <c r="K3069" s="5" t="s">
        <v>61</v>
      </c>
      <c r="L3069" s="5">
        <v>1</v>
      </c>
      <c r="M3069" s="5" t="s">
        <v>130</v>
      </c>
      <c r="N3069" s="5">
        <f>VLOOKUP(M3069,[1]ArchetypeScores!E:N,10,FALSE)</f>
        <v>0</v>
      </c>
      <c r="O3069" s="5">
        <f>VLOOKUP(M3069,[1]ArchetypeScores!E:O,11,FALSE)</f>
        <v>-1</v>
      </c>
      <c r="P3069" s="5">
        <f>VLOOKUP(M3069,[1]ArchetypeScores!E:P,12,FALSE)</f>
        <v>0</v>
      </c>
      <c r="Q3069" s="2" t="str">
        <f>VLOOKUP(M3069,[1]ArchetypeScores!E:W,19,FALSE)</f>
        <v>Health care</v>
      </c>
      <c r="R3069" s="2">
        <f>VLOOKUP(M3069,[1]ArchetypeScores!E:I,5,FALSE)</f>
        <v>0</v>
      </c>
      <c r="S3069" s="2">
        <f>VLOOKUP(M3069,[1]ArchetypeScores!E:K,7,FALSE)</f>
        <v>0</v>
      </c>
      <c r="T3069" s="2" t="str">
        <f t="shared" si="47"/>
        <v>Not A&amp;R positive</v>
      </c>
    </row>
    <row r="3070" spans="1:20" x14ac:dyDescent="0.3">
      <c r="A3070" s="2" t="s">
        <v>8181</v>
      </c>
      <c r="B3070" s="3" t="s">
        <v>8263</v>
      </c>
      <c r="C3070" s="3" t="s">
        <v>8264</v>
      </c>
      <c r="D3070" s="4">
        <v>4.3999999999999997E-2</v>
      </c>
      <c r="E3070" s="5" t="s">
        <v>8184</v>
      </c>
      <c r="F3070" s="4">
        <v>7.26E-3</v>
      </c>
      <c r="G3070" s="6">
        <v>47469</v>
      </c>
      <c r="H3070" s="3" t="s">
        <v>8191</v>
      </c>
      <c r="I3070" s="3"/>
      <c r="J3070" s="3"/>
      <c r="K3070" s="5" t="s">
        <v>61</v>
      </c>
      <c r="L3070" s="5">
        <v>1</v>
      </c>
      <c r="M3070" s="5" t="s">
        <v>130</v>
      </c>
      <c r="N3070" s="5">
        <f>VLOOKUP(M3070,[1]ArchetypeScores!E:N,10,FALSE)</f>
        <v>0</v>
      </c>
      <c r="O3070" s="5">
        <f>VLOOKUP(M3070,[1]ArchetypeScores!E:O,11,FALSE)</f>
        <v>-1</v>
      </c>
      <c r="P3070" s="5">
        <f>VLOOKUP(M3070,[1]ArchetypeScores!E:P,12,FALSE)</f>
        <v>0</v>
      </c>
      <c r="Q3070" s="2" t="str">
        <f>VLOOKUP(M3070,[1]ArchetypeScores!E:W,19,FALSE)</f>
        <v>Health care</v>
      </c>
      <c r="R3070" s="2">
        <f>VLOOKUP(M3070,[1]ArchetypeScores!E:I,5,FALSE)</f>
        <v>0</v>
      </c>
      <c r="S3070" s="2">
        <f>VLOOKUP(M3070,[1]ArchetypeScores!E:K,7,FALSE)</f>
        <v>0</v>
      </c>
      <c r="T3070" s="2" t="str">
        <f t="shared" si="47"/>
        <v>Not A&amp;R positive</v>
      </c>
    </row>
    <row r="3071" spans="1:20" x14ac:dyDescent="0.3">
      <c r="A3071" s="2" t="s">
        <v>8181</v>
      </c>
      <c r="B3071" s="3" t="s">
        <v>8265</v>
      </c>
      <c r="C3071" s="3" t="s">
        <v>8266</v>
      </c>
      <c r="D3071" s="4">
        <v>0.14399999999999999</v>
      </c>
      <c r="E3071" s="5" t="s">
        <v>8184</v>
      </c>
      <c r="F3071" s="4">
        <v>2.495E-2</v>
      </c>
      <c r="G3071" s="6">
        <v>47403</v>
      </c>
      <c r="H3071" s="3" t="s">
        <v>8267</v>
      </c>
      <c r="I3071" s="3"/>
      <c r="J3071" s="3"/>
      <c r="K3071" s="5" t="s">
        <v>269</v>
      </c>
      <c r="L3071" s="5">
        <v>4</v>
      </c>
      <c r="M3071" s="5" t="s">
        <v>4763</v>
      </c>
      <c r="N3071" s="5">
        <f>VLOOKUP(M3071,[1]ArchetypeScores!E:N,10,FALSE)</f>
        <v>1</v>
      </c>
      <c r="O3071" s="5">
        <f>VLOOKUP(M3071,[1]ArchetypeScores!E:O,11,FALSE)</f>
        <v>-1</v>
      </c>
      <c r="P3071" s="5">
        <f>VLOOKUP(M3071,[1]ArchetypeScores!E:P,12,FALSE)</f>
        <v>0</v>
      </c>
      <c r="Q3071" s="2" t="str">
        <f>VLOOKUP(M3071,[1]ArchetypeScores!E:W,19,FALSE)</f>
        <v>Untargeted</v>
      </c>
      <c r="R3071" s="2">
        <f>VLOOKUP(M3071,[1]ArchetypeScores!E:I,5,FALSE)</f>
        <v>0</v>
      </c>
      <c r="S3071" s="2">
        <f>VLOOKUP(M3071,[1]ArchetypeScores!E:K,7,FALSE)</f>
        <v>0</v>
      </c>
      <c r="T3071" s="2" t="str">
        <f t="shared" si="47"/>
        <v>Not A&amp;R positive</v>
      </c>
    </row>
    <row r="3072" spans="1:20" x14ac:dyDescent="0.3">
      <c r="A3072" s="2" t="s">
        <v>8181</v>
      </c>
      <c r="B3072" s="3" t="s">
        <v>8265</v>
      </c>
      <c r="C3072" s="3" t="s">
        <v>8268</v>
      </c>
      <c r="D3072" s="4">
        <v>6.0000000000000001E-3</v>
      </c>
      <c r="E3072" s="5" t="s">
        <v>8184</v>
      </c>
      <c r="F3072" s="4">
        <v>1E-3</v>
      </c>
      <c r="G3072" s="6">
        <v>47404</v>
      </c>
      <c r="H3072" s="3" t="s">
        <v>8267</v>
      </c>
      <c r="I3072" s="3"/>
      <c r="J3072" s="3"/>
      <c r="K3072" s="5" t="s">
        <v>269</v>
      </c>
      <c r="L3072" s="5">
        <v>4</v>
      </c>
      <c r="M3072" s="5" t="s">
        <v>4763</v>
      </c>
      <c r="N3072" s="5">
        <f>VLOOKUP(M3072,[1]ArchetypeScores!E:N,10,FALSE)</f>
        <v>1</v>
      </c>
      <c r="O3072" s="5">
        <f>VLOOKUP(M3072,[1]ArchetypeScores!E:O,11,FALSE)</f>
        <v>-1</v>
      </c>
      <c r="P3072" s="5">
        <f>VLOOKUP(M3072,[1]ArchetypeScores!E:P,12,FALSE)</f>
        <v>0</v>
      </c>
      <c r="Q3072" s="2" t="str">
        <f>VLOOKUP(M3072,[1]ArchetypeScores!E:W,19,FALSE)</f>
        <v>Untargeted</v>
      </c>
      <c r="R3072" s="2">
        <f>VLOOKUP(M3072,[1]ArchetypeScores!E:I,5,FALSE)</f>
        <v>0</v>
      </c>
      <c r="S3072" s="2">
        <f>VLOOKUP(M3072,[1]ArchetypeScores!E:K,7,FALSE)</f>
        <v>0</v>
      </c>
      <c r="T3072" s="2" t="str">
        <f t="shared" si="47"/>
        <v>Not A&amp;R positive</v>
      </c>
    </row>
    <row r="3073" spans="1:20" x14ac:dyDescent="0.3">
      <c r="A3073" s="2" t="s">
        <v>8181</v>
      </c>
      <c r="B3073" s="3" t="s">
        <v>8265</v>
      </c>
      <c r="C3073" s="3" t="s">
        <v>8269</v>
      </c>
      <c r="D3073" s="4">
        <v>6.0000000000000001E-3</v>
      </c>
      <c r="E3073" s="5" t="s">
        <v>8184</v>
      </c>
      <c r="F3073" s="4">
        <v>1E-3</v>
      </c>
      <c r="G3073" s="6">
        <v>47405</v>
      </c>
      <c r="H3073" s="3" t="s">
        <v>8267</v>
      </c>
      <c r="I3073" s="3"/>
      <c r="J3073" s="3"/>
      <c r="K3073" s="5" t="s">
        <v>269</v>
      </c>
      <c r="L3073" s="5">
        <v>4</v>
      </c>
      <c r="M3073" s="5" t="s">
        <v>4763</v>
      </c>
      <c r="N3073" s="5">
        <f>VLOOKUP(M3073,[1]ArchetypeScores!E:N,10,FALSE)</f>
        <v>1</v>
      </c>
      <c r="O3073" s="5">
        <f>VLOOKUP(M3073,[1]ArchetypeScores!E:O,11,FALSE)</f>
        <v>-1</v>
      </c>
      <c r="P3073" s="5">
        <f>VLOOKUP(M3073,[1]ArchetypeScores!E:P,12,FALSE)</f>
        <v>0</v>
      </c>
      <c r="Q3073" s="2" t="str">
        <f>VLOOKUP(M3073,[1]ArchetypeScores!E:W,19,FALSE)</f>
        <v>Untargeted</v>
      </c>
      <c r="R3073" s="2">
        <f>VLOOKUP(M3073,[1]ArchetypeScores!E:I,5,FALSE)</f>
        <v>0</v>
      </c>
      <c r="S3073" s="2">
        <f>VLOOKUP(M3073,[1]ArchetypeScores!E:K,7,FALSE)</f>
        <v>0</v>
      </c>
      <c r="T3073" s="2" t="str">
        <f t="shared" si="47"/>
        <v>Not A&amp;R positive</v>
      </c>
    </row>
    <row r="3074" spans="1:20" x14ac:dyDescent="0.3">
      <c r="A3074" s="2" t="s">
        <v>8181</v>
      </c>
      <c r="B3074" s="3" t="s">
        <v>8265</v>
      </c>
      <c r="C3074" s="3" t="s">
        <v>8270</v>
      </c>
      <c r="D3074" s="4">
        <v>2.3E-2</v>
      </c>
      <c r="E3074" s="5" t="s">
        <v>8184</v>
      </c>
      <c r="F3074" s="4">
        <v>3.9899999999999996E-3</v>
      </c>
      <c r="G3074" s="6">
        <v>47407</v>
      </c>
      <c r="H3074" s="3" t="s">
        <v>8267</v>
      </c>
      <c r="I3074" s="3"/>
      <c r="J3074" s="3"/>
      <c r="K3074" s="5" t="s">
        <v>214</v>
      </c>
      <c r="L3074" s="5">
        <v>4</v>
      </c>
      <c r="M3074" s="5" t="s">
        <v>560</v>
      </c>
      <c r="N3074" s="5">
        <f>VLOOKUP(M3074,[1]ArchetypeScores!E:N,10,FALSE)</f>
        <v>1</v>
      </c>
      <c r="O3074" s="5">
        <f>VLOOKUP(M3074,[1]ArchetypeScores!E:O,11,FALSE)</f>
        <v>0</v>
      </c>
      <c r="P3074" s="5">
        <f>VLOOKUP(M3074,[1]ArchetypeScores!E:P,12,FALSE)</f>
        <v>0</v>
      </c>
      <c r="Q3074" s="2" t="str">
        <f>VLOOKUP(M3074,[1]ArchetypeScores!E:W,19,FALSE)</f>
        <v>Other sector</v>
      </c>
      <c r="R3074" s="2">
        <f>VLOOKUP(M3074,[1]ArchetypeScores!E:I,5,FALSE)</f>
        <v>0</v>
      </c>
      <c r="S3074" s="2">
        <f>VLOOKUP(M3074,[1]ArchetypeScores!E:K,7,FALSE)</f>
        <v>0</v>
      </c>
      <c r="T3074" s="2" t="str">
        <f t="shared" ref="T3074:T3137" si="48">IF(AND(R3074=1,S3074=1),"Both",IF(AND(R3074=1,S3074=0),"Direct only",IF(AND(R3074=0,S3074=1),"Indirect only","Not A&amp;R positive")))</f>
        <v>Not A&amp;R positive</v>
      </c>
    </row>
    <row r="3075" spans="1:20" x14ac:dyDescent="0.3">
      <c r="A3075" s="2" t="s">
        <v>8181</v>
      </c>
      <c r="B3075" s="3" t="s">
        <v>8265</v>
      </c>
      <c r="C3075" s="3" t="s">
        <v>8271</v>
      </c>
      <c r="D3075" s="4">
        <v>2.3E-2</v>
      </c>
      <c r="E3075" s="5" t="s">
        <v>8184</v>
      </c>
      <c r="F3075" s="4">
        <v>3.9899999999999996E-3</v>
      </c>
      <c r="G3075" s="6">
        <v>47408</v>
      </c>
      <c r="H3075" s="3" t="s">
        <v>8267</v>
      </c>
      <c r="I3075" s="3"/>
      <c r="J3075" s="3"/>
      <c r="K3075" s="5" t="s">
        <v>214</v>
      </c>
      <c r="L3075" s="5">
        <v>4</v>
      </c>
      <c r="M3075" s="5" t="s">
        <v>560</v>
      </c>
      <c r="N3075" s="5">
        <f>VLOOKUP(M3075,[1]ArchetypeScores!E:N,10,FALSE)</f>
        <v>1</v>
      </c>
      <c r="O3075" s="5">
        <f>VLOOKUP(M3075,[1]ArchetypeScores!E:O,11,FALSE)</f>
        <v>0</v>
      </c>
      <c r="P3075" s="5">
        <f>VLOOKUP(M3075,[1]ArchetypeScores!E:P,12,FALSE)</f>
        <v>0</v>
      </c>
      <c r="Q3075" s="2" t="str">
        <f>VLOOKUP(M3075,[1]ArchetypeScores!E:W,19,FALSE)</f>
        <v>Other sector</v>
      </c>
      <c r="R3075" s="2">
        <f>VLOOKUP(M3075,[1]ArchetypeScores!E:I,5,FALSE)</f>
        <v>0</v>
      </c>
      <c r="S3075" s="2">
        <f>VLOOKUP(M3075,[1]ArchetypeScores!E:K,7,FALSE)</f>
        <v>0</v>
      </c>
      <c r="T3075" s="2" t="str">
        <f t="shared" si="48"/>
        <v>Not A&amp;R positive</v>
      </c>
    </row>
    <row r="3076" spans="1:20" x14ac:dyDescent="0.3">
      <c r="A3076" s="2" t="s">
        <v>8181</v>
      </c>
      <c r="B3076" s="3" t="s">
        <v>8265</v>
      </c>
      <c r="C3076" s="3" t="s">
        <v>8272</v>
      </c>
      <c r="D3076" s="4">
        <v>1.2E-2</v>
      </c>
      <c r="E3076" s="5" t="s">
        <v>8184</v>
      </c>
      <c r="F3076" s="4">
        <v>2E-3</v>
      </c>
      <c r="G3076" s="6">
        <v>47406</v>
      </c>
      <c r="H3076" s="3" t="s">
        <v>8267</v>
      </c>
      <c r="I3076" s="3"/>
      <c r="J3076" s="3"/>
      <c r="K3076" s="5" t="s">
        <v>214</v>
      </c>
      <c r="L3076" s="5">
        <v>4</v>
      </c>
      <c r="M3076" s="5" t="s">
        <v>560</v>
      </c>
      <c r="N3076" s="5">
        <f>VLOOKUP(M3076,[1]ArchetypeScores!E:N,10,FALSE)</f>
        <v>1</v>
      </c>
      <c r="O3076" s="5">
        <f>VLOOKUP(M3076,[1]ArchetypeScores!E:O,11,FALSE)</f>
        <v>0</v>
      </c>
      <c r="P3076" s="5">
        <f>VLOOKUP(M3076,[1]ArchetypeScores!E:P,12,FALSE)</f>
        <v>0</v>
      </c>
      <c r="Q3076" s="2" t="str">
        <f>VLOOKUP(M3076,[1]ArchetypeScores!E:W,19,FALSE)</f>
        <v>Other sector</v>
      </c>
      <c r="R3076" s="2">
        <f>VLOOKUP(M3076,[1]ArchetypeScores!E:I,5,FALSE)</f>
        <v>0</v>
      </c>
      <c r="S3076" s="2">
        <f>VLOOKUP(M3076,[1]ArchetypeScores!E:K,7,FALSE)</f>
        <v>0</v>
      </c>
      <c r="T3076" s="2" t="str">
        <f t="shared" si="48"/>
        <v>Not A&amp;R positive</v>
      </c>
    </row>
    <row r="3077" spans="1:20" x14ac:dyDescent="0.3">
      <c r="A3077" s="2" t="s">
        <v>8181</v>
      </c>
      <c r="B3077" s="8" t="s">
        <v>8265</v>
      </c>
      <c r="C3077" s="3" t="s">
        <v>8273</v>
      </c>
      <c r="D3077" s="4">
        <v>1.2E-2</v>
      </c>
      <c r="E3077" s="5" t="s">
        <v>8184</v>
      </c>
      <c r="F3077" s="4">
        <v>2E-3</v>
      </c>
      <c r="G3077" s="6">
        <v>47400</v>
      </c>
      <c r="H3077" s="3" t="s">
        <v>8267</v>
      </c>
      <c r="I3077" s="3"/>
      <c r="J3077" s="3"/>
      <c r="K3077" s="5" t="s">
        <v>57</v>
      </c>
      <c r="L3077" s="5">
        <v>1</v>
      </c>
      <c r="M3077" s="5" t="s">
        <v>123</v>
      </c>
      <c r="N3077" s="5">
        <f>VLOOKUP(M3077,[1]ArchetypeScores!E:N,10,FALSE)</f>
        <v>0</v>
      </c>
      <c r="O3077" s="5">
        <f>VLOOKUP(M3077,[1]ArchetypeScores!E:O,11,FALSE)</f>
        <v>-1</v>
      </c>
      <c r="P3077" s="5">
        <f>VLOOKUP(M3077,[1]ArchetypeScores!E:P,12,FALSE)</f>
        <v>0</v>
      </c>
      <c r="Q3077" s="2" t="str">
        <f>VLOOKUP(M3077,[1]ArchetypeScores!E:W,19,FALSE)</f>
        <v>Consumer (including agriculture and tourism)</v>
      </c>
      <c r="R3077" s="2">
        <f>VLOOKUP(M3077,[1]ArchetypeScores!E:I,5,FALSE)</f>
        <v>0</v>
      </c>
      <c r="S3077" s="2">
        <f>VLOOKUP(M3077,[1]ArchetypeScores!E:K,7,FALSE)</f>
        <v>0</v>
      </c>
      <c r="T3077" s="2" t="str">
        <f t="shared" si="48"/>
        <v>Not A&amp;R positive</v>
      </c>
    </row>
    <row r="3078" spans="1:20" x14ac:dyDescent="0.3">
      <c r="A3078" s="2" t="s">
        <v>8181</v>
      </c>
      <c r="B3078" s="3" t="s">
        <v>8265</v>
      </c>
      <c r="C3078" s="3" t="s">
        <v>8274</v>
      </c>
      <c r="D3078" s="4">
        <v>0.161</v>
      </c>
      <c r="E3078" s="5" t="s">
        <v>8184</v>
      </c>
      <c r="F3078" s="4">
        <v>2.7949999999999999E-2</v>
      </c>
      <c r="G3078" s="6">
        <v>47401</v>
      </c>
      <c r="H3078" s="3" t="s">
        <v>8267</v>
      </c>
      <c r="I3078" s="3"/>
      <c r="J3078" s="3"/>
      <c r="K3078" s="5" t="s">
        <v>67</v>
      </c>
      <c r="L3078" s="5">
        <v>2</v>
      </c>
      <c r="M3078" s="5" t="s">
        <v>68</v>
      </c>
      <c r="N3078" s="5">
        <f>VLOOKUP(M3078,[1]ArchetypeScores!E:N,10,FALSE)</f>
        <v>0</v>
      </c>
      <c r="O3078" s="5">
        <f>VLOOKUP(M3078,[1]ArchetypeScores!E:O,11,FALSE)</f>
        <v>-1</v>
      </c>
      <c r="P3078" s="5">
        <f>VLOOKUP(M3078,[1]ArchetypeScores!E:P,12,FALSE)</f>
        <v>0</v>
      </c>
      <c r="Q3078" s="2" t="str">
        <f>VLOOKUP(M3078,[1]ArchetypeScores!E:W,19,FALSE)</f>
        <v>Untargeted</v>
      </c>
      <c r="R3078" s="2">
        <f>VLOOKUP(M3078,[1]ArchetypeScores!E:I,5,FALSE)</f>
        <v>0</v>
      </c>
      <c r="S3078" s="2">
        <f>VLOOKUP(M3078,[1]ArchetypeScores!E:K,7,FALSE)</f>
        <v>0</v>
      </c>
      <c r="T3078" s="2" t="str">
        <f t="shared" si="48"/>
        <v>Not A&amp;R positive</v>
      </c>
    </row>
    <row r="3079" spans="1:20" x14ac:dyDescent="0.3">
      <c r="A3079" s="2" t="s">
        <v>8181</v>
      </c>
      <c r="B3079" s="3" t="s">
        <v>8265</v>
      </c>
      <c r="C3079" s="3" t="s">
        <v>8275</v>
      </c>
      <c r="D3079" s="4">
        <v>7.4999999999999997E-2</v>
      </c>
      <c r="E3079" s="5" t="s">
        <v>8184</v>
      </c>
      <c r="F3079" s="4">
        <v>1.2970000000000001E-2</v>
      </c>
      <c r="G3079" s="6">
        <v>47399</v>
      </c>
      <c r="H3079" s="3" t="s">
        <v>8267</v>
      </c>
      <c r="I3079" s="3"/>
      <c r="J3079" s="3"/>
      <c r="K3079" s="5" t="s">
        <v>269</v>
      </c>
      <c r="L3079" s="5">
        <v>4</v>
      </c>
      <c r="M3079" s="5" t="s">
        <v>4763</v>
      </c>
      <c r="N3079" s="5">
        <f>VLOOKUP(M3079,[1]ArchetypeScores!E:N,10,FALSE)</f>
        <v>1</v>
      </c>
      <c r="O3079" s="5">
        <f>VLOOKUP(M3079,[1]ArchetypeScores!E:O,11,FALSE)</f>
        <v>-1</v>
      </c>
      <c r="P3079" s="5">
        <f>VLOOKUP(M3079,[1]ArchetypeScores!E:P,12,FALSE)</f>
        <v>0</v>
      </c>
      <c r="Q3079" s="2" t="str">
        <f>VLOOKUP(M3079,[1]ArchetypeScores!E:W,19,FALSE)</f>
        <v>Untargeted</v>
      </c>
      <c r="R3079" s="2">
        <f>VLOOKUP(M3079,[1]ArchetypeScores!E:I,5,FALSE)</f>
        <v>0</v>
      </c>
      <c r="S3079" s="2">
        <f>VLOOKUP(M3079,[1]ArchetypeScores!E:K,7,FALSE)</f>
        <v>0</v>
      </c>
      <c r="T3079" s="2" t="str">
        <f t="shared" si="48"/>
        <v>Not A&amp;R positive</v>
      </c>
    </row>
    <row r="3080" spans="1:20" x14ac:dyDescent="0.3">
      <c r="A3080" s="2" t="s">
        <v>8181</v>
      </c>
      <c r="B3080" s="3" t="s">
        <v>8265</v>
      </c>
      <c r="C3080" s="3" t="s">
        <v>8276</v>
      </c>
      <c r="D3080" s="4">
        <v>0.115</v>
      </c>
      <c r="E3080" s="5" t="s">
        <v>8184</v>
      </c>
      <c r="F3080" s="4">
        <v>1.9959999999999999E-2</v>
      </c>
      <c r="G3080" s="6">
        <v>47402</v>
      </c>
      <c r="H3080" s="3" t="s">
        <v>8267</v>
      </c>
      <c r="I3080" s="3"/>
      <c r="J3080" s="3"/>
      <c r="K3080" s="5" t="s">
        <v>269</v>
      </c>
      <c r="L3080" s="5">
        <v>2</v>
      </c>
      <c r="M3080" s="5" t="s">
        <v>3963</v>
      </c>
      <c r="N3080" s="5">
        <f>VLOOKUP(M3080,[1]ArchetypeScores!E:N,10,FALSE)</f>
        <v>1</v>
      </c>
      <c r="O3080" s="5">
        <f>VLOOKUP(M3080,[1]ArchetypeScores!E:O,11,FALSE)</f>
        <v>-1</v>
      </c>
      <c r="P3080" s="5">
        <f>VLOOKUP(M3080,[1]ArchetypeScores!E:P,12,FALSE)</f>
        <v>0</v>
      </c>
      <c r="Q3080" s="2" t="str">
        <f>VLOOKUP(M3080,[1]ArchetypeScores!E:W,19,FALSE)</f>
        <v>Untargeted</v>
      </c>
      <c r="R3080" s="2">
        <f>VLOOKUP(M3080,[1]ArchetypeScores!E:I,5,FALSE)</f>
        <v>0</v>
      </c>
      <c r="S3080" s="2">
        <f>VLOOKUP(M3080,[1]ArchetypeScores!E:K,7,FALSE)</f>
        <v>0</v>
      </c>
      <c r="T3080" s="2" t="str">
        <f t="shared" si="48"/>
        <v>Not A&amp;R positive</v>
      </c>
    </row>
    <row r="3081" spans="1:20" x14ac:dyDescent="0.3">
      <c r="A3081" s="2" t="s">
        <v>8181</v>
      </c>
      <c r="B3081" s="3" t="s">
        <v>8277</v>
      </c>
      <c r="C3081" s="3" t="s">
        <v>8278</v>
      </c>
      <c r="D3081" s="4">
        <v>0.60299999999999998</v>
      </c>
      <c r="E3081" s="5" t="s">
        <v>8184</v>
      </c>
      <c r="F3081" s="4">
        <v>0.10088999999999999</v>
      </c>
      <c r="G3081" s="6">
        <v>47470</v>
      </c>
      <c r="H3081" s="3" t="s">
        <v>8279</v>
      </c>
      <c r="I3081" s="3"/>
      <c r="J3081" s="3"/>
      <c r="K3081" s="5" t="s">
        <v>61</v>
      </c>
      <c r="L3081" s="5">
        <v>5</v>
      </c>
      <c r="M3081" s="5" t="s">
        <v>62</v>
      </c>
      <c r="N3081" s="5">
        <f>VLOOKUP(M3081,[1]ArchetypeScores!E:N,10,FALSE)</f>
        <v>0</v>
      </c>
      <c r="O3081" s="5">
        <f>VLOOKUP(M3081,[1]ArchetypeScores!E:O,11,FALSE)</f>
        <v>-1</v>
      </c>
      <c r="P3081" s="5">
        <f>VLOOKUP(M3081,[1]ArchetypeScores!E:P,12,FALSE)</f>
        <v>0</v>
      </c>
      <c r="Q3081" s="2" t="str">
        <f>VLOOKUP(M3081,[1]ArchetypeScores!E:W,19,FALSE)</f>
        <v>Health care</v>
      </c>
      <c r="R3081" s="2">
        <f>VLOOKUP(M3081,[1]ArchetypeScores!E:I,5,FALSE)</f>
        <v>0</v>
      </c>
      <c r="S3081" s="2">
        <f>VLOOKUP(M3081,[1]ArchetypeScores!E:K,7,FALSE)</f>
        <v>0</v>
      </c>
      <c r="T3081" s="2" t="str">
        <f t="shared" si="48"/>
        <v>Not A&amp;R positive</v>
      </c>
    </row>
    <row r="3082" spans="1:20" x14ac:dyDescent="0.3">
      <c r="A3082" s="2" t="s">
        <v>8181</v>
      </c>
      <c r="B3082" s="3" t="s">
        <v>8280</v>
      </c>
      <c r="C3082" s="3" t="s">
        <v>8281</v>
      </c>
      <c r="D3082" s="4"/>
      <c r="E3082" s="5" t="s">
        <v>8184</v>
      </c>
      <c r="F3082" s="4">
        <v>0</v>
      </c>
      <c r="G3082" s="6">
        <v>47431</v>
      </c>
      <c r="H3082" s="3" t="s">
        <v>8282</v>
      </c>
      <c r="I3082" s="3"/>
      <c r="J3082" s="3"/>
      <c r="K3082" s="5" t="s">
        <v>84</v>
      </c>
      <c r="L3082" s="5">
        <v>3</v>
      </c>
      <c r="M3082" s="5" t="s">
        <v>85</v>
      </c>
      <c r="N3082" s="5">
        <f>VLOOKUP(M3082,[1]ArchetypeScores!E:N,10,FALSE)</f>
        <v>0</v>
      </c>
      <c r="O3082" s="5">
        <f>VLOOKUP(M3082,[1]ArchetypeScores!E:O,11,FALSE)</f>
        <v>-1</v>
      </c>
      <c r="P3082" s="5">
        <f>VLOOKUP(M3082,[1]ArchetypeScores!E:P,12,FALSE)</f>
        <v>0</v>
      </c>
      <c r="Q3082" s="2" t="str">
        <f>VLOOKUP(M3082,[1]ArchetypeScores!E:W,19,FALSE)</f>
        <v>Untargeted</v>
      </c>
      <c r="R3082" s="2">
        <f>VLOOKUP(M3082,[1]ArchetypeScores!E:I,5,FALSE)</f>
        <v>0</v>
      </c>
      <c r="S3082" s="2">
        <f>VLOOKUP(M3082,[1]ArchetypeScores!E:K,7,FALSE)</f>
        <v>0</v>
      </c>
      <c r="T3082" s="2" t="str">
        <f t="shared" si="48"/>
        <v>Not A&amp;R positive</v>
      </c>
    </row>
    <row r="3083" spans="1:20" x14ac:dyDescent="0.3">
      <c r="A3083" s="2" t="s">
        <v>8181</v>
      </c>
      <c r="B3083" s="3" t="s">
        <v>8280</v>
      </c>
      <c r="C3083" s="3" t="s">
        <v>8283</v>
      </c>
      <c r="D3083" s="4"/>
      <c r="E3083" s="5" t="s">
        <v>8184</v>
      </c>
      <c r="F3083" s="4">
        <v>0</v>
      </c>
      <c r="G3083" s="6">
        <v>47450</v>
      </c>
      <c r="H3083" s="3" t="s">
        <v>8209</v>
      </c>
      <c r="I3083" s="3"/>
      <c r="J3083" s="3"/>
      <c r="K3083" s="5" t="s">
        <v>53</v>
      </c>
      <c r="L3083" s="5">
        <v>1</v>
      </c>
      <c r="M3083" s="5" t="s">
        <v>54</v>
      </c>
      <c r="N3083" s="5">
        <f>VLOOKUP(M3083,[1]ArchetypeScores!E:N,10,FALSE)</f>
        <v>0</v>
      </c>
      <c r="O3083" s="5">
        <f>VLOOKUP(M3083,[1]ArchetypeScores!E:O,11,FALSE)</f>
        <v>-1</v>
      </c>
      <c r="P3083" s="5">
        <f>VLOOKUP(M3083,[1]ArchetypeScores!E:P,12,FALSE)</f>
        <v>0</v>
      </c>
      <c r="Q3083" s="2" t="str">
        <f>VLOOKUP(M3083,[1]ArchetypeScores!E:W,19,FALSE)</f>
        <v>Untargeted</v>
      </c>
      <c r="R3083" s="2">
        <f>VLOOKUP(M3083,[1]ArchetypeScores!E:I,5,FALSE)</f>
        <v>0</v>
      </c>
      <c r="S3083" s="2">
        <f>VLOOKUP(M3083,[1]ArchetypeScores!E:K,7,FALSE)</f>
        <v>0</v>
      </c>
      <c r="T3083" s="2" t="str">
        <f t="shared" si="48"/>
        <v>Not A&amp;R positive</v>
      </c>
    </row>
    <row r="3084" spans="1:20" x14ac:dyDescent="0.3">
      <c r="A3084" s="2" t="s">
        <v>8181</v>
      </c>
      <c r="B3084" s="3" t="s">
        <v>8280</v>
      </c>
      <c r="C3084" s="3" t="s">
        <v>8284</v>
      </c>
      <c r="D3084" s="4"/>
      <c r="E3084" s="5" t="s">
        <v>8184</v>
      </c>
      <c r="F3084" s="4">
        <v>0</v>
      </c>
      <c r="G3084" s="6">
        <v>47451</v>
      </c>
      <c r="H3084" s="3" t="s">
        <v>8209</v>
      </c>
      <c r="I3084" s="3"/>
      <c r="J3084" s="3"/>
      <c r="K3084" s="5" t="s">
        <v>2091</v>
      </c>
      <c r="L3084" s="5">
        <v>6</v>
      </c>
      <c r="M3084" s="5" t="s">
        <v>2092</v>
      </c>
      <c r="N3084" s="5">
        <f>VLOOKUP(M3084,[1]ArchetypeScores!E:N,10,FALSE)</f>
        <v>0</v>
      </c>
      <c r="O3084" s="5">
        <f>VLOOKUP(M3084,[1]ArchetypeScores!E:O,11,FALSE)</f>
        <v>-1</v>
      </c>
      <c r="P3084" s="5">
        <f>VLOOKUP(M3084,[1]ArchetypeScores!E:P,12,FALSE)</f>
        <v>0</v>
      </c>
      <c r="Q3084" s="2" t="str">
        <f>VLOOKUP(M3084,[1]ArchetypeScores!E:W,19,FALSE)</f>
        <v>Untargeted</v>
      </c>
      <c r="R3084" s="2">
        <f>VLOOKUP(M3084,[1]ArchetypeScores!E:I,5,FALSE)</f>
        <v>0</v>
      </c>
      <c r="S3084" s="2">
        <f>VLOOKUP(M3084,[1]ArchetypeScores!E:K,7,FALSE)</f>
        <v>0</v>
      </c>
      <c r="T3084" s="2" t="str">
        <f t="shared" si="48"/>
        <v>Not A&amp;R positive</v>
      </c>
    </row>
    <row r="3085" spans="1:20" x14ac:dyDescent="0.3">
      <c r="A3085" s="2" t="s">
        <v>8181</v>
      </c>
      <c r="B3085" s="3" t="s">
        <v>8280</v>
      </c>
      <c r="C3085" s="3" t="s">
        <v>8285</v>
      </c>
      <c r="D3085" s="4"/>
      <c r="E3085" s="5" t="s">
        <v>8184</v>
      </c>
      <c r="F3085" s="4">
        <v>0</v>
      </c>
      <c r="G3085" s="6">
        <v>47453</v>
      </c>
      <c r="H3085" s="3" t="s">
        <v>8209</v>
      </c>
      <c r="I3085" s="3"/>
      <c r="J3085" s="3"/>
      <c r="K3085" s="5" t="s">
        <v>1306</v>
      </c>
      <c r="L3085" s="5">
        <v>1</v>
      </c>
      <c r="M3085" s="5" t="s">
        <v>1307</v>
      </c>
      <c r="N3085" s="5">
        <f>VLOOKUP(M3085,[1]ArchetypeScores!E:N,10,FALSE)</f>
        <v>0</v>
      </c>
      <c r="O3085" s="5">
        <f>VLOOKUP(M3085,[1]ArchetypeScores!E:O,11,FALSE)</f>
        <v>-1</v>
      </c>
      <c r="P3085" s="5">
        <f>VLOOKUP(M3085,[1]ArchetypeScores!E:P,12,FALSE)</f>
        <v>0</v>
      </c>
      <c r="Q3085" s="2" t="str">
        <f>VLOOKUP(M3085,[1]ArchetypeScores!E:W,19,FALSE)</f>
        <v>Untargeted</v>
      </c>
      <c r="R3085" s="2">
        <f>VLOOKUP(M3085,[1]ArchetypeScores!E:I,5,FALSE)</f>
        <v>0</v>
      </c>
      <c r="S3085" s="2">
        <f>VLOOKUP(M3085,[1]ArchetypeScores!E:K,7,FALSE)</f>
        <v>0</v>
      </c>
      <c r="T3085" s="2" t="str">
        <f t="shared" si="48"/>
        <v>Not A&amp;R positive</v>
      </c>
    </row>
    <row r="3086" spans="1:20" x14ac:dyDescent="0.3">
      <c r="A3086" s="2" t="s">
        <v>8181</v>
      </c>
      <c r="B3086" s="3" t="s">
        <v>8280</v>
      </c>
      <c r="C3086" s="3" t="s">
        <v>8286</v>
      </c>
      <c r="D3086" s="4"/>
      <c r="E3086" s="5" t="s">
        <v>8184</v>
      </c>
      <c r="F3086" s="4">
        <v>0</v>
      </c>
      <c r="G3086" s="6">
        <v>47454</v>
      </c>
      <c r="H3086" s="3" t="s">
        <v>8209</v>
      </c>
      <c r="I3086" s="3"/>
      <c r="J3086" s="3"/>
      <c r="K3086" s="5" t="s">
        <v>53</v>
      </c>
      <c r="L3086" s="5">
        <v>1</v>
      </c>
      <c r="M3086" s="5" t="s">
        <v>54</v>
      </c>
      <c r="N3086" s="5">
        <f>VLOOKUP(M3086,[1]ArchetypeScores!E:N,10,FALSE)</f>
        <v>0</v>
      </c>
      <c r="O3086" s="5">
        <f>VLOOKUP(M3086,[1]ArchetypeScores!E:O,11,FALSE)</f>
        <v>-1</v>
      </c>
      <c r="P3086" s="5">
        <f>VLOOKUP(M3086,[1]ArchetypeScores!E:P,12,FALSE)</f>
        <v>0</v>
      </c>
      <c r="Q3086" s="2" t="str">
        <f>VLOOKUP(M3086,[1]ArchetypeScores!E:W,19,FALSE)</f>
        <v>Untargeted</v>
      </c>
      <c r="R3086" s="2">
        <f>VLOOKUP(M3086,[1]ArchetypeScores!E:I,5,FALSE)</f>
        <v>0</v>
      </c>
      <c r="S3086" s="2">
        <f>VLOOKUP(M3086,[1]ArchetypeScores!E:K,7,FALSE)</f>
        <v>0</v>
      </c>
      <c r="T3086" s="2" t="str">
        <f t="shared" si="48"/>
        <v>Not A&amp;R positive</v>
      </c>
    </row>
    <row r="3087" spans="1:20" x14ac:dyDescent="0.3">
      <c r="A3087" s="2" t="s">
        <v>8181</v>
      </c>
      <c r="B3087" s="3" t="s">
        <v>8287</v>
      </c>
      <c r="C3087" s="3" t="s">
        <v>8288</v>
      </c>
      <c r="D3087" s="4">
        <v>0.03</v>
      </c>
      <c r="E3087" s="5" t="s">
        <v>8184</v>
      </c>
      <c r="F3087" s="4">
        <v>4.8999999999999998E-3</v>
      </c>
      <c r="G3087" s="6">
        <v>47478</v>
      </c>
      <c r="H3087" s="3" t="s">
        <v>8188</v>
      </c>
      <c r="I3087" s="3"/>
      <c r="J3087" s="3"/>
      <c r="K3087" s="5" t="s">
        <v>142</v>
      </c>
      <c r="L3087" s="5">
        <v>2</v>
      </c>
      <c r="M3087" s="5" t="s">
        <v>250</v>
      </c>
      <c r="N3087" s="5">
        <f>VLOOKUP(M3087,[1]ArchetypeScores!E:N,10,FALSE)</f>
        <v>1</v>
      </c>
      <c r="O3087" s="5">
        <f>VLOOKUP(M3087,[1]ArchetypeScores!E:O,11,FALSE)</f>
        <v>1</v>
      </c>
      <c r="P3087" s="5">
        <f>VLOOKUP(M3087,[1]ArchetypeScores!E:P,12,FALSE)</f>
        <v>2</v>
      </c>
      <c r="Q3087" s="2" t="str">
        <f>VLOOKUP(M3087,[1]ArchetypeScores!E:W,19,FALSE)</f>
        <v>Materials (including forestry and nature)</v>
      </c>
      <c r="R3087" s="2">
        <f>VLOOKUP(M3087,[1]ArchetypeScores!E:I,5,FALSE)</f>
        <v>1</v>
      </c>
      <c r="S3087" s="2">
        <f>VLOOKUP(M3087,[1]ArchetypeScores!E:K,7,FALSE)</f>
        <v>1</v>
      </c>
      <c r="T3087" s="2" t="str">
        <f t="shared" si="48"/>
        <v>Both</v>
      </c>
    </row>
    <row r="3088" spans="1:20" x14ac:dyDescent="0.3">
      <c r="A3088" s="2" t="s">
        <v>8181</v>
      </c>
      <c r="B3088" s="3" t="s">
        <v>8289</v>
      </c>
      <c r="C3088" s="3" t="s">
        <v>8290</v>
      </c>
      <c r="D3088" s="4">
        <v>2.5000000000000001E-2</v>
      </c>
      <c r="E3088" s="5" t="s">
        <v>8184</v>
      </c>
      <c r="F3088" s="4">
        <v>4.2700000000000004E-3</v>
      </c>
      <c r="G3088" s="6">
        <v>47442</v>
      </c>
      <c r="H3088" s="3" t="s">
        <v>8291</v>
      </c>
      <c r="I3088" s="3"/>
      <c r="J3088" s="3"/>
      <c r="K3088" s="5" t="s">
        <v>71</v>
      </c>
      <c r="L3088" s="5">
        <v>1</v>
      </c>
      <c r="M3088" s="5" t="s">
        <v>72</v>
      </c>
      <c r="N3088" s="5">
        <f>VLOOKUP(M3088,[1]ArchetypeScores!E:N,10,FALSE)</f>
        <v>0</v>
      </c>
      <c r="O3088" s="5">
        <f>VLOOKUP(M3088,[1]ArchetypeScores!E:O,11,FALSE)</f>
        <v>0</v>
      </c>
      <c r="P3088" s="5">
        <f>VLOOKUP(M3088,[1]ArchetypeScores!E:P,12,FALSE)</f>
        <v>0</v>
      </c>
      <c r="Q3088" s="2" t="str">
        <f>VLOOKUP(M3088,[1]ArchetypeScores!E:W,19,FALSE)</f>
        <v>Other sector</v>
      </c>
      <c r="R3088" s="2">
        <f>VLOOKUP(M3088,[1]ArchetypeScores!E:I,5,FALSE)</f>
        <v>0</v>
      </c>
      <c r="S3088" s="2">
        <f>VLOOKUP(M3088,[1]ArchetypeScores!E:K,7,FALSE)</f>
        <v>0</v>
      </c>
      <c r="T3088" s="2" t="str">
        <f t="shared" si="48"/>
        <v>Not A&amp;R positive</v>
      </c>
    </row>
    <row r="3089" spans="1:20" x14ac:dyDescent="0.3">
      <c r="A3089" s="2" t="s">
        <v>8181</v>
      </c>
      <c r="B3089" s="3" t="s">
        <v>8289</v>
      </c>
      <c r="C3089" s="3" t="s">
        <v>8292</v>
      </c>
      <c r="D3089" s="4">
        <v>7.0999999999999994E-2</v>
      </c>
      <c r="E3089" s="5" t="s">
        <v>8184</v>
      </c>
      <c r="F3089" s="4">
        <v>1.214E-2</v>
      </c>
      <c r="G3089" s="6">
        <v>47443</v>
      </c>
      <c r="H3089" s="3" t="s">
        <v>8291</v>
      </c>
      <c r="I3089" s="3"/>
      <c r="J3089" s="3"/>
      <c r="K3089" s="5" t="s">
        <v>71</v>
      </c>
      <c r="L3089" s="5">
        <v>1</v>
      </c>
      <c r="M3089" s="5" t="s">
        <v>72</v>
      </c>
      <c r="N3089" s="5">
        <f>VLOOKUP(M3089,[1]ArchetypeScores!E:N,10,FALSE)</f>
        <v>0</v>
      </c>
      <c r="O3089" s="5">
        <f>VLOOKUP(M3089,[1]ArchetypeScores!E:O,11,FALSE)</f>
        <v>0</v>
      </c>
      <c r="P3089" s="5">
        <f>VLOOKUP(M3089,[1]ArchetypeScores!E:P,12,FALSE)</f>
        <v>0</v>
      </c>
      <c r="Q3089" s="2" t="str">
        <f>VLOOKUP(M3089,[1]ArchetypeScores!E:W,19,FALSE)</f>
        <v>Other sector</v>
      </c>
      <c r="R3089" s="2">
        <f>VLOOKUP(M3089,[1]ArchetypeScores!E:I,5,FALSE)</f>
        <v>0</v>
      </c>
      <c r="S3089" s="2">
        <f>VLOOKUP(M3089,[1]ArchetypeScores!E:K,7,FALSE)</f>
        <v>0</v>
      </c>
      <c r="T3089" s="2" t="str">
        <f t="shared" si="48"/>
        <v>Not A&amp;R positive</v>
      </c>
    </row>
    <row r="3090" spans="1:20" x14ac:dyDescent="0.3">
      <c r="A3090" s="2" t="s">
        <v>8181</v>
      </c>
      <c r="B3090" s="3" t="s">
        <v>8289</v>
      </c>
      <c r="C3090" s="3" t="s">
        <v>8293</v>
      </c>
      <c r="D3090" s="4">
        <v>4.0000000000000001E-3</v>
      </c>
      <c r="E3090" s="5" t="s">
        <v>8184</v>
      </c>
      <c r="F3090" s="4">
        <v>6.8000000000000005E-4</v>
      </c>
      <c r="G3090" s="6">
        <v>47444</v>
      </c>
      <c r="H3090" s="3" t="s">
        <v>8291</v>
      </c>
      <c r="I3090" s="3"/>
      <c r="J3090" s="3"/>
      <c r="K3090" s="5" t="s">
        <v>47</v>
      </c>
      <c r="L3090" s="5" t="s">
        <v>112</v>
      </c>
      <c r="M3090" s="5" t="s">
        <v>5248</v>
      </c>
      <c r="N3090" s="5">
        <f>VLOOKUP(M3090,[1]ArchetypeScores!E:N,10,FALSE)</f>
        <v>0</v>
      </c>
      <c r="O3090" s="5">
        <f>VLOOKUP(M3090,[1]ArchetypeScores!E:O,11,FALSE)</f>
        <v>0</v>
      </c>
      <c r="P3090" s="5">
        <f>VLOOKUP(M3090,[1]ArchetypeScores!E:P,12,FALSE)</f>
        <v>0</v>
      </c>
      <c r="Q3090" s="2" t="str">
        <f>VLOOKUP(M3090,[1]ArchetypeScores!E:W,19,FALSE)</f>
        <v>Untargeted</v>
      </c>
      <c r="R3090" s="2">
        <f>VLOOKUP(M3090,[1]ArchetypeScores!E:I,5,FALSE)</f>
        <v>0</v>
      </c>
      <c r="S3090" s="2">
        <f>VLOOKUP(M3090,[1]ArchetypeScores!E:K,7,FALSE)</f>
        <v>0</v>
      </c>
      <c r="T3090" s="2" t="str">
        <f t="shared" si="48"/>
        <v>Not A&amp;R positive</v>
      </c>
    </row>
    <row r="3091" spans="1:20" x14ac:dyDescent="0.3">
      <c r="A3091" s="2" t="s">
        <v>8181</v>
      </c>
      <c r="B3091" s="3" t="s">
        <v>8289</v>
      </c>
      <c r="C3091" s="3" t="s">
        <v>8294</v>
      </c>
      <c r="D3091" s="4">
        <v>0.02</v>
      </c>
      <c r="E3091" s="5" t="s">
        <v>8184</v>
      </c>
      <c r="F3091" s="4">
        <v>3.4199999999999999E-3</v>
      </c>
      <c r="G3091" s="6">
        <v>47445</v>
      </c>
      <c r="H3091" s="3" t="s">
        <v>8291</v>
      </c>
      <c r="I3091" s="3"/>
      <c r="J3091" s="3"/>
      <c r="K3091" s="5" t="s">
        <v>71</v>
      </c>
      <c r="L3091" s="5">
        <v>1</v>
      </c>
      <c r="M3091" s="5" t="s">
        <v>72</v>
      </c>
      <c r="N3091" s="5">
        <f>VLOOKUP(M3091,[1]ArchetypeScores!E:N,10,FALSE)</f>
        <v>0</v>
      </c>
      <c r="O3091" s="5">
        <f>VLOOKUP(M3091,[1]ArchetypeScores!E:O,11,FALSE)</f>
        <v>0</v>
      </c>
      <c r="P3091" s="5">
        <f>VLOOKUP(M3091,[1]ArchetypeScores!E:P,12,FALSE)</f>
        <v>0</v>
      </c>
      <c r="Q3091" s="2" t="str">
        <f>VLOOKUP(M3091,[1]ArchetypeScores!E:W,19,FALSE)</f>
        <v>Other sector</v>
      </c>
      <c r="R3091" s="2">
        <f>VLOOKUP(M3091,[1]ArchetypeScores!E:I,5,FALSE)</f>
        <v>0</v>
      </c>
      <c r="S3091" s="2">
        <f>VLOOKUP(M3091,[1]ArchetypeScores!E:K,7,FALSE)</f>
        <v>0</v>
      </c>
      <c r="T3091" s="2" t="str">
        <f t="shared" si="48"/>
        <v>Not A&amp;R positive</v>
      </c>
    </row>
    <row r="3092" spans="1:20" x14ac:dyDescent="0.3">
      <c r="A3092" s="2" t="s">
        <v>8181</v>
      </c>
      <c r="B3092" s="3" t="s">
        <v>8289</v>
      </c>
      <c r="C3092" s="3" t="s">
        <v>8295</v>
      </c>
      <c r="D3092" s="4">
        <v>1.9E-2</v>
      </c>
      <c r="E3092" s="5" t="s">
        <v>8184</v>
      </c>
      <c r="F3092" s="4">
        <v>3.2499999999999999E-3</v>
      </c>
      <c r="G3092" s="6">
        <v>47446</v>
      </c>
      <c r="H3092" s="3" t="s">
        <v>8291</v>
      </c>
      <c r="I3092" s="3"/>
      <c r="J3092" s="3"/>
      <c r="K3092" s="5" t="s">
        <v>71</v>
      </c>
      <c r="L3092" s="5">
        <v>1</v>
      </c>
      <c r="M3092" s="5" t="s">
        <v>72</v>
      </c>
      <c r="N3092" s="5">
        <f>VLOOKUP(M3092,[1]ArchetypeScores!E:N,10,FALSE)</f>
        <v>0</v>
      </c>
      <c r="O3092" s="5">
        <f>VLOOKUP(M3092,[1]ArchetypeScores!E:O,11,FALSE)</f>
        <v>0</v>
      </c>
      <c r="P3092" s="5">
        <f>VLOOKUP(M3092,[1]ArchetypeScores!E:P,12,FALSE)</f>
        <v>0</v>
      </c>
      <c r="Q3092" s="2" t="str">
        <f>VLOOKUP(M3092,[1]ArchetypeScores!E:W,19,FALSE)</f>
        <v>Other sector</v>
      </c>
      <c r="R3092" s="2">
        <f>VLOOKUP(M3092,[1]ArchetypeScores!E:I,5,FALSE)</f>
        <v>0</v>
      </c>
      <c r="S3092" s="2">
        <f>VLOOKUP(M3092,[1]ArchetypeScores!E:K,7,FALSE)</f>
        <v>0</v>
      </c>
      <c r="T3092" s="2" t="str">
        <f t="shared" si="48"/>
        <v>Not A&amp;R positive</v>
      </c>
    </row>
    <row r="3093" spans="1:20" x14ac:dyDescent="0.3">
      <c r="A3093" s="2" t="s">
        <v>8181</v>
      </c>
      <c r="B3093" s="3" t="s">
        <v>8289</v>
      </c>
      <c r="C3093" s="3" t="s">
        <v>8296</v>
      </c>
      <c r="D3093" s="4">
        <v>4.2000000000000003E-2</v>
      </c>
      <c r="E3093" s="5" t="s">
        <v>8184</v>
      </c>
      <c r="F3093" s="4">
        <v>7.1799999999999998E-3</v>
      </c>
      <c r="G3093" s="6">
        <v>47447</v>
      </c>
      <c r="H3093" s="3" t="s">
        <v>8291</v>
      </c>
      <c r="I3093" s="3"/>
      <c r="J3093" s="3"/>
      <c r="K3093" s="5" t="s">
        <v>71</v>
      </c>
      <c r="L3093" s="5">
        <v>1</v>
      </c>
      <c r="M3093" s="5" t="s">
        <v>72</v>
      </c>
      <c r="N3093" s="5">
        <f>VLOOKUP(M3093,[1]ArchetypeScores!E:N,10,FALSE)</f>
        <v>0</v>
      </c>
      <c r="O3093" s="5">
        <f>VLOOKUP(M3093,[1]ArchetypeScores!E:O,11,FALSE)</f>
        <v>0</v>
      </c>
      <c r="P3093" s="5">
        <f>VLOOKUP(M3093,[1]ArchetypeScores!E:P,12,FALSE)</f>
        <v>0</v>
      </c>
      <c r="Q3093" s="2" t="str">
        <f>VLOOKUP(M3093,[1]ArchetypeScores!E:W,19,FALSE)</f>
        <v>Other sector</v>
      </c>
      <c r="R3093" s="2">
        <f>VLOOKUP(M3093,[1]ArchetypeScores!E:I,5,FALSE)</f>
        <v>0</v>
      </c>
      <c r="S3093" s="2">
        <f>VLOOKUP(M3093,[1]ArchetypeScores!E:K,7,FALSE)</f>
        <v>0</v>
      </c>
      <c r="T3093" s="2" t="str">
        <f t="shared" si="48"/>
        <v>Not A&amp;R positive</v>
      </c>
    </row>
    <row r="3094" spans="1:20" x14ac:dyDescent="0.3">
      <c r="A3094" s="2" t="s">
        <v>8181</v>
      </c>
      <c r="B3094" s="3" t="s">
        <v>8289</v>
      </c>
      <c r="C3094" s="3" t="s">
        <v>8297</v>
      </c>
      <c r="D3094" s="4">
        <v>1.4999999999999999E-2</v>
      </c>
      <c r="E3094" s="5" t="s">
        <v>8184</v>
      </c>
      <c r="F3094" s="4">
        <v>2.5600000000000002E-3</v>
      </c>
      <c r="G3094" s="6">
        <v>47448</v>
      </c>
      <c r="H3094" s="3" t="s">
        <v>8291</v>
      </c>
      <c r="I3094" s="3"/>
      <c r="J3094" s="3"/>
      <c r="K3094" s="5" t="s">
        <v>71</v>
      </c>
      <c r="L3094" s="5">
        <v>1</v>
      </c>
      <c r="M3094" s="5" t="s">
        <v>72</v>
      </c>
      <c r="N3094" s="5">
        <f>VLOOKUP(M3094,[1]ArchetypeScores!E:N,10,FALSE)</f>
        <v>0</v>
      </c>
      <c r="O3094" s="5">
        <f>VLOOKUP(M3094,[1]ArchetypeScores!E:O,11,FALSE)</f>
        <v>0</v>
      </c>
      <c r="P3094" s="5">
        <f>VLOOKUP(M3094,[1]ArchetypeScores!E:P,12,FALSE)</f>
        <v>0</v>
      </c>
      <c r="Q3094" s="2" t="str">
        <f>VLOOKUP(M3094,[1]ArchetypeScores!E:W,19,FALSE)</f>
        <v>Other sector</v>
      </c>
      <c r="R3094" s="2">
        <f>VLOOKUP(M3094,[1]ArchetypeScores!E:I,5,FALSE)</f>
        <v>0</v>
      </c>
      <c r="S3094" s="2">
        <f>VLOOKUP(M3094,[1]ArchetypeScores!E:K,7,FALSE)</f>
        <v>0</v>
      </c>
      <c r="T3094" s="2" t="str">
        <f t="shared" si="48"/>
        <v>Not A&amp;R positive</v>
      </c>
    </row>
    <row r="3095" spans="1:20" x14ac:dyDescent="0.3">
      <c r="A3095" s="2" t="s">
        <v>8181</v>
      </c>
      <c r="B3095" s="3" t="s">
        <v>8298</v>
      </c>
      <c r="C3095" s="3" t="s">
        <v>8299</v>
      </c>
      <c r="D3095" s="4"/>
      <c r="E3095" s="5" t="s">
        <v>8184</v>
      </c>
      <c r="F3095" s="4">
        <v>0</v>
      </c>
      <c r="G3095" s="6">
        <v>47461</v>
      </c>
      <c r="H3095" s="3" t="s">
        <v>8191</v>
      </c>
      <c r="I3095" s="3"/>
      <c r="J3095" s="3"/>
      <c r="K3095" s="5" t="s">
        <v>38</v>
      </c>
      <c r="L3095" s="5">
        <v>4</v>
      </c>
      <c r="M3095" s="5" t="s">
        <v>1352</v>
      </c>
      <c r="N3095" s="5">
        <f>VLOOKUP(M3095,[1]ArchetypeScores!E:N,10,FALSE)</f>
        <v>0</v>
      </c>
      <c r="O3095" s="5">
        <f>VLOOKUP(M3095,[1]ArchetypeScores!E:O,11,FALSE)</f>
        <v>0</v>
      </c>
      <c r="P3095" s="5">
        <f>VLOOKUP(M3095,[1]ArchetypeScores!E:P,12,FALSE)</f>
        <v>1</v>
      </c>
      <c r="Q3095" s="2" t="e">
        <f>VLOOKUP(M3095,[1]ArchetypeScores!E:W,19,FALSE)</f>
        <v>#N/A</v>
      </c>
      <c r="R3095" s="2">
        <f>VLOOKUP(M3095,[1]ArchetypeScores!E:I,5,FALSE)</f>
        <v>0</v>
      </c>
      <c r="S3095" s="2">
        <f>VLOOKUP(M3095,[1]ArchetypeScores!E:K,7,FALSE)</f>
        <v>1</v>
      </c>
      <c r="T3095" s="2" t="str">
        <f t="shared" si="48"/>
        <v>Indirect only</v>
      </c>
    </row>
    <row r="3096" spans="1:20" x14ac:dyDescent="0.3">
      <c r="A3096" s="2" t="s">
        <v>8181</v>
      </c>
      <c r="B3096" s="3" t="s">
        <v>8300</v>
      </c>
      <c r="C3096" s="3" t="s">
        <v>8301</v>
      </c>
      <c r="D3096" s="4"/>
      <c r="E3096" s="5" t="s">
        <v>8184</v>
      </c>
      <c r="F3096" s="4">
        <v>0</v>
      </c>
      <c r="G3096" s="6">
        <v>47475</v>
      </c>
      <c r="H3096" s="3" t="s">
        <v>8188</v>
      </c>
      <c r="I3096" s="3"/>
      <c r="J3096" s="3"/>
      <c r="K3096" s="5" t="s">
        <v>84</v>
      </c>
      <c r="L3096" s="5">
        <v>1</v>
      </c>
      <c r="M3096" s="5" t="s">
        <v>517</v>
      </c>
      <c r="N3096" s="5">
        <f>VLOOKUP(M3096,[1]ArchetypeScores!E:N,10,FALSE)</f>
        <v>0</v>
      </c>
      <c r="O3096" s="5">
        <f>VLOOKUP(M3096,[1]ArchetypeScores!E:O,11,FALSE)</f>
        <v>-1</v>
      </c>
      <c r="P3096" s="5">
        <f>VLOOKUP(M3096,[1]ArchetypeScores!E:P,12,FALSE)</f>
        <v>0</v>
      </c>
      <c r="Q3096" s="2" t="str">
        <f>VLOOKUP(M3096,[1]ArchetypeScores!E:W,19,FALSE)</f>
        <v>Untargeted</v>
      </c>
      <c r="R3096" s="2">
        <f>VLOOKUP(M3096,[1]ArchetypeScores!E:I,5,FALSE)</f>
        <v>0</v>
      </c>
      <c r="S3096" s="2">
        <f>VLOOKUP(M3096,[1]ArchetypeScores!E:K,7,FALSE)</f>
        <v>0</v>
      </c>
      <c r="T3096" s="2" t="str">
        <f t="shared" si="48"/>
        <v>Not A&amp;R positive</v>
      </c>
    </row>
    <row r="3097" spans="1:20" x14ac:dyDescent="0.3">
      <c r="A3097" s="2" t="s">
        <v>8181</v>
      </c>
      <c r="B3097" s="3" t="s">
        <v>8302</v>
      </c>
      <c r="C3097" s="3" t="s">
        <v>8303</v>
      </c>
      <c r="D3097" s="4"/>
      <c r="E3097" s="5" t="s">
        <v>8184</v>
      </c>
      <c r="F3097" s="4">
        <v>0</v>
      </c>
      <c r="G3097" s="6">
        <v>47455</v>
      </c>
      <c r="H3097" s="3" t="s">
        <v>8304</v>
      </c>
      <c r="I3097" s="3"/>
      <c r="J3097" s="3"/>
      <c r="K3097" s="5" t="s">
        <v>664</v>
      </c>
      <c r="L3097" s="5">
        <v>1</v>
      </c>
      <c r="M3097" s="5" t="s">
        <v>1896</v>
      </c>
      <c r="N3097" s="5">
        <f>VLOOKUP(M3097,[1]ArchetypeScores!E:N,10,FALSE)</f>
        <v>1</v>
      </c>
      <c r="O3097" s="5">
        <f>VLOOKUP(M3097,[1]ArchetypeScores!E:O,11,FALSE)</f>
        <v>0</v>
      </c>
      <c r="P3097" s="5">
        <f>VLOOKUP(M3097,[1]ArchetypeScores!E:P,12,FALSE)</f>
        <v>2</v>
      </c>
      <c r="Q3097" s="2" t="str">
        <f>VLOOKUP(M3097,[1]ArchetypeScores!E:W,19,FALSE)</f>
        <v>Energy and water</v>
      </c>
      <c r="R3097" s="2">
        <f>VLOOKUP(M3097,[1]ArchetypeScores!E:I,5,FALSE)</f>
        <v>0</v>
      </c>
      <c r="S3097" s="2">
        <f>VLOOKUP(M3097,[1]ArchetypeScores!E:K,7,FALSE)</f>
        <v>0</v>
      </c>
      <c r="T3097" s="2" t="str">
        <f t="shared" si="48"/>
        <v>Not A&amp;R positive</v>
      </c>
    </row>
    <row r="3098" spans="1:20" x14ac:dyDescent="0.3">
      <c r="A3098" s="2" t="s">
        <v>8181</v>
      </c>
      <c r="B3098" s="3" t="s">
        <v>8305</v>
      </c>
      <c r="C3098" s="3" t="s">
        <v>8306</v>
      </c>
      <c r="D3098" s="4">
        <v>0.05</v>
      </c>
      <c r="E3098" s="5" t="s">
        <v>8184</v>
      </c>
      <c r="F3098" s="4">
        <v>8.5800000000000008E-3</v>
      </c>
      <c r="G3098" s="6">
        <v>47382</v>
      </c>
      <c r="H3098" s="3" t="s">
        <v>8249</v>
      </c>
      <c r="I3098" s="3"/>
      <c r="J3098" s="3"/>
      <c r="K3098" s="5" t="s">
        <v>47</v>
      </c>
      <c r="L3098" s="5">
        <v>1</v>
      </c>
      <c r="M3098" s="5" t="s">
        <v>48</v>
      </c>
      <c r="N3098" s="5">
        <f>VLOOKUP(M3098,[1]ArchetypeScores!E:N,10,FALSE)</f>
        <v>0</v>
      </c>
      <c r="O3098" s="5">
        <f>VLOOKUP(M3098,[1]ArchetypeScores!E:O,11,FALSE)</f>
        <v>0</v>
      </c>
      <c r="P3098" s="5">
        <f>VLOOKUP(M3098,[1]ArchetypeScores!E:P,12,FALSE)</f>
        <v>0</v>
      </c>
      <c r="Q3098" s="2" t="str">
        <f>VLOOKUP(M3098,[1]ArchetypeScores!E:W,19,FALSE)</f>
        <v>Consumer (including agriculture and tourism)</v>
      </c>
      <c r="R3098" s="2">
        <f>VLOOKUP(M3098,[1]ArchetypeScores!E:I,5,FALSE)</f>
        <v>0</v>
      </c>
      <c r="S3098" s="2">
        <f>VLOOKUP(M3098,[1]ArchetypeScores!E:K,7,FALSE)</f>
        <v>0</v>
      </c>
      <c r="T3098" s="2" t="str">
        <f t="shared" si="48"/>
        <v>Not A&amp;R positive</v>
      </c>
    </row>
    <row r="3099" spans="1:20" x14ac:dyDescent="0.3">
      <c r="A3099" s="2" t="s">
        <v>8181</v>
      </c>
      <c r="B3099" s="3" t="s">
        <v>8307</v>
      </c>
      <c r="C3099" s="3" t="s">
        <v>8308</v>
      </c>
      <c r="D3099" s="4"/>
      <c r="E3099" s="5" t="s">
        <v>8184</v>
      </c>
      <c r="F3099" s="4">
        <v>0</v>
      </c>
      <c r="G3099" s="6">
        <v>47460</v>
      </c>
      <c r="H3099" s="3" t="s">
        <v>8191</v>
      </c>
      <c r="I3099" s="3"/>
      <c r="J3099" s="3"/>
      <c r="K3099" s="5" t="s">
        <v>94</v>
      </c>
      <c r="L3099" s="5">
        <v>1</v>
      </c>
      <c r="M3099" s="5" t="s">
        <v>95</v>
      </c>
      <c r="N3099" s="5">
        <f>VLOOKUP(M3099,[1]ArchetypeScores!E:N,10,FALSE)</f>
        <v>1</v>
      </c>
      <c r="O3099" s="5">
        <f>VLOOKUP(M3099,[1]ArchetypeScores!E:O,11,FALSE)</f>
        <v>-1</v>
      </c>
      <c r="P3099" s="5">
        <f>VLOOKUP(M3099,[1]ArchetypeScores!E:P,12,FALSE)</f>
        <v>0</v>
      </c>
      <c r="Q3099" s="2" t="str">
        <f>VLOOKUP(M3099,[1]ArchetypeScores!E:W,19,FALSE)</f>
        <v>Consumer (including agriculture and tourism)</v>
      </c>
      <c r="R3099" s="2">
        <f>VLOOKUP(M3099,[1]ArchetypeScores!E:I,5,FALSE)</f>
        <v>0</v>
      </c>
      <c r="S3099" s="2">
        <f>VLOOKUP(M3099,[1]ArchetypeScores!E:K,7,FALSE)</f>
        <v>0</v>
      </c>
      <c r="T3099" s="2" t="str">
        <f t="shared" si="48"/>
        <v>Not A&amp;R positive</v>
      </c>
    </row>
    <row r="3100" spans="1:20" x14ac:dyDescent="0.3">
      <c r="A3100" s="2" t="s">
        <v>8181</v>
      </c>
      <c r="B3100" s="3" t="s">
        <v>8309</v>
      </c>
      <c r="C3100" s="3" t="s">
        <v>8310</v>
      </c>
      <c r="D3100" s="4"/>
      <c r="E3100" s="5" t="s">
        <v>8184</v>
      </c>
      <c r="F3100" s="4">
        <v>0</v>
      </c>
      <c r="G3100" s="6">
        <v>47457</v>
      </c>
      <c r="H3100" s="3" t="s">
        <v>8191</v>
      </c>
      <c r="I3100" s="3"/>
      <c r="J3100" s="3"/>
      <c r="K3100" s="5" t="s">
        <v>57</v>
      </c>
      <c r="L3100" s="5">
        <v>25</v>
      </c>
      <c r="M3100" s="5" t="s">
        <v>241</v>
      </c>
      <c r="N3100" s="5">
        <f>VLOOKUP(M3100,[1]ArchetypeScores!E:N,10,FALSE)</f>
        <v>0</v>
      </c>
      <c r="O3100" s="5">
        <f>VLOOKUP(M3100,[1]ArchetypeScores!E:O,11,FALSE)</f>
        <v>-1</v>
      </c>
      <c r="P3100" s="5">
        <f>VLOOKUP(M3100,[1]ArchetypeScores!E:P,12,FALSE)</f>
        <v>0</v>
      </c>
      <c r="Q3100" s="2" t="str">
        <f>VLOOKUP(M3100,[1]ArchetypeScores!E:W,19,FALSE)</f>
        <v>Other sector</v>
      </c>
      <c r="R3100" s="2">
        <f>VLOOKUP(M3100,[1]ArchetypeScores!E:I,5,FALSE)</f>
        <v>0</v>
      </c>
      <c r="S3100" s="2">
        <f>VLOOKUP(M3100,[1]ArchetypeScores!E:K,7,FALSE)</f>
        <v>0</v>
      </c>
      <c r="T3100" s="2" t="str">
        <f t="shared" si="48"/>
        <v>Not A&amp;R positive</v>
      </c>
    </row>
    <row r="3101" spans="1:20" x14ac:dyDescent="0.3">
      <c r="A3101" s="2" t="s">
        <v>8181</v>
      </c>
      <c r="B3101" s="3" t="s">
        <v>8309</v>
      </c>
      <c r="C3101" s="3" t="s">
        <v>8311</v>
      </c>
      <c r="D3101" s="4"/>
      <c r="E3101" s="5" t="s">
        <v>8184</v>
      </c>
      <c r="F3101" s="4">
        <v>0</v>
      </c>
      <c r="G3101" s="6">
        <v>47472</v>
      </c>
      <c r="H3101" s="3" t="s">
        <v>8312</v>
      </c>
      <c r="I3101" s="3"/>
      <c r="J3101" s="3"/>
      <c r="K3101" s="5" t="s">
        <v>291</v>
      </c>
      <c r="L3101" s="5">
        <v>2</v>
      </c>
      <c r="M3101" s="5" t="s">
        <v>6203</v>
      </c>
      <c r="N3101" s="5">
        <f>VLOOKUP(M3101,[1]ArchetypeScores!E:N,10,FALSE)</f>
        <v>1</v>
      </c>
      <c r="O3101" s="5">
        <f>VLOOKUP(M3101,[1]ArchetypeScores!E:O,11,FALSE)</f>
        <v>0</v>
      </c>
      <c r="P3101" s="5">
        <f>VLOOKUP(M3101,[1]ArchetypeScores!E:P,12,FALSE)</f>
        <v>0</v>
      </c>
      <c r="Q3101" s="2" t="str">
        <f>VLOOKUP(M3101,[1]ArchetypeScores!E:W,19,FALSE)</f>
        <v>Education and training</v>
      </c>
      <c r="R3101" s="2">
        <f>VLOOKUP(M3101,[1]ArchetypeScores!E:I,5,FALSE)</f>
        <v>1</v>
      </c>
      <c r="S3101" s="2">
        <f>VLOOKUP(M3101,[1]ArchetypeScores!E:K,7,FALSE)</f>
        <v>1</v>
      </c>
      <c r="T3101" s="2" t="str">
        <f t="shared" si="48"/>
        <v>Both</v>
      </c>
    </row>
    <row r="3102" spans="1:20" x14ac:dyDescent="0.3">
      <c r="A3102" s="2" t="s">
        <v>8181</v>
      </c>
      <c r="B3102" s="3" t="s">
        <v>8313</v>
      </c>
      <c r="C3102" s="3" t="s">
        <v>8314</v>
      </c>
      <c r="D3102" s="4">
        <v>0.14499999999999999</v>
      </c>
      <c r="E3102" s="5" t="s">
        <v>8184</v>
      </c>
      <c r="F3102" s="4">
        <v>2.4830000000000001E-2</v>
      </c>
      <c r="G3102" s="6">
        <v>47388</v>
      </c>
      <c r="H3102" s="3" t="s">
        <v>8315</v>
      </c>
      <c r="I3102" s="3"/>
      <c r="J3102" s="3"/>
      <c r="K3102" s="5" t="s">
        <v>57</v>
      </c>
      <c r="L3102" s="5">
        <v>29</v>
      </c>
      <c r="M3102" s="5" t="s">
        <v>58</v>
      </c>
      <c r="N3102" s="5">
        <f>VLOOKUP(M3102,[1]ArchetypeScores!E:N,10,FALSE)</f>
        <v>0</v>
      </c>
      <c r="O3102" s="5">
        <f>VLOOKUP(M3102,[1]ArchetypeScores!E:O,11,FALSE)</f>
        <v>-1</v>
      </c>
      <c r="P3102" s="5">
        <f>VLOOKUP(M3102,[1]ArchetypeScores!E:P,12,FALSE)</f>
        <v>0</v>
      </c>
      <c r="Q3102" s="2" t="str">
        <f>VLOOKUP(M3102,[1]ArchetypeScores!E:W,19,FALSE)</f>
        <v>Untargeted</v>
      </c>
      <c r="R3102" s="2">
        <f>VLOOKUP(M3102,[1]ArchetypeScores!E:I,5,FALSE)</f>
        <v>0</v>
      </c>
      <c r="S3102" s="2">
        <f>VLOOKUP(M3102,[1]ArchetypeScores!E:K,7,FALSE)</f>
        <v>0</v>
      </c>
      <c r="T3102" s="2" t="str">
        <f t="shared" si="48"/>
        <v>Not A&amp;R positive</v>
      </c>
    </row>
    <row r="3103" spans="1:20" x14ac:dyDescent="0.3">
      <c r="A3103" s="2" t="s">
        <v>8181</v>
      </c>
      <c r="B3103" s="3" t="s">
        <v>8316</v>
      </c>
      <c r="C3103" s="3" t="s">
        <v>8317</v>
      </c>
      <c r="D3103" s="4"/>
      <c r="E3103" s="5" t="s">
        <v>8184</v>
      </c>
      <c r="F3103" s="4">
        <v>0</v>
      </c>
      <c r="G3103" s="6">
        <v>47456</v>
      </c>
      <c r="H3103" s="3" t="s">
        <v>8191</v>
      </c>
      <c r="I3103" s="3"/>
      <c r="J3103" s="3"/>
      <c r="K3103" s="5" t="s">
        <v>67</v>
      </c>
      <c r="L3103" s="5">
        <v>1</v>
      </c>
      <c r="M3103" s="5" t="s">
        <v>265</v>
      </c>
      <c r="N3103" s="5">
        <f>VLOOKUP(M3103,[1]ArchetypeScores!E:N,10,FALSE)</f>
        <v>0</v>
      </c>
      <c r="O3103" s="5">
        <f>VLOOKUP(M3103,[1]ArchetypeScores!E:O,11,FALSE)</f>
        <v>-1</v>
      </c>
      <c r="P3103" s="5">
        <f>VLOOKUP(M3103,[1]ArchetypeScores!E:P,12,FALSE)</f>
        <v>0</v>
      </c>
      <c r="Q3103" s="2" t="str">
        <f>VLOOKUP(M3103,[1]ArchetypeScores!E:W,19,FALSE)</f>
        <v>Untargeted</v>
      </c>
      <c r="R3103" s="2">
        <f>VLOOKUP(M3103,[1]ArchetypeScores!E:I,5,FALSE)</f>
        <v>0</v>
      </c>
      <c r="S3103" s="2">
        <f>VLOOKUP(M3103,[1]ArchetypeScores!E:K,7,FALSE)</f>
        <v>0</v>
      </c>
      <c r="T3103" s="2" t="str">
        <f t="shared" si="48"/>
        <v>Not A&amp;R positive</v>
      </c>
    </row>
    <row r="3104" spans="1:20" x14ac:dyDescent="0.3">
      <c r="A3104" s="2" t="s">
        <v>8181</v>
      </c>
      <c r="B3104" s="3" t="s">
        <v>8318</v>
      </c>
      <c r="C3104" s="3" t="s">
        <v>8319</v>
      </c>
      <c r="D3104" s="4"/>
      <c r="E3104" s="5" t="s">
        <v>8184</v>
      </c>
      <c r="F3104" s="4">
        <v>0</v>
      </c>
      <c r="G3104" s="6">
        <v>47481</v>
      </c>
      <c r="H3104" s="3" t="s">
        <v>8188</v>
      </c>
      <c r="I3104" s="3"/>
      <c r="J3104" s="3"/>
      <c r="K3104" s="5" t="s">
        <v>196</v>
      </c>
      <c r="L3104" s="5">
        <v>1</v>
      </c>
      <c r="M3104" s="5" t="s">
        <v>197</v>
      </c>
      <c r="N3104" s="5">
        <f>VLOOKUP(M3104,[1]ArchetypeScores!E:N,10,FALSE)</f>
        <v>1</v>
      </c>
      <c r="O3104" s="5">
        <f>VLOOKUP(M3104,[1]ArchetypeScores!E:O,11,FALSE)</f>
        <v>-2</v>
      </c>
      <c r="P3104" s="5">
        <f>VLOOKUP(M3104,[1]ArchetypeScores!E:P,12,FALSE)</f>
        <v>0</v>
      </c>
      <c r="Q3104" s="2" t="str">
        <f>VLOOKUP(M3104,[1]ArchetypeScores!E:W,19,FALSE)</f>
        <v>Industrials - other</v>
      </c>
      <c r="R3104" s="2">
        <f>VLOOKUP(M3104,[1]ArchetypeScores!E:I,5,FALSE)</f>
        <v>0</v>
      </c>
      <c r="S3104" s="2">
        <f>VLOOKUP(M3104,[1]ArchetypeScores!E:K,7,FALSE)</f>
        <v>-1</v>
      </c>
      <c r="T3104" s="2" t="str">
        <f t="shared" si="48"/>
        <v>Not A&amp;R positive</v>
      </c>
    </row>
    <row r="3105" spans="1:20" x14ac:dyDescent="0.3">
      <c r="A3105" s="2" t="s">
        <v>8181</v>
      </c>
      <c r="B3105" s="3" t="s">
        <v>8320</v>
      </c>
      <c r="C3105" s="3" t="s">
        <v>8321</v>
      </c>
      <c r="D3105" s="4">
        <v>0.26100000000000001</v>
      </c>
      <c r="E3105" s="5" t="s">
        <v>8184</v>
      </c>
      <c r="F3105" s="4">
        <v>4.3470000000000002E-2</v>
      </c>
      <c r="G3105" s="6">
        <v>47458</v>
      </c>
      <c r="H3105" s="3" t="s">
        <v>8191</v>
      </c>
      <c r="I3105" s="3"/>
      <c r="J3105" s="3"/>
      <c r="K3105" s="5" t="s">
        <v>196</v>
      </c>
      <c r="L3105" s="5" t="s">
        <v>112</v>
      </c>
      <c r="M3105" s="5" t="s">
        <v>621</v>
      </c>
      <c r="N3105" s="5">
        <f>VLOOKUP(M3105,[1]ArchetypeScores!E:N,10,FALSE)</f>
        <v>1</v>
      </c>
      <c r="O3105" s="5">
        <f>VLOOKUP(M3105,[1]ArchetypeScores!E:O,11,FALSE)</f>
        <v>-2</v>
      </c>
      <c r="P3105" s="5">
        <f>VLOOKUP(M3105,[1]ArchetypeScores!E:P,12,FALSE)</f>
        <v>0</v>
      </c>
      <c r="Q3105" s="2" t="str">
        <f>VLOOKUP(M3105,[1]ArchetypeScores!E:W,19,FALSE)</f>
        <v>Other sector</v>
      </c>
      <c r="R3105" s="2">
        <f>VLOOKUP(M3105,[1]ArchetypeScores!E:I,5,FALSE)</f>
        <v>0</v>
      </c>
      <c r="S3105" s="2">
        <f>VLOOKUP(M3105,[1]ArchetypeScores!E:K,7,FALSE)</f>
        <v>-1</v>
      </c>
      <c r="T3105" s="2" t="str">
        <f t="shared" si="48"/>
        <v>Not A&amp;R positive</v>
      </c>
    </row>
    <row r="3106" spans="1:20" x14ac:dyDescent="0.3">
      <c r="A3106" s="2" t="s">
        <v>8181</v>
      </c>
      <c r="B3106" s="3" t="s">
        <v>8322</v>
      </c>
      <c r="C3106" s="3" t="s">
        <v>8323</v>
      </c>
      <c r="D3106" s="4"/>
      <c r="E3106" s="5" t="s">
        <v>8184</v>
      </c>
      <c r="F3106" s="4">
        <v>0</v>
      </c>
      <c r="G3106" s="6">
        <v>47464</v>
      </c>
      <c r="H3106" s="3" t="s">
        <v>8191</v>
      </c>
      <c r="I3106" s="3"/>
      <c r="J3106" s="3"/>
      <c r="K3106" s="5" t="s">
        <v>196</v>
      </c>
      <c r="L3106" s="5" t="s">
        <v>112</v>
      </c>
      <c r="M3106" s="5" t="s">
        <v>621</v>
      </c>
      <c r="N3106" s="5">
        <f>VLOOKUP(M3106,[1]ArchetypeScores!E:N,10,FALSE)</f>
        <v>1</v>
      </c>
      <c r="O3106" s="5">
        <f>VLOOKUP(M3106,[1]ArchetypeScores!E:O,11,FALSE)</f>
        <v>-2</v>
      </c>
      <c r="P3106" s="5">
        <f>VLOOKUP(M3106,[1]ArchetypeScores!E:P,12,FALSE)</f>
        <v>0</v>
      </c>
      <c r="Q3106" s="2" t="str">
        <f>VLOOKUP(M3106,[1]ArchetypeScores!E:W,19,FALSE)</f>
        <v>Other sector</v>
      </c>
      <c r="R3106" s="2">
        <f>VLOOKUP(M3106,[1]ArchetypeScores!E:I,5,FALSE)</f>
        <v>0</v>
      </c>
      <c r="S3106" s="2">
        <f>VLOOKUP(M3106,[1]ArchetypeScores!E:K,7,FALSE)</f>
        <v>-1</v>
      </c>
      <c r="T3106" s="2" t="str">
        <f t="shared" si="48"/>
        <v>Not A&amp;R positive</v>
      </c>
    </row>
    <row r="3107" spans="1:20" x14ac:dyDescent="0.3">
      <c r="A3107" s="2" t="s">
        <v>8181</v>
      </c>
      <c r="B3107" s="3" t="s">
        <v>8324</v>
      </c>
      <c r="C3107" s="3" t="s">
        <v>8325</v>
      </c>
      <c r="D3107" s="4"/>
      <c r="E3107" s="5" t="s">
        <v>8184</v>
      </c>
      <c r="F3107" s="4">
        <v>0</v>
      </c>
      <c r="G3107" s="6">
        <v>47384</v>
      </c>
      <c r="H3107" s="3" t="s">
        <v>8326</v>
      </c>
      <c r="I3107" s="3"/>
      <c r="J3107" s="3"/>
      <c r="K3107" s="5" t="s">
        <v>154</v>
      </c>
      <c r="L3107" s="5">
        <v>1</v>
      </c>
      <c r="M3107" s="5" t="s">
        <v>188</v>
      </c>
      <c r="N3107" s="5">
        <f>VLOOKUP(M3107,[1]ArchetypeScores!E:N,10,FALSE)</f>
        <v>1</v>
      </c>
      <c r="O3107" s="5">
        <f>VLOOKUP(M3107,[1]ArchetypeScores!E:O,11,FALSE)</f>
        <v>-1</v>
      </c>
      <c r="P3107" s="5">
        <f>VLOOKUP(M3107,[1]ArchetypeScores!E:P,12,FALSE)</f>
        <v>0</v>
      </c>
      <c r="Q3107" s="2" t="str">
        <f>VLOOKUP(M3107,[1]ArchetypeScores!E:W,19,FALSE)</f>
        <v>Education and training</v>
      </c>
      <c r="R3107" s="2">
        <f>VLOOKUP(M3107,[1]ArchetypeScores!E:I,5,FALSE)</f>
        <v>0</v>
      </c>
      <c r="S3107" s="2">
        <f>VLOOKUP(M3107,[1]ArchetypeScores!E:K,7,FALSE)</f>
        <v>1</v>
      </c>
      <c r="T3107" s="2" t="str">
        <f t="shared" si="48"/>
        <v>Indirect only</v>
      </c>
    </row>
    <row r="3108" spans="1:20" x14ac:dyDescent="0.3">
      <c r="A3108" s="2" t="s">
        <v>8181</v>
      </c>
      <c r="B3108" s="3" t="s">
        <v>8327</v>
      </c>
      <c r="C3108" s="3" t="s">
        <v>8328</v>
      </c>
      <c r="D3108" s="4"/>
      <c r="E3108" s="5" t="s">
        <v>8184</v>
      </c>
      <c r="F3108" s="4">
        <v>0</v>
      </c>
      <c r="G3108" s="6">
        <v>47434</v>
      </c>
      <c r="H3108" s="3" t="s">
        <v>8249</v>
      </c>
      <c r="I3108" s="3"/>
      <c r="J3108" s="3"/>
      <c r="K3108" s="5" t="s">
        <v>118</v>
      </c>
      <c r="L3108" s="5">
        <v>4</v>
      </c>
      <c r="M3108" s="5" t="s">
        <v>119</v>
      </c>
      <c r="N3108" s="5">
        <f>VLOOKUP(M3108,[1]ArchetypeScores!E:N,10,FALSE)</f>
        <v>0</v>
      </c>
      <c r="O3108" s="5">
        <f>VLOOKUP(M3108,[1]ArchetypeScores!E:O,11,FALSE)</f>
        <v>-1</v>
      </c>
      <c r="P3108" s="5">
        <f>VLOOKUP(M3108,[1]ArchetypeScores!E:P,12,FALSE)</f>
        <v>0</v>
      </c>
      <c r="Q3108" s="2" t="str">
        <f>VLOOKUP(M3108,[1]ArchetypeScores!E:W,19,FALSE)</f>
        <v>Untargeted</v>
      </c>
      <c r="R3108" s="2">
        <f>VLOOKUP(M3108,[1]ArchetypeScores!E:I,5,FALSE)</f>
        <v>0</v>
      </c>
      <c r="S3108" s="2">
        <f>VLOOKUP(M3108,[1]ArchetypeScores!E:K,7,FALSE)</f>
        <v>0</v>
      </c>
      <c r="T3108" s="2" t="str">
        <f t="shared" si="48"/>
        <v>Not A&amp;R positive</v>
      </c>
    </row>
    <row r="3109" spans="1:20" x14ac:dyDescent="0.3">
      <c r="A3109" s="2" t="s">
        <v>8181</v>
      </c>
      <c r="B3109" s="3" t="s">
        <v>8327</v>
      </c>
      <c r="C3109" s="3" t="s">
        <v>8329</v>
      </c>
      <c r="D3109" s="4"/>
      <c r="E3109" s="5" t="s">
        <v>8184</v>
      </c>
      <c r="F3109" s="4">
        <v>0</v>
      </c>
      <c r="G3109" s="6">
        <v>47435</v>
      </c>
      <c r="H3109" s="3" t="s">
        <v>8249</v>
      </c>
      <c r="I3109" s="3"/>
      <c r="J3109" s="3"/>
      <c r="K3109" s="5" t="s">
        <v>71</v>
      </c>
      <c r="L3109" s="5">
        <v>1</v>
      </c>
      <c r="M3109" s="5" t="s">
        <v>72</v>
      </c>
      <c r="N3109" s="5">
        <f>VLOOKUP(M3109,[1]ArchetypeScores!E:N,10,FALSE)</f>
        <v>0</v>
      </c>
      <c r="O3109" s="5">
        <f>VLOOKUP(M3109,[1]ArchetypeScores!E:O,11,FALSE)</f>
        <v>0</v>
      </c>
      <c r="P3109" s="5">
        <f>VLOOKUP(M3109,[1]ArchetypeScores!E:P,12,FALSE)</f>
        <v>0</v>
      </c>
      <c r="Q3109" s="2" t="str">
        <f>VLOOKUP(M3109,[1]ArchetypeScores!E:W,19,FALSE)</f>
        <v>Other sector</v>
      </c>
      <c r="R3109" s="2">
        <f>VLOOKUP(M3109,[1]ArchetypeScores!E:I,5,FALSE)</f>
        <v>0</v>
      </c>
      <c r="S3109" s="2">
        <f>VLOOKUP(M3109,[1]ArchetypeScores!E:K,7,FALSE)</f>
        <v>0</v>
      </c>
      <c r="T3109" s="2" t="str">
        <f t="shared" si="48"/>
        <v>Not A&amp;R positive</v>
      </c>
    </row>
    <row r="3110" spans="1:20" x14ac:dyDescent="0.3">
      <c r="A3110" s="2" t="s">
        <v>8181</v>
      </c>
      <c r="B3110" s="7" t="s">
        <v>8330</v>
      </c>
      <c r="C3110" s="3" t="s">
        <v>8331</v>
      </c>
      <c r="D3110" s="4"/>
      <c r="E3110" s="5" t="s">
        <v>8184</v>
      </c>
      <c r="F3110" s="4">
        <v>0</v>
      </c>
      <c r="G3110" s="6">
        <v>47463</v>
      </c>
      <c r="H3110" s="3" t="s">
        <v>8191</v>
      </c>
      <c r="I3110" s="3"/>
      <c r="J3110" s="3"/>
      <c r="K3110" s="5" t="s">
        <v>38</v>
      </c>
      <c r="L3110" s="5">
        <v>1</v>
      </c>
      <c r="M3110" s="5" t="s">
        <v>43</v>
      </c>
      <c r="N3110" s="5">
        <f>VLOOKUP(M3110,[1]ArchetypeScores!E:N,10,FALSE)</f>
        <v>0</v>
      </c>
      <c r="O3110" s="5">
        <f>VLOOKUP(M3110,[1]ArchetypeScores!E:O,11,FALSE)</f>
        <v>-1</v>
      </c>
      <c r="P3110" s="5">
        <f>VLOOKUP(M3110,[1]ArchetypeScores!E:P,12,FALSE)</f>
        <v>0</v>
      </c>
      <c r="Q3110" s="2" t="str">
        <f>VLOOKUP(M3110,[1]ArchetypeScores!E:W,19,FALSE)</f>
        <v>Consumer (including agriculture and tourism)</v>
      </c>
      <c r="R3110" s="2">
        <f>VLOOKUP(M3110,[1]ArchetypeScores!E:I,5,FALSE)</f>
        <v>0</v>
      </c>
      <c r="S3110" s="2">
        <f>VLOOKUP(M3110,[1]ArchetypeScores!E:K,7,FALSE)</f>
        <v>0</v>
      </c>
      <c r="T3110" s="2" t="str">
        <f t="shared" si="48"/>
        <v>Not A&amp;R positive</v>
      </c>
    </row>
    <row r="3111" spans="1:20" x14ac:dyDescent="0.3">
      <c r="A3111" s="2" t="s">
        <v>8181</v>
      </c>
      <c r="B3111" s="3" t="s">
        <v>8332</v>
      </c>
      <c r="C3111" s="3" t="s">
        <v>8333</v>
      </c>
      <c r="D3111" s="4"/>
      <c r="E3111" s="5" t="s">
        <v>8184</v>
      </c>
      <c r="F3111" s="4">
        <v>0</v>
      </c>
      <c r="G3111" s="6">
        <v>47459</v>
      </c>
      <c r="H3111" s="3" t="s">
        <v>8191</v>
      </c>
      <c r="I3111" s="3"/>
      <c r="J3111" s="3"/>
      <c r="K3111" s="5" t="s">
        <v>94</v>
      </c>
      <c r="L3111" s="5">
        <v>1</v>
      </c>
      <c r="M3111" s="5" t="s">
        <v>95</v>
      </c>
      <c r="N3111" s="5">
        <f>VLOOKUP(M3111,[1]ArchetypeScores!E:N,10,FALSE)</f>
        <v>1</v>
      </c>
      <c r="O3111" s="5">
        <f>VLOOKUP(M3111,[1]ArchetypeScores!E:O,11,FALSE)</f>
        <v>-1</v>
      </c>
      <c r="P3111" s="5">
        <f>VLOOKUP(M3111,[1]ArchetypeScores!E:P,12,FALSE)</f>
        <v>0</v>
      </c>
      <c r="Q3111" s="2" t="str">
        <f>VLOOKUP(M3111,[1]ArchetypeScores!E:W,19,FALSE)</f>
        <v>Consumer (including agriculture and tourism)</v>
      </c>
      <c r="R3111" s="2">
        <f>VLOOKUP(M3111,[1]ArchetypeScores!E:I,5,FALSE)</f>
        <v>0</v>
      </c>
      <c r="S3111" s="2">
        <f>VLOOKUP(M3111,[1]ArchetypeScores!E:K,7,FALSE)</f>
        <v>0</v>
      </c>
      <c r="T3111" s="2" t="str">
        <f t="shared" si="48"/>
        <v>Not A&amp;R positive</v>
      </c>
    </row>
    <row r="3112" spans="1:20" x14ac:dyDescent="0.3">
      <c r="A3112" s="2" t="s">
        <v>8181</v>
      </c>
      <c r="B3112" s="3" t="s">
        <v>8334</v>
      </c>
      <c r="C3112" s="3" t="s">
        <v>8335</v>
      </c>
      <c r="D3112" s="4"/>
      <c r="E3112" s="5" t="s">
        <v>8184</v>
      </c>
      <c r="F3112" s="4">
        <v>0</v>
      </c>
      <c r="G3112" s="6">
        <v>47474</v>
      </c>
      <c r="H3112" s="3" t="s">
        <v>8188</v>
      </c>
      <c r="I3112" s="3"/>
      <c r="J3112" s="3"/>
      <c r="K3112" s="5" t="s">
        <v>1072</v>
      </c>
      <c r="L3112" s="5">
        <v>1</v>
      </c>
      <c r="M3112" s="5" t="s">
        <v>1922</v>
      </c>
      <c r="N3112" s="5">
        <f>VLOOKUP(M3112,[1]ArchetypeScores!E:N,10,FALSE)</f>
        <v>0</v>
      </c>
      <c r="O3112" s="5">
        <f>VLOOKUP(M3112,[1]ArchetypeScores!E:O,11,FALSE)</f>
        <v>-1</v>
      </c>
      <c r="P3112" s="5">
        <f>VLOOKUP(M3112,[1]ArchetypeScores!E:P,12,FALSE)</f>
        <v>0</v>
      </c>
      <c r="Q3112" s="2" t="str">
        <f>VLOOKUP(M3112,[1]ArchetypeScores!E:W,19,FALSE)</f>
        <v>Untargeted</v>
      </c>
      <c r="R3112" s="2">
        <f>VLOOKUP(M3112,[1]ArchetypeScores!E:I,5,FALSE)</f>
        <v>0</v>
      </c>
      <c r="S3112" s="2">
        <f>VLOOKUP(M3112,[1]ArchetypeScores!E:K,7,FALSE)</f>
        <v>0</v>
      </c>
      <c r="T3112" s="2" t="str">
        <f t="shared" si="48"/>
        <v>Not A&amp;R positive</v>
      </c>
    </row>
    <row r="3113" spans="1:20" x14ac:dyDescent="0.3">
      <c r="A3113" s="2" t="s">
        <v>8181</v>
      </c>
      <c r="B3113" s="3" t="s">
        <v>8336</v>
      </c>
      <c r="C3113" s="3" t="s">
        <v>8337</v>
      </c>
      <c r="D3113" s="4"/>
      <c r="E3113" s="5" t="s">
        <v>8184</v>
      </c>
      <c r="F3113" s="4">
        <v>0</v>
      </c>
      <c r="G3113" s="6">
        <v>47387</v>
      </c>
      <c r="H3113" s="3" t="s">
        <v>8338</v>
      </c>
      <c r="I3113" s="3"/>
      <c r="J3113" s="3"/>
      <c r="K3113" s="5" t="s">
        <v>67</v>
      </c>
      <c r="L3113" s="5">
        <v>2</v>
      </c>
      <c r="M3113" s="5" t="s">
        <v>68</v>
      </c>
      <c r="N3113" s="5">
        <f>VLOOKUP(M3113,[1]ArchetypeScores!E:N,10,FALSE)</f>
        <v>0</v>
      </c>
      <c r="O3113" s="5">
        <f>VLOOKUP(M3113,[1]ArchetypeScores!E:O,11,FALSE)</f>
        <v>-1</v>
      </c>
      <c r="P3113" s="5">
        <f>VLOOKUP(M3113,[1]ArchetypeScores!E:P,12,FALSE)</f>
        <v>0</v>
      </c>
      <c r="Q3113" s="2" t="str">
        <f>VLOOKUP(M3113,[1]ArchetypeScores!E:W,19,FALSE)</f>
        <v>Untargeted</v>
      </c>
      <c r="R3113" s="2">
        <f>VLOOKUP(M3113,[1]ArchetypeScores!E:I,5,FALSE)</f>
        <v>0</v>
      </c>
      <c r="S3113" s="2">
        <f>VLOOKUP(M3113,[1]ArchetypeScores!E:K,7,FALSE)</f>
        <v>0</v>
      </c>
      <c r="T3113" s="2" t="str">
        <f t="shared" si="48"/>
        <v>Not A&amp;R positive</v>
      </c>
    </row>
    <row r="3114" spans="1:20" x14ac:dyDescent="0.3">
      <c r="A3114" s="2" t="s">
        <v>8181</v>
      </c>
      <c r="B3114" s="3" t="s">
        <v>8339</v>
      </c>
      <c r="C3114" s="3" t="s">
        <v>8340</v>
      </c>
      <c r="D3114" s="4"/>
      <c r="E3114" s="5" t="s">
        <v>8184</v>
      </c>
      <c r="F3114" s="4">
        <v>0</v>
      </c>
      <c r="G3114" s="6">
        <v>47385</v>
      </c>
      <c r="H3114" s="3" t="s">
        <v>8341</v>
      </c>
      <c r="I3114" s="3"/>
      <c r="J3114" s="3"/>
      <c r="K3114" s="5" t="s">
        <v>1072</v>
      </c>
      <c r="L3114" s="5">
        <v>1</v>
      </c>
      <c r="M3114" s="5" t="s">
        <v>1922</v>
      </c>
      <c r="N3114" s="5">
        <f>VLOOKUP(M3114,[1]ArchetypeScores!E:N,10,FALSE)</f>
        <v>0</v>
      </c>
      <c r="O3114" s="5">
        <f>VLOOKUP(M3114,[1]ArchetypeScores!E:O,11,FALSE)</f>
        <v>-1</v>
      </c>
      <c r="P3114" s="5">
        <f>VLOOKUP(M3114,[1]ArchetypeScores!E:P,12,FALSE)</f>
        <v>0</v>
      </c>
      <c r="Q3114" s="2" t="str">
        <f>VLOOKUP(M3114,[1]ArchetypeScores!E:W,19,FALSE)</f>
        <v>Untargeted</v>
      </c>
      <c r="R3114" s="2">
        <f>VLOOKUP(M3114,[1]ArchetypeScores!E:I,5,FALSE)</f>
        <v>0</v>
      </c>
      <c r="S3114" s="2">
        <f>VLOOKUP(M3114,[1]ArchetypeScores!E:K,7,FALSE)</f>
        <v>0</v>
      </c>
      <c r="T3114" s="2" t="str">
        <f t="shared" si="48"/>
        <v>Not A&amp;R positive</v>
      </c>
    </row>
    <row r="3115" spans="1:20" x14ac:dyDescent="0.3">
      <c r="A3115" s="2" t="s">
        <v>8181</v>
      </c>
      <c r="B3115" s="3" t="s">
        <v>8342</v>
      </c>
      <c r="C3115" s="3" t="s">
        <v>8343</v>
      </c>
      <c r="D3115" s="4">
        <v>7.8390000000000004</v>
      </c>
      <c r="E3115" s="5" t="s">
        <v>8184</v>
      </c>
      <c r="F3115" s="4">
        <v>1.3060499999999999</v>
      </c>
      <c r="G3115" s="6">
        <v>47465</v>
      </c>
      <c r="H3115" s="3" t="s">
        <v>8191</v>
      </c>
      <c r="I3115" s="3"/>
      <c r="J3115" s="3"/>
      <c r="K3115" s="5" t="s">
        <v>229</v>
      </c>
      <c r="L3115" s="5">
        <v>1</v>
      </c>
      <c r="M3115" s="5" t="s">
        <v>528</v>
      </c>
      <c r="N3115" s="5">
        <f>VLOOKUP(M3115,[1]ArchetypeScores!E:N,10,FALSE)</f>
        <v>1</v>
      </c>
      <c r="O3115" s="5">
        <f>VLOOKUP(M3115,[1]ArchetypeScores!E:O,11,FALSE)</f>
        <v>-2</v>
      </c>
      <c r="P3115" s="5">
        <f>VLOOKUP(M3115,[1]ArchetypeScores!E:P,12,FALSE)</f>
        <v>0</v>
      </c>
      <c r="Q3115" s="2" t="str">
        <f>VLOOKUP(M3115,[1]ArchetypeScores!E:W,19,FALSE)</f>
        <v>Industrials - transportation</v>
      </c>
      <c r="R3115" s="2">
        <f>VLOOKUP(M3115,[1]ArchetypeScores!E:I,5,FALSE)</f>
        <v>0</v>
      </c>
      <c r="S3115" s="2">
        <f>VLOOKUP(M3115,[1]ArchetypeScores!E:K,7,FALSE)</f>
        <v>-1</v>
      </c>
      <c r="T3115" s="2" t="str">
        <f t="shared" si="48"/>
        <v>Not A&amp;R positive</v>
      </c>
    </row>
    <row r="3116" spans="1:20" x14ac:dyDescent="0.3">
      <c r="A3116" s="2" t="s">
        <v>8181</v>
      </c>
      <c r="B3116" s="3" t="s">
        <v>8344</v>
      </c>
      <c r="C3116" s="3" t="s">
        <v>8345</v>
      </c>
      <c r="D3116" s="4">
        <v>0.15</v>
      </c>
      <c r="E3116" s="5" t="s">
        <v>8184</v>
      </c>
      <c r="F3116" s="4">
        <v>2.5829999999999999E-2</v>
      </c>
      <c r="G3116" s="6">
        <v>47433</v>
      </c>
      <c r="H3116" s="3" t="s">
        <v>8249</v>
      </c>
      <c r="I3116" s="3"/>
      <c r="J3116" s="3"/>
      <c r="K3116" s="5" t="s">
        <v>71</v>
      </c>
      <c r="L3116" s="5">
        <v>2</v>
      </c>
      <c r="M3116" s="5" t="s">
        <v>2542</v>
      </c>
      <c r="N3116" s="5">
        <f>VLOOKUP(M3116,[1]ArchetypeScores!E:N,10,FALSE)</f>
        <v>0</v>
      </c>
      <c r="O3116" s="5">
        <f>VLOOKUP(M3116,[1]ArchetypeScores!E:O,11,FALSE)</f>
        <v>-1</v>
      </c>
      <c r="P3116" s="5">
        <f>VLOOKUP(M3116,[1]ArchetypeScores!E:P,12,FALSE)</f>
        <v>0</v>
      </c>
      <c r="Q3116" s="2" t="str">
        <f>VLOOKUP(M3116,[1]ArchetypeScores!E:W,19,FALSE)</f>
        <v>Industrials - other</v>
      </c>
      <c r="R3116" s="2">
        <f>VLOOKUP(M3116,[1]ArchetypeScores!E:I,5,FALSE)</f>
        <v>0</v>
      </c>
      <c r="S3116" s="2">
        <f>VLOOKUP(M3116,[1]ArchetypeScores!E:K,7,FALSE)</f>
        <v>0</v>
      </c>
      <c r="T3116" s="2" t="str">
        <f t="shared" si="48"/>
        <v>Not A&amp;R positive</v>
      </c>
    </row>
    <row r="3117" spans="1:20" x14ac:dyDescent="0.3">
      <c r="A3117" s="2" t="s">
        <v>8181</v>
      </c>
      <c r="B3117" s="3" t="s">
        <v>8344</v>
      </c>
      <c r="C3117" s="3" t="s">
        <v>8346</v>
      </c>
      <c r="D3117" s="4">
        <v>0.122</v>
      </c>
      <c r="E3117" s="5" t="s">
        <v>8184</v>
      </c>
      <c r="F3117" s="4">
        <v>2.1010000000000001E-2</v>
      </c>
      <c r="G3117" s="6">
        <v>47432</v>
      </c>
      <c r="H3117" s="3" t="s">
        <v>8249</v>
      </c>
      <c r="I3117" s="3"/>
      <c r="J3117" s="3"/>
      <c r="K3117" s="5" t="s">
        <v>25</v>
      </c>
      <c r="L3117" s="5">
        <v>15</v>
      </c>
      <c r="M3117" s="5" t="s">
        <v>26</v>
      </c>
      <c r="N3117" s="5">
        <f>VLOOKUP(M3117,[1]ArchetypeScores!E:N,10,FALSE)</f>
        <v>1</v>
      </c>
      <c r="O3117" s="5">
        <f>VLOOKUP(M3117,[1]ArchetypeScores!E:O,11,FALSE)</f>
        <v>-2</v>
      </c>
      <c r="P3117" s="5">
        <f>VLOOKUP(M3117,[1]ArchetypeScores!E:P,12,FALSE)</f>
        <v>0</v>
      </c>
      <c r="Q3117" s="2" t="str">
        <f>VLOOKUP(M3117,[1]ArchetypeScores!E:W,19,FALSE)</f>
        <v>Energy and water</v>
      </c>
      <c r="R3117" s="2">
        <f>VLOOKUP(M3117,[1]ArchetypeScores!E:I,5,FALSE)</f>
        <v>0</v>
      </c>
      <c r="S3117" s="2">
        <f>VLOOKUP(M3117,[1]ArchetypeScores!E:K,7,FALSE)</f>
        <v>0</v>
      </c>
      <c r="T3117" s="2" t="str">
        <f t="shared" si="48"/>
        <v>Not A&amp;R positive</v>
      </c>
    </row>
    <row r="3118" spans="1:20" x14ac:dyDescent="0.3">
      <c r="A3118" s="2" t="s">
        <v>8181</v>
      </c>
      <c r="B3118" s="3" t="s">
        <v>8347</v>
      </c>
      <c r="C3118" s="3" t="s">
        <v>8278</v>
      </c>
      <c r="D3118" s="4">
        <v>1.206</v>
      </c>
      <c r="E3118" s="5" t="s">
        <v>8184</v>
      </c>
      <c r="F3118" s="4">
        <v>0.20177999999999999</v>
      </c>
      <c r="G3118" s="6">
        <v>47471</v>
      </c>
      <c r="H3118" s="3" t="s">
        <v>8279</v>
      </c>
      <c r="I3118" s="3"/>
      <c r="J3118" s="3"/>
      <c r="K3118" s="5" t="s">
        <v>61</v>
      </c>
      <c r="L3118" s="5">
        <v>5</v>
      </c>
      <c r="M3118" s="5" t="s">
        <v>62</v>
      </c>
      <c r="N3118" s="5">
        <f>VLOOKUP(M3118,[1]ArchetypeScores!E:N,10,FALSE)</f>
        <v>0</v>
      </c>
      <c r="O3118" s="5">
        <f>VLOOKUP(M3118,[1]ArchetypeScores!E:O,11,FALSE)</f>
        <v>-1</v>
      </c>
      <c r="P3118" s="5">
        <f>VLOOKUP(M3118,[1]ArchetypeScores!E:P,12,FALSE)</f>
        <v>0</v>
      </c>
      <c r="Q3118" s="2" t="str">
        <f>VLOOKUP(M3118,[1]ArchetypeScores!E:W,19,FALSE)</f>
        <v>Health care</v>
      </c>
      <c r="R3118" s="2">
        <f>VLOOKUP(M3118,[1]ArchetypeScores!E:I,5,FALSE)</f>
        <v>0</v>
      </c>
      <c r="S3118" s="2">
        <f>VLOOKUP(M3118,[1]ArchetypeScores!E:K,7,FALSE)</f>
        <v>0</v>
      </c>
      <c r="T3118" s="2" t="str">
        <f t="shared" si="48"/>
        <v>Not A&amp;R positive</v>
      </c>
    </row>
    <row r="3119" spans="1:20" x14ac:dyDescent="0.3">
      <c r="A3119" s="2" t="s">
        <v>8181</v>
      </c>
      <c r="B3119" s="3" t="s">
        <v>8348</v>
      </c>
      <c r="C3119" s="3" t="s">
        <v>8349</v>
      </c>
      <c r="D3119" s="4">
        <v>0.35399999999999998</v>
      </c>
      <c r="E3119" s="5" t="s">
        <v>8184</v>
      </c>
      <c r="F3119" s="4">
        <v>5.7660000000000003E-2</v>
      </c>
      <c r="G3119" s="6">
        <v>47477</v>
      </c>
      <c r="H3119" s="3" t="s">
        <v>8188</v>
      </c>
      <c r="I3119" s="3"/>
      <c r="J3119" s="3"/>
      <c r="K3119" s="5" t="s">
        <v>38</v>
      </c>
      <c r="L3119" s="5">
        <v>29</v>
      </c>
      <c r="M3119" s="5" t="s">
        <v>316</v>
      </c>
      <c r="N3119" s="5">
        <f>VLOOKUP(M3119,[1]ArchetypeScores!E:N,10,FALSE)</f>
        <v>0</v>
      </c>
      <c r="O3119" s="5">
        <f>VLOOKUP(M3119,[1]ArchetypeScores!E:O,11,FALSE)</f>
        <v>-1</v>
      </c>
      <c r="P3119" s="5">
        <f>VLOOKUP(M3119,[1]ArchetypeScores!E:P,12,FALSE)</f>
        <v>0</v>
      </c>
      <c r="Q3119" s="2" t="str">
        <f>VLOOKUP(M3119,[1]ArchetypeScores!E:W,19,FALSE)</f>
        <v>Other sector</v>
      </c>
      <c r="R3119" s="2">
        <f>VLOOKUP(M3119,[1]ArchetypeScores!E:I,5,FALSE)</f>
        <v>0</v>
      </c>
      <c r="S3119" s="2">
        <f>VLOOKUP(M3119,[1]ArchetypeScores!E:K,7,FALSE)</f>
        <v>0</v>
      </c>
      <c r="T3119" s="2" t="str">
        <f t="shared" si="48"/>
        <v>Not A&amp;R positive</v>
      </c>
    </row>
    <row r="3120" spans="1:20" x14ac:dyDescent="0.3">
      <c r="A3120" s="2" t="s">
        <v>8181</v>
      </c>
      <c r="B3120" s="3" t="s">
        <v>8350</v>
      </c>
      <c r="C3120" s="3" t="s">
        <v>8351</v>
      </c>
      <c r="D3120" s="4"/>
      <c r="E3120" s="5" t="s">
        <v>8184</v>
      </c>
      <c r="F3120" s="4">
        <v>0</v>
      </c>
      <c r="G3120" s="6">
        <v>47476</v>
      </c>
      <c r="H3120" s="3" t="s">
        <v>8188</v>
      </c>
      <c r="I3120" s="3"/>
      <c r="J3120" s="3"/>
      <c r="K3120" s="5" t="s">
        <v>291</v>
      </c>
      <c r="L3120" s="5">
        <v>4</v>
      </c>
      <c r="M3120" s="5" t="s">
        <v>292</v>
      </c>
      <c r="N3120" s="5">
        <f>VLOOKUP(M3120,[1]ArchetypeScores!E:N,10,FALSE)</f>
        <v>1</v>
      </c>
      <c r="O3120" s="5">
        <f>VLOOKUP(M3120,[1]ArchetypeScores!E:O,11,FALSE)</f>
        <v>0</v>
      </c>
      <c r="P3120" s="5">
        <f>VLOOKUP(M3120,[1]ArchetypeScores!E:P,12,FALSE)</f>
        <v>0</v>
      </c>
      <c r="Q3120" s="2" t="str">
        <f>VLOOKUP(M3120,[1]ArchetypeScores!E:W,19,FALSE)</f>
        <v>Education and training</v>
      </c>
      <c r="R3120" s="2">
        <f>VLOOKUP(M3120,[1]ArchetypeScores!E:I,5,FALSE)</f>
        <v>0</v>
      </c>
      <c r="S3120" s="2">
        <f>VLOOKUP(M3120,[1]ArchetypeScores!E:K,7,FALSE)</f>
        <v>0</v>
      </c>
      <c r="T3120" s="2" t="str">
        <f t="shared" si="48"/>
        <v>Not A&amp;R positive</v>
      </c>
    </row>
    <row r="3121" spans="1:20" x14ac:dyDescent="0.3">
      <c r="A3121" s="2" t="s">
        <v>8181</v>
      </c>
      <c r="B3121" s="3" t="s">
        <v>8352</v>
      </c>
      <c r="C3121" s="3" t="s">
        <v>8353</v>
      </c>
      <c r="D3121" s="4"/>
      <c r="E3121" s="5" t="s">
        <v>8184</v>
      </c>
      <c r="F3121" s="4">
        <v>0</v>
      </c>
      <c r="G3121" s="6">
        <v>47473</v>
      </c>
      <c r="H3121" s="3" t="s">
        <v>8188</v>
      </c>
      <c r="I3121" s="3"/>
      <c r="J3121" s="3"/>
      <c r="K3121" s="5" t="s">
        <v>31</v>
      </c>
      <c r="L3121" s="5" t="s">
        <v>112</v>
      </c>
      <c r="M3121" s="5" t="s">
        <v>779</v>
      </c>
      <c r="N3121" s="5">
        <f>VLOOKUP(M3121,[1]ArchetypeScores!E:N,10,FALSE)</f>
        <v>0</v>
      </c>
      <c r="O3121" s="5">
        <f>VLOOKUP(M3121,[1]ArchetypeScores!E:O,11,FALSE)</f>
        <v>0</v>
      </c>
      <c r="P3121" s="5">
        <f>VLOOKUP(M3121,[1]ArchetypeScores!E:P,12,FALSE)</f>
        <v>0</v>
      </c>
      <c r="Q3121" s="2" t="str">
        <f>VLOOKUP(M3121,[1]ArchetypeScores!E:W,19,FALSE)</f>
        <v>Untargeted</v>
      </c>
      <c r="R3121" s="2">
        <f>VLOOKUP(M3121,[1]ArchetypeScores!E:I,5,FALSE)</f>
        <v>0</v>
      </c>
      <c r="S3121" s="2">
        <f>VLOOKUP(M3121,[1]ArchetypeScores!E:K,7,FALSE)</f>
        <v>0</v>
      </c>
      <c r="T3121" s="2" t="str">
        <f t="shared" si="48"/>
        <v>Not A&amp;R positive</v>
      </c>
    </row>
    <row r="3122" spans="1:20" x14ac:dyDescent="0.3">
      <c r="A3122" s="2" t="s">
        <v>8354</v>
      </c>
      <c r="B3122" s="3" t="s">
        <v>8355</v>
      </c>
      <c r="C3122" s="3" t="s">
        <v>8356</v>
      </c>
      <c r="D3122" s="4">
        <v>1.2999999999999999E-2</v>
      </c>
      <c r="E3122" s="5" t="s">
        <v>23</v>
      </c>
      <c r="F3122" s="4">
        <v>4.8399999999999997E-3</v>
      </c>
      <c r="G3122" s="6">
        <v>47485</v>
      </c>
      <c r="H3122" s="3" t="s">
        <v>8357</v>
      </c>
      <c r="I3122" s="3"/>
      <c r="J3122" s="3"/>
      <c r="K3122" s="5" t="s">
        <v>67</v>
      </c>
      <c r="L3122" s="5">
        <v>1</v>
      </c>
      <c r="M3122" s="5" t="s">
        <v>265</v>
      </c>
      <c r="N3122" s="5">
        <f>VLOOKUP(M3122,[1]ArchetypeScores!E:N,10,FALSE)</f>
        <v>0</v>
      </c>
      <c r="O3122" s="5">
        <f>VLOOKUP(M3122,[1]ArchetypeScores!E:O,11,FALSE)</f>
        <v>-1</v>
      </c>
      <c r="P3122" s="5">
        <f>VLOOKUP(M3122,[1]ArchetypeScores!E:P,12,FALSE)</f>
        <v>0</v>
      </c>
      <c r="Q3122" s="2" t="str">
        <f>VLOOKUP(M3122,[1]ArchetypeScores!E:W,19,FALSE)</f>
        <v>Untargeted</v>
      </c>
      <c r="R3122" s="2">
        <f>VLOOKUP(M3122,[1]ArchetypeScores!E:I,5,FALSE)</f>
        <v>0</v>
      </c>
      <c r="S3122" s="2">
        <f>VLOOKUP(M3122,[1]ArchetypeScores!E:K,7,FALSE)</f>
        <v>0</v>
      </c>
      <c r="T3122" s="2" t="str">
        <f t="shared" si="48"/>
        <v>Not A&amp;R positive</v>
      </c>
    </row>
    <row r="3123" spans="1:20" x14ac:dyDescent="0.3">
      <c r="A3123" s="2" t="s">
        <v>8354</v>
      </c>
      <c r="B3123" s="3" t="s">
        <v>8355</v>
      </c>
      <c r="C3123" s="3" t="s">
        <v>8358</v>
      </c>
      <c r="D3123" s="4">
        <v>3.0000000000000001E-3</v>
      </c>
      <c r="E3123" s="5" t="s">
        <v>23</v>
      </c>
      <c r="F3123" s="4">
        <v>1.1199999999999999E-3</v>
      </c>
      <c r="G3123" s="6">
        <v>47486</v>
      </c>
      <c r="H3123" s="3" t="s">
        <v>8357</v>
      </c>
      <c r="I3123" s="3"/>
      <c r="J3123" s="3"/>
      <c r="K3123" s="5" t="s">
        <v>57</v>
      </c>
      <c r="L3123" s="5">
        <v>29</v>
      </c>
      <c r="M3123" s="5" t="s">
        <v>58</v>
      </c>
      <c r="N3123" s="5">
        <f>VLOOKUP(M3123,[1]ArchetypeScores!E:N,10,FALSE)</f>
        <v>0</v>
      </c>
      <c r="O3123" s="5">
        <f>VLOOKUP(M3123,[1]ArchetypeScores!E:O,11,FALSE)</f>
        <v>-1</v>
      </c>
      <c r="P3123" s="5">
        <f>VLOOKUP(M3123,[1]ArchetypeScores!E:P,12,FALSE)</f>
        <v>0</v>
      </c>
      <c r="Q3123" s="2" t="str">
        <f>VLOOKUP(M3123,[1]ArchetypeScores!E:W,19,FALSE)</f>
        <v>Untargeted</v>
      </c>
      <c r="R3123" s="2">
        <f>VLOOKUP(M3123,[1]ArchetypeScores!E:I,5,FALSE)</f>
        <v>0</v>
      </c>
      <c r="S3123" s="2">
        <f>VLOOKUP(M3123,[1]ArchetypeScores!E:K,7,FALSE)</f>
        <v>0</v>
      </c>
      <c r="T3123" s="2" t="str">
        <f t="shared" si="48"/>
        <v>Not A&amp;R positive</v>
      </c>
    </row>
    <row r="3124" spans="1:20" x14ac:dyDescent="0.3">
      <c r="A3124" s="2" t="s">
        <v>8354</v>
      </c>
      <c r="B3124" s="3" t="s">
        <v>8355</v>
      </c>
      <c r="C3124" s="3" t="s">
        <v>8359</v>
      </c>
      <c r="D3124" s="4">
        <v>7.0000000000000001E-3</v>
      </c>
      <c r="E3124" s="5" t="s">
        <v>23</v>
      </c>
      <c r="F3124" s="4">
        <v>2.7200000000000002E-3</v>
      </c>
      <c r="G3124" s="6">
        <v>47487</v>
      </c>
      <c r="H3124" s="3" t="s">
        <v>8357</v>
      </c>
      <c r="I3124" s="3"/>
      <c r="J3124" s="3"/>
      <c r="K3124" s="5" t="s">
        <v>2091</v>
      </c>
      <c r="L3124" s="5">
        <v>3</v>
      </c>
      <c r="M3124" s="5" t="s">
        <v>2471</v>
      </c>
      <c r="N3124" s="5">
        <f>VLOOKUP(M3124,[1]ArchetypeScores!E:N,10,FALSE)</f>
        <v>0</v>
      </c>
      <c r="O3124" s="5">
        <f>VLOOKUP(M3124,[1]ArchetypeScores!E:O,11,FALSE)</f>
        <v>-1</v>
      </c>
      <c r="P3124" s="5">
        <f>VLOOKUP(M3124,[1]ArchetypeScores!E:P,12,FALSE)</f>
        <v>0</v>
      </c>
      <c r="Q3124" s="2" t="str">
        <f>VLOOKUP(M3124,[1]ArchetypeScores!E:W,19,FALSE)</f>
        <v>Energy and water</v>
      </c>
      <c r="R3124" s="2">
        <f>VLOOKUP(M3124,[1]ArchetypeScores!E:I,5,FALSE)</f>
        <v>0</v>
      </c>
      <c r="S3124" s="2">
        <f>VLOOKUP(M3124,[1]ArchetypeScores!E:K,7,FALSE)</f>
        <v>0</v>
      </c>
      <c r="T3124" s="2" t="str">
        <f t="shared" si="48"/>
        <v>Not A&amp;R positive</v>
      </c>
    </row>
    <row r="3125" spans="1:20" x14ac:dyDescent="0.3">
      <c r="A3125" s="2" t="s">
        <v>8354</v>
      </c>
      <c r="B3125" s="3" t="s">
        <v>8360</v>
      </c>
      <c r="C3125" s="3" t="s">
        <v>8361</v>
      </c>
      <c r="D3125" s="4">
        <v>2.5000000000000001E-2</v>
      </c>
      <c r="E3125" s="5" t="s">
        <v>23</v>
      </c>
      <c r="F3125" s="4">
        <v>9.2999999999999992E-3</v>
      </c>
      <c r="G3125" s="6">
        <v>47484</v>
      </c>
      <c r="H3125" s="3" t="s">
        <v>8362</v>
      </c>
      <c r="I3125" s="3"/>
      <c r="J3125" s="3"/>
      <c r="K3125" s="5" t="s">
        <v>47</v>
      </c>
      <c r="L3125" s="5">
        <v>3</v>
      </c>
      <c r="M3125" s="5" t="s">
        <v>607</v>
      </c>
      <c r="N3125" s="5">
        <f>VLOOKUP(M3125,[1]ArchetypeScores!E:N,10,FALSE)</f>
        <v>0</v>
      </c>
      <c r="O3125" s="5">
        <f>VLOOKUP(M3125,[1]ArchetypeScores!E:O,11,FALSE)</f>
        <v>0</v>
      </c>
      <c r="P3125" s="5">
        <f>VLOOKUP(M3125,[1]ArchetypeScores!E:P,12,FALSE)</f>
        <v>0</v>
      </c>
      <c r="Q3125" s="2" t="str">
        <f>VLOOKUP(M3125,[1]ArchetypeScores!E:W,19,FALSE)</f>
        <v>Other sector</v>
      </c>
      <c r="R3125" s="2">
        <f>VLOOKUP(M3125,[1]ArchetypeScores!E:I,5,FALSE)</f>
        <v>0</v>
      </c>
      <c r="S3125" s="2">
        <f>VLOOKUP(M3125,[1]ArchetypeScores!E:K,7,FALSE)</f>
        <v>0</v>
      </c>
      <c r="T3125" s="2" t="str">
        <f t="shared" si="48"/>
        <v>Not A&amp;R positive</v>
      </c>
    </row>
    <row r="3126" spans="1:20" x14ac:dyDescent="0.3">
      <c r="A3126" s="2" t="s">
        <v>8354</v>
      </c>
      <c r="B3126" s="3" t="s">
        <v>8363</v>
      </c>
      <c r="C3126" s="3" t="s">
        <v>8364</v>
      </c>
      <c r="D3126" s="4">
        <v>9.7000000000000003E-2</v>
      </c>
      <c r="E3126" s="5" t="s">
        <v>23</v>
      </c>
      <c r="F3126" s="4">
        <v>3.6200000000000003E-2</v>
      </c>
      <c r="G3126" s="6">
        <v>47488</v>
      </c>
      <c r="H3126" s="3" t="s">
        <v>8365</v>
      </c>
      <c r="I3126" s="3"/>
      <c r="J3126" s="3"/>
      <c r="K3126" s="5" t="s">
        <v>269</v>
      </c>
      <c r="L3126" s="5">
        <v>3</v>
      </c>
      <c r="M3126" s="5" t="s">
        <v>270</v>
      </c>
      <c r="N3126" s="5">
        <f>VLOOKUP(M3126,[1]ArchetypeScores!E:N,10,FALSE)</f>
        <v>1</v>
      </c>
      <c r="O3126" s="5">
        <f>VLOOKUP(M3126,[1]ArchetypeScores!E:O,11,FALSE)</f>
        <v>-1</v>
      </c>
      <c r="P3126" s="5">
        <f>VLOOKUP(M3126,[1]ArchetypeScores!E:P,12,FALSE)</f>
        <v>0</v>
      </c>
      <c r="Q3126" s="2" t="str">
        <f>VLOOKUP(M3126,[1]ArchetypeScores!E:W,19,FALSE)</f>
        <v>Untargeted</v>
      </c>
      <c r="R3126" s="2">
        <f>VLOOKUP(M3126,[1]ArchetypeScores!E:I,5,FALSE)</f>
        <v>0</v>
      </c>
      <c r="S3126" s="2">
        <f>VLOOKUP(M3126,[1]ArchetypeScores!E:K,7,FALSE)</f>
        <v>0</v>
      </c>
      <c r="T3126" s="2" t="str">
        <f t="shared" si="48"/>
        <v>Not A&amp;R positive</v>
      </c>
    </row>
    <row r="3127" spans="1:20" x14ac:dyDescent="0.3">
      <c r="A3127" s="2" t="s">
        <v>8354</v>
      </c>
      <c r="B3127" s="3" t="s">
        <v>8366</v>
      </c>
      <c r="C3127" s="3" t="s">
        <v>8367</v>
      </c>
      <c r="D3127" s="4">
        <v>0</v>
      </c>
      <c r="E3127" s="5" t="s">
        <v>23</v>
      </c>
      <c r="F3127" s="4">
        <v>2.0000000000000002E-5</v>
      </c>
      <c r="G3127" s="6">
        <v>47483</v>
      </c>
      <c r="H3127" s="3" t="s">
        <v>8368</v>
      </c>
      <c r="I3127" s="3"/>
      <c r="J3127" s="3"/>
      <c r="K3127" s="5" t="s">
        <v>47</v>
      </c>
      <c r="L3127" s="5">
        <v>3</v>
      </c>
      <c r="M3127" s="5" t="s">
        <v>607</v>
      </c>
      <c r="N3127" s="5">
        <f>VLOOKUP(M3127,[1]ArchetypeScores!E:N,10,FALSE)</f>
        <v>0</v>
      </c>
      <c r="O3127" s="5">
        <f>VLOOKUP(M3127,[1]ArchetypeScores!E:O,11,FALSE)</f>
        <v>0</v>
      </c>
      <c r="P3127" s="5">
        <f>VLOOKUP(M3127,[1]ArchetypeScores!E:P,12,FALSE)</f>
        <v>0</v>
      </c>
      <c r="Q3127" s="2" t="str">
        <f>VLOOKUP(M3127,[1]ArchetypeScores!E:W,19,FALSE)</f>
        <v>Other sector</v>
      </c>
      <c r="R3127" s="2">
        <f>VLOOKUP(M3127,[1]ArchetypeScores!E:I,5,FALSE)</f>
        <v>0</v>
      </c>
      <c r="S3127" s="2">
        <f>VLOOKUP(M3127,[1]ArchetypeScores!E:K,7,FALSE)</f>
        <v>0</v>
      </c>
      <c r="T3127" s="2" t="str">
        <f t="shared" si="48"/>
        <v>Not A&amp;R positive</v>
      </c>
    </row>
    <row r="3128" spans="1:20" x14ac:dyDescent="0.3">
      <c r="A3128" s="2" t="s">
        <v>8369</v>
      </c>
      <c r="B3128" s="3" t="s">
        <v>8370</v>
      </c>
      <c r="C3128" s="3" t="s">
        <v>8371</v>
      </c>
      <c r="D3128" s="4">
        <v>0.37</v>
      </c>
      <c r="E3128" s="5" t="s">
        <v>8372</v>
      </c>
      <c r="F3128" s="4">
        <v>4.6859999999999999E-2</v>
      </c>
      <c r="G3128" s="6">
        <v>47494</v>
      </c>
      <c r="H3128" s="3" t="s">
        <v>8373</v>
      </c>
      <c r="I3128" s="3"/>
      <c r="J3128" s="3"/>
      <c r="K3128" s="5" t="s">
        <v>61</v>
      </c>
      <c r="L3128" s="5">
        <v>1</v>
      </c>
      <c r="M3128" s="5" t="s">
        <v>130</v>
      </c>
      <c r="N3128" s="5">
        <f>VLOOKUP(M3128,[1]ArchetypeScores!E:N,10,FALSE)</f>
        <v>0</v>
      </c>
      <c r="O3128" s="5">
        <f>VLOOKUP(M3128,[1]ArchetypeScores!E:O,11,FALSE)</f>
        <v>-1</v>
      </c>
      <c r="P3128" s="5">
        <f>VLOOKUP(M3128,[1]ArchetypeScores!E:P,12,FALSE)</f>
        <v>0</v>
      </c>
      <c r="Q3128" s="2" t="str">
        <f>VLOOKUP(M3128,[1]ArchetypeScores!E:W,19,FALSE)</f>
        <v>Health care</v>
      </c>
      <c r="R3128" s="2">
        <f>VLOOKUP(M3128,[1]ArchetypeScores!E:I,5,FALSE)</f>
        <v>0</v>
      </c>
      <c r="S3128" s="2">
        <f>VLOOKUP(M3128,[1]ArchetypeScores!E:K,7,FALSE)</f>
        <v>0</v>
      </c>
      <c r="T3128" s="2" t="str">
        <f t="shared" si="48"/>
        <v>Not A&amp;R positive</v>
      </c>
    </row>
    <row r="3129" spans="1:20" x14ac:dyDescent="0.3">
      <c r="A3129" s="2" t="s">
        <v>8369</v>
      </c>
      <c r="B3129" s="3" t="s">
        <v>8374</v>
      </c>
      <c r="C3129" s="3" t="s">
        <v>8375</v>
      </c>
      <c r="D3129" s="4">
        <v>0.36</v>
      </c>
      <c r="E3129" s="5" t="s">
        <v>8372</v>
      </c>
      <c r="F3129" s="4">
        <v>4.5589999999999999E-2</v>
      </c>
      <c r="G3129" s="6">
        <v>47490</v>
      </c>
      <c r="H3129" s="3" t="s">
        <v>8376</v>
      </c>
      <c r="I3129" s="3"/>
      <c r="J3129" s="3"/>
      <c r="K3129" s="5" t="s">
        <v>47</v>
      </c>
      <c r="L3129" s="5">
        <v>4</v>
      </c>
      <c r="M3129" s="5" t="s">
        <v>485</v>
      </c>
      <c r="N3129" s="5">
        <f>VLOOKUP(M3129,[1]ArchetypeScores!E:N,10,FALSE)</f>
        <v>0</v>
      </c>
      <c r="O3129" s="5">
        <f>VLOOKUP(M3129,[1]ArchetypeScores!E:O,11,FALSE)</f>
        <v>0</v>
      </c>
      <c r="P3129" s="5">
        <f>VLOOKUP(M3129,[1]ArchetypeScores!E:P,12,FALSE)</f>
        <v>0</v>
      </c>
      <c r="Q3129" s="2" t="str">
        <f>VLOOKUP(M3129,[1]ArchetypeScores!E:W,19,FALSE)</f>
        <v>Energy and water</v>
      </c>
      <c r="R3129" s="2">
        <f>VLOOKUP(M3129,[1]ArchetypeScores!E:I,5,FALSE)</f>
        <v>0</v>
      </c>
      <c r="S3129" s="2">
        <f>VLOOKUP(M3129,[1]ArchetypeScores!E:K,7,FALSE)</f>
        <v>0</v>
      </c>
      <c r="T3129" s="2" t="str">
        <f t="shared" si="48"/>
        <v>Not A&amp;R positive</v>
      </c>
    </row>
    <row r="3130" spans="1:20" x14ac:dyDescent="0.3">
      <c r="A3130" s="2" t="s">
        <v>8369</v>
      </c>
      <c r="B3130" s="3" t="s">
        <v>8377</v>
      </c>
      <c r="C3130" s="3" t="s">
        <v>8378</v>
      </c>
      <c r="D3130" s="4">
        <v>6</v>
      </c>
      <c r="E3130" s="5" t="s">
        <v>8372</v>
      </c>
      <c r="F3130" s="4">
        <v>0.75895999999999997</v>
      </c>
      <c r="G3130" s="6">
        <v>47496</v>
      </c>
      <c r="H3130" s="3" t="s">
        <v>8379</v>
      </c>
      <c r="I3130" s="3"/>
      <c r="J3130" s="3"/>
      <c r="K3130" s="5" t="s">
        <v>118</v>
      </c>
      <c r="L3130" s="5">
        <v>2</v>
      </c>
      <c r="M3130" s="5" t="s">
        <v>226</v>
      </c>
      <c r="N3130" s="5">
        <f>VLOOKUP(M3130,[1]ArchetypeScores!E:N,10,FALSE)</f>
        <v>0</v>
      </c>
      <c r="O3130" s="5">
        <f>VLOOKUP(M3130,[1]ArchetypeScores!E:O,11,FALSE)</f>
        <v>-1</v>
      </c>
      <c r="P3130" s="5">
        <f>VLOOKUP(M3130,[1]ArchetypeScores!E:P,12,FALSE)</f>
        <v>0</v>
      </c>
      <c r="Q3130" s="2" t="str">
        <f>VLOOKUP(M3130,[1]ArchetypeScores!E:W,19,FALSE)</f>
        <v>Untargeted</v>
      </c>
      <c r="R3130" s="2">
        <f>VLOOKUP(M3130,[1]ArchetypeScores!E:I,5,FALSE)</f>
        <v>0</v>
      </c>
      <c r="S3130" s="2">
        <f>VLOOKUP(M3130,[1]ArchetypeScores!E:K,7,FALSE)</f>
        <v>0</v>
      </c>
      <c r="T3130" s="2" t="str">
        <f t="shared" si="48"/>
        <v>Not A&amp;R positive</v>
      </c>
    </row>
    <row r="3131" spans="1:20" x14ac:dyDescent="0.3">
      <c r="A3131" s="2" t="s">
        <v>8369</v>
      </c>
      <c r="B3131" s="3" t="s">
        <v>8380</v>
      </c>
      <c r="C3131" s="3" t="s">
        <v>8381</v>
      </c>
      <c r="D3131" s="4">
        <v>0.03</v>
      </c>
      <c r="E3131" s="5" t="s">
        <v>8372</v>
      </c>
      <c r="F3131" s="4">
        <v>3.8E-3</v>
      </c>
      <c r="G3131" s="6">
        <v>47492</v>
      </c>
      <c r="H3131" s="3" t="s">
        <v>8373</v>
      </c>
      <c r="I3131" s="3"/>
      <c r="J3131" s="3"/>
      <c r="K3131" s="5" t="s">
        <v>196</v>
      </c>
      <c r="L3131" s="5" t="s">
        <v>112</v>
      </c>
      <c r="M3131" s="5" t="s">
        <v>621</v>
      </c>
      <c r="N3131" s="5">
        <f>VLOOKUP(M3131,[1]ArchetypeScores!E:N,10,FALSE)</f>
        <v>1</v>
      </c>
      <c r="O3131" s="5">
        <f>VLOOKUP(M3131,[1]ArchetypeScores!E:O,11,FALSE)</f>
        <v>-2</v>
      </c>
      <c r="P3131" s="5">
        <f>VLOOKUP(M3131,[1]ArchetypeScores!E:P,12,FALSE)</f>
        <v>0</v>
      </c>
      <c r="Q3131" s="2" t="str">
        <f>VLOOKUP(M3131,[1]ArchetypeScores!E:W,19,FALSE)</f>
        <v>Other sector</v>
      </c>
      <c r="R3131" s="2">
        <f>VLOOKUP(M3131,[1]ArchetypeScores!E:I,5,FALSE)</f>
        <v>0</v>
      </c>
      <c r="S3131" s="2">
        <f>VLOOKUP(M3131,[1]ArchetypeScores!E:K,7,FALSE)</f>
        <v>-1</v>
      </c>
      <c r="T3131" s="2" t="str">
        <f t="shared" si="48"/>
        <v>Not A&amp;R positive</v>
      </c>
    </row>
    <row r="3132" spans="1:20" x14ac:dyDescent="0.3">
      <c r="A3132" s="2" t="s">
        <v>8369</v>
      </c>
      <c r="B3132" s="3" t="s">
        <v>8382</v>
      </c>
      <c r="C3132" s="3" t="s">
        <v>8383</v>
      </c>
      <c r="D3132" s="4">
        <v>1.85</v>
      </c>
      <c r="E3132" s="5" t="s">
        <v>8372</v>
      </c>
      <c r="F3132" s="4">
        <v>0.23401</v>
      </c>
      <c r="G3132" s="6">
        <v>47497</v>
      </c>
      <c r="H3132" s="3" t="s">
        <v>8379</v>
      </c>
      <c r="I3132" s="3"/>
      <c r="J3132" s="3"/>
      <c r="K3132" s="5" t="s">
        <v>67</v>
      </c>
      <c r="L3132" s="5">
        <v>1</v>
      </c>
      <c r="M3132" s="5" t="s">
        <v>265</v>
      </c>
      <c r="N3132" s="5">
        <f>VLOOKUP(M3132,[1]ArchetypeScores!E:N,10,FALSE)</f>
        <v>0</v>
      </c>
      <c r="O3132" s="5">
        <f>VLOOKUP(M3132,[1]ArchetypeScores!E:O,11,FALSE)</f>
        <v>-1</v>
      </c>
      <c r="P3132" s="5">
        <f>VLOOKUP(M3132,[1]ArchetypeScores!E:P,12,FALSE)</f>
        <v>0</v>
      </c>
      <c r="Q3132" s="2" t="str">
        <f>VLOOKUP(M3132,[1]ArchetypeScores!E:W,19,FALSE)</f>
        <v>Untargeted</v>
      </c>
      <c r="R3132" s="2">
        <f>VLOOKUP(M3132,[1]ArchetypeScores!E:I,5,FALSE)</f>
        <v>0</v>
      </c>
      <c r="S3132" s="2">
        <f>VLOOKUP(M3132,[1]ArchetypeScores!E:K,7,FALSE)</f>
        <v>0</v>
      </c>
      <c r="T3132" s="2" t="str">
        <f t="shared" si="48"/>
        <v>Not A&amp;R positive</v>
      </c>
    </row>
    <row r="3133" spans="1:20" x14ac:dyDescent="0.3">
      <c r="A3133" s="2" t="s">
        <v>8369</v>
      </c>
      <c r="B3133" s="3" t="s">
        <v>8384</v>
      </c>
      <c r="C3133" s="3" t="s">
        <v>8385</v>
      </c>
      <c r="D3133" s="4">
        <v>0.6</v>
      </c>
      <c r="E3133" s="5" t="s">
        <v>8372</v>
      </c>
      <c r="F3133" s="4">
        <v>7.5990000000000002E-2</v>
      </c>
      <c r="G3133" s="6">
        <v>47495</v>
      </c>
      <c r="H3133" s="3" t="s">
        <v>8386</v>
      </c>
      <c r="I3133" s="3"/>
      <c r="J3133" s="3"/>
      <c r="K3133" s="5" t="s">
        <v>112</v>
      </c>
      <c r="L3133" s="5" t="s">
        <v>112</v>
      </c>
      <c r="M3133" s="5" t="s">
        <v>961</v>
      </c>
      <c r="N3133" s="5">
        <f>VLOOKUP(M3133,[1]ArchetypeScores!E:N,10,FALSE)</f>
        <v>0</v>
      </c>
      <c r="O3133" s="5">
        <f>VLOOKUP(M3133,[1]ArchetypeScores!E:O,11,FALSE)</f>
        <v>0</v>
      </c>
      <c r="P3133" s="5">
        <f>VLOOKUP(M3133,[1]ArchetypeScores!E:P,12,FALSE)</f>
        <v>0</v>
      </c>
      <c r="Q3133" s="2" t="str">
        <f>VLOOKUP(M3133,[1]ArchetypeScores!E:W,19,FALSE)</f>
        <v>Untargeted</v>
      </c>
      <c r="R3133" s="2">
        <f>VLOOKUP(M3133,[1]ArchetypeScores!E:I,5,FALSE)</f>
        <v>0</v>
      </c>
      <c r="S3133" s="2">
        <f>VLOOKUP(M3133,[1]ArchetypeScores!E:K,7,FALSE)</f>
        <v>0</v>
      </c>
      <c r="T3133" s="2" t="str">
        <f t="shared" si="48"/>
        <v>Not A&amp;R positive</v>
      </c>
    </row>
    <row r="3134" spans="1:20" x14ac:dyDescent="0.3">
      <c r="A3134" s="2" t="s">
        <v>8369</v>
      </c>
      <c r="B3134" s="3" t="s">
        <v>8387</v>
      </c>
      <c r="C3134" s="3" t="s">
        <v>8388</v>
      </c>
      <c r="D3134" s="4">
        <v>2.5999999999999999E-2</v>
      </c>
      <c r="E3134" s="5" t="s">
        <v>8372</v>
      </c>
      <c r="F3134" s="4">
        <v>3.29E-3</v>
      </c>
      <c r="G3134" s="6">
        <v>47493</v>
      </c>
      <c r="H3134" s="3" t="s">
        <v>8373</v>
      </c>
      <c r="I3134" s="3"/>
      <c r="J3134" s="3"/>
      <c r="K3134" s="5" t="s">
        <v>118</v>
      </c>
      <c r="L3134" s="5">
        <v>3</v>
      </c>
      <c r="M3134" s="5" t="s">
        <v>168</v>
      </c>
      <c r="N3134" s="5">
        <f>VLOOKUP(M3134,[1]ArchetypeScores!E:N,10,FALSE)</f>
        <v>0</v>
      </c>
      <c r="O3134" s="5">
        <f>VLOOKUP(M3134,[1]ArchetypeScores!E:O,11,FALSE)</f>
        <v>-1</v>
      </c>
      <c r="P3134" s="5">
        <f>VLOOKUP(M3134,[1]ArchetypeScores!E:P,12,FALSE)</f>
        <v>0</v>
      </c>
      <c r="Q3134" s="2" t="str">
        <f>VLOOKUP(M3134,[1]ArchetypeScores!E:W,19,FALSE)</f>
        <v>Untargeted</v>
      </c>
      <c r="R3134" s="2">
        <f>VLOOKUP(M3134,[1]ArchetypeScores!E:I,5,FALSE)</f>
        <v>0</v>
      </c>
      <c r="S3134" s="2">
        <f>VLOOKUP(M3134,[1]ArchetypeScores!E:K,7,FALSE)</f>
        <v>0</v>
      </c>
      <c r="T3134" s="2" t="str">
        <f t="shared" si="48"/>
        <v>Not A&amp;R positive</v>
      </c>
    </row>
    <row r="3135" spans="1:20" x14ac:dyDescent="0.3">
      <c r="A3135" s="2" t="s">
        <v>8369</v>
      </c>
      <c r="B3135" s="3" t="s">
        <v>8389</v>
      </c>
      <c r="C3135" s="3" t="s">
        <v>8390</v>
      </c>
      <c r="D3135" s="4">
        <v>0.1</v>
      </c>
      <c r="E3135" s="5" t="s">
        <v>8372</v>
      </c>
      <c r="F3135" s="4">
        <v>1.268E-2</v>
      </c>
      <c r="G3135" s="6">
        <v>47499</v>
      </c>
      <c r="H3135" s="3" t="s">
        <v>8391</v>
      </c>
      <c r="I3135" s="3"/>
      <c r="J3135" s="3"/>
      <c r="K3135" s="5" t="s">
        <v>163</v>
      </c>
      <c r="L3135" s="5">
        <v>2</v>
      </c>
      <c r="M3135" s="5" t="s">
        <v>648</v>
      </c>
      <c r="N3135" s="5">
        <f>VLOOKUP(M3135,[1]ArchetypeScores!E:N,10,FALSE)</f>
        <v>0</v>
      </c>
      <c r="O3135" s="5">
        <f>VLOOKUP(M3135,[1]ArchetypeScores!E:O,11,FALSE)</f>
        <v>0</v>
      </c>
      <c r="P3135" s="5">
        <f>VLOOKUP(M3135,[1]ArchetypeScores!E:P,12,FALSE)</f>
        <v>0</v>
      </c>
      <c r="Q3135" s="2" t="str">
        <f>VLOOKUP(M3135,[1]ArchetypeScores!E:W,19,FALSE)</f>
        <v>Health care</v>
      </c>
      <c r="R3135" s="2">
        <f>VLOOKUP(M3135,[1]ArchetypeScores!E:I,5,FALSE)</f>
        <v>0</v>
      </c>
      <c r="S3135" s="2">
        <f>VLOOKUP(M3135,[1]ArchetypeScores!E:K,7,FALSE)</f>
        <v>0</v>
      </c>
      <c r="T3135" s="2" t="str">
        <f t="shared" si="48"/>
        <v>Not A&amp;R positive</v>
      </c>
    </row>
    <row r="3136" spans="1:20" x14ac:dyDescent="0.3">
      <c r="A3136" s="2" t="s">
        <v>8369</v>
      </c>
      <c r="B3136" s="3" t="s">
        <v>8392</v>
      </c>
      <c r="C3136" s="3" t="s">
        <v>8393</v>
      </c>
      <c r="D3136" s="4">
        <v>0.15</v>
      </c>
      <c r="E3136" s="5" t="s">
        <v>8372</v>
      </c>
      <c r="F3136" s="4">
        <v>1.9050000000000001E-2</v>
      </c>
      <c r="G3136" s="6">
        <v>47489</v>
      </c>
      <c r="H3136" s="3" t="s">
        <v>8394</v>
      </c>
      <c r="I3136" s="3"/>
      <c r="J3136" s="3"/>
      <c r="K3136" s="5" t="s">
        <v>118</v>
      </c>
      <c r="L3136" s="5">
        <v>3</v>
      </c>
      <c r="M3136" s="5" t="s">
        <v>168</v>
      </c>
      <c r="N3136" s="5">
        <f>VLOOKUP(M3136,[1]ArchetypeScores!E:N,10,FALSE)</f>
        <v>0</v>
      </c>
      <c r="O3136" s="5">
        <f>VLOOKUP(M3136,[1]ArchetypeScores!E:O,11,FALSE)</f>
        <v>-1</v>
      </c>
      <c r="P3136" s="5">
        <f>VLOOKUP(M3136,[1]ArchetypeScores!E:P,12,FALSE)</f>
        <v>0</v>
      </c>
      <c r="Q3136" s="2" t="str">
        <f>VLOOKUP(M3136,[1]ArchetypeScores!E:W,19,FALSE)</f>
        <v>Untargeted</v>
      </c>
      <c r="R3136" s="2">
        <f>VLOOKUP(M3136,[1]ArchetypeScores!E:I,5,FALSE)</f>
        <v>0</v>
      </c>
      <c r="S3136" s="2">
        <f>VLOOKUP(M3136,[1]ArchetypeScores!E:K,7,FALSE)</f>
        <v>0</v>
      </c>
      <c r="T3136" s="2" t="str">
        <f t="shared" si="48"/>
        <v>Not A&amp;R positive</v>
      </c>
    </row>
    <row r="3137" spans="1:20" x14ac:dyDescent="0.3">
      <c r="A3137" s="2" t="s">
        <v>8369</v>
      </c>
      <c r="B3137" s="3" t="s">
        <v>8395</v>
      </c>
      <c r="C3137" s="3" t="s">
        <v>8396</v>
      </c>
      <c r="D3137" s="4">
        <v>0.15</v>
      </c>
      <c r="E3137" s="5" t="s">
        <v>8372</v>
      </c>
      <c r="F3137" s="4">
        <v>1.9E-2</v>
      </c>
      <c r="G3137" s="6">
        <v>47491</v>
      </c>
      <c r="H3137" s="3" t="s">
        <v>8373</v>
      </c>
      <c r="I3137" s="3"/>
      <c r="J3137" s="3"/>
      <c r="K3137" s="5" t="s">
        <v>118</v>
      </c>
      <c r="L3137" s="5">
        <v>3</v>
      </c>
      <c r="M3137" s="5" t="s">
        <v>168</v>
      </c>
      <c r="N3137" s="5">
        <f>VLOOKUP(M3137,[1]ArchetypeScores!E:N,10,FALSE)</f>
        <v>0</v>
      </c>
      <c r="O3137" s="5">
        <f>VLOOKUP(M3137,[1]ArchetypeScores!E:O,11,FALSE)</f>
        <v>-1</v>
      </c>
      <c r="P3137" s="5">
        <f>VLOOKUP(M3137,[1]ArchetypeScores!E:P,12,FALSE)</f>
        <v>0</v>
      </c>
      <c r="Q3137" s="2" t="str">
        <f>VLOOKUP(M3137,[1]ArchetypeScores!E:W,19,FALSE)</f>
        <v>Untargeted</v>
      </c>
      <c r="R3137" s="2">
        <f>VLOOKUP(M3137,[1]ArchetypeScores!E:I,5,FALSE)</f>
        <v>0</v>
      </c>
      <c r="S3137" s="2">
        <f>VLOOKUP(M3137,[1]ArchetypeScores!E:K,7,FALSE)</f>
        <v>0</v>
      </c>
      <c r="T3137" s="2" t="str">
        <f t="shared" si="48"/>
        <v>Not A&amp;R positive</v>
      </c>
    </row>
    <row r="3138" spans="1:20" x14ac:dyDescent="0.3">
      <c r="A3138" s="2" t="s">
        <v>8369</v>
      </c>
      <c r="B3138" s="3" t="s">
        <v>8397</v>
      </c>
      <c r="C3138" s="3" t="s">
        <v>8398</v>
      </c>
      <c r="D3138" s="4">
        <v>2.73</v>
      </c>
      <c r="E3138" s="5" t="s">
        <v>8372</v>
      </c>
      <c r="F3138" s="4">
        <v>0.34532000000000002</v>
      </c>
      <c r="G3138" s="6">
        <v>47498</v>
      </c>
      <c r="H3138" s="3" t="s">
        <v>8379</v>
      </c>
      <c r="I3138" s="3"/>
      <c r="J3138" s="3"/>
      <c r="K3138" s="5" t="s">
        <v>57</v>
      </c>
      <c r="L3138" s="5">
        <v>29</v>
      </c>
      <c r="M3138" s="5" t="s">
        <v>58</v>
      </c>
      <c r="N3138" s="5">
        <f>VLOOKUP(M3138,[1]ArchetypeScores!E:N,10,FALSE)</f>
        <v>0</v>
      </c>
      <c r="O3138" s="5">
        <f>VLOOKUP(M3138,[1]ArchetypeScores!E:O,11,FALSE)</f>
        <v>-1</v>
      </c>
      <c r="P3138" s="5">
        <f>VLOOKUP(M3138,[1]ArchetypeScores!E:P,12,FALSE)</f>
        <v>0</v>
      </c>
      <c r="Q3138" s="2" t="str">
        <f>VLOOKUP(M3138,[1]ArchetypeScores!E:W,19,FALSE)</f>
        <v>Untargeted</v>
      </c>
      <c r="R3138" s="2">
        <f>VLOOKUP(M3138,[1]ArchetypeScores!E:I,5,FALSE)</f>
        <v>0</v>
      </c>
      <c r="S3138" s="2">
        <f>VLOOKUP(M3138,[1]ArchetypeScores!E:K,7,FALSE)</f>
        <v>0</v>
      </c>
      <c r="T3138" s="2" t="str">
        <f t="shared" ref="T3138:T3201" si="49">IF(AND(R3138=1,S3138=1),"Both",IF(AND(R3138=1,S3138=0),"Direct only",IF(AND(R3138=0,S3138=1),"Indirect only","Not A&amp;R positive")))</f>
        <v>Not A&amp;R positive</v>
      </c>
    </row>
    <row r="3139" spans="1:20" x14ac:dyDescent="0.3">
      <c r="A3139" s="2" t="s">
        <v>8399</v>
      </c>
      <c r="B3139" s="3" t="s">
        <v>8400</v>
      </c>
      <c r="C3139" s="3" t="s">
        <v>8401</v>
      </c>
      <c r="D3139" s="4">
        <v>16.2</v>
      </c>
      <c r="E3139" s="5" t="s">
        <v>8402</v>
      </c>
      <c r="F3139" s="4">
        <v>7.4480000000000005E-2</v>
      </c>
      <c r="G3139" s="6">
        <v>47507</v>
      </c>
      <c r="H3139" s="3" t="s">
        <v>8403</v>
      </c>
      <c r="I3139" s="3"/>
      <c r="J3139" s="3"/>
      <c r="K3139" s="5" t="s">
        <v>112</v>
      </c>
      <c r="L3139" s="5" t="s">
        <v>112</v>
      </c>
      <c r="M3139" s="5" t="s">
        <v>961</v>
      </c>
      <c r="N3139" s="5">
        <f>VLOOKUP(M3139,[1]ArchetypeScores!E:N,10,FALSE)</f>
        <v>0</v>
      </c>
      <c r="O3139" s="5">
        <f>VLOOKUP(M3139,[1]ArchetypeScores!E:O,11,FALSE)</f>
        <v>0</v>
      </c>
      <c r="P3139" s="5">
        <f>VLOOKUP(M3139,[1]ArchetypeScores!E:P,12,FALSE)</f>
        <v>0</v>
      </c>
      <c r="Q3139" s="2" t="str">
        <f>VLOOKUP(M3139,[1]ArchetypeScores!E:W,19,FALSE)</f>
        <v>Untargeted</v>
      </c>
      <c r="R3139" s="2">
        <f>VLOOKUP(M3139,[1]ArchetypeScores!E:I,5,FALSE)</f>
        <v>0</v>
      </c>
      <c r="S3139" s="2">
        <f>VLOOKUP(M3139,[1]ArchetypeScores!E:K,7,FALSE)</f>
        <v>0</v>
      </c>
      <c r="T3139" s="2" t="str">
        <f t="shared" si="49"/>
        <v>Not A&amp;R positive</v>
      </c>
    </row>
    <row r="3140" spans="1:20" x14ac:dyDescent="0.3">
      <c r="A3140" s="2" t="s">
        <v>8399</v>
      </c>
      <c r="B3140" s="3" t="s">
        <v>8404</v>
      </c>
      <c r="C3140" s="3" t="s">
        <v>8405</v>
      </c>
      <c r="D3140" s="4">
        <v>0.47499999999999998</v>
      </c>
      <c r="E3140" s="5" t="s">
        <v>8402</v>
      </c>
      <c r="F3140" s="4">
        <v>2.1800000000000001E-3</v>
      </c>
      <c r="G3140" s="6">
        <v>47501</v>
      </c>
      <c r="H3140" s="3" t="s">
        <v>8406</v>
      </c>
      <c r="I3140" s="3"/>
      <c r="J3140" s="3"/>
      <c r="K3140" s="5" t="s">
        <v>118</v>
      </c>
      <c r="L3140" s="5">
        <v>3</v>
      </c>
      <c r="M3140" s="5" t="s">
        <v>168</v>
      </c>
      <c r="N3140" s="5">
        <f>VLOOKUP(M3140,[1]ArchetypeScores!E:N,10,FALSE)</f>
        <v>0</v>
      </c>
      <c r="O3140" s="5">
        <f>VLOOKUP(M3140,[1]ArchetypeScores!E:O,11,FALSE)</f>
        <v>-1</v>
      </c>
      <c r="P3140" s="5">
        <f>VLOOKUP(M3140,[1]ArchetypeScores!E:P,12,FALSE)</f>
        <v>0</v>
      </c>
      <c r="Q3140" s="2" t="str">
        <f>VLOOKUP(M3140,[1]ArchetypeScores!E:W,19,FALSE)</f>
        <v>Untargeted</v>
      </c>
      <c r="R3140" s="2">
        <f>VLOOKUP(M3140,[1]ArchetypeScores!E:I,5,FALSE)</f>
        <v>0</v>
      </c>
      <c r="S3140" s="2">
        <f>VLOOKUP(M3140,[1]ArchetypeScores!E:K,7,FALSE)</f>
        <v>0</v>
      </c>
      <c r="T3140" s="2" t="str">
        <f t="shared" si="49"/>
        <v>Not A&amp;R positive</v>
      </c>
    </row>
    <row r="3141" spans="1:20" x14ac:dyDescent="0.3">
      <c r="A3141" s="2" t="s">
        <v>8399</v>
      </c>
      <c r="B3141" s="3" t="s">
        <v>8407</v>
      </c>
      <c r="C3141" s="3" t="s">
        <v>8407</v>
      </c>
      <c r="D3141" s="4">
        <v>7</v>
      </c>
      <c r="E3141" s="5" t="s">
        <v>8402</v>
      </c>
      <c r="F3141" s="4">
        <v>3.2160000000000001E-2</v>
      </c>
      <c r="G3141" s="6">
        <v>47505</v>
      </c>
      <c r="H3141" s="3" t="s">
        <v>8406</v>
      </c>
      <c r="I3141" s="3"/>
      <c r="J3141" s="3"/>
      <c r="K3141" s="5" t="s">
        <v>61</v>
      </c>
      <c r="L3141" s="5">
        <v>1</v>
      </c>
      <c r="M3141" s="5" t="s">
        <v>130</v>
      </c>
      <c r="N3141" s="5">
        <f>VLOOKUP(M3141,[1]ArchetypeScores!E:N,10,FALSE)</f>
        <v>0</v>
      </c>
      <c r="O3141" s="5">
        <f>VLOOKUP(M3141,[1]ArchetypeScores!E:O,11,FALSE)</f>
        <v>-1</v>
      </c>
      <c r="P3141" s="5">
        <f>VLOOKUP(M3141,[1]ArchetypeScores!E:P,12,FALSE)</f>
        <v>0</v>
      </c>
      <c r="Q3141" s="2" t="str">
        <f>VLOOKUP(M3141,[1]ArchetypeScores!E:W,19,FALSE)</f>
        <v>Health care</v>
      </c>
      <c r="R3141" s="2">
        <f>VLOOKUP(M3141,[1]ArchetypeScores!E:I,5,FALSE)</f>
        <v>0</v>
      </c>
      <c r="S3141" s="2">
        <f>VLOOKUP(M3141,[1]ArchetypeScores!E:K,7,FALSE)</f>
        <v>0</v>
      </c>
      <c r="T3141" s="2" t="str">
        <f t="shared" si="49"/>
        <v>Not A&amp;R positive</v>
      </c>
    </row>
    <row r="3142" spans="1:20" x14ac:dyDescent="0.3">
      <c r="A3142" s="2" t="s">
        <v>8399</v>
      </c>
      <c r="B3142" s="3" t="s">
        <v>8408</v>
      </c>
      <c r="C3142" s="3" t="s">
        <v>8408</v>
      </c>
      <c r="D3142" s="4">
        <v>2.6</v>
      </c>
      <c r="E3142" s="5" t="s">
        <v>8402</v>
      </c>
      <c r="F3142" s="4">
        <v>1.1950000000000001E-2</v>
      </c>
      <c r="G3142" s="6">
        <v>47503</v>
      </c>
      <c r="H3142" s="3" t="s">
        <v>8409</v>
      </c>
      <c r="I3142" s="3"/>
      <c r="J3142" s="3"/>
      <c r="K3142" s="5" t="s">
        <v>61</v>
      </c>
      <c r="L3142" s="5">
        <v>1</v>
      </c>
      <c r="M3142" s="5" t="s">
        <v>130</v>
      </c>
      <c r="N3142" s="5">
        <f>VLOOKUP(M3142,[1]ArchetypeScores!E:N,10,FALSE)</f>
        <v>0</v>
      </c>
      <c r="O3142" s="5">
        <f>VLOOKUP(M3142,[1]ArchetypeScores!E:O,11,FALSE)</f>
        <v>-1</v>
      </c>
      <c r="P3142" s="5">
        <f>VLOOKUP(M3142,[1]ArchetypeScores!E:P,12,FALSE)</f>
        <v>0</v>
      </c>
      <c r="Q3142" s="2" t="str">
        <f>VLOOKUP(M3142,[1]ArchetypeScores!E:W,19,FALSE)</f>
        <v>Health care</v>
      </c>
      <c r="R3142" s="2">
        <f>VLOOKUP(M3142,[1]ArchetypeScores!E:I,5,FALSE)</f>
        <v>0</v>
      </c>
      <c r="S3142" s="2">
        <f>VLOOKUP(M3142,[1]ArchetypeScores!E:K,7,FALSE)</f>
        <v>0</v>
      </c>
      <c r="T3142" s="2" t="str">
        <f t="shared" si="49"/>
        <v>Not A&amp;R positive</v>
      </c>
    </row>
    <row r="3143" spans="1:20" x14ac:dyDescent="0.3">
      <c r="A3143" s="2" t="s">
        <v>8399</v>
      </c>
      <c r="B3143" s="3" t="s">
        <v>8410</v>
      </c>
      <c r="C3143" s="3" t="s">
        <v>8410</v>
      </c>
      <c r="D3143" s="4">
        <v>4.5</v>
      </c>
      <c r="E3143" s="5" t="s">
        <v>8402</v>
      </c>
      <c r="F3143" s="4">
        <v>2.0670000000000001E-2</v>
      </c>
      <c r="G3143" s="6">
        <v>47504</v>
      </c>
      <c r="H3143" s="3" t="s">
        <v>8409</v>
      </c>
      <c r="I3143" s="3"/>
      <c r="J3143" s="3"/>
      <c r="K3143" s="5" t="s">
        <v>118</v>
      </c>
      <c r="L3143" s="5">
        <v>3</v>
      </c>
      <c r="M3143" s="5" t="s">
        <v>168</v>
      </c>
      <c r="N3143" s="5">
        <f>VLOOKUP(M3143,[1]ArchetypeScores!E:N,10,FALSE)</f>
        <v>0</v>
      </c>
      <c r="O3143" s="5">
        <f>VLOOKUP(M3143,[1]ArchetypeScores!E:O,11,FALSE)</f>
        <v>-1</v>
      </c>
      <c r="P3143" s="5">
        <f>VLOOKUP(M3143,[1]ArchetypeScores!E:P,12,FALSE)</f>
        <v>0</v>
      </c>
      <c r="Q3143" s="2" t="str">
        <f>VLOOKUP(M3143,[1]ArchetypeScores!E:W,19,FALSE)</f>
        <v>Untargeted</v>
      </c>
      <c r="R3143" s="2">
        <f>VLOOKUP(M3143,[1]ArchetypeScores!E:I,5,FALSE)</f>
        <v>0</v>
      </c>
      <c r="S3143" s="2">
        <f>VLOOKUP(M3143,[1]ArchetypeScores!E:K,7,FALSE)</f>
        <v>0</v>
      </c>
      <c r="T3143" s="2" t="str">
        <f t="shared" si="49"/>
        <v>Not A&amp;R positive</v>
      </c>
    </row>
    <row r="3144" spans="1:20" x14ac:dyDescent="0.3">
      <c r="A3144" s="2" t="s">
        <v>8399</v>
      </c>
      <c r="B3144" s="3" t="s">
        <v>8411</v>
      </c>
      <c r="C3144" s="3" t="s">
        <v>8411</v>
      </c>
      <c r="D3144" s="4">
        <v>1.8</v>
      </c>
      <c r="E3144" s="5" t="s">
        <v>8402</v>
      </c>
      <c r="F3144" s="4">
        <v>8.2699999999999996E-3</v>
      </c>
      <c r="G3144" s="6">
        <v>47502</v>
      </c>
      <c r="H3144" s="3" t="s">
        <v>8406</v>
      </c>
      <c r="I3144" s="3"/>
      <c r="J3144" s="3"/>
      <c r="K3144" s="5" t="s">
        <v>61</v>
      </c>
      <c r="L3144" s="5">
        <v>1</v>
      </c>
      <c r="M3144" s="5" t="s">
        <v>130</v>
      </c>
      <c r="N3144" s="5">
        <f>VLOOKUP(M3144,[1]ArchetypeScores!E:N,10,FALSE)</f>
        <v>0</v>
      </c>
      <c r="O3144" s="5">
        <f>VLOOKUP(M3144,[1]ArchetypeScores!E:O,11,FALSE)</f>
        <v>-1</v>
      </c>
      <c r="P3144" s="5">
        <f>VLOOKUP(M3144,[1]ArchetypeScores!E:P,12,FALSE)</f>
        <v>0</v>
      </c>
      <c r="Q3144" s="2" t="str">
        <f>VLOOKUP(M3144,[1]ArchetypeScores!E:W,19,FALSE)</f>
        <v>Health care</v>
      </c>
      <c r="R3144" s="2">
        <f>VLOOKUP(M3144,[1]ArchetypeScores!E:I,5,FALSE)</f>
        <v>0</v>
      </c>
      <c r="S3144" s="2">
        <f>VLOOKUP(M3144,[1]ArchetypeScores!E:K,7,FALSE)</f>
        <v>0</v>
      </c>
      <c r="T3144" s="2" t="str">
        <f t="shared" si="49"/>
        <v>Not A&amp;R positive</v>
      </c>
    </row>
    <row r="3145" spans="1:20" x14ac:dyDescent="0.3">
      <c r="A3145" s="2" t="s">
        <v>8399</v>
      </c>
      <c r="B3145" s="3" t="s">
        <v>8412</v>
      </c>
      <c r="C3145" s="3" t="s">
        <v>8412</v>
      </c>
      <c r="D3145" s="4">
        <v>7.5</v>
      </c>
      <c r="E3145" s="5" t="s">
        <v>8402</v>
      </c>
      <c r="F3145" s="4">
        <v>3.4459999999999998E-2</v>
      </c>
      <c r="G3145" s="6">
        <v>47506</v>
      </c>
      <c r="H3145" s="3" t="s">
        <v>8406</v>
      </c>
      <c r="I3145" s="3"/>
      <c r="J3145" s="3"/>
      <c r="K3145" s="5" t="s">
        <v>163</v>
      </c>
      <c r="L3145" s="5">
        <v>4</v>
      </c>
      <c r="M3145" s="5" t="s">
        <v>1448</v>
      </c>
      <c r="N3145" s="5">
        <f>VLOOKUP(M3145,[1]ArchetypeScores!E:N,10,FALSE)</f>
        <v>0</v>
      </c>
      <c r="O3145" s="5">
        <f>VLOOKUP(M3145,[1]ArchetypeScores!E:O,11,FALSE)</f>
        <v>0</v>
      </c>
      <c r="P3145" s="5">
        <f>VLOOKUP(M3145,[1]ArchetypeScores!E:P,12,FALSE)</f>
        <v>0</v>
      </c>
      <c r="Q3145" s="2" t="str">
        <f>VLOOKUP(M3145,[1]ArchetypeScores!E:W,19,FALSE)</f>
        <v>Other sector</v>
      </c>
      <c r="R3145" s="2">
        <f>VLOOKUP(M3145,[1]ArchetypeScores!E:I,5,FALSE)</f>
        <v>0</v>
      </c>
      <c r="S3145" s="2">
        <f>VLOOKUP(M3145,[1]ArchetypeScores!E:K,7,FALSE)</f>
        <v>0</v>
      </c>
      <c r="T3145" s="2" t="str">
        <f t="shared" si="49"/>
        <v>Not A&amp;R positive</v>
      </c>
    </row>
    <row r="3146" spans="1:20" x14ac:dyDescent="0.3">
      <c r="A3146" s="2" t="s">
        <v>8399</v>
      </c>
      <c r="B3146" s="3" t="s">
        <v>8413</v>
      </c>
      <c r="C3146" s="3" t="s">
        <v>8413</v>
      </c>
      <c r="D3146" s="4">
        <v>0.15</v>
      </c>
      <c r="E3146" s="5" t="s">
        <v>8402</v>
      </c>
      <c r="F3146" s="4">
        <v>6.8999999999999997E-4</v>
      </c>
      <c r="G3146" s="6">
        <v>47500</v>
      </c>
      <c r="H3146" s="3" t="s">
        <v>8406</v>
      </c>
      <c r="I3146" s="3"/>
      <c r="J3146" s="3"/>
      <c r="K3146" s="5" t="s">
        <v>61</v>
      </c>
      <c r="L3146" s="5">
        <v>4</v>
      </c>
      <c r="M3146" s="5" t="s">
        <v>433</v>
      </c>
      <c r="N3146" s="5">
        <f>VLOOKUP(M3146,[1]ArchetypeScores!E:N,10,FALSE)</f>
        <v>0</v>
      </c>
      <c r="O3146" s="5">
        <f>VLOOKUP(M3146,[1]ArchetypeScores!E:O,11,FALSE)</f>
        <v>0</v>
      </c>
      <c r="P3146" s="5">
        <f>VLOOKUP(M3146,[1]ArchetypeScores!E:P,12,FALSE)</f>
        <v>0</v>
      </c>
      <c r="Q3146" s="2" t="str">
        <f>VLOOKUP(M3146,[1]ArchetypeScores!E:W,19,FALSE)</f>
        <v>Health care</v>
      </c>
      <c r="R3146" s="2">
        <f>VLOOKUP(M3146,[1]ArchetypeScores!E:I,5,FALSE)</f>
        <v>0</v>
      </c>
      <c r="S3146" s="2">
        <f>VLOOKUP(M3146,[1]ArchetypeScores!E:K,7,FALSE)</f>
        <v>0</v>
      </c>
      <c r="T3146" s="2" t="str">
        <f t="shared" si="49"/>
        <v>Not A&amp;R positive</v>
      </c>
    </row>
    <row r="3147" spans="1:20" x14ac:dyDescent="0.3">
      <c r="A3147" s="2" t="s">
        <v>8414</v>
      </c>
      <c r="B3147" s="3" t="s">
        <v>8415</v>
      </c>
      <c r="C3147" s="3" t="s">
        <v>8416</v>
      </c>
      <c r="D3147" s="4">
        <v>1.06</v>
      </c>
      <c r="E3147" s="5" t="s">
        <v>8417</v>
      </c>
      <c r="F3147" s="4">
        <v>9.7000000000000003E-3</v>
      </c>
      <c r="G3147" s="6">
        <v>47518</v>
      </c>
      <c r="H3147" s="3" t="s">
        <v>8418</v>
      </c>
      <c r="I3147" s="3"/>
      <c r="J3147" s="3"/>
      <c r="K3147" s="5" t="s">
        <v>229</v>
      </c>
      <c r="L3147" s="5">
        <v>3</v>
      </c>
      <c r="M3147" s="5" t="s">
        <v>2026</v>
      </c>
      <c r="N3147" s="5">
        <f>VLOOKUP(M3147,[1]ArchetypeScores!E:N,10,FALSE)</f>
        <v>1</v>
      </c>
      <c r="O3147" s="5">
        <f>VLOOKUP(M3147,[1]ArchetypeScores!E:O,11,FALSE)</f>
        <v>-2</v>
      </c>
      <c r="P3147" s="5">
        <f>VLOOKUP(M3147,[1]ArchetypeScores!E:P,12,FALSE)</f>
        <v>-2</v>
      </c>
      <c r="Q3147" s="2" t="str">
        <f>VLOOKUP(M3147,[1]ArchetypeScores!E:W,19,FALSE)</f>
        <v>Industrials - transportation</v>
      </c>
      <c r="R3147" s="2">
        <f>VLOOKUP(M3147,[1]ArchetypeScores!E:I,5,FALSE)</f>
        <v>0</v>
      </c>
      <c r="S3147" s="2">
        <f>VLOOKUP(M3147,[1]ArchetypeScores!E:K,7,FALSE)</f>
        <v>-1</v>
      </c>
      <c r="T3147" s="2" t="str">
        <f t="shared" si="49"/>
        <v>Not A&amp;R positive</v>
      </c>
    </row>
    <row r="3148" spans="1:20" x14ac:dyDescent="0.3">
      <c r="A3148" s="2" t="s">
        <v>8414</v>
      </c>
      <c r="B3148" s="3" t="s">
        <v>8415</v>
      </c>
      <c r="C3148" s="3" t="s">
        <v>8419</v>
      </c>
      <c r="D3148" s="4">
        <v>5.1239999999999997</v>
      </c>
      <c r="E3148" s="5" t="s">
        <v>8417</v>
      </c>
      <c r="F3148" s="4">
        <v>4.6890000000000001E-2</v>
      </c>
      <c r="G3148" s="6">
        <v>47516</v>
      </c>
      <c r="H3148" s="3" t="s">
        <v>8418</v>
      </c>
      <c r="I3148" s="3"/>
      <c r="J3148" s="3"/>
      <c r="K3148" s="5" t="s">
        <v>229</v>
      </c>
      <c r="L3148" s="5">
        <v>3</v>
      </c>
      <c r="M3148" s="5" t="s">
        <v>2026</v>
      </c>
      <c r="N3148" s="5">
        <f>VLOOKUP(M3148,[1]ArchetypeScores!E:N,10,FALSE)</f>
        <v>1</v>
      </c>
      <c r="O3148" s="5">
        <f>VLOOKUP(M3148,[1]ArchetypeScores!E:O,11,FALSE)</f>
        <v>-2</v>
      </c>
      <c r="P3148" s="5">
        <f>VLOOKUP(M3148,[1]ArchetypeScores!E:P,12,FALSE)</f>
        <v>-2</v>
      </c>
      <c r="Q3148" s="2" t="str">
        <f>VLOOKUP(M3148,[1]ArchetypeScores!E:W,19,FALSE)</f>
        <v>Industrials - transportation</v>
      </c>
      <c r="R3148" s="2">
        <f>VLOOKUP(M3148,[1]ArchetypeScores!E:I,5,FALSE)</f>
        <v>0</v>
      </c>
      <c r="S3148" s="2">
        <f>VLOOKUP(M3148,[1]ArchetypeScores!E:K,7,FALSE)</f>
        <v>-1</v>
      </c>
      <c r="T3148" s="2" t="str">
        <f t="shared" si="49"/>
        <v>Not A&amp;R positive</v>
      </c>
    </row>
    <row r="3149" spans="1:20" x14ac:dyDescent="0.3">
      <c r="A3149" s="2" t="s">
        <v>8414</v>
      </c>
      <c r="B3149" s="3" t="s">
        <v>8415</v>
      </c>
      <c r="C3149" s="3" t="s">
        <v>8420</v>
      </c>
      <c r="D3149" s="4">
        <v>1.2370000000000001</v>
      </c>
      <c r="E3149" s="5" t="s">
        <v>8417</v>
      </c>
      <c r="F3149" s="4">
        <v>1.132E-2</v>
      </c>
      <c r="G3149" s="6">
        <v>47517</v>
      </c>
      <c r="H3149" s="3" t="s">
        <v>8418</v>
      </c>
      <c r="I3149" s="3"/>
      <c r="J3149" s="3"/>
      <c r="K3149" s="5" t="s">
        <v>229</v>
      </c>
      <c r="L3149" s="5">
        <v>3</v>
      </c>
      <c r="M3149" s="5" t="s">
        <v>2026</v>
      </c>
      <c r="N3149" s="5">
        <f>VLOOKUP(M3149,[1]ArchetypeScores!E:N,10,FALSE)</f>
        <v>1</v>
      </c>
      <c r="O3149" s="5">
        <f>VLOOKUP(M3149,[1]ArchetypeScores!E:O,11,FALSE)</f>
        <v>-2</v>
      </c>
      <c r="P3149" s="5">
        <f>VLOOKUP(M3149,[1]ArchetypeScores!E:P,12,FALSE)</f>
        <v>-2</v>
      </c>
      <c r="Q3149" s="2" t="str">
        <f>VLOOKUP(M3149,[1]ArchetypeScores!E:W,19,FALSE)</f>
        <v>Industrials - transportation</v>
      </c>
      <c r="R3149" s="2">
        <f>VLOOKUP(M3149,[1]ArchetypeScores!E:I,5,FALSE)</f>
        <v>0</v>
      </c>
      <c r="S3149" s="2">
        <f>VLOOKUP(M3149,[1]ArchetypeScores!E:K,7,FALSE)</f>
        <v>-1</v>
      </c>
      <c r="T3149" s="2" t="str">
        <f t="shared" si="49"/>
        <v>Not A&amp;R positive</v>
      </c>
    </row>
    <row r="3150" spans="1:20" x14ac:dyDescent="0.3">
      <c r="A3150" s="2" t="s">
        <v>8414</v>
      </c>
      <c r="B3150" s="3" t="s">
        <v>8421</v>
      </c>
      <c r="C3150" s="3" t="s">
        <v>8422</v>
      </c>
      <c r="D3150" s="4">
        <v>1.5549999999999999</v>
      </c>
      <c r="E3150" s="5" t="s">
        <v>8417</v>
      </c>
      <c r="F3150" s="4">
        <v>1.436E-2</v>
      </c>
      <c r="G3150" s="6">
        <v>47514</v>
      </c>
      <c r="H3150" s="3" t="s">
        <v>8423</v>
      </c>
      <c r="I3150" s="3"/>
      <c r="J3150" s="3"/>
      <c r="K3150" s="5" t="s">
        <v>71</v>
      </c>
      <c r="L3150" s="5">
        <v>1</v>
      </c>
      <c r="M3150" s="5" t="s">
        <v>72</v>
      </c>
      <c r="N3150" s="5">
        <f>VLOOKUP(M3150,[1]ArchetypeScores!E:N,10,FALSE)</f>
        <v>0</v>
      </c>
      <c r="O3150" s="5">
        <f>VLOOKUP(M3150,[1]ArchetypeScores!E:O,11,FALSE)</f>
        <v>0</v>
      </c>
      <c r="P3150" s="5">
        <f>VLOOKUP(M3150,[1]ArchetypeScores!E:P,12,FALSE)</f>
        <v>0</v>
      </c>
      <c r="Q3150" s="2" t="str">
        <f>VLOOKUP(M3150,[1]ArchetypeScores!E:W,19,FALSE)</f>
        <v>Other sector</v>
      </c>
      <c r="R3150" s="2">
        <f>VLOOKUP(M3150,[1]ArchetypeScores!E:I,5,FALSE)</f>
        <v>0</v>
      </c>
      <c r="S3150" s="2">
        <f>VLOOKUP(M3150,[1]ArchetypeScores!E:K,7,FALSE)</f>
        <v>0</v>
      </c>
      <c r="T3150" s="2" t="str">
        <f t="shared" si="49"/>
        <v>Not A&amp;R positive</v>
      </c>
    </row>
    <row r="3151" spans="1:20" x14ac:dyDescent="0.3">
      <c r="A3151" s="2" t="s">
        <v>8414</v>
      </c>
      <c r="B3151" s="3" t="s">
        <v>8424</v>
      </c>
      <c r="C3151" s="3" t="s">
        <v>8425</v>
      </c>
      <c r="D3151" s="4">
        <v>1.524</v>
      </c>
      <c r="E3151" s="5" t="s">
        <v>8417</v>
      </c>
      <c r="F3151" s="4">
        <v>1.512E-2</v>
      </c>
      <c r="G3151" s="6">
        <v>47523</v>
      </c>
      <c r="H3151" s="3" t="s">
        <v>8426</v>
      </c>
      <c r="I3151" s="3"/>
      <c r="J3151" s="3"/>
      <c r="K3151" s="5" t="s">
        <v>71</v>
      </c>
      <c r="L3151" s="5">
        <v>1</v>
      </c>
      <c r="M3151" s="5" t="s">
        <v>72</v>
      </c>
      <c r="N3151" s="5">
        <f>VLOOKUP(M3151,[1]ArchetypeScores!E:N,10,FALSE)</f>
        <v>0</v>
      </c>
      <c r="O3151" s="5">
        <f>VLOOKUP(M3151,[1]ArchetypeScores!E:O,11,FALSE)</f>
        <v>0</v>
      </c>
      <c r="P3151" s="5">
        <f>VLOOKUP(M3151,[1]ArchetypeScores!E:P,12,FALSE)</f>
        <v>0</v>
      </c>
      <c r="Q3151" s="2" t="str">
        <f>VLOOKUP(M3151,[1]ArchetypeScores!E:W,19,FALSE)</f>
        <v>Other sector</v>
      </c>
      <c r="R3151" s="2">
        <f>VLOOKUP(M3151,[1]ArchetypeScores!E:I,5,FALSE)</f>
        <v>0</v>
      </c>
      <c r="S3151" s="2">
        <f>VLOOKUP(M3151,[1]ArchetypeScores!E:K,7,FALSE)</f>
        <v>0</v>
      </c>
      <c r="T3151" s="2" t="str">
        <f t="shared" si="49"/>
        <v>Not A&amp;R positive</v>
      </c>
    </row>
    <row r="3152" spans="1:20" x14ac:dyDescent="0.3">
      <c r="A3152" s="2" t="s">
        <v>8414</v>
      </c>
      <c r="B3152" s="3" t="s">
        <v>8424</v>
      </c>
      <c r="C3152" s="3" t="s">
        <v>8427</v>
      </c>
      <c r="D3152" s="4">
        <v>0.28599999999999998</v>
      </c>
      <c r="E3152" s="5" t="s">
        <v>8417</v>
      </c>
      <c r="F3152" s="4">
        <v>2.8400000000000001E-3</v>
      </c>
      <c r="G3152" s="6">
        <v>47524</v>
      </c>
      <c r="H3152" s="3" t="s">
        <v>8426</v>
      </c>
      <c r="I3152" s="3"/>
      <c r="J3152" s="3"/>
      <c r="K3152" s="5" t="s">
        <v>71</v>
      </c>
      <c r="L3152" s="5">
        <v>1</v>
      </c>
      <c r="M3152" s="5" t="s">
        <v>72</v>
      </c>
      <c r="N3152" s="5">
        <f>VLOOKUP(M3152,[1]ArchetypeScores!E:N,10,FALSE)</f>
        <v>0</v>
      </c>
      <c r="O3152" s="5">
        <f>VLOOKUP(M3152,[1]ArchetypeScores!E:O,11,FALSE)</f>
        <v>0</v>
      </c>
      <c r="P3152" s="5">
        <f>VLOOKUP(M3152,[1]ArchetypeScores!E:P,12,FALSE)</f>
        <v>0</v>
      </c>
      <c r="Q3152" s="2" t="str">
        <f>VLOOKUP(M3152,[1]ArchetypeScores!E:W,19,FALSE)</f>
        <v>Other sector</v>
      </c>
      <c r="R3152" s="2">
        <f>VLOOKUP(M3152,[1]ArchetypeScores!E:I,5,FALSE)</f>
        <v>0</v>
      </c>
      <c r="S3152" s="2">
        <f>VLOOKUP(M3152,[1]ArchetypeScores!E:K,7,FALSE)</f>
        <v>0</v>
      </c>
      <c r="T3152" s="2" t="str">
        <f t="shared" si="49"/>
        <v>Not A&amp;R positive</v>
      </c>
    </row>
    <row r="3153" spans="1:20" x14ac:dyDescent="0.3">
      <c r="A3153" s="2" t="s">
        <v>8414</v>
      </c>
      <c r="B3153" s="3" t="s">
        <v>8424</v>
      </c>
      <c r="C3153" s="3" t="s">
        <v>8428</v>
      </c>
      <c r="D3153" s="4">
        <v>9.5000000000000001E-2</v>
      </c>
      <c r="E3153" s="5" t="s">
        <v>8417</v>
      </c>
      <c r="F3153" s="4">
        <v>9.3999999999999997E-4</v>
      </c>
      <c r="G3153" s="6">
        <v>47525</v>
      </c>
      <c r="H3153" s="3" t="s">
        <v>8426</v>
      </c>
      <c r="I3153" s="3"/>
      <c r="J3153" s="3"/>
      <c r="K3153" s="5" t="s">
        <v>71</v>
      </c>
      <c r="L3153" s="5">
        <v>1</v>
      </c>
      <c r="M3153" s="5" t="s">
        <v>72</v>
      </c>
      <c r="N3153" s="5">
        <f>VLOOKUP(M3153,[1]ArchetypeScores!E:N,10,FALSE)</f>
        <v>0</v>
      </c>
      <c r="O3153" s="5">
        <f>VLOOKUP(M3153,[1]ArchetypeScores!E:O,11,FALSE)</f>
        <v>0</v>
      </c>
      <c r="P3153" s="5">
        <f>VLOOKUP(M3153,[1]ArchetypeScores!E:P,12,FALSE)</f>
        <v>0</v>
      </c>
      <c r="Q3153" s="2" t="str">
        <f>VLOOKUP(M3153,[1]ArchetypeScores!E:W,19,FALSE)</f>
        <v>Other sector</v>
      </c>
      <c r="R3153" s="2">
        <f>VLOOKUP(M3153,[1]ArchetypeScores!E:I,5,FALSE)</f>
        <v>0</v>
      </c>
      <c r="S3153" s="2">
        <f>VLOOKUP(M3153,[1]ArchetypeScores!E:K,7,FALSE)</f>
        <v>0</v>
      </c>
      <c r="T3153" s="2" t="str">
        <f t="shared" si="49"/>
        <v>Not A&amp;R positive</v>
      </c>
    </row>
    <row r="3154" spans="1:20" x14ac:dyDescent="0.3">
      <c r="A3154" s="2" t="s">
        <v>8414</v>
      </c>
      <c r="B3154" s="3" t="s">
        <v>8429</v>
      </c>
      <c r="C3154" s="3" t="s">
        <v>8430</v>
      </c>
      <c r="D3154" s="4">
        <v>4</v>
      </c>
      <c r="E3154" s="5" t="s">
        <v>8417</v>
      </c>
      <c r="F3154" s="4">
        <v>4.8480000000000002E-2</v>
      </c>
      <c r="G3154" s="6">
        <v>47526</v>
      </c>
      <c r="H3154" s="3" t="s">
        <v>6534</v>
      </c>
      <c r="I3154" s="3"/>
      <c r="J3154" s="3"/>
      <c r="K3154" s="5" t="s">
        <v>118</v>
      </c>
      <c r="L3154" s="5">
        <v>1</v>
      </c>
      <c r="M3154" s="5" t="s">
        <v>275</v>
      </c>
      <c r="N3154" s="5">
        <f>VLOOKUP(M3154,[1]ArchetypeScores!E:N,10,FALSE)</f>
        <v>0</v>
      </c>
      <c r="O3154" s="5">
        <f>VLOOKUP(M3154,[1]ArchetypeScores!E:O,11,FALSE)</f>
        <v>-1</v>
      </c>
      <c r="P3154" s="5">
        <f>VLOOKUP(M3154,[1]ArchetypeScores!E:P,12,FALSE)</f>
        <v>0</v>
      </c>
      <c r="Q3154" s="2" t="str">
        <f>VLOOKUP(M3154,[1]ArchetypeScores!E:W,19,FALSE)</f>
        <v>Untargeted</v>
      </c>
      <c r="R3154" s="2">
        <f>VLOOKUP(M3154,[1]ArchetypeScores!E:I,5,FALSE)</f>
        <v>0</v>
      </c>
      <c r="S3154" s="2">
        <f>VLOOKUP(M3154,[1]ArchetypeScores!E:K,7,FALSE)</f>
        <v>0</v>
      </c>
      <c r="T3154" s="2" t="str">
        <f t="shared" si="49"/>
        <v>Not A&amp;R positive</v>
      </c>
    </row>
    <row r="3155" spans="1:20" x14ac:dyDescent="0.3">
      <c r="A3155" s="2" t="s">
        <v>8414</v>
      </c>
      <c r="B3155" s="3" t="s">
        <v>8431</v>
      </c>
      <c r="C3155" s="3" t="s">
        <v>8432</v>
      </c>
      <c r="D3155" s="4">
        <v>0.22</v>
      </c>
      <c r="E3155" s="5" t="s">
        <v>8417</v>
      </c>
      <c r="F3155" s="4">
        <v>2.0500000000000002E-3</v>
      </c>
      <c r="G3155" s="6">
        <v>47515</v>
      </c>
      <c r="H3155" s="3" t="s">
        <v>8433</v>
      </c>
      <c r="I3155" s="3"/>
      <c r="J3155" s="3"/>
      <c r="K3155" s="5" t="s">
        <v>71</v>
      </c>
      <c r="L3155" s="5">
        <v>1</v>
      </c>
      <c r="M3155" s="5" t="s">
        <v>72</v>
      </c>
      <c r="N3155" s="5">
        <f>VLOOKUP(M3155,[1]ArchetypeScores!E:N,10,FALSE)</f>
        <v>0</v>
      </c>
      <c r="O3155" s="5">
        <f>VLOOKUP(M3155,[1]ArchetypeScores!E:O,11,FALSE)</f>
        <v>0</v>
      </c>
      <c r="P3155" s="5">
        <f>VLOOKUP(M3155,[1]ArchetypeScores!E:P,12,FALSE)</f>
        <v>0</v>
      </c>
      <c r="Q3155" s="2" t="str">
        <f>VLOOKUP(M3155,[1]ArchetypeScores!E:W,19,FALSE)</f>
        <v>Other sector</v>
      </c>
      <c r="R3155" s="2">
        <f>VLOOKUP(M3155,[1]ArchetypeScores!E:I,5,FALSE)</f>
        <v>0</v>
      </c>
      <c r="S3155" s="2">
        <f>VLOOKUP(M3155,[1]ArchetypeScores!E:K,7,FALSE)</f>
        <v>0</v>
      </c>
      <c r="T3155" s="2" t="str">
        <f t="shared" si="49"/>
        <v>Not A&amp;R positive</v>
      </c>
    </row>
    <row r="3156" spans="1:20" x14ac:dyDescent="0.3">
      <c r="A3156" s="2" t="s">
        <v>8414</v>
      </c>
      <c r="B3156" s="3" t="s">
        <v>8431</v>
      </c>
      <c r="C3156" s="3" t="s">
        <v>8434</v>
      </c>
      <c r="D3156" s="4">
        <v>0.14899999999999999</v>
      </c>
      <c r="E3156" s="5" t="s">
        <v>8417</v>
      </c>
      <c r="F3156" s="4">
        <v>1.5100000000000001E-3</v>
      </c>
      <c r="G3156" s="6">
        <v>47520</v>
      </c>
      <c r="H3156" s="3" t="s">
        <v>8433</v>
      </c>
      <c r="I3156" s="3"/>
      <c r="J3156" s="3"/>
      <c r="K3156" s="5" t="s">
        <v>67</v>
      </c>
      <c r="L3156" s="5">
        <v>1</v>
      </c>
      <c r="M3156" s="5" t="s">
        <v>265</v>
      </c>
      <c r="N3156" s="5">
        <f>VLOOKUP(M3156,[1]ArchetypeScores!E:N,10,FALSE)</f>
        <v>0</v>
      </c>
      <c r="O3156" s="5">
        <f>VLOOKUP(M3156,[1]ArchetypeScores!E:O,11,FALSE)</f>
        <v>-1</v>
      </c>
      <c r="P3156" s="5">
        <f>VLOOKUP(M3156,[1]ArchetypeScores!E:P,12,FALSE)</f>
        <v>0</v>
      </c>
      <c r="Q3156" s="2" t="str">
        <f>VLOOKUP(M3156,[1]ArchetypeScores!E:W,19,FALSE)</f>
        <v>Untargeted</v>
      </c>
      <c r="R3156" s="2">
        <f>VLOOKUP(M3156,[1]ArchetypeScores!E:I,5,FALSE)</f>
        <v>0</v>
      </c>
      <c r="S3156" s="2">
        <f>VLOOKUP(M3156,[1]ArchetypeScores!E:K,7,FALSE)</f>
        <v>0</v>
      </c>
      <c r="T3156" s="2" t="str">
        <f t="shared" si="49"/>
        <v>Not A&amp;R positive</v>
      </c>
    </row>
    <row r="3157" spans="1:20" x14ac:dyDescent="0.3">
      <c r="A3157" s="2" t="s">
        <v>8414</v>
      </c>
      <c r="B3157" s="3" t="s">
        <v>8431</v>
      </c>
      <c r="C3157" s="3" t="s">
        <v>8435</v>
      </c>
      <c r="D3157" s="4">
        <v>4.0000000000000001E-3</v>
      </c>
      <c r="E3157" s="5" t="s">
        <v>8417</v>
      </c>
      <c r="F3157" s="4">
        <v>5.0000000000000002E-5</v>
      </c>
      <c r="G3157" s="6">
        <v>47521</v>
      </c>
      <c r="H3157" s="3" t="s">
        <v>8436</v>
      </c>
      <c r="I3157" s="3"/>
      <c r="J3157" s="3"/>
      <c r="K3157" s="5" t="s">
        <v>67</v>
      </c>
      <c r="L3157" s="5">
        <v>2</v>
      </c>
      <c r="M3157" s="5" t="s">
        <v>68</v>
      </c>
      <c r="N3157" s="5">
        <f>VLOOKUP(M3157,[1]ArchetypeScores!E:N,10,FALSE)</f>
        <v>0</v>
      </c>
      <c r="O3157" s="5">
        <f>VLOOKUP(M3157,[1]ArchetypeScores!E:O,11,FALSE)</f>
        <v>-1</v>
      </c>
      <c r="P3157" s="5">
        <f>VLOOKUP(M3157,[1]ArchetypeScores!E:P,12,FALSE)</f>
        <v>0</v>
      </c>
      <c r="Q3157" s="2" t="str">
        <f>VLOOKUP(M3157,[1]ArchetypeScores!E:W,19,FALSE)</f>
        <v>Untargeted</v>
      </c>
      <c r="R3157" s="2">
        <f>VLOOKUP(M3157,[1]ArchetypeScores!E:I,5,FALSE)</f>
        <v>0</v>
      </c>
      <c r="S3157" s="2">
        <f>VLOOKUP(M3157,[1]ArchetypeScores!E:K,7,FALSE)</f>
        <v>0</v>
      </c>
      <c r="T3157" s="2" t="str">
        <f t="shared" si="49"/>
        <v>Not A&amp;R positive</v>
      </c>
    </row>
    <row r="3158" spans="1:20" x14ac:dyDescent="0.3">
      <c r="A3158" s="2" t="s">
        <v>8414</v>
      </c>
      <c r="B3158" s="3" t="s">
        <v>8437</v>
      </c>
      <c r="C3158" s="3" t="s">
        <v>8438</v>
      </c>
      <c r="D3158" s="4">
        <v>1.5</v>
      </c>
      <c r="E3158" s="5" t="s">
        <v>8417</v>
      </c>
      <c r="F3158" s="4">
        <v>1.8180000000000002E-2</v>
      </c>
      <c r="G3158" s="6">
        <v>47527</v>
      </c>
      <c r="H3158" s="3" t="s">
        <v>6534</v>
      </c>
      <c r="I3158" s="3"/>
      <c r="J3158" s="3"/>
      <c r="K3158" s="5" t="s">
        <v>47</v>
      </c>
      <c r="L3158" s="5">
        <v>1</v>
      </c>
      <c r="M3158" s="5" t="s">
        <v>48</v>
      </c>
      <c r="N3158" s="5">
        <f>VLOOKUP(M3158,[1]ArchetypeScores!E:N,10,FALSE)</f>
        <v>0</v>
      </c>
      <c r="O3158" s="5">
        <f>VLOOKUP(M3158,[1]ArchetypeScores!E:O,11,FALSE)</f>
        <v>0</v>
      </c>
      <c r="P3158" s="5">
        <f>VLOOKUP(M3158,[1]ArchetypeScores!E:P,12,FALSE)</f>
        <v>0</v>
      </c>
      <c r="Q3158" s="2" t="str">
        <f>VLOOKUP(M3158,[1]ArchetypeScores!E:W,19,FALSE)</f>
        <v>Consumer (including agriculture and tourism)</v>
      </c>
      <c r="R3158" s="2">
        <f>VLOOKUP(M3158,[1]ArchetypeScores!E:I,5,FALSE)</f>
        <v>0</v>
      </c>
      <c r="S3158" s="2">
        <f>VLOOKUP(M3158,[1]ArchetypeScores!E:K,7,FALSE)</f>
        <v>0</v>
      </c>
      <c r="T3158" s="2" t="str">
        <f t="shared" si="49"/>
        <v>Not A&amp;R positive</v>
      </c>
    </row>
    <row r="3159" spans="1:20" x14ac:dyDescent="0.3">
      <c r="A3159" s="2" t="s">
        <v>8414</v>
      </c>
      <c r="B3159" s="3" t="s">
        <v>8437</v>
      </c>
      <c r="C3159" s="3" t="s">
        <v>8439</v>
      </c>
      <c r="D3159" s="4"/>
      <c r="E3159" s="5" t="s">
        <v>8417</v>
      </c>
      <c r="F3159" s="4">
        <v>0</v>
      </c>
      <c r="G3159" s="6">
        <v>47528</v>
      </c>
      <c r="H3159" s="3" t="s">
        <v>6534</v>
      </c>
      <c r="I3159" s="3"/>
      <c r="J3159" s="3"/>
      <c r="K3159" s="5" t="s">
        <v>84</v>
      </c>
      <c r="L3159" s="5">
        <v>4</v>
      </c>
      <c r="M3159" s="5" t="s">
        <v>849</v>
      </c>
      <c r="N3159" s="5">
        <f>VLOOKUP(M3159,[1]ArchetypeScores!E:N,10,FALSE)</f>
        <v>0</v>
      </c>
      <c r="O3159" s="5">
        <f>VLOOKUP(M3159,[1]ArchetypeScores!E:O,11,FALSE)</f>
        <v>-1</v>
      </c>
      <c r="P3159" s="5">
        <f>VLOOKUP(M3159,[1]ArchetypeScores!E:P,12,FALSE)</f>
        <v>0</v>
      </c>
      <c r="Q3159" s="2" t="str">
        <f>VLOOKUP(M3159,[1]ArchetypeScores!E:W,19,FALSE)</f>
        <v>Untargeted</v>
      </c>
      <c r="R3159" s="2">
        <f>VLOOKUP(M3159,[1]ArchetypeScores!E:I,5,FALSE)</f>
        <v>0</v>
      </c>
      <c r="S3159" s="2">
        <f>VLOOKUP(M3159,[1]ArchetypeScores!E:K,7,FALSE)</f>
        <v>0</v>
      </c>
      <c r="T3159" s="2" t="str">
        <f t="shared" si="49"/>
        <v>Not A&amp;R positive</v>
      </c>
    </row>
    <row r="3160" spans="1:20" x14ac:dyDescent="0.3">
      <c r="A3160" s="2" t="s">
        <v>8414</v>
      </c>
      <c r="B3160" s="3" t="s">
        <v>8437</v>
      </c>
      <c r="C3160" s="3" t="s">
        <v>8440</v>
      </c>
      <c r="D3160" s="4"/>
      <c r="E3160" s="5" t="s">
        <v>8417</v>
      </c>
      <c r="F3160" s="4">
        <v>0</v>
      </c>
      <c r="G3160" s="6">
        <v>47529</v>
      </c>
      <c r="H3160" s="3" t="s">
        <v>6534</v>
      </c>
      <c r="I3160" s="3"/>
      <c r="J3160" s="3"/>
      <c r="K3160" s="5" t="s">
        <v>1306</v>
      </c>
      <c r="L3160" s="5">
        <v>1</v>
      </c>
      <c r="M3160" s="5" t="s">
        <v>1307</v>
      </c>
      <c r="N3160" s="5">
        <f>VLOOKUP(M3160,[1]ArchetypeScores!E:N,10,FALSE)</f>
        <v>0</v>
      </c>
      <c r="O3160" s="5">
        <f>VLOOKUP(M3160,[1]ArchetypeScores!E:O,11,FALSE)</f>
        <v>-1</v>
      </c>
      <c r="P3160" s="5">
        <f>VLOOKUP(M3160,[1]ArchetypeScores!E:P,12,FALSE)</f>
        <v>0</v>
      </c>
      <c r="Q3160" s="2" t="str">
        <f>VLOOKUP(M3160,[1]ArchetypeScores!E:W,19,FALSE)</f>
        <v>Untargeted</v>
      </c>
      <c r="R3160" s="2">
        <f>VLOOKUP(M3160,[1]ArchetypeScores!E:I,5,FALSE)</f>
        <v>0</v>
      </c>
      <c r="S3160" s="2">
        <f>VLOOKUP(M3160,[1]ArchetypeScores!E:K,7,FALSE)</f>
        <v>0</v>
      </c>
      <c r="T3160" s="2" t="str">
        <f t="shared" si="49"/>
        <v>Not A&amp;R positive</v>
      </c>
    </row>
    <row r="3161" spans="1:20" x14ac:dyDescent="0.3">
      <c r="A3161" s="2" t="s">
        <v>8414</v>
      </c>
      <c r="B3161" s="3" t="s">
        <v>8437</v>
      </c>
      <c r="C3161" s="3" t="s">
        <v>8441</v>
      </c>
      <c r="D3161" s="4"/>
      <c r="E3161" s="5" t="s">
        <v>8417</v>
      </c>
      <c r="F3161" s="4">
        <v>0</v>
      </c>
      <c r="G3161" s="6">
        <v>47530</v>
      </c>
      <c r="H3161" s="3" t="s">
        <v>6534</v>
      </c>
      <c r="I3161" s="3"/>
      <c r="J3161" s="3"/>
      <c r="K3161" s="5" t="s">
        <v>67</v>
      </c>
      <c r="L3161" s="5">
        <v>1</v>
      </c>
      <c r="M3161" s="5" t="s">
        <v>265</v>
      </c>
      <c r="N3161" s="5">
        <f>VLOOKUP(M3161,[1]ArchetypeScores!E:N,10,FALSE)</f>
        <v>0</v>
      </c>
      <c r="O3161" s="5">
        <f>VLOOKUP(M3161,[1]ArchetypeScores!E:O,11,FALSE)</f>
        <v>-1</v>
      </c>
      <c r="P3161" s="5">
        <f>VLOOKUP(M3161,[1]ArchetypeScores!E:P,12,FALSE)</f>
        <v>0</v>
      </c>
      <c r="Q3161" s="2" t="str">
        <f>VLOOKUP(M3161,[1]ArchetypeScores!E:W,19,FALSE)</f>
        <v>Untargeted</v>
      </c>
      <c r="R3161" s="2">
        <f>VLOOKUP(M3161,[1]ArchetypeScores!E:I,5,FALSE)</f>
        <v>0</v>
      </c>
      <c r="S3161" s="2">
        <f>VLOOKUP(M3161,[1]ArchetypeScores!E:K,7,FALSE)</f>
        <v>0</v>
      </c>
      <c r="T3161" s="2" t="str">
        <f t="shared" si="49"/>
        <v>Not A&amp;R positive</v>
      </c>
    </row>
    <row r="3162" spans="1:20" x14ac:dyDescent="0.3">
      <c r="A3162" s="2" t="s">
        <v>8414</v>
      </c>
      <c r="B3162" s="3" t="s">
        <v>8437</v>
      </c>
      <c r="C3162" s="3" t="s">
        <v>8442</v>
      </c>
      <c r="D3162" s="4"/>
      <c r="E3162" s="5" t="s">
        <v>8417</v>
      </c>
      <c r="F3162" s="4">
        <v>0</v>
      </c>
      <c r="G3162" s="6">
        <v>47531</v>
      </c>
      <c r="H3162" s="3" t="s">
        <v>6534</v>
      </c>
      <c r="I3162" s="3"/>
      <c r="J3162" s="3"/>
      <c r="K3162" s="5" t="s">
        <v>67</v>
      </c>
      <c r="L3162" s="5">
        <v>1</v>
      </c>
      <c r="M3162" s="5" t="s">
        <v>265</v>
      </c>
      <c r="N3162" s="5">
        <f>VLOOKUP(M3162,[1]ArchetypeScores!E:N,10,FALSE)</f>
        <v>0</v>
      </c>
      <c r="O3162" s="5">
        <f>VLOOKUP(M3162,[1]ArchetypeScores!E:O,11,FALSE)</f>
        <v>-1</v>
      </c>
      <c r="P3162" s="5">
        <f>VLOOKUP(M3162,[1]ArchetypeScores!E:P,12,FALSE)</f>
        <v>0</v>
      </c>
      <c r="Q3162" s="2" t="str">
        <f>VLOOKUP(M3162,[1]ArchetypeScores!E:W,19,FALSE)</f>
        <v>Untargeted</v>
      </c>
      <c r="R3162" s="2">
        <f>VLOOKUP(M3162,[1]ArchetypeScores!E:I,5,FALSE)</f>
        <v>0</v>
      </c>
      <c r="S3162" s="2">
        <f>VLOOKUP(M3162,[1]ArchetypeScores!E:K,7,FALSE)</f>
        <v>0</v>
      </c>
      <c r="T3162" s="2" t="str">
        <f t="shared" si="49"/>
        <v>Not A&amp;R positive</v>
      </c>
    </row>
    <row r="3163" spans="1:20" x14ac:dyDescent="0.3">
      <c r="A3163" s="2" t="s">
        <v>8414</v>
      </c>
      <c r="B3163" s="3" t="s">
        <v>8437</v>
      </c>
      <c r="C3163" s="3" t="s">
        <v>8443</v>
      </c>
      <c r="D3163" s="4"/>
      <c r="E3163" s="5" t="s">
        <v>8417</v>
      </c>
      <c r="F3163" s="4">
        <v>0</v>
      </c>
      <c r="G3163" s="6">
        <v>47532</v>
      </c>
      <c r="H3163" s="3" t="s">
        <v>6534</v>
      </c>
      <c r="I3163" s="3"/>
      <c r="J3163" s="3"/>
      <c r="K3163" s="5" t="s">
        <v>67</v>
      </c>
      <c r="L3163" s="5">
        <v>1</v>
      </c>
      <c r="M3163" s="5" t="s">
        <v>265</v>
      </c>
      <c r="N3163" s="5">
        <f>VLOOKUP(M3163,[1]ArchetypeScores!E:N,10,FALSE)</f>
        <v>0</v>
      </c>
      <c r="O3163" s="5">
        <f>VLOOKUP(M3163,[1]ArchetypeScores!E:O,11,FALSE)</f>
        <v>-1</v>
      </c>
      <c r="P3163" s="5">
        <f>VLOOKUP(M3163,[1]ArchetypeScores!E:P,12,FALSE)</f>
        <v>0</v>
      </c>
      <c r="Q3163" s="2" t="str">
        <f>VLOOKUP(M3163,[1]ArchetypeScores!E:W,19,FALSE)</f>
        <v>Untargeted</v>
      </c>
      <c r="R3163" s="2">
        <f>VLOOKUP(M3163,[1]ArchetypeScores!E:I,5,FALSE)</f>
        <v>0</v>
      </c>
      <c r="S3163" s="2">
        <f>VLOOKUP(M3163,[1]ArchetypeScores!E:K,7,FALSE)</f>
        <v>0</v>
      </c>
      <c r="T3163" s="2" t="str">
        <f t="shared" si="49"/>
        <v>Not A&amp;R positive</v>
      </c>
    </row>
    <row r="3164" spans="1:20" x14ac:dyDescent="0.3">
      <c r="A3164" s="2" t="s">
        <v>8414</v>
      </c>
      <c r="B3164" s="3" t="s">
        <v>8437</v>
      </c>
      <c r="C3164" s="3" t="s">
        <v>8444</v>
      </c>
      <c r="D3164" s="4"/>
      <c r="E3164" s="5" t="s">
        <v>8417</v>
      </c>
      <c r="F3164" s="4">
        <v>0</v>
      </c>
      <c r="G3164" s="6">
        <v>47533</v>
      </c>
      <c r="H3164" s="3" t="s">
        <v>6534</v>
      </c>
      <c r="I3164" s="3"/>
      <c r="J3164" s="3"/>
      <c r="K3164" s="5" t="s">
        <v>53</v>
      </c>
      <c r="L3164" s="5">
        <v>1</v>
      </c>
      <c r="M3164" s="5" t="s">
        <v>54</v>
      </c>
      <c r="N3164" s="5">
        <f>VLOOKUP(M3164,[1]ArchetypeScores!E:N,10,FALSE)</f>
        <v>0</v>
      </c>
      <c r="O3164" s="5">
        <f>VLOOKUP(M3164,[1]ArchetypeScores!E:O,11,FALSE)</f>
        <v>-1</v>
      </c>
      <c r="P3164" s="5">
        <f>VLOOKUP(M3164,[1]ArchetypeScores!E:P,12,FALSE)</f>
        <v>0</v>
      </c>
      <c r="Q3164" s="2" t="str">
        <f>VLOOKUP(M3164,[1]ArchetypeScores!E:W,19,FALSE)</f>
        <v>Untargeted</v>
      </c>
      <c r="R3164" s="2">
        <f>VLOOKUP(M3164,[1]ArchetypeScores!E:I,5,FALSE)</f>
        <v>0</v>
      </c>
      <c r="S3164" s="2">
        <f>VLOOKUP(M3164,[1]ArchetypeScores!E:K,7,FALSE)</f>
        <v>0</v>
      </c>
      <c r="T3164" s="2" t="str">
        <f t="shared" si="49"/>
        <v>Not A&amp;R positive</v>
      </c>
    </row>
    <row r="3165" spans="1:20" ht="20.399999999999999" x14ac:dyDescent="0.3">
      <c r="A3165" s="2" t="s">
        <v>8414</v>
      </c>
      <c r="B3165" s="7" t="s">
        <v>8445</v>
      </c>
      <c r="C3165" s="3" t="s">
        <v>8446</v>
      </c>
      <c r="D3165" s="4">
        <v>0.73799999999999999</v>
      </c>
      <c r="E3165" s="5" t="s">
        <v>8417</v>
      </c>
      <c r="F3165" s="4">
        <v>7.5399999999999998E-3</v>
      </c>
      <c r="G3165" s="6">
        <v>47519</v>
      </c>
      <c r="H3165" s="3" t="s">
        <v>8447</v>
      </c>
      <c r="I3165" s="3"/>
      <c r="J3165" s="3"/>
      <c r="K3165" s="5" t="s">
        <v>38</v>
      </c>
      <c r="L3165" s="5">
        <v>1</v>
      </c>
      <c r="M3165" s="5" t="s">
        <v>43</v>
      </c>
      <c r="N3165" s="5">
        <f>VLOOKUP(M3165,[1]ArchetypeScores!E:N,10,FALSE)</f>
        <v>0</v>
      </c>
      <c r="O3165" s="5">
        <f>VLOOKUP(M3165,[1]ArchetypeScores!E:O,11,FALSE)</f>
        <v>-1</v>
      </c>
      <c r="P3165" s="5">
        <f>VLOOKUP(M3165,[1]ArchetypeScores!E:P,12,FALSE)</f>
        <v>0</v>
      </c>
      <c r="Q3165" s="2" t="str">
        <f>VLOOKUP(M3165,[1]ArchetypeScores!E:W,19,FALSE)</f>
        <v>Consumer (including agriculture and tourism)</v>
      </c>
      <c r="R3165" s="2">
        <f>VLOOKUP(M3165,[1]ArchetypeScores!E:I,5,FALSE)</f>
        <v>0</v>
      </c>
      <c r="S3165" s="2">
        <f>VLOOKUP(M3165,[1]ArchetypeScores!E:K,7,FALSE)</f>
        <v>0</v>
      </c>
      <c r="T3165" s="2" t="str">
        <f t="shared" si="49"/>
        <v>Not A&amp;R positive</v>
      </c>
    </row>
    <row r="3166" spans="1:20" x14ac:dyDescent="0.3">
      <c r="A3166" s="2" t="s">
        <v>8414</v>
      </c>
      <c r="B3166" s="3" t="s">
        <v>8448</v>
      </c>
      <c r="C3166" s="3" t="s">
        <v>8449</v>
      </c>
      <c r="D3166" s="4">
        <v>1.478</v>
      </c>
      <c r="E3166" s="5" t="s">
        <v>8417</v>
      </c>
      <c r="F3166" s="4">
        <v>1.32E-2</v>
      </c>
      <c r="G3166" s="6">
        <v>47512</v>
      </c>
      <c r="H3166" s="3" t="s">
        <v>8450</v>
      </c>
      <c r="I3166" s="3"/>
      <c r="J3166" s="3"/>
      <c r="K3166" s="5" t="s">
        <v>47</v>
      </c>
      <c r="L3166" s="5">
        <v>5</v>
      </c>
      <c r="M3166" s="5" t="s">
        <v>192</v>
      </c>
      <c r="N3166" s="5">
        <f>VLOOKUP(M3166,[1]ArchetypeScores!E:N,10,FALSE)</f>
        <v>0</v>
      </c>
      <c r="O3166" s="5">
        <f>VLOOKUP(M3166,[1]ArchetypeScores!E:O,11,FALSE)</f>
        <v>0</v>
      </c>
      <c r="P3166" s="5">
        <f>VLOOKUP(M3166,[1]ArchetypeScores!E:P,12,FALSE)</f>
        <v>0</v>
      </c>
      <c r="Q3166" s="2" t="str">
        <f>VLOOKUP(M3166,[1]ArchetypeScores!E:W,19,FALSE)</f>
        <v>Untargeted</v>
      </c>
      <c r="R3166" s="2">
        <f>VLOOKUP(M3166,[1]ArchetypeScores!E:I,5,FALSE)</f>
        <v>0</v>
      </c>
      <c r="S3166" s="2">
        <f>VLOOKUP(M3166,[1]ArchetypeScores!E:K,7,FALSE)</f>
        <v>0</v>
      </c>
      <c r="T3166" s="2" t="str">
        <f t="shared" si="49"/>
        <v>Not A&amp;R positive</v>
      </c>
    </row>
    <row r="3167" spans="1:20" x14ac:dyDescent="0.3">
      <c r="A3167" s="2" t="s">
        <v>8414</v>
      </c>
      <c r="B3167" s="3" t="s">
        <v>8451</v>
      </c>
      <c r="C3167" s="3" t="s">
        <v>8452</v>
      </c>
      <c r="D3167" s="4"/>
      <c r="E3167" s="5" t="s">
        <v>8417</v>
      </c>
      <c r="F3167" s="4">
        <v>0</v>
      </c>
      <c r="G3167" s="6">
        <v>47510</v>
      </c>
      <c r="H3167" s="3" t="s">
        <v>8453</v>
      </c>
      <c r="I3167" s="3"/>
      <c r="J3167" s="3"/>
      <c r="K3167" s="5" t="s">
        <v>71</v>
      </c>
      <c r="L3167" s="5" t="s">
        <v>112</v>
      </c>
      <c r="M3167" s="5" t="s">
        <v>1274</v>
      </c>
      <c r="N3167" s="5">
        <f>VLOOKUP(M3167,[1]ArchetypeScores!E:N,10,FALSE)</f>
        <v>0</v>
      </c>
      <c r="O3167" s="5">
        <f>VLOOKUP(M3167,[1]ArchetypeScores!E:O,11,FALSE)</f>
        <v>-1</v>
      </c>
      <c r="P3167" s="5">
        <f>VLOOKUP(M3167,[1]ArchetypeScores!E:P,12,FALSE)</f>
        <v>0</v>
      </c>
      <c r="Q3167" s="2" t="str">
        <f>VLOOKUP(M3167,[1]ArchetypeScores!E:W,19,FALSE)</f>
        <v>Other sector</v>
      </c>
      <c r="R3167" s="2">
        <f>VLOOKUP(M3167,[1]ArchetypeScores!E:I,5,FALSE)</f>
        <v>0</v>
      </c>
      <c r="S3167" s="2">
        <f>VLOOKUP(M3167,[1]ArchetypeScores!E:K,7,FALSE)</f>
        <v>0</v>
      </c>
      <c r="T3167" s="2" t="str">
        <f t="shared" si="49"/>
        <v>Not A&amp;R positive</v>
      </c>
    </row>
    <row r="3168" spans="1:20" x14ac:dyDescent="0.3">
      <c r="A3168" s="2" t="s">
        <v>8414</v>
      </c>
      <c r="B3168" s="3" t="s">
        <v>8451</v>
      </c>
      <c r="C3168" s="3" t="s">
        <v>8454</v>
      </c>
      <c r="D3168" s="4"/>
      <c r="E3168" s="5" t="s">
        <v>8417</v>
      </c>
      <c r="F3168" s="4">
        <v>0</v>
      </c>
      <c r="G3168" s="6">
        <v>47511</v>
      </c>
      <c r="H3168" s="3" t="s">
        <v>8453</v>
      </c>
      <c r="I3168" s="3"/>
      <c r="J3168" s="3"/>
      <c r="K3168" s="5" t="s">
        <v>154</v>
      </c>
      <c r="L3168" s="5" t="s">
        <v>112</v>
      </c>
      <c r="M3168" s="5" t="s">
        <v>155</v>
      </c>
      <c r="N3168" s="5">
        <f>VLOOKUP(M3168,[1]ArchetypeScores!E:N,10,FALSE)</f>
        <v>1</v>
      </c>
      <c r="O3168" s="5">
        <f>VLOOKUP(M3168,[1]ArchetypeScores!E:O,11,FALSE)</f>
        <v>0</v>
      </c>
      <c r="P3168" s="5">
        <f>VLOOKUP(M3168,[1]ArchetypeScores!E:P,12,FALSE)</f>
        <v>0</v>
      </c>
      <c r="Q3168" s="2" t="str">
        <f>VLOOKUP(M3168,[1]ArchetypeScores!E:W,19,FALSE)</f>
        <v>Education and training</v>
      </c>
      <c r="R3168" s="2">
        <f>VLOOKUP(M3168,[1]ArchetypeScores!E:I,5,FALSE)</f>
        <v>0</v>
      </c>
      <c r="S3168" s="2">
        <f>VLOOKUP(M3168,[1]ArchetypeScores!E:K,7,FALSE)</f>
        <v>1</v>
      </c>
      <c r="T3168" s="2" t="str">
        <f t="shared" si="49"/>
        <v>Indirect only</v>
      </c>
    </row>
    <row r="3169" spans="1:20" x14ac:dyDescent="0.3">
      <c r="A3169" s="2" t="s">
        <v>8414</v>
      </c>
      <c r="B3169" s="3" t="s">
        <v>8455</v>
      </c>
      <c r="C3169" s="3" t="s">
        <v>8456</v>
      </c>
      <c r="D3169" s="4">
        <v>4.6660000000000004</v>
      </c>
      <c r="E3169" s="5" t="s">
        <v>8417</v>
      </c>
      <c r="F3169" s="4">
        <v>4.2279999999999998E-2</v>
      </c>
      <c r="G3169" s="6">
        <v>47513</v>
      </c>
      <c r="H3169" s="3" t="s">
        <v>8457</v>
      </c>
      <c r="I3169" s="3"/>
      <c r="J3169" s="3"/>
      <c r="K3169" s="5" t="s">
        <v>118</v>
      </c>
      <c r="L3169" s="5">
        <v>3</v>
      </c>
      <c r="M3169" s="5" t="s">
        <v>168</v>
      </c>
      <c r="N3169" s="5">
        <f>VLOOKUP(M3169,[1]ArchetypeScores!E:N,10,FALSE)</f>
        <v>0</v>
      </c>
      <c r="O3169" s="5">
        <f>VLOOKUP(M3169,[1]ArchetypeScores!E:O,11,FALSE)</f>
        <v>-1</v>
      </c>
      <c r="P3169" s="5">
        <f>VLOOKUP(M3169,[1]ArchetypeScores!E:P,12,FALSE)</f>
        <v>0</v>
      </c>
      <c r="Q3169" s="2" t="str">
        <f>VLOOKUP(M3169,[1]ArchetypeScores!E:W,19,FALSE)</f>
        <v>Untargeted</v>
      </c>
      <c r="R3169" s="2">
        <f>VLOOKUP(M3169,[1]ArchetypeScores!E:I,5,FALSE)</f>
        <v>0</v>
      </c>
      <c r="S3169" s="2">
        <f>VLOOKUP(M3169,[1]ArchetypeScores!E:K,7,FALSE)</f>
        <v>0</v>
      </c>
      <c r="T3169" s="2" t="str">
        <f t="shared" si="49"/>
        <v>Not A&amp;R positive</v>
      </c>
    </row>
    <row r="3170" spans="1:20" x14ac:dyDescent="0.3">
      <c r="A3170" s="2" t="s">
        <v>8414</v>
      </c>
      <c r="B3170" s="3" t="s">
        <v>8458</v>
      </c>
      <c r="C3170" s="3" t="s">
        <v>8459</v>
      </c>
      <c r="D3170" s="4"/>
      <c r="E3170" s="5" t="s">
        <v>8417</v>
      </c>
      <c r="F3170" s="4">
        <v>0</v>
      </c>
      <c r="G3170" s="6">
        <v>47522</v>
      </c>
      <c r="H3170" s="3" t="s">
        <v>8460</v>
      </c>
      <c r="I3170" s="3"/>
      <c r="J3170" s="3"/>
      <c r="K3170" s="5" t="s">
        <v>47</v>
      </c>
      <c r="L3170" s="5">
        <v>4</v>
      </c>
      <c r="M3170" s="5" t="s">
        <v>485</v>
      </c>
      <c r="N3170" s="5">
        <f>VLOOKUP(M3170,[1]ArchetypeScores!E:N,10,FALSE)</f>
        <v>0</v>
      </c>
      <c r="O3170" s="5">
        <f>VLOOKUP(M3170,[1]ArchetypeScores!E:O,11,FALSE)</f>
        <v>0</v>
      </c>
      <c r="P3170" s="5">
        <f>VLOOKUP(M3170,[1]ArchetypeScores!E:P,12,FALSE)</f>
        <v>0</v>
      </c>
      <c r="Q3170" s="2" t="str">
        <f>VLOOKUP(M3170,[1]ArchetypeScores!E:W,19,FALSE)</f>
        <v>Energy and water</v>
      </c>
      <c r="R3170" s="2">
        <f>VLOOKUP(M3170,[1]ArchetypeScores!E:I,5,FALSE)</f>
        <v>0</v>
      </c>
      <c r="S3170" s="2">
        <f>VLOOKUP(M3170,[1]ArchetypeScores!E:K,7,FALSE)</f>
        <v>0</v>
      </c>
      <c r="T3170" s="2" t="str">
        <f t="shared" si="49"/>
        <v>Not A&amp;R positive</v>
      </c>
    </row>
    <row r="3171" spans="1:20" x14ac:dyDescent="0.3">
      <c r="A3171" s="2" t="s">
        <v>8414</v>
      </c>
      <c r="B3171" s="3" t="s">
        <v>8461</v>
      </c>
      <c r="C3171" s="3" t="s">
        <v>8462</v>
      </c>
      <c r="D3171" s="4">
        <v>3.0630000000000002</v>
      </c>
      <c r="E3171" s="5" t="s">
        <v>8417</v>
      </c>
      <c r="F3171" s="4">
        <v>2.879E-2</v>
      </c>
      <c r="G3171" s="6">
        <v>47508</v>
      </c>
      <c r="H3171" s="3" t="s">
        <v>8463</v>
      </c>
      <c r="I3171" s="3"/>
      <c r="J3171" s="3"/>
      <c r="K3171" s="5" t="s">
        <v>47</v>
      </c>
      <c r="L3171" s="5">
        <v>1</v>
      </c>
      <c r="M3171" s="5" t="s">
        <v>48</v>
      </c>
      <c r="N3171" s="5">
        <f>VLOOKUP(M3171,[1]ArchetypeScores!E:N,10,FALSE)</f>
        <v>0</v>
      </c>
      <c r="O3171" s="5">
        <f>VLOOKUP(M3171,[1]ArchetypeScores!E:O,11,FALSE)</f>
        <v>0</v>
      </c>
      <c r="P3171" s="5">
        <f>VLOOKUP(M3171,[1]ArchetypeScores!E:P,12,FALSE)</f>
        <v>0</v>
      </c>
      <c r="Q3171" s="2" t="str">
        <f>VLOOKUP(M3171,[1]ArchetypeScores!E:W,19,FALSE)</f>
        <v>Consumer (including agriculture and tourism)</v>
      </c>
      <c r="R3171" s="2">
        <f>VLOOKUP(M3171,[1]ArchetypeScores!E:I,5,FALSE)</f>
        <v>0</v>
      </c>
      <c r="S3171" s="2">
        <f>VLOOKUP(M3171,[1]ArchetypeScores!E:K,7,FALSE)</f>
        <v>0</v>
      </c>
      <c r="T3171" s="2" t="str">
        <f t="shared" si="49"/>
        <v>Not A&amp;R positive</v>
      </c>
    </row>
    <row r="3172" spans="1:20" x14ac:dyDescent="0.3">
      <c r="A3172" s="2" t="s">
        <v>8414</v>
      </c>
      <c r="B3172" s="3" t="s">
        <v>8461</v>
      </c>
      <c r="C3172" s="3" t="s">
        <v>8462</v>
      </c>
      <c r="D3172" s="4">
        <v>1.409</v>
      </c>
      <c r="E3172" s="5" t="s">
        <v>8417</v>
      </c>
      <c r="F3172" s="4">
        <v>2.2270000000000002E-2</v>
      </c>
      <c r="G3172" s="6">
        <v>47509</v>
      </c>
      <c r="H3172" s="3" t="s">
        <v>8464</v>
      </c>
      <c r="I3172" s="3"/>
      <c r="J3172" s="3"/>
      <c r="K3172" s="5" t="s">
        <v>47</v>
      </c>
      <c r="L3172" s="5">
        <v>1</v>
      </c>
      <c r="M3172" s="5" t="s">
        <v>48</v>
      </c>
      <c r="N3172" s="5">
        <f>VLOOKUP(M3172,[1]ArchetypeScores!E:N,10,FALSE)</f>
        <v>0</v>
      </c>
      <c r="O3172" s="5">
        <f>VLOOKUP(M3172,[1]ArchetypeScores!E:O,11,FALSE)</f>
        <v>0</v>
      </c>
      <c r="P3172" s="5">
        <f>VLOOKUP(M3172,[1]ArchetypeScores!E:P,12,FALSE)</f>
        <v>0</v>
      </c>
      <c r="Q3172" s="2" t="str">
        <f>VLOOKUP(M3172,[1]ArchetypeScores!E:W,19,FALSE)</f>
        <v>Consumer (including agriculture and tourism)</v>
      </c>
      <c r="R3172" s="2">
        <f>VLOOKUP(M3172,[1]ArchetypeScores!E:I,5,FALSE)</f>
        <v>0</v>
      </c>
      <c r="S3172" s="2">
        <f>VLOOKUP(M3172,[1]ArchetypeScores!E:K,7,FALSE)</f>
        <v>0</v>
      </c>
      <c r="T3172" s="2" t="str">
        <f t="shared" si="49"/>
        <v>Not A&amp;R positive</v>
      </c>
    </row>
    <row r="3173" spans="1:20" x14ac:dyDescent="0.3">
      <c r="A3173" s="2" t="s">
        <v>8465</v>
      </c>
      <c r="B3173" s="7" t="s">
        <v>8466</v>
      </c>
      <c r="C3173" s="3" t="s">
        <v>8467</v>
      </c>
      <c r="D3173" s="4">
        <v>0.2</v>
      </c>
      <c r="E3173" s="5" t="s">
        <v>8468</v>
      </c>
      <c r="F3173" s="4">
        <v>8.0300000000000007E-3</v>
      </c>
      <c r="G3173" s="6">
        <v>47566</v>
      </c>
      <c r="H3173" s="3" t="s">
        <v>8469</v>
      </c>
      <c r="I3173" s="3" t="s">
        <v>8470</v>
      </c>
      <c r="J3173" s="3" t="s">
        <v>8471</v>
      </c>
      <c r="K3173" s="5" t="s">
        <v>38</v>
      </c>
      <c r="L3173" s="5">
        <v>1</v>
      </c>
      <c r="M3173" s="5" t="s">
        <v>43</v>
      </c>
      <c r="N3173" s="5">
        <f>VLOOKUP(M3173,[1]ArchetypeScores!E:N,10,FALSE)</f>
        <v>0</v>
      </c>
      <c r="O3173" s="5">
        <f>VLOOKUP(M3173,[1]ArchetypeScores!E:O,11,FALSE)</f>
        <v>-1</v>
      </c>
      <c r="P3173" s="5">
        <f>VLOOKUP(M3173,[1]ArchetypeScores!E:P,12,FALSE)</f>
        <v>0</v>
      </c>
      <c r="Q3173" s="2" t="str">
        <f>VLOOKUP(M3173,[1]ArchetypeScores!E:W,19,FALSE)</f>
        <v>Consumer (including agriculture and tourism)</v>
      </c>
      <c r="R3173" s="2">
        <f>VLOOKUP(M3173,[1]ArchetypeScores!E:I,5,FALSE)</f>
        <v>0</v>
      </c>
      <c r="S3173" s="2">
        <f>VLOOKUP(M3173,[1]ArchetypeScores!E:K,7,FALSE)</f>
        <v>0</v>
      </c>
      <c r="T3173" s="2" t="str">
        <f t="shared" si="49"/>
        <v>Not A&amp;R positive</v>
      </c>
    </row>
    <row r="3174" spans="1:20" x14ac:dyDescent="0.3">
      <c r="A3174" s="2" t="s">
        <v>8465</v>
      </c>
      <c r="B3174" s="3" t="s">
        <v>8472</v>
      </c>
      <c r="C3174" s="3" t="s">
        <v>8473</v>
      </c>
      <c r="D3174" s="4">
        <v>3</v>
      </c>
      <c r="E3174" s="5" t="s">
        <v>8468</v>
      </c>
      <c r="F3174" s="4">
        <v>0.12171</v>
      </c>
      <c r="G3174" s="6">
        <v>47560</v>
      </c>
      <c r="H3174" s="3" t="s">
        <v>8474</v>
      </c>
      <c r="I3174" s="3"/>
      <c r="J3174" s="3"/>
      <c r="K3174" s="5" t="s">
        <v>61</v>
      </c>
      <c r="L3174" s="5">
        <v>1</v>
      </c>
      <c r="M3174" s="5" t="s">
        <v>130</v>
      </c>
      <c r="N3174" s="5">
        <f>VLOOKUP(M3174,[1]ArchetypeScores!E:N,10,FALSE)</f>
        <v>0</v>
      </c>
      <c r="O3174" s="5">
        <f>VLOOKUP(M3174,[1]ArchetypeScores!E:O,11,FALSE)</f>
        <v>-1</v>
      </c>
      <c r="P3174" s="5">
        <f>VLOOKUP(M3174,[1]ArchetypeScores!E:P,12,FALSE)</f>
        <v>0</v>
      </c>
      <c r="Q3174" s="2" t="str">
        <f>VLOOKUP(M3174,[1]ArchetypeScores!E:W,19,FALSE)</f>
        <v>Health care</v>
      </c>
      <c r="R3174" s="2">
        <f>VLOOKUP(M3174,[1]ArchetypeScores!E:I,5,FALSE)</f>
        <v>0</v>
      </c>
      <c r="S3174" s="2">
        <f>VLOOKUP(M3174,[1]ArchetypeScores!E:K,7,FALSE)</f>
        <v>0</v>
      </c>
      <c r="T3174" s="2" t="str">
        <f t="shared" si="49"/>
        <v>Not A&amp;R positive</v>
      </c>
    </row>
    <row r="3175" spans="1:20" x14ac:dyDescent="0.3">
      <c r="A3175" s="2" t="s">
        <v>8465</v>
      </c>
      <c r="B3175" s="3" t="s">
        <v>8475</v>
      </c>
      <c r="C3175" s="3" t="s">
        <v>8476</v>
      </c>
      <c r="D3175" s="4">
        <v>0.126</v>
      </c>
      <c r="E3175" s="5" t="s">
        <v>8468</v>
      </c>
      <c r="F3175" s="4">
        <v>5.1999999999999998E-3</v>
      </c>
      <c r="G3175" s="6">
        <v>47559</v>
      </c>
      <c r="H3175" s="3" t="s">
        <v>8477</v>
      </c>
      <c r="I3175" s="3"/>
      <c r="J3175" s="3"/>
      <c r="K3175" s="5" t="s">
        <v>67</v>
      </c>
      <c r="L3175" s="5">
        <v>1</v>
      </c>
      <c r="M3175" s="5" t="s">
        <v>265</v>
      </c>
      <c r="N3175" s="5">
        <f>VLOOKUP(M3175,[1]ArchetypeScores!E:N,10,FALSE)</f>
        <v>0</v>
      </c>
      <c r="O3175" s="5">
        <f>VLOOKUP(M3175,[1]ArchetypeScores!E:O,11,FALSE)</f>
        <v>-1</v>
      </c>
      <c r="P3175" s="5">
        <f>VLOOKUP(M3175,[1]ArchetypeScores!E:P,12,FALSE)</f>
        <v>0</v>
      </c>
      <c r="Q3175" s="2" t="str">
        <f>VLOOKUP(M3175,[1]ArchetypeScores!E:W,19,FALSE)</f>
        <v>Untargeted</v>
      </c>
      <c r="R3175" s="2">
        <f>VLOOKUP(M3175,[1]ArchetypeScores!E:I,5,FALSE)</f>
        <v>0</v>
      </c>
      <c r="S3175" s="2">
        <f>VLOOKUP(M3175,[1]ArchetypeScores!E:K,7,FALSE)</f>
        <v>0</v>
      </c>
      <c r="T3175" s="2" t="str">
        <f t="shared" si="49"/>
        <v>Not A&amp;R positive</v>
      </c>
    </row>
    <row r="3176" spans="1:20" x14ac:dyDescent="0.3">
      <c r="A3176" s="2" t="s">
        <v>8465</v>
      </c>
      <c r="B3176" s="3" t="s">
        <v>8478</v>
      </c>
      <c r="C3176" s="3" t="s">
        <v>8479</v>
      </c>
      <c r="D3176" s="4">
        <v>1</v>
      </c>
      <c r="E3176" s="5" t="s">
        <v>8468</v>
      </c>
      <c r="F3176" s="4">
        <v>4.122E-2</v>
      </c>
      <c r="G3176" s="6">
        <v>47557</v>
      </c>
      <c r="H3176" s="3" t="s">
        <v>8480</v>
      </c>
      <c r="I3176" s="3"/>
      <c r="J3176" s="3"/>
      <c r="K3176" s="5" t="s">
        <v>154</v>
      </c>
      <c r="L3176" s="5">
        <v>4</v>
      </c>
      <c r="M3176" s="5" t="s">
        <v>2047</v>
      </c>
      <c r="N3176" s="5">
        <f>VLOOKUP(M3176,[1]ArchetypeScores!E:N,10,FALSE)</f>
        <v>1</v>
      </c>
      <c r="O3176" s="5">
        <f>VLOOKUP(M3176,[1]ArchetypeScores!E:O,11,FALSE)</f>
        <v>-2</v>
      </c>
      <c r="P3176" s="5">
        <f>VLOOKUP(M3176,[1]ArchetypeScores!E:P,12,FALSE)</f>
        <v>0</v>
      </c>
      <c r="Q3176" s="2" t="str">
        <f>VLOOKUP(M3176,[1]ArchetypeScores!E:W,19,FALSE)</f>
        <v>Education and training</v>
      </c>
      <c r="R3176" s="2">
        <f>VLOOKUP(M3176,[1]ArchetypeScores!E:I,5,FALSE)</f>
        <v>0</v>
      </c>
      <c r="S3176" s="2">
        <f>VLOOKUP(M3176,[1]ArchetypeScores!E:K,7,FALSE)</f>
        <v>0</v>
      </c>
      <c r="T3176" s="2" t="str">
        <f t="shared" si="49"/>
        <v>Not A&amp;R positive</v>
      </c>
    </row>
    <row r="3177" spans="1:20" x14ac:dyDescent="0.3">
      <c r="A3177" s="2" t="s">
        <v>8465</v>
      </c>
      <c r="B3177" s="7" t="s">
        <v>8481</v>
      </c>
      <c r="C3177" s="3" t="s">
        <v>8482</v>
      </c>
      <c r="D3177" s="4">
        <v>0.3</v>
      </c>
      <c r="E3177" s="5" t="s">
        <v>8468</v>
      </c>
      <c r="F3177" s="4">
        <v>1.205E-2</v>
      </c>
      <c r="G3177" s="6">
        <v>47565</v>
      </c>
      <c r="H3177" s="3" t="s">
        <v>8483</v>
      </c>
      <c r="I3177" s="3" t="s">
        <v>8470</v>
      </c>
      <c r="J3177" s="3" t="s">
        <v>8471</v>
      </c>
      <c r="K3177" s="5" t="s">
        <v>38</v>
      </c>
      <c r="L3177" s="5">
        <v>1</v>
      </c>
      <c r="M3177" s="5" t="s">
        <v>43</v>
      </c>
      <c r="N3177" s="5">
        <f>VLOOKUP(M3177,[1]ArchetypeScores!E:N,10,FALSE)</f>
        <v>0</v>
      </c>
      <c r="O3177" s="5">
        <f>VLOOKUP(M3177,[1]ArchetypeScores!E:O,11,FALSE)</f>
        <v>-1</v>
      </c>
      <c r="P3177" s="5">
        <f>VLOOKUP(M3177,[1]ArchetypeScores!E:P,12,FALSE)</f>
        <v>0</v>
      </c>
      <c r="Q3177" s="2" t="str">
        <f>VLOOKUP(M3177,[1]ArchetypeScores!E:W,19,FALSE)</f>
        <v>Consumer (including agriculture and tourism)</v>
      </c>
      <c r="R3177" s="2">
        <f>VLOOKUP(M3177,[1]ArchetypeScores!E:I,5,FALSE)</f>
        <v>0</v>
      </c>
      <c r="S3177" s="2">
        <f>VLOOKUP(M3177,[1]ArchetypeScores!E:K,7,FALSE)</f>
        <v>0</v>
      </c>
      <c r="T3177" s="2" t="str">
        <f t="shared" si="49"/>
        <v>Not A&amp;R positive</v>
      </c>
    </row>
    <row r="3178" spans="1:20" x14ac:dyDescent="0.3">
      <c r="A3178" s="2" t="s">
        <v>8465</v>
      </c>
      <c r="B3178" s="3" t="s">
        <v>8484</v>
      </c>
      <c r="C3178" s="3" t="s">
        <v>8485</v>
      </c>
      <c r="D3178" s="4">
        <v>7.2999999999999995E-2</v>
      </c>
      <c r="E3178" s="5" t="s">
        <v>8468</v>
      </c>
      <c r="F3178" s="4">
        <v>3.0200000000000001E-3</v>
      </c>
      <c r="G3178" s="6">
        <v>47545</v>
      </c>
      <c r="H3178" s="3" t="s">
        <v>8486</v>
      </c>
      <c r="I3178" s="3"/>
      <c r="J3178" s="3"/>
      <c r="K3178" s="5" t="s">
        <v>71</v>
      </c>
      <c r="L3178" s="5">
        <v>1</v>
      </c>
      <c r="M3178" s="5" t="s">
        <v>72</v>
      </c>
      <c r="N3178" s="5">
        <f>VLOOKUP(M3178,[1]ArchetypeScores!E:N,10,FALSE)</f>
        <v>0</v>
      </c>
      <c r="O3178" s="5">
        <f>VLOOKUP(M3178,[1]ArchetypeScores!E:O,11,FALSE)</f>
        <v>0</v>
      </c>
      <c r="P3178" s="5">
        <f>VLOOKUP(M3178,[1]ArchetypeScores!E:P,12,FALSE)</f>
        <v>0</v>
      </c>
      <c r="Q3178" s="2" t="str">
        <f>VLOOKUP(M3178,[1]ArchetypeScores!E:W,19,FALSE)</f>
        <v>Other sector</v>
      </c>
      <c r="R3178" s="2">
        <f>VLOOKUP(M3178,[1]ArchetypeScores!E:I,5,FALSE)</f>
        <v>0</v>
      </c>
      <c r="S3178" s="2">
        <f>VLOOKUP(M3178,[1]ArchetypeScores!E:K,7,FALSE)</f>
        <v>0</v>
      </c>
      <c r="T3178" s="2" t="str">
        <f t="shared" si="49"/>
        <v>Not A&amp;R positive</v>
      </c>
    </row>
    <row r="3179" spans="1:20" x14ac:dyDescent="0.3">
      <c r="A3179" s="2" t="s">
        <v>8465</v>
      </c>
      <c r="B3179" s="3" t="s">
        <v>8487</v>
      </c>
      <c r="C3179" s="3" t="s">
        <v>8488</v>
      </c>
      <c r="D3179" s="4">
        <v>1.7000000000000001E-2</v>
      </c>
      <c r="E3179" s="5" t="s">
        <v>8468</v>
      </c>
      <c r="F3179" s="4">
        <v>6.8000000000000005E-4</v>
      </c>
      <c r="G3179" s="6">
        <v>47563</v>
      </c>
      <c r="H3179" s="3" t="s">
        <v>8489</v>
      </c>
      <c r="I3179" s="3"/>
      <c r="J3179" s="3"/>
      <c r="K3179" s="5" t="s">
        <v>61</v>
      </c>
      <c r="L3179" s="5">
        <v>1</v>
      </c>
      <c r="M3179" s="5" t="s">
        <v>130</v>
      </c>
      <c r="N3179" s="5">
        <f>VLOOKUP(M3179,[1]ArchetypeScores!E:N,10,FALSE)</f>
        <v>0</v>
      </c>
      <c r="O3179" s="5">
        <f>VLOOKUP(M3179,[1]ArchetypeScores!E:O,11,FALSE)</f>
        <v>-1</v>
      </c>
      <c r="P3179" s="5">
        <f>VLOOKUP(M3179,[1]ArchetypeScores!E:P,12,FALSE)</f>
        <v>0</v>
      </c>
      <c r="Q3179" s="2" t="str">
        <f>VLOOKUP(M3179,[1]ArchetypeScores!E:W,19,FALSE)</f>
        <v>Health care</v>
      </c>
      <c r="R3179" s="2">
        <f>VLOOKUP(M3179,[1]ArchetypeScores!E:I,5,FALSE)</f>
        <v>0</v>
      </c>
      <c r="S3179" s="2">
        <f>VLOOKUP(M3179,[1]ArchetypeScores!E:K,7,FALSE)</f>
        <v>0</v>
      </c>
      <c r="T3179" s="2" t="str">
        <f t="shared" si="49"/>
        <v>Not A&amp;R positive</v>
      </c>
    </row>
    <row r="3180" spans="1:20" x14ac:dyDescent="0.3">
      <c r="A3180" s="2" t="s">
        <v>8465</v>
      </c>
      <c r="B3180" s="3" t="s">
        <v>8490</v>
      </c>
      <c r="C3180" s="3" t="s">
        <v>8491</v>
      </c>
      <c r="D3180" s="4">
        <v>0.25</v>
      </c>
      <c r="E3180" s="5" t="s">
        <v>8468</v>
      </c>
      <c r="F3180" s="4">
        <v>1.03E-2</v>
      </c>
      <c r="G3180" s="6">
        <v>47554</v>
      </c>
      <c r="H3180" s="3" t="s">
        <v>8492</v>
      </c>
      <c r="I3180" s="3" t="s">
        <v>8493</v>
      </c>
      <c r="J3180" s="3" t="s">
        <v>8494</v>
      </c>
      <c r="K3180" s="5" t="s">
        <v>61</v>
      </c>
      <c r="L3180" s="5">
        <v>1</v>
      </c>
      <c r="M3180" s="5" t="s">
        <v>130</v>
      </c>
      <c r="N3180" s="5">
        <f>VLOOKUP(M3180,[1]ArchetypeScores!E:N,10,FALSE)</f>
        <v>0</v>
      </c>
      <c r="O3180" s="5">
        <f>VLOOKUP(M3180,[1]ArchetypeScores!E:O,11,FALSE)</f>
        <v>-1</v>
      </c>
      <c r="P3180" s="5">
        <f>VLOOKUP(M3180,[1]ArchetypeScores!E:P,12,FALSE)</f>
        <v>0</v>
      </c>
      <c r="Q3180" s="2" t="str">
        <f>VLOOKUP(M3180,[1]ArchetypeScores!E:W,19,FALSE)</f>
        <v>Health care</v>
      </c>
      <c r="R3180" s="2">
        <f>VLOOKUP(M3180,[1]ArchetypeScores!E:I,5,FALSE)</f>
        <v>0</v>
      </c>
      <c r="S3180" s="2">
        <f>VLOOKUP(M3180,[1]ArchetypeScores!E:K,7,FALSE)</f>
        <v>0</v>
      </c>
      <c r="T3180" s="2" t="str">
        <f t="shared" si="49"/>
        <v>Not A&amp;R positive</v>
      </c>
    </row>
    <row r="3181" spans="1:20" x14ac:dyDescent="0.3">
      <c r="A3181" s="2" t="s">
        <v>8465</v>
      </c>
      <c r="B3181" s="3" t="s">
        <v>8490</v>
      </c>
      <c r="C3181" s="3" t="s">
        <v>8495</v>
      </c>
      <c r="D3181" s="4">
        <v>0.1</v>
      </c>
      <c r="E3181" s="5" t="s">
        <v>8468</v>
      </c>
      <c r="F3181" s="4">
        <v>4.1200000000000004E-3</v>
      </c>
      <c r="G3181" s="6">
        <v>47555</v>
      </c>
      <c r="H3181" s="3" t="s">
        <v>8492</v>
      </c>
      <c r="I3181" s="3" t="s">
        <v>8493</v>
      </c>
      <c r="J3181" s="3" t="s">
        <v>8494</v>
      </c>
      <c r="K3181" s="5" t="s">
        <v>61</v>
      </c>
      <c r="L3181" s="5">
        <v>1</v>
      </c>
      <c r="M3181" s="5" t="s">
        <v>130</v>
      </c>
      <c r="N3181" s="5">
        <f>VLOOKUP(M3181,[1]ArchetypeScores!E:N,10,FALSE)</f>
        <v>0</v>
      </c>
      <c r="O3181" s="5">
        <f>VLOOKUP(M3181,[1]ArchetypeScores!E:O,11,FALSE)</f>
        <v>-1</v>
      </c>
      <c r="P3181" s="5">
        <f>VLOOKUP(M3181,[1]ArchetypeScores!E:P,12,FALSE)</f>
        <v>0</v>
      </c>
      <c r="Q3181" s="2" t="str">
        <f>VLOOKUP(M3181,[1]ArchetypeScores!E:W,19,FALSE)</f>
        <v>Health care</v>
      </c>
      <c r="R3181" s="2">
        <f>VLOOKUP(M3181,[1]ArchetypeScores!E:I,5,FALSE)</f>
        <v>0</v>
      </c>
      <c r="S3181" s="2">
        <f>VLOOKUP(M3181,[1]ArchetypeScores!E:K,7,FALSE)</f>
        <v>0</v>
      </c>
      <c r="T3181" s="2" t="str">
        <f t="shared" si="49"/>
        <v>Not A&amp;R positive</v>
      </c>
    </row>
    <row r="3182" spans="1:20" x14ac:dyDescent="0.3">
      <c r="A3182" s="2" t="s">
        <v>8465</v>
      </c>
      <c r="B3182" s="3" t="s">
        <v>8496</v>
      </c>
      <c r="C3182" s="3" t="s">
        <v>8497</v>
      </c>
      <c r="D3182" s="4">
        <v>2.9000000000000001E-2</v>
      </c>
      <c r="E3182" s="5" t="s">
        <v>8468</v>
      </c>
      <c r="F3182" s="4">
        <v>1.16E-3</v>
      </c>
      <c r="G3182" s="6">
        <v>47562</v>
      </c>
      <c r="H3182" s="3" t="s">
        <v>8498</v>
      </c>
      <c r="I3182" s="3" t="s">
        <v>8493</v>
      </c>
      <c r="J3182" s="3"/>
      <c r="K3182" s="5" t="s">
        <v>71</v>
      </c>
      <c r="L3182" s="5">
        <v>1</v>
      </c>
      <c r="M3182" s="5" t="s">
        <v>72</v>
      </c>
      <c r="N3182" s="5">
        <f>VLOOKUP(M3182,[1]ArchetypeScores!E:N,10,FALSE)</f>
        <v>0</v>
      </c>
      <c r="O3182" s="5">
        <f>VLOOKUP(M3182,[1]ArchetypeScores!E:O,11,FALSE)</f>
        <v>0</v>
      </c>
      <c r="P3182" s="5">
        <f>VLOOKUP(M3182,[1]ArchetypeScores!E:P,12,FALSE)</f>
        <v>0</v>
      </c>
      <c r="Q3182" s="2" t="str">
        <f>VLOOKUP(M3182,[1]ArchetypeScores!E:W,19,FALSE)</f>
        <v>Other sector</v>
      </c>
      <c r="R3182" s="2">
        <f>VLOOKUP(M3182,[1]ArchetypeScores!E:I,5,FALSE)</f>
        <v>0</v>
      </c>
      <c r="S3182" s="2">
        <f>VLOOKUP(M3182,[1]ArchetypeScores!E:K,7,FALSE)</f>
        <v>0</v>
      </c>
      <c r="T3182" s="2" t="str">
        <f t="shared" si="49"/>
        <v>Not A&amp;R positive</v>
      </c>
    </row>
    <row r="3183" spans="1:20" x14ac:dyDescent="0.3">
      <c r="A3183" s="2" t="s">
        <v>8465</v>
      </c>
      <c r="B3183" s="3" t="s">
        <v>8499</v>
      </c>
      <c r="C3183" s="3" t="s">
        <v>8500</v>
      </c>
      <c r="D3183" s="4">
        <v>1.4E-2</v>
      </c>
      <c r="E3183" s="5" t="s">
        <v>8468</v>
      </c>
      <c r="F3183" s="4">
        <v>5.8E-4</v>
      </c>
      <c r="G3183" s="6">
        <v>47534</v>
      </c>
      <c r="H3183" s="3" t="s">
        <v>8501</v>
      </c>
      <c r="I3183" s="3"/>
      <c r="J3183" s="3"/>
      <c r="K3183" s="5" t="s">
        <v>61</v>
      </c>
      <c r="L3183" s="5">
        <v>4</v>
      </c>
      <c r="M3183" s="5" t="s">
        <v>433</v>
      </c>
      <c r="N3183" s="5">
        <f>VLOOKUP(M3183,[1]ArchetypeScores!E:N,10,FALSE)</f>
        <v>0</v>
      </c>
      <c r="O3183" s="5">
        <f>VLOOKUP(M3183,[1]ArchetypeScores!E:O,11,FALSE)</f>
        <v>0</v>
      </c>
      <c r="P3183" s="5">
        <f>VLOOKUP(M3183,[1]ArchetypeScores!E:P,12,FALSE)</f>
        <v>0</v>
      </c>
      <c r="Q3183" s="2" t="str">
        <f>VLOOKUP(M3183,[1]ArchetypeScores!E:W,19,FALSE)</f>
        <v>Health care</v>
      </c>
      <c r="R3183" s="2">
        <f>VLOOKUP(M3183,[1]ArchetypeScores!E:I,5,FALSE)</f>
        <v>0</v>
      </c>
      <c r="S3183" s="2">
        <f>VLOOKUP(M3183,[1]ArchetypeScores!E:K,7,FALSE)</f>
        <v>0</v>
      </c>
      <c r="T3183" s="2" t="str">
        <f t="shared" si="49"/>
        <v>Not A&amp;R positive</v>
      </c>
    </row>
    <row r="3184" spans="1:20" x14ac:dyDescent="0.3">
      <c r="A3184" s="2" t="s">
        <v>8465</v>
      </c>
      <c r="B3184" s="3" t="s">
        <v>8502</v>
      </c>
      <c r="C3184" s="3" t="s">
        <v>8503</v>
      </c>
      <c r="D3184" s="4">
        <v>0.371</v>
      </c>
      <c r="E3184" s="5" t="s">
        <v>8468</v>
      </c>
      <c r="F3184" s="4">
        <v>1.486E-2</v>
      </c>
      <c r="G3184" s="6">
        <v>47564</v>
      </c>
      <c r="H3184" s="3" t="s">
        <v>8504</v>
      </c>
      <c r="I3184" s="3" t="s">
        <v>8505</v>
      </c>
      <c r="J3184" s="3"/>
      <c r="K3184" s="5" t="s">
        <v>489</v>
      </c>
      <c r="L3184" s="5">
        <v>5</v>
      </c>
      <c r="M3184" s="5" t="s">
        <v>512</v>
      </c>
      <c r="N3184" s="5">
        <f>VLOOKUP(M3184,[1]ArchetypeScores!E:N,10,FALSE)</f>
        <v>1</v>
      </c>
      <c r="O3184" s="5">
        <f>VLOOKUP(M3184,[1]ArchetypeScores!E:O,11,FALSE)</f>
        <v>-2</v>
      </c>
      <c r="P3184" s="5">
        <f>VLOOKUP(M3184,[1]ArchetypeScores!E:P,12,FALSE)</f>
        <v>0</v>
      </c>
      <c r="Q3184" s="2" t="str">
        <f>VLOOKUP(M3184,[1]ArchetypeScores!E:W,19,FALSE)</f>
        <v>Health care</v>
      </c>
      <c r="R3184" s="2">
        <f>VLOOKUP(M3184,[1]ArchetypeScores!E:I,5,FALSE)</f>
        <v>0</v>
      </c>
      <c r="S3184" s="2">
        <f>VLOOKUP(M3184,[1]ArchetypeScores!E:K,7,FALSE)</f>
        <v>0</v>
      </c>
      <c r="T3184" s="2" t="str">
        <f t="shared" si="49"/>
        <v>Not A&amp;R positive</v>
      </c>
    </row>
    <row r="3185" spans="1:20" x14ac:dyDescent="0.3">
      <c r="A3185" s="2" t="s">
        <v>8465</v>
      </c>
      <c r="B3185" s="3" t="s">
        <v>8506</v>
      </c>
      <c r="C3185" s="3" t="s">
        <v>8507</v>
      </c>
      <c r="D3185" s="4">
        <v>0.58799999999999997</v>
      </c>
      <c r="E3185" s="5" t="s">
        <v>8468</v>
      </c>
      <c r="F3185" s="4">
        <v>2.4299999999999999E-2</v>
      </c>
      <c r="G3185" s="6">
        <v>47548</v>
      </c>
      <c r="H3185" s="3" t="s">
        <v>8508</v>
      </c>
      <c r="I3185" s="3" t="s">
        <v>8509</v>
      </c>
      <c r="J3185" s="3"/>
      <c r="K3185" s="5" t="s">
        <v>38</v>
      </c>
      <c r="L3185" s="5">
        <v>13</v>
      </c>
      <c r="M3185" s="5" t="s">
        <v>39</v>
      </c>
      <c r="N3185" s="5">
        <f>VLOOKUP(M3185,[1]ArchetypeScores!E:N,10,FALSE)</f>
        <v>0</v>
      </c>
      <c r="O3185" s="5">
        <f>VLOOKUP(M3185,[1]ArchetypeScores!E:O,11,FALSE)</f>
        <v>-2</v>
      </c>
      <c r="P3185" s="5">
        <f>VLOOKUP(M3185,[1]ArchetypeScores!E:P,12,FALSE)</f>
        <v>0</v>
      </c>
      <c r="Q3185" s="2" t="str">
        <f>VLOOKUP(M3185,[1]ArchetypeScores!E:W,19,FALSE)</f>
        <v>Industrials - transportation</v>
      </c>
      <c r="R3185" s="2">
        <f>VLOOKUP(M3185,[1]ArchetypeScores!E:I,5,FALSE)</f>
        <v>0</v>
      </c>
      <c r="S3185" s="2">
        <f>VLOOKUP(M3185,[1]ArchetypeScores!E:K,7,FALSE)</f>
        <v>0</v>
      </c>
      <c r="T3185" s="2" t="str">
        <f t="shared" si="49"/>
        <v>Not A&amp;R positive</v>
      </c>
    </row>
    <row r="3186" spans="1:20" x14ac:dyDescent="0.3">
      <c r="A3186" s="2" t="s">
        <v>8465</v>
      </c>
      <c r="B3186" s="8" t="s">
        <v>8510</v>
      </c>
      <c r="C3186" s="3" t="s">
        <v>8511</v>
      </c>
      <c r="D3186" s="4">
        <v>4.0000000000000001E-3</v>
      </c>
      <c r="E3186" s="5" t="s">
        <v>8468</v>
      </c>
      <c r="F3186" s="4">
        <v>1.7000000000000001E-4</v>
      </c>
      <c r="G3186" s="6">
        <v>47536</v>
      </c>
      <c r="H3186" s="3" t="s">
        <v>8512</v>
      </c>
      <c r="I3186" s="3" t="s">
        <v>8509</v>
      </c>
      <c r="J3186" s="3"/>
      <c r="K3186" s="5" t="s">
        <v>57</v>
      </c>
      <c r="L3186" s="5">
        <v>1</v>
      </c>
      <c r="M3186" s="5" t="s">
        <v>123</v>
      </c>
      <c r="N3186" s="5">
        <f>VLOOKUP(M3186,[1]ArchetypeScores!E:N,10,FALSE)</f>
        <v>0</v>
      </c>
      <c r="O3186" s="5">
        <f>VLOOKUP(M3186,[1]ArchetypeScores!E:O,11,FALSE)</f>
        <v>-1</v>
      </c>
      <c r="P3186" s="5">
        <f>VLOOKUP(M3186,[1]ArchetypeScores!E:P,12,FALSE)</f>
        <v>0</v>
      </c>
      <c r="Q3186" s="2" t="str">
        <f>VLOOKUP(M3186,[1]ArchetypeScores!E:W,19,FALSE)</f>
        <v>Consumer (including agriculture and tourism)</v>
      </c>
      <c r="R3186" s="2">
        <f>VLOOKUP(M3186,[1]ArchetypeScores!E:I,5,FALSE)</f>
        <v>0</v>
      </c>
      <c r="S3186" s="2">
        <f>VLOOKUP(M3186,[1]ArchetypeScores!E:K,7,FALSE)</f>
        <v>0</v>
      </c>
      <c r="T3186" s="2" t="str">
        <f t="shared" si="49"/>
        <v>Not A&amp;R positive</v>
      </c>
    </row>
    <row r="3187" spans="1:20" x14ac:dyDescent="0.3">
      <c r="A3187" s="2" t="s">
        <v>8465</v>
      </c>
      <c r="B3187" s="3" t="s">
        <v>8513</v>
      </c>
      <c r="C3187" s="3" t="s">
        <v>8514</v>
      </c>
      <c r="D3187" s="4">
        <v>6.0000000000000001E-3</v>
      </c>
      <c r="E3187" s="5" t="s">
        <v>8468</v>
      </c>
      <c r="F3187" s="4">
        <v>2.3000000000000001E-4</v>
      </c>
      <c r="G3187" s="6">
        <v>47552</v>
      </c>
      <c r="H3187" s="3" t="s">
        <v>8515</v>
      </c>
      <c r="I3187" s="3" t="s">
        <v>8509</v>
      </c>
      <c r="J3187" s="3"/>
      <c r="K3187" s="5" t="s">
        <v>25</v>
      </c>
      <c r="L3187" s="5">
        <v>1</v>
      </c>
      <c r="M3187" s="5" t="s">
        <v>343</v>
      </c>
      <c r="N3187" s="5">
        <f>VLOOKUP(M3187,[1]ArchetypeScores!E:N,10,FALSE)</f>
        <v>1</v>
      </c>
      <c r="O3187" s="5">
        <f>VLOOKUP(M3187,[1]ArchetypeScores!E:O,11,FALSE)</f>
        <v>-2</v>
      </c>
      <c r="P3187" s="5">
        <f>VLOOKUP(M3187,[1]ArchetypeScores!E:P,12,FALSE)</f>
        <v>0</v>
      </c>
      <c r="Q3187" s="2" t="str">
        <f>VLOOKUP(M3187,[1]ArchetypeScores!E:W,19,FALSE)</f>
        <v>Industrials - other</v>
      </c>
      <c r="R3187" s="2">
        <f>VLOOKUP(M3187,[1]ArchetypeScores!E:I,5,FALSE)</f>
        <v>0</v>
      </c>
      <c r="S3187" s="2">
        <f>VLOOKUP(M3187,[1]ArchetypeScores!E:K,7,FALSE)</f>
        <v>-1</v>
      </c>
      <c r="T3187" s="2" t="str">
        <f t="shared" si="49"/>
        <v>Not A&amp;R positive</v>
      </c>
    </row>
    <row r="3188" spans="1:20" x14ac:dyDescent="0.3">
      <c r="A3188" s="2" t="s">
        <v>8465</v>
      </c>
      <c r="B3188" s="3" t="s">
        <v>8516</v>
      </c>
      <c r="C3188" s="3" t="s">
        <v>8517</v>
      </c>
      <c r="D3188" s="4">
        <v>2E-3</v>
      </c>
      <c r="E3188" s="5" t="s">
        <v>8468</v>
      </c>
      <c r="F3188" s="4">
        <v>9.0000000000000006E-5</v>
      </c>
      <c r="G3188" s="6">
        <v>47550</v>
      </c>
      <c r="H3188" s="3" t="s">
        <v>8518</v>
      </c>
      <c r="I3188" s="3" t="s">
        <v>8509</v>
      </c>
      <c r="J3188" s="3"/>
      <c r="K3188" s="5" t="s">
        <v>25</v>
      </c>
      <c r="L3188" s="5">
        <v>1</v>
      </c>
      <c r="M3188" s="5" t="s">
        <v>343</v>
      </c>
      <c r="N3188" s="5">
        <f>VLOOKUP(M3188,[1]ArchetypeScores!E:N,10,FALSE)</f>
        <v>1</v>
      </c>
      <c r="O3188" s="5">
        <f>VLOOKUP(M3188,[1]ArchetypeScores!E:O,11,FALSE)</f>
        <v>-2</v>
      </c>
      <c r="P3188" s="5">
        <f>VLOOKUP(M3188,[1]ArchetypeScores!E:P,12,FALSE)</f>
        <v>0</v>
      </c>
      <c r="Q3188" s="2" t="str">
        <f>VLOOKUP(M3188,[1]ArchetypeScores!E:W,19,FALSE)</f>
        <v>Industrials - other</v>
      </c>
      <c r="R3188" s="2">
        <f>VLOOKUP(M3188,[1]ArchetypeScores!E:I,5,FALSE)</f>
        <v>0</v>
      </c>
      <c r="S3188" s="2">
        <f>VLOOKUP(M3188,[1]ArchetypeScores!E:K,7,FALSE)</f>
        <v>-1</v>
      </c>
      <c r="T3188" s="2" t="str">
        <f t="shared" si="49"/>
        <v>Not A&amp;R positive</v>
      </c>
    </row>
    <row r="3189" spans="1:20" x14ac:dyDescent="0.3">
      <c r="A3189" s="2" t="s">
        <v>8465</v>
      </c>
      <c r="B3189" s="3" t="s">
        <v>8519</v>
      </c>
      <c r="C3189" s="3" t="s">
        <v>8520</v>
      </c>
      <c r="D3189" s="4">
        <v>5.0000000000000001E-3</v>
      </c>
      <c r="E3189" s="5" t="s">
        <v>8468</v>
      </c>
      <c r="F3189" s="4">
        <v>1.9000000000000001E-4</v>
      </c>
      <c r="G3189" s="6">
        <v>47549</v>
      </c>
      <c r="H3189" s="3" t="s">
        <v>8518</v>
      </c>
      <c r="I3189" s="3" t="s">
        <v>8509</v>
      </c>
      <c r="J3189" s="3"/>
      <c r="K3189" s="5" t="s">
        <v>25</v>
      </c>
      <c r="L3189" s="5">
        <v>1</v>
      </c>
      <c r="M3189" s="5" t="s">
        <v>343</v>
      </c>
      <c r="N3189" s="5">
        <f>VLOOKUP(M3189,[1]ArchetypeScores!E:N,10,FALSE)</f>
        <v>1</v>
      </c>
      <c r="O3189" s="5">
        <f>VLOOKUP(M3189,[1]ArchetypeScores!E:O,11,FALSE)</f>
        <v>-2</v>
      </c>
      <c r="P3189" s="5">
        <f>VLOOKUP(M3189,[1]ArchetypeScores!E:P,12,FALSE)</f>
        <v>0</v>
      </c>
      <c r="Q3189" s="2" t="str">
        <f>VLOOKUP(M3189,[1]ArchetypeScores!E:W,19,FALSE)</f>
        <v>Industrials - other</v>
      </c>
      <c r="R3189" s="2">
        <f>VLOOKUP(M3189,[1]ArchetypeScores!E:I,5,FALSE)</f>
        <v>0</v>
      </c>
      <c r="S3189" s="2">
        <f>VLOOKUP(M3189,[1]ArchetypeScores!E:K,7,FALSE)</f>
        <v>-1</v>
      </c>
      <c r="T3189" s="2" t="str">
        <f t="shared" si="49"/>
        <v>Not A&amp;R positive</v>
      </c>
    </row>
    <row r="3190" spans="1:20" x14ac:dyDescent="0.3">
      <c r="A3190" s="2" t="s">
        <v>8465</v>
      </c>
      <c r="B3190" s="3" t="s">
        <v>8521</v>
      </c>
      <c r="C3190" s="3" t="s">
        <v>8522</v>
      </c>
      <c r="D3190" s="4">
        <v>0.72</v>
      </c>
      <c r="E3190" s="5" t="s">
        <v>8468</v>
      </c>
      <c r="F3190" s="4">
        <v>2.988E-2</v>
      </c>
      <c r="G3190" s="6">
        <v>47538</v>
      </c>
      <c r="H3190" s="3" t="s">
        <v>8523</v>
      </c>
      <c r="I3190" s="3" t="s">
        <v>8524</v>
      </c>
      <c r="J3190" s="3"/>
      <c r="K3190" s="5" t="s">
        <v>47</v>
      </c>
      <c r="L3190" s="5">
        <v>1</v>
      </c>
      <c r="M3190" s="5" t="s">
        <v>48</v>
      </c>
      <c r="N3190" s="5">
        <f>VLOOKUP(M3190,[1]ArchetypeScores!E:N,10,FALSE)</f>
        <v>0</v>
      </c>
      <c r="O3190" s="5">
        <f>VLOOKUP(M3190,[1]ArchetypeScores!E:O,11,FALSE)</f>
        <v>0</v>
      </c>
      <c r="P3190" s="5">
        <f>VLOOKUP(M3190,[1]ArchetypeScores!E:P,12,FALSE)</f>
        <v>0</v>
      </c>
      <c r="Q3190" s="2" t="str">
        <f>VLOOKUP(M3190,[1]ArchetypeScores!E:W,19,FALSE)</f>
        <v>Consumer (including agriculture and tourism)</v>
      </c>
      <c r="R3190" s="2">
        <f>VLOOKUP(M3190,[1]ArchetypeScores!E:I,5,FALSE)</f>
        <v>0</v>
      </c>
      <c r="S3190" s="2">
        <f>VLOOKUP(M3190,[1]ArchetypeScores!E:K,7,FALSE)</f>
        <v>0</v>
      </c>
      <c r="T3190" s="2" t="str">
        <f t="shared" si="49"/>
        <v>Not A&amp;R positive</v>
      </c>
    </row>
    <row r="3191" spans="1:20" x14ac:dyDescent="0.3">
      <c r="A3191" s="2" t="s">
        <v>8465</v>
      </c>
      <c r="B3191" s="3" t="s">
        <v>8525</v>
      </c>
      <c r="C3191" s="3" t="s">
        <v>8526</v>
      </c>
      <c r="D3191" s="4">
        <v>5.7</v>
      </c>
      <c r="E3191" s="5" t="s">
        <v>8468</v>
      </c>
      <c r="F3191" s="4">
        <v>0.22822999999999999</v>
      </c>
      <c r="G3191" s="6">
        <v>47568</v>
      </c>
      <c r="H3191" s="3" t="s">
        <v>8527</v>
      </c>
      <c r="I3191" s="3" t="s">
        <v>8528</v>
      </c>
      <c r="J3191" s="3"/>
      <c r="K3191" s="5" t="s">
        <v>61</v>
      </c>
      <c r="L3191" s="5" t="s">
        <v>112</v>
      </c>
      <c r="M3191" s="5" t="s">
        <v>948</v>
      </c>
      <c r="N3191" s="5">
        <f>VLOOKUP(M3191,[1]ArchetypeScores!E:N,10,FALSE)</f>
        <v>0</v>
      </c>
      <c r="O3191" s="5">
        <f>VLOOKUP(M3191,[1]ArchetypeScores!E:O,11,FALSE)</f>
        <v>-1</v>
      </c>
      <c r="P3191" s="5">
        <f>VLOOKUP(M3191,[1]ArchetypeScores!E:P,12,FALSE)</f>
        <v>0</v>
      </c>
      <c r="Q3191" s="2" t="str">
        <f>VLOOKUP(M3191,[1]ArchetypeScores!E:W,19,FALSE)</f>
        <v>Health care</v>
      </c>
      <c r="R3191" s="2">
        <f>VLOOKUP(M3191,[1]ArchetypeScores!E:I,5,FALSE)</f>
        <v>0</v>
      </c>
      <c r="S3191" s="2">
        <f>VLOOKUP(M3191,[1]ArchetypeScores!E:K,7,FALSE)</f>
        <v>0</v>
      </c>
      <c r="T3191" s="2" t="str">
        <f t="shared" si="49"/>
        <v>Not A&amp;R positive</v>
      </c>
    </row>
    <row r="3192" spans="1:20" x14ac:dyDescent="0.3">
      <c r="A3192" s="2" t="s">
        <v>8465</v>
      </c>
      <c r="B3192" s="3" t="s">
        <v>8529</v>
      </c>
      <c r="C3192" s="3" t="s">
        <v>8530</v>
      </c>
      <c r="D3192" s="4">
        <v>6.0000000000000001E-3</v>
      </c>
      <c r="E3192" s="5" t="s">
        <v>8468</v>
      </c>
      <c r="F3192" s="4">
        <v>2.4000000000000001E-4</v>
      </c>
      <c r="G3192" s="6">
        <v>47569</v>
      </c>
      <c r="H3192" s="3" t="s">
        <v>8531</v>
      </c>
      <c r="I3192" s="3"/>
      <c r="J3192" s="3"/>
      <c r="K3192" s="5" t="s">
        <v>61</v>
      </c>
      <c r="L3192" s="5" t="s">
        <v>112</v>
      </c>
      <c r="M3192" s="5" t="s">
        <v>948</v>
      </c>
      <c r="N3192" s="5">
        <f>VLOOKUP(M3192,[1]ArchetypeScores!E:N,10,FALSE)</f>
        <v>0</v>
      </c>
      <c r="O3192" s="5">
        <f>VLOOKUP(M3192,[1]ArchetypeScores!E:O,11,FALSE)</f>
        <v>-1</v>
      </c>
      <c r="P3192" s="5">
        <f>VLOOKUP(M3192,[1]ArchetypeScores!E:P,12,FALSE)</f>
        <v>0</v>
      </c>
      <c r="Q3192" s="2" t="str">
        <f>VLOOKUP(M3192,[1]ArchetypeScores!E:W,19,FALSE)</f>
        <v>Health care</v>
      </c>
      <c r="R3192" s="2">
        <f>VLOOKUP(M3192,[1]ArchetypeScores!E:I,5,FALSE)</f>
        <v>0</v>
      </c>
      <c r="S3192" s="2">
        <f>VLOOKUP(M3192,[1]ArchetypeScores!E:K,7,FALSE)</f>
        <v>0</v>
      </c>
      <c r="T3192" s="2" t="str">
        <f t="shared" si="49"/>
        <v>Not A&amp;R positive</v>
      </c>
    </row>
    <row r="3193" spans="1:20" x14ac:dyDescent="0.3">
      <c r="A3193" s="2" t="s">
        <v>8465</v>
      </c>
      <c r="B3193" s="3" t="s">
        <v>8532</v>
      </c>
      <c r="C3193" s="3" t="s">
        <v>8533</v>
      </c>
      <c r="D3193" s="4">
        <v>2E-3</v>
      </c>
      <c r="E3193" s="5" t="s">
        <v>8468</v>
      </c>
      <c r="F3193" s="4">
        <v>8.0000000000000007E-5</v>
      </c>
      <c r="G3193" s="6">
        <v>47540</v>
      </c>
      <c r="H3193" s="3" t="s">
        <v>8534</v>
      </c>
      <c r="I3193" s="3" t="s">
        <v>8509</v>
      </c>
      <c r="J3193" s="3"/>
      <c r="K3193" s="5" t="s">
        <v>1727</v>
      </c>
      <c r="L3193" s="5">
        <v>1</v>
      </c>
      <c r="M3193" s="5" t="s">
        <v>2397</v>
      </c>
      <c r="N3193" s="5">
        <f>VLOOKUP(M3193,[1]ArchetypeScores!E:N,10,FALSE)</f>
        <v>1</v>
      </c>
      <c r="O3193" s="5">
        <f>VLOOKUP(M3193,[1]ArchetypeScores!E:O,11,FALSE)</f>
        <v>-2</v>
      </c>
      <c r="P3193" s="5">
        <f>VLOOKUP(M3193,[1]ArchetypeScores!E:P,12,FALSE)</f>
        <v>2</v>
      </c>
      <c r="Q3193" s="2" t="str">
        <f>VLOOKUP(M3193,[1]ArchetypeScores!E:W,19,FALSE)</f>
        <v>Industrials - other</v>
      </c>
      <c r="R3193" s="2">
        <f>VLOOKUP(M3193,[1]ArchetypeScores!E:I,5,FALSE)</f>
        <v>1</v>
      </c>
      <c r="S3193" s="2">
        <f>VLOOKUP(M3193,[1]ArchetypeScores!E:K,7,FALSE)</f>
        <v>1</v>
      </c>
      <c r="T3193" s="2" t="str">
        <f t="shared" si="49"/>
        <v>Both</v>
      </c>
    </row>
    <row r="3194" spans="1:20" x14ac:dyDescent="0.3">
      <c r="A3194" s="2" t="s">
        <v>8465</v>
      </c>
      <c r="B3194" s="3" t="s">
        <v>8535</v>
      </c>
      <c r="C3194" s="3" t="s">
        <v>8536</v>
      </c>
      <c r="D3194" s="4">
        <v>0.8</v>
      </c>
      <c r="E3194" s="5" t="s">
        <v>8468</v>
      </c>
      <c r="F3194" s="4">
        <v>3.295E-2</v>
      </c>
      <c r="G3194" s="6">
        <v>47558</v>
      </c>
      <c r="H3194" s="3" t="s">
        <v>8537</v>
      </c>
      <c r="I3194" s="3" t="s">
        <v>8538</v>
      </c>
      <c r="J3194" s="3"/>
      <c r="K3194" s="5" t="s">
        <v>196</v>
      </c>
      <c r="L3194" s="5" t="s">
        <v>112</v>
      </c>
      <c r="M3194" s="5" t="s">
        <v>621</v>
      </c>
      <c r="N3194" s="5">
        <f>VLOOKUP(M3194,[1]ArchetypeScores!E:N,10,FALSE)</f>
        <v>1</v>
      </c>
      <c r="O3194" s="5">
        <f>VLOOKUP(M3194,[1]ArchetypeScores!E:O,11,FALSE)</f>
        <v>-2</v>
      </c>
      <c r="P3194" s="5">
        <f>VLOOKUP(M3194,[1]ArchetypeScores!E:P,12,FALSE)</f>
        <v>0</v>
      </c>
      <c r="Q3194" s="2" t="str">
        <f>VLOOKUP(M3194,[1]ArchetypeScores!E:W,19,FALSE)</f>
        <v>Other sector</v>
      </c>
      <c r="R3194" s="2">
        <f>VLOOKUP(M3194,[1]ArchetypeScores!E:I,5,FALSE)</f>
        <v>0</v>
      </c>
      <c r="S3194" s="2">
        <f>VLOOKUP(M3194,[1]ArchetypeScores!E:K,7,FALSE)</f>
        <v>-1</v>
      </c>
      <c r="T3194" s="2" t="str">
        <f t="shared" si="49"/>
        <v>Not A&amp;R positive</v>
      </c>
    </row>
    <row r="3195" spans="1:20" x14ac:dyDescent="0.3">
      <c r="A3195" s="2" t="s">
        <v>8465</v>
      </c>
      <c r="B3195" s="7" t="s">
        <v>8539</v>
      </c>
      <c r="C3195" s="3" t="s">
        <v>8540</v>
      </c>
      <c r="D3195" s="4">
        <v>1.9E-2</v>
      </c>
      <c r="E3195" s="5" t="s">
        <v>8468</v>
      </c>
      <c r="F3195" s="4">
        <v>7.9000000000000001E-4</v>
      </c>
      <c r="G3195" s="6">
        <v>47541</v>
      </c>
      <c r="H3195" s="3" t="s">
        <v>8541</v>
      </c>
      <c r="I3195" s="3"/>
      <c r="J3195" s="3"/>
      <c r="K3195" s="5" t="s">
        <v>38</v>
      </c>
      <c r="L3195" s="5">
        <v>1</v>
      </c>
      <c r="M3195" s="5" t="s">
        <v>43</v>
      </c>
      <c r="N3195" s="5">
        <f>VLOOKUP(M3195,[1]ArchetypeScores!E:N,10,FALSE)</f>
        <v>0</v>
      </c>
      <c r="O3195" s="5">
        <f>VLOOKUP(M3195,[1]ArchetypeScores!E:O,11,FALSE)</f>
        <v>-1</v>
      </c>
      <c r="P3195" s="5">
        <f>VLOOKUP(M3195,[1]ArchetypeScores!E:P,12,FALSE)</f>
        <v>0</v>
      </c>
      <c r="Q3195" s="2" t="str">
        <f>VLOOKUP(M3195,[1]ArchetypeScores!E:W,19,FALSE)</f>
        <v>Consumer (including agriculture and tourism)</v>
      </c>
      <c r="R3195" s="2">
        <f>VLOOKUP(M3195,[1]ArchetypeScores!E:I,5,FALSE)</f>
        <v>0</v>
      </c>
      <c r="S3195" s="2">
        <f>VLOOKUP(M3195,[1]ArchetypeScores!E:K,7,FALSE)</f>
        <v>0</v>
      </c>
      <c r="T3195" s="2" t="str">
        <f t="shared" si="49"/>
        <v>Not A&amp;R positive</v>
      </c>
    </row>
    <row r="3196" spans="1:20" x14ac:dyDescent="0.3">
      <c r="A3196" s="2" t="s">
        <v>8465</v>
      </c>
      <c r="B3196" s="7" t="s">
        <v>8542</v>
      </c>
      <c r="C3196" s="3" t="s">
        <v>8543</v>
      </c>
      <c r="D3196" s="4">
        <v>0.15</v>
      </c>
      <c r="E3196" s="5" t="s">
        <v>8468</v>
      </c>
      <c r="F3196" s="4">
        <v>6.0200000000000002E-3</v>
      </c>
      <c r="G3196" s="6">
        <v>47567</v>
      </c>
      <c r="H3196" s="3" t="s">
        <v>8469</v>
      </c>
      <c r="I3196" s="3" t="s">
        <v>8470</v>
      </c>
      <c r="J3196" s="3" t="s">
        <v>8471</v>
      </c>
      <c r="K3196" s="5" t="s">
        <v>38</v>
      </c>
      <c r="L3196" s="5">
        <v>1</v>
      </c>
      <c r="M3196" s="5" t="s">
        <v>43</v>
      </c>
      <c r="N3196" s="5">
        <f>VLOOKUP(M3196,[1]ArchetypeScores!E:N,10,FALSE)</f>
        <v>0</v>
      </c>
      <c r="O3196" s="5">
        <f>VLOOKUP(M3196,[1]ArchetypeScores!E:O,11,FALSE)</f>
        <v>-1</v>
      </c>
      <c r="P3196" s="5">
        <f>VLOOKUP(M3196,[1]ArchetypeScores!E:P,12,FALSE)</f>
        <v>0</v>
      </c>
      <c r="Q3196" s="2" t="str">
        <f>VLOOKUP(M3196,[1]ArchetypeScores!E:W,19,FALSE)</f>
        <v>Consumer (including agriculture and tourism)</v>
      </c>
      <c r="R3196" s="2">
        <f>VLOOKUP(M3196,[1]ArchetypeScores!E:I,5,FALSE)</f>
        <v>0</v>
      </c>
      <c r="S3196" s="2">
        <f>VLOOKUP(M3196,[1]ArchetypeScores!E:K,7,FALSE)</f>
        <v>0</v>
      </c>
      <c r="T3196" s="2" t="str">
        <f t="shared" si="49"/>
        <v>Not A&amp;R positive</v>
      </c>
    </row>
    <row r="3197" spans="1:20" x14ac:dyDescent="0.3">
      <c r="A3197" s="2" t="s">
        <v>8465</v>
      </c>
      <c r="B3197" s="3" t="s">
        <v>8544</v>
      </c>
      <c r="C3197" s="3" t="s">
        <v>8545</v>
      </c>
      <c r="D3197" s="4">
        <v>0.6</v>
      </c>
      <c r="E3197" s="5" t="s">
        <v>8468</v>
      </c>
      <c r="F3197" s="4">
        <v>2.486E-2</v>
      </c>
      <c r="G3197" s="6">
        <v>47544</v>
      </c>
      <c r="H3197" s="3" t="s">
        <v>8546</v>
      </c>
      <c r="I3197" s="3" t="s">
        <v>8509</v>
      </c>
      <c r="J3197" s="3"/>
      <c r="K3197" s="5" t="s">
        <v>57</v>
      </c>
      <c r="L3197" s="5">
        <v>29</v>
      </c>
      <c r="M3197" s="5" t="s">
        <v>58</v>
      </c>
      <c r="N3197" s="5">
        <f>VLOOKUP(M3197,[1]ArchetypeScores!E:N,10,FALSE)</f>
        <v>0</v>
      </c>
      <c r="O3197" s="5">
        <f>VLOOKUP(M3197,[1]ArchetypeScores!E:O,11,FALSE)</f>
        <v>-1</v>
      </c>
      <c r="P3197" s="5">
        <f>VLOOKUP(M3197,[1]ArchetypeScores!E:P,12,FALSE)</f>
        <v>0</v>
      </c>
      <c r="Q3197" s="2" t="str">
        <f>VLOOKUP(M3197,[1]ArchetypeScores!E:W,19,FALSE)</f>
        <v>Untargeted</v>
      </c>
      <c r="R3197" s="2">
        <f>VLOOKUP(M3197,[1]ArchetypeScores!E:I,5,FALSE)</f>
        <v>0</v>
      </c>
      <c r="S3197" s="2">
        <f>VLOOKUP(M3197,[1]ArchetypeScores!E:K,7,FALSE)</f>
        <v>0</v>
      </c>
      <c r="T3197" s="2" t="str">
        <f t="shared" si="49"/>
        <v>Not A&amp;R positive</v>
      </c>
    </row>
    <row r="3198" spans="1:20" x14ac:dyDescent="0.3">
      <c r="A3198" s="2" t="s">
        <v>8465</v>
      </c>
      <c r="B3198" s="3" t="s">
        <v>8547</v>
      </c>
      <c r="C3198" s="3" t="s">
        <v>8548</v>
      </c>
      <c r="D3198" s="4">
        <v>1E-3</v>
      </c>
      <c r="E3198" s="5" t="s">
        <v>8468</v>
      </c>
      <c r="F3198" s="4">
        <v>4.0000000000000003E-5</v>
      </c>
      <c r="G3198" s="6">
        <v>47535</v>
      </c>
      <c r="H3198" s="3" t="s">
        <v>8549</v>
      </c>
      <c r="I3198" s="3" t="s">
        <v>8550</v>
      </c>
      <c r="J3198" s="3"/>
      <c r="K3198" s="5" t="s">
        <v>57</v>
      </c>
      <c r="L3198" s="5">
        <v>29</v>
      </c>
      <c r="M3198" s="5" t="s">
        <v>58</v>
      </c>
      <c r="N3198" s="5">
        <f>VLOOKUP(M3198,[1]ArchetypeScores!E:N,10,FALSE)</f>
        <v>0</v>
      </c>
      <c r="O3198" s="5">
        <f>VLOOKUP(M3198,[1]ArchetypeScores!E:O,11,FALSE)</f>
        <v>-1</v>
      </c>
      <c r="P3198" s="5">
        <f>VLOOKUP(M3198,[1]ArchetypeScores!E:P,12,FALSE)</f>
        <v>0</v>
      </c>
      <c r="Q3198" s="2" t="str">
        <f>VLOOKUP(M3198,[1]ArchetypeScores!E:W,19,FALSE)</f>
        <v>Untargeted</v>
      </c>
      <c r="R3198" s="2">
        <f>VLOOKUP(M3198,[1]ArchetypeScores!E:I,5,FALSE)</f>
        <v>0</v>
      </c>
      <c r="S3198" s="2">
        <f>VLOOKUP(M3198,[1]ArchetypeScores!E:K,7,FALSE)</f>
        <v>0</v>
      </c>
      <c r="T3198" s="2" t="str">
        <f t="shared" si="49"/>
        <v>Not A&amp;R positive</v>
      </c>
    </row>
    <row r="3199" spans="1:20" x14ac:dyDescent="0.3">
      <c r="A3199" s="2" t="s">
        <v>8465</v>
      </c>
      <c r="B3199" s="3" t="s">
        <v>8551</v>
      </c>
      <c r="C3199" s="3" t="s">
        <v>8552</v>
      </c>
      <c r="D3199" s="4">
        <v>2.625</v>
      </c>
      <c r="E3199" s="5" t="s">
        <v>8468</v>
      </c>
      <c r="F3199" s="4">
        <v>0.10817</v>
      </c>
      <c r="G3199" s="6">
        <v>47556</v>
      </c>
      <c r="H3199" s="3" t="s">
        <v>8553</v>
      </c>
      <c r="I3199" s="3"/>
      <c r="J3199" s="3"/>
      <c r="K3199" s="5" t="s">
        <v>2091</v>
      </c>
      <c r="L3199" s="5">
        <v>6</v>
      </c>
      <c r="M3199" s="5" t="s">
        <v>2092</v>
      </c>
      <c r="N3199" s="5">
        <f>VLOOKUP(M3199,[1]ArchetypeScores!E:N,10,FALSE)</f>
        <v>0</v>
      </c>
      <c r="O3199" s="5">
        <f>VLOOKUP(M3199,[1]ArchetypeScores!E:O,11,FALSE)</f>
        <v>-1</v>
      </c>
      <c r="P3199" s="5">
        <f>VLOOKUP(M3199,[1]ArchetypeScores!E:P,12,FALSE)</f>
        <v>0</v>
      </c>
      <c r="Q3199" s="2" t="str">
        <f>VLOOKUP(M3199,[1]ArchetypeScores!E:W,19,FALSE)</f>
        <v>Untargeted</v>
      </c>
      <c r="R3199" s="2">
        <f>VLOOKUP(M3199,[1]ArchetypeScores!E:I,5,FALSE)</f>
        <v>0</v>
      </c>
      <c r="S3199" s="2">
        <f>VLOOKUP(M3199,[1]ArchetypeScores!E:K,7,FALSE)</f>
        <v>0</v>
      </c>
      <c r="T3199" s="2" t="str">
        <f t="shared" si="49"/>
        <v>Not A&amp;R positive</v>
      </c>
    </row>
    <row r="3200" spans="1:20" x14ac:dyDescent="0.3">
      <c r="A3200" s="2" t="s">
        <v>8465</v>
      </c>
      <c r="B3200" s="3" t="s">
        <v>8554</v>
      </c>
      <c r="C3200" s="3" t="s">
        <v>8555</v>
      </c>
      <c r="D3200" s="4">
        <v>0.24</v>
      </c>
      <c r="E3200" s="5" t="s">
        <v>8468</v>
      </c>
      <c r="F3200" s="4">
        <v>9.9399999999999992E-3</v>
      </c>
      <c r="G3200" s="6">
        <v>47543</v>
      </c>
      <c r="H3200" s="3" t="s">
        <v>8556</v>
      </c>
      <c r="I3200" s="3"/>
      <c r="J3200" s="3"/>
      <c r="K3200" s="5" t="s">
        <v>61</v>
      </c>
      <c r="L3200" s="5">
        <v>1</v>
      </c>
      <c r="M3200" s="5" t="s">
        <v>130</v>
      </c>
      <c r="N3200" s="5">
        <f>VLOOKUP(M3200,[1]ArchetypeScores!E:N,10,FALSE)</f>
        <v>0</v>
      </c>
      <c r="O3200" s="5">
        <f>VLOOKUP(M3200,[1]ArchetypeScores!E:O,11,FALSE)</f>
        <v>-1</v>
      </c>
      <c r="P3200" s="5">
        <f>VLOOKUP(M3200,[1]ArchetypeScores!E:P,12,FALSE)</f>
        <v>0</v>
      </c>
      <c r="Q3200" s="2" t="str">
        <f>VLOOKUP(M3200,[1]ArchetypeScores!E:W,19,FALSE)</f>
        <v>Health care</v>
      </c>
      <c r="R3200" s="2">
        <f>VLOOKUP(M3200,[1]ArchetypeScores!E:I,5,FALSE)</f>
        <v>0</v>
      </c>
      <c r="S3200" s="2">
        <f>VLOOKUP(M3200,[1]ArchetypeScores!E:K,7,FALSE)</f>
        <v>0</v>
      </c>
      <c r="T3200" s="2" t="str">
        <f t="shared" si="49"/>
        <v>Not A&amp;R positive</v>
      </c>
    </row>
    <row r="3201" spans="1:20" x14ac:dyDescent="0.3">
      <c r="A3201" s="2" t="s">
        <v>8465</v>
      </c>
      <c r="B3201" s="7" t="s">
        <v>8557</v>
      </c>
      <c r="C3201" s="3" t="s">
        <v>8558</v>
      </c>
      <c r="D3201" s="4">
        <v>5.5E-2</v>
      </c>
      <c r="E3201" s="5" t="s">
        <v>8468</v>
      </c>
      <c r="F3201" s="4">
        <v>2.2799999999999999E-3</v>
      </c>
      <c r="G3201" s="6">
        <v>47542</v>
      </c>
      <c r="H3201" s="3" t="s">
        <v>8559</v>
      </c>
      <c r="I3201" s="3"/>
      <c r="J3201" s="3"/>
      <c r="K3201" s="5" t="s">
        <v>38</v>
      </c>
      <c r="L3201" s="5">
        <v>1</v>
      </c>
      <c r="M3201" s="5" t="s">
        <v>43</v>
      </c>
      <c r="N3201" s="5">
        <f>VLOOKUP(M3201,[1]ArchetypeScores!E:N,10,FALSE)</f>
        <v>0</v>
      </c>
      <c r="O3201" s="5">
        <f>VLOOKUP(M3201,[1]ArchetypeScores!E:O,11,FALSE)</f>
        <v>-1</v>
      </c>
      <c r="P3201" s="5">
        <f>VLOOKUP(M3201,[1]ArchetypeScores!E:P,12,FALSE)</f>
        <v>0</v>
      </c>
      <c r="Q3201" s="2" t="str">
        <f>VLOOKUP(M3201,[1]ArchetypeScores!E:W,19,FALSE)</f>
        <v>Consumer (including agriculture and tourism)</v>
      </c>
      <c r="R3201" s="2">
        <f>VLOOKUP(M3201,[1]ArchetypeScores!E:I,5,FALSE)</f>
        <v>0</v>
      </c>
      <c r="S3201" s="2">
        <f>VLOOKUP(M3201,[1]ArchetypeScores!E:K,7,FALSE)</f>
        <v>0</v>
      </c>
      <c r="T3201" s="2" t="str">
        <f t="shared" si="49"/>
        <v>Not A&amp;R positive</v>
      </c>
    </row>
    <row r="3202" spans="1:20" x14ac:dyDescent="0.3">
      <c r="A3202" s="2" t="s">
        <v>8465</v>
      </c>
      <c r="B3202" s="3" t="s">
        <v>8560</v>
      </c>
      <c r="C3202" s="3" t="s">
        <v>8561</v>
      </c>
      <c r="D3202" s="4">
        <v>3.0000000000000001E-3</v>
      </c>
      <c r="E3202" s="5" t="s">
        <v>8468</v>
      </c>
      <c r="F3202" s="4">
        <v>1.1E-4</v>
      </c>
      <c r="G3202" s="6">
        <v>47537</v>
      </c>
      <c r="H3202" s="3" t="s">
        <v>8562</v>
      </c>
      <c r="I3202" s="3" t="s">
        <v>8509</v>
      </c>
      <c r="J3202" s="3"/>
      <c r="K3202" s="5" t="s">
        <v>57</v>
      </c>
      <c r="L3202" s="5">
        <v>5</v>
      </c>
      <c r="M3202" s="5" t="s">
        <v>242</v>
      </c>
      <c r="N3202" s="5">
        <f>VLOOKUP(M3202,[1]ArchetypeScores!E:N,10,FALSE)</f>
        <v>0</v>
      </c>
      <c r="O3202" s="5">
        <f>VLOOKUP(M3202,[1]ArchetypeScores!E:O,11,FALSE)</f>
        <v>-1</v>
      </c>
      <c r="P3202" s="5">
        <f>VLOOKUP(M3202,[1]ArchetypeScores!E:P,12,FALSE)</f>
        <v>0</v>
      </c>
      <c r="Q3202" s="2" t="e">
        <f>VLOOKUP(M3202,[1]ArchetypeScores!E:W,19,FALSE)</f>
        <v>#N/A</v>
      </c>
      <c r="R3202" s="2">
        <f>VLOOKUP(M3202,[1]ArchetypeScores!E:I,5,FALSE)</f>
        <v>0</v>
      </c>
      <c r="S3202" s="2">
        <f>VLOOKUP(M3202,[1]ArchetypeScores!E:K,7,FALSE)</f>
        <v>0</v>
      </c>
      <c r="T3202" s="2" t="str">
        <f t="shared" ref="T3202:T3265" si="50">IF(AND(R3202=1,S3202=1),"Both",IF(AND(R3202=1,S3202=0),"Direct only",IF(AND(R3202=0,S3202=1),"Indirect only","Not A&amp;R positive")))</f>
        <v>Not A&amp;R positive</v>
      </c>
    </row>
    <row r="3203" spans="1:20" x14ac:dyDescent="0.3">
      <c r="A3203" s="2" t="s">
        <v>8465</v>
      </c>
      <c r="B3203" s="7" t="s">
        <v>8563</v>
      </c>
      <c r="C3203" s="3" t="s">
        <v>8564</v>
      </c>
      <c r="D3203" s="4">
        <v>5.0000000000000001E-3</v>
      </c>
      <c r="E3203" s="5" t="s">
        <v>8468</v>
      </c>
      <c r="F3203" s="4">
        <v>1.9000000000000001E-4</v>
      </c>
      <c r="G3203" s="6">
        <v>47546</v>
      </c>
      <c r="H3203" s="3" t="s">
        <v>8565</v>
      </c>
      <c r="I3203" s="3" t="s">
        <v>8509</v>
      </c>
      <c r="J3203" s="3"/>
      <c r="K3203" s="5" t="s">
        <v>38</v>
      </c>
      <c r="L3203" s="5">
        <v>1</v>
      </c>
      <c r="M3203" s="5" t="s">
        <v>43</v>
      </c>
      <c r="N3203" s="5">
        <f>VLOOKUP(M3203,[1]ArchetypeScores!E:N,10,FALSE)</f>
        <v>0</v>
      </c>
      <c r="O3203" s="5">
        <f>VLOOKUP(M3203,[1]ArchetypeScores!E:O,11,FALSE)</f>
        <v>-1</v>
      </c>
      <c r="P3203" s="5">
        <f>VLOOKUP(M3203,[1]ArchetypeScores!E:P,12,FALSE)</f>
        <v>0</v>
      </c>
      <c r="Q3203" s="2" t="str">
        <f>VLOOKUP(M3203,[1]ArchetypeScores!E:W,19,FALSE)</f>
        <v>Consumer (including agriculture and tourism)</v>
      </c>
      <c r="R3203" s="2">
        <f>VLOOKUP(M3203,[1]ArchetypeScores!E:I,5,FALSE)</f>
        <v>0</v>
      </c>
      <c r="S3203" s="2">
        <f>VLOOKUP(M3203,[1]ArchetypeScores!E:K,7,FALSE)</f>
        <v>0</v>
      </c>
      <c r="T3203" s="2" t="str">
        <f t="shared" si="50"/>
        <v>Not A&amp;R positive</v>
      </c>
    </row>
    <row r="3204" spans="1:20" ht="20.399999999999999" x14ac:dyDescent="0.3">
      <c r="A3204" s="2" t="s">
        <v>8465</v>
      </c>
      <c r="B3204" s="7" t="s">
        <v>8566</v>
      </c>
      <c r="C3204" s="3" t="s">
        <v>8567</v>
      </c>
      <c r="D3204" s="4">
        <v>9.1999999999999998E-2</v>
      </c>
      <c r="E3204" s="5" t="s">
        <v>8468</v>
      </c>
      <c r="F3204" s="4">
        <v>3.7799999999999999E-3</v>
      </c>
      <c r="G3204" s="6">
        <v>47553</v>
      </c>
      <c r="H3204" s="3" t="s">
        <v>8568</v>
      </c>
      <c r="I3204" s="3" t="s">
        <v>8569</v>
      </c>
      <c r="J3204" s="3"/>
      <c r="K3204" s="5" t="s">
        <v>38</v>
      </c>
      <c r="L3204" s="5">
        <v>1</v>
      </c>
      <c r="M3204" s="5" t="s">
        <v>43</v>
      </c>
      <c r="N3204" s="5">
        <f>VLOOKUP(M3204,[1]ArchetypeScores!E:N,10,FALSE)</f>
        <v>0</v>
      </c>
      <c r="O3204" s="5">
        <f>VLOOKUP(M3204,[1]ArchetypeScores!E:O,11,FALSE)</f>
        <v>-1</v>
      </c>
      <c r="P3204" s="5">
        <f>VLOOKUP(M3204,[1]ArchetypeScores!E:P,12,FALSE)</f>
        <v>0</v>
      </c>
      <c r="Q3204" s="2" t="str">
        <f>VLOOKUP(M3204,[1]ArchetypeScores!E:W,19,FALSE)</f>
        <v>Consumer (including agriculture and tourism)</v>
      </c>
      <c r="R3204" s="2">
        <f>VLOOKUP(M3204,[1]ArchetypeScores!E:I,5,FALSE)</f>
        <v>0</v>
      </c>
      <c r="S3204" s="2">
        <f>VLOOKUP(M3204,[1]ArchetypeScores!E:K,7,FALSE)</f>
        <v>0</v>
      </c>
      <c r="T3204" s="2" t="str">
        <f t="shared" si="50"/>
        <v>Not A&amp;R positive</v>
      </c>
    </row>
    <row r="3205" spans="1:20" x14ac:dyDescent="0.3">
      <c r="A3205" s="2" t="s">
        <v>8465</v>
      </c>
      <c r="B3205" s="3" t="s">
        <v>8570</v>
      </c>
      <c r="C3205" s="3" t="s">
        <v>8571</v>
      </c>
      <c r="D3205" s="4">
        <v>8.0000000000000002E-3</v>
      </c>
      <c r="E3205" s="5" t="s">
        <v>8468</v>
      </c>
      <c r="F3205" s="4">
        <v>3.2000000000000003E-4</v>
      </c>
      <c r="G3205" s="6">
        <v>47561</v>
      </c>
      <c r="H3205" s="3" t="s">
        <v>8572</v>
      </c>
      <c r="I3205" s="3"/>
      <c r="J3205" s="3"/>
      <c r="K3205" s="5" t="s">
        <v>71</v>
      </c>
      <c r="L3205" s="5">
        <v>1</v>
      </c>
      <c r="M3205" s="5" t="s">
        <v>72</v>
      </c>
      <c r="N3205" s="5">
        <f>VLOOKUP(M3205,[1]ArchetypeScores!E:N,10,FALSE)</f>
        <v>0</v>
      </c>
      <c r="O3205" s="5">
        <f>VLOOKUP(M3205,[1]ArchetypeScores!E:O,11,FALSE)</f>
        <v>0</v>
      </c>
      <c r="P3205" s="5">
        <f>VLOOKUP(M3205,[1]ArchetypeScores!E:P,12,FALSE)</f>
        <v>0</v>
      </c>
      <c r="Q3205" s="2" t="str">
        <f>VLOOKUP(M3205,[1]ArchetypeScores!E:W,19,FALSE)</f>
        <v>Other sector</v>
      </c>
      <c r="R3205" s="2">
        <f>VLOOKUP(M3205,[1]ArchetypeScores!E:I,5,FALSE)</f>
        <v>0</v>
      </c>
      <c r="S3205" s="2">
        <f>VLOOKUP(M3205,[1]ArchetypeScores!E:K,7,FALSE)</f>
        <v>0</v>
      </c>
      <c r="T3205" s="2" t="str">
        <f t="shared" si="50"/>
        <v>Not A&amp;R positive</v>
      </c>
    </row>
    <row r="3206" spans="1:20" x14ac:dyDescent="0.3">
      <c r="A3206" s="2" t="s">
        <v>8465</v>
      </c>
      <c r="B3206" s="3" t="s">
        <v>8573</v>
      </c>
      <c r="C3206" s="3" t="s">
        <v>8574</v>
      </c>
      <c r="D3206" s="4">
        <v>1.4E-2</v>
      </c>
      <c r="E3206" s="5" t="s">
        <v>8468</v>
      </c>
      <c r="F3206" s="4">
        <v>5.5999999999999995E-4</v>
      </c>
      <c r="G3206" s="6">
        <v>47547</v>
      </c>
      <c r="H3206" s="3" t="s">
        <v>8575</v>
      </c>
      <c r="I3206" s="3"/>
      <c r="J3206" s="3"/>
      <c r="K3206" s="5" t="s">
        <v>61</v>
      </c>
      <c r="L3206" s="5">
        <v>1</v>
      </c>
      <c r="M3206" s="5" t="s">
        <v>130</v>
      </c>
      <c r="N3206" s="5">
        <f>VLOOKUP(M3206,[1]ArchetypeScores!E:N,10,FALSE)</f>
        <v>0</v>
      </c>
      <c r="O3206" s="5">
        <f>VLOOKUP(M3206,[1]ArchetypeScores!E:O,11,FALSE)</f>
        <v>-1</v>
      </c>
      <c r="P3206" s="5">
        <f>VLOOKUP(M3206,[1]ArchetypeScores!E:P,12,FALSE)</f>
        <v>0</v>
      </c>
      <c r="Q3206" s="2" t="str">
        <f>VLOOKUP(M3206,[1]ArchetypeScores!E:W,19,FALSE)</f>
        <v>Health care</v>
      </c>
      <c r="R3206" s="2">
        <f>VLOOKUP(M3206,[1]ArchetypeScores!E:I,5,FALSE)</f>
        <v>0</v>
      </c>
      <c r="S3206" s="2">
        <f>VLOOKUP(M3206,[1]ArchetypeScores!E:K,7,FALSE)</f>
        <v>0</v>
      </c>
      <c r="T3206" s="2" t="str">
        <f t="shared" si="50"/>
        <v>Not A&amp;R positive</v>
      </c>
    </row>
    <row r="3207" spans="1:20" x14ac:dyDescent="0.3">
      <c r="A3207" s="2" t="s">
        <v>8465</v>
      </c>
      <c r="B3207" s="3" t="s">
        <v>8576</v>
      </c>
      <c r="C3207" s="3" t="s">
        <v>8577</v>
      </c>
      <c r="D3207" s="4">
        <v>1.008</v>
      </c>
      <c r="E3207" s="5" t="s">
        <v>8468</v>
      </c>
      <c r="F3207" s="4">
        <v>4.1540000000000001E-2</v>
      </c>
      <c r="G3207" s="6">
        <v>47551</v>
      </c>
      <c r="H3207" s="3" t="s">
        <v>8578</v>
      </c>
      <c r="I3207" s="3"/>
      <c r="J3207" s="3"/>
      <c r="K3207" s="5" t="s">
        <v>61</v>
      </c>
      <c r="L3207" s="5">
        <v>5</v>
      </c>
      <c r="M3207" s="5" t="s">
        <v>62</v>
      </c>
      <c r="N3207" s="5">
        <f>VLOOKUP(M3207,[1]ArchetypeScores!E:N,10,FALSE)</f>
        <v>0</v>
      </c>
      <c r="O3207" s="5">
        <f>VLOOKUP(M3207,[1]ArchetypeScores!E:O,11,FALSE)</f>
        <v>-1</v>
      </c>
      <c r="P3207" s="5">
        <f>VLOOKUP(M3207,[1]ArchetypeScores!E:P,12,FALSE)</f>
        <v>0</v>
      </c>
      <c r="Q3207" s="2" t="str">
        <f>VLOOKUP(M3207,[1]ArchetypeScores!E:W,19,FALSE)</f>
        <v>Health care</v>
      </c>
      <c r="R3207" s="2">
        <f>VLOOKUP(M3207,[1]ArchetypeScores!E:I,5,FALSE)</f>
        <v>0</v>
      </c>
      <c r="S3207" s="2">
        <f>VLOOKUP(M3207,[1]ArchetypeScores!E:K,7,FALSE)</f>
        <v>0</v>
      </c>
      <c r="T3207" s="2" t="str">
        <f t="shared" si="50"/>
        <v>Not A&amp;R positive</v>
      </c>
    </row>
    <row r="3208" spans="1:20" x14ac:dyDescent="0.3">
      <c r="A3208" s="2" t="s">
        <v>8465</v>
      </c>
      <c r="B3208" s="3" t="s">
        <v>8579</v>
      </c>
      <c r="C3208" s="3" t="s">
        <v>8580</v>
      </c>
      <c r="D3208" s="4">
        <v>0.85399999999999998</v>
      </c>
      <c r="E3208" s="5" t="s">
        <v>8468</v>
      </c>
      <c r="F3208" s="4">
        <v>3.5439999999999999E-2</v>
      </c>
      <c r="G3208" s="6">
        <v>47539</v>
      </c>
      <c r="H3208" s="3" t="s">
        <v>8581</v>
      </c>
      <c r="I3208" s="3"/>
      <c r="J3208" s="3"/>
      <c r="K3208" s="5" t="s">
        <v>61</v>
      </c>
      <c r="L3208" s="5">
        <v>5</v>
      </c>
      <c r="M3208" s="5" t="s">
        <v>62</v>
      </c>
      <c r="N3208" s="5">
        <f>VLOOKUP(M3208,[1]ArchetypeScores!E:N,10,FALSE)</f>
        <v>0</v>
      </c>
      <c r="O3208" s="5">
        <f>VLOOKUP(M3208,[1]ArchetypeScores!E:O,11,FALSE)</f>
        <v>-1</v>
      </c>
      <c r="P3208" s="5">
        <f>VLOOKUP(M3208,[1]ArchetypeScores!E:P,12,FALSE)</f>
        <v>0</v>
      </c>
      <c r="Q3208" s="2" t="str">
        <f>VLOOKUP(M3208,[1]ArchetypeScores!E:W,19,FALSE)</f>
        <v>Health care</v>
      </c>
      <c r="R3208" s="2">
        <f>VLOOKUP(M3208,[1]ArchetypeScores!E:I,5,FALSE)</f>
        <v>0</v>
      </c>
      <c r="S3208" s="2">
        <f>VLOOKUP(M3208,[1]ArchetypeScores!E:K,7,FALSE)</f>
        <v>0</v>
      </c>
      <c r="T3208" s="2" t="str">
        <f t="shared" si="50"/>
        <v>Not A&amp;R positive</v>
      </c>
    </row>
    <row r="3209" spans="1:20" x14ac:dyDescent="0.3">
      <c r="A3209" s="2" t="s">
        <v>8582</v>
      </c>
      <c r="B3209" s="3" t="s">
        <v>8583</v>
      </c>
      <c r="C3209" s="3" t="s">
        <v>8584</v>
      </c>
      <c r="D3209" s="4">
        <v>2.76</v>
      </c>
      <c r="E3209" s="5" t="s">
        <v>8585</v>
      </c>
      <c r="F3209" s="4">
        <v>3.7690000000000001E-2</v>
      </c>
      <c r="G3209" s="6">
        <v>47586</v>
      </c>
      <c r="H3209" s="3" t="s">
        <v>8586</v>
      </c>
      <c r="I3209" s="3"/>
      <c r="J3209" s="3"/>
      <c r="K3209" s="5" t="s">
        <v>67</v>
      </c>
      <c r="L3209" s="5">
        <v>2</v>
      </c>
      <c r="M3209" s="5" t="s">
        <v>68</v>
      </c>
      <c r="N3209" s="5">
        <f>VLOOKUP(M3209,[1]ArchetypeScores!E:N,10,FALSE)</f>
        <v>0</v>
      </c>
      <c r="O3209" s="5">
        <f>VLOOKUP(M3209,[1]ArchetypeScores!E:O,11,FALSE)</f>
        <v>-1</v>
      </c>
      <c r="P3209" s="5">
        <f>VLOOKUP(M3209,[1]ArchetypeScores!E:P,12,FALSE)</f>
        <v>0</v>
      </c>
      <c r="Q3209" s="2" t="str">
        <f>VLOOKUP(M3209,[1]ArchetypeScores!E:W,19,FALSE)</f>
        <v>Untargeted</v>
      </c>
      <c r="R3209" s="2">
        <f>VLOOKUP(M3209,[1]ArchetypeScores!E:I,5,FALSE)</f>
        <v>0</v>
      </c>
      <c r="S3209" s="2">
        <f>VLOOKUP(M3209,[1]ArchetypeScores!E:K,7,FALSE)</f>
        <v>0</v>
      </c>
      <c r="T3209" s="2" t="str">
        <f t="shared" si="50"/>
        <v>Not A&amp;R positive</v>
      </c>
    </row>
    <row r="3210" spans="1:20" x14ac:dyDescent="0.3">
      <c r="A3210" s="2" t="s">
        <v>8582</v>
      </c>
      <c r="B3210" s="7" t="s">
        <v>8587</v>
      </c>
      <c r="C3210" s="3" t="s">
        <v>8588</v>
      </c>
      <c r="D3210" s="4">
        <v>0.01</v>
      </c>
      <c r="E3210" s="5" t="s">
        <v>8585</v>
      </c>
      <c r="F3210" s="4">
        <v>1.2999999999999999E-4</v>
      </c>
      <c r="G3210" s="6">
        <v>47634</v>
      </c>
      <c r="H3210" s="3" t="s">
        <v>8589</v>
      </c>
      <c r="I3210" s="3" t="s">
        <v>8590</v>
      </c>
      <c r="J3210" s="3"/>
      <c r="K3210" s="5" t="s">
        <v>38</v>
      </c>
      <c r="L3210" s="5">
        <v>1</v>
      </c>
      <c r="M3210" s="5" t="s">
        <v>43</v>
      </c>
      <c r="N3210" s="5">
        <f>VLOOKUP(M3210,[1]ArchetypeScores!E:N,10,FALSE)</f>
        <v>0</v>
      </c>
      <c r="O3210" s="5">
        <f>VLOOKUP(M3210,[1]ArchetypeScores!E:O,11,FALSE)</f>
        <v>-1</v>
      </c>
      <c r="P3210" s="5">
        <f>VLOOKUP(M3210,[1]ArchetypeScores!E:P,12,FALSE)</f>
        <v>0</v>
      </c>
      <c r="Q3210" s="2" t="str">
        <f>VLOOKUP(M3210,[1]ArchetypeScores!E:W,19,FALSE)</f>
        <v>Consumer (including agriculture and tourism)</v>
      </c>
      <c r="R3210" s="2">
        <f>VLOOKUP(M3210,[1]ArchetypeScores!E:I,5,FALSE)</f>
        <v>0</v>
      </c>
      <c r="S3210" s="2">
        <f>VLOOKUP(M3210,[1]ArchetypeScores!E:K,7,FALSE)</f>
        <v>0</v>
      </c>
      <c r="T3210" s="2" t="str">
        <f t="shared" si="50"/>
        <v>Not A&amp;R positive</v>
      </c>
    </row>
    <row r="3211" spans="1:20" x14ac:dyDescent="0.3">
      <c r="A3211" s="2" t="s">
        <v>8582</v>
      </c>
      <c r="B3211" s="3" t="s">
        <v>8591</v>
      </c>
      <c r="C3211" s="3" t="s">
        <v>8592</v>
      </c>
      <c r="D3211" s="4">
        <v>650</v>
      </c>
      <c r="E3211" s="5" t="s">
        <v>8585</v>
      </c>
      <c r="F3211" s="4">
        <v>8.6770800000000001</v>
      </c>
      <c r="G3211" s="6">
        <v>47602</v>
      </c>
      <c r="H3211" s="3" t="s">
        <v>8593</v>
      </c>
      <c r="I3211" s="3" t="s">
        <v>8594</v>
      </c>
      <c r="J3211" s="3"/>
      <c r="K3211" s="5" t="s">
        <v>94</v>
      </c>
      <c r="L3211" s="5">
        <v>1</v>
      </c>
      <c r="M3211" s="5" t="s">
        <v>95</v>
      </c>
      <c r="N3211" s="5">
        <f>VLOOKUP(M3211,[1]ArchetypeScores!E:N,10,FALSE)</f>
        <v>1</v>
      </c>
      <c r="O3211" s="5">
        <f>VLOOKUP(M3211,[1]ArchetypeScores!E:O,11,FALSE)</f>
        <v>-1</v>
      </c>
      <c r="P3211" s="5">
        <f>VLOOKUP(M3211,[1]ArchetypeScores!E:P,12,FALSE)</f>
        <v>0</v>
      </c>
      <c r="Q3211" s="2" t="str">
        <f>VLOOKUP(M3211,[1]ArchetypeScores!E:W,19,FALSE)</f>
        <v>Consumer (including agriculture and tourism)</v>
      </c>
      <c r="R3211" s="2">
        <f>VLOOKUP(M3211,[1]ArchetypeScores!E:I,5,FALSE)</f>
        <v>0</v>
      </c>
      <c r="S3211" s="2">
        <f>VLOOKUP(M3211,[1]ArchetypeScores!E:K,7,FALSE)</f>
        <v>0</v>
      </c>
      <c r="T3211" s="2" t="str">
        <f t="shared" si="50"/>
        <v>Not A&amp;R positive</v>
      </c>
    </row>
    <row r="3212" spans="1:20" x14ac:dyDescent="0.3">
      <c r="A3212" s="2" t="s">
        <v>8582</v>
      </c>
      <c r="B3212" s="3" t="s">
        <v>8595</v>
      </c>
      <c r="C3212" s="3" t="s">
        <v>8596</v>
      </c>
      <c r="D3212" s="4">
        <v>133</v>
      </c>
      <c r="E3212" s="5" t="s">
        <v>8585</v>
      </c>
      <c r="F3212" s="4">
        <v>1.75369</v>
      </c>
      <c r="G3212" s="6">
        <v>47631</v>
      </c>
      <c r="H3212" s="3" t="s">
        <v>8589</v>
      </c>
      <c r="I3212" s="3" t="s">
        <v>8590</v>
      </c>
      <c r="J3212" s="3"/>
      <c r="K3212" s="5" t="s">
        <v>94</v>
      </c>
      <c r="L3212" s="5">
        <v>1</v>
      </c>
      <c r="M3212" s="5" t="s">
        <v>95</v>
      </c>
      <c r="N3212" s="5">
        <f>VLOOKUP(M3212,[1]ArchetypeScores!E:N,10,FALSE)</f>
        <v>1</v>
      </c>
      <c r="O3212" s="5">
        <f>VLOOKUP(M3212,[1]ArchetypeScores!E:O,11,FALSE)</f>
        <v>-1</v>
      </c>
      <c r="P3212" s="5">
        <f>VLOOKUP(M3212,[1]ArchetypeScores!E:P,12,FALSE)</f>
        <v>0</v>
      </c>
      <c r="Q3212" s="2" t="str">
        <f>VLOOKUP(M3212,[1]ArchetypeScores!E:W,19,FALSE)</f>
        <v>Consumer (including agriculture and tourism)</v>
      </c>
      <c r="R3212" s="2">
        <f>VLOOKUP(M3212,[1]ArchetypeScores!E:I,5,FALSE)</f>
        <v>0</v>
      </c>
      <c r="S3212" s="2">
        <f>VLOOKUP(M3212,[1]ArchetypeScores!E:K,7,FALSE)</f>
        <v>0</v>
      </c>
      <c r="T3212" s="2" t="str">
        <f t="shared" si="50"/>
        <v>Not A&amp;R positive</v>
      </c>
    </row>
    <row r="3213" spans="1:20" x14ac:dyDescent="0.3">
      <c r="A3213" s="2" t="s">
        <v>8582</v>
      </c>
      <c r="B3213" s="3" t="s">
        <v>8597</v>
      </c>
      <c r="C3213" s="3" t="s">
        <v>8598</v>
      </c>
      <c r="D3213" s="4">
        <v>150</v>
      </c>
      <c r="E3213" s="5" t="s">
        <v>8585</v>
      </c>
      <c r="F3213" s="4">
        <v>1.9778500000000001</v>
      </c>
      <c r="G3213" s="6">
        <v>47637</v>
      </c>
      <c r="H3213" s="3" t="s">
        <v>8589</v>
      </c>
      <c r="I3213" s="3" t="s">
        <v>8590</v>
      </c>
      <c r="J3213" s="3"/>
      <c r="K3213" s="5" t="s">
        <v>94</v>
      </c>
      <c r="L3213" s="5">
        <v>1</v>
      </c>
      <c r="M3213" s="5" t="s">
        <v>95</v>
      </c>
      <c r="N3213" s="5">
        <f>VLOOKUP(M3213,[1]ArchetypeScores!E:N,10,FALSE)</f>
        <v>1</v>
      </c>
      <c r="O3213" s="5">
        <f>VLOOKUP(M3213,[1]ArchetypeScores!E:O,11,FALSE)</f>
        <v>-1</v>
      </c>
      <c r="P3213" s="5">
        <f>VLOOKUP(M3213,[1]ArchetypeScores!E:P,12,FALSE)</f>
        <v>0</v>
      </c>
      <c r="Q3213" s="2" t="str">
        <f>VLOOKUP(M3213,[1]ArchetypeScores!E:W,19,FALSE)</f>
        <v>Consumer (including agriculture and tourism)</v>
      </c>
      <c r="R3213" s="2">
        <f>VLOOKUP(M3213,[1]ArchetypeScores!E:I,5,FALSE)</f>
        <v>0</v>
      </c>
      <c r="S3213" s="2">
        <f>VLOOKUP(M3213,[1]ArchetypeScores!E:K,7,FALSE)</f>
        <v>0</v>
      </c>
      <c r="T3213" s="2" t="str">
        <f t="shared" si="50"/>
        <v>Not A&amp;R positive</v>
      </c>
    </row>
    <row r="3214" spans="1:20" x14ac:dyDescent="0.3">
      <c r="A3214" s="2" t="s">
        <v>8582</v>
      </c>
      <c r="B3214" s="3" t="s">
        <v>8599</v>
      </c>
      <c r="C3214" s="3" t="s">
        <v>8600</v>
      </c>
      <c r="D3214" s="4"/>
      <c r="E3214" s="5" t="s">
        <v>8585</v>
      </c>
      <c r="F3214" s="4">
        <v>0</v>
      </c>
      <c r="G3214" s="6">
        <v>47630</v>
      </c>
      <c r="H3214" s="3" t="s">
        <v>8601</v>
      </c>
      <c r="I3214" s="3" t="s">
        <v>8590</v>
      </c>
      <c r="J3214" s="3"/>
      <c r="K3214" s="5" t="s">
        <v>214</v>
      </c>
      <c r="L3214" s="5">
        <v>1</v>
      </c>
      <c r="M3214" s="5" t="s">
        <v>215</v>
      </c>
      <c r="N3214" s="5">
        <f>VLOOKUP(M3214,[1]ArchetypeScores!E:N,10,FALSE)</f>
        <v>1</v>
      </c>
      <c r="O3214" s="5">
        <f>VLOOKUP(M3214,[1]ArchetypeScores!E:O,11,FALSE)</f>
        <v>0</v>
      </c>
      <c r="P3214" s="5">
        <f>VLOOKUP(M3214,[1]ArchetypeScores!E:P,12,FALSE)</f>
        <v>1</v>
      </c>
      <c r="Q3214" s="2" t="str">
        <f>VLOOKUP(M3214,[1]ArchetypeScores!E:W,19,FALSE)</f>
        <v>Health care</v>
      </c>
      <c r="R3214" s="2">
        <f>VLOOKUP(M3214,[1]ArchetypeScores!E:I,5,FALSE)</f>
        <v>0</v>
      </c>
      <c r="S3214" s="2">
        <f>VLOOKUP(M3214,[1]ArchetypeScores!E:K,7,FALSE)</f>
        <v>1</v>
      </c>
      <c r="T3214" s="2" t="str">
        <f t="shared" si="50"/>
        <v>Indirect only</v>
      </c>
    </row>
    <row r="3215" spans="1:20" x14ac:dyDescent="0.3">
      <c r="A3215" s="2" t="s">
        <v>8582</v>
      </c>
      <c r="B3215" s="3" t="s">
        <v>8602</v>
      </c>
      <c r="C3215" s="3" t="s">
        <v>8603</v>
      </c>
      <c r="D3215" s="4"/>
      <c r="E3215" s="5" t="s">
        <v>8585</v>
      </c>
      <c r="F3215" s="4">
        <v>0</v>
      </c>
      <c r="G3215" s="6">
        <v>47629</v>
      </c>
      <c r="H3215" s="3" t="s">
        <v>8601</v>
      </c>
      <c r="I3215" s="3" t="s">
        <v>8590</v>
      </c>
      <c r="J3215" s="3"/>
      <c r="K3215" s="5" t="s">
        <v>38</v>
      </c>
      <c r="L3215" s="5">
        <v>13</v>
      </c>
      <c r="M3215" s="5" t="s">
        <v>39</v>
      </c>
      <c r="N3215" s="5">
        <f>VLOOKUP(M3215,[1]ArchetypeScores!E:N,10,FALSE)</f>
        <v>0</v>
      </c>
      <c r="O3215" s="5">
        <f>VLOOKUP(M3215,[1]ArchetypeScores!E:O,11,FALSE)</f>
        <v>-2</v>
      </c>
      <c r="P3215" s="5">
        <f>VLOOKUP(M3215,[1]ArchetypeScores!E:P,12,FALSE)</f>
        <v>0</v>
      </c>
      <c r="Q3215" s="2" t="str">
        <f>VLOOKUP(M3215,[1]ArchetypeScores!E:W,19,FALSE)</f>
        <v>Industrials - transportation</v>
      </c>
      <c r="R3215" s="2">
        <f>VLOOKUP(M3215,[1]ArchetypeScores!E:I,5,FALSE)</f>
        <v>0</v>
      </c>
      <c r="S3215" s="2">
        <f>VLOOKUP(M3215,[1]ArchetypeScores!E:K,7,FALSE)</f>
        <v>0</v>
      </c>
      <c r="T3215" s="2" t="str">
        <f t="shared" si="50"/>
        <v>Not A&amp;R positive</v>
      </c>
    </row>
    <row r="3216" spans="1:20" x14ac:dyDescent="0.3">
      <c r="A3216" s="2" t="s">
        <v>8582</v>
      </c>
      <c r="B3216" s="3" t="s">
        <v>8604</v>
      </c>
      <c r="C3216" s="3" t="s">
        <v>8605</v>
      </c>
      <c r="D3216" s="4"/>
      <c r="E3216" s="5" t="s">
        <v>8585</v>
      </c>
      <c r="F3216" s="4">
        <v>0</v>
      </c>
      <c r="G3216" s="6">
        <v>47571</v>
      </c>
      <c r="H3216" s="3" t="s">
        <v>8606</v>
      </c>
      <c r="I3216" s="3"/>
      <c r="J3216" s="3"/>
      <c r="K3216" s="5" t="s">
        <v>53</v>
      </c>
      <c r="L3216" s="5" t="s">
        <v>112</v>
      </c>
      <c r="M3216" s="5" t="s">
        <v>4493</v>
      </c>
      <c r="N3216" s="5">
        <f>VLOOKUP(M3216,[1]ArchetypeScores!E:N,10,FALSE)</f>
        <v>0</v>
      </c>
      <c r="O3216" s="5">
        <f>VLOOKUP(M3216,[1]ArchetypeScores!E:O,11,FALSE)</f>
        <v>-1</v>
      </c>
      <c r="P3216" s="5">
        <f>VLOOKUP(M3216,[1]ArchetypeScores!E:P,12,FALSE)</f>
        <v>0</v>
      </c>
      <c r="Q3216" s="2" t="str">
        <f>VLOOKUP(M3216,[1]ArchetypeScores!E:W,19,FALSE)</f>
        <v>Untargeted</v>
      </c>
      <c r="R3216" s="2">
        <f>VLOOKUP(M3216,[1]ArchetypeScores!E:I,5,FALSE)</f>
        <v>0</v>
      </c>
      <c r="S3216" s="2">
        <f>VLOOKUP(M3216,[1]ArchetypeScores!E:K,7,FALSE)</f>
        <v>0</v>
      </c>
      <c r="T3216" s="2" t="str">
        <f t="shared" si="50"/>
        <v>Not A&amp;R positive</v>
      </c>
    </row>
    <row r="3217" spans="1:20" x14ac:dyDescent="0.3">
      <c r="A3217" s="2" t="s">
        <v>8582</v>
      </c>
      <c r="B3217" s="8" t="s">
        <v>8607</v>
      </c>
      <c r="C3217" s="3" t="s">
        <v>8608</v>
      </c>
      <c r="D3217" s="4">
        <v>50</v>
      </c>
      <c r="E3217" s="5" t="s">
        <v>8585</v>
      </c>
      <c r="F3217" s="4">
        <v>0.65927999999999998</v>
      </c>
      <c r="G3217" s="6">
        <v>47633</v>
      </c>
      <c r="H3217" s="3" t="s">
        <v>8589</v>
      </c>
      <c r="I3217" s="3" t="s">
        <v>8590</v>
      </c>
      <c r="J3217" s="3"/>
      <c r="K3217" s="5" t="s">
        <v>57</v>
      </c>
      <c r="L3217" s="5">
        <v>1</v>
      </c>
      <c r="M3217" s="5" t="s">
        <v>123</v>
      </c>
      <c r="N3217" s="5">
        <f>VLOOKUP(M3217,[1]ArchetypeScores!E:N,10,FALSE)</f>
        <v>0</v>
      </c>
      <c r="O3217" s="5">
        <f>VLOOKUP(M3217,[1]ArchetypeScores!E:O,11,FALSE)</f>
        <v>-1</v>
      </c>
      <c r="P3217" s="5">
        <f>VLOOKUP(M3217,[1]ArchetypeScores!E:P,12,FALSE)</f>
        <v>0</v>
      </c>
      <c r="Q3217" s="2" t="str">
        <f>VLOOKUP(M3217,[1]ArchetypeScores!E:W,19,FALSE)</f>
        <v>Consumer (including agriculture and tourism)</v>
      </c>
      <c r="R3217" s="2">
        <f>VLOOKUP(M3217,[1]ArchetypeScores!E:I,5,FALSE)</f>
        <v>0</v>
      </c>
      <c r="S3217" s="2">
        <f>VLOOKUP(M3217,[1]ArchetypeScores!E:K,7,FALSE)</f>
        <v>0</v>
      </c>
      <c r="T3217" s="2" t="str">
        <f t="shared" si="50"/>
        <v>Not A&amp;R positive</v>
      </c>
    </row>
    <row r="3218" spans="1:20" x14ac:dyDescent="0.3">
      <c r="A3218" s="2" t="s">
        <v>8582</v>
      </c>
      <c r="B3218" s="3" t="s">
        <v>8609</v>
      </c>
      <c r="C3218" s="3" t="s">
        <v>8610</v>
      </c>
      <c r="D3218" s="4">
        <v>12</v>
      </c>
      <c r="E3218" s="5" t="s">
        <v>8585</v>
      </c>
      <c r="F3218" s="4">
        <v>0.16564999999999999</v>
      </c>
      <c r="G3218" s="6">
        <v>47591</v>
      </c>
      <c r="H3218" s="3" t="s">
        <v>8611</v>
      </c>
      <c r="I3218" s="3"/>
      <c r="J3218" s="3"/>
      <c r="K3218" s="5" t="s">
        <v>47</v>
      </c>
      <c r="L3218" s="5">
        <v>1</v>
      </c>
      <c r="M3218" s="5" t="s">
        <v>48</v>
      </c>
      <c r="N3218" s="5">
        <f>VLOOKUP(M3218,[1]ArchetypeScores!E:N,10,FALSE)</f>
        <v>0</v>
      </c>
      <c r="O3218" s="5">
        <f>VLOOKUP(M3218,[1]ArchetypeScores!E:O,11,FALSE)</f>
        <v>0</v>
      </c>
      <c r="P3218" s="5">
        <f>VLOOKUP(M3218,[1]ArchetypeScores!E:P,12,FALSE)</f>
        <v>0</v>
      </c>
      <c r="Q3218" s="2" t="str">
        <f>VLOOKUP(M3218,[1]ArchetypeScores!E:W,19,FALSE)</f>
        <v>Consumer (including agriculture and tourism)</v>
      </c>
      <c r="R3218" s="2">
        <f>VLOOKUP(M3218,[1]ArchetypeScores!E:I,5,FALSE)</f>
        <v>0</v>
      </c>
      <c r="S3218" s="2">
        <f>VLOOKUP(M3218,[1]ArchetypeScores!E:K,7,FALSE)</f>
        <v>0</v>
      </c>
      <c r="T3218" s="2" t="str">
        <f t="shared" si="50"/>
        <v>Not A&amp;R positive</v>
      </c>
    </row>
    <row r="3219" spans="1:20" x14ac:dyDescent="0.3">
      <c r="A3219" s="2" t="s">
        <v>8582</v>
      </c>
      <c r="B3219" s="3" t="s">
        <v>8612</v>
      </c>
      <c r="C3219" s="3" t="s">
        <v>8613</v>
      </c>
      <c r="D3219" s="4"/>
      <c r="E3219" s="5" t="s">
        <v>8585</v>
      </c>
      <c r="F3219" s="4">
        <v>0</v>
      </c>
      <c r="G3219" s="6">
        <v>47627</v>
      </c>
      <c r="H3219" s="3" t="s">
        <v>8601</v>
      </c>
      <c r="I3219" s="3" t="s">
        <v>8590</v>
      </c>
      <c r="J3219" s="3"/>
      <c r="K3219" s="5" t="s">
        <v>196</v>
      </c>
      <c r="L3219" s="5">
        <v>9</v>
      </c>
      <c r="M3219" s="5" t="s">
        <v>450</v>
      </c>
      <c r="N3219" s="5">
        <f>VLOOKUP(M3219,[1]ArchetypeScores!E:N,10,FALSE)</f>
        <v>1</v>
      </c>
      <c r="O3219" s="5">
        <f>VLOOKUP(M3219,[1]ArchetypeScores!E:O,11,FALSE)</f>
        <v>-2</v>
      </c>
      <c r="P3219" s="5">
        <f>VLOOKUP(M3219,[1]ArchetypeScores!E:P,12,FALSE)</f>
        <v>-1</v>
      </c>
      <c r="Q3219" s="2" t="str">
        <f>VLOOKUP(M3219,[1]ArchetypeScores!E:W,19,FALSE)</f>
        <v>Industrials - other</v>
      </c>
      <c r="R3219" s="2">
        <f>VLOOKUP(M3219,[1]ArchetypeScores!E:I,5,FALSE)</f>
        <v>0</v>
      </c>
      <c r="S3219" s="2">
        <f>VLOOKUP(M3219,[1]ArchetypeScores!E:K,7,FALSE)</f>
        <v>0</v>
      </c>
      <c r="T3219" s="2" t="str">
        <f t="shared" si="50"/>
        <v>Not A&amp;R positive</v>
      </c>
    </row>
    <row r="3220" spans="1:20" x14ac:dyDescent="0.3">
      <c r="A3220" s="2" t="s">
        <v>8582</v>
      </c>
      <c r="B3220" s="3" t="s">
        <v>8614</v>
      </c>
      <c r="C3220" s="3" t="s">
        <v>8615</v>
      </c>
      <c r="D3220" s="4"/>
      <c r="E3220" s="5" t="s">
        <v>8585</v>
      </c>
      <c r="F3220" s="4">
        <v>0</v>
      </c>
      <c r="G3220" s="6">
        <v>47625</v>
      </c>
      <c r="H3220" s="3" t="s">
        <v>8601</v>
      </c>
      <c r="I3220" s="3" t="s">
        <v>8590</v>
      </c>
      <c r="J3220" s="3"/>
      <c r="K3220" s="5" t="s">
        <v>89</v>
      </c>
      <c r="L3220" s="5">
        <v>2</v>
      </c>
      <c r="M3220" s="5" t="s">
        <v>626</v>
      </c>
      <c r="N3220" s="5">
        <f>VLOOKUP(M3220,[1]ArchetypeScores!E:N,10,FALSE)</f>
        <v>1</v>
      </c>
      <c r="O3220" s="5">
        <f>VLOOKUP(M3220,[1]ArchetypeScores!E:O,11,FALSE)</f>
        <v>0</v>
      </c>
      <c r="P3220" s="5">
        <f>VLOOKUP(M3220,[1]ArchetypeScores!E:P,12,FALSE)</f>
        <v>0</v>
      </c>
      <c r="Q3220" s="2" t="str">
        <f>VLOOKUP(M3220,[1]ArchetypeScores!E:W,19,FALSE)</f>
        <v>Other sector</v>
      </c>
      <c r="R3220" s="2">
        <f>VLOOKUP(M3220,[1]ArchetypeScores!E:I,5,FALSE)</f>
        <v>0</v>
      </c>
      <c r="S3220" s="2">
        <f>VLOOKUP(M3220,[1]ArchetypeScores!E:K,7,FALSE)</f>
        <v>1</v>
      </c>
      <c r="T3220" s="2" t="str">
        <f t="shared" si="50"/>
        <v>Indirect only</v>
      </c>
    </row>
    <row r="3221" spans="1:20" x14ac:dyDescent="0.3">
      <c r="A3221" s="2" t="s">
        <v>8582</v>
      </c>
      <c r="B3221" s="3" t="s">
        <v>8616</v>
      </c>
      <c r="C3221" s="3" t="s">
        <v>8617</v>
      </c>
      <c r="D3221" s="4"/>
      <c r="E3221" s="5" t="s">
        <v>8585</v>
      </c>
      <c r="F3221" s="4">
        <v>0</v>
      </c>
      <c r="G3221" s="6">
        <v>47642</v>
      </c>
      <c r="H3221" s="3" t="s">
        <v>8618</v>
      </c>
      <c r="I3221" s="3"/>
      <c r="J3221" s="3"/>
      <c r="K3221" s="5" t="s">
        <v>38</v>
      </c>
      <c r="L3221" s="5">
        <v>13</v>
      </c>
      <c r="M3221" s="5" t="s">
        <v>39</v>
      </c>
      <c r="N3221" s="5">
        <f>VLOOKUP(M3221,[1]ArchetypeScores!E:N,10,FALSE)</f>
        <v>0</v>
      </c>
      <c r="O3221" s="5">
        <f>VLOOKUP(M3221,[1]ArchetypeScores!E:O,11,FALSE)</f>
        <v>-2</v>
      </c>
      <c r="P3221" s="5">
        <f>VLOOKUP(M3221,[1]ArchetypeScores!E:P,12,FALSE)</f>
        <v>0</v>
      </c>
      <c r="Q3221" s="2" t="str">
        <f>VLOOKUP(M3221,[1]ArchetypeScores!E:W,19,FALSE)</f>
        <v>Industrials - transportation</v>
      </c>
      <c r="R3221" s="2">
        <f>VLOOKUP(M3221,[1]ArchetypeScores!E:I,5,FALSE)</f>
        <v>0</v>
      </c>
      <c r="S3221" s="2">
        <f>VLOOKUP(M3221,[1]ArchetypeScores!E:K,7,FALSE)</f>
        <v>0</v>
      </c>
      <c r="T3221" s="2" t="str">
        <f t="shared" si="50"/>
        <v>Not A&amp;R positive</v>
      </c>
    </row>
    <row r="3222" spans="1:20" x14ac:dyDescent="0.3">
      <c r="A3222" s="2" t="s">
        <v>8582</v>
      </c>
      <c r="B3222" s="3" t="s">
        <v>8619</v>
      </c>
      <c r="C3222" s="3" t="s">
        <v>8620</v>
      </c>
      <c r="D3222" s="4">
        <v>20</v>
      </c>
      <c r="E3222" s="5" t="s">
        <v>8585</v>
      </c>
      <c r="F3222" s="4">
        <v>0.26508999999999999</v>
      </c>
      <c r="G3222" s="6">
        <v>47649</v>
      </c>
      <c r="H3222" s="3" t="s">
        <v>8621</v>
      </c>
      <c r="I3222" s="3"/>
      <c r="J3222" s="3"/>
      <c r="K3222" s="5" t="s">
        <v>61</v>
      </c>
      <c r="L3222" s="5">
        <v>1</v>
      </c>
      <c r="M3222" s="5" t="s">
        <v>130</v>
      </c>
      <c r="N3222" s="5">
        <f>VLOOKUP(M3222,[1]ArchetypeScores!E:N,10,FALSE)</f>
        <v>0</v>
      </c>
      <c r="O3222" s="5">
        <f>VLOOKUP(M3222,[1]ArchetypeScores!E:O,11,FALSE)</f>
        <v>-1</v>
      </c>
      <c r="P3222" s="5">
        <f>VLOOKUP(M3222,[1]ArchetypeScores!E:P,12,FALSE)</f>
        <v>0</v>
      </c>
      <c r="Q3222" s="2" t="str">
        <f>VLOOKUP(M3222,[1]ArchetypeScores!E:W,19,FALSE)</f>
        <v>Health care</v>
      </c>
      <c r="R3222" s="2">
        <f>VLOOKUP(M3222,[1]ArchetypeScores!E:I,5,FALSE)</f>
        <v>0</v>
      </c>
      <c r="S3222" s="2">
        <f>VLOOKUP(M3222,[1]ArchetypeScores!E:K,7,FALSE)</f>
        <v>0</v>
      </c>
      <c r="T3222" s="2" t="str">
        <f t="shared" si="50"/>
        <v>Not A&amp;R positive</v>
      </c>
    </row>
    <row r="3223" spans="1:20" x14ac:dyDescent="0.3">
      <c r="A3223" s="2" t="s">
        <v>8582</v>
      </c>
      <c r="B3223" s="3" t="s">
        <v>8622</v>
      </c>
      <c r="C3223" s="3" t="s">
        <v>8623</v>
      </c>
      <c r="D3223" s="4">
        <v>739</v>
      </c>
      <c r="E3223" s="5" t="s">
        <v>8585</v>
      </c>
      <c r="F3223" s="4">
        <v>10.032579999999999</v>
      </c>
      <c r="G3223" s="6">
        <v>47608</v>
      </c>
      <c r="H3223" s="3" t="s">
        <v>8624</v>
      </c>
      <c r="I3223" s="3" t="s">
        <v>8625</v>
      </c>
      <c r="J3223" s="3"/>
      <c r="K3223" s="5" t="s">
        <v>102</v>
      </c>
      <c r="L3223" s="5">
        <v>1</v>
      </c>
      <c r="M3223" s="5" t="s">
        <v>103</v>
      </c>
      <c r="N3223" s="5">
        <f>VLOOKUP(M3223,[1]ArchetypeScores!E:N,10,FALSE)</f>
        <v>0</v>
      </c>
      <c r="O3223" s="5">
        <f>VLOOKUP(M3223,[1]ArchetypeScores!E:O,11,FALSE)</f>
        <v>-1</v>
      </c>
      <c r="P3223" s="5">
        <f>VLOOKUP(M3223,[1]ArchetypeScores!E:P,12,FALSE)</f>
        <v>0</v>
      </c>
      <c r="Q3223" s="2" t="str">
        <f>VLOOKUP(M3223,[1]ArchetypeScores!E:W,19,FALSE)</f>
        <v>Untargeted</v>
      </c>
      <c r="R3223" s="2">
        <f>VLOOKUP(M3223,[1]ArchetypeScores!E:I,5,FALSE)</f>
        <v>0</v>
      </c>
      <c r="S3223" s="2">
        <f>VLOOKUP(M3223,[1]ArchetypeScores!E:K,7,FALSE)</f>
        <v>1</v>
      </c>
      <c r="T3223" s="2" t="str">
        <f t="shared" si="50"/>
        <v>Indirect only</v>
      </c>
    </row>
    <row r="3224" spans="1:20" x14ac:dyDescent="0.3">
      <c r="A3224" s="2" t="s">
        <v>8582</v>
      </c>
      <c r="B3224" s="3" t="s">
        <v>8626</v>
      </c>
      <c r="C3224" s="3" t="s">
        <v>8627</v>
      </c>
      <c r="D3224" s="4"/>
      <c r="E3224" s="5" t="s">
        <v>8585</v>
      </c>
      <c r="F3224" s="4">
        <v>0</v>
      </c>
      <c r="G3224" s="6">
        <v>47628</v>
      </c>
      <c r="H3224" s="3" t="s">
        <v>8601</v>
      </c>
      <c r="I3224" s="3" t="s">
        <v>8590</v>
      </c>
      <c r="J3224" s="3"/>
      <c r="K3224" s="5" t="s">
        <v>570</v>
      </c>
      <c r="L3224" s="5">
        <v>3</v>
      </c>
      <c r="M3224" s="5" t="s">
        <v>4242</v>
      </c>
      <c r="N3224" s="5">
        <f>VLOOKUP(M3224,[1]ArchetypeScores!E:N,10,FALSE)</f>
        <v>1</v>
      </c>
      <c r="O3224" s="5">
        <f>VLOOKUP(M3224,[1]ArchetypeScores!E:O,11,FALSE)</f>
        <v>-2</v>
      </c>
      <c r="P3224" s="5">
        <f>VLOOKUP(M3224,[1]ArchetypeScores!E:P,12,FALSE)</f>
        <v>-2</v>
      </c>
      <c r="Q3224" s="2" t="str">
        <f>VLOOKUP(M3224,[1]ArchetypeScores!E:W,19,FALSE)</f>
        <v>Energy and water</v>
      </c>
      <c r="R3224" s="2">
        <f>VLOOKUP(M3224,[1]ArchetypeScores!E:I,5,FALSE)</f>
        <v>0</v>
      </c>
      <c r="S3224" s="2">
        <f>VLOOKUP(M3224,[1]ArchetypeScores!E:K,7,FALSE)</f>
        <v>-1</v>
      </c>
      <c r="T3224" s="2" t="str">
        <f t="shared" si="50"/>
        <v>Not A&amp;R positive</v>
      </c>
    </row>
    <row r="3225" spans="1:20" x14ac:dyDescent="0.3">
      <c r="A3225" s="2" t="s">
        <v>8582</v>
      </c>
      <c r="B3225" s="3" t="s">
        <v>8628</v>
      </c>
      <c r="C3225" s="3" t="s">
        <v>8629</v>
      </c>
      <c r="D3225" s="4"/>
      <c r="E3225" s="5" t="s">
        <v>8585</v>
      </c>
      <c r="F3225" s="4">
        <v>0</v>
      </c>
      <c r="G3225" s="6">
        <v>47599</v>
      </c>
      <c r="H3225" s="3" t="s">
        <v>8630</v>
      </c>
      <c r="I3225" s="3" t="s">
        <v>8594</v>
      </c>
      <c r="J3225" s="3"/>
      <c r="K3225" s="5" t="s">
        <v>38</v>
      </c>
      <c r="L3225" s="5">
        <v>29</v>
      </c>
      <c r="M3225" s="5" t="s">
        <v>316</v>
      </c>
      <c r="N3225" s="5">
        <f>VLOOKUP(M3225,[1]ArchetypeScores!E:N,10,FALSE)</f>
        <v>0</v>
      </c>
      <c r="O3225" s="5">
        <f>VLOOKUP(M3225,[1]ArchetypeScores!E:O,11,FALSE)</f>
        <v>-1</v>
      </c>
      <c r="P3225" s="5">
        <f>VLOOKUP(M3225,[1]ArchetypeScores!E:P,12,FALSE)</f>
        <v>0</v>
      </c>
      <c r="Q3225" s="2" t="str">
        <f>VLOOKUP(M3225,[1]ArchetypeScores!E:W,19,FALSE)</f>
        <v>Other sector</v>
      </c>
      <c r="R3225" s="2">
        <f>VLOOKUP(M3225,[1]ArchetypeScores!E:I,5,FALSE)</f>
        <v>0</v>
      </c>
      <c r="S3225" s="2">
        <f>VLOOKUP(M3225,[1]ArchetypeScores!E:K,7,FALSE)</f>
        <v>0</v>
      </c>
      <c r="T3225" s="2" t="str">
        <f t="shared" si="50"/>
        <v>Not A&amp;R positive</v>
      </c>
    </row>
    <row r="3226" spans="1:20" x14ac:dyDescent="0.3">
      <c r="A3226" s="2" t="s">
        <v>8582</v>
      </c>
      <c r="B3226" s="3" t="s">
        <v>8631</v>
      </c>
      <c r="C3226" s="3" t="s">
        <v>8632</v>
      </c>
      <c r="D3226" s="4"/>
      <c r="E3226" s="5" t="s">
        <v>8585</v>
      </c>
      <c r="F3226" s="4">
        <v>0</v>
      </c>
      <c r="G3226" s="6">
        <v>47585</v>
      </c>
      <c r="H3226" s="3" t="s">
        <v>8633</v>
      </c>
      <c r="I3226" s="3"/>
      <c r="J3226" s="3"/>
      <c r="K3226" s="5" t="s">
        <v>71</v>
      </c>
      <c r="L3226" s="5">
        <v>2</v>
      </c>
      <c r="M3226" s="5" t="s">
        <v>2542</v>
      </c>
      <c r="N3226" s="5">
        <f>VLOOKUP(M3226,[1]ArchetypeScores!E:N,10,FALSE)</f>
        <v>0</v>
      </c>
      <c r="O3226" s="5">
        <f>VLOOKUP(M3226,[1]ArchetypeScores!E:O,11,FALSE)</f>
        <v>-1</v>
      </c>
      <c r="P3226" s="5">
        <f>VLOOKUP(M3226,[1]ArchetypeScores!E:P,12,FALSE)</f>
        <v>0</v>
      </c>
      <c r="Q3226" s="2" t="str">
        <f>VLOOKUP(M3226,[1]ArchetypeScores!E:W,19,FALSE)</f>
        <v>Industrials - other</v>
      </c>
      <c r="R3226" s="2">
        <f>VLOOKUP(M3226,[1]ArchetypeScores!E:I,5,FALSE)</f>
        <v>0</v>
      </c>
      <c r="S3226" s="2">
        <f>VLOOKUP(M3226,[1]ArchetypeScores!E:K,7,FALSE)</f>
        <v>0</v>
      </c>
      <c r="T3226" s="2" t="str">
        <f t="shared" si="50"/>
        <v>Not A&amp;R positive</v>
      </c>
    </row>
    <row r="3227" spans="1:20" x14ac:dyDescent="0.3">
      <c r="A3227" s="2" t="s">
        <v>8582</v>
      </c>
      <c r="B3227" s="3" t="s">
        <v>8634</v>
      </c>
      <c r="C3227" s="3" t="s">
        <v>8635</v>
      </c>
      <c r="D3227" s="4">
        <v>28.145</v>
      </c>
      <c r="E3227" s="5" t="s">
        <v>8585</v>
      </c>
      <c r="F3227" s="4">
        <v>0.37839</v>
      </c>
      <c r="G3227" s="6">
        <v>47576</v>
      </c>
      <c r="H3227" s="3" t="s">
        <v>8636</v>
      </c>
      <c r="I3227" s="3"/>
      <c r="J3227" s="3"/>
      <c r="K3227" s="5" t="s">
        <v>61</v>
      </c>
      <c r="L3227" s="5">
        <v>3</v>
      </c>
      <c r="M3227" s="5" t="s">
        <v>872</v>
      </c>
      <c r="N3227" s="5">
        <f>VLOOKUP(M3227,[1]ArchetypeScores!E:N,10,FALSE)</f>
        <v>0</v>
      </c>
      <c r="O3227" s="5">
        <f>VLOOKUP(M3227,[1]ArchetypeScores!E:O,11,FALSE)</f>
        <v>0</v>
      </c>
      <c r="P3227" s="5">
        <f>VLOOKUP(M3227,[1]ArchetypeScores!E:P,12,FALSE)</f>
        <v>0</v>
      </c>
      <c r="Q3227" s="2" t="str">
        <f>VLOOKUP(M3227,[1]ArchetypeScores!E:W,19,FALSE)</f>
        <v>Health care</v>
      </c>
      <c r="R3227" s="2">
        <f>VLOOKUP(M3227,[1]ArchetypeScores!E:I,5,FALSE)</f>
        <v>0</v>
      </c>
      <c r="S3227" s="2">
        <f>VLOOKUP(M3227,[1]ArchetypeScores!E:K,7,FALSE)</f>
        <v>0</v>
      </c>
      <c r="T3227" s="2" t="str">
        <f t="shared" si="50"/>
        <v>Not A&amp;R positive</v>
      </c>
    </row>
    <row r="3228" spans="1:20" x14ac:dyDescent="0.3">
      <c r="A3228" s="2" t="s">
        <v>8582</v>
      </c>
      <c r="B3228" s="3" t="s">
        <v>8637</v>
      </c>
      <c r="C3228" s="3" t="s">
        <v>8638</v>
      </c>
      <c r="D3228" s="4">
        <v>231.23</v>
      </c>
      <c r="E3228" s="5" t="s">
        <v>8585</v>
      </c>
      <c r="F3228" s="4">
        <v>3.0945399999999998</v>
      </c>
      <c r="G3228" s="6">
        <v>47582</v>
      </c>
      <c r="H3228" s="3" t="s">
        <v>8639</v>
      </c>
      <c r="I3228" s="3"/>
      <c r="J3228" s="3"/>
      <c r="K3228" s="5" t="s">
        <v>71</v>
      </c>
      <c r="L3228" s="5">
        <v>1</v>
      </c>
      <c r="M3228" s="5" t="s">
        <v>72</v>
      </c>
      <c r="N3228" s="5">
        <f>VLOOKUP(M3228,[1]ArchetypeScores!E:N,10,FALSE)</f>
        <v>0</v>
      </c>
      <c r="O3228" s="5">
        <f>VLOOKUP(M3228,[1]ArchetypeScores!E:O,11,FALSE)</f>
        <v>0</v>
      </c>
      <c r="P3228" s="5">
        <f>VLOOKUP(M3228,[1]ArchetypeScores!E:P,12,FALSE)</f>
        <v>0</v>
      </c>
      <c r="Q3228" s="2" t="str">
        <f>VLOOKUP(M3228,[1]ArchetypeScores!E:W,19,FALSE)</f>
        <v>Other sector</v>
      </c>
      <c r="R3228" s="2">
        <f>VLOOKUP(M3228,[1]ArchetypeScores!E:I,5,FALSE)</f>
        <v>0</v>
      </c>
      <c r="S3228" s="2">
        <f>VLOOKUP(M3228,[1]ArchetypeScores!E:K,7,FALSE)</f>
        <v>0</v>
      </c>
      <c r="T3228" s="2" t="str">
        <f t="shared" si="50"/>
        <v>Not A&amp;R positive</v>
      </c>
    </row>
    <row r="3229" spans="1:20" x14ac:dyDescent="0.3">
      <c r="A3229" s="2" t="s">
        <v>8582</v>
      </c>
      <c r="B3229" s="3" t="s">
        <v>8640</v>
      </c>
      <c r="C3229" s="3" t="s">
        <v>8641</v>
      </c>
      <c r="D3229" s="4">
        <v>350</v>
      </c>
      <c r="E3229" s="5" t="s">
        <v>8585</v>
      </c>
      <c r="F3229" s="4">
        <v>4.69625</v>
      </c>
      <c r="G3229" s="6">
        <v>47581</v>
      </c>
      <c r="H3229" s="3" t="s">
        <v>8642</v>
      </c>
      <c r="I3229" s="3"/>
      <c r="J3229" s="3"/>
      <c r="K3229" s="5" t="s">
        <v>61</v>
      </c>
      <c r="L3229" s="5">
        <v>5</v>
      </c>
      <c r="M3229" s="5" t="s">
        <v>62</v>
      </c>
      <c r="N3229" s="5">
        <f>VLOOKUP(M3229,[1]ArchetypeScores!E:N,10,FALSE)</f>
        <v>0</v>
      </c>
      <c r="O3229" s="5">
        <f>VLOOKUP(M3229,[1]ArchetypeScores!E:O,11,FALSE)</f>
        <v>-1</v>
      </c>
      <c r="P3229" s="5">
        <f>VLOOKUP(M3229,[1]ArchetypeScores!E:P,12,FALSE)</f>
        <v>0</v>
      </c>
      <c r="Q3229" s="2" t="str">
        <f>VLOOKUP(M3229,[1]ArchetypeScores!E:W,19,FALSE)</f>
        <v>Health care</v>
      </c>
      <c r="R3229" s="2">
        <f>VLOOKUP(M3229,[1]ArchetypeScores!E:I,5,FALSE)</f>
        <v>0</v>
      </c>
      <c r="S3229" s="2">
        <f>VLOOKUP(M3229,[1]ArchetypeScores!E:K,7,FALSE)</f>
        <v>0</v>
      </c>
      <c r="T3229" s="2" t="str">
        <f t="shared" si="50"/>
        <v>Not A&amp;R positive</v>
      </c>
    </row>
    <row r="3230" spans="1:20" x14ac:dyDescent="0.3">
      <c r="A3230" s="2" t="s">
        <v>8582</v>
      </c>
      <c r="B3230" s="3" t="s">
        <v>8643</v>
      </c>
      <c r="C3230" s="3" t="s">
        <v>8644</v>
      </c>
      <c r="D3230" s="4"/>
      <c r="E3230" s="5" t="s">
        <v>8585</v>
      </c>
      <c r="F3230" s="4">
        <v>0</v>
      </c>
      <c r="G3230" s="6">
        <v>47570</v>
      </c>
      <c r="H3230" s="3" t="s">
        <v>8645</v>
      </c>
      <c r="I3230" s="3"/>
      <c r="J3230" s="3"/>
      <c r="K3230" s="5" t="s">
        <v>118</v>
      </c>
      <c r="L3230" s="5">
        <v>4</v>
      </c>
      <c r="M3230" s="5" t="s">
        <v>119</v>
      </c>
      <c r="N3230" s="5">
        <f>VLOOKUP(M3230,[1]ArchetypeScores!E:N,10,FALSE)</f>
        <v>0</v>
      </c>
      <c r="O3230" s="5">
        <f>VLOOKUP(M3230,[1]ArchetypeScores!E:O,11,FALSE)</f>
        <v>-1</v>
      </c>
      <c r="P3230" s="5">
        <f>VLOOKUP(M3230,[1]ArchetypeScores!E:P,12,FALSE)</f>
        <v>0</v>
      </c>
      <c r="Q3230" s="2" t="str">
        <f>VLOOKUP(M3230,[1]ArchetypeScores!E:W,19,FALSE)</f>
        <v>Untargeted</v>
      </c>
      <c r="R3230" s="2">
        <f>VLOOKUP(M3230,[1]ArchetypeScores!E:I,5,FALSE)</f>
        <v>0</v>
      </c>
      <c r="S3230" s="2">
        <f>VLOOKUP(M3230,[1]ArchetypeScores!E:K,7,FALSE)</f>
        <v>0</v>
      </c>
      <c r="T3230" s="2" t="str">
        <f t="shared" si="50"/>
        <v>Not A&amp;R positive</v>
      </c>
    </row>
    <row r="3231" spans="1:20" x14ac:dyDescent="0.3">
      <c r="A3231" s="2" t="s">
        <v>8582</v>
      </c>
      <c r="B3231" s="3" t="s">
        <v>8646</v>
      </c>
      <c r="C3231" s="3" t="s">
        <v>8647</v>
      </c>
      <c r="D3231" s="4">
        <v>15</v>
      </c>
      <c r="E3231" s="5" t="s">
        <v>8585</v>
      </c>
      <c r="F3231" s="4">
        <v>0.20211999999999999</v>
      </c>
      <c r="G3231" s="6">
        <v>47669</v>
      </c>
      <c r="H3231" s="3" t="s">
        <v>8648</v>
      </c>
      <c r="I3231" s="3"/>
      <c r="J3231" s="3"/>
      <c r="K3231" s="5" t="s">
        <v>61</v>
      </c>
      <c r="L3231" s="5">
        <v>5</v>
      </c>
      <c r="M3231" s="5" t="s">
        <v>62</v>
      </c>
      <c r="N3231" s="5">
        <f>VLOOKUP(M3231,[1]ArchetypeScores!E:N,10,FALSE)</f>
        <v>0</v>
      </c>
      <c r="O3231" s="5">
        <f>VLOOKUP(M3231,[1]ArchetypeScores!E:O,11,FALSE)</f>
        <v>-1</v>
      </c>
      <c r="P3231" s="5">
        <f>VLOOKUP(M3231,[1]ArchetypeScores!E:P,12,FALSE)</f>
        <v>0</v>
      </c>
      <c r="Q3231" s="2" t="str">
        <f>VLOOKUP(M3231,[1]ArchetypeScores!E:W,19,FALSE)</f>
        <v>Health care</v>
      </c>
      <c r="R3231" s="2">
        <f>VLOOKUP(M3231,[1]ArchetypeScores!E:I,5,FALSE)</f>
        <v>0</v>
      </c>
      <c r="S3231" s="2">
        <f>VLOOKUP(M3231,[1]ArchetypeScores!E:K,7,FALSE)</f>
        <v>0</v>
      </c>
      <c r="T3231" s="2" t="str">
        <f t="shared" si="50"/>
        <v>Not A&amp;R positive</v>
      </c>
    </row>
    <row r="3232" spans="1:20" x14ac:dyDescent="0.3">
      <c r="A3232" s="2" t="s">
        <v>8582</v>
      </c>
      <c r="B3232" s="8" t="s">
        <v>8649</v>
      </c>
      <c r="C3232" s="3" t="s">
        <v>8650</v>
      </c>
      <c r="D3232" s="4"/>
      <c r="E3232" s="5" t="s">
        <v>8585</v>
      </c>
      <c r="F3232" s="4">
        <v>0</v>
      </c>
      <c r="G3232" s="6">
        <v>47654</v>
      </c>
      <c r="H3232" s="3" t="s">
        <v>8651</v>
      </c>
      <c r="I3232" s="3" t="s">
        <v>8590</v>
      </c>
      <c r="J3232" s="3"/>
      <c r="K3232" s="5" t="s">
        <v>57</v>
      </c>
      <c r="L3232" s="5">
        <v>1</v>
      </c>
      <c r="M3232" s="5" t="s">
        <v>123</v>
      </c>
      <c r="N3232" s="5">
        <f>VLOOKUP(M3232,[1]ArchetypeScores!E:N,10,FALSE)</f>
        <v>0</v>
      </c>
      <c r="O3232" s="5">
        <f>VLOOKUP(M3232,[1]ArchetypeScores!E:O,11,FALSE)</f>
        <v>-1</v>
      </c>
      <c r="P3232" s="5">
        <f>VLOOKUP(M3232,[1]ArchetypeScores!E:P,12,FALSE)</f>
        <v>0</v>
      </c>
      <c r="Q3232" s="2" t="str">
        <f>VLOOKUP(M3232,[1]ArchetypeScores!E:W,19,FALSE)</f>
        <v>Consumer (including agriculture and tourism)</v>
      </c>
      <c r="R3232" s="2">
        <f>VLOOKUP(M3232,[1]ArchetypeScores!E:I,5,FALSE)</f>
        <v>0</v>
      </c>
      <c r="S3232" s="2">
        <f>VLOOKUP(M3232,[1]ArchetypeScores!E:K,7,FALSE)</f>
        <v>0</v>
      </c>
      <c r="T3232" s="2" t="str">
        <f t="shared" si="50"/>
        <v>Not A&amp;R positive</v>
      </c>
    </row>
    <row r="3233" spans="1:20" x14ac:dyDescent="0.3">
      <c r="A3233" s="2" t="s">
        <v>8582</v>
      </c>
      <c r="B3233" s="3" t="s">
        <v>8652</v>
      </c>
      <c r="C3233" s="3" t="s">
        <v>8653</v>
      </c>
      <c r="D3233" s="4"/>
      <c r="E3233" s="5" t="s">
        <v>8585</v>
      </c>
      <c r="F3233" s="4">
        <v>0</v>
      </c>
      <c r="G3233" s="6">
        <v>47656</v>
      </c>
      <c r="H3233" s="3" t="s">
        <v>8651</v>
      </c>
      <c r="I3233" s="3" t="s">
        <v>8590</v>
      </c>
      <c r="J3233" s="3"/>
      <c r="K3233" s="5" t="s">
        <v>118</v>
      </c>
      <c r="L3233" s="11" t="s">
        <v>112</v>
      </c>
      <c r="M3233" s="5" t="s">
        <v>5711</v>
      </c>
      <c r="N3233" s="5">
        <f>VLOOKUP(M3233,[1]ArchetypeScores!E:N,10,FALSE)</f>
        <v>0</v>
      </c>
      <c r="O3233" s="5">
        <f>VLOOKUP(M3233,[1]ArchetypeScores!E:O,11,FALSE)</f>
        <v>-1</v>
      </c>
      <c r="P3233" s="5">
        <f>VLOOKUP(M3233,[1]ArchetypeScores!E:P,12,FALSE)</f>
        <v>0</v>
      </c>
      <c r="Q3233" s="2" t="str">
        <f>VLOOKUP(M3233,[1]ArchetypeScores!E:W,19,FALSE)</f>
        <v>Untargeted</v>
      </c>
      <c r="R3233" s="2">
        <f>VLOOKUP(M3233,[1]ArchetypeScores!E:I,5,FALSE)</f>
        <v>0</v>
      </c>
      <c r="S3233" s="2">
        <f>VLOOKUP(M3233,[1]ArchetypeScores!E:K,7,FALSE)</f>
        <v>0</v>
      </c>
      <c r="T3233" s="2" t="str">
        <f t="shared" si="50"/>
        <v>Not A&amp;R positive</v>
      </c>
    </row>
    <row r="3234" spans="1:20" x14ac:dyDescent="0.3">
      <c r="A3234" s="2" t="s">
        <v>8582</v>
      </c>
      <c r="B3234" s="3" t="s">
        <v>8654</v>
      </c>
      <c r="C3234" s="3" t="s">
        <v>8655</v>
      </c>
      <c r="D3234" s="4">
        <v>60</v>
      </c>
      <c r="E3234" s="5" t="s">
        <v>8585</v>
      </c>
      <c r="F3234" s="4">
        <v>0.80096000000000001</v>
      </c>
      <c r="G3234" s="6">
        <v>47601</v>
      </c>
      <c r="H3234" s="3" t="s">
        <v>8656</v>
      </c>
      <c r="I3234" s="3" t="s">
        <v>8594</v>
      </c>
      <c r="J3234" s="3"/>
      <c r="K3234" s="5" t="s">
        <v>25</v>
      </c>
      <c r="L3234" s="5">
        <v>1</v>
      </c>
      <c r="M3234" s="5" t="s">
        <v>343</v>
      </c>
      <c r="N3234" s="5">
        <f>VLOOKUP(M3234,[1]ArchetypeScores!E:N,10,FALSE)</f>
        <v>1</v>
      </c>
      <c r="O3234" s="5">
        <f>VLOOKUP(M3234,[1]ArchetypeScores!E:O,11,FALSE)</f>
        <v>-2</v>
      </c>
      <c r="P3234" s="5">
        <f>VLOOKUP(M3234,[1]ArchetypeScores!E:P,12,FALSE)</f>
        <v>0</v>
      </c>
      <c r="Q3234" s="2" t="str">
        <f>VLOOKUP(M3234,[1]ArchetypeScores!E:W,19,FALSE)</f>
        <v>Industrials - other</v>
      </c>
      <c r="R3234" s="2">
        <f>VLOOKUP(M3234,[1]ArchetypeScores!E:I,5,FALSE)</f>
        <v>0</v>
      </c>
      <c r="S3234" s="2">
        <f>VLOOKUP(M3234,[1]ArchetypeScores!E:K,7,FALSE)</f>
        <v>-1</v>
      </c>
      <c r="T3234" s="2" t="str">
        <f t="shared" si="50"/>
        <v>Not A&amp;R positive</v>
      </c>
    </row>
    <row r="3235" spans="1:20" x14ac:dyDescent="0.3">
      <c r="A3235" s="2" t="s">
        <v>8582</v>
      </c>
      <c r="B3235" s="3" t="s">
        <v>8657</v>
      </c>
      <c r="C3235" s="3" t="s">
        <v>8658</v>
      </c>
      <c r="D3235" s="4">
        <v>102</v>
      </c>
      <c r="E3235" s="5" t="s">
        <v>8585</v>
      </c>
      <c r="F3235" s="4">
        <v>1.3616299999999999</v>
      </c>
      <c r="G3235" s="6">
        <v>47606</v>
      </c>
      <c r="H3235" s="3" t="s">
        <v>8659</v>
      </c>
      <c r="I3235" s="3" t="s">
        <v>8594</v>
      </c>
      <c r="J3235" s="3"/>
      <c r="K3235" s="5" t="s">
        <v>112</v>
      </c>
      <c r="L3235" s="5" t="s">
        <v>112</v>
      </c>
      <c r="M3235" s="5" t="s">
        <v>961</v>
      </c>
      <c r="N3235" s="5">
        <f>VLOOKUP(M3235,[1]ArchetypeScores!E:N,10,FALSE)</f>
        <v>0</v>
      </c>
      <c r="O3235" s="5">
        <f>VLOOKUP(M3235,[1]ArchetypeScores!E:O,11,FALSE)</f>
        <v>0</v>
      </c>
      <c r="P3235" s="5">
        <f>VLOOKUP(M3235,[1]ArchetypeScores!E:P,12,FALSE)</f>
        <v>0</v>
      </c>
      <c r="Q3235" s="2" t="str">
        <f>VLOOKUP(M3235,[1]ArchetypeScores!E:W,19,FALSE)</f>
        <v>Untargeted</v>
      </c>
      <c r="R3235" s="2">
        <f>VLOOKUP(M3235,[1]ArchetypeScores!E:I,5,FALSE)</f>
        <v>0</v>
      </c>
      <c r="S3235" s="2">
        <f>VLOOKUP(M3235,[1]ArchetypeScores!E:K,7,FALSE)</f>
        <v>0</v>
      </c>
      <c r="T3235" s="2" t="str">
        <f t="shared" si="50"/>
        <v>Not A&amp;R positive</v>
      </c>
    </row>
    <row r="3236" spans="1:20" x14ac:dyDescent="0.3">
      <c r="A3236" s="2" t="s">
        <v>8582</v>
      </c>
      <c r="B3236" s="3" t="s">
        <v>8660</v>
      </c>
      <c r="C3236" s="3" t="s">
        <v>8661</v>
      </c>
      <c r="D3236" s="4">
        <v>273</v>
      </c>
      <c r="E3236" s="5" t="s">
        <v>8585</v>
      </c>
      <c r="F3236" s="4">
        <v>3.5779800000000002</v>
      </c>
      <c r="G3236" s="6">
        <v>47664</v>
      </c>
      <c r="H3236" s="3" t="s">
        <v>8662</v>
      </c>
      <c r="I3236" s="3" t="s">
        <v>3013</v>
      </c>
      <c r="J3236" s="3"/>
      <c r="K3236" s="5" t="s">
        <v>118</v>
      </c>
      <c r="L3236" s="5">
        <v>2</v>
      </c>
      <c r="M3236" s="5" t="s">
        <v>226</v>
      </c>
      <c r="N3236" s="5">
        <f>VLOOKUP(M3236,[1]ArchetypeScores!E:N,10,FALSE)</f>
        <v>0</v>
      </c>
      <c r="O3236" s="5">
        <f>VLOOKUP(M3236,[1]ArchetypeScores!E:O,11,FALSE)</f>
        <v>-1</v>
      </c>
      <c r="P3236" s="5">
        <f>VLOOKUP(M3236,[1]ArchetypeScores!E:P,12,FALSE)</f>
        <v>0</v>
      </c>
      <c r="Q3236" s="2" t="str">
        <f>VLOOKUP(M3236,[1]ArchetypeScores!E:W,19,FALSE)</f>
        <v>Untargeted</v>
      </c>
      <c r="R3236" s="2">
        <f>VLOOKUP(M3236,[1]ArchetypeScores!E:I,5,FALSE)</f>
        <v>0</v>
      </c>
      <c r="S3236" s="2">
        <f>VLOOKUP(M3236,[1]ArchetypeScores!E:K,7,FALSE)</f>
        <v>0</v>
      </c>
      <c r="T3236" s="2" t="str">
        <f t="shared" si="50"/>
        <v>Not A&amp;R positive</v>
      </c>
    </row>
    <row r="3237" spans="1:20" x14ac:dyDescent="0.3">
      <c r="A3237" s="2" t="s">
        <v>8582</v>
      </c>
      <c r="B3237" s="3" t="s">
        <v>8663</v>
      </c>
      <c r="C3237" s="3" t="s">
        <v>8664</v>
      </c>
      <c r="D3237" s="4">
        <v>273</v>
      </c>
      <c r="E3237" s="5" t="s">
        <v>8585</v>
      </c>
      <c r="F3237" s="4">
        <v>3.5779800000000002</v>
      </c>
      <c r="G3237" s="6">
        <v>47663</v>
      </c>
      <c r="H3237" s="3" t="s">
        <v>8662</v>
      </c>
      <c r="I3237" s="3" t="s">
        <v>3013</v>
      </c>
      <c r="J3237" s="3"/>
      <c r="K3237" s="5" t="s">
        <v>118</v>
      </c>
      <c r="L3237" s="5">
        <v>3</v>
      </c>
      <c r="M3237" s="5" t="s">
        <v>168</v>
      </c>
      <c r="N3237" s="5">
        <f>VLOOKUP(M3237,[1]ArchetypeScores!E:N,10,FALSE)</f>
        <v>0</v>
      </c>
      <c r="O3237" s="5">
        <f>VLOOKUP(M3237,[1]ArchetypeScores!E:O,11,FALSE)</f>
        <v>-1</v>
      </c>
      <c r="P3237" s="5">
        <f>VLOOKUP(M3237,[1]ArchetypeScores!E:P,12,FALSE)</f>
        <v>0</v>
      </c>
      <c r="Q3237" s="2" t="str">
        <f>VLOOKUP(M3237,[1]ArchetypeScores!E:W,19,FALSE)</f>
        <v>Untargeted</v>
      </c>
      <c r="R3237" s="2">
        <f>VLOOKUP(M3237,[1]ArchetypeScores!E:I,5,FALSE)</f>
        <v>0</v>
      </c>
      <c r="S3237" s="2">
        <f>VLOOKUP(M3237,[1]ArchetypeScores!E:K,7,FALSE)</f>
        <v>0</v>
      </c>
      <c r="T3237" s="2" t="str">
        <f t="shared" si="50"/>
        <v>Not A&amp;R positive</v>
      </c>
    </row>
    <row r="3238" spans="1:20" x14ac:dyDescent="0.3">
      <c r="A3238" s="2" t="s">
        <v>8582</v>
      </c>
      <c r="B3238" s="3" t="s">
        <v>8665</v>
      </c>
      <c r="C3238" s="3" t="s">
        <v>8666</v>
      </c>
      <c r="D3238" s="4">
        <v>672.66</v>
      </c>
      <c r="E3238" s="5" t="s">
        <v>8585</v>
      </c>
      <c r="F3238" s="4">
        <v>8.9971800000000002</v>
      </c>
      <c r="G3238" s="6">
        <v>47583</v>
      </c>
      <c r="H3238" s="3" t="s">
        <v>8667</v>
      </c>
      <c r="I3238" s="3" t="s">
        <v>8668</v>
      </c>
      <c r="J3238" s="3"/>
      <c r="K3238" s="5" t="s">
        <v>47</v>
      </c>
      <c r="L3238" s="5">
        <v>1</v>
      </c>
      <c r="M3238" s="5" t="s">
        <v>48</v>
      </c>
      <c r="N3238" s="5">
        <f>VLOOKUP(M3238,[1]ArchetypeScores!E:N,10,FALSE)</f>
        <v>0</v>
      </c>
      <c r="O3238" s="5">
        <f>VLOOKUP(M3238,[1]ArchetypeScores!E:O,11,FALSE)</f>
        <v>0</v>
      </c>
      <c r="P3238" s="5">
        <f>VLOOKUP(M3238,[1]ArchetypeScores!E:P,12,FALSE)</f>
        <v>0</v>
      </c>
      <c r="Q3238" s="2" t="str">
        <f>VLOOKUP(M3238,[1]ArchetypeScores!E:W,19,FALSE)</f>
        <v>Consumer (including agriculture and tourism)</v>
      </c>
      <c r="R3238" s="2">
        <f>VLOOKUP(M3238,[1]ArchetypeScores!E:I,5,FALSE)</f>
        <v>0</v>
      </c>
      <c r="S3238" s="2">
        <f>VLOOKUP(M3238,[1]ArchetypeScores!E:K,7,FALSE)</f>
        <v>0</v>
      </c>
      <c r="T3238" s="2" t="str">
        <f t="shared" si="50"/>
        <v>Not A&amp;R positive</v>
      </c>
    </row>
    <row r="3239" spans="1:20" x14ac:dyDescent="0.3">
      <c r="A3239" s="2" t="s">
        <v>8582</v>
      </c>
      <c r="B3239" s="3" t="s">
        <v>8669</v>
      </c>
      <c r="C3239" s="3" t="s">
        <v>8670</v>
      </c>
      <c r="D3239" s="4">
        <v>273</v>
      </c>
      <c r="E3239" s="5" t="s">
        <v>8585</v>
      </c>
      <c r="F3239" s="4">
        <v>3.5779800000000002</v>
      </c>
      <c r="G3239" s="6">
        <v>47667</v>
      </c>
      <c r="H3239" s="3" t="s">
        <v>8662</v>
      </c>
      <c r="I3239" s="3" t="s">
        <v>3013</v>
      </c>
      <c r="J3239" s="3"/>
      <c r="K3239" s="5" t="s">
        <v>47</v>
      </c>
      <c r="L3239" s="5">
        <v>4</v>
      </c>
      <c r="M3239" s="5" t="s">
        <v>485</v>
      </c>
      <c r="N3239" s="5">
        <f>VLOOKUP(M3239,[1]ArchetypeScores!E:N,10,FALSE)</f>
        <v>0</v>
      </c>
      <c r="O3239" s="5">
        <f>VLOOKUP(M3239,[1]ArchetypeScores!E:O,11,FALSE)</f>
        <v>0</v>
      </c>
      <c r="P3239" s="5">
        <f>VLOOKUP(M3239,[1]ArchetypeScores!E:P,12,FALSE)</f>
        <v>0</v>
      </c>
      <c r="Q3239" s="2" t="str">
        <f>VLOOKUP(M3239,[1]ArchetypeScores!E:W,19,FALSE)</f>
        <v>Energy and water</v>
      </c>
      <c r="R3239" s="2">
        <f>VLOOKUP(M3239,[1]ArchetypeScores!E:I,5,FALSE)</f>
        <v>0</v>
      </c>
      <c r="S3239" s="2">
        <f>VLOOKUP(M3239,[1]ArchetypeScores!E:K,7,FALSE)</f>
        <v>0</v>
      </c>
      <c r="T3239" s="2" t="str">
        <f t="shared" si="50"/>
        <v>Not A&amp;R positive</v>
      </c>
    </row>
    <row r="3240" spans="1:20" x14ac:dyDescent="0.3">
      <c r="A3240" s="2" t="s">
        <v>8582</v>
      </c>
      <c r="B3240" s="3" t="s">
        <v>8671</v>
      </c>
      <c r="C3240" s="3" t="s">
        <v>8672</v>
      </c>
      <c r="D3240" s="4">
        <v>273</v>
      </c>
      <c r="E3240" s="5" t="s">
        <v>8585</v>
      </c>
      <c r="F3240" s="4">
        <v>3.5779800000000002</v>
      </c>
      <c r="G3240" s="6">
        <v>47666</v>
      </c>
      <c r="H3240" s="3" t="s">
        <v>8662</v>
      </c>
      <c r="I3240" s="3" t="s">
        <v>3013</v>
      </c>
      <c r="J3240" s="3"/>
      <c r="K3240" s="5" t="s">
        <v>47</v>
      </c>
      <c r="L3240" s="5">
        <v>1</v>
      </c>
      <c r="M3240" s="5" t="s">
        <v>48</v>
      </c>
      <c r="N3240" s="5">
        <f>VLOOKUP(M3240,[1]ArchetypeScores!E:N,10,FALSE)</f>
        <v>0</v>
      </c>
      <c r="O3240" s="5">
        <f>VLOOKUP(M3240,[1]ArchetypeScores!E:O,11,FALSE)</f>
        <v>0</v>
      </c>
      <c r="P3240" s="5">
        <f>VLOOKUP(M3240,[1]ArchetypeScores!E:P,12,FALSE)</f>
        <v>0</v>
      </c>
      <c r="Q3240" s="2" t="str">
        <f>VLOOKUP(M3240,[1]ArchetypeScores!E:W,19,FALSE)</f>
        <v>Consumer (including agriculture and tourism)</v>
      </c>
      <c r="R3240" s="2">
        <f>VLOOKUP(M3240,[1]ArchetypeScores!E:I,5,FALSE)</f>
        <v>0</v>
      </c>
      <c r="S3240" s="2">
        <f>VLOOKUP(M3240,[1]ArchetypeScores!E:K,7,FALSE)</f>
        <v>0</v>
      </c>
      <c r="T3240" s="2" t="str">
        <f t="shared" si="50"/>
        <v>Not A&amp;R positive</v>
      </c>
    </row>
    <row r="3241" spans="1:20" x14ac:dyDescent="0.3">
      <c r="A3241" s="2" t="s">
        <v>8582</v>
      </c>
      <c r="B3241" s="3" t="s">
        <v>8673</v>
      </c>
      <c r="C3241" s="3" t="s">
        <v>8674</v>
      </c>
      <c r="D3241" s="4">
        <v>6289.93</v>
      </c>
      <c r="E3241" s="5" t="s">
        <v>8585</v>
      </c>
      <c r="F3241" s="4">
        <v>84.669439999999994</v>
      </c>
      <c r="G3241" s="6">
        <v>47584</v>
      </c>
      <c r="H3241" s="3" t="s">
        <v>8675</v>
      </c>
      <c r="I3241" s="3"/>
      <c r="J3241" s="3"/>
      <c r="K3241" s="5" t="s">
        <v>112</v>
      </c>
      <c r="L3241" s="5" t="s">
        <v>112</v>
      </c>
      <c r="M3241" s="5" t="s">
        <v>961</v>
      </c>
      <c r="N3241" s="5">
        <f>VLOOKUP(M3241,[1]ArchetypeScores!E:N,10,FALSE)</f>
        <v>0</v>
      </c>
      <c r="O3241" s="5">
        <f>VLOOKUP(M3241,[1]ArchetypeScores!E:O,11,FALSE)</f>
        <v>0</v>
      </c>
      <c r="P3241" s="5">
        <f>VLOOKUP(M3241,[1]ArchetypeScores!E:P,12,FALSE)</f>
        <v>0</v>
      </c>
      <c r="Q3241" s="2" t="str">
        <f>VLOOKUP(M3241,[1]ArchetypeScores!E:W,19,FALSE)</f>
        <v>Untargeted</v>
      </c>
      <c r="R3241" s="2">
        <f>VLOOKUP(M3241,[1]ArchetypeScores!E:I,5,FALSE)</f>
        <v>0</v>
      </c>
      <c r="S3241" s="2">
        <f>VLOOKUP(M3241,[1]ArchetypeScores!E:K,7,FALSE)</f>
        <v>0</v>
      </c>
      <c r="T3241" s="2" t="str">
        <f t="shared" si="50"/>
        <v>Not A&amp;R positive</v>
      </c>
    </row>
    <row r="3242" spans="1:20" x14ac:dyDescent="0.3">
      <c r="A3242" s="2" t="s">
        <v>8582</v>
      </c>
      <c r="B3242" s="3" t="s">
        <v>8676</v>
      </c>
      <c r="C3242" s="3" t="s">
        <v>8677</v>
      </c>
      <c r="D3242" s="4">
        <v>62</v>
      </c>
      <c r="E3242" s="5" t="s">
        <v>8585</v>
      </c>
      <c r="F3242" s="4">
        <v>0.80833999999999995</v>
      </c>
      <c r="G3242" s="6">
        <v>47661</v>
      </c>
      <c r="H3242" s="3" t="s">
        <v>8678</v>
      </c>
      <c r="I3242" s="3"/>
      <c r="J3242" s="3"/>
      <c r="K3242" s="5" t="s">
        <v>94</v>
      </c>
      <c r="L3242" s="5">
        <v>1</v>
      </c>
      <c r="M3242" s="5" t="s">
        <v>95</v>
      </c>
      <c r="N3242" s="5">
        <f>VLOOKUP(M3242,[1]ArchetypeScores!E:N,10,FALSE)</f>
        <v>1</v>
      </c>
      <c r="O3242" s="5">
        <f>VLOOKUP(M3242,[1]ArchetypeScores!E:O,11,FALSE)</f>
        <v>-1</v>
      </c>
      <c r="P3242" s="5">
        <f>VLOOKUP(M3242,[1]ArchetypeScores!E:P,12,FALSE)</f>
        <v>0</v>
      </c>
      <c r="Q3242" s="2" t="str">
        <f>VLOOKUP(M3242,[1]ArchetypeScores!E:W,19,FALSE)</f>
        <v>Consumer (including agriculture and tourism)</v>
      </c>
      <c r="R3242" s="2">
        <f>VLOOKUP(M3242,[1]ArchetypeScores!E:I,5,FALSE)</f>
        <v>0</v>
      </c>
      <c r="S3242" s="2">
        <f>VLOOKUP(M3242,[1]ArchetypeScores!E:K,7,FALSE)</f>
        <v>0</v>
      </c>
      <c r="T3242" s="2" t="str">
        <f t="shared" si="50"/>
        <v>Not A&amp;R positive</v>
      </c>
    </row>
    <row r="3243" spans="1:20" x14ac:dyDescent="0.3">
      <c r="A3243" s="2" t="s">
        <v>8582</v>
      </c>
      <c r="B3243" s="3" t="s">
        <v>8679</v>
      </c>
      <c r="C3243" s="3" t="s">
        <v>8680</v>
      </c>
      <c r="D3243" s="4"/>
      <c r="E3243" s="5" t="s">
        <v>8585</v>
      </c>
      <c r="F3243" s="4">
        <v>0</v>
      </c>
      <c r="G3243" s="6">
        <v>47596</v>
      </c>
      <c r="H3243" s="3" t="s">
        <v>8681</v>
      </c>
      <c r="I3243" s="3" t="s">
        <v>8594</v>
      </c>
      <c r="J3243" s="3"/>
      <c r="K3243" s="5" t="s">
        <v>57</v>
      </c>
      <c r="L3243" s="5">
        <v>25</v>
      </c>
      <c r="M3243" s="5" t="s">
        <v>241</v>
      </c>
      <c r="N3243" s="5">
        <f>VLOOKUP(M3243,[1]ArchetypeScores!E:N,10,FALSE)</f>
        <v>0</v>
      </c>
      <c r="O3243" s="5">
        <f>VLOOKUP(M3243,[1]ArchetypeScores!E:O,11,FALSE)</f>
        <v>-1</v>
      </c>
      <c r="P3243" s="5">
        <f>VLOOKUP(M3243,[1]ArchetypeScores!E:P,12,FALSE)</f>
        <v>0</v>
      </c>
      <c r="Q3243" s="2" t="str">
        <f>VLOOKUP(M3243,[1]ArchetypeScores!E:W,19,FALSE)</f>
        <v>Other sector</v>
      </c>
      <c r="R3243" s="2">
        <f>VLOOKUP(M3243,[1]ArchetypeScores!E:I,5,FALSE)</f>
        <v>0</v>
      </c>
      <c r="S3243" s="2">
        <f>VLOOKUP(M3243,[1]ArchetypeScores!E:K,7,FALSE)</f>
        <v>0</v>
      </c>
      <c r="T3243" s="2" t="str">
        <f t="shared" si="50"/>
        <v>Not A&amp;R positive</v>
      </c>
    </row>
    <row r="3244" spans="1:20" x14ac:dyDescent="0.3">
      <c r="A3244" s="2" t="s">
        <v>8582</v>
      </c>
      <c r="B3244" s="3" t="s">
        <v>8682</v>
      </c>
      <c r="C3244" s="3" t="s">
        <v>8683</v>
      </c>
      <c r="D3244" s="4">
        <v>300</v>
      </c>
      <c r="E3244" s="5" t="s">
        <v>8585</v>
      </c>
      <c r="F3244" s="4">
        <v>3.97634</v>
      </c>
      <c r="G3244" s="6">
        <v>47648</v>
      </c>
      <c r="H3244" s="3" t="s">
        <v>8684</v>
      </c>
      <c r="I3244" s="3"/>
      <c r="J3244" s="3"/>
      <c r="K3244" s="5" t="s">
        <v>57</v>
      </c>
      <c r="L3244" s="5">
        <v>29</v>
      </c>
      <c r="M3244" s="5" t="s">
        <v>58</v>
      </c>
      <c r="N3244" s="5">
        <f>VLOOKUP(M3244,[1]ArchetypeScores!E:N,10,FALSE)</f>
        <v>0</v>
      </c>
      <c r="O3244" s="5">
        <f>VLOOKUP(M3244,[1]ArchetypeScores!E:O,11,FALSE)</f>
        <v>-1</v>
      </c>
      <c r="P3244" s="5">
        <f>VLOOKUP(M3244,[1]ArchetypeScores!E:P,12,FALSE)</f>
        <v>0</v>
      </c>
      <c r="Q3244" s="2" t="str">
        <f>VLOOKUP(M3244,[1]ArchetypeScores!E:W,19,FALSE)</f>
        <v>Untargeted</v>
      </c>
      <c r="R3244" s="2">
        <f>VLOOKUP(M3244,[1]ArchetypeScores!E:I,5,FALSE)</f>
        <v>0</v>
      </c>
      <c r="S3244" s="2">
        <f>VLOOKUP(M3244,[1]ArchetypeScores!E:K,7,FALSE)</f>
        <v>0</v>
      </c>
      <c r="T3244" s="2" t="str">
        <f t="shared" si="50"/>
        <v>Not A&amp;R positive</v>
      </c>
    </row>
    <row r="3245" spans="1:20" x14ac:dyDescent="0.3">
      <c r="A3245" s="2" t="s">
        <v>8582</v>
      </c>
      <c r="B3245" s="3" t="s">
        <v>285</v>
      </c>
      <c r="C3245" s="3" t="s">
        <v>8685</v>
      </c>
      <c r="D3245" s="4"/>
      <c r="E3245" s="5" t="s">
        <v>8585</v>
      </c>
      <c r="F3245" s="4">
        <v>0</v>
      </c>
      <c r="G3245" s="6">
        <v>47657</v>
      </c>
      <c r="H3245" s="3" t="s">
        <v>8686</v>
      </c>
      <c r="I3245" s="3"/>
      <c r="J3245" s="3"/>
      <c r="K3245" s="5" t="s">
        <v>118</v>
      </c>
      <c r="L3245" s="5">
        <v>4</v>
      </c>
      <c r="M3245" s="5" t="s">
        <v>119</v>
      </c>
      <c r="N3245" s="5">
        <f>VLOOKUP(M3245,[1]ArchetypeScores!E:N,10,FALSE)</f>
        <v>0</v>
      </c>
      <c r="O3245" s="5">
        <f>VLOOKUP(M3245,[1]ArchetypeScores!E:O,11,FALSE)</f>
        <v>-1</v>
      </c>
      <c r="P3245" s="5">
        <f>VLOOKUP(M3245,[1]ArchetypeScores!E:P,12,FALSE)</f>
        <v>0</v>
      </c>
      <c r="Q3245" s="2" t="str">
        <f>VLOOKUP(M3245,[1]ArchetypeScores!E:W,19,FALSE)</f>
        <v>Untargeted</v>
      </c>
      <c r="R3245" s="2">
        <f>VLOOKUP(M3245,[1]ArchetypeScores!E:I,5,FALSE)</f>
        <v>0</v>
      </c>
      <c r="S3245" s="2">
        <f>VLOOKUP(M3245,[1]ArchetypeScores!E:K,7,FALSE)</f>
        <v>0</v>
      </c>
      <c r="T3245" s="2" t="str">
        <f t="shared" si="50"/>
        <v>Not A&amp;R positive</v>
      </c>
    </row>
    <row r="3246" spans="1:20" x14ac:dyDescent="0.3">
      <c r="A3246" s="2" t="s">
        <v>8582</v>
      </c>
      <c r="B3246" s="3" t="s">
        <v>8687</v>
      </c>
      <c r="C3246" s="3" t="s">
        <v>8688</v>
      </c>
      <c r="D3246" s="4"/>
      <c r="E3246" s="5" t="s">
        <v>8585</v>
      </c>
      <c r="F3246" s="4">
        <v>0</v>
      </c>
      <c r="G3246" s="6">
        <v>47626</v>
      </c>
      <c r="H3246" s="3" t="s">
        <v>8601</v>
      </c>
      <c r="I3246" s="3" t="s">
        <v>8590</v>
      </c>
      <c r="J3246" s="3"/>
      <c r="K3246" s="5" t="s">
        <v>735</v>
      </c>
      <c r="L3246" s="5">
        <v>1</v>
      </c>
      <c r="M3246" s="5" t="s">
        <v>736</v>
      </c>
      <c r="N3246" s="5">
        <f>VLOOKUP(M3246,[1]ArchetypeScores!E:N,10,FALSE)</f>
        <v>1</v>
      </c>
      <c r="O3246" s="5">
        <f>VLOOKUP(M3246,[1]ArchetypeScores!E:O,11,FALSE)</f>
        <v>-2</v>
      </c>
      <c r="P3246" s="5">
        <f>VLOOKUP(M3246,[1]ArchetypeScores!E:P,12,FALSE)</f>
        <v>-2</v>
      </c>
      <c r="Q3246" s="2" t="str">
        <f>VLOOKUP(M3246,[1]ArchetypeScores!E:W,19,FALSE)</f>
        <v>Other sector</v>
      </c>
      <c r="R3246" s="2">
        <f>VLOOKUP(M3246,[1]ArchetypeScores!E:I,5,FALSE)</f>
        <v>0</v>
      </c>
      <c r="S3246" s="2">
        <f>VLOOKUP(M3246,[1]ArchetypeScores!E:K,7,FALSE)</f>
        <v>0</v>
      </c>
      <c r="T3246" s="2" t="str">
        <f t="shared" si="50"/>
        <v>Not A&amp;R positive</v>
      </c>
    </row>
    <row r="3247" spans="1:20" x14ac:dyDescent="0.3">
      <c r="A3247" s="2" t="s">
        <v>8582</v>
      </c>
      <c r="B3247" s="3" t="s">
        <v>8689</v>
      </c>
      <c r="C3247" s="3" t="s">
        <v>8690</v>
      </c>
      <c r="D3247" s="4">
        <v>100</v>
      </c>
      <c r="E3247" s="5" t="s">
        <v>8585</v>
      </c>
      <c r="F3247" s="4">
        <v>1.3244199999999999</v>
      </c>
      <c r="G3247" s="6">
        <v>47640</v>
      </c>
      <c r="H3247" s="3" t="s">
        <v>8651</v>
      </c>
      <c r="I3247" s="3" t="s">
        <v>8590</v>
      </c>
      <c r="J3247" s="3"/>
      <c r="K3247" s="5" t="s">
        <v>57</v>
      </c>
      <c r="L3247" s="5">
        <v>29</v>
      </c>
      <c r="M3247" s="5" t="s">
        <v>58</v>
      </c>
      <c r="N3247" s="5">
        <f>VLOOKUP(M3247,[1]ArchetypeScores!E:N,10,FALSE)</f>
        <v>0</v>
      </c>
      <c r="O3247" s="5">
        <f>VLOOKUP(M3247,[1]ArchetypeScores!E:O,11,FALSE)</f>
        <v>-1</v>
      </c>
      <c r="P3247" s="5">
        <f>VLOOKUP(M3247,[1]ArchetypeScores!E:P,12,FALSE)</f>
        <v>0</v>
      </c>
      <c r="Q3247" s="2" t="str">
        <f>VLOOKUP(M3247,[1]ArchetypeScores!E:W,19,FALSE)</f>
        <v>Untargeted</v>
      </c>
      <c r="R3247" s="2">
        <f>VLOOKUP(M3247,[1]ArchetypeScores!E:I,5,FALSE)</f>
        <v>0</v>
      </c>
      <c r="S3247" s="2">
        <f>VLOOKUP(M3247,[1]ArchetypeScores!E:K,7,FALSE)</f>
        <v>0</v>
      </c>
      <c r="T3247" s="2" t="str">
        <f t="shared" si="50"/>
        <v>Not A&amp;R positive</v>
      </c>
    </row>
    <row r="3248" spans="1:20" x14ac:dyDescent="0.3">
      <c r="A3248" s="2" t="s">
        <v>8582</v>
      </c>
      <c r="B3248" s="3" t="s">
        <v>8691</v>
      </c>
      <c r="C3248" s="3" t="s">
        <v>8692</v>
      </c>
      <c r="D3248" s="4">
        <v>147.75</v>
      </c>
      <c r="E3248" s="5" t="s">
        <v>8585</v>
      </c>
      <c r="F3248" s="4">
        <v>2.02041</v>
      </c>
      <c r="G3248" s="6">
        <v>47592</v>
      </c>
      <c r="H3248" s="3" t="s">
        <v>8693</v>
      </c>
      <c r="I3248" s="3"/>
      <c r="J3248" s="3"/>
      <c r="K3248" s="5" t="s">
        <v>31</v>
      </c>
      <c r="L3248" s="5" t="s">
        <v>112</v>
      </c>
      <c r="M3248" s="5" t="s">
        <v>779</v>
      </c>
      <c r="N3248" s="5">
        <f>VLOOKUP(M3248,[1]ArchetypeScores!E:N,10,FALSE)</f>
        <v>0</v>
      </c>
      <c r="O3248" s="5">
        <f>VLOOKUP(M3248,[1]ArchetypeScores!E:O,11,FALSE)</f>
        <v>0</v>
      </c>
      <c r="P3248" s="5">
        <f>VLOOKUP(M3248,[1]ArchetypeScores!E:P,12,FALSE)</f>
        <v>0</v>
      </c>
      <c r="Q3248" s="2" t="str">
        <f>VLOOKUP(M3248,[1]ArchetypeScores!E:W,19,FALSE)</f>
        <v>Untargeted</v>
      </c>
      <c r="R3248" s="2">
        <f>VLOOKUP(M3248,[1]ArchetypeScores!E:I,5,FALSE)</f>
        <v>0</v>
      </c>
      <c r="S3248" s="2">
        <f>VLOOKUP(M3248,[1]ArchetypeScores!E:K,7,FALSE)</f>
        <v>0</v>
      </c>
      <c r="T3248" s="2" t="str">
        <f t="shared" si="50"/>
        <v>Not A&amp;R positive</v>
      </c>
    </row>
    <row r="3249" spans="1:20" x14ac:dyDescent="0.3">
      <c r="A3249" s="2" t="s">
        <v>8582</v>
      </c>
      <c r="B3249" s="3" t="s">
        <v>8694</v>
      </c>
      <c r="C3249" s="3" t="s">
        <v>8695</v>
      </c>
      <c r="D3249" s="4">
        <v>25</v>
      </c>
      <c r="E3249" s="5" t="s">
        <v>8585</v>
      </c>
      <c r="F3249" s="4">
        <v>0.33135999999999999</v>
      </c>
      <c r="G3249" s="6">
        <v>47643</v>
      </c>
      <c r="H3249" s="3" t="s">
        <v>8696</v>
      </c>
      <c r="I3249" s="3" t="s">
        <v>8590</v>
      </c>
      <c r="J3249" s="3"/>
      <c r="K3249" s="5" t="s">
        <v>67</v>
      </c>
      <c r="L3249" s="5">
        <v>1</v>
      </c>
      <c r="M3249" s="5" t="s">
        <v>265</v>
      </c>
      <c r="N3249" s="5">
        <f>VLOOKUP(M3249,[1]ArchetypeScores!E:N,10,FALSE)</f>
        <v>0</v>
      </c>
      <c r="O3249" s="5">
        <f>VLOOKUP(M3249,[1]ArchetypeScores!E:O,11,FALSE)</f>
        <v>-1</v>
      </c>
      <c r="P3249" s="5">
        <f>VLOOKUP(M3249,[1]ArchetypeScores!E:P,12,FALSE)</f>
        <v>0</v>
      </c>
      <c r="Q3249" s="2" t="str">
        <f>VLOOKUP(M3249,[1]ArchetypeScores!E:W,19,FALSE)</f>
        <v>Untargeted</v>
      </c>
      <c r="R3249" s="2">
        <f>VLOOKUP(M3249,[1]ArchetypeScores!E:I,5,FALSE)</f>
        <v>0</v>
      </c>
      <c r="S3249" s="2">
        <f>VLOOKUP(M3249,[1]ArchetypeScores!E:K,7,FALSE)</f>
        <v>0</v>
      </c>
      <c r="T3249" s="2" t="str">
        <f t="shared" si="50"/>
        <v>Not A&amp;R positive</v>
      </c>
    </row>
    <row r="3250" spans="1:20" x14ac:dyDescent="0.3">
      <c r="A3250" s="2" t="s">
        <v>8582</v>
      </c>
      <c r="B3250" s="3" t="s">
        <v>8697</v>
      </c>
      <c r="C3250" s="3" t="s">
        <v>8698</v>
      </c>
      <c r="D3250" s="4">
        <v>700</v>
      </c>
      <c r="E3250" s="5" t="s">
        <v>8585</v>
      </c>
      <c r="F3250" s="4">
        <v>9.2709100000000007</v>
      </c>
      <c r="G3250" s="6">
        <v>47641</v>
      </c>
      <c r="H3250" s="3" t="s">
        <v>8651</v>
      </c>
      <c r="I3250" s="3" t="s">
        <v>8590</v>
      </c>
      <c r="J3250" s="3"/>
      <c r="K3250" s="5" t="s">
        <v>57</v>
      </c>
      <c r="L3250" s="5">
        <v>29</v>
      </c>
      <c r="M3250" s="5" t="s">
        <v>58</v>
      </c>
      <c r="N3250" s="5">
        <f>VLOOKUP(M3250,[1]ArchetypeScores!E:N,10,FALSE)</f>
        <v>0</v>
      </c>
      <c r="O3250" s="5">
        <f>VLOOKUP(M3250,[1]ArchetypeScores!E:O,11,FALSE)</f>
        <v>-1</v>
      </c>
      <c r="P3250" s="5">
        <f>VLOOKUP(M3250,[1]ArchetypeScores!E:P,12,FALSE)</f>
        <v>0</v>
      </c>
      <c r="Q3250" s="2" t="str">
        <f>VLOOKUP(M3250,[1]ArchetypeScores!E:W,19,FALSE)</f>
        <v>Untargeted</v>
      </c>
      <c r="R3250" s="2">
        <f>VLOOKUP(M3250,[1]ArchetypeScores!E:I,5,FALSE)</f>
        <v>0</v>
      </c>
      <c r="S3250" s="2">
        <f>VLOOKUP(M3250,[1]ArchetypeScores!E:K,7,FALSE)</f>
        <v>0</v>
      </c>
      <c r="T3250" s="2" t="str">
        <f t="shared" si="50"/>
        <v>Not A&amp;R positive</v>
      </c>
    </row>
    <row r="3251" spans="1:20" x14ac:dyDescent="0.3">
      <c r="A3251" s="2" t="s">
        <v>8582</v>
      </c>
      <c r="B3251" s="8" t="s">
        <v>8699</v>
      </c>
      <c r="C3251" s="3" t="s">
        <v>8700</v>
      </c>
      <c r="D3251" s="4">
        <v>400</v>
      </c>
      <c r="E3251" s="5" t="s">
        <v>8585</v>
      </c>
      <c r="F3251" s="4">
        <v>5.2596999999999996</v>
      </c>
      <c r="G3251" s="6">
        <v>47620</v>
      </c>
      <c r="H3251" s="3" t="s">
        <v>8701</v>
      </c>
      <c r="I3251" s="3" t="s">
        <v>8590</v>
      </c>
      <c r="J3251" s="3"/>
      <c r="K3251" s="5" t="s">
        <v>57</v>
      </c>
      <c r="L3251" s="5">
        <v>1</v>
      </c>
      <c r="M3251" s="5" t="s">
        <v>123</v>
      </c>
      <c r="N3251" s="5">
        <f>VLOOKUP(M3251,[1]ArchetypeScores!E:N,10,FALSE)</f>
        <v>0</v>
      </c>
      <c r="O3251" s="5">
        <f>VLOOKUP(M3251,[1]ArchetypeScores!E:O,11,FALSE)</f>
        <v>-1</v>
      </c>
      <c r="P3251" s="5">
        <f>VLOOKUP(M3251,[1]ArchetypeScores!E:P,12,FALSE)</f>
        <v>0</v>
      </c>
      <c r="Q3251" s="2" t="str">
        <f>VLOOKUP(M3251,[1]ArchetypeScores!E:W,19,FALSE)</f>
        <v>Consumer (including agriculture and tourism)</v>
      </c>
      <c r="R3251" s="2">
        <f>VLOOKUP(M3251,[1]ArchetypeScores!E:I,5,FALSE)</f>
        <v>0</v>
      </c>
      <c r="S3251" s="2">
        <f>VLOOKUP(M3251,[1]ArchetypeScores!E:K,7,FALSE)</f>
        <v>0</v>
      </c>
      <c r="T3251" s="2" t="str">
        <f t="shared" si="50"/>
        <v>Not A&amp;R positive</v>
      </c>
    </row>
    <row r="3252" spans="1:20" x14ac:dyDescent="0.3">
      <c r="A3252" s="2" t="s">
        <v>8582</v>
      </c>
      <c r="B3252" s="3" t="s">
        <v>8702</v>
      </c>
      <c r="C3252" s="3" t="s">
        <v>8703</v>
      </c>
      <c r="D3252" s="4">
        <v>20</v>
      </c>
      <c r="E3252" s="5" t="s">
        <v>8585</v>
      </c>
      <c r="F3252" s="4">
        <v>0.26354</v>
      </c>
      <c r="G3252" s="6">
        <v>47612</v>
      </c>
      <c r="H3252" s="3" t="s">
        <v>8624</v>
      </c>
      <c r="I3252" s="3"/>
      <c r="J3252" s="3"/>
      <c r="K3252" s="5" t="s">
        <v>61</v>
      </c>
      <c r="L3252" s="5">
        <v>1</v>
      </c>
      <c r="M3252" s="5" t="s">
        <v>130</v>
      </c>
      <c r="N3252" s="5">
        <f>VLOOKUP(M3252,[1]ArchetypeScores!E:N,10,FALSE)</f>
        <v>0</v>
      </c>
      <c r="O3252" s="5">
        <f>VLOOKUP(M3252,[1]ArchetypeScores!E:O,11,FALSE)</f>
        <v>-1</v>
      </c>
      <c r="P3252" s="5">
        <f>VLOOKUP(M3252,[1]ArchetypeScores!E:P,12,FALSE)</f>
        <v>0</v>
      </c>
      <c r="Q3252" s="2" t="str">
        <f>VLOOKUP(M3252,[1]ArchetypeScores!E:W,19,FALSE)</f>
        <v>Health care</v>
      </c>
      <c r="R3252" s="2">
        <f>VLOOKUP(M3252,[1]ArchetypeScores!E:I,5,FALSE)</f>
        <v>0</v>
      </c>
      <c r="S3252" s="2">
        <f>VLOOKUP(M3252,[1]ArchetypeScores!E:K,7,FALSE)</f>
        <v>0</v>
      </c>
      <c r="T3252" s="2" t="str">
        <f t="shared" si="50"/>
        <v>Not A&amp;R positive</v>
      </c>
    </row>
    <row r="3253" spans="1:20" x14ac:dyDescent="0.3">
      <c r="A3253" s="2" t="s">
        <v>8582</v>
      </c>
      <c r="B3253" s="3" t="s">
        <v>8704</v>
      </c>
      <c r="C3253" s="3" t="s">
        <v>8705</v>
      </c>
      <c r="D3253" s="4">
        <v>60</v>
      </c>
      <c r="E3253" s="5" t="s">
        <v>8585</v>
      </c>
      <c r="F3253" s="4">
        <v>0.79218</v>
      </c>
      <c r="G3253" s="6">
        <v>47652</v>
      </c>
      <c r="H3253" s="3" t="s">
        <v>8651</v>
      </c>
      <c r="I3253" s="3" t="s">
        <v>8590</v>
      </c>
      <c r="J3253" s="3"/>
      <c r="K3253" s="5" t="s">
        <v>142</v>
      </c>
      <c r="L3253" s="5" t="s">
        <v>112</v>
      </c>
      <c r="M3253" s="5" t="s">
        <v>470</v>
      </c>
      <c r="N3253" s="5">
        <f>VLOOKUP(M3253,[1]ArchetypeScores!E:N,10,FALSE)</f>
        <v>1</v>
      </c>
      <c r="O3253" s="5">
        <f>VLOOKUP(M3253,[1]ArchetypeScores!E:O,11,FALSE)</f>
        <v>1</v>
      </c>
      <c r="P3253" s="5">
        <f>VLOOKUP(M3253,[1]ArchetypeScores!E:P,12,FALSE)</f>
        <v>2</v>
      </c>
      <c r="Q3253" s="2" t="str">
        <f>VLOOKUP(M3253,[1]ArchetypeScores!E:W,19,FALSE)</f>
        <v>Materials (including forestry and nature)</v>
      </c>
      <c r="R3253" s="2">
        <f>VLOOKUP(M3253,[1]ArchetypeScores!E:I,5,FALSE)</f>
        <v>1</v>
      </c>
      <c r="S3253" s="2">
        <f>VLOOKUP(M3253,[1]ArchetypeScores!E:K,7,FALSE)</f>
        <v>1</v>
      </c>
      <c r="T3253" s="2" t="str">
        <f t="shared" si="50"/>
        <v>Both</v>
      </c>
    </row>
    <row r="3254" spans="1:20" x14ac:dyDescent="0.3">
      <c r="A3254" s="2" t="s">
        <v>8582</v>
      </c>
      <c r="B3254" s="3" t="s">
        <v>8706</v>
      </c>
      <c r="C3254" s="3" t="s">
        <v>8707</v>
      </c>
      <c r="D3254" s="4">
        <v>100</v>
      </c>
      <c r="E3254" s="5" t="s">
        <v>8585</v>
      </c>
      <c r="F3254" s="4">
        <v>1.32545</v>
      </c>
      <c r="G3254" s="6">
        <v>47647</v>
      </c>
      <c r="H3254" s="3" t="s">
        <v>8696</v>
      </c>
      <c r="I3254" s="3" t="s">
        <v>8590</v>
      </c>
      <c r="J3254" s="3"/>
      <c r="K3254" s="5" t="s">
        <v>57</v>
      </c>
      <c r="L3254" s="5">
        <v>29</v>
      </c>
      <c r="M3254" s="5" t="s">
        <v>58</v>
      </c>
      <c r="N3254" s="5">
        <f>VLOOKUP(M3254,[1]ArchetypeScores!E:N,10,FALSE)</f>
        <v>0</v>
      </c>
      <c r="O3254" s="5">
        <f>VLOOKUP(M3254,[1]ArchetypeScores!E:O,11,FALSE)</f>
        <v>-1</v>
      </c>
      <c r="P3254" s="5">
        <f>VLOOKUP(M3254,[1]ArchetypeScores!E:P,12,FALSE)</f>
        <v>0</v>
      </c>
      <c r="Q3254" s="2" t="str">
        <f>VLOOKUP(M3254,[1]ArchetypeScores!E:W,19,FALSE)</f>
        <v>Untargeted</v>
      </c>
      <c r="R3254" s="2">
        <f>VLOOKUP(M3254,[1]ArchetypeScores!E:I,5,FALSE)</f>
        <v>0</v>
      </c>
      <c r="S3254" s="2">
        <f>VLOOKUP(M3254,[1]ArchetypeScores!E:K,7,FALSE)</f>
        <v>0</v>
      </c>
      <c r="T3254" s="2" t="str">
        <f t="shared" si="50"/>
        <v>Not A&amp;R positive</v>
      </c>
    </row>
    <row r="3255" spans="1:20" x14ac:dyDescent="0.3">
      <c r="A3255" s="2" t="s">
        <v>8582</v>
      </c>
      <c r="B3255" s="3" t="s">
        <v>8708</v>
      </c>
      <c r="C3255" s="3" t="s">
        <v>8709</v>
      </c>
      <c r="D3255" s="4">
        <v>392.93</v>
      </c>
      <c r="E3255" s="5" t="s">
        <v>8585</v>
      </c>
      <c r="F3255" s="4">
        <v>5.2861000000000002</v>
      </c>
      <c r="G3255" s="6">
        <v>47613</v>
      </c>
      <c r="H3255" s="3" t="s">
        <v>8710</v>
      </c>
      <c r="I3255" s="3"/>
      <c r="J3255" s="3"/>
      <c r="K3255" s="5" t="s">
        <v>291</v>
      </c>
      <c r="L3255" s="5">
        <v>4</v>
      </c>
      <c r="M3255" s="5" t="s">
        <v>292</v>
      </c>
      <c r="N3255" s="5">
        <f>VLOOKUP(M3255,[1]ArchetypeScores!E:N,10,FALSE)</f>
        <v>1</v>
      </c>
      <c r="O3255" s="5">
        <f>VLOOKUP(M3255,[1]ArchetypeScores!E:O,11,FALSE)</f>
        <v>0</v>
      </c>
      <c r="P3255" s="5">
        <f>VLOOKUP(M3255,[1]ArchetypeScores!E:P,12,FALSE)</f>
        <v>0</v>
      </c>
      <c r="Q3255" s="2" t="str">
        <f>VLOOKUP(M3255,[1]ArchetypeScores!E:W,19,FALSE)</f>
        <v>Education and training</v>
      </c>
      <c r="R3255" s="2">
        <f>VLOOKUP(M3255,[1]ArchetypeScores!E:I,5,FALSE)</f>
        <v>0</v>
      </c>
      <c r="S3255" s="2">
        <f>VLOOKUP(M3255,[1]ArchetypeScores!E:K,7,FALSE)</f>
        <v>0</v>
      </c>
      <c r="T3255" s="2" t="str">
        <f t="shared" si="50"/>
        <v>Not A&amp;R positive</v>
      </c>
    </row>
    <row r="3256" spans="1:20" x14ac:dyDescent="0.3">
      <c r="A3256" s="2" t="s">
        <v>8582</v>
      </c>
      <c r="B3256" s="3" t="s">
        <v>8711</v>
      </c>
      <c r="C3256" s="3" t="s">
        <v>8712</v>
      </c>
      <c r="D3256" s="4"/>
      <c r="E3256" s="5" t="s">
        <v>8585</v>
      </c>
      <c r="F3256" s="4">
        <v>0</v>
      </c>
      <c r="G3256" s="6">
        <v>47615</v>
      </c>
      <c r="H3256" s="3" t="s">
        <v>8713</v>
      </c>
      <c r="I3256" s="3"/>
      <c r="J3256" s="3"/>
      <c r="K3256" s="5" t="s">
        <v>57</v>
      </c>
      <c r="L3256" s="5">
        <v>29</v>
      </c>
      <c r="M3256" s="5" t="s">
        <v>58</v>
      </c>
      <c r="N3256" s="5">
        <f>VLOOKUP(M3256,[1]ArchetypeScores!E:N,10,FALSE)</f>
        <v>0</v>
      </c>
      <c r="O3256" s="5">
        <f>VLOOKUP(M3256,[1]ArchetypeScores!E:O,11,FALSE)</f>
        <v>-1</v>
      </c>
      <c r="P3256" s="5">
        <f>VLOOKUP(M3256,[1]ArchetypeScores!E:P,12,FALSE)</f>
        <v>0</v>
      </c>
      <c r="Q3256" s="2" t="str">
        <f>VLOOKUP(M3256,[1]ArchetypeScores!E:W,19,FALSE)</f>
        <v>Untargeted</v>
      </c>
      <c r="R3256" s="2">
        <f>VLOOKUP(M3256,[1]ArchetypeScores!E:I,5,FALSE)</f>
        <v>0</v>
      </c>
      <c r="S3256" s="2">
        <f>VLOOKUP(M3256,[1]ArchetypeScores!E:K,7,FALSE)</f>
        <v>0</v>
      </c>
      <c r="T3256" s="2" t="str">
        <f t="shared" si="50"/>
        <v>Not A&amp;R positive</v>
      </c>
    </row>
    <row r="3257" spans="1:20" x14ac:dyDescent="0.3">
      <c r="A3257" s="2" t="s">
        <v>8582</v>
      </c>
      <c r="B3257" s="3" t="s">
        <v>8714</v>
      </c>
      <c r="C3257" s="3" t="s">
        <v>8715</v>
      </c>
      <c r="D3257" s="4">
        <v>0.28199999999999997</v>
      </c>
      <c r="E3257" s="5" t="s">
        <v>8585</v>
      </c>
      <c r="F3257" s="4">
        <v>3.6800000000000001E-3</v>
      </c>
      <c r="G3257" s="6">
        <v>47658</v>
      </c>
      <c r="H3257" s="3" t="s">
        <v>8716</v>
      </c>
      <c r="I3257" s="3"/>
      <c r="J3257" s="3"/>
      <c r="K3257" s="5" t="s">
        <v>163</v>
      </c>
      <c r="L3257" s="5">
        <v>1</v>
      </c>
      <c r="M3257" s="5" t="s">
        <v>975</v>
      </c>
      <c r="N3257" s="5">
        <f>VLOOKUP(M3257,[1]ArchetypeScores!E:N,10,FALSE)</f>
        <v>0</v>
      </c>
      <c r="O3257" s="5">
        <f>VLOOKUP(M3257,[1]ArchetypeScores!E:O,11,FALSE)</f>
        <v>0</v>
      </c>
      <c r="P3257" s="5">
        <f>VLOOKUP(M3257,[1]ArchetypeScores!E:P,12,FALSE)</f>
        <v>0</v>
      </c>
      <c r="Q3257" s="2" t="str">
        <f>VLOOKUP(M3257,[1]ArchetypeScores!E:W,19,FALSE)</f>
        <v>Other sector</v>
      </c>
      <c r="R3257" s="2">
        <f>VLOOKUP(M3257,[1]ArchetypeScores!E:I,5,FALSE)</f>
        <v>0</v>
      </c>
      <c r="S3257" s="2">
        <f>VLOOKUP(M3257,[1]ArchetypeScores!E:K,7,FALSE)</f>
        <v>0</v>
      </c>
      <c r="T3257" s="2" t="str">
        <f t="shared" si="50"/>
        <v>Not A&amp;R positive</v>
      </c>
    </row>
    <row r="3258" spans="1:20" x14ac:dyDescent="0.3">
      <c r="A3258" s="2" t="s">
        <v>8582</v>
      </c>
      <c r="B3258" s="3" t="s">
        <v>513</v>
      </c>
      <c r="C3258" s="3" t="s">
        <v>8717</v>
      </c>
      <c r="D3258" s="4"/>
      <c r="E3258" s="5" t="s">
        <v>8585</v>
      </c>
      <c r="F3258" s="4">
        <v>0</v>
      </c>
      <c r="G3258" s="6">
        <v>47600</v>
      </c>
      <c r="H3258" s="3" t="s">
        <v>8718</v>
      </c>
      <c r="I3258" s="3" t="s">
        <v>8594</v>
      </c>
      <c r="J3258" s="3"/>
      <c r="K3258" s="5" t="s">
        <v>84</v>
      </c>
      <c r="L3258" s="5">
        <v>1</v>
      </c>
      <c r="M3258" s="5" t="s">
        <v>517</v>
      </c>
      <c r="N3258" s="5">
        <f>VLOOKUP(M3258,[1]ArchetypeScores!E:N,10,FALSE)</f>
        <v>0</v>
      </c>
      <c r="O3258" s="5">
        <f>VLOOKUP(M3258,[1]ArchetypeScores!E:O,11,FALSE)</f>
        <v>-1</v>
      </c>
      <c r="P3258" s="5">
        <f>VLOOKUP(M3258,[1]ArchetypeScores!E:P,12,FALSE)</f>
        <v>0</v>
      </c>
      <c r="Q3258" s="2" t="str">
        <f>VLOOKUP(M3258,[1]ArchetypeScores!E:W,19,FALSE)</f>
        <v>Untargeted</v>
      </c>
      <c r="R3258" s="2">
        <f>VLOOKUP(M3258,[1]ArchetypeScores!E:I,5,FALSE)</f>
        <v>0</v>
      </c>
      <c r="S3258" s="2">
        <f>VLOOKUP(M3258,[1]ArchetypeScores!E:K,7,FALSE)</f>
        <v>0</v>
      </c>
      <c r="T3258" s="2" t="str">
        <f t="shared" si="50"/>
        <v>Not A&amp;R positive</v>
      </c>
    </row>
    <row r="3259" spans="1:20" x14ac:dyDescent="0.3">
      <c r="A3259" s="2" t="s">
        <v>8582</v>
      </c>
      <c r="B3259" s="3" t="s">
        <v>8719</v>
      </c>
      <c r="C3259" s="3" t="s">
        <v>8720</v>
      </c>
      <c r="D3259" s="4">
        <v>59</v>
      </c>
      <c r="E3259" s="5" t="s">
        <v>8585</v>
      </c>
      <c r="F3259" s="4">
        <v>0.78761000000000003</v>
      </c>
      <c r="G3259" s="6">
        <v>47607</v>
      </c>
      <c r="H3259" s="3" t="s">
        <v>8659</v>
      </c>
      <c r="I3259" s="3" t="s">
        <v>8594</v>
      </c>
      <c r="J3259" s="3"/>
      <c r="K3259" s="5" t="s">
        <v>112</v>
      </c>
      <c r="L3259" s="5" t="s">
        <v>112</v>
      </c>
      <c r="M3259" s="5" t="s">
        <v>961</v>
      </c>
      <c r="N3259" s="5">
        <f>VLOOKUP(M3259,[1]ArchetypeScores!E:N,10,FALSE)</f>
        <v>0</v>
      </c>
      <c r="O3259" s="5">
        <f>VLOOKUP(M3259,[1]ArchetypeScores!E:O,11,FALSE)</f>
        <v>0</v>
      </c>
      <c r="P3259" s="5">
        <f>VLOOKUP(M3259,[1]ArchetypeScores!E:P,12,FALSE)</f>
        <v>0</v>
      </c>
      <c r="Q3259" s="2" t="str">
        <f>VLOOKUP(M3259,[1]ArchetypeScores!E:W,19,FALSE)</f>
        <v>Untargeted</v>
      </c>
      <c r="R3259" s="2">
        <f>VLOOKUP(M3259,[1]ArchetypeScores!E:I,5,FALSE)</f>
        <v>0</v>
      </c>
      <c r="S3259" s="2">
        <f>VLOOKUP(M3259,[1]ArchetypeScores!E:K,7,FALSE)</f>
        <v>0</v>
      </c>
      <c r="T3259" s="2" t="str">
        <f t="shared" si="50"/>
        <v>Not A&amp;R positive</v>
      </c>
    </row>
    <row r="3260" spans="1:20" x14ac:dyDescent="0.3">
      <c r="A3260" s="2" t="s">
        <v>8582</v>
      </c>
      <c r="B3260" s="3" t="s">
        <v>8721</v>
      </c>
      <c r="C3260" s="3" t="s">
        <v>8722</v>
      </c>
      <c r="D3260" s="4"/>
      <c r="E3260" s="5" t="s">
        <v>8585</v>
      </c>
      <c r="F3260" s="4">
        <v>0</v>
      </c>
      <c r="G3260" s="6">
        <v>47611</v>
      </c>
      <c r="H3260" s="3" t="s">
        <v>8723</v>
      </c>
      <c r="I3260" s="3"/>
      <c r="J3260" s="3"/>
      <c r="K3260" s="5" t="s">
        <v>392</v>
      </c>
      <c r="L3260" s="5">
        <v>3</v>
      </c>
      <c r="M3260" s="5" t="s">
        <v>1436</v>
      </c>
      <c r="N3260" s="5">
        <f>VLOOKUP(M3260,[1]ArchetypeScores!E:N,10,FALSE)</f>
        <v>0</v>
      </c>
      <c r="O3260" s="5">
        <f>VLOOKUP(M3260,[1]ArchetypeScores!E:O,11,FALSE)</f>
        <v>-1</v>
      </c>
      <c r="P3260" s="5">
        <f>VLOOKUP(M3260,[1]ArchetypeScores!E:P,12,FALSE)</f>
        <v>0</v>
      </c>
      <c r="Q3260" s="2" t="str">
        <f>VLOOKUP(M3260,[1]ArchetypeScores!E:W,19,FALSE)</f>
        <v>Untargeted</v>
      </c>
      <c r="R3260" s="2">
        <f>VLOOKUP(M3260,[1]ArchetypeScores!E:I,5,FALSE)</f>
        <v>0</v>
      </c>
      <c r="S3260" s="2">
        <f>VLOOKUP(M3260,[1]ArchetypeScores!E:K,7,FALSE)</f>
        <v>0</v>
      </c>
      <c r="T3260" s="2" t="str">
        <f t="shared" si="50"/>
        <v>Not A&amp;R positive</v>
      </c>
    </row>
    <row r="3261" spans="1:20" x14ac:dyDescent="0.3">
      <c r="A3261" s="2" t="s">
        <v>8582</v>
      </c>
      <c r="B3261" s="3" t="s">
        <v>8724</v>
      </c>
      <c r="C3261" s="3" t="s">
        <v>8725</v>
      </c>
      <c r="D3261" s="4"/>
      <c r="E3261" s="5" t="s">
        <v>8585</v>
      </c>
      <c r="F3261" s="4">
        <v>0</v>
      </c>
      <c r="G3261" s="6">
        <v>47609</v>
      </c>
      <c r="H3261" s="3" t="s">
        <v>8726</v>
      </c>
      <c r="I3261" s="3"/>
      <c r="J3261" s="3"/>
      <c r="K3261" s="5" t="s">
        <v>477</v>
      </c>
      <c r="L3261" s="5">
        <v>1</v>
      </c>
      <c r="M3261" s="5" t="s">
        <v>750</v>
      </c>
      <c r="N3261" s="5">
        <f>VLOOKUP(M3261,[1]ArchetypeScores!E:N,10,FALSE)</f>
        <v>1</v>
      </c>
      <c r="O3261" s="5">
        <f>VLOOKUP(M3261,[1]ArchetypeScores!E:O,11,FALSE)</f>
        <v>-2</v>
      </c>
      <c r="P3261" s="5">
        <f>VLOOKUP(M3261,[1]ArchetypeScores!E:P,12,FALSE)</f>
        <v>2</v>
      </c>
      <c r="Q3261" s="2" t="str">
        <f>VLOOKUP(M3261,[1]ArchetypeScores!E:W,19,FALSE)</f>
        <v>Energy and water</v>
      </c>
      <c r="R3261" s="2">
        <f>VLOOKUP(M3261,[1]ArchetypeScores!E:I,5,FALSE)</f>
        <v>0</v>
      </c>
      <c r="S3261" s="2">
        <f>VLOOKUP(M3261,[1]ArchetypeScores!E:K,7,FALSE)</f>
        <v>0</v>
      </c>
      <c r="T3261" s="2" t="str">
        <f t="shared" si="50"/>
        <v>Not A&amp;R positive</v>
      </c>
    </row>
    <row r="3262" spans="1:20" x14ac:dyDescent="0.3">
      <c r="A3262" s="2" t="s">
        <v>8582</v>
      </c>
      <c r="B3262" s="3" t="s">
        <v>8727</v>
      </c>
      <c r="C3262" s="3" t="s">
        <v>8728</v>
      </c>
      <c r="D3262" s="4"/>
      <c r="E3262" s="5" t="s">
        <v>8585</v>
      </c>
      <c r="F3262" s="4">
        <v>0</v>
      </c>
      <c r="G3262" s="6">
        <v>47621</v>
      </c>
      <c r="H3262" s="3" t="s">
        <v>8701</v>
      </c>
      <c r="I3262" s="3" t="s">
        <v>8590</v>
      </c>
      <c r="J3262" s="3"/>
      <c r="K3262" s="5" t="s">
        <v>61</v>
      </c>
      <c r="L3262" s="5" t="s">
        <v>112</v>
      </c>
      <c r="M3262" s="5" t="s">
        <v>948</v>
      </c>
      <c r="N3262" s="5">
        <f>VLOOKUP(M3262,[1]ArchetypeScores!E:N,10,FALSE)</f>
        <v>0</v>
      </c>
      <c r="O3262" s="5">
        <f>VLOOKUP(M3262,[1]ArchetypeScores!E:O,11,FALSE)</f>
        <v>-1</v>
      </c>
      <c r="P3262" s="5">
        <f>VLOOKUP(M3262,[1]ArchetypeScores!E:P,12,FALSE)</f>
        <v>0</v>
      </c>
      <c r="Q3262" s="2" t="str">
        <f>VLOOKUP(M3262,[1]ArchetypeScores!E:W,19,FALSE)</f>
        <v>Health care</v>
      </c>
      <c r="R3262" s="2">
        <f>VLOOKUP(M3262,[1]ArchetypeScores!E:I,5,FALSE)</f>
        <v>0</v>
      </c>
      <c r="S3262" s="2">
        <f>VLOOKUP(M3262,[1]ArchetypeScores!E:K,7,FALSE)</f>
        <v>0</v>
      </c>
      <c r="T3262" s="2" t="str">
        <f t="shared" si="50"/>
        <v>Not A&amp;R positive</v>
      </c>
    </row>
    <row r="3263" spans="1:20" x14ac:dyDescent="0.3">
      <c r="A3263" s="2" t="s">
        <v>8582</v>
      </c>
      <c r="B3263" s="3" t="s">
        <v>8729</v>
      </c>
      <c r="C3263" s="3" t="s">
        <v>8730</v>
      </c>
      <c r="D3263" s="4"/>
      <c r="E3263" s="5" t="s">
        <v>8585</v>
      </c>
      <c r="F3263" s="4">
        <v>0</v>
      </c>
      <c r="G3263" s="6">
        <v>47575</v>
      </c>
      <c r="H3263" s="3" t="s">
        <v>8731</v>
      </c>
      <c r="I3263" s="3"/>
      <c r="J3263" s="3"/>
      <c r="K3263" s="5" t="s">
        <v>137</v>
      </c>
      <c r="L3263" s="5">
        <v>3</v>
      </c>
      <c r="M3263" s="5" t="s">
        <v>928</v>
      </c>
      <c r="N3263" s="5">
        <f>VLOOKUP(M3263,[1]ArchetypeScores!E:N,10,FALSE)</f>
        <v>1</v>
      </c>
      <c r="O3263" s="5">
        <f>VLOOKUP(M3263,[1]ArchetypeScores!E:O,11,FALSE)</f>
        <v>-2</v>
      </c>
      <c r="P3263" s="5">
        <f>VLOOKUP(M3263,[1]ArchetypeScores!E:P,12,FALSE)</f>
        <v>2</v>
      </c>
      <c r="Q3263" s="2" t="str">
        <f>VLOOKUP(M3263,[1]ArchetypeScores!E:W,19,FALSE)</f>
        <v>Industrials - transportation</v>
      </c>
      <c r="R3263" s="2">
        <f>VLOOKUP(M3263,[1]ArchetypeScores!E:I,5,FALSE)</f>
        <v>0</v>
      </c>
      <c r="S3263" s="2">
        <f>VLOOKUP(M3263,[1]ArchetypeScores!E:K,7,FALSE)</f>
        <v>-1</v>
      </c>
      <c r="T3263" s="2" t="str">
        <f t="shared" si="50"/>
        <v>Not A&amp;R positive</v>
      </c>
    </row>
    <row r="3264" spans="1:20" x14ac:dyDescent="0.3">
      <c r="A3264" s="2" t="s">
        <v>8582</v>
      </c>
      <c r="B3264" s="3" t="s">
        <v>8732</v>
      </c>
      <c r="C3264" s="3" t="s">
        <v>8733</v>
      </c>
      <c r="D3264" s="4"/>
      <c r="E3264" s="5" t="s">
        <v>8585</v>
      </c>
      <c r="F3264" s="4">
        <v>0</v>
      </c>
      <c r="G3264" s="6">
        <v>47595</v>
      </c>
      <c r="H3264" s="3" t="s">
        <v>8734</v>
      </c>
      <c r="I3264" s="3" t="s">
        <v>8594</v>
      </c>
      <c r="J3264" s="3"/>
      <c r="K3264" s="5" t="s">
        <v>291</v>
      </c>
      <c r="L3264" s="5">
        <v>4</v>
      </c>
      <c r="M3264" s="5" t="s">
        <v>292</v>
      </c>
      <c r="N3264" s="5">
        <f>VLOOKUP(M3264,[1]ArchetypeScores!E:N,10,FALSE)</f>
        <v>1</v>
      </c>
      <c r="O3264" s="5">
        <f>VLOOKUP(M3264,[1]ArchetypeScores!E:O,11,FALSE)</f>
        <v>0</v>
      </c>
      <c r="P3264" s="5">
        <f>VLOOKUP(M3264,[1]ArchetypeScores!E:P,12,FALSE)</f>
        <v>0</v>
      </c>
      <c r="Q3264" s="2" t="str">
        <f>VLOOKUP(M3264,[1]ArchetypeScores!E:W,19,FALSE)</f>
        <v>Education and training</v>
      </c>
      <c r="R3264" s="2">
        <f>VLOOKUP(M3264,[1]ArchetypeScores!E:I,5,FALSE)</f>
        <v>0</v>
      </c>
      <c r="S3264" s="2">
        <f>VLOOKUP(M3264,[1]ArchetypeScores!E:K,7,FALSE)</f>
        <v>0</v>
      </c>
      <c r="T3264" s="2" t="str">
        <f t="shared" si="50"/>
        <v>Not A&amp;R positive</v>
      </c>
    </row>
    <row r="3265" spans="1:20" x14ac:dyDescent="0.3">
      <c r="A3265" s="2" t="s">
        <v>8582</v>
      </c>
      <c r="B3265" s="3" t="s">
        <v>8735</v>
      </c>
      <c r="C3265" s="3" t="s">
        <v>8736</v>
      </c>
      <c r="D3265" s="4">
        <v>0.65</v>
      </c>
      <c r="E3265" s="5" t="s">
        <v>8585</v>
      </c>
      <c r="F3265" s="4">
        <v>8.6099999999999996E-3</v>
      </c>
      <c r="G3265" s="6">
        <v>47616</v>
      </c>
      <c r="H3265" s="3" t="s">
        <v>8713</v>
      </c>
      <c r="I3265" s="3"/>
      <c r="J3265" s="3"/>
      <c r="K3265" s="5" t="s">
        <v>38</v>
      </c>
      <c r="L3265" s="5">
        <v>13</v>
      </c>
      <c r="M3265" s="5" t="s">
        <v>39</v>
      </c>
      <c r="N3265" s="5">
        <f>VLOOKUP(M3265,[1]ArchetypeScores!E:N,10,FALSE)</f>
        <v>0</v>
      </c>
      <c r="O3265" s="5">
        <f>VLOOKUP(M3265,[1]ArchetypeScores!E:O,11,FALSE)</f>
        <v>-2</v>
      </c>
      <c r="P3265" s="5">
        <f>VLOOKUP(M3265,[1]ArchetypeScores!E:P,12,FALSE)</f>
        <v>0</v>
      </c>
      <c r="Q3265" s="2" t="str">
        <f>VLOOKUP(M3265,[1]ArchetypeScores!E:W,19,FALSE)</f>
        <v>Industrials - transportation</v>
      </c>
      <c r="R3265" s="2">
        <f>VLOOKUP(M3265,[1]ArchetypeScores!E:I,5,FALSE)</f>
        <v>0</v>
      </c>
      <c r="S3265" s="2">
        <f>VLOOKUP(M3265,[1]ArchetypeScores!E:K,7,FALSE)</f>
        <v>0</v>
      </c>
      <c r="T3265" s="2" t="str">
        <f t="shared" si="50"/>
        <v>Not A&amp;R positive</v>
      </c>
    </row>
    <row r="3266" spans="1:20" x14ac:dyDescent="0.3">
      <c r="A3266" s="2" t="s">
        <v>8582</v>
      </c>
      <c r="B3266" s="3" t="s">
        <v>8737</v>
      </c>
      <c r="C3266" s="3" t="s">
        <v>8738</v>
      </c>
      <c r="D3266" s="4">
        <v>900</v>
      </c>
      <c r="E3266" s="5" t="s">
        <v>8585</v>
      </c>
      <c r="F3266" s="4">
        <v>11.929029999999999</v>
      </c>
      <c r="G3266" s="6">
        <v>47644</v>
      </c>
      <c r="H3266" s="9" t="s">
        <v>8696</v>
      </c>
      <c r="I3266" s="3" t="s">
        <v>8590</v>
      </c>
      <c r="J3266" s="3"/>
      <c r="K3266" s="5" t="s">
        <v>38</v>
      </c>
      <c r="L3266" s="5">
        <v>17</v>
      </c>
      <c r="M3266" s="5" t="s">
        <v>634</v>
      </c>
      <c r="N3266" s="5">
        <f>VLOOKUP(M3266,[1]ArchetypeScores!E:N,10,FALSE)</f>
        <v>0</v>
      </c>
      <c r="O3266" s="5">
        <f>VLOOKUP(M3266,[1]ArchetypeScores!E:O,11,FALSE)</f>
        <v>-2</v>
      </c>
      <c r="P3266" s="5">
        <f>VLOOKUP(M3266,[1]ArchetypeScores!E:P,12,FALSE)</f>
        <v>-1</v>
      </c>
      <c r="Q3266" s="2" t="str">
        <f>VLOOKUP(M3266,[1]ArchetypeScores!E:W,19,FALSE)</f>
        <v>Energy and water</v>
      </c>
      <c r="R3266" s="2">
        <f>VLOOKUP(M3266,[1]ArchetypeScores!E:I,5,FALSE)</f>
        <v>0</v>
      </c>
      <c r="S3266" s="2">
        <f>VLOOKUP(M3266,[1]ArchetypeScores!E:K,7,FALSE)</f>
        <v>0</v>
      </c>
      <c r="T3266" s="2" t="str">
        <f t="shared" ref="T3266:T3329" si="51">IF(AND(R3266=1,S3266=1),"Both",IF(AND(R3266=1,S3266=0),"Direct only",IF(AND(R3266=0,S3266=1),"Indirect only","Not A&amp;R positive")))</f>
        <v>Not A&amp;R positive</v>
      </c>
    </row>
    <row r="3267" spans="1:20" x14ac:dyDescent="0.3">
      <c r="A3267" s="2" t="s">
        <v>8582</v>
      </c>
      <c r="B3267" s="3" t="s">
        <v>8739</v>
      </c>
      <c r="C3267" s="3" t="s">
        <v>8740</v>
      </c>
      <c r="D3267" s="4"/>
      <c r="E3267" s="5" t="s">
        <v>8585</v>
      </c>
      <c r="F3267" s="4">
        <v>0</v>
      </c>
      <c r="G3267" s="6">
        <v>47594</v>
      </c>
      <c r="H3267" s="3" t="s">
        <v>8741</v>
      </c>
      <c r="I3267" s="3"/>
      <c r="J3267" s="3"/>
      <c r="K3267" s="5" t="s">
        <v>570</v>
      </c>
      <c r="L3267" s="5">
        <v>4</v>
      </c>
      <c r="M3267" s="5" t="s">
        <v>1091</v>
      </c>
      <c r="N3267" s="5">
        <f>VLOOKUP(M3267,[1]ArchetypeScores!E:N,10,FALSE)</f>
        <v>1</v>
      </c>
      <c r="O3267" s="5">
        <f>VLOOKUP(M3267,[1]ArchetypeScores!E:O,11,FALSE)</f>
        <v>-2</v>
      </c>
      <c r="P3267" s="5">
        <f>VLOOKUP(M3267,[1]ArchetypeScores!E:P,12,FALSE)</f>
        <v>-2</v>
      </c>
      <c r="Q3267" s="2" t="str">
        <f>VLOOKUP(M3267,[1]ArchetypeScores!E:W,19,FALSE)</f>
        <v>Energy and water</v>
      </c>
      <c r="R3267" s="2">
        <f>VLOOKUP(M3267,[1]ArchetypeScores!E:I,5,FALSE)</f>
        <v>0</v>
      </c>
      <c r="S3267" s="2">
        <f>VLOOKUP(M3267,[1]ArchetypeScores!E:K,7,FALSE)</f>
        <v>-1</v>
      </c>
      <c r="T3267" s="2" t="str">
        <f t="shared" si="51"/>
        <v>Not A&amp;R positive</v>
      </c>
    </row>
    <row r="3268" spans="1:20" x14ac:dyDescent="0.3">
      <c r="A3268" s="2" t="s">
        <v>8582</v>
      </c>
      <c r="B3268" s="3" t="s">
        <v>8742</v>
      </c>
      <c r="C3268" s="3" t="s">
        <v>8743</v>
      </c>
      <c r="D3268" s="4">
        <v>200</v>
      </c>
      <c r="E3268" s="5" t="s">
        <v>8585</v>
      </c>
      <c r="F3268" s="4">
        <v>2.6509</v>
      </c>
      <c r="G3268" s="6">
        <v>47646</v>
      </c>
      <c r="H3268" s="3" t="s">
        <v>8696</v>
      </c>
      <c r="I3268" s="3" t="s">
        <v>8590</v>
      </c>
      <c r="J3268" s="3"/>
      <c r="K3268" s="5" t="s">
        <v>57</v>
      </c>
      <c r="L3268" s="5">
        <v>29</v>
      </c>
      <c r="M3268" s="5" t="s">
        <v>58</v>
      </c>
      <c r="N3268" s="5">
        <f>VLOOKUP(M3268,[1]ArchetypeScores!E:N,10,FALSE)</f>
        <v>0</v>
      </c>
      <c r="O3268" s="5">
        <f>VLOOKUP(M3268,[1]ArchetypeScores!E:O,11,FALSE)</f>
        <v>-1</v>
      </c>
      <c r="P3268" s="5">
        <f>VLOOKUP(M3268,[1]ArchetypeScores!E:P,12,FALSE)</f>
        <v>0</v>
      </c>
      <c r="Q3268" s="2" t="str">
        <f>VLOOKUP(M3268,[1]ArchetypeScores!E:W,19,FALSE)</f>
        <v>Untargeted</v>
      </c>
      <c r="R3268" s="2">
        <f>VLOOKUP(M3268,[1]ArchetypeScores!E:I,5,FALSE)</f>
        <v>0</v>
      </c>
      <c r="S3268" s="2">
        <f>VLOOKUP(M3268,[1]ArchetypeScores!E:K,7,FALSE)</f>
        <v>0</v>
      </c>
      <c r="T3268" s="2" t="str">
        <f t="shared" si="51"/>
        <v>Not A&amp;R positive</v>
      </c>
    </row>
    <row r="3269" spans="1:20" x14ac:dyDescent="0.3">
      <c r="A3269" s="2" t="s">
        <v>8582</v>
      </c>
      <c r="B3269" s="8" t="s">
        <v>8744</v>
      </c>
      <c r="C3269" s="3" t="s">
        <v>8745</v>
      </c>
      <c r="D3269" s="4"/>
      <c r="E3269" s="5" t="s">
        <v>8585</v>
      </c>
      <c r="F3269" s="4">
        <v>0</v>
      </c>
      <c r="G3269" s="6">
        <v>47653</v>
      </c>
      <c r="H3269" s="3" t="s">
        <v>8651</v>
      </c>
      <c r="I3269" s="3" t="s">
        <v>8590</v>
      </c>
      <c r="J3269" s="3"/>
      <c r="K3269" s="5" t="s">
        <v>57</v>
      </c>
      <c r="L3269" s="5">
        <v>1</v>
      </c>
      <c r="M3269" s="5" t="s">
        <v>123</v>
      </c>
      <c r="N3269" s="5">
        <f>VLOOKUP(M3269,[1]ArchetypeScores!E:N,10,FALSE)</f>
        <v>0</v>
      </c>
      <c r="O3269" s="5">
        <f>VLOOKUP(M3269,[1]ArchetypeScores!E:O,11,FALSE)</f>
        <v>-1</v>
      </c>
      <c r="P3269" s="5">
        <f>VLOOKUP(M3269,[1]ArchetypeScores!E:P,12,FALSE)</f>
        <v>0</v>
      </c>
      <c r="Q3269" s="2" t="str">
        <f>VLOOKUP(M3269,[1]ArchetypeScores!E:W,19,FALSE)</f>
        <v>Consumer (including agriculture and tourism)</v>
      </c>
      <c r="R3269" s="2">
        <f>VLOOKUP(M3269,[1]ArchetypeScores!E:I,5,FALSE)</f>
        <v>0</v>
      </c>
      <c r="S3269" s="2">
        <f>VLOOKUP(M3269,[1]ArchetypeScores!E:K,7,FALSE)</f>
        <v>0</v>
      </c>
      <c r="T3269" s="2" t="str">
        <f t="shared" si="51"/>
        <v>Not A&amp;R positive</v>
      </c>
    </row>
    <row r="3270" spans="1:20" x14ac:dyDescent="0.3">
      <c r="A3270" s="2" t="s">
        <v>8582</v>
      </c>
      <c r="B3270" s="3" t="s">
        <v>8746</v>
      </c>
      <c r="C3270" s="3" t="s">
        <v>8747</v>
      </c>
      <c r="D3270" s="4">
        <v>273</v>
      </c>
      <c r="E3270" s="5" t="s">
        <v>8585</v>
      </c>
      <c r="F3270" s="4">
        <v>3.5779800000000002</v>
      </c>
      <c r="G3270" s="6">
        <v>47665</v>
      </c>
      <c r="H3270" s="3" t="s">
        <v>8662</v>
      </c>
      <c r="I3270" s="3" t="s">
        <v>3013</v>
      </c>
      <c r="J3270" s="3"/>
      <c r="K3270" s="5" t="s">
        <v>61</v>
      </c>
      <c r="L3270" s="5">
        <v>4</v>
      </c>
      <c r="M3270" s="5" t="s">
        <v>433</v>
      </c>
      <c r="N3270" s="5">
        <f>VLOOKUP(M3270,[1]ArchetypeScores!E:N,10,FALSE)</f>
        <v>0</v>
      </c>
      <c r="O3270" s="5">
        <f>VLOOKUP(M3270,[1]ArchetypeScores!E:O,11,FALSE)</f>
        <v>0</v>
      </c>
      <c r="P3270" s="5">
        <f>VLOOKUP(M3270,[1]ArchetypeScores!E:P,12,FALSE)</f>
        <v>0</v>
      </c>
      <c r="Q3270" s="2" t="str">
        <f>VLOOKUP(M3270,[1]ArchetypeScores!E:W,19,FALSE)</f>
        <v>Health care</v>
      </c>
      <c r="R3270" s="2">
        <f>VLOOKUP(M3270,[1]ArchetypeScores!E:I,5,FALSE)</f>
        <v>0</v>
      </c>
      <c r="S3270" s="2">
        <f>VLOOKUP(M3270,[1]ArchetypeScores!E:K,7,FALSE)</f>
        <v>0</v>
      </c>
      <c r="T3270" s="2" t="str">
        <f t="shared" si="51"/>
        <v>Not A&amp;R positive</v>
      </c>
    </row>
    <row r="3271" spans="1:20" x14ac:dyDescent="0.3">
      <c r="A3271" s="2" t="s">
        <v>8582</v>
      </c>
      <c r="B3271" s="3" t="s">
        <v>8748</v>
      </c>
      <c r="C3271" s="3" t="s">
        <v>8749</v>
      </c>
      <c r="D3271" s="4"/>
      <c r="E3271" s="5" t="s">
        <v>8585</v>
      </c>
      <c r="F3271" s="4">
        <v>0</v>
      </c>
      <c r="G3271" s="6">
        <v>47623</v>
      </c>
      <c r="H3271" s="3" t="s">
        <v>8601</v>
      </c>
      <c r="I3271" s="3" t="s">
        <v>8590</v>
      </c>
      <c r="J3271" s="3"/>
      <c r="K3271" s="5" t="s">
        <v>196</v>
      </c>
      <c r="L3271" s="5" t="s">
        <v>112</v>
      </c>
      <c r="M3271" s="5" t="s">
        <v>621</v>
      </c>
      <c r="N3271" s="5">
        <f>VLOOKUP(M3271,[1]ArchetypeScores!E:N,10,FALSE)</f>
        <v>1</v>
      </c>
      <c r="O3271" s="5">
        <f>VLOOKUP(M3271,[1]ArchetypeScores!E:O,11,FALSE)</f>
        <v>-2</v>
      </c>
      <c r="P3271" s="5">
        <f>VLOOKUP(M3271,[1]ArchetypeScores!E:P,12,FALSE)</f>
        <v>0</v>
      </c>
      <c r="Q3271" s="2" t="str">
        <f>VLOOKUP(M3271,[1]ArchetypeScores!E:W,19,FALSE)</f>
        <v>Other sector</v>
      </c>
      <c r="R3271" s="2">
        <f>VLOOKUP(M3271,[1]ArchetypeScores!E:I,5,FALSE)</f>
        <v>0</v>
      </c>
      <c r="S3271" s="2">
        <f>VLOOKUP(M3271,[1]ArchetypeScores!E:K,7,FALSE)</f>
        <v>-1</v>
      </c>
      <c r="T3271" s="2" t="str">
        <f t="shared" si="51"/>
        <v>Not A&amp;R positive</v>
      </c>
    </row>
    <row r="3272" spans="1:20" x14ac:dyDescent="0.3">
      <c r="A3272" s="2" t="s">
        <v>8582</v>
      </c>
      <c r="B3272" s="3" t="s">
        <v>8750</v>
      </c>
      <c r="C3272" s="3" t="s">
        <v>8751</v>
      </c>
      <c r="D3272" s="4"/>
      <c r="E3272" s="5" t="s">
        <v>8585</v>
      </c>
      <c r="F3272" s="4">
        <v>0</v>
      </c>
      <c r="G3272" s="6">
        <v>47588</v>
      </c>
      <c r="H3272" s="3" t="s">
        <v>8752</v>
      </c>
      <c r="I3272" s="3"/>
      <c r="J3272" s="3"/>
      <c r="K3272" s="5" t="s">
        <v>61</v>
      </c>
      <c r="L3272" s="5" t="s">
        <v>112</v>
      </c>
      <c r="M3272" s="5" t="s">
        <v>948</v>
      </c>
      <c r="N3272" s="5">
        <f>VLOOKUP(M3272,[1]ArchetypeScores!E:N,10,FALSE)</f>
        <v>0</v>
      </c>
      <c r="O3272" s="5">
        <f>VLOOKUP(M3272,[1]ArchetypeScores!E:O,11,FALSE)</f>
        <v>-1</v>
      </c>
      <c r="P3272" s="5">
        <f>VLOOKUP(M3272,[1]ArchetypeScores!E:P,12,FALSE)</f>
        <v>0</v>
      </c>
      <c r="Q3272" s="2" t="str">
        <f>VLOOKUP(M3272,[1]ArchetypeScores!E:W,19,FALSE)</f>
        <v>Health care</v>
      </c>
      <c r="R3272" s="2">
        <f>VLOOKUP(M3272,[1]ArchetypeScores!E:I,5,FALSE)</f>
        <v>0</v>
      </c>
      <c r="S3272" s="2">
        <f>VLOOKUP(M3272,[1]ArchetypeScores!E:K,7,FALSE)</f>
        <v>0</v>
      </c>
      <c r="T3272" s="2" t="str">
        <f t="shared" si="51"/>
        <v>Not A&amp;R positive</v>
      </c>
    </row>
    <row r="3273" spans="1:20" x14ac:dyDescent="0.3">
      <c r="A3273" s="2" t="s">
        <v>8582</v>
      </c>
      <c r="B3273" s="3" t="s">
        <v>8753</v>
      </c>
      <c r="C3273" s="3" t="s">
        <v>8754</v>
      </c>
      <c r="D3273" s="4"/>
      <c r="E3273" s="5" t="s">
        <v>8585</v>
      </c>
      <c r="F3273" s="4">
        <v>0</v>
      </c>
      <c r="G3273" s="6">
        <v>47589</v>
      </c>
      <c r="H3273" s="3" t="s">
        <v>8755</v>
      </c>
      <c r="I3273" s="3"/>
      <c r="J3273" s="3"/>
      <c r="K3273" s="5" t="s">
        <v>61</v>
      </c>
      <c r="L3273" s="5" t="s">
        <v>112</v>
      </c>
      <c r="M3273" s="5" t="s">
        <v>948</v>
      </c>
      <c r="N3273" s="5">
        <f>VLOOKUP(M3273,[1]ArchetypeScores!E:N,10,FALSE)</f>
        <v>0</v>
      </c>
      <c r="O3273" s="5">
        <f>VLOOKUP(M3273,[1]ArchetypeScores!E:O,11,FALSE)</f>
        <v>-1</v>
      </c>
      <c r="P3273" s="5">
        <f>VLOOKUP(M3273,[1]ArchetypeScores!E:P,12,FALSE)</f>
        <v>0</v>
      </c>
      <c r="Q3273" s="2" t="str">
        <f>VLOOKUP(M3273,[1]ArchetypeScores!E:W,19,FALSE)</f>
        <v>Health care</v>
      </c>
      <c r="R3273" s="2">
        <f>VLOOKUP(M3273,[1]ArchetypeScores!E:I,5,FALSE)</f>
        <v>0</v>
      </c>
      <c r="S3273" s="2">
        <f>VLOOKUP(M3273,[1]ArchetypeScores!E:K,7,FALSE)</f>
        <v>0</v>
      </c>
      <c r="T3273" s="2" t="str">
        <f t="shared" si="51"/>
        <v>Not A&amp;R positive</v>
      </c>
    </row>
    <row r="3274" spans="1:20" x14ac:dyDescent="0.3">
      <c r="A3274" s="2" t="s">
        <v>8582</v>
      </c>
      <c r="B3274" s="3" t="s">
        <v>8756</v>
      </c>
      <c r="C3274" s="3" t="s">
        <v>8757</v>
      </c>
      <c r="D3274" s="4"/>
      <c r="E3274" s="5" t="s">
        <v>8585</v>
      </c>
      <c r="F3274" s="4">
        <v>0</v>
      </c>
      <c r="G3274" s="6">
        <v>47578</v>
      </c>
      <c r="H3274" s="3" t="s">
        <v>8758</v>
      </c>
      <c r="I3274" s="3"/>
      <c r="J3274" s="3"/>
      <c r="K3274" s="5" t="s">
        <v>291</v>
      </c>
      <c r="L3274" s="5">
        <v>4</v>
      </c>
      <c r="M3274" s="5" t="s">
        <v>292</v>
      </c>
      <c r="N3274" s="5">
        <f>VLOOKUP(M3274,[1]ArchetypeScores!E:N,10,FALSE)</f>
        <v>1</v>
      </c>
      <c r="O3274" s="5">
        <f>VLOOKUP(M3274,[1]ArchetypeScores!E:O,11,FALSE)</f>
        <v>0</v>
      </c>
      <c r="P3274" s="5">
        <f>VLOOKUP(M3274,[1]ArchetypeScores!E:P,12,FALSE)</f>
        <v>0</v>
      </c>
      <c r="Q3274" s="2" t="str">
        <f>VLOOKUP(M3274,[1]ArchetypeScores!E:W,19,FALSE)</f>
        <v>Education and training</v>
      </c>
      <c r="R3274" s="2">
        <f>VLOOKUP(M3274,[1]ArchetypeScores!E:I,5,FALSE)</f>
        <v>0</v>
      </c>
      <c r="S3274" s="2">
        <f>VLOOKUP(M3274,[1]ArchetypeScores!E:K,7,FALSE)</f>
        <v>0</v>
      </c>
      <c r="T3274" s="2" t="str">
        <f t="shared" si="51"/>
        <v>Not A&amp;R positive</v>
      </c>
    </row>
    <row r="3275" spans="1:20" x14ac:dyDescent="0.3">
      <c r="A3275" s="2" t="s">
        <v>8582</v>
      </c>
      <c r="B3275" s="3" t="s">
        <v>8759</v>
      </c>
      <c r="C3275" s="3" t="s">
        <v>8760</v>
      </c>
      <c r="D3275" s="4"/>
      <c r="E3275" s="5" t="s">
        <v>8585</v>
      </c>
      <c r="F3275" s="4">
        <v>0</v>
      </c>
      <c r="G3275" s="6">
        <v>47624</v>
      </c>
      <c r="H3275" s="3" t="s">
        <v>8601</v>
      </c>
      <c r="I3275" s="3" t="s">
        <v>8590</v>
      </c>
      <c r="J3275" s="3"/>
      <c r="K3275" s="5" t="s">
        <v>664</v>
      </c>
      <c r="L3275" s="5">
        <v>1</v>
      </c>
      <c r="M3275" s="5" t="s">
        <v>1896</v>
      </c>
      <c r="N3275" s="5">
        <f>VLOOKUP(M3275,[1]ArchetypeScores!E:N,10,FALSE)</f>
        <v>1</v>
      </c>
      <c r="O3275" s="5">
        <f>VLOOKUP(M3275,[1]ArchetypeScores!E:O,11,FALSE)</f>
        <v>0</v>
      </c>
      <c r="P3275" s="5">
        <f>VLOOKUP(M3275,[1]ArchetypeScores!E:P,12,FALSE)</f>
        <v>2</v>
      </c>
      <c r="Q3275" s="2" t="str">
        <f>VLOOKUP(M3275,[1]ArchetypeScores!E:W,19,FALSE)</f>
        <v>Energy and water</v>
      </c>
      <c r="R3275" s="2">
        <f>VLOOKUP(M3275,[1]ArchetypeScores!E:I,5,FALSE)</f>
        <v>0</v>
      </c>
      <c r="S3275" s="2">
        <f>VLOOKUP(M3275,[1]ArchetypeScores!E:K,7,FALSE)</f>
        <v>0</v>
      </c>
      <c r="T3275" s="2" t="str">
        <f t="shared" si="51"/>
        <v>Not A&amp;R positive</v>
      </c>
    </row>
    <row r="3276" spans="1:20" x14ac:dyDescent="0.3">
      <c r="A3276" s="2" t="s">
        <v>8582</v>
      </c>
      <c r="B3276" s="3" t="s">
        <v>8761</v>
      </c>
      <c r="C3276" s="3" t="s">
        <v>8762</v>
      </c>
      <c r="D3276" s="4"/>
      <c r="E3276" s="5" t="s">
        <v>8585</v>
      </c>
      <c r="F3276" s="4">
        <v>0</v>
      </c>
      <c r="G3276" s="6">
        <v>47662</v>
      </c>
      <c r="H3276" s="3" t="s">
        <v>8763</v>
      </c>
      <c r="I3276" s="3"/>
      <c r="J3276" s="3"/>
      <c r="K3276" s="5" t="s">
        <v>570</v>
      </c>
      <c r="L3276" s="5">
        <v>4</v>
      </c>
      <c r="M3276" s="5" t="s">
        <v>1091</v>
      </c>
      <c r="N3276" s="5">
        <f>VLOOKUP(M3276,[1]ArchetypeScores!E:N,10,FALSE)</f>
        <v>1</v>
      </c>
      <c r="O3276" s="5">
        <f>VLOOKUP(M3276,[1]ArchetypeScores!E:O,11,FALSE)</f>
        <v>-2</v>
      </c>
      <c r="P3276" s="5">
        <f>VLOOKUP(M3276,[1]ArchetypeScores!E:P,12,FALSE)</f>
        <v>-2</v>
      </c>
      <c r="Q3276" s="2" t="str">
        <f>VLOOKUP(M3276,[1]ArchetypeScores!E:W,19,FALSE)</f>
        <v>Energy and water</v>
      </c>
      <c r="R3276" s="2">
        <f>VLOOKUP(M3276,[1]ArchetypeScores!E:I,5,FALSE)</f>
        <v>0</v>
      </c>
      <c r="S3276" s="2">
        <f>VLOOKUP(M3276,[1]ArchetypeScores!E:K,7,FALSE)</f>
        <v>-1</v>
      </c>
      <c r="T3276" s="2" t="str">
        <f t="shared" si="51"/>
        <v>Not A&amp;R positive</v>
      </c>
    </row>
    <row r="3277" spans="1:20" x14ac:dyDescent="0.3">
      <c r="A3277" s="2" t="s">
        <v>8582</v>
      </c>
      <c r="B3277" s="3" t="s">
        <v>8764</v>
      </c>
      <c r="C3277" s="3" t="s">
        <v>8765</v>
      </c>
      <c r="D3277" s="4">
        <v>1460</v>
      </c>
      <c r="E3277" s="5" t="s">
        <v>8585</v>
      </c>
      <c r="F3277" s="4">
        <v>19.49005</v>
      </c>
      <c r="G3277" s="6">
        <v>47597</v>
      </c>
      <c r="H3277" s="3" t="s">
        <v>8766</v>
      </c>
      <c r="I3277" s="3" t="s">
        <v>8594</v>
      </c>
      <c r="J3277" s="3"/>
      <c r="K3277" s="5" t="s">
        <v>38</v>
      </c>
      <c r="L3277" s="5">
        <v>13</v>
      </c>
      <c r="M3277" s="5" t="s">
        <v>39</v>
      </c>
      <c r="N3277" s="5">
        <f>VLOOKUP(M3277,[1]ArchetypeScores!E:N,10,FALSE)</f>
        <v>0</v>
      </c>
      <c r="O3277" s="5">
        <f>VLOOKUP(M3277,[1]ArchetypeScores!E:O,11,FALSE)</f>
        <v>-2</v>
      </c>
      <c r="P3277" s="5">
        <f>VLOOKUP(M3277,[1]ArchetypeScores!E:P,12,FALSE)</f>
        <v>0</v>
      </c>
      <c r="Q3277" s="2" t="str">
        <f>VLOOKUP(M3277,[1]ArchetypeScores!E:W,19,FALSE)</f>
        <v>Industrials - transportation</v>
      </c>
      <c r="R3277" s="2">
        <f>VLOOKUP(M3277,[1]ArchetypeScores!E:I,5,FALSE)</f>
        <v>0</v>
      </c>
      <c r="S3277" s="2">
        <f>VLOOKUP(M3277,[1]ArchetypeScores!E:K,7,FALSE)</f>
        <v>0</v>
      </c>
      <c r="T3277" s="2" t="str">
        <f t="shared" si="51"/>
        <v>Not A&amp;R positive</v>
      </c>
    </row>
    <row r="3278" spans="1:20" x14ac:dyDescent="0.3">
      <c r="A3278" s="2" t="s">
        <v>8582</v>
      </c>
      <c r="B3278" s="8" t="s">
        <v>8767</v>
      </c>
      <c r="C3278" s="3" t="s">
        <v>8768</v>
      </c>
      <c r="D3278" s="4">
        <v>40</v>
      </c>
      <c r="E3278" s="5" t="s">
        <v>8585</v>
      </c>
      <c r="F3278" s="4">
        <v>0.52742999999999995</v>
      </c>
      <c r="G3278" s="6">
        <v>47632</v>
      </c>
      <c r="H3278" s="3" t="s">
        <v>8589</v>
      </c>
      <c r="I3278" s="3" t="s">
        <v>8590</v>
      </c>
      <c r="J3278" s="3"/>
      <c r="K3278" s="5" t="s">
        <v>57</v>
      </c>
      <c r="L3278" s="5">
        <v>1</v>
      </c>
      <c r="M3278" s="5" t="s">
        <v>123</v>
      </c>
      <c r="N3278" s="5">
        <f>VLOOKUP(M3278,[1]ArchetypeScores!E:N,10,FALSE)</f>
        <v>0</v>
      </c>
      <c r="O3278" s="5">
        <f>VLOOKUP(M3278,[1]ArchetypeScores!E:O,11,FALSE)</f>
        <v>-1</v>
      </c>
      <c r="P3278" s="5">
        <f>VLOOKUP(M3278,[1]ArchetypeScores!E:P,12,FALSE)</f>
        <v>0</v>
      </c>
      <c r="Q3278" s="2" t="str">
        <f>VLOOKUP(M3278,[1]ArchetypeScores!E:W,19,FALSE)</f>
        <v>Consumer (including agriculture and tourism)</v>
      </c>
      <c r="R3278" s="2">
        <f>VLOOKUP(M3278,[1]ArchetypeScores!E:I,5,FALSE)</f>
        <v>0</v>
      </c>
      <c r="S3278" s="2">
        <f>VLOOKUP(M3278,[1]ArchetypeScores!E:K,7,FALSE)</f>
        <v>0</v>
      </c>
      <c r="T3278" s="2" t="str">
        <f t="shared" si="51"/>
        <v>Not A&amp;R positive</v>
      </c>
    </row>
    <row r="3279" spans="1:20" x14ac:dyDescent="0.3">
      <c r="A3279" s="2" t="s">
        <v>8582</v>
      </c>
      <c r="B3279" s="3" t="s">
        <v>8769</v>
      </c>
      <c r="C3279" s="3" t="s">
        <v>8770</v>
      </c>
      <c r="D3279" s="4"/>
      <c r="E3279" s="5" t="s">
        <v>8585</v>
      </c>
      <c r="F3279" s="4">
        <v>0</v>
      </c>
      <c r="G3279" s="6">
        <v>47655</v>
      </c>
      <c r="H3279" s="3" t="s">
        <v>8651</v>
      </c>
      <c r="I3279" s="3" t="s">
        <v>8590</v>
      </c>
      <c r="J3279" s="3"/>
      <c r="K3279" s="5" t="s">
        <v>47</v>
      </c>
      <c r="L3279" s="5">
        <v>2</v>
      </c>
      <c r="M3279" s="5" t="s">
        <v>440</v>
      </c>
      <c r="N3279" s="5">
        <f>VLOOKUP(M3279,[1]ArchetypeScores!E:N,10,FALSE)</f>
        <v>0</v>
      </c>
      <c r="O3279" s="5">
        <f>VLOOKUP(M3279,[1]ArchetypeScores!E:O,11,FALSE)</f>
        <v>0</v>
      </c>
      <c r="P3279" s="5">
        <f>VLOOKUP(M3279,[1]ArchetypeScores!E:P,12,FALSE)</f>
        <v>0</v>
      </c>
      <c r="Q3279" s="2" t="str">
        <f>VLOOKUP(M3279,[1]ArchetypeScores!E:W,19,FALSE)</f>
        <v>Other sector</v>
      </c>
      <c r="R3279" s="2">
        <f>VLOOKUP(M3279,[1]ArchetypeScores!E:I,5,FALSE)</f>
        <v>0</v>
      </c>
      <c r="S3279" s="2">
        <f>VLOOKUP(M3279,[1]ArchetypeScores!E:K,7,FALSE)</f>
        <v>0</v>
      </c>
      <c r="T3279" s="2" t="str">
        <f t="shared" si="51"/>
        <v>Not A&amp;R positive</v>
      </c>
    </row>
    <row r="3280" spans="1:20" x14ac:dyDescent="0.3">
      <c r="A3280" s="2" t="s">
        <v>8582</v>
      </c>
      <c r="B3280" s="3" t="s">
        <v>8771</v>
      </c>
      <c r="C3280" s="3" t="s">
        <v>8772</v>
      </c>
      <c r="D3280" s="4">
        <v>35</v>
      </c>
      <c r="E3280" s="5" t="s">
        <v>8585</v>
      </c>
      <c r="F3280" s="4">
        <v>0.46355000000000002</v>
      </c>
      <c r="G3280" s="6">
        <v>47639</v>
      </c>
      <c r="H3280" s="3" t="s">
        <v>8651</v>
      </c>
      <c r="I3280" s="3" t="s">
        <v>8590</v>
      </c>
      <c r="J3280" s="3"/>
      <c r="K3280" s="5" t="s">
        <v>47</v>
      </c>
      <c r="L3280" s="5">
        <v>1</v>
      </c>
      <c r="M3280" s="5" t="s">
        <v>48</v>
      </c>
      <c r="N3280" s="5">
        <f>VLOOKUP(M3280,[1]ArchetypeScores!E:N,10,FALSE)</f>
        <v>0</v>
      </c>
      <c r="O3280" s="5">
        <f>VLOOKUP(M3280,[1]ArchetypeScores!E:O,11,FALSE)</f>
        <v>0</v>
      </c>
      <c r="P3280" s="5">
        <f>VLOOKUP(M3280,[1]ArchetypeScores!E:P,12,FALSE)</f>
        <v>0</v>
      </c>
      <c r="Q3280" s="2" t="str">
        <f>VLOOKUP(M3280,[1]ArchetypeScores!E:W,19,FALSE)</f>
        <v>Consumer (including agriculture and tourism)</v>
      </c>
      <c r="R3280" s="2">
        <f>VLOOKUP(M3280,[1]ArchetypeScores!E:I,5,FALSE)</f>
        <v>0</v>
      </c>
      <c r="S3280" s="2">
        <f>VLOOKUP(M3280,[1]ArchetypeScores!E:K,7,FALSE)</f>
        <v>0</v>
      </c>
      <c r="T3280" s="2" t="str">
        <f t="shared" si="51"/>
        <v>Not A&amp;R positive</v>
      </c>
    </row>
    <row r="3281" spans="1:20" x14ac:dyDescent="0.3">
      <c r="A3281" s="2" t="s">
        <v>8582</v>
      </c>
      <c r="B3281" s="3" t="s">
        <v>8773</v>
      </c>
      <c r="C3281" s="3" t="s">
        <v>8774</v>
      </c>
      <c r="D3281" s="4"/>
      <c r="E3281" s="5" t="s">
        <v>8585</v>
      </c>
      <c r="F3281" s="4">
        <v>0</v>
      </c>
      <c r="G3281" s="6">
        <v>47579</v>
      </c>
      <c r="H3281" s="3" t="s">
        <v>8775</v>
      </c>
      <c r="I3281" s="3"/>
      <c r="J3281" s="3"/>
      <c r="K3281" s="5" t="s">
        <v>61</v>
      </c>
      <c r="L3281" s="5" t="s">
        <v>112</v>
      </c>
      <c r="M3281" s="5" t="s">
        <v>948</v>
      </c>
      <c r="N3281" s="5">
        <f>VLOOKUP(M3281,[1]ArchetypeScores!E:N,10,FALSE)</f>
        <v>0</v>
      </c>
      <c r="O3281" s="5">
        <f>VLOOKUP(M3281,[1]ArchetypeScores!E:O,11,FALSE)</f>
        <v>-1</v>
      </c>
      <c r="P3281" s="5">
        <f>VLOOKUP(M3281,[1]ArchetypeScores!E:P,12,FALSE)</f>
        <v>0</v>
      </c>
      <c r="Q3281" s="2" t="str">
        <f>VLOOKUP(M3281,[1]ArchetypeScores!E:W,19,FALSE)</f>
        <v>Health care</v>
      </c>
      <c r="R3281" s="2">
        <f>VLOOKUP(M3281,[1]ArchetypeScores!E:I,5,FALSE)</f>
        <v>0</v>
      </c>
      <c r="S3281" s="2">
        <f>VLOOKUP(M3281,[1]ArchetypeScores!E:K,7,FALSE)</f>
        <v>0</v>
      </c>
      <c r="T3281" s="2" t="str">
        <f t="shared" si="51"/>
        <v>Not A&amp;R positive</v>
      </c>
    </row>
    <row r="3282" spans="1:20" x14ac:dyDescent="0.3">
      <c r="A3282" s="2" t="s">
        <v>8582</v>
      </c>
      <c r="B3282" s="3" t="s">
        <v>8776</v>
      </c>
      <c r="C3282" s="3" t="s">
        <v>8777</v>
      </c>
      <c r="D3282" s="4"/>
      <c r="E3282" s="5" t="s">
        <v>8585</v>
      </c>
      <c r="F3282" s="4">
        <v>0</v>
      </c>
      <c r="G3282" s="6">
        <v>47580</v>
      </c>
      <c r="H3282" s="3" t="s">
        <v>8775</v>
      </c>
      <c r="I3282" s="3"/>
      <c r="J3282" s="3"/>
      <c r="K3282" s="5" t="s">
        <v>61</v>
      </c>
      <c r="L3282" s="5" t="s">
        <v>112</v>
      </c>
      <c r="M3282" s="5" t="s">
        <v>948</v>
      </c>
      <c r="N3282" s="5">
        <f>VLOOKUP(M3282,[1]ArchetypeScores!E:N,10,FALSE)</f>
        <v>0</v>
      </c>
      <c r="O3282" s="5">
        <f>VLOOKUP(M3282,[1]ArchetypeScores!E:O,11,FALSE)</f>
        <v>-1</v>
      </c>
      <c r="P3282" s="5">
        <f>VLOOKUP(M3282,[1]ArchetypeScores!E:P,12,FALSE)</f>
        <v>0</v>
      </c>
      <c r="Q3282" s="2" t="str">
        <f>VLOOKUP(M3282,[1]ArchetypeScores!E:W,19,FALSE)</f>
        <v>Health care</v>
      </c>
      <c r="R3282" s="2">
        <f>VLOOKUP(M3282,[1]ArchetypeScores!E:I,5,FALSE)</f>
        <v>0</v>
      </c>
      <c r="S3282" s="2">
        <f>VLOOKUP(M3282,[1]ArchetypeScores!E:K,7,FALSE)</f>
        <v>0</v>
      </c>
      <c r="T3282" s="2" t="str">
        <f t="shared" si="51"/>
        <v>Not A&amp;R positive</v>
      </c>
    </row>
    <row r="3283" spans="1:20" x14ac:dyDescent="0.3">
      <c r="A3283" s="2" t="s">
        <v>8582</v>
      </c>
      <c r="B3283" s="3" t="s">
        <v>8778</v>
      </c>
      <c r="C3283" s="3" t="s">
        <v>8779</v>
      </c>
      <c r="D3283" s="4"/>
      <c r="E3283" s="5" t="s">
        <v>8585</v>
      </c>
      <c r="F3283" s="4">
        <v>0</v>
      </c>
      <c r="G3283" s="6">
        <v>47617</v>
      </c>
      <c r="H3283" s="3" t="s">
        <v>8780</v>
      </c>
      <c r="I3283" s="3"/>
      <c r="J3283" s="3"/>
      <c r="K3283" s="5" t="s">
        <v>570</v>
      </c>
      <c r="L3283" s="5">
        <v>3</v>
      </c>
      <c r="M3283" s="5" t="s">
        <v>4242</v>
      </c>
      <c r="N3283" s="5">
        <f>VLOOKUP(M3283,[1]ArchetypeScores!E:N,10,FALSE)</f>
        <v>1</v>
      </c>
      <c r="O3283" s="5">
        <f>VLOOKUP(M3283,[1]ArchetypeScores!E:O,11,FALSE)</f>
        <v>-2</v>
      </c>
      <c r="P3283" s="5">
        <f>VLOOKUP(M3283,[1]ArchetypeScores!E:P,12,FALSE)</f>
        <v>-2</v>
      </c>
      <c r="Q3283" s="2" t="str">
        <f>VLOOKUP(M3283,[1]ArchetypeScores!E:W,19,FALSE)</f>
        <v>Energy and water</v>
      </c>
      <c r="R3283" s="2">
        <f>VLOOKUP(M3283,[1]ArchetypeScores!E:I,5,FALSE)</f>
        <v>0</v>
      </c>
      <c r="S3283" s="2">
        <f>VLOOKUP(M3283,[1]ArchetypeScores!E:K,7,FALSE)</f>
        <v>-1</v>
      </c>
      <c r="T3283" s="2" t="str">
        <f t="shared" si="51"/>
        <v>Not A&amp;R positive</v>
      </c>
    </row>
    <row r="3284" spans="1:20" x14ac:dyDescent="0.3">
      <c r="A3284" s="2" t="s">
        <v>8582</v>
      </c>
      <c r="B3284" s="3" t="s">
        <v>8781</v>
      </c>
      <c r="C3284" s="3" t="s">
        <v>8782</v>
      </c>
      <c r="D3284" s="4"/>
      <c r="E3284" s="5" t="s">
        <v>8585</v>
      </c>
      <c r="F3284" s="4">
        <v>0</v>
      </c>
      <c r="G3284" s="6">
        <v>47614</v>
      </c>
      <c r="H3284" s="3" t="s">
        <v>8783</v>
      </c>
      <c r="I3284" s="3"/>
      <c r="J3284" s="3"/>
      <c r="K3284" s="5" t="s">
        <v>2091</v>
      </c>
      <c r="L3284" s="5">
        <v>6</v>
      </c>
      <c r="M3284" s="5" t="s">
        <v>2092</v>
      </c>
      <c r="N3284" s="5">
        <f>VLOOKUP(M3284,[1]ArchetypeScores!E:N,10,FALSE)</f>
        <v>0</v>
      </c>
      <c r="O3284" s="5">
        <f>VLOOKUP(M3284,[1]ArchetypeScores!E:O,11,FALSE)</f>
        <v>-1</v>
      </c>
      <c r="P3284" s="5">
        <f>VLOOKUP(M3284,[1]ArchetypeScores!E:P,12,FALSE)</f>
        <v>0</v>
      </c>
      <c r="Q3284" s="2" t="str">
        <f>VLOOKUP(M3284,[1]ArchetypeScores!E:W,19,FALSE)</f>
        <v>Untargeted</v>
      </c>
      <c r="R3284" s="2">
        <f>VLOOKUP(M3284,[1]ArchetypeScores!E:I,5,FALSE)</f>
        <v>0</v>
      </c>
      <c r="S3284" s="2">
        <f>VLOOKUP(M3284,[1]ArchetypeScores!E:K,7,FALSE)</f>
        <v>0</v>
      </c>
      <c r="T3284" s="2" t="str">
        <f t="shared" si="51"/>
        <v>Not A&amp;R positive</v>
      </c>
    </row>
    <row r="3285" spans="1:20" ht="30.6" x14ac:dyDescent="0.3">
      <c r="A3285" s="2" t="s">
        <v>8582</v>
      </c>
      <c r="B3285" s="7" t="s">
        <v>8784</v>
      </c>
      <c r="C3285" s="3" t="s">
        <v>8785</v>
      </c>
      <c r="D3285" s="4">
        <v>500</v>
      </c>
      <c r="E3285" s="5" t="s">
        <v>8585</v>
      </c>
      <c r="F3285" s="4">
        <v>6.5350999999999999</v>
      </c>
      <c r="G3285" s="6">
        <v>47659</v>
      </c>
      <c r="H3285" s="3" t="s">
        <v>8786</v>
      </c>
      <c r="I3285" s="3"/>
      <c r="J3285" s="3"/>
      <c r="K3285" s="5" t="s">
        <v>38</v>
      </c>
      <c r="L3285" s="5">
        <v>1</v>
      </c>
      <c r="M3285" s="5" t="s">
        <v>43</v>
      </c>
      <c r="N3285" s="5">
        <f>VLOOKUP(M3285,[1]ArchetypeScores!E:N,10,FALSE)</f>
        <v>0</v>
      </c>
      <c r="O3285" s="5">
        <f>VLOOKUP(M3285,[1]ArchetypeScores!E:O,11,FALSE)</f>
        <v>-1</v>
      </c>
      <c r="P3285" s="5">
        <f>VLOOKUP(M3285,[1]ArchetypeScores!E:P,12,FALSE)</f>
        <v>0</v>
      </c>
      <c r="Q3285" s="2" t="str">
        <f>VLOOKUP(M3285,[1]ArchetypeScores!E:W,19,FALSE)</f>
        <v>Consumer (including agriculture and tourism)</v>
      </c>
      <c r="R3285" s="2">
        <f>VLOOKUP(M3285,[1]ArchetypeScores!E:I,5,FALSE)</f>
        <v>0</v>
      </c>
      <c r="S3285" s="2">
        <f>VLOOKUP(M3285,[1]ArchetypeScores!E:K,7,FALSE)</f>
        <v>0</v>
      </c>
      <c r="T3285" s="2" t="str">
        <f t="shared" si="51"/>
        <v>Not A&amp;R positive</v>
      </c>
    </row>
    <row r="3286" spans="1:20" x14ac:dyDescent="0.3">
      <c r="A3286" s="2" t="s">
        <v>8582</v>
      </c>
      <c r="B3286" s="3" t="s">
        <v>8787</v>
      </c>
      <c r="C3286" s="3" t="s">
        <v>8788</v>
      </c>
      <c r="D3286" s="4"/>
      <c r="E3286" s="5" t="s">
        <v>8585</v>
      </c>
      <c r="F3286" s="4">
        <v>0</v>
      </c>
      <c r="G3286" s="6">
        <v>47610</v>
      </c>
      <c r="H3286" s="3" t="s">
        <v>8789</v>
      </c>
      <c r="I3286" s="3"/>
      <c r="J3286" s="3"/>
      <c r="K3286" s="5" t="s">
        <v>84</v>
      </c>
      <c r="L3286" s="5">
        <v>2</v>
      </c>
      <c r="M3286" s="5" t="s">
        <v>924</v>
      </c>
      <c r="N3286" s="5">
        <f>VLOOKUP(M3286,[1]ArchetypeScores!E:N,10,FALSE)</f>
        <v>0</v>
      </c>
      <c r="O3286" s="5">
        <f>VLOOKUP(M3286,[1]ArchetypeScores!E:O,11,FALSE)</f>
        <v>-1</v>
      </c>
      <c r="P3286" s="5">
        <f>VLOOKUP(M3286,[1]ArchetypeScores!E:P,12,FALSE)</f>
        <v>0</v>
      </c>
      <c r="Q3286" s="2" t="str">
        <f>VLOOKUP(M3286,[1]ArchetypeScores!E:W,19,FALSE)</f>
        <v>Untargeted</v>
      </c>
      <c r="R3286" s="2">
        <f>VLOOKUP(M3286,[1]ArchetypeScores!E:I,5,FALSE)</f>
        <v>0</v>
      </c>
      <c r="S3286" s="2">
        <f>VLOOKUP(M3286,[1]ArchetypeScores!E:K,7,FALSE)</f>
        <v>0</v>
      </c>
      <c r="T3286" s="2" t="str">
        <f t="shared" si="51"/>
        <v>Not A&amp;R positive</v>
      </c>
    </row>
    <row r="3287" spans="1:20" x14ac:dyDescent="0.3">
      <c r="A3287" s="2" t="s">
        <v>8582</v>
      </c>
      <c r="B3287" s="3" t="s">
        <v>8790</v>
      </c>
      <c r="C3287" s="3" t="s">
        <v>8791</v>
      </c>
      <c r="D3287" s="4"/>
      <c r="E3287" s="5" t="s">
        <v>8585</v>
      </c>
      <c r="F3287" s="4">
        <v>0</v>
      </c>
      <c r="G3287" s="6">
        <v>47645</v>
      </c>
      <c r="H3287" s="3" t="s">
        <v>8696</v>
      </c>
      <c r="I3287" s="3" t="s">
        <v>8590</v>
      </c>
      <c r="J3287" s="3"/>
      <c r="K3287" s="5" t="s">
        <v>163</v>
      </c>
      <c r="L3287" s="5">
        <v>4</v>
      </c>
      <c r="M3287" s="5" t="s">
        <v>1448</v>
      </c>
      <c r="N3287" s="5">
        <f>VLOOKUP(M3287,[1]ArchetypeScores!E:N,10,FALSE)</f>
        <v>0</v>
      </c>
      <c r="O3287" s="5">
        <f>VLOOKUP(M3287,[1]ArchetypeScores!E:O,11,FALSE)</f>
        <v>0</v>
      </c>
      <c r="P3287" s="5">
        <f>VLOOKUP(M3287,[1]ArchetypeScores!E:P,12,FALSE)</f>
        <v>0</v>
      </c>
      <c r="Q3287" s="2" t="str">
        <f>VLOOKUP(M3287,[1]ArchetypeScores!E:W,19,FALSE)</f>
        <v>Other sector</v>
      </c>
      <c r="R3287" s="2">
        <f>VLOOKUP(M3287,[1]ArchetypeScores!E:I,5,FALSE)</f>
        <v>0</v>
      </c>
      <c r="S3287" s="2">
        <f>VLOOKUP(M3287,[1]ArchetypeScores!E:K,7,FALSE)</f>
        <v>0</v>
      </c>
      <c r="T3287" s="2" t="str">
        <f t="shared" si="51"/>
        <v>Not A&amp;R positive</v>
      </c>
    </row>
    <row r="3288" spans="1:20" x14ac:dyDescent="0.3">
      <c r="A3288" s="2" t="s">
        <v>8582</v>
      </c>
      <c r="B3288" s="3" t="s">
        <v>8792</v>
      </c>
      <c r="C3288" s="3" t="s">
        <v>8793</v>
      </c>
      <c r="D3288" s="4"/>
      <c r="E3288" s="5" t="s">
        <v>8585</v>
      </c>
      <c r="F3288" s="4">
        <v>0</v>
      </c>
      <c r="G3288" s="6">
        <v>47573</v>
      </c>
      <c r="H3288" s="3" t="s">
        <v>8794</v>
      </c>
      <c r="I3288" s="3"/>
      <c r="J3288" s="3"/>
      <c r="K3288" s="5" t="s">
        <v>214</v>
      </c>
      <c r="L3288" s="5">
        <v>1</v>
      </c>
      <c r="M3288" s="5" t="s">
        <v>215</v>
      </c>
      <c r="N3288" s="5">
        <f>VLOOKUP(M3288,[1]ArchetypeScores!E:N,10,FALSE)</f>
        <v>1</v>
      </c>
      <c r="O3288" s="5">
        <f>VLOOKUP(M3288,[1]ArchetypeScores!E:O,11,FALSE)</f>
        <v>0</v>
      </c>
      <c r="P3288" s="5">
        <f>VLOOKUP(M3288,[1]ArchetypeScores!E:P,12,FALSE)</f>
        <v>1</v>
      </c>
      <c r="Q3288" s="2" t="str">
        <f>VLOOKUP(M3288,[1]ArchetypeScores!E:W,19,FALSE)</f>
        <v>Health care</v>
      </c>
      <c r="R3288" s="2">
        <f>VLOOKUP(M3288,[1]ArchetypeScores!E:I,5,FALSE)</f>
        <v>0</v>
      </c>
      <c r="S3288" s="2">
        <f>VLOOKUP(M3288,[1]ArchetypeScores!E:K,7,FALSE)</f>
        <v>1</v>
      </c>
      <c r="T3288" s="2" t="str">
        <f t="shared" si="51"/>
        <v>Indirect only</v>
      </c>
    </row>
    <row r="3289" spans="1:20" x14ac:dyDescent="0.3">
      <c r="A3289" s="2" t="s">
        <v>8582</v>
      </c>
      <c r="B3289" s="3" t="s">
        <v>8795</v>
      </c>
      <c r="C3289" s="3" t="s">
        <v>8796</v>
      </c>
      <c r="D3289" s="4"/>
      <c r="E3289" s="5" t="s">
        <v>8585</v>
      </c>
      <c r="F3289" s="4">
        <v>0</v>
      </c>
      <c r="G3289" s="6">
        <v>47577</v>
      </c>
      <c r="H3289" s="3" t="s">
        <v>8797</v>
      </c>
      <c r="I3289" s="3"/>
      <c r="J3289" s="3"/>
      <c r="K3289" s="5" t="s">
        <v>1727</v>
      </c>
      <c r="L3289" s="5">
        <v>2</v>
      </c>
      <c r="M3289" s="5" t="s">
        <v>1746</v>
      </c>
      <c r="N3289" s="5">
        <f>VLOOKUP(M3289,[1]ArchetypeScores!E:N,10,FALSE)</f>
        <v>1</v>
      </c>
      <c r="O3289" s="5">
        <f>VLOOKUP(M3289,[1]ArchetypeScores!E:O,11,FALSE)</f>
        <v>-2</v>
      </c>
      <c r="P3289" s="5">
        <f>VLOOKUP(M3289,[1]ArchetypeScores!E:P,12,FALSE)</f>
        <v>2</v>
      </c>
      <c r="Q3289" s="2" t="str">
        <f>VLOOKUP(M3289,[1]ArchetypeScores!E:W,19,FALSE)</f>
        <v>Industrials - other</v>
      </c>
      <c r="R3289" s="2">
        <f>VLOOKUP(M3289,[1]ArchetypeScores!E:I,5,FALSE)</f>
        <v>0</v>
      </c>
      <c r="S3289" s="2">
        <f>VLOOKUP(M3289,[1]ArchetypeScores!E:K,7,FALSE)</f>
        <v>0</v>
      </c>
      <c r="T3289" s="2" t="str">
        <f t="shared" si="51"/>
        <v>Not A&amp;R positive</v>
      </c>
    </row>
    <row r="3290" spans="1:20" x14ac:dyDescent="0.3">
      <c r="A3290" s="2" t="s">
        <v>8582</v>
      </c>
      <c r="B3290" s="8" t="s">
        <v>8798</v>
      </c>
      <c r="C3290" s="3" t="s">
        <v>8799</v>
      </c>
      <c r="D3290" s="4">
        <v>100</v>
      </c>
      <c r="E3290" s="5" t="s">
        <v>8585</v>
      </c>
      <c r="F3290" s="4">
        <v>1.33494</v>
      </c>
      <c r="G3290" s="6">
        <v>47603</v>
      </c>
      <c r="H3290" s="3" t="s">
        <v>8800</v>
      </c>
      <c r="I3290" s="3" t="s">
        <v>8594</v>
      </c>
      <c r="J3290" s="3"/>
      <c r="K3290" s="5" t="s">
        <v>57</v>
      </c>
      <c r="L3290" s="5">
        <v>1</v>
      </c>
      <c r="M3290" s="5" t="s">
        <v>123</v>
      </c>
      <c r="N3290" s="5">
        <f>VLOOKUP(M3290,[1]ArchetypeScores!E:N,10,FALSE)</f>
        <v>0</v>
      </c>
      <c r="O3290" s="5">
        <f>VLOOKUP(M3290,[1]ArchetypeScores!E:O,11,FALSE)</f>
        <v>-1</v>
      </c>
      <c r="P3290" s="5">
        <f>VLOOKUP(M3290,[1]ArchetypeScores!E:P,12,FALSE)</f>
        <v>0</v>
      </c>
      <c r="Q3290" s="2" t="str">
        <f>VLOOKUP(M3290,[1]ArchetypeScores!E:W,19,FALSE)</f>
        <v>Consumer (including agriculture and tourism)</v>
      </c>
      <c r="R3290" s="2">
        <f>VLOOKUP(M3290,[1]ArchetypeScores!E:I,5,FALSE)</f>
        <v>0</v>
      </c>
      <c r="S3290" s="2">
        <f>VLOOKUP(M3290,[1]ArchetypeScores!E:K,7,FALSE)</f>
        <v>0</v>
      </c>
      <c r="T3290" s="2" t="str">
        <f t="shared" si="51"/>
        <v>Not A&amp;R positive</v>
      </c>
    </row>
    <row r="3291" spans="1:20" x14ac:dyDescent="0.3">
      <c r="A3291" s="2" t="s">
        <v>8582</v>
      </c>
      <c r="B3291" s="8" t="s">
        <v>8801</v>
      </c>
      <c r="C3291" s="3" t="s">
        <v>8802</v>
      </c>
      <c r="D3291" s="4">
        <v>100</v>
      </c>
      <c r="E3291" s="5" t="s">
        <v>8585</v>
      </c>
      <c r="F3291" s="4">
        <v>1.31857</v>
      </c>
      <c r="G3291" s="6">
        <v>47635</v>
      </c>
      <c r="H3291" s="3" t="s">
        <v>8589</v>
      </c>
      <c r="I3291" s="3" t="s">
        <v>8590</v>
      </c>
      <c r="J3291" s="3"/>
      <c r="K3291" s="5" t="s">
        <v>57</v>
      </c>
      <c r="L3291" s="5">
        <v>1</v>
      </c>
      <c r="M3291" s="5" t="s">
        <v>123</v>
      </c>
      <c r="N3291" s="5">
        <f>VLOOKUP(M3291,[1]ArchetypeScores!E:N,10,FALSE)</f>
        <v>0</v>
      </c>
      <c r="O3291" s="5">
        <f>VLOOKUP(M3291,[1]ArchetypeScores!E:O,11,FALSE)</f>
        <v>-1</v>
      </c>
      <c r="P3291" s="5">
        <f>VLOOKUP(M3291,[1]ArchetypeScores!E:P,12,FALSE)</f>
        <v>0</v>
      </c>
      <c r="Q3291" s="2" t="str">
        <f>VLOOKUP(M3291,[1]ArchetypeScores!E:W,19,FALSE)</f>
        <v>Consumer (including agriculture and tourism)</v>
      </c>
      <c r="R3291" s="2">
        <f>VLOOKUP(M3291,[1]ArchetypeScores!E:I,5,FALSE)</f>
        <v>0</v>
      </c>
      <c r="S3291" s="2">
        <f>VLOOKUP(M3291,[1]ArchetypeScores!E:K,7,FALSE)</f>
        <v>0</v>
      </c>
      <c r="T3291" s="2" t="str">
        <f t="shared" si="51"/>
        <v>Not A&amp;R positive</v>
      </c>
    </row>
    <row r="3292" spans="1:20" x14ac:dyDescent="0.3">
      <c r="A3292" s="2" t="s">
        <v>8582</v>
      </c>
      <c r="B3292" s="3" t="s">
        <v>8803</v>
      </c>
      <c r="C3292" s="3" t="s">
        <v>8804</v>
      </c>
      <c r="D3292" s="4">
        <v>27</v>
      </c>
      <c r="E3292" s="5" t="s">
        <v>8585</v>
      </c>
      <c r="F3292" s="4">
        <v>0.35202</v>
      </c>
      <c r="G3292" s="6">
        <v>47660</v>
      </c>
      <c r="H3292" s="3" t="s">
        <v>8805</v>
      </c>
      <c r="I3292" s="3"/>
      <c r="J3292" s="3"/>
      <c r="K3292" s="5" t="s">
        <v>570</v>
      </c>
      <c r="L3292" s="5">
        <v>3</v>
      </c>
      <c r="M3292" s="5" t="s">
        <v>4242</v>
      </c>
      <c r="N3292" s="5">
        <f>VLOOKUP(M3292,[1]ArchetypeScores!E:N,10,FALSE)</f>
        <v>1</v>
      </c>
      <c r="O3292" s="5">
        <f>VLOOKUP(M3292,[1]ArchetypeScores!E:O,11,FALSE)</f>
        <v>-2</v>
      </c>
      <c r="P3292" s="5">
        <f>VLOOKUP(M3292,[1]ArchetypeScores!E:P,12,FALSE)</f>
        <v>-2</v>
      </c>
      <c r="Q3292" s="2" t="str">
        <f>VLOOKUP(M3292,[1]ArchetypeScores!E:W,19,FALSE)</f>
        <v>Energy and water</v>
      </c>
      <c r="R3292" s="2">
        <f>VLOOKUP(M3292,[1]ArchetypeScores!E:I,5,FALSE)</f>
        <v>0</v>
      </c>
      <c r="S3292" s="2">
        <f>VLOOKUP(M3292,[1]ArchetypeScores!E:K,7,FALSE)</f>
        <v>-1</v>
      </c>
      <c r="T3292" s="2" t="str">
        <f t="shared" si="51"/>
        <v>Not A&amp;R positive</v>
      </c>
    </row>
    <row r="3293" spans="1:20" x14ac:dyDescent="0.3">
      <c r="A3293" s="2" t="s">
        <v>8582</v>
      </c>
      <c r="B3293" s="3" t="s">
        <v>8806</v>
      </c>
      <c r="C3293" s="3" t="s">
        <v>8807</v>
      </c>
      <c r="D3293" s="4"/>
      <c r="E3293" s="5" t="s">
        <v>8585</v>
      </c>
      <c r="F3293" s="4">
        <v>0</v>
      </c>
      <c r="G3293" s="6">
        <v>47590</v>
      </c>
      <c r="H3293" s="3" t="s">
        <v>8808</v>
      </c>
      <c r="I3293" s="3"/>
      <c r="J3293" s="3"/>
      <c r="K3293" s="5" t="s">
        <v>118</v>
      </c>
      <c r="L3293" s="5">
        <v>1</v>
      </c>
      <c r="M3293" s="5" t="s">
        <v>275</v>
      </c>
      <c r="N3293" s="5">
        <f>VLOOKUP(M3293,[1]ArchetypeScores!E:N,10,FALSE)</f>
        <v>0</v>
      </c>
      <c r="O3293" s="5">
        <f>VLOOKUP(M3293,[1]ArchetypeScores!E:O,11,FALSE)</f>
        <v>-1</v>
      </c>
      <c r="P3293" s="5">
        <f>VLOOKUP(M3293,[1]ArchetypeScores!E:P,12,FALSE)</f>
        <v>0</v>
      </c>
      <c r="Q3293" s="2" t="str">
        <f>VLOOKUP(M3293,[1]ArchetypeScores!E:W,19,FALSE)</f>
        <v>Untargeted</v>
      </c>
      <c r="R3293" s="2">
        <f>VLOOKUP(M3293,[1]ArchetypeScores!E:I,5,FALSE)</f>
        <v>0</v>
      </c>
      <c r="S3293" s="2">
        <f>VLOOKUP(M3293,[1]ArchetypeScores!E:K,7,FALSE)</f>
        <v>0</v>
      </c>
      <c r="T3293" s="2" t="str">
        <f t="shared" si="51"/>
        <v>Not A&amp;R positive</v>
      </c>
    </row>
    <row r="3294" spans="1:20" x14ac:dyDescent="0.3">
      <c r="A3294" s="2" t="s">
        <v>8582</v>
      </c>
      <c r="B3294" s="3" t="s">
        <v>8809</v>
      </c>
      <c r="C3294" s="3" t="s">
        <v>8810</v>
      </c>
      <c r="D3294" s="4"/>
      <c r="E3294" s="5" t="s">
        <v>8585</v>
      </c>
      <c r="F3294" s="4">
        <v>0</v>
      </c>
      <c r="G3294" s="6">
        <v>47638</v>
      </c>
      <c r="H3294" s="3" t="s">
        <v>8589</v>
      </c>
      <c r="I3294" s="3" t="s">
        <v>8590</v>
      </c>
      <c r="J3294" s="3"/>
      <c r="K3294" s="5" t="s">
        <v>47</v>
      </c>
      <c r="L3294" s="5">
        <v>1</v>
      </c>
      <c r="M3294" s="5" t="s">
        <v>48</v>
      </c>
      <c r="N3294" s="5">
        <f>VLOOKUP(M3294,[1]ArchetypeScores!E:N,10,FALSE)</f>
        <v>0</v>
      </c>
      <c r="O3294" s="5">
        <f>VLOOKUP(M3294,[1]ArchetypeScores!E:O,11,FALSE)</f>
        <v>0</v>
      </c>
      <c r="P3294" s="5">
        <f>VLOOKUP(M3294,[1]ArchetypeScores!E:P,12,FALSE)</f>
        <v>0</v>
      </c>
      <c r="Q3294" s="2" t="str">
        <f>VLOOKUP(M3294,[1]ArchetypeScores!E:W,19,FALSE)</f>
        <v>Consumer (including agriculture and tourism)</v>
      </c>
      <c r="R3294" s="2">
        <f>VLOOKUP(M3294,[1]ArchetypeScores!E:I,5,FALSE)</f>
        <v>0</v>
      </c>
      <c r="S3294" s="2">
        <f>VLOOKUP(M3294,[1]ArchetypeScores!E:K,7,FALSE)</f>
        <v>0</v>
      </c>
      <c r="T3294" s="2" t="str">
        <f t="shared" si="51"/>
        <v>Not A&amp;R positive</v>
      </c>
    </row>
    <row r="3295" spans="1:20" x14ac:dyDescent="0.3">
      <c r="A3295" s="2" t="s">
        <v>8582</v>
      </c>
      <c r="B3295" s="3" t="s">
        <v>8811</v>
      </c>
      <c r="C3295" s="3" t="s">
        <v>8812</v>
      </c>
      <c r="D3295" s="4"/>
      <c r="E3295" s="5" t="s">
        <v>8585</v>
      </c>
      <c r="F3295" s="4">
        <v>0</v>
      </c>
      <c r="G3295" s="6">
        <v>47574</v>
      </c>
      <c r="H3295" s="3" t="s">
        <v>8813</v>
      </c>
      <c r="I3295" s="3"/>
      <c r="J3295" s="3"/>
      <c r="K3295" s="5" t="s">
        <v>118</v>
      </c>
      <c r="L3295" s="5">
        <v>3</v>
      </c>
      <c r="M3295" s="5" t="s">
        <v>168</v>
      </c>
      <c r="N3295" s="5">
        <f>VLOOKUP(M3295,[1]ArchetypeScores!E:N,10,FALSE)</f>
        <v>0</v>
      </c>
      <c r="O3295" s="5">
        <f>VLOOKUP(M3295,[1]ArchetypeScores!E:O,11,FALSE)</f>
        <v>-1</v>
      </c>
      <c r="P3295" s="5">
        <f>VLOOKUP(M3295,[1]ArchetypeScores!E:P,12,FALSE)</f>
        <v>0</v>
      </c>
      <c r="Q3295" s="2" t="str">
        <f>VLOOKUP(M3295,[1]ArchetypeScores!E:W,19,FALSE)</f>
        <v>Untargeted</v>
      </c>
      <c r="R3295" s="2">
        <f>VLOOKUP(M3295,[1]ArchetypeScores!E:I,5,FALSE)</f>
        <v>0</v>
      </c>
      <c r="S3295" s="2">
        <f>VLOOKUP(M3295,[1]ArchetypeScores!E:K,7,FALSE)</f>
        <v>0</v>
      </c>
      <c r="T3295" s="2" t="str">
        <f t="shared" si="51"/>
        <v>Not A&amp;R positive</v>
      </c>
    </row>
    <row r="3296" spans="1:20" x14ac:dyDescent="0.3">
      <c r="A3296" s="2" t="s">
        <v>8582</v>
      </c>
      <c r="B3296" s="3" t="s">
        <v>8814</v>
      </c>
      <c r="C3296" s="3" t="s">
        <v>8815</v>
      </c>
      <c r="D3296" s="4">
        <v>10</v>
      </c>
      <c r="E3296" s="5" t="s">
        <v>8585</v>
      </c>
      <c r="F3296" s="4">
        <v>0.13253999999999999</v>
      </c>
      <c r="G3296" s="6">
        <v>47650</v>
      </c>
      <c r="H3296" s="3" t="s">
        <v>8816</v>
      </c>
      <c r="I3296" s="3"/>
      <c r="J3296" s="3"/>
      <c r="K3296" s="5" t="s">
        <v>102</v>
      </c>
      <c r="L3296" s="5">
        <v>1</v>
      </c>
      <c r="M3296" s="5" t="s">
        <v>103</v>
      </c>
      <c r="N3296" s="5">
        <f>VLOOKUP(M3296,[1]ArchetypeScores!E:N,10,FALSE)</f>
        <v>0</v>
      </c>
      <c r="O3296" s="5">
        <f>VLOOKUP(M3296,[1]ArchetypeScores!E:O,11,FALSE)</f>
        <v>-1</v>
      </c>
      <c r="P3296" s="5">
        <f>VLOOKUP(M3296,[1]ArchetypeScores!E:P,12,FALSE)</f>
        <v>0</v>
      </c>
      <c r="Q3296" s="2" t="str">
        <f>VLOOKUP(M3296,[1]ArchetypeScores!E:W,19,FALSE)</f>
        <v>Untargeted</v>
      </c>
      <c r="R3296" s="2">
        <f>VLOOKUP(M3296,[1]ArchetypeScores!E:I,5,FALSE)</f>
        <v>0</v>
      </c>
      <c r="S3296" s="2">
        <f>VLOOKUP(M3296,[1]ArchetypeScores!E:K,7,FALSE)</f>
        <v>1</v>
      </c>
      <c r="T3296" s="2" t="str">
        <f t="shared" si="51"/>
        <v>Indirect only</v>
      </c>
    </row>
    <row r="3297" spans="1:20" x14ac:dyDescent="0.3">
      <c r="A3297" s="2" t="s">
        <v>8582</v>
      </c>
      <c r="B3297" s="3" t="s">
        <v>8817</v>
      </c>
      <c r="C3297" s="3" t="s">
        <v>8818</v>
      </c>
      <c r="D3297" s="4">
        <v>500</v>
      </c>
      <c r="E3297" s="5" t="s">
        <v>8585</v>
      </c>
      <c r="F3297" s="4">
        <v>6.5746200000000004</v>
      </c>
      <c r="G3297" s="6">
        <v>47618</v>
      </c>
      <c r="H3297" s="3" t="s">
        <v>8819</v>
      </c>
      <c r="I3297" s="3"/>
      <c r="J3297" s="3"/>
      <c r="K3297" s="5" t="s">
        <v>570</v>
      </c>
      <c r="L3297" s="5">
        <v>4</v>
      </c>
      <c r="M3297" s="5" t="s">
        <v>1091</v>
      </c>
      <c r="N3297" s="5">
        <f>VLOOKUP(M3297,[1]ArchetypeScores!E:N,10,FALSE)</f>
        <v>1</v>
      </c>
      <c r="O3297" s="5">
        <f>VLOOKUP(M3297,[1]ArchetypeScores!E:O,11,FALSE)</f>
        <v>-2</v>
      </c>
      <c r="P3297" s="5">
        <f>VLOOKUP(M3297,[1]ArchetypeScores!E:P,12,FALSE)</f>
        <v>-2</v>
      </c>
      <c r="Q3297" s="2" t="str">
        <f>VLOOKUP(M3297,[1]ArchetypeScores!E:W,19,FALSE)</f>
        <v>Energy and water</v>
      </c>
      <c r="R3297" s="2">
        <f>VLOOKUP(M3297,[1]ArchetypeScores!E:I,5,FALSE)</f>
        <v>0</v>
      </c>
      <c r="S3297" s="2">
        <f>VLOOKUP(M3297,[1]ArchetypeScores!E:K,7,FALSE)</f>
        <v>-1</v>
      </c>
      <c r="T3297" s="2" t="str">
        <f t="shared" si="51"/>
        <v>Not A&amp;R positive</v>
      </c>
    </row>
    <row r="3298" spans="1:20" x14ac:dyDescent="0.3">
      <c r="A3298" s="2" t="s">
        <v>8582</v>
      </c>
      <c r="B3298" s="3" t="s">
        <v>8820</v>
      </c>
      <c r="C3298" s="3" t="s">
        <v>8821</v>
      </c>
      <c r="D3298" s="4">
        <v>30</v>
      </c>
      <c r="E3298" s="5" t="s">
        <v>8585</v>
      </c>
      <c r="F3298" s="4">
        <v>0.40048</v>
      </c>
      <c r="G3298" s="6">
        <v>47604</v>
      </c>
      <c r="H3298" s="3" t="s">
        <v>8822</v>
      </c>
      <c r="I3298" s="3" t="s">
        <v>8594</v>
      </c>
      <c r="J3298" s="3"/>
      <c r="K3298" s="5" t="s">
        <v>38</v>
      </c>
      <c r="L3298" s="5">
        <v>29</v>
      </c>
      <c r="M3298" s="5" t="s">
        <v>316</v>
      </c>
      <c r="N3298" s="5">
        <f>VLOOKUP(M3298,[1]ArchetypeScores!E:N,10,FALSE)</f>
        <v>0</v>
      </c>
      <c r="O3298" s="5">
        <f>VLOOKUP(M3298,[1]ArchetypeScores!E:O,11,FALSE)</f>
        <v>-1</v>
      </c>
      <c r="P3298" s="5">
        <f>VLOOKUP(M3298,[1]ArchetypeScores!E:P,12,FALSE)</f>
        <v>0</v>
      </c>
      <c r="Q3298" s="2" t="str">
        <f>VLOOKUP(M3298,[1]ArchetypeScores!E:W,19,FALSE)</f>
        <v>Other sector</v>
      </c>
      <c r="R3298" s="2">
        <f>VLOOKUP(M3298,[1]ArchetypeScores!E:I,5,FALSE)</f>
        <v>0</v>
      </c>
      <c r="S3298" s="2">
        <f>VLOOKUP(M3298,[1]ArchetypeScores!E:K,7,FALSE)</f>
        <v>0</v>
      </c>
      <c r="T3298" s="2" t="str">
        <f t="shared" si="51"/>
        <v>Not A&amp;R positive</v>
      </c>
    </row>
    <row r="3299" spans="1:20" x14ac:dyDescent="0.3">
      <c r="A3299" s="2" t="s">
        <v>8582</v>
      </c>
      <c r="B3299" s="3" t="s">
        <v>8823</v>
      </c>
      <c r="C3299" s="3" t="s">
        <v>8824</v>
      </c>
      <c r="D3299" s="4">
        <v>200</v>
      </c>
      <c r="E3299" s="5" t="s">
        <v>8585</v>
      </c>
      <c r="F3299" s="4">
        <v>2.63713</v>
      </c>
      <c r="G3299" s="6">
        <v>47636</v>
      </c>
      <c r="H3299" s="3" t="s">
        <v>8589</v>
      </c>
      <c r="I3299" s="3" t="s">
        <v>8590</v>
      </c>
      <c r="J3299" s="3"/>
      <c r="K3299" s="5" t="s">
        <v>94</v>
      </c>
      <c r="L3299" s="5">
        <v>8</v>
      </c>
      <c r="M3299" s="5" t="s">
        <v>7851</v>
      </c>
      <c r="N3299" s="5">
        <f>VLOOKUP(M3299,[1]ArchetypeScores!E:N,10,FALSE)</f>
        <v>1</v>
      </c>
      <c r="O3299" s="5">
        <f>VLOOKUP(M3299,[1]ArchetypeScores!E:O,11,FALSE)</f>
        <v>0</v>
      </c>
      <c r="P3299" s="5">
        <f>VLOOKUP(M3299,[1]ArchetypeScores!E:P,12,FALSE)</f>
        <v>1</v>
      </c>
      <c r="Q3299" s="2" t="e">
        <f>VLOOKUP(M3299,[1]ArchetypeScores!E:W,19,FALSE)</f>
        <v>#N/A</v>
      </c>
      <c r="R3299" s="2">
        <f>VLOOKUP(M3299,[1]ArchetypeScores!E:I,5,FALSE)</f>
        <v>0</v>
      </c>
      <c r="S3299" s="2">
        <f>VLOOKUP(M3299,[1]ArchetypeScores!E:K,7,FALSE)</f>
        <v>1</v>
      </c>
      <c r="T3299" s="2" t="str">
        <f t="shared" si="51"/>
        <v>Indirect only</v>
      </c>
    </row>
    <row r="3300" spans="1:20" x14ac:dyDescent="0.3">
      <c r="A3300" s="2" t="s">
        <v>8582</v>
      </c>
      <c r="B3300" s="3" t="s">
        <v>8825</v>
      </c>
      <c r="C3300" s="3" t="s">
        <v>8826</v>
      </c>
      <c r="D3300" s="4"/>
      <c r="E3300" s="5" t="s">
        <v>8585</v>
      </c>
      <c r="F3300" s="4">
        <v>0</v>
      </c>
      <c r="G3300" s="6">
        <v>47572</v>
      </c>
      <c r="H3300" s="3" t="s">
        <v>8606</v>
      </c>
      <c r="I3300" s="3"/>
      <c r="J3300" s="3"/>
      <c r="K3300" s="5" t="s">
        <v>53</v>
      </c>
      <c r="L3300" s="5">
        <v>1</v>
      </c>
      <c r="M3300" s="5" t="s">
        <v>54</v>
      </c>
      <c r="N3300" s="5">
        <f>VLOOKUP(M3300,[1]ArchetypeScores!E:N,10,FALSE)</f>
        <v>0</v>
      </c>
      <c r="O3300" s="5">
        <f>VLOOKUP(M3300,[1]ArchetypeScores!E:O,11,FALSE)</f>
        <v>-1</v>
      </c>
      <c r="P3300" s="5">
        <f>VLOOKUP(M3300,[1]ArchetypeScores!E:P,12,FALSE)</f>
        <v>0</v>
      </c>
      <c r="Q3300" s="2" t="str">
        <f>VLOOKUP(M3300,[1]ArchetypeScores!E:W,19,FALSE)</f>
        <v>Untargeted</v>
      </c>
      <c r="R3300" s="2">
        <f>VLOOKUP(M3300,[1]ArchetypeScores!E:I,5,FALSE)</f>
        <v>0</v>
      </c>
      <c r="S3300" s="2">
        <f>VLOOKUP(M3300,[1]ArchetypeScores!E:K,7,FALSE)</f>
        <v>0</v>
      </c>
      <c r="T3300" s="2" t="str">
        <f t="shared" si="51"/>
        <v>Not A&amp;R positive</v>
      </c>
    </row>
    <row r="3301" spans="1:20" x14ac:dyDescent="0.3">
      <c r="A3301" s="2" t="s">
        <v>8582</v>
      </c>
      <c r="B3301" s="3" t="s">
        <v>8827</v>
      </c>
      <c r="C3301" s="3" t="s">
        <v>8828</v>
      </c>
      <c r="D3301" s="4">
        <v>273</v>
      </c>
      <c r="E3301" s="5" t="s">
        <v>8585</v>
      </c>
      <c r="F3301" s="4">
        <v>3.5779800000000002</v>
      </c>
      <c r="G3301" s="6">
        <v>47668</v>
      </c>
      <c r="H3301" s="3" t="s">
        <v>8662</v>
      </c>
      <c r="I3301" s="3" t="s">
        <v>3013</v>
      </c>
      <c r="J3301" s="3"/>
      <c r="K3301" s="5" t="s">
        <v>261</v>
      </c>
      <c r="L3301" s="5">
        <v>2</v>
      </c>
      <c r="M3301" s="5" t="s">
        <v>262</v>
      </c>
      <c r="N3301" s="5">
        <f>VLOOKUP(M3301,[1]ArchetypeScores!E:N,10,FALSE)</f>
        <v>0</v>
      </c>
      <c r="O3301" s="5">
        <f>VLOOKUP(M3301,[1]ArchetypeScores!E:O,11,FALSE)</f>
        <v>-1</v>
      </c>
      <c r="P3301" s="5">
        <f>VLOOKUP(M3301,[1]ArchetypeScores!E:P,12,FALSE)</f>
        <v>0</v>
      </c>
      <c r="Q3301" s="2" t="str">
        <f>VLOOKUP(M3301,[1]ArchetypeScores!E:W,19,FALSE)</f>
        <v>Untargeted</v>
      </c>
      <c r="R3301" s="2">
        <f>VLOOKUP(M3301,[1]ArchetypeScores!E:I,5,FALSE)</f>
        <v>0</v>
      </c>
      <c r="S3301" s="2">
        <f>VLOOKUP(M3301,[1]ArchetypeScores!E:K,7,FALSE)</f>
        <v>0</v>
      </c>
      <c r="T3301" s="2" t="str">
        <f t="shared" si="51"/>
        <v>Not A&amp;R positive</v>
      </c>
    </row>
    <row r="3302" spans="1:20" x14ac:dyDescent="0.3">
      <c r="A3302" s="2" t="s">
        <v>8582</v>
      </c>
      <c r="B3302" s="3" t="s">
        <v>8829</v>
      </c>
      <c r="C3302" s="3" t="s">
        <v>8830</v>
      </c>
      <c r="D3302" s="4"/>
      <c r="E3302" s="5" t="s">
        <v>8585</v>
      </c>
      <c r="F3302" s="4">
        <v>0</v>
      </c>
      <c r="G3302" s="6">
        <v>47619</v>
      </c>
      <c r="H3302" s="3" t="s">
        <v>8701</v>
      </c>
      <c r="I3302" s="3" t="s">
        <v>8590</v>
      </c>
      <c r="J3302" s="3"/>
      <c r="K3302" s="5" t="s">
        <v>154</v>
      </c>
      <c r="L3302" s="5" t="s">
        <v>112</v>
      </c>
      <c r="M3302" s="5" t="s">
        <v>155</v>
      </c>
      <c r="N3302" s="5">
        <f>VLOOKUP(M3302,[1]ArchetypeScores!E:N,10,FALSE)</f>
        <v>1</v>
      </c>
      <c r="O3302" s="5">
        <f>VLOOKUP(M3302,[1]ArchetypeScores!E:O,11,FALSE)</f>
        <v>0</v>
      </c>
      <c r="P3302" s="5">
        <f>VLOOKUP(M3302,[1]ArchetypeScores!E:P,12,FALSE)</f>
        <v>0</v>
      </c>
      <c r="Q3302" s="2" t="str">
        <f>VLOOKUP(M3302,[1]ArchetypeScores!E:W,19,FALSE)</f>
        <v>Education and training</v>
      </c>
      <c r="R3302" s="2">
        <f>VLOOKUP(M3302,[1]ArchetypeScores!E:I,5,FALSE)</f>
        <v>0</v>
      </c>
      <c r="S3302" s="2">
        <f>VLOOKUP(M3302,[1]ArchetypeScores!E:K,7,FALSE)</f>
        <v>1</v>
      </c>
      <c r="T3302" s="2" t="str">
        <f t="shared" si="51"/>
        <v>Indirect only</v>
      </c>
    </row>
    <row r="3303" spans="1:20" x14ac:dyDescent="0.3">
      <c r="A3303" s="2" t="s">
        <v>8582</v>
      </c>
      <c r="B3303" s="3" t="s">
        <v>8831</v>
      </c>
      <c r="C3303" s="3" t="s">
        <v>8832</v>
      </c>
      <c r="D3303" s="4">
        <v>0.41599999999999998</v>
      </c>
      <c r="E3303" s="5" t="s">
        <v>8585</v>
      </c>
      <c r="F3303" s="4">
        <v>5.6800000000000002E-3</v>
      </c>
      <c r="G3303" s="6">
        <v>47587</v>
      </c>
      <c r="H3303" s="3" t="s">
        <v>8833</v>
      </c>
      <c r="I3303" s="3"/>
      <c r="J3303" s="3"/>
      <c r="K3303" s="5" t="s">
        <v>61</v>
      </c>
      <c r="L3303" s="5" t="s">
        <v>112</v>
      </c>
      <c r="M3303" s="5" t="s">
        <v>948</v>
      </c>
      <c r="N3303" s="5">
        <f>VLOOKUP(M3303,[1]ArchetypeScores!E:N,10,FALSE)</f>
        <v>0</v>
      </c>
      <c r="O3303" s="5">
        <f>VLOOKUP(M3303,[1]ArchetypeScores!E:O,11,FALSE)</f>
        <v>-1</v>
      </c>
      <c r="P3303" s="5">
        <f>VLOOKUP(M3303,[1]ArchetypeScores!E:P,12,FALSE)</f>
        <v>0</v>
      </c>
      <c r="Q3303" s="2" t="str">
        <f>VLOOKUP(M3303,[1]ArchetypeScores!E:W,19,FALSE)</f>
        <v>Health care</v>
      </c>
      <c r="R3303" s="2">
        <f>VLOOKUP(M3303,[1]ArchetypeScores!E:I,5,FALSE)</f>
        <v>0</v>
      </c>
      <c r="S3303" s="2">
        <f>VLOOKUP(M3303,[1]ArchetypeScores!E:K,7,FALSE)</f>
        <v>0</v>
      </c>
      <c r="T3303" s="2" t="str">
        <f t="shared" si="51"/>
        <v>Not A&amp;R positive</v>
      </c>
    </row>
    <row r="3304" spans="1:20" x14ac:dyDescent="0.3">
      <c r="A3304" s="2" t="s">
        <v>8582</v>
      </c>
      <c r="B3304" s="3" t="s">
        <v>8834</v>
      </c>
      <c r="C3304" s="3" t="s">
        <v>8835</v>
      </c>
      <c r="D3304" s="4">
        <v>17942</v>
      </c>
      <c r="E3304" s="5" t="s">
        <v>8585</v>
      </c>
      <c r="F3304" s="4">
        <v>235.92366000000001</v>
      </c>
      <c r="G3304" s="6">
        <v>47622</v>
      </c>
      <c r="H3304" s="3" t="s">
        <v>8836</v>
      </c>
      <c r="I3304" s="3" t="s">
        <v>8590</v>
      </c>
      <c r="J3304" s="3"/>
      <c r="K3304" s="5" t="s">
        <v>112</v>
      </c>
      <c r="L3304" s="5" t="s">
        <v>112</v>
      </c>
      <c r="M3304" s="5" t="s">
        <v>961</v>
      </c>
      <c r="N3304" s="5">
        <f>VLOOKUP(M3304,[1]ArchetypeScores!E:N,10,FALSE)</f>
        <v>0</v>
      </c>
      <c r="O3304" s="5">
        <f>VLOOKUP(M3304,[1]ArchetypeScores!E:O,11,FALSE)</f>
        <v>0</v>
      </c>
      <c r="P3304" s="5">
        <f>VLOOKUP(M3304,[1]ArchetypeScores!E:P,12,FALSE)</f>
        <v>0</v>
      </c>
      <c r="Q3304" s="2" t="str">
        <f>VLOOKUP(M3304,[1]ArchetypeScores!E:W,19,FALSE)</f>
        <v>Untargeted</v>
      </c>
      <c r="R3304" s="2">
        <f>VLOOKUP(M3304,[1]ArchetypeScores!E:I,5,FALSE)</f>
        <v>0</v>
      </c>
      <c r="S3304" s="2">
        <f>VLOOKUP(M3304,[1]ArchetypeScores!E:K,7,FALSE)</f>
        <v>0</v>
      </c>
      <c r="T3304" s="2" t="str">
        <f t="shared" si="51"/>
        <v>Not A&amp;R positive</v>
      </c>
    </row>
    <row r="3305" spans="1:20" x14ac:dyDescent="0.3">
      <c r="A3305" s="2" t="s">
        <v>8582</v>
      </c>
      <c r="B3305" s="3" t="s">
        <v>8837</v>
      </c>
      <c r="C3305" s="3" t="s">
        <v>8838</v>
      </c>
      <c r="D3305" s="4">
        <v>180</v>
      </c>
      <c r="E3305" s="5" t="s">
        <v>8585</v>
      </c>
      <c r="F3305" s="4">
        <v>2.4028800000000001</v>
      </c>
      <c r="G3305" s="6">
        <v>47598</v>
      </c>
      <c r="H3305" s="3" t="s">
        <v>8839</v>
      </c>
      <c r="I3305" s="3" t="s">
        <v>8594</v>
      </c>
      <c r="J3305" s="3"/>
      <c r="K3305" s="5" t="s">
        <v>25</v>
      </c>
      <c r="L3305" s="5">
        <v>9</v>
      </c>
      <c r="M3305" s="5" t="s">
        <v>493</v>
      </c>
      <c r="N3305" s="5">
        <f>VLOOKUP(M3305,[1]ArchetypeScores!E:N,10,FALSE)</f>
        <v>1</v>
      </c>
      <c r="O3305" s="5">
        <f>VLOOKUP(M3305,[1]ArchetypeScores!E:O,11,FALSE)</f>
        <v>-2</v>
      </c>
      <c r="P3305" s="5">
        <f>VLOOKUP(M3305,[1]ArchetypeScores!E:P,12,FALSE)</f>
        <v>0</v>
      </c>
      <c r="Q3305" s="2" t="str">
        <f>VLOOKUP(M3305,[1]ArchetypeScores!E:W,19,FALSE)</f>
        <v>Industrials - other</v>
      </c>
      <c r="R3305" s="2">
        <f>VLOOKUP(M3305,[1]ArchetypeScores!E:I,5,FALSE)</f>
        <v>0</v>
      </c>
      <c r="S3305" s="2">
        <f>VLOOKUP(M3305,[1]ArchetypeScores!E:K,7,FALSE)</f>
        <v>-1</v>
      </c>
      <c r="T3305" s="2" t="str">
        <f t="shared" si="51"/>
        <v>Not A&amp;R positive</v>
      </c>
    </row>
    <row r="3306" spans="1:20" x14ac:dyDescent="0.3">
      <c r="A3306" s="2" t="s">
        <v>8582</v>
      </c>
      <c r="B3306" s="3" t="s">
        <v>8176</v>
      </c>
      <c r="C3306" s="3" t="s">
        <v>8840</v>
      </c>
      <c r="D3306" s="4">
        <v>9</v>
      </c>
      <c r="E3306" s="5" t="s">
        <v>8585</v>
      </c>
      <c r="F3306" s="4">
        <v>0.12014</v>
      </c>
      <c r="G3306" s="6">
        <v>47605</v>
      </c>
      <c r="H3306" s="3" t="s">
        <v>8841</v>
      </c>
      <c r="I3306" s="3" t="s">
        <v>8594</v>
      </c>
      <c r="J3306" s="3"/>
      <c r="K3306" s="5" t="s">
        <v>61</v>
      </c>
      <c r="L3306" s="5">
        <v>5</v>
      </c>
      <c r="M3306" s="5" t="s">
        <v>62</v>
      </c>
      <c r="N3306" s="5">
        <f>VLOOKUP(M3306,[1]ArchetypeScores!E:N,10,FALSE)</f>
        <v>0</v>
      </c>
      <c r="O3306" s="5">
        <f>VLOOKUP(M3306,[1]ArchetypeScores!E:O,11,FALSE)</f>
        <v>-1</v>
      </c>
      <c r="P3306" s="5">
        <f>VLOOKUP(M3306,[1]ArchetypeScores!E:P,12,FALSE)</f>
        <v>0</v>
      </c>
      <c r="Q3306" s="2" t="str">
        <f>VLOOKUP(M3306,[1]ArchetypeScores!E:W,19,FALSE)</f>
        <v>Health care</v>
      </c>
      <c r="R3306" s="2">
        <f>VLOOKUP(M3306,[1]ArchetypeScores!E:I,5,FALSE)</f>
        <v>0</v>
      </c>
      <c r="S3306" s="2">
        <f>VLOOKUP(M3306,[1]ArchetypeScores!E:K,7,FALSE)</f>
        <v>0</v>
      </c>
      <c r="T3306" s="2" t="str">
        <f t="shared" si="51"/>
        <v>Not A&amp;R positive</v>
      </c>
    </row>
    <row r="3307" spans="1:20" x14ac:dyDescent="0.3">
      <c r="A3307" s="2" t="s">
        <v>8582</v>
      </c>
      <c r="B3307" s="3" t="s">
        <v>8842</v>
      </c>
      <c r="C3307" s="3" t="s">
        <v>8843</v>
      </c>
      <c r="D3307" s="4">
        <v>1</v>
      </c>
      <c r="E3307" s="5" t="s">
        <v>8585</v>
      </c>
      <c r="F3307" s="4">
        <v>1.325E-2</v>
      </c>
      <c r="G3307" s="6">
        <v>47651</v>
      </c>
      <c r="H3307" s="3" t="s">
        <v>8844</v>
      </c>
      <c r="I3307" s="3"/>
      <c r="J3307" s="3"/>
      <c r="K3307" s="5" t="s">
        <v>61</v>
      </c>
      <c r="L3307" s="5">
        <v>5</v>
      </c>
      <c r="M3307" s="5" t="s">
        <v>62</v>
      </c>
      <c r="N3307" s="5">
        <f>VLOOKUP(M3307,[1]ArchetypeScores!E:N,10,FALSE)</f>
        <v>0</v>
      </c>
      <c r="O3307" s="5">
        <f>VLOOKUP(M3307,[1]ArchetypeScores!E:O,11,FALSE)</f>
        <v>-1</v>
      </c>
      <c r="P3307" s="5">
        <f>VLOOKUP(M3307,[1]ArchetypeScores!E:P,12,FALSE)</f>
        <v>0</v>
      </c>
      <c r="Q3307" s="2" t="str">
        <f>VLOOKUP(M3307,[1]ArchetypeScores!E:W,19,FALSE)</f>
        <v>Health care</v>
      </c>
      <c r="R3307" s="2">
        <f>VLOOKUP(M3307,[1]ArchetypeScores!E:I,5,FALSE)</f>
        <v>0</v>
      </c>
      <c r="S3307" s="2">
        <f>VLOOKUP(M3307,[1]ArchetypeScores!E:K,7,FALSE)</f>
        <v>0</v>
      </c>
      <c r="T3307" s="2" t="str">
        <f t="shared" si="51"/>
        <v>Not A&amp;R positive</v>
      </c>
    </row>
    <row r="3308" spans="1:20" x14ac:dyDescent="0.3">
      <c r="A3308" s="2" t="s">
        <v>8582</v>
      </c>
      <c r="B3308" s="3" t="s">
        <v>8845</v>
      </c>
      <c r="C3308" s="3" t="s">
        <v>8846</v>
      </c>
      <c r="D3308" s="4">
        <v>350</v>
      </c>
      <c r="E3308" s="5" t="s">
        <v>8585</v>
      </c>
      <c r="F3308" s="4">
        <v>4.7999900000000002</v>
      </c>
      <c r="G3308" s="6">
        <v>47593</v>
      </c>
      <c r="H3308" s="3" t="s">
        <v>8847</v>
      </c>
      <c r="I3308" s="3"/>
      <c r="J3308" s="3"/>
      <c r="K3308" s="5" t="s">
        <v>61</v>
      </c>
      <c r="L3308" s="5">
        <v>5</v>
      </c>
      <c r="M3308" s="5" t="s">
        <v>62</v>
      </c>
      <c r="N3308" s="5">
        <f>VLOOKUP(M3308,[1]ArchetypeScores!E:N,10,FALSE)</f>
        <v>0</v>
      </c>
      <c r="O3308" s="5">
        <f>VLOOKUP(M3308,[1]ArchetypeScores!E:O,11,FALSE)</f>
        <v>-1</v>
      </c>
      <c r="P3308" s="5">
        <f>VLOOKUP(M3308,[1]ArchetypeScores!E:P,12,FALSE)</f>
        <v>0</v>
      </c>
      <c r="Q3308" s="2" t="str">
        <f>VLOOKUP(M3308,[1]ArchetypeScores!E:W,19,FALSE)</f>
        <v>Health care</v>
      </c>
      <c r="R3308" s="2">
        <f>VLOOKUP(M3308,[1]ArchetypeScores!E:I,5,FALSE)</f>
        <v>0</v>
      </c>
      <c r="S3308" s="2">
        <f>VLOOKUP(M3308,[1]ArchetypeScores!E:K,7,FALSE)</f>
        <v>0</v>
      </c>
      <c r="T3308" s="2" t="str">
        <f t="shared" si="51"/>
        <v>Not A&amp;R positive</v>
      </c>
    </row>
    <row r="3309" spans="1:20" x14ac:dyDescent="0.3">
      <c r="A3309" s="2" t="s">
        <v>8848</v>
      </c>
      <c r="B3309" s="3" t="s">
        <v>8849</v>
      </c>
      <c r="C3309" s="3" t="s">
        <v>8850</v>
      </c>
      <c r="D3309" s="4">
        <v>29381</v>
      </c>
      <c r="E3309" s="5" t="s">
        <v>8851</v>
      </c>
      <c r="F3309" s="4">
        <v>1.96888</v>
      </c>
      <c r="G3309" s="6">
        <v>47692</v>
      </c>
      <c r="H3309" s="3" t="s">
        <v>8852</v>
      </c>
      <c r="I3309" s="3"/>
      <c r="J3309" s="3"/>
      <c r="K3309" s="5" t="s">
        <v>118</v>
      </c>
      <c r="L3309" s="5">
        <v>4</v>
      </c>
      <c r="M3309" s="5" t="s">
        <v>119</v>
      </c>
      <c r="N3309" s="5">
        <f>VLOOKUP(M3309,[1]ArchetypeScores!E:N,10,FALSE)</f>
        <v>0</v>
      </c>
      <c r="O3309" s="5">
        <f>VLOOKUP(M3309,[1]ArchetypeScores!E:O,11,FALSE)</f>
        <v>-1</v>
      </c>
      <c r="P3309" s="5">
        <f>VLOOKUP(M3309,[1]ArchetypeScores!E:P,12,FALSE)</f>
        <v>0</v>
      </c>
      <c r="Q3309" s="2" t="str">
        <f>VLOOKUP(M3309,[1]ArchetypeScores!E:W,19,FALSE)</f>
        <v>Untargeted</v>
      </c>
      <c r="R3309" s="2">
        <f>VLOOKUP(M3309,[1]ArchetypeScores!E:I,5,FALSE)</f>
        <v>0</v>
      </c>
      <c r="S3309" s="2">
        <f>VLOOKUP(M3309,[1]ArchetypeScores!E:K,7,FALSE)</f>
        <v>0</v>
      </c>
      <c r="T3309" s="2" t="str">
        <f t="shared" si="51"/>
        <v>Not A&amp;R positive</v>
      </c>
    </row>
    <row r="3310" spans="1:20" x14ac:dyDescent="0.3">
      <c r="A3310" s="2" t="s">
        <v>8848</v>
      </c>
      <c r="B3310" s="3" t="s">
        <v>8853</v>
      </c>
      <c r="C3310" s="3" t="s">
        <v>8854</v>
      </c>
      <c r="D3310" s="4">
        <v>97110</v>
      </c>
      <c r="E3310" s="5" t="s">
        <v>8851</v>
      </c>
      <c r="F3310" s="4">
        <v>6.8973300000000002</v>
      </c>
      <c r="G3310" s="6">
        <v>47688</v>
      </c>
      <c r="H3310" s="3" t="s">
        <v>8855</v>
      </c>
      <c r="I3310" s="3" t="s">
        <v>8856</v>
      </c>
      <c r="J3310" s="3"/>
      <c r="K3310" s="5" t="s">
        <v>102</v>
      </c>
      <c r="L3310" s="5">
        <v>1</v>
      </c>
      <c r="M3310" s="5" t="s">
        <v>103</v>
      </c>
      <c r="N3310" s="5">
        <f>VLOOKUP(M3310,[1]ArchetypeScores!E:N,10,FALSE)</f>
        <v>0</v>
      </c>
      <c r="O3310" s="5">
        <f>VLOOKUP(M3310,[1]ArchetypeScores!E:O,11,FALSE)</f>
        <v>-1</v>
      </c>
      <c r="P3310" s="5">
        <f>VLOOKUP(M3310,[1]ArchetypeScores!E:P,12,FALSE)</f>
        <v>0</v>
      </c>
      <c r="Q3310" s="2" t="str">
        <f>VLOOKUP(M3310,[1]ArchetypeScores!E:W,19,FALSE)</f>
        <v>Untargeted</v>
      </c>
      <c r="R3310" s="2">
        <f>VLOOKUP(M3310,[1]ArchetypeScores!E:I,5,FALSE)</f>
        <v>0</v>
      </c>
      <c r="S3310" s="2">
        <f>VLOOKUP(M3310,[1]ArchetypeScores!E:K,7,FALSE)</f>
        <v>1</v>
      </c>
      <c r="T3310" s="2" t="str">
        <f t="shared" si="51"/>
        <v>Indirect only</v>
      </c>
    </row>
    <row r="3311" spans="1:20" x14ac:dyDescent="0.3">
      <c r="A3311" s="2" t="s">
        <v>8848</v>
      </c>
      <c r="B3311" s="3" t="s">
        <v>8857</v>
      </c>
      <c r="C3311" s="3" t="s">
        <v>8858</v>
      </c>
      <c r="D3311" s="4">
        <v>44570</v>
      </c>
      <c r="E3311" s="5" t="s">
        <v>8851</v>
      </c>
      <c r="F3311" s="4">
        <v>3.1656300000000002</v>
      </c>
      <c r="G3311" s="6">
        <v>47689</v>
      </c>
      <c r="H3311" s="3" t="s">
        <v>8855</v>
      </c>
      <c r="I3311" s="3" t="s">
        <v>8856</v>
      </c>
      <c r="J3311" s="3"/>
      <c r="K3311" s="5" t="s">
        <v>38</v>
      </c>
      <c r="L3311" s="5">
        <v>13</v>
      </c>
      <c r="M3311" s="5" t="s">
        <v>39</v>
      </c>
      <c r="N3311" s="5">
        <f>VLOOKUP(M3311,[1]ArchetypeScores!E:N,10,FALSE)</f>
        <v>0</v>
      </c>
      <c r="O3311" s="5">
        <f>VLOOKUP(M3311,[1]ArchetypeScores!E:O,11,FALSE)</f>
        <v>-2</v>
      </c>
      <c r="P3311" s="5">
        <f>VLOOKUP(M3311,[1]ArchetypeScores!E:P,12,FALSE)</f>
        <v>0</v>
      </c>
      <c r="Q3311" s="2" t="str">
        <f>VLOOKUP(M3311,[1]ArchetypeScores!E:W,19,FALSE)</f>
        <v>Industrials - transportation</v>
      </c>
      <c r="R3311" s="2">
        <f>VLOOKUP(M3311,[1]ArchetypeScores!E:I,5,FALSE)</f>
        <v>0</v>
      </c>
      <c r="S3311" s="2">
        <f>VLOOKUP(M3311,[1]ArchetypeScores!E:K,7,FALSE)</f>
        <v>0</v>
      </c>
      <c r="T3311" s="2" t="str">
        <f t="shared" si="51"/>
        <v>Not A&amp;R positive</v>
      </c>
    </row>
    <row r="3312" spans="1:20" x14ac:dyDescent="0.3">
      <c r="A3312" s="2" t="s">
        <v>8848</v>
      </c>
      <c r="B3312" s="3" t="s">
        <v>8859</v>
      </c>
      <c r="C3312" s="3" t="s">
        <v>8860</v>
      </c>
      <c r="D3312" s="4"/>
      <c r="E3312" s="5" t="s">
        <v>8851</v>
      </c>
      <c r="F3312" s="4">
        <v>0</v>
      </c>
      <c r="G3312" s="6">
        <v>47678</v>
      </c>
      <c r="H3312" s="3" t="s">
        <v>8861</v>
      </c>
      <c r="I3312" s="3" t="s">
        <v>8862</v>
      </c>
      <c r="J3312" s="3"/>
      <c r="K3312" s="5" t="s">
        <v>1072</v>
      </c>
      <c r="L3312" s="5">
        <v>1</v>
      </c>
      <c r="M3312" s="5" t="s">
        <v>1922</v>
      </c>
      <c r="N3312" s="5">
        <f>VLOOKUP(M3312,[1]ArchetypeScores!E:N,10,FALSE)</f>
        <v>0</v>
      </c>
      <c r="O3312" s="5">
        <f>VLOOKUP(M3312,[1]ArchetypeScores!E:O,11,FALSE)</f>
        <v>-1</v>
      </c>
      <c r="P3312" s="5">
        <f>VLOOKUP(M3312,[1]ArchetypeScores!E:P,12,FALSE)</f>
        <v>0</v>
      </c>
      <c r="Q3312" s="2" t="str">
        <f>VLOOKUP(M3312,[1]ArchetypeScores!E:W,19,FALSE)</f>
        <v>Untargeted</v>
      </c>
      <c r="R3312" s="2">
        <f>VLOOKUP(M3312,[1]ArchetypeScores!E:I,5,FALSE)</f>
        <v>0</v>
      </c>
      <c r="S3312" s="2">
        <f>VLOOKUP(M3312,[1]ArchetypeScores!E:K,7,FALSE)</f>
        <v>0</v>
      </c>
      <c r="T3312" s="2" t="str">
        <f t="shared" si="51"/>
        <v>Not A&amp;R positive</v>
      </c>
    </row>
    <row r="3313" spans="1:20" x14ac:dyDescent="0.3">
      <c r="A3313" s="2" t="s">
        <v>8848</v>
      </c>
      <c r="B3313" s="3" t="s">
        <v>8863</v>
      </c>
      <c r="C3313" s="3" t="s">
        <v>8864</v>
      </c>
      <c r="D3313" s="4">
        <v>150000</v>
      </c>
      <c r="E3313" s="5" t="s">
        <v>8851</v>
      </c>
      <c r="F3313" s="4">
        <v>9.2066999999999997</v>
      </c>
      <c r="G3313" s="6">
        <v>47696</v>
      </c>
      <c r="H3313" s="3" t="s">
        <v>8865</v>
      </c>
      <c r="I3313" s="3" t="s">
        <v>8625</v>
      </c>
      <c r="J3313" s="3"/>
      <c r="K3313" s="5" t="s">
        <v>57</v>
      </c>
      <c r="L3313" s="5">
        <v>29</v>
      </c>
      <c r="M3313" s="5" t="s">
        <v>58</v>
      </c>
      <c r="N3313" s="5">
        <f>VLOOKUP(M3313,[1]ArchetypeScores!E:N,10,FALSE)</f>
        <v>0</v>
      </c>
      <c r="O3313" s="5">
        <f>VLOOKUP(M3313,[1]ArchetypeScores!E:O,11,FALSE)</f>
        <v>-1</v>
      </c>
      <c r="P3313" s="5">
        <f>VLOOKUP(M3313,[1]ArchetypeScores!E:P,12,FALSE)</f>
        <v>0</v>
      </c>
      <c r="Q3313" s="2" t="str">
        <f>VLOOKUP(M3313,[1]ArchetypeScores!E:W,19,FALSE)</f>
        <v>Untargeted</v>
      </c>
      <c r="R3313" s="2">
        <f>VLOOKUP(M3313,[1]ArchetypeScores!E:I,5,FALSE)</f>
        <v>0</v>
      </c>
      <c r="S3313" s="2">
        <f>VLOOKUP(M3313,[1]ArchetypeScores!E:K,7,FALSE)</f>
        <v>0</v>
      </c>
      <c r="T3313" s="2" t="str">
        <f t="shared" si="51"/>
        <v>Not A&amp;R positive</v>
      </c>
    </row>
    <row r="3314" spans="1:20" x14ac:dyDescent="0.3">
      <c r="A3314" s="2" t="s">
        <v>8848</v>
      </c>
      <c r="B3314" s="3" t="s">
        <v>8866</v>
      </c>
      <c r="C3314" s="3" t="s">
        <v>8867</v>
      </c>
      <c r="D3314" s="4"/>
      <c r="E3314" s="5" t="s">
        <v>8851</v>
      </c>
      <c r="F3314" s="4">
        <v>0</v>
      </c>
      <c r="G3314" s="6">
        <v>47672</v>
      </c>
      <c r="H3314" s="3" t="s">
        <v>8868</v>
      </c>
      <c r="I3314" s="3"/>
      <c r="J3314" s="3"/>
      <c r="K3314" s="5" t="s">
        <v>71</v>
      </c>
      <c r="L3314" s="5">
        <v>1</v>
      </c>
      <c r="M3314" s="5" t="s">
        <v>72</v>
      </c>
      <c r="N3314" s="5">
        <f>VLOOKUP(M3314,[1]ArchetypeScores!E:N,10,FALSE)</f>
        <v>0</v>
      </c>
      <c r="O3314" s="5">
        <f>VLOOKUP(M3314,[1]ArchetypeScores!E:O,11,FALSE)</f>
        <v>0</v>
      </c>
      <c r="P3314" s="5">
        <f>VLOOKUP(M3314,[1]ArchetypeScores!E:P,12,FALSE)</f>
        <v>0</v>
      </c>
      <c r="Q3314" s="2" t="str">
        <f>VLOOKUP(M3314,[1]ArchetypeScores!E:W,19,FALSE)</f>
        <v>Other sector</v>
      </c>
      <c r="R3314" s="2">
        <f>VLOOKUP(M3314,[1]ArchetypeScores!E:I,5,FALSE)</f>
        <v>0</v>
      </c>
      <c r="S3314" s="2">
        <f>VLOOKUP(M3314,[1]ArchetypeScores!E:K,7,FALSE)</f>
        <v>0</v>
      </c>
      <c r="T3314" s="2" t="str">
        <f t="shared" si="51"/>
        <v>Not A&amp;R positive</v>
      </c>
    </row>
    <row r="3315" spans="1:20" x14ac:dyDescent="0.3">
      <c r="A3315" s="2" t="s">
        <v>8848</v>
      </c>
      <c r="B3315" s="3" t="s">
        <v>8869</v>
      </c>
      <c r="C3315" s="3" t="s">
        <v>8870</v>
      </c>
      <c r="D3315" s="4">
        <v>443</v>
      </c>
      <c r="E3315" s="5" t="s">
        <v>8851</v>
      </c>
      <c r="F3315" s="4">
        <v>3.1949999999999999E-2</v>
      </c>
      <c r="G3315" s="6">
        <v>47699</v>
      </c>
      <c r="H3315" s="3" t="s">
        <v>8871</v>
      </c>
      <c r="I3315" s="3" t="s">
        <v>3013</v>
      </c>
      <c r="J3315" s="3"/>
      <c r="K3315" s="5" t="s">
        <v>611</v>
      </c>
      <c r="L3315" s="5">
        <v>1</v>
      </c>
      <c r="M3315" s="5" t="s">
        <v>612</v>
      </c>
      <c r="N3315" s="5">
        <f>VLOOKUP(M3315,[1]ArchetypeScores!E:N,10,FALSE)</f>
        <v>1</v>
      </c>
      <c r="O3315" s="5">
        <f>VLOOKUP(M3315,[1]ArchetypeScores!E:O,11,FALSE)</f>
        <v>-2</v>
      </c>
      <c r="P3315" s="5">
        <f>VLOOKUP(M3315,[1]ArchetypeScores!E:P,12,FALSE)</f>
        <v>-1</v>
      </c>
      <c r="Q3315" s="2" t="str">
        <f>VLOOKUP(M3315,[1]ArchetypeScores!E:W,19,FALSE)</f>
        <v>Consumer (including agriculture and tourism)</v>
      </c>
      <c r="R3315" s="2">
        <f>VLOOKUP(M3315,[1]ArchetypeScores!E:I,5,FALSE)</f>
        <v>0</v>
      </c>
      <c r="S3315" s="2">
        <f>VLOOKUP(M3315,[1]ArchetypeScores!E:K,7,FALSE)</f>
        <v>0</v>
      </c>
      <c r="T3315" s="2" t="str">
        <f t="shared" si="51"/>
        <v>Not A&amp;R positive</v>
      </c>
    </row>
    <row r="3316" spans="1:20" x14ac:dyDescent="0.3">
      <c r="A3316" s="2" t="s">
        <v>8848</v>
      </c>
      <c r="B3316" s="3" t="s">
        <v>8872</v>
      </c>
      <c r="C3316" s="3" t="s">
        <v>8873</v>
      </c>
      <c r="D3316" s="4">
        <v>87550</v>
      </c>
      <c r="E3316" s="5" t="s">
        <v>8851</v>
      </c>
      <c r="F3316" s="4">
        <v>6.2183299999999999</v>
      </c>
      <c r="G3316" s="6">
        <v>47690</v>
      </c>
      <c r="H3316" s="3" t="s">
        <v>8855</v>
      </c>
      <c r="I3316" s="3" t="s">
        <v>8856</v>
      </c>
      <c r="J3316" s="3"/>
      <c r="K3316" s="5" t="s">
        <v>61</v>
      </c>
      <c r="L3316" s="5">
        <v>1</v>
      </c>
      <c r="M3316" s="5" t="s">
        <v>130</v>
      </c>
      <c r="N3316" s="5">
        <f>VLOOKUP(M3316,[1]ArchetypeScores!E:N,10,FALSE)</f>
        <v>0</v>
      </c>
      <c r="O3316" s="5">
        <f>VLOOKUP(M3316,[1]ArchetypeScores!E:O,11,FALSE)</f>
        <v>-1</v>
      </c>
      <c r="P3316" s="5">
        <f>VLOOKUP(M3316,[1]ArchetypeScores!E:P,12,FALSE)</f>
        <v>0</v>
      </c>
      <c r="Q3316" s="2" t="str">
        <f>VLOOKUP(M3316,[1]ArchetypeScores!E:W,19,FALSE)</f>
        <v>Health care</v>
      </c>
      <c r="R3316" s="2">
        <f>VLOOKUP(M3316,[1]ArchetypeScores!E:I,5,FALSE)</f>
        <v>0</v>
      </c>
      <c r="S3316" s="2">
        <f>VLOOKUP(M3316,[1]ArchetypeScores!E:K,7,FALSE)</f>
        <v>0</v>
      </c>
      <c r="T3316" s="2" t="str">
        <f t="shared" si="51"/>
        <v>Not A&amp;R positive</v>
      </c>
    </row>
    <row r="3317" spans="1:20" x14ac:dyDescent="0.3">
      <c r="A3317" s="2" t="s">
        <v>8848</v>
      </c>
      <c r="B3317" s="3" t="s">
        <v>8874</v>
      </c>
      <c r="C3317" s="3" t="s">
        <v>8875</v>
      </c>
      <c r="D3317" s="4">
        <v>75000</v>
      </c>
      <c r="E3317" s="5" t="s">
        <v>8851</v>
      </c>
      <c r="F3317" s="4">
        <v>4.6033499999999998</v>
      </c>
      <c r="G3317" s="6">
        <v>47695</v>
      </c>
      <c r="H3317" s="3" t="s">
        <v>8876</v>
      </c>
      <c r="I3317" s="3" t="s">
        <v>8625</v>
      </c>
      <c r="J3317" s="3"/>
      <c r="K3317" s="5" t="s">
        <v>61</v>
      </c>
      <c r="L3317" s="5">
        <v>1</v>
      </c>
      <c r="M3317" s="5" t="s">
        <v>130</v>
      </c>
      <c r="N3317" s="5">
        <f>VLOOKUP(M3317,[1]ArchetypeScores!E:N,10,FALSE)</f>
        <v>0</v>
      </c>
      <c r="O3317" s="5">
        <f>VLOOKUP(M3317,[1]ArchetypeScores!E:O,11,FALSE)</f>
        <v>-1</v>
      </c>
      <c r="P3317" s="5">
        <f>VLOOKUP(M3317,[1]ArchetypeScores!E:P,12,FALSE)</f>
        <v>0</v>
      </c>
      <c r="Q3317" s="2" t="str">
        <f>VLOOKUP(M3317,[1]ArchetypeScores!E:W,19,FALSE)</f>
        <v>Health care</v>
      </c>
      <c r="R3317" s="2">
        <f>VLOOKUP(M3317,[1]ArchetypeScores!E:I,5,FALSE)</f>
        <v>0</v>
      </c>
      <c r="S3317" s="2">
        <f>VLOOKUP(M3317,[1]ArchetypeScores!E:K,7,FALSE)</f>
        <v>0</v>
      </c>
      <c r="T3317" s="2" t="str">
        <f t="shared" si="51"/>
        <v>Not A&amp;R positive</v>
      </c>
    </row>
    <row r="3318" spans="1:20" x14ac:dyDescent="0.3">
      <c r="A3318" s="2" t="s">
        <v>8848</v>
      </c>
      <c r="B3318" s="3" t="s">
        <v>8877</v>
      </c>
      <c r="C3318" s="3" t="s">
        <v>8878</v>
      </c>
      <c r="D3318" s="4">
        <v>100000</v>
      </c>
      <c r="E3318" s="5" t="s">
        <v>8851</v>
      </c>
      <c r="F3318" s="4">
        <v>6.7012099999999997</v>
      </c>
      <c r="G3318" s="6">
        <v>47694</v>
      </c>
      <c r="H3318" s="3" t="s">
        <v>8879</v>
      </c>
      <c r="I3318" s="3" t="s">
        <v>8880</v>
      </c>
      <c r="J3318" s="3"/>
      <c r="K3318" s="5" t="s">
        <v>118</v>
      </c>
      <c r="L3318" s="5">
        <v>2</v>
      </c>
      <c r="M3318" s="5" t="s">
        <v>226</v>
      </c>
      <c r="N3318" s="5">
        <f>VLOOKUP(M3318,[1]ArchetypeScores!E:N,10,FALSE)</f>
        <v>0</v>
      </c>
      <c r="O3318" s="5">
        <f>VLOOKUP(M3318,[1]ArchetypeScores!E:O,11,FALSE)</f>
        <v>-1</v>
      </c>
      <c r="P3318" s="5">
        <f>VLOOKUP(M3318,[1]ArchetypeScores!E:P,12,FALSE)</f>
        <v>0</v>
      </c>
      <c r="Q3318" s="2" t="str">
        <f>VLOOKUP(M3318,[1]ArchetypeScores!E:W,19,FALSE)</f>
        <v>Untargeted</v>
      </c>
      <c r="R3318" s="2">
        <f>VLOOKUP(M3318,[1]ArchetypeScores!E:I,5,FALSE)</f>
        <v>0</v>
      </c>
      <c r="S3318" s="2">
        <f>VLOOKUP(M3318,[1]ArchetypeScores!E:K,7,FALSE)</f>
        <v>0</v>
      </c>
      <c r="T3318" s="2" t="str">
        <f t="shared" si="51"/>
        <v>Not A&amp;R positive</v>
      </c>
    </row>
    <row r="3319" spans="1:20" x14ac:dyDescent="0.3">
      <c r="A3319" s="2" t="s">
        <v>8848</v>
      </c>
      <c r="B3319" s="3" t="s">
        <v>8881</v>
      </c>
      <c r="C3319" s="3" t="s">
        <v>8882</v>
      </c>
      <c r="D3319" s="4">
        <v>72</v>
      </c>
      <c r="E3319" s="5" t="s">
        <v>8851</v>
      </c>
      <c r="F3319" s="4">
        <v>5.1900000000000002E-3</v>
      </c>
      <c r="G3319" s="6">
        <v>47702</v>
      </c>
      <c r="H3319" s="3" t="s">
        <v>8883</v>
      </c>
      <c r="I3319" s="3" t="s">
        <v>3013</v>
      </c>
      <c r="J3319" s="3"/>
      <c r="K3319" s="5" t="s">
        <v>611</v>
      </c>
      <c r="L3319" s="5">
        <v>1</v>
      </c>
      <c r="M3319" s="5" t="s">
        <v>612</v>
      </c>
      <c r="N3319" s="5">
        <f>VLOOKUP(M3319,[1]ArchetypeScores!E:N,10,FALSE)</f>
        <v>1</v>
      </c>
      <c r="O3319" s="5">
        <f>VLOOKUP(M3319,[1]ArchetypeScores!E:O,11,FALSE)</f>
        <v>-2</v>
      </c>
      <c r="P3319" s="5">
        <f>VLOOKUP(M3319,[1]ArchetypeScores!E:P,12,FALSE)</f>
        <v>-1</v>
      </c>
      <c r="Q3319" s="2" t="str">
        <f>VLOOKUP(M3319,[1]ArchetypeScores!E:W,19,FALSE)</f>
        <v>Consumer (including agriculture and tourism)</v>
      </c>
      <c r="R3319" s="2">
        <f>VLOOKUP(M3319,[1]ArchetypeScores!E:I,5,FALSE)</f>
        <v>0</v>
      </c>
      <c r="S3319" s="2">
        <f>VLOOKUP(M3319,[1]ArchetypeScores!E:K,7,FALSE)</f>
        <v>0</v>
      </c>
      <c r="T3319" s="2" t="str">
        <f t="shared" si="51"/>
        <v>Not A&amp;R positive</v>
      </c>
    </row>
    <row r="3320" spans="1:20" x14ac:dyDescent="0.3">
      <c r="A3320" s="2" t="s">
        <v>8848</v>
      </c>
      <c r="B3320" s="3" t="s">
        <v>8884</v>
      </c>
      <c r="C3320" s="3" t="s">
        <v>8885</v>
      </c>
      <c r="D3320" s="4">
        <v>98.5</v>
      </c>
      <c r="E3320" s="5" t="s">
        <v>8851</v>
      </c>
      <c r="F3320" s="4">
        <v>7.1000000000000004E-3</v>
      </c>
      <c r="G3320" s="6">
        <v>47705</v>
      </c>
      <c r="H3320" s="3" t="s">
        <v>8883</v>
      </c>
      <c r="I3320" s="3" t="s">
        <v>3013</v>
      </c>
      <c r="J3320" s="3"/>
      <c r="K3320" s="5" t="s">
        <v>38</v>
      </c>
      <c r="L3320" s="5">
        <v>13</v>
      </c>
      <c r="M3320" s="5" t="s">
        <v>39</v>
      </c>
      <c r="N3320" s="5">
        <f>VLOOKUP(M3320,[1]ArchetypeScores!E:N,10,FALSE)</f>
        <v>0</v>
      </c>
      <c r="O3320" s="5">
        <f>VLOOKUP(M3320,[1]ArchetypeScores!E:O,11,FALSE)</f>
        <v>-2</v>
      </c>
      <c r="P3320" s="5">
        <f>VLOOKUP(M3320,[1]ArchetypeScores!E:P,12,FALSE)</f>
        <v>0</v>
      </c>
      <c r="Q3320" s="2" t="str">
        <f>VLOOKUP(M3320,[1]ArchetypeScores!E:W,19,FALSE)</f>
        <v>Industrials - transportation</v>
      </c>
      <c r="R3320" s="2">
        <f>VLOOKUP(M3320,[1]ArchetypeScores!E:I,5,FALSE)</f>
        <v>0</v>
      </c>
      <c r="S3320" s="2">
        <f>VLOOKUP(M3320,[1]ArchetypeScores!E:K,7,FALSE)</f>
        <v>0</v>
      </c>
      <c r="T3320" s="2" t="str">
        <f t="shared" si="51"/>
        <v>Not A&amp;R positive</v>
      </c>
    </row>
    <row r="3321" spans="1:20" x14ac:dyDescent="0.3">
      <c r="A3321" s="2" t="s">
        <v>8848</v>
      </c>
      <c r="B3321" s="3" t="s">
        <v>8886</v>
      </c>
      <c r="C3321" s="3" t="s">
        <v>8887</v>
      </c>
      <c r="D3321" s="4">
        <v>123460</v>
      </c>
      <c r="E3321" s="5" t="s">
        <v>8851</v>
      </c>
      <c r="F3321" s="4">
        <v>8.7688699999999997</v>
      </c>
      <c r="G3321" s="6">
        <v>47686</v>
      </c>
      <c r="H3321" s="3" t="s">
        <v>8855</v>
      </c>
      <c r="I3321" s="3" t="s">
        <v>8856</v>
      </c>
      <c r="J3321" s="3"/>
      <c r="K3321" s="5" t="s">
        <v>57</v>
      </c>
      <c r="L3321" s="5">
        <v>29</v>
      </c>
      <c r="M3321" s="5" t="s">
        <v>58</v>
      </c>
      <c r="N3321" s="5">
        <f>VLOOKUP(M3321,[1]ArchetypeScores!E:N,10,FALSE)</f>
        <v>0</v>
      </c>
      <c r="O3321" s="5">
        <f>VLOOKUP(M3321,[1]ArchetypeScores!E:O,11,FALSE)</f>
        <v>-1</v>
      </c>
      <c r="P3321" s="5">
        <f>VLOOKUP(M3321,[1]ArchetypeScores!E:P,12,FALSE)</f>
        <v>0</v>
      </c>
      <c r="Q3321" s="2" t="str">
        <f>VLOOKUP(M3321,[1]ArchetypeScores!E:W,19,FALSE)</f>
        <v>Untargeted</v>
      </c>
      <c r="R3321" s="2">
        <f>VLOOKUP(M3321,[1]ArchetypeScores!E:I,5,FALSE)</f>
        <v>0</v>
      </c>
      <c r="S3321" s="2">
        <f>VLOOKUP(M3321,[1]ArchetypeScores!E:K,7,FALSE)</f>
        <v>0</v>
      </c>
      <c r="T3321" s="2" t="str">
        <f t="shared" si="51"/>
        <v>Not A&amp;R positive</v>
      </c>
    </row>
    <row r="3322" spans="1:20" x14ac:dyDescent="0.3">
      <c r="A3322" s="2" t="s">
        <v>8848</v>
      </c>
      <c r="B3322" s="3" t="s">
        <v>8888</v>
      </c>
      <c r="C3322" s="3" t="s">
        <v>8889</v>
      </c>
      <c r="D3322" s="4"/>
      <c r="E3322" s="5" t="s">
        <v>8851</v>
      </c>
      <c r="F3322" s="4">
        <v>0</v>
      </c>
      <c r="G3322" s="6">
        <v>47682</v>
      </c>
      <c r="H3322" s="3" t="s">
        <v>8890</v>
      </c>
      <c r="I3322" s="3" t="s">
        <v>8891</v>
      </c>
      <c r="J3322" s="3"/>
      <c r="K3322" s="5" t="s">
        <v>84</v>
      </c>
      <c r="L3322" s="5">
        <v>1</v>
      </c>
      <c r="M3322" s="5" t="s">
        <v>517</v>
      </c>
      <c r="N3322" s="5">
        <f>VLOOKUP(M3322,[1]ArchetypeScores!E:N,10,FALSE)</f>
        <v>0</v>
      </c>
      <c r="O3322" s="5">
        <f>VLOOKUP(M3322,[1]ArchetypeScores!E:O,11,FALSE)</f>
        <v>-1</v>
      </c>
      <c r="P3322" s="5">
        <f>VLOOKUP(M3322,[1]ArchetypeScores!E:P,12,FALSE)</f>
        <v>0</v>
      </c>
      <c r="Q3322" s="2" t="str">
        <f>VLOOKUP(M3322,[1]ArchetypeScores!E:W,19,FALSE)</f>
        <v>Untargeted</v>
      </c>
      <c r="R3322" s="2">
        <f>VLOOKUP(M3322,[1]ArchetypeScores!E:I,5,FALSE)</f>
        <v>0</v>
      </c>
      <c r="S3322" s="2">
        <f>VLOOKUP(M3322,[1]ArchetypeScores!E:K,7,FALSE)</f>
        <v>0</v>
      </c>
      <c r="T3322" s="2" t="str">
        <f t="shared" si="51"/>
        <v>Not A&amp;R positive</v>
      </c>
    </row>
    <row r="3323" spans="1:20" x14ac:dyDescent="0.3">
      <c r="A3323" s="2" t="s">
        <v>8848</v>
      </c>
      <c r="B3323" s="3" t="s">
        <v>8892</v>
      </c>
      <c r="C3323" s="3" t="s">
        <v>8893</v>
      </c>
      <c r="D3323" s="4"/>
      <c r="E3323" s="5" t="s">
        <v>8851</v>
      </c>
      <c r="F3323" s="4">
        <v>0</v>
      </c>
      <c r="G3323" s="6">
        <v>47679</v>
      </c>
      <c r="H3323" s="3" t="s">
        <v>8890</v>
      </c>
      <c r="I3323" s="3" t="s">
        <v>8891</v>
      </c>
      <c r="J3323" s="3"/>
      <c r="K3323" s="5" t="s">
        <v>1072</v>
      </c>
      <c r="L3323" s="5">
        <v>1</v>
      </c>
      <c r="M3323" s="5" t="s">
        <v>1922</v>
      </c>
      <c r="N3323" s="5">
        <f>VLOOKUP(M3323,[1]ArchetypeScores!E:N,10,FALSE)</f>
        <v>0</v>
      </c>
      <c r="O3323" s="5">
        <f>VLOOKUP(M3323,[1]ArchetypeScores!E:O,11,FALSE)</f>
        <v>-1</v>
      </c>
      <c r="P3323" s="5">
        <f>VLOOKUP(M3323,[1]ArchetypeScores!E:P,12,FALSE)</f>
        <v>0</v>
      </c>
      <c r="Q3323" s="2" t="str">
        <f>VLOOKUP(M3323,[1]ArchetypeScores!E:W,19,FALSE)</f>
        <v>Untargeted</v>
      </c>
      <c r="R3323" s="2">
        <f>VLOOKUP(M3323,[1]ArchetypeScores!E:I,5,FALSE)</f>
        <v>0</v>
      </c>
      <c r="S3323" s="2">
        <f>VLOOKUP(M3323,[1]ArchetypeScores!E:K,7,FALSE)</f>
        <v>0</v>
      </c>
      <c r="T3323" s="2" t="str">
        <f t="shared" si="51"/>
        <v>Not A&amp;R positive</v>
      </c>
    </row>
    <row r="3324" spans="1:20" x14ac:dyDescent="0.3">
      <c r="A3324" s="2" t="s">
        <v>8848</v>
      </c>
      <c r="B3324" s="3" t="s">
        <v>8894</v>
      </c>
      <c r="C3324" s="3" t="s">
        <v>8895</v>
      </c>
      <c r="D3324" s="4"/>
      <c r="E3324" s="5" t="s">
        <v>8851</v>
      </c>
      <c r="F3324" s="4">
        <v>0</v>
      </c>
      <c r="G3324" s="6">
        <v>47680</v>
      </c>
      <c r="H3324" s="3" t="s">
        <v>8890</v>
      </c>
      <c r="I3324" s="3" t="s">
        <v>8891</v>
      </c>
      <c r="J3324" s="3"/>
      <c r="K3324" s="5" t="s">
        <v>84</v>
      </c>
      <c r="L3324" s="5">
        <v>3</v>
      </c>
      <c r="M3324" s="5" t="s">
        <v>85</v>
      </c>
      <c r="N3324" s="5">
        <f>VLOOKUP(M3324,[1]ArchetypeScores!E:N,10,FALSE)</f>
        <v>0</v>
      </c>
      <c r="O3324" s="5">
        <f>VLOOKUP(M3324,[1]ArchetypeScores!E:O,11,FALSE)</f>
        <v>-1</v>
      </c>
      <c r="P3324" s="5">
        <f>VLOOKUP(M3324,[1]ArchetypeScores!E:P,12,FALSE)</f>
        <v>0</v>
      </c>
      <c r="Q3324" s="2" t="str">
        <f>VLOOKUP(M3324,[1]ArchetypeScores!E:W,19,FALSE)</f>
        <v>Untargeted</v>
      </c>
      <c r="R3324" s="2">
        <f>VLOOKUP(M3324,[1]ArchetypeScores!E:I,5,FALSE)</f>
        <v>0</v>
      </c>
      <c r="S3324" s="2">
        <f>VLOOKUP(M3324,[1]ArchetypeScores!E:K,7,FALSE)</f>
        <v>0</v>
      </c>
      <c r="T3324" s="2" t="str">
        <f t="shared" si="51"/>
        <v>Not A&amp;R positive</v>
      </c>
    </row>
    <row r="3325" spans="1:20" x14ac:dyDescent="0.3">
      <c r="A3325" s="2" t="s">
        <v>8848</v>
      </c>
      <c r="B3325" s="3" t="s">
        <v>8896</v>
      </c>
      <c r="C3325" s="3" t="s">
        <v>8897</v>
      </c>
      <c r="D3325" s="4"/>
      <c r="E3325" s="5" t="s">
        <v>8851</v>
      </c>
      <c r="F3325" s="4">
        <v>0</v>
      </c>
      <c r="G3325" s="6">
        <v>47681</v>
      </c>
      <c r="H3325" s="3" t="s">
        <v>8890</v>
      </c>
      <c r="I3325" s="3" t="s">
        <v>8891</v>
      </c>
      <c r="J3325" s="3"/>
      <c r="K3325" s="5" t="s">
        <v>84</v>
      </c>
      <c r="L3325" s="5">
        <v>3</v>
      </c>
      <c r="M3325" s="5" t="s">
        <v>85</v>
      </c>
      <c r="N3325" s="5">
        <f>VLOOKUP(M3325,[1]ArchetypeScores!E:N,10,FALSE)</f>
        <v>0</v>
      </c>
      <c r="O3325" s="5">
        <f>VLOOKUP(M3325,[1]ArchetypeScores!E:O,11,FALSE)</f>
        <v>-1</v>
      </c>
      <c r="P3325" s="5">
        <f>VLOOKUP(M3325,[1]ArchetypeScores!E:P,12,FALSE)</f>
        <v>0</v>
      </c>
      <c r="Q3325" s="2" t="str">
        <f>VLOOKUP(M3325,[1]ArchetypeScores!E:W,19,FALSE)</f>
        <v>Untargeted</v>
      </c>
      <c r="R3325" s="2">
        <f>VLOOKUP(M3325,[1]ArchetypeScores!E:I,5,FALSE)</f>
        <v>0</v>
      </c>
      <c r="S3325" s="2">
        <f>VLOOKUP(M3325,[1]ArchetypeScores!E:K,7,FALSE)</f>
        <v>0</v>
      </c>
      <c r="T3325" s="2" t="str">
        <f t="shared" si="51"/>
        <v>Not A&amp;R positive</v>
      </c>
    </row>
    <row r="3326" spans="1:20" x14ac:dyDescent="0.3">
      <c r="A3326" s="2" t="s">
        <v>8848</v>
      </c>
      <c r="B3326" s="3" t="s">
        <v>8898</v>
      </c>
      <c r="C3326" s="3" t="s">
        <v>8899</v>
      </c>
      <c r="D3326" s="4"/>
      <c r="E3326" s="5" t="s">
        <v>8851</v>
      </c>
      <c r="F3326" s="4">
        <v>0</v>
      </c>
      <c r="G3326" s="6">
        <v>47683</v>
      </c>
      <c r="H3326" s="3" t="s">
        <v>8890</v>
      </c>
      <c r="I3326" s="3" t="s">
        <v>8891</v>
      </c>
      <c r="J3326" s="3"/>
      <c r="K3326" s="5" t="s">
        <v>84</v>
      </c>
      <c r="L3326" s="5">
        <v>2</v>
      </c>
      <c r="M3326" s="5" t="s">
        <v>924</v>
      </c>
      <c r="N3326" s="5">
        <f>VLOOKUP(M3326,[1]ArchetypeScores!E:N,10,FALSE)</f>
        <v>0</v>
      </c>
      <c r="O3326" s="5">
        <f>VLOOKUP(M3326,[1]ArchetypeScores!E:O,11,FALSE)</f>
        <v>-1</v>
      </c>
      <c r="P3326" s="5">
        <f>VLOOKUP(M3326,[1]ArchetypeScores!E:P,12,FALSE)</f>
        <v>0</v>
      </c>
      <c r="Q3326" s="2" t="str">
        <f>VLOOKUP(M3326,[1]ArchetypeScores!E:W,19,FALSE)</f>
        <v>Untargeted</v>
      </c>
      <c r="R3326" s="2">
        <f>VLOOKUP(M3326,[1]ArchetypeScores!E:I,5,FALSE)</f>
        <v>0</v>
      </c>
      <c r="S3326" s="2">
        <f>VLOOKUP(M3326,[1]ArchetypeScores!E:K,7,FALSE)</f>
        <v>0</v>
      </c>
      <c r="T3326" s="2" t="str">
        <f t="shared" si="51"/>
        <v>Not A&amp;R positive</v>
      </c>
    </row>
    <row r="3327" spans="1:20" x14ac:dyDescent="0.3">
      <c r="A3327" s="2" t="s">
        <v>8848</v>
      </c>
      <c r="B3327" s="3" t="s">
        <v>8900</v>
      </c>
      <c r="C3327" s="3" t="s">
        <v>8901</v>
      </c>
      <c r="D3327" s="4"/>
      <c r="E3327" s="5" t="s">
        <v>8851</v>
      </c>
      <c r="F3327" s="4">
        <v>0</v>
      </c>
      <c r="G3327" s="6">
        <v>47701</v>
      </c>
      <c r="H3327" s="3" t="s">
        <v>8902</v>
      </c>
      <c r="I3327" s="3" t="s">
        <v>3013</v>
      </c>
      <c r="J3327" s="3"/>
      <c r="K3327" s="5" t="s">
        <v>118</v>
      </c>
      <c r="L3327" s="5">
        <v>2</v>
      </c>
      <c r="M3327" s="5" t="s">
        <v>226</v>
      </c>
      <c r="N3327" s="5">
        <f>VLOOKUP(M3327,[1]ArchetypeScores!E:N,10,FALSE)</f>
        <v>0</v>
      </c>
      <c r="O3327" s="5">
        <f>VLOOKUP(M3327,[1]ArchetypeScores!E:O,11,FALSE)</f>
        <v>-1</v>
      </c>
      <c r="P3327" s="5">
        <f>VLOOKUP(M3327,[1]ArchetypeScores!E:P,12,FALSE)</f>
        <v>0</v>
      </c>
      <c r="Q3327" s="2" t="str">
        <f>VLOOKUP(M3327,[1]ArchetypeScores!E:W,19,FALSE)</f>
        <v>Untargeted</v>
      </c>
      <c r="R3327" s="2">
        <f>VLOOKUP(M3327,[1]ArchetypeScores!E:I,5,FALSE)</f>
        <v>0</v>
      </c>
      <c r="S3327" s="2">
        <f>VLOOKUP(M3327,[1]ArchetypeScores!E:K,7,FALSE)</f>
        <v>0</v>
      </c>
      <c r="T3327" s="2" t="str">
        <f t="shared" si="51"/>
        <v>Not A&amp;R positive</v>
      </c>
    </row>
    <row r="3328" spans="1:20" x14ac:dyDescent="0.3">
      <c r="A3328" s="2" t="s">
        <v>8848</v>
      </c>
      <c r="B3328" s="3" t="s">
        <v>8903</v>
      </c>
      <c r="C3328" s="3" t="s">
        <v>8904</v>
      </c>
      <c r="D3328" s="4">
        <v>1500</v>
      </c>
      <c r="E3328" s="5" t="s">
        <v>8851</v>
      </c>
      <c r="F3328" s="4">
        <v>0.10818</v>
      </c>
      <c r="G3328" s="6">
        <v>47700</v>
      </c>
      <c r="H3328" s="3" t="s">
        <v>8905</v>
      </c>
      <c r="I3328" s="3" t="s">
        <v>3013</v>
      </c>
      <c r="J3328" s="3"/>
      <c r="K3328" s="5" t="s">
        <v>25</v>
      </c>
      <c r="L3328" s="5">
        <v>9</v>
      </c>
      <c r="M3328" s="5" t="s">
        <v>493</v>
      </c>
      <c r="N3328" s="5">
        <f>VLOOKUP(M3328,[1]ArchetypeScores!E:N,10,FALSE)</f>
        <v>1</v>
      </c>
      <c r="O3328" s="5">
        <f>VLOOKUP(M3328,[1]ArchetypeScores!E:O,11,FALSE)</f>
        <v>-2</v>
      </c>
      <c r="P3328" s="5">
        <f>VLOOKUP(M3328,[1]ArchetypeScores!E:P,12,FALSE)</f>
        <v>0</v>
      </c>
      <c r="Q3328" s="2" t="str">
        <f>VLOOKUP(M3328,[1]ArchetypeScores!E:W,19,FALSE)</f>
        <v>Industrials - other</v>
      </c>
      <c r="R3328" s="2">
        <f>VLOOKUP(M3328,[1]ArchetypeScores!E:I,5,FALSE)</f>
        <v>0</v>
      </c>
      <c r="S3328" s="2">
        <f>VLOOKUP(M3328,[1]ArchetypeScores!E:K,7,FALSE)</f>
        <v>-1</v>
      </c>
      <c r="T3328" s="2" t="str">
        <f t="shared" si="51"/>
        <v>Not A&amp;R positive</v>
      </c>
    </row>
    <row r="3329" spans="1:20" x14ac:dyDescent="0.3">
      <c r="A3329" s="2" t="s">
        <v>8848</v>
      </c>
      <c r="B3329" s="3" t="s">
        <v>8906</v>
      </c>
      <c r="C3329" s="3" t="s">
        <v>8907</v>
      </c>
      <c r="D3329" s="4">
        <v>265.5</v>
      </c>
      <c r="E3329" s="5" t="s">
        <v>8851</v>
      </c>
      <c r="F3329" s="4">
        <v>1.915E-2</v>
      </c>
      <c r="G3329" s="6">
        <v>47706</v>
      </c>
      <c r="H3329" s="3" t="s">
        <v>8871</v>
      </c>
      <c r="I3329" s="3" t="s">
        <v>3013</v>
      </c>
      <c r="J3329" s="3"/>
      <c r="K3329" s="5" t="s">
        <v>38</v>
      </c>
      <c r="L3329" s="5">
        <v>13</v>
      </c>
      <c r="M3329" s="5" t="s">
        <v>39</v>
      </c>
      <c r="N3329" s="5">
        <f>VLOOKUP(M3329,[1]ArchetypeScores!E:N,10,FALSE)</f>
        <v>0</v>
      </c>
      <c r="O3329" s="5">
        <f>VLOOKUP(M3329,[1]ArchetypeScores!E:O,11,FALSE)</f>
        <v>-2</v>
      </c>
      <c r="P3329" s="5">
        <f>VLOOKUP(M3329,[1]ArchetypeScores!E:P,12,FALSE)</f>
        <v>0</v>
      </c>
      <c r="Q3329" s="2" t="str">
        <f>VLOOKUP(M3329,[1]ArchetypeScores!E:W,19,FALSE)</f>
        <v>Industrials - transportation</v>
      </c>
      <c r="R3329" s="2">
        <f>VLOOKUP(M3329,[1]ArchetypeScores!E:I,5,FALSE)</f>
        <v>0</v>
      </c>
      <c r="S3329" s="2">
        <f>VLOOKUP(M3329,[1]ArchetypeScores!E:K,7,FALSE)</f>
        <v>0</v>
      </c>
      <c r="T3329" s="2" t="str">
        <f t="shared" si="51"/>
        <v>Not A&amp;R positive</v>
      </c>
    </row>
    <row r="3330" spans="1:20" x14ac:dyDescent="0.3">
      <c r="A3330" s="2" t="s">
        <v>8848</v>
      </c>
      <c r="B3330" s="3" t="s">
        <v>8908</v>
      </c>
      <c r="C3330" s="3" t="s">
        <v>8909</v>
      </c>
      <c r="D3330" s="4">
        <v>35280</v>
      </c>
      <c r="E3330" s="5" t="s">
        <v>8851</v>
      </c>
      <c r="F3330" s="4">
        <v>2.4403299999999999</v>
      </c>
      <c r="G3330" s="6">
        <v>47677</v>
      </c>
      <c r="H3330" s="3" t="s">
        <v>8910</v>
      </c>
      <c r="I3330" s="3" t="s">
        <v>8911</v>
      </c>
      <c r="J3330" s="3"/>
      <c r="K3330" s="5" t="s">
        <v>57</v>
      </c>
      <c r="L3330" s="5">
        <v>29</v>
      </c>
      <c r="M3330" s="5" t="s">
        <v>58</v>
      </c>
      <c r="N3330" s="5">
        <f>VLOOKUP(M3330,[1]ArchetypeScores!E:N,10,FALSE)</f>
        <v>0</v>
      </c>
      <c r="O3330" s="5">
        <f>VLOOKUP(M3330,[1]ArchetypeScores!E:O,11,FALSE)</f>
        <v>-1</v>
      </c>
      <c r="P3330" s="5">
        <f>VLOOKUP(M3330,[1]ArchetypeScores!E:P,12,FALSE)</f>
        <v>0</v>
      </c>
      <c r="Q3330" s="2" t="str">
        <f>VLOOKUP(M3330,[1]ArchetypeScores!E:W,19,FALSE)</f>
        <v>Untargeted</v>
      </c>
      <c r="R3330" s="2">
        <f>VLOOKUP(M3330,[1]ArchetypeScores!E:I,5,FALSE)</f>
        <v>0</v>
      </c>
      <c r="S3330" s="2">
        <f>VLOOKUP(M3330,[1]ArchetypeScores!E:K,7,FALSE)</f>
        <v>0</v>
      </c>
      <c r="T3330" s="2" t="str">
        <f t="shared" ref="T3330:T3393" si="52">IF(AND(R3330=1,S3330=1),"Both",IF(AND(R3330=1,S3330=0),"Direct only",IF(AND(R3330=0,S3330=1),"Indirect only","Not A&amp;R positive")))</f>
        <v>Not A&amp;R positive</v>
      </c>
    </row>
    <row r="3331" spans="1:20" x14ac:dyDescent="0.3">
      <c r="A3331" s="2" t="s">
        <v>8848</v>
      </c>
      <c r="B3331" s="3" t="s">
        <v>8912</v>
      </c>
      <c r="C3331" s="3" t="s">
        <v>8913</v>
      </c>
      <c r="D3331" s="4"/>
      <c r="E3331" s="5" t="s">
        <v>8851</v>
      </c>
      <c r="F3331" s="4">
        <v>0</v>
      </c>
      <c r="G3331" s="6">
        <v>47697</v>
      </c>
      <c r="H3331" s="3" t="s">
        <v>8914</v>
      </c>
      <c r="I3331" s="3" t="s">
        <v>8915</v>
      </c>
      <c r="J3331" s="3"/>
      <c r="K3331" s="5" t="s">
        <v>57</v>
      </c>
      <c r="L3331" s="5">
        <v>29</v>
      </c>
      <c r="M3331" s="5" t="s">
        <v>58</v>
      </c>
      <c r="N3331" s="5">
        <f>VLOOKUP(M3331,[1]ArchetypeScores!E:N,10,FALSE)</f>
        <v>0</v>
      </c>
      <c r="O3331" s="5">
        <f>VLOOKUP(M3331,[1]ArchetypeScores!E:O,11,FALSE)</f>
        <v>-1</v>
      </c>
      <c r="P3331" s="5">
        <f>VLOOKUP(M3331,[1]ArchetypeScores!E:P,12,FALSE)</f>
        <v>0</v>
      </c>
      <c r="Q3331" s="2" t="str">
        <f>VLOOKUP(M3331,[1]ArchetypeScores!E:W,19,FALSE)</f>
        <v>Untargeted</v>
      </c>
      <c r="R3331" s="2">
        <f>VLOOKUP(M3331,[1]ArchetypeScores!E:I,5,FALSE)</f>
        <v>0</v>
      </c>
      <c r="S3331" s="2">
        <f>VLOOKUP(M3331,[1]ArchetypeScores!E:K,7,FALSE)</f>
        <v>0</v>
      </c>
      <c r="T3331" s="2" t="str">
        <f t="shared" si="52"/>
        <v>Not A&amp;R positive</v>
      </c>
    </row>
    <row r="3332" spans="1:20" x14ac:dyDescent="0.3">
      <c r="A3332" s="2" t="s">
        <v>8848</v>
      </c>
      <c r="B3332" s="3" t="s">
        <v>8916</v>
      </c>
      <c r="C3332" s="3" t="s">
        <v>8917</v>
      </c>
      <c r="D3332" s="4">
        <v>58180</v>
      </c>
      <c r="E3332" s="5" t="s">
        <v>8851</v>
      </c>
      <c r="F3332" s="4">
        <v>4.1273099999999996</v>
      </c>
      <c r="G3332" s="6">
        <v>47670</v>
      </c>
      <c r="H3332" s="3" t="s">
        <v>8918</v>
      </c>
      <c r="I3332" s="3"/>
      <c r="J3332" s="3"/>
      <c r="K3332" s="5" t="s">
        <v>61</v>
      </c>
      <c r="L3332" s="5">
        <v>5</v>
      </c>
      <c r="M3332" s="5" t="s">
        <v>62</v>
      </c>
      <c r="N3332" s="5">
        <f>VLOOKUP(M3332,[1]ArchetypeScores!E:N,10,FALSE)</f>
        <v>0</v>
      </c>
      <c r="O3332" s="5">
        <f>VLOOKUP(M3332,[1]ArchetypeScores!E:O,11,FALSE)</f>
        <v>-1</v>
      </c>
      <c r="P3332" s="5">
        <f>VLOOKUP(M3332,[1]ArchetypeScores!E:P,12,FALSE)</f>
        <v>0</v>
      </c>
      <c r="Q3332" s="2" t="str">
        <f>VLOOKUP(M3332,[1]ArchetypeScores!E:W,19,FALSE)</f>
        <v>Health care</v>
      </c>
      <c r="R3332" s="2">
        <f>VLOOKUP(M3332,[1]ArchetypeScores!E:I,5,FALSE)</f>
        <v>0</v>
      </c>
      <c r="S3332" s="2">
        <f>VLOOKUP(M3332,[1]ArchetypeScores!E:K,7,FALSE)</f>
        <v>0</v>
      </c>
      <c r="T3332" s="2" t="str">
        <f t="shared" si="52"/>
        <v>Not A&amp;R positive</v>
      </c>
    </row>
    <row r="3333" spans="1:20" x14ac:dyDescent="0.3">
      <c r="A3333" s="2" t="s">
        <v>8848</v>
      </c>
      <c r="B3333" s="3" t="s">
        <v>8916</v>
      </c>
      <c r="C3333" s="3" t="s">
        <v>8919</v>
      </c>
      <c r="D3333" s="4">
        <v>9910</v>
      </c>
      <c r="E3333" s="5" t="s">
        <v>8851</v>
      </c>
      <c r="F3333" s="4">
        <v>0.70301999999999998</v>
      </c>
      <c r="G3333" s="6">
        <v>47671</v>
      </c>
      <c r="H3333" s="3" t="s">
        <v>8918</v>
      </c>
      <c r="I3333" s="3"/>
      <c r="J3333" s="3"/>
      <c r="K3333" s="5" t="s">
        <v>61</v>
      </c>
      <c r="L3333" s="5">
        <v>4</v>
      </c>
      <c r="M3333" s="5" t="s">
        <v>433</v>
      </c>
      <c r="N3333" s="5">
        <f>VLOOKUP(M3333,[1]ArchetypeScores!E:N,10,FALSE)</f>
        <v>0</v>
      </c>
      <c r="O3333" s="5">
        <f>VLOOKUP(M3333,[1]ArchetypeScores!E:O,11,FALSE)</f>
        <v>0</v>
      </c>
      <c r="P3333" s="5">
        <f>VLOOKUP(M3333,[1]ArchetypeScores!E:P,12,FALSE)</f>
        <v>0</v>
      </c>
      <c r="Q3333" s="2" t="str">
        <f>VLOOKUP(M3333,[1]ArchetypeScores!E:W,19,FALSE)</f>
        <v>Health care</v>
      </c>
      <c r="R3333" s="2">
        <f>VLOOKUP(M3333,[1]ArchetypeScores!E:I,5,FALSE)</f>
        <v>0</v>
      </c>
      <c r="S3333" s="2">
        <f>VLOOKUP(M3333,[1]ArchetypeScores!E:K,7,FALSE)</f>
        <v>0</v>
      </c>
      <c r="T3333" s="2" t="str">
        <f t="shared" si="52"/>
        <v>Not A&amp;R positive</v>
      </c>
    </row>
    <row r="3334" spans="1:20" x14ac:dyDescent="0.3">
      <c r="A3334" s="2" t="s">
        <v>8848</v>
      </c>
      <c r="B3334" s="3" t="s">
        <v>8920</v>
      </c>
      <c r="C3334" s="3" t="s">
        <v>8921</v>
      </c>
      <c r="D3334" s="4">
        <v>9350</v>
      </c>
      <c r="E3334" s="5" t="s">
        <v>8851</v>
      </c>
      <c r="F3334" s="4">
        <v>0.62656000000000001</v>
      </c>
      <c r="G3334" s="6">
        <v>47693</v>
      </c>
      <c r="H3334" s="3" t="s">
        <v>8922</v>
      </c>
      <c r="I3334" s="3"/>
      <c r="J3334" s="3"/>
      <c r="K3334" s="5" t="s">
        <v>61</v>
      </c>
      <c r="L3334" s="5">
        <v>1</v>
      </c>
      <c r="M3334" s="5" t="s">
        <v>130</v>
      </c>
      <c r="N3334" s="5">
        <f>VLOOKUP(M3334,[1]ArchetypeScores!E:N,10,FALSE)</f>
        <v>0</v>
      </c>
      <c r="O3334" s="5">
        <f>VLOOKUP(M3334,[1]ArchetypeScores!E:O,11,FALSE)</f>
        <v>-1</v>
      </c>
      <c r="P3334" s="5">
        <f>VLOOKUP(M3334,[1]ArchetypeScores!E:P,12,FALSE)</f>
        <v>0</v>
      </c>
      <c r="Q3334" s="2" t="str">
        <f>VLOOKUP(M3334,[1]ArchetypeScores!E:W,19,FALSE)</f>
        <v>Health care</v>
      </c>
      <c r="R3334" s="2">
        <f>VLOOKUP(M3334,[1]ArchetypeScores!E:I,5,FALSE)</f>
        <v>0</v>
      </c>
      <c r="S3334" s="2">
        <f>VLOOKUP(M3334,[1]ArchetypeScores!E:K,7,FALSE)</f>
        <v>0</v>
      </c>
      <c r="T3334" s="2" t="str">
        <f t="shared" si="52"/>
        <v>Not A&amp;R positive</v>
      </c>
    </row>
    <row r="3335" spans="1:20" x14ac:dyDescent="0.3">
      <c r="A3335" s="2" t="s">
        <v>8848</v>
      </c>
      <c r="B3335" s="3" t="s">
        <v>8923</v>
      </c>
      <c r="C3335" s="3" t="s">
        <v>8924</v>
      </c>
      <c r="D3335" s="4">
        <v>8600</v>
      </c>
      <c r="E3335" s="5" t="s">
        <v>8851</v>
      </c>
      <c r="F3335" s="4">
        <v>0.58518999999999999</v>
      </c>
      <c r="G3335" s="6">
        <v>47675</v>
      </c>
      <c r="H3335" s="3" t="s">
        <v>8922</v>
      </c>
      <c r="I3335" s="3"/>
      <c r="J3335" s="3"/>
      <c r="K3335" s="5" t="s">
        <v>57</v>
      </c>
      <c r="L3335" s="5">
        <v>25</v>
      </c>
      <c r="M3335" s="5" t="s">
        <v>241</v>
      </c>
      <c r="N3335" s="5">
        <f>VLOOKUP(M3335,[1]ArchetypeScores!E:N,10,FALSE)</f>
        <v>0</v>
      </c>
      <c r="O3335" s="5">
        <f>VLOOKUP(M3335,[1]ArchetypeScores!E:O,11,FALSE)</f>
        <v>-1</v>
      </c>
      <c r="P3335" s="5">
        <f>VLOOKUP(M3335,[1]ArchetypeScores!E:P,12,FALSE)</f>
        <v>0</v>
      </c>
      <c r="Q3335" s="2" t="str">
        <f>VLOOKUP(M3335,[1]ArchetypeScores!E:W,19,FALSE)</f>
        <v>Other sector</v>
      </c>
      <c r="R3335" s="2">
        <f>VLOOKUP(M3335,[1]ArchetypeScores!E:I,5,FALSE)</f>
        <v>0</v>
      </c>
      <c r="S3335" s="2">
        <f>VLOOKUP(M3335,[1]ArchetypeScores!E:K,7,FALSE)</f>
        <v>0</v>
      </c>
      <c r="T3335" s="2" t="str">
        <f t="shared" si="52"/>
        <v>Not A&amp;R positive</v>
      </c>
    </row>
    <row r="3336" spans="1:20" x14ac:dyDescent="0.3">
      <c r="A3336" s="2" t="s">
        <v>8848</v>
      </c>
      <c r="B3336" s="3" t="s">
        <v>8925</v>
      </c>
      <c r="C3336" s="3" t="s">
        <v>8926</v>
      </c>
      <c r="D3336" s="4">
        <v>4180</v>
      </c>
      <c r="E3336" s="5" t="s">
        <v>8851</v>
      </c>
      <c r="F3336" s="4">
        <v>0.28443000000000002</v>
      </c>
      <c r="G3336" s="6">
        <v>47676</v>
      </c>
      <c r="H3336" s="3" t="s">
        <v>8922</v>
      </c>
      <c r="I3336" s="3"/>
      <c r="J3336" s="3"/>
      <c r="K3336" s="5" t="s">
        <v>57</v>
      </c>
      <c r="L3336" s="5">
        <v>25</v>
      </c>
      <c r="M3336" s="5" t="s">
        <v>241</v>
      </c>
      <c r="N3336" s="5">
        <f>VLOOKUP(M3336,[1]ArchetypeScores!E:N,10,FALSE)</f>
        <v>0</v>
      </c>
      <c r="O3336" s="5">
        <f>VLOOKUP(M3336,[1]ArchetypeScores!E:O,11,FALSE)</f>
        <v>-1</v>
      </c>
      <c r="P3336" s="5">
        <f>VLOOKUP(M3336,[1]ArchetypeScores!E:P,12,FALSE)</f>
        <v>0</v>
      </c>
      <c r="Q3336" s="2" t="str">
        <f>VLOOKUP(M3336,[1]ArchetypeScores!E:W,19,FALSE)</f>
        <v>Other sector</v>
      </c>
      <c r="R3336" s="2">
        <f>VLOOKUP(M3336,[1]ArchetypeScores!E:I,5,FALSE)</f>
        <v>0</v>
      </c>
      <c r="S3336" s="2">
        <f>VLOOKUP(M3336,[1]ArchetypeScores!E:K,7,FALSE)</f>
        <v>0</v>
      </c>
      <c r="T3336" s="2" t="str">
        <f t="shared" si="52"/>
        <v>Not A&amp;R positive</v>
      </c>
    </row>
    <row r="3337" spans="1:20" x14ac:dyDescent="0.3">
      <c r="A3337" s="2" t="s">
        <v>8848</v>
      </c>
      <c r="B3337" s="3" t="s">
        <v>8927</v>
      </c>
      <c r="C3337" s="3" t="s">
        <v>8928</v>
      </c>
      <c r="D3337" s="4">
        <v>203900</v>
      </c>
      <c r="E3337" s="5" t="s">
        <v>8851</v>
      </c>
      <c r="F3337" s="4">
        <v>14.482200000000001</v>
      </c>
      <c r="G3337" s="6">
        <v>47687</v>
      </c>
      <c r="H3337" s="3" t="s">
        <v>8855</v>
      </c>
      <c r="I3337" s="3" t="s">
        <v>8856</v>
      </c>
      <c r="J3337" s="3"/>
      <c r="K3337" s="5" t="s">
        <v>118</v>
      </c>
      <c r="L3337" s="5">
        <v>4</v>
      </c>
      <c r="M3337" s="5" t="s">
        <v>119</v>
      </c>
      <c r="N3337" s="5">
        <f>VLOOKUP(M3337,[1]ArchetypeScores!E:N,10,FALSE)</f>
        <v>0</v>
      </c>
      <c r="O3337" s="5">
        <f>VLOOKUP(M3337,[1]ArchetypeScores!E:O,11,FALSE)</f>
        <v>-1</v>
      </c>
      <c r="P3337" s="5">
        <f>VLOOKUP(M3337,[1]ArchetypeScores!E:P,12,FALSE)</f>
        <v>0</v>
      </c>
      <c r="Q3337" s="2" t="str">
        <f>VLOOKUP(M3337,[1]ArchetypeScores!E:W,19,FALSE)</f>
        <v>Untargeted</v>
      </c>
      <c r="R3337" s="2">
        <f>VLOOKUP(M3337,[1]ArchetypeScores!E:I,5,FALSE)</f>
        <v>0</v>
      </c>
      <c r="S3337" s="2">
        <f>VLOOKUP(M3337,[1]ArchetypeScores!E:K,7,FALSE)</f>
        <v>0</v>
      </c>
      <c r="T3337" s="2" t="str">
        <f t="shared" si="52"/>
        <v>Not A&amp;R positive</v>
      </c>
    </row>
    <row r="3338" spans="1:20" x14ac:dyDescent="0.3">
      <c r="A3338" s="2" t="s">
        <v>8848</v>
      </c>
      <c r="B3338" s="3" t="s">
        <v>8929</v>
      </c>
      <c r="C3338" s="3" t="s">
        <v>8930</v>
      </c>
      <c r="D3338" s="4">
        <v>4600</v>
      </c>
      <c r="E3338" s="5" t="s">
        <v>8851</v>
      </c>
      <c r="F3338" s="4">
        <v>0.33176</v>
      </c>
      <c r="G3338" s="6">
        <v>47704</v>
      </c>
      <c r="H3338" s="3" t="s">
        <v>8931</v>
      </c>
      <c r="I3338" s="3" t="s">
        <v>3013</v>
      </c>
      <c r="J3338" s="3"/>
      <c r="K3338" s="5" t="s">
        <v>47</v>
      </c>
      <c r="L3338" s="5">
        <v>1</v>
      </c>
      <c r="M3338" s="5" t="s">
        <v>48</v>
      </c>
      <c r="N3338" s="5">
        <f>VLOOKUP(M3338,[1]ArchetypeScores!E:N,10,FALSE)</f>
        <v>0</v>
      </c>
      <c r="O3338" s="5">
        <f>VLOOKUP(M3338,[1]ArchetypeScores!E:O,11,FALSE)</f>
        <v>0</v>
      </c>
      <c r="P3338" s="5">
        <f>VLOOKUP(M3338,[1]ArchetypeScores!E:P,12,FALSE)</f>
        <v>0</v>
      </c>
      <c r="Q3338" s="2" t="str">
        <f>VLOOKUP(M3338,[1]ArchetypeScores!E:W,19,FALSE)</f>
        <v>Consumer (including agriculture and tourism)</v>
      </c>
      <c r="R3338" s="2">
        <f>VLOOKUP(M3338,[1]ArchetypeScores!E:I,5,FALSE)</f>
        <v>0</v>
      </c>
      <c r="S3338" s="2">
        <f>VLOOKUP(M3338,[1]ArchetypeScores!E:K,7,FALSE)</f>
        <v>0</v>
      </c>
      <c r="T3338" s="2" t="str">
        <f t="shared" si="52"/>
        <v>Not A&amp;R positive</v>
      </c>
    </row>
    <row r="3339" spans="1:20" x14ac:dyDescent="0.3">
      <c r="A3339" s="2" t="s">
        <v>8848</v>
      </c>
      <c r="B3339" s="3" t="s">
        <v>8932</v>
      </c>
      <c r="C3339" s="3" t="s">
        <v>8933</v>
      </c>
      <c r="D3339" s="4">
        <v>172.1</v>
      </c>
      <c r="E3339" s="5" t="s">
        <v>8851</v>
      </c>
      <c r="F3339" s="4">
        <v>1.1650000000000001E-2</v>
      </c>
      <c r="G3339" s="6">
        <v>47691</v>
      </c>
      <c r="H3339" s="3" t="s">
        <v>8934</v>
      </c>
      <c r="I3339" s="3" t="s">
        <v>8625</v>
      </c>
      <c r="J3339" s="3"/>
      <c r="K3339" s="5" t="s">
        <v>47</v>
      </c>
      <c r="L3339" s="5">
        <v>5</v>
      </c>
      <c r="M3339" s="5" t="s">
        <v>192</v>
      </c>
      <c r="N3339" s="5">
        <f>VLOOKUP(M3339,[1]ArchetypeScores!E:N,10,FALSE)</f>
        <v>0</v>
      </c>
      <c r="O3339" s="5">
        <f>VLOOKUP(M3339,[1]ArchetypeScores!E:O,11,FALSE)</f>
        <v>0</v>
      </c>
      <c r="P3339" s="5">
        <f>VLOOKUP(M3339,[1]ArchetypeScores!E:P,12,FALSE)</f>
        <v>0</v>
      </c>
      <c r="Q3339" s="2" t="str">
        <f>VLOOKUP(M3339,[1]ArchetypeScores!E:W,19,FALSE)</f>
        <v>Untargeted</v>
      </c>
      <c r="R3339" s="2">
        <f>VLOOKUP(M3339,[1]ArchetypeScores!E:I,5,FALSE)</f>
        <v>0</v>
      </c>
      <c r="S3339" s="2">
        <f>VLOOKUP(M3339,[1]ArchetypeScores!E:K,7,FALSE)</f>
        <v>0</v>
      </c>
      <c r="T3339" s="2" t="str">
        <f t="shared" si="52"/>
        <v>Not A&amp;R positive</v>
      </c>
    </row>
    <row r="3340" spans="1:20" x14ac:dyDescent="0.3">
      <c r="A3340" s="2" t="s">
        <v>8848</v>
      </c>
      <c r="B3340" s="3" t="s">
        <v>8935</v>
      </c>
      <c r="C3340" s="3" t="s">
        <v>8936</v>
      </c>
      <c r="D3340" s="4">
        <v>103</v>
      </c>
      <c r="E3340" s="5" t="s">
        <v>8851</v>
      </c>
      <c r="F3340" s="4">
        <v>7.43E-3</v>
      </c>
      <c r="G3340" s="6">
        <v>47703</v>
      </c>
      <c r="H3340" s="3" t="s">
        <v>8883</v>
      </c>
      <c r="I3340" s="3" t="s">
        <v>3013</v>
      </c>
      <c r="J3340" s="3"/>
      <c r="K3340" s="5" t="s">
        <v>611</v>
      </c>
      <c r="L3340" s="5">
        <v>1</v>
      </c>
      <c r="M3340" s="5" t="s">
        <v>612</v>
      </c>
      <c r="N3340" s="5">
        <f>VLOOKUP(M3340,[1]ArchetypeScores!E:N,10,FALSE)</f>
        <v>1</v>
      </c>
      <c r="O3340" s="5">
        <f>VLOOKUP(M3340,[1]ArchetypeScores!E:O,11,FALSE)</f>
        <v>-2</v>
      </c>
      <c r="P3340" s="5">
        <f>VLOOKUP(M3340,[1]ArchetypeScores!E:P,12,FALSE)</f>
        <v>-1</v>
      </c>
      <c r="Q3340" s="2" t="str">
        <f>VLOOKUP(M3340,[1]ArchetypeScores!E:W,19,FALSE)</f>
        <v>Consumer (including agriculture and tourism)</v>
      </c>
      <c r="R3340" s="2">
        <f>VLOOKUP(M3340,[1]ArchetypeScores!E:I,5,FALSE)</f>
        <v>0</v>
      </c>
      <c r="S3340" s="2">
        <f>VLOOKUP(M3340,[1]ArchetypeScores!E:K,7,FALSE)</f>
        <v>0</v>
      </c>
      <c r="T3340" s="2" t="str">
        <f t="shared" si="52"/>
        <v>Not A&amp;R positive</v>
      </c>
    </row>
    <row r="3341" spans="1:20" x14ac:dyDescent="0.3">
      <c r="A3341" s="2" t="s">
        <v>8848</v>
      </c>
      <c r="B3341" s="3" t="s">
        <v>8937</v>
      </c>
      <c r="C3341" s="3" t="s">
        <v>8938</v>
      </c>
      <c r="D3341" s="4"/>
      <c r="E3341" s="5" t="s">
        <v>8851</v>
      </c>
      <c r="F3341" s="4">
        <v>0</v>
      </c>
      <c r="G3341" s="6">
        <v>47684</v>
      </c>
      <c r="H3341" s="3" t="s">
        <v>8939</v>
      </c>
      <c r="I3341" s="3" t="s">
        <v>8940</v>
      </c>
      <c r="J3341" s="3"/>
      <c r="K3341" s="5" t="s">
        <v>57</v>
      </c>
      <c r="L3341" s="5">
        <v>29</v>
      </c>
      <c r="M3341" s="5" t="s">
        <v>58</v>
      </c>
      <c r="N3341" s="5">
        <f>VLOOKUP(M3341,[1]ArchetypeScores!E:N,10,FALSE)</f>
        <v>0</v>
      </c>
      <c r="O3341" s="5">
        <f>VLOOKUP(M3341,[1]ArchetypeScores!E:O,11,FALSE)</f>
        <v>-1</v>
      </c>
      <c r="P3341" s="5">
        <f>VLOOKUP(M3341,[1]ArchetypeScores!E:P,12,FALSE)</f>
        <v>0</v>
      </c>
      <c r="Q3341" s="2" t="str">
        <f>VLOOKUP(M3341,[1]ArchetypeScores!E:W,19,FALSE)</f>
        <v>Untargeted</v>
      </c>
      <c r="R3341" s="2">
        <f>VLOOKUP(M3341,[1]ArchetypeScores!E:I,5,FALSE)</f>
        <v>0</v>
      </c>
      <c r="S3341" s="2">
        <f>VLOOKUP(M3341,[1]ArchetypeScores!E:K,7,FALSE)</f>
        <v>0</v>
      </c>
      <c r="T3341" s="2" t="str">
        <f t="shared" si="52"/>
        <v>Not A&amp;R positive</v>
      </c>
    </row>
    <row r="3342" spans="1:20" x14ac:dyDescent="0.3">
      <c r="A3342" s="2" t="s">
        <v>8848</v>
      </c>
      <c r="B3342" s="3" t="s">
        <v>8941</v>
      </c>
      <c r="C3342" s="3" t="s">
        <v>8942</v>
      </c>
      <c r="D3342" s="4">
        <v>120600</v>
      </c>
      <c r="E3342" s="5" t="s">
        <v>8851</v>
      </c>
      <c r="F3342" s="4">
        <v>8.5657399999999999</v>
      </c>
      <c r="G3342" s="6">
        <v>47685</v>
      </c>
      <c r="H3342" s="3" t="s">
        <v>8855</v>
      </c>
      <c r="I3342" s="3" t="s">
        <v>8856</v>
      </c>
      <c r="J3342" s="3"/>
      <c r="K3342" s="5" t="s">
        <v>1072</v>
      </c>
      <c r="L3342" s="5">
        <v>1</v>
      </c>
      <c r="M3342" s="5" t="s">
        <v>1922</v>
      </c>
      <c r="N3342" s="5">
        <f>VLOOKUP(M3342,[1]ArchetypeScores!E:N,10,FALSE)</f>
        <v>0</v>
      </c>
      <c r="O3342" s="5">
        <f>VLOOKUP(M3342,[1]ArchetypeScores!E:O,11,FALSE)</f>
        <v>-1</v>
      </c>
      <c r="P3342" s="5">
        <f>VLOOKUP(M3342,[1]ArchetypeScores!E:P,12,FALSE)</f>
        <v>0</v>
      </c>
      <c r="Q3342" s="2" t="str">
        <f>VLOOKUP(M3342,[1]ArchetypeScores!E:W,19,FALSE)</f>
        <v>Untargeted</v>
      </c>
      <c r="R3342" s="2">
        <f>VLOOKUP(M3342,[1]ArchetypeScores!E:I,5,FALSE)</f>
        <v>0</v>
      </c>
      <c r="S3342" s="2">
        <f>VLOOKUP(M3342,[1]ArchetypeScores!E:K,7,FALSE)</f>
        <v>0</v>
      </c>
      <c r="T3342" s="2" t="str">
        <f t="shared" si="52"/>
        <v>Not A&amp;R positive</v>
      </c>
    </row>
    <row r="3343" spans="1:20" x14ac:dyDescent="0.3">
      <c r="A3343" s="2" t="s">
        <v>8848</v>
      </c>
      <c r="B3343" s="3" t="s">
        <v>8943</v>
      </c>
      <c r="C3343" s="3" t="s">
        <v>8944</v>
      </c>
      <c r="D3343" s="4">
        <v>0.23</v>
      </c>
      <c r="E3343" s="5" t="s">
        <v>8851</v>
      </c>
      <c r="F3343" s="4">
        <v>2.0000000000000002E-5</v>
      </c>
      <c r="G3343" s="6">
        <v>47698</v>
      </c>
      <c r="H3343" s="3" t="s">
        <v>8871</v>
      </c>
      <c r="I3343" s="3" t="s">
        <v>3013</v>
      </c>
      <c r="J3343" s="3"/>
      <c r="K3343" s="5" t="s">
        <v>1072</v>
      </c>
      <c r="L3343" s="5">
        <v>1</v>
      </c>
      <c r="M3343" s="5" t="s">
        <v>1922</v>
      </c>
      <c r="N3343" s="5">
        <f>VLOOKUP(M3343,[1]ArchetypeScores!E:N,10,FALSE)</f>
        <v>0</v>
      </c>
      <c r="O3343" s="5">
        <f>VLOOKUP(M3343,[1]ArchetypeScores!E:O,11,FALSE)</f>
        <v>-1</v>
      </c>
      <c r="P3343" s="5">
        <f>VLOOKUP(M3343,[1]ArchetypeScores!E:P,12,FALSE)</f>
        <v>0</v>
      </c>
      <c r="Q3343" s="2" t="str">
        <f>VLOOKUP(M3343,[1]ArchetypeScores!E:W,19,FALSE)</f>
        <v>Untargeted</v>
      </c>
      <c r="R3343" s="2">
        <f>VLOOKUP(M3343,[1]ArchetypeScores!E:I,5,FALSE)</f>
        <v>0</v>
      </c>
      <c r="S3343" s="2">
        <f>VLOOKUP(M3343,[1]ArchetypeScores!E:K,7,FALSE)</f>
        <v>0</v>
      </c>
      <c r="T3343" s="2" t="str">
        <f t="shared" si="52"/>
        <v>Not A&amp;R positive</v>
      </c>
    </row>
    <row r="3344" spans="1:20" x14ac:dyDescent="0.3">
      <c r="A3344" s="2" t="s">
        <v>8848</v>
      </c>
      <c r="B3344" s="3" t="s">
        <v>8945</v>
      </c>
      <c r="C3344" s="3" t="s">
        <v>8946</v>
      </c>
      <c r="D3344" s="4">
        <v>37680</v>
      </c>
      <c r="E3344" s="5" t="s">
        <v>8851</v>
      </c>
      <c r="F3344" s="4">
        <v>2.53939</v>
      </c>
      <c r="G3344" s="6">
        <v>47673</v>
      </c>
      <c r="H3344" s="3" t="s">
        <v>8947</v>
      </c>
      <c r="I3344" s="3"/>
      <c r="J3344" s="3"/>
      <c r="K3344" s="5" t="s">
        <v>118</v>
      </c>
      <c r="L3344" s="5">
        <v>2</v>
      </c>
      <c r="M3344" s="5" t="s">
        <v>226</v>
      </c>
      <c r="N3344" s="5">
        <f>VLOOKUP(M3344,[1]ArchetypeScores!E:N,10,FALSE)</f>
        <v>0</v>
      </c>
      <c r="O3344" s="5">
        <f>VLOOKUP(M3344,[1]ArchetypeScores!E:O,11,FALSE)</f>
        <v>-1</v>
      </c>
      <c r="P3344" s="5">
        <f>VLOOKUP(M3344,[1]ArchetypeScores!E:P,12,FALSE)</f>
        <v>0</v>
      </c>
      <c r="Q3344" s="2" t="str">
        <f>VLOOKUP(M3344,[1]ArchetypeScores!E:W,19,FALSE)</f>
        <v>Untargeted</v>
      </c>
      <c r="R3344" s="2">
        <f>VLOOKUP(M3344,[1]ArchetypeScores!E:I,5,FALSE)</f>
        <v>0</v>
      </c>
      <c r="S3344" s="2">
        <f>VLOOKUP(M3344,[1]ArchetypeScores!E:K,7,FALSE)</f>
        <v>0</v>
      </c>
      <c r="T3344" s="2" t="str">
        <f t="shared" si="52"/>
        <v>Not A&amp;R positive</v>
      </c>
    </row>
    <row r="3345" spans="1:20" x14ac:dyDescent="0.3">
      <c r="A3345" s="2" t="s">
        <v>8848</v>
      </c>
      <c r="B3345" s="3" t="s">
        <v>8948</v>
      </c>
      <c r="C3345" s="3" t="s">
        <v>8949</v>
      </c>
      <c r="D3345" s="4">
        <v>28800</v>
      </c>
      <c r="E3345" s="5" t="s">
        <v>8851</v>
      </c>
      <c r="F3345" s="4">
        <v>1.9422699999999999</v>
      </c>
      <c r="G3345" s="6">
        <v>47674</v>
      </c>
      <c r="H3345" s="3" t="s">
        <v>8950</v>
      </c>
      <c r="I3345" s="3"/>
      <c r="J3345" s="3"/>
      <c r="K3345" s="5" t="s">
        <v>57</v>
      </c>
      <c r="L3345" s="5">
        <v>29</v>
      </c>
      <c r="M3345" s="5" t="s">
        <v>58</v>
      </c>
      <c r="N3345" s="5">
        <f>VLOOKUP(M3345,[1]ArchetypeScores!E:N,10,FALSE)</f>
        <v>0</v>
      </c>
      <c r="O3345" s="5">
        <f>VLOOKUP(M3345,[1]ArchetypeScores!E:O,11,FALSE)</f>
        <v>-1</v>
      </c>
      <c r="P3345" s="5">
        <f>VLOOKUP(M3345,[1]ArchetypeScores!E:P,12,FALSE)</f>
        <v>0</v>
      </c>
      <c r="Q3345" s="2" t="str">
        <f>VLOOKUP(M3345,[1]ArchetypeScores!E:W,19,FALSE)</f>
        <v>Untargeted</v>
      </c>
      <c r="R3345" s="2">
        <f>VLOOKUP(M3345,[1]ArchetypeScores!E:I,5,FALSE)</f>
        <v>0</v>
      </c>
      <c r="S3345" s="2">
        <f>VLOOKUP(M3345,[1]ArchetypeScores!E:K,7,FALSE)</f>
        <v>0</v>
      </c>
      <c r="T3345" s="2" t="str">
        <f t="shared" si="52"/>
        <v>Not A&amp;R positive</v>
      </c>
    </row>
    <row r="3346" spans="1:20" x14ac:dyDescent="0.3">
      <c r="A3346" s="2" t="s">
        <v>8951</v>
      </c>
      <c r="B3346" s="3" t="s">
        <v>8952</v>
      </c>
      <c r="C3346" s="3" t="s">
        <v>8953</v>
      </c>
      <c r="D3346" s="4">
        <v>220000</v>
      </c>
      <c r="E3346" s="5" t="s">
        <v>8954</v>
      </c>
      <c r="F3346" s="4">
        <v>5.2009499999999997</v>
      </c>
      <c r="G3346" s="6">
        <v>47715</v>
      </c>
      <c r="H3346" s="3" t="s">
        <v>8955</v>
      </c>
      <c r="I3346" s="3"/>
      <c r="J3346" s="3"/>
      <c r="K3346" s="5" t="s">
        <v>118</v>
      </c>
      <c r="L3346" s="5">
        <v>1</v>
      </c>
      <c r="M3346" s="5" t="s">
        <v>275</v>
      </c>
      <c r="N3346" s="5">
        <f>VLOOKUP(M3346,[1]ArchetypeScores!E:N,10,FALSE)</f>
        <v>0</v>
      </c>
      <c r="O3346" s="5">
        <f>VLOOKUP(M3346,[1]ArchetypeScores!E:O,11,FALSE)</f>
        <v>-1</v>
      </c>
      <c r="P3346" s="5">
        <f>VLOOKUP(M3346,[1]ArchetypeScores!E:P,12,FALSE)</f>
        <v>0</v>
      </c>
      <c r="Q3346" s="2" t="str">
        <f>VLOOKUP(M3346,[1]ArchetypeScores!E:W,19,FALSE)</f>
        <v>Untargeted</v>
      </c>
      <c r="R3346" s="2">
        <f>VLOOKUP(M3346,[1]ArchetypeScores!E:I,5,FALSE)</f>
        <v>0</v>
      </c>
      <c r="S3346" s="2">
        <f>VLOOKUP(M3346,[1]ArchetypeScores!E:K,7,FALSE)</f>
        <v>0</v>
      </c>
      <c r="T3346" s="2" t="str">
        <f t="shared" si="52"/>
        <v>Not A&amp;R positive</v>
      </c>
    </row>
    <row r="3347" spans="1:20" x14ac:dyDescent="0.3">
      <c r="A3347" s="2" t="s">
        <v>8951</v>
      </c>
      <c r="B3347" s="3" t="s">
        <v>8956</v>
      </c>
      <c r="C3347" s="3" t="s">
        <v>8957</v>
      </c>
      <c r="D3347" s="4">
        <v>50000</v>
      </c>
      <c r="E3347" s="5" t="s">
        <v>8954</v>
      </c>
      <c r="F3347" s="4">
        <v>1.1820299999999999</v>
      </c>
      <c r="G3347" s="6">
        <v>47710</v>
      </c>
      <c r="H3347" s="3" t="s">
        <v>8955</v>
      </c>
      <c r="I3347" s="3"/>
      <c r="J3347" s="3"/>
      <c r="K3347" s="5" t="s">
        <v>118</v>
      </c>
      <c r="L3347" s="5">
        <v>3</v>
      </c>
      <c r="M3347" s="5" t="s">
        <v>168</v>
      </c>
      <c r="N3347" s="5">
        <f>VLOOKUP(M3347,[1]ArchetypeScores!E:N,10,FALSE)</f>
        <v>0</v>
      </c>
      <c r="O3347" s="5">
        <f>VLOOKUP(M3347,[1]ArchetypeScores!E:O,11,FALSE)</f>
        <v>-1</v>
      </c>
      <c r="P3347" s="5">
        <f>VLOOKUP(M3347,[1]ArchetypeScores!E:P,12,FALSE)</f>
        <v>0</v>
      </c>
      <c r="Q3347" s="2" t="str">
        <f>VLOOKUP(M3347,[1]ArchetypeScores!E:W,19,FALSE)</f>
        <v>Untargeted</v>
      </c>
      <c r="R3347" s="2">
        <f>VLOOKUP(M3347,[1]ArchetypeScores!E:I,5,FALSE)</f>
        <v>0</v>
      </c>
      <c r="S3347" s="2">
        <f>VLOOKUP(M3347,[1]ArchetypeScores!E:K,7,FALSE)</f>
        <v>0</v>
      </c>
      <c r="T3347" s="2" t="str">
        <f t="shared" si="52"/>
        <v>Not A&amp;R positive</v>
      </c>
    </row>
    <row r="3348" spans="1:20" x14ac:dyDescent="0.3">
      <c r="A3348" s="2" t="s">
        <v>8951</v>
      </c>
      <c r="B3348" s="3" t="s">
        <v>8958</v>
      </c>
      <c r="C3348" s="3" t="s">
        <v>8959</v>
      </c>
      <c r="D3348" s="4">
        <v>1.2</v>
      </c>
      <c r="E3348" s="5" t="s">
        <v>8954</v>
      </c>
      <c r="F3348" s="4">
        <v>3.0000000000000001E-5</v>
      </c>
      <c r="G3348" s="6">
        <v>47712</v>
      </c>
      <c r="H3348" s="3" t="s">
        <v>8960</v>
      </c>
      <c r="I3348" s="3"/>
      <c r="J3348" s="3"/>
      <c r="K3348" s="5" t="s">
        <v>61</v>
      </c>
      <c r="L3348" s="5">
        <v>1</v>
      </c>
      <c r="M3348" s="5" t="s">
        <v>130</v>
      </c>
      <c r="N3348" s="5">
        <f>VLOOKUP(M3348,[1]ArchetypeScores!E:N,10,FALSE)</f>
        <v>0</v>
      </c>
      <c r="O3348" s="5">
        <f>VLOOKUP(M3348,[1]ArchetypeScores!E:O,11,FALSE)</f>
        <v>-1</v>
      </c>
      <c r="P3348" s="5">
        <f>VLOOKUP(M3348,[1]ArchetypeScores!E:P,12,FALSE)</f>
        <v>0</v>
      </c>
      <c r="Q3348" s="2" t="str">
        <f>VLOOKUP(M3348,[1]ArchetypeScores!E:W,19,FALSE)</f>
        <v>Health care</v>
      </c>
      <c r="R3348" s="2">
        <f>VLOOKUP(M3348,[1]ArchetypeScores!E:I,5,FALSE)</f>
        <v>0</v>
      </c>
      <c r="S3348" s="2">
        <f>VLOOKUP(M3348,[1]ArchetypeScores!E:K,7,FALSE)</f>
        <v>0</v>
      </c>
      <c r="T3348" s="2" t="str">
        <f t="shared" si="52"/>
        <v>Not A&amp;R positive</v>
      </c>
    </row>
    <row r="3349" spans="1:20" x14ac:dyDescent="0.3">
      <c r="A3349" s="2" t="s">
        <v>8951</v>
      </c>
      <c r="B3349" s="3" t="s">
        <v>8961</v>
      </c>
      <c r="C3349" s="3" t="s">
        <v>8962</v>
      </c>
      <c r="D3349" s="4"/>
      <c r="E3349" s="5" t="s">
        <v>8954</v>
      </c>
      <c r="F3349" s="4">
        <v>0</v>
      </c>
      <c r="G3349" s="6">
        <v>47714</v>
      </c>
      <c r="H3349" s="3" t="s">
        <v>8963</v>
      </c>
      <c r="I3349" s="3" t="s">
        <v>8964</v>
      </c>
      <c r="J3349" s="3"/>
      <c r="K3349" s="5" t="s">
        <v>57</v>
      </c>
      <c r="L3349" s="5">
        <v>25</v>
      </c>
      <c r="M3349" s="5" t="s">
        <v>241</v>
      </c>
      <c r="N3349" s="5">
        <f>VLOOKUP(M3349,[1]ArchetypeScores!E:N,10,FALSE)</f>
        <v>0</v>
      </c>
      <c r="O3349" s="5">
        <f>VLOOKUP(M3349,[1]ArchetypeScores!E:O,11,FALSE)</f>
        <v>-1</v>
      </c>
      <c r="P3349" s="5">
        <f>VLOOKUP(M3349,[1]ArchetypeScores!E:P,12,FALSE)</f>
        <v>0</v>
      </c>
      <c r="Q3349" s="2" t="str">
        <f>VLOOKUP(M3349,[1]ArchetypeScores!E:W,19,FALSE)</f>
        <v>Other sector</v>
      </c>
      <c r="R3349" s="2">
        <f>VLOOKUP(M3349,[1]ArchetypeScores!E:I,5,FALSE)</f>
        <v>0</v>
      </c>
      <c r="S3349" s="2">
        <f>VLOOKUP(M3349,[1]ArchetypeScores!E:K,7,FALSE)</f>
        <v>0</v>
      </c>
      <c r="T3349" s="2" t="str">
        <f t="shared" si="52"/>
        <v>Not A&amp;R positive</v>
      </c>
    </row>
    <row r="3350" spans="1:20" x14ac:dyDescent="0.3">
      <c r="A3350" s="2" t="s">
        <v>8951</v>
      </c>
      <c r="B3350" s="3" t="s">
        <v>8965</v>
      </c>
      <c r="C3350" s="3" t="s">
        <v>8966</v>
      </c>
      <c r="D3350" s="4"/>
      <c r="E3350" s="5" t="s">
        <v>8954</v>
      </c>
      <c r="F3350" s="4">
        <v>0</v>
      </c>
      <c r="G3350" s="6">
        <v>47713</v>
      </c>
      <c r="H3350" s="3" t="s">
        <v>8963</v>
      </c>
      <c r="I3350" s="3" t="s">
        <v>8964</v>
      </c>
      <c r="J3350" s="3"/>
      <c r="K3350" s="5" t="s">
        <v>735</v>
      </c>
      <c r="L3350" s="5">
        <v>1</v>
      </c>
      <c r="M3350" s="5" t="s">
        <v>736</v>
      </c>
      <c r="N3350" s="5">
        <f>VLOOKUP(M3350,[1]ArchetypeScores!E:N,10,FALSE)</f>
        <v>1</v>
      </c>
      <c r="O3350" s="5">
        <f>VLOOKUP(M3350,[1]ArchetypeScores!E:O,11,FALSE)</f>
        <v>-2</v>
      </c>
      <c r="P3350" s="5">
        <f>VLOOKUP(M3350,[1]ArchetypeScores!E:P,12,FALSE)</f>
        <v>-2</v>
      </c>
      <c r="Q3350" s="2" t="str">
        <f>VLOOKUP(M3350,[1]ArchetypeScores!E:W,19,FALSE)</f>
        <v>Other sector</v>
      </c>
      <c r="R3350" s="2">
        <f>VLOOKUP(M3350,[1]ArchetypeScores!E:I,5,FALSE)</f>
        <v>0</v>
      </c>
      <c r="S3350" s="2">
        <f>VLOOKUP(M3350,[1]ArchetypeScores!E:K,7,FALSE)</f>
        <v>0</v>
      </c>
      <c r="T3350" s="2" t="str">
        <f t="shared" si="52"/>
        <v>Not A&amp;R positive</v>
      </c>
    </row>
    <row r="3351" spans="1:20" x14ac:dyDescent="0.3">
      <c r="A3351" s="2" t="s">
        <v>8951</v>
      </c>
      <c r="B3351" s="3" t="s">
        <v>1423</v>
      </c>
      <c r="C3351" s="3" t="s">
        <v>8967</v>
      </c>
      <c r="D3351" s="4"/>
      <c r="E3351" s="5" t="s">
        <v>8954</v>
      </c>
      <c r="F3351" s="4">
        <v>0</v>
      </c>
      <c r="G3351" s="6">
        <v>47711</v>
      </c>
      <c r="H3351" s="3" t="s">
        <v>8955</v>
      </c>
      <c r="I3351" s="3"/>
      <c r="J3351" s="3"/>
      <c r="K3351" s="5" t="s">
        <v>61</v>
      </c>
      <c r="L3351" s="5">
        <v>1</v>
      </c>
      <c r="M3351" s="5" t="s">
        <v>130</v>
      </c>
      <c r="N3351" s="5">
        <f>VLOOKUP(M3351,[1]ArchetypeScores!E:N,10,FALSE)</f>
        <v>0</v>
      </c>
      <c r="O3351" s="5">
        <f>VLOOKUP(M3351,[1]ArchetypeScores!E:O,11,FALSE)</f>
        <v>-1</v>
      </c>
      <c r="P3351" s="5">
        <f>VLOOKUP(M3351,[1]ArchetypeScores!E:P,12,FALSE)</f>
        <v>0</v>
      </c>
      <c r="Q3351" s="2" t="str">
        <f>VLOOKUP(M3351,[1]ArchetypeScores!E:W,19,FALSE)</f>
        <v>Health care</v>
      </c>
      <c r="R3351" s="2">
        <f>VLOOKUP(M3351,[1]ArchetypeScores!E:I,5,FALSE)</f>
        <v>0</v>
      </c>
      <c r="S3351" s="2">
        <f>VLOOKUP(M3351,[1]ArchetypeScores!E:K,7,FALSE)</f>
        <v>0</v>
      </c>
      <c r="T3351" s="2" t="str">
        <f t="shared" si="52"/>
        <v>Not A&amp;R positive</v>
      </c>
    </row>
    <row r="3352" spans="1:20" x14ac:dyDescent="0.3">
      <c r="A3352" s="2" t="s">
        <v>8951</v>
      </c>
      <c r="B3352" s="3" t="s">
        <v>8968</v>
      </c>
      <c r="C3352" s="3" t="s">
        <v>8969</v>
      </c>
      <c r="D3352" s="4">
        <v>17000</v>
      </c>
      <c r="E3352" s="5" t="s">
        <v>8954</v>
      </c>
      <c r="F3352" s="4">
        <v>0.40189000000000002</v>
      </c>
      <c r="G3352" s="6">
        <v>47707</v>
      </c>
      <c r="H3352" s="3" t="s">
        <v>8955</v>
      </c>
      <c r="I3352" s="3"/>
      <c r="J3352" s="3"/>
      <c r="K3352" s="5" t="s">
        <v>38</v>
      </c>
      <c r="L3352" s="5">
        <v>13</v>
      </c>
      <c r="M3352" s="5" t="s">
        <v>39</v>
      </c>
      <c r="N3352" s="5">
        <f>VLOOKUP(M3352,[1]ArchetypeScores!E:N,10,FALSE)</f>
        <v>0</v>
      </c>
      <c r="O3352" s="5">
        <f>VLOOKUP(M3352,[1]ArchetypeScores!E:O,11,FALSE)</f>
        <v>-2</v>
      </c>
      <c r="P3352" s="5">
        <f>VLOOKUP(M3352,[1]ArchetypeScores!E:P,12,FALSE)</f>
        <v>0</v>
      </c>
      <c r="Q3352" s="2" t="str">
        <f>VLOOKUP(M3352,[1]ArchetypeScores!E:W,19,FALSE)</f>
        <v>Industrials - transportation</v>
      </c>
      <c r="R3352" s="2">
        <f>VLOOKUP(M3352,[1]ArchetypeScores!E:I,5,FALSE)</f>
        <v>0</v>
      </c>
      <c r="S3352" s="2">
        <f>VLOOKUP(M3352,[1]ArchetypeScores!E:K,7,FALSE)</f>
        <v>0</v>
      </c>
      <c r="T3352" s="2" t="str">
        <f t="shared" si="52"/>
        <v>Not A&amp;R positive</v>
      </c>
    </row>
    <row r="3353" spans="1:20" x14ac:dyDescent="0.3">
      <c r="A3353" s="2" t="s">
        <v>8951</v>
      </c>
      <c r="B3353" s="3" t="s">
        <v>8970</v>
      </c>
      <c r="C3353" s="3" t="s">
        <v>8971</v>
      </c>
      <c r="D3353" s="4">
        <v>150000</v>
      </c>
      <c r="E3353" s="5" t="s">
        <v>8954</v>
      </c>
      <c r="F3353" s="4">
        <v>3.5461</v>
      </c>
      <c r="G3353" s="6">
        <v>47709</v>
      </c>
      <c r="H3353" s="3" t="s">
        <v>8955</v>
      </c>
      <c r="I3353" s="3"/>
      <c r="J3353" s="3"/>
      <c r="K3353" s="5" t="s">
        <v>61</v>
      </c>
      <c r="L3353" s="5">
        <v>1</v>
      </c>
      <c r="M3353" s="5" t="s">
        <v>130</v>
      </c>
      <c r="N3353" s="5">
        <f>VLOOKUP(M3353,[1]ArchetypeScores!E:N,10,FALSE)</f>
        <v>0</v>
      </c>
      <c r="O3353" s="5">
        <f>VLOOKUP(M3353,[1]ArchetypeScores!E:O,11,FALSE)</f>
        <v>-1</v>
      </c>
      <c r="P3353" s="5">
        <f>VLOOKUP(M3353,[1]ArchetypeScores!E:P,12,FALSE)</f>
        <v>0</v>
      </c>
      <c r="Q3353" s="2" t="str">
        <f>VLOOKUP(M3353,[1]ArchetypeScores!E:W,19,FALSE)</f>
        <v>Health care</v>
      </c>
      <c r="R3353" s="2">
        <f>VLOOKUP(M3353,[1]ArchetypeScores!E:I,5,FALSE)</f>
        <v>0</v>
      </c>
      <c r="S3353" s="2">
        <f>VLOOKUP(M3353,[1]ArchetypeScores!E:K,7,FALSE)</f>
        <v>0</v>
      </c>
      <c r="T3353" s="2" t="str">
        <f t="shared" si="52"/>
        <v>Not A&amp;R positive</v>
      </c>
    </row>
    <row r="3354" spans="1:20" x14ac:dyDescent="0.3">
      <c r="A3354" s="2" t="s">
        <v>8951</v>
      </c>
      <c r="B3354" s="3" t="s">
        <v>8972</v>
      </c>
      <c r="C3354" s="3" t="s">
        <v>8973</v>
      </c>
      <c r="D3354" s="4">
        <v>53000</v>
      </c>
      <c r="E3354" s="5" t="s">
        <v>8954</v>
      </c>
      <c r="F3354" s="4">
        <v>1.2529600000000001</v>
      </c>
      <c r="G3354" s="6">
        <v>47708</v>
      </c>
      <c r="H3354" s="3" t="s">
        <v>8955</v>
      </c>
      <c r="I3354" s="3"/>
      <c r="J3354" s="3"/>
      <c r="K3354" s="5" t="s">
        <v>38</v>
      </c>
      <c r="L3354" s="5">
        <v>13</v>
      </c>
      <c r="M3354" s="5" t="s">
        <v>39</v>
      </c>
      <c r="N3354" s="5">
        <f>VLOOKUP(M3354,[1]ArchetypeScores!E:N,10,FALSE)</f>
        <v>0</v>
      </c>
      <c r="O3354" s="5">
        <f>VLOOKUP(M3354,[1]ArchetypeScores!E:O,11,FALSE)</f>
        <v>-2</v>
      </c>
      <c r="P3354" s="5">
        <f>VLOOKUP(M3354,[1]ArchetypeScores!E:P,12,FALSE)</f>
        <v>0</v>
      </c>
      <c r="Q3354" s="2" t="str">
        <f>VLOOKUP(M3354,[1]ArchetypeScores!E:W,19,FALSE)</f>
        <v>Industrials - transportation</v>
      </c>
      <c r="R3354" s="2">
        <f>VLOOKUP(M3354,[1]ArchetypeScores!E:I,5,FALSE)</f>
        <v>0</v>
      </c>
      <c r="S3354" s="2">
        <f>VLOOKUP(M3354,[1]ArchetypeScores!E:K,7,FALSE)</f>
        <v>0</v>
      </c>
      <c r="T3354" s="2" t="str">
        <f t="shared" si="52"/>
        <v>Not A&amp;R positive</v>
      </c>
    </row>
    <row r="3355" spans="1:20" x14ac:dyDescent="0.3">
      <c r="A3355" s="2" t="s">
        <v>8974</v>
      </c>
      <c r="B3355" s="3" t="s">
        <v>8975</v>
      </c>
      <c r="C3355" s="3" t="s">
        <v>8976</v>
      </c>
      <c r="D3355" s="4">
        <v>146.25</v>
      </c>
      <c r="E3355" s="5" t="s">
        <v>8977</v>
      </c>
      <c r="F3355" s="4">
        <v>0.10026</v>
      </c>
      <c r="G3355" s="6">
        <v>47729</v>
      </c>
      <c r="H3355" s="3" t="s">
        <v>8978</v>
      </c>
      <c r="I3355" s="3"/>
      <c r="J3355" s="3"/>
      <c r="K3355" s="5" t="s">
        <v>61</v>
      </c>
      <c r="L3355" s="5">
        <v>1</v>
      </c>
      <c r="M3355" s="5" t="s">
        <v>130</v>
      </c>
      <c r="N3355" s="5">
        <f>VLOOKUP(M3355,[1]ArchetypeScores!E:N,10,FALSE)</f>
        <v>0</v>
      </c>
      <c r="O3355" s="5">
        <f>VLOOKUP(M3355,[1]ArchetypeScores!E:O,11,FALSE)</f>
        <v>-1</v>
      </c>
      <c r="P3355" s="5">
        <f>VLOOKUP(M3355,[1]ArchetypeScores!E:P,12,FALSE)</f>
        <v>0</v>
      </c>
      <c r="Q3355" s="2" t="str">
        <f>VLOOKUP(M3355,[1]ArchetypeScores!E:W,19,FALSE)</f>
        <v>Health care</v>
      </c>
      <c r="R3355" s="2">
        <f>VLOOKUP(M3355,[1]ArchetypeScores!E:I,5,FALSE)</f>
        <v>0</v>
      </c>
      <c r="S3355" s="2">
        <f>VLOOKUP(M3355,[1]ArchetypeScores!E:K,7,FALSE)</f>
        <v>0</v>
      </c>
      <c r="T3355" s="2" t="str">
        <f t="shared" si="52"/>
        <v>Not A&amp;R positive</v>
      </c>
    </row>
    <row r="3356" spans="1:20" x14ac:dyDescent="0.3">
      <c r="A3356" s="2" t="s">
        <v>8974</v>
      </c>
      <c r="B3356" s="3" t="s">
        <v>8979</v>
      </c>
      <c r="C3356" s="3" t="s">
        <v>8980</v>
      </c>
      <c r="D3356" s="4">
        <v>146.25</v>
      </c>
      <c r="E3356" s="5" t="s">
        <v>8977</v>
      </c>
      <c r="F3356" s="4">
        <v>0.10018000000000001</v>
      </c>
      <c r="G3356" s="6">
        <v>47732</v>
      </c>
      <c r="H3356" s="3" t="s">
        <v>8981</v>
      </c>
      <c r="I3356" s="3"/>
      <c r="J3356" s="3"/>
      <c r="K3356" s="5" t="s">
        <v>61</v>
      </c>
      <c r="L3356" s="5">
        <v>5</v>
      </c>
      <c r="M3356" s="5" t="s">
        <v>62</v>
      </c>
      <c r="N3356" s="5">
        <f>VLOOKUP(M3356,[1]ArchetypeScores!E:N,10,FALSE)</f>
        <v>0</v>
      </c>
      <c r="O3356" s="5">
        <f>VLOOKUP(M3356,[1]ArchetypeScores!E:O,11,FALSE)</f>
        <v>-1</v>
      </c>
      <c r="P3356" s="5">
        <f>VLOOKUP(M3356,[1]ArchetypeScores!E:P,12,FALSE)</f>
        <v>0</v>
      </c>
      <c r="Q3356" s="2" t="str">
        <f>VLOOKUP(M3356,[1]ArchetypeScores!E:W,19,FALSE)</f>
        <v>Health care</v>
      </c>
      <c r="R3356" s="2">
        <f>VLOOKUP(M3356,[1]ArchetypeScores!E:I,5,FALSE)</f>
        <v>0</v>
      </c>
      <c r="S3356" s="2">
        <f>VLOOKUP(M3356,[1]ArchetypeScores!E:K,7,FALSE)</f>
        <v>0</v>
      </c>
      <c r="T3356" s="2" t="str">
        <f t="shared" si="52"/>
        <v>Not A&amp;R positive</v>
      </c>
    </row>
    <row r="3357" spans="1:20" x14ac:dyDescent="0.3">
      <c r="A3357" s="2" t="s">
        <v>8974</v>
      </c>
      <c r="B3357" s="3" t="s">
        <v>8982</v>
      </c>
      <c r="C3357" s="3" t="s">
        <v>8983</v>
      </c>
      <c r="D3357" s="4"/>
      <c r="E3357" s="5" t="s">
        <v>8977</v>
      </c>
      <c r="F3357" s="4">
        <v>0</v>
      </c>
      <c r="G3357" s="6">
        <v>47717</v>
      </c>
      <c r="H3357" s="3" t="s">
        <v>8984</v>
      </c>
      <c r="I3357" s="3"/>
      <c r="J3357" s="3"/>
      <c r="K3357" s="5" t="s">
        <v>118</v>
      </c>
      <c r="L3357" s="5">
        <v>2</v>
      </c>
      <c r="M3357" s="5" t="s">
        <v>226</v>
      </c>
      <c r="N3357" s="5">
        <f>VLOOKUP(M3357,[1]ArchetypeScores!E:N,10,FALSE)</f>
        <v>0</v>
      </c>
      <c r="O3357" s="5">
        <f>VLOOKUP(M3357,[1]ArchetypeScores!E:O,11,FALSE)</f>
        <v>-1</v>
      </c>
      <c r="P3357" s="5">
        <f>VLOOKUP(M3357,[1]ArchetypeScores!E:P,12,FALSE)</f>
        <v>0</v>
      </c>
      <c r="Q3357" s="2" t="str">
        <f>VLOOKUP(M3357,[1]ArchetypeScores!E:W,19,FALSE)</f>
        <v>Untargeted</v>
      </c>
      <c r="R3357" s="2">
        <f>VLOOKUP(M3357,[1]ArchetypeScores!E:I,5,FALSE)</f>
        <v>0</v>
      </c>
      <c r="S3357" s="2">
        <f>VLOOKUP(M3357,[1]ArchetypeScores!E:K,7,FALSE)</f>
        <v>0</v>
      </c>
      <c r="T3357" s="2" t="str">
        <f t="shared" si="52"/>
        <v>Not A&amp;R positive</v>
      </c>
    </row>
    <row r="3358" spans="1:20" x14ac:dyDescent="0.3">
      <c r="A3358" s="2" t="s">
        <v>8974</v>
      </c>
      <c r="B3358" s="3" t="s">
        <v>8985</v>
      </c>
      <c r="C3358" s="3" t="s">
        <v>8986</v>
      </c>
      <c r="D3358" s="4">
        <v>300</v>
      </c>
      <c r="E3358" s="5" t="s">
        <v>8977</v>
      </c>
      <c r="F3358" s="4">
        <v>0.25155</v>
      </c>
      <c r="G3358" s="6">
        <v>47740</v>
      </c>
      <c r="H3358" s="3" t="s">
        <v>8987</v>
      </c>
      <c r="I3358" s="3"/>
      <c r="J3358" s="3"/>
      <c r="K3358" s="5" t="s">
        <v>118</v>
      </c>
      <c r="L3358" s="5">
        <v>1</v>
      </c>
      <c r="M3358" s="5" t="s">
        <v>275</v>
      </c>
      <c r="N3358" s="5">
        <f>VLOOKUP(M3358,[1]ArchetypeScores!E:N,10,FALSE)</f>
        <v>0</v>
      </c>
      <c r="O3358" s="5">
        <f>VLOOKUP(M3358,[1]ArchetypeScores!E:O,11,FALSE)</f>
        <v>-1</v>
      </c>
      <c r="P3358" s="5">
        <f>VLOOKUP(M3358,[1]ArchetypeScores!E:P,12,FALSE)</f>
        <v>0</v>
      </c>
      <c r="Q3358" s="2" t="str">
        <f>VLOOKUP(M3358,[1]ArchetypeScores!E:W,19,FALSE)</f>
        <v>Untargeted</v>
      </c>
      <c r="R3358" s="2">
        <f>VLOOKUP(M3358,[1]ArchetypeScores!E:I,5,FALSE)</f>
        <v>0</v>
      </c>
      <c r="S3358" s="2">
        <f>VLOOKUP(M3358,[1]ArchetypeScores!E:K,7,FALSE)</f>
        <v>0</v>
      </c>
      <c r="T3358" s="2" t="str">
        <f t="shared" si="52"/>
        <v>Not A&amp;R positive</v>
      </c>
    </row>
    <row r="3359" spans="1:20" x14ac:dyDescent="0.3">
      <c r="A3359" s="2" t="s">
        <v>8974</v>
      </c>
      <c r="B3359" s="3" t="s">
        <v>8988</v>
      </c>
      <c r="C3359" s="3" t="s">
        <v>8989</v>
      </c>
      <c r="D3359" s="4"/>
      <c r="E3359" s="5" t="s">
        <v>8977</v>
      </c>
      <c r="F3359" s="4">
        <v>0</v>
      </c>
      <c r="G3359" s="6">
        <v>47731</v>
      </c>
      <c r="H3359" s="3" t="s">
        <v>8990</v>
      </c>
      <c r="I3359" s="3"/>
      <c r="J3359" s="3"/>
      <c r="K3359" s="5" t="s">
        <v>477</v>
      </c>
      <c r="L3359" s="5" t="s">
        <v>112</v>
      </c>
      <c r="M3359" s="5" t="s">
        <v>1124</v>
      </c>
      <c r="N3359" s="5">
        <f>VLOOKUP(M3359,[1]ArchetypeScores!E:N,10,FALSE)</f>
        <v>1</v>
      </c>
      <c r="O3359" s="5">
        <f>VLOOKUP(M3359,[1]ArchetypeScores!E:O,11,FALSE)</f>
        <v>-2</v>
      </c>
      <c r="P3359" s="5">
        <f>VLOOKUP(M3359,[1]ArchetypeScores!E:P,12,FALSE)</f>
        <v>2</v>
      </c>
      <c r="Q3359" s="2" t="str">
        <f>VLOOKUP(M3359,[1]ArchetypeScores!E:W,19,FALSE)</f>
        <v>Energy and water</v>
      </c>
      <c r="R3359" s="2">
        <f>VLOOKUP(M3359,[1]ArchetypeScores!E:I,5,FALSE)</f>
        <v>0</v>
      </c>
      <c r="S3359" s="2">
        <f>VLOOKUP(M3359,[1]ArchetypeScores!E:K,7,FALSE)</f>
        <v>0</v>
      </c>
      <c r="T3359" s="2" t="str">
        <f t="shared" si="52"/>
        <v>Not A&amp;R positive</v>
      </c>
    </row>
    <row r="3360" spans="1:20" x14ac:dyDescent="0.3">
      <c r="A3360" s="2" t="s">
        <v>8974</v>
      </c>
      <c r="B3360" s="3" t="s">
        <v>8991</v>
      </c>
      <c r="C3360" s="3" t="s">
        <v>8992</v>
      </c>
      <c r="D3360" s="4"/>
      <c r="E3360" s="5" t="s">
        <v>8977</v>
      </c>
      <c r="F3360" s="4">
        <v>0</v>
      </c>
      <c r="G3360" s="6">
        <v>47716</v>
      </c>
      <c r="H3360" s="3" t="s">
        <v>8993</v>
      </c>
      <c r="I3360" s="3"/>
      <c r="J3360" s="3"/>
      <c r="K3360" s="5" t="s">
        <v>47</v>
      </c>
      <c r="L3360" s="5">
        <v>5</v>
      </c>
      <c r="M3360" s="5" t="s">
        <v>192</v>
      </c>
      <c r="N3360" s="5">
        <f>VLOOKUP(M3360,[1]ArchetypeScores!E:N,10,FALSE)</f>
        <v>0</v>
      </c>
      <c r="O3360" s="5">
        <f>VLOOKUP(M3360,[1]ArchetypeScores!E:O,11,FALSE)</f>
        <v>0</v>
      </c>
      <c r="P3360" s="5">
        <f>VLOOKUP(M3360,[1]ArchetypeScores!E:P,12,FALSE)</f>
        <v>0</v>
      </c>
      <c r="Q3360" s="2" t="str">
        <f>VLOOKUP(M3360,[1]ArchetypeScores!E:W,19,FALSE)</f>
        <v>Untargeted</v>
      </c>
      <c r="R3360" s="2">
        <f>VLOOKUP(M3360,[1]ArchetypeScores!E:I,5,FALSE)</f>
        <v>0</v>
      </c>
      <c r="S3360" s="2">
        <f>VLOOKUP(M3360,[1]ArchetypeScores!E:K,7,FALSE)</f>
        <v>0</v>
      </c>
      <c r="T3360" s="2" t="str">
        <f t="shared" si="52"/>
        <v>Not A&amp;R positive</v>
      </c>
    </row>
    <row r="3361" spans="1:20" x14ac:dyDescent="0.3">
      <c r="A3361" s="2" t="s">
        <v>8974</v>
      </c>
      <c r="B3361" s="3" t="s">
        <v>8994</v>
      </c>
      <c r="C3361" s="3" t="s">
        <v>8995</v>
      </c>
      <c r="D3361" s="4"/>
      <c r="E3361" s="5" t="s">
        <v>8977</v>
      </c>
      <c r="F3361" s="4">
        <v>0</v>
      </c>
      <c r="G3361" s="6">
        <v>47742</v>
      </c>
      <c r="H3361" s="3" t="s">
        <v>8996</v>
      </c>
      <c r="I3361" s="3"/>
      <c r="J3361" s="3"/>
      <c r="K3361" s="5" t="s">
        <v>118</v>
      </c>
      <c r="L3361" s="5">
        <v>1</v>
      </c>
      <c r="M3361" s="5" t="s">
        <v>275</v>
      </c>
      <c r="N3361" s="5">
        <f>VLOOKUP(M3361,[1]ArchetypeScores!E:N,10,FALSE)</f>
        <v>0</v>
      </c>
      <c r="O3361" s="5">
        <f>VLOOKUP(M3361,[1]ArchetypeScores!E:O,11,FALSE)</f>
        <v>-1</v>
      </c>
      <c r="P3361" s="5">
        <f>VLOOKUP(M3361,[1]ArchetypeScores!E:P,12,FALSE)</f>
        <v>0</v>
      </c>
      <c r="Q3361" s="2" t="str">
        <f>VLOOKUP(M3361,[1]ArchetypeScores!E:W,19,FALSE)</f>
        <v>Untargeted</v>
      </c>
      <c r="R3361" s="2">
        <f>VLOOKUP(M3361,[1]ArchetypeScores!E:I,5,FALSE)</f>
        <v>0</v>
      </c>
      <c r="S3361" s="2">
        <f>VLOOKUP(M3361,[1]ArchetypeScores!E:K,7,FALSE)</f>
        <v>0</v>
      </c>
      <c r="T3361" s="2" t="str">
        <f t="shared" si="52"/>
        <v>Not A&amp;R positive</v>
      </c>
    </row>
    <row r="3362" spans="1:20" x14ac:dyDescent="0.3">
      <c r="A3362" s="2" t="s">
        <v>8974</v>
      </c>
      <c r="B3362" s="3" t="s">
        <v>8997</v>
      </c>
      <c r="C3362" s="3" t="s">
        <v>8998</v>
      </c>
      <c r="D3362" s="4"/>
      <c r="E3362" s="5" t="s">
        <v>8977</v>
      </c>
      <c r="F3362" s="4">
        <v>0</v>
      </c>
      <c r="G3362" s="6">
        <v>47744</v>
      </c>
      <c r="H3362" s="3" t="s">
        <v>8999</v>
      </c>
      <c r="I3362" s="3"/>
      <c r="J3362" s="3"/>
      <c r="K3362" s="5" t="s">
        <v>47</v>
      </c>
      <c r="L3362" s="5">
        <v>5</v>
      </c>
      <c r="M3362" s="5" t="s">
        <v>192</v>
      </c>
      <c r="N3362" s="5">
        <f>VLOOKUP(M3362,[1]ArchetypeScores!E:N,10,FALSE)</f>
        <v>0</v>
      </c>
      <c r="O3362" s="5">
        <f>VLOOKUP(M3362,[1]ArchetypeScores!E:O,11,FALSE)</f>
        <v>0</v>
      </c>
      <c r="P3362" s="5">
        <f>VLOOKUP(M3362,[1]ArchetypeScores!E:P,12,FALSE)</f>
        <v>0</v>
      </c>
      <c r="Q3362" s="2" t="str">
        <f>VLOOKUP(M3362,[1]ArchetypeScores!E:W,19,FALSE)</f>
        <v>Untargeted</v>
      </c>
      <c r="R3362" s="2">
        <f>VLOOKUP(M3362,[1]ArchetypeScores!E:I,5,FALSE)</f>
        <v>0</v>
      </c>
      <c r="S3362" s="2">
        <f>VLOOKUP(M3362,[1]ArchetypeScores!E:K,7,FALSE)</f>
        <v>0</v>
      </c>
      <c r="T3362" s="2" t="str">
        <f t="shared" si="52"/>
        <v>Not A&amp;R positive</v>
      </c>
    </row>
    <row r="3363" spans="1:20" x14ac:dyDescent="0.3">
      <c r="A3363" s="2" t="s">
        <v>8974</v>
      </c>
      <c r="B3363" s="3" t="s">
        <v>9000</v>
      </c>
      <c r="C3363" s="3" t="s">
        <v>9001</v>
      </c>
      <c r="D3363" s="4">
        <v>6487</v>
      </c>
      <c r="E3363" s="5" t="s">
        <v>8977</v>
      </c>
      <c r="F3363" s="4">
        <v>5.4369399999999999</v>
      </c>
      <c r="G3363" s="6">
        <v>47734</v>
      </c>
      <c r="H3363" s="3" t="s">
        <v>9002</v>
      </c>
      <c r="I3363" s="3"/>
      <c r="J3363" s="3"/>
      <c r="K3363" s="5" t="s">
        <v>229</v>
      </c>
      <c r="L3363" s="5">
        <v>1</v>
      </c>
      <c r="M3363" s="5" t="s">
        <v>528</v>
      </c>
      <c r="N3363" s="5">
        <f>VLOOKUP(M3363,[1]ArchetypeScores!E:N,10,FALSE)</f>
        <v>1</v>
      </c>
      <c r="O3363" s="5">
        <f>VLOOKUP(M3363,[1]ArchetypeScores!E:O,11,FALSE)</f>
        <v>-2</v>
      </c>
      <c r="P3363" s="5">
        <f>VLOOKUP(M3363,[1]ArchetypeScores!E:P,12,FALSE)</f>
        <v>0</v>
      </c>
      <c r="Q3363" s="2" t="str">
        <f>VLOOKUP(M3363,[1]ArchetypeScores!E:W,19,FALSE)</f>
        <v>Industrials - transportation</v>
      </c>
      <c r="R3363" s="2">
        <f>VLOOKUP(M3363,[1]ArchetypeScores!E:I,5,FALSE)</f>
        <v>0</v>
      </c>
      <c r="S3363" s="2">
        <f>VLOOKUP(M3363,[1]ArchetypeScores!E:K,7,FALSE)</f>
        <v>-1</v>
      </c>
      <c r="T3363" s="2" t="str">
        <f t="shared" si="52"/>
        <v>Not A&amp;R positive</v>
      </c>
    </row>
    <row r="3364" spans="1:20" x14ac:dyDescent="0.3">
      <c r="A3364" s="2" t="s">
        <v>8974</v>
      </c>
      <c r="B3364" s="3" t="s">
        <v>9003</v>
      </c>
      <c r="C3364" s="3" t="s">
        <v>9004</v>
      </c>
      <c r="D3364" s="4">
        <v>0.05</v>
      </c>
      <c r="E3364" s="5" t="s">
        <v>8977</v>
      </c>
      <c r="F3364" s="4">
        <v>4.0000000000000003E-5</v>
      </c>
      <c r="G3364" s="6">
        <v>47720</v>
      </c>
      <c r="H3364" s="3" t="s">
        <v>9005</v>
      </c>
      <c r="I3364" s="3"/>
      <c r="J3364" s="3"/>
      <c r="K3364" s="5" t="s">
        <v>25</v>
      </c>
      <c r="L3364" s="5">
        <v>9</v>
      </c>
      <c r="M3364" s="5" t="s">
        <v>493</v>
      </c>
      <c r="N3364" s="5">
        <f>VLOOKUP(M3364,[1]ArchetypeScores!E:N,10,FALSE)</f>
        <v>1</v>
      </c>
      <c r="O3364" s="5">
        <f>VLOOKUP(M3364,[1]ArchetypeScores!E:O,11,FALSE)</f>
        <v>-2</v>
      </c>
      <c r="P3364" s="5">
        <f>VLOOKUP(M3364,[1]ArchetypeScores!E:P,12,FALSE)</f>
        <v>0</v>
      </c>
      <c r="Q3364" s="2" t="str">
        <f>VLOOKUP(M3364,[1]ArchetypeScores!E:W,19,FALSE)</f>
        <v>Industrials - other</v>
      </c>
      <c r="R3364" s="2">
        <f>VLOOKUP(M3364,[1]ArchetypeScores!E:I,5,FALSE)</f>
        <v>0</v>
      </c>
      <c r="S3364" s="2">
        <f>VLOOKUP(M3364,[1]ArchetypeScores!E:K,7,FALSE)</f>
        <v>-1</v>
      </c>
      <c r="T3364" s="2" t="str">
        <f t="shared" si="52"/>
        <v>Not A&amp;R positive</v>
      </c>
    </row>
    <row r="3365" spans="1:20" x14ac:dyDescent="0.3">
      <c r="A3365" s="2" t="s">
        <v>8974</v>
      </c>
      <c r="B3365" s="3" t="s">
        <v>9006</v>
      </c>
      <c r="C3365" s="3" t="s">
        <v>9007</v>
      </c>
      <c r="D3365" s="4"/>
      <c r="E3365" s="5" t="s">
        <v>8977</v>
      </c>
      <c r="F3365" s="4">
        <v>0</v>
      </c>
      <c r="G3365" s="6">
        <v>47719</v>
      </c>
      <c r="H3365" s="3" t="s">
        <v>9008</v>
      </c>
      <c r="I3365" s="3"/>
      <c r="J3365" s="3"/>
      <c r="K3365" s="5" t="s">
        <v>25</v>
      </c>
      <c r="L3365" s="5">
        <v>9</v>
      </c>
      <c r="M3365" s="5" t="s">
        <v>493</v>
      </c>
      <c r="N3365" s="5">
        <f>VLOOKUP(M3365,[1]ArchetypeScores!E:N,10,FALSE)</f>
        <v>1</v>
      </c>
      <c r="O3365" s="5">
        <f>VLOOKUP(M3365,[1]ArchetypeScores!E:O,11,FALSE)</f>
        <v>-2</v>
      </c>
      <c r="P3365" s="5">
        <f>VLOOKUP(M3365,[1]ArchetypeScores!E:P,12,FALSE)</f>
        <v>0</v>
      </c>
      <c r="Q3365" s="2" t="str">
        <f>VLOOKUP(M3365,[1]ArchetypeScores!E:W,19,FALSE)</f>
        <v>Industrials - other</v>
      </c>
      <c r="R3365" s="2">
        <f>VLOOKUP(M3365,[1]ArchetypeScores!E:I,5,FALSE)</f>
        <v>0</v>
      </c>
      <c r="S3365" s="2">
        <f>VLOOKUP(M3365,[1]ArchetypeScores!E:K,7,FALSE)</f>
        <v>-1</v>
      </c>
      <c r="T3365" s="2" t="str">
        <f t="shared" si="52"/>
        <v>Not A&amp;R positive</v>
      </c>
    </row>
    <row r="3366" spans="1:20" x14ac:dyDescent="0.3">
      <c r="A3366" s="2" t="s">
        <v>8974</v>
      </c>
      <c r="B3366" s="3" t="s">
        <v>9009</v>
      </c>
      <c r="C3366" s="3" t="s">
        <v>9010</v>
      </c>
      <c r="D3366" s="4"/>
      <c r="E3366" s="5" t="s">
        <v>8977</v>
      </c>
      <c r="F3366" s="4">
        <v>0</v>
      </c>
      <c r="G3366" s="6">
        <v>47735</v>
      </c>
      <c r="H3366" s="3" t="s">
        <v>9011</v>
      </c>
      <c r="I3366" s="3"/>
      <c r="J3366" s="3"/>
      <c r="K3366" s="5" t="s">
        <v>94</v>
      </c>
      <c r="L3366" s="5">
        <v>1</v>
      </c>
      <c r="M3366" s="5" t="s">
        <v>95</v>
      </c>
      <c r="N3366" s="5">
        <f>VLOOKUP(M3366,[1]ArchetypeScores!E:N,10,FALSE)</f>
        <v>1</v>
      </c>
      <c r="O3366" s="5">
        <f>VLOOKUP(M3366,[1]ArchetypeScores!E:O,11,FALSE)</f>
        <v>-1</v>
      </c>
      <c r="P3366" s="5">
        <f>VLOOKUP(M3366,[1]ArchetypeScores!E:P,12,FALSE)</f>
        <v>0</v>
      </c>
      <c r="Q3366" s="2" t="str">
        <f>VLOOKUP(M3366,[1]ArchetypeScores!E:W,19,FALSE)</f>
        <v>Consumer (including agriculture and tourism)</v>
      </c>
      <c r="R3366" s="2">
        <f>VLOOKUP(M3366,[1]ArchetypeScores!E:I,5,FALSE)</f>
        <v>0</v>
      </c>
      <c r="S3366" s="2">
        <f>VLOOKUP(M3366,[1]ArchetypeScores!E:K,7,FALSE)</f>
        <v>0</v>
      </c>
      <c r="T3366" s="2" t="str">
        <f t="shared" si="52"/>
        <v>Not A&amp;R positive</v>
      </c>
    </row>
    <row r="3367" spans="1:20" x14ac:dyDescent="0.3">
      <c r="A3367" s="2" t="s">
        <v>8974</v>
      </c>
      <c r="B3367" s="3" t="s">
        <v>9012</v>
      </c>
      <c r="C3367" s="3" t="s">
        <v>9013</v>
      </c>
      <c r="D3367" s="4">
        <v>48</v>
      </c>
      <c r="E3367" s="5" t="s">
        <v>8977</v>
      </c>
      <c r="F3367" s="4">
        <v>4.0230000000000002E-2</v>
      </c>
      <c r="G3367" s="6">
        <v>47733</v>
      </c>
      <c r="H3367" s="3" t="s">
        <v>9014</v>
      </c>
      <c r="I3367" s="3"/>
      <c r="J3367" s="3"/>
      <c r="K3367" s="5" t="s">
        <v>61</v>
      </c>
      <c r="L3367" s="5">
        <v>1</v>
      </c>
      <c r="M3367" s="5" t="s">
        <v>130</v>
      </c>
      <c r="N3367" s="5">
        <f>VLOOKUP(M3367,[1]ArchetypeScores!E:N,10,FALSE)</f>
        <v>0</v>
      </c>
      <c r="O3367" s="5">
        <f>VLOOKUP(M3367,[1]ArchetypeScores!E:O,11,FALSE)</f>
        <v>-1</v>
      </c>
      <c r="P3367" s="5">
        <f>VLOOKUP(M3367,[1]ArchetypeScores!E:P,12,FALSE)</f>
        <v>0</v>
      </c>
      <c r="Q3367" s="2" t="str">
        <f>VLOOKUP(M3367,[1]ArchetypeScores!E:W,19,FALSE)</f>
        <v>Health care</v>
      </c>
      <c r="R3367" s="2">
        <f>VLOOKUP(M3367,[1]ArchetypeScores!E:I,5,FALSE)</f>
        <v>0</v>
      </c>
      <c r="S3367" s="2">
        <f>VLOOKUP(M3367,[1]ArchetypeScores!E:K,7,FALSE)</f>
        <v>0</v>
      </c>
      <c r="T3367" s="2" t="str">
        <f t="shared" si="52"/>
        <v>Not A&amp;R positive</v>
      </c>
    </row>
    <row r="3368" spans="1:20" x14ac:dyDescent="0.3">
      <c r="A3368" s="2" t="s">
        <v>8974</v>
      </c>
      <c r="B3368" s="3" t="s">
        <v>9015</v>
      </c>
      <c r="C3368" s="3" t="s">
        <v>9016</v>
      </c>
      <c r="D3368" s="4"/>
      <c r="E3368" s="5" t="s">
        <v>8977</v>
      </c>
      <c r="F3368" s="4">
        <v>0</v>
      </c>
      <c r="G3368" s="6">
        <v>47736</v>
      </c>
      <c r="H3368" s="3" t="s">
        <v>9017</v>
      </c>
      <c r="I3368" s="3"/>
      <c r="J3368" s="3"/>
      <c r="K3368" s="5" t="s">
        <v>570</v>
      </c>
      <c r="L3368" s="5">
        <v>4</v>
      </c>
      <c r="M3368" s="5" t="s">
        <v>1091</v>
      </c>
      <c r="N3368" s="5">
        <f>VLOOKUP(M3368,[1]ArchetypeScores!E:N,10,FALSE)</f>
        <v>1</v>
      </c>
      <c r="O3368" s="5">
        <f>VLOOKUP(M3368,[1]ArchetypeScores!E:O,11,FALSE)</f>
        <v>-2</v>
      </c>
      <c r="P3368" s="5">
        <f>VLOOKUP(M3368,[1]ArchetypeScores!E:P,12,FALSE)</f>
        <v>-2</v>
      </c>
      <c r="Q3368" s="2" t="str">
        <f>VLOOKUP(M3368,[1]ArchetypeScores!E:W,19,FALSE)</f>
        <v>Energy and water</v>
      </c>
      <c r="R3368" s="2">
        <f>VLOOKUP(M3368,[1]ArchetypeScores!E:I,5,FALSE)</f>
        <v>0</v>
      </c>
      <c r="S3368" s="2">
        <f>VLOOKUP(M3368,[1]ArchetypeScores!E:K,7,FALSE)</f>
        <v>-1</v>
      </c>
      <c r="T3368" s="2" t="str">
        <f t="shared" si="52"/>
        <v>Not A&amp;R positive</v>
      </c>
    </row>
    <row r="3369" spans="1:20" x14ac:dyDescent="0.3">
      <c r="A3369" s="2" t="s">
        <v>8974</v>
      </c>
      <c r="B3369" s="3" t="s">
        <v>9018</v>
      </c>
      <c r="C3369" s="3" t="s">
        <v>9019</v>
      </c>
      <c r="D3369" s="4"/>
      <c r="E3369" s="5" t="s">
        <v>8977</v>
      </c>
      <c r="F3369" s="4">
        <v>0</v>
      </c>
      <c r="G3369" s="6">
        <v>47741</v>
      </c>
      <c r="H3369" s="3" t="s">
        <v>9020</v>
      </c>
      <c r="I3369" s="3"/>
      <c r="J3369" s="3"/>
      <c r="K3369" s="5" t="s">
        <v>2091</v>
      </c>
      <c r="L3369" s="5">
        <v>6</v>
      </c>
      <c r="M3369" s="5" t="s">
        <v>2092</v>
      </c>
      <c r="N3369" s="5">
        <f>VLOOKUP(M3369,[1]ArchetypeScores!E:N,10,FALSE)</f>
        <v>0</v>
      </c>
      <c r="O3369" s="5">
        <f>VLOOKUP(M3369,[1]ArchetypeScores!E:O,11,FALSE)</f>
        <v>-1</v>
      </c>
      <c r="P3369" s="5">
        <f>VLOOKUP(M3369,[1]ArchetypeScores!E:P,12,FALSE)</f>
        <v>0</v>
      </c>
      <c r="Q3369" s="2" t="str">
        <f>VLOOKUP(M3369,[1]ArchetypeScores!E:W,19,FALSE)</f>
        <v>Untargeted</v>
      </c>
      <c r="R3369" s="2">
        <f>VLOOKUP(M3369,[1]ArchetypeScores!E:I,5,FALSE)</f>
        <v>0</v>
      </c>
      <c r="S3369" s="2">
        <f>VLOOKUP(M3369,[1]ArchetypeScores!E:K,7,FALSE)</f>
        <v>0</v>
      </c>
      <c r="T3369" s="2" t="str">
        <f t="shared" si="52"/>
        <v>Not A&amp;R positive</v>
      </c>
    </row>
    <row r="3370" spans="1:20" x14ac:dyDescent="0.3">
      <c r="A3370" s="2" t="s">
        <v>8974</v>
      </c>
      <c r="B3370" s="3" t="s">
        <v>9021</v>
      </c>
      <c r="C3370" s="3" t="s">
        <v>9022</v>
      </c>
      <c r="D3370" s="4">
        <v>2.9750000000000001</v>
      </c>
      <c r="E3370" s="5" t="s">
        <v>8977</v>
      </c>
      <c r="F3370" s="4">
        <v>2.49E-3</v>
      </c>
      <c r="G3370" s="6">
        <v>47722</v>
      </c>
      <c r="H3370" s="3" t="s">
        <v>9023</v>
      </c>
      <c r="I3370" s="3"/>
      <c r="J3370" s="3"/>
      <c r="K3370" s="5" t="s">
        <v>694</v>
      </c>
      <c r="L3370" s="5">
        <v>5</v>
      </c>
      <c r="M3370" s="5" t="s">
        <v>695</v>
      </c>
      <c r="N3370" s="5">
        <f>VLOOKUP(M3370,[1]ArchetypeScores!E:N,10,FALSE)</f>
        <v>1</v>
      </c>
      <c r="O3370" s="5">
        <f>VLOOKUP(M3370,[1]ArchetypeScores!E:O,11,FALSE)</f>
        <v>-1</v>
      </c>
      <c r="P3370" s="5">
        <f>VLOOKUP(M3370,[1]ArchetypeScores!E:P,12,FALSE)</f>
        <v>0</v>
      </c>
      <c r="Q3370" s="2" t="str">
        <f>VLOOKUP(M3370,[1]ArchetypeScores!E:W,19,FALSE)</f>
        <v>Untargeted</v>
      </c>
      <c r="R3370" s="2">
        <f>VLOOKUP(M3370,[1]ArchetypeScores!E:I,5,FALSE)</f>
        <v>1</v>
      </c>
      <c r="S3370" s="2">
        <f>VLOOKUP(M3370,[1]ArchetypeScores!E:K,7,FALSE)</f>
        <v>1</v>
      </c>
      <c r="T3370" s="2" t="str">
        <f t="shared" si="52"/>
        <v>Both</v>
      </c>
    </row>
    <row r="3371" spans="1:20" x14ac:dyDescent="0.3">
      <c r="A3371" s="2" t="s">
        <v>8974</v>
      </c>
      <c r="B3371" s="3" t="s">
        <v>9024</v>
      </c>
      <c r="C3371" s="3" t="s">
        <v>9025</v>
      </c>
      <c r="D3371" s="4"/>
      <c r="E3371" s="5" t="s">
        <v>8977</v>
      </c>
      <c r="F3371" s="4">
        <v>0</v>
      </c>
      <c r="G3371" s="6">
        <v>47718</v>
      </c>
      <c r="H3371" s="3" t="s">
        <v>9026</v>
      </c>
      <c r="I3371" s="3"/>
      <c r="J3371" s="3"/>
      <c r="K3371" s="5" t="s">
        <v>57</v>
      </c>
      <c r="L3371" s="5">
        <v>25</v>
      </c>
      <c r="M3371" s="5" t="s">
        <v>241</v>
      </c>
      <c r="N3371" s="5">
        <f>VLOOKUP(M3371,[1]ArchetypeScores!E:N,10,FALSE)</f>
        <v>0</v>
      </c>
      <c r="O3371" s="5">
        <f>VLOOKUP(M3371,[1]ArchetypeScores!E:O,11,FALSE)</f>
        <v>-1</v>
      </c>
      <c r="P3371" s="5">
        <f>VLOOKUP(M3371,[1]ArchetypeScores!E:P,12,FALSE)</f>
        <v>0</v>
      </c>
      <c r="Q3371" s="2" t="str">
        <f>VLOOKUP(M3371,[1]ArchetypeScores!E:W,19,FALSE)</f>
        <v>Other sector</v>
      </c>
      <c r="R3371" s="2">
        <f>VLOOKUP(M3371,[1]ArchetypeScores!E:I,5,FALSE)</f>
        <v>0</v>
      </c>
      <c r="S3371" s="2">
        <f>VLOOKUP(M3371,[1]ArchetypeScores!E:K,7,FALSE)</f>
        <v>0</v>
      </c>
      <c r="T3371" s="2" t="str">
        <f t="shared" si="52"/>
        <v>Not A&amp;R positive</v>
      </c>
    </row>
    <row r="3372" spans="1:20" x14ac:dyDescent="0.3">
      <c r="A3372" s="2" t="s">
        <v>8974</v>
      </c>
      <c r="B3372" s="3" t="s">
        <v>9027</v>
      </c>
      <c r="C3372" s="3" t="s">
        <v>9028</v>
      </c>
      <c r="D3372" s="4"/>
      <c r="E3372" s="5" t="s">
        <v>8977</v>
      </c>
      <c r="F3372" s="4">
        <v>0</v>
      </c>
      <c r="G3372" s="6">
        <v>47730</v>
      </c>
      <c r="H3372" s="3" t="s">
        <v>8978</v>
      </c>
      <c r="I3372" s="3"/>
      <c r="J3372" s="3"/>
      <c r="K3372" s="5" t="s">
        <v>61</v>
      </c>
      <c r="L3372" s="5">
        <v>1</v>
      </c>
      <c r="M3372" s="5" t="s">
        <v>130</v>
      </c>
      <c r="N3372" s="5">
        <f>VLOOKUP(M3372,[1]ArchetypeScores!E:N,10,FALSE)</f>
        <v>0</v>
      </c>
      <c r="O3372" s="5">
        <f>VLOOKUP(M3372,[1]ArchetypeScores!E:O,11,FALSE)</f>
        <v>-1</v>
      </c>
      <c r="P3372" s="5">
        <f>VLOOKUP(M3372,[1]ArchetypeScores!E:P,12,FALSE)</f>
        <v>0</v>
      </c>
      <c r="Q3372" s="2" t="str">
        <f>VLOOKUP(M3372,[1]ArchetypeScores!E:W,19,FALSE)</f>
        <v>Health care</v>
      </c>
      <c r="R3372" s="2">
        <f>VLOOKUP(M3372,[1]ArchetypeScores!E:I,5,FALSE)</f>
        <v>0</v>
      </c>
      <c r="S3372" s="2">
        <f>VLOOKUP(M3372,[1]ArchetypeScores!E:K,7,FALSE)</f>
        <v>0</v>
      </c>
      <c r="T3372" s="2" t="str">
        <f t="shared" si="52"/>
        <v>Not A&amp;R positive</v>
      </c>
    </row>
    <row r="3373" spans="1:20" x14ac:dyDescent="0.3">
      <c r="A3373" s="2" t="s">
        <v>8974</v>
      </c>
      <c r="B3373" s="3" t="s">
        <v>9029</v>
      </c>
      <c r="C3373" s="3" t="s">
        <v>9030</v>
      </c>
      <c r="D3373" s="4"/>
      <c r="E3373" s="5" t="s">
        <v>8977</v>
      </c>
      <c r="F3373" s="4">
        <v>0</v>
      </c>
      <c r="G3373" s="6">
        <v>47728</v>
      </c>
      <c r="H3373" s="3" t="s">
        <v>9031</v>
      </c>
      <c r="I3373" s="3"/>
      <c r="J3373" s="3"/>
      <c r="K3373" s="5" t="s">
        <v>61</v>
      </c>
      <c r="L3373" s="5">
        <v>5</v>
      </c>
      <c r="M3373" s="5" t="s">
        <v>62</v>
      </c>
      <c r="N3373" s="5">
        <f>VLOOKUP(M3373,[1]ArchetypeScores!E:N,10,FALSE)</f>
        <v>0</v>
      </c>
      <c r="O3373" s="5">
        <f>VLOOKUP(M3373,[1]ArchetypeScores!E:O,11,FALSE)</f>
        <v>-1</v>
      </c>
      <c r="P3373" s="5">
        <f>VLOOKUP(M3373,[1]ArchetypeScores!E:P,12,FALSE)</f>
        <v>0</v>
      </c>
      <c r="Q3373" s="2" t="str">
        <f>VLOOKUP(M3373,[1]ArchetypeScores!E:W,19,FALSE)</f>
        <v>Health care</v>
      </c>
      <c r="R3373" s="2">
        <f>VLOOKUP(M3373,[1]ArchetypeScores!E:I,5,FALSE)</f>
        <v>0</v>
      </c>
      <c r="S3373" s="2">
        <f>VLOOKUP(M3373,[1]ArchetypeScores!E:K,7,FALSE)</f>
        <v>0</v>
      </c>
      <c r="T3373" s="2" t="str">
        <f t="shared" si="52"/>
        <v>Not A&amp;R positive</v>
      </c>
    </row>
    <row r="3374" spans="1:20" x14ac:dyDescent="0.3">
      <c r="A3374" s="2" t="s">
        <v>8974</v>
      </c>
      <c r="B3374" s="3" t="s">
        <v>9032</v>
      </c>
      <c r="C3374" s="3" t="s">
        <v>9033</v>
      </c>
      <c r="D3374" s="4"/>
      <c r="E3374" s="5" t="s">
        <v>8977</v>
      </c>
      <c r="F3374" s="4">
        <v>0</v>
      </c>
      <c r="G3374" s="6">
        <v>47738</v>
      </c>
      <c r="H3374" s="3" t="s">
        <v>9034</v>
      </c>
      <c r="I3374" s="3"/>
      <c r="J3374" s="3"/>
      <c r="K3374" s="5" t="s">
        <v>61</v>
      </c>
      <c r="L3374" s="5">
        <v>4</v>
      </c>
      <c r="M3374" s="5" t="s">
        <v>433</v>
      </c>
      <c r="N3374" s="5">
        <f>VLOOKUP(M3374,[1]ArchetypeScores!E:N,10,FALSE)</f>
        <v>0</v>
      </c>
      <c r="O3374" s="5">
        <f>VLOOKUP(M3374,[1]ArchetypeScores!E:O,11,FALSE)</f>
        <v>0</v>
      </c>
      <c r="P3374" s="5">
        <f>VLOOKUP(M3374,[1]ArchetypeScores!E:P,12,FALSE)</f>
        <v>0</v>
      </c>
      <c r="Q3374" s="2" t="str">
        <f>VLOOKUP(M3374,[1]ArchetypeScores!E:W,19,FALSE)</f>
        <v>Health care</v>
      </c>
      <c r="R3374" s="2">
        <f>VLOOKUP(M3374,[1]ArchetypeScores!E:I,5,FALSE)</f>
        <v>0</v>
      </c>
      <c r="S3374" s="2">
        <f>VLOOKUP(M3374,[1]ArchetypeScores!E:K,7,FALSE)</f>
        <v>0</v>
      </c>
      <c r="T3374" s="2" t="str">
        <f t="shared" si="52"/>
        <v>Not A&amp;R positive</v>
      </c>
    </row>
    <row r="3375" spans="1:20" x14ac:dyDescent="0.3">
      <c r="A3375" s="2" t="s">
        <v>8974</v>
      </c>
      <c r="B3375" s="3" t="s">
        <v>9035</v>
      </c>
      <c r="C3375" s="3" t="s">
        <v>9036</v>
      </c>
      <c r="D3375" s="4">
        <v>0.26</v>
      </c>
      <c r="E3375" s="5" t="s">
        <v>8977</v>
      </c>
      <c r="F3375" s="4">
        <v>2.2000000000000001E-4</v>
      </c>
      <c r="G3375" s="6">
        <v>47721</v>
      </c>
      <c r="H3375" s="3" t="s">
        <v>9037</v>
      </c>
      <c r="I3375" s="3"/>
      <c r="J3375" s="3"/>
      <c r="K3375" s="5" t="s">
        <v>154</v>
      </c>
      <c r="L3375" s="5" t="s">
        <v>112</v>
      </c>
      <c r="M3375" s="5" t="s">
        <v>155</v>
      </c>
      <c r="N3375" s="5">
        <f>VLOOKUP(M3375,[1]ArchetypeScores!E:N,10,FALSE)</f>
        <v>1</v>
      </c>
      <c r="O3375" s="5">
        <f>VLOOKUP(M3375,[1]ArchetypeScores!E:O,11,FALSE)</f>
        <v>0</v>
      </c>
      <c r="P3375" s="5">
        <f>VLOOKUP(M3375,[1]ArchetypeScores!E:P,12,FALSE)</f>
        <v>0</v>
      </c>
      <c r="Q3375" s="2" t="str">
        <f>VLOOKUP(M3375,[1]ArchetypeScores!E:W,19,FALSE)</f>
        <v>Education and training</v>
      </c>
      <c r="R3375" s="2">
        <f>VLOOKUP(M3375,[1]ArchetypeScores!E:I,5,FALSE)</f>
        <v>0</v>
      </c>
      <c r="S3375" s="2">
        <f>VLOOKUP(M3375,[1]ArchetypeScores!E:K,7,FALSE)</f>
        <v>1</v>
      </c>
      <c r="T3375" s="2" t="str">
        <f t="shared" si="52"/>
        <v>Indirect only</v>
      </c>
    </row>
    <row r="3376" spans="1:20" x14ac:dyDescent="0.3">
      <c r="A3376" s="2" t="s">
        <v>8974</v>
      </c>
      <c r="B3376" s="3" t="s">
        <v>9038</v>
      </c>
      <c r="C3376" s="3" t="s">
        <v>9039</v>
      </c>
      <c r="D3376" s="4">
        <v>204</v>
      </c>
      <c r="E3376" s="5" t="s">
        <v>8977</v>
      </c>
      <c r="F3376" s="4">
        <v>0.14030000000000001</v>
      </c>
      <c r="G3376" s="6">
        <v>47727</v>
      </c>
      <c r="H3376" s="3" t="s">
        <v>9040</v>
      </c>
      <c r="I3376" s="3"/>
      <c r="J3376" s="3"/>
      <c r="K3376" s="5" t="s">
        <v>163</v>
      </c>
      <c r="L3376" s="5">
        <v>2</v>
      </c>
      <c r="M3376" s="5" t="s">
        <v>648</v>
      </c>
      <c r="N3376" s="5">
        <f>VLOOKUP(M3376,[1]ArchetypeScores!E:N,10,FALSE)</f>
        <v>0</v>
      </c>
      <c r="O3376" s="5">
        <f>VLOOKUP(M3376,[1]ArchetypeScores!E:O,11,FALSE)</f>
        <v>0</v>
      </c>
      <c r="P3376" s="5">
        <f>VLOOKUP(M3376,[1]ArchetypeScores!E:P,12,FALSE)</f>
        <v>0</v>
      </c>
      <c r="Q3376" s="2" t="str">
        <f>VLOOKUP(M3376,[1]ArchetypeScores!E:W,19,FALSE)</f>
        <v>Health care</v>
      </c>
      <c r="R3376" s="2">
        <f>VLOOKUP(M3376,[1]ArchetypeScores!E:I,5,FALSE)</f>
        <v>0</v>
      </c>
      <c r="S3376" s="2">
        <f>VLOOKUP(M3376,[1]ArchetypeScores!E:K,7,FALSE)</f>
        <v>0</v>
      </c>
      <c r="T3376" s="2" t="str">
        <f t="shared" si="52"/>
        <v>Not A&amp;R positive</v>
      </c>
    </row>
    <row r="3377" spans="1:20" x14ac:dyDescent="0.3">
      <c r="A3377" s="2" t="s">
        <v>8974</v>
      </c>
      <c r="B3377" s="3" t="s">
        <v>9041</v>
      </c>
      <c r="C3377" s="3" t="s">
        <v>9042</v>
      </c>
      <c r="D3377" s="4">
        <v>59.48</v>
      </c>
      <c r="E3377" s="5" t="s">
        <v>8977</v>
      </c>
      <c r="F3377" s="4">
        <v>4.9630000000000001E-2</v>
      </c>
      <c r="G3377" s="6">
        <v>47743</v>
      </c>
      <c r="H3377" s="3" t="s">
        <v>9043</v>
      </c>
      <c r="I3377" s="3"/>
      <c r="J3377" s="3"/>
      <c r="K3377" s="5" t="s">
        <v>61</v>
      </c>
      <c r="L3377" s="5">
        <v>1</v>
      </c>
      <c r="M3377" s="5" t="s">
        <v>130</v>
      </c>
      <c r="N3377" s="5">
        <f>VLOOKUP(M3377,[1]ArchetypeScores!E:N,10,FALSE)</f>
        <v>0</v>
      </c>
      <c r="O3377" s="5">
        <f>VLOOKUP(M3377,[1]ArchetypeScores!E:O,11,FALSE)</f>
        <v>-1</v>
      </c>
      <c r="P3377" s="5">
        <f>VLOOKUP(M3377,[1]ArchetypeScores!E:P,12,FALSE)</f>
        <v>0</v>
      </c>
      <c r="Q3377" s="2" t="str">
        <f>VLOOKUP(M3377,[1]ArchetypeScores!E:W,19,FALSE)</f>
        <v>Health care</v>
      </c>
      <c r="R3377" s="2">
        <f>VLOOKUP(M3377,[1]ArchetypeScores!E:I,5,FALSE)</f>
        <v>0</v>
      </c>
      <c r="S3377" s="2">
        <f>VLOOKUP(M3377,[1]ArchetypeScores!E:K,7,FALSE)</f>
        <v>0</v>
      </c>
      <c r="T3377" s="2" t="str">
        <f t="shared" si="52"/>
        <v>Not A&amp;R positive</v>
      </c>
    </row>
    <row r="3378" spans="1:20" x14ac:dyDescent="0.3">
      <c r="A3378" s="2" t="s">
        <v>8974</v>
      </c>
      <c r="B3378" s="3" t="s">
        <v>9044</v>
      </c>
      <c r="C3378" s="3" t="s">
        <v>9045</v>
      </c>
      <c r="D3378" s="4"/>
      <c r="E3378" s="5" t="s">
        <v>8977</v>
      </c>
      <c r="F3378" s="4">
        <v>0</v>
      </c>
      <c r="G3378" s="6">
        <v>47739</v>
      </c>
      <c r="H3378" s="3" t="s">
        <v>9046</v>
      </c>
      <c r="I3378" s="3"/>
      <c r="J3378" s="3"/>
      <c r="K3378" s="5" t="s">
        <v>392</v>
      </c>
      <c r="L3378" s="5">
        <v>1</v>
      </c>
      <c r="M3378" s="5" t="s">
        <v>393</v>
      </c>
      <c r="N3378" s="5">
        <f>VLOOKUP(M3378,[1]ArchetypeScores!E:N,10,FALSE)</f>
        <v>0</v>
      </c>
      <c r="O3378" s="5">
        <f>VLOOKUP(M3378,[1]ArchetypeScores!E:O,11,FALSE)</f>
        <v>-1</v>
      </c>
      <c r="P3378" s="5">
        <f>VLOOKUP(M3378,[1]ArchetypeScores!E:P,12,FALSE)</f>
        <v>0</v>
      </c>
      <c r="Q3378" s="2" t="str">
        <f>VLOOKUP(M3378,[1]ArchetypeScores!E:W,19,FALSE)</f>
        <v>Other sector</v>
      </c>
      <c r="R3378" s="2">
        <f>VLOOKUP(M3378,[1]ArchetypeScores!E:I,5,FALSE)</f>
        <v>0</v>
      </c>
      <c r="S3378" s="2">
        <f>VLOOKUP(M3378,[1]ArchetypeScores!E:K,7,FALSE)</f>
        <v>0</v>
      </c>
      <c r="T3378" s="2" t="str">
        <f t="shared" si="52"/>
        <v>Not A&amp;R positive</v>
      </c>
    </row>
    <row r="3379" spans="1:20" x14ac:dyDescent="0.3">
      <c r="A3379" s="2" t="s">
        <v>8974</v>
      </c>
      <c r="B3379" s="3" t="s">
        <v>9047</v>
      </c>
      <c r="C3379" s="3" t="s">
        <v>9048</v>
      </c>
      <c r="D3379" s="4"/>
      <c r="E3379" s="5" t="s">
        <v>8977</v>
      </c>
      <c r="F3379" s="4">
        <v>0</v>
      </c>
      <c r="G3379" s="6">
        <v>47737</v>
      </c>
      <c r="H3379" s="3" t="s">
        <v>9049</v>
      </c>
      <c r="I3379" s="3"/>
      <c r="J3379" s="3"/>
      <c r="K3379" s="5" t="s">
        <v>2091</v>
      </c>
      <c r="L3379" s="5">
        <v>1</v>
      </c>
      <c r="M3379" s="5" t="s">
        <v>3573</v>
      </c>
      <c r="N3379" s="5">
        <f>VLOOKUP(M3379,[1]ArchetypeScores!E:N,10,FALSE)</f>
        <v>0</v>
      </c>
      <c r="O3379" s="5">
        <f>VLOOKUP(M3379,[1]ArchetypeScores!E:O,11,FALSE)</f>
        <v>-1</v>
      </c>
      <c r="P3379" s="5">
        <f>VLOOKUP(M3379,[1]ArchetypeScores!E:P,12,FALSE)</f>
        <v>0</v>
      </c>
      <c r="Q3379" s="2" t="str">
        <f>VLOOKUP(M3379,[1]ArchetypeScores!E:W,19,FALSE)</f>
        <v>Other sector</v>
      </c>
      <c r="R3379" s="2">
        <f>VLOOKUP(M3379,[1]ArchetypeScores!E:I,5,FALSE)</f>
        <v>0</v>
      </c>
      <c r="S3379" s="2">
        <f>VLOOKUP(M3379,[1]ArchetypeScores!E:K,7,FALSE)</f>
        <v>0</v>
      </c>
      <c r="T3379" s="2" t="str">
        <f t="shared" si="52"/>
        <v>Not A&amp;R positive</v>
      </c>
    </row>
    <row r="3380" spans="1:20" x14ac:dyDescent="0.3">
      <c r="A3380" s="2" t="s">
        <v>8974</v>
      </c>
      <c r="B3380" s="3" t="s">
        <v>9050</v>
      </c>
      <c r="C3380" s="3" t="s">
        <v>9051</v>
      </c>
      <c r="D3380" s="4">
        <v>3</v>
      </c>
      <c r="E3380" s="5" t="s">
        <v>8977</v>
      </c>
      <c r="F3380" s="4">
        <v>2.0500000000000002E-3</v>
      </c>
      <c r="G3380" s="6">
        <v>47724</v>
      </c>
      <c r="H3380" s="3" t="s">
        <v>9052</v>
      </c>
      <c r="I3380" s="3"/>
      <c r="J3380" s="3"/>
      <c r="K3380" s="5" t="s">
        <v>25</v>
      </c>
      <c r="L3380" s="5">
        <v>15</v>
      </c>
      <c r="M3380" s="5" t="s">
        <v>26</v>
      </c>
      <c r="N3380" s="5">
        <f>VLOOKUP(M3380,[1]ArchetypeScores!E:N,10,FALSE)</f>
        <v>1</v>
      </c>
      <c r="O3380" s="5">
        <f>VLOOKUP(M3380,[1]ArchetypeScores!E:O,11,FALSE)</f>
        <v>-2</v>
      </c>
      <c r="P3380" s="5">
        <f>VLOOKUP(M3380,[1]ArchetypeScores!E:P,12,FALSE)</f>
        <v>0</v>
      </c>
      <c r="Q3380" s="2" t="str">
        <f>VLOOKUP(M3380,[1]ArchetypeScores!E:W,19,FALSE)</f>
        <v>Energy and water</v>
      </c>
      <c r="R3380" s="2">
        <f>VLOOKUP(M3380,[1]ArchetypeScores!E:I,5,FALSE)</f>
        <v>0</v>
      </c>
      <c r="S3380" s="2">
        <f>VLOOKUP(M3380,[1]ArchetypeScores!E:K,7,FALSE)</f>
        <v>0</v>
      </c>
      <c r="T3380" s="2" t="str">
        <f t="shared" si="52"/>
        <v>Not A&amp;R positive</v>
      </c>
    </row>
    <row r="3381" spans="1:20" x14ac:dyDescent="0.3">
      <c r="A3381" s="2" t="s">
        <v>8974</v>
      </c>
      <c r="B3381" s="3" t="s">
        <v>9053</v>
      </c>
      <c r="C3381" s="3" t="s">
        <v>9054</v>
      </c>
      <c r="D3381" s="4">
        <v>3</v>
      </c>
      <c r="E3381" s="5" t="s">
        <v>8977</v>
      </c>
      <c r="F3381" s="4">
        <v>2.0500000000000002E-3</v>
      </c>
      <c r="G3381" s="6">
        <v>47725</v>
      </c>
      <c r="H3381" s="3" t="s">
        <v>9052</v>
      </c>
      <c r="I3381" s="3"/>
      <c r="J3381" s="3"/>
      <c r="K3381" s="5" t="s">
        <v>25</v>
      </c>
      <c r="L3381" s="5">
        <v>15</v>
      </c>
      <c r="M3381" s="5" t="s">
        <v>26</v>
      </c>
      <c r="N3381" s="5">
        <f>VLOOKUP(M3381,[1]ArchetypeScores!E:N,10,FALSE)</f>
        <v>1</v>
      </c>
      <c r="O3381" s="5">
        <f>VLOOKUP(M3381,[1]ArchetypeScores!E:O,11,FALSE)</f>
        <v>-2</v>
      </c>
      <c r="P3381" s="5">
        <f>VLOOKUP(M3381,[1]ArchetypeScores!E:P,12,FALSE)</f>
        <v>0</v>
      </c>
      <c r="Q3381" s="2" t="str">
        <f>VLOOKUP(M3381,[1]ArchetypeScores!E:W,19,FALSE)</f>
        <v>Energy and water</v>
      </c>
      <c r="R3381" s="2">
        <f>VLOOKUP(M3381,[1]ArchetypeScores!E:I,5,FALSE)</f>
        <v>0</v>
      </c>
      <c r="S3381" s="2">
        <f>VLOOKUP(M3381,[1]ArchetypeScores!E:K,7,FALSE)</f>
        <v>0</v>
      </c>
      <c r="T3381" s="2" t="str">
        <f t="shared" si="52"/>
        <v>Not A&amp;R positive</v>
      </c>
    </row>
    <row r="3382" spans="1:20" x14ac:dyDescent="0.3">
      <c r="A3382" s="2" t="s">
        <v>8974</v>
      </c>
      <c r="B3382" s="3" t="s">
        <v>9055</v>
      </c>
      <c r="C3382" s="3" t="s">
        <v>9056</v>
      </c>
      <c r="D3382" s="4">
        <v>3</v>
      </c>
      <c r="E3382" s="5" t="s">
        <v>8977</v>
      </c>
      <c r="F3382" s="4">
        <v>2.0500000000000002E-3</v>
      </c>
      <c r="G3382" s="6">
        <v>47726</v>
      </c>
      <c r="H3382" s="3" t="s">
        <v>9052</v>
      </c>
      <c r="I3382" s="3"/>
      <c r="J3382" s="3"/>
      <c r="K3382" s="5" t="s">
        <v>25</v>
      </c>
      <c r="L3382" s="5">
        <v>15</v>
      </c>
      <c r="M3382" s="5" t="s">
        <v>26</v>
      </c>
      <c r="N3382" s="5">
        <f>VLOOKUP(M3382,[1]ArchetypeScores!E:N,10,FALSE)</f>
        <v>1</v>
      </c>
      <c r="O3382" s="5">
        <f>VLOOKUP(M3382,[1]ArchetypeScores!E:O,11,FALSE)</f>
        <v>-2</v>
      </c>
      <c r="P3382" s="5">
        <f>VLOOKUP(M3382,[1]ArchetypeScores!E:P,12,FALSE)</f>
        <v>0</v>
      </c>
      <c r="Q3382" s="2" t="str">
        <f>VLOOKUP(M3382,[1]ArchetypeScores!E:W,19,FALSE)</f>
        <v>Energy and water</v>
      </c>
      <c r="R3382" s="2">
        <f>VLOOKUP(M3382,[1]ArchetypeScores!E:I,5,FALSE)</f>
        <v>0</v>
      </c>
      <c r="S3382" s="2">
        <f>VLOOKUP(M3382,[1]ArchetypeScores!E:K,7,FALSE)</f>
        <v>0</v>
      </c>
      <c r="T3382" s="2" t="str">
        <f t="shared" si="52"/>
        <v>Not A&amp;R positive</v>
      </c>
    </row>
    <row r="3383" spans="1:20" x14ac:dyDescent="0.3">
      <c r="A3383" s="2" t="s">
        <v>8974</v>
      </c>
      <c r="B3383" s="3" t="s">
        <v>9057</v>
      </c>
      <c r="C3383" s="3" t="s">
        <v>9058</v>
      </c>
      <c r="D3383" s="4">
        <v>178.03899999999999</v>
      </c>
      <c r="E3383" s="5" t="s">
        <v>8977</v>
      </c>
      <c r="F3383" s="4">
        <v>0.12212000000000001</v>
      </c>
      <c r="G3383" s="6">
        <v>47723</v>
      </c>
      <c r="H3383" s="3" t="s">
        <v>9059</v>
      </c>
      <c r="I3383" s="3"/>
      <c r="J3383" s="3"/>
      <c r="K3383" s="5" t="s">
        <v>94</v>
      </c>
      <c r="L3383" s="5">
        <v>1</v>
      </c>
      <c r="M3383" s="5" t="s">
        <v>95</v>
      </c>
      <c r="N3383" s="5">
        <f>VLOOKUP(M3383,[1]ArchetypeScores!E:N,10,FALSE)</f>
        <v>1</v>
      </c>
      <c r="O3383" s="5">
        <f>VLOOKUP(M3383,[1]ArchetypeScores!E:O,11,FALSE)</f>
        <v>-1</v>
      </c>
      <c r="P3383" s="5">
        <f>VLOOKUP(M3383,[1]ArchetypeScores!E:P,12,FALSE)</f>
        <v>0</v>
      </c>
      <c r="Q3383" s="2" t="str">
        <f>VLOOKUP(M3383,[1]ArchetypeScores!E:W,19,FALSE)</f>
        <v>Consumer (including agriculture and tourism)</v>
      </c>
      <c r="R3383" s="2">
        <f>VLOOKUP(M3383,[1]ArchetypeScores!E:I,5,FALSE)</f>
        <v>0</v>
      </c>
      <c r="S3383" s="2">
        <f>VLOOKUP(M3383,[1]ArchetypeScores!E:K,7,FALSE)</f>
        <v>0</v>
      </c>
      <c r="T3383" s="2" t="str">
        <f t="shared" si="52"/>
        <v>Not A&amp;R positive</v>
      </c>
    </row>
    <row r="3384" spans="1:20" x14ac:dyDescent="0.3">
      <c r="A3384" s="2" t="s">
        <v>9060</v>
      </c>
      <c r="B3384" s="3" t="s">
        <v>9061</v>
      </c>
      <c r="C3384" s="3" t="s">
        <v>9062</v>
      </c>
      <c r="D3384" s="4">
        <v>1.3258399999999999E-4</v>
      </c>
      <c r="E3384" s="5" t="s">
        <v>1340</v>
      </c>
      <c r="F3384" s="4">
        <v>1.6000000000000001E-4</v>
      </c>
      <c r="G3384" s="6">
        <v>47767</v>
      </c>
      <c r="H3384" s="3" t="s">
        <v>9063</v>
      </c>
      <c r="I3384" s="3" t="s">
        <v>9064</v>
      </c>
      <c r="J3384" s="3"/>
      <c r="K3384" s="5" t="s">
        <v>89</v>
      </c>
      <c r="L3384" s="5">
        <v>3</v>
      </c>
      <c r="M3384" s="5" t="s">
        <v>1225</v>
      </c>
      <c r="N3384" s="5">
        <f>VLOOKUP(M3384,[1]ArchetypeScores!E:N,10,FALSE)</f>
        <v>1</v>
      </c>
      <c r="O3384" s="5">
        <f>VLOOKUP(M3384,[1]ArchetypeScores!E:O,11,FALSE)</f>
        <v>0</v>
      </c>
      <c r="P3384" s="5">
        <f>VLOOKUP(M3384,[1]ArchetypeScores!E:P,12,FALSE)</f>
        <v>0</v>
      </c>
      <c r="Q3384" s="2" t="str">
        <f>VLOOKUP(M3384,[1]ArchetypeScores!E:W,19,FALSE)</f>
        <v>Other sector</v>
      </c>
      <c r="R3384" s="2">
        <f>VLOOKUP(M3384,[1]ArchetypeScores!E:I,5,FALSE)</f>
        <v>0</v>
      </c>
      <c r="S3384" s="2">
        <f>VLOOKUP(M3384,[1]ArchetypeScores!E:K,7,FALSE)</f>
        <v>0</v>
      </c>
      <c r="T3384" s="2" t="str">
        <f t="shared" si="52"/>
        <v>Not A&amp;R positive</v>
      </c>
    </row>
    <row r="3385" spans="1:20" x14ac:dyDescent="0.3">
      <c r="A3385" s="2" t="s">
        <v>9060</v>
      </c>
      <c r="B3385" s="3" t="s">
        <v>9065</v>
      </c>
      <c r="C3385" s="3" t="s">
        <v>9066</v>
      </c>
      <c r="D3385" s="4">
        <v>1.42108E-4</v>
      </c>
      <c r="E3385" s="5" t="s">
        <v>1340</v>
      </c>
      <c r="F3385" s="4">
        <v>1.7000000000000001E-4</v>
      </c>
      <c r="G3385" s="6">
        <v>47778</v>
      </c>
      <c r="H3385" s="3" t="s">
        <v>9067</v>
      </c>
      <c r="I3385" s="3" t="s">
        <v>9064</v>
      </c>
      <c r="J3385" s="3"/>
      <c r="K3385" s="5" t="s">
        <v>89</v>
      </c>
      <c r="L3385" s="5">
        <v>3</v>
      </c>
      <c r="M3385" s="5" t="s">
        <v>1225</v>
      </c>
      <c r="N3385" s="5">
        <f>VLOOKUP(M3385,[1]ArchetypeScores!E:N,10,FALSE)</f>
        <v>1</v>
      </c>
      <c r="O3385" s="5">
        <f>VLOOKUP(M3385,[1]ArchetypeScores!E:O,11,FALSE)</f>
        <v>0</v>
      </c>
      <c r="P3385" s="5">
        <f>VLOOKUP(M3385,[1]ArchetypeScores!E:P,12,FALSE)</f>
        <v>0</v>
      </c>
      <c r="Q3385" s="2" t="str">
        <f>VLOOKUP(M3385,[1]ArchetypeScores!E:W,19,FALSE)</f>
        <v>Other sector</v>
      </c>
      <c r="R3385" s="2">
        <f>VLOOKUP(M3385,[1]ArchetypeScores!E:I,5,FALSE)</f>
        <v>0</v>
      </c>
      <c r="S3385" s="2">
        <f>VLOOKUP(M3385,[1]ArchetypeScores!E:K,7,FALSE)</f>
        <v>0</v>
      </c>
      <c r="T3385" s="2" t="str">
        <f t="shared" si="52"/>
        <v>Not A&amp;R positive</v>
      </c>
    </row>
    <row r="3386" spans="1:20" x14ac:dyDescent="0.3">
      <c r="A3386" s="2" t="s">
        <v>9060</v>
      </c>
      <c r="B3386" s="3" t="s">
        <v>9068</v>
      </c>
      <c r="C3386" s="3" t="s">
        <v>9069</v>
      </c>
      <c r="D3386" s="4">
        <v>7.0000000000000001E-3</v>
      </c>
      <c r="E3386" s="5" t="s">
        <v>1340</v>
      </c>
      <c r="F3386" s="4">
        <v>8.2299999999999995E-3</v>
      </c>
      <c r="G3386" s="6">
        <v>47801</v>
      </c>
      <c r="H3386" s="3" t="s">
        <v>9070</v>
      </c>
      <c r="I3386" s="3" t="s">
        <v>9064</v>
      </c>
      <c r="J3386" s="3"/>
      <c r="K3386" s="5" t="s">
        <v>25</v>
      </c>
      <c r="L3386" s="5">
        <v>1</v>
      </c>
      <c r="M3386" s="5" t="s">
        <v>343</v>
      </c>
      <c r="N3386" s="5">
        <f>VLOOKUP(M3386,[1]ArchetypeScores!E:N,10,FALSE)</f>
        <v>1</v>
      </c>
      <c r="O3386" s="5">
        <f>VLOOKUP(M3386,[1]ArchetypeScores!E:O,11,FALSE)</f>
        <v>-2</v>
      </c>
      <c r="P3386" s="5">
        <f>VLOOKUP(M3386,[1]ArchetypeScores!E:P,12,FALSE)</f>
        <v>0</v>
      </c>
      <c r="Q3386" s="2" t="str">
        <f>VLOOKUP(M3386,[1]ArchetypeScores!E:W,19,FALSE)</f>
        <v>Industrials - other</v>
      </c>
      <c r="R3386" s="2">
        <f>VLOOKUP(M3386,[1]ArchetypeScores!E:I,5,FALSE)</f>
        <v>0</v>
      </c>
      <c r="S3386" s="2">
        <f>VLOOKUP(M3386,[1]ArchetypeScores!E:K,7,FALSE)</f>
        <v>-1</v>
      </c>
      <c r="T3386" s="2" t="str">
        <f t="shared" si="52"/>
        <v>Not A&amp;R positive</v>
      </c>
    </row>
    <row r="3387" spans="1:20" x14ac:dyDescent="0.3">
      <c r="A3387" s="2" t="s">
        <v>9060</v>
      </c>
      <c r="B3387" s="3" t="s">
        <v>9071</v>
      </c>
      <c r="C3387" s="3" t="s">
        <v>9072</v>
      </c>
      <c r="D3387" s="4">
        <v>1.5946100000000001E-4</v>
      </c>
      <c r="E3387" s="5" t="s">
        <v>1340</v>
      </c>
      <c r="F3387" s="4">
        <v>1.9000000000000001E-4</v>
      </c>
      <c r="G3387" s="6">
        <v>47787</v>
      </c>
      <c r="H3387" s="3" t="s">
        <v>9073</v>
      </c>
      <c r="I3387" s="3" t="s">
        <v>9064</v>
      </c>
      <c r="J3387" s="3"/>
      <c r="K3387" s="5" t="s">
        <v>611</v>
      </c>
      <c r="L3387" s="5">
        <v>7</v>
      </c>
      <c r="M3387" s="5" t="s">
        <v>1872</v>
      </c>
      <c r="N3387" s="5">
        <f>VLOOKUP(M3387,[1]ArchetypeScores!E:N,10,FALSE)</f>
        <v>1</v>
      </c>
      <c r="O3387" s="5">
        <f>VLOOKUP(M3387,[1]ArchetypeScores!E:O,11,FALSE)</f>
        <v>-1</v>
      </c>
      <c r="P3387" s="5">
        <f>VLOOKUP(M3387,[1]ArchetypeScores!E:P,12,FALSE)</f>
        <v>0</v>
      </c>
      <c r="Q3387" s="2" t="str">
        <f>VLOOKUP(M3387,[1]ArchetypeScores!E:W,19,FALSE)</f>
        <v>Consumer (including agriculture and tourism)</v>
      </c>
      <c r="R3387" s="2">
        <f>VLOOKUP(M3387,[1]ArchetypeScores!E:I,5,FALSE)</f>
        <v>0</v>
      </c>
      <c r="S3387" s="2">
        <f>VLOOKUP(M3387,[1]ArchetypeScores!E:K,7,FALSE)</f>
        <v>0</v>
      </c>
      <c r="T3387" s="2" t="str">
        <f t="shared" si="52"/>
        <v>Not A&amp;R positive</v>
      </c>
    </row>
    <row r="3388" spans="1:20" x14ac:dyDescent="0.3">
      <c r="A3388" s="2" t="s">
        <v>9060</v>
      </c>
      <c r="B3388" s="3" t="s">
        <v>9074</v>
      </c>
      <c r="C3388" s="3" t="s">
        <v>9075</v>
      </c>
      <c r="D3388" s="4">
        <v>1.42409E-4</v>
      </c>
      <c r="E3388" s="5" t="s">
        <v>1340</v>
      </c>
      <c r="F3388" s="4">
        <v>1.7000000000000001E-4</v>
      </c>
      <c r="G3388" s="6">
        <v>47779</v>
      </c>
      <c r="H3388" s="3" t="s">
        <v>9076</v>
      </c>
      <c r="I3388" s="3" t="s">
        <v>9064</v>
      </c>
      <c r="J3388" s="3"/>
      <c r="K3388" s="5" t="s">
        <v>611</v>
      </c>
      <c r="L3388" s="5">
        <v>7</v>
      </c>
      <c r="M3388" s="5" t="s">
        <v>1872</v>
      </c>
      <c r="N3388" s="5">
        <f>VLOOKUP(M3388,[1]ArchetypeScores!E:N,10,FALSE)</f>
        <v>1</v>
      </c>
      <c r="O3388" s="5">
        <f>VLOOKUP(M3388,[1]ArchetypeScores!E:O,11,FALSE)</f>
        <v>-1</v>
      </c>
      <c r="P3388" s="5">
        <f>VLOOKUP(M3388,[1]ArchetypeScores!E:P,12,FALSE)</f>
        <v>0</v>
      </c>
      <c r="Q3388" s="2" t="str">
        <f>VLOOKUP(M3388,[1]ArchetypeScores!E:W,19,FALSE)</f>
        <v>Consumer (including agriculture and tourism)</v>
      </c>
      <c r="R3388" s="2">
        <f>VLOOKUP(M3388,[1]ArchetypeScores!E:I,5,FALSE)</f>
        <v>0</v>
      </c>
      <c r="S3388" s="2">
        <f>VLOOKUP(M3388,[1]ArchetypeScores!E:K,7,FALSE)</f>
        <v>0</v>
      </c>
      <c r="T3388" s="2" t="str">
        <f t="shared" si="52"/>
        <v>Not A&amp;R positive</v>
      </c>
    </row>
    <row r="3389" spans="1:20" x14ac:dyDescent="0.3">
      <c r="A3389" s="2" t="s">
        <v>9060</v>
      </c>
      <c r="B3389" s="3" t="s">
        <v>9077</v>
      </c>
      <c r="C3389" s="3" t="s">
        <v>9078</v>
      </c>
      <c r="D3389" s="4">
        <v>1.4717899999999999E-4</v>
      </c>
      <c r="E3389" s="5" t="s">
        <v>1340</v>
      </c>
      <c r="F3389" s="4">
        <v>1.7000000000000001E-4</v>
      </c>
      <c r="G3389" s="6">
        <v>48043</v>
      </c>
      <c r="H3389" s="3" t="s">
        <v>9079</v>
      </c>
      <c r="I3389" s="3"/>
      <c r="J3389" s="3"/>
      <c r="K3389" s="5" t="s">
        <v>163</v>
      </c>
      <c r="L3389" s="5">
        <v>4</v>
      </c>
      <c r="M3389" s="5" t="s">
        <v>1448</v>
      </c>
      <c r="N3389" s="5">
        <f>VLOOKUP(M3389,[1]ArchetypeScores!E:N,10,FALSE)</f>
        <v>0</v>
      </c>
      <c r="O3389" s="5">
        <f>VLOOKUP(M3389,[1]ArchetypeScores!E:O,11,FALSE)</f>
        <v>0</v>
      </c>
      <c r="P3389" s="5">
        <f>VLOOKUP(M3389,[1]ArchetypeScores!E:P,12,FALSE)</f>
        <v>0</v>
      </c>
      <c r="Q3389" s="2" t="str">
        <f>VLOOKUP(M3389,[1]ArchetypeScores!E:W,19,FALSE)</f>
        <v>Other sector</v>
      </c>
      <c r="R3389" s="2">
        <f>VLOOKUP(M3389,[1]ArchetypeScores!E:I,5,FALSE)</f>
        <v>0</v>
      </c>
      <c r="S3389" s="2">
        <f>VLOOKUP(M3389,[1]ArchetypeScores!E:K,7,FALSE)</f>
        <v>0</v>
      </c>
      <c r="T3389" s="2" t="str">
        <f t="shared" si="52"/>
        <v>Not A&amp;R positive</v>
      </c>
    </row>
    <row r="3390" spans="1:20" x14ac:dyDescent="0.3">
      <c r="A3390" s="2" t="s">
        <v>9060</v>
      </c>
      <c r="B3390" s="3" t="s">
        <v>9080</v>
      </c>
      <c r="C3390" s="3" t="s">
        <v>9081</v>
      </c>
      <c r="D3390" s="4">
        <v>2.1152500000000001E-4</v>
      </c>
      <c r="E3390" s="5" t="s">
        <v>1340</v>
      </c>
      <c r="F3390" s="4">
        <v>2.5000000000000001E-4</v>
      </c>
      <c r="G3390" s="6">
        <v>47788</v>
      </c>
      <c r="H3390" s="3" t="s">
        <v>9082</v>
      </c>
      <c r="I3390" s="3" t="s">
        <v>9064</v>
      </c>
      <c r="J3390" s="3"/>
      <c r="K3390" s="5" t="s">
        <v>611</v>
      </c>
      <c r="L3390" s="5">
        <v>7</v>
      </c>
      <c r="M3390" s="5" t="s">
        <v>1872</v>
      </c>
      <c r="N3390" s="5">
        <f>VLOOKUP(M3390,[1]ArchetypeScores!E:N,10,FALSE)</f>
        <v>1</v>
      </c>
      <c r="O3390" s="5">
        <f>VLOOKUP(M3390,[1]ArchetypeScores!E:O,11,FALSE)</f>
        <v>-1</v>
      </c>
      <c r="P3390" s="5">
        <f>VLOOKUP(M3390,[1]ArchetypeScores!E:P,12,FALSE)</f>
        <v>0</v>
      </c>
      <c r="Q3390" s="2" t="str">
        <f>VLOOKUP(M3390,[1]ArchetypeScores!E:W,19,FALSE)</f>
        <v>Consumer (including agriculture and tourism)</v>
      </c>
      <c r="R3390" s="2">
        <f>VLOOKUP(M3390,[1]ArchetypeScores!E:I,5,FALSE)</f>
        <v>0</v>
      </c>
      <c r="S3390" s="2">
        <f>VLOOKUP(M3390,[1]ArchetypeScores!E:K,7,FALSE)</f>
        <v>0</v>
      </c>
      <c r="T3390" s="2" t="str">
        <f t="shared" si="52"/>
        <v>Not A&amp;R positive</v>
      </c>
    </row>
    <row r="3391" spans="1:20" x14ac:dyDescent="0.3">
      <c r="A3391" s="2" t="s">
        <v>9060</v>
      </c>
      <c r="B3391" s="3" t="s">
        <v>9083</v>
      </c>
      <c r="C3391" s="3" t="s">
        <v>9084</v>
      </c>
      <c r="D3391" s="4">
        <v>1.35773E-4</v>
      </c>
      <c r="E3391" s="5" t="s">
        <v>1340</v>
      </c>
      <c r="F3391" s="4">
        <v>1.6000000000000001E-4</v>
      </c>
      <c r="G3391" s="6">
        <v>47773</v>
      </c>
      <c r="H3391" s="3" t="s">
        <v>9085</v>
      </c>
      <c r="I3391" s="3" t="s">
        <v>9064</v>
      </c>
      <c r="J3391" s="3"/>
      <c r="K3391" s="5" t="s">
        <v>611</v>
      </c>
      <c r="L3391" s="5">
        <v>7</v>
      </c>
      <c r="M3391" s="5" t="s">
        <v>1872</v>
      </c>
      <c r="N3391" s="5">
        <f>VLOOKUP(M3391,[1]ArchetypeScores!E:N,10,FALSE)</f>
        <v>1</v>
      </c>
      <c r="O3391" s="5">
        <f>VLOOKUP(M3391,[1]ArchetypeScores!E:O,11,FALSE)</f>
        <v>-1</v>
      </c>
      <c r="P3391" s="5">
        <f>VLOOKUP(M3391,[1]ArchetypeScores!E:P,12,FALSE)</f>
        <v>0</v>
      </c>
      <c r="Q3391" s="2" t="str">
        <f>VLOOKUP(M3391,[1]ArchetypeScores!E:W,19,FALSE)</f>
        <v>Consumer (including agriculture and tourism)</v>
      </c>
      <c r="R3391" s="2">
        <f>VLOOKUP(M3391,[1]ArchetypeScores!E:I,5,FALSE)</f>
        <v>0</v>
      </c>
      <c r="S3391" s="2">
        <f>VLOOKUP(M3391,[1]ArchetypeScores!E:K,7,FALSE)</f>
        <v>0</v>
      </c>
      <c r="T3391" s="2" t="str">
        <f t="shared" si="52"/>
        <v>Not A&amp;R positive</v>
      </c>
    </row>
    <row r="3392" spans="1:20" x14ac:dyDescent="0.3">
      <c r="A3392" s="2" t="s">
        <v>9060</v>
      </c>
      <c r="B3392" s="3" t="s">
        <v>9086</v>
      </c>
      <c r="C3392" s="3" t="s">
        <v>9087</v>
      </c>
      <c r="D3392" s="4">
        <v>7.4999999999999997E-2</v>
      </c>
      <c r="E3392" s="5" t="s">
        <v>1340</v>
      </c>
      <c r="F3392" s="4">
        <v>9.0240000000000001E-2</v>
      </c>
      <c r="G3392" s="6">
        <v>47864</v>
      </c>
      <c r="H3392" s="3" t="s">
        <v>9088</v>
      </c>
      <c r="I3392" s="3" t="s">
        <v>9089</v>
      </c>
      <c r="J3392" s="3" t="s">
        <v>9090</v>
      </c>
      <c r="K3392" s="5" t="s">
        <v>196</v>
      </c>
      <c r="L3392" s="5">
        <v>5</v>
      </c>
      <c r="M3392" s="5" t="s">
        <v>9091</v>
      </c>
      <c r="N3392" s="5">
        <f>VLOOKUP(M3392,[1]ArchetypeScores!E:N,10,FALSE)</f>
        <v>1</v>
      </c>
      <c r="O3392" s="5">
        <f>VLOOKUP(M3392,[1]ArchetypeScores!E:O,11,FALSE)</f>
        <v>-2</v>
      </c>
      <c r="P3392" s="5">
        <f>VLOOKUP(M3392,[1]ArchetypeScores!E:P,12,FALSE)</f>
        <v>0</v>
      </c>
      <c r="Q3392" s="2" t="str">
        <f>VLOOKUP(M3392,[1]ArchetypeScores!E:W,19,FALSE)</f>
        <v>Industrials - other</v>
      </c>
      <c r="R3392" s="2">
        <f>VLOOKUP(M3392,[1]ArchetypeScores!E:I,5,FALSE)</f>
        <v>0</v>
      </c>
      <c r="S3392" s="2">
        <f>VLOOKUP(M3392,[1]ArchetypeScores!E:K,7,FALSE)</f>
        <v>-1</v>
      </c>
      <c r="T3392" s="2" t="str">
        <f t="shared" si="52"/>
        <v>Not A&amp;R positive</v>
      </c>
    </row>
    <row r="3393" spans="1:20" x14ac:dyDescent="0.3">
      <c r="A3393" s="2" t="s">
        <v>9060</v>
      </c>
      <c r="B3393" s="3" t="s">
        <v>9092</v>
      </c>
      <c r="C3393" s="3" t="s">
        <v>9093</v>
      </c>
      <c r="D3393" s="4">
        <v>1.4810299999999999E-4</v>
      </c>
      <c r="E3393" s="5" t="s">
        <v>1340</v>
      </c>
      <c r="F3393" s="4">
        <v>1.7000000000000001E-4</v>
      </c>
      <c r="G3393" s="6">
        <v>47783</v>
      </c>
      <c r="H3393" s="3" t="s">
        <v>9094</v>
      </c>
      <c r="I3393" s="3"/>
      <c r="J3393" s="3"/>
      <c r="K3393" s="5" t="s">
        <v>163</v>
      </c>
      <c r="L3393" s="5">
        <v>4</v>
      </c>
      <c r="M3393" s="5" t="s">
        <v>1448</v>
      </c>
      <c r="N3393" s="5">
        <f>VLOOKUP(M3393,[1]ArchetypeScores!E:N,10,FALSE)</f>
        <v>0</v>
      </c>
      <c r="O3393" s="5">
        <f>VLOOKUP(M3393,[1]ArchetypeScores!E:O,11,FALSE)</f>
        <v>0</v>
      </c>
      <c r="P3393" s="5">
        <f>VLOOKUP(M3393,[1]ArchetypeScores!E:P,12,FALSE)</f>
        <v>0</v>
      </c>
      <c r="Q3393" s="2" t="str">
        <f>VLOOKUP(M3393,[1]ArchetypeScores!E:W,19,FALSE)</f>
        <v>Other sector</v>
      </c>
      <c r="R3393" s="2">
        <f>VLOOKUP(M3393,[1]ArchetypeScores!E:I,5,FALSE)</f>
        <v>0</v>
      </c>
      <c r="S3393" s="2">
        <f>VLOOKUP(M3393,[1]ArchetypeScores!E:K,7,FALSE)</f>
        <v>0</v>
      </c>
      <c r="T3393" s="2" t="str">
        <f t="shared" si="52"/>
        <v>Not A&amp;R positive</v>
      </c>
    </row>
    <row r="3394" spans="1:20" x14ac:dyDescent="0.3">
      <c r="A3394" s="2" t="s">
        <v>9060</v>
      </c>
      <c r="B3394" s="3" t="s">
        <v>9095</v>
      </c>
      <c r="C3394" s="3" t="s">
        <v>9096</v>
      </c>
      <c r="D3394" s="4">
        <v>1.3415000000000001E-4</v>
      </c>
      <c r="E3394" s="5" t="s">
        <v>1340</v>
      </c>
      <c r="F3394" s="4">
        <v>1.6000000000000001E-4</v>
      </c>
      <c r="G3394" s="6">
        <v>47772</v>
      </c>
      <c r="H3394" s="3" t="s">
        <v>9097</v>
      </c>
      <c r="I3394" s="3" t="s">
        <v>9064</v>
      </c>
      <c r="J3394" s="3"/>
      <c r="K3394" s="5" t="s">
        <v>611</v>
      </c>
      <c r="L3394" s="5">
        <v>7</v>
      </c>
      <c r="M3394" s="5" t="s">
        <v>1872</v>
      </c>
      <c r="N3394" s="5">
        <f>VLOOKUP(M3394,[1]ArchetypeScores!E:N,10,FALSE)</f>
        <v>1</v>
      </c>
      <c r="O3394" s="5">
        <f>VLOOKUP(M3394,[1]ArchetypeScores!E:O,11,FALSE)</f>
        <v>-1</v>
      </c>
      <c r="P3394" s="5">
        <f>VLOOKUP(M3394,[1]ArchetypeScores!E:P,12,FALSE)</f>
        <v>0</v>
      </c>
      <c r="Q3394" s="2" t="str">
        <f>VLOOKUP(M3394,[1]ArchetypeScores!E:W,19,FALSE)</f>
        <v>Consumer (including agriculture and tourism)</v>
      </c>
      <c r="R3394" s="2">
        <f>VLOOKUP(M3394,[1]ArchetypeScores!E:I,5,FALSE)</f>
        <v>0</v>
      </c>
      <c r="S3394" s="2">
        <f>VLOOKUP(M3394,[1]ArchetypeScores!E:K,7,FALSE)</f>
        <v>0</v>
      </c>
      <c r="T3394" s="2" t="str">
        <f t="shared" ref="T3394:T3457" si="53">IF(AND(R3394=1,S3394=1),"Both",IF(AND(R3394=1,S3394=0),"Direct only",IF(AND(R3394=0,S3394=1),"Indirect only","Not A&amp;R positive")))</f>
        <v>Not A&amp;R positive</v>
      </c>
    </row>
    <row r="3395" spans="1:20" x14ac:dyDescent="0.3">
      <c r="A3395" s="2" t="s">
        <v>9060</v>
      </c>
      <c r="B3395" s="3" t="s">
        <v>9098</v>
      </c>
      <c r="C3395" s="3" t="s">
        <v>9099</v>
      </c>
      <c r="D3395" s="4">
        <v>1.3631900000000001E-4</v>
      </c>
      <c r="E3395" s="5" t="s">
        <v>1340</v>
      </c>
      <c r="F3395" s="4">
        <v>1.6000000000000001E-4</v>
      </c>
      <c r="G3395" s="6">
        <v>47774</v>
      </c>
      <c r="H3395" s="3" t="s">
        <v>9100</v>
      </c>
      <c r="I3395" s="3" t="s">
        <v>9064</v>
      </c>
      <c r="J3395" s="3"/>
      <c r="K3395" s="5" t="s">
        <v>611</v>
      </c>
      <c r="L3395" s="5">
        <v>7</v>
      </c>
      <c r="M3395" s="5" t="s">
        <v>1872</v>
      </c>
      <c r="N3395" s="5">
        <f>VLOOKUP(M3395,[1]ArchetypeScores!E:N,10,FALSE)</f>
        <v>1</v>
      </c>
      <c r="O3395" s="5">
        <f>VLOOKUP(M3395,[1]ArchetypeScores!E:O,11,FALSE)</f>
        <v>-1</v>
      </c>
      <c r="P3395" s="5">
        <f>VLOOKUP(M3395,[1]ArchetypeScores!E:P,12,FALSE)</f>
        <v>0</v>
      </c>
      <c r="Q3395" s="2" t="str">
        <f>VLOOKUP(M3395,[1]ArchetypeScores!E:W,19,FALSE)</f>
        <v>Consumer (including agriculture and tourism)</v>
      </c>
      <c r="R3395" s="2">
        <f>VLOOKUP(M3395,[1]ArchetypeScores!E:I,5,FALSE)</f>
        <v>0</v>
      </c>
      <c r="S3395" s="2">
        <f>VLOOKUP(M3395,[1]ArchetypeScores!E:K,7,FALSE)</f>
        <v>0</v>
      </c>
      <c r="T3395" s="2" t="str">
        <f t="shared" si="53"/>
        <v>Not A&amp;R positive</v>
      </c>
    </row>
    <row r="3396" spans="1:20" x14ac:dyDescent="0.3">
      <c r="A3396" s="2" t="s">
        <v>9060</v>
      </c>
      <c r="B3396" s="3" t="s">
        <v>9101</v>
      </c>
      <c r="C3396" s="3" t="s">
        <v>9102</v>
      </c>
      <c r="D3396" s="4">
        <v>1.45542E-4</v>
      </c>
      <c r="E3396" s="5" t="s">
        <v>1340</v>
      </c>
      <c r="F3396" s="4">
        <v>1.7000000000000001E-4</v>
      </c>
      <c r="G3396" s="6">
        <v>47781</v>
      </c>
      <c r="H3396" s="3" t="s">
        <v>9103</v>
      </c>
      <c r="I3396" s="3" t="s">
        <v>9064</v>
      </c>
      <c r="J3396" s="3"/>
      <c r="K3396" s="5" t="s">
        <v>89</v>
      </c>
      <c r="L3396" s="5">
        <v>3</v>
      </c>
      <c r="M3396" s="5" t="s">
        <v>1225</v>
      </c>
      <c r="N3396" s="5">
        <f>VLOOKUP(M3396,[1]ArchetypeScores!E:N,10,FALSE)</f>
        <v>1</v>
      </c>
      <c r="O3396" s="5">
        <f>VLOOKUP(M3396,[1]ArchetypeScores!E:O,11,FALSE)</f>
        <v>0</v>
      </c>
      <c r="P3396" s="5">
        <f>VLOOKUP(M3396,[1]ArchetypeScores!E:P,12,FALSE)</f>
        <v>0</v>
      </c>
      <c r="Q3396" s="2" t="str">
        <f>VLOOKUP(M3396,[1]ArchetypeScores!E:W,19,FALSE)</f>
        <v>Other sector</v>
      </c>
      <c r="R3396" s="2">
        <f>VLOOKUP(M3396,[1]ArchetypeScores!E:I,5,FALSE)</f>
        <v>0</v>
      </c>
      <c r="S3396" s="2">
        <f>VLOOKUP(M3396,[1]ArchetypeScores!E:K,7,FALSE)</f>
        <v>0</v>
      </c>
      <c r="T3396" s="2" t="str">
        <f t="shared" si="53"/>
        <v>Not A&amp;R positive</v>
      </c>
    </row>
    <row r="3397" spans="1:20" x14ac:dyDescent="0.3">
      <c r="A3397" s="2" t="s">
        <v>9060</v>
      </c>
      <c r="B3397" s="3" t="s">
        <v>9104</v>
      </c>
      <c r="C3397" s="3" t="s">
        <v>9105</v>
      </c>
      <c r="D3397" s="4">
        <v>1.39257E-4</v>
      </c>
      <c r="E3397" s="5" t="s">
        <v>1340</v>
      </c>
      <c r="F3397" s="4">
        <v>1.6000000000000001E-4</v>
      </c>
      <c r="G3397" s="6">
        <v>47776</v>
      </c>
      <c r="H3397" s="3" t="s">
        <v>9106</v>
      </c>
      <c r="I3397" s="3" t="s">
        <v>9064</v>
      </c>
      <c r="J3397" s="3"/>
      <c r="K3397" s="5" t="s">
        <v>89</v>
      </c>
      <c r="L3397" s="5">
        <v>3</v>
      </c>
      <c r="M3397" s="5" t="s">
        <v>1225</v>
      </c>
      <c r="N3397" s="5">
        <f>VLOOKUP(M3397,[1]ArchetypeScores!E:N,10,FALSE)</f>
        <v>1</v>
      </c>
      <c r="O3397" s="5">
        <f>VLOOKUP(M3397,[1]ArchetypeScores!E:O,11,FALSE)</f>
        <v>0</v>
      </c>
      <c r="P3397" s="5">
        <f>VLOOKUP(M3397,[1]ArchetypeScores!E:P,12,FALSE)</f>
        <v>0</v>
      </c>
      <c r="Q3397" s="2" t="str">
        <f>VLOOKUP(M3397,[1]ArchetypeScores!E:W,19,FALSE)</f>
        <v>Other sector</v>
      </c>
      <c r="R3397" s="2">
        <f>VLOOKUP(M3397,[1]ArchetypeScores!E:I,5,FALSE)</f>
        <v>0</v>
      </c>
      <c r="S3397" s="2">
        <f>VLOOKUP(M3397,[1]ArchetypeScores!E:K,7,FALSE)</f>
        <v>0</v>
      </c>
      <c r="T3397" s="2" t="str">
        <f t="shared" si="53"/>
        <v>Not A&amp;R positive</v>
      </c>
    </row>
    <row r="3398" spans="1:20" x14ac:dyDescent="0.3">
      <c r="A3398" s="2" t="s">
        <v>9060</v>
      </c>
      <c r="B3398" s="3" t="s">
        <v>9107</v>
      </c>
      <c r="C3398" s="3" t="s">
        <v>9108</v>
      </c>
      <c r="D3398" s="4">
        <v>1.33301E-4</v>
      </c>
      <c r="E3398" s="5" t="s">
        <v>1340</v>
      </c>
      <c r="F3398" s="4">
        <v>1.6000000000000001E-4</v>
      </c>
      <c r="G3398" s="6">
        <v>47769</v>
      </c>
      <c r="H3398" s="3" t="s">
        <v>9109</v>
      </c>
      <c r="I3398" s="3" t="s">
        <v>9064</v>
      </c>
      <c r="J3398" s="3"/>
      <c r="K3398" s="5" t="s">
        <v>611</v>
      </c>
      <c r="L3398" s="5">
        <v>7</v>
      </c>
      <c r="M3398" s="5" t="s">
        <v>1872</v>
      </c>
      <c r="N3398" s="5">
        <f>VLOOKUP(M3398,[1]ArchetypeScores!E:N,10,FALSE)</f>
        <v>1</v>
      </c>
      <c r="O3398" s="5">
        <f>VLOOKUP(M3398,[1]ArchetypeScores!E:O,11,FALSE)</f>
        <v>-1</v>
      </c>
      <c r="P3398" s="5">
        <f>VLOOKUP(M3398,[1]ArchetypeScores!E:P,12,FALSE)</f>
        <v>0</v>
      </c>
      <c r="Q3398" s="2" t="str">
        <f>VLOOKUP(M3398,[1]ArchetypeScores!E:W,19,FALSE)</f>
        <v>Consumer (including agriculture and tourism)</v>
      </c>
      <c r="R3398" s="2">
        <f>VLOOKUP(M3398,[1]ArchetypeScores!E:I,5,FALSE)</f>
        <v>0</v>
      </c>
      <c r="S3398" s="2">
        <f>VLOOKUP(M3398,[1]ArchetypeScores!E:K,7,FALSE)</f>
        <v>0</v>
      </c>
      <c r="T3398" s="2" t="str">
        <f t="shared" si="53"/>
        <v>Not A&amp;R positive</v>
      </c>
    </row>
    <row r="3399" spans="1:20" x14ac:dyDescent="0.3">
      <c r="A3399" s="2" t="s">
        <v>9060</v>
      </c>
      <c r="B3399" s="3" t="s">
        <v>9110</v>
      </c>
      <c r="C3399" s="3" t="s">
        <v>9111</v>
      </c>
      <c r="D3399" s="4">
        <v>1.4134299999999999E-4</v>
      </c>
      <c r="E3399" s="5" t="s">
        <v>1340</v>
      </c>
      <c r="F3399" s="4">
        <v>1.7000000000000001E-4</v>
      </c>
      <c r="G3399" s="6">
        <v>47777</v>
      </c>
      <c r="H3399" s="3" t="s">
        <v>9112</v>
      </c>
      <c r="I3399" s="3" t="s">
        <v>9064</v>
      </c>
      <c r="J3399" s="3"/>
      <c r="K3399" s="5" t="s">
        <v>611</v>
      </c>
      <c r="L3399" s="5">
        <v>7</v>
      </c>
      <c r="M3399" s="5" t="s">
        <v>1872</v>
      </c>
      <c r="N3399" s="5">
        <f>VLOOKUP(M3399,[1]ArchetypeScores!E:N,10,FALSE)</f>
        <v>1</v>
      </c>
      <c r="O3399" s="5">
        <f>VLOOKUP(M3399,[1]ArchetypeScores!E:O,11,FALSE)</f>
        <v>-1</v>
      </c>
      <c r="P3399" s="5">
        <f>VLOOKUP(M3399,[1]ArchetypeScores!E:P,12,FALSE)</f>
        <v>0</v>
      </c>
      <c r="Q3399" s="2" t="str">
        <f>VLOOKUP(M3399,[1]ArchetypeScores!E:W,19,FALSE)</f>
        <v>Consumer (including agriculture and tourism)</v>
      </c>
      <c r="R3399" s="2">
        <f>VLOOKUP(M3399,[1]ArchetypeScores!E:I,5,FALSE)</f>
        <v>0</v>
      </c>
      <c r="S3399" s="2">
        <f>VLOOKUP(M3399,[1]ArchetypeScores!E:K,7,FALSE)</f>
        <v>0</v>
      </c>
      <c r="T3399" s="2" t="str">
        <f t="shared" si="53"/>
        <v>Not A&amp;R positive</v>
      </c>
    </row>
    <row r="3400" spans="1:20" x14ac:dyDescent="0.3">
      <c r="A3400" s="2" t="s">
        <v>9060</v>
      </c>
      <c r="B3400" s="3" t="s">
        <v>9113</v>
      </c>
      <c r="C3400" s="3" t="s">
        <v>9114</v>
      </c>
      <c r="D3400" s="4">
        <v>1.3652400000000001E-4</v>
      </c>
      <c r="E3400" s="5" t="s">
        <v>1340</v>
      </c>
      <c r="F3400" s="4">
        <v>1.6000000000000001E-4</v>
      </c>
      <c r="G3400" s="6">
        <v>47775</v>
      </c>
      <c r="H3400" s="3" t="s">
        <v>9115</v>
      </c>
      <c r="I3400" s="3" t="s">
        <v>9064</v>
      </c>
      <c r="J3400" s="3"/>
      <c r="K3400" s="5" t="s">
        <v>611</v>
      </c>
      <c r="L3400" s="5">
        <v>7</v>
      </c>
      <c r="M3400" s="5" t="s">
        <v>1872</v>
      </c>
      <c r="N3400" s="5">
        <f>VLOOKUP(M3400,[1]ArchetypeScores!E:N,10,FALSE)</f>
        <v>1</v>
      </c>
      <c r="O3400" s="5">
        <f>VLOOKUP(M3400,[1]ArchetypeScores!E:O,11,FALSE)</f>
        <v>-1</v>
      </c>
      <c r="P3400" s="5">
        <f>VLOOKUP(M3400,[1]ArchetypeScores!E:P,12,FALSE)</f>
        <v>0</v>
      </c>
      <c r="Q3400" s="2" t="str">
        <f>VLOOKUP(M3400,[1]ArchetypeScores!E:W,19,FALSE)</f>
        <v>Consumer (including agriculture and tourism)</v>
      </c>
      <c r="R3400" s="2">
        <f>VLOOKUP(M3400,[1]ArchetypeScores!E:I,5,FALSE)</f>
        <v>0</v>
      </c>
      <c r="S3400" s="2">
        <f>VLOOKUP(M3400,[1]ArchetypeScores!E:K,7,FALSE)</f>
        <v>0</v>
      </c>
      <c r="T3400" s="2" t="str">
        <f t="shared" si="53"/>
        <v>Not A&amp;R positive</v>
      </c>
    </row>
    <row r="3401" spans="1:20" x14ac:dyDescent="0.3">
      <c r="A3401" s="2" t="s">
        <v>9060</v>
      </c>
      <c r="B3401" s="3" t="s">
        <v>9116</v>
      </c>
      <c r="C3401" s="3" t="s">
        <v>9117</v>
      </c>
      <c r="D3401" s="4">
        <v>1.32385E-4</v>
      </c>
      <c r="E3401" s="5" t="s">
        <v>1340</v>
      </c>
      <c r="F3401" s="4">
        <v>1.6000000000000001E-4</v>
      </c>
      <c r="G3401" s="6">
        <v>47768</v>
      </c>
      <c r="H3401" s="3" t="s">
        <v>9118</v>
      </c>
      <c r="I3401" s="3" t="s">
        <v>9064</v>
      </c>
      <c r="J3401" s="3"/>
      <c r="K3401" s="5" t="s">
        <v>611</v>
      </c>
      <c r="L3401" s="5">
        <v>7</v>
      </c>
      <c r="M3401" s="5" t="s">
        <v>1872</v>
      </c>
      <c r="N3401" s="5">
        <f>VLOOKUP(M3401,[1]ArchetypeScores!E:N,10,FALSE)</f>
        <v>1</v>
      </c>
      <c r="O3401" s="5">
        <f>VLOOKUP(M3401,[1]ArchetypeScores!E:O,11,FALSE)</f>
        <v>-1</v>
      </c>
      <c r="P3401" s="5">
        <f>VLOOKUP(M3401,[1]ArchetypeScores!E:P,12,FALSE)</f>
        <v>0</v>
      </c>
      <c r="Q3401" s="2" t="str">
        <f>VLOOKUP(M3401,[1]ArchetypeScores!E:W,19,FALSE)</f>
        <v>Consumer (including agriculture and tourism)</v>
      </c>
      <c r="R3401" s="2">
        <f>VLOOKUP(M3401,[1]ArchetypeScores!E:I,5,FALSE)</f>
        <v>0</v>
      </c>
      <c r="S3401" s="2">
        <f>VLOOKUP(M3401,[1]ArchetypeScores!E:K,7,FALSE)</f>
        <v>0</v>
      </c>
      <c r="T3401" s="2" t="str">
        <f t="shared" si="53"/>
        <v>Not A&amp;R positive</v>
      </c>
    </row>
    <row r="3402" spans="1:20" x14ac:dyDescent="0.3">
      <c r="A3402" s="2" t="s">
        <v>9060</v>
      </c>
      <c r="B3402" s="3" t="s">
        <v>9119</v>
      </c>
      <c r="C3402" s="3" t="s">
        <v>9120</v>
      </c>
      <c r="D3402" s="4">
        <v>1.34084E-4</v>
      </c>
      <c r="E3402" s="5" t="s">
        <v>1340</v>
      </c>
      <c r="F3402" s="4">
        <v>1.6000000000000001E-4</v>
      </c>
      <c r="G3402" s="6">
        <v>47770</v>
      </c>
      <c r="H3402" s="3" t="s">
        <v>9121</v>
      </c>
      <c r="I3402" s="3" t="s">
        <v>9064</v>
      </c>
      <c r="J3402" s="3"/>
      <c r="K3402" s="5" t="s">
        <v>611</v>
      </c>
      <c r="L3402" s="5">
        <v>7</v>
      </c>
      <c r="M3402" s="5" t="s">
        <v>1872</v>
      </c>
      <c r="N3402" s="5">
        <f>VLOOKUP(M3402,[1]ArchetypeScores!E:N,10,FALSE)</f>
        <v>1</v>
      </c>
      <c r="O3402" s="5">
        <f>VLOOKUP(M3402,[1]ArchetypeScores!E:O,11,FALSE)</f>
        <v>-1</v>
      </c>
      <c r="P3402" s="5">
        <f>VLOOKUP(M3402,[1]ArchetypeScores!E:P,12,FALSE)</f>
        <v>0</v>
      </c>
      <c r="Q3402" s="2" t="str">
        <f>VLOOKUP(M3402,[1]ArchetypeScores!E:W,19,FALSE)</f>
        <v>Consumer (including agriculture and tourism)</v>
      </c>
      <c r="R3402" s="2">
        <f>VLOOKUP(M3402,[1]ArchetypeScores!E:I,5,FALSE)</f>
        <v>0</v>
      </c>
      <c r="S3402" s="2">
        <f>VLOOKUP(M3402,[1]ArchetypeScores!E:K,7,FALSE)</f>
        <v>0</v>
      </c>
      <c r="T3402" s="2" t="str">
        <f t="shared" si="53"/>
        <v>Not A&amp;R positive</v>
      </c>
    </row>
    <row r="3403" spans="1:20" x14ac:dyDescent="0.3">
      <c r="A3403" s="2" t="s">
        <v>9060</v>
      </c>
      <c r="B3403" s="3" t="s">
        <v>9122</v>
      </c>
      <c r="C3403" s="3" t="s">
        <v>9123</v>
      </c>
      <c r="D3403" s="4">
        <v>1.34206E-4</v>
      </c>
      <c r="E3403" s="5" t="s">
        <v>1340</v>
      </c>
      <c r="F3403" s="4">
        <v>1.6000000000000001E-4</v>
      </c>
      <c r="G3403" s="6">
        <v>47771</v>
      </c>
      <c r="H3403" s="3" t="s">
        <v>9124</v>
      </c>
      <c r="I3403" s="3" t="s">
        <v>9064</v>
      </c>
      <c r="J3403" s="3"/>
      <c r="K3403" s="5" t="s">
        <v>611</v>
      </c>
      <c r="L3403" s="5">
        <v>7</v>
      </c>
      <c r="M3403" s="5" t="s">
        <v>1872</v>
      </c>
      <c r="N3403" s="5">
        <f>VLOOKUP(M3403,[1]ArchetypeScores!E:N,10,FALSE)</f>
        <v>1</v>
      </c>
      <c r="O3403" s="5">
        <f>VLOOKUP(M3403,[1]ArchetypeScores!E:O,11,FALSE)</f>
        <v>-1</v>
      </c>
      <c r="P3403" s="5">
        <f>VLOOKUP(M3403,[1]ArchetypeScores!E:P,12,FALSE)</f>
        <v>0</v>
      </c>
      <c r="Q3403" s="2" t="str">
        <f>VLOOKUP(M3403,[1]ArchetypeScores!E:W,19,FALSE)</f>
        <v>Consumer (including agriculture and tourism)</v>
      </c>
      <c r="R3403" s="2">
        <f>VLOOKUP(M3403,[1]ArchetypeScores!E:I,5,FALSE)</f>
        <v>0</v>
      </c>
      <c r="S3403" s="2">
        <f>VLOOKUP(M3403,[1]ArchetypeScores!E:K,7,FALSE)</f>
        <v>0</v>
      </c>
      <c r="T3403" s="2" t="str">
        <f t="shared" si="53"/>
        <v>Not A&amp;R positive</v>
      </c>
    </row>
    <row r="3404" spans="1:20" x14ac:dyDescent="0.3">
      <c r="A3404" s="2" t="s">
        <v>9060</v>
      </c>
      <c r="B3404" s="3" t="s">
        <v>9125</v>
      </c>
      <c r="C3404" s="3" t="s">
        <v>9126</v>
      </c>
      <c r="D3404" s="4">
        <v>1.50521E-4</v>
      </c>
      <c r="E3404" s="5" t="s">
        <v>1340</v>
      </c>
      <c r="F3404" s="4">
        <v>1.8000000000000001E-4</v>
      </c>
      <c r="G3404" s="6">
        <v>47785</v>
      </c>
      <c r="H3404" s="3" t="s">
        <v>9127</v>
      </c>
      <c r="I3404" s="3" t="s">
        <v>9064</v>
      </c>
      <c r="J3404" s="3"/>
      <c r="K3404" s="5" t="s">
        <v>611</v>
      </c>
      <c r="L3404" s="5">
        <v>7</v>
      </c>
      <c r="M3404" s="5" t="s">
        <v>1872</v>
      </c>
      <c r="N3404" s="5">
        <f>VLOOKUP(M3404,[1]ArchetypeScores!E:N,10,FALSE)</f>
        <v>1</v>
      </c>
      <c r="O3404" s="5">
        <f>VLOOKUP(M3404,[1]ArchetypeScores!E:O,11,FALSE)</f>
        <v>-1</v>
      </c>
      <c r="P3404" s="5">
        <f>VLOOKUP(M3404,[1]ArchetypeScores!E:P,12,FALSE)</f>
        <v>0</v>
      </c>
      <c r="Q3404" s="2" t="str">
        <f>VLOOKUP(M3404,[1]ArchetypeScores!E:W,19,FALSE)</f>
        <v>Consumer (including agriculture and tourism)</v>
      </c>
      <c r="R3404" s="2">
        <f>VLOOKUP(M3404,[1]ArchetypeScores!E:I,5,FALSE)</f>
        <v>0</v>
      </c>
      <c r="S3404" s="2">
        <f>VLOOKUP(M3404,[1]ArchetypeScores!E:K,7,FALSE)</f>
        <v>0</v>
      </c>
      <c r="T3404" s="2" t="str">
        <f t="shared" si="53"/>
        <v>Not A&amp;R positive</v>
      </c>
    </row>
    <row r="3405" spans="1:20" x14ac:dyDescent="0.3">
      <c r="A3405" s="2" t="s">
        <v>9060</v>
      </c>
      <c r="B3405" s="3" t="s">
        <v>9125</v>
      </c>
      <c r="C3405" s="3" t="s">
        <v>9126</v>
      </c>
      <c r="D3405" s="4">
        <v>1.50521E-4</v>
      </c>
      <c r="E3405" s="5" t="s">
        <v>1340</v>
      </c>
      <c r="F3405" s="4">
        <v>1.8000000000000001E-4</v>
      </c>
      <c r="G3405" s="6">
        <v>47786</v>
      </c>
      <c r="H3405" s="3" t="s">
        <v>9127</v>
      </c>
      <c r="I3405" s="3" t="s">
        <v>9064</v>
      </c>
      <c r="J3405" s="3"/>
      <c r="K3405" s="5" t="s">
        <v>611</v>
      </c>
      <c r="L3405" s="5">
        <v>7</v>
      </c>
      <c r="M3405" s="5" t="s">
        <v>1872</v>
      </c>
      <c r="N3405" s="5">
        <f>VLOOKUP(M3405,[1]ArchetypeScores!E:N,10,FALSE)</f>
        <v>1</v>
      </c>
      <c r="O3405" s="5">
        <f>VLOOKUP(M3405,[1]ArchetypeScores!E:O,11,FALSE)</f>
        <v>-1</v>
      </c>
      <c r="P3405" s="5">
        <f>VLOOKUP(M3405,[1]ArchetypeScores!E:P,12,FALSE)</f>
        <v>0</v>
      </c>
      <c r="Q3405" s="2" t="str">
        <f>VLOOKUP(M3405,[1]ArchetypeScores!E:W,19,FALSE)</f>
        <v>Consumer (including agriculture and tourism)</v>
      </c>
      <c r="R3405" s="2">
        <f>VLOOKUP(M3405,[1]ArchetypeScores!E:I,5,FALSE)</f>
        <v>0</v>
      </c>
      <c r="S3405" s="2">
        <f>VLOOKUP(M3405,[1]ArchetypeScores!E:K,7,FALSE)</f>
        <v>0</v>
      </c>
      <c r="T3405" s="2" t="str">
        <f t="shared" si="53"/>
        <v>Not A&amp;R positive</v>
      </c>
    </row>
    <row r="3406" spans="1:20" x14ac:dyDescent="0.3">
      <c r="A3406" s="2" t="s">
        <v>9060</v>
      </c>
      <c r="B3406" s="3" t="s">
        <v>9128</v>
      </c>
      <c r="C3406" s="3" t="s">
        <v>9129</v>
      </c>
      <c r="D3406" s="4">
        <v>1.45203E-4</v>
      </c>
      <c r="E3406" s="5" t="s">
        <v>1340</v>
      </c>
      <c r="F3406" s="4">
        <v>1.7000000000000001E-4</v>
      </c>
      <c r="G3406" s="6">
        <v>47782</v>
      </c>
      <c r="H3406" s="3" t="s">
        <v>9130</v>
      </c>
      <c r="I3406" s="3" t="s">
        <v>9064</v>
      </c>
      <c r="J3406" s="3"/>
      <c r="K3406" s="5" t="s">
        <v>611</v>
      </c>
      <c r="L3406" s="5">
        <v>7</v>
      </c>
      <c r="M3406" s="5" t="s">
        <v>1872</v>
      </c>
      <c r="N3406" s="5">
        <f>VLOOKUP(M3406,[1]ArchetypeScores!E:N,10,FALSE)</f>
        <v>1</v>
      </c>
      <c r="O3406" s="5">
        <f>VLOOKUP(M3406,[1]ArchetypeScores!E:O,11,FALSE)</f>
        <v>-1</v>
      </c>
      <c r="P3406" s="5">
        <f>VLOOKUP(M3406,[1]ArchetypeScores!E:P,12,FALSE)</f>
        <v>0</v>
      </c>
      <c r="Q3406" s="2" t="str">
        <f>VLOOKUP(M3406,[1]ArchetypeScores!E:W,19,FALSE)</f>
        <v>Consumer (including agriculture and tourism)</v>
      </c>
      <c r="R3406" s="2">
        <f>VLOOKUP(M3406,[1]ArchetypeScores!E:I,5,FALSE)</f>
        <v>0</v>
      </c>
      <c r="S3406" s="2">
        <f>VLOOKUP(M3406,[1]ArchetypeScores!E:K,7,FALSE)</f>
        <v>0</v>
      </c>
      <c r="T3406" s="2" t="str">
        <f t="shared" si="53"/>
        <v>Not A&amp;R positive</v>
      </c>
    </row>
    <row r="3407" spans="1:20" x14ac:dyDescent="0.3">
      <c r="A3407" s="2" t="s">
        <v>9060</v>
      </c>
      <c r="B3407" s="3" t="s">
        <v>9131</v>
      </c>
      <c r="C3407" s="3" t="s">
        <v>9132</v>
      </c>
      <c r="D3407" s="4">
        <v>1.5006500000000001E-4</v>
      </c>
      <c r="E3407" s="5" t="s">
        <v>1340</v>
      </c>
      <c r="F3407" s="4">
        <v>1.8000000000000001E-4</v>
      </c>
      <c r="G3407" s="6">
        <v>47784</v>
      </c>
      <c r="H3407" s="3" t="s">
        <v>9133</v>
      </c>
      <c r="I3407" s="3" t="s">
        <v>9064</v>
      </c>
      <c r="J3407" s="3"/>
      <c r="K3407" s="5" t="s">
        <v>611</v>
      </c>
      <c r="L3407" s="5">
        <v>7</v>
      </c>
      <c r="M3407" s="5" t="s">
        <v>1872</v>
      </c>
      <c r="N3407" s="5">
        <f>VLOOKUP(M3407,[1]ArchetypeScores!E:N,10,FALSE)</f>
        <v>1</v>
      </c>
      <c r="O3407" s="5">
        <f>VLOOKUP(M3407,[1]ArchetypeScores!E:O,11,FALSE)</f>
        <v>-1</v>
      </c>
      <c r="P3407" s="5">
        <f>VLOOKUP(M3407,[1]ArchetypeScores!E:P,12,FALSE)</f>
        <v>0</v>
      </c>
      <c r="Q3407" s="2" t="str">
        <f>VLOOKUP(M3407,[1]ArchetypeScores!E:W,19,FALSE)</f>
        <v>Consumer (including agriculture and tourism)</v>
      </c>
      <c r="R3407" s="2">
        <f>VLOOKUP(M3407,[1]ArchetypeScores!E:I,5,FALSE)</f>
        <v>0</v>
      </c>
      <c r="S3407" s="2">
        <f>VLOOKUP(M3407,[1]ArchetypeScores!E:K,7,FALSE)</f>
        <v>0</v>
      </c>
      <c r="T3407" s="2" t="str">
        <f t="shared" si="53"/>
        <v>Not A&amp;R positive</v>
      </c>
    </row>
    <row r="3408" spans="1:20" x14ac:dyDescent="0.3">
      <c r="A3408" s="2" t="s">
        <v>9060</v>
      </c>
      <c r="B3408" s="3" t="s">
        <v>9134</v>
      </c>
      <c r="C3408" s="3" t="s">
        <v>9135</v>
      </c>
      <c r="D3408" s="4">
        <v>1.44499E-4</v>
      </c>
      <c r="E3408" s="5" t="s">
        <v>1340</v>
      </c>
      <c r="F3408" s="4">
        <v>1.7000000000000001E-4</v>
      </c>
      <c r="G3408" s="6">
        <v>47780</v>
      </c>
      <c r="H3408" s="3" t="s">
        <v>9136</v>
      </c>
      <c r="I3408" s="3" t="s">
        <v>9064</v>
      </c>
      <c r="J3408" s="3"/>
      <c r="K3408" s="5" t="s">
        <v>611</v>
      </c>
      <c r="L3408" s="5">
        <v>7</v>
      </c>
      <c r="M3408" s="5" t="s">
        <v>1872</v>
      </c>
      <c r="N3408" s="5">
        <f>VLOOKUP(M3408,[1]ArchetypeScores!E:N,10,FALSE)</f>
        <v>1</v>
      </c>
      <c r="O3408" s="5">
        <f>VLOOKUP(M3408,[1]ArchetypeScores!E:O,11,FALSE)</f>
        <v>-1</v>
      </c>
      <c r="P3408" s="5">
        <f>VLOOKUP(M3408,[1]ArchetypeScores!E:P,12,FALSE)</f>
        <v>0</v>
      </c>
      <c r="Q3408" s="2" t="str">
        <f>VLOOKUP(M3408,[1]ArchetypeScores!E:W,19,FALSE)</f>
        <v>Consumer (including agriculture and tourism)</v>
      </c>
      <c r="R3408" s="2">
        <f>VLOOKUP(M3408,[1]ArchetypeScores!E:I,5,FALSE)</f>
        <v>0</v>
      </c>
      <c r="S3408" s="2">
        <f>VLOOKUP(M3408,[1]ArchetypeScores!E:K,7,FALSE)</f>
        <v>0</v>
      </c>
      <c r="T3408" s="2" t="str">
        <f t="shared" si="53"/>
        <v>Not A&amp;R positive</v>
      </c>
    </row>
    <row r="3409" spans="1:20" x14ac:dyDescent="0.3">
      <c r="A3409" s="2" t="s">
        <v>9060</v>
      </c>
      <c r="B3409" s="3" t="s">
        <v>9137</v>
      </c>
      <c r="C3409" s="3" t="s">
        <v>9138</v>
      </c>
      <c r="D3409" s="4">
        <v>1.2880199999999999E-4</v>
      </c>
      <c r="E3409" s="5" t="s">
        <v>1340</v>
      </c>
      <c r="F3409" s="4">
        <v>1.4999999999999999E-4</v>
      </c>
      <c r="G3409" s="6">
        <v>47766</v>
      </c>
      <c r="H3409" s="3" t="s">
        <v>9139</v>
      </c>
      <c r="I3409" s="3" t="s">
        <v>9064</v>
      </c>
      <c r="J3409" s="3"/>
      <c r="K3409" s="5" t="s">
        <v>611</v>
      </c>
      <c r="L3409" s="5">
        <v>7</v>
      </c>
      <c r="M3409" s="5" t="s">
        <v>1872</v>
      </c>
      <c r="N3409" s="5">
        <f>VLOOKUP(M3409,[1]ArchetypeScores!E:N,10,FALSE)</f>
        <v>1</v>
      </c>
      <c r="O3409" s="5">
        <f>VLOOKUP(M3409,[1]ArchetypeScores!E:O,11,FALSE)</f>
        <v>-1</v>
      </c>
      <c r="P3409" s="5">
        <f>VLOOKUP(M3409,[1]ArchetypeScores!E:P,12,FALSE)</f>
        <v>0</v>
      </c>
      <c r="Q3409" s="2" t="str">
        <f>VLOOKUP(M3409,[1]ArchetypeScores!E:W,19,FALSE)</f>
        <v>Consumer (including agriculture and tourism)</v>
      </c>
      <c r="R3409" s="2">
        <f>VLOOKUP(M3409,[1]ArchetypeScores!E:I,5,FALSE)</f>
        <v>0</v>
      </c>
      <c r="S3409" s="2">
        <f>VLOOKUP(M3409,[1]ArchetypeScores!E:K,7,FALSE)</f>
        <v>0</v>
      </c>
      <c r="T3409" s="2" t="str">
        <f t="shared" si="53"/>
        <v>Not A&amp;R positive</v>
      </c>
    </row>
    <row r="3410" spans="1:20" x14ac:dyDescent="0.3">
      <c r="A3410" s="2" t="s">
        <v>9060</v>
      </c>
      <c r="B3410" s="3" t="s">
        <v>9140</v>
      </c>
      <c r="C3410" s="3" t="s">
        <v>9141</v>
      </c>
      <c r="D3410" s="4">
        <v>0.29499999999999998</v>
      </c>
      <c r="E3410" s="5" t="s">
        <v>1340</v>
      </c>
      <c r="F3410" s="4">
        <v>0.36038999999999999</v>
      </c>
      <c r="G3410" s="6">
        <v>47844</v>
      </c>
      <c r="H3410" s="3" t="s">
        <v>9142</v>
      </c>
      <c r="I3410" s="3" t="s">
        <v>9143</v>
      </c>
      <c r="J3410" s="3"/>
      <c r="K3410" s="5" t="s">
        <v>175</v>
      </c>
      <c r="L3410" s="5">
        <v>4</v>
      </c>
      <c r="M3410" s="5" t="s">
        <v>219</v>
      </c>
      <c r="N3410" s="5">
        <f>VLOOKUP(M3410,[1]ArchetypeScores!E:N,10,FALSE)</f>
        <v>1</v>
      </c>
      <c r="O3410" s="5">
        <f>VLOOKUP(M3410,[1]ArchetypeScores!E:O,11,FALSE)</f>
        <v>0</v>
      </c>
      <c r="P3410" s="5">
        <f>VLOOKUP(M3410,[1]ArchetypeScores!E:P,12,FALSE)</f>
        <v>0</v>
      </c>
      <c r="Q3410" s="2" t="str">
        <f>VLOOKUP(M3410,[1]ArchetypeScores!E:W,19,FALSE)</f>
        <v>Other sector</v>
      </c>
      <c r="R3410" s="2">
        <f>VLOOKUP(M3410,[1]ArchetypeScores!E:I,5,FALSE)</f>
        <v>0</v>
      </c>
      <c r="S3410" s="2">
        <f>VLOOKUP(M3410,[1]ArchetypeScores!E:K,7,FALSE)</f>
        <v>0</v>
      </c>
      <c r="T3410" s="2" t="str">
        <f t="shared" si="53"/>
        <v>Not A&amp;R positive</v>
      </c>
    </row>
    <row r="3411" spans="1:20" x14ac:dyDescent="0.3">
      <c r="A3411" s="2" t="s">
        <v>9060</v>
      </c>
      <c r="B3411" s="3" t="s">
        <v>9144</v>
      </c>
      <c r="C3411" s="3" t="s">
        <v>9145</v>
      </c>
      <c r="D3411" s="4">
        <v>0.2</v>
      </c>
      <c r="E3411" s="5" t="s">
        <v>1340</v>
      </c>
      <c r="F3411" s="4">
        <v>0.23311999999999999</v>
      </c>
      <c r="G3411" s="6">
        <v>47763</v>
      </c>
      <c r="H3411" s="3" t="s">
        <v>9146</v>
      </c>
      <c r="I3411" s="3" t="s">
        <v>9147</v>
      </c>
      <c r="J3411" s="3"/>
      <c r="K3411" s="5" t="s">
        <v>291</v>
      </c>
      <c r="L3411" s="5">
        <v>4</v>
      </c>
      <c r="M3411" s="5" t="s">
        <v>292</v>
      </c>
      <c r="N3411" s="5">
        <f>VLOOKUP(M3411,[1]ArchetypeScores!E:N,10,FALSE)</f>
        <v>1</v>
      </c>
      <c r="O3411" s="5">
        <f>VLOOKUP(M3411,[1]ArchetypeScores!E:O,11,FALSE)</f>
        <v>0</v>
      </c>
      <c r="P3411" s="5">
        <f>VLOOKUP(M3411,[1]ArchetypeScores!E:P,12,FALSE)</f>
        <v>0</v>
      </c>
      <c r="Q3411" s="2" t="str">
        <f>VLOOKUP(M3411,[1]ArchetypeScores!E:W,19,FALSE)</f>
        <v>Education and training</v>
      </c>
      <c r="R3411" s="2">
        <f>VLOOKUP(M3411,[1]ArchetypeScores!E:I,5,FALSE)</f>
        <v>0</v>
      </c>
      <c r="S3411" s="2">
        <f>VLOOKUP(M3411,[1]ArchetypeScores!E:K,7,FALSE)</f>
        <v>0</v>
      </c>
      <c r="T3411" s="2" t="str">
        <f t="shared" si="53"/>
        <v>Not A&amp;R positive</v>
      </c>
    </row>
    <row r="3412" spans="1:20" x14ac:dyDescent="0.3">
      <c r="A3412" s="2" t="s">
        <v>9060</v>
      </c>
      <c r="B3412" s="3" t="s">
        <v>9148</v>
      </c>
      <c r="C3412" s="3" t="s">
        <v>9149</v>
      </c>
      <c r="D3412" s="4">
        <v>0</v>
      </c>
      <c r="E3412" s="5" t="s">
        <v>1340</v>
      </c>
      <c r="F3412" s="4">
        <v>0</v>
      </c>
      <c r="G3412" s="6">
        <v>47792</v>
      </c>
      <c r="H3412" s="3" t="s">
        <v>9150</v>
      </c>
      <c r="I3412" s="3" t="s">
        <v>9151</v>
      </c>
      <c r="J3412" s="3"/>
      <c r="K3412" s="5" t="s">
        <v>61</v>
      </c>
      <c r="L3412" s="5">
        <v>5</v>
      </c>
      <c r="M3412" s="5" t="s">
        <v>62</v>
      </c>
      <c r="N3412" s="5">
        <f>VLOOKUP(M3412,[1]ArchetypeScores!E:N,10,FALSE)</f>
        <v>0</v>
      </c>
      <c r="O3412" s="5">
        <f>VLOOKUP(M3412,[1]ArchetypeScores!E:O,11,FALSE)</f>
        <v>-1</v>
      </c>
      <c r="P3412" s="5">
        <f>VLOOKUP(M3412,[1]ArchetypeScores!E:P,12,FALSE)</f>
        <v>0</v>
      </c>
      <c r="Q3412" s="2" t="str">
        <f>VLOOKUP(M3412,[1]ArchetypeScores!E:W,19,FALSE)</f>
        <v>Health care</v>
      </c>
      <c r="R3412" s="2">
        <f>VLOOKUP(M3412,[1]ArchetypeScores!E:I,5,FALSE)</f>
        <v>0</v>
      </c>
      <c r="S3412" s="2">
        <f>VLOOKUP(M3412,[1]ArchetypeScores!E:K,7,FALSE)</f>
        <v>0</v>
      </c>
      <c r="T3412" s="2" t="str">
        <f t="shared" si="53"/>
        <v>Not A&amp;R positive</v>
      </c>
    </row>
    <row r="3413" spans="1:20" x14ac:dyDescent="0.3">
      <c r="A3413" s="2" t="s">
        <v>9060</v>
      </c>
      <c r="B3413" s="3" t="s">
        <v>9152</v>
      </c>
      <c r="C3413" s="3" t="s">
        <v>9153</v>
      </c>
      <c r="D3413" s="4">
        <v>1E-3</v>
      </c>
      <c r="E3413" s="5" t="s">
        <v>1340</v>
      </c>
      <c r="F3413" s="4">
        <v>1.1299999999999999E-3</v>
      </c>
      <c r="G3413" s="6">
        <v>48050</v>
      </c>
      <c r="H3413" s="3" t="s">
        <v>9154</v>
      </c>
      <c r="I3413" s="3"/>
      <c r="J3413" s="3"/>
      <c r="K3413" s="5" t="s">
        <v>163</v>
      </c>
      <c r="L3413" s="5">
        <v>4</v>
      </c>
      <c r="M3413" s="5" t="s">
        <v>1448</v>
      </c>
      <c r="N3413" s="5">
        <f>VLOOKUP(M3413,[1]ArchetypeScores!E:N,10,FALSE)</f>
        <v>0</v>
      </c>
      <c r="O3413" s="5">
        <f>VLOOKUP(M3413,[1]ArchetypeScores!E:O,11,FALSE)</f>
        <v>0</v>
      </c>
      <c r="P3413" s="5">
        <f>VLOOKUP(M3413,[1]ArchetypeScores!E:P,12,FALSE)</f>
        <v>0</v>
      </c>
      <c r="Q3413" s="2" t="str">
        <f>VLOOKUP(M3413,[1]ArchetypeScores!E:W,19,FALSE)</f>
        <v>Other sector</v>
      </c>
      <c r="R3413" s="2">
        <f>VLOOKUP(M3413,[1]ArchetypeScores!E:I,5,FALSE)</f>
        <v>0</v>
      </c>
      <c r="S3413" s="2">
        <f>VLOOKUP(M3413,[1]ArchetypeScores!E:K,7,FALSE)</f>
        <v>0</v>
      </c>
      <c r="T3413" s="2" t="str">
        <f t="shared" si="53"/>
        <v>Not A&amp;R positive</v>
      </c>
    </row>
    <row r="3414" spans="1:20" x14ac:dyDescent="0.3">
      <c r="A3414" s="2" t="s">
        <v>9060</v>
      </c>
      <c r="B3414" s="3" t="s">
        <v>9155</v>
      </c>
      <c r="C3414" s="3" t="s">
        <v>9156</v>
      </c>
      <c r="D3414" s="4">
        <v>0.01</v>
      </c>
      <c r="E3414" s="5" t="s">
        <v>1340</v>
      </c>
      <c r="F3414" s="4">
        <v>1.2109999999999999E-2</v>
      </c>
      <c r="G3414" s="6">
        <v>47956</v>
      </c>
      <c r="H3414" s="3" t="s">
        <v>9157</v>
      </c>
      <c r="I3414" s="3"/>
      <c r="J3414" s="3"/>
      <c r="K3414" s="5" t="s">
        <v>57</v>
      </c>
      <c r="L3414" s="5">
        <v>29</v>
      </c>
      <c r="M3414" s="5" t="s">
        <v>58</v>
      </c>
      <c r="N3414" s="5">
        <f>VLOOKUP(M3414,[1]ArchetypeScores!E:N,10,FALSE)</f>
        <v>0</v>
      </c>
      <c r="O3414" s="5">
        <f>VLOOKUP(M3414,[1]ArchetypeScores!E:O,11,FALSE)</f>
        <v>-1</v>
      </c>
      <c r="P3414" s="5">
        <f>VLOOKUP(M3414,[1]ArchetypeScores!E:P,12,FALSE)</f>
        <v>0</v>
      </c>
      <c r="Q3414" s="2" t="str">
        <f>VLOOKUP(M3414,[1]ArchetypeScores!E:W,19,FALSE)</f>
        <v>Untargeted</v>
      </c>
      <c r="R3414" s="2">
        <f>VLOOKUP(M3414,[1]ArchetypeScores!E:I,5,FALSE)</f>
        <v>0</v>
      </c>
      <c r="S3414" s="2">
        <f>VLOOKUP(M3414,[1]ArchetypeScores!E:K,7,FALSE)</f>
        <v>0</v>
      </c>
      <c r="T3414" s="2" t="str">
        <f t="shared" si="53"/>
        <v>Not A&amp;R positive</v>
      </c>
    </row>
    <row r="3415" spans="1:20" x14ac:dyDescent="0.3">
      <c r="A3415" s="2" t="s">
        <v>9060</v>
      </c>
      <c r="B3415" s="3" t="s">
        <v>9158</v>
      </c>
      <c r="C3415" s="3" t="s">
        <v>9159</v>
      </c>
      <c r="D3415" s="4">
        <v>1E-3</v>
      </c>
      <c r="E3415" s="5" t="s">
        <v>1340</v>
      </c>
      <c r="F3415" s="4">
        <v>9.3999999999999997E-4</v>
      </c>
      <c r="G3415" s="6">
        <v>47790</v>
      </c>
      <c r="H3415" s="3" t="s">
        <v>9160</v>
      </c>
      <c r="I3415" s="3"/>
      <c r="J3415" s="3"/>
      <c r="K3415" s="5" t="s">
        <v>269</v>
      </c>
      <c r="L3415" s="5">
        <v>4</v>
      </c>
      <c r="M3415" s="5" t="s">
        <v>4763</v>
      </c>
      <c r="N3415" s="5">
        <f>VLOOKUP(M3415,[1]ArchetypeScores!E:N,10,FALSE)</f>
        <v>1</v>
      </c>
      <c r="O3415" s="5">
        <f>VLOOKUP(M3415,[1]ArchetypeScores!E:O,11,FALSE)</f>
        <v>-1</v>
      </c>
      <c r="P3415" s="5">
        <f>VLOOKUP(M3415,[1]ArchetypeScores!E:P,12,FALSE)</f>
        <v>0</v>
      </c>
      <c r="Q3415" s="2" t="str">
        <f>VLOOKUP(M3415,[1]ArchetypeScores!E:W,19,FALSE)</f>
        <v>Untargeted</v>
      </c>
      <c r="R3415" s="2">
        <f>VLOOKUP(M3415,[1]ArchetypeScores!E:I,5,FALSE)</f>
        <v>0</v>
      </c>
      <c r="S3415" s="2">
        <f>VLOOKUP(M3415,[1]ArchetypeScores!E:K,7,FALSE)</f>
        <v>0</v>
      </c>
      <c r="T3415" s="2" t="str">
        <f t="shared" si="53"/>
        <v>Not A&amp;R positive</v>
      </c>
    </row>
    <row r="3416" spans="1:20" x14ac:dyDescent="0.3">
      <c r="A3416" s="2" t="s">
        <v>9060</v>
      </c>
      <c r="B3416" s="3" t="s">
        <v>9161</v>
      </c>
      <c r="C3416" s="3" t="s">
        <v>9162</v>
      </c>
      <c r="D3416" s="4">
        <v>1.4999999999999999E-2</v>
      </c>
      <c r="E3416" s="5" t="s">
        <v>1340</v>
      </c>
      <c r="F3416" s="4">
        <v>1.813E-2</v>
      </c>
      <c r="G3416" s="6">
        <v>47861</v>
      </c>
      <c r="H3416" s="3" t="s">
        <v>9163</v>
      </c>
      <c r="I3416" s="3"/>
      <c r="J3416" s="3"/>
      <c r="K3416" s="5" t="s">
        <v>142</v>
      </c>
      <c r="L3416" s="5">
        <v>1</v>
      </c>
      <c r="M3416" s="5" t="s">
        <v>4092</v>
      </c>
      <c r="N3416" s="5">
        <f>VLOOKUP(M3416,[1]ArchetypeScores!E:N,10,FALSE)</f>
        <v>1</v>
      </c>
      <c r="O3416" s="5">
        <f>VLOOKUP(M3416,[1]ArchetypeScores!E:O,11,FALSE)</f>
        <v>1</v>
      </c>
      <c r="P3416" s="5">
        <f>VLOOKUP(M3416,[1]ArchetypeScores!E:P,12,FALSE)</f>
        <v>1</v>
      </c>
      <c r="Q3416" s="2" t="str">
        <f>VLOOKUP(M3416,[1]ArchetypeScores!E:W,19,FALSE)</f>
        <v>Materials (including forestry and nature)</v>
      </c>
      <c r="R3416" s="2">
        <f>VLOOKUP(M3416,[1]ArchetypeScores!E:I,5,FALSE)</f>
        <v>0</v>
      </c>
      <c r="S3416" s="2">
        <f>VLOOKUP(M3416,[1]ArchetypeScores!E:K,7,FALSE)</f>
        <v>1</v>
      </c>
      <c r="T3416" s="2" t="str">
        <f t="shared" si="53"/>
        <v>Indirect only</v>
      </c>
    </row>
    <row r="3417" spans="1:20" x14ac:dyDescent="0.3">
      <c r="A3417" s="2" t="s">
        <v>9060</v>
      </c>
      <c r="B3417" s="3" t="s">
        <v>9164</v>
      </c>
      <c r="C3417" s="3" t="s">
        <v>9165</v>
      </c>
      <c r="D3417" s="4">
        <v>0.503</v>
      </c>
      <c r="E3417" s="5" t="s">
        <v>1340</v>
      </c>
      <c r="F3417" s="4">
        <v>0.61448999999999998</v>
      </c>
      <c r="G3417" s="6">
        <v>47843</v>
      </c>
      <c r="H3417" s="3" t="s">
        <v>9166</v>
      </c>
      <c r="I3417" s="3" t="s">
        <v>9143</v>
      </c>
      <c r="J3417" s="3"/>
      <c r="K3417" s="5" t="s">
        <v>664</v>
      </c>
      <c r="L3417" s="5">
        <v>2</v>
      </c>
      <c r="M3417" s="5" t="s">
        <v>1105</v>
      </c>
      <c r="N3417" s="5">
        <f>VLOOKUP(M3417,[1]ArchetypeScores!E:N,10,FALSE)</f>
        <v>1</v>
      </c>
      <c r="O3417" s="5">
        <f>VLOOKUP(M3417,[1]ArchetypeScores!E:O,11,FALSE)</f>
        <v>0</v>
      </c>
      <c r="P3417" s="5">
        <f>VLOOKUP(M3417,[1]ArchetypeScores!E:P,12,FALSE)</f>
        <v>2</v>
      </c>
      <c r="Q3417" s="2" t="str">
        <f>VLOOKUP(M3417,[1]ArchetypeScores!E:W,19,FALSE)</f>
        <v>Other sector</v>
      </c>
      <c r="R3417" s="2">
        <f>VLOOKUP(M3417,[1]ArchetypeScores!E:I,5,FALSE)</f>
        <v>0</v>
      </c>
      <c r="S3417" s="2">
        <f>VLOOKUP(M3417,[1]ArchetypeScores!E:K,7,FALSE)</f>
        <v>0</v>
      </c>
      <c r="T3417" s="2" t="str">
        <f t="shared" si="53"/>
        <v>Not A&amp;R positive</v>
      </c>
    </row>
    <row r="3418" spans="1:20" x14ac:dyDescent="0.3">
      <c r="A3418" s="2" t="s">
        <v>9060</v>
      </c>
      <c r="B3418" s="3" t="s">
        <v>9167</v>
      </c>
      <c r="C3418" s="3" t="s">
        <v>9168</v>
      </c>
      <c r="D3418" s="4">
        <v>2E-3</v>
      </c>
      <c r="E3418" s="5" t="s">
        <v>1340</v>
      </c>
      <c r="F3418" s="4">
        <v>2.3800000000000002E-3</v>
      </c>
      <c r="G3418" s="6">
        <v>47899</v>
      </c>
      <c r="H3418" s="3" t="s">
        <v>9169</v>
      </c>
      <c r="I3418" s="3"/>
      <c r="J3418" s="3"/>
      <c r="K3418" s="5" t="s">
        <v>3702</v>
      </c>
      <c r="L3418" s="5">
        <v>1</v>
      </c>
      <c r="M3418" s="5" t="s">
        <v>3703</v>
      </c>
      <c r="N3418" s="5">
        <f>VLOOKUP(M3418,[1]ArchetypeScores!E:N,10,FALSE)</f>
        <v>1</v>
      </c>
      <c r="O3418" s="5">
        <f>VLOOKUP(M3418,[1]ArchetypeScores!E:O,11,FALSE)</f>
        <v>-1</v>
      </c>
      <c r="P3418" s="5">
        <f>VLOOKUP(M3418,[1]ArchetypeScores!E:P,12,FALSE)</f>
        <v>1</v>
      </c>
      <c r="Q3418" s="2" t="str">
        <f>VLOOKUP(M3418,[1]ArchetypeScores!E:W,19,FALSE)</f>
        <v>Industrials - transportation</v>
      </c>
      <c r="R3418" s="2">
        <f>VLOOKUP(M3418,[1]ArchetypeScores!E:I,5,FALSE)</f>
        <v>0</v>
      </c>
      <c r="S3418" s="2">
        <f>VLOOKUP(M3418,[1]ArchetypeScores!E:K,7,FALSE)</f>
        <v>0</v>
      </c>
      <c r="T3418" s="2" t="str">
        <f t="shared" si="53"/>
        <v>Not A&amp;R positive</v>
      </c>
    </row>
    <row r="3419" spans="1:20" x14ac:dyDescent="0.3">
      <c r="A3419" s="2" t="s">
        <v>9060</v>
      </c>
      <c r="B3419" s="3" t="s">
        <v>9170</v>
      </c>
      <c r="C3419" s="3" t="s">
        <v>9171</v>
      </c>
      <c r="D3419" s="4">
        <v>2E-3</v>
      </c>
      <c r="E3419" s="5" t="s">
        <v>1340</v>
      </c>
      <c r="F3419" s="4">
        <v>2.32E-3</v>
      </c>
      <c r="G3419" s="6">
        <v>47950</v>
      </c>
      <c r="H3419" s="3" t="s">
        <v>9172</v>
      </c>
      <c r="I3419" s="3"/>
      <c r="J3419" s="3"/>
      <c r="K3419" s="5" t="s">
        <v>163</v>
      </c>
      <c r="L3419" s="5">
        <v>1</v>
      </c>
      <c r="M3419" s="5" t="s">
        <v>975</v>
      </c>
      <c r="N3419" s="5">
        <f>VLOOKUP(M3419,[1]ArchetypeScores!E:N,10,FALSE)</f>
        <v>0</v>
      </c>
      <c r="O3419" s="5">
        <f>VLOOKUP(M3419,[1]ArchetypeScores!E:O,11,FALSE)</f>
        <v>0</v>
      </c>
      <c r="P3419" s="5">
        <f>VLOOKUP(M3419,[1]ArchetypeScores!E:P,12,FALSE)</f>
        <v>0</v>
      </c>
      <c r="Q3419" s="2" t="str">
        <f>VLOOKUP(M3419,[1]ArchetypeScores!E:W,19,FALSE)</f>
        <v>Other sector</v>
      </c>
      <c r="R3419" s="2">
        <f>VLOOKUP(M3419,[1]ArchetypeScores!E:I,5,FALSE)</f>
        <v>0</v>
      </c>
      <c r="S3419" s="2">
        <f>VLOOKUP(M3419,[1]ArchetypeScores!E:K,7,FALSE)</f>
        <v>0</v>
      </c>
      <c r="T3419" s="2" t="str">
        <f t="shared" si="53"/>
        <v>Not A&amp;R positive</v>
      </c>
    </row>
    <row r="3420" spans="1:20" x14ac:dyDescent="0.3">
      <c r="A3420" s="2" t="s">
        <v>9060</v>
      </c>
      <c r="B3420" s="8" t="s">
        <v>9173</v>
      </c>
      <c r="C3420" s="3" t="s">
        <v>9174</v>
      </c>
      <c r="D3420" s="4">
        <v>0.05</v>
      </c>
      <c r="E3420" s="5" t="s">
        <v>1340</v>
      </c>
      <c r="F3420" s="4">
        <v>5.629E-2</v>
      </c>
      <c r="G3420" s="6">
        <v>47990</v>
      </c>
      <c r="H3420" s="3" t="s">
        <v>9175</v>
      </c>
      <c r="I3420" s="3"/>
      <c r="J3420" s="3"/>
      <c r="K3420" s="5" t="s">
        <v>57</v>
      </c>
      <c r="L3420" s="5">
        <v>1</v>
      </c>
      <c r="M3420" s="5" t="s">
        <v>123</v>
      </c>
      <c r="N3420" s="5">
        <f>VLOOKUP(M3420,[1]ArchetypeScores!E:N,10,FALSE)</f>
        <v>0</v>
      </c>
      <c r="O3420" s="5">
        <f>VLOOKUP(M3420,[1]ArchetypeScores!E:O,11,FALSE)</f>
        <v>-1</v>
      </c>
      <c r="P3420" s="5">
        <f>VLOOKUP(M3420,[1]ArchetypeScores!E:P,12,FALSE)</f>
        <v>0</v>
      </c>
      <c r="Q3420" s="2" t="str">
        <f>VLOOKUP(M3420,[1]ArchetypeScores!E:W,19,FALSE)</f>
        <v>Consumer (including agriculture and tourism)</v>
      </c>
      <c r="R3420" s="2">
        <f>VLOOKUP(M3420,[1]ArchetypeScores!E:I,5,FALSE)</f>
        <v>0</v>
      </c>
      <c r="S3420" s="2">
        <f>VLOOKUP(M3420,[1]ArchetypeScores!E:K,7,FALSE)</f>
        <v>0</v>
      </c>
      <c r="T3420" s="2" t="str">
        <f t="shared" si="53"/>
        <v>Not A&amp;R positive</v>
      </c>
    </row>
    <row r="3421" spans="1:20" x14ac:dyDescent="0.3">
      <c r="A3421" s="2" t="s">
        <v>9060</v>
      </c>
      <c r="B3421" s="3" t="s">
        <v>9176</v>
      </c>
      <c r="C3421" s="3" t="s">
        <v>9177</v>
      </c>
      <c r="D3421" s="4">
        <v>0.01</v>
      </c>
      <c r="E3421" s="5" t="s">
        <v>1340</v>
      </c>
      <c r="F3421" s="4">
        <v>1.2120000000000001E-2</v>
      </c>
      <c r="G3421" s="6">
        <v>47928</v>
      </c>
      <c r="H3421" s="3" t="s">
        <v>9178</v>
      </c>
      <c r="I3421" s="3"/>
      <c r="J3421" s="3"/>
      <c r="K3421" s="5" t="s">
        <v>61</v>
      </c>
      <c r="L3421" s="5">
        <v>5</v>
      </c>
      <c r="M3421" s="5" t="s">
        <v>62</v>
      </c>
      <c r="N3421" s="5">
        <f>VLOOKUP(M3421,[1]ArchetypeScores!E:N,10,FALSE)</f>
        <v>0</v>
      </c>
      <c r="O3421" s="5">
        <f>VLOOKUP(M3421,[1]ArchetypeScores!E:O,11,FALSE)</f>
        <v>-1</v>
      </c>
      <c r="P3421" s="5">
        <f>VLOOKUP(M3421,[1]ArchetypeScores!E:P,12,FALSE)</f>
        <v>0</v>
      </c>
      <c r="Q3421" s="2" t="str">
        <f>VLOOKUP(M3421,[1]ArchetypeScores!E:W,19,FALSE)</f>
        <v>Health care</v>
      </c>
      <c r="R3421" s="2">
        <f>VLOOKUP(M3421,[1]ArchetypeScores!E:I,5,FALSE)</f>
        <v>0</v>
      </c>
      <c r="S3421" s="2">
        <f>VLOOKUP(M3421,[1]ArchetypeScores!E:K,7,FALSE)</f>
        <v>0</v>
      </c>
      <c r="T3421" s="2" t="str">
        <f t="shared" si="53"/>
        <v>Not A&amp;R positive</v>
      </c>
    </row>
    <row r="3422" spans="1:20" x14ac:dyDescent="0.3">
      <c r="A3422" s="2" t="s">
        <v>9060</v>
      </c>
      <c r="B3422" s="3" t="s">
        <v>9179</v>
      </c>
      <c r="C3422" s="3" t="s">
        <v>9180</v>
      </c>
      <c r="D3422" s="4">
        <v>0.06</v>
      </c>
      <c r="E3422" s="5" t="s">
        <v>1340</v>
      </c>
      <c r="F3422" s="4">
        <v>7.2700000000000001E-2</v>
      </c>
      <c r="G3422" s="6">
        <v>47929</v>
      </c>
      <c r="H3422" s="3" t="s">
        <v>9178</v>
      </c>
      <c r="I3422" s="3"/>
      <c r="J3422" s="3"/>
      <c r="K3422" s="5" t="s">
        <v>38</v>
      </c>
      <c r="L3422" s="5">
        <v>29</v>
      </c>
      <c r="M3422" s="5" t="s">
        <v>316</v>
      </c>
      <c r="N3422" s="5">
        <f>VLOOKUP(M3422,[1]ArchetypeScores!E:N,10,FALSE)</f>
        <v>0</v>
      </c>
      <c r="O3422" s="5">
        <f>VLOOKUP(M3422,[1]ArchetypeScores!E:O,11,FALSE)</f>
        <v>-1</v>
      </c>
      <c r="P3422" s="5">
        <f>VLOOKUP(M3422,[1]ArchetypeScores!E:P,12,FALSE)</f>
        <v>0</v>
      </c>
      <c r="Q3422" s="2" t="str">
        <f>VLOOKUP(M3422,[1]ArchetypeScores!E:W,19,FALSE)</f>
        <v>Other sector</v>
      </c>
      <c r="R3422" s="2">
        <f>VLOOKUP(M3422,[1]ArchetypeScores!E:I,5,FALSE)</f>
        <v>0</v>
      </c>
      <c r="S3422" s="2">
        <f>VLOOKUP(M3422,[1]ArchetypeScores!E:K,7,FALSE)</f>
        <v>0</v>
      </c>
      <c r="T3422" s="2" t="str">
        <f t="shared" si="53"/>
        <v>Not A&amp;R positive</v>
      </c>
    </row>
    <row r="3423" spans="1:20" x14ac:dyDescent="0.3">
      <c r="A3423" s="2" t="s">
        <v>9060</v>
      </c>
      <c r="B3423" s="3" t="s">
        <v>9181</v>
      </c>
      <c r="C3423" s="3" t="s">
        <v>9182</v>
      </c>
      <c r="D3423" s="4">
        <v>0.09</v>
      </c>
      <c r="E3423" s="5" t="s">
        <v>1340</v>
      </c>
      <c r="F3423" s="4">
        <v>0.10904</v>
      </c>
      <c r="G3423" s="6">
        <v>47930</v>
      </c>
      <c r="H3423" s="3" t="s">
        <v>9178</v>
      </c>
      <c r="I3423" s="3"/>
      <c r="J3423" s="3"/>
      <c r="K3423" s="5" t="s">
        <v>38</v>
      </c>
      <c r="L3423" s="5">
        <v>29</v>
      </c>
      <c r="M3423" s="5" t="s">
        <v>316</v>
      </c>
      <c r="N3423" s="5">
        <f>VLOOKUP(M3423,[1]ArchetypeScores!E:N,10,FALSE)</f>
        <v>0</v>
      </c>
      <c r="O3423" s="5">
        <f>VLOOKUP(M3423,[1]ArchetypeScores!E:O,11,FALSE)</f>
        <v>-1</v>
      </c>
      <c r="P3423" s="5">
        <f>VLOOKUP(M3423,[1]ArchetypeScores!E:P,12,FALSE)</f>
        <v>0</v>
      </c>
      <c r="Q3423" s="2" t="str">
        <f>VLOOKUP(M3423,[1]ArchetypeScores!E:W,19,FALSE)</f>
        <v>Other sector</v>
      </c>
      <c r="R3423" s="2">
        <f>VLOOKUP(M3423,[1]ArchetypeScores!E:I,5,FALSE)</f>
        <v>0</v>
      </c>
      <c r="S3423" s="2">
        <f>VLOOKUP(M3423,[1]ArchetypeScores!E:K,7,FALSE)</f>
        <v>0</v>
      </c>
      <c r="T3423" s="2" t="str">
        <f t="shared" si="53"/>
        <v>Not A&amp;R positive</v>
      </c>
    </row>
    <row r="3424" spans="1:20" x14ac:dyDescent="0.3">
      <c r="A3424" s="2" t="s">
        <v>9060</v>
      </c>
      <c r="B3424" s="3" t="s">
        <v>9183</v>
      </c>
      <c r="C3424" s="3" t="s">
        <v>9184</v>
      </c>
      <c r="D3424" s="4"/>
      <c r="E3424" s="5" t="s">
        <v>1340</v>
      </c>
      <c r="F3424" s="4">
        <v>0</v>
      </c>
      <c r="G3424" s="6">
        <v>48018</v>
      </c>
      <c r="H3424" s="3" t="s">
        <v>9185</v>
      </c>
      <c r="I3424" s="3"/>
      <c r="J3424" s="3"/>
      <c r="K3424" s="5" t="s">
        <v>57</v>
      </c>
      <c r="L3424" s="5">
        <v>29</v>
      </c>
      <c r="M3424" s="5" t="s">
        <v>58</v>
      </c>
      <c r="N3424" s="5">
        <f>VLOOKUP(M3424,[1]ArchetypeScores!E:N,10,FALSE)</f>
        <v>0</v>
      </c>
      <c r="O3424" s="5">
        <f>VLOOKUP(M3424,[1]ArchetypeScores!E:O,11,FALSE)</f>
        <v>-1</v>
      </c>
      <c r="P3424" s="5">
        <f>VLOOKUP(M3424,[1]ArchetypeScores!E:P,12,FALSE)</f>
        <v>0</v>
      </c>
      <c r="Q3424" s="2" t="str">
        <f>VLOOKUP(M3424,[1]ArchetypeScores!E:W,19,FALSE)</f>
        <v>Untargeted</v>
      </c>
      <c r="R3424" s="2">
        <f>VLOOKUP(M3424,[1]ArchetypeScores!E:I,5,FALSE)</f>
        <v>0</v>
      </c>
      <c r="S3424" s="2">
        <f>VLOOKUP(M3424,[1]ArchetypeScores!E:K,7,FALSE)</f>
        <v>0</v>
      </c>
      <c r="T3424" s="2" t="str">
        <f t="shared" si="53"/>
        <v>Not A&amp;R positive</v>
      </c>
    </row>
    <row r="3425" spans="1:20" x14ac:dyDescent="0.3">
      <c r="A3425" s="2" t="s">
        <v>9060</v>
      </c>
      <c r="B3425" s="3" t="s">
        <v>9186</v>
      </c>
      <c r="C3425" s="3" t="s">
        <v>9187</v>
      </c>
      <c r="D3425" s="4">
        <v>1E-3</v>
      </c>
      <c r="E3425" s="5" t="s">
        <v>1340</v>
      </c>
      <c r="F3425" s="4">
        <v>1.1299999999999999E-3</v>
      </c>
      <c r="G3425" s="6">
        <v>48055</v>
      </c>
      <c r="H3425" s="3" t="s">
        <v>9188</v>
      </c>
      <c r="I3425" s="3" t="s">
        <v>9189</v>
      </c>
      <c r="J3425" s="3"/>
      <c r="K3425" s="5" t="s">
        <v>89</v>
      </c>
      <c r="L3425" s="5">
        <v>3</v>
      </c>
      <c r="M3425" s="5" t="s">
        <v>1225</v>
      </c>
      <c r="N3425" s="5">
        <f>VLOOKUP(M3425,[1]ArchetypeScores!E:N,10,FALSE)</f>
        <v>1</v>
      </c>
      <c r="O3425" s="5">
        <f>VLOOKUP(M3425,[1]ArchetypeScores!E:O,11,FALSE)</f>
        <v>0</v>
      </c>
      <c r="P3425" s="5">
        <f>VLOOKUP(M3425,[1]ArchetypeScores!E:P,12,FALSE)</f>
        <v>0</v>
      </c>
      <c r="Q3425" s="2" t="str">
        <f>VLOOKUP(M3425,[1]ArchetypeScores!E:W,19,FALSE)</f>
        <v>Other sector</v>
      </c>
      <c r="R3425" s="2">
        <f>VLOOKUP(M3425,[1]ArchetypeScores!E:I,5,FALSE)</f>
        <v>0</v>
      </c>
      <c r="S3425" s="2">
        <f>VLOOKUP(M3425,[1]ArchetypeScores!E:K,7,FALSE)</f>
        <v>0</v>
      </c>
      <c r="T3425" s="2" t="str">
        <f t="shared" si="53"/>
        <v>Not A&amp;R positive</v>
      </c>
    </row>
    <row r="3426" spans="1:20" x14ac:dyDescent="0.3">
      <c r="A3426" s="2" t="s">
        <v>9060</v>
      </c>
      <c r="B3426" s="3" t="s">
        <v>9190</v>
      </c>
      <c r="C3426" s="3" t="s">
        <v>9191</v>
      </c>
      <c r="D3426" s="4">
        <v>5.0000000000000001E-3</v>
      </c>
      <c r="E3426" s="5" t="s">
        <v>1340</v>
      </c>
      <c r="F3426" s="4">
        <v>5.9500000000000004E-3</v>
      </c>
      <c r="G3426" s="6">
        <v>47906</v>
      </c>
      <c r="H3426" s="3" t="s">
        <v>9192</v>
      </c>
      <c r="I3426" s="3" t="s">
        <v>9193</v>
      </c>
      <c r="J3426" s="3"/>
      <c r="K3426" s="5" t="s">
        <v>163</v>
      </c>
      <c r="L3426" s="5">
        <v>1</v>
      </c>
      <c r="M3426" s="5" t="s">
        <v>975</v>
      </c>
      <c r="N3426" s="5">
        <f>VLOOKUP(M3426,[1]ArchetypeScores!E:N,10,FALSE)</f>
        <v>0</v>
      </c>
      <c r="O3426" s="5">
        <f>VLOOKUP(M3426,[1]ArchetypeScores!E:O,11,FALSE)</f>
        <v>0</v>
      </c>
      <c r="P3426" s="5">
        <f>VLOOKUP(M3426,[1]ArchetypeScores!E:P,12,FALSE)</f>
        <v>0</v>
      </c>
      <c r="Q3426" s="2" t="str">
        <f>VLOOKUP(M3426,[1]ArchetypeScores!E:W,19,FALSE)</f>
        <v>Other sector</v>
      </c>
      <c r="R3426" s="2">
        <f>VLOOKUP(M3426,[1]ArchetypeScores!E:I,5,FALSE)</f>
        <v>0</v>
      </c>
      <c r="S3426" s="2">
        <f>VLOOKUP(M3426,[1]ArchetypeScores!E:K,7,FALSE)</f>
        <v>0</v>
      </c>
      <c r="T3426" s="2" t="str">
        <f t="shared" si="53"/>
        <v>Not A&amp;R positive</v>
      </c>
    </row>
    <row r="3427" spans="1:20" x14ac:dyDescent="0.3">
      <c r="A3427" s="2" t="s">
        <v>9060</v>
      </c>
      <c r="B3427" s="3" t="s">
        <v>9194</v>
      </c>
      <c r="C3427" s="3" t="s">
        <v>9195</v>
      </c>
      <c r="D3427" s="4">
        <v>0</v>
      </c>
      <c r="E3427" s="5" t="s">
        <v>1340</v>
      </c>
      <c r="F3427" s="4">
        <v>4.2999999999999999E-4</v>
      </c>
      <c r="G3427" s="6">
        <v>47993</v>
      </c>
      <c r="H3427" s="3" t="s">
        <v>9196</v>
      </c>
      <c r="I3427" s="3" t="s">
        <v>9197</v>
      </c>
      <c r="J3427" s="3"/>
      <c r="K3427" s="5" t="s">
        <v>89</v>
      </c>
      <c r="L3427" s="5">
        <v>2</v>
      </c>
      <c r="M3427" s="5" t="s">
        <v>626</v>
      </c>
      <c r="N3427" s="5">
        <f>VLOOKUP(M3427,[1]ArchetypeScores!E:N,10,FALSE)</f>
        <v>1</v>
      </c>
      <c r="O3427" s="5">
        <f>VLOOKUP(M3427,[1]ArchetypeScores!E:O,11,FALSE)</f>
        <v>0</v>
      </c>
      <c r="P3427" s="5">
        <f>VLOOKUP(M3427,[1]ArchetypeScores!E:P,12,FALSE)</f>
        <v>0</v>
      </c>
      <c r="Q3427" s="2" t="str">
        <f>VLOOKUP(M3427,[1]ArchetypeScores!E:W,19,FALSE)</f>
        <v>Other sector</v>
      </c>
      <c r="R3427" s="2">
        <f>VLOOKUP(M3427,[1]ArchetypeScores!E:I,5,FALSE)</f>
        <v>0</v>
      </c>
      <c r="S3427" s="2">
        <f>VLOOKUP(M3427,[1]ArchetypeScores!E:K,7,FALSE)</f>
        <v>1</v>
      </c>
      <c r="T3427" s="2" t="str">
        <f t="shared" si="53"/>
        <v>Indirect only</v>
      </c>
    </row>
    <row r="3428" spans="1:20" x14ac:dyDescent="0.3">
      <c r="A3428" s="2" t="s">
        <v>9060</v>
      </c>
      <c r="B3428" s="3" t="s">
        <v>9198</v>
      </c>
      <c r="C3428" s="3" t="s">
        <v>9199</v>
      </c>
      <c r="D3428" s="4">
        <v>0.313</v>
      </c>
      <c r="E3428" s="5" t="s">
        <v>1340</v>
      </c>
      <c r="F3428" s="4">
        <v>0.36287999999999998</v>
      </c>
      <c r="G3428" s="6">
        <v>48046</v>
      </c>
      <c r="H3428" s="3" t="s">
        <v>9200</v>
      </c>
      <c r="I3428" s="3"/>
      <c r="J3428" s="3"/>
      <c r="K3428" s="5" t="s">
        <v>269</v>
      </c>
      <c r="L3428" s="5">
        <v>4</v>
      </c>
      <c r="M3428" s="5" t="s">
        <v>4763</v>
      </c>
      <c r="N3428" s="5">
        <f>VLOOKUP(M3428,[1]ArchetypeScores!E:N,10,FALSE)</f>
        <v>1</v>
      </c>
      <c r="O3428" s="5">
        <f>VLOOKUP(M3428,[1]ArchetypeScores!E:O,11,FALSE)</f>
        <v>-1</v>
      </c>
      <c r="P3428" s="5">
        <f>VLOOKUP(M3428,[1]ArchetypeScores!E:P,12,FALSE)</f>
        <v>0</v>
      </c>
      <c r="Q3428" s="2" t="str">
        <f>VLOOKUP(M3428,[1]ArchetypeScores!E:W,19,FALSE)</f>
        <v>Untargeted</v>
      </c>
      <c r="R3428" s="2">
        <f>VLOOKUP(M3428,[1]ArchetypeScores!E:I,5,FALSE)</f>
        <v>0</v>
      </c>
      <c r="S3428" s="2">
        <f>VLOOKUP(M3428,[1]ArchetypeScores!E:K,7,FALSE)</f>
        <v>0</v>
      </c>
      <c r="T3428" s="2" t="str">
        <f t="shared" si="53"/>
        <v>Not A&amp;R positive</v>
      </c>
    </row>
    <row r="3429" spans="1:20" x14ac:dyDescent="0.3">
      <c r="A3429" s="2" t="s">
        <v>9060</v>
      </c>
      <c r="B3429" s="3" t="s">
        <v>9198</v>
      </c>
      <c r="C3429" s="3" t="s">
        <v>9201</v>
      </c>
      <c r="D3429" s="4">
        <v>0.39</v>
      </c>
      <c r="E3429" s="5" t="s">
        <v>1340</v>
      </c>
      <c r="F3429" s="4">
        <v>0.47222999999999998</v>
      </c>
      <c r="G3429" s="6">
        <v>47957</v>
      </c>
      <c r="H3429" s="3" t="s">
        <v>9202</v>
      </c>
      <c r="I3429" s="3"/>
      <c r="J3429" s="3"/>
      <c r="K3429" s="5" t="s">
        <v>118</v>
      </c>
      <c r="L3429" s="5">
        <v>3</v>
      </c>
      <c r="M3429" s="5" t="s">
        <v>168</v>
      </c>
      <c r="N3429" s="5">
        <f>VLOOKUP(M3429,[1]ArchetypeScores!E:N,10,FALSE)</f>
        <v>0</v>
      </c>
      <c r="O3429" s="5">
        <f>VLOOKUP(M3429,[1]ArchetypeScores!E:O,11,FALSE)</f>
        <v>-1</v>
      </c>
      <c r="P3429" s="5">
        <f>VLOOKUP(M3429,[1]ArchetypeScores!E:P,12,FALSE)</f>
        <v>0</v>
      </c>
      <c r="Q3429" s="2" t="str">
        <f>VLOOKUP(M3429,[1]ArchetypeScores!E:W,19,FALSE)</f>
        <v>Untargeted</v>
      </c>
      <c r="R3429" s="2">
        <f>VLOOKUP(M3429,[1]ArchetypeScores!E:I,5,FALSE)</f>
        <v>0</v>
      </c>
      <c r="S3429" s="2">
        <f>VLOOKUP(M3429,[1]ArchetypeScores!E:K,7,FALSE)</f>
        <v>0</v>
      </c>
      <c r="T3429" s="2" t="str">
        <f t="shared" si="53"/>
        <v>Not A&amp;R positive</v>
      </c>
    </row>
    <row r="3430" spans="1:20" x14ac:dyDescent="0.3">
      <c r="A3430" s="2" t="s">
        <v>9060</v>
      </c>
      <c r="B3430" s="3" t="s">
        <v>9203</v>
      </c>
      <c r="C3430" s="3" t="s">
        <v>9204</v>
      </c>
      <c r="D3430" s="4">
        <v>0.313</v>
      </c>
      <c r="E3430" s="5" t="s">
        <v>1340</v>
      </c>
      <c r="F3430" s="4">
        <v>0.35428999999999999</v>
      </c>
      <c r="G3430" s="6">
        <v>48051</v>
      </c>
      <c r="H3430" s="3" t="s">
        <v>9205</v>
      </c>
      <c r="I3430" s="3"/>
      <c r="J3430" s="3"/>
      <c r="K3430" s="5" t="s">
        <v>269</v>
      </c>
      <c r="L3430" s="5">
        <v>4</v>
      </c>
      <c r="M3430" s="5" t="s">
        <v>4763</v>
      </c>
      <c r="N3430" s="5">
        <f>VLOOKUP(M3430,[1]ArchetypeScores!E:N,10,FALSE)</f>
        <v>1</v>
      </c>
      <c r="O3430" s="5">
        <f>VLOOKUP(M3430,[1]ArchetypeScores!E:O,11,FALSE)</f>
        <v>-1</v>
      </c>
      <c r="P3430" s="5">
        <f>VLOOKUP(M3430,[1]ArchetypeScores!E:P,12,FALSE)</f>
        <v>0</v>
      </c>
      <c r="Q3430" s="2" t="str">
        <f>VLOOKUP(M3430,[1]ArchetypeScores!E:W,19,FALSE)</f>
        <v>Untargeted</v>
      </c>
      <c r="R3430" s="2">
        <f>VLOOKUP(M3430,[1]ArchetypeScores!E:I,5,FALSE)</f>
        <v>0</v>
      </c>
      <c r="S3430" s="2">
        <f>VLOOKUP(M3430,[1]ArchetypeScores!E:K,7,FALSE)</f>
        <v>0</v>
      </c>
      <c r="T3430" s="2" t="str">
        <f t="shared" si="53"/>
        <v>Not A&amp;R positive</v>
      </c>
    </row>
    <row r="3431" spans="1:20" x14ac:dyDescent="0.3">
      <c r="A3431" s="2" t="s">
        <v>9060</v>
      </c>
      <c r="B3431" s="3" t="s">
        <v>9206</v>
      </c>
      <c r="C3431" s="3" t="s">
        <v>9207</v>
      </c>
      <c r="D3431" s="4">
        <v>4.0000000000000001E-3</v>
      </c>
      <c r="E3431" s="5" t="s">
        <v>1340</v>
      </c>
      <c r="F3431" s="4">
        <v>4.96E-3</v>
      </c>
      <c r="G3431" s="6">
        <v>47800</v>
      </c>
      <c r="H3431" s="3" t="s">
        <v>9208</v>
      </c>
      <c r="I3431" s="3" t="s">
        <v>9209</v>
      </c>
      <c r="J3431" s="3"/>
      <c r="K3431" s="5" t="s">
        <v>154</v>
      </c>
      <c r="L3431" s="5">
        <v>4</v>
      </c>
      <c r="M3431" s="5" t="s">
        <v>2047</v>
      </c>
      <c r="N3431" s="5">
        <f>VLOOKUP(M3431,[1]ArchetypeScores!E:N,10,FALSE)</f>
        <v>1</v>
      </c>
      <c r="O3431" s="5">
        <f>VLOOKUP(M3431,[1]ArchetypeScores!E:O,11,FALSE)</f>
        <v>-2</v>
      </c>
      <c r="P3431" s="5">
        <f>VLOOKUP(M3431,[1]ArchetypeScores!E:P,12,FALSE)</f>
        <v>0</v>
      </c>
      <c r="Q3431" s="2" t="str">
        <f>VLOOKUP(M3431,[1]ArchetypeScores!E:W,19,FALSE)</f>
        <v>Education and training</v>
      </c>
      <c r="R3431" s="2">
        <f>VLOOKUP(M3431,[1]ArchetypeScores!E:I,5,FALSE)</f>
        <v>0</v>
      </c>
      <c r="S3431" s="2">
        <f>VLOOKUP(M3431,[1]ArchetypeScores!E:K,7,FALSE)</f>
        <v>0</v>
      </c>
      <c r="T3431" s="2" t="str">
        <f t="shared" si="53"/>
        <v>Not A&amp;R positive</v>
      </c>
    </row>
    <row r="3432" spans="1:20" x14ac:dyDescent="0.3">
      <c r="A3432" s="2" t="s">
        <v>9060</v>
      </c>
      <c r="B3432" s="3" t="s">
        <v>9210</v>
      </c>
      <c r="C3432" s="3" t="s">
        <v>9211</v>
      </c>
      <c r="D3432" s="4">
        <v>1E-3</v>
      </c>
      <c r="E3432" s="5" t="s">
        <v>1340</v>
      </c>
      <c r="F3432" s="4">
        <v>8.8999999999999995E-4</v>
      </c>
      <c r="G3432" s="6">
        <v>47789</v>
      </c>
      <c r="H3432" s="3" t="s">
        <v>9212</v>
      </c>
      <c r="I3432" s="3" t="s">
        <v>9209</v>
      </c>
      <c r="J3432" s="3"/>
      <c r="K3432" s="5" t="s">
        <v>163</v>
      </c>
      <c r="L3432" s="5">
        <v>2</v>
      </c>
      <c r="M3432" s="5" t="s">
        <v>648</v>
      </c>
      <c r="N3432" s="5">
        <f>VLOOKUP(M3432,[1]ArchetypeScores!E:N,10,FALSE)</f>
        <v>0</v>
      </c>
      <c r="O3432" s="5">
        <f>VLOOKUP(M3432,[1]ArchetypeScores!E:O,11,FALSE)</f>
        <v>0</v>
      </c>
      <c r="P3432" s="5">
        <f>VLOOKUP(M3432,[1]ArchetypeScores!E:P,12,FALSE)</f>
        <v>0</v>
      </c>
      <c r="Q3432" s="2" t="str">
        <f>VLOOKUP(M3432,[1]ArchetypeScores!E:W,19,FALSE)</f>
        <v>Health care</v>
      </c>
      <c r="R3432" s="2">
        <f>VLOOKUP(M3432,[1]ArchetypeScores!E:I,5,FALSE)</f>
        <v>0</v>
      </c>
      <c r="S3432" s="2">
        <f>VLOOKUP(M3432,[1]ArchetypeScores!E:K,7,FALSE)</f>
        <v>0</v>
      </c>
      <c r="T3432" s="2" t="str">
        <f t="shared" si="53"/>
        <v>Not A&amp;R positive</v>
      </c>
    </row>
    <row r="3433" spans="1:20" x14ac:dyDescent="0.3">
      <c r="A3433" s="2" t="s">
        <v>9060</v>
      </c>
      <c r="B3433" s="3" t="s">
        <v>9213</v>
      </c>
      <c r="C3433" s="3" t="s">
        <v>9214</v>
      </c>
      <c r="D3433" s="4">
        <v>0.10299999999999999</v>
      </c>
      <c r="E3433" s="5" t="s">
        <v>1340</v>
      </c>
      <c r="F3433" s="4">
        <v>0.12126000000000001</v>
      </c>
      <c r="G3433" s="6">
        <v>48040</v>
      </c>
      <c r="H3433" s="3" t="s">
        <v>9215</v>
      </c>
      <c r="I3433" s="3"/>
      <c r="J3433" s="3"/>
      <c r="K3433" s="5" t="s">
        <v>154</v>
      </c>
      <c r="L3433" s="5" t="s">
        <v>112</v>
      </c>
      <c r="M3433" s="5" t="s">
        <v>155</v>
      </c>
      <c r="N3433" s="5">
        <f>VLOOKUP(M3433,[1]ArchetypeScores!E:N,10,FALSE)</f>
        <v>1</v>
      </c>
      <c r="O3433" s="5">
        <f>VLOOKUP(M3433,[1]ArchetypeScores!E:O,11,FALSE)</f>
        <v>0</v>
      </c>
      <c r="P3433" s="5">
        <f>VLOOKUP(M3433,[1]ArchetypeScores!E:P,12,FALSE)</f>
        <v>0</v>
      </c>
      <c r="Q3433" s="2" t="str">
        <f>VLOOKUP(M3433,[1]ArchetypeScores!E:W,19,FALSE)</f>
        <v>Education and training</v>
      </c>
      <c r="R3433" s="2">
        <f>VLOOKUP(M3433,[1]ArchetypeScores!E:I,5,FALSE)</f>
        <v>0</v>
      </c>
      <c r="S3433" s="2">
        <f>VLOOKUP(M3433,[1]ArchetypeScores!E:K,7,FALSE)</f>
        <v>1</v>
      </c>
      <c r="T3433" s="2" t="str">
        <f t="shared" si="53"/>
        <v>Indirect only</v>
      </c>
    </row>
    <row r="3434" spans="1:20" x14ac:dyDescent="0.3">
      <c r="A3434" s="2" t="s">
        <v>9060</v>
      </c>
      <c r="B3434" s="3" t="s">
        <v>9216</v>
      </c>
      <c r="C3434" s="3" t="s">
        <v>9217</v>
      </c>
      <c r="D3434" s="4"/>
      <c r="E3434" s="5" t="s">
        <v>1340</v>
      </c>
      <c r="F3434" s="4">
        <v>0</v>
      </c>
      <c r="G3434" s="6">
        <v>48008</v>
      </c>
      <c r="H3434" s="3" t="s">
        <v>9218</v>
      </c>
      <c r="I3434" s="3"/>
      <c r="J3434" s="3"/>
      <c r="K3434" s="5" t="s">
        <v>1072</v>
      </c>
      <c r="L3434" s="5">
        <v>1</v>
      </c>
      <c r="M3434" s="5" t="s">
        <v>1922</v>
      </c>
      <c r="N3434" s="5">
        <f>VLOOKUP(M3434,[1]ArchetypeScores!E:N,10,FALSE)</f>
        <v>0</v>
      </c>
      <c r="O3434" s="5">
        <f>VLOOKUP(M3434,[1]ArchetypeScores!E:O,11,FALSE)</f>
        <v>-1</v>
      </c>
      <c r="P3434" s="5">
        <f>VLOOKUP(M3434,[1]ArchetypeScores!E:P,12,FALSE)</f>
        <v>0</v>
      </c>
      <c r="Q3434" s="2" t="str">
        <f>VLOOKUP(M3434,[1]ArchetypeScores!E:W,19,FALSE)</f>
        <v>Untargeted</v>
      </c>
      <c r="R3434" s="2">
        <f>VLOOKUP(M3434,[1]ArchetypeScores!E:I,5,FALSE)</f>
        <v>0</v>
      </c>
      <c r="S3434" s="2">
        <f>VLOOKUP(M3434,[1]ArchetypeScores!E:K,7,FALSE)</f>
        <v>0</v>
      </c>
      <c r="T3434" s="2" t="str">
        <f t="shared" si="53"/>
        <v>Not A&amp;R positive</v>
      </c>
    </row>
    <row r="3435" spans="1:20" x14ac:dyDescent="0.3">
      <c r="A3435" s="2" t="s">
        <v>9060</v>
      </c>
      <c r="B3435" s="3" t="s">
        <v>9219</v>
      </c>
      <c r="C3435" s="3" t="s">
        <v>9220</v>
      </c>
      <c r="D3435" s="4">
        <v>1E-3</v>
      </c>
      <c r="E3435" s="5" t="s">
        <v>1340</v>
      </c>
      <c r="F3435" s="4">
        <v>1.1999999999999999E-3</v>
      </c>
      <c r="G3435" s="6">
        <v>47911</v>
      </c>
      <c r="H3435" s="3" t="s">
        <v>9221</v>
      </c>
      <c r="I3435" s="3"/>
      <c r="J3435" s="3"/>
      <c r="K3435" s="5" t="s">
        <v>89</v>
      </c>
      <c r="L3435" s="5">
        <v>2</v>
      </c>
      <c r="M3435" s="5" t="s">
        <v>626</v>
      </c>
      <c r="N3435" s="5">
        <f>VLOOKUP(M3435,[1]ArchetypeScores!E:N,10,FALSE)</f>
        <v>1</v>
      </c>
      <c r="O3435" s="5">
        <f>VLOOKUP(M3435,[1]ArchetypeScores!E:O,11,FALSE)</f>
        <v>0</v>
      </c>
      <c r="P3435" s="5">
        <f>VLOOKUP(M3435,[1]ArchetypeScores!E:P,12,FALSE)</f>
        <v>0</v>
      </c>
      <c r="Q3435" s="2" t="str">
        <f>VLOOKUP(M3435,[1]ArchetypeScores!E:W,19,FALSE)</f>
        <v>Other sector</v>
      </c>
      <c r="R3435" s="2">
        <f>VLOOKUP(M3435,[1]ArchetypeScores!E:I,5,FALSE)</f>
        <v>0</v>
      </c>
      <c r="S3435" s="2">
        <f>VLOOKUP(M3435,[1]ArchetypeScores!E:K,7,FALSE)</f>
        <v>1</v>
      </c>
      <c r="T3435" s="2" t="str">
        <f t="shared" si="53"/>
        <v>Indirect only</v>
      </c>
    </row>
    <row r="3436" spans="1:20" x14ac:dyDescent="0.3">
      <c r="A3436" s="2" t="s">
        <v>9060</v>
      </c>
      <c r="B3436" s="3" t="s">
        <v>9222</v>
      </c>
      <c r="C3436" s="3" t="s">
        <v>9223</v>
      </c>
      <c r="D3436" s="4">
        <v>2E-3</v>
      </c>
      <c r="E3436" s="5" t="s">
        <v>1340</v>
      </c>
      <c r="F3436" s="4">
        <v>2.3900000000000002E-3</v>
      </c>
      <c r="G3436" s="6">
        <v>47912</v>
      </c>
      <c r="H3436" s="3" t="s">
        <v>9224</v>
      </c>
      <c r="I3436" s="3"/>
      <c r="J3436" s="3"/>
      <c r="K3436" s="5" t="s">
        <v>89</v>
      </c>
      <c r="L3436" s="5">
        <v>1</v>
      </c>
      <c r="M3436" s="5" t="s">
        <v>90</v>
      </c>
      <c r="N3436" s="5">
        <f>VLOOKUP(M3436,[1]ArchetypeScores!E:N,10,FALSE)</f>
        <v>1</v>
      </c>
      <c r="O3436" s="5">
        <f>VLOOKUP(M3436,[1]ArchetypeScores!E:O,11,FALSE)</f>
        <v>0</v>
      </c>
      <c r="P3436" s="5">
        <f>VLOOKUP(M3436,[1]ArchetypeScores!E:P,12,FALSE)</f>
        <v>0</v>
      </c>
      <c r="Q3436" s="2" t="str">
        <f>VLOOKUP(M3436,[1]ArchetypeScores!E:W,19,FALSE)</f>
        <v>Other sector</v>
      </c>
      <c r="R3436" s="2">
        <f>VLOOKUP(M3436,[1]ArchetypeScores!E:I,5,FALSE)</f>
        <v>0</v>
      </c>
      <c r="S3436" s="2">
        <f>VLOOKUP(M3436,[1]ArchetypeScores!E:K,7,FALSE)</f>
        <v>0</v>
      </c>
      <c r="T3436" s="2" t="str">
        <f t="shared" si="53"/>
        <v>Not A&amp;R positive</v>
      </c>
    </row>
    <row r="3437" spans="1:20" x14ac:dyDescent="0.3">
      <c r="A3437" s="2" t="s">
        <v>9060</v>
      </c>
      <c r="B3437" s="3" t="s">
        <v>9225</v>
      </c>
      <c r="C3437" s="3" t="s">
        <v>9226</v>
      </c>
      <c r="D3437" s="4">
        <v>9.0999999999999998E-2</v>
      </c>
      <c r="E3437" s="5" t="s">
        <v>1340</v>
      </c>
      <c r="F3437" s="4">
        <v>0.10296</v>
      </c>
      <c r="G3437" s="6">
        <v>48053</v>
      </c>
      <c r="H3437" s="3" t="s">
        <v>6427</v>
      </c>
      <c r="I3437" s="3"/>
      <c r="J3437" s="3"/>
      <c r="K3437" s="5" t="s">
        <v>38</v>
      </c>
      <c r="L3437" s="5">
        <v>13</v>
      </c>
      <c r="M3437" s="5" t="s">
        <v>39</v>
      </c>
      <c r="N3437" s="5">
        <f>VLOOKUP(M3437,[1]ArchetypeScores!E:N,10,FALSE)</f>
        <v>0</v>
      </c>
      <c r="O3437" s="5">
        <f>VLOOKUP(M3437,[1]ArchetypeScores!E:O,11,FALSE)</f>
        <v>-2</v>
      </c>
      <c r="P3437" s="5">
        <f>VLOOKUP(M3437,[1]ArchetypeScores!E:P,12,FALSE)</f>
        <v>0</v>
      </c>
      <c r="Q3437" s="2" t="str">
        <f>VLOOKUP(M3437,[1]ArchetypeScores!E:W,19,FALSE)</f>
        <v>Industrials - transportation</v>
      </c>
      <c r="R3437" s="2">
        <f>VLOOKUP(M3437,[1]ArchetypeScores!E:I,5,FALSE)</f>
        <v>0</v>
      </c>
      <c r="S3437" s="2">
        <f>VLOOKUP(M3437,[1]ArchetypeScores!E:K,7,FALSE)</f>
        <v>0</v>
      </c>
      <c r="T3437" s="2" t="str">
        <f t="shared" si="53"/>
        <v>Not A&amp;R positive</v>
      </c>
    </row>
    <row r="3438" spans="1:20" x14ac:dyDescent="0.3">
      <c r="A3438" s="2" t="s">
        <v>9060</v>
      </c>
      <c r="B3438" s="3" t="s">
        <v>9227</v>
      </c>
      <c r="C3438" s="3" t="s">
        <v>9228</v>
      </c>
      <c r="D3438" s="4">
        <v>8.9999999999999993E-3</v>
      </c>
      <c r="E3438" s="5" t="s">
        <v>1340</v>
      </c>
      <c r="F3438" s="4">
        <v>1.0670000000000001E-2</v>
      </c>
      <c r="G3438" s="6">
        <v>47859</v>
      </c>
      <c r="H3438" s="3" t="s">
        <v>9229</v>
      </c>
      <c r="I3438" s="3" t="s">
        <v>9089</v>
      </c>
      <c r="J3438" s="3" t="s">
        <v>9230</v>
      </c>
      <c r="K3438" s="5" t="s">
        <v>175</v>
      </c>
      <c r="L3438" s="5">
        <v>2</v>
      </c>
      <c r="M3438" s="5" t="s">
        <v>386</v>
      </c>
      <c r="N3438" s="5">
        <f>VLOOKUP(M3438,[1]ArchetypeScores!E:N,10,FALSE)</f>
        <v>1</v>
      </c>
      <c r="O3438" s="5">
        <f>VLOOKUP(M3438,[1]ArchetypeScores!E:O,11,FALSE)</f>
        <v>-1</v>
      </c>
      <c r="P3438" s="5">
        <f>VLOOKUP(M3438,[1]ArchetypeScores!E:P,12,FALSE)</f>
        <v>0</v>
      </c>
      <c r="Q3438" s="2" t="str">
        <f>VLOOKUP(M3438,[1]ArchetypeScores!E:W,19,FALSE)</f>
        <v>Other sector</v>
      </c>
      <c r="R3438" s="2">
        <f>VLOOKUP(M3438,[1]ArchetypeScores!E:I,5,FALSE)</f>
        <v>0</v>
      </c>
      <c r="S3438" s="2">
        <f>VLOOKUP(M3438,[1]ArchetypeScores!E:K,7,FALSE)</f>
        <v>1</v>
      </c>
      <c r="T3438" s="2" t="str">
        <f t="shared" si="53"/>
        <v>Indirect only</v>
      </c>
    </row>
    <row r="3439" spans="1:20" x14ac:dyDescent="0.3">
      <c r="A3439" s="2" t="s">
        <v>9060</v>
      </c>
      <c r="B3439" s="3" t="s">
        <v>9231</v>
      </c>
      <c r="C3439" s="3" t="s">
        <v>9232</v>
      </c>
      <c r="D3439" s="4">
        <v>3.3000000000000002E-2</v>
      </c>
      <c r="E3439" s="5" t="s">
        <v>1340</v>
      </c>
      <c r="F3439" s="4">
        <v>3.7280000000000001E-2</v>
      </c>
      <c r="G3439" s="6">
        <v>47994</v>
      </c>
      <c r="H3439" s="3" t="s">
        <v>9196</v>
      </c>
      <c r="I3439" s="3" t="s">
        <v>9197</v>
      </c>
      <c r="J3439" s="3"/>
      <c r="K3439" s="5" t="s">
        <v>67</v>
      </c>
      <c r="L3439" s="5">
        <v>1</v>
      </c>
      <c r="M3439" s="5" t="s">
        <v>265</v>
      </c>
      <c r="N3439" s="5">
        <f>VLOOKUP(M3439,[1]ArchetypeScores!E:N,10,FALSE)</f>
        <v>0</v>
      </c>
      <c r="O3439" s="5">
        <f>VLOOKUP(M3439,[1]ArchetypeScores!E:O,11,FALSE)</f>
        <v>-1</v>
      </c>
      <c r="P3439" s="5">
        <f>VLOOKUP(M3439,[1]ArchetypeScores!E:P,12,FALSE)</f>
        <v>0</v>
      </c>
      <c r="Q3439" s="2" t="str">
        <f>VLOOKUP(M3439,[1]ArchetypeScores!E:W,19,FALSE)</f>
        <v>Untargeted</v>
      </c>
      <c r="R3439" s="2">
        <f>VLOOKUP(M3439,[1]ArchetypeScores!E:I,5,FALSE)</f>
        <v>0</v>
      </c>
      <c r="S3439" s="2">
        <f>VLOOKUP(M3439,[1]ArchetypeScores!E:K,7,FALSE)</f>
        <v>0</v>
      </c>
      <c r="T3439" s="2" t="str">
        <f t="shared" si="53"/>
        <v>Not A&amp;R positive</v>
      </c>
    </row>
    <row r="3440" spans="1:20" x14ac:dyDescent="0.3">
      <c r="A3440" s="2" t="s">
        <v>9060</v>
      </c>
      <c r="B3440" s="3" t="s">
        <v>9233</v>
      </c>
      <c r="C3440" s="3" t="s">
        <v>9234</v>
      </c>
      <c r="D3440" s="4">
        <v>0.01</v>
      </c>
      <c r="E3440" s="5" t="s">
        <v>1340</v>
      </c>
      <c r="F3440" s="4">
        <v>1.094E-2</v>
      </c>
      <c r="G3440" s="6">
        <v>47995</v>
      </c>
      <c r="H3440" s="3" t="s">
        <v>9196</v>
      </c>
      <c r="I3440" s="3" t="s">
        <v>9197</v>
      </c>
      <c r="J3440" s="3"/>
      <c r="K3440" s="5" t="s">
        <v>89</v>
      </c>
      <c r="L3440" s="5">
        <v>2</v>
      </c>
      <c r="M3440" s="5" t="s">
        <v>626</v>
      </c>
      <c r="N3440" s="5">
        <f>VLOOKUP(M3440,[1]ArchetypeScores!E:N,10,FALSE)</f>
        <v>1</v>
      </c>
      <c r="O3440" s="5">
        <f>VLOOKUP(M3440,[1]ArchetypeScores!E:O,11,FALSE)</f>
        <v>0</v>
      </c>
      <c r="P3440" s="5">
        <f>VLOOKUP(M3440,[1]ArchetypeScores!E:P,12,FALSE)</f>
        <v>0</v>
      </c>
      <c r="Q3440" s="2" t="str">
        <f>VLOOKUP(M3440,[1]ArchetypeScores!E:W,19,FALSE)</f>
        <v>Other sector</v>
      </c>
      <c r="R3440" s="2">
        <f>VLOOKUP(M3440,[1]ArchetypeScores!E:I,5,FALSE)</f>
        <v>0</v>
      </c>
      <c r="S3440" s="2">
        <f>VLOOKUP(M3440,[1]ArchetypeScores!E:K,7,FALSE)</f>
        <v>1</v>
      </c>
      <c r="T3440" s="2" t="str">
        <f t="shared" si="53"/>
        <v>Indirect only</v>
      </c>
    </row>
    <row r="3441" spans="1:20" x14ac:dyDescent="0.3">
      <c r="A3441" s="2" t="s">
        <v>9060</v>
      </c>
      <c r="B3441" s="3" t="s">
        <v>9235</v>
      </c>
      <c r="C3441" s="3" t="s">
        <v>9236</v>
      </c>
      <c r="D3441" s="4">
        <v>6.5000000000000002E-2</v>
      </c>
      <c r="E3441" s="5" t="s">
        <v>1340</v>
      </c>
      <c r="F3441" s="4">
        <v>7.8770000000000007E-2</v>
      </c>
      <c r="G3441" s="6">
        <v>47926</v>
      </c>
      <c r="H3441" s="3" t="s">
        <v>9237</v>
      </c>
      <c r="I3441" s="3"/>
      <c r="J3441" s="3"/>
      <c r="K3441" s="5" t="s">
        <v>47</v>
      </c>
      <c r="L3441" s="5">
        <v>1</v>
      </c>
      <c r="M3441" s="5" t="s">
        <v>48</v>
      </c>
      <c r="N3441" s="5">
        <f>VLOOKUP(M3441,[1]ArchetypeScores!E:N,10,FALSE)</f>
        <v>0</v>
      </c>
      <c r="O3441" s="5">
        <f>VLOOKUP(M3441,[1]ArchetypeScores!E:O,11,FALSE)</f>
        <v>0</v>
      </c>
      <c r="P3441" s="5">
        <f>VLOOKUP(M3441,[1]ArchetypeScores!E:P,12,FALSE)</f>
        <v>0</v>
      </c>
      <c r="Q3441" s="2" t="str">
        <f>VLOOKUP(M3441,[1]ArchetypeScores!E:W,19,FALSE)</f>
        <v>Consumer (including agriculture and tourism)</v>
      </c>
      <c r="R3441" s="2">
        <f>VLOOKUP(M3441,[1]ArchetypeScores!E:I,5,FALSE)</f>
        <v>0</v>
      </c>
      <c r="S3441" s="2">
        <f>VLOOKUP(M3441,[1]ArchetypeScores!E:K,7,FALSE)</f>
        <v>0</v>
      </c>
      <c r="T3441" s="2" t="str">
        <f t="shared" si="53"/>
        <v>Not A&amp;R positive</v>
      </c>
    </row>
    <row r="3442" spans="1:20" x14ac:dyDescent="0.3">
      <c r="A3442" s="2" t="s">
        <v>9060</v>
      </c>
      <c r="B3442" s="3" t="s">
        <v>9238</v>
      </c>
      <c r="C3442" s="3" t="s">
        <v>9239</v>
      </c>
      <c r="D3442" s="4">
        <v>6.0000000000000001E-3</v>
      </c>
      <c r="E3442" s="5" t="s">
        <v>1340</v>
      </c>
      <c r="F3442" s="4">
        <v>6.5900000000000004E-3</v>
      </c>
      <c r="G3442" s="6">
        <v>47883</v>
      </c>
      <c r="H3442" s="3" t="s">
        <v>9240</v>
      </c>
      <c r="I3442" s="3" t="s">
        <v>9089</v>
      </c>
      <c r="J3442" s="3" t="s">
        <v>9241</v>
      </c>
      <c r="K3442" s="5" t="s">
        <v>38</v>
      </c>
      <c r="L3442" s="5">
        <v>13</v>
      </c>
      <c r="M3442" s="5" t="s">
        <v>39</v>
      </c>
      <c r="N3442" s="5">
        <f>VLOOKUP(M3442,[1]ArchetypeScores!E:N,10,FALSE)</f>
        <v>0</v>
      </c>
      <c r="O3442" s="5">
        <f>VLOOKUP(M3442,[1]ArchetypeScores!E:O,11,FALSE)</f>
        <v>-2</v>
      </c>
      <c r="P3442" s="5">
        <f>VLOOKUP(M3442,[1]ArchetypeScores!E:P,12,FALSE)</f>
        <v>0</v>
      </c>
      <c r="Q3442" s="2" t="str">
        <f>VLOOKUP(M3442,[1]ArchetypeScores!E:W,19,FALSE)</f>
        <v>Industrials - transportation</v>
      </c>
      <c r="R3442" s="2">
        <f>VLOOKUP(M3442,[1]ArchetypeScores!E:I,5,FALSE)</f>
        <v>0</v>
      </c>
      <c r="S3442" s="2">
        <f>VLOOKUP(M3442,[1]ArchetypeScores!E:K,7,FALSE)</f>
        <v>0</v>
      </c>
      <c r="T3442" s="2" t="str">
        <f t="shared" si="53"/>
        <v>Not A&amp;R positive</v>
      </c>
    </row>
    <row r="3443" spans="1:20" x14ac:dyDescent="0.3">
      <c r="A3443" s="2" t="s">
        <v>9060</v>
      </c>
      <c r="B3443" s="3" t="s">
        <v>9242</v>
      </c>
      <c r="C3443" s="3" t="s">
        <v>9243</v>
      </c>
      <c r="D3443" s="4">
        <v>0.2</v>
      </c>
      <c r="E3443" s="5" t="s">
        <v>1340</v>
      </c>
      <c r="F3443" s="4">
        <v>0.22672999999999999</v>
      </c>
      <c r="G3443" s="6">
        <v>47998</v>
      </c>
      <c r="H3443" s="3" t="s">
        <v>9244</v>
      </c>
      <c r="I3443" s="3"/>
      <c r="J3443" s="3"/>
      <c r="K3443" s="5" t="s">
        <v>61</v>
      </c>
      <c r="L3443" s="5">
        <v>5</v>
      </c>
      <c r="M3443" s="5" t="s">
        <v>62</v>
      </c>
      <c r="N3443" s="5">
        <f>VLOOKUP(M3443,[1]ArchetypeScores!E:N,10,FALSE)</f>
        <v>0</v>
      </c>
      <c r="O3443" s="5">
        <f>VLOOKUP(M3443,[1]ArchetypeScores!E:O,11,FALSE)</f>
        <v>-1</v>
      </c>
      <c r="P3443" s="5">
        <f>VLOOKUP(M3443,[1]ArchetypeScores!E:P,12,FALSE)</f>
        <v>0</v>
      </c>
      <c r="Q3443" s="2" t="str">
        <f>VLOOKUP(M3443,[1]ArchetypeScores!E:W,19,FALSE)</f>
        <v>Health care</v>
      </c>
      <c r="R3443" s="2">
        <f>VLOOKUP(M3443,[1]ArchetypeScores!E:I,5,FALSE)</f>
        <v>0</v>
      </c>
      <c r="S3443" s="2">
        <f>VLOOKUP(M3443,[1]ArchetypeScores!E:K,7,FALSE)</f>
        <v>0</v>
      </c>
      <c r="T3443" s="2" t="str">
        <f t="shared" si="53"/>
        <v>Not A&amp;R positive</v>
      </c>
    </row>
    <row r="3444" spans="1:20" x14ac:dyDescent="0.3">
      <c r="A3444" s="2" t="s">
        <v>9060</v>
      </c>
      <c r="B3444" s="3" t="s">
        <v>9245</v>
      </c>
      <c r="C3444" s="3" t="s">
        <v>9246</v>
      </c>
      <c r="D3444" s="4">
        <v>0.01</v>
      </c>
      <c r="E3444" s="5" t="s">
        <v>1340</v>
      </c>
      <c r="F3444" s="4">
        <v>1.2070000000000001E-2</v>
      </c>
      <c r="G3444" s="6">
        <v>47855</v>
      </c>
      <c r="H3444" s="3" t="s">
        <v>9247</v>
      </c>
      <c r="I3444" s="3"/>
      <c r="J3444" s="3"/>
      <c r="K3444" s="5" t="s">
        <v>71</v>
      </c>
      <c r="L3444" s="5">
        <v>1</v>
      </c>
      <c r="M3444" s="5" t="s">
        <v>72</v>
      </c>
      <c r="N3444" s="5">
        <f>VLOOKUP(M3444,[1]ArchetypeScores!E:N,10,FALSE)</f>
        <v>0</v>
      </c>
      <c r="O3444" s="5">
        <f>VLOOKUP(M3444,[1]ArchetypeScores!E:O,11,FALSE)</f>
        <v>0</v>
      </c>
      <c r="P3444" s="5">
        <f>VLOOKUP(M3444,[1]ArchetypeScores!E:P,12,FALSE)</f>
        <v>0</v>
      </c>
      <c r="Q3444" s="2" t="str">
        <f>VLOOKUP(M3444,[1]ArchetypeScores!E:W,19,FALSE)</f>
        <v>Other sector</v>
      </c>
      <c r="R3444" s="2">
        <f>VLOOKUP(M3444,[1]ArchetypeScores!E:I,5,FALSE)</f>
        <v>0</v>
      </c>
      <c r="S3444" s="2">
        <f>VLOOKUP(M3444,[1]ArchetypeScores!E:K,7,FALSE)</f>
        <v>0</v>
      </c>
      <c r="T3444" s="2" t="str">
        <f t="shared" si="53"/>
        <v>Not A&amp;R positive</v>
      </c>
    </row>
    <row r="3445" spans="1:20" x14ac:dyDescent="0.3">
      <c r="A3445" s="2" t="s">
        <v>9060</v>
      </c>
      <c r="B3445" s="3" t="s">
        <v>9248</v>
      </c>
      <c r="C3445" s="3" t="s">
        <v>9249</v>
      </c>
      <c r="D3445" s="4">
        <v>2E-3</v>
      </c>
      <c r="E3445" s="5" t="s">
        <v>1340</v>
      </c>
      <c r="F3445" s="4">
        <v>2.32E-3</v>
      </c>
      <c r="G3445" s="6">
        <v>47799</v>
      </c>
      <c r="H3445" s="3" t="s">
        <v>9250</v>
      </c>
      <c r="I3445" s="3"/>
      <c r="J3445" s="3"/>
      <c r="K3445" s="5" t="s">
        <v>163</v>
      </c>
      <c r="L3445" s="5">
        <v>4</v>
      </c>
      <c r="M3445" s="5" t="s">
        <v>1448</v>
      </c>
      <c r="N3445" s="5">
        <f>VLOOKUP(M3445,[1]ArchetypeScores!E:N,10,FALSE)</f>
        <v>0</v>
      </c>
      <c r="O3445" s="5">
        <f>VLOOKUP(M3445,[1]ArchetypeScores!E:O,11,FALSE)</f>
        <v>0</v>
      </c>
      <c r="P3445" s="5">
        <f>VLOOKUP(M3445,[1]ArchetypeScores!E:P,12,FALSE)</f>
        <v>0</v>
      </c>
      <c r="Q3445" s="2" t="str">
        <f>VLOOKUP(M3445,[1]ArchetypeScores!E:W,19,FALSE)</f>
        <v>Other sector</v>
      </c>
      <c r="R3445" s="2">
        <f>VLOOKUP(M3445,[1]ArchetypeScores!E:I,5,FALSE)</f>
        <v>0</v>
      </c>
      <c r="S3445" s="2">
        <f>VLOOKUP(M3445,[1]ArchetypeScores!E:K,7,FALSE)</f>
        <v>0</v>
      </c>
      <c r="T3445" s="2" t="str">
        <f t="shared" si="53"/>
        <v>Not A&amp;R positive</v>
      </c>
    </row>
    <row r="3446" spans="1:20" x14ac:dyDescent="0.3">
      <c r="A3446" s="2" t="s">
        <v>9060</v>
      </c>
      <c r="B3446" s="3" t="s">
        <v>9251</v>
      </c>
      <c r="C3446" s="3" t="s">
        <v>9252</v>
      </c>
      <c r="D3446" s="4">
        <v>2</v>
      </c>
      <c r="E3446" s="5" t="s">
        <v>1340</v>
      </c>
      <c r="F3446" s="4">
        <v>2.2185999999999999</v>
      </c>
      <c r="G3446" s="6">
        <v>48010</v>
      </c>
      <c r="H3446" s="3" t="s">
        <v>9253</v>
      </c>
      <c r="I3446" s="3"/>
      <c r="J3446" s="3"/>
      <c r="K3446" s="5" t="s">
        <v>57</v>
      </c>
      <c r="L3446" s="5">
        <v>29</v>
      </c>
      <c r="M3446" s="5" t="s">
        <v>58</v>
      </c>
      <c r="N3446" s="5">
        <f>VLOOKUP(M3446,[1]ArchetypeScores!E:N,10,FALSE)</f>
        <v>0</v>
      </c>
      <c r="O3446" s="5">
        <f>VLOOKUP(M3446,[1]ArchetypeScores!E:O,11,FALSE)</f>
        <v>-1</v>
      </c>
      <c r="P3446" s="5">
        <f>VLOOKUP(M3446,[1]ArchetypeScores!E:P,12,FALSE)</f>
        <v>0</v>
      </c>
      <c r="Q3446" s="2" t="str">
        <f>VLOOKUP(M3446,[1]ArchetypeScores!E:W,19,FALSE)</f>
        <v>Untargeted</v>
      </c>
      <c r="R3446" s="2">
        <f>VLOOKUP(M3446,[1]ArchetypeScores!E:I,5,FALSE)</f>
        <v>0</v>
      </c>
      <c r="S3446" s="2">
        <f>VLOOKUP(M3446,[1]ArchetypeScores!E:K,7,FALSE)</f>
        <v>0</v>
      </c>
      <c r="T3446" s="2" t="str">
        <f t="shared" si="53"/>
        <v>Not A&amp;R positive</v>
      </c>
    </row>
    <row r="3447" spans="1:20" x14ac:dyDescent="0.3">
      <c r="A3447" s="2" t="s">
        <v>9060</v>
      </c>
      <c r="B3447" s="3" t="s">
        <v>9254</v>
      </c>
      <c r="C3447" s="3" t="s">
        <v>9255</v>
      </c>
      <c r="D3447" s="4">
        <v>2.3E-2</v>
      </c>
      <c r="E3447" s="5" t="s">
        <v>1340</v>
      </c>
      <c r="F3447" s="4">
        <v>2.7150000000000001E-2</v>
      </c>
      <c r="G3447" s="6">
        <v>47814</v>
      </c>
      <c r="H3447" s="3" t="s">
        <v>9256</v>
      </c>
      <c r="I3447" s="3"/>
      <c r="J3447" s="3"/>
      <c r="K3447" s="5" t="s">
        <v>38</v>
      </c>
      <c r="L3447" s="5">
        <v>29</v>
      </c>
      <c r="M3447" s="5" t="s">
        <v>316</v>
      </c>
      <c r="N3447" s="5">
        <f>VLOOKUP(M3447,[1]ArchetypeScores!E:N,10,FALSE)</f>
        <v>0</v>
      </c>
      <c r="O3447" s="5">
        <f>VLOOKUP(M3447,[1]ArchetypeScores!E:O,11,FALSE)</f>
        <v>-1</v>
      </c>
      <c r="P3447" s="5">
        <f>VLOOKUP(M3447,[1]ArchetypeScores!E:P,12,FALSE)</f>
        <v>0</v>
      </c>
      <c r="Q3447" s="2" t="str">
        <f>VLOOKUP(M3447,[1]ArchetypeScores!E:W,19,FALSE)</f>
        <v>Other sector</v>
      </c>
      <c r="R3447" s="2">
        <f>VLOOKUP(M3447,[1]ArchetypeScores!E:I,5,FALSE)</f>
        <v>0</v>
      </c>
      <c r="S3447" s="2">
        <f>VLOOKUP(M3447,[1]ArchetypeScores!E:K,7,FALSE)</f>
        <v>0</v>
      </c>
      <c r="T3447" s="2" t="str">
        <f t="shared" si="53"/>
        <v>Not A&amp;R positive</v>
      </c>
    </row>
    <row r="3448" spans="1:20" x14ac:dyDescent="0.3">
      <c r="A3448" s="2" t="s">
        <v>9060</v>
      </c>
      <c r="B3448" s="3" t="s">
        <v>9257</v>
      </c>
      <c r="C3448" s="3" t="s">
        <v>9258</v>
      </c>
      <c r="D3448" s="4"/>
      <c r="E3448" s="5" t="s">
        <v>1340</v>
      </c>
      <c r="F3448" s="4">
        <v>0</v>
      </c>
      <c r="G3448" s="6">
        <v>48025</v>
      </c>
      <c r="H3448" s="3" t="s">
        <v>9259</v>
      </c>
      <c r="I3448" s="3"/>
      <c r="J3448" s="3"/>
      <c r="K3448" s="5" t="s">
        <v>57</v>
      </c>
      <c r="L3448" s="5">
        <v>29</v>
      </c>
      <c r="M3448" s="5" t="s">
        <v>58</v>
      </c>
      <c r="N3448" s="5">
        <f>VLOOKUP(M3448,[1]ArchetypeScores!E:N,10,FALSE)</f>
        <v>0</v>
      </c>
      <c r="O3448" s="5">
        <f>VLOOKUP(M3448,[1]ArchetypeScores!E:O,11,FALSE)</f>
        <v>-1</v>
      </c>
      <c r="P3448" s="5">
        <f>VLOOKUP(M3448,[1]ArchetypeScores!E:P,12,FALSE)</f>
        <v>0</v>
      </c>
      <c r="Q3448" s="2" t="str">
        <f>VLOOKUP(M3448,[1]ArchetypeScores!E:W,19,FALSE)</f>
        <v>Untargeted</v>
      </c>
      <c r="R3448" s="2">
        <f>VLOOKUP(M3448,[1]ArchetypeScores!E:I,5,FALSE)</f>
        <v>0</v>
      </c>
      <c r="S3448" s="2">
        <f>VLOOKUP(M3448,[1]ArchetypeScores!E:K,7,FALSE)</f>
        <v>0</v>
      </c>
      <c r="T3448" s="2" t="str">
        <f t="shared" si="53"/>
        <v>Not A&amp;R positive</v>
      </c>
    </row>
    <row r="3449" spans="1:20" x14ac:dyDescent="0.3">
      <c r="A3449" s="2" t="s">
        <v>9060</v>
      </c>
      <c r="B3449" s="3" t="s">
        <v>9260</v>
      </c>
      <c r="C3449" s="3" t="s">
        <v>9261</v>
      </c>
      <c r="D3449" s="4">
        <v>5.0000000000000001E-3</v>
      </c>
      <c r="E3449" s="5" t="s">
        <v>1340</v>
      </c>
      <c r="F3449" s="4">
        <v>5.9300000000000004E-3</v>
      </c>
      <c r="G3449" s="6">
        <v>47830</v>
      </c>
      <c r="H3449" s="3" t="s">
        <v>9262</v>
      </c>
      <c r="I3449" s="3"/>
      <c r="J3449" s="3"/>
      <c r="K3449" s="5" t="s">
        <v>71</v>
      </c>
      <c r="L3449" s="5">
        <v>1</v>
      </c>
      <c r="M3449" s="5" t="s">
        <v>72</v>
      </c>
      <c r="N3449" s="5">
        <f>VLOOKUP(M3449,[1]ArchetypeScores!E:N,10,FALSE)</f>
        <v>0</v>
      </c>
      <c r="O3449" s="5">
        <f>VLOOKUP(M3449,[1]ArchetypeScores!E:O,11,FALSE)</f>
        <v>0</v>
      </c>
      <c r="P3449" s="5">
        <f>VLOOKUP(M3449,[1]ArchetypeScores!E:P,12,FALSE)</f>
        <v>0</v>
      </c>
      <c r="Q3449" s="2" t="str">
        <f>VLOOKUP(M3449,[1]ArchetypeScores!E:W,19,FALSE)</f>
        <v>Other sector</v>
      </c>
      <c r="R3449" s="2">
        <f>VLOOKUP(M3449,[1]ArchetypeScores!E:I,5,FALSE)</f>
        <v>0</v>
      </c>
      <c r="S3449" s="2">
        <f>VLOOKUP(M3449,[1]ArchetypeScores!E:K,7,FALSE)</f>
        <v>0</v>
      </c>
      <c r="T3449" s="2" t="str">
        <f t="shared" si="53"/>
        <v>Not A&amp;R positive</v>
      </c>
    </row>
    <row r="3450" spans="1:20" x14ac:dyDescent="0.3">
      <c r="A3450" s="2" t="s">
        <v>9060</v>
      </c>
      <c r="B3450" s="3" t="s">
        <v>9260</v>
      </c>
      <c r="C3450" s="3" t="s">
        <v>9263</v>
      </c>
      <c r="D3450" s="4">
        <v>5.0000000000000001E-3</v>
      </c>
      <c r="E3450" s="5" t="s">
        <v>1340</v>
      </c>
      <c r="F3450" s="4">
        <v>6.0099999999999997E-3</v>
      </c>
      <c r="G3450" s="6">
        <v>47857</v>
      </c>
      <c r="H3450" s="3" t="s">
        <v>9264</v>
      </c>
      <c r="I3450" s="3"/>
      <c r="J3450" s="3"/>
      <c r="K3450" s="5" t="s">
        <v>61</v>
      </c>
      <c r="L3450" s="5">
        <v>5</v>
      </c>
      <c r="M3450" s="5" t="s">
        <v>62</v>
      </c>
      <c r="N3450" s="5">
        <f>VLOOKUP(M3450,[1]ArchetypeScores!E:N,10,FALSE)</f>
        <v>0</v>
      </c>
      <c r="O3450" s="5">
        <f>VLOOKUP(M3450,[1]ArchetypeScores!E:O,11,FALSE)</f>
        <v>-1</v>
      </c>
      <c r="P3450" s="5">
        <f>VLOOKUP(M3450,[1]ArchetypeScores!E:P,12,FALSE)</f>
        <v>0</v>
      </c>
      <c r="Q3450" s="2" t="str">
        <f>VLOOKUP(M3450,[1]ArchetypeScores!E:W,19,FALSE)</f>
        <v>Health care</v>
      </c>
      <c r="R3450" s="2">
        <f>VLOOKUP(M3450,[1]ArchetypeScores!E:I,5,FALSE)</f>
        <v>0</v>
      </c>
      <c r="S3450" s="2">
        <f>VLOOKUP(M3450,[1]ArchetypeScores!E:K,7,FALSE)</f>
        <v>0</v>
      </c>
      <c r="T3450" s="2" t="str">
        <f t="shared" si="53"/>
        <v>Not A&amp;R positive</v>
      </c>
    </row>
    <row r="3451" spans="1:20" x14ac:dyDescent="0.3">
      <c r="A3451" s="2" t="s">
        <v>9060</v>
      </c>
      <c r="B3451" s="3" t="s">
        <v>9265</v>
      </c>
      <c r="C3451" s="3" t="s">
        <v>9266</v>
      </c>
      <c r="D3451" s="4"/>
      <c r="E3451" s="5" t="s">
        <v>1340</v>
      </c>
      <c r="F3451" s="4">
        <v>0</v>
      </c>
      <c r="G3451" s="6">
        <v>47961</v>
      </c>
      <c r="H3451" s="3" t="s">
        <v>9267</v>
      </c>
      <c r="I3451" s="3"/>
      <c r="J3451" s="3"/>
      <c r="K3451" s="5" t="s">
        <v>67</v>
      </c>
      <c r="L3451" s="5">
        <v>1</v>
      </c>
      <c r="M3451" s="5" t="s">
        <v>265</v>
      </c>
      <c r="N3451" s="5">
        <f>VLOOKUP(M3451,[1]ArchetypeScores!E:N,10,FALSE)</f>
        <v>0</v>
      </c>
      <c r="O3451" s="5">
        <f>VLOOKUP(M3451,[1]ArchetypeScores!E:O,11,FALSE)</f>
        <v>-1</v>
      </c>
      <c r="P3451" s="5">
        <f>VLOOKUP(M3451,[1]ArchetypeScores!E:P,12,FALSE)</f>
        <v>0</v>
      </c>
      <c r="Q3451" s="2" t="str">
        <f>VLOOKUP(M3451,[1]ArchetypeScores!E:W,19,FALSE)</f>
        <v>Untargeted</v>
      </c>
      <c r="R3451" s="2">
        <f>VLOOKUP(M3451,[1]ArchetypeScores!E:I,5,FALSE)</f>
        <v>0</v>
      </c>
      <c r="S3451" s="2">
        <f>VLOOKUP(M3451,[1]ArchetypeScores!E:K,7,FALSE)</f>
        <v>0</v>
      </c>
      <c r="T3451" s="2" t="str">
        <f t="shared" si="53"/>
        <v>Not A&amp;R positive</v>
      </c>
    </row>
    <row r="3452" spans="1:20" x14ac:dyDescent="0.3">
      <c r="A3452" s="2" t="s">
        <v>9060</v>
      </c>
      <c r="B3452" s="3" t="s">
        <v>9268</v>
      </c>
      <c r="C3452" s="3" t="s">
        <v>9269</v>
      </c>
      <c r="D3452" s="4">
        <v>6.0000000000000001E-3</v>
      </c>
      <c r="E3452" s="5" t="s">
        <v>1340</v>
      </c>
      <c r="F3452" s="4">
        <v>7.5799999999999999E-3</v>
      </c>
      <c r="G3452" s="6">
        <v>47866</v>
      </c>
      <c r="H3452" s="3" t="s">
        <v>9270</v>
      </c>
      <c r="I3452" s="3"/>
      <c r="J3452" s="3"/>
      <c r="K3452" s="5" t="s">
        <v>38</v>
      </c>
      <c r="L3452" s="5">
        <v>13</v>
      </c>
      <c r="M3452" s="5" t="s">
        <v>39</v>
      </c>
      <c r="N3452" s="5">
        <f>VLOOKUP(M3452,[1]ArchetypeScores!E:N,10,FALSE)</f>
        <v>0</v>
      </c>
      <c r="O3452" s="5">
        <f>VLOOKUP(M3452,[1]ArchetypeScores!E:O,11,FALSE)</f>
        <v>-2</v>
      </c>
      <c r="P3452" s="5">
        <f>VLOOKUP(M3452,[1]ArchetypeScores!E:P,12,FALSE)</f>
        <v>0</v>
      </c>
      <c r="Q3452" s="2" t="str">
        <f>VLOOKUP(M3452,[1]ArchetypeScores!E:W,19,FALSE)</f>
        <v>Industrials - transportation</v>
      </c>
      <c r="R3452" s="2">
        <f>VLOOKUP(M3452,[1]ArchetypeScores!E:I,5,FALSE)</f>
        <v>0</v>
      </c>
      <c r="S3452" s="2">
        <f>VLOOKUP(M3452,[1]ArchetypeScores!E:K,7,FALSE)</f>
        <v>0</v>
      </c>
      <c r="T3452" s="2" t="str">
        <f t="shared" si="53"/>
        <v>Not A&amp;R positive</v>
      </c>
    </row>
    <row r="3453" spans="1:20" x14ac:dyDescent="0.3">
      <c r="A3453" s="2" t="s">
        <v>9060</v>
      </c>
      <c r="B3453" s="3" t="s">
        <v>9271</v>
      </c>
      <c r="C3453" s="3" t="s">
        <v>9272</v>
      </c>
      <c r="D3453" s="4"/>
      <c r="E3453" s="5" t="s">
        <v>1340</v>
      </c>
      <c r="F3453" s="4">
        <v>0</v>
      </c>
      <c r="G3453" s="6">
        <v>47968</v>
      </c>
      <c r="H3453" s="3" t="s">
        <v>9273</v>
      </c>
      <c r="I3453" s="3"/>
      <c r="J3453" s="3"/>
      <c r="K3453" s="5" t="s">
        <v>38</v>
      </c>
      <c r="L3453" s="5">
        <v>29</v>
      </c>
      <c r="M3453" s="5" t="s">
        <v>316</v>
      </c>
      <c r="N3453" s="5">
        <f>VLOOKUP(M3453,[1]ArchetypeScores!E:N,10,FALSE)</f>
        <v>0</v>
      </c>
      <c r="O3453" s="5">
        <f>VLOOKUP(M3453,[1]ArchetypeScores!E:O,11,FALSE)</f>
        <v>-1</v>
      </c>
      <c r="P3453" s="5">
        <f>VLOOKUP(M3453,[1]ArchetypeScores!E:P,12,FALSE)</f>
        <v>0</v>
      </c>
      <c r="Q3453" s="2" t="str">
        <f>VLOOKUP(M3453,[1]ArchetypeScores!E:W,19,FALSE)</f>
        <v>Other sector</v>
      </c>
      <c r="R3453" s="2">
        <f>VLOOKUP(M3453,[1]ArchetypeScores!E:I,5,FALSE)</f>
        <v>0</v>
      </c>
      <c r="S3453" s="2">
        <f>VLOOKUP(M3453,[1]ArchetypeScores!E:K,7,FALSE)</f>
        <v>0</v>
      </c>
      <c r="T3453" s="2" t="str">
        <f t="shared" si="53"/>
        <v>Not A&amp;R positive</v>
      </c>
    </row>
    <row r="3454" spans="1:20" x14ac:dyDescent="0.3">
      <c r="A3454" s="2" t="s">
        <v>9060</v>
      </c>
      <c r="B3454" s="3" t="s">
        <v>9274</v>
      </c>
      <c r="C3454" s="3" t="s">
        <v>9275</v>
      </c>
      <c r="D3454" s="4">
        <v>9.4499999999999998E-4</v>
      </c>
      <c r="E3454" s="5" t="s">
        <v>1340</v>
      </c>
      <c r="F3454" s="4">
        <v>1.1199999999999999E-3</v>
      </c>
      <c r="G3454" s="6">
        <v>47827</v>
      </c>
      <c r="H3454" s="3" t="s">
        <v>9276</v>
      </c>
      <c r="I3454" s="3"/>
      <c r="J3454" s="3"/>
      <c r="K3454" s="5" t="s">
        <v>89</v>
      </c>
      <c r="L3454" s="5">
        <v>3</v>
      </c>
      <c r="M3454" s="5" t="s">
        <v>1225</v>
      </c>
      <c r="N3454" s="5">
        <f>VLOOKUP(M3454,[1]ArchetypeScores!E:N,10,FALSE)</f>
        <v>1</v>
      </c>
      <c r="O3454" s="5">
        <f>VLOOKUP(M3454,[1]ArchetypeScores!E:O,11,FALSE)</f>
        <v>0</v>
      </c>
      <c r="P3454" s="5">
        <f>VLOOKUP(M3454,[1]ArchetypeScores!E:P,12,FALSE)</f>
        <v>0</v>
      </c>
      <c r="Q3454" s="2" t="str">
        <f>VLOOKUP(M3454,[1]ArchetypeScores!E:W,19,FALSE)</f>
        <v>Other sector</v>
      </c>
      <c r="R3454" s="2">
        <f>VLOOKUP(M3454,[1]ArchetypeScores!E:I,5,FALSE)</f>
        <v>0</v>
      </c>
      <c r="S3454" s="2">
        <f>VLOOKUP(M3454,[1]ArchetypeScores!E:K,7,FALSE)</f>
        <v>0</v>
      </c>
      <c r="T3454" s="2" t="str">
        <f t="shared" si="53"/>
        <v>Not A&amp;R positive</v>
      </c>
    </row>
    <row r="3455" spans="1:20" x14ac:dyDescent="0.3">
      <c r="A3455" s="2" t="s">
        <v>9060</v>
      </c>
      <c r="B3455" s="3" t="s">
        <v>9277</v>
      </c>
      <c r="C3455" s="3" t="s">
        <v>9278</v>
      </c>
      <c r="D3455" s="4">
        <v>0.01</v>
      </c>
      <c r="E3455" s="5" t="s">
        <v>1340</v>
      </c>
      <c r="F3455" s="4">
        <v>1.2070000000000001E-2</v>
      </c>
      <c r="G3455" s="6">
        <v>47918</v>
      </c>
      <c r="H3455" s="3" t="s">
        <v>9279</v>
      </c>
      <c r="I3455" s="3"/>
      <c r="J3455" s="3"/>
      <c r="K3455" s="5" t="s">
        <v>163</v>
      </c>
      <c r="L3455" s="5">
        <v>4</v>
      </c>
      <c r="M3455" s="5" t="s">
        <v>1448</v>
      </c>
      <c r="N3455" s="5">
        <f>VLOOKUP(M3455,[1]ArchetypeScores!E:N,10,FALSE)</f>
        <v>0</v>
      </c>
      <c r="O3455" s="5">
        <f>VLOOKUP(M3455,[1]ArchetypeScores!E:O,11,FALSE)</f>
        <v>0</v>
      </c>
      <c r="P3455" s="5">
        <f>VLOOKUP(M3455,[1]ArchetypeScores!E:P,12,FALSE)</f>
        <v>0</v>
      </c>
      <c r="Q3455" s="2" t="str">
        <f>VLOOKUP(M3455,[1]ArchetypeScores!E:W,19,FALSE)</f>
        <v>Other sector</v>
      </c>
      <c r="R3455" s="2">
        <f>VLOOKUP(M3455,[1]ArchetypeScores!E:I,5,FALSE)</f>
        <v>0</v>
      </c>
      <c r="S3455" s="2">
        <f>VLOOKUP(M3455,[1]ArchetypeScores!E:K,7,FALSE)</f>
        <v>0</v>
      </c>
      <c r="T3455" s="2" t="str">
        <f t="shared" si="53"/>
        <v>Not A&amp;R positive</v>
      </c>
    </row>
    <row r="3456" spans="1:20" x14ac:dyDescent="0.3">
      <c r="A3456" s="2" t="s">
        <v>9060</v>
      </c>
      <c r="B3456" s="3" t="s">
        <v>9280</v>
      </c>
      <c r="C3456" s="3" t="s">
        <v>9281</v>
      </c>
      <c r="D3456" s="4">
        <v>1.4999999999999999E-2</v>
      </c>
      <c r="E3456" s="5" t="s">
        <v>1340</v>
      </c>
      <c r="F3456" s="4">
        <v>1.6830000000000001E-2</v>
      </c>
      <c r="G3456" s="6">
        <v>47985</v>
      </c>
      <c r="H3456" s="3" t="s">
        <v>9282</v>
      </c>
      <c r="I3456" s="3" t="s">
        <v>9283</v>
      </c>
      <c r="J3456" s="3"/>
      <c r="K3456" s="5" t="s">
        <v>163</v>
      </c>
      <c r="L3456" s="5">
        <v>2</v>
      </c>
      <c r="M3456" s="5" t="s">
        <v>648</v>
      </c>
      <c r="N3456" s="5">
        <f>VLOOKUP(M3456,[1]ArchetypeScores!E:N,10,FALSE)</f>
        <v>0</v>
      </c>
      <c r="O3456" s="5">
        <f>VLOOKUP(M3456,[1]ArchetypeScores!E:O,11,FALSE)</f>
        <v>0</v>
      </c>
      <c r="P3456" s="5">
        <f>VLOOKUP(M3456,[1]ArchetypeScores!E:P,12,FALSE)</f>
        <v>0</v>
      </c>
      <c r="Q3456" s="2" t="str">
        <f>VLOOKUP(M3456,[1]ArchetypeScores!E:W,19,FALSE)</f>
        <v>Health care</v>
      </c>
      <c r="R3456" s="2">
        <f>VLOOKUP(M3456,[1]ArchetypeScores!E:I,5,FALSE)</f>
        <v>0</v>
      </c>
      <c r="S3456" s="2">
        <f>VLOOKUP(M3456,[1]ArchetypeScores!E:K,7,FALSE)</f>
        <v>0</v>
      </c>
      <c r="T3456" s="2" t="str">
        <f t="shared" si="53"/>
        <v>Not A&amp;R positive</v>
      </c>
    </row>
    <row r="3457" spans="1:20" x14ac:dyDescent="0.3">
      <c r="A3457" s="2" t="s">
        <v>9060</v>
      </c>
      <c r="B3457" s="3" t="s">
        <v>9284</v>
      </c>
      <c r="C3457" s="3" t="s">
        <v>9285</v>
      </c>
      <c r="D3457" s="4">
        <v>4.4999999999999997E-3</v>
      </c>
      <c r="E3457" s="5" t="s">
        <v>1340</v>
      </c>
      <c r="F3457" s="4">
        <v>5.3400000000000001E-3</v>
      </c>
      <c r="G3457" s="6">
        <v>47826</v>
      </c>
      <c r="H3457" s="3" t="s">
        <v>9286</v>
      </c>
      <c r="I3457" s="3"/>
      <c r="J3457" s="3"/>
      <c r="K3457" s="5" t="s">
        <v>163</v>
      </c>
      <c r="L3457" s="5">
        <v>2</v>
      </c>
      <c r="M3457" s="5" t="s">
        <v>648</v>
      </c>
      <c r="N3457" s="5">
        <f>VLOOKUP(M3457,[1]ArchetypeScores!E:N,10,FALSE)</f>
        <v>0</v>
      </c>
      <c r="O3457" s="5">
        <f>VLOOKUP(M3457,[1]ArchetypeScores!E:O,11,FALSE)</f>
        <v>0</v>
      </c>
      <c r="P3457" s="5">
        <f>VLOOKUP(M3457,[1]ArchetypeScores!E:P,12,FALSE)</f>
        <v>0</v>
      </c>
      <c r="Q3457" s="2" t="str">
        <f>VLOOKUP(M3457,[1]ArchetypeScores!E:W,19,FALSE)</f>
        <v>Health care</v>
      </c>
      <c r="R3457" s="2">
        <f>VLOOKUP(M3457,[1]ArchetypeScores!E:I,5,FALSE)</f>
        <v>0</v>
      </c>
      <c r="S3457" s="2">
        <f>VLOOKUP(M3457,[1]ArchetypeScores!E:K,7,FALSE)</f>
        <v>0</v>
      </c>
      <c r="T3457" s="2" t="str">
        <f t="shared" si="53"/>
        <v>Not A&amp;R positive</v>
      </c>
    </row>
    <row r="3458" spans="1:20" x14ac:dyDescent="0.3">
      <c r="A3458" s="2" t="s">
        <v>9060</v>
      </c>
      <c r="B3458" s="3" t="s">
        <v>9287</v>
      </c>
      <c r="C3458" s="3" t="s">
        <v>9288</v>
      </c>
      <c r="D3458" s="4">
        <v>1E-3</v>
      </c>
      <c r="E3458" s="5" t="s">
        <v>1340</v>
      </c>
      <c r="F3458" s="4">
        <v>7.9000000000000001E-4</v>
      </c>
      <c r="G3458" s="6">
        <v>48061</v>
      </c>
      <c r="H3458" s="3" t="s">
        <v>9289</v>
      </c>
      <c r="I3458" s="3"/>
      <c r="J3458" s="3"/>
      <c r="K3458" s="5" t="s">
        <v>163</v>
      </c>
      <c r="L3458" s="5">
        <v>4</v>
      </c>
      <c r="M3458" s="5" t="s">
        <v>1448</v>
      </c>
      <c r="N3458" s="5">
        <f>VLOOKUP(M3458,[1]ArchetypeScores!E:N,10,FALSE)</f>
        <v>0</v>
      </c>
      <c r="O3458" s="5">
        <f>VLOOKUP(M3458,[1]ArchetypeScores!E:O,11,FALSE)</f>
        <v>0</v>
      </c>
      <c r="P3458" s="5">
        <f>VLOOKUP(M3458,[1]ArchetypeScores!E:P,12,FALSE)</f>
        <v>0</v>
      </c>
      <c r="Q3458" s="2" t="str">
        <f>VLOOKUP(M3458,[1]ArchetypeScores!E:W,19,FALSE)</f>
        <v>Other sector</v>
      </c>
      <c r="R3458" s="2">
        <f>VLOOKUP(M3458,[1]ArchetypeScores!E:I,5,FALSE)</f>
        <v>0</v>
      </c>
      <c r="S3458" s="2">
        <f>VLOOKUP(M3458,[1]ArchetypeScores!E:K,7,FALSE)</f>
        <v>0</v>
      </c>
      <c r="T3458" s="2" t="str">
        <f t="shared" ref="T3458:T3521" si="54">IF(AND(R3458=1,S3458=1),"Both",IF(AND(R3458=1,S3458=0),"Direct only",IF(AND(R3458=0,S3458=1),"Indirect only","Not A&amp;R positive")))</f>
        <v>Not A&amp;R positive</v>
      </c>
    </row>
    <row r="3459" spans="1:20" x14ac:dyDescent="0.3">
      <c r="A3459" s="2" t="s">
        <v>9060</v>
      </c>
      <c r="B3459" s="3" t="s">
        <v>9290</v>
      </c>
      <c r="C3459" s="3" t="s">
        <v>9291</v>
      </c>
      <c r="D3459" s="4">
        <v>7.0000000000000001E-3</v>
      </c>
      <c r="E3459" s="5" t="s">
        <v>1340</v>
      </c>
      <c r="F3459" s="4">
        <v>8.5199999999999998E-3</v>
      </c>
      <c r="G3459" s="6">
        <v>47840</v>
      </c>
      <c r="H3459" s="3" t="s">
        <v>9292</v>
      </c>
      <c r="I3459" s="3"/>
      <c r="J3459" s="3"/>
      <c r="K3459" s="5" t="s">
        <v>118</v>
      </c>
      <c r="L3459" s="5">
        <v>1</v>
      </c>
      <c r="M3459" s="5" t="s">
        <v>275</v>
      </c>
      <c r="N3459" s="5">
        <f>VLOOKUP(M3459,[1]ArchetypeScores!E:N,10,FALSE)</f>
        <v>0</v>
      </c>
      <c r="O3459" s="5">
        <f>VLOOKUP(M3459,[1]ArchetypeScores!E:O,11,FALSE)</f>
        <v>-1</v>
      </c>
      <c r="P3459" s="5">
        <f>VLOOKUP(M3459,[1]ArchetypeScores!E:P,12,FALSE)</f>
        <v>0</v>
      </c>
      <c r="Q3459" s="2" t="str">
        <f>VLOOKUP(M3459,[1]ArchetypeScores!E:W,19,FALSE)</f>
        <v>Untargeted</v>
      </c>
      <c r="R3459" s="2">
        <f>VLOOKUP(M3459,[1]ArchetypeScores!E:I,5,FALSE)</f>
        <v>0</v>
      </c>
      <c r="S3459" s="2">
        <f>VLOOKUP(M3459,[1]ArchetypeScores!E:K,7,FALSE)</f>
        <v>0</v>
      </c>
      <c r="T3459" s="2" t="str">
        <f t="shared" si="54"/>
        <v>Not A&amp;R positive</v>
      </c>
    </row>
    <row r="3460" spans="1:20" x14ac:dyDescent="0.3">
      <c r="A3460" s="2" t="s">
        <v>9060</v>
      </c>
      <c r="B3460" s="3" t="s">
        <v>9293</v>
      </c>
      <c r="C3460" s="3" t="s">
        <v>9294</v>
      </c>
      <c r="D3460" s="4">
        <v>7.3999999999999996E-2</v>
      </c>
      <c r="E3460" s="5" t="s">
        <v>1340</v>
      </c>
      <c r="F3460" s="4">
        <v>8.2860000000000003E-2</v>
      </c>
      <c r="G3460" s="6">
        <v>48060</v>
      </c>
      <c r="H3460" s="3" t="s">
        <v>9295</v>
      </c>
      <c r="I3460" s="3"/>
      <c r="J3460" s="3"/>
      <c r="K3460" s="5" t="s">
        <v>611</v>
      </c>
      <c r="L3460" s="5">
        <v>7</v>
      </c>
      <c r="M3460" s="5" t="s">
        <v>1872</v>
      </c>
      <c r="N3460" s="5">
        <f>VLOOKUP(M3460,[1]ArchetypeScores!E:N,10,FALSE)</f>
        <v>1</v>
      </c>
      <c r="O3460" s="5">
        <f>VLOOKUP(M3460,[1]ArchetypeScores!E:O,11,FALSE)</f>
        <v>-1</v>
      </c>
      <c r="P3460" s="5">
        <f>VLOOKUP(M3460,[1]ArchetypeScores!E:P,12,FALSE)</f>
        <v>0</v>
      </c>
      <c r="Q3460" s="2" t="str">
        <f>VLOOKUP(M3460,[1]ArchetypeScores!E:W,19,FALSE)</f>
        <v>Consumer (including agriculture and tourism)</v>
      </c>
      <c r="R3460" s="2">
        <f>VLOOKUP(M3460,[1]ArchetypeScores!E:I,5,FALSE)</f>
        <v>0</v>
      </c>
      <c r="S3460" s="2">
        <f>VLOOKUP(M3460,[1]ArchetypeScores!E:K,7,FALSE)</f>
        <v>0</v>
      </c>
      <c r="T3460" s="2" t="str">
        <f t="shared" si="54"/>
        <v>Not A&amp;R positive</v>
      </c>
    </row>
    <row r="3461" spans="1:20" x14ac:dyDescent="0.3">
      <c r="A3461" s="2" t="s">
        <v>9060</v>
      </c>
      <c r="B3461" s="3" t="s">
        <v>9296</v>
      </c>
      <c r="C3461" s="3" t="s">
        <v>9297</v>
      </c>
      <c r="D3461" s="4"/>
      <c r="E3461" s="5" t="s">
        <v>1340</v>
      </c>
      <c r="F3461" s="4">
        <v>0</v>
      </c>
      <c r="G3461" s="6">
        <v>48013</v>
      </c>
      <c r="H3461" s="3" t="s">
        <v>9298</v>
      </c>
      <c r="I3461" s="3"/>
      <c r="J3461" s="3"/>
      <c r="K3461" s="5" t="s">
        <v>61</v>
      </c>
      <c r="L3461" s="5">
        <v>3</v>
      </c>
      <c r="M3461" s="5" t="s">
        <v>872</v>
      </c>
      <c r="N3461" s="5">
        <f>VLOOKUP(M3461,[1]ArchetypeScores!E:N,10,FALSE)</f>
        <v>0</v>
      </c>
      <c r="O3461" s="5">
        <f>VLOOKUP(M3461,[1]ArchetypeScores!E:O,11,FALSE)</f>
        <v>0</v>
      </c>
      <c r="P3461" s="5">
        <f>VLOOKUP(M3461,[1]ArchetypeScores!E:P,12,FALSE)</f>
        <v>0</v>
      </c>
      <c r="Q3461" s="2" t="str">
        <f>VLOOKUP(M3461,[1]ArchetypeScores!E:W,19,FALSE)</f>
        <v>Health care</v>
      </c>
      <c r="R3461" s="2">
        <f>VLOOKUP(M3461,[1]ArchetypeScores!E:I,5,FALSE)</f>
        <v>0</v>
      </c>
      <c r="S3461" s="2">
        <f>VLOOKUP(M3461,[1]ArchetypeScores!E:K,7,FALSE)</f>
        <v>0</v>
      </c>
      <c r="T3461" s="2" t="str">
        <f t="shared" si="54"/>
        <v>Not A&amp;R positive</v>
      </c>
    </row>
    <row r="3462" spans="1:20" x14ac:dyDescent="0.3">
      <c r="A3462" s="2" t="s">
        <v>9060</v>
      </c>
      <c r="B3462" s="3" t="s">
        <v>9299</v>
      </c>
      <c r="C3462" s="3" t="s">
        <v>9300</v>
      </c>
      <c r="D3462" s="4"/>
      <c r="E3462" s="5" t="s">
        <v>1340</v>
      </c>
      <c r="F3462" s="4">
        <v>0</v>
      </c>
      <c r="G3462" s="6">
        <v>48026</v>
      </c>
      <c r="H3462" s="3" t="s">
        <v>9301</v>
      </c>
      <c r="I3462" s="3"/>
      <c r="J3462" s="3"/>
      <c r="K3462" s="5" t="s">
        <v>67</v>
      </c>
      <c r="L3462" s="5">
        <v>1</v>
      </c>
      <c r="M3462" s="5" t="s">
        <v>265</v>
      </c>
      <c r="N3462" s="5">
        <f>VLOOKUP(M3462,[1]ArchetypeScores!E:N,10,FALSE)</f>
        <v>0</v>
      </c>
      <c r="O3462" s="5">
        <f>VLOOKUP(M3462,[1]ArchetypeScores!E:O,11,FALSE)</f>
        <v>-1</v>
      </c>
      <c r="P3462" s="5">
        <f>VLOOKUP(M3462,[1]ArchetypeScores!E:P,12,FALSE)</f>
        <v>0</v>
      </c>
      <c r="Q3462" s="2" t="str">
        <f>VLOOKUP(M3462,[1]ArchetypeScores!E:W,19,FALSE)</f>
        <v>Untargeted</v>
      </c>
      <c r="R3462" s="2">
        <f>VLOOKUP(M3462,[1]ArchetypeScores!E:I,5,FALSE)</f>
        <v>0</v>
      </c>
      <c r="S3462" s="2">
        <f>VLOOKUP(M3462,[1]ArchetypeScores!E:K,7,FALSE)</f>
        <v>0</v>
      </c>
      <c r="T3462" s="2" t="str">
        <f t="shared" si="54"/>
        <v>Not A&amp;R positive</v>
      </c>
    </row>
    <row r="3463" spans="1:20" x14ac:dyDescent="0.3">
      <c r="A3463" s="2" t="s">
        <v>9060</v>
      </c>
      <c r="B3463" s="3" t="s">
        <v>3966</v>
      </c>
      <c r="C3463" s="3" t="s">
        <v>9302</v>
      </c>
      <c r="D3463" s="4">
        <v>0.15</v>
      </c>
      <c r="E3463" s="5" t="s">
        <v>1340</v>
      </c>
      <c r="F3463" s="4">
        <v>0.16289000000000001</v>
      </c>
      <c r="G3463" s="6">
        <v>48019</v>
      </c>
      <c r="H3463" s="3" t="s">
        <v>9303</v>
      </c>
      <c r="I3463" s="3"/>
      <c r="J3463" s="3"/>
      <c r="K3463" s="5" t="s">
        <v>57</v>
      </c>
      <c r="L3463" s="5">
        <v>29</v>
      </c>
      <c r="M3463" s="5" t="s">
        <v>58</v>
      </c>
      <c r="N3463" s="5">
        <f>VLOOKUP(M3463,[1]ArchetypeScores!E:N,10,FALSE)</f>
        <v>0</v>
      </c>
      <c r="O3463" s="5">
        <f>VLOOKUP(M3463,[1]ArchetypeScores!E:O,11,FALSE)</f>
        <v>-1</v>
      </c>
      <c r="P3463" s="5">
        <f>VLOOKUP(M3463,[1]ArchetypeScores!E:P,12,FALSE)</f>
        <v>0</v>
      </c>
      <c r="Q3463" s="2" t="str">
        <f>VLOOKUP(M3463,[1]ArchetypeScores!E:W,19,FALSE)</f>
        <v>Untargeted</v>
      </c>
      <c r="R3463" s="2">
        <f>VLOOKUP(M3463,[1]ArchetypeScores!E:I,5,FALSE)</f>
        <v>0</v>
      </c>
      <c r="S3463" s="2">
        <f>VLOOKUP(M3463,[1]ArchetypeScores!E:K,7,FALSE)</f>
        <v>0</v>
      </c>
      <c r="T3463" s="2" t="str">
        <f t="shared" si="54"/>
        <v>Not A&amp;R positive</v>
      </c>
    </row>
    <row r="3464" spans="1:20" x14ac:dyDescent="0.3">
      <c r="A3464" s="2" t="s">
        <v>9060</v>
      </c>
      <c r="B3464" s="3" t="s">
        <v>9304</v>
      </c>
      <c r="C3464" s="3" t="s">
        <v>9305</v>
      </c>
      <c r="D3464" s="4">
        <v>0.26</v>
      </c>
      <c r="E3464" s="5" t="s">
        <v>1340</v>
      </c>
      <c r="F3464" s="4">
        <v>0.30487999999999998</v>
      </c>
      <c r="G3464" s="6">
        <v>47873</v>
      </c>
      <c r="H3464" s="3" t="s">
        <v>9306</v>
      </c>
      <c r="I3464" s="3"/>
      <c r="J3464" s="3"/>
      <c r="K3464" s="5" t="s">
        <v>38</v>
      </c>
      <c r="L3464" s="5">
        <v>13</v>
      </c>
      <c r="M3464" s="5" t="s">
        <v>39</v>
      </c>
      <c r="N3464" s="5">
        <f>VLOOKUP(M3464,[1]ArchetypeScores!E:N,10,FALSE)</f>
        <v>0</v>
      </c>
      <c r="O3464" s="5">
        <f>VLOOKUP(M3464,[1]ArchetypeScores!E:O,11,FALSE)</f>
        <v>-2</v>
      </c>
      <c r="P3464" s="5">
        <f>VLOOKUP(M3464,[1]ArchetypeScores!E:P,12,FALSE)</f>
        <v>0</v>
      </c>
      <c r="Q3464" s="2" t="str">
        <f>VLOOKUP(M3464,[1]ArchetypeScores!E:W,19,FALSE)</f>
        <v>Industrials - transportation</v>
      </c>
      <c r="R3464" s="2">
        <f>VLOOKUP(M3464,[1]ArchetypeScores!E:I,5,FALSE)</f>
        <v>0</v>
      </c>
      <c r="S3464" s="2">
        <f>VLOOKUP(M3464,[1]ArchetypeScores!E:K,7,FALSE)</f>
        <v>0</v>
      </c>
      <c r="T3464" s="2" t="str">
        <f t="shared" si="54"/>
        <v>Not A&amp;R positive</v>
      </c>
    </row>
    <row r="3465" spans="1:20" x14ac:dyDescent="0.3">
      <c r="A3465" s="2" t="s">
        <v>9060</v>
      </c>
      <c r="B3465" s="3" t="s">
        <v>9307</v>
      </c>
      <c r="C3465" s="3" t="s">
        <v>9308</v>
      </c>
      <c r="D3465" s="4">
        <v>4.8000000000000001E-2</v>
      </c>
      <c r="E3465" s="5" t="s">
        <v>1340</v>
      </c>
      <c r="F3465" s="4">
        <v>5.595E-2</v>
      </c>
      <c r="G3465" s="6">
        <v>47756</v>
      </c>
      <c r="H3465" s="3" t="s">
        <v>9309</v>
      </c>
      <c r="I3465" s="3" t="s">
        <v>9147</v>
      </c>
      <c r="J3465" s="3"/>
      <c r="K3465" s="5" t="s">
        <v>163</v>
      </c>
      <c r="L3465" s="5">
        <v>1</v>
      </c>
      <c r="M3465" s="5" t="s">
        <v>975</v>
      </c>
      <c r="N3465" s="5">
        <f>VLOOKUP(M3465,[1]ArchetypeScores!E:N,10,FALSE)</f>
        <v>0</v>
      </c>
      <c r="O3465" s="5">
        <f>VLOOKUP(M3465,[1]ArchetypeScores!E:O,11,FALSE)</f>
        <v>0</v>
      </c>
      <c r="P3465" s="5">
        <f>VLOOKUP(M3465,[1]ArchetypeScores!E:P,12,FALSE)</f>
        <v>0</v>
      </c>
      <c r="Q3465" s="2" t="str">
        <f>VLOOKUP(M3465,[1]ArchetypeScores!E:W,19,FALSE)</f>
        <v>Other sector</v>
      </c>
      <c r="R3465" s="2">
        <f>VLOOKUP(M3465,[1]ArchetypeScores!E:I,5,FALSE)</f>
        <v>0</v>
      </c>
      <c r="S3465" s="2">
        <f>VLOOKUP(M3465,[1]ArchetypeScores!E:K,7,FALSE)</f>
        <v>0</v>
      </c>
      <c r="T3465" s="2" t="str">
        <f t="shared" si="54"/>
        <v>Not A&amp;R positive</v>
      </c>
    </row>
    <row r="3466" spans="1:20" x14ac:dyDescent="0.3">
      <c r="A3466" s="2" t="s">
        <v>9060</v>
      </c>
      <c r="B3466" s="3" t="s">
        <v>9310</v>
      </c>
      <c r="C3466" s="3" t="s">
        <v>9311</v>
      </c>
      <c r="D3466" s="4">
        <v>2E-3</v>
      </c>
      <c r="E3466" s="5" t="s">
        <v>1340</v>
      </c>
      <c r="F3466" s="4">
        <v>1.8400000000000001E-3</v>
      </c>
      <c r="G3466" s="6">
        <v>47938</v>
      </c>
      <c r="H3466" s="3" t="s">
        <v>9312</v>
      </c>
      <c r="I3466" s="3"/>
      <c r="J3466" s="3"/>
      <c r="K3466" s="5" t="s">
        <v>163</v>
      </c>
      <c r="L3466" s="5">
        <v>1</v>
      </c>
      <c r="M3466" s="5" t="s">
        <v>975</v>
      </c>
      <c r="N3466" s="5">
        <f>VLOOKUP(M3466,[1]ArchetypeScores!E:N,10,FALSE)</f>
        <v>0</v>
      </c>
      <c r="O3466" s="5">
        <f>VLOOKUP(M3466,[1]ArchetypeScores!E:O,11,FALSE)</f>
        <v>0</v>
      </c>
      <c r="P3466" s="5">
        <f>VLOOKUP(M3466,[1]ArchetypeScores!E:P,12,FALSE)</f>
        <v>0</v>
      </c>
      <c r="Q3466" s="2" t="str">
        <f>VLOOKUP(M3466,[1]ArchetypeScores!E:W,19,FALSE)</f>
        <v>Other sector</v>
      </c>
      <c r="R3466" s="2">
        <f>VLOOKUP(M3466,[1]ArchetypeScores!E:I,5,FALSE)</f>
        <v>0</v>
      </c>
      <c r="S3466" s="2">
        <f>VLOOKUP(M3466,[1]ArchetypeScores!E:K,7,FALSE)</f>
        <v>0</v>
      </c>
      <c r="T3466" s="2" t="str">
        <f t="shared" si="54"/>
        <v>Not A&amp;R positive</v>
      </c>
    </row>
    <row r="3467" spans="1:20" x14ac:dyDescent="0.3">
      <c r="A3467" s="2" t="s">
        <v>9060</v>
      </c>
      <c r="B3467" s="3" t="s">
        <v>9313</v>
      </c>
      <c r="C3467" s="3" t="s">
        <v>9314</v>
      </c>
      <c r="D3467" s="4">
        <v>5.5999999999999995E-4</v>
      </c>
      <c r="E3467" s="5" t="s">
        <v>1340</v>
      </c>
      <c r="F3467" s="4">
        <v>6.6E-4</v>
      </c>
      <c r="G3467" s="6">
        <v>47805</v>
      </c>
      <c r="H3467" s="3" t="s">
        <v>9315</v>
      </c>
      <c r="I3467" s="3"/>
      <c r="J3467" s="3"/>
      <c r="K3467" s="5" t="s">
        <v>89</v>
      </c>
      <c r="L3467" s="5">
        <v>1</v>
      </c>
      <c r="M3467" s="5" t="s">
        <v>90</v>
      </c>
      <c r="N3467" s="5">
        <f>VLOOKUP(M3467,[1]ArchetypeScores!E:N,10,FALSE)</f>
        <v>1</v>
      </c>
      <c r="O3467" s="5">
        <f>VLOOKUP(M3467,[1]ArchetypeScores!E:O,11,FALSE)</f>
        <v>0</v>
      </c>
      <c r="P3467" s="5">
        <f>VLOOKUP(M3467,[1]ArchetypeScores!E:P,12,FALSE)</f>
        <v>0</v>
      </c>
      <c r="Q3467" s="2" t="str">
        <f>VLOOKUP(M3467,[1]ArchetypeScores!E:W,19,FALSE)</f>
        <v>Other sector</v>
      </c>
      <c r="R3467" s="2">
        <f>VLOOKUP(M3467,[1]ArchetypeScores!E:I,5,FALSE)</f>
        <v>0</v>
      </c>
      <c r="S3467" s="2">
        <f>VLOOKUP(M3467,[1]ArchetypeScores!E:K,7,FALSE)</f>
        <v>0</v>
      </c>
      <c r="T3467" s="2" t="str">
        <f t="shared" si="54"/>
        <v>Not A&amp;R positive</v>
      </c>
    </row>
    <row r="3468" spans="1:20" x14ac:dyDescent="0.3">
      <c r="A3468" s="2" t="s">
        <v>9060</v>
      </c>
      <c r="B3468" s="3" t="s">
        <v>9316</v>
      </c>
      <c r="C3468" s="3" t="s">
        <v>9317</v>
      </c>
      <c r="D3468" s="4"/>
      <c r="E3468" s="5" t="s">
        <v>1340</v>
      </c>
      <c r="F3468" s="4">
        <v>0</v>
      </c>
      <c r="G3468" s="6">
        <v>48011</v>
      </c>
      <c r="H3468" s="3" t="s">
        <v>9218</v>
      </c>
      <c r="I3468" s="3"/>
      <c r="J3468" s="3"/>
      <c r="K3468" s="5" t="s">
        <v>261</v>
      </c>
      <c r="L3468" s="5">
        <v>2</v>
      </c>
      <c r="M3468" s="5" t="s">
        <v>262</v>
      </c>
      <c r="N3468" s="5">
        <f>VLOOKUP(M3468,[1]ArchetypeScores!E:N,10,FALSE)</f>
        <v>0</v>
      </c>
      <c r="O3468" s="5">
        <f>VLOOKUP(M3468,[1]ArchetypeScores!E:O,11,FALSE)</f>
        <v>-1</v>
      </c>
      <c r="P3468" s="5">
        <f>VLOOKUP(M3468,[1]ArchetypeScores!E:P,12,FALSE)</f>
        <v>0</v>
      </c>
      <c r="Q3468" s="2" t="str">
        <f>VLOOKUP(M3468,[1]ArchetypeScores!E:W,19,FALSE)</f>
        <v>Untargeted</v>
      </c>
      <c r="R3468" s="2">
        <f>VLOOKUP(M3468,[1]ArchetypeScores!E:I,5,FALSE)</f>
        <v>0</v>
      </c>
      <c r="S3468" s="2">
        <f>VLOOKUP(M3468,[1]ArchetypeScores!E:K,7,FALSE)</f>
        <v>0</v>
      </c>
      <c r="T3468" s="2" t="str">
        <f t="shared" si="54"/>
        <v>Not A&amp;R positive</v>
      </c>
    </row>
    <row r="3469" spans="1:20" x14ac:dyDescent="0.3">
      <c r="A3469" s="2" t="s">
        <v>9060</v>
      </c>
      <c r="B3469" s="3" t="s">
        <v>9318</v>
      </c>
      <c r="C3469" s="3" t="s">
        <v>9319</v>
      </c>
      <c r="D3469" s="4">
        <v>1.4E-2</v>
      </c>
      <c r="E3469" s="5" t="s">
        <v>1340</v>
      </c>
      <c r="F3469" s="4">
        <v>1.6140000000000002E-2</v>
      </c>
      <c r="G3469" s="6">
        <v>47992</v>
      </c>
      <c r="H3469" s="3" t="s">
        <v>9196</v>
      </c>
      <c r="I3469" s="3" t="s">
        <v>9197</v>
      </c>
      <c r="J3469" s="3"/>
      <c r="K3469" s="5" t="s">
        <v>89</v>
      </c>
      <c r="L3469" s="5">
        <v>2</v>
      </c>
      <c r="M3469" s="5" t="s">
        <v>626</v>
      </c>
      <c r="N3469" s="5">
        <f>VLOOKUP(M3469,[1]ArchetypeScores!E:N,10,FALSE)</f>
        <v>1</v>
      </c>
      <c r="O3469" s="5">
        <f>VLOOKUP(M3469,[1]ArchetypeScores!E:O,11,FALSE)</f>
        <v>0</v>
      </c>
      <c r="P3469" s="5">
        <f>VLOOKUP(M3469,[1]ArchetypeScores!E:P,12,FALSE)</f>
        <v>0</v>
      </c>
      <c r="Q3469" s="2" t="str">
        <f>VLOOKUP(M3469,[1]ArchetypeScores!E:W,19,FALSE)</f>
        <v>Other sector</v>
      </c>
      <c r="R3469" s="2">
        <f>VLOOKUP(M3469,[1]ArchetypeScores!E:I,5,FALSE)</f>
        <v>0</v>
      </c>
      <c r="S3469" s="2">
        <f>VLOOKUP(M3469,[1]ArchetypeScores!E:K,7,FALSE)</f>
        <v>1</v>
      </c>
      <c r="T3469" s="2" t="str">
        <f t="shared" si="54"/>
        <v>Indirect only</v>
      </c>
    </row>
    <row r="3470" spans="1:20" x14ac:dyDescent="0.3">
      <c r="A3470" s="2" t="s">
        <v>9060</v>
      </c>
      <c r="B3470" s="3" t="s">
        <v>9320</v>
      </c>
      <c r="C3470" s="3" t="s">
        <v>9321</v>
      </c>
      <c r="D3470" s="4">
        <v>1.7999999999999999E-2</v>
      </c>
      <c r="E3470" s="5" t="s">
        <v>1340</v>
      </c>
      <c r="F3470" s="4">
        <v>2.0459999999999999E-2</v>
      </c>
      <c r="G3470" s="6">
        <v>47991</v>
      </c>
      <c r="H3470" s="3" t="s">
        <v>9196</v>
      </c>
      <c r="I3470" s="3" t="s">
        <v>9197</v>
      </c>
      <c r="J3470" s="3"/>
      <c r="K3470" s="5" t="s">
        <v>89</v>
      </c>
      <c r="L3470" s="5">
        <v>2</v>
      </c>
      <c r="M3470" s="5" t="s">
        <v>626</v>
      </c>
      <c r="N3470" s="5">
        <f>VLOOKUP(M3470,[1]ArchetypeScores!E:N,10,FALSE)</f>
        <v>1</v>
      </c>
      <c r="O3470" s="5">
        <f>VLOOKUP(M3470,[1]ArchetypeScores!E:O,11,FALSE)</f>
        <v>0</v>
      </c>
      <c r="P3470" s="5">
        <f>VLOOKUP(M3470,[1]ArchetypeScores!E:P,12,FALSE)</f>
        <v>0</v>
      </c>
      <c r="Q3470" s="2" t="str">
        <f>VLOOKUP(M3470,[1]ArchetypeScores!E:W,19,FALSE)</f>
        <v>Other sector</v>
      </c>
      <c r="R3470" s="2">
        <f>VLOOKUP(M3470,[1]ArchetypeScores!E:I,5,FALSE)</f>
        <v>0</v>
      </c>
      <c r="S3470" s="2">
        <f>VLOOKUP(M3470,[1]ArchetypeScores!E:K,7,FALSE)</f>
        <v>1</v>
      </c>
      <c r="T3470" s="2" t="str">
        <f t="shared" si="54"/>
        <v>Indirect only</v>
      </c>
    </row>
    <row r="3471" spans="1:20" x14ac:dyDescent="0.3">
      <c r="A3471" s="2" t="s">
        <v>9060</v>
      </c>
      <c r="B3471" s="3" t="s">
        <v>9322</v>
      </c>
      <c r="C3471" s="3" t="s">
        <v>9323</v>
      </c>
      <c r="D3471" s="4"/>
      <c r="E3471" s="5" t="s">
        <v>1340</v>
      </c>
      <c r="F3471" s="4">
        <v>0</v>
      </c>
      <c r="G3471" s="6">
        <v>47825</v>
      </c>
      <c r="H3471" s="3" t="s">
        <v>9324</v>
      </c>
      <c r="I3471" s="3" t="s">
        <v>9325</v>
      </c>
      <c r="J3471" s="3"/>
      <c r="K3471" s="5" t="s">
        <v>67</v>
      </c>
      <c r="L3471" s="5">
        <v>2</v>
      </c>
      <c r="M3471" s="5" t="s">
        <v>68</v>
      </c>
      <c r="N3471" s="5">
        <f>VLOOKUP(M3471,[1]ArchetypeScores!E:N,10,FALSE)</f>
        <v>0</v>
      </c>
      <c r="O3471" s="5">
        <f>VLOOKUP(M3471,[1]ArchetypeScores!E:O,11,FALSE)</f>
        <v>-1</v>
      </c>
      <c r="P3471" s="5">
        <f>VLOOKUP(M3471,[1]ArchetypeScores!E:P,12,FALSE)</f>
        <v>0</v>
      </c>
      <c r="Q3471" s="2" t="str">
        <f>VLOOKUP(M3471,[1]ArchetypeScores!E:W,19,FALSE)</f>
        <v>Untargeted</v>
      </c>
      <c r="R3471" s="2">
        <f>VLOOKUP(M3471,[1]ArchetypeScores!E:I,5,FALSE)</f>
        <v>0</v>
      </c>
      <c r="S3471" s="2">
        <f>VLOOKUP(M3471,[1]ArchetypeScores!E:K,7,FALSE)</f>
        <v>0</v>
      </c>
      <c r="T3471" s="2" t="str">
        <f t="shared" si="54"/>
        <v>Not A&amp;R positive</v>
      </c>
    </row>
    <row r="3472" spans="1:20" x14ac:dyDescent="0.3">
      <c r="A3472" s="2" t="s">
        <v>9060</v>
      </c>
      <c r="B3472" s="3" t="s">
        <v>9326</v>
      </c>
      <c r="C3472" s="3" t="s">
        <v>9327</v>
      </c>
      <c r="D3472" s="4">
        <v>1.9</v>
      </c>
      <c r="E3472" s="5" t="s">
        <v>1340</v>
      </c>
      <c r="F3472" s="4">
        <v>2.21462</v>
      </c>
      <c r="G3472" s="6">
        <v>48041</v>
      </c>
      <c r="H3472" s="3" t="s">
        <v>9309</v>
      </c>
      <c r="I3472" s="3" t="s">
        <v>9147</v>
      </c>
      <c r="J3472" s="3"/>
      <c r="K3472" s="5" t="s">
        <v>67</v>
      </c>
      <c r="L3472" s="5">
        <v>1</v>
      </c>
      <c r="M3472" s="5" t="s">
        <v>265</v>
      </c>
      <c r="N3472" s="5">
        <f>VLOOKUP(M3472,[1]ArchetypeScores!E:N,10,FALSE)</f>
        <v>0</v>
      </c>
      <c r="O3472" s="5">
        <f>VLOOKUP(M3472,[1]ArchetypeScores!E:O,11,FALSE)</f>
        <v>-1</v>
      </c>
      <c r="P3472" s="5">
        <f>VLOOKUP(M3472,[1]ArchetypeScores!E:P,12,FALSE)</f>
        <v>0</v>
      </c>
      <c r="Q3472" s="2" t="str">
        <f>VLOOKUP(M3472,[1]ArchetypeScores!E:W,19,FALSE)</f>
        <v>Untargeted</v>
      </c>
      <c r="R3472" s="2">
        <f>VLOOKUP(M3472,[1]ArchetypeScores!E:I,5,FALSE)</f>
        <v>0</v>
      </c>
      <c r="S3472" s="2">
        <f>VLOOKUP(M3472,[1]ArchetypeScores!E:K,7,FALSE)</f>
        <v>0</v>
      </c>
      <c r="T3472" s="2" t="str">
        <f t="shared" si="54"/>
        <v>Not A&amp;R positive</v>
      </c>
    </row>
    <row r="3473" spans="1:20" x14ac:dyDescent="0.3">
      <c r="A3473" s="2" t="s">
        <v>9060</v>
      </c>
      <c r="B3473" s="3" t="s">
        <v>9328</v>
      </c>
      <c r="C3473" s="3" t="s">
        <v>9329</v>
      </c>
      <c r="D3473" s="4">
        <v>3.7999999999999999E-2</v>
      </c>
      <c r="E3473" s="5" t="s">
        <v>1340</v>
      </c>
      <c r="F3473" s="4">
        <v>4.4639999999999999E-2</v>
      </c>
      <c r="G3473" s="6">
        <v>47754</v>
      </c>
      <c r="H3473" s="3" t="s">
        <v>9309</v>
      </c>
      <c r="I3473" s="3" t="s">
        <v>9147</v>
      </c>
      <c r="J3473" s="3"/>
      <c r="K3473" s="5" t="s">
        <v>1727</v>
      </c>
      <c r="L3473" s="5">
        <v>1</v>
      </c>
      <c r="M3473" s="5" t="s">
        <v>2397</v>
      </c>
      <c r="N3473" s="5">
        <f>VLOOKUP(M3473,[1]ArchetypeScores!E:N,10,FALSE)</f>
        <v>1</v>
      </c>
      <c r="O3473" s="5">
        <f>VLOOKUP(M3473,[1]ArchetypeScores!E:O,11,FALSE)</f>
        <v>-2</v>
      </c>
      <c r="P3473" s="5">
        <f>VLOOKUP(M3473,[1]ArchetypeScores!E:P,12,FALSE)</f>
        <v>2</v>
      </c>
      <c r="Q3473" s="2" t="str">
        <f>VLOOKUP(M3473,[1]ArchetypeScores!E:W,19,FALSE)</f>
        <v>Industrials - other</v>
      </c>
      <c r="R3473" s="2">
        <f>VLOOKUP(M3473,[1]ArchetypeScores!E:I,5,FALSE)</f>
        <v>1</v>
      </c>
      <c r="S3473" s="2">
        <f>VLOOKUP(M3473,[1]ArchetypeScores!E:K,7,FALSE)</f>
        <v>1</v>
      </c>
      <c r="T3473" s="2" t="str">
        <f t="shared" si="54"/>
        <v>Both</v>
      </c>
    </row>
    <row r="3474" spans="1:20" x14ac:dyDescent="0.3">
      <c r="A3474" s="2" t="s">
        <v>9060</v>
      </c>
      <c r="B3474" s="3" t="s">
        <v>9330</v>
      </c>
      <c r="C3474" s="3" t="s">
        <v>9331</v>
      </c>
      <c r="D3474" s="4"/>
      <c r="E3474" s="5" t="s">
        <v>1340</v>
      </c>
      <c r="F3474" s="4">
        <v>0</v>
      </c>
      <c r="G3474" s="6">
        <v>47975</v>
      </c>
      <c r="H3474" s="3" t="s">
        <v>9332</v>
      </c>
      <c r="I3474" s="3"/>
      <c r="J3474" s="3"/>
      <c r="K3474" s="5" t="s">
        <v>118</v>
      </c>
      <c r="L3474" s="5">
        <v>3</v>
      </c>
      <c r="M3474" s="5" t="s">
        <v>168</v>
      </c>
      <c r="N3474" s="5">
        <f>VLOOKUP(M3474,[1]ArchetypeScores!E:N,10,FALSE)</f>
        <v>0</v>
      </c>
      <c r="O3474" s="5">
        <f>VLOOKUP(M3474,[1]ArchetypeScores!E:O,11,FALSE)</f>
        <v>-1</v>
      </c>
      <c r="P3474" s="5">
        <f>VLOOKUP(M3474,[1]ArchetypeScores!E:P,12,FALSE)</f>
        <v>0</v>
      </c>
      <c r="Q3474" s="2" t="str">
        <f>VLOOKUP(M3474,[1]ArchetypeScores!E:W,19,FALSE)</f>
        <v>Untargeted</v>
      </c>
      <c r="R3474" s="2">
        <f>VLOOKUP(M3474,[1]ArchetypeScores!E:I,5,FALSE)</f>
        <v>0</v>
      </c>
      <c r="S3474" s="2">
        <f>VLOOKUP(M3474,[1]ArchetypeScores!E:K,7,FALSE)</f>
        <v>0</v>
      </c>
      <c r="T3474" s="2" t="str">
        <f t="shared" si="54"/>
        <v>Not A&amp;R positive</v>
      </c>
    </row>
    <row r="3475" spans="1:20" x14ac:dyDescent="0.3">
      <c r="A3475" s="2" t="s">
        <v>9060</v>
      </c>
      <c r="B3475" s="3" t="s">
        <v>9333</v>
      </c>
      <c r="C3475" s="3" t="s">
        <v>9334</v>
      </c>
      <c r="D3475" s="4"/>
      <c r="E3475" s="5" t="s">
        <v>1340</v>
      </c>
      <c r="F3475" s="4">
        <v>0</v>
      </c>
      <c r="G3475" s="6">
        <v>47881</v>
      </c>
      <c r="H3475" s="3" t="s">
        <v>9335</v>
      </c>
      <c r="I3475" s="3" t="s">
        <v>9089</v>
      </c>
      <c r="J3475" s="3" t="s">
        <v>9333</v>
      </c>
      <c r="K3475" s="5" t="s">
        <v>112</v>
      </c>
      <c r="L3475" s="5" t="s">
        <v>112</v>
      </c>
      <c r="M3475" s="5" t="s">
        <v>961</v>
      </c>
      <c r="N3475" s="5">
        <f>VLOOKUP(M3475,[1]ArchetypeScores!E:N,10,FALSE)</f>
        <v>0</v>
      </c>
      <c r="O3475" s="5">
        <f>VLOOKUP(M3475,[1]ArchetypeScores!E:O,11,FALSE)</f>
        <v>0</v>
      </c>
      <c r="P3475" s="5">
        <f>VLOOKUP(M3475,[1]ArchetypeScores!E:P,12,FALSE)</f>
        <v>0</v>
      </c>
      <c r="Q3475" s="2" t="str">
        <f>VLOOKUP(M3475,[1]ArchetypeScores!E:W,19,FALSE)</f>
        <v>Untargeted</v>
      </c>
      <c r="R3475" s="2">
        <f>VLOOKUP(M3475,[1]ArchetypeScores!E:I,5,FALSE)</f>
        <v>0</v>
      </c>
      <c r="S3475" s="2">
        <f>VLOOKUP(M3475,[1]ArchetypeScores!E:K,7,FALSE)</f>
        <v>0</v>
      </c>
      <c r="T3475" s="2" t="str">
        <f t="shared" si="54"/>
        <v>Not A&amp;R positive</v>
      </c>
    </row>
    <row r="3476" spans="1:20" x14ac:dyDescent="0.3">
      <c r="A3476" s="2" t="s">
        <v>9060</v>
      </c>
      <c r="B3476" s="3" t="s">
        <v>9336</v>
      </c>
      <c r="C3476" s="3" t="s">
        <v>9337</v>
      </c>
      <c r="D3476" s="4"/>
      <c r="E3476" s="5" t="s">
        <v>1340</v>
      </c>
      <c r="F3476" s="4">
        <v>0</v>
      </c>
      <c r="G3476" s="6">
        <v>47882</v>
      </c>
      <c r="H3476" s="3" t="s">
        <v>9240</v>
      </c>
      <c r="I3476" s="3" t="s">
        <v>9089</v>
      </c>
      <c r="J3476" s="3" t="s">
        <v>9336</v>
      </c>
      <c r="K3476" s="5" t="s">
        <v>112</v>
      </c>
      <c r="L3476" s="5" t="s">
        <v>112</v>
      </c>
      <c r="M3476" s="5" t="s">
        <v>961</v>
      </c>
      <c r="N3476" s="5">
        <f>VLOOKUP(M3476,[1]ArchetypeScores!E:N,10,FALSE)</f>
        <v>0</v>
      </c>
      <c r="O3476" s="5">
        <f>VLOOKUP(M3476,[1]ArchetypeScores!E:O,11,FALSE)</f>
        <v>0</v>
      </c>
      <c r="P3476" s="5">
        <f>VLOOKUP(M3476,[1]ArchetypeScores!E:P,12,FALSE)</f>
        <v>0</v>
      </c>
      <c r="Q3476" s="2" t="str">
        <f>VLOOKUP(M3476,[1]ArchetypeScores!E:W,19,FALSE)</f>
        <v>Untargeted</v>
      </c>
      <c r="R3476" s="2">
        <f>VLOOKUP(M3476,[1]ArchetypeScores!E:I,5,FALSE)</f>
        <v>0</v>
      </c>
      <c r="S3476" s="2">
        <f>VLOOKUP(M3476,[1]ArchetypeScores!E:K,7,FALSE)</f>
        <v>0</v>
      </c>
      <c r="T3476" s="2" t="str">
        <f t="shared" si="54"/>
        <v>Not A&amp;R positive</v>
      </c>
    </row>
    <row r="3477" spans="1:20" x14ac:dyDescent="0.3">
      <c r="A3477" s="2" t="s">
        <v>9060</v>
      </c>
      <c r="B3477" s="3" t="s">
        <v>9338</v>
      </c>
      <c r="C3477" s="3" t="s">
        <v>9339</v>
      </c>
      <c r="D3477" s="4"/>
      <c r="E3477" s="5" t="s">
        <v>1340</v>
      </c>
      <c r="F3477" s="4">
        <v>0</v>
      </c>
      <c r="G3477" s="6">
        <v>47983</v>
      </c>
      <c r="H3477" s="3" t="s">
        <v>9340</v>
      </c>
      <c r="I3477" s="3"/>
      <c r="J3477" s="3"/>
      <c r="K3477" s="5" t="s">
        <v>57</v>
      </c>
      <c r="L3477" s="5">
        <v>29</v>
      </c>
      <c r="M3477" s="5" t="s">
        <v>58</v>
      </c>
      <c r="N3477" s="5">
        <f>VLOOKUP(M3477,[1]ArchetypeScores!E:N,10,FALSE)</f>
        <v>0</v>
      </c>
      <c r="O3477" s="5">
        <f>VLOOKUP(M3477,[1]ArchetypeScores!E:O,11,FALSE)</f>
        <v>-1</v>
      </c>
      <c r="P3477" s="5">
        <f>VLOOKUP(M3477,[1]ArchetypeScores!E:P,12,FALSE)</f>
        <v>0</v>
      </c>
      <c r="Q3477" s="2" t="str">
        <f>VLOOKUP(M3477,[1]ArchetypeScores!E:W,19,FALSE)</f>
        <v>Untargeted</v>
      </c>
      <c r="R3477" s="2">
        <f>VLOOKUP(M3477,[1]ArchetypeScores!E:I,5,FALSE)</f>
        <v>0</v>
      </c>
      <c r="S3477" s="2">
        <f>VLOOKUP(M3477,[1]ArchetypeScores!E:K,7,FALSE)</f>
        <v>0</v>
      </c>
      <c r="T3477" s="2" t="str">
        <f t="shared" si="54"/>
        <v>Not A&amp;R positive</v>
      </c>
    </row>
    <row r="3478" spans="1:20" x14ac:dyDescent="0.3">
      <c r="A3478" s="2" t="s">
        <v>9060</v>
      </c>
      <c r="B3478" s="3" t="s">
        <v>9341</v>
      </c>
      <c r="C3478" s="3" t="s">
        <v>9342</v>
      </c>
      <c r="D3478" s="4">
        <v>1.15E-2</v>
      </c>
      <c r="E3478" s="5" t="s">
        <v>1340</v>
      </c>
      <c r="F3478" s="4">
        <v>1.358E-2</v>
      </c>
      <c r="G3478" s="6">
        <v>47816</v>
      </c>
      <c r="H3478" s="3" t="s">
        <v>9343</v>
      </c>
      <c r="I3478" s="3"/>
      <c r="J3478" s="3"/>
      <c r="K3478" s="5" t="s">
        <v>57</v>
      </c>
      <c r="L3478" s="5">
        <v>29</v>
      </c>
      <c r="M3478" s="5" t="s">
        <v>58</v>
      </c>
      <c r="N3478" s="5">
        <f>VLOOKUP(M3478,[1]ArchetypeScores!E:N,10,FALSE)</f>
        <v>0</v>
      </c>
      <c r="O3478" s="5">
        <f>VLOOKUP(M3478,[1]ArchetypeScores!E:O,11,FALSE)</f>
        <v>-1</v>
      </c>
      <c r="P3478" s="5">
        <f>VLOOKUP(M3478,[1]ArchetypeScores!E:P,12,FALSE)</f>
        <v>0</v>
      </c>
      <c r="Q3478" s="2" t="str">
        <f>VLOOKUP(M3478,[1]ArchetypeScores!E:W,19,FALSE)</f>
        <v>Untargeted</v>
      </c>
      <c r="R3478" s="2">
        <f>VLOOKUP(M3478,[1]ArchetypeScores!E:I,5,FALSE)</f>
        <v>0</v>
      </c>
      <c r="S3478" s="2">
        <f>VLOOKUP(M3478,[1]ArchetypeScores!E:K,7,FALSE)</f>
        <v>0</v>
      </c>
      <c r="T3478" s="2" t="str">
        <f t="shared" si="54"/>
        <v>Not A&amp;R positive</v>
      </c>
    </row>
    <row r="3479" spans="1:20" x14ac:dyDescent="0.3">
      <c r="A3479" s="2" t="s">
        <v>9060</v>
      </c>
      <c r="B3479" s="3" t="s">
        <v>9344</v>
      </c>
      <c r="C3479" s="3" t="s">
        <v>9345</v>
      </c>
      <c r="D3479" s="4">
        <v>0.04</v>
      </c>
      <c r="E3479" s="5" t="s">
        <v>1340</v>
      </c>
      <c r="F3479" s="4">
        <v>4.8579999999999998E-2</v>
      </c>
      <c r="G3479" s="6">
        <v>47853</v>
      </c>
      <c r="H3479" s="3" t="s">
        <v>9346</v>
      </c>
      <c r="I3479" s="3"/>
      <c r="J3479" s="3"/>
      <c r="K3479" s="5" t="s">
        <v>154</v>
      </c>
      <c r="L3479" s="5">
        <v>2</v>
      </c>
      <c r="M3479" s="5" t="s">
        <v>255</v>
      </c>
      <c r="N3479" s="5">
        <f>VLOOKUP(M3479,[1]ArchetypeScores!E:N,10,FALSE)</f>
        <v>1</v>
      </c>
      <c r="O3479" s="5">
        <f>VLOOKUP(M3479,[1]ArchetypeScores!E:O,11,FALSE)</f>
        <v>0</v>
      </c>
      <c r="P3479" s="5">
        <f>VLOOKUP(M3479,[1]ArchetypeScores!E:P,12,FALSE)</f>
        <v>0</v>
      </c>
      <c r="Q3479" s="2" t="str">
        <f>VLOOKUP(M3479,[1]ArchetypeScores!E:W,19,FALSE)</f>
        <v>Education and training</v>
      </c>
      <c r="R3479" s="2">
        <f>VLOOKUP(M3479,[1]ArchetypeScores!E:I,5,FALSE)</f>
        <v>0</v>
      </c>
      <c r="S3479" s="2">
        <f>VLOOKUP(M3479,[1]ArchetypeScores!E:K,7,FALSE)</f>
        <v>1</v>
      </c>
      <c r="T3479" s="2" t="str">
        <f t="shared" si="54"/>
        <v>Indirect only</v>
      </c>
    </row>
    <row r="3480" spans="1:20" x14ac:dyDescent="0.3">
      <c r="A3480" s="2" t="s">
        <v>9060</v>
      </c>
      <c r="B3480" s="3" t="s">
        <v>9347</v>
      </c>
      <c r="C3480" s="3" t="s">
        <v>9348</v>
      </c>
      <c r="D3480" s="4"/>
      <c r="E3480" s="5" t="s">
        <v>1340</v>
      </c>
      <c r="F3480" s="4">
        <v>0</v>
      </c>
      <c r="G3480" s="6">
        <v>47823</v>
      </c>
      <c r="H3480" s="3" t="s">
        <v>9324</v>
      </c>
      <c r="I3480" s="3" t="s">
        <v>9325</v>
      </c>
      <c r="J3480" s="3"/>
      <c r="K3480" s="5" t="s">
        <v>291</v>
      </c>
      <c r="L3480" s="5">
        <v>4</v>
      </c>
      <c r="M3480" s="5" t="s">
        <v>292</v>
      </c>
      <c r="N3480" s="5">
        <f>VLOOKUP(M3480,[1]ArchetypeScores!E:N,10,FALSE)</f>
        <v>1</v>
      </c>
      <c r="O3480" s="5">
        <f>VLOOKUP(M3480,[1]ArchetypeScores!E:O,11,FALSE)</f>
        <v>0</v>
      </c>
      <c r="P3480" s="5">
        <f>VLOOKUP(M3480,[1]ArchetypeScores!E:P,12,FALSE)</f>
        <v>0</v>
      </c>
      <c r="Q3480" s="2" t="str">
        <f>VLOOKUP(M3480,[1]ArchetypeScores!E:W,19,FALSE)</f>
        <v>Education and training</v>
      </c>
      <c r="R3480" s="2">
        <f>VLOOKUP(M3480,[1]ArchetypeScores!E:I,5,FALSE)</f>
        <v>0</v>
      </c>
      <c r="S3480" s="2">
        <f>VLOOKUP(M3480,[1]ArchetypeScores!E:K,7,FALSE)</f>
        <v>0</v>
      </c>
      <c r="T3480" s="2" t="str">
        <f t="shared" si="54"/>
        <v>Not A&amp;R positive</v>
      </c>
    </row>
    <row r="3481" spans="1:20" x14ac:dyDescent="0.3">
      <c r="A3481" s="2" t="s">
        <v>9060</v>
      </c>
      <c r="B3481" s="3" t="s">
        <v>9349</v>
      </c>
      <c r="C3481" s="3" t="s">
        <v>9350</v>
      </c>
      <c r="D3481" s="4">
        <v>1.4999999999999999E-2</v>
      </c>
      <c r="E3481" s="5" t="s">
        <v>1340</v>
      </c>
      <c r="F3481" s="4">
        <v>1.7950000000000001E-2</v>
      </c>
      <c r="G3481" s="6">
        <v>47933</v>
      </c>
      <c r="H3481" s="3" t="s">
        <v>9351</v>
      </c>
      <c r="I3481" s="3"/>
      <c r="J3481" s="3"/>
      <c r="K3481" s="5" t="s">
        <v>3702</v>
      </c>
      <c r="L3481" s="5">
        <v>1</v>
      </c>
      <c r="M3481" s="5" t="s">
        <v>3703</v>
      </c>
      <c r="N3481" s="5">
        <f>VLOOKUP(M3481,[1]ArchetypeScores!E:N,10,FALSE)</f>
        <v>1</v>
      </c>
      <c r="O3481" s="5">
        <f>VLOOKUP(M3481,[1]ArchetypeScores!E:O,11,FALSE)</f>
        <v>-1</v>
      </c>
      <c r="P3481" s="5">
        <f>VLOOKUP(M3481,[1]ArchetypeScores!E:P,12,FALSE)</f>
        <v>1</v>
      </c>
      <c r="Q3481" s="2" t="str">
        <f>VLOOKUP(M3481,[1]ArchetypeScores!E:W,19,FALSE)</f>
        <v>Industrials - transportation</v>
      </c>
      <c r="R3481" s="2">
        <f>VLOOKUP(M3481,[1]ArchetypeScores!E:I,5,FALSE)</f>
        <v>0</v>
      </c>
      <c r="S3481" s="2">
        <f>VLOOKUP(M3481,[1]ArchetypeScores!E:K,7,FALSE)</f>
        <v>0</v>
      </c>
      <c r="T3481" s="2" t="str">
        <f t="shared" si="54"/>
        <v>Not A&amp;R positive</v>
      </c>
    </row>
    <row r="3482" spans="1:20" x14ac:dyDescent="0.3">
      <c r="A3482" s="2" t="s">
        <v>9060</v>
      </c>
      <c r="B3482" s="3" t="s">
        <v>9352</v>
      </c>
      <c r="C3482" s="3" t="s">
        <v>9353</v>
      </c>
      <c r="D3482" s="4"/>
      <c r="E3482" s="5" t="s">
        <v>1340</v>
      </c>
      <c r="F3482" s="4">
        <v>0</v>
      </c>
      <c r="G3482" s="6">
        <v>47934</v>
      </c>
      <c r="H3482" s="3" t="s">
        <v>9354</v>
      </c>
      <c r="I3482" s="3"/>
      <c r="J3482" s="3"/>
      <c r="K3482" s="5" t="s">
        <v>67</v>
      </c>
      <c r="L3482" s="5">
        <v>1</v>
      </c>
      <c r="M3482" s="5" t="s">
        <v>265</v>
      </c>
      <c r="N3482" s="5">
        <f>VLOOKUP(M3482,[1]ArchetypeScores!E:N,10,FALSE)</f>
        <v>0</v>
      </c>
      <c r="O3482" s="5">
        <f>VLOOKUP(M3482,[1]ArchetypeScores!E:O,11,FALSE)</f>
        <v>-1</v>
      </c>
      <c r="P3482" s="5">
        <f>VLOOKUP(M3482,[1]ArchetypeScores!E:P,12,FALSE)</f>
        <v>0</v>
      </c>
      <c r="Q3482" s="2" t="str">
        <f>VLOOKUP(M3482,[1]ArchetypeScores!E:W,19,FALSE)</f>
        <v>Untargeted</v>
      </c>
      <c r="R3482" s="2">
        <f>VLOOKUP(M3482,[1]ArchetypeScores!E:I,5,FALSE)</f>
        <v>0</v>
      </c>
      <c r="S3482" s="2">
        <f>VLOOKUP(M3482,[1]ArchetypeScores!E:K,7,FALSE)</f>
        <v>0</v>
      </c>
      <c r="T3482" s="2" t="str">
        <f t="shared" si="54"/>
        <v>Not A&amp;R positive</v>
      </c>
    </row>
    <row r="3483" spans="1:20" x14ac:dyDescent="0.3">
      <c r="A3483" s="2" t="s">
        <v>9060</v>
      </c>
      <c r="B3483" s="3" t="s">
        <v>9355</v>
      </c>
      <c r="C3483" s="3" t="s">
        <v>9356</v>
      </c>
      <c r="D3483" s="4">
        <v>1.2999999999999999E-2</v>
      </c>
      <c r="E3483" s="5" t="s">
        <v>1340</v>
      </c>
      <c r="F3483" s="4">
        <v>1.4120000000000001E-2</v>
      </c>
      <c r="G3483" s="6">
        <v>48021</v>
      </c>
      <c r="H3483" s="3" t="s">
        <v>9185</v>
      </c>
      <c r="I3483" s="3"/>
      <c r="J3483" s="3"/>
      <c r="K3483" s="5" t="s">
        <v>57</v>
      </c>
      <c r="L3483" s="5">
        <v>29</v>
      </c>
      <c r="M3483" s="5" t="s">
        <v>58</v>
      </c>
      <c r="N3483" s="5">
        <f>VLOOKUP(M3483,[1]ArchetypeScores!E:N,10,FALSE)</f>
        <v>0</v>
      </c>
      <c r="O3483" s="5">
        <f>VLOOKUP(M3483,[1]ArchetypeScores!E:O,11,FALSE)</f>
        <v>-1</v>
      </c>
      <c r="P3483" s="5">
        <f>VLOOKUP(M3483,[1]ArchetypeScores!E:P,12,FALSE)</f>
        <v>0</v>
      </c>
      <c r="Q3483" s="2" t="str">
        <f>VLOOKUP(M3483,[1]ArchetypeScores!E:W,19,FALSE)</f>
        <v>Untargeted</v>
      </c>
      <c r="R3483" s="2">
        <f>VLOOKUP(M3483,[1]ArchetypeScores!E:I,5,FALSE)</f>
        <v>0</v>
      </c>
      <c r="S3483" s="2">
        <f>VLOOKUP(M3483,[1]ArchetypeScores!E:K,7,FALSE)</f>
        <v>0</v>
      </c>
      <c r="T3483" s="2" t="str">
        <f t="shared" si="54"/>
        <v>Not A&amp;R positive</v>
      </c>
    </row>
    <row r="3484" spans="1:20" x14ac:dyDescent="0.3">
      <c r="A3484" s="2" t="s">
        <v>9060</v>
      </c>
      <c r="B3484" s="3" t="s">
        <v>9357</v>
      </c>
      <c r="C3484" s="3" t="s">
        <v>9358</v>
      </c>
      <c r="D3484" s="4">
        <v>0.45</v>
      </c>
      <c r="E3484" s="5" t="s">
        <v>1340</v>
      </c>
      <c r="F3484" s="4">
        <v>0.48865999999999998</v>
      </c>
      <c r="G3484" s="6">
        <v>48015</v>
      </c>
      <c r="H3484" s="3" t="s">
        <v>9185</v>
      </c>
      <c r="I3484" s="3"/>
      <c r="J3484" s="3"/>
      <c r="K3484" s="5" t="s">
        <v>38</v>
      </c>
      <c r="L3484" s="5">
        <v>13</v>
      </c>
      <c r="M3484" s="5" t="s">
        <v>39</v>
      </c>
      <c r="N3484" s="5">
        <f>VLOOKUP(M3484,[1]ArchetypeScores!E:N,10,FALSE)</f>
        <v>0</v>
      </c>
      <c r="O3484" s="5">
        <f>VLOOKUP(M3484,[1]ArchetypeScores!E:O,11,FALSE)</f>
        <v>-2</v>
      </c>
      <c r="P3484" s="5">
        <f>VLOOKUP(M3484,[1]ArchetypeScores!E:P,12,FALSE)</f>
        <v>0</v>
      </c>
      <c r="Q3484" s="2" t="str">
        <f>VLOOKUP(M3484,[1]ArchetypeScores!E:W,19,FALSE)</f>
        <v>Industrials - transportation</v>
      </c>
      <c r="R3484" s="2">
        <f>VLOOKUP(M3484,[1]ArchetypeScores!E:I,5,FALSE)</f>
        <v>0</v>
      </c>
      <c r="S3484" s="2">
        <f>VLOOKUP(M3484,[1]ArchetypeScores!E:K,7,FALSE)</f>
        <v>0</v>
      </c>
      <c r="T3484" s="2" t="str">
        <f t="shared" si="54"/>
        <v>Not A&amp;R positive</v>
      </c>
    </row>
    <row r="3485" spans="1:20" x14ac:dyDescent="0.3">
      <c r="A3485" s="2" t="s">
        <v>9060</v>
      </c>
      <c r="B3485" s="3" t="s">
        <v>9359</v>
      </c>
      <c r="C3485" s="3" t="s">
        <v>9360</v>
      </c>
      <c r="D3485" s="4"/>
      <c r="E3485" s="5" t="s">
        <v>1340</v>
      </c>
      <c r="F3485" s="4">
        <v>0</v>
      </c>
      <c r="G3485" s="6">
        <v>47848</v>
      </c>
      <c r="H3485" s="3" t="s">
        <v>9361</v>
      </c>
      <c r="I3485" s="3"/>
      <c r="J3485" s="3"/>
      <c r="K3485" s="5" t="s">
        <v>57</v>
      </c>
      <c r="L3485" s="5">
        <v>29</v>
      </c>
      <c r="M3485" s="5" t="s">
        <v>58</v>
      </c>
      <c r="N3485" s="5">
        <f>VLOOKUP(M3485,[1]ArchetypeScores!E:N,10,FALSE)</f>
        <v>0</v>
      </c>
      <c r="O3485" s="5">
        <f>VLOOKUP(M3485,[1]ArchetypeScores!E:O,11,FALSE)</f>
        <v>-1</v>
      </c>
      <c r="P3485" s="5">
        <f>VLOOKUP(M3485,[1]ArchetypeScores!E:P,12,FALSE)</f>
        <v>0</v>
      </c>
      <c r="Q3485" s="2" t="str">
        <f>VLOOKUP(M3485,[1]ArchetypeScores!E:W,19,FALSE)</f>
        <v>Untargeted</v>
      </c>
      <c r="R3485" s="2">
        <f>VLOOKUP(M3485,[1]ArchetypeScores!E:I,5,FALSE)</f>
        <v>0</v>
      </c>
      <c r="S3485" s="2">
        <f>VLOOKUP(M3485,[1]ArchetypeScores!E:K,7,FALSE)</f>
        <v>0</v>
      </c>
      <c r="T3485" s="2" t="str">
        <f t="shared" si="54"/>
        <v>Not A&amp;R positive</v>
      </c>
    </row>
    <row r="3486" spans="1:20" x14ac:dyDescent="0.3">
      <c r="A3486" s="2" t="s">
        <v>9060</v>
      </c>
      <c r="B3486" s="3" t="s">
        <v>9362</v>
      </c>
      <c r="C3486" s="3" t="s">
        <v>9363</v>
      </c>
      <c r="D3486" s="4"/>
      <c r="E3486" s="5" t="s">
        <v>1340</v>
      </c>
      <c r="F3486" s="4">
        <v>0</v>
      </c>
      <c r="G3486" s="6">
        <v>47976</v>
      </c>
      <c r="H3486" s="3" t="s">
        <v>9364</v>
      </c>
      <c r="I3486" s="3"/>
      <c r="J3486" s="3"/>
      <c r="K3486" s="5" t="s">
        <v>67</v>
      </c>
      <c r="L3486" s="5">
        <v>1</v>
      </c>
      <c r="M3486" s="5" t="s">
        <v>265</v>
      </c>
      <c r="N3486" s="5">
        <f>VLOOKUP(M3486,[1]ArchetypeScores!E:N,10,FALSE)</f>
        <v>0</v>
      </c>
      <c r="O3486" s="5">
        <f>VLOOKUP(M3486,[1]ArchetypeScores!E:O,11,FALSE)</f>
        <v>-1</v>
      </c>
      <c r="P3486" s="5">
        <f>VLOOKUP(M3486,[1]ArchetypeScores!E:P,12,FALSE)</f>
        <v>0</v>
      </c>
      <c r="Q3486" s="2" t="str">
        <f>VLOOKUP(M3486,[1]ArchetypeScores!E:W,19,FALSE)</f>
        <v>Untargeted</v>
      </c>
      <c r="R3486" s="2">
        <f>VLOOKUP(M3486,[1]ArchetypeScores!E:I,5,FALSE)</f>
        <v>0</v>
      </c>
      <c r="S3486" s="2">
        <f>VLOOKUP(M3486,[1]ArchetypeScores!E:K,7,FALSE)</f>
        <v>0</v>
      </c>
      <c r="T3486" s="2" t="str">
        <f t="shared" si="54"/>
        <v>Not A&amp;R positive</v>
      </c>
    </row>
    <row r="3487" spans="1:20" x14ac:dyDescent="0.3">
      <c r="A3487" s="2" t="s">
        <v>9060</v>
      </c>
      <c r="B3487" s="3" t="s">
        <v>9365</v>
      </c>
      <c r="C3487" s="3" t="s">
        <v>9366</v>
      </c>
      <c r="D3487" s="4"/>
      <c r="E3487" s="5" t="s">
        <v>1340</v>
      </c>
      <c r="F3487" s="4">
        <v>0</v>
      </c>
      <c r="G3487" s="6">
        <v>47831</v>
      </c>
      <c r="H3487" s="3" t="s">
        <v>9367</v>
      </c>
      <c r="I3487" s="3"/>
      <c r="J3487" s="3"/>
      <c r="K3487" s="5" t="s">
        <v>118</v>
      </c>
      <c r="L3487" s="5">
        <v>3</v>
      </c>
      <c r="M3487" s="5" t="s">
        <v>168</v>
      </c>
      <c r="N3487" s="5">
        <f>VLOOKUP(M3487,[1]ArchetypeScores!E:N,10,FALSE)</f>
        <v>0</v>
      </c>
      <c r="O3487" s="5">
        <f>VLOOKUP(M3487,[1]ArchetypeScores!E:O,11,FALSE)</f>
        <v>-1</v>
      </c>
      <c r="P3487" s="5">
        <f>VLOOKUP(M3487,[1]ArchetypeScores!E:P,12,FALSE)</f>
        <v>0</v>
      </c>
      <c r="Q3487" s="2" t="str">
        <f>VLOOKUP(M3487,[1]ArchetypeScores!E:W,19,FALSE)</f>
        <v>Untargeted</v>
      </c>
      <c r="R3487" s="2">
        <f>VLOOKUP(M3487,[1]ArchetypeScores!E:I,5,FALSE)</f>
        <v>0</v>
      </c>
      <c r="S3487" s="2">
        <f>VLOOKUP(M3487,[1]ArchetypeScores!E:K,7,FALSE)</f>
        <v>0</v>
      </c>
      <c r="T3487" s="2" t="str">
        <f t="shared" si="54"/>
        <v>Not A&amp;R positive</v>
      </c>
    </row>
    <row r="3488" spans="1:20" x14ac:dyDescent="0.3">
      <c r="A3488" s="2" t="s">
        <v>9060</v>
      </c>
      <c r="B3488" s="3" t="s">
        <v>9368</v>
      </c>
      <c r="C3488" s="3" t="s">
        <v>9369</v>
      </c>
      <c r="D3488" s="4">
        <v>0.42499999999999999</v>
      </c>
      <c r="E3488" s="5" t="s">
        <v>1340</v>
      </c>
      <c r="F3488" s="4">
        <v>0.51359999999999995</v>
      </c>
      <c r="G3488" s="6">
        <v>47916</v>
      </c>
      <c r="H3488" s="3" t="s">
        <v>9370</v>
      </c>
      <c r="I3488" s="3"/>
      <c r="J3488" s="3"/>
      <c r="K3488" s="5" t="s">
        <v>67</v>
      </c>
      <c r="L3488" s="5">
        <v>2</v>
      </c>
      <c r="M3488" s="5" t="s">
        <v>68</v>
      </c>
      <c r="N3488" s="5">
        <f>VLOOKUP(M3488,[1]ArchetypeScores!E:N,10,FALSE)</f>
        <v>0</v>
      </c>
      <c r="O3488" s="5">
        <f>VLOOKUP(M3488,[1]ArchetypeScores!E:O,11,FALSE)</f>
        <v>-1</v>
      </c>
      <c r="P3488" s="5">
        <f>VLOOKUP(M3488,[1]ArchetypeScores!E:P,12,FALSE)</f>
        <v>0</v>
      </c>
      <c r="Q3488" s="2" t="str">
        <f>VLOOKUP(M3488,[1]ArchetypeScores!E:W,19,FALSE)</f>
        <v>Untargeted</v>
      </c>
      <c r="R3488" s="2">
        <f>VLOOKUP(M3488,[1]ArchetypeScores!E:I,5,FALSE)</f>
        <v>0</v>
      </c>
      <c r="S3488" s="2">
        <f>VLOOKUP(M3488,[1]ArchetypeScores!E:K,7,FALSE)</f>
        <v>0</v>
      </c>
      <c r="T3488" s="2" t="str">
        <f t="shared" si="54"/>
        <v>Not A&amp;R positive</v>
      </c>
    </row>
    <row r="3489" spans="1:20" x14ac:dyDescent="0.3">
      <c r="A3489" s="2" t="s">
        <v>9060</v>
      </c>
      <c r="B3489" s="3" t="s">
        <v>9371</v>
      </c>
      <c r="C3489" s="3" t="s">
        <v>9372</v>
      </c>
      <c r="D3489" s="4"/>
      <c r="E3489" s="5" t="s">
        <v>1340</v>
      </c>
      <c r="F3489" s="4">
        <v>0</v>
      </c>
      <c r="G3489" s="6">
        <v>47898</v>
      </c>
      <c r="H3489" s="3" t="s">
        <v>9373</v>
      </c>
      <c r="I3489" s="3"/>
      <c r="J3489" s="3"/>
      <c r="K3489" s="5" t="s">
        <v>118</v>
      </c>
      <c r="L3489" s="5">
        <v>3</v>
      </c>
      <c r="M3489" s="5" t="s">
        <v>168</v>
      </c>
      <c r="N3489" s="5">
        <f>VLOOKUP(M3489,[1]ArchetypeScores!E:N,10,FALSE)</f>
        <v>0</v>
      </c>
      <c r="O3489" s="5">
        <f>VLOOKUP(M3489,[1]ArchetypeScores!E:O,11,FALSE)</f>
        <v>-1</v>
      </c>
      <c r="P3489" s="5">
        <f>VLOOKUP(M3489,[1]ArchetypeScores!E:P,12,FALSE)</f>
        <v>0</v>
      </c>
      <c r="Q3489" s="2" t="str">
        <f>VLOOKUP(M3489,[1]ArchetypeScores!E:W,19,FALSE)</f>
        <v>Untargeted</v>
      </c>
      <c r="R3489" s="2">
        <f>VLOOKUP(M3489,[1]ArchetypeScores!E:I,5,FALSE)</f>
        <v>0</v>
      </c>
      <c r="S3489" s="2">
        <f>VLOOKUP(M3489,[1]ArchetypeScores!E:K,7,FALSE)</f>
        <v>0</v>
      </c>
      <c r="T3489" s="2" t="str">
        <f t="shared" si="54"/>
        <v>Not A&amp;R positive</v>
      </c>
    </row>
    <row r="3490" spans="1:20" x14ac:dyDescent="0.3">
      <c r="A3490" s="2" t="s">
        <v>9060</v>
      </c>
      <c r="B3490" s="3" t="s">
        <v>9374</v>
      </c>
      <c r="C3490" s="3" t="s">
        <v>9375</v>
      </c>
      <c r="D3490" s="4"/>
      <c r="E3490" s="5" t="s">
        <v>1340</v>
      </c>
      <c r="F3490" s="4">
        <v>0</v>
      </c>
      <c r="G3490" s="6">
        <v>47982</v>
      </c>
      <c r="H3490" s="3" t="s">
        <v>9376</v>
      </c>
      <c r="I3490" s="3"/>
      <c r="J3490" s="3"/>
      <c r="K3490" s="5" t="s">
        <v>118</v>
      </c>
      <c r="L3490" s="5">
        <v>3</v>
      </c>
      <c r="M3490" s="5" t="s">
        <v>168</v>
      </c>
      <c r="N3490" s="5">
        <f>VLOOKUP(M3490,[1]ArchetypeScores!E:N,10,FALSE)</f>
        <v>0</v>
      </c>
      <c r="O3490" s="5">
        <f>VLOOKUP(M3490,[1]ArchetypeScores!E:O,11,FALSE)</f>
        <v>-1</v>
      </c>
      <c r="P3490" s="5">
        <f>VLOOKUP(M3490,[1]ArchetypeScores!E:P,12,FALSE)</f>
        <v>0</v>
      </c>
      <c r="Q3490" s="2" t="str">
        <f>VLOOKUP(M3490,[1]ArchetypeScores!E:W,19,FALSE)</f>
        <v>Untargeted</v>
      </c>
      <c r="R3490" s="2">
        <f>VLOOKUP(M3490,[1]ArchetypeScores!E:I,5,FALSE)</f>
        <v>0</v>
      </c>
      <c r="S3490" s="2">
        <f>VLOOKUP(M3490,[1]ArchetypeScores!E:K,7,FALSE)</f>
        <v>0</v>
      </c>
      <c r="T3490" s="2" t="str">
        <f t="shared" si="54"/>
        <v>Not A&amp;R positive</v>
      </c>
    </row>
    <row r="3491" spans="1:20" x14ac:dyDescent="0.3">
      <c r="A3491" s="2" t="s">
        <v>9060</v>
      </c>
      <c r="B3491" s="3" t="s">
        <v>9377</v>
      </c>
      <c r="C3491" s="3" t="s">
        <v>9378</v>
      </c>
      <c r="D3491" s="4"/>
      <c r="E3491" s="5" t="s">
        <v>1340</v>
      </c>
      <c r="F3491" s="4">
        <v>0</v>
      </c>
      <c r="G3491" s="6">
        <v>47919</v>
      </c>
      <c r="H3491" s="3" t="s">
        <v>9379</v>
      </c>
      <c r="I3491" s="3"/>
      <c r="J3491" s="3"/>
      <c r="K3491" s="5" t="s">
        <v>67</v>
      </c>
      <c r="L3491" s="5">
        <v>1</v>
      </c>
      <c r="M3491" s="5" t="s">
        <v>265</v>
      </c>
      <c r="N3491" s="5">
        <f>VLOOKUP(M3491,[1]ArchetypeScores!E:N,10,FALSE)</f>
        <v>0</v>
      </c>
      <c r="O3491" s="5">
        <f>VLOOKUP(M3491,[1]ArchetypeScores!E:O,11,FALSE)</f>
        <v>-1</v>
      </c>
      <c r="P3491" s="5">
        <f>VLOOKUP(M3491,[1]ArchetypeScores!E:P,12,FALSE)</f>
        <v>0</v>
      </c>
      <c r="Q3491" s="2" t="str">
        <f>VLOOKUP(M3491,[1]ArchetypeScores!E:W,19,FALSE)</f>
        <v>Untargeted</v>
      </c>
      <c r="R3491" s="2">
        <f>VLOOKUP(M3491,[1]ArchetypeScores!E:I,5,FALSE)</f>
        <v>0</v>
      </c>
      <c r="S3491" s="2">
        <f>VLOOKUP(M3491,[1]ArchetypeScores!E:K,7,FALSE)</f>
        <v>0</v>
      </c>
      <c r="T3491" s="2" t="str">
        <f t="shared" si="54"/>
        <v>Not A&amp;R positive</v>
      </c>
    </row>
    <row r="3492" spans="1:20" x14ac:dyDescent="0.3">
      <c r="A3492" s="2" t="s">
        <v>9060</v>
      </c>
      <c r="B3492" s="3" t="s">
        <v>9380</v>
      </c>
      <c r="C3492" s="3" t="s">
        <v>9381</v>
      </c>
      <c r="D3492" s="4"/>
      <c r="E3492" s="5" t="s">
        <v>1340</v>
      </c>
      <c r="F3492" s="4">
        <v>0</v>
      </c>
      <c r="G3492" s="6">
        <v>48022</v>
      </c>
      <c r="H3492" s="3" t="s">
        <v>9382</v>
      </c>
      <c r="I3492" s="3"/>
      <c r="J3492" s="3"/>
      <c r="K3492" s="5" t="s">
        <v>118</v>
      </c>
      <c r="L3492" s="5">
        <v>2</v>
      </c>
      <c r="M3492" s="5" t="s">
        <v>226</v>
      </c>
      <c r="N3492" s="5">
        <f>VLOOKUP(M3492,[1]ArchetypeScores!E:N,10,FALSE)</f>
        <v>0</v>
      </c>
      <c r="O3492" s="5">
        <f>VLOOKUP(M3492,[1]ArchetypeScores!E:O,11,FALSE)</f>
        <v>-1</v>
      </c>
      <c r="P3492" s="5">
        <f>VLOOKUP(M3492,[1]ArchetypeScores!E:P,12,FALSE)</f>
        <v>0</v>
      </c>
      <c r="Q3492" s="2" t="str">
        <f>VLOOKUP(M3492,[1]ArchetypeScores!E:W,19,FALSE)</f>
        <v>Untargeted</v>
      </c>
      <c r="R3492" s="2">
        <f>VLOOKUP(M3492,[1]ArchetypeScores!E:I,5,FALSE)</f>
        <v>0</v>
      </c>
      <c r="S3492" s="2">
        <f>VLOOKUP(M3492,[1]ArchetypeScores!E:K,7,FALSE)</f>
        <v>0</v>
      </c>
      <c r="T3492" s="2" t="str">
        <f t="shared" si="54"/>
        <v>Not A&amp;R positive</v>
      </c>
    </row>
    <row r="3493" spans="1:20" x14ac:dyDescent="0.3">
      <c r="A3493" s="2" t="s">
        <v>9060</v>
      </c>
      <c r="B3493" s="3" t="s">
        <v>9383</v>
      </c>
      <c r="C3493" s="3" t="s">
        <v>9384</v>
      </c>
      <c r="D3493" s="4"/>
      <c r="E3493" s="5" t="s">
        <v>1340</v>
      </c>
      <c r="F3493" s="4">
        <v>0</v>
      </c>
      <c r="G3493" s="6">
        <v>47921</v>
      </c>
      <c r="H3493" s="3" t="s">
        <v>9385</v>
      </c>
      <c r="I3493" s="3"/>
      <c r="J3493" s="3"/>
      <c r="K3493" s="5" t="s">
        <v>67</v>
      </c>
      <c r="L3493" s="5">
        <v>2</v>
      </c>
      <c r="M3493" s="5" t="s">
        <v>68</v>
      </c>
      <c r="N3493" s="5">
        <f>VLOOKUP(M3493,[1]ArchetypeScores!E:N,10,FALSE)</f>
        <v>0</v>
      </c>
      <c r="O3493" s="5">
        <f>VLOOKUP(M3493,[1]ArchetypeScores!E:O,11,FALSE)</f>
        <v>-1</v>
      </c>
      <c r="P3493" s="5">
        <f>VLOOKUP(M3493,[1]ArchetypeScores!E:P,12,FALSE)</f>
        <v>0</v>
      </c>
      <c r="Q3493" s="2" t="str">
        <f>VLOOKUP(M3493,[1]ArchetypeScores!E:W,19,FALSE)</f>
        <v>Untargeted</v>
      </c>
      <c r="R3493" s="2">
        <f>VLOOKUP(M3493,[1]ArchetypeScores!E:I,5,FALSE)</f>
        <v>0</v>
      </c>
      <c r="S3493" s="2">
        <f>VLOOKUP(M3493,[1]ArchetypeScores!E:K,7,FALSE)</f>
        <v>0</v>
      </c>
      <c r="T3493" s="2" t="str">
        <f t="shared" si="54"/>
        <v>Not A&amp;R positive</v>
      </c>
    </row>
    <row r="3494" spans="1:20" x14ac:dyDescent="0.3">
      <c r="A3494" s="2" t="s">
        <v>9060</v>
      </c>
      <c r="B3494" s="3" t="s">
        <v>9386</v>
      </c>
      <c r="C3494" s="3" t="s">
        <v>9387</v>
      </c>
      <c r="D3494" s="4"/>
      <c r="E3494" s="5" t="s">
        <v>1340</v>
      </c>
      <c r="F3494" s="4">
        <v>0</v>
      </c>
      <c r="G3494" s="6">
        <v>48052</v>
      </c>
      <c r="H3494" s="3" t="s">
        <v>9388</v>
      </c>
      <c r="I3494" s="3"/>
      <c r="J3494" s="3"/>
      <c r="K3494" s="5" t="s">
        <v>118</v>
      </c>
      <c r="L3494" s="5">
        <v>3</v>
      </c>
      <c r="M3494" s="5" t="s">
        <v>168</v>
      </c>
      <c r="N3494" s="5">
        <f>VLOOKUP(M3494,[1]ArchetypeScores!E:N,10,FALSE)</f>
        <v>0</v>
      </c>
      <c r="O3494" s="5">
        <f>VLOOKUP(M3494,[1]ArchetypeScores!E:O,11,FALSE)</f>
        <v>-1</v>
      </c>
      <c r="P3494" s="5">
        <f>VLOOKUP(M3494,[1]ArchetypeScores!E:P,12,FALSE)</f>
        <v>0</v>
      </c>
      <c r="Q3494" s="2" t="str">
        <f>VLOOKUP(M3494,[1]ArchetypeScores!E:W,19,FALSE)</f>
        <v>Untargeted</v>
      </c>
      <c r="R3494" s="2">
        <f>VLOOKUP(M3494,[1]ArchetypeScores!E:I,5,FALSE)</f>
        <v>0</v>
      </c>
      <c r="S3494" s="2">
        <f>VLOOKUP(M3494,[1]ArchetypeScores!E:K,7,FALSE)</f>
        <v>0</v>
      </c>
      <c r="T3494" s="2" t="str">
        <f t="shared" si="54"/>
        <v>Not A&amp;R positive</v>
      </c>
    </row>
    <row r="3495" spans="1:20" x14ac:dyDescent="0.3">
      <c r="A3495" s="2" t="s">
        <v>9060</v>
      </c>
      <c r="B3495" s="3" t="s">
        <v>9389</v>
      </c>
      <c r="C3495" s="3" t="s">
        <v>9390</v>
      </c>
      <c r="D3495" s="4"/>
      <c r="E3495" s="5" t="s">
        <v>1340</v>
      </c>
      <c r="F3495" s="4">
        <v>0</v>
      </c>
      <c r="G3495" s="6">
        <v>47910</v>
      </c>
      <c r="H3495" s="3" t="s">
        <v>9391</v>
      </c>
      <c r="I3495" s="3"/>
      <c r="J3495" s="3"/>
      <c r="K3495" s="5" t="s">
        <v>392</v>
      </c>
      <c r="L3495" s="5">
        <v>1</v>
      </c>
      <c r="M3495" s="5" t="s">
        <v>393</v>
      </c>
      <c r="N3495" s="5">
        <f>VLOOKUP(M3495,[1]ArchetypeScores!E:N,10,FALSE)</f>
        <v>0</v>
      </c>
      <c r="O3495" s="5">
        <f>VLOOKUP(M3495,[1]ArchetypeScores!E:O,11,FALSE)</f>
        <v>-1</v>
      </c>
      <c r="P3495" s="5">
        <f>VLOOKUP(M3495,[1]ArchetypeScores!E:P,12,FALSE)</f>
        <v>0</v>
      </c>
      <c r="Q3495" s="2" t="str">
        <f>VLOOKUP(M3495,[1]ArchetypeScores!E:W,19,FALSE)</f>
        <v>Other sector</v>
      </c>
      <c r="R3495" s="2">
        <f>VLOOKUP(M3495,[1]ArchetypeScores!E:I,5,FALSE)</f>
        <v>0</v>
      </c>
      <c r="S3495" s="2">
        <f>VLOOKUP(M3495,[1]ArchetypeScores!E:K,7,FALSE)</f>
        <v>0</v>
      </c>
      <c r="T3495" s="2" t="str">
        <f t="shared" si="54"/>
        <v>Not A&amp;R positive</v>
      </c>
    </row>
    <row r="3496" spans="1:20" x14ac:dyDescent="0.3">
      <c r="A3496" s="2" t="s">
        <v>9060</v>
      </c>
      <c r="B3496" s="3" t="s">
        <v>9392</v>
      </c>
      <c r="C3496" s="3" t="s">
        <v>9393</v>
      </c>
      <c r="D3496" s="4"/>
      <c r="E3496" s="5" t="s">
        <v>1340</v>
      </c>
      <c r="F3496" s="4">
        <v>0</v>
      </c>
      <c r="G3496" s="6">
        <v>47937</v>
      </c>
      <c r="H3496" s="3" t="s">
        <v>9394</v>
      </c>
      <c r="I3496" s="3"/>
      <c r="J3496" s="3"/>
      <c r="K3496" s="5" t="s">
        <v>38</v>
      </c>
      <c r="L3496" s="5">
        <v>13</v>
      </c>
      <c r="M3496" s="5" t="s">
        <v>39</v>
      </c>
      <c r="N3496" s="5">
        <f>VLOOKUP(M3496,[1]ArchetypeScores!E:N,10,FALSE)</f>
        <v>0</v>
      </c>
      <c r="O3496" s="5">
        <f>VLOOKUP(M3496,[1]ArchetypeScores!E:O,11,FALSE)</f>
        <v>-2</v>
      </c>
      <c r="P3496" s="5">
        <f>VLOOKUP(M3496,[1]ArchetypeScores!E:P,12,FALSE)</f>
        <v>0</v>
      </c>
      <c r="Q3496" s="2" t="str">
        <f>VLOOKUP(M3496,[1]ArchetypeScores!E:W,19,FALSE)</f>
        <v>Industrials - transportation</v>
      </c>
      <c r="R3496" s="2">
        <f>VLOOKUP(M3496,[1]ArchetypeScores!E:I,5,FALSE)</f>
        <v>0</v>
      </c>
      <c r="S3496" s="2">
        <f>VLOOKUP(M3496,[1]ArchetypeScores!E:K,7,FALSE)</f>
        <v>0</v>
      </c>
      <c r="T3496" s="2" t="str">
        <f t="shared" si="54"/>
        <v>Not A&amp;R positive</v>
      </c>
    </row>
    <row r="3497" spans="1:20" ht="20.399999999999999" x14ac:dyDescent="0.3">
      <c r="A3497" s="2" t="s">
        <v>9060</v>
      </c>
      <c r="B3497" s="7" t="s">
        <v>9395</v>
      </c>
      <c r="C3497" s="3" t="s">
        <v>9396</v>
      </c>
      <c r="D3497" s="4"/>
      <c r="E3497" s="5" t="s">
        <v>1340</v>
      </c>
      <c r="F3497" s="4">
        <v>0</v>
      </c>
      <c r="G3497" s="6">
        <v>47889</v>
      </c>
      <c r="H3497" s="3" t="s">
        <v>9397</v>
      </c>
      <c r="I3497" s="3"/>
      <c r="J3497" s="3"/>
      <c r="K3497" s="5" t="s">
        <v>38</v>
      </c>
      <c r="L3497" s="5">
        <v>1</v>
      </c>
      <c r="M3497" s="5" t="s">
        <v>43</v>
      </c>
      <c r="N3497" s="5">
        <f>VLOOKUP(M3497,[1]ArchetypeScores!E:N,10,FALSE)</f>
        <v>0</v>
      </c>
      <c r="O3497" s="5">
        <f>VLOOKUP(M3497,[1]ArchetypeScores!E:O,11,FALSE)</f>
        <v>-1</v>
      </c>
      <c r="P3497" s="5">
        <f>VLOOKUP(M3497,[1]ArchetypeScores!E:P,12,FALSE)</f>
        <v>0</v>
      </c>
      <c r="Q3497" s="2" t="str">
        <f>VLOOKUP(M3497,[1]ArchetypeScores!E:W,19,FALSE)</f>
        <v>Consumer (including agriculture and tourism)</v>
      </c>
      <c r="R3497" s="2">
        <f>VLOOKUP(M3497,[1]ArchetypeScores!E:I,5,FALSE)</f>
        <v>0</v>
      </c>
      <c r="S3497" s="2">
        <f>VLOOKUP(M3497,[1]ArchetypeScores!E:K,7,FALSE)</f>
        <v>0</v>
      </c>
      <c r="T3497" s="2" t="str">
        <f t="shared" si="54"/>
        <v>Not A&amp;R positive</v>
      </c>
    </row>
    <row r="3498" spans="1:20" x14ac:dyDescent="0.3">
      <c r="A3498" s="2" t="s">
        <v>9060</v>
      </c>
      <c r="B3498" s="3" t="s">
        <v>9398</v>
      </c>
      <c r="C3498" s="3" t="s">
        <v>9399</v>
      </c>
      <c r="D3498" s="4">
        <v>6.0000000000000001E-3</v>
      </c>
      <c r="E3498" s="5" t="s">
        <v>1340</v>
      </c>
      <c r="F3498" s="4">
        <v>6.4799999999999996E-3</v>
      </c>
      <c r="G3498" s="6">
        <v>47890</v>
      </c>
      <c r="H3498" s="3" t="s">
        <v>9400</v>
      </c>
      <c r="I3498" s="3"/>
      <c r="J3498" s="3"/>
      <c r="K3498" s="5" t="s">
        <v>47</v>
      </c>
      <c r="L3498" s="5">
        <v>1</v>
      </c>
      <c r="M3498" s="5" t="s">
        <v>48</v>
      </c>
      <c r="N3498" s="5">
        <f>VLOOKUP(M3498,[1]ArchetypeScores!E:N,10,FALSE)</f>
        <v>0</v>
      </c>
      <c r="O3498" s="5">
        <f>VLOOKUP(M3498,[1]ArchetypeScores!E:O,11,FALSE)</f>
        <v>0</v>
      </c>
      <c r="P3498" s="5">
        <f>VLOOKUP(M3498,[1]ArchetypeScores!E:P,12,FALSE)</f>
        <v>0</v>
      </c>
      <c r="Q3498" s="2" t="str">
        <f>VLOOKUP(M3498,[1]ArchetypeScores!E:W,19,FALSE)</f>
        <v>Consumer (including agriculture and tourism)</v>
      </c>
      <c r="R3498" s="2">
        <f>VLOOKUP(M3498,[1]ArchetypeScores!E:I,5,FALSE)</f>
        <v>0</v>
      </c>
      <c r="S3498" s="2">
        <f>VLOOKUP(M3498,[1]ArchetypeScores!E:K,7,FALSE)</f>
        <v>0</v>
      </c>
      <c r="T3498" s="2" t="str">
        <f t="shared" si="54"/>
        <v>Not A&amp;R positive</v>
      </c>
    </row>
    <row r="3499" spans="1:20" x14ac:dyDescent="0.3">
      <c r="A3499" s="2" t="s">
        <v>9060</v>
      </c>
      <c r="B3499" s="3" t="s">
        <v>9401</v>
      </c>
      <c r="C3499" s="3" t="s">
        <v>9402</v>
      </c>
      <c r="D3499" s="4"/>
      <c r="E3499" s="5" t="s">
        <v>1340</v>
      </c>
      <c r="F3499" s="4">
        <v>0</v>
      </c>
      <c r="G3499" s="6">
        <v>47872</v>
      </c>
      <c r="H3499" s="3" t="s">
        <v>9403</v>
      </c>
      <c r="I3499" s="3"/>
      <c r="J3499" s="3"/>
      <c r="K3499" s="5" t="s">
        <v>94</v>
      </c>
      <c r="L3499" s="5">
        <v>1</v>
      </c>
      <c r="M3499" s="5" t="s">
        <v>95</v>
      </c>
      <c r="N3499" s="5">
        <f>VLOOKUP(M3499,[1]ArchetypeScores!E:N,10,FALSE)</f>
        <v>1</v>
      </c>
      <c r="O3499" s="5">
        <f>VLOOKUP(M3499,[1]ArchetypeScores!E:O,11,FALSE)</f>
        <v>-1</v>
      </c>
      <c r="P3499" s="5">
        <f>VLOOKUP(M3499,[1]ArchetypeScores!E:P,12,FALSE)</f>
        <v>0</v>
      </c>
      <c r="Q3499" s="2" t="str">
        <f>VLOOKUP(M3499,[1]ArchetypeScores!E:W,19,FALSE)</f>
        <v>Consumer (including agriculture and tourism)</v>
      </c>
      <c r="R3499" s="2">
        <f>VLOOKUP(M3499,[1]ArchetypeScores!E:I,5,FALSE)</f>
        <v>0</v>
      </c>
      <c r="S3499" s="2">
        <f>VLOOKUP(M3499,[1]ArchetypeScores!E:K,7,FALSE)</f>
        <v>0</v>
      </c>
      <c r="T3499" s="2" t="str">
        <f t="shared" si="54"/>
        <v>Not A&amp;R positive</v>
      </c>
    </row>
    <row r="3500" spans="1:20" x14ac:dyDescent="0.3">
      <c r="A3500" s="2" t="s">
        <v>9060</v>
      </c>
      <c r="B3500" s="3" t="s">
        <v>9404</v>
      </c>
      <c r="C3500" s="3" t="s">
        <v>9405</v>
      </c>
      <c r="D3500" s="4"/>
      <c r="E3500" s="5" t="s">
        <v>1340</v>
      </c>
      <c r="F3500" s="4">
        <v>0</v>
      </c>
      <c r="G3500" s="6">
        <v>47900</v>
      </c>
      <c r="H3500" s="3" t="s">
        <v>9406</v>
      </c>
      <c r="I3500" s="3"/>
      <c r="J3500" s="3"/>
      <c r="K3500" s="5" t="s">
        <v>154</v>
      </c>
      <c r="L3500" s="5">
        <v>2</v>
      </c>
      <c r="M3500" s="5" t="s">
        <v>255</v>
      </c>
      <c r="N3500" s="5">
        <f>VLOOKUP(M3500,[1]ArchetypeScores!E:N,10,FALSE)</f>
        <v>1</v>
      </c>
      <c r="O3500" s="5">
        <f>VLOOKUP(M3500,[1]ArchetypeScores!E:O,11,FALSE)</f>
        <v>0</v>
      </c>
      <c r="P3500" s="5">
        <f>VLOOKUP(M3500,[1]ArchetypeScores!E:P,12,FALSE)</f>
        <v>0</v>
      </c>
      <c r="Q3500" s="2" t="str">
        <f>VLOOKUP(M3500,[1]ArchetypeScores!E:W,19,FALSE)</f>
        <v>Education and training</v>
      </c>
      <c r="R3500" s="2">
        <f>VLOOKUP(M3500,[1]ArchetypeScores!E:I,5,FALSE)</f>
        <v>0</v>
      </c>
      <c r="S3500" s="2">
        <f>VLOOKUP(M3500,[1]ArchetypeScores!E:K,7,FALSE)</f>
        <v>1</v>
      </c>
      <c r="T3500" s="2" t="str">
        <f t="shared" si="54"/>
        <v>Indirect only</v>
      </c>
    </row>
    <row r="3501" spans="1:20" x14ac:dyDescent="0.3">
      <c r="A3501" s="2" t="s">
        <v>9060</v>
      </c>
      <c r="B3501" s="3" t="s">
        <v>9407</v>
      </c>
      <c r="C3501" s="3" t="s">
        <v>9408</v>
      </c>
      <c r="D3501" s="4">
        <v>3.0000000000000001E-3</v>
      </c>
      <c r="E3501" s="5" t="s">
        <v>1340</v>
      </c>
      <c r="F3501" s="4">
        <v>3.81E-3</v>
      </c>
      <c r="G3501" s="6">
        <v>47869</v>
      </c>
      <c r="H3501" s="3" t="s">
        <v>9409</v>
      </c>
      <c r="I3501" s="3"/>
      <c r="J3501" s="3"/>
      <c r="K3501" s="5" t="s">
        <v>89</v>
      </c>
      <c r="L3501" s="5">
        <v>3</v>
      </c>
      <c r="M3501" s="5" t="s">
        <v>1225</v>
      </c>
      <c r="N3501" s="5">
        <f>VLOOKUP(M3501,[1]ArchetypeScores!E:N,10,FALSE)</f>
        <v>1</v>
      </c>
      <c r="O3501" s="5">
        <f>VLOOKUP(M3501,[1]ArchetypeScores!E:O,11,FALSE)</f>
        <v>0</v>
      </c>
      <c r="P3501" s="5">
        <f>VLOOKUP(M3501,[1]ArchetypeScores!E:P,12,FALSE)</f>
        <v>0</v>
      </c>
      <c r="Q3501" s="2" t="str">
        <f>VLOOKUP(M3501,[1]ArchetypeScores!E:W,19,FALSE)</f>
        <v>Other sector</v>
      </c>
      <c r="R3501" s="2">
        <f>VLOOKUP(M3501,[1]ArchetypeScores!E:I,5,FALSE)</f>
        <v>0</v>
      </c>
      <c r="S3501" s="2">
        <f>VLOOKUP(M3501,[1]ArchetypeScores!E:K,7,FALSE)</f>
        <v>0</v>
      </c>
      <c r="T3501" s="2" t="str">
        <f t="shared" si="54"/>
        <v>Not A&amp;R positive</v>
      </c>
    </row>
    <row r="3502" spans="1:20" x14ac:dyDescent="0.3">
      <c r="A3502" s="2" t="s">
        <v>9060</v>
      </c>
      <c r="B3502" s="3" t="s">
        <v>9410</v>
      </c>
      <c r="C3502" s="3" t="s">
        <v>9411</v>
      </c>
      <c r="D3502" s="4">
        <v>5.0000000000000001E-3</v>
      </c>
      <c r="E3502" s="5" t="s">
        <v>1340</v>
      </c>
      <c r="F3502" s="4">
        <v>6.0000000000000001E-3</v>
      </c>
      <c r="G3502" s="6">
        <v>47856</v>
      </c>
      <c r="H3502" s="3" t="s">
        <v>9412</v>
      </c>
      <c r="I3502" s="3"/>
      <c r="J3502" s="3"/>
      <c r="K3502" s="5" t="s">
        <v>142</v>
      </c>
      <c r="L3502" s="5">
        <v>2</v>
      </c>
      <c r="M3502" s="5" t="s">
        <v>250</v>
      </c>
      <c r="N3502" s="5">
        <f>VLOOKUP(M3502,[1]ArchetypeScores!E:N,10,FALSE)</f>
        <v>1</v>
      </c>
      <c r="O3502" s="5">
        <f>VLOOKUP(M3502,[1]ArchetypeScores!E:O,11,FALSE)</f>
        <v>1</v>
      </c>
      <c r="P3502" s="5">
        <f>VLOOKUP(M3502,[1]ArchetypeScores!E:P,12,FALSE)</f>
        <v>2</v>
      </c>
      <c r="Q3502" s="2" t="str">
        <f>VLOOKUP(M3502,[1]ArchetypeScores!E:W,19,FALSE)</f>
        <v>Materials (including forestry and nature)</v>
      </c>
      <c r="R3502" s="2">
        <f>VLOOKUP(M3502,[1]ArchetypeScores!E:I,5,FALSE)</f>
        <v>1</v>
      </c>
      <c r="S3502" s="2">
        <f>VLOOKUP(M3502,[1]ArchetypeScores!E:K,7,FALSE)</f>
        <v>1</v>
      </c>
      <c r="T3502" s="2" t="str">
        <f t="shared" si="54"/>
        <v>Both</v>
      </c>
    </row>
    <row r="3503" spans="1:20" x14ac:dyDescent="0.3">
      <c r="A3503" s="2" t="s">
        <v>9060</v>
      </c>
      <c r="B3503" s="3" t="s">
        <v>9413</v>
      </c>
      <c r="C3503" s="3" t="s">
        <v>9414</v>
      </c>
      <c r="D3503" s="4">
        <v>1E-3</v>
      </c>
      <c r="E3503" s="5" t="s">
        <v>1340</v>
      </c>
      <c r="F3503" s="4">
        <v>6.0999999999999997E-4</v>
      </c>
      <c r="G3503" s="6">
        <v>47952</v>
      </c>
      <c r="H3503" s="3" t="s">
        <v>9415</v>
      </c>
      <c r="I3503" s="3"/>
      <c r="J3503" s="3"/>
      <c r="K3503" s="5" t="s">
        <v>163</v>
      </c>
      <c r="L3503" s="5">
        <v>1</v>
      </c>
      <c r="M3503" s="5" t="s">
        <v>975</v>
      </c>
      <c r="N3503" s="5">
        <f>VLOOKUP(M3503,[1]ArchetypeScores!E:N,10,FALSE)</f>
        <v>0</v>
      </c>
      <c r="O3503" s="5">
        <f>VLOOKUP(M3503,[1]ArchetypeScores!E:O,11,FALSE)</f>
        <v>0</v>
      </c>
      <c r="P3503" s="5">
        <f>VLOOKUP(M3503,[1]ArchetypeScores!E:P,12,FALSE)</f>
        <v>0</v>
      </c>
      <c r="Q3503" s="2" t="str">
        <f>VLOOKUP(M3503,[1]ArchetypeScores!E:W,19,FALSE)</f>
        <v>Other sector</v>
      </c>
      <c r="R3503" s="2">
        <f>VLOOKUP(M3503,[1]ArchetypeScores!E:I,5,FALSE)</f>
        <v>0</v>
      </c>
      <c r="S3503" s="2">
        <f>VLOOKUP(M3503,[1]ArchetypeScores!E:K,7,FALSE)</f>
        <v>0</v>
      </c>
      <c r="T3503" s="2" t="str">
        <f t="shared" si="54"/>
        <v>Not A&amp;R positive</v>
      </c>
    </row>
    <row r="3504" spans="1:20" x14ac:dyDescent="0.3">
      <c r="A3504" s="2" t="s">
        <v>9060</v>
      </c>
      <c r="B3504" s="3" t="s">
        <v>9416</v>
      </c>
      <c r="C3504" s="3" t="s">
        <v>9417</v>
      </c>
      <c r="D3504" s="4">
        <v>0.05</v>
      </c>
      <c r="E3504" s="5" t="s">
        <v>1340</v>
      </c>
      <c r="F3504" s="4">
        <v>5.8869999999999999E-2</v>
      </c>
      <c r="G3504" s="6">
        <v>47819</v>
      </c>
      <c r="H3504" s="3" t="s">
        <v>9324</v>
      </c>
      <c r="I3504" s="3" t="s">
        <v>9325</v>
      </c>
      <c r="J3504" s="3"/>
      <c r="K3504" s="5" t="s">
        <v>118</v>
      </c>
      <c r="L3504" s="5">
        <v>3</v>
      </c>
      <c r="M3504" s="5" t="s">
        <v>168</v>
      </c>
      <c r="N3504" s="5">
        <f>VLOOKUP(M3504,[1]ArchetypeScores!E:N,10,FALSE)</f>
        <v>0</v>
      </c>
      <c r="O3504" s="5">
        <f>VLOOKUP(M3504,[1]ArchetypeScores!E:O,11,FALSE)</f>
        <v>-1</v>
      </c>
      <c r="P3504" s="5">
        <f>VLOOKUP(M3504,[1]ArchetypeScores!E:P,12,FALSE)</f>
        <v>0</v>
      </c>
      <c r="Q3504" s="2" t="str">
        <f>VLOOKUP(M3504,[1]ArchetypeScores!E:W,19,FALSE)</f>
        <v>Untargeted</v>
      </c>
      <c r="R3504" s="2">
        <f>VLOOKUP(M3504,[1]ArchetypeScores!E:I,5,FALSE)</f>
        <v>0</v>
      </c>
      <c r="S3504" s="2">
        <f>VLOOKUP(M3504,[1]ArchetypeScores!E:K,7,FALSE)</f>
        <v>0</v>
      </c>
      <c r="T3504" s="2" t="str">
        <f t="shared" si="54"/>
        <v>Not A&amp;R positive</v>
      </c>
    </row>
    <row r="3505" spans="1:20" x14ac:dyDescent="0.3">
      <c r="A3505" s="2" t="s">
        <v>9060</v>
      </c>
      <c r="B3505" s="3" t="s">
        <v>9418</v>
      </c>
      <c r="C3505" s="3" t="s">
        <v>9419</v>
      </c>
      <c r="D3505" s="4">
        <v>8.0000000000000002E-3</v>
      </c>
      <c r="E3505" s="5" t="s">
        <v>1340</v>
      </c>
      <c r="F3505" s="4">
        <v>8.2500000000000004E-3</v>
      </c>
      <c r="G3505" s="6">
        <v>48017</v>
      </c>
      <c r="H3505" s="3" t="s">
        <v>9185</v>
      </c>
      <c r="I3505" s="3"/>
      <c r="J3505" s="3"/>
      <c r="K3505" s="5" t="s">
        <v>175</v>
      </c>
      <c r="L3505" s="5">
        <v>4</v>
      </c>
      <c r="M3505" s="5" t="s">
        <v>219</v>
      </c>
      <c r="N3505" s="5">
        <f>VLOOKUP(M3505,[1]ArchetypeScores!E:N,10,FALSE)</f>
        <v>1</v>
      </c>
      <c r="O3505" s="5">
        <f>VLOOKUP(M3505,[1]ArchetypeScores!E:O,11,FALSE)</f>
        <v>0</v>
      </c>
      <c r="P3505" s="5">
        <f>VLOOKUP(M3505,[1]ArchetypeScores!E:P,12,FALSE)</f>
        <v>0</v>
      </c>
      <c r="Q3505" s="2" t="str">
        <f>VLOOKUP(M3505,[1]ArchetypeScores!E:W,19,FALSE)</f>
        <v>Other sector</v>
      </c>
      <c r="R3505" s="2">
        <f>VLOOKUP(M3505,[1]ArchetypeScores!E:I,5,FALSE)</f>
        <v>0</v>
      </c>
      <c r="S3505" s="2">
        <f>VLOOKUP(M3505,[1]ArchetypeScores!E:K,7,FALSE)</f>
        <v>0</v>
      </c>
      <c r="T3505" s="2" t="str">
        <f t="shared" si="54"/>
        <v>Not A&amp;R positive</v>
      </c>
    </row>
    <row r="3506" spans="1:20" x14ac:dyDescent="0.3">
      <c r="A3506" s="2" t="s">
        <v>9060</v>
      </c>
      <c r="B3506" s="3" t="s">
        <v>9420</v>
      </c>
      <c r="C3506" s="3" t="s">
        <v>9421</v>
      </c>
      <c r="D3506" s="4"/>
      <c r="E3506" s="5" t="s">
        <v>1340</v>
      </c>
      <c r="F3506" s="4">
        <v>0</v>
      </c>
      <c r="G3506" s="6">
        <v>48020</v>
      </c>
      <c r="H3506" s="3" t="s">
        <v>9185</v>
      </c>
      <c r="I3506" s="3"/>
      <c r="J3506" s="3"/>
      <c r="K3506" s="5" t="s">
        <v>291</v>
      </c>
      <c r="L3506" s="5">
        <v>4</v>
      </c>
      <c r="M3506" s="5" t="s">
        <v>292</v>
      </c>
      <c r="N3506" s="5">
        <f>VLOOKUP(M3506,[1]ArchetypeScores!E:N,10,FALSE)</f>
        <v>1</v>
      </c>
      <c r="O3506" s="5">
        <f>VLOOKUP(M3506,[1]ArchetypeScores!E:O,11,FALSE)</f>
        <v>0</v>
      </c>
      <c r="P3506" s="5">
        <f>VLOOKUP(M3506,[1]ArchetypeScores!E:P,12,FALSE)</f>
        <v>0</v>
      </c>
      <c r="Q3506" s="2" t="str">
        <f>VLOOKUP(M3506,[1]ArchetypeScores!E:W,19,FALSE)</f>
        <v>Education and training</v>
      </c>
      <c r="R3506" s="2">
        <f>VLOOKUP(M3506,[1]ArchetypeScores!E:I,5,FALSE)</f>
        <v>0</v>
      </c>
      <c r="S3506" s="2">
        <f>VLOOKUP(M3506,[1]ArchetypeScores!E:K,7,FALSE)</f>
        <v>0</v>
      </c>
      <c r="T3506" s="2" t="str">
        <f t="shared" si="54"/>
        <v>Not A&amp;R positive</v>
      </c>
    </row>
    <row r="3507" spans="1:20" x14ac:dyDescent="0.3">
      <c r="A3507" s="2" t="s">
        <v>9060</v>
      </c>
      <c r="B3507" s="3" t="s">
        <v>9422</v>
      </c>
      <c r="C3507" s="3" t="s">
        <v>9423</v>
      </c>
      <c r="D3507" s="4">
        <v>5.0000000000000001E-3</v>
      </c>
      <c r="E3507" s="5" t="s">
        <v>1340</v>
      </c>
      <c r="F3507" s="4">
        <v>6.5399999999999998E-3</v>
      </c>
      <c r="G3507" s="6">
        <v>47940</v>
      </c>
      <c r="H3507" s="3" t="s">
        <v>9424</v>
      </c>
      <c r="I3507" s="3"/>
      <c r="J3507" s="3"/>
      <c r="K3507" s="5" t="s">
        <v>163</v>
      </c>
      <c r="L3507" s="5">
        <v>3</v>
      </c>
      <c r="M3507" s="5" t="s">
        <v>164</v>
      </c>
      <c r="N3507" s="5">
        <f>VLOOKUP(M3507,[1]ArchetypeScores!E:N,10,FALSE)</f>
        <v>0</v>
      </c>
      <c r="O3507" s="5">
        <f>VLOOKUP(M3507,[1]ArchetypeScores!E:O,11,FALSE)</f>
        <v>0</v>
      </c>
      <c r="P3507" s="5">
        <f>VLOOKUP(M3507,[1]ArchetypeScores!E:P,12,FALSE)</f>
        <v>0</v>
      </c>
      <c r="Q3507" s="2" t="str">
        <f>VLOOKUP(M3507,[1]ArchetypeScores!E:W,19,FALSE)</f>
        <v>Education and training</v>
      </c>
      <c r="R3507" s="2">
        <f>VLOOKUP(M3507,[1]ArchetypeScores!E:I,5,FALSE)</f>
        <v>0</v>
      </c>
      <c r="S3507" s="2">
        <f>VLOOKUP(M3507,[1]ArchetypeScores!E:K,7,FALSE)</f>
        <v>0</v>
      </c>
      <c r="T3507" s="2" t="str">
        <f t="shared" si="54"/>
        <v>Not A&amp;R positive</v>
      </c>
    </row>
    <row r="3508" spans="1:20" x14ac:dyDescent="0.3">
      <c r="A3508" s="2" t="s">
        <v>9060</v>
      </c>
      <c r="B3508" s="3" t="s">
        <v>9425</v>
      </c>
      <c r="C3508" s="3" t="s">
        <v>9426</v>
      </c>
      <c r="D3508" s="4">
        <v>1E-3</v>
      </c>
      <c r="E3508" s="5" t="s">
        <v>1340</v>
      </c>
      <c r="F3508" s="4">
        <v>9.6000000000000002E-4</v>
      </c>
      <c r="G3508" s="6">
        <v>47791</v>
      </c>
      <c r="H3508" s="3" t="s">
        <v>9427</v>
      </c>
      <c r="I3508" s="3" t="s">
        <v>9209</v>
      </c>
      <c r="J3508" s="3"/>
      <c r="K3508" s="5" t="s">
        <v>142</v>
      </c>
      <c r="L3508" s="5">
        <v>1</v>
      </c>
      <c r="M3508" s="5" t="s">
        <v>4092</v>
      </c>
      <c r="N3508" s="5">
        <f>VLOOKUP(M3508,[1]ArchetypeScores!E:N,10,FALSE)</f>
        <v>1</v>
      </c>
      <c r="O3508" s="5">
        <f>VLOOKUP(M3508,[1]ArchetypeScores!E:O,11,FALSE)</f>
        <v>1</v>
      </c>
      <c r="P3508" s="5">
        <f>VLOOKUP(M3508,[1]ArchetypeScores!E:P,12,FALSE)</f>
        <v>1</v>
      </c>
      <c r="Q3508" s="2" t="str">
        <f>VLOOKUP(M3508,[1]ArchetypeScores!E:W,19,FALSE)</f>
        <v>Materials (including forestry and nature)</v>
      </c>
      <c r="R3508" s="2">
        <f>VLOOKUP(M3508,[1]ArchetypeScores!E:I,5,FALSE)</f>
        <v>0</v>
      </c>
      <c r="S3508" s="2">
        <f>VLOOKUP(M3508,[1]ArchetypeScores!E:K,7,FALSE)</f>
        <v>1</v>
      </c>
      <c r="T3508" s="2" t="str">
        <f t="shared" si="54"/>
        <v>Indirect only</v>
      </c>
    </row>
    <row r="3509" spans="1:20" x14ac:dyDescent="0.3">
      <c r="A3509" s="2" t="s">
        <v>9060</v>
      </c>
      <c r="B3509" s="3" t="s">
        <v>9428</v>
      </c>
      <c r="C3509" s="3" t="s">
        <v>9429</v>
      </c>
      <c r="D3509" s="4">
        <v>5.0000000000000001E-3</v>
      </c>
      <c r="E3509" s="5" t="s">
        <v>1340</v>
      </c>
      <c r="F3509" s="4">
        <v>5.4599999999999996E-3</v>
      </c>
      <c r="G3509" s="6">
        <v>47854</v>
      </c>
      <c r="H3509" s="3" t="s">
        <v>9430</v>
      </c>
      <c r="I3509" s="3"/>
      <c r="J3509" s="3"/>
      <c r="K3509" s="5" t="s">
        <v>118</v>
      </c>
      <c r="L3509" s="5">
        <v>3</v>
      </c>
      <c r="M3509" s="5" t="s">
        <v>168</v>
      </c>
      <c r="N3509" s="5">
        <f>VLOOKUP(M3509,[1]ArchetypeScores!E:N,10,FALSE)</f>
        <v>0</v>
      </c>
      <c r="O3509" s="5">
        <f>VLOOKUP(M3509,[1]ArchetypeScores!E:O,11,FALSE)</f>
        <v>-1</v>
      </c>
      <c r="P3509" s="5">
        <f>VLOOKUP(M3509,[1]ArchetypeScores!E:P,12,FALSE)</f>
        <v>0</v>
      </c>
      <c r="Q3509" s="2" t="str">
        <f>VLOOKUP(M3509,[1]ArchetypeScores!E:W,19,FALSE)</f>
        <v>Untargeted</v>
      </c>
      <c r="R3509" s="2">
        <f>VLOOKUP(M3509,[1]ArchetypeScores!E:I,5,FALSE)</f>
        <v>0</v>
      </c>
      <c r="S3509" s="2">
        <f>VLOOKUP(M3509,[1]ArchetypeScores!E:K,7,FALSE)</f>
        <v>0</v>
      </c>
      <c r="T3509" s="2" t="str">
        <f t="shared" si="54"/>
        <v>Not A&amp;R positive</v>
      </c>
    </row>
    <row r="3510" spans="1:20" x14ac:dyDescent="0.3">
      <c r="A3510" s="2" t="s">
        <v>9060</v>
      </c>
      <c r="B3510" s="3" t="s">
        <v>9431</v>
      </c>
      <c r="C3510" s="3" t="s">
        <v>9432</v>
      </c>
      <c r="D3510" s="4">
        <v>6.2E-2</v>
      </c>
      <c r="E3510" s="5" t="s">
        <v>1340</v>
      </c>
      <c r="F3510" s="4">
        <v>6.9800000000000001E-2</v>
      </c>
      <c r="G3510" s="6">
        <v>48059</v>
      </c>
      <c r="H3510" s="3" t="s">
        <v>9433</v>
      </c>
      <c r="I3510" s="3"/>
      <c r="J3510" s="3"/>
      <c r="K3510" s="5" t="s">
        <v>154</v>
      </c>
      <c r="L3510" s="5">
        <v>4</v>
      </c>
      <c r="M3510" s="5" t="s">
        <v>2047</v>
      </c>
      <c r="N3510" s="5">
        <f>VLOOKUP(M3510,[1]ArchetypeScores!E:N,10,FALSE)</f>
        <v>1</v>
      </c>
      <c r="O3510" s="5">
        <f>VLOOKUP(M3510,[1]ArchetypeScores!E:O,11,FALSE)</f>
        <v>-2</v>
      </c>
      <c r="P3510" s="5">
        <f>VLOOKUP(M3510,[1]ArchetypeScores!E:P,12,FALSE)</f>
        <v>0</v>
      </c>
      <c r="Q3510" s="2" t="str">
        <f>VLOOKUP(M3510,[1]ArchetypeScores!E:W,19,FALSE)</f>
        <v>Education and training</v>
      </c>
      <c r="R3510" s="2">
        <f>VLOOKUP(M3510,[1]ArchetypeScores!E:I,5,FALSE)</f>
        <v>0</v>
      </c>
      <c r="S3510" s="2">
        <f>VLOOKUP(M3510,[1]ArchetypeScores!E:K,7,FALSE)</f>
        <v>0</v>
      </c>
      <c r="T3510" s="2" t="str">
        <f t="shared" si="54"/>
        <v>Not A&amp;R positive</v>
      </c>
    </row>
    <row r="3511" spans="1:20" x14ac:dyDescent="0.3">
      <c r="A3511" s="2" t="s">
        <v>9060</v>
      </c>
      <c r="B3511" s="3" t="s">
        <v>9434</v>
      </c>
      <c r="C3511" s="3" t="s">
        <v>9435</v>
      </c>
      <c r="D3511" s="4">
        <v>2E-3</v>
      </c>
      <c r="E3511" s="5" t="s">
        <v>1340</v>
      </c>
      <c r="F3511" s="4">
        <v>2.8400000000000001E-3</v>
      </c>
      <c r="G3511" s="6">
        <v>47745</v>
      </c>
      <c r="H3511" s="3" t="s">
        <v>9436</v>
      </c>
      <c r="I3511" s="3"/>
      <c r="J3511" s="3"/>
      <c r="K3511" s="5" t="s">
        <v>229</v>
      </c>
      <c r="L3511" s="5">
        <v>3</v>
      </c>
      <c r="M3511" s="5" t="s">
        <v>2026</v>
      </c>
      <c r="N3511" s="5">
        <f>VLOOKUP(M3511,[1]ArchetypeScores!E:N,10,FALSE)</f>
        <v>1</v>
      </c>
      <c r="O3511" s="5">
        <f>VLOOKUP(M3511,[1]ArchetypeScores!E:O,11,FALSE)</f>
        <v>-2</v>
      </c>
      <c r="P3511" s="5">
        <f>VLOOKUP(M3511,[1]ArchetypeScores!E:P,12,FALSE)</f>
        <v>-2</v>
      </c>
      <c r="Q3511" s="2" t="str">
        <f>VLOOKUP(M3511,[1]ArchetypeScores!E:W,19,FALSE)</f>
        <v>Industrials - transportation</v>
      </c>
      <c r="R3511" s="2">
        <f>VLOOKUP(M3511,[1]ArchetypeScores!E:I,5,FALSE)</f>
        <v>0</v>
      </c>
      <c r="S3511" s="2">
        <f>VLOOKUP(M3511,[1]ArchetypeScores!E:K,7,FALSE)</f>
        <v>-1</v>
      </c>
      <c r="T3511" s="2" t="str">
        <f t="shared" si="54"/>
        <v>Not A&amp;R positive</v>
      </c>
    </row>
    <row r="3512" spans="1:20" x14ac:dyDescent="0.3">
      <c r="A3512" s="2" t="s">
        <v>9060</v>
      </c>
      <c r="B3512" s="3" t="s">
        <v>9437</v>
      </c>
      <c r="C3512" s="3" t="s">
        <v>9438</v>
      </c>
      <c r="D3512" s="4"/>
      <c r="E3512" s="5" t="s">
        <v>1340</v>
      </c>
      <c r="F3512" s="4">
        <v>0</v>
      </c>
      <c r="G3512" s="6">
        <v>47986</v>
      </c>
      <c r="H3512" s="3" t="s">
        <v>9439</v>
      </c>
      <c r="I3512" s="3"/>
      <c r="J3512" s="3"/>
      <c r="K3512" s="5" t="s">
        <v>47</v>
      </c>
      <c r="L3512" s="5">
        <v>1</v>
      </c>
      <c r="M3512" s="5" t="s">
        <v>48</v>
      </c>
      <c r="N3512" s="5">
        <f>VLOOKUP(M3512,[1]ArchetypeScores!E:N,10,FALSE)</f>
        <v>0</v>
      </c>
      <c r="O3512" s="5">
        <f>VLOOKUP(M3512,[1]ArchetypeScores!E:O,11,FALSE)</f>
        <v>0</v>
      </c>
      <c r="P3512" s="5">
        <f>VLOOKUP(M3512,[1]ArchetypeScores!E:P,12,FALSE)</f>
        <v>0</v>
      </c>
      <c r="Q3512" s="2" t="str">
        <f>VLOOKUP(M3512,[1]ArchetypeScores!E:W,19,FALSE)</f>
        <v>Consumer (including agriculture and tourism)</v>
      </c>
      <c r="R3512" s="2">
        <f>VLOOKUP(M3512,[1]ArchetypeScores!E:I,5,FALSE)</f>
        <v>0</v>
      </c>
      <c r="S3512" s="2">
        <f>VLOOKUP(M3512,[1]ArchetypeScores!E:K,7,FALSE)</f>
        <v>0</v>
      </c>
      <c r="T3512" s="2" t="str">
        <f t="shared" si="54"/>
        <v>Not A&amp;R positive</v>
      </c>
    </row>
    <row r="3513" spans="1:20" x14ac:dyDescent="0.3">
      <c r="A3513" s="2" t="s">
        <v>9060</v>
      </c>
      <c r="B3513" s="3" t="s">
        <v>9440</v>
      </c>
      <c r="C3513" s="3" t="s">
        <v>9441</v>
      </c>
      <c r="D3513" s="4">
        <v>8.9999999999999993E-3</v>
      </c>
      <c r="E3513" s="5" t="s">
        <v>1340</v>
      </c>
      <c r="F3513" s="4">
        <v>1.014E-2</v>
      </c>
      <c r="G3513" s="6">
        <v>48056</v>
      </c>
      <c r="H3513" s="3" t="s">
        <v>9442</v>
      </c>
      <c r="I3513" s="3"/>
      <c r="J3513" s="3"/>
      <c r="K3513" s="5" t="s">
        <v>61</v>
      </c>
      <c r="L3513" s="5">
        <v>5</v>
      </c>
      <c r="M3513" s="5" t="s">
        <v>62</v>
      </c>
      <c r="N3513" s="5">
        <f>VLOOKUP(M3513,[1]ArchetypeScores!E:N,10,FALSE)</f>
        <v>0</v>
      </c>
      <c r="O3513" s="5">
        <f>VLOOKUP(M3513,[1]ArchetypeScores!E:O,11,FALSE)</f>
        <v>-1</v>
      </c>
      <c r="P3513" s="5">
        <f>VLOOKUP(M3513,[1]ArchetypeScores!E:P,12,FALSE)</f>
        <v>0</v>
      </c>
      <c r="Q3513" s="2" t="str">
        <f>VLOOKUP(M3513,[1]ArchetypeScores!E:W,19,FALSE)</f>
        <v>Health care</v>
      </c>
      <c r="R3513" s="2">
        <f>VLOOKUP(M3513,[1]ArchetypeScores!E:I,5,FALSE)</f>
        <v>0</v>
      </c>
      <c r="S3513" s="2">
        <f>VLOOKUP(M3513,[1]ArchetypeScores!E:K,7,FALSE)</f>
        <v>0</v>
      </c>
      <c r="T3513" s="2" t="str">
        <f t="shared" si="54"/>
        <v>Not A&amp;R positive</v>
      </c>
    </row>
    <row r="3514" spans="1:20" x14ac:dyDescent="0.3">
      <c r="A3514" s="2" t="s">
        <v>9060</v>
      </c>
      <c r="B3514" s="3" t="s">
        <v>9443</v>
      </c>
      <c r="C3514" s="3" t="s">
        <v>9444</v>
      </c>
      <c r="D3514" s="4">
        <v>1E-3</v>
      </c>
      <c r="E3514" s="5" t="s">
        <v>1340</v>
      </c>
      <c r="F3514" s="4">
        <v>1.33E-3</v>
      </c>
      <c r="G3514" s="6">
        <v>47851</v>
      </c>
      <c r="H3514" s="3" t="s">
        <v>9445</v>
      </c>
      <c r="I3514" s="3" t="s">
        <v>9089</v>
      </c>
      <c r="J3514" s="3" t="s">
        <v>9241</v>
      </c>
      <c r="K3514" s="5" t="s">
        <v>196</v>
      </c>
      <c r="L3514" s="5">
        <v>5</v>
      </c>
      <c r="M3514" s="5" t="s">
        <v>9091</v>
      </c>
      <c r="N3514" s="5">
        <f>VLOOKUP(M3514,[1]ArchetypeScores!E:N,10,FALSE)</f>
        <v>1</v>
      </c>
      <c r="O3514" s="5">
        <f>VLOOKUP(M3514,[1]ArchetypeScores!E:O,11,FALSE)</f>
        <v>-2</v>
      </c>
      <c r="P3514" s="5">
        <f>VLOOKUP(M3514,[1]ArchetypeScores!E:P,12,FALSE)</f>
        <v>0</v>
      </c>
      <c r="Q3514" s="2" t="str">
        <f>VLOOKUP(M3514,[1]ArchetypeScores!E:W,19,FALSE)</f>
        <v>Industrials - other</v>
      </c>
      <c r="R3514" s="2">
        <f>VLOOKUP(M3514,[1]ArchetypeScores!E:I,5,FALSE)</f>
        <v>0</v>
      </c>
      <c r="S3514" s="2">
        <f>VLOOKUP(M3514,[1]ArchetypeScores!E:K,7,FALSE)</f>
        <v>-1</v>
      </c>
      <c r="T3514" s="2" t="str">
        <f t="shared" si="54"/>
        <v>Not A&amp;R positive</v>
      </c>
    </row>
    <row r="3515" spans="1:20" x14ac:dyDescent="0.3">
      <c r="A3515" s="2" t="s">
        <v>9060</v>
      </c>
      <c r="B3515" s="3" t="s">
        <v>9446</v>
      </c>
      <c r="C3515" s="3" t="s">
        <v>9447</v>
      </c>
      <c r="D3515" s="4">
        <v>0.02</v>
      </c>
      <c r="E3515" s="5" t="s">
        <v>1340</v>
      </c>
      <c r="F3515" s="4">
        <v>2.3640000000000001E-2</v>
      </c>
      <c r="G3515" s="6">
        <v>47888</v>
      </c>
      <c r="H3515" s="3" t="s">
        <v>9448</v>
      </c>
      <c r="I3515" s="3"/>
      <c r="J3515" s="3"/>
      <c r="K3515" s="5" t="s">
        <v>291</v>
      </c>
      <c r="L3515" s="5">
        <v>4</v>
      </c>
      <c r="M3515" s="5" t="s">
        <v>292</v>
      </c>
      <c r="N3515" s="5">
        <f>VLOOKUP(M3515,[1]ArchetypeScores!E:N,10,FALSE)</f>
        <v>1</v>
      </c>
      <c r="O3515" s="5">
        <f>VLOOKUP(M3515,[1]ArchetypeScores!E:O,11,FALSE)</f>
        <v>0</v>
      </c>
      <c r="P3515" s="5">
        <f>VLOOKUP(M3515,[1]ArchetypeScores!E:P,12,FALSE)</f>
        <v>0</v>
      </c>
      <c r="Q3515" s="2" t="str">
        <f>VLOOKUP(M3515,[1]ArchetypeScores!E:W,19,FALSE)</f>
        <v>Education and training</v>
      </c>
      <c r="R3515" s="2">
        <f>VLOOKUP(M3515,[1]ArchetypeScores!E:I,5,FALSE)</f>
        <v>0</v>
      </c>
      <c r="S3515" s="2">
        <f>VLOOKUP(M3515,[1]ArchetypeScores!E:K,7,FALSE)</f>
        <v>0</v>
      </c>
      <c r="T3515" s="2" t="str">
        <f t="shared" si="54"/>
        <v>Not A&amp;R positive</v>
      </c>
    </row>
    <row r="3516" spans="1:20" x14ac:dyDescent="0.3">
      <c r="A3516" s="2" t="s">
        <v>9060</v>
      </c>
      <c r="B3516" s="3" t="s">
        <v>9449</v>
      </c>
      <c r="C3516" s="3" t="s">
        <v>9450</v>
      </c>
      <c r="D3516" s="4">
        <v>0.05</v>
      </c>
      <c r="E3516" s="5" t="s">
        <v>1340</v>
      </c>
      <c r="F3516" s="4">
        <v>5.672E-2</v>
      </c>
      <c r="G3516" s="6">
        <v>48057</v>
      </c>
      <c r="H3516" s="3" t="s">
        <v>9451</v>
      </c>
      <c r="I3516" s="3"/>
      <c r="J3516" s="3"/>
      <c r="K3516" s="5" t="s">
        <v>163</v>
      </c>
      <c r="L3516" s="5">
        <v>1</v>
      </c>
      <c r="M3516" s="5" t="s">
        <v>975</v>
      </c>
      <c r="N3516" s="5">
        <f>VLOOKUP(M3516,[1]ArchetypeScores!E:N,10,FALSE)</f>
        <v>0</v>
      </c>
      <c r="O3516" s="5">
        <f>VLOOKUP(M3516,[1]ArchetypeScores!E:O,11,FALSE)</f>
        <v>0</v>
      </c>
      <c r="P3516" s="5">
        <f>VLOOKUP(M3516,[1]ArchetypeScores!E:P,12,FALSE)</f>
        <v>0</v>
      </c>
      <c r="Q3516" s="2" t="str">
        <f>VLOOKUP(M3516,[1]ArchetypeScores!E:W,19,FALSE)</f>
        <v>Other sector</v>
      </c>
      <c r="R3516" s="2">
        <f>VLOOKUP(M3516,[1]ArchetypeScores!E:I,5,FALSE)</f>
        <v>0</v>
      </c>
      <c r="S3516" s="2">
        <f>VLOOKUP(M3516,[1]ArchetypeScores!E:K,7,FALSE)</f>
        <v>0</v>
      </c>
      <c r="T3516" s="2" t="str">
        <f t="shared" si="54"/>
        <v>Not A&amp;R positive</v>
      </c>
    </row>
    <row r="3517" spans="1:20" x14ac:dyDescent="0.3">
      <c r="A3517" s="2" t="s">
        <v>9060</v>
      </c>
      <c r="B3517" s="3" t="s">
        <v>9452</v>
      </c>
      <c r="C3517" s="3" t="s">
        <v>9453</v>
      </c>
      <c r="D3517" s="4">
        <v>0</v>
      </c>
      <c r="E3517" s="5" t="s">
        <v>1340</v>
      </c>
      <c r="F3517" s="4">
        <v>1.4999999999999999E-4</v>
      </c>
      <c r="G3517" s="6">
        <v>47870</v>
      </c>
      <c r="H3517" s="3" t="s">
        <v>9454</v>
      </c>
      <c r="I3517" s="3"/>
      <c r="J3517" s="3"/>
      <c r="K3517" s="5" t="s">
        <v>163</v>
      </c>
      <c r="L3517" s="5">
        <v>1</v>
      </c>
      <c r="M3517" s="5" t="s">
        <v>975</v>
      </c>
      <c r="N3517" s="5">
        <f>VLOOKUP(M3517,[1]ArchetypeScores!E:N,10,FALSE)</f>
        <v>0</v>
      </c>
      <c r="O3517" s="5">
        <f>VLOOKUP(M3517,[1]ArchetypeScores!E:O,11,FALSE)</f>
        <v>0</v>
      </c>
      <c r="P3517" s="5">
        <f>VLOOKUP(M3517,[1]ArchetypeScores!E:P,12,FALSE)</f>
        <v>0</v>
      </c>
      <c r="Q3517" s="2" t="str">
        <f>VLOOKUP(M3517,[1]ArchetypeScores!E:W,19,FALSE)</f>
        <v>Other sector</v>
      </c>
      <c r="R3517" s="2">
        <f>VLOOKUP(M3517,[1]ArchetypeScores!E:I,5,FALSE)</f>
        <v>0</v>
      </c>
      <c r="S3517" s="2">
        <f>VLOOKUP(M3517,[1]ArchetypeScores!E:K,7,FALSE)</f>
        <v>0</v>
      </c>
      <c r="T3517" s="2" t="str">
        <f t="shared" si="54"/>
        <v>Not A&amp;R positive</v>
      </c>
    </row>
    <row r="3518" spans="1:20" x14ac:dyDescent="0.3">
      <c r="A3518" s="2" t="s">
        <v>9060</v>
      </c>
      <c r="B3518" s="3" t="s">
        <v>9455</v>
      </c>
      <c r="C3518" s="3" t="s">
        <v>9456</v>
      </c>
      <c r="D3518" s="4">
        <v>0.3</v>
      </c>
      <c r="E3518" s="5" t="s">
        <v>1340</v>
      </c>
      <c r="F3518" s="4">
        <v>0.34967999999999999</v>
      </c>
      <c r="G3518" s="6">
        <v>47764</v>
      </c>
      <c r="H3518" s="3" t="s">
        <v>9309</v>
      </c>
      <c r="I3518" s="3" t="s">
        <v>9147</v>
      </c>
      <c r="J3518" s="3"/>
      <c r="K3518" s="5" t="s">
        <v>57</v>
      </c>
      <c r="L3518" s="5">
        <v>29</v>
      </c>
      <c r="M3518" s="5" t="s">
        <v>58</v>
      </c>
      <c r="N3518" s="5">
        <f>VLOOKUP(M3518,[1]ArchetypeScores!E:N,10,FALSE)</f>
        <v>0</v>
      </c>
      <c r="O3518" s="5">
        <f>VLOOKUP(M3518,[1]ArchetypeScores!E:O,11,FALSE)</f>
        <v>-1</v>
      </c>
      <c r="P3518" s="5">
        <f>VLOOKUP(M3518,[1]ArchetypeScores!E:P,12,FALSE)</f>
        <v>0</v>
      </c>
      <c r="Q3518" s="2" t="str">
        <f>VLOOKUP(M3518,[1]ArchetypeScores!E:W,19,FALSE)</f>
        <v>Untargeted</v>
      </c>
      <c r="R3518" s="2">
        <f>VLOOKUP(M3518,[1]ArchetypeScores!E:I,5,FALSE)</f>
        <v>0</v>
      </c>
      <c r="S3518" s="2">
        <f>VLOOKUP(M3518,[1]ArchetypeScores!E:K,7,FALSE)</f>
        <v>0</v>
      </c>
      <c r="T3518" s="2" t="str">
        <f t="shared" si="54"/>
        <v>Not A&amp;R positive</v>
      </c>
    </row>
    <row r="3519" spans="1:20" x14ac:dyDescent="0.3">
      <c r="A3519" s="2" t="s">
        <v>9060</v>
      </c>
      <c r="B3519" s="3" t="s">
        <v>9457</v>
      </c>
      <c r="C3519" s="3" t="s">
        <v>9458</v>
      </c>
      <c r="D3519" s="4">
        <v>0.6</v>
      </c>
      <c r="E3519" s="5" t="s">
        <v>1340</v>
      </c>
      <c r="F3519" s="4">
        <v>0.69935000000000003</v>
      </c>
      <c r="G3519" s="6">
        <v>47978</v>
      </c>
      <c r="H3519" s="3" t="s">
        <v>9309</v>
      </c>
      <c r="I3519" s="3" t="s">
        <v>9147</v>
      </c>
      <c r="J3519" s="3"/>
      <c r="K3519" s="5" t="s">
        <v>1072</v>
      </c>
      <c r="L3519" s="5">
        <v>1</v>
      </c>
      <c r="M3519" s="5" t="s">
        <v>1922</v>
      </c>
      <c r="N3519" s="5">
        <f>VLOOKUP(M3519,[1]ArchetypeScores!E:N,10,FALSE)</f>
        <v>0</v>
      </c>
      <c r="O3519" s="5">
        <f>VLOOKUP(M3519,[1]ArchetypeScores!E:O,11,FALSE)</f>
        <v>-1</v>
      </c>
      <c r="P3519" s="5">
        <f>VLOOKUP(M3519,[1]ArchetypeScores!E:P,12,FALSE)</f>
        <v>0</v>
      </c>
      <c r="Q3519" s="2" t="str">
        <f>VLOOKUP(M3519,[1]ArchetypeScores!E:W,19,FALSE)</f>
        <v>Untargeted</v>
      </c>
      <c r="R3519" s="2">
        <f>VLOOKUP(M3519,[1]ArchetypeScores!E:I,5,FALSE)</f>
        <v>0</v>
      </c>
      <c r="S3519" s="2">
        <f>VLOOKUP(M3519,[1]ArchetypeScores!E:K,7,FALSE)</f>
        <v>0</v>
      </c>
      <c r="T3519" s="2" t="str">
        <f t="shared" si="54"/>
        <v>Not A&amp;R positive</v>
      </c>
    </row>
    <row r="3520" spans="1:20" x14ac:dyDescent="0.3">
      <c r="A3520" s="2" t="s">
        <v>9060</v>
      </c>
      <c r="B3520" s="3" t="s">
        <v>9459</v>
      </c>
      <c r="C3520" s="3" t="s">
        <v>9460</v>
      </c>
      <c r="D3520" s="4">
        <v>2.2000000000000001E-3</v>
      </c>
      <c r="E3520" s="5" t="s">
        <v>1340</v>
      </c>
      <c r="F3520" s="4">
        <v>2.5899999999999999E-3</v>
      </c>
      <c r="G3520" s="6">
        <v>47828</v>
      </c>
      <c r="H3520" s="3" t="s">
        <v>9461</v>
      </c>
      <c r="I3520" s="3"/>
      <c r="J3520" s="3"/>
      <c r="K3520" s="5" t="s">
        <v>118</v>
      </c>
      <c r="L3520" s="5">
        <v>1</v>
      </c>
      <c r="M3520" s="5" t="s">
        <v>275</v>
      </c>
      <c r="N3520" s="5">
        <f>VLOOKUP(M3520,[1]ArchetypeScores!E:N,10,FALSE)</f>
        <v>0</v>
      </c>
      <c r="O3520" s="5">
        <f>VLOOKUP(M3520,[1]ArchetypeScores!E:O,11,FALSE)</f>
        <v>-1</v>
      </c>
      <c r="P3520" s="5">
        <f>VLOOKUP(M3520,[1]ArchetypeScores!E:P,12,FALSE)</f>
        <v>0</v>
      </c>
      <c r="Q3520" s="2" t="str">
        <f>VLOOKUP(M3520,[1]ArchetypeScores!E:W,19,FALSE)</f>
        <v>Untargeted</v>
      </c>
      <c r="R3520" s="2">
        <f>VLOOKUP(M3520,[1]ArchetypeScores!E:I,5,FALSE)</f>
        <v>0</v>
      </c>
      <c r="S3520" s="2">
        <f>VLOOKUP(M3520,[1]ArchetypeScores!E:K,7,FALSE)</f>
        <v>0</v>
      </c>
      <c r="T3520" s="2" t="str">
        <f t="shared" si="54"/>
        <v>Not A&amp;R positive</v>
      </c>
    </row>
    <row r="3521" spans="1:20" x14ac:dyDescent="0.3">
      <c r="A3521" s="2" t="s">
        <v>9060</v>
      </c>
      <c r="B3521" s="3" t="s">
        <v>9462</v>
      </c>
      <c r="C3521" s="3" t="s">
        <v>9463</v>
      </c>
      <c r="D3521" s="4">
        <v>3.1022500000000002E-4</v>
      </c>
      <c r="E3521" s="5" t="s">
        <v>1340</v>
      </c>
      <c r="F3521" s="4">
        <v>3.6999999999999999E-4</v>
      </c>
      <c r="G3521" s="6">
        <v>47835</v>
      </c>
      <c r="H3521" s="3" t="s">
        <v>9464</v>
      </c>
      <c r="I3521" s="3"/>
      <c r="J3521" s="3"/>
      <c r="K3521" s="5" t="s">
        <v>89</v>
      </c>
      <c r="L3521" s="5">
        <v>1</v>
      </c>
      <c r="M3521" s="5" t="s">
        <v>90</v>
      </c>
      <c r="N3521" s="5">
        <f>VLOOKUP(M3521,[1]ArchetypeScores!E:N,10,FALSE)</f>
        <v>1</v>
      </c>
      <c r="O3521" s="5">
        <f>VLOOKUP(M3521,[1]ArchetypeScores!E:O,11,FALSE)</f>
        <v>0</v>
      </c>
      <c r="P3521" s="5">
        <f>VLOOKUP(M3521,[1]ArchetypeScores!E:P,12,FALSE)</f>
        <v>0</v>
      </c>
      <c r="Q3521" s="2" t="str">
        <f>VLOOKUP(M3521,[1]ArchetypeScores!E:W,19,FALSE)</f>
        <v>Other sector</v>
      </c>
      <c r="R3521" s="2">
        <f>VLOOKUP(M3521,[1]ArchetypeScores!E:I,5,FALSE)</f>
        <v>0</v>
      </c>
      <c r="S3521" s="2">
        <f>VLOOKUP(M3521,[1]ArchetypeScores!E:K,7,FALSE)</f>
        <v>0</v>
      </c>
      <c r="T3521" s="2" t="str">
        <f t="shared" si="54"/>
        <v>Not A&amp;R positive</v>
      </c>
    </row>
    <row r="3522" spans="1:20" x14ac:dyDescent="0.3">
      <c r="A3522" s="2" t="s">
        <v>9060</v>
      </c>
      <c r="B3522" s="3" t="s">
        <v>9465</v>
      </c>
      <c r="C3522" s="3" t="s">
        <v>9466</v>
      </c>
      <c r="D3522" s="4"/>
      <c r="E3522" s="5" t="s">
        <v>1340</v>
      </c>
      <c r="F3522" s="4">
        <v>0</v>
      </c>
      <c r="G3522" s="6">
        <v>47915</v>
      </c>
      <c r="H3522" s="3" t="s">
        <v>9467</v>
      </c>
      <c r="I3522" s="3"/>
      <c r="J3522" s="3"/>
      <c r="K3522" s="5" t="s">
        <v>664</v>
      </c>
      <c r="L3522" s="5">
        <v>2</v>
      </c>
      <c r="M3522" s="5" t="s">
        <v>1105</v>
      </c>
      <c r="N3522" s="5">
        <f>VLOOKUP(M3522,[1]ArchetypeScores!E:N,10,FALSE)</f>
        <v>1</v>
      </c>
      <c r="O3522" s="5">
        <f>VLOOKUP(M3522,[1]ArchetypeScores!E:O,11,FALSE)</f>
        <v>0</v>
      </c>
      <c r="P3522" s="5">
        <f>VLOOKUP(M3522,[1]ArchetypeScores!E:P,12,FALSE)</f>
        <v>2</v>
      </c>
      <c r="Q3522" s="2" t="str">
        <f>VLOOKUP(M3522,[1]ArchetypeScores!E:W,19,FALSE)</f>
        <v>Other sector</v>
      </c>
      <c r="R3522" s="2">
        <f>VLOOKUP(M3522,[1]ArchetypeScores!E:I,5,FALSE)</f>
        <v>0</v>
      </c>
      <c r="S3522" s="2">
        <f>VLOOKUP(M3522,[1]ArchetypeScores!E:K,7,FALSE)</f>
        <v>0</v>
      </c>
      <c r="T3522" s="2" t="str">
        <f t="shared" ref="T3522:T3585" si="55">IF(AND(R3522=1,S3522=1),"Both",IF(AND(R3522=1,S3522=0),"Direct only",IF(AND(R3522=0,S3522=1),"Indirect only","Not A&amp;R positive")))</f>
        <v>Not A&amp;R positive</v>
      </c>
    </row>
    <row r="3523" spans="1:20" x14ac:dyDescent="0.3">
      <c r="A3523" s="2" t="s">
        <v>9060</v>
      </c>
      <c r="B3523" s="3" t="s">
        <v>9468</v>
      </c>
      <c r="C3523" s="3" t="s">
        <v>9469</v>
      </c>
      <c r="D3523" s="4">
        <v>0.435</v>
      </c>
      <c r="E3523" s="5" t="s">
        <v>1340</v>
      </c>
      <c r="F3523" s="4">
        <v>0.49229000000000001</v>
      </c>
      <c r="G3523" s="6">
        <v>48028</v>
      </c>
      <c r="H3523" s="3" t="s">
        <v>9470</v>
      </c>
      <c r="I3523" s="3"/>
      <c r="J3523" s="3"/>
      <c r="K3523" s="5" t="s">
        <v>61</v>
      </c>
      <c r="L3523" s="5">
        <v>1</v>
      </c>
      <c r="M3523" s="5" t="s">
        <v>130</v>
      </c>
      <c r="N3523" s="5">
        <f>VLOOKUP(M3523,[1]ArchetypeScores!E:N,10,FALSE)</f>
        <v>0</v>
      </c>
      <c r="O3523" s="5">
        <f>VLOOKUP(M3523,[1]ArchetypeScores!E:O,11,FALSE)</f>
        <v>-1</v>
      </c>
      <c r="P3523" s="5">
        <f>VLOOKUP(M3523,[1]ArchetypeScores!E:P,12,FALSE)</f>
        <v>0</v>
      </c>
      <c r="Q3523" s="2" t="str">
        <f>VLOOKUP(M3523,[1]ArchetypeScores!E:W,19,FALSE)</f>
        <v>Health care</v>
      </c>
      <c r="R3523" s="2">
        <f>VLOOKUP(M3523,[1]ArchetypeScores!E:I,5,FALSE)</f>
        <v>0</v>
      </c>
      <c r="S3523" s="2">
        <f>VLOOKUP(M3523,[1]ArchetypeScores!E:K,7,FALSE)</f>
        <v>0</v>
      </c>
      <c r="T3523" s="2" t="str">
        <f t="shared" si="55"/>
        <v>Not A&amp;R positive</v>
      </c>
    </row>
    <row r="3524" spans="1:20" x14ac:dyDescent="0.3">
      <c r="A3524" s="2" t="s">
        <v>9060</v>
      </c>
      <c r="B3524" s="3" t="s">
        <v>9471</v>
      </c>
      <c r="C3524" s="3" t="s">
        <v>9472</v>
      </c>
      <c r="D3524" s="4">
        <v>0.05</v>
      </c>
      <c r="E3524" s="5" t="s">
        <v>1340</v>
      </c>
      <c r="F3524" s="4">
        <v>5.636E-2</v>
      </c>
      <c r="G3524" s="6">
        <v>48054</v>
      </c>
      <c r="H3524" s="3" t="s">
        <v>9473</v>
      </c>
      <c r="I3524" s="3" t="s">
        <v>9474</v>
      </c>
      <c r="J3524" s="3" t="s">
        <v>9475</v>
      </c>
      <c r="K3524" s="5" t="s">
        <v>154</v>
      </c>
      <c r="L3524" s="5">
        <v>1</v>
      </c>
      <c r="M3524" s="5" t="s">
        <v>188</v>
      </c>
      <c r="N3524" s="5">
        <f>VLOOKUP(M3524,[1]ArchetypeScores!E:N,10,FALSE)</f>
        <v>1</v>
      </c>
      <c r="O3524" s="5">
        <f>VLOOKUP(M3524,[1]ArchetypeScores!E:O,11,FALSE)</f>
        <v>-1</v>
      </c>
      <c r="P3524" s="5">
        <f>VLOOKUP(M3524,[1]ArchetypeScores!E:P,12,FALSE)</f>
        <v>0</v>
      </c>
      <c r="Q3524" s="2" t="str">
        <f>VLOOKUP(M3524,[1]ArchetypeScores!E:W,19,FALSE)</f>
        <v>Education and training</v>
      </c>
      <c r="R3524" s="2">
        <f>VLOOKUP(M3524,[1]ArchetypeScores!E:I,5,FALSE)</f>
        <v>0</v>
      </c>
      <c r="S3524" s="2">
        <f>VLOOKUP(M3524,[1]ArchetypeScores!E:K,7,FALSE)</f>
        <v>1</v>
      </c>
      <c r="T3524" s="2" t="str">
        <f t="shared" si="55"/>
        <v>Indirect only</v>
      </c>
    </row>
    <row r="3525" spans="1:20" x14ac:dyDescent="0.3">
      <c r="A3525" s="2" t="s">
        <v>9060</v>
      </c>
      <c r="B3525" s="3" t="s">
        <v>9476</v>
      </c>
      <c r="C3525" s="3" t="s">
        <v>9477</v>
      </c>
      <c r="D3525" s="4"/>
      <c r="E3525" s="5" t="s">
        <v>1340</v>
      </c>
      <c r="F3525" s="4">
        <v>0</v>
      </c>
      <c r="G3525" s="6">
        <v>47887</v>
      </c>
      <c r="H3525" s="3" t="s">
        <v>9478</v>
      </c>
      <c r="I3525" s="3" t="s">
        <v>9089</v>
      </c>
      <c r="J3525" s="3" t="s">
        <v>9476</v>
      </c>
      <c r="K3525" s="5" t="s">
        <v>112</v>
      </c>
      <c r="L3525" s="5" t="s">
        <v>112</v>
      </c>
      <c r="M3525" s="5" t="s">
        <v>961</v>
      </c>
      <c r="N3525" s="5">
        <f>VLOOKUP(M3525,[1]ArchetypeScores!E:N,10,FALSE)</f>
        <v>0</v>
      </c>
      <c r="O3525" s="5">
        <f>VLOOKUP(M3525,[1]ArchetypeScores!E:O,11,FALSE)</f>
        <v>0</v>
      </c>
      <c r="P3525" s="5">
        <f>VLOOKUP(M3525,[1]ArchetypeScores!E:P,12,FALSE)</f>
        <v>0</v>
      </c>
      <c r="Q3525" s="2" t="str">
        <f>VLOOKUP(M3525,[1]ArchetypeScores!E:W,19,FALSE)</f>
        <v>Untargeted</v>
      </c>
      <c r="R3525" s="2">
        <f>VLOOKUP(M3525,[1]ArchetypeScores!E:I,5,FALSE)</f>
        <v>0</v>
      </c>
      <c r="S3525" s="2">
        <f>VLOOKUP(M3525,[1]ArchetypeScores!E:K,7,FALSE)</f>
        <v>0</v>
      </c>
      <c r="T3525" s="2" t="str">
        <f t="shared" si="55"/>
        <v>Not A&amp;R positive</v>
      </c>
    </row>
    <row r="3526" spans="1:20" x14ac:dyDescent="0.3">
      <c r="A3526" s="2" t="s">
        <v>9060</v>
      </c>
      <c r="B3526" s="3" t="s">
        <v>9479</v>
      </c>
      <c r="C3526" s="3" t="s">
        <v>9480</v>
      </c>
      <c r="D3526" s="4">
        <v>2.2000000000000002</v>
      </c>
      <c r="E3526" s="5" t="s">
        <v>1340</v>
      </c>
      <c r="F3526" s="4">
        <v>2.4897399999999998</v>
      </c>
      <c r="G3526" s="6">
        <v>48029</v>
      </c>
      <c r="H3526" s="3" t="s">
        <v>9470</v>
      </c>
      <c r="I3526" s="3"/>
      <c r="J3526" s="3"/>
      <c r="K3526" s="5" t="s">
        <v>67</v>
      </c>
      <c r="L3526" s="5">
        <v>1</v>
      </c>
      <c r="M3526" s="5" t="s">
        <v>265</v>
      </c>
      <c r="N3526" s="5">
        <f>VLOOKUP(M3526,[1]ArchetypeScores!E:N,10,FALSE)</f>
        <v>0</v>
      </c>
      <c r="O3526" s="5">
        <f>VLOOKUP(M3526,[1]ArchetypeScores!E:O,11,FALSE)</f>
        <v>-1</v>
      </c>
      <c r="P3526" s="5">
        <f>VLOOKUP(M3526,[1]ArchetypeScores!E:P,12,FALSE)</f>
        <v>0</v>
      </c>
      <c r="Q3526" s="2" t="str">
        <f>VLOOKUP(M3526,[1]ArchetypeScores!E:W,19,FALSE)</f>
        <v>Untargeted</v>
      </c>
      <c r="R3526" s="2">
        <f>VLOOKUP(M3526,[1]ArchetypeScores!E:I,5,FALSE)</f>
        <v>0</v>
      </c>
      <c r="S3526" s="2">
        <f>VLOOKUP(M3526,[1]ArchetypeScores!E:K,7,FALSE)</f>
        <v>0</v>
      </c>
      <c r="T3526" s="2" t="str">
        <f t="shared" si="55"/>
        <v>Not A&amp;R positive</v>
      </c>
    </row>
    <row r="3527" spans="1:20" x14ac:dyDescent="0.3">
      <c r="A3527" s="2" t="s">
        <v>9060</v>
      </c>
      <c r="B3527" s="3" t="s">
        <v>9481</v>
      </c>
      <c r="C3527" s="3" t="s">
        <v>9482</v>
      </c>
      <c r="D3527" s="4">
        <v>0.05</v>
      </c>
      <c r="E3527" s="5" t="s">
        <v>1340</v>
      </c>
      <c r="F3527" s="4">
        <v>5.8869999999999999E-2</v>
      </c>
      <c r="G3527" s="6">
        <v>47820</v>
      </c>
      <c r="H3527" s="3" t="s">
        <v>9324</v>
      </c>
      <c r="I3527" s="3" t="s">
        <v>9325</v>
      </c>
      <c r="J3527" s="3"/>
      <c r="K3527" s="5" t="s">
        <v>154</v>
      </c>
      <c r="L3527" s="5">
        <v>2</v>
      </c>
      <c r="M3527" s="5" t="s">
        <v>255</v>
      </c>
      <c r="N3527" s="5">
        <f>VLOOKUP(M3527,[1]ArchetypeScores!E:N,10,FALSE)</f>
        <v>1</v>
      </c>
      <c r="O3527" s="5">
        <f>VLOOKUP(M3527,[1]ArchetypeScores!E:O,11,FALSE)</f>
        <v>0</v>
      </c>
      <c r="P3527" s="5">
        <f>VLOOKUP(M3527,[1]ArchetypeScores!E:P,12,FALSE)</f>
        <v>0</v>
      </c>
      <c r="Q3527" s="2" t="str">
        <f>VLOOKUP(M3527,[1]ArchetypeScores!E:W,19,FALSE)</f>
        <v>Education and training</v>
      </c>
      <c r="R3527" s="2">
        <f>VLOOKUP(M3527,[1]ArchetypeScores!E:I,5,FALSE)</f>
        <v>0</v>
      </c>
      <c r="S3527" s="2">
        <f>VLOOKUP(M3527,[1]ArchetypeScores!E:K,7,FALSE)</f>
        <v>1</v>
      </c>
      <c r="T3527" s="2" t="str">
        <f t="shared" si="55"/>
        <v>Indirect only</v>
      </c>
    </row>
    <row r="3528" spans="1:20" x14ac:dyDescent="0.3">
      <c r="A3528" s="2" t="s">
        <v>9060</v>
      </c>
      <c r="B3528" s="3" t="s">
        <v>9483</v>
      </c>
      <c r="C3528" s="3" t="s">
        <v>9484</v>
      </c>
      <c r="D3528" s="4">
        <v>5.5E-2</v>
      </c>
      <c r="E3528" s="5" t="s">
        <v>1340</v>
      </c>
      <c r="F3528" s="4">
        <v>6.4759999999999998E-2</v>
      </c>
      <c r="G3528" s="6">
        <v>47821</v>
      </c>
      <c r="H3528" s="3" t="s">
        <v>9324</v>
      </c>
      <c r="I3528" s="3" t="s">
        <v>9325</v>
      </c>
      <c r="J3528" s="3"/>
      <c r="K3528" s="5" t="s">
        <v>291</v>
      </c>
      <c r="L3528" s="5">
        <v>4</v>
      </c>
      <c r="M3528" s="5" t="s">
        <v>292</v>
      </c>
      <c r="N3528" s="5">
        <f>VLOOKUP(M3528,[1]ArchetypeScores!E:N,10,FALSE)</f>
        <v>1</v>
      </c>
      <c r="O3528" s="5">
        <f>VLOOKUP(M3528,[1]ArchetypeScores!E:O,11,FALSE)</f>
        <v>0</v>
      </c>
      <c r="P3528" s="5">
        <f>VLOOKUP(M3528,[1]ArchetypeScores!E:P,12,FALSE)</f>
        <v>0</v>
      </c>
      <c r="Q3528" s="2" t="str">
        <f>VLOOKUP(M3528,[1]ArchetypeScores!E:W,19,FALSE)</f>
        <v>Education and training</v>
      </c>
      <c r="R3528" s="2">
        <f>VLOOKUP(M3528,[1]ArchetypeScores!E:I,5,FALSE)</f>
        <v>0</v>
      </c>
      <c r="S3528" s="2">
        <f>VLOOKUP(M3528,[1]ArchetypeScores!E:K,7,FALSE)</f>
        <v>0</v>
      </c>
      <c r="T3528" s="2" t="str">
        <f t="shared" si="55"/>
        <v>Not A&amp;R positive</v>
      </c>
    </row>
    <row r="3529" spans="1:20" x14ac:dyDescent="0.3">
      <c r="A3529" s="2" t="s">
        <v>9060</v>
      </c>
      <c r="B3529" s="3" t="s">
        <v>9485</v>
      </c>
      <c r="C3529" s="3" t="s">
        <v>9486</v>
      </c>
      <c r="D3529" s="4"/>
      <c r="E3529" s="5" t="s">
        <v>1340</v>
      </c>
      <c r="F3529" s="4">
        <v>0</v>
      </c>
      <c r="G3529" s="6">
        <v>47954</v>
      </c>
      <c r="H3529" s="3" t="s">
        <v>9487</v>
      </c>
      <c r="I3529" s="3"/>
      <c r="J3529" s="3"/>
      <c r="K3529" s="5" t="s">
        <v>154</v>
      </c>
      <c r="L3529" s="5">
        <v>2</v>
      </c>
      <c r="M3529" s="5" t="s">
        <v>255</v>
      </c>
      <c r="N3529" s="5">
        <f>VLOOKUP(M3529,[1]ArchetypeScores!E:N,10,FALSE)</f>
        <v>1</v>
      </c>
      <c r="O3529" s="5">
        <f>VLOOKUP(M3529,[1]ArchetypeScores!E:O,11,FALSE)</f>
        <v>0</v>
      </c>
      <c r="P3529" s="5">
        <f>VLOOKUP(M3529,[1]ArchetypeScores!E:P,12,FALSE)</f>
        <v>0</v>
      </c>
      <c r="Q3529" s="2" t="str">
        <f>VLOOKUP(M3529,[1]ArchetypeScores!E:W,19,FALSE)</f>
        <v>Education and training</v>
      </c>
      <c r="R3529" s="2">
        <f>VLOOKUP(M3529,[1]ArchetypeScores!E:I,5,FALSE)</f>
        <v>0</v>
      </c>
      <c r="S3529" s="2">
        <f>VLOOKUP(M3529,[1]ArchetypeScores!E:K,7,FALSE)</f>
        <v>1</v>
      </c>
      <c r="T3529" s="2" t="str">
        <f t="shared" si="55"/>
        <v>Indirect only</v>
      </c>
    </row>
    <row r="3530" spans="1:20" x14ac:dyDescent="0.3">
      <c r="A3530" s="2" t="s">
        <v>9060</v>
      </c>
      <c r="B3530" s="3" t="s">
        <v>9488</v>
      </c>
      <c r="C3530" s="3" t="s">
        <v>9489</v>
      </c>
      <c r="D3530" s="4">
        <v>4.0000000000000001E-3</v>
      </c>
      <c r="E3530" s="5" t="s">
        <v>1340</v>
      </c>
      <c r="F3530" s="4">
        <v>5.2100000000000002E-3</v>
      </c>
      <c r="G3530" s="6">
        <v>47895</v>
      </c>
      <c r="H3530" s="3" t="s">
        <v>9490</v>
      </c>
      <c r="I3530" s="3"/>
      <c r="J3530" s="3"/>
      <c r="K3530" s="5" t="s">
        <v>67</v>
      </c>
      <c r="L3530" s="5">
        <v>2</v>
      </c>
      <c r="M3530" s="5" t="s">
        <v>68</v>
      </c>
      <c r="N3530" s="5">
        <f>VLOOKUP(M3530,[1]ArchetypeScores!E:N,10,FALSE)</f>
        <v>0</v>
      </c>
      <c r="O3530" s="5">
        <f>VLOOKUP(M3530,[1]ArchetypeScores!E:O,11,FALSE)</f>
        <v>-1</v>
      </c>
      <c r="P3530" s="5">
        <f>VLOOKUP(M3530,[1]ArchetypeScores!E:P,12,FALSE)</f>
        <v>0</v>
      </c>
      <c r="Q3530" s="2" t="str">
        <f>VLOOKUP(M3530,[1]ArchetypeScores!E:W,19,FALSE)</f>
        <v>Untargeted</v>
      </c>
      <c r="R3530" s="2">
        <f>VLOOKUP(M3530,[1]ArchetypeScores!E:I,5,FALSE)</f>
        <v>0</v>
      </c>
      <c r="S3530" s="2">
        <f>VLOOKUP(M3530,[1]ArchetypeScores!E:K,7,FALSE)</f>
        <v>0</v>
      </c>
      <c r="T3530" s="2" t="str">
        <f t="shared" si="55"/>
        <v>Not A&amp;R positive</v>
      </c>
    </row>
    <row r="3531" spans="1:20" x14ac:dyDescent="0.3">
      <c r="A3531" s="2" t="s">
        <v>9060</v>
      </c>
      <c r="B3531" s="3" t="s">
        <v>9491</v>
      </c>
      <c r="C3531" s="3" t="s">
        <v>9492</v>
      </c>
      <c r="D3531" s="4">
        <v>5.0000000000000001E-3</v>
      </c>
      <c r="E3531" s="5" t="s">
        <v>1340</v>
      </c>
      <c r="F3531" s="4">
        <v>5.7800000000000004E-3</v>
      </c>
      <c r="G3531" s="6">
        <v>47746</v>
      </c>
      <c r="H3531" s="3" t="s">
        <v>9493</v>
      </c>
      <c r="I3531" s="3"/>
      <c r="J3531" s="3"/>
      <c r="K3531" s="5" t="s">
        <v>214</v>
      </c>
      <c r="L3531" s="5">
        <v>4</v>
      </c>
      <c r="M3531" s="5" t="s">
        <v>560</v>
      </c>
      <c r="N3531" s="5">
        <f>VLOOKUP(M3531,[1]ArchetypeScores!E:N,10,FALSE)</f>
        <v>1</v>
      </c>
      <c r="O3531" s="5">
        <f>VLOOKUP(M3531,[1]ArchetypeScores!E:O,11,FALSE)</f>
        <v>0</v>
      </c>
      <c r="P3531" s="5">
        <f>VLOOKUP(M3531,[1]ArchetypeScores!E:P,12,FALSE)</f>
        <v>0</v>
      </c>
      <c r="Q3531" s="2" t="str">
        <f>VLOOKUP(M3531,[1]ArchetypeScores!E:W,19,FALSE)</f>
        <v>Other sector</v>
      </c>
      <c r="R3531" s="2">
        <f>VLOOKUP(M3531,[1]ArchetypeScores!E:I,5,FALSE)</f>
        <v>0</v>
      </c>
      <c r="S3531" s="2">
        <f>VLOOKUP(M3531,[1]ArchetypeScores!E:K,7,FALSE)</f>
        <v>0</v>
      </c>
      <c r="T3531" s="2" t="str">
        <f t="shared" si="55"/>
        <v>Not A&amp;R positive</v>
      </c>
    </row>
    <row r="3532" spans="1:20" x14ac:dyDescent="0.3">
      <c r="A3532" s="2" t="s">
        <v>9060</v>
      </c>
      <c r="B3532" s="3" t="s">
        <v>9494</v>
      </c>
      <c r="C3532" s="3" t="s">
        <v>9495</v>
      </c>
      <c r="D3532" s="4">
        <v>1E-3</v>
      </c>
      <c r="E3532" s="5" t="s">
        <v>1340</v>
      </c>
      <c r="F3532" s="4">
        <v>1.75E-3</v>
      </c>
      <c r="G3532" s="6">
        <v>47891</v>
      </c>
      <c r="H3532" s="3" t="s">
        <v>9496</v>
      </c>
      <c r="I3532" s="3" t="s">
        <v>9497</v>
      </c>
      <c r="J3532" s="3"/>
      <c r="K3532" s="5" t="s">
        <v>163</v>
      </c>
      <c r="L3532" s="5">
        <v>2</v>
      </c>
      <c r="M3532" s="5" t="s">
        <v>648</v>
      </c>
      <c r="N3532" s="5">
        <f>VLOOKUP(M3532,[1]ArchetypeScores!E:N,10,FALSE)</f>
        <v>0</v>
      </c>
      <c r="O3532" s="5">
        <f>VLOOKUP(M3532,[1]ArchetypeScores!E:O,11,FALSE)</f>
        <v>0</v>
      </c>
      <c r="P3532" s="5">
        <f>VLOOKUP(M3532,[1]ArchetypeScores!E:P,12,FALSE)</f>
        <v>0</v>
      </c>
      <c r="Q3532" s="2" t="str">
        <f>VLOOKUP(M3532,[1]ArchetypeScores!E:W,19,FALSE)</f>
        <v>Health care</v>
      </c>
      <c r="R3532" s="2">
        <f>VLOOKUP(M3532,[1]ArchetypeScores!E:I,5,FALSE)</f>
        <v>0</v>
      </c>
      <c r="S3532" s="2">
        <f>VLOOKUP(M3532,[1]ArchetypeScores!E:K,7,FALSE)</f>
        <v>0</v>
      </c>
      <c r="T3532" s="2" t="str">
        <f t="shared" si="55"/>
        <v>Not A&amp;R positive</v>
      </c>
    </row>
    <row r="3533" spans="1:20" x14ac:dyDescent="0.3">
      <c r="A3533" s="2" t="s">
        <v>9060</v>
      </c>
      <c r="B3533" s="3" t="s">
        <v>9498</v>
      </c>
      <c r="C3533" s="3" t="s">
        <v>9499</v>
      </c>
      <c r="D3533" s="4">
        <v>0.152</v>
      </c>
      <c r="E3533" s="5" t="s">
        <v>1340</v>
      </c>
      <c r="F3533" s="4">
        <v>0.17527000000000001</v>
      </c>
      <c r="G3533" s="6">
        <v>48044</v>
      </c>
      <c r="H3533" s="9" t="s">
        <v>9500</v>
      </c>
      <c r="I3533" s="3" t="s">
        <v>5269</v>
      </c>
      <c r="J3533" s="3"/>
      <c r="K3533" s="5" t="s">
        <v>1097</v>
      </c>
      <c r="L3533" s="5">
        <v>5</v>
      </c>
      <c r="M3533" s="5" t="s">
        <v>1394</v>
      </c>
      <c r="N3533" s="5">
        <f>VLOOKUP(M3533,[1]ArchetypeScores!E:N,10,FALSE)</f>
        <v>1</v>
      </c>
      <c r="O3533" s="5">
        <f>VLOOKUP(M3533,[1]ArchetypeScores!E:O,11,FALSE)</f>
        <v>0</v>
      </c>
      <c r="P3533" s="5">
        <f>VLOOKUP(M3533,[1]ArchetypeScores!E:P,12,FALSE)</f>
        <v>1</v>
      </c>
      <c r="Q3533" s="2" t="str">
        <f>VLOOKUP(M3533,[1]ArchetypeScores!E:W,19,FALSE)</f>
        <v>Untargeted</v>
      </c>
      <c r="R3533" s="2">
        <f>VLOOKUP(M3533,[1]ArchetypeScores!E:I,5,FALSE)</f>
        <v>1</v>
      </c>
      <c r="S3533" s="2">
        <f>VLOOKUP(M3533,[1]ArchetypeScores!E:K,7,FALSE)</f>
        <v>1</v>
      </c>
      <c r="T3533" s="2" t="str">
        <f t="shared" si="55"/>
        <v>Both</v>
      </c>
    </row>
    <row r="3534" spans="1:20" x14ac:dyDescent="0.3">
      <c r="A3534" s="2" t="s">
        <v>9060</v>
      </c>
      <c r="B3534" s="3" t="s">
        <v>9501</v>
      </c>
      <c r="C3534" s="3" t="s">
        <v>9502</v>
      </c>
      <c r="D3534" s="4">
        <v>2.4E-2</v>
      </c>
      <c r="E3534" s="5" t="s">
        <v>1340</v>
      </c>
      <c r="F3534" s="4">
        <v>2.7969999999999998E-2</v>
      </c>
      <c r="G3534" s="6">
        <v>47752</v>
      </c>
      <c r="H3534" s="3" t="s">
        <v>9309</v>
      </c>
      <c r="I3534" s="3" t="s">
        <v>9147</v>
      </c>
      <c r="J3534" s="3"/>
      <c r="K3534" s="5" t="s">
        <v>25</v>
      </c>
      <c r="L3534" s="5">
        <v>12</v>
      </c>
      <c r="M3534" s="5" t="s">
        <v>183</v>
      </c>
      <c r="N3534" s="5">
        <f>VLOOKUP(M3534,[1]ArchetypeScores!E:N,10,FALSE)</f>
        <v>1</v>
      </c>
      <c r="O3534" s="5">
        <f>VLOOKUP(M3534,[1]ArchetypeScores!E:O,11,FALSE)</f>
        <v>-2</v>
      </c>
      <c r="P3534" s="5">
        <f>VLOOKUP(M3534,[1]ArchetypeScores!E:P,12,FALSE)</f>
        <v>0</v>
      </c>
      <c r="Q3534" s="2" t="str">
        <f>VLOOKUP(M3534,[1]ArchetypeScores!E:W,19,FALSE)</f>
        <v>Industrials - other</v>
      </c>
      <c r="R3534" s="2">
        <f>VLOOKUP(M3534,[1]ArchetypeScores!E:I,5,FALSE)</f>
        <v>0</v>
      </c>
      <c r="S3534" s="2">
        <f>VLOOKUP(M3534,[1]ArchetypeScores!E:K,7,FALSE)</f>
        <v>0</v>
      </c>
      <c r="T3534" s="2" t="str">
        <f t="shared" si="55"/>
        <v>Not A&amp;R positive</v>
      </c>
    </row>
    <row r="3535" spans="1:20" x14ac:dyDescent="0.3">
      <c r="A3535" s="2" t="s">
        <v>9060</v>
      </c>
      <c r="B3535" s="3" t="s">
        <v>9503</v>
      </c>
      <c r="C3535" s="3" t="s">
        <v>9504</v>
      </c>
      <c r="D3535" s="4">
        <v>7.0000000000000007E-2</v>
      </c>
      <c r="E3535" s="5" t="s">
        <v>1340</v>
      </c>
      <c r="F3535" s="4">
        <v>8.3669999999999994E-2</v>
      </c>
      <c r="G3535" s="6">
        <v>47901</v>
      </c>
      <c r="H3535" s="3" t="s">
        <v>9505</v>
      </c>
      <c r="I3535" s="3"/>
      <c r="J3535" s="3"/>
      <c r="K3535" s="5" t="s">
        <v>57</v>
      </c>
      <c r="L3535" s="5">
        <v>29</v>
      </c>
      <c r="M3535" s="5" t="s">
        <v>58</v>
      </c>
      <c r="N3535" s="5">
        <f>VLOOKUP(M3535,[1]ArchetypeScores!E:N,10,FALSE)</f>
        <v>0</v>
      </c>
      <c r="O3535" s="5">
        <f>VLOOKUP(M3535,[1]ArchetypeScores!E:O,11,FALSE)</f>
        <v>-1</v>
      </c>
      <c r="P3535" s="5">
        <f>VLOOKUP(M3535,[1]ArchetypeScores!E:P,12,FALSE)</f>
        <v>0</v>
      </c>
      <c r="Q3535" s="2" t="str">
        <f>VLOOKUP(M3535,[1]ArchetypeScores!E:W,19,FALSE)</f>
        <v>Untargeted</v>
      </c>
      <c r="R3535" s="2">
        <f>VLOOKUP(M3535,[1]ArchetypeScores!E:I,5,FALSE)</f>
        <v>0</v>
      </c>
      <c r="S3535" s="2">
        <f>VLOOKUP(M3535,[1]ArchetypeScores!E:K,7,FALSE)</f>
        <v>0</v>
      </c>
      <c r="T3535" s="2" t="str">
        <f t="shared" si="55"/>
        <v>Not A&amp;R positive</v>
      </c>
    </row>
    <row r="3536" spans="1:20" x14ac:dyDescent="0.3">
      <c r="A3536" s="2" t="s">
        <v>9060</v>
      </c>
      <c r="B3536" s="3" t="s">
        <v>9506</v>
      </c>
      <c r="C3536" s="3" t="s">
        <v>9507</v>
      </c>
      <c r="D3536" s="4">
        <v>6.4999999999999997E-4</v>
      </c>
      <c r="E3536" s="5" t="s">
        <v>1340</v>
      </c>
      <c r="F3536" s="4">
        <v>7.6999999999999996E-4</v>
      </c>
      <c r="G3536" s="6">
        <v>47813</v>
      </c>
      <c r="H3536" s="3" t="s">
        <v>9508</v>
      </c>
      <c r="I3536" s="3"/>
      <c r="J3536" s="3"/>
      <c r="K3536" s="5" t="s">
        <v>163</v>
      </c>
      <c r="L3536" s="5" t="s">
        <v>112</v>
      </c>
      <c r="M3536" s="5" t="s">
        <v>8164</v>
      </c>
      <c r="N3536" s="5">
        <f>VLOOKUP(M3536,[1]ArchetypeScores!E:N,10,FALSE)</f>
        <v>0</v>
      </c>
      <c r="O3536" s="5">
        <f>VLOOKUP(M3536,[1]ArchetypeScores!E:O,11,FALSE)</f>
        <v>0</v>
      </c>
      <c r="P3536" s="5">
        <f>VLOOKUP(M3536,[1]ArchetypeScores!E:P,12,FALSE)</f>
        <v>0</v>
      </c>
      <c r="Q3536" s="2" t="str">
        <f>VLOOKUP(M3536,[1]ArchetypeScores!E:W,19,FALSE)</f>
        <v>Untargeted</v>
      </c>
      <c r="R3536" s="2">
        <f>VLOOKUP(M3536,[1]ArchetypeScores!E:I,5,FALSE)</f>
        <v>0</v>
      </c>
      <c r="S3536" s="2">
        <f>VLOOKUP(M3536,[1]ArchetypeScores!E:K,7,FALSE)</f>
        <v>0</v>
      </c>
      <c r="T3536" s="2" t="str">
        <f t="shared" si="55"/>
        <v>Not A&amp;R positive</v>
      </c>
    </row>
    <row r="3537" spans="1:20" x14ac:dyDescent="0.3">
      <c r="A3537" s="2" t="s">
        <v>9060</v>
      </c>
      <c r="B3537" s="3" t="s">
        <v>9509</v>
      </c>
      <c r="C3537" s="3" t="s">
        <v>9510</v>
      </c>
      <c r="D3537" s="4">
        <v>0.15</v>
      </c>
      <c r="E3537" s="5" t="s">
        <v>1340</v>
      </c>
      <c r="F3537" s="4">
        <v>0.17484</v>
      </c>
      <c r="G3537" s="6">
        <v>47762</v>
      </c>
      <c r="H3537" s="3" t="s">
        <v>9309</v>
      </c>
      <c r="I3537" s="3" t="s">
        <v>9147</v>
      </c>
      <c r="J3537" s="3"/>
      <c r="K3537" s="5" t="s">
        <v>57</v>
      </c>
      <c r="L3537" s="5">
        <v>29</v>
      </c>
      <c r="M3537" s="5" t="s">
        <v>58</v>
      </c>
      <c r="N3537" s="5">
        <f>VLOOKUP(M3537,[1]ArchetypeScores!E:N,10,FALSE)</f>
        <v>0</v>
      </c>
      <c r="O3537" s="5">
        <f>VLOOKUP(M3537,[1]ArchetypeScores!E:O,11,FALSE)</f>
        <v>-1</v>
      </c>
      <c r="P3537" s="5">
        <f>VLOOKUP(M3537,[1]ArchetypeScores!E:P,12,FALSE)</f>
        <v>0</v>
      </c>
      <c r="Q3537" s="2" t="str">
        <f>VLOOKUP(M3537,[1]ArchetypeScores!E:W,19,FALSE)</f>
        <v>Untargeted</v>
      </c>
      <c r="R3537" s="2">
        <f>VLOOKUP(M3537,[1]ArchetypeScores!E:I,5,FALSE)</f>
        <v>0</v>
      </c>
      <c r="S3537" s="2">
        <f>VLOOKUP(M3537,[1]ArchetypeScores!E:K,7,FALSE)</f>
        <v>0</v>
      </c>
      <c r="T3537" s="2" t="str">
        <f t="shared" si="55"/>
        <v>Not A&amp;R positive</v>
      </c>
    </row>
    <row r="3538" spans="1:20" x14ac:dyDescent="0.3">
      <c r="A3538" s="2" t="s">
        <v>9060</v>
      </c>
      <c r="B3538" s="3" t="s">
        <v>9511</v>
      </c>
      <c r="C3538" s="3" t="s">
        <v>9512</v>
      </c>
      <c r="D3538" s="4">
        <v>0.2</v>
      </c>
      <c r="E3538" s="5" t="s">
        <v>1340</v>
      </c>
      <c r="F3538" s="4">
        <v>0.22634000000000001</v>
      </c>
      <c r="G3538" s="6">
        <v>48030</v>
      </c>
      <c r="H3538" s="3" t="s">
        <v>9470</v>
      </c>
      <c r="I3538" s="3"/>
      <c r="J3538" s="3"/>
      <c r="K3538" s="5" t="s">
        <v>38</v>
      </c>
      <c r="L3538" s="5">
        <v>13</v>
      </c>
      <c r="M3538" s="5" t="s">
        <v>39</v>
      </c>
      <c r="N3538" s="5">
        <f>VLOOKUP(M3538,[1]ArchetypeScores!E:N,10,FALSE)</f>
        <v>0</v>
      </c>
      <c r="O3538" s="5">
        <f>VLOOKUP(M3538,[1]ArchetypeScores!E:O,11,FALSE)</f>
        <v>-2</v>
      </c>
      <c r="P3538" s="5">
        <f>VLOOKUP(M3538,[1]ArchetypeScores!E:P,12,FALSE)</f>
        <v>0</v>
      </c>
      <c r="Q3538" s="2" t="str">
        <f>VLOOKUP(M3538,[1]ArchetypeScores!E:W,19,FALSE)</f>
        <v>Industrials - transportation</v>
      </c>
      <c r="R3538" s="2">
        <f>VLOOKUP(M3538,[1]ArchetypeScores!E:I,5,FALSE)</f>
        <v>0</v>
      </c>
      <c r="S3538" s="2">
        <f>VLOOKUP(M3538,[1]ArchetypeScores!E:K,7,FALSE)</f>
        <v>0</v>
      </c>
      <c r="T3538" s="2" t="str">
        <f t="shared" si="55"/>
        <v>Not A&amp;R positive</v>
      </c>
    </row>
    <row r="3539" spans="1:20" x14ac:dyDescent="0.3">
      <c r="A3539" s="2" t="s">
        <v>9060</v>
      </c>
      <c r="B3539" s="3" t="s">
        <v>9513</v>
      </c>
      <c r="C3539" s="3" t="s">
        <v>9514</v>
      </c>
      <c r="D3539" s="4">
        <v>1.4E-2</v>
      </c>
      <c r="E3539" s="5" t="s">
        <v>1340</v>
      </c>
      <c r="F3539" s="4">
        <v>1.6660000000000001E-2</v>
      </c>
      <c r="G3539" s="6">
        <v>47904</v>
      </c>
      <c r="H3539" s="3" t="s">
        <v>9192</v>
      </c>
      <c r="I3539" s="3" t="s">
        <v>9193</v>
      </c>
      <c r="J3539" s="3"/>
      <c r="K3539" s="5" t="s">
        <v>163</v>
      </c>
      <c r="L3539" s="5">
        <v>1</v>
      </c>
      <c r="M3539" s="5" t="s">
        <v>975</v>
      </c>
      <c r="N3539" s="5">
        <f>VLOOKUP(M3539,[1]ArchetypeScores!E:N,10,FALSE)</f>
        <v>0</v>
      </c>
      <c r="O3539" s="5">
        <f>VLOOKUP(M3539,[1]ArchetypeScores!E:O,11,FALSE)</f>
        <v>0</v>
      </c>
      <c r="P3539" s="5">
        <f>VLOOKUP(M3539,[1]ArchetypeScores!E:P,12,FALSE)</f>
        <v>0</v>
      </c>
      <c r="Q3539" s="2" t="str">
        <f>VLOOKUP(M3539,[1]ArchetypeScores!E:W,19,FALSE)</f>
        <v>Other sector</v>
      </c>
      <c r="R3539" s="2">
        <f>VLOOKUP(M3539,[1]ArchetypeScores!E:I,5,FALSE)</f>
        <v>0</v>
      </c>
      <c r="S3539" s="2">
        <f>VLOOKUP(M3539,[1]ArchetypeScores!E:K,7,FALSE)</f>
        <v>0</v>
      </c>
      <c r="T3539" s="2" t="str">
        <f t="shared" si="55"/>
        <v>Not A&amp;R positive</v>
      </c>
    </row>
    <row r="3540" spans="1:20" x14ac:dyDescent="0.3">
      <c r="A3540" s="2" t="s">
        <v>9060</v>
      </c>
      <c r="B3540" s="3" t="s">
        <v>9515</v>
      </c>
      <c r="C3540" s="3" t="s">
        <v>9516</v>
      </c>
      <c r="D3540" s="4">
        <v>2.5000000000000001E-2</v>
      </c>
      <c r="E3540" s="5" t="s">
        <v>1340</v>
      </c>
      <c r="F3540" s="4">
        <v>2.9739999999999999E-2</v>
      </c>
      <c r="G3540" s="6">
        <v>47903</v>
      </c>
      <c r="H3540" s="3" t="s">
        <v>9192</v>
      </c>
      <c r="I3540" s="3" t="s">
        <v>9193</v>
      </c>
      <c r="J3540" s="3"/>
      <c r="K3540" s="5" t="s">
        <v>163</v>
      </c>
      <c r="L3540" s="5">
        <v>1</v>
      </c>
      <c r="M3540" s="5" t="s">
        <v>975</v>
      </c>
      <c r="N3540" s="5">
        <f>VLOOKUP(M3540,[1]ArchetypeScores!E:N,10,FALSE)</f>
        <v>0</v>
      </c>
      <c r="O3540" s="5">
        <f>VLOOKUP(M3540,[1]ArchetypeScores!E:O,11,FALSE)</f>
        <v>0</v>
      </c>
      <c r="P3540" s="5">
        <f>VLOOKUP(M3540,[1]ArchetypeScores!E:P,12,FALSE)</f>
        <v>0</v>
      </c>
      <c r="Q3540" s="2" t="str">
        <f>VLOOKUP(M3540,[1]ArchetypeScores!E:W,19,FALSE)</f>
        <v>Other sector</v>
      </c>
      <c r="R3540" s="2">
        <f>VLOOKUP(M3540,[1]ArchetypeScores!E:I,5,FALSE)</f>
        <v>0</v>
      </c>
      <c r="S3540" s="2">
        <f>VLOOKUP(M3540,[1]ArchetypeScores!E:K,7,FALSE)</f>
        <v>0</v>
      </c>
      <c r="T3540" s="2" t="str">
        <f t="shared" si="55"/>
        <v>Not A&amp;R positive</v>
      </c>
    </row>
    <row r="3541" spans="1:20" x14ac:dyDescent="0.3">
      <c r="A3541" s="2" t="s">
        <v>9060</v>
      </c>
      <c r="B3541" s="3" t="s">
        <v>9517</v>
      </c>
      <c r="C3541" s="3" t="s">
        <v>9518</v>
      </c>
      <c r="D3541" s="4">
        <v>0.01</v>
      </c>
      <c r="E3541" s="5" t="s">
        <v>1340</v>
      </c>
      <c r="F3541" s="4">
        <v>1.1259999999999999E-2</v>
      </c>
      <c r="G3541" s="6">
        <v>48058</v>
      </c>
      <c r="H3541" s="3" t="s">
        <v>9519</v>
      </c>
      <c r="I3541" s="3"/>
      <c r="J3541" s="3"/>
      <c r="K3541" s="5" t="s">
        <v>154</v>
      </c>
      <c r="L3541" s="5" t="s">
        <v>112</v>
      </c>
      <c r="M3541" s="5" t="s">
        <v>155</v>
      </c>
      <c r="N3541" s="5">
        <f>VLOOKUP(M3541,[1]ArchetypeScores!E:N,10,FALSE)</f>
        <v>1</v>
      </c>
      <c r="O3541" s="5">
        <f>VLOOKUP(M3541,[1]ArchetypeScores!E:O,11,FALSE)</f>
        <v>0</v>
      </c>
      <c r="P3541" s="5">
        <f>VLOOKUP(M3541,[1]ArchetypeScores!E:P,12,FALSE)</f>
        <v>0</v>
      </c>
      <c r="Q3541" s="2" t="str">
        <f>VLOOKUP(M3541,[1]ArchetypeScores!E:W,19,FALSE)</f>
        <v>Education and training</v>
      </c>
      <c r="R3541" s="2">
        <f>VLOOKUP(M3541,[1]ArchetypeScores!E:I,5,FALSE)</f>
        <v>0</v>
      </c>
      <c r="S3541" s="2">
        <f>VLOOKUP(M3541,[1]ArchetypeScores!E:K,7,FALSE)</f>
        <v>1</v>
      </c>
      <c r="T3541" s="2" t="str">
        <f t="shared" si="55"/>
        <v>Indirect only</v>
      </c>
    </row>
    <row r="3542" spans="1:20" x14ac:dyDescent="0.3">
      <c r="A3542" s="2" t="s">
        <v>9060</v>
      </c>
      <c r="B3542" s="3" t="s">
        <v>9520</v>
      </c>
      <c r="C3542" s="3" t="s">
        <v>9521</v>
      </c>
      <c r="D3542" s="4">
        <v>0</v>
      </c>
      <c r="E3542" s="5" t="s">
        <v>1340</v>
      </c>
      <c r="F3542" s="4">
        <v>2.7999999999999998E-4</v>
      </c>
      <c r="G3542" s="6">
        <v>47949</v>
      </c>
      <c r="H3542" s="3" t="s">
        <v>9522</v>
      </c>
      <c r="I3542" s="3"/>
      <c r="J3542" s="3"/>
      <c r="K3542" s="5" t="s">
        <v>163</v>
      </c>
      <c r="L3542" s="5">
        <v>1</v>
      </c>
      <c r="M3542" s="5" t="s">
        <v>975</v>
      </c>
      <c r="N3542" s="5">
        <f>VLOOKUP(M3542,[1]ArchetypeScores!E:N,10,FALSE)</f>
        <v>0</v>
      </c>
      <c r="O3542" s="5">
        <f>VLOOKUP(M3542,[1]ArchetypeScores!E:O,11,FALSE)</f>
        <v>0</v>
      </c>
      <c r="P3542" s="5">
        <f>VLOOKUP(M3542,[1]ArchetypeScores!E:P,12,FALSE)</f>
        <v>0</v>
      </c>
      <c r="Q3542" s="2" t="str">
        <f>VLOOKUP(M3542,[1]ArchetypeScores!E:W,19,FALSE)</f>
        <v>Other sector</v>
      </c>
      <c r="R3542" s="2">
        <f>VLOOKUP(M3542,[1]ArchetypeScores!E:I,5,FALSE)</f>
        <v>0</v>
      </c>
      <c r="S3542" s="2">
        <f>VLOOKUP(M3542,[1]ArchetypeScores!E:K,7,FALSE)</f>
        <v>0</v>
      </c>
      <c r="T3542" s="2" t="str">
        <f t="shared" si="55"/>
        <v>Not A&amp;R positive</v>
      </c>
    </row>
    <row r="3543" spans="1:20" x14ac:dyDescent="0.3">
      <c r="A3543" s="2" t="s">
        <v>9060</v>
      </c>
      <c r="B3543" s="3" t="s">
        <v>9523</v>
      </c>
      <c r="C3543" s="3" t="s">
        <v>9524</v>
      </c>
      <c r="D3543" s="4">
        <v>0.01</v>
      </c>
      <c r="E3543" s="5" t="s">
        <v>1340</v>
      </c>
      <c r="F3543" s="4">
        <v>1.166E-2</v>
      </c>
      <c r="G3543" s="6">
        <v>47750</v>
      </c>
      <c r="H3543" s="3" t="s">
        <v>9309</v>
      </c>
      <c r="I3543" s="3" t="s">
        <v>9147</v>
      </c>
      <c r="J3543" s="3"/>
      <c r="K3543" s="5" t="s">
        <v>25</v>
      </c>
      <c r="L3543" s="5">
        <v>12</v>
      </c>
      <c r="M3543" s="5" t="s">
        <v>183</v>
      </c>
      <c r="N3543" s="5">
        <f>VLOOKUP(M3543,[1]ArchetypeScores!E:N,10,FALSE)</f>
        <v>1</v>
      </c>
      <c r="O3543" s="5">
        <f>VLOOKUP(M3543,[1]ArchetypeScores!E:O,11,FALSE)</f>
        <v>-2</v>
      </c>
      <c r="P3543" s="5">
        <f>VLOOKUP(M3543,[1]ArchetypeScores!E:P,12,FALSE)</f>
        <v>0</v>
      </c>
      <c r="Q3543" s="2" t="str">
        <f>VLOOKUP(M3543,[1]ArchetypeScores!E:W,19,FALSE)</f>
        <v>Industrials - other</v>
      </c>
      <c r="R3543" s="2">
        <f>VLOOKUP(M3543,[1]ArchetypeScores!E:I,5,FALSE)</f>
        <v>0</v>
      </c>
      <c r="S3543" s="2">
        <f>VLOOKUP(M3543,[1]ArchetypeScores!E:K,7,FALSE)</f>
        <v>0</v>
      </c>
      <c r="T3543" s="2" t="str">
        <f t="shared" si="55"/>
        <v>Not A&amp;R positive</v>
      </c>
    </row>
    <row r="3544" spans="1:20" x14ac:dyDescent="0.3">
      <c r="A3544" s="2" t="s">
        <v>9060</v>
      </c>
      <c r="B3544" s="3" t="s">
        <v>9525</v>
      </c>
      <c r="C3544" s="3" t="s">
        <v>9526</v>
      </c>
      <c r="D3544" s="4">
        <v>6.0000000000000001E-3</v>
      </c>
      <c r="E3544" s="5" t="s">
        <v>1340</v>
      </c>
      <c r="F3544" s="4">
        <v>7.11E-3</v>
      </c>
      <c r="G3544" s="6">
        <v>47948</v>
      </c>
      <c r="H3544" s="3" t="s">
        <v>9527</v>
      </c>
      <c r="I3544" s="3"/>
      <c r="J3544" s="3"/>
      <c r="K3544" s="5" t="s">
        <v>163</v>
      </c>
      <c r="L3544" s="5">
        <v>3</v>
      </c>
      <c r="M3544" s="5" t="s">
        <v>164</v>
      </c>
      <c r="N3544" s="5">
        <f>VLOOKUP(M3544,[1]ArchetypeScores!E:N,10,FALSE)</f>
        <v>0</v>
      </c>
      <c r="O3544" s="5">
        <f>VLOOKUP(M3544,[1]ArchetypeScores!E:O,11,FALSE)</f>
        <v>0</v>
      </c>
      <c r="P3544" s="5">
        <f>VLOOKUP(M3544,[1]ArchetypeScores!E:P,12,FALSE)</f>
        <v>0</v>
      </c>
      <c r="Q3544" s="2" t="str">
        <f>VLOOKUP(M3544,[1]ArchetypeScores!E:W,19,FALSE)</f>
        <v>Education and training</v>
      </c>
      <c r="R3544" s="2">
        <f>VLOOKUP(M3544,[1]ArchetypeScores!E:I,5,FALSE)</f>
        <v>0</v>
      </c>
      <c r="S3544" s="2">
        <f>VLOOKUP(M3544,[1]ArchetypeScores!E:K,7,FALSE)</f>
        <v>0</v>
      </c>
      <c r="T3544" s="2" t="str">
        <f t="shared" si="55"/>
        <v>Not A&amp;R positive</v>
      </c>
    </row>
    <row r="3545" spans="1:20" x14ac:dyDescent="0.3">
      <c r="A3545" s="2" t="s">
        <v>9060</v>
      </c>
      <c r="B3545" s="3" t="s">
        <v>9528</v>
      </c>
      <c r="C3545" s="3" t="s">
        <v>9529</v>
      </c>
      <c r="D3545" s="4">
        <v>2.7</v>
      </c>
      <c r="E3545" s="5" t="s">
        <v>1340</v>
      </c>
      <c r="F3545" s="4">
        <v>3.1651799999999999</v>
      </c>
      <c r="G3545" s="6">
        <v>47877</v>
      </c>
      <c r="H3545" s="3" t="s">
        <v>9530</v>
      </c>
      <c r="I3545" s="3" t="s">
        <v>9089</v>
      </c>
      <c r="J3545" s="3" t="s">
        <v>9230</v>
      </c>
      <c r="K3545" s="5" t="s">
        <v>175</v>
      </c>
      <c r="L3545" s="5">
        <v>1</v>
      </c>
      <c r="M3545" s="5" t="s">
        <v>176</v>
      </c>
      <c r="N3545" s="5">
        <f>VLOOKUP(M3545,[1]ArchetypeScores!E:N,10,FALSE)</f>
        <v>1</v>
      </c>
      <c r="O3545" s="5">
        <f>VLOOKUP(M3545,[1]ArchetypeScores!E:O,11,FALSE)</f>
        <v>-2</v>
      </c>
      <c r="P3545" s="5">
        <f>VLOOKUP(M3545,[1]ArchetypeScores!E:P,12,FALSE)</f>
        <v>0</v>
      </c>
      <c r="Q3545" s="2" t="str">
        <f>VLOOKUP(M3545,[1]ArchetypeScores!E:W,19,FALSE)</f>
        <v>Other sector</v>
      </c>
      <c r="R3545" s="2">
        <f>VLOOKUP(M3545,[1]ArchetypeScores!E:I,5,FALSE)</f>
        <v>0</v>
      </c>
      <c r="S3545" s="2">
        <f>VLOOKUP(M3545,[1]ArchetypeScores!E:K,7,FALSE)</f>
        <v>1</v>
      </c>
      <c r="T3545" s="2" t="str">
        <f t="shared" si="55"/>
        <v>Indirect only</v>
      </c>
    </row>
    <row r="3546" spans="1:20" x14ac:dyDescent="0.3">
      <c r="A3546" s="2" t="s">
        <v>9060</v>
      </c>
      <c r="B3546" s="3" t="s">
        <v>9531</v>
      </c>
      <c r="C3546" s="3" t="s">
        <v>9532</v>
      </c>
      <c r="D3546" s="4"/>
      <c r="E3546" s="5" t="s">
        <v>1340</v>
      </c>
      <c r="F3546" s="4">
        <v>0</v>
      </c>
      <c r="G3546" s="6">
        <v>47932</v>
      </c>
      <c r="H3546" s="3" t="s">
        <v>9533</v>
      </c>
      <c r="I3546" s="3"/>
      <c r="J3546" s="3"/>
      <c r="K3546" s="5" t="s">
        <v>118</v>
      </c>
      <c r="L3546" s="5">
        <v>3</v>
      </c>
      <c r="M3546" s="5" t="s">
        <v>168</v>
      </c>
      <c r="N3546" s="5">
        <f>VLOOKUP(M3546,[1]ArchetypeScores!E:N,10,FALSE)</f>
        <v>0</v>
      </c>
      <c r="O3546" s="5">
        <f>VLOOKUP(M3546,[1]ArchetypeScores!E:O,11,FALSE)</f>
        <v>-1</v>
      </c>
      <c r="P3546" s="5">
        <f>VLOOKUP(M3546,[1]ArchetypeScores!E:P,12,FALSE)</f>
        <v>0</v>
      </c>
      <c r="Q3546" s="2" t="str">
        <f>VLOOKUP(M3546,[1]ArchetypeScores!E:W,19,FALSE)</f>
        <v>Untargeted</v>
      </c>
      <c r="R3546" s="2">
        <f>VLOOKUP(M3546,[1]ArchetypeScores!E:I,5,FALSE)</f>
        <v>0</v>
      </c>
      <c r="S3546" s="2">
        <f>VLOOKUP(M3546,[1]ArchetypeScores!E:K,7,FALSE)</f>
        <v>0</v>
      </c>
      <c r="T3546" s="2" t="str">
        <f t="shared" si="55"/>
        <v>Not A&amp;R positive</v>
      </c>
    </row>
    <row r="3547" spans="1:20" x14ac:dyDescent="0.3">
      <c r="A3547" s="2" t="s">
        <v>9060</v>
      </c>
      <c r="B3547" s="3" t="s">
        <v>9534</v>
      </c>
      <c r="C3547" s="3" t="s">
        <v>9535</v>
      </c>
      <c r="D3547" s="4"/>
      <c r="E3547" s="5" t="s">
        <v>1340</v>
      </c>
      <c r="F3547" s="4">
        <v>0</v>
      </c>
      <c r="G3547" s="6">
        <v>47765</v>
      </c>
      <c r="H3547" s="3" t="s">
        <v>9536</v>
      </c>
      <c r="I3547" s="3" t="s">
        <v>9537</v>
      </c>
      <c r="J3547" s="3"/>
      <c r="K3547" s="5" t="s">
        <v>118</v>
      </c>
      <c r="L3547" s="5">
        <v>3</v>
      </c>
      <c r="M3547" s="5" t="s">
        <v>168</v>
      </c>
      <c r="N3547" s="5">
        <f>VLOOKUP(M3547,[1]ArchetypeScores!E:N,10,FALSE)</f>
        <v>0</v>
      </c>
      <c r="O3547" s="5">
        <f>VLOOKUP(M3547,[1]ArchetypeScores!E:O,11,FALSE)</f>
        <v>-1</v>
      </c>
      <c r="P3547" s="5">
        <f>VLOOKUP(M3547,[1]ArchetypeScores!E:P,12,FALSE)</f>
        <v>0</v>
      </c>
      <c r="Q3547" s="2" t="str">
        <f>VLOOKUP(M3547,[1]ArchetypeScores!E:W,19,FALSE)</f>
        <v>Untargeted</v>
      </c>
      <c r="R3547" s="2">
        <f>VLOOKUP(M3547,[1]ArchetypeScores!E:I,5,FALSE)</f>
        <v>0</v>
      </c>
      <c r="S3547" s="2">
        <f>VLOOKUP(M3547,[1]ArchetypeScores!E:K,7,FALSE)</f>
        <v>0</v>
      </c>
      <c r="T3547" s="2" t="str">
        <f t="shared" si="55"/>
        <v>Not A&amp;R positive</v>
      </c>
    </row>
    <row r="3548" spans="1:20" x14ac:dyDescent="0.3">
      <c r="A3548" s="2" t="s">
        <v>9060</v>
      </c>
      <c r="B3548" s="3" t="s">
        <v>9538</v>
      </c>
      <c r="C3548" s="3" t="s">
        <v>9539</v>
      </c>
      <c r="D3548" s="4"/>
      <c r="E3548" s="5" t="s">
        <v>1340</v>
      </c>
      <c r="F3548" s="4">
        <v>0</v>
      </c>
      <c r="G3548" s="6">
        <v>47824</v>
      </c>
      <c r="H3548" s="3" t="s">
        <v>9324</v>
      </c>
      <c r="I3548" s="3" t="s">
        <v>9325</v>
      </c>
      <c r="J3548" s="3"/>
      <c r="K3548" s="5" t="s">
        <v>269</v>
      </c>
      <c r="L3548" s="5">
        <v>1</v>
      </c>
      <c r="M3548" s="5" t="s">
        <v>2425</v>
      </c>
      <c r="N3548" s="5">
        <f>VLOOKUP(M3548,[1]ArchetypeScores!E:N,10,FALSE)</f>
        <v>1</v>
      </c>
      <c r="O3548" s="5">
        <f>VLOOKUP(M3548,[1]ArchetypeScores!E:O,11,FALSE)</f>
        <v>-1</v>
      </c>
      <c r="P3548" s="5">
        <f>VLOOKUP(M3548,[1]ArchetypeScores!E:P,12,FALSE)</f>
        <v>0</v>
      </c>
      <c r="Q3548" s="2" t="str">
        <f>VLOOKUP(M3548,[1]ArchetypeScores!E:W,19,FALSE)</f>
        <v>Untargeted</v>
      </c>
      <c r="R3548" s="2">
        <f>VLOOKUP(M3548,[1]ArchetypeScores!E:I,5,FALSE)</f>
        <v>0</v>
      </c>
      <c r="S3548" s="2">
        <f>VLOOKUP(M3548,[1]ArchetypeScores!E:K,7,FALSE)</f>
        <v>0</v>
      </c>
      <c r="T3548" s="2" t="str">
        <f t="shared" si="55"/>
        <v>Not A&amp;R positive</v>
      </c>
    </row>
    <row r="3549" spans="1:20" x14ac:dyDescent="0.3">
      <c r="A3549" s="2" t="s">
        <v>9060</v>
      </c>
      <c r="B3549" s="3" t="s">
        <v>9540</v>
      </c>
      <c r="C3549" s="3" t="s">
        <v>9541</v>
      </c>
      <c r="D3549" s="4">
        <v>0.05</v>
      </c>
      <c r="E3549" s="5" t="s">
        <v>1340</v>
      </c>
      <c r="F3549" s="4">
        <v>5.9330000000000001E-2</v>
      </c>
      <c r="G3549" s="6">
        <v>47962</v>
      </c>
      <c r="H3549" s="3" t="s">
        <v>9542</v>
      </c>
      <c r="I3549" s="3"/>
      <c r="J3549" s="3"/>
      <c r="K3549" s="5" t="s">
        <v>163</v>
      </c>
      <c r="L3549" s="5">
        <v>3</v>
      </c>
      <c r="M3549" s="5" t="s">
        <v>164</v>
      </c>
      <c r="N3549" s="5">
        <f>VLOOKUP(M3549,[1]ArchetypeScores!E:N,10,FALSE)</f>
        <v>0</v>
      </c>
      <c r="O3549" s="5">
        <f>VLOOKUP(M3549,[1]ArchetypeScores!E:O,11,FALSE)</f>
        <v>0</v>
      </c>
      <c r="P3549" s="5">
        <f>VLOOKUP(M3549,[1]ArchetypeScores!E:P,12,FALSE)</f>
        <v>0</v>
      </c>
      <c r="Q3549" s="2" t="str">
        <f>VLOOKUP(M3549,[1]ArchetypeScores!E:W,19,FALSE)</f>
        <v>Education and training</v>
      </c>
      <c r="R3549" s="2">
        <f>VLOOKUP(M3549,[1]ArchetypeScores!E:I,5,FALSE)</f>
        <v>0</v>
      </c>
      <c r="S3549" s="2">
        <f>VLOOKUP(M3549,[1]ArchetypeScores!E:K,7,FALSE)</f>
        <v>0</v>
      </c>
      <c r="T3549" s="2" t="str">
        <f t="shared" si="55"/>
        <v>Not A&amp;R positive</v>
      </c>
    </row>
    <row r="3550" spans="1:20" x14ac:dyDescent="0.3">
      <c r="A3550" s="2" t="s">
        <v>9060</v>
      </c>
      <c r="B3550" s="3" t="s">
        <v>9230</v>
      </c>
      <c r="C3550" s="3" t="s">
        <v>9543</v>
      </c>
      <c r="D3550" s="4"/>
      <c r="E3550" s="5" t="s">
        <v>1340</v>
      </c>
      <c r="F3550" s="4">
        <v>0</v>
      </c>
      <c r="G3550" s="6">
        <v>47876</v>
      </c>
      <c r="H3550" s="3" t="s">
        <v>9530</v>
      </c>
      <c r="I3550" s="3" t="s">
        <v>9089</v>
      </c>
      <c r="J3550" s="3" t="s">
        <v>9230</v>
      </c>
      <c r="K3550" s="5" t="s">
        <v>175</v>
      </c>
      <c r="L3550" s="5">
        <v>1</v>
      </c>
      <c r="M3550" s="5" t="s">
        <v>176</v>
      </c>
      <c r="N3550" s="5">
        <f>VLOOKUP(M3550,[1]ArchetypeScores!E:N,10,FALSE)</f>
        <v>1</v>
      </c>
      <c r="O3550" s="5">
        <f>VLOOKUP(M3550,[1]ArchetypeScores!E:O,11,FALSE)</f>
        <v>-2</v>
      </c>
      <c r="P3550" s="5">
        <f>VLOOKUP(M3550,[1]ArchetypeScores!E:P,12,FALSE)</f>
        <v>0</v>
      </c>
      <c r="Q3550" s="2" t="str">
        <f>VLOOKUP(M3550,[1]ArchetypeScores!E:W,19,FALSE)</f>
        <v>Other sector</v>
      </c>
      <c r="R3550" s="2">
        <f>VLOOKUP(M3550,[1]ArchetypeScores!E:I,5,FALSE)</f>
        <v>0</v>
      </c>
      <c r="S3550" s="2">
        <f>VLOOKUP(M3550,[1]ArchetypeScores!E:K,7,FALSE)</f>
        <v>1</v>
      </c>
      <c r="T3550" s="2" t="str">
        <f t="shared" si="55"/>
        <v>Indirect only</v>
      </c>
    </row>
    <row r="3551" spans="1:20" x14ac:dyDescent="0.3">
      <c r="A3551" s="2" t="s">
        <v>9060</v>
      </c>
      <c r="B3551" s="3" t="s">
        <v>9544</v>
      </c>
      <c r="C3551" s="3" t="s">
        <v>9545</v>
      </c>
      <c r="D3551" s="4"/>
      <c r="E3551" s="5" t="s">
        <v>1340</v>
      </c>
      <c r="F3551" s="4">
        <v>0</v>
      </c>
      <c r="G3551" s="6">
        <v>47914</v>
      </c>
      <c r="H3551" s="3" t="s">
        <v>9546</v>
      </c>
      <c r="I3551" s="3" t="s">
        <v>6159</v>
      </c>
      <c r="J3551" s="3"/>
      <c r="K3551" s="5" t="s">
        <v>94</v>
      </c>
      <c r="L3551" s="5">
        <v>4</v>
      </c>
      <c r="M3551" s="5" t="s">
        <v>160</v>
      </c>
      <c r="N3551" s="5">
        <f>VLOOKUP(M3551,[1]ArchetypeScores!E:N,10,FALSE)</f>
        <v>1</v>
      </c>
      <c r="O3551" s="5">
        <f>VLOOKUP(M3551,[1]ArchetypeScores!E:O,11,FALSE)</f>
        <v>0</v>
      </c>
      <c r="P3551" s="5">
        <f>VLOOKUP(M3551,[1]ArchetypeScores!E:P,12,FALSE)</f>
        <v>1</v>
      </c>
      <c r="Q3551" s="2" t="e">
        <f>VLOOKUP(M3551,[1]ArchetypeScores!E:W,19,FALSE)</f>
        <v>#N/A</v>
      </c>
      <c r="R3551" s="2">
        <f>VLOOKUP(M3551,[1]ArchetypeScores!E:I,5,FALSE)</f>
        <v>0</v>
      </c>
      <c r="S3551" s="2">
        <f>VLOOKUP(M3551,[1]ArchetypeScores!E:K,7,FALSE)</f>
        <v>1</v>
      </c>
      <c r="T3551" s="2" t="str">
        <f t="shared" si="55"/>
        <v>Indirect only</v>
      </c>
    </row>
    <row r="3552" spans="1:20" x14ac:dyDescent="0.3">
      <c r="A3552" s="2" t="s">
        <v>9060</v>
      </c>
      <c r="B3552" s="3" t="s">
        <v>9547</v>
      </c>
      <c r="C3552" s="3" t="s">
        <v>9548</v>
      </c>
      <c r="D3552" s="4">
        <v>1E-3</v>
      </c>
      <c r="E3552" s="5" t="s">
        <v>1340</v>
      </c>
      <c r="F3552" s="4">
        <v>1.4E-3</v>
      </c>
      <c r="G3552" s="6">
        <v>47793</v>
      </c>
      <c r="H3552" s="3" t="s">
        <v>9549</v>
      </c>
      <c r="I3552" s="3" t="s">
        <v>9089</v>
      </c>
      <c r="J3552" s="3" t="s">
        <v>9230</v>
      </c>
      <c r="K3552" s="5" t="s">
        <v>175</v>
      </c>
      <c r="L3552" s="5">
        <v>4</v>
      </c>
      <c r="M3552" s="5" t="s">
        <v>219</v>
      </c>
      <c r="N3552" s="5">
        <f>VLOOKUP(M3552,[1]ArchetypeScores!E:N,10,FALSE)</f>
        <v>1</v>
      </c>
      <c r="O3552" s="5">
        <f>VLOOKUP(M3552,[1]ArchetypeScores!E:O,11,FALSE)</f>
        <v>0</v>
      </c>
      <c r="P3552" s="5">
        <f>VLOOKUP(M3552,[1]ArchetypeScores!E:P,12,FALSE)</f>
        <v>0</v>
      </c>
      <c r="Q3552" s="2" t="str">
        <f>VLOOKUP(M3552,[1]ArchetypeScores!E:W,19,FALSE)</f>
        <v>Other sector</v>
      </c>
      <c r="R3552" s="2">
        <f>VLOOKUP(M3552,[1]ArchetypeScores!E:I,5,FALSE)</f>
        <v>0</v>
      </c>
      <c r="S3552" s="2">
        <f>VLOOKUP(M3552,[1]ArchetypeScores!E:K,7,FALSE)</f>
        <v>0</v>
      </c>
      <c r="T3552" s="2" t="str">
        <f t="shared" si="55"/>
        <v>Not A&amp;R positive</v>
      </c>
    </row>
    <row r="3553" spans="1:20" x14ac:dyDescent="0.3">
      <c r="A3553" s="2" t="s">
        <v>9060</v>
      </c>
      <c r="B3553" s="3" t="s">
        <v>9550</v>
      </c>
      <c r="C3553" s="3" t="s">
        <v>9551</v>
      </c>
      <c r="D3553" s="4">
        <v>1.7000000000000001E-2</v>
      </c>
      <c r="E3553" s="5" t="s">
        <v>1340</v>
      </c>
      <c r="F3553" s="4">
        <v>1.993E-2</v>
      </c>
      <c r="G3553" s="6">
        <v>47874</v>
      </c>
      <c r="H3553" s="3" t="s">
        <v>9552</v>
      </c>
      <c r="I3553" s="3"/>
      <c r="J3553" s="3"/>
      <c r="K3553" s="5" t="s">
        <v>38</v>
      </c>
      <c r="L3553" s="5">
        <v>29</v>
      </c>
      <c r="M3553" s="5" t="s">
        <v>316</v>
      </c>
      <c r="N3553" s="5">
        <f>VLOOKUP(M3553,[1]ArchetypeScores!E:N,10,FALSE)</f>
        <v>0</v>
      </c>
      <c r="O3553" s="5">
        <f>VLOOKUP(M3553,[1]ArchetypeScores!E:O,11,FALSE)</f>
        <v>-1</v>
      </c>
      <c r="P3553" s="5">
        <f>VLOOKUP(M3553,[1]ArchetypeScores!E:P,12,FALSE)</f>
        <v>0</v>
      </c>
      <c r="Q3553" s="2" t="str">
        <f>VLOOKUP(M3553,[1]ArchetypeScores!E:W,19,FALSE)</f>
        <v>Other sector</v>
      </c>
      <c r="R3553" s="2">
        <f>VLOOKUP(M3553,[1]ArchetypeScores!E:I,5,FALSE)</f>
        <v>0</v>
      </c>
      <c r="S3553" s="2">
        <f>VLOOKUP(M3553,[1]ArchetypeScores!E:K,7,FALSE)</f>
        <v>0</v>
      </c>
      <c r="T3553" s="2" t="str">
        <f t="shared" si="55"/>
        <v>Not A&amp;R positive</v>
      </c>
    </row>
    <row r="3554" spans="1:20" x14ac:dyDescent="0.3">
      <c r="A3554" s="2" t="s">
        <v>9060</v>
      </c>
      <c r="B3554" s="3" t="s">
        <v>9553</v>
      </c>
      <c r="C3554" s="3" t="s">
        <v>9554</v>
      </c>
      <c r="D3554" s="4">
        <v>5.0000000000000001E-3</v>
      </c>
      <c r="E3554" s="5" t="s">
        <v>1340</v>
      </c>
      <c r="F3554" s="4">
        <v>5.9500000000000004E-3</v>
      </c>
      <c r="G3554" s="6">
        <v>47905</v>
      </c>
      <c r="H3554" s="3" t="s">
        <v>9192</v>
      </c>
      <c r="I3554" s="3" t="s">
        <v>9193</v>
      </c>
      <c r="J3554" s="3"/>
      <c r="K3554" s="5" t="s">
        <v>163</v>
      </c>
      <c r="L3554" s="5">
        <v>1</v>
      </c>
      <c r="M3554" s="5" t="s">
        <v>975</v>
      </c>
      <c r="N3554" s="5">
        <f>VLOOKUP(M3554,[1]ArchetypeScores!E:N,10,FALSE)</f>
        <v>0</v>
      </c>
      <c r="O3554" s="5">
        <f>VLOOKUP(M3554,[1]ArchetypeScores!E:O,11,FALSE)</f>
        <v>0</v>
      </c>
      <c r="P3554" s="5">
        <f>VLOOKUP(M3554,[1]ArchetypeScores!E:P,12,FALSE)</f>
        <v>0</v>
      </c>
      <c r="Q3554" s="2" t="str">
        <f>VLOOKUP(M3554,[1]ArchetypeScores!E:W,19,FALSE)</f>
        <v>Other sector</v>
      </c>
      <c r="R3554" s="2">
        <f>VLOOKUP(M3554,[1]ArchetypeScores!E:I,5,FALSE)</f>
        <v>0</v>
      </c>
      <c r="S3554" s="2">
        <f>VLOOKUP(M3554,[1]ArchetypeScores!E:K,7,FALSE)</f>
        <v>0</v>
      </c>
      <c r="T3554" s="2" t="str">
        <f t="shared" si="55"/>
        <v>Not A&amp;R positive</v>
      </c>
    </row>
    <row r="3555" spans="1:20" x14ac:dyDescent="0.3">
      <c r="A3555" s="2" t="s">
        <v>9060</v>
      </c>
      <c r="B3555" s="3" t="s">
        <v>9555</v>
      </c>
      <c r="C3555" s="3" t="s">
        <v>9556</v>
      </c>
      <c r="D3555" s="4">
        <v>1.4E-2</v>
      </c>
      <c r="E3555" s="5" t="s">
        <v>1340</v>
      </c>
      <c r="F3555" s="4">
        <v>1.694E-2</v>
      </c>
      <c r="G3555" s="6">
        <v>47862</v>
      </c>
      <c r="H3555" s="3" t="s">
        <v>9557</v>
      </c>
      <c r="I3555" s="3" t="s">
        <v>9089</v>
      </c>
      <c r="J3555" s="3" t="s">
        <v>9090</v>
      </c>
      <c r="K3555" s="5" t="s">
        <v>611</v>
      </c>
      <c r="L3555" s="5">
        <v>1</v>
      </c>
      <c r="M3555" s="5" t="s">
        <v>612</v>
      </c>
      <c r="N3555" s="5">
        <f>VLOOKUP(M3555,[1]ArchetypeScores!E:N,10,FALSE)</f>
        <v>1</v>
      </c>
      <c r="O3555" s="5">
        <f>VLOOKUP(M3555,[1]ArchetypeScores!E:O,11,FALSE)</f>
        <v>-2</v>
      </c>
      <c r="P3555" s="5">
        <f>VLOOKUP(M3555,[1]ArchetypeScores!E:P,12,FALSE)</f>
        <v>-1</v>
      </c>
      <c r="Q3555" s="2" t="str">
        <f>VLOOKUP(M3555,[1]ArchetypeScores!E:W,19,FALSE)</f>
        <v>Consumer (including agriculture and tourism)</v>
      </c>
      <c r="R3555" s="2">
        <f>VLOOKUP(M3555,[1]ArchetypeScores!E:I,5,FALSE)</f>
        <v>0</v>
      </c>
      <c r="S3555" s="2">
        <f>VLOOKUP(M3555,[1]ArchetypeScores!E:K,7,FALSE)</f>
        <v>0</v>
      </c>
      <c r="T3555" s="2" t="str">
        <f t="shared" si="55"/>
        <v>Not A&amp;R positive</v>
      </c>
    </row>
    <row r="3556" spans="1:20" x14ac:dyDescent="0.3">
      <c r="A3556" s="2" t="s">
        <v>9060</v>
      </c>
      <c r="B3556" s="3" t="s">
        <v>9558</v>
      </c>
      <c r="C3556" s="3" t="s">
        <v>9559</v>
      </c>
      <c r="D3556" s="4">
        <v>0.01</v>
      </c>
      <c r="E3556" s="5" t="s">
        <v>1340</v>
      </c>
      <c r="F3556" s="4">
        <v>1.11E-2</v>
      </c>
      <c r="G3556" s="6">
        <v>48000</v>
      </c>
      <c r="H3556" s="3" t="s">
        <v>9560</v>
      </c>
      <c r="I3556" s="3"/>
      <c r="J3556" s="3"/>
      <c r="K3556" s="5" t="s">
        <v>611</v>
      </c>
      <c r="L3556" s="5">
        <v>4</v>
      </c>
      <c r="M3556" s="5" t="s">
        <v>1229</v>
      </c>
      <c r="N3556" s="5">
        <f>VLOOKUP(M3556,[1]ArchetypeScores!E:N,10,FALSE)</f>
        <v>1</v>
      </c>
      <c r="O3556" s="5">
        <f>VLOOKUP(M3556,[1]ArchetypeScores!E:O,11,FALSE)</f>
        <v>-1</v>
      </c>
      <c r="P3556" s="5">
        <f>VLOOKUP(M3556,[1]ArchetypeScores!E:P,12,FALSE)</f>
        <v>1</v>
      </c>
      <c r="Q3556" s="2" t="e">
        <f>VLOOKUP(M3556,[1]ArchetypeScores!E:W,19,FALSE)</f>
        <v>#N/A</v>
      </c>
      <c r="R3556" s="2">
        <f>VLOOKUP(M3556,[1]ArchetypeScores!E:I,5,FALSE)</f>
        <v>0</v>
      </c>
      <c r="S3556" s="2">
        <f>VLOOKUP(M3556,[1]ArchetypeScores!E:K,7,FALSE)</f>
        <v>0</v>
      </c>
      <c r="T3556" s="2" t="str">
        <f t="shared" si="55"/>
        <v>Not A&amp;R positive</v>
      </c>
    </row>
    <row r="3557" spans="1:20" x14ac:dyDescent="0.3">
      <c r="A3557" s="2" t="s">
        <v>9060</v>
      </c>
      <c r="B3557" s="3" t="s">
        <v>9561</v>
      </c>
      <c r="C3557" s="3" t="s">
        <v>9562</v>
      </c>
      <c r="D3557" s="4">
        <v>6.0000000000000001E-3</v>
      </c>
      <c r="E3557" s="5" t="s">
        <v>1340</v>
      </c>
      <c r="F3557" s="4">
        <v>7.1000000000000004E-3</v>
      </c>
      <c r="G3557" s="6">
        <v>47894</v>
      </c>
      <c r="H3557" s="3" t="s">
        <v>9563</v>
      </c>
      <c r="I3557" s="3"/>
      <c r="J3557" s="3"/>
      <c r="K3557" s="5" t="s">
        <v>196</v>
      </c>
      <c r="L3557" s="5">
        <v>5</v>
      </c>
      <c r="M3557" s="5" t="s">
        <v>9091</v>
      </c>
      <c r="N3557" s="5">
        <f>VLOOKUP(M3557,[1]ArchetypeScores!E:N,10,FALSE)</f>
        <v>1</v>
      </c>
      <c r="O3557" s="5">
        <f>VLOOKUP(M3557,[1]ArchetypeScores!E:O,11,FALSE)</f>
        <v>-2</v>
      </c>
      <c r="P3557" s="5">
        <f>VLOOKUP(M3557,[1]ArchetypeScores!E:P,12,FALSE)</f>
        <v>0</v>
      </c>
      <c r="Q3557" s="2" t="str">
        <f>VLOOKUP(M3557,[1]ArchetypeScores!E:W,19,FALSE)</f>
        <v>Industrials - other</v>
      </c>
      <c r="R3557" s="2">
        <f>VLOOKUP(M3557,[1]ArchetypeScores!E:I,5,FALSE)</f>
        <v>0</v>
      </c>
      <c r="S3557" s="2">
        <f>VLOOKUP(M3557,[1]ArchetypeScores!E:K,7,FALSE)</f>
        <v>-1</v>
      </c>
      <c r="T3557" s="2" t="str">
        <f t="shared" si="55"/>
        <v>Not A&amp;R positive</v>
      </c>
    </row>
    <row r="3558" spans="1:20" x14ac:dyDescent="0.3">
      <c r="A3558" s="2" t="s">
        <v>9060</v>
      </c>
      <c r="B3558" s="3" t="s">
        <v>9564</v>
      </c>
      <c r="C3558" s="3" t="s">
        <v>9565</v>
      </c>
      <c r="D3558" s="4">
        <v>2</v>
      </c>
      <c r="E3558" s="5" t="s">
        <v>1340</v>
      </c>
      <c r="F3558" s="4">
        <v>2.2185999999999999</v>
      </c>
      <c r="G3558" s="6">
        <v>48009</v>
      </c>
      <c r="H3558" s="3" t="s">
        <v>9218</v>
      </c>
      <c r="I3558" s="3"/>
      <c r="J3558" s="3"/>
      <c r="K3558" s="5" t="s">
        <v>38</v>
      </c>
      <c r="L3558" s="5">
        <v>13</v>
      </c>
      <c r="M3558" s="5" t="s">
        <v>39</v>
      </c>
      <c r="N3558" s="5">
        <f>VLOOKUP(M3558,[1]ArchetypeScores!E:N,10,FALSE)</f>
        <v>0</v>
      </c>
      <c r="O3558" s="5">
        <f>VLOOKUP(M3558,[1]ArchetypeScores!E:O,11,FALSE)</f>
        <v>-2</v>
      </c>
      <c r="P3558" s="5">
        <f>VLOOKUP(M3558,[1]ArchetypeScores!E:P,12,FALSE)</f>
        <v>0</v>
      </c>
      <c r="Q3558" s="2" t="str">
        <f>VLOOKUP(M3558,[1]ArchetypeScores!E:W,19,FALSE)</f>
        <v>Industrials - transportation</v>
      </c>
      <c r="R3558" s="2">
        <f>VLOOKUP(M3558,[1]ArchetypeScores!E:I,5,FALSE)</f>
        <v>0</v>
      </c>
      <c r="S3558" s="2">
        <f>VLOOKUP(M3558,[1]ArchetypeScores!E:K,7,FALSE)</f>
        <v>0</v>
      </c>
      <c r="T3558" s="2" t="str">
        <f t="shared" si="55"/>
        <v>Not A&amp;R positive</v>
      </c>
    </row>
    <row r="3559" spans="1:20" x14ac:dyDescent="0.3">
      <c r="A3559" s="2" t="s">
        <v>9060</v>
      </c>
      <c r="B3559" s="3" t="s">
        <v>9566</v>
      </c>
      <c r="C3559" s="3" t="s">
        <v>9567</v>
      </c>
      <c r="D3559" s="4">
        <v>0.7</v>
      </c>
      <c r="E3559" s="5" t="s">
        <v>1340</v>
      </c>
      <c r="F3559" s="4">
        <v>0.81591000000000002</v>
      </c>
      <c r="G3559" s="6">
        <v>47979</v>
      </c>
      <c r="H3559" s="3" t="s">
        <v>9309</v>
      </c>
      <c r="I3559" s="3" t="s">
        <v>9147</v>
      </c>
      <c r="J3559" s="3"/>
      <c r="K3559" s="5" t="s">
        <v>118</v>
      </c>
      <c r="L3559" s="5">
        <v>3</v>
      </c>
      <c r="M3559" s="5" t="s">
        <v>168</v>
      </c>
      <c r="N3559" s="5">
        <f>VLOOKUP(M3559,[1]ArchetypeScores!E:N,10,FALSE)</f>
        <v>0</v>
      </c>
      <c r="O3559" s="5">
        <f>VLOOKUP(M3559,[1]ArchetypeScores!E:O,11,FALSE)</f>
        <v>-1</v>
      </c>
      <c r="P3559" s="5">
        <f>VLOOKUP(M3559,[1]ArchetypeScores!E:P,12,FALSE)</f>
        <v>0</v>
      </c>
      <c r="Q3559" s="2" t="str">
        <f>VLOOKUP(M3559,[1]ArchetypeScores!E:W,19,FALSE)</f>
        <v>Untargeted</v>
      </c>
      <c r="R3559" s="2">
        <f>VLOOKUP(M3559,[1]ArchetypeScores!E:I,5,FALSE)</f>
        <v>0</v>
      </c>
      <c r="S3559" s="2">
        <f>VLOOKUP(M3559,[1]ArchetypeScores!E:K,7,FALSE)</f>
        <v>0</v>
      </c>
      <c r="T3559" s="2" t="str">
        <f t="shared" si="55"/>
        <v>Not A&amp;R positive</v>
      </c>
    </row>
    <row r="3560" spans="1:20" x14ac:dyDescent="0.3">
      <c r="A3560" s="2" t="s">
        <v>9060</v>
      </c>
      <c r="B3560" s="3" t="s">
        <v>9568</v>
      </c>
      <c r="C3560" s="3" t="s">
        <v>9569</v>
      </c>
      <c r="D3560" s="4">
        <v>2.5000000000000001E-4</v>
      </c>
      <c r="E3560" s="5" t="s">
        <v>1340</v>
      </c>
      <c r="F3560" s="4">
        <v>2.9999999999999997E-4</v>
      </c>
      <c r="G3560" s="6">
        <v>47807</v>
      </c>
      <c r="H3560" s="3" t="s">
        <v>9570</v>
      </c>
      <c r="I3560" s="3"/>
      <c r="J3560" s="3"/>
      <c r="K3560" s="5" t="s">
        <v>163</v>
      </c>
      <c r="L3560" s="5">
        <v>3</v>
      </c>
      <c r="M3560" s="5" t="s">
        <v>164</v>
      </c>
      <c r="N3560" s="5">
        <f>VLOOKUP(M3560,[1]ArchetypeScores!E:N,10,FALSE)</f>
        <v>0</v>
      </c>
      <c r="O3560" s="5">
        <f>VLOOKUP(M3560,[1]ArchetypeScores!E:O,11,FALSE)</f>
        <v>0</v>
      </c>
      <c r="P3560" s="5">
        <f>VLOOKUP(M3560,[1]ArchetypeScores!E:P,12,FALSE)</f>
        <v>0</v>
      </c>
      <c r="Q3560" s="2" t="str">
        <f>VLOOKUP(M3560,[1]ArchetypeScores!E:W,19,FALSE)</f>
        <v>Education and training</v>
      </c>
      <c r="R3560" s="2">
        <f>VLOOKUP(M3560,[1]ArchetypeScores!E:I,5,FALSE)</f>
        <v>0</v>
      </c>
      <c r="S3560" s="2">
        <f>VLOOKUP(M3560,[1]ArchetypeScores!E:K,7,FALSE)</f>
        <v>0</v>
      </c>
      <c r="T3560" s="2" t="str">
        <f t="shared" si="55"/>
        <v>Not A&amp;R positive</v>
      </c>
    </row>
    <row r="3561" spans="1:20" x14ac:dyDescent="0.3">
      <c r="A3561" s="2" t="s">
        <v>9060</v>
      </c>
      <c r="B3561" s="3" t="s">
        <v>9571</v>
      </c>
      <c r="C3561" s="3" t="s">
        <v>9572</v>
      </c>
      <c r="D3561" s="4">
        <v>0.03</v>
      </c>
      <c r="E3561" s="5" t="s">
        <v>1340</v>
      </c>
      <c r="F3561" s="4">
        <v>3.601E-2</v>
      </c>
      <c r="G3561" s="6">
        <v>47944</v>
      </c>
      <c r="H3561" s="3" t="s">
        <v>9573</v>
      </c>
      <c r="I3561" s="3"/>
      <c r="J3561" s="3"/>
      <c r="K3561" s="5" t="s">
        <v>142</v>
      </c>
      <c r="L3561" s="5">
        <v>2</v>
      </c>
      <c r="M3561" s="5" t="s">
        <v>250</v>
      </c>
      <c r="N3561" s="5">
        <f>VLOOKUP(M3561,[1]ArchetypeScores!E:N,10,FALSE)</f>
        <v>1</v>
      </c>
      <c r="O3561" s="5">
        <f>VLOOKUP(M3561,[1]ArchetypeScores!E:O,11,FALSE)</f>
        <v>1</v>
      </c>
      <c r="P3561" s="5">
        <f>VLOOKUP(M3561,[1]ArchetypeScores!E:P,12,FALSE)</f>
        <v>2</v>
      </c>
      <c r="Q3561" s="2" t="str">
        <f>VLOOKUP(M3561,[1]ArchetypeScores!E:W,19,FALSE)</f>
        <v>Materials (including forestry and nature)</v>
      </c>
      <c r="R3561" s="2">
        <f>VLOOKUP(M3561,[1]ArchetypeScores!E:I,5,FALSE)</f>
        <v>1</v>
      </c>
      <c r="S3561" s="2">
        <f>VLOOKUP(M3561,[1]ArchetypeScores!E:K,7,FALSE)</f>
        <v>1</v>
      </c>
      <c r="T3561" s="2" t="str">
        <f t="shared" si="55"/>
        <v>Both</v>
      </c>
    </row>
    <row r="3562" spans="1:20" x14ac:dyDescent="0.3">
      <c r="A3562" s="2" t="s">
        <v>9060</v>
      </c>
      <c r="B3562" s="3" t="s">
        <v>9574</v>
      </c>
      <c r="C3562" s="3" t="s">
        <v>9575</v>
      </c>
      <c r="D3562" s="4">
        <v>3.7999999999999999E-2</v>
      </c>
      <c r="E3562" s="5" t="s">
        <v>1340</v>
      </c>
      <c r="F3562" s="4">
        <v>4.4639999999999999E-2</v>
      </c>
      <c r="G3562" s="6">
        <v>47753</v>
      </c>
      <c r="H3562" s="3" t="s">
        <v>9309</v>
      </c>
      <c r="I3562" s="3" t="s">
        <v>9147</v>
      </c>
      <c r="J3562" s="3"/>
      <c r="K3562" s="5" t="s">
        <v>142</v>
      </c>
      <c r="L3562" s="5">
        <v>2</v>
      </c>
      <c r="M3562" s="5" t="s">
        <v>250</v>
      </c>
      <c r="N3562" s="5">
        <f>VLOOKUP(M3562,[1]ArchetypeScores!E:N,10,FALSE)</f>
        <v>1</v>
      </c>
      <c r="O3562" s="5">
        <f>VLOOKUP(M3562,[1]ArchetypeScores!E:O,11,FALSE)</f>
        <v>1</v>
      </c>
      <c r="P3562" s="5">
        <f>VLOOKUP(M3562,[1]ArchetypeScores!E:P,12,FALSE)</f>
        <v>2</v>
      </c>
      <c r="Q3562" s="2" t="str">
        <f>VLOOKUP(M3562,[1]ArchetypeScores!E:W,19,FALSE)</f>
        <v>Materials (including forestry and nature)</v>
      </c>
      <c r="R3562" s="2">
        <f>VLOOKUP(M3562,[1]ArchetypeScores!E:I,5,FALSE)</f>
        <v>1</v>
      </c>
      <c r="S3562" s="2">
        <f>VLOOKUP(M3562,[1]ArchetypeScores!E:K,7,FALSE)</f>
        <v>1</v>
      </c>
      <c r="T3562" s="2" t="str">
        <f t="shared" si="55"/>
        <v>Both</v>
      </c>
    </row>
    <row r="3563" spans="1:20" x14ac:dyDescent="0.3">
      <c r="A3563" s="2" t="s">
        <v>9060</v>
      </c>
      <c r="B3563" s="3" t="s">
        <v>9576</v>
      </c>
      <c r="C3563" s="3" t="s">
        <v>9577</v>
      </c>
      <c r="D3563" s="4">
        <v>7.4999999999999997E-2</v>
      </c>
      <c r="E3563" s="5" t="s">
        <v>1340</v>
      </c>
      <c r="F3563" s="4">
        <v>8.7419999999999998E-2</v>
      </c>
      <c r="G3563" s="6">
        <v>47757</v>
      </c>
      <c r="H3563" s="3" t="s">
        <v>9309</v>
      </c>
      <c r="I3563" s="3" t="s">
        <v>9147</v>
      </c>
      <c r="J3563" s="3"/>
      <c r="K3563" s="5" t="s">
        <v>154</v>
      </c>
      <c r="L3563" s="5">
        <v>4</v>
      </c>
      <c r="M3563" s="5" t="s">
        <v>2047</v>
      </c>
      <c r="N3563" s="5">
        <f>VLOOKUP(M3563,[1]ArchetypeScores!E:N,10,FALSE)</f>
        <v>1</v>
      </c>
      <c r="O3563" s="5">
        <f>VLOOKUP(M3563,[1]ArchetypeScores!E:O,11,FALSE)</f>
        <v>-2</v>
      </c>
      <c r="P3563" s="5">
        <f>VLOOKUP(M3563,[1]ArchetypeScores!E:P,12,FALSE)</f>
        <v>0</v>
      </c>
      <c r="Q3563" s="2" t="str">
        <f>VLOOKUP(M3563,[1]ArchetypeScores!E:W,19,FALSE)</f>
        <v>Education and training</v>
      </c>
      <c r="R3563" s="2">
        <f>VLOOKUP(M3563,[1]ArchetypeScores!E:I,5,FALSE)</f>
        <v>0</v>
      </c>
      <c r="S3563" s="2">
        <f>VLOOKUP(M3563,[1]ArchetypeScores!E:K,7,FALSE)</f>
        <v>0</v>
      </c>
      <c r="T3563" s="2" t="str">
        <f t="shared" si="55"/>
        <v>Not A&amp;R positive</v>
      </c>
    </row>
    <row r="3564" spans="1:20" x14ac:dyDescent="0.3">
      <c r="A3564" s="2" t="s">
        <v>9060</v>
      </c>
      <c r="B3564" s="3" t="s">
        <v>9578</v>
      </c>
      <c r="C3564" s="3" t="s">
        <v>9579</v>
      </c>
      <c r="D3564" s="4"/>
      <c r="E3564" s="5" t="s">
        <v>1340</v>
      </c>
      <c r="F3564" s="4">
        <v>0</v>
      </c>
      <c r="G3564" s="6">
        <v>47951</v>
      </c>
      <c r="H3564" s="3" t="s">
        <v>9580</v>
      </c>
      <c r="I3564" s="3"/>
      <c r="J3564" s="3"/>
      <c r="K3564" s="5" t="s">
        <v>118</v>
      </c>
      <c r="L3564" s="5">
        <v>3</v>
      </c>
      <c r="M3564" s="5" t="s">
        <v>168</v>
      </c>
      <c r="N3564" s="5">
        <f>VLOOKUP(M3564,[1]ArchetypeScores!E:N,10,FALSE)</f>
        <v>0</v>
      </c>
      <c r="O3564" s="5">
        <f>VLOOKUP(M3564,[1]ArchetypeScores!E:O,11,FALSE)</f>
        <v>-1</v>
      </c>
      <c r="P3564" s="5">
        <f>VLOOKUP(M3564,[1]ArchetypeScores!E:P,12,FALSE)</f>
        <v>0</v>
      </c>
      <c r="Q3564" s="2" t="str">
        <f>VLOOKUP(M3564,[1]ArchetypeScores!E:W,19,FALSE)</f>
        <v>Untargeted</v>
      </c>
      <c r="R3564" s="2">
        <f>VLOOKUP(M3564,[1]ArchetypeScores!E:I,5,FALSE)</f>
        <v>0</v>
      </c>
      <c r="S3564" s="2">
        <f>VLOOKUP(M3564,[1]ArchetypeScores!E:K,7,FALSE)</f>
        <v>0</v>
      </c>
      <c r="T3564" s="2" t="str">
        <f t="shared" si="55"/>
        <v>Not A&amp;R positive</v>
      </c>
    </row>
    <row r="3565" spans="1:20" x14ac:dyDescent="0.3">
      <c r="A3565" s="2" t="s">
        <v>9060</v>
      </c>
      <c r="B3565" s="3" t="s">
        <v>9581</v>
      </c>
      <c r="C3565" s="3" t="s">
        <v>9582</v>
      </c>
      <c r="D3565" s="4">
        <v>0.14000000000000001</v>
      </c>
      <c r="E3565" s="5" t="s">
        <v>1340</v>
      </c>
      <c r="F3565" s="4">
        <v>0.16485</v>
      </c>
      <c r="G3565" s="6">
        <v>47822</v>
      </c>
      <c r="H3565" s="3" t="s">
        <v>9324</v>
      </c>
      <c r="I3565" s="3" t="s">
        <v>9325</v>
      </c>
      <c r="J3565" s="3"/>
      <c r="K3565" s="5" t="s">
        <v>67</v>
      </c>
      <c r="L3565" s="5">
        <v>1</v>
      </c>
      <c r="M3565" s="5" t="s">
        <v>265</v>
      </c>
      <c r="N3565" s="5">
        <f>VLOOKUP(M3565,[1]ArchetypeScores!E:N,10,FALSE)</f>
        <v>0</v>
      </c>
      <c r="O3565" s="5">
        <f>VLOOKUP(M3565,[1]ArchetypeScores!E:O,11,FALSE)</f>
        <v>-1</v>
      </c>
      <c r="P3565" s="5">
        <f>VLOOKUP(M3565,[1]ArchetypeScores!E:P,12,FALSE)</f>
        <v>0</v>
      </c>
      <c r="Q3565" s="2" t="str">
        <f>VLOOKUP(M3565,[1]ArchetypeScores!E:W,19,FALSE)</f>
        <v>Untargeted</v>
      </c>
      <c r="R3565" s="2">
        <f>VLOOKUP(M3565,[1]ArchetypeScores!E:I,5,FALSE)</f>
        <v>0</v>
      </c>
      <c r="S3565" s="2">
        <f>VLOOKUP(M3565,[1]ArchetypeScores!E:K,7,FALSE)</f>
        <v>0</v>
      </c>
      <c r="T3565" s="2" t="str">
        <f t="shared" si="55"/>
        <v>Not A&amp;R positive</v>
      </c>
    </row>
    <row r="3566" spans="1:20" x14ac:dyDescent="0.3">
      <c r="A3566" s="2" t="s">
        <v>9060</v>
      </c>
      <c r="B3566" s="3" t="s">
        <v>9583</v>
      </c>
      <c r="C3566" s="3" t="s">
        <v>9584</v>
      </c>
      <c r="D3566" s="4">
        <v>6.0000000000000001E-3</v>
      </c>
      <c r="E3566" s="5" t="s">
        <v>1340</v>
      </c>
      <c r="F3566" s="4">
        <v>6.6100000000000004E-3</v>
      </c>
      <c r="G3566" s="6">
        <v>47747</v>
      </c>
      <c r="H3566" s="3" t="s">
        <v>9309</v>
      </c>
      <c r="I3566" s="3" t="s">
        <v>9147</v>
      </c>
      <c r="J3566" s="3"/>
      <c r="K3566" s="5" t="s">
        <v>94</v>
      </c>
      <c r="L3566" s="5">
        <v>5</v>
      </c>
      <c r="M3566" s="5" t="s">
        <v>5630</v>
      </c>
      <c r="N3566" s="5">
        <f>VLOOKUP(M3566,[1]ArchetypeScores!E:N,10,FALSE)</f>
        <v>1</v>
      </c>
      <c r="O3566" s="5">
        <f>VLOOKUP(M3566,[1]ArchetypeScores!E:O,11,FALSE)</f>
        <v>-1</v>
      </c>
      <c r="P3566" s="5">
        <f>VLOOKUP(M3566,[1]ArchetypeScores!E:P,12,FALSE)</f>
        <v>0</v>
      </c>
      <c r="Q3566" s="2" t="str">
        <f>VLOOKUP(M3566,[1]ArchetypeScores!E:W,19,FALSE)</f>
        <v>Consumer (including agriculture and tourism)</v>
      </c>
      <c r="R3566" s="2">
        <f>VLOOKUP(M3566,[1]ArchetypeScores!E:I,5,FALSE)</f>
        <v>0</v>
      </c>
      <c r="S3566" s="2">
        <f>VLOOKUP(M3566,[1]ArchetypeScores!E:K,7,FALSE)</f>
        <v>0</v>
      </c>
      <c r="T3566" s="2" t="str">
        <f t="shared" si="55"/>
        <v>Not A&amp;R positive</v>
      </c>
    </row>
    <row r="3567" spans="1:20" x14ac:dyDescent="0.3">
      <c r="A3567" s="2" t="s">
        <v>9060</v>
      </c>
      <c r="B3567" s="3" t="s">
        <v>9585</v>
      </c>
      <c r="C3567" s="3" t="s">
        <v>9586</v>
      </c>
      <c r="D3567" s="4"/>
      <c r="E3567" s="5" t="s">
        <v>1340</v>
      </c>
      <c r="F3567" s="4">
        <v>0</v>
      </c>
      <c r="G3567" s="6">
        <v>48006</v>
      </c>
      <c r="H3567" s="3" t="s">
        <v>9587</v>
      </c>
      <c r="I3567" s="3"/>
      <c r="J3567" s="3"/>
      <c r="K3567" s="5" t="s">
        <v>31</v>
      </c>
      <c r="L3567" s="5">
        <v>3</v>
      </c>
      <c r="M3567" s="5" t="s">
        <v>32</v>
      </c>
      <c r="N3567" s="5">
        <f>VLOOKUP(M3567,[1]ArchetypeScores!E:N,10,FALSE)</f>
        <v>0</v>
      </c>
      <c r="O3567" s="5">
        <f>VLOOKUP(M3567,[1]ArchetypeScores!E:O,11,FALSE)</f>
        <v>0</v>
      </c>
      <c r="P3567" s="5">
        <f>VLOOKUP(M3567,[1]ArchetypeScores!E:P,12,FALSE)</f>
        <v>0</v>
      </c>
      <c r="Q3567" s="2" t="str">
        <f>VLOOKUP(M3567,[1]ArchetypeScores!E:W,19,FALSE)</f>
        <v>Energy and water</v>
      </c>
      <c r="R3567" s="2">
        <f>VLOOKUP(M3567,[1]ArchetypeScores!E:I,5,FALSE)</f>
        <v>0</v>
      </c>
      <c r="S3567" s="2">
        <f>VLOOKUP(M3567,[1]ArchetypeScores!E:K,7,FALSE)</f>
        <v>0</v>
      </c>
      <c r="T3567" s="2" t="str">
        <f t="shared" si="55"/>
        <v>Not A&amp;R positive</v>
      </c>
    </row>
    <row r="3568" spans="1:20" x14ac:dyDescent="0.3">
      <c r="A3568" s="2" t="s">
        <v>9060</v>
      </c>
      <c r="B3568" s="3" t="s">
        <v>9588</v>
      </c>
      <c r="C3568" s="3" t="s">
        <v>9589</v>
      </c>
      <c r="D3568" s="4">
        <v>1E-3</v>
      </c>
      <c r="E3568" s="5" t="s">
        <v>1340</v>
      </c>
      <c r="F3568" s="4">
        <v>9.7000000000000005E-4</v>
      </c>
      <c r="G3568" s="6">
        <v>47922</v>
      </c>
      <c r="H3568" s="3" t="s">
        <v>9590</v>
      </c>
      <c r="I3568" s="3"/>
      <c r="J3568" s="3"/>
      <c r="K3568" s="5" t="s">
        <v>38</v>
      </c>
      <c r="L3568" s="5">
        <v>29</v>
      </c>
      <c r="M3568" s="5" t="s">
        <v>316</v>
      </c>
      <c r="N3568" s="5">
        <f>VLOOKUP(M3568,[1]ArchetypeScores!E:N,10,FALSE)</f>
        <v>0</v>
      </c>
      <c r="O3568" s="5">
        <f>VLOOKUP(M3568,[1]ArchetypeScores!E:O,11,FALSE)</f>
        <v>-1</v>
      </c>
      <c r="P3568" s="5">
        <f>VLOOKUP(M3568,[1]ArchetypeScores!E:P,12,FALSE)</f>
        <v>0</v>
      </c>
      <c r="Q3568" s="2" t="str">
        <f>VLOOKUP(M3568,[1]ArchetypeScores!E:W,19,FALSE)</f>
        <v>Other sector</v>
      </c>
      <c r="R3568" s="2">
        <f>VLOOKUP(M3568,[1]ArchetypeScores!E:I,5,FALSE)</f>
        <v>0</v>
      </c>
      <c r="S3568" s="2">
        <f>VLOOKUP(M3568,[1]ArchetypeScores!E:K,7,FALSE)</f>
        <v>0</v>
      </c>
      <c r="T3568" s="2" t="str">
        <f t="shared" si="55"/>
        <v>Not A&amp;R positive</v>
      </c>
    </row>
    <row r="3569" spans="1:20" x14ac:dyDescent="0.3">
      <c r="A3569" s="2" t="s">
        <v>9060</v>
      </c>
      <c r="B3569" s="3" t="s">
        <v>9591</v>
      </c>
      <c r="C3569" s="3" t="s">
        <v>9592</v>
      </c>
      <c r="D3569" s="4">
        <v>5.0000000000000001E-3</v>
      </c>
      <c r="E3569" s="5" t="s">
        <v>1340</v>
      </c>
      <c r="F3569" s="4">
        <v>5.7800000000000004E-3</v>
      </c>
      <c r="G3569" s="6">
        <v>47865</v>
      </c>
      <c r="H3569" s="3" t="s">
        <v>9593</v>
      </c>
      <c r="I3569" s="3"/>
      <c r="J3569" s="3"/>
      <c r="K3569" s="5" t="s">
        <v>38</v>
      </c>
      <c r="L3569" s="5">
        <v>13</v>
      </c>
      <c r="M3569" s="5" t="s">
        <v>39</v>
      </c>
      <c r="N3569" s="5">
        <f>VLOOKUP(M3569,[1]ArchetypeScores!E:N,10,FALSE)</f>
        <v>0</v>
      </c>
      <c r="O3569" s="5">
        <f>VLOOKUP(M3569,[1]ArchetypeScores!E:O,11,FALSE)</f>
        <v>-2</v>
      </c>
      <c r="P3569" s="5">
        <f>VLOOKUP(M3569,[1]ArchetypeScores!E:P,12,FALSE)</f>
        <v>0</v>
      </c>
      <c r="Q3569" s="2" t="str">
        <f>VLOOKUP(M3569,[1]ArchetypeScores!E:W,19,FALSE)</f>
        <v>Industrials - transportation</v>
      </c>
      <c r="R3569" s="2">
        <f>VLOOKUP(M3569,[1]ArchetypeScores!E:I,5,FALSE)</f>
        <v>0</v>
      </c>
      <c r="S3569" s="2">
        <f>VLOOKUP(M3569,[1]ArchetypeScores!E:K,7,FALSE)</f>
        <v>0</v>
      </c>
      <c r="T3569" s="2" t="str">
        <f t="shared" si="55"/>
        <v>Not A&amp;R positive</v>
      </c>
    </row>
    <row r="3570" spans="1:20" x14ac:dyDescent="0.3">
      <c r="A3570" s="2" t="s">
        <v>9060</v>
      </c>
      <c r="B3570" s="3" t="s">
        <v>9594</v>
      </c>
      <c r="C3570" s="3" t="s">
        <v>9595</v>
      </c>
      <c r="D3570" s="4">
        <v>0.01</v>
      </c>
      <c r="E3570" s="5" t="s">
        <v>1340</v>
      </c>
      <c r="F3570" s="4">
        <v>1.189E-2</v>
      </c>
      <c r="G3570" s="6">
        <v>47803</v>
      </c>
      <c r="H3570" s="3" t="s">
        <v>9596</v>
      </c>
      <c r="I3570" s="3"/>
      <c r="J3570" s="3"/>
      <c r="K3570" s="5" t="s">
        <v>664</v>
      </c>
      <c r="L3570" s="5">
        <v>2</v>
      </c>
      <c r="M3570" s="5" t="s">
        <v>1105</v>
      </c>
      <c r="N3570" s="5">
        <f>VLOOKUP(M3570,[1]ArchetypeScores!E:N,10,FALSE)</f>
        <v>1</v>
      </c>
      <c r="O3570" s="5">
        <f>VLOOKUP(M3570,[1]ArchetypeScores!E:O,11,FALSE)</f>
        <v>0</v>
      </c>
      <c r="P3570" s="5">
        <f>VLOOKUP(M3570,[1]ArchetypeScores!E:P,12,FALSE)</f>
        <v>2</v>
      </c>
      <c r="Q3570" s="2" t="str">
        <f>VLOOKUP(M3570,[1]ArchetypeScores!E:W,19,FALSE)</f>
        <v>Other sector</v>
      </c>
      <c r="R3570" s="2">
        <f>VLOOKUP(M3570,[1]ArchetypeScores!E:I,5,FALSE)</f>
        <v>0</v>
      </c>
      <c r="S3570" s="2">
        <f>VLOOKUP(M3570,[1]ArchetypeScores!E:K,7,FALSE)</f>
        <v>0</v>
      </c>
      <c r="T3570" s="2" t="str">
        <f t="shared" si="55"/>
        <v>Not A&amp;R positive</v>
      </c>
    </row>
    <row r="3571" spans="1:20" x14ac:dyDescent="0.3">
      <c r="A3571" s="2" t="s">
        <v>9060</v>
      </c>
      <c r="B3571" s="3" t="s">
        <v>9597</v>
      </c>
      <c r="C3571" s="3" t="s">
        <v>9598</v>
      </c>
      <c r="D3571" s="4"/>
      <c r="E3571" s="5" t="s">
        <v>1340</v>
      </c>
      <c r="F3571" s="4">
        <v>0</v>
      </c>
      <c r="G3571" s="6">
        <v>48023</v>
      </c>
      <c r="H3571" s="3" t="s">
        <v>9599</v>
      </c>
      <c r="I3571" s="3"/>
      <c r="J3571" s="3"/>
      <c r="K3571" s="5" t="s">
        <v>67</v>
      </c>
      <c r="L3571" s="5">
        <v>1</v>
      </c>
      <c r="M3571" s="5" t="s">
        <v>265</v>
      </c>
      <c r="N3571" s="5">
        <f>VLOOKUP(M3571,[1]ArchetypeScores!E:N,10,FALSE)</f>
        <v>0</v>
      </c>
      <c r="O3571" s="5">
        <f>VLOOKUP(M3571,[1]ArchetypeScores!E:O,11,FALSE)</f>
        <v>-1</v>
      </c>
      <c r="P3571" s="5">
        <f>VLOOKUP(M3571,[1]ArchetypeScores!E:P,12,FALSE)</f>
        <v>0</v>
      </c>
      <c r="Q3571" s="2" t="str">
        <f>VLOOKUP(M3571,[1]ArchetypeScores!E:W,19,FALSE)</f>
        <v>Untargeted</v>
      </c>
      <c r="R3571" s="2">
        <f>VLOOKUP(M3571,[1]ArchetypeScores!E:I,5,FALSE)</f>
        <v>0</v>
      </c>
      <c r="S3571" s="2">
        <f>VLOOKUP(M3571,[1]ArchetypeScores!E:K,7,FALSE)</f>
        <v>0</v>
      </c>
      <c r="T3571" s="2" t="str">
        <f t="shared" si="55"/>
        <v>Not A&amp;R positive</v>
      </c>
    </row>
    <row r="3572" spans="1:20" x14ac:dyDescent="0.3">
      <c r="A3572" s="2" t="s">
        <v>9060</v>
      </c>
      <c r="B3572" s="3" t="s">
        <v>9600</v>
      </c>
      <c r="C3572" s="3" t="s">
        <v>9601</v>
      </c>
      <c r="D3572" s="4">
        <v>6.0000000000000001E-3</v>
      </c>
      <c r="E3572" s="5" t="s">
        <v>1340</v>
      </c>
      <c r="F3572" s="4">
        <v>6.6100000000000004E-3</v>
      </c>
      <c r="G3572" s="6">
        <v>47748</v>
      </c>
      <c r="H3572" s="3" t="s">
        <v>9309</v>
      </c>
      <c r="I3572" s="3" t="s">
        <v>9147</v>
      </c>
      <c r="J3572" s="3"/>
      <c r="K3572" s="5" t="s">
        <v>477</v>
      </c>
      <c r="L3572" s="5">
        <v>1</v>
      </c>
      <c r="M3572" s="5" t="s">
        <v>750</v>
      </c>
      <c r="N3572" s="5">
        <f>VLOOKUP(M3572,[1]ArchetypeScores!E:N,10,FALSE)</f>
        <v>1</v>
      </c>
      <c r="O3572" s="5">
        <f>VLOOKUP(M3572,[1]ArchetypeScores!E:O,11,FALSE)</f>
        <v>-2</v>
      </c>
      <c r="P3572" s="5">
        <f>VLOOKUP(M3572,[1]ArchetypeScores!E:P,12,FALSE)</f>
        <v>2</v>
      </c>
      <c r="Q3572" s="2" t="str">
        <f>VLOOKUP(M3572,[1]ArchetypeScores!E:W,19,FALSE)</f>
        <v>Energy and water</v>
      </c>
      <c r="R3572" s="2">
        <f>VLOOKUP(M3572,[1]ArchetypeScores!E:I,5,FALSE)</f>
        <v>0</v>
      </c>
      <c r="S3572" s="2">
        <f>VLOOKUP(M3572,[1]ArchetypeScores!E:K,7,FALSE)</f>
        <v>0</v>
      </c>
      <c r="T3572" s="2" t="str">
        <f t="shared" si="55"/>
        <v>Not A&amp;R positive</v>
      </c>
    </row>
    <row r="3573" spans="1:20" x14ac:dyDescent="0.3">
      <c r="A3573" s="2" t="s">
        <v>9060</v>
      </c>
      <c r="B3573" s="3" t="s">
        <v>9602</v>
      </c>
      <c r="C3573" s="3" t="s">
        <v>9603</v>
      </c>
      <c r="D3573" s="4">
        <v>1E-3</v>
      </c>
      <c r="E3573" s="5" t="s">
        <v>1340</v>
      </c>
      <c r="F3573" s="4">
        <v>1.5900000000000001E-3</v>
      </c>
      <c r="G3573" s="6">
        <v>47996</v>
      </c>
      <c r="H3573" s="3" t="s">
        <v>9604</v>
      </c>
      <c r="I3573" s="3"/>
      <c r="J3573" s="3"/>
      <c r="K3573" s="5" t="s">
        <v>61</v>
      </c>
      <c r="L3573" s="5">
        <v>5</v>
      </c>
      <c r="M3573" s="5" t="s">
        <v>62</v>
      </c>
      <c r="N3573" s="5">
        <f>VLOOKUP(M3573,[1]ArchetypeScores!E:N,10,FALSE)</f>
        <v>0</v>
      </c>
      <c r="O3573" s="5">
        <f>VLOOKUP(M3573,[1]ArchetypeScores!E:O,11,FALSE)</f>
        <v>-1</v>
      </c>
      <c r="P3573" s="5">
        <f>VLOOKUP(M3573,[1]ArchetypeScores!E:P,12,FALSE)</f>
        <v>0</v>
      </c>
      <c r="Q3573" s="2" t="str">
        <f>VLOOKUP(M3573,[1]ArchetypeScores!E:W,19,FALSE)</f>
        <v>Health care</v>
      </c>
      <c r="R3573" s="2">
        <f>VLOOKUP(M3573,[1]ArchetypeScores!E:I,5,FALSE)</f>
        <v>0</v>
      </c>
      <c r="S3573" s="2">
        <f>VLOOKUP(M3573,[1]ArchetypeScores!E:K,7,FALSE)</f>
        <v>0</v>
      </c>
      <c r="T3573" s="2" t="str">
        <f t="shared" si="55"/>
        <v>Not A&amp;R positive</v>
      </c>
    </row>
    <row r="3574" spans="1:20" x14ac:dyDescent="0.3">
      <c r="A3574" s="2" t="s">
        <v>9060</v>
      </c>
      <c r="B3574" s="3" t="s">
        <v>9605</v>
      </c>
      <c r="C3574" s="3" t="s">
        <v>9606</v>
      </c>
      <c r="D3574" s="4">
        <v>0</v>
      </c>
      <c r="E3574" s="5" t="s">
        <v>1340</v>
      </c>
      <c r="F3574" s="4">
        <v>5.5999999999999995E-4</v>
      </c>
      <c r="G3574" s="6">
        <v>47908</v>
      </c>
      <c r="H3574" s="3" t="s">
        <v>9607</v>
      </c>
      <c r="I3574" s="3"/>
      <c r="J3574" s="3"/>
      <c r="K3574" s="5" t="s">
        <v>214</v>
      </c>
      <c r="L3574" s="5">
        <v>1</v>
      </c>
      <c r="M3574" s="5" t="s">
        <v>215</v>
      </c>
      <c r="N3574" s="5">
        <f>VLOOKUP(M3574,[1]ArchetypeScores!E:N,10,FALSE)</f>
        <v>1</v>
      </c>
      <c r="O3574" s="5">
        <f>VLOOKUP(M3574,[1]ArchetypeScores!E:O,11,FALSE)</f>
        <v>0</v>
      </c>
      <c r="P3574" s="5">
        <f>VLOOKUP(M3574,[1]ArchetypeScores!E:P,12,FALSE)</f>
        <v>1</v>
      </c>
      <c r="Q3574" s="2" t="str">
        <f>VLOOKUP(M3574,[1]ArchetypeScores!E:W,19,FALSE)</f>
        <v>Health care</v>
      </c>
      <c r="R3574" s="2">
        <f>VLOOKUP(M3574,[1]ArchetypeScores!E:I,5,FALSE)</f>
        <v>0</v>
      </c>
      <c r="S3574" s="2">
        <f>VLOOKUP(M3574,[1]ArchetypeScores!E:K,7,FALSE)</f>
        <v>1</v>
      </c>
      <c r="T3574" s="2" t="str">
        <f t="shared" si="55"/>
        <v>Indirect only</v>
      </c>
    </row>
    <row r="3575" spans="1:20" x14ac:dyDescent="0.3">
      <c r="A3575" s="2" t="s">
        <v>9060</v>
      </c>
      <c r="B3575" s="3" t="s">
        <v>9608</v>
      </c>
      <c r="C3575" s="3" t="s">
        <v>9609</v>
      </c>
      <c r="D3575" s="4">
        <v>0.01</v>
      </c>
      <c r="E3575" s="5" t="s">
        <v>1340</v>
      </c>
      <c r="F3575" s="4">
        <v>1.1089999999999999E-2</v>
      </c>
      <c r="G3575" s="6">
        <v>48007</v>
      </c>
      <c r="H3575" s="3" t="s">
        <v>9218</v>
      </c>
      <c r="I3575" s="3"/>
      <c r="J3575" s="3"/>
      <c r="K3575" s="5" t="s">
        <v>57</v>
      </c>
      <c r="L3575" s="5">
        <v>29</v>
      </c>
      <c r="M3575" s="5" t="s">
        <v>58</v>
      </c>
      <c r="N3575" s="5">
        <f>VLOOKUP(M3575,[1]ArchetypeScores!E:N,10,FALSE)</f>
        <v>0</v>
      </c>
      <c r="O3575" s="5">
        <f>VLOOKUP(M3575,[1]ArchetypeScores!E:O,11,FALSE)</f>
        <v>-1</v>
      </c>
      <c r="P3575" s="5">
        <f>VLOOKUP(M3575,[1]ArchetypeScores!E:P,12,FALSE)</f>
        <v>0</v>
      </c>
      <c r="Q3575" s="2" t="str">
        <f>VLOOKUP(M3575,[1]ArchetypeScores!E:W,19,FALSE)</f>
        <v>Untargeted</v>
      </c>
      <c r="R3575" s="2">
        <f>VLOOKUP(M3575,[1]ArchetypeScores!E:I,5,FALSE)</f>
        <v>0</v>
      </c>
      <c r="S3575" s="2">
        <f>VLOOKUP(M3575,[1]ArchetypeScores!E:K,7,FALSE)</f>
        <v>0</v>
      </c>
      <c r="T3575" s="2" t="str">
        <f t="shared" si="55"/>
        <v>Not A&amp;R positive</v>
      </c>
    </row>
    <row r="3576" spans="1:20" x14ac:dyDescent="0.3">
      <c r="A3576" s="2" t="s">
        <v>9060</v>
      </c>
      <c r="B3576" s="3" t="s">
        <v>9610</v>
      </c>
      <c r="C3576" s="3" t="s">
        <v>9611</v>
      </c>
      <c r="D3576" s="4">
        <v>3.0000000000000001E-3</v>
      </c>
      <c r="E3576" s="5" t="s">
        <v>1340</v>
      </c>
      <c r="F3576" s="4">
        <v>3.6700000000000001E-3</v>
      </c>
      <c r="G3576" s="6">
        <v>47847</v>
      </c>
      <c r="H3576" s="3" t="s">
        <v>9612</v>
      </c>
      <c r="I3576" s="3"/>
      <c r="J3576" s="3"/>
      <c r="K3576" s="5" t="s">
        <v>291</v>
      </c>
      <c r="L3576" s="5">
        <v>4</v>
      </c>
      <c r="M3576" s="5" t="s">
        <v>292</v>
      </c>
      <c r="N3576" s="5">
        <f>VLOOKUP(M3576,[1]ArchetypeScores!E:N,10,FALSE)</f>
        <v>1</v>
      </c>
      <c r="O3576" s="5">
        <f>VLOOKUP(M3576,[1]ArchetypeScores!E:O,11,FALSE)</f>
        <v>0</v>
      </c>
      <c r="P3576" s="5">
        <f>VLOOKUP(M3576,[1]ArchetypeScores!E:P,12,FALSE)</f>
        <v>0</v>
      </c>
      <c r="Q3576" s="2" t="str">
        <f>VLOOKUP(M3576,[1]ArchetypeScores!E:W,19,FALSE)</f>
        <v>Education and training</v>
      </c>
      <c r="R3576" s="2">
        <f>VLOOKUP(M3576,[1]ArchetypeScores!E:I,5,FALSE)</f>
        <v>0</v>
      </c>
      <c r="S3576" s="2">
        <f>VLOOKUP(M3576,[1]ArchetypeScores!E:K,7,FALSE)</f>
        <v>0</v>
      </c>
      <c r="T3576" s="2" t="str">
        <f t="shared" si="55"/>
        <v>Not A&amp;R positive</v>
      </c>
    </row>
    <row r="3577" spans="1:20" x14ac:dyDescent="0.3">
      <c r="A3577" s="2" t="s">
        <v>9060</v>
      </c>
      <c r="B3577" s="3" t="s">
        <v>9090</v>
      </c>
      <c r="C3577" s="3" t="s">
        <v>9613</v>
      </c>
      <c r="D3577" s="4"/>
      <c r="E3577" s="5" t="s">
        <v>1340</v>
      </c>
      <c r="F3577" s="4">
        <v>0</v>
      </c>
      <c r="G3577" s="6">
        <v>47879</v>
      </c>
      <c r="H3577" s="3" t="s">
        <v>9614</v>
      </c>
      <c r="I3577" s="3" t="s">
        <v>9089</v>
      </c>
      <c r="J3577" s="3" t="s">
        <v>9090</v>
      </c>
      <c r="K3577" s="5" t="s">
        <v>89</v>
      </c>
      <c r="L3577" s="5">
        <v>2</v>
      </c>
      <c r="M3577" s="5" t="s">
        <v>626</v>
      </c>
      <c r="N3577" s="5">
        <f>VLOOKUP(M3577,[1]ArchetypeScores!E:N,10,FALSE)</f>
        <v>1</v>
      </c>
      <c r="O3577" s="5">
        <f>VLOOKUP(M3577,[1]ArchetypeScores!E:O,11,FALSE)</f>
        <v>0</v>
      </c>
      <c r="P3577" s="5">
        <f>VLOOKUP(M3577,[1]ArchetypeScores!E:P,12,FALSE)</f>
        <v>0</v>
      </c>
      <c r="Q3577" s="2" t="str">
        <f>VLOOKUP(M3577,[1]ArchetypeScores!E:W,19,FALSE)</f>
        <v>Other sector</v>
      </c>
      <c r="R3577" s="2">
        <f>VLOOKUP(M3577,[1]ArchetypeScores!E:I,5,FALSE)</f>
        <v>0</v>
      </c>
      <c r="S3577" s="2">
        <f>VLOOKUP(M3577,[1]ArchetypeScores!E:K,7,FALSE)</f>
        <v>1</v>
      </c>
      <c r="T3577" s="2" t="str">
        <f t="shared" si="55"/>
        <v>Indirect only</v>
      </c>
    </row>
    <row r="3578" spans="1:20" x14ac:dyDescent="0.3">
      <c r="A3578" s="2" t="s">
        <v>9060</v>
      </c>
      <c r="B3578" s="3" t="s">
        <v>9615</v>
      </c>
      <c r="C3578" s="3" t="s">
        <v>9616</v>
      </c>
      <c r="D3578" s="4">
        <v>6.0000000000000001E-3</v>
      </c>
      <c r="E3578" s="5" t="s">
        <v>1340</v>
      </c>
      <c r="F3578" s="4">
        <v>6.6100000000000004E-3</v>
      </c>
      <c r="G3578" s="6">
        <v>47749</v>
      </c>
      <c r="H3578" s="3" t="s">
        <v>9309</v>
      </c>
      <c r="I3578" s="3" t="s">
        <v>9147</v>
      </c>
      <c r="J3578" s="3"/>
      <c r="K3578" s="5" t="s">
        <v>142</v>
      </c>
      <c r="L3578" s="5">
        <v>3</v>
      </c>
      <c r="M3578" s="5" t="s">
        <v>143</v>
      </c>
      <c r="N3578" s="5">
        <f>VLOOKUP(M3578,[1]ArchetypeScores!E:N,10,FALSE)</f>
        <v>1</v>
      </c>
      <c r="O3578" s="5">
        <f>VLOOKUP(M3578,[1]ArchetypeScores!E:O,11,FALSE)</f>
        <v>1</v>
      </c>
      <c r="P3578" s="5">
        <f>VLOOKUP(M3578,[1]ArchetypeScores!E:P,12,FALSE)</f>
        <v>2</v>
      </c>
      <c r="Q3578" s="2" t="str">
        <f>VLOOKUP(M3578,[1]ArchetypeScores!E:W,19,FALSE)</f>
        <v>Materials (including forestry and nature)</v>
      </c>
      <c r="R3578" s="2">
        <f>VLOOKUP(M3578,[1]ArchetypeScores!E:I,5,FALSE)</f>
        <v>1</v>
      </c>
      <c r="S3578" s="2">
        <f>VLOOKUP(M3578,[1]ArchetypeScores!E:K,7,FALSE)</f>
        <v>1</v>
      </c>
      <c r="T3578" s="2" t="str">
        <f t="shared" si="55"/>
        <v>Both</v>
      </c>
    </row>
    <row r="3579" spans="1:20" x14ac:dyDescent="0.3">
      <c r="A3579" s="2" t="s">
        <v>9060</v>
      </c>
      <c r="B3579" s="3" t="s">
        <v>9617</v>
      </c>
      <c r="C3579" s="3" t="s">
        <v>9618</v>
      </c>
      <c r="D3579" s="4"/>
      <c r="E3579" s="5" t="s">
        <v>1340</v>
      </c>
      <c r="F3579" s="4">
        <v>0</v>
      </c>
      <c r="G3579" s="6">
        <v>47850</v>
      </c>
      <c r="H3579" s="3" t="s">
        <v>9619</v>
      </c>
      <c r="I3579" s="3" t="s">
        <v>9089</v>
      </c>
      <c r="J3579" s="3" t="s">
        <v>9336</v>
      </c>
      <c r="K3579" s="5" t="s">
        <v>229</v>
      </c>
      <c r="L3579" s="5">
        <v>1</v>
      </c>
      <c r="M3579" s="5" t="s">
        <v>528</v>
      </c>
      <c r="N3579" s="5">
        <f>VLOOKUP(M3579,[1]ArchetypeScores!E:N,10,FALSE)</f>
        <v>1</v>
      </c>
      <c r="O3579" s="5">
        <f>VLOOKUP(M3579,[1]ArchetypeScores!E:O,11,FALSE)</f>
        <v>-2</v>
      </c>
      <c r="P3579" s="5">
        <f>VLOOKUP(M3579,[1]ArchetypeScores!E:P,12,FALSE)</f>
        <v>0</v>
      </c>
      <c r="Q3579" s="2" t="str">
        <f>VLOOKUP(M3579,[1]ArchetypeScores!E:W,19,FALSE)</f>
        <v>Industrials - transportation</v>
      </c>
      <c r="R3579" s="2">
        <f>VLOOKUP(M3579,[1]ArchetypeScores!E:I,5,FALSE)</f>
        <v>0</v>
      </c>
      <c r="S3579" s="2">
        <f>VLOOKUP(M3579,[1]ArchetypeScores!E:K,7,FALSE)</f>
        <v>-1</v>
      </c>
      <c r="T3579" s="2" t="str">
        <f t="shared" si="55"/>
        <v>Not A&amp;R positive</v>
      </c>
    </row>
    <row r="3580" spans="1:20" x14ac:dyDescent="0.3">
      <c r="A3580" s="2" t="s">
        <v>9060</v>
      </c>
      <c r="B3580" s="3" t="s">
        <v>9620</v>
      </c>
      <c r="C3580" s="3" t="s">
        <v>9621</v>
      </c>
      <c r="D3580" s="4">
        <v>0.92500000000000004</v>
      </c>
      <c r="E3580" s="5" t="s">
        <v>1340</v>
      </c>
      <c r="F3580" s="4">
        <v>1.0843700000000001</v>
      </c>
      <c r="G3580" s="6">
        <v>47880</v>
      </c>
      <c r="H3580" s="3" t="s">
        <v>9614</v>
      </c>
      <c r="I3580" s="3" t="s">
        <v>9089</v>
      </c>
      <c r="J3580" s="3" t="s">
        <v>9090</v>
      </c>
      <c r="K3580" s="5" t="s">
        <v>89</v>
      </c>
      <c r="L3580" s="5">
        <v>2</v>
      </c>
      <c r="M3580" s="5" t="s">
        <v>626</v>
      </c>
      <c r="N3580" s="5">
        <f>VLOOKUP(M3580,[1]ArchetypeScores!E:N,10,FALSE)</f>
        <v>1</v>
      </c>
      <c r="O3580" s="5">
        <f>VLOOKUP(M3580,[1]ArchetypeScores!E:O,11,FALSE)</f>
        <v>0</v>
      </c>
      <c r="P3580" s="5">
        <f>VLOOKUP(M3580,[1]ArchetypeScores!E:P,12,FALSE)</f>
        <v>0</v>
      </c>
      <c r="Q3580" s="2" t="str">
        <f>VLOOKUP(M3580,[1]ArchetypeScores!E:W,19,FALSE)</f>
        <v>Other sector</v>
      </c>
      <c r="R3580" s="2">
        <f>VLOOKUP(M3580,[1]ArchetypeScores!E:I,5,FALSE)</f>
        <v>0</v>
      </c>
      <c r="S3580" s="2">
        <f>VLOOKUP(M3580,[1]ArchetypeScores!E:K,7,FALSE)</f>
        <v>1</v>
      </c>
      <c r="T3580" s="2" t="str">
        <f t="shared" si="55"/>
        <v>Indirect only</v>
      </c>
    </row>
    <row r="3581" spans="1:20" x14ac:dyDescent="0.3">
      <c r="A3581" s="2" t="s">
        <v>9060</v>
      </c>
      <c r="B3581" s="8" t="s">
        <v>9622</v>
      </c>
      <c r="C3581" s="3" t="s">
        <v>9623</v>
      </c>
      <c r="D3581" s="4">
        <v>1.4E-2</v>
      </c>
      <c r="E3581" s="5" t="s">
        <v>1340</v>
      </c>
      <c r="F3581" s="4">
        <v>1.703E-2</v>
      </c>
      <c r="G3581" s="6">
        <v>47941</v>
      </c>
      <c r="H3581" s="3" t="s">
        <v>9624</v>
      </c>
      <c r="I3581" s="3"/>
      <c r="J3581" s="3"/>
      <c r="K3581" s="5" t="s">
        <v>1727</v>
      </c>
      <c r="L3581" s="5">
        <v>3</v>
      </c>
      <c r="M3581" s="5" t="s">
        <v>1728</v>
      </c>
      <c r="N3581" s="5">
        <f>VLOOKUP(M3581,[1]ArchetypeScores!E:N,10,FALSE)</f>
        <v>1</v>
      </c>
      <c r="O3581" s="5">
        <f>VLOOKUP(M3581,[1]ArchetypeScores!E:O,11,FALSE)</f>
        <v>-2</v>
      </c>
      <c r="P3581" s="5">
        <f>VLOOKUP(M3581,[1]ArchetypeScores!E:P,12,FALSE)</f>
        <v>0</v>
      </c>
      <c r="Q3581" s="2" t="str">
        <f>VLOOKUP(M3581,[1]ArchetypeScores!E:W,19,FALSE)</f>
        <v>Industrials - other</v>
      </c>
      <c r="R3581" s="2">
        <f>VLOOKUP(M3581,[1]ArchetypeScores!E:I,5,FALSE)</f>
        <v>0</v>
      </c>
      <c r="S3581" s="2">
        <f>VLOOKUP(M3581,[1]ArchetypeScores!E:K,7,FALSE)</f>
        <v>0</v>
      </c>
      <c r="T3581" s="2" t="str">
        <f t="shared" si="55"/>
        <v>Not A&amp;R positive</v>
      </c>
    </row>
    <row r="3582" spans="1:20" x14ac:dyDescent="0.3">
      <c r="A3582" s="2" t="s">
        <v>9060</v>
      </c>
      <c r="B3582" s="3" t="s">
        <v>9625</v>
      </c>
      <c r="C3582" s="3" t="s">
        <v>9626</v>
      </c>
      <c r="D3582" s="4"/>
      <c r="E3582" s="5" t="s">
        <v>1340</v>
      </c>
      <c r="F3582" s="4">
        <v>0</v>
      </c>
      <c r="G3582" s="6">
        <v>47837</v>
      </c>
      <c r="H3582" s="3" t="s">
        <v>9627</v>
      </c>
      <c r="I3582" s="3"/>
      <c r="J3582" s="3"/>
      <c r="K3582" s="5" t="s">
        <v>57</v>
      </c>
      <c r="L3582" s="5">
        <v>29</v>
      </c>
      <c r="M3582" s="5" t="s">
        <v>58</v>
      </c>
      <c r="N3582" s="5">
        <f>VLOOKUP(M3582,[1]ArchetypeScores!E:N,10,FALSE)</f>
        <v>0</v>
      </c>
      <c r="O3582" s="5">
        <f>VLOOKUP(M3582,[1]ArchetypeScores!E:O,11,FALSE)</f>
        <v>-1</v>
      </c>
      <c r="P3582" s="5">
        <f>VLOOKUP(M3582,[1]ArchetypeScores!E:P,12,FALSE)</f>
        <v>0</v>
      </c>
      <c r="Q3582" s="2" t="str">
        <f>VLOOKUP(M3582,[1]ArchetypeScores!E:W,19,FALSE)</f>
        <v>Untargeted</v>
      </c>
      <c r="R3582" s="2">
        <f>VLOOKUP(M3582,[1]ArchetypeScores!E:I,5,FALSE)</f>
        <v>0</v>
      </c>
      <c r="S3582" s="2">
        <f>VLOOKUP(M3582,[1]ArchetypeScores!E:K,7,FALSE)</f>
        <v>0</v>
      </c>
      <c r="T3582" s="2" t="str">
        <f t="shared" si="55"/>
        <v>Not A&amp;R positive</v>
      </c>
    </row>
    <row r="3583" spans="1:20" x14ac:dyDescent="0.3">
      <c r="A3583" s="2" t="s">
        <v>9060</v>
      </c>
      <c r="B3583" s="3" t="s">
        <v>9628</v>
      </c>
      <c r="C3583" s="3" t="s">
        <v>9629</v>
      </c>
      <c r="D3583" s="4">
        <v>8.2000000000000003E-2</v>
      </c>
      <c r="E3583" s="5" t="s">
        <v>1340</v>
      </c>
      <c r="F3583" s="4">
        <v>9.708E-2</v>
      </c>
      <c r="G3583" s="6">
        <v>47896</v>
      </c>
      <c r="H3583" s="3" t="s">
        <v>9630</v>
      </c>
      <c r="I3583" s="3"/>
      <c r="J3583" s="3"/>
      <c r="K3583" s="5" t="s">
        <v>38</v>
      </c>
      <c r="L3583" s="5">
        <v>13</v>
      </c>
      <c r="M3583" s="5" t="s">
        <v>39</v>
      </c>
      <c r="N3583" s="5">
        <f>VLOOKUP(M3583,[1]ArchetypeScores!E:N,10,FALSE)</f>
        <v>0</v>
      </c>
      <c r="O3583" s="5">
        <f>VLOOKUP(M3583,[1]ArchetypeScores!E:O,11,FALSE)</f>
        <v>-2</v>
      </c>
      <c r="P3583" s="5">
        <f>VLOOKUP(M3583,[1]ArchetypeScores!E:P,12,FALSE)</f>
        <v>0</v>
      </c>
      <c r="Q3583" s="2" t="str">
        <f>VLOOKUP(M3583,[1]ArchetypeScores!E:W,19,FALSE)</f>
        <v>Industrials - transportation</v>
      </c>
      <c r="R3583" s="2">
        <f>VLOOKUP(M3583,[1]ArchetypeScores!E:I,5,FALSE)</f>
        <v>0</v>
      </c>
      <c r="S3583" s="2">
        <f>VLOOKUP(M3583,[1]ArchetypeScores!E:K,7,FALSE)</f>
        <v>0</v>
      </c>
      <c r="T3583" s="2" t="str">
        <f t="shared" si="55"/>
        <v>Not A&amp;R positive</v>
      </c>
    </row>
    <row r="3584" spans="1:20" x14ac:dyDescent="0.3">
      <c r="A3584" s="2" t="s">
        <v>9060</v>
      </c>
      <c r="B3584" s="3" t="s">
        <v>9631</v>
      </c>
      <c r="C3584" s="3" t="s">
        <v>9632</v>
      </c>
      <c r="D3584" s="4"/>
      <c r="E3584" s="5" t="s">
        <v>1340</v>
      </c>
      <c r="F3584" s="4">
        <v>0</v>
      </c>
      <c r="G3584" s="6">
        <v>47925</v>
      </c>
      <c r="H3584" s="3" t="s">
        <v>9633</v>
      </c>
      <c r="I3584" s="3"/>
      <c r="J3584" s="3"/>
      <c r="K3584" s="5" t="s">
        <v>291</v>
      </c>
      <c r="L3584" s="5">
        <v>4</v>
      </c>
      <c r="M3584" s="5" t="s">
        <v>292</v>
      </c>
      <c r="N3584" s="5">
        <f>VLOOKUP(M3584,[1]ArchetypeScores!E:N,10,FALSE)</f>
        <v>1</v>
      </c>
      <c r="O3584" s="5">
        <f>VLOOKUP(M3584,[1]ArchetypeScores!E:O,11,FALSE)</f>
        <v>0</v>
      </c>
      <c r="P3584" s="5">
        <f>VLOOKUP(M3584,[1]ArchetypeScores!E:P,12,FALSE)</f>
        <v>0</v>
      </c>
      <c r="Q3584" s="2" t="str">
        <f>VLOOKUP(M3584,[1]ArchetypeScores!E:W,19,FALSE)</f>
        <v>Education and training</v>
      </c>
      <c r="R3584" s="2">
        <f>VLOOKUP(M3584,[1]ArchetypeScores!E:I,5,FALSE)</f>
        <v>0</v>
      </c>
      <c r="S3584" s="2">
        <f>VLOOKUP(M3584,[1]ArchetypeScores!E:K,7,FALSE)</f>
        <v>0</v>
      </c>
      <c r="T3584" s="2" t="str">
        <f t="shared" si="55"/>
        <v>Not A&amp;R positive</v>
      </c>
    </row>
    <row r="3585" spans="1:20" x14ac:dyDescent="0.3">
      <c r="A3585" s="2" t="s">
        <v>9060</v>
      </c>
      <c r="B3585" s="3" t="s">
        <v>9634</v>
      </c>
      <c r="C3585" s="3" t="s">
        <v>9635</v>
      </c>
      <c r="D3585" s="4">
        <v>0.06</v>
      </c>
      <c r="E3585" s="5" t="s">
        <v>1340</v>
      </c>
      <c r="F3585" s="4">
        <v>7.1889999999999996E-2</v>
      </c>
      <c r="G3585" s="6">
        <v>47902</v>
      </c>
      <c r="H3585" s="3" t="s">
        <v>9636</v>
      </c>
      <c r="I3585" s="3"/>
      <c r="J3585" s="3"/>
      <c r="K3585" s="5" t="s">
        <v>57</v>
      </c>
      <c r="L3585" s="5">
        <v>29</v>
      </c>
      <c r="M3585" s="5" t="s">
        <v>58</v>
      </c>
      <c r="N3585" s="5">
        <f>VLOOKUP(M3585,[1]ArchetypeScores!E:N,10,FALSE)</f>
        <v>0</v>
      </c>
      <c r="O3585" s="5">
        <f>VLOOKUP(M3585,[1]ArchetypeScores!E:O,11,FALSE)</f>
        <v>-1</v>
      </c>
      <c r="P3585" s="5">
        <f>VLOOKUP(M3585,[1]ArchetypeScores!E:P,12,FALSE)</f>
        <v>0</v>
      </c>
      <c r="Q3585" s="2" t="str">
        <f>VLOOKUP(M3585,[1]ArchetypeScores!E:W,19,FALSE)</f>
        <v>Untargeted</v>
      </c>
      <c r="R3585" s="2">
        <f>VLOOKUP(M3585,[1]ArchetypeScores!E:I,5,FALSE)</f>
        <v>0</v>
      </c>
      <c r="S3585" s="2">
        <f>VLOOKUP(M3585,[1]ArchetypeScores!E:K,7,FALSE)</f>
        <v>0</v>
      </c>
      <c r="T3585" s="2" t="str">
        <f t="shared" si="55"/>
        <v>Not A&amp;R positive</v>
      </c>
    </row>
    <row r="3586" spans="1:20" x14ac:dyDescent="0.3">
      <c r="A3586" s="2" t="s">
        <v>9060</v>
      </c>
      <c r="B3586" s="3" t="s">
        <v>9637</v>
      </c>
      <c r="C3586" s="3" t="s">
        <v>9638</v>
      </c>
      <c r="D3586" s="4">
        <v>0.18099999999999999</v>
      </c>
      <c r="E3586" s="5" t="s">
        <v>1340</v>
      </c>
      <c r="F3586" s="4">
        <v>0.22112000000000001</v>
      </c>
      <c r="G3586" s="6">
        <v>47845</v>
      </c>
      <c r="H3586" s="3" t="s">
        <v>9166</v>
      </c>
      <c r="I3586" s="3" t="s">
        <v>9143</v>
      </c>
      <c r="J3586" s="3"/>
      <c r="K3586" s="5" t="s">
        <v>291</v>
      </c>
      <c r="L3586" s="5">
        <v>4</v>
      </c>
      <c r="M3586" s="5" t="s">
        <v>292</v>
      </c>
      <c r="N3586" s="5">
        <f>VLOOKUP(M3586,[1]ArchetypeScores!E:N,10,FALSE)</f>
        <v>1</v>
      </c>
      <c r="O3586" s="5">
        <f>VLOOKUP(M3586,[1]ArchetypeScores!E:O,11,FALSE)</f>
        <v>0</v>
      </c>
      <c r="P3586" s="5">
        <f>VLOOKUP(M3586,[1]ArchetypeScores!E:P,12,FALSE)</f>
        <v>0</v>
      </c>
      <c r="Q3586" s="2" t="str">
        <f>VLOOKUP(M3586,[1]ArchetypeScores!E:W,19,FALSE)</f>
        <v>Education and training</v>
      </c>
      <c r="R3586" s="2">
        <f>VLOOKUP(M3586,[1]ArchetypeScores!E:I,5,FALSE)</f>
        <v>0</v>
      </c>
      <c r="S3586" s="2">
        <f>VLOOKUP(M3586,[1]ArchetypeScores!E:K,7,FALSE)</f>
        <v>0</v>
      </c>
      <c r="T3586" s="2" t="str">
        <f t="shared" ref="T3586:T3649" si="56">IF(AND(R3586=1,S3586=1),"Both",IF(AND(R3586=1,S3586=0),"Direct only",IF(AND(R3586=0,S3586=1),"Indirect only","Not A&amp;R positive")))</f>
        <v>Not A&amp;R positive</v>
      </c>
    </row>
    <row r="3587" spans="1:20" x14ac:dyDescent="0.3">
      <c r="A3587" s="2" t="s">
        <v>9060</v>
      </c>
      <c r="B3587" s="3" t="s">
        <v>9639</v>
      </c>
      <c r="C3587" s="3" t="s">
        <v>9640</v>
      </c>
      <c r="D3587" s="4">
        <v>0.17699999999999999</v>
      </c>
      <c r="E3587" s="5" t="s">
        <v>1340</v>
      </c>
      <c r="F3587" s="4">
        <v>0.21212</v>
      </c>
      <c r="G3587" s="6">
        <v>47947</v>
      </c>
      <c r="H3587" s="3" t="s">
        <v>9641</v>
      </c>
      <c r="I3587" s="3"/>
      <c r="J3587" s="3"/>
      <c r="K3587" s="5" t="s">
        <v>163</v>
      </c>
      <c r="L3587" s="5">
        <v>2</v>
      </c>
      <c r="M3587" s="5" t="s">
        <v>648</v>
      </c>
      <c r="N3587" s="5">
        <f>VLOOKUP(M3587,[1]ArchetypeScores!E:N,10,FALSE)</f>
        <v>0</v>
      </c>
      <c r="O3587" s="5">
        <f>VLOOKUP(M3587,[1]ArchetypeScores!E:O,11,FALSE)</f>
        <v>0</v>
      </c>
      <c r="P3587" s="5">
        <f>VLOOKUP(M3587,[1]ArchetypeScores!E:P,12,FALSE)</f>
        <v>0</v>
      </c>
      <c r="Q3587" s="2" t="str">
        <f>VLOOKUP(M3587,[1]ArchetypeScores!E:W,19,FALSE)</f>
        <v>Health care</v>
      </c>
      <c r="R3587" s="2">
        <f>VLOOKUP(M3587,[1]ArchetypeScores!E:I,5,FALSE)</f>
        <v>0</v>
      </c>
      <c r="S3587" s="2">
        <f>VLOOKUP(M3587,[1]ArchetypeScores!E:K,7,FALSE)</f>
        <v>0</v>
      </c>
      <c r="T3587" s="2" t="str">
        <f t="shared" si="56"/>
        <v>Not A&amp;R positive</v>
      </c>
    </row>
    <row r="3588" spans="1:20" x14ac:dyDescent="0.3">
      <c r="A3588" s="2" t="s">
        <v>9060</v>
      </c>
      <c r="B3588" s="3" t="s">
        <v>9642</v>
      </c>
      <c r="C3588" s="3" t="s">
        <v>9643</v>
      </c>
      <c r="D3588" s="4">
        <v>7.0000000000000007E-2</v>
      </c>
      <c r="E3588" s="5" t="s">
        <v>1340</v>
      </c>
      <c r="F3588" s="4">
        <v>7.8240000000000004E-2</v>
      </c>
      <c r="G3588" s="6">
        <v>47988</v>
      </c>
      <c r="H3588" s="3" t="s">
        <v>9644</v>
      </c>
      <c r="I3588" s="3"/>
      <c r="J3588" s="3"/>
      <c r="K3588" s="5" t="s">
        <v>163</v>
      </c>
      <c r="L3588" s="5">
        <v>1</v>
      </c>
      <c r="M3588" s="5" t="s">
        <v>975</v>
      </c>
      <c r="N3588" s="5">
        <f>VLOOKUP(M3588,[1]ArchetypeScores!E:N,10,FALSE)</f>
        <v>0</v>
      </c>
      <c r="O3588" s="5">
        <f>VLOOKUP(M3588,[1]ArchetypeScores!E:O,11,FALSE)</f>
        <v>0</v>
      </c>
      <c r="P3588" s="5">
        <f>VLOOKUP(M3588,[1]ArchetypeScores!E:P,12,FALSE)</f>
        <v>0</v>
      </c>
      <c r="Q3588" s="2" t="str">
        <f>VLOOKUP(M3588,[1]ArchetypeScores!E:W,19,FALSE)</f>
        <v>Other sector</v>
      </c>
      <c r="R3588" s="2">
        <f>VLOOKUP(M3588,[1]ArchetypeScores!E:I,5,FALSE)</f>
        <v>0</v>
      </c>
      <c r="S3588" s="2">
        <f>VLOOKUP(M3588,[1]ArchetypeScores!E:K,7,FALSE)</f>
        <v>0</v>
      </c>
      <c r="T3588" s="2" t="str">
        <f t="shared" si="56"/>
        <v>Not A&amp;R positive</v>
      </c>
    </row>
    <row r="3589" spans="1:20" x14ac:dyDescent="0.3">
      <c r="A3589" s="2" t="s">
        <v>9060</v>
      </c>
      <c r="B3589" s="3" t="s">
        <v>9645</v>
      </c>
      <c r="C3589" s="3" t="s">
        <v>9646</v>
      </c>
      <c r="D3589" s="4">
        <v>1E-3</v>
      </c>
      <c r="E3589" s="5" t="s">
        <v>1340</v>
      </c>
      <c r="F3589" s="4">
        <v>1.1900000000000001E-3</v>
      </c>
      <c r="G3589" s="6">
        <v>47907</v>
      </c>
      <c r="H3589" s="3" t="s">
        <v>9192</v>
      </c>
      <c r="I3589" s="3" t="s">
        <v>9193</v>
      </c>
      <c r="J3589" s="3"/>
      <c r="K3589" s="5" t="s">
        <v>163</v>
      </c>
      <c r="L3589" s="5">
        <v>1</v>
      </c>
      <c r="M3589" s="5" t="s">
        <v>975</v>
      </c>
      <c r="N3589" s="5">
        <f>VLOOKUP(M3589,[1]ArchetypeScores!E:N,10,FALSE)</f>
        <v>0</v>
      </c>
      <c r="O3589" s="5">
        <f>VLOOKUP(M3589,[1]ArchetypeScores!E:O,11,FALSE)</f>
        <v>0</v>
      </c>
      <c r="P3589" s="5">
        <f>VLOOKUP(M3589,[1]ArchetypeScores!E:P,12,FALSE)</f>
        <v>0</v>
      </c>
      <c r="Q3589" s="2" t="str">
        <f>VLOOKUP(M3589,[1]ArchetypeScores!E:W,19,FALSE)</f>
        <v>Other sector</v>
      </c>
      <c r="R3589" s="2">
        <f>VLOOKUP(M3589,[1]ArchetypeScores!E:I,5,FALSE)</f>
        <v>0</v>
      </c>
      <c r="S3589" s="2">
        <f>VLOOKUP(M3589,[1]ArchetypeScores!E:K,7,FALSE)</f>
        <v>0</v>
      </c>
      <c r="T3589" s="2" t="str">
        <f t="shared" si="56"/>
        <v>Not A&amp;R positive</v>
      </c>
    </row>
    <row r="3590" spans="1:20" x14ac:dyDescent="0.3">
      <c r="A3590" s="2" t="s">
        <v>9060</v>
      </c>
      <c r="B3590" s="3" t="s">
        <v>9647</v>
      </c>
      <c r="C3590" s="3" t="s">
        <v>9648</v>
      </c>
      <c r="D3590" s="4">
        <v>2.4000000000000001E-4</v>
      </c>
      <c r="E3590" s="5" t="s">
        <v>1340</v>
      </c>
      <c r="F3590" s="4">
        <v>2.7999999999999998E-4</v>
      </c>
      <c r="G3590" s="6">
        <v>47804</v>
      </c>
      <c r="H3590" s="3" t="s">
        <v>9649</v>
      </c>
      <c r="I3590" s="3"/>
      <c r="J3590" s="3"/>
      <c r="K3590" s="5" t="s">
        <v>89</v>
      </c>
      <c r="L3590" s="5">
        <v>1</v>
      </c>
      <c r="M3590" s="5" t="s">
        <v>90</v>
      </c>
      <c r="N3590" s="5">
        <f>VLOOKUP(M3590,[1]ArchetypeScores!E:N,10,FALSE)</f>
        <v>1</v>
      </c>
      <c r="O3590" s="5">
        <f>VLOOKUP(M3590,[1]ArchetypeScores!E:O,11,FALSE)</f>
        <v>0</v>
      </c>
      <c r="P3590" s="5">
        <f>VLOOKUP(M3590,[1]ArchetypeScores!E:P,12,FALSE)</f>
        <v>0</v>
      </c>
      <c r="Q3590" s="2" t="str">
        <f>VLOOKUP(M3590,[1]ArchetypeScores!E:W,19,FALSE)</f>
        <v>Other sector</v>
      </c>
      <c r="R3590" s="2">
        <f>VLOOKUP(M3590,[1]ArchetypeScores!E:I,5,FALSE)</f>
        <v>0</v>
      </c>
      <c r="S3590" s="2">
        <f>VLOOKUP(M3590,[1]ArchetypeScores!E:K,7,FALSE)</f>
        <v>0</v>
      </c>
      <c r="T3590" s="2" t="str">
        <f t="shared" si="56"/>
        <v>Not A&amp;R positive</v>
      </c>
    </row>
    <row r="3591" spans="1:20" x14ac:dyDescent="0.3">
      <c r="A3591" s="2" t="s">
        <v>9060</v>
      </c>
      <c r="B3591" s="3" t="s">
        <v>9650</v>
      </c>
      <c r="C3591" s="3" t="s">
        <v>9651</v>
      </c>
      <c r="D3591" s="4">
        <v>2.5999999999999999E-2</v>
      </c>
      <c r="E3591" s="5" t="s">
        <v>1340</v>
      </c>
      <c r="F3591" s="4">
        <v>3.1640000000000001E-2</v>
      </c>
      <c r="G3591" s="6">
        <v>47920</v>
      </c>
      <c r="H3591" s="3" t="s">
        <v>9652</v>
      </c>
      <c r="I3591" s="3"/>
      <c r="J3591" s="3"/>
      <c r="K3591" s="5" t="s">
        <v>38</v>
      </c>
      <c r="L3591" s="5">
        <v>13</v>
      </c>
      <c r="M3591" s="5" t="s">
        <v>39</v>
      </c>
      <c r="N3591" s="5">
        <f>VLOOKUP(M3591,[1]ArchetypeScores!E:N,10,FALSE)</f>
        <v>0</v>
      </c>
      <c r="O3591" s="5">
        <f>VLOOKUP(M3591,[1]ArchetypeScores!E:O,11,FALSE)</f>
        <v>-2</v>
      </c>
      <c r="P3591" s="5">
        <f>VLOOKUP(M3591,[1]ArchetypeScores!E:P,12,FALSE)</f>
        <v>0</v>
      </c>
      <c r="Q3591" s="2" t="str">
        <f>VLOOKUP(M3591,[1]ArchetypeScores!E:W,19,FALSE)</f>
        <v>Industrials - transportation</v>
      </c>
      <c r="R3591" s="2">
        <f>VLOOKUP(M3591,[1]ArchetypeScores!E:I,5,FALSE)</f>
        <v>0</v>
      </c>
      <c r="S3591" s="2">
        <f>VLOOKUP(M3591,[1]ArchetypeScores!E:K,7,FALSE)</f>
        <v>0</v>
      </c>
      <c r="T3591" s="2" t="str">
        <f t="shared" si="56"/>
        <v>Not A&amp;R positive</v>
      </c>
    </row>
    <row r="3592" spans="1:20" x14ac:dyDescent="0.3">
      <c r="A3592" s="2" t="s">
        <v>9060</v>
      </c>
      <c r="B3592" s="3" t="s">
        <v>9653</v>
      </c>
      <c r="C3592" s="3" t="s">
        <v>9654</v>
      </c>
      <c r="D3592" s="4">
        <v>0.01</v>
      </c>
      <c r="E3592" s="5" t="s">
        <v>1340</v>
      </c>
      <c r="F3592" s="4">
        <v>1.184E-2</v>
      </c>
      <c r="G3592" s="6">
        <v>47893</v>
      </c>
      <c r="H3592" s="3" t="s">
        <v>9655</v>
      </c>
      <c r="I3592" s="3" t="s">
        <v>9656</v>
      </c>
      <c r="J3592" s="3"/>
      <c r="K3592" s="5" t="s">
        <v>38</v>
      </c>
      <c r="L3592" s="5">
        <v>4</v>
      </c>
      <c r="M3592" s="5" t="s">
        <v>1352</v>
      </c>
      <c r="N3592" s="5">
        <f>VLOOKUP(M3592,[1]ArchetypeScores!E:N,10,FALSE)</f>
        <v>0</v>
      </c>
      <c r="O3592" s="5">
        <f>VLOOKUP(M3592,[1]ArchetypeScores!E:O,11,FALSE)</f>
        <v>0</v>
      </c>
      <c r="P3592" s="5">
        <f>VLOOKUP(M3592,[1]ArchetypeScores!E:P,12,FALSE)</f>
        <v>1</v>
      </c>
      <c r="Q3592" s="2" t="e">
        <f>VLOOKUP(M3592,[1]ArchetypeScores!E:W,19,FALSE)</f>
        <v>#N/A</v>
      </c>
      <c r="R3592" s="2">
        <f>VLOOKUP(M3592,[1]ArchetypeScores!E:I,5,FALSE)</f>
        <v>0</v>
      </c>
      <c r="S3592" s="2">
        <f>VLOOKUP(M3592,[1]ArchetypeScores!E:K,7,FALSE)</f>
        <v>1</v>
      </c>
      <c r="T3592" s="2" t="str">
        <f t="shared" si="56"/>
        <v>Indirect only</v>
      </c>
    </row>
    <row r="3593" spans="1:20" x14ac:dyDescent="0.3">
      <c r="A3593" s="2" t="s">
        <v>9060</v>
      </c>
      <c r="B3593" s="3" t="s">
        <v>9657</v>
      </c>
      <c r="C3593" s="3" t="s">
        <v>9658</v>
      </c>
      <c r="D3593" s="4">
        <v>7.0000000000000001E-3</v>
      </c>
      <c r="E3593" s="5" t="s">
        <v>1340</v>
      </c>
      <c r="F3593" s="4">
        <v>8.2900000000000005E-3</v>
      </c>
      <c r="G3593" s="6">
        <v>47802</v>
      </c>
      <c r="H3593" s="3" t="s">
        <v>9659</v>
      </c>
      <c r="I3593" s="3" t="s">
        <v>9189</v>
      </c>
      <c r="J3593" s="3"/>
      <c r="K3593" s="5" t="s">
        <v>25</v>
      </c>
      <c r="L3593" s="5">
        <v>1</v>
      </c>
      <c r="M3593" s="5" t="s">
        <v>343</v>
      </c>
      <c r="N3593" s="5">
        <f>VLOOKUP(M3593,[1]ArchetypeScores!E:N,10,FALSE)</f>
        <v>1</v>
      </c>
      <c r="O3593" s="5">
        <f>VLOOKUP(M3593,[1]ArchetypeScores!E:O,11,FALSE)</f>
        <v>-2</v>
      </c>
      <c r="P3593" s="5">
        <f>VLOOKUP(M3593,[1]ArchetypeScores!E:P,12,FALSE)</f>
        <v>0</v>
      </c>
      <c r="Q3593" s="2" t="str">
        <f>VLOOKUP(M3593,[1]ArchetypeScores!E:W,19,FALSE)</f>
        <v>Industrials - other</v>
      </c>
      <c r="R3593" s="2">
        <f>VLOOKUP(M3593,[1]ArchetypeScores!E:I,5,FALSE)</f>
        <v>0</v>
      </c>
      <c r="S3593" s="2">
        <f>VLOOKUP(M3593,[1]ArchetypeScores!E:K,7,FALSE)</f>
        <v>-1</v>
      </c>
      <c r="T3593" s="2" t="str">
        <f t="shared" si="56"/>
        <v>Not A&amp;R positive</v>
      </c>
    </row>
    <row r="3594" spans="1:20" x14ac:dyDescent="0.3">
      <c r="A3594" s="2" t="s">
        <v>9060</v>
      </c>
      <c r="B3594" s="3" t="s">
        <v>9660</v>
      </c>
      <c r="C3594" s="3" t="s">
        <v>9661</v>
      </c>
      <c r="D3594" s="4">
        <v>0.02</v>
      </c>
      <c r="E3594" s="5" t="s">
        <v>1340</v>
      </c>
      <c r="F3594" s="4">
        <v>2.4080000000000001E-2</v>
      </c>
      <c r="G3594" s="6">
        <v>47935</v>
      </c>
      <c r="H3594" s="3" t="s">
        <v>9662</v>
      </c>
      <c r="I3594" s="3"/>
      <c r="J3594" s="3"/>
      <c r="K3594" s="5" t="s">
        <v>89</v>
      </c>
      <c r="L3594" s="5">
        <v>2</v>
      </c>
      <c r="M3594" s="5" t="s">
        <v>626</v>
      </c>
      <c r="N3594" s="5">
        <f>VLOOKUP(M3594,[1]ArchetypeScores!E:N,10,FALSE)</f>
        <v>1</v>
      </c>
      <c r="O3594" s="5">
        <f>VLOOKUP(M3594,[1]ArchetypeScores!E:O,11,FALSE)</f>
        <v>0</v>
      </c>
      <c r="P3594" s="5">
        <f>VLOOKUP(M3594,[1]ArchetypeScores!E:P,12,FALSE)</f>
        <v>0</v>
      </c>
      <c r="Q3594" s="2" t="str">
        <f>VLOOKUP(M3594,[1]ArchetypeScores!E:W,19,FALSE)</f>
        <v>Other sector</v>
      </c>
      <c r="R3594" s="2">
        <f>VLOOKUP(M3594,[1]ArchetypeScores!E:I,5,FALSE)</f>
        <v>0</v>
      </c>
      <c r="S3594" s="2">
        <f>VLOOKUP(M3594,[1]ArchetypeScores!E:K,7,FALSE)</f>
        <v>1</v>
      </c>
      <c r="T3594" s="2" t="str">
        <f t="shared" si="56"/>
        <v>Indirect only</v>
      </c>
    </row>
    <row r="3595" spans="1:20" x14ac:dyDescent="0.3">
      <c r="A3595" s="2" t="s">
        <v>9060</v>
      </c>
      <c r="B3595" s="3" t="s">
        <v>9663</v>
      </c>
      <c r="C3595" s="3" t="s">
        <v>9664</v>
      </c>
      <c r="D3595" s="4">
        <v>6.0000000000000001E-3</v>
      </c>
      <c r="E3595" s="5" t="s">
        <v>1340</v>
      </c>
      <c r="F3595" s="4">
        <v>7.3299999999999997E-3</v>
      </c>
      <c r="G3595" s="6">
        <v>47841</v>
      </c>
      <c r="H3595" s="3" t="s">
        <v>9665</v>
      </c>
      <c r="I3595" s="3" t="s">
        <v>9143</v>
      </c>
      <c r="J3595" s="3"/>
      <c r="K3595" s="5" t="s">
        <v>142</v>
      </c>
      <c r="L3595" s="5">
        <v>1</v>
      </c>
      <c r="M3595" s="5" t="s">
        <v>4092</v>
      </c>
      <c r="N3595" s="5">
        <f>VLOOKUP(M3595,[1]ArchetypeScores!E:N,10,FALSE)</f>
        <v>1</v>
      </c>
      <c r="O3595" s="5">
        <f>VLOOKUP(M3595,[1]ArchetypeScores!E:O,11,FALSE)</f>
        <v>1</v>
      </c>
      <c r="P3595" s="5">
        <f>VLOOKUP(M3595,[1]ArchetypeScores!E:P,12,FALSE)</f>
        <v>1</v>
      </c>
      <c r="Q3595" s="2" t="str">
        <f>VLOOKUP(M3595,[1]ArchetypeScores!E:W,19,FALSE)</f>
        <v>Materials (including forestry and nature)</v>
      </c>
      <c r="R3595" s="2">
        <f>VLOOKUP(M3595,[1]ArchetypeScores!E:I,5,FALSE)</f>
        <v>0</v>
      </c>
      <c r="S3595" s="2">
        <f>VLOOKUP(M3595,[1]ArchetypeScores!E:K,7,FALSE)</f>
        <v>1</v>
      </c>
      <c r="T3595" s="2" t="str">
        <f t="shared" si="56"/>
        <v>Indirect only</v>
      </c>
    </row>
    <row r="3596" spans="1:20" x14ac:dyDescent="0.3">
      <c r="A3596" s="2" t="s">
        <v>9060</v>
      </c>
      <c r="B3596" s="3" t="s">
        <v>9666</v>
      </c>
      <c r="C3596" s="3" t="s">
        <v>9667</v>
      </c>
      <c r="D3596" s="4">
        <v>1.7000000000000001E-2</v>
      </c>
      <c r="E3596" s="5" t="s">
        <v>1340</v>
      </c>
      <c r="F3596" s="4">
        <v>1.9709999999999998E-2</v>
      </c>
      <c r="G3596" s="6">
        <v>48045</v>
      </c>
      <c r="H3596" s="3" t="s">
        <v>9668</v>
      </c>
      <c r="I3596" s="3" t="s">
        <v>5269</v>
      </c>
      <c r="J3596" s="3"/>
      <c r="K3596" s="5" t="s">
        <v>291</v>
      </c>
      <c r="L3596" s="5">
        <v>4</v>
      </c>
      <c r="M3596" s="5" t="s">
        <v>292</v>
      </c>
      <c r="N3596" s="5">
        <f>VLOOKUP(M3596,[1]ArchetypeScores!E:N,10,FALSE)</f>
        <v>1</v>
      </c>
      <c r="O3596" s="5">
        <f>VLOOKUP(M3596,[1]ArchetypeScores!E:O,11,FALSE)</f>
        <v>0</v>
      </c>
      <c r="P3596" s="5">
        <f>VLOOKUP(M3596,[1]ArchetypeScores!E:P,12,FALSE)</f>
        <v>0</v>
      </c>
      <c r="Q3596" s="2" t="str">
        <f>VLOOKUP(M3596,[1]ArchetypeScores!E:W,19,FALSE)</f>
        <v>Education and training</v>
      </c>
      <c r="R3596" s="2">
        <f>VLOOKUP(M3596,[1]ArchetypeScores!E:I,5,FALSE)</f>
        <v>0</v>
      </c>
      <c r="S3596" s="2">
        <f>VLOOKUP(M3596,[1]ArchetypeScores!E:K,7,FALSE)</f>
        <v>0</v>
      </c>
      <c r="T3596" s="2" t="str">
        <f t="shared" si="56"/>
        <v>Not A&amp;R positive</v>
      </c>
    </row>
    <row r="3597" spans="1:20" x14ac:dyDescent="0.3">
      <c r="A3597" s="2" t="s">
        <v>9060</v>
      </c>
      <c r="B3597" s="3" t="s">
        <v>9669</v>
      </c>
      <c r="C3597" s="3" t="s">
        <v>9670</v>
      </c>
      <c r="D3597" s="4">
        <v>6.3500000000000001E-2</v>
      </c>
      <c r="E3597" s="5" t="s">
        <v>1340</v>
      </c>
      <c r="F3597" s="4">
        <v>7.4950000000000003E-2</v>
      </c>
      <c r="G3597" s="6">
        <v>47815</v>
      </c>
      <c r="H3597" s="3" t="s">
        <v>9671</v>
      </c>
      <c r="I3597" s="3"/>
      <c r="J3597" s="3"/>
      <c r="K3597" s="5" t="s">
        <v>175</v>
      </c>
      <c r="L3597" s="5">
        <v>1</v>
      </c>
      <c r="M3597" s="5" t="s">
        <v>176</v>
      </c>
      <c r="N3597" s="5">
        <f>VLOOKUP(M3597,[1]ArchetypeScores!E:N,10,FALSE)</f>
        <v>1</v>
      </c>
      <c r="O3597" s="5">
        <f>VLOOKUP(M3597,[1]ArchetypeScores!E:O,11,FALSE)</f>
        <v>-2</v>
      </c>
      <c r="P3597" s="5">
        <f>VLOOKUP(M3597,[1]ArchetypeScores!E:P,12,FALSE)</f>
        <v>0</v>
      </c>
      <c r="Q3597" s="2" t="str">
        <f>VLOOKUP(M3597,[1]ArchetypeScores!E:W,19,FALSE)</f>
        <v>Other sector</v>
      </c>
      <c r="R3597" s="2">
        <f>VLOOKUP(M3597,[1]ArchetypeScores!E:I,5,FALSE)</f>
        <v>0</v>
      </c>
      <c r="S3597" s="2">
        <f>VLOOKUP(M3597,[1]ArchetypeScores!E:K,7,FALSE)</f>
        <v>1</v>
      </c>
      <c r="T3597" s="2" t="str">
        <f t="shared" si="56"/>
        <v>Indirect only</v>
      </c>
    </row>
    <row r="3598" spans="1:20" x14ac:dyDescent="0.3">
      <c r="A3598" s="2" t="s">
        <v>9060</v>
      </c>
      <c r="B3598" s="3" t="s">
        <v>9672</v>
      </c>
      <c r="C3598" s="3" t="s">
        <v>9673</v>
      </c>
      <c r="D3598" s="4">
        <v>1.73</v>
      </c>
      <c r="E3598" s="5" t="s">
        <v>1340</v>
      </c>
      <c r="F3598" s="4">
        <v>2.10195</v>
      </c>
      <c r="G3598" s="6">
        <v>47943</v>
      </c>
      <c r="H3598" s="3" t="s">
        <v>9674</v>
      </c>
      <c r="I3598" s="3"/>
      <c r="J3598" s="3"/>
      <c r="K3598" s="5" t="s">
        <v>38</v>
      </c>
      <c r="L3598" s="5">
        <v>1</v>
      </c>
      <c r="M3598" s="5" t="s">
        <v>43</v>
      </c>
      <c r="N3598" s="5">
        <f>VLOOKUP(M3598,[1]ArchetypeScores!E:N,10,FALSE)</f>
        <v>0</v>
      </c>
      <c r="O3598" s="5">
        <f>VLOOKUP(M3598,[1]ArchetypeScores!E:O,11,FALSE)</f>
        <v>-1</v>
      </c>
      <c r="P3598" s="5">
        <f>VLOOKUP(M3598,[1]ArchetypeScores!E:P,12,FALSE)</f>
        <v>0</v>
      </c>
      <c r="Q3598" s="2" t="str">
        <f>VLOOKUP(M3598,[1]ArchetypeScores!E:W,19,FALSE)</f>
        <v>Consumer (including agriculture and tourism)</v>
      </c>
      <c r="R3598" s="2">
        <f>VLOOKUP(M3598,[1]ArchetypeScores!E:I,5,FALSE)</f>
        <v>0</v>
      </c>
      <c r="S3598" s="2">
        <f>VLOOKUP(M3598,[1]ArchetypeScores!E:K,7,FALSE)</f>
        <v>0</v>
      </c>
      <c r="T3598" s="2" t="str">
        <f t="shared" si="56"/>
        <v>Not A&amp;R positive</v>
      </c>
    </row>
    <row r="3599" spans="1:20" x14ac:dyDescent="0.3">
      <c r="A3599" s="2" t="s">
        <v>9060</v>
      </c>
      <c r="B3599" s="3" t="s">
        <v>9675</v>
      </c>
      <c r="C3599" s="3" t="s">
        <v>9676</v>
      </c>
      <c r="D3599" s="4">
        <v>0</v>
      </c>
      <c r="E3599" s="5" t="s">
        <v>1340</v>
      </c>
      <c r="F3599" s="4">
        <v>3.6000000000000002E-4</v>
      </c>
      <c r="G3599" s="6">
        <v>47913</v>
      </c>
      <c r="H3599" s="3" t="s">
        <v>9677</v>
      </c>
      <c r="I3599" s="3"/>
      <c r="J3599" s="3"/>
      <c r="K3599" s="5" t="s">
        <v>154</v>
      </c>
      <c r="L3599" s="5" t="s">
        <v>112</v>
      </c>
      <c r="M3599" s="5" t="s">
        <v>155</v>
      </c>
      <c r="N3599" s="5">
        <f>VLOOKUP(M3599,[1]ArchetypeScores!E:N,10,FALSE)</f>
        <v>1</v>
      </c>
      <c r="O3599" s="5">
        <f>VLOOKUP(M3599,[1]ArchetypeScores!E:O,11,FALSE)</f>
        <v>0</v>
      </c>
      <c r="P3599" s="5">
        <f>VLOOKUP(M3599,[1]ArchetypeScores!E:P,12,FALSE)</f>
        <v>0</v>
      </c>
      <c r="Q3599" s="2" t="str">
        <f>VLOOKUP(M3599,[1]ArchetypeScores!E:W,19,FALSE)</f>
        <v>Education and training</v>
      </c>
      <c r="R3599" s="2">
        <f>VLOOKUP(M3599,[1]ArchetypeScores!E:I,5,FALSE)</f>
        <v>0</v>
      </c>
      <c r="S3599" s="2">
        <f>VLOOKUP(M3599,[1]ArchetypeScores!E:K,7,FALSE)</f>
        <v>1</v>
      </c>
      <c r="T3599" s="2" t="str">
        <f t="shared" si="56"/>
        <v>Indirect only</v>
      </c>
    </row>
    <row r="3600" spans="1:20" x14ac:dyDescent="0.3">
      <c r="A3600" s="2" t="s">
        <v>9060</v>
      </c>
      <c r="B3600" s="3" t="s">
        <v>9678</v>
      </c>
      <c r="C3600" s="3" t="s">
        <v>9679</v>
      </c>
      <c r="D3600" s="4">
        <v>5.0000000000000001E-3</v>
      </c>
      <c r="E3600" s="5" t="s">
        <v>1340</v>
      </c>
      <c r="F3600" s="4">
        <v>6.1599999999999997E-3</v>
      </c>
      <c r="G3600" s="6">
        <v>47892</v>
      </c>
      <c r="H3600" s="3" t="s">
        <v>9680</v>
      </c>
      <c r="I3600" s="3"/>
      <c r="J3600" s="3"/>
      <c r="K3600" s="5" t="s">
        <v>214</v>
      </c>
      <c r="L3600" s="5">
        <v>4</v>
      </c>
      <c r="M3600" s="5" t="s">
        <v>560</v>
      </c>
      <c r="N3600" s="5">
        <f>VLOOKUP(M3600,[1]ArchetypeScores!E:N,10,FALSE)</f>
        <v>1</v>
      </c>
      <c r="O3600" s="5">
        <f>VLOOKUP(M3600,[1]ArchetypeScores!E:O,11,FALSE)</f>
        <v>0</v>
      </c>
      <c r="P3600" s="5">
        <f>VLOOKUP(M3600,[1]ArchetypeScores!E:P,12,FALSE)</f>
        <v>0</v>
      </c>
      <c r="Q3600" s="2" t="str">
        <f>VLOOKUP(M3600,[1]ArchetypeScores!E:W,19,FALSE)</f>
        <v>Other sector</v>
      </c>
      <c r="R3600" s="2">
        <f>VLOOKUP(M3600,[1]ArchetypeScores!E:I,5,FALSE)</f>
        <v>0</v>
      </c>
      <c r="S3600" s="2">
        <f>VLOOKUP(M3600,[1]ArchetypeScores!E:K,7,FALSE)</f>
        <v>0</v>
      </c>
      <c r="T3600" s="2" t="str">
        <f t="shared" si="56"/>
        <v>Not A&amp;R positive</v>
      </c>
    </row>
    <row r="3601" spans="1:20" x14ac:dyDescent="0.3">
      <c r="A3601" s="2" t="s">
        <v>9060</v>
      </c>
      <c r="B3601" s="3" t="s">
        <v>9681</v>
      </c>
      <c r="C3601" s="3" t="s">
        <v>9682</v>
      </c>
      <c r="D3601" s="4">
        <v>1.4E-3</v>
      </c>
      <c r="E3601" s="5" t="s">
        <v>1340</v>
      </c>
      <c r="F3601" s="4">
        <v>1.66E-3</v>
      </c>
      <c r="G3601" s="6">
        <v>47834</v>
      </c>
      <c r="H3601" s="3" t="s">
        <v>9683</v>
      </c>
      <c r="I3601" s="3"/>
      <c r="J3601" s="3"/>
      <c r="K3601" s="5" t="s">
        <v>163</v>
      </c>
      <c r="L3601" s="5">
        <v>2</v>
      </c>
      <c r="M3601" s="5" t="s">
        <v>648</v>
      </c>
      <c r="N3601" s="5">
        <f>VLOOKUP(M3601,[1]ArchetypeScores!E:N,10,FALSE)</f>
        <v>0</v>
      </c>
      <c r="O3601" s="5">
        <f>VLOOKUP(M3601,[1]ArchetypeScores!E:O,11,FALSE)</f>
        <v>0</v>
      </c>
      <c r="P3601" s="5">
        <f>VLOOKUP(M3601,[1]ArchetypeScores!E:P,12,FALSE)</f>
        <v>0</v>
      </c>
      <c r="Q3601" s="2" t="str">
        <f>VLOOKUP(M3601,[1]ArchetypeScores!E:W,19,FALSE)</f>
        <v>Health care</v>
      </c>
      <c r="R3601" s="2">
        <f>VLOOKUP(M3601,[1]ArchetypeScores!E:I,5,FALSE)</f>
        <v>0</v>
      </c>
      <c r="S3601" s="2">
        <f>VLOOKUP(M3601,[1]ArchetypeScores!E:K,7,FALSE)</f>
        <v>0</v>
      </c>
      <c r="T3601" s="2" t="str">
        <f t="shared" si="56"/>
        <v>Not A&amp;R positive</v>
      </c>
    </row>
    <row r="3602" spans="1:20" x14ac:dyDescent="0.3">
      <c r="A3602" s="2" t="s">
        <v>9060</v>
      </c>
      <c r="B3602" s="3" t="s">
        <v>9684</v>
      </c>
      <c r="C3602" s="3" t="s">
        <v>9685</v>
      </c>
      <c r="D3602" s="4">
        <v>7.0000000000000001E-3</v>
      </c>
      <c r="E3602" s="5" t="s">
        <v>1340</v>
      </c>
      <c r="F3602" s="4">
        <v>7.92E-3</v>
      </c>
      <c r="G3602" s="6">
        <v>47838</v>
      </c>
      <c r="H3602" s="3" t="s">
        <v>9686</v>
      </c>
      <c r="I3602" s="3"/>
      <c r="J3602" s="3"/>
      <c r="K3602" s="5" t="s">
        <v>38</v>
      </c>
      <c r="L3602" s="5">
        <v>13</v>
      </c>
      <c r="M3602" s="5" t="s">
        <v>39</v>
      </c>
      <c r="N3602" s="5">
        <f>VLOOKUP(M3602,[1]ArchetypeScores!E:N,10,FALSE)</f>
        <v>0</v>
      </c>
      <c r="O3602" s="5">
        <f>VLOOKUP(M3602,[1]ArchetypeScores!E:O,11,FALSE)</f>
        <v>-2</v>
      </c>
      <c r="P3602" s="5">
        <f>VLOOKUP(M3602,[1]ArchetypeScores!E:P,12,FALSE)</f>
        <v>0</v>
      </c>
      <c r="Q3602" s="2" t="str">
        <f>VLOOKUP(M3602,[1]ArchetypeScores!E:W,19,FALSE)</f>
        <v>Industrials - transportation</v>
      </c>
      <c r="R3602" s="2">
        <f>VLOOKUP(M3602,[1]ArchetypeScores!E:I,5,FALSE)</f>
        <v>0</v>
      </c>
      <c r="S3602" s="2">
        <f>VLOOKUP(M3602,[1]ArchetypeScores!E:K,7,FALSE)</f>
        <v>0</v>
      </c>
      <c r="T3602" s="2" t="str">
        <f t="shared" si="56"/>
        <v>Not A&amp;R positive</v>
      </c>
    </row>
    <row r="3603" spans="1:20" x14ac:dyDescent="0.3">
      <c r="A3603" s="2" t="s">
        <v>9060</v>
      </c>
      <c r="B3603" s="3" t="s">
        <v>9687</v>
      </c>
      <c r="C3603" s="3" t="s">
        <v>9688</v>
      </c>
      <c r="D3603" s="4"/>
      <c r="E3603" s="5" t="s">
        <v>1340</v>
      </c>
      <c r="F3603" s="4">
        <v>0</v>
      </c>
      <c r="G3603" s="6">
        <v>47878</v>
      </c>
      <c r="H3603" s="3" t="s">
        <v>9689</v>
      </c>
      <c r="I3603" s="3" t="s">
        <v>9089</v>
      </c>
      <c r="J3603" s="3" t="s">
        <v>9687</v>
      </c>
      <c r="K3603" s="5" t="s">
        <v>67</v>
      </c>
      <c r="L3603" s="5">
        <v>2</v>
      </c>
      <c r="M3603" s="5" t="s">
        <v>68</v>
      </c>
      <c r="N3603" s="5">
        <f>VLOOKUP(M3603,[1]ArchetypeScores!E:N,10,FALSE)</f>
        <v>0</v>
      </c>
      <c r="O3603" s="5">
        <f>VLOOKUP(M3603,[1]ArchetypeScores!E:O,11,FALSE)</f>
        <v>-1</v>
      </c>
      <c r="P3603" s="5">
        <f>VLOOKUP(M3603,[1]ArchetypeScores!E:P,12,FALSE)</f>
        <v>0</v>
      </c>
      <c r="Q3603" s="2" t="str">
        <f>VLOOKUP(M3603,[1]ArchetypeScores!E:W,19,FALSE)</f>
        <v>Untargeted</v>
      </c>
      <c r="R3603" s="2">
        <f>VLOOKUP(M3603,[1]ArchetypeScores!E:I,5,FALSE)</f>
        <v>0</v>
      </c>
      <c r="S3603" s="2">
        <f>VLOOKUP(M3603,[1]ArchetypeScores!E:K,7,FALSE)</f>
        <v>0</v>
      </c>
      <c r="T3603" s="2" t="str">
        <f t="shared" si="56"/>
        <v>Not A&amp;R positive</v>
      </c>
    </row>
    <row r="3604" spans="1:20" x14ac:dyDescent="0.3">
      <c r="A3604" s="2" t="s">
        <v>9060</v>
      </c>
      <c r="B3604" s="3" t="s">
        <v>9690</v>
      </c>
      <c r="C3604" s="3" t="s">
        <v>9691</v>
      </c>
      <c r="D3604" s="4"/>
      <c r="E3604" s="5" t="s">
        <v>1340</v>
      </c>
      <c r="F3604" s="4">
        <v>0</v>
      </c>
      <c r="G3604" s="6">
        <v>47885</v>
      </c>
      <c r="H3604" s="3" t="s">
        <v>9692</v>
      </c>
      <c r="I3604" s="3" t="s">
        <v>9089</v>
      </c>
      <c r="J3604" s="3" t="s">
        <v>9690</v>
      </c>
      <c r="K3604" s="5" t="s">
        <v>94</v>
      </c>
      <c r="L3604" s="5">
        <v>4</v>
      </c>
      <c r="M3604" s="5" t="s">
        <v>160</v>
      </c>
      <c r="N3604" s="5">
        <f>VLOOKUP(M3604,[1]ArchetypeScores!E:N,10,FALSE)</f>
        <v>1</v>
      </c>
      <c r="O3604" s="5">
        <f>VLOOKUP(M3604,[1]ArchetypeScores!E:O,11,FALSE)</f>
        <v>0</v>
      </c>
      <c r="P3604" s="5">
        <f>VLOOKUP(M3604,[1]ArchetypeScores!E:P,12,FALSE)</f>
        <v>1</v>
      </c>
      <c r="Q3604" s="2" t="e">
        <f>VLOOKUP(M3604,[1]ArchetypeScores!E:W,19,FALSE)</f>
        <v>#N/A</v>
      </c>
      <c r="R3604" s="2">
        <f>VLOOKUP(M3604,[1]ArchetypeScores!E:I,5,FALSE)</f>
        <v>0</v>
      </c>
      <c r="S3604" s="2">
        <f>VLOOKUP(M3604,[1]ArchetypeScores!E:K,7,FALSE)</f>
        <v>1</v>
      </c>
      <c r="T3604" s="2" t="str">
        <f t="shared" si="56"/>
        <v>Indirect only</v>
      </c>
    </row>
    <row r="3605" spans="1:20" x14ac:dyDescent="0.3">
      <c r="A3605" s="2" t="s">
        <v>9060</v>
      </c>
      <c r="B3605" s="3" t="s">
        <v>9241</v>
      </c>
      <c r="C3605" s="3" t="s">
        <v>9693</v>
      </c>
      <c r="D3605" s="4"/>
      <c r="E3605" s="5" t="s">
        <v>1340</v>
      </c>
      <c r="F3605" s="4">
        <v>0</v>
      </c>
      <c r="G3605" s="6">
        <v>47886</v>
      </c>
      <c r="H3605" s="3" t="s">
        <v>9694</v>
      </c>
      <c r="I3605" s="3" t="s">
        <v>9089</v>
      </c>
      <c r="J3605" s="3" t="s">
        <v>9241</v>
      </c>
      <c r="K3605" s="5" t="s">
        <v>664</v>
      </c>
      <c r="L3605" s="5" t="s">
        <v>112</v>
      </c>
      <c r="M3605" s="5" t="s">
        <v>2313</v>
      </c>
      <c r="N3605" s="5">
        <f>VLOOKUP(M3605,[1]ArchetypeScores!E:N,10,FALSE)</f>
        <v>1</v>
      </c>
      <c r="O3605" s="5">
        <f>VLOOKUP(M3605,[1]ArchetypeScores!E:O,11,FALSE)</f>
        <v>0</v>
      </c>
      <c r="P3605" s="5">
        <f>VLOOKUP(M3605,[1]ArchetypeScores!E:P,12,FALSE)</f>
        <v>2</v>
      </c>
      <c r="Q3605" s="2" t="str">
        <f>VLOOKUP(M3605,[1]ArchetypeScores!E:W,19,FALSE)</f>
        <v>Other sector</v>
      </c>
      <c r="R3605" s="2">
        <f>VLOOKUP(M3605,[1]ArchetypeScores!E:I,5,FALSE)</f>
        <v>0</v>
      </c>
      <c r="S3605" s="2">
        <f>VLOOKUP(M3605,[1]ArchetypeScores!E:K,7,FALSE)</f>
        <v>0</v>
      </c>
      <c r="T3605" s="2" t="str">
        <f t="shared" si="56"/>
        <v>Not A&amp;R positive</v>
      </c>
    </row>
    <row r="3606" spans="1:20" x14ac:dyDescent="0.3">
      <c r="A3606" s="2" t="s">
        <v>9060</v>
      </c>
      <c r="B3606" s="3" t="s">
        <v>9695</v>
      </c>
      <c r="C3606" s="3" t="s">
        <v>9696</v>
      </c>
      <c r="D3606" s="4">
        <v>0.18</v>
      </c>
      <c r="E3606" s="5" t="s">
        <v>1340</v>
      </c>
      <c r="F3606" s="4">
        <v>0.19545999999999999</v>
      </c>
      <c r="G3606" s="6">
        <v>48016</v>
      </c>
      <c r="H3606" s="3" t="s">
        <v>9185</v>
      </c>
      <c r="I3606" s="3"/>
      <c r="J3606" s="3"/>
      <c r="K3606" s="5" t="s">
        <v>38</v>
      </c>
      <c r="L3606" s="5">
        <v>29</v>
      </c>
      <c r="M3606" s="5" t="s">
        <v>316</v>
      </c>
      <c r="N3606" s="5">
        <f>VLOOKUP(M3606,[1]ArchetypeScores!E:N,10,FALSE)</f>
        <v>0</v>
      </c>
      <c r="O3606" s="5">
        <f>VLOOKUP(M3606,[1]ArchetypeScores!E:O,11,FALSE)</f>
        <v>-1</v>
      </c>
      <c r="P3606" s="5">
        <f>VLOOKUP(M3606,[1]ArchetypeScores!E:P,12,FALSE)</f>
        <v>0</v>
      </c>
      <c r="Q3606" s="2" t="str">
        <f>VLOOKUP(M3606,[1]ArchetypeScores!E:W,19,FALSE)</f>
        <v>Other sector</v>
      </c>
      <c r="R3606" s="2">
        <f>VLOOKUP(M3606,[1]ArchetypeScores!E:I,5,FALSE)</f>
        <v>0</v>
      </c>
      <c r="S3606" s="2">
        <f>VLOOKUP(M3606,[1]ArchetypeScores!E:K,7,FALSE)</f>
        <v>0</v>
      </c>
      <c r="T3606" s="2" t="str">
        <f t="shared" si="56"/>
        <v>Not A&amp;R positive</v>
      </c>
    </row>
    <row r="3607" spans="1:20" x14ac:dyDescent="0.3">
      <c r="A3607" s="2" t="s">
        <v>9060</v>
      </c>
      <c r="B3607" s="3" t="s">
        <v>9697</v>
      </c>
      <c r="C3607" s="3" t="s">
        <v>9698</v>
      </c>
      <c r="D3607" s="4"/>
      <c r="E3607" s="5" t="s">
        <v>1340</v>
      </c>
      <c r="F3607" s="4">
        <v>0</v>
      </c>
      <c r="G3607" s="6">
        <v>48004</v>
      </c>
      <c r="H3607" s="3" t="s">
        <v>9699</v>
      </c>
      <c r="I3607" s="3"/>
      <c r="J3607" s="3"/>
      <c r="K3607" s="5" t="s">
        <v>57</v>
      </c>
      <c r="L3607" s="5">
        <v>5</v>
      </c>
      <c r="M3607" s="5" t="s">
        <v>242</v>
      </c>
      <c r="N3607" s="5">
        <f>VLOOKUP(M3607,[1]ArchetypeScores!E:N,10,FALSE)</f>
        <v>0</v>
      </c>
      <c r="O3607" s="5">
        <f>VLOOKUP(M3607,[1]ArchetypeScores!E:O,11,FALSE)</f>
        <v>-1</v>
      </c>
      <c r="P3607" s="5">
        <f>VLOOKUP(M3607,[1]ArchetypeScores!E:P,12,FALSE)</f>
        <v>0</v>
      </c>
      <c r="Q3607" s="2" t="e">
        <f>VLOOKUP(M3607,[1]ArchetypeScores!E:W,19,FALSE)</f>
        <v>#N/A</v>
      </c>
      <c r="R3607" s="2">
        <f>VLOOKUP(M3607,[1]ArchetypeScores!E:I,5,FALSE)</f>
        <v>0</v>
      </c>
      <c r="S3607" s="2">
        <f>VLOOKUP(M3607,[1]ArchetypeScores!E:K,7,FALSE)</f>
        <v>0</v>
      </c>
      <c r="T3607" s="2" t="str">
        <f t="shared" si="56"/>
        <v>Not A&amp;R positive</v>
      </c>
    </row>
    <row r="3608" spans="1:20" x14ac:dyDescent="0.3">
      <c r="A3608" s="2" t="s">
        <v>9060</v>
      </c>
      <c r="B3608" s="3" t="s">
        <v>9700</v>
      </c>
      <c r="C3608" s="3" t="s">
        <v>9701</v>
      </c>
      <c r="D3608" s="4"/>
      <c r="E3608" s="5" t="s">
        <v>1340</v>
      </c>
      <c r="F3608" s="4">
        <v>0</v>
      </c>
      <c r="G3608" s="6">
        <v>48024</v>
      </c>
      <c r="H3608" s="3" t="s">
        <v>9702</v>
      </c>
      <c r="I3608" s="3"/>
      <c r="J3608" s="3"/>
      <c r="K3608" s="5" t="s">
        <v>67</v>
      </c>
      <c r="L3608" s="5">
        <v>1</v>
      </c>
      <c r="M3608" s="5" t="s">
        <v>265</v>
      </c>
      <c r="N3608" s="5">
        <f>VLOOKUP(M3608,[1]ArchetypeScores!E:N,10,FALSE)</f>
        <v>0</v>
      </c>
      <c r="O3608" s="5">
        <f>VLOOKUP(M3608,[1]ArchetypeScores!E:O,11,FALSE)</f>
        <v>-1</v>
      </c>
      <c r="P3608" s="5">
        <f>VLOOKUP(M3608,[1]ArchetypeScores!E:P,12,FALSE)</f>
        <v>0</v>
      </c>
      <c r="Q3608" s="2" t="str">
        <f>VLOOKUP(M3608,[1]ArchetypeScores!E:W,19,FALSE)</f>
        <v>Untargeted</v>
      </c>
      <c r="R3608" s="2">
        <f>VLOOKUP(M3608,[1]ArchetypeScores!E:I,5,FALSE)</f>
        <v>0</v>
      </c>
      <c r="S3608" s="2">
        <f>VLOOKUP(M3608,[1]ArchetypeScores!E:K,7,FALSE)</f>
        <v>0</v>
      </c>
      <c r="T3608" s="2" t="str">
        <f t="shared" si="56"/>
        <v>Not A&amp;R positive</v>
      </c>
    </row>
    <row r="3609" spans="1:20" x14ac:dyDescent="0.3">
      <c r="A3609" s="2" t="s">
        <v>9060</v>
      </c>
      <c r="B3609" s="3" t="s">
        <v>9703</v>
      </c>
      <c r="C3609" s="3" t="s">
        <v>9704</v>
      </c>
      <c r="D3609" s="4">
        <v>8.9999999999999993E-3</v>
      </c>
      <c r="E3609" s="5" t="s">
        <v>1340</v>
      </c>
      <c r="F3609" s="4">
        <v>1.03E-2</v>
      </c>
      <c r="G3609" s="6">
        <v>48049</v>
      </c>
      <c r="H3609" s="3" t="s">
        <v>9705</v>
      </c>
      <c r="I3609" s="3"/>
      <c r="J3609" s="3"/>
      <c r="K3609" s="5" t="s">
        <v>163</v>
      </c>
      <c r="L3609" s="5">
        <v>4</v>
      </c>
      <c r="M3609" s="5" t="s">
        <v>1448</v>
      </c>
      <c r="N3609" s="5">
        <f>VLOOKUP(M3609,[1]ArchetypeScores!E:N,10,FALSE)</f>
        <v>0</v>
      </c>
      <c r="O3609" s="5">
        <f>VLOOKUP(M3609,[1]ArchetypeScores!E:O,11,FALSE)</f>
        <v>0</v>
      </c>
      <c r="P3609" s="5">
        <f>VLOOKUP(M3609,[1]ArchetypeScores!E:P,12,FALSE)</f>
        <v>0</v>
      </c>
      <c r="Q3609" s="2" t="str">
        <f>VLOOKUP(M3609,[1]ArchetypeScores!E:W,19,FALSE)</f>
        <v>Other sector</v>
      </c>
      <c r="R3609" s="2">
        <f>VLOOKUP(M3609,[1]ArchetypeScores!E:I,5,FALSE)</f>
        <v>0</v>
      </c>
      <c r="S3609" s="2">
        <f>VLOOKUP(M3609,[1]ArchetypeScores!E:K,7,FALSE)</f>
        <v>0</v>
      </c>
      <c r="T3609" s="2" t="str">
        <f t="shared" si="56"/>
        <v>Not A&amp;R positive</v>
      </c>
    </row>
    <row r="3610" spans="1:20" x14ac:dyDescent="0.3">
      <c r="A3610" s="2" t="s">
        <v>9060</v>
      </c>
      <c r="B3610" s="3" t="s">
        <v>9706</v>
      </c>
      <c r="C3610" s="3" t="s">
        <v>9707</v>
      </c>
      <c r="D3610" s="4">
        <v>8.0000000000000002E-3</v>
      </c>
      <c r="E3610" s="5" t="s">
        <v>1340</v>
      </c>
      <c r="F3610" s="4">
        <v>9.4299999999999991E-3</v>
      </c>
      <c r="G3610" s="6">
        <v>47811</v>
      </c>
      <c r="H3610" s="3" t="s">
        <v>9708</v>
      </c>
      <c r="I3610" s="3"/>
      <c r="J3610" s="3"/>
      <c r="K3610" s="5" t="s">
        <v>163</v>
      </c>
      <c r="L3610" s="5">
        <v>3</v>
      </c>
      <c r="M3610" s="5" t="s">
        <v>164</v>
      </c>
      <c r="N3610" s="5">
        <f>VLOOKUP(M3610,[1]ArchetypeScores!E:N,10,FALSE)</f>
        <v>0</v>
      </c>
      <c r="O3610" s="5">
        <f>VLOOKUP(M3610,[1]ArchetypeScores!E:O,11,FALSE)</f>
        <v>0</v>
      </c>
      <c r="P3610" s="5">
        <f>VLOOKUP(M3610,[1]ArchetypeScores!E:P,12,FALSE)</f>
        <v>0</v>
      </c>
      <c r="Q3610" s="2" t="str">
        <f>VLOOKUP(M3610,[1]ArchetypeScores!E:W,19,FALSE)</f>
        <v>Education and training</v>
      </c>
      <c r="R3610" s="2">
        <f>VLOOKUP(M3610,[1]ArchetypeScores!E:I,5,FALSE)</f>
        <v>0</v>
      </c>
      <c r="S3610" s="2">
        <f>VLOOKUP(M3610,[1]ArchetypeScores!E:K,7,FALSE)</f>
        <v>0</v>
      </c>
      <c r="T3610" s="2" t="str">
        <f t="shared" si="56"/>
        <v>Not A&amp;R positive</v>
      </c>
    </row>
    <row r="3611" spans="1:20" x14ac:dyDescent="0.3">
      <c r="A3611" s="2" t="s">
        <v>9060</v>
      </c>
      <c r="B3611" s="3" t="s">
        <v>9709</v>
      </c>
      <c r="C3611" s="3" t="s">
        <v>9707</v>
      </c>
      <c r="D3611" s="4">
        <v>0.01</v>
      </c>
      <c r="E3611" s="5" t="s">
        <v>1340</v>
      </c>
      <c r="F3611" s="4">
        <v>1.179E-2</v>
      </c>
      <c r="G3611" s="6">
        <v>47810</v>
      </c>
      <c r="H3611" s="3" t="s">
        <v>9708</v>
      </c>
      <c r="I3611" s="3"/>
      <c r="J3611" s="3"/>
      <c r="K3611" s="5" t="s">
        <v>163</v>
      </c>
      <c r="L3611" s="5">
        <v>3</v>
      </c>
      <c r="M3611" s="5" t="s">
        <v>164</v>
      </c>
      <c r="N3611" s="5">
        <f>VLOOKUP(M3611,[1]ArchetypeScores!E:N,10,FALSE)</f>
        <v>0</v>
      </c>
      <c r="O3611" s="5">
        <f>VLOOKUP(M3611,[1]ArchetypeScores!E:O,11,FALSE)</f>
        <v>0</v>
      </c>
      <c r="P3611" s="5">
        <f>VLOOKUP(M3611,[1]ArchetypeScores!E:P,12,FALSE)</f>
        <v>0</v>
      </c>
      <c r="Q3611" s="2" t="str">
        <f>VLOOKUP(M3611,[1]ArchetypeScores!E:W,19,FALSE)</f>
        <v>Education and training</v>
      </c>
      <c r="R3611" s="2">
        <f>VLOOKUP(M3611,[1]ArchetypeScores!E:I,5,FALSE)</f>
        <v>0</v>
      </c>
      <c r="S3611" s="2">
        <f>VLOOKUP(M3611,[1]ArchetypeScores!E:K,7,FALSE)</f>
        <v>0</v>
      </c>
      <c r="T3611" s="2" t="str">
        <f t="shared" si="56"/>
        <v>Not A&amp;R positive</v>
      </c>
    </row>
    <row r="3612" spans="1:20" x14ac:dyDescent="0.3">
      <c r="A3612" s="2" t="s">
        <v>9060</v>
      </c>
      <c r="B3612" s="3" t="s">
        <v>9710</v>
      </c>
      <c r="C3612" s="3" t="s">
        <v>9707</v>
      </c>
      <c r="D3612" s="4">
        <v>3.0000000000000001E-3</v>
      </c>
      <c r="E3612" s="5" t="s">
        <v>1340</v>
      </c>
      <c r="F3612" s="4">
        <v>3.5400000000000002E-3</v>
      </c>
      <c r="G3612" s="6">
        <v>47809</v>
      </c>
      <c r="H3612" s="3" t="s">
        <v>9708</v>
      </c>
      <c r="I3612" s="3"/>
      <c r="J3612" s="3"/>
      <c r="K3612" s="5" t="s">
        <v>61</v>
      </c>
      <c r="L3612" s="5">
        <v>2</v>
      </c>
      <c r="M3612" s="5" t="s">
        <v>954</v>
      </c>
      <c r="N3612" s="5">
        <f>VLOOKUP(M3612,[1]ArchetypeScores!E:N,10,FALSE)</f>
        <v>0</v>
      </c>
      <c r="O3612" s="5">
        <f>VLOOKUP(M3612,[1]ArchetypeScores!E:O,11,FALSE)</f>
        <v>0</v>
      </c>
      <c r="P3612" s="5">
        <f>VLOOKUP(M3612,[1]ArchetypeScores!E:P,12,FALSE)</f>
        <v>0</v>
      </c>
      <c r="Q3612" s="2" t="str">
        <f>VLOOKUP(M3612,[1]ArchetypeScores!E:W,19,FALSE)</f>
        <v>Health care</v>
      </c>
      <c r="R3612" s="2">
        <f>VLOOKUP(M3612,[1]ArchetypeScores!E:I,5,FALSE)</f>
        <v>0</v>
      </c>
      <c r="S3612" s="2">
        <f>VLOOKUP(M3612,[1]ArchetypeScores!E:K,7,FALSE)</f>
        <v>0</v>
      </c>
      <c r="T3612" s="2" t="str">
        <f t="shared" si="56"/>
        <v>Not A&amp;R positive</v>
      </c>
    </row>
    <row r="3613" spans="1:20" x14ac:dyDescent="0.3">
      <c r="A3613" s="2" t="s">
        <v>9060</v>
      </c>
      <c r="B3613" s="3" t="s">
        <v>9711</v>
      </c>
      <c r="C3613" s="3" t="s">
        <v>9712</v>
      </c>
      <c r="D3613" s="4">
        <v>8.4000000000000005E-2</v>
      </c>
      <c r="E3613" s="5" t="s">
        <v>1340</v>
      </c>
      <c r="F3613" s="4">
        <v>9.9049999999999999E-2</v>
      </c>
      <c r="G3613" s="6">
        <v>47812</v>
      </c>
      <c r="H3613" s="3" t="s">
        <v>9708</v>
      </c>
      <c r="I3613" s="3"/>
      <c r="J3613" s="3"/>
      <c r="K3613" s="5" t="s">
        <v>154</v>
      </c>
      <c r="L3613" s="5" t="s">
        <v>112</v>
      </c>
      <c r="M3613" s="5" t="s">
        <v>155</v>
      </c>
      <c r="N3613" s="5">
        <f>VLOOKUP(M3613,[1]ArchetypeScores!E:N,10,FALSE)</f>
        <v>1</v>
      </c>
      <c r="O3613" s="5">
        <f>VLOOKUP(M3613,[1]ArchetypeScores!E:O,11,FALSE)</f>
        <v>0</v>
      </c>
      <c r="P3613" s="5">
        <f>VLOOKUP(M3613,[1]ArchetypeScores!E:P,12,FALSE)</f>
        <v>0</v>
      </c>
      <c r="Q3613" s="2" t="str">
        <f>VLOOKUP(M3613,[1]ArchetypeScores!E:W,19,FALSE)</f>
        <v>Education and training</v>
      </c>
      <c r="R3613" s="2">
        <f>VLOOKUP(M3613,[1]ArchetypeScores!E:I,5,FALSE)</f>
        <v>0</v>
      </c>
      <c r="S3613" s="2">
        <f>VLOOKUP(M3613,[1]ArchetypeScores!E:K,7,FALSE)</f>
        <v>1</v>
      </c>
      <c r="T3613" s="2" t="str">
        <f t="shared" si="56"/>
        <v>Indirect only</v>
      </c>
    </row>
    <row r="3614" spans="1:20" x14ac:dyDescent="0.3">
      <c r="A3614" s="2" t="s">
        <v>9060</v>
      </c>
      <c r="B3614" s="3" t="s">
        <v>9713</v>
      </c>
      <c r="C3614" s="3" t="s">
        <v>9714</v>
      </c>
      <c r="D3614" s="4">
        <v>5.5E-2</v>
      </c>
      <c r="E3614" s="5" t="s">
        <v>1340</v>
      </c>
      <c r="F3614" s="4">
        <v>6.6720000000000002E-2</v>
      </c>
      <c r="G3614" s="6">
        <v>47927</v>
      </c>
      <c r="H3614" s="3" t="s">
        <v>9715</v>
      </c>
      <c r="I3614" s="3"/>
      <c r="J3614" s="3"/>
      <c r="K3614" s="5" t="s">
        <v>38</v>
      </c>
      <c r="L3614" s="5">
        <v>21</v>
      </c>
      <c r="M3614" s="5" t="s">
        <v>302</v>
      </c>
      <c r="N3614" s="5">
        <f>VLOOKUP(M3614,[1]ArchetypeScores!E:N,10,FALSE)</f>
        <v>0</v>
      </c>
      <c r="O3614" s="5">
        <f>VLOOKUP(M3614,[1]ArchetypeScores!E:O,11,FALSE)</f>
        <v>-1</v>
      </c>
      <c r="P3614" s="5">
        <f>VLOOKUP(M3614,[1]ArchetypeScores!E:P,12,FALSE)</f>
        <v>0</v>
      </c>
      <c r="Q3614" s="2" t="str">
        <f>VLOOKUP(M3614,[1]ArchetypeScores!E:W,19,FALSE)</f>
        <v>Consumer (including agriculture and tourism)</v>
      </c>
      <c r="R3614" s="2">
        <f>VLOOKUP(M3614,[1]ArchetypeScores!E:I,5,FALSE)</f>
        <v>0</v>
      </c>
      <c r="S3614" s="2">
        <f>VLOOKUP(M3614,[1]ArchetypeScores!E:K,7,FALSE)</f>
        <v>0</v>
      </c>
      <c r="T3614" s="2" t="str">
        <f t="shared" si="56"/>
        <v>Not A&amp;R positive</v>
      </c>
    </row>
    <row r="3615" spans="1:20" x14ac:dyDescent="0.3">
      <c r="A3615" s="2" t="s">
        <v>9060</v>
      </c>
      <c r="B3615" s="3" t="s">
        <v>9716</v>
      </c>
      <c r="C3615" s="3" t="s">
        <v>9717</v>
      </c>
      <c r="D3615" s="4">
        <v>0.01</v>
      </c>
      <c r="E3615" s="5" t="s">
        <v>1340</v>
      </c>
      <c r="F3615" s="4">
        <v>1.166E-2</v>
      </c>
      <c r="G3615" s="6">
        <v>47751</v>
      </c>
      <c r="H3615" s="3" t="s">
        <v>9718</v>
      </c>
      <c r="I3615" s="3" t="s">
        <v>9147</v>
      </c>
      <c r="J3615" s="3" t="s">
        <v>9716</v>
      </c>
      <c r="K3615" s="5" t="s">
        <v>196</v>
      </c>
      <c r="L3615" s="5">
        <v>1</v>
      </c>
      <c r="M3615" s="5" t="s">
        <v>197</v>
      </c>
      <c r="N3615" s="5">
        <f>VLOOKUP(M3615,[1]ArchetypeScores!E:N,10,FALSE)</f>
        <v>1</v>
      </c>
      <c r="O3615" s="5">
        <f>VLOOKUP(M3615,[1]ArchetypeScores!E:O,11,FALSE)</f>
        <v>-2</v>
      </c>
      <c r="P3615" s="5">
        <f>VLOOKUP(M3615,[1]ArchetypeScores!E:P,12,FALSE)</f>
        <v>0</v>
      </c>
      <c r="Q3615" s="2" t="str">
        <f>VLOOKUP(M3615,[1]ArchetypeScores!E:W,19,FALSE)</f>
        <v>Industrials - other</v>
      </c>
      <c r="R3615" s="2">
        <f>VLOOKUP(M3615,[1]ArchetypeScores!E:I,5,FALSE)</f>
        <v>0</v>
      </c>
      <c r="S3615" s="2">
        <f>VLOOKUP(M3615,[1]ArchetypeScores!E:K,7,FALSE)</f>
        <v>-1</v>
      </c>
      <c r="T3615" s="2" t="str">
        <f t="shared" si="56"/>
        <v>Not A&amp;R positive</v>
      </c>
    </row>
    <row r="3616" spans="1:20" x14ac:dyDescent="0.3">
      <c r="A3616" s="2" t="s">
        <v>9060</v>
      </c>
      <c r="B3616" s="3" t="s">
        <v>9719</v>
      </c>
      <c r="C3616" s="3" t="s">
        <v>9720</v>
      </c>
      <c r="D3616" s="4">
        <v>3.7999999999999999E-2</v>
      </c>
      <c r="E3616" s="5" t="s">
        <v>1340</v>
      </c>
      <c r="F3616" s="4">
        <v>4.4639999999999999E-2</v>
      </c>
      <c r="G3616" s="6">
        <v>47755</v>
      </c>
      <c r="H3616" s="3" t="s">
        <v>9309</v>
      </c>
      <c r="I3616" s="3" t="s">
        <v>9147</v>
      </c>
      <c r="J3616" s="3"/>
      <c r="K3616" s="5" t="s">
        <v>175</v>
      </c>
      <c r="L3616" s="5">
        <v>4</v>
      </c>
      <c r="M3616" s="5" t="s">
        <v>219</v>
      </c>
      <c r="N3616" s="5">
        <f>VLOOKUP(M3616,[1]ArchetypeScores!E:N,10,FALSE)</f>
        <v>1</v>
      </c>
      <c r="O3616" s="5">
        <f>VLOOKUP(M3616,[1]ArchetypeScores!E:O,11,FALSE)</f>
        <v>0</v>
      </c>
      <c r="P3616" s="5">
        <f>VLOOKUP(M3616,[1]ArchetypeScores!E:P,12,FALSE)</f>
        <v>0</v>
      </c>
      <c r="Q3616" s="2" t="str">
        <f>VLOOKUP(M3616,[1]ArchetypeScores!E:W,19,FALSE)</f>
        <v>Other sector</v>
      </c>
      <c r="R3616" s="2">
        <f>VLOOKUP(M3616,[1]ArchetypeScores!E:I,5,FALSE)</f>
        <v>0</v>
      </c>
      <c r="S3616" s="2">
        <f>VLOOKUP(M3616,[1]ArchetypeScores!E:K,7,FALSE)</f>
        <v>0</v>
      </c>
      <c r="T3616" s="2" t="str">
        <f t="shared" si="56"/>
        <v>Not A&amp;R positive</v>
      </c>
    </row>
    <row r="3617" spans="1:20" x14ac:dyDescent="0.3">
      <c r="A3617" s="2" t="s">
        <v>9060</v>
      </c>
      <c r="B3617" s="3" t="s">
        <v>9721</v>
      </c>
      <c r="C3617" s="3" t="s">
        <v>9722</v>
      </c>
      <c r="D3617" s="4">
        <v>7.0000000000000007E-2</v>
      </c>
      <c r="E3617" s="5" t="s">
        <v>1340</v>
      </c>
      <c r="F3617" s="4">
        <v>8.3269999999999997E-2</v>
      </c>
      <c r="G3617" s="6">
        <v>47868</v>
      </c>
      <c r="H3617" s="3" t="s">
        <v>9723</v>
      </c>
      <c r="I3617" s="3" t="s">
        <v>9089</v>
      </c>
      <c r="J3617" s="3"/>
      <c r="K3617" s="5" t="s">
        <v>112</v>
      </c>
      <c r="L3617" s="5" t="s">
        <v>112</v>
      </c>
      <c r="M3617" s="5" t="s">
        <v>961</v>
      </c>
      <c r="N3617" s="5">
        <f>VLOOKUP(M3617,[1]ArchetypeScores!E:N,10,FALSE)</f>
        <v>0</v>
      </c>
      <c r="O3617" s="5">
        <f>VLOOKUP(M3617,[1]ArchetypeScores!E:O,11,FALSE)</f>
        <v>0</v>
      </c>
      <c r="P3617" s="5">
        <f>VLOOKUP(M3617,[1]ArchetypeScores!E:P,12,FALSE)</f>
        <v>0</v>
      </c>
      <c r="Q3617" s="2" t="str">
        <f>VLOOKUP(M3617,[1]ArchetypeScores!E:W,19,FALSE)</f>
        <v>Untargeted</v>
      </c>
      <c r="R3617" s="2">
        <f>VLOOKUP(M3617,[1]ArchetypeScores!E:I,5,FALSE)</f>
        <v>0</v>
      </c>
      <c r="S3617" s="2">
        <f>VLOOKUP(M3617,[1]ArchetypeScores!E:K,7,FALSE)</f>
        <v>0</v>
      </c>
      <c r="T3617" s="2" t="str">
        <f t="shared" si="56"/>
        <v>Not A&amp;R positive</v>
      </c>
    </row>
    <row r="3618" spans="1:20" x14ac:dyDescent="0.3">
      <c r="A3618" s="2" t="s">
        <v>9060</v>
      </c>
      <c r="B3618" s="3" t="s">
        <v>9724</v>
      </c>
      <c r="C3618" s="3" t="s">
        <v>9725</v>
      </c>
      <c r="D3618" s="4"/>
      <c r="E3618" s="5" t="s">
        <v>1340</v>
      </c>
      <c r="F3618" s="4">
        <v>0</v>
      </c>
      <c r="G3618" s="6">
        <v>47884</v>
      </c>
      <c r="H3618" s="3" t="s">
        <v>9726</v>
      </c>
      <c r="I3618" s="3" t="s">
        <v>9089</v>
      </c>
      <c r="J3618" s="3" t="s">
        <v>9724</v>
      </c>
      <c r="K3618" s="5" t="s">
        <v>664</v>
      </c>
      <c r="L3618" s="5">
        <v>2</v>
      </c>
      <c r="M3618" s="5" t="s">
        <v>1105</v>
      </c>
      <c r="N3618" s="5">
        <f>VLOOKUP(M3618,[1]ArchetypeScores!E:N,10,FALSE)</f>
        <v>1</v>
      </c>
      <c r="O3618" s="5">
        <f>VLOOKUP(M3618,[1]ArchetypeScores!E:O,11,FALSE)</f>
        <v>0</v>
      </c>
      <c r="P3618" s="5">
        <f>VLOOKUP(M3618,[1]ArchetypeScores!E:P,12,FALSE)</f>
        <v>2</v>
      </c>
      <c r="Q3618" s="2" t="str">
        <f>VLOOKUP(M3618,[1]ArchetypeScores!E:W,19,FALSE)</f>
        <v>Other sector</v>
      </c>
      <c r="R3618" s="2">
        <f>VLOOKUP(M3618,[1]ArchetypeScores!E:I,5,FALSE)</f>
        <v>0</v>
      </c>
      <c r="S3618" s="2">
        <f>VLOOKUP(M3618,[1]ArchetypeScores!E:K,7,FALSE)</f>
        <v>0</v>
      </c>
      <c r="T3618" s="2" t="str">
        <f t="shared" si="56"/>
        <v>Not A&amp;R positive</v>
      </c>
    </row>
    <row r="3619" spans="1:20" x14ac:dyDescent="0.3">
      <c r="A3619" s="2" t="s">
        <v>9060</v>
      </c>
      <c r="B3619" s="3" t="s">
        <v>9727</v>
      </c>
      <c r="C3619" s="3" t="s">
        <v>9728</v>
      </c>
      <c r="D3619" s="4">
        <v>0.113</v>
      </c>
      <c r="E3619" s="5" t="s">
        <v>1340</v>
      </c>
      <c r="F3619" s="4">
        <v>0.13170999999999999</v>
      </c>
      <c r="G3619" s="6">
        <v>47761</v>
      </c>
      <c r="H3619" s="3" t="s">
        <v>9309</v>
      </c>
      <c r="I3619" s="3" t="s">
        <v>9147</v>
      </c>
      <c r="J3619" s="3"/>
      <c r="K3619" s="5" t="s">
        <v>229</v>
      </c>
      <c r="L3619" s="5" t="s">
        <v>112</v>
      </c>
      <c r="M3619" s="5" t="s">
        <v>1282</v>
      </c>
      <c r="N3619" s="5">
        <f>VLOOKUP(M3619,[1]ArchetypeScores!E:N,10,FALSE)</f>
        <v>1</v>
      </c>
      <c r="O3619" s="5">
        <f>VLOOKUP(M3619,[1]ArchetypeScores!E:O,11,FALSE)</f>
        <v>-2</v>
      </c>
      <c r="P3619" s="5">
        <f>VLOOKUP(M3619,[1]ArchetypeScores!E:P,12,FALSE)</f>
        <v>-1</v>
      </c>
      <c r="Q3619" s="2" t="str">
        <f>VLOOKUP(M3619,[1]ArchetypeScores!E:W,19,FALSE)</f>
        <v>Industrials - transportation</v>
      </c>
      <c r="R3619" s="2">
        <f>VLOOKUP(M3619,[1]ArchetypeScores!E:I,5,FALSE)</f>
        <v>0</v>
      </c>
      <c r="S3619" s="2">
        <f>VLOOKUP(M3619,[1]ArchetypeScores!E:K,7,FALSE)</f>
        <v>-1</v>
      </c>
      <c r="T3619" s="2" t="str">
        <f t="shared" si="56"/>
        <v>Not A&amp;R positive</v>
      </c>
    </row>
    <row r="3620" spans="1:20" x14ac:dyDescent="0.3">
      <c r="A3620" s="2" t="s">
        <v>9060</v>
      </c>
      <c r="B3620" s="3" t="s">
        <v>8834</v>
      </c>
      <c r="C3620" s="3" t="s">
        <v>9729</v>
      </c>
      <c r="D3620" s="4">
        <v>0.16500000000000001</v>
      </c>
      <c r="E3620" s="5" t="s">
        <v>1340</v>
      </c>
      <c r="F3620" s="4">
        <v>0.18673000000000001</v>
      </c>
      <c r="G3620" s="6">
        <v>48027</v>
      </c>
      <c r="H3620" s="3" t="s">
        <v>9470</v>
      </c>
      <c r="I3620" s="3"/>
      <c r="J3620" s="3"/>
      <c r="K3620" s="5" t="s">
        <v>112</v>
      </c>
      <c r="L3620" s="5" t="s">
        <v>112</v>
      </c>
      <c r="M3620" s="5" t="s">
        <v>961</v>
      </c>
      <c r="N3620" s="5">
        <f>VLOOKUP(M3620,[1]ArchetypeScores!E:N,10,FALSE)</f>
        <v>0</v>
      </c>
      <c r="O3620" s="5">
        <f>VLOOKUP(M3620,[1]ArchetypeScores!E:O,11,FALSE)</f>
        <v>0</v>
      </c>
      <c r="P3620" s="5">
        <f>VLOOKUP(M3620,[1]ArchetypeScores!E:P,12,FALSE)</f>
        <v>0</v>
      </c>
      <c r="Q3620" s="2" t="str">
        <f>VLOOKUP(M3620,[1]ArchetypeScores!E:W,19,FALSE)</f>
        <v>Untargeted</v>
      </c>
      <c r="R3620" s="2">
        <f>VLOOKUP(M3620,[1]ArchetypeScores!E:I,5,FALSE)</f>
        <v>0</v>
      </c>
      <c r="S3620" s="2">
        <f>VLOOKUP(M3620,[1]ArchetypeScores!E:K,7,FALSE)</f>
        <v>0</v>
      </c>
      <c r="T3620" s="2" t="str">
        <f t="shared" si="56"/>
        <v>Not A&amp;R positive</v>
      </c>
    </row>
    <row r="3621" spans="1:20" x14ac:dyDescent="0.3">
      <c r="A3621" s="2" t="s">
        <v>9060</v>
      </c>
      <c r="B3621" s="3" t="s">
        <v>9730</v>
      </c>
      <c r="C3621" s="3" t="s">
        <v>9731</v>
      </c>
      <c r="D3621" s="4">
        <v>8.3000000000000004E-2</v>
      </c>
      <c r="E3621" s="5" t="s">
        <v>1340</v>
      </c>
      <c r="F3621" s="4">
        <v>9.6740000000000007E-2</v>
      </c>
      <c r="G3621" s="6">
        <v>47758</v>
      </c>
      <c r="H3621" s="3" t="s">
        <v>9309</v>
      </c>
      <c r="I3621" s="3" t="s">
        <v>9147</v>
      </c>
      <c r="J3621" s="3"/>
      <c r="K3621" s="5" t="s">
        <v>25</v>
      </c>
      <c r="L3621" s="5">
        <v>15</v>
      </c>
      <c r="M3621" s="5" t="s">
        <v>26</v>
      </c>
      <c r="N3621" s="5">
        <f>VLOOKUP(M3621,[1]ArchetypeScores!E:N,10,FALSE)</f>
        <v>1</v>
      </c>
      <c r="O3621" s="5">
        <f>VLOOKUP(M3621,[1]ArchetypeScores!E:O,11,FALSE)</f>
        <v>-2</v>
      </c>
      <c r="P3621" s="5">
        <f>VLOOKUP(M3621,[1]ArchetypeScores!E:P,12,FALSE)</f>
        <v>0</v>
      </c>
      <c r="Q3621" s="2" t="str">
        <f>VLOOKUP(M3621,[1]ArchetypeScores!E:W,19,FALSE)</f>
        <v>Energy and water</v>
      </c>
      <c r="R3621" s="2">
        <f>VLOOKUP(M3621,[1]ArchetypeScores!E:I,5,FALSE)</f>
        <v>0</v>
      </c>
      <c r="S3621" s="2">
        <f>VLOOKUP(M3621,[1]ArchetypeScores!E:K,7,FALSE)</f>
        <v>0</v>
      </c>
      <c r="T3621" s="2" t="str">
        <f t="shared" si="56"/>
        <v>Not A&amp;R positive</v>
      </c>
    </row>
    <row r="3622" spans="1:20" x14ac:dyDescent="0.3">
      <c r="A3622" s="2" t="s">
        <v>9060</v>
      </c>
      <c r="B3622" s="3" t="s">
        <v>9732</v>
      </c>
      <c r="C3622" s="3" t="s">
        <v>9733</v>
      </c>
      <c r="D3622" s="4">
        <v>4.7E-2</v>
      </c>
      <c r="E3622" s="5" t="s">
        <v>1340</v>
      </c>
      <c r="F3622" s="4">
        <v>5.4730000000000001E-2</v>
      </c>
      <c r="G3622" s="6">
        <v>48038</v>
      </c>
      <c r="H3622" s="3" t="s">
        <v>9734</v>
      </c>
      <c r="I3622" s="3"/>
      <c r="J3622" s="3"/>
      <c r="K3622" s="5" t="s">
        <v>118</v>
      </c>
      <c r="L3622" s="5">
        <v>3</v>
      </c>
      <c r="M3622" s="5" t="s">
        <v>168</v>
      </c>
      <c r="N3622" s="5">
        <f>VLOOKUP(M3622,[1]ArchetypeScores!E:N,10,FALSE)</f>
        <v>0</v>
      </c>
      <c r="O3622" s="5">
        <f>VLOOKUP(M3622,[1]ArchetypeScores!E:O,11,FALSE)</f>
        <v>-1</v>
      </c>
      <c r="P3622" s="5">
        <f>VLOOKUP(M3622,[1]ArchetypeScores!E:P,12,FALSE)</f>
        <v>0</v>
      </c>
      <c r="Q3622" s="2" t="str">
        <f>VLOOKUP(M3622,[1]ArchetypeScores!E:W,19,FALSE)</f>
        <v>Untargeted</v>
      </c>
      <c r="R3622" s="2">
        <f>VLOOKUP(M3622,[1]ArchetypeScores!E:I,5,FALSE)</f>
        <v>0</v>
      </c>
      <c r="S3622" s="2">
        <f>VLOOKUP(M3622,[1]ArchetypeScores!E:K,7,FALSE)</f>
        <v>0</v>
      </c>
      <c r="T3622" s="2" t="str">
        <f t="shared" si="56"/>
        <v>Not A&amp;R positive</v>
      </c>
    </row>
    <row r="3623" spans="1:20" x14ac:dyDescent="0.3">
      <c r="A3623" s="2" t="s">
        <v>9060</v>
      </c>
      <c r="B3623" s="3" t="s">
        <v>9735</v>
      </c>
      <c r="C3623" s="3" t="s">
        <v>9736</v>
      </c>
      <c r="D3623" s="4">
        <v>2.5000000000000001E-2</v>
      </c>
      <c r="E3623" s="5" t="s">
        <v>1340</v>
      </c>
      <c r="F3623" s="4">
        <v>2.894E-2</v>
      </c>
      <c r="G3623" s="6">
        <v>47798</v>
      </c>
      <c r="H3623" s="3" t="s">
        <v>9737</v>
      </c>
      <c r="I3623" s="3"/>
      <c r="J3623" s="3"/>
      <c r="K3623" s="5" t="s">
        <v>118</v>
      </c>
      <c r="L3623" s="5">
        <v>3</v>
      </c>
      <c r="M3623" s="5" t="s">
        <v>168</v>
      </c>
      <c r="N3623" s="5">
        <f>VLOOKUP(M3623,[1]ArchetypeScores!E:N,10,FALSE)</f>
        <v>0</v>
      </c>
      <c r="O3623" s="5">
        <f>VLOOKUP(M3623,[1]ArchetypeScores!E:O,11,FALSE)</f>
        <v>-1</v>
      </c>
      <c r="P3623" s="5">
        <f>VLOOKUP(M3623,[1]ArchetypeScores!E:P,12,FALSE)</f>
        <v>0</v>
      </c>
      <c r="Q3623" s="2" t="str">
        <f>VLOOKUP(M3623,[1]ArchetypeScores!E:W,19,FALSE)</f>
        <v>Untargeted</v>
      </c>
      <c r="R3623" s="2">
        <f>VLOOKUP(M3623,[1]ArchetypeScores!E:I,5,FALSE)</f>
        <v>0</v>
      </c>
      <c r="S3623" s="2">
        <f>VLOOKUP(M3623,[1]ArchetypeScores!E:K,7,FALSE)</f>
        <v>0</v>
      </c>
      <c r="T3623" s="2" t="str">
        <f t="shared" si="56"/>
        <v>Not A&amp;R positive</v>
      </c>
    </row>
    <row r="3624" spans="1:20" x14ac:dyDescent="0.3">
      <c r="A3624" s="2" t="s">
        <v>9060</v>
      </c>
      <c r="B3624" s="3" t="s">
        <v>9738</v>
      </c>
      <c r="C3624" s="3" t="s">
        <v>9739</v>
      </c>
      <c r="D3624" s="4">
        <v>0.03</v>
      </c>
      <c r="E3624" s="5" t="s">
        <v>1340</v>
      </c>
      <c r="F3624" s="4">
        <v>3.5040000000000002E-2</v>
      </c>
      <c r="G3624" s="6">
        <v>48033</v>
      </c>
      <c r="H3624" s="3" t="s">
        <v>9740</v>
      </c>
      <c r="I3624" s="3"/>
      <c r="J3624" s="3"/>
      <c r="K3624" s="5" t="s">
        <v>118</v>
      </c>
      <c r="L3624" s="5">
        <v>3</v>
      </c>
      <c r="M3624" s="5" t="s">
        <v>168</v>
      </c>
      <c r="N3624" s="5">
        <f>VLOOKUP(M3624,[1]ArchetypeScores!E:N,10,FALSE)</f>
        <v>0</v>
      </c>
      <c r="O3624" s="5">
        <f>VLOOKUP(M3624,[1]ArchetypeScores!E:O,11,FALSE)</f>
        <v>-1</v>
      </c>
      <c r="P3624" s="5">
        <f>VLOOKUP(M3624,[1]ArchetypeScores!E:P,12,FALSE)</f>
        <v>0</v>
      </c>
      <c r="Q3624" s="2" t="str">
        <f>VLOOKUP(M3624,[1]ArchetypeScores!E:W,19,FALSE)</f>
        <v>Untargeted</v>
      </c>
      <c r="R3624" s="2">
        <f>VLOOKUP(M3624,[1]ArchetypeScores!E:I,5,FALSE)</f>
        <v>0</v>
      </c>
      <c r="S3624" s="2">
        <f>VLOOKUP(M3624,[1]ArchetypeScores!E:K,7,FALSE)</f>
        <v>0</v>
      </c>
      <c r="T3624" s="2" t="str">
        <f t="shared" si="56"/>
        <v>Not A&amp;R positive</v>
      </c>
    </row>
    <row r="3625" spans="1:20" x14ac:dyDescent="0.3">
      <c r="A3625" s="2" t="s">
        <v>9060</v>
      </c>
      <c r="B3625" s="3" t="s">
        <v>9741</v>
      </c>
      <c r="C3625" s="3" t="s">
        <v>9742</v>
      </c>
      <c r="D3625" s="4">
        <v>4.4999999999999998E-2</v>
      </c>
      <c r="E3625" s="5" t="s">
        <v>1340</v>
      </c>
      <c r="F3625" s="4">
        <v>5.3129999999999997E-2</v>
      </c>
      <c r="G3625" s="6">
        <v>48037</v>
      </c>
      <c r="H3625" s="3" t="s">
        <v>9743</v>
      </c>
      <c r="I3625" s="3"/>
      <c r="J3625" s="3"/>
      <c r="K3625" s="5" t="s">
        <v>118</v>
      </c>
      <c r="L3625" s="5">
        <v>3</v>
      </c>
      <c r="M3625" s="5" t="s">
        <v>168</v>
      </c>
      <c r="N3625" s="5">
        <f>VLOOKUP(M3625,[1]ArchetypeScores!E:N,10,FALSE)</f>
        <v>0</v>
      </c>
      <c r="O3625" s="5">
        <f>VLOOKUP(M3625,[1]ArchetypeScores!E:O,11,FALSE)</f>
        <v>-1</v>
      </c>
      <c r="P3625" s="5">
        <f>VLOOKUP(M3625,[1]ArchetypeScores!E:P,12,FALSE)</f>
        <v>0</v>
      </c>
      <c r="Q3625" s="2" t="str">
        <f>VLOOKUP(M3625,[1]ArchetypeScores!E:W,19,FALSE)</f>
        <v>Untargeted</v>
      </c>
      <c r="R3625" s="2">
        <f>VLOOKUP(M3625,[1]ArchetypeScores!E:I,5,FALSE)</f>
        <v>0</v>
      </c>
      <c r="S3625" s="2">
        <f>VLOOKUP(M3625,[1]ArchetypeScores!E:K,7,FALSE)</f>
        <v>0</v>
      </c>
      <c r="T3625" s="2" t="str">
        <f t="shared" si="56"/>
        <v>Not A&amp;R positive</v>
      </c>
    </row>
    <row r="3626" spans="1:20" x14ac:dyDescent="0.3">
      <c r="A3626" s="2" t="s">
        <v>9060</v>
      </c>
      <c r="B3626" s="3" t="s">
        <v>9744</v>
      </c>
      <c r="C3626" s="3" t="s">
        <v>9745</v>
      </c>
      <c r="D3626" s="4">
        <v>2.4E-2</v>
      </c>
      <c r="E3626" s="5" t="s">
        <v>1340</v>
      </c>
      <c r="F3626" s="4">
        <v>2.8150000000000001E-2</v>
      </c>
      <c r="G3626" s="6">
        <v>48047</v>
      </c>
      <c r="H3626" s="3" t="s">
        <v>9746</v>
      </c>
      <c r="I3626" s="3"/>
      <c r="J3626" s="3"/>
      <c r="K3626" s="5" t="s">
        <v>118</v>
      </c>
      <c r="L3626" s="5">
        <v>3</v>
      </c>
      <c r="M3626" s="5" t="s">
        <v>168</v>
      </c>
      <c r="N3626" s="5">
        <f>VLOOKUP(M3626,[1]ArchetypeScores!E:N,10,FALSE)</f>
        <v>0</v>
      </c>
      <c r="O3626" s="5">
        <f>VLOOKUP(M3626,[1]ArchetypeScores!E:O,11,FALSE)</f>
        <v>-1</v>
      </c>
      <c r="P3626" s="5">
        <f>VLOOKUP(M3626,[1]ArchetypeScores!E:P,12,FALSE)</f>
        <v>0</v>
      </c>
      <c r="Q3626" s="2" t="str">
        <f>VLOOKUP(M3626,[1]ArchetypeScores!E:W,19,FALSE)</f>
        <v>Untargeted</v>
      </c>
      <c r="R3626" s="2">
        <f>VLOOKUP(M3626,[1]ArchetypeScores!E:I,5,FALSE)</f>
        <v>0</v>
      </c>
      <c r="S3626" s="2">
        <f>VLOOKUP(M3626,[1]ArchetypeScores!E:K,7,FALSE)</f>
        <v>0</v>
      </c>
      <c r="T3626" s="2" t="str">
        <f t="shared" si="56"/>
        <v>Not A&amp;R positive</v>
      </c>
    </row>
    <row r="3627" spans="1:20" x14ac:dyDescent="0.3">
      <c r="A3627" s="2" t="s">
        <v>9060</v>
      </c>
      <c r="B3627" s="3" t="s">
        <v>9747</v>
      </c>
      <c r="C3627" s="3" t="s">
        <v>9748</v>
      </c>
      <c r="D3627" s="4">
        <v>2.9000000000000001E-2</v>
      </c>
      <c r="E3627" s="5" t="s">
        <v>1340</v>
      </c>
      <c r="F3627" s="4">
        <v>3.3599999999999998E-2</v>
      </c>
      <c r="G3627" s="6">
        <v>48032</v>
      </c>
      <c r="H3627" s="3" t="s">
        <v>9749</v>
      </c>
      <c r="I3627" s="3"/>
      <c r="J3627" s="3"/>
      <c r="K3627" s="5" t="s">
        <v>118</v>
      </c>
      <c r="L3627" s="5">
        <v>3</v>
      </c>
      <c r="M3627" s="5" t="s">
        <v>168</v>
      </c>
      <c r="N3627" s="5">
        <f>VLOOKUP(M3627,[1]ArchetypeScores!E:N,10,FALSE)</f>
        <v>0</v>
      </c>
      <c r="O3627" s="5">
        <f>VLOOKUP(M3627,[1]ArchetypeScores!E:O,11,FALSE)</f>
        <v>-1</v>
      </c>
      <c r="P3627" s="5">
        <f>VLOOKUP(M3627,[1]ArchetypeScores!E:P,12,FALSE)</f>
        <v>0</v>
      </c>
      <c r="Q3627" s="2" t="str">
        <f>VLOOKUP(M3627,[1]ArchetypeScores!E:W,19,FALSE)</f>
        <v>Untargeted</v>
      </c>
      <c r="R3627" s="2">
        <f>VLOOKUP(M3627,[1]ArchetypeScores!E:I,5,FALSE)</f>
        <v>0</v>
      </c>
      <c r="S3627" s="2">
        <f>VLOOKUP(M3627,[1]ArchetypeScores!E:K,7,FALSE)</f>
        <v>0</v>
      </c>
      <c r="T3627" s="2" t="str">
        <f t="shared" si="56"/>
        <v>Not A&amp;R positive</v>
      </c>
    </row>
    <row r="3628" spans="1:20" x14ac:dyDescent="0.3">
      <c r="A3628" s="2" t="s">
        <v>9060</v>
      </c>
      <c r="B3628" s="3" t="s">
        <v>9750</v>
      </c>
      <c r="C3628" s="3" t="s">
        <v>9751</v>
      </c>
      <c r="D3628" s="4">
        <v>4.4200000000000003E-2</v>
      </c>
      <c r="E3628" s="5" t="s">
        <v>1340</v>
      </c>
      <c r="F3628" s="4">
        <v>5.1950000000000003E-2</v>
      </c>
      <c r="G3628" s="6">
        <v>48036</v>
      </c>
      <c r="H3628" s="3" t="s">
        <v>9752</v>
      </c>
      <c r="I3628" s="3"/>
      <c r="J3628" s="3"/>
      <c r="K3628" s="5" t="s">
        <v>118</v>
      </c>
      <c r="L3628" s="5">
        <v>3</v>
      </c>
      <c r="M3628" s="5" t="s">
        <v>168</v>
      </c>
      <c r="N3628" s="5">
        <f>VLOOKUP(M3628,[1]ArchetypeScores!E:N,10,FALSE)</f>
        <v>0</v>
      </c>
      <c r="O3628" s="5">
        <f>VLOOKUP(M3628,[1]ArchetypeScores!E:O,11,FALSE)</f>
        <v>-1</v>
      </c>
      <c r="P3628" s="5">
        <f>VLOOKUP(M3628,[1]ArchetypeScores!E:P,12,FALSE)</f>
        <v>0</v>
      </c>
      <c r="Q3628" s="2" t="str">
        <f>VLOOKUP(M3628,[1]ArchetypeScores!E:W,19,FALSE)</f>
        <v>Untargeted</v>
      </c>
      <c r="R3628" s="2">
        <f>VLOOKUP(M3628,[1]ArchetypeScores!E:I,5,FALSE)</f>
        <v>0</v>
      </c>
      <c r="S3628" s="2">
        <f>VLOOKUP(M3628,[1]ArchetypeScores!E:K,7,FALSE)</f>
        <v>0</v>
      </c>
      <c r="T3628" s="2" t="str">
        <f t="shared" si="56"/>
        <v>Not A&amp;R positive</v>
      </c>
    </row>
    <row r="3629" spans="1:20" x14ac:dyDescent="0.3">
      <c r="A3629" s="2" t="s">
        <v>9060</v>
      </c>
      <c r="B3629" s="3" t="s">
        <v>9753</v>
      </c>
      <c r="C3629" s="3" t="s">
        <v>9754</v>
      </c>
      <c r="D3629" s="4">
        <v>2.8000000000000001E-2</v>
      </c>
      <c r="E3629" s="5" t="s">
        <v>1340</v>
      </c>
      <c r="F3629" s="4">
        <v>3.2140000000000002E-2</v>
      </c>
      <c r="G3629" s="6">
        <v>48031</v>
      </c>
      <c r="H3629" s="3" t="s">
        <v>9755</v>
      </c>
      <c r="I3629" s="3"/>
      <c r="J3629" s="3"/>
      <c r="K3629" s="5" t="s">
        <v>118</v>
      </c>
      <c r="L3629" s="5">
        <v>3</v>
      </c>
      <c r="M3629" s="5" t="s">
        <v>168</v>
      </c>
      <c r="N3629" s="5">
        <f>VLOOKUP(M3629,[1]ArchetypeScores!E:N,10,FALSE)</f>
        <v>0</v>
      </c>
      <c r="O3629" s="5">
        <f>VLOOKUP(M3629,[1]ArchetypeScores!E:O,11,FALSE)</f>
        <v>-1</v>
      </c>
      <c r="P3629" s="5">
        <f>VLOOKUP(M3629,[1]ArchetypeScores!E:P,12,FALSE)</f>
        <v>0</v>
      </c>
      <c r="Q3629" s="2" t="str">
        <f>VLOOKUP(M3629,[1]ArchetypeScores!E:W,19,FALSE)</f>
        <v>Untargeted</v>
      </c>
      <c r="R3629" s="2">
        <f>VLOOKUP(M3629,[1]ArchetypeScores!E:I,5,FALSE)</f>
        <v>0</v>
      </c>
      <c r="S3629" s="2">
        <f>VLOOKUP(M3629,[1]ArchetypeScores!E:K,7,FALSE)</f>
        <v>0</v>
      </c>
      <c r="T3629" s="2" t="str">
        <f t="shared" si="56"/>
        <v>Not A&amp;R positive</v>
      </c>
    </row>
    <row r="3630" spans="1:20" x14ac:dyDescent="0.3">
      <c r="A3630" s="2" t="s">
        <v>9060</v>
      </c>
      <c r="B3630" s="3" t="s">
        <v>9756</v>
      </c>
      <c r="C3630" s="3" t="s">
        <v>9757</v>
      </c>
      <c r="D3630" s="4">
        <v>4.8399999999999999E-2</v>
      </c>
      <c r="E3630" s="5" t="s">
        <v>1340</v>
      </c>
      <c r="F3630" s="4">
        <v>5.7450000000000001E-2</v>
      </c>
      <c r="G3630" s="6">
        <v>48039</v>
      </c>
      <c r="H3630" s="3" t="s">
        <v>9758</v>
      </c>
      <c r="I3630" s="3"/>
      <c r="J3630" s="3"/>
      <c r="K3630" s="5" t="s">
        <v>118</v>
      </c>
      <c r="L3630" s="5">
        <v>3</v>
      </c>
      <c r="M3630" s="5" t="s">
        <v>168</v>
      </c>
      <c r="N3630" s="5">
        <f>VLOOKUP(M3630,[1]ArchetypeScores!E:N,10,FALSE)</f>
        <v>0</v>
      </c>
      <c r="O3630" s="5">
        <f>VLOOKUP(M3630,[1]ArchetypeScores!E:O,11,FALSE)</f>
        <v>-1</v>
      </c>
      <c r="P3630" s="5">
        <f>VLOOKUP(M3630,[1]ArchetypeScores!E:P,12,FALSE)</f>
        <v>0</v>
      </c>
      <c r="Q3630" s="2" t="str">
        <f>VLOOKUP(M3630,[1]ArchetypeScores!E:W,19,FALSE)</f>
        <v>Untargeted</v>
      </c>
      <c r="R3630" s="2">
        <f>VLOOKUP(M3630,[1]ArchetypeScores!E:I,5,FALSE)</f>
        <v>0</v>
      </c>
      <c r="S3630" s="2">
        <f>VLOOKUP(M3630,[1]ArchetypeScores!E:K,7,FALSE)</f>
        <v>0</v>
      </c>
      <c r="T3630" s="2" t="str">
        <f t="shared" si="56"/>
        <v>Not A&amp;R positive</v>
      </c>
    </row>
    <row r="3631" spans="1:20" x14ac:dyDescent="0.3">
      <c r="A3631" s="2" t="s">
        <v>9060</v>
      </c>
      <c r="B3631" s="3" t="s">
        <v>9759</v>
      </c>
      <c r="C3631" s="3" t="s">
        <v>9760</v>
      </c>
      <c r="D3631" s="4">
        <v>4.2999999999999997E-2</v>
      </c>
      <c r="E3631" s="5" t="s">
        <v>1340</v>
      </c>
      <c r="F3631" s="4">
        <v>5.0189999999999999E-2</v>
      </c>
      <c r="G3631" s="6">
        <v>48035</v>
      </c>
      <c r="H3631" s="3" t="s">
        <v>9761</v>
      </c>
      <c r="I3631" s="3"/>
      <c r="J3631" s="3"/>
      <c r="K3631" s="5" t="s">
        <v>118</v>
      </c>
      <c r="L3631" s="5">
        <v>3</v>
      </c>
      <c r="M3631" s="5" t="s">
        <v>168</v>
      </c>
      <c r="N3631" s="5">
        <f>VLOOKUP(M3631,[1]ArchetypeScores!E:N,10,FALSE)</f>
        <v>0</v>
      </c>
      <c r="O3631" s="5">
        <f>VLOOKUP(M3631,[1]ArchetypeScores!E:O,11,FALSE)</f>
        <v>-1</v>
      </c>
      <c r="P3631" s="5">
        <f>VLOOKUP(M3631,[1]ArchetypeScores!E:P,12,FALSE)</f>
        <v>0</v>
      </c>
      <c r="Q3631" s="2" t="str">
        <f>VLOOKUP(M3631,[1]ArchetypeScores!E:W,19,FALSE)</f>
        <v>Untargeted</v>
      </c>
      <c r="R3631" s="2">
        <f>VLOOKUP(M3631,[1]ArchetypeScores!E:I,5,FALSE)</f>
        <v>0</v>
      </c>
      <c r="S3631" s="2">
        <f>VLOOKUP(M3631,[1]ArchetypeScores!E:K,7,FALSE)</f>
        <v>0</v>
      </c>
      <c r="T3631" s="2" t="str">
        <f t="shared" si="56"/>
        <v>Not A&amp;R positive</v>
      </c>
    </row>
    <row r="3632" spans="1:20" x14ac:dyDescent="0.3">
      <c r="A3632" s="2" t="s">
        <v>9060</v>
      </c>
      <c r="B3632" s="3" t="s">
        <v>9762</v>
      </c>
      <c r="C3632" s="3" t="s">
        <v>9763</v>
      </c>
      <c r="D3632" s="4">
        <v>2.1000000000000001E-2</v>
      </c>
      <c r="E3632" s="5" t="s">
        <v>1340</v>
      </c>
      <c r="F3632" s="4">
        <v>2.392E-2</v>
      </c>
      <c r="G3632" s="6">
        <v>48048</v>
      </c>
      <c r="H3632" s="3" t="s">
        <v>9764</v>
      </c>
      <c r="I3632" s="3"/>
      <c r="J3632" s="3"/>
      <c r="K3632" s="5" t="s">
        <v>118</v>
      </c>
      <c r="L3632" s="5">
        <v>3</v>
      </c>
      <c r="M3632" s="5" t="s">
        <v>168</v>
      </c>
      <c r="N3632" s="5">
        <f>VLOOKUP(M3632,[1]ArchetypeScores!E:N,10,FALSE)</f>
        <v>0</v>
      </c>
      <c r="O3632" s="5">
        <f>VLOOKUP(M3632,[1]ArchetypeScores!E:O,11,FALSE)</f>
        <v>-1</v>
      </c>
      <c r="P3632" s="5">
        <f>VLOOKUP(M3632,[1]ArchetypeScores!E:P,12,FALSE)</f>
        <v>0</v>
      </c>
      <c r="Q3632" s="2" t="str">
        <f>VLOOKUP(M3632,[1]ArchetypeScores!E:W,19,FALSE)</f>
        <v>Untargeted</v>
      </c>
      <c r="R3632" s="2">
        <f>VLOOKUP(M3632,[1]ArchetypeScores!E:I,5,FALSE)</f>
        <v>0</v>
      </c>
      <c r="S3632" s="2">
        <f>VLOOKUP(M3632,[1]ArchetypeScores!E:K,7,FALSE)</f>
        <v>0</v>
      </c>
      <c r="T3632" s="2" t="str">
        <f t="shared" si="56"/>
        <v>Not A&amp;R positive</v>
      </c>
    </row>
    <row r="3633" spans="1:20" x14ac:dyDescent="0.3">
      <c r="A3633" s="2" t="s">
        <v>9060</v>
      </c>
      <c r="B3633" s="3" t="s">
        <v>9765</v>
      </c>
      <c r="C3633" s="3" t="s">
        <v>9766</v>
      </c>
      <c r="D3633" s="4">
        <v>2.5999999999999999E-2</v>
      </c>
      <c r="E3633" s="5" t="s">
        <v>1340</v>
      </c>
      <c r="F3633" s="4">
        <v>3.039E-2</v>
      </c>
      <c r="G3633" s="6">
        <v>48042</v>
      </c>
      <c r="H3633" s="3" t="s">
        <v>9767</v>
      </c>
      <c r="I3633" s="3"/>
      <c r="J3633" s="3"/>
      <c r="K3633" s="5" t="s">
        <v>118</v>
      </c>
      <c r="L3633" s="5">
        <v>3</v>
      </c>
      <c r="M3633" s="5" t="s">
        <v>168</v>
      </c>
      <c r="N3633" s="5">
        <f>VLOOKUP(M3633,[1]ArchetypeScores!E:N,10,FALSE)</f>
        <v>0</v>
      </c>
      <c r="O3633" s="5">
        <f>VLOOKUP(M3633,[1]ArchetypeScores!E:O,11,FALSE)</f>
        <v>-1</v>
      </c>
      <c r="P3633" s="5">
        <f>VLOOKUP(M3633,[1]ArchetypeScores!E:P,12,FALSE)</f>
        <v>0</v>
      </c>
      <c r="Q3633" s="2" t="str">
        <f>VLOOKUP(M3633,[1]ArchetypeScores!E:W,19,FALSE)</f>
        <v>Untargeted</v>
      </c>
      <c r="R3633" s="2">
        <f>VLOOKUP(M3633,[1]ArchetypeScores!E:I,5,FALSE)</f>
        <v>0</v>
      </c>
      <c r="S3633" s="2">
        <f>VLOOKUP(M3633,[1]ArchetypeScores!E:K,7,FALSE)</f>
        <v>0</v>
      </c>
      <c r="T3633" s="2" t="str">
        <f t="shared" si="56"/>
        <v>Not A&amp;R positive</v>
      </c>
    </row>
    <row r="3634" spans="1:20" x14ac:dyDescent="0.3">
      <c r="A3634" s="2" t="s">
        <v>9060</v>
      </c>
      <c r="B3634" s="3" t="s">
        <v>9768</v>
      </c>
      <c r="C3634" s="3" t="s">
        <v>9769</v>
      </c>
      <c r="D3634" s="4">
        <v>4.1000000000000002E-2</v>
      </c>
      <c r="E3634" s="5" t="s">
        <v>1340</v>
      </c>
      <c r="F3634" s="4">
        <v>4.9029999999999997E-2</v>
      </c>
      <c r="G3634" s="6">
        <v>48034</v>
      </c>
      <c r="H3634" s="3" t="s">
        <v>9770</v>
      </c>
      <c r="I3634" s="3"/>
      <c r="J3634" s="3"/>
      <c r="K3634" s="5" t="s">
        <v>118</v>
      </c>
      <c r="L3634" s="5">
        <v>3</v>
      </c>
      <c r="M3634" s="5" t="s">
        <v>168</v>
      </c>
      <c r="N3634" s="5">
        <f>VLOOKUP(M3634,[1]ArchetypeScores!E:N,10,FALSE)</f>
        <v>0</v>
      </c>
      <c r="O3634" s="5">
        <f>VLOOKUP(M3634,[1]ArchetypeScores!E:O,11,FALSE)</f>
        <v>-1</v>
      </c>
      <c r="P3634" s="5">
        <f>VLOOKUP(M3634,[1]ArchetypeScores!E:P,12,FALSE)</f>
        <v>0</v>
      </c>
      <c r="Q3634" s="2" t="str">
        <f>VLOOKUP(M3634,[1]ArchetypeScores!E:W,19,FALSE)</f>
        <v>Untargeted</v>
      </c>
      <c r="R3634" s="2">
        <f>VLOOKUP(M3634,[1]ArchetypeScores!E:I,5,FALSE)</f>
        <v>0</v>
      </c>
      <c r="S3634" s="2">
        <f>VLOOKUP(M3634,[1]ArchetypeScores!E:K,7,FALSE)</f>
        <v>0</v>
      </c>
      <c r="T3634" s="2" t="str">
        <f t="shared" si="56"/>
        <v>Not A&amp;R positive</v>
      </c>
    </row>
    <row r="3635" spans="1:20" x14ac:dyDescent="0.3">
      <c r="A3635" s="2" t="s">
        <v>9060</v>
      </c>
      <c r="B3635" s="3" t="s">
        <v>9771</v>
      </c>
      <c r="C3635" s="3" t="s">
        <v>9772</v>
      </c>
      <c r="D3635" s="4">
        <v>6.2700000000000006E-2</v>
      </c>
      <c r="E3635" s="5" t="s">
        <v>1340</v>
      </c>
      <c r="F3635" s="4">
        <v>7.3830000000000007E-2</v>
      </c>
      <c r="G3635" s="6">
        <v>47817</v>
      </c>
      <c r="H3635" s="3" t="s">
        <v>9773</v>
      </c>
      <c r="I3635" s="3"/>
      <c r="J3635" s="3"/>
      <c r="K3635" s="5" t="s">
        <v>118</v>
      </c>
      <c r="L3635" s="5">
        <v>3</v>
      </c>
      <c r="M3635" s="5" t="s">
        <v>168</v>
      </c>
      <c r="N3635" s="5">
        <f>VLOOKUP(M3635,[1]ArchetypeScores!E:N,10,FALSE)</f>
        <v>0</v>
      </c>
      <c r="O3635" s="5">
        <f>VLOOKUP(M3635,[1]ArchetypeScores!E:O,11,FALSE)</f>
        <v>-1</v>
      </c>
      <c r="P3635" s="5">
        <f>VLOOKUP(M3635,[1]ArchetypeScores!E:P,12,FALSE)</f>
        <v>0</v>
      </c>
      <c r="Q3635" s="2" t="str">
        <f>VLOOKUP(M3635,[1]ArchetypeScores!E:W,19,FALSE)</f>
        <v>Untargeted</v>
      </c>
      <c r="R3635" s="2">
        <f>VLOOKUP(M3635,[1]ArchetypeScores!E:I,5,FALSE)</f>
        <v>0</v>
      </c>
      <c r="S3635" s="2">
        <f>VLOOKUP(M3635,[1]ArchetypeScores!E:K,7,FALSE)</f>
        <v>0</v>
      </c>
      <c r="T3635" s="2" t="str">
        <f t="shared" si="56"/>
        <v>Not A&amp;R positive</v>
      </c>
    </row>
    <row r="3636" spans="1:20" x14ac:dyDescent="0.3">
      <c r="A3636" s="2" t="s">
        <v>9060</v>
      </c>
      <c r="B3636" s="3" t="s">
        <v>9774</v>
      </c>
      <c r="C3636" s="3" t="s">
        <v>9775</v>
      </c>
      <c r="D3636" s="4">
        <v>5.9799999999999999E-2</v>
      </c>
      <c r="E3636" s="5" t="s">
        <v>1340</v>
      </c>
      <c r="F3636" s="4">
        <v>7.0510000000000003E-2</v>
      </c>
      <c r="G3636" s="6">
        <v>47808</v>
      </c>
      <c r="H3636" s="3" t="s">
        <v>9776</v>
      </c>
      <c r="I3636" s="3"/>
      <c r="J3636" s="3"/>
      <c r="K3636" s="5" t="s">
        <v>118</v>
      </c>
      <c r="L3636" s="5">
        <v>3</v>
      </c>
      <c r="M3636" s="5" t="s">
        <v>168</v>
      </c>
      <c r="N3636" s="5">
        <f>VLOOKUP(M3636,[1]ArchetypeScores!E:N,10,FALSE)</f>
        <v>0</v>
      </c>
      <c r="O3636" s="5">
        <f>VLOOKUP(M3636,[1]ArchetypeScores!E:O,11,FALSE)</f>
        <v>-1</v>
      </c>
      <c r="P3636" s="5">
        <f>VLOOKUP(M3636,[1]ArchetypeScores!E:P,12,FALSE)</f>
        <v>0</v>
      </c>
      <c r="Q3636" s="2" t="str">
        <f>VLOOKUP(M3636,[1]ArchetypeScores!E:W,19,FALSE)</f>
        <v>Untargeted</v>
      </c>
      <c r="R3636" s="2">
        <f>VLOOKUP(M3636,[1]ArchetypeScores!E:I,5,FALSE)</f>
        <v>0</v>
      </c>
      <c r="S3636" s="2">
        <f>VLOOKUP(M3636,[1]ArchetypeScores!E:K,7,FALSE)</f>
        <v>0</v>
      </c>
      <c r="T3636" s="2" t="str">
        <f t="shared" si="56"/>
        <v>Not A&amp;R positive</v>
      </c>
    </row>
    <row r="3637" spans="1:20" x14ac:dyDescent="0.3">
      <c r="A3637" s="2" t="s">
        <v>9060</v>
      </c>
      <c r="B3637" s="3" t="s">
        <v>9777</v>
      </c>
      <c r="C3637" s="3" t="s">
        <v>9778</v>
      </c>
      <c r="D3637" s="4">
        <v>5.7000000000000002E-2</v>
      </c>
      <c r="E3637" s="5" t="s">
        <v>1340</v>
      </c>
      <c r="F3637" s="4">
        <v>6.7419999999999994E-2</v>
      </c>
      <c r="G3637" s="6">
        <v>47806</v>
      </c>
      <c r="H3637" s="3" t="s">
        <v>9779</v>
      </c>
      <c r="I3637" s="3"/>
      <c r="J3637" s="3"/>
      <c r="K3637" s="5" t="s">
        <v>118</v>
      </c>
      <c r="L3637" s="5">
        <v>3</v>
      </c>
      <c r="M3637" s="5" t="s">
        <v>168</v>
      </c>
      <c r="N3637" s="5">
        <f>VLOOKUP(M3637,[1]ArchetypeScores!E:N,10,FALSE)</f>
        <v>0</v>
      </c>
      <c r="O3637" s="5">
        <f>VLOOKUP(M3637,[1]ArchetypeScores!E:O,11,FALSE)</f>
        <v>-1</v>
      </c>
      <c r="P3637" s="5">
        <f>VLOOKUP(M3637,[1]ArchetypeScores!E:P,12,FALSE)</f>
        <v>0</v>
      </c>
      <c r="Q3637" s="2" t="str">
        <f>VLOOKUP(M3637,[1]ArchetypeScores!E:W,19,FALSE)</f>
        <v>Untargeted</v>
      </c>
      <c r="R3637" s="2">
        <f>VLOOKUP(M3637,[1]ArchetypeScores!E:I,5,FALSE)</f>
        <v>0</v>
      </c>
      <c r="S3637" s="2">
        <f>VLOOKUP(M3637,[1]ArchetypeScores!E:K,7,FALSE)</f>
        <v>0</v>
      </c>
      <c r="T3637" s="2" t="str">
        <f t="shared" si="56"/>
        <v>Not A&amp;R positive</v>
      </c>
    </row>
    <row r="3638" spans="1:20" x14ac:dyDescent="0.3">
      <c r="A3638" s="2" t="s">
        <v>9060</v>
      </c>
      <c r="B3638" s="3" t="s">
        <v>9780</v>
      </c>
      <c r="C3638" s="3" t="s">
        <v>9781</v>
      </c>
      <c r="D3638" s="4">
        <v>6.54E-2</v>
      </c>
      <c r="E3638" s="5" t="s">
        <v>1340</v>
      </c>
      <c r="F3638" s="4">
        <v>7.732E-2</v>
      </c>
      <c r="G3638" s="6">
        <v>47829</v>
      </c>
      <c r="H3638" s="3" t="s">
        <v>9782</v>
      </c>
      <c r="I3638" s="3"/>
      <c r="J3638" s="3"/>
      <c r="K3638" s="5" t="s">
        <v>118</v>
      </c>
      <c r="L3638" s="5">
        <v>3</v>
      </c>
      <c r="M3638" s="5" t="s">
        <v>168</v>
      </c>
      <c r="N3638" s="5">
        <f>VLOOKUP(M3638,[1]ArchetypeScores!E:N,10,FALSE)</f>
        <v>0</v>
      </c>
      <c r="O3638" s="5">
        <f>VLOOKUP(M3638,[1]ArchetypeScores!E:O,11,FALSE)</f>
        <v>-1</v>
      </c>
      <c r="P3638" s="5">
        <f>VLOOKUP(M3638,[1]ArchetypeScores!E:P,12,FALSE)</f>
        <v>0</v>
      </c>
      <c r="Q3638" s="2" t="str">
        <f>VLOOKUP(M3638,[1]ArchetypeScores!E:W,19,FALSE)</f>
        <v>Untargeted</v>
      </c>
      <c r="R3638" s="2">
        <f>VLOOKUP(M3638,[1]ArchetypeScores!E:I,5,FALSE)</f>
        <v>0</v>
      </c>
      <c r="S3638" s="2">
        <f>VLOOKUP(M3638,[1]ArchetypeScores!E:K,7,FALSE)</f>
        <v>0</v>
      </c>
      <c r="T3638" s="2" t="str">
        <f t="shared" si="56"/>
        <v>Not A&amp;R positive</v>
      </c>
    </row>
    <row r="3639" spans="1:20" x14ac:dyDescent="0.3">
      <c r="A3639" s="2" t="s">
        <v>9060</v>
      </c>
      <c r="B3639" s="3" t="s">
        <v>9783</v>
      </c>
      <c r="C3639" s="3" t="s">
        <v>9784</v>
      </c>
      <c r="D3639" s="4">
        <v>7.2999999999999995E-2</v>
      </c>
      <c r="E3639" s="5" t="s">
        <v>1340</v>
      </c>
      <c r="F3639" s="4">
        <v>8.7129999999999999E-2</v>
      </c>
      <c r="G3639" s="6">
        <v>47833</v>
      </c>
      <c r="H3639" s="3" t="s">
        <v>9785</v>
      </c>
      <c r="I3639" s="3"/>
      <c r="J3639" s="3"/>
      <c r="K3639" s="5" t="s">
        <v>118</v>
      </c>
      <c r="L3639" s="5">
        <v>3</v>
      </c>
      <c r="M3639" s="5" t="s">
        <v>168</v>
      </c>
      <c r="N3639" s="5">
        <f>VLOOKUP(M3639,[1]ArchetypeScores!E:N,10,FALSE)</f>
        <v>0</v>
      </c>
      <c r="O3639" s="5">
        <f>VLOOKUP(M3639,[1]ArchetypeScores!E:O,11,FALSE)</f>
        <v>-1</v>
      </c>
      <c r="P3639" s="5">
        <f>VLOOKUP(M3639,[1]ArchetypeScores!E:P,12,FALSE)</f>
        <v>0</v>
      </c>
      <c r="Q3639" s="2" t="str">
        <f>VLOOKUP(M3639,[1]ArchetypeScores!E:W,19,FALSE)</f>
        <v>Untargeted</v>
      </c>
      <c r="R3639" s="2">
        <f>VLOOKUP(M3639,[1]ArchetypeScores!E:I,5,FALSE)</f>
        <v>0</v>
      </c>
      <c r="S3639" s="2">
        <f>VLOOKUP(M3639,[1]ArchetypeScores!E:K,7,FALSE)</f>
        <v>0</v>
      </c>
      <c r="T3639" s="2" t="str">
        <f t="shared" si="56"/>
        <v>Not A&amp;R positive</v>
      </c>
    </row>
    <row r="3640" spans="1:20" x14ac:dyDescent="0.3">
      <c r="A3640" s="2" t="s">
        <v>9060</v>
      </c>
      <c r="B3640" s="3" t="s">
        <v>9786</v>
      </c>
      <c r="C3640" s="3" t="s">
        <v>9787</v>
      </c>
      <c r="D3640" s="4">
        <v>6.7199999999999996E-2</v>
      </c>
      <c r="E3640" s="5" t="s">
        <v>1340</v>
      </c>
      <c r="F3640" s="4">
        <v>7.9969999999999999E-2</v>
      </c>
      <c r="G3640" s="6">
        <v>47832</v>
      </c>
      <c r="H3640" s="3" t="s">
        <v>9788</v>
      </c>
      <c r="I3640" s="3"/>
      <c r="J3640" s="3"/>
      <c r="K3640" s="5" t="s">
        <v>118</v>
      </c>
      <c r="L3640" s="5">
        <v>3</v>
      </c>
      <c r="M3640" s="5" t="s">
        <v>168</v>
      </c>
      <c r="N3640" s="5">
        <f>VLOOKUP(M3640,[1]ArchetypeScores!E:N,10,FALSE)</f>
        <v>0</v>
      </c>
      <c r="O3640" s="5">
        <f>VLOOKUP(M3640,[1]ArchetypeScores!E:O,11,FALSE)</f>
        <v>-1</v>
      </c>
      <c r="P3640" s="5">
        <f>VLOOKUP(M3640,[1]ArchetypeScores!E:P,12,FALSE)</f>
        <v>0</v>
      </c>
      <c r="Q3640" s="2" t="str">
        <f>VLOOKUP(M3640,[1]ArchetypeScores!E:W,19,FALSE)</f>
        <v>Untargeted</v>
      </c>
      <c r="R3640" s="2">
        <f>VLOOKUP(M3640,[1]ArchetypeScores!E:I,5,FALSE)</f>
        <v>0</v>
      </c>
      <c r="S3640" s="2">
        <f>VLOOKUP(M3640,[1]ArchetypeScores!E:K,7,FALSE)</f>
        <v>0</v>
      </c>
      <c r="T3640" s="2" t="str">
        <f t="shared" si="56"/>
        <v>Not A&amp;R positive</v>
      </c>
    </row>
    <row r="3641" spans="1:20" x14ac:dyDescent="0.3">
      <c r="A3641" s="2" t="s">
        <v>9060</v>
      </c>
      <c r="B3641" s="3" t="s">
        <v>9789</v>
      </c>
      <c r="C3641" s="3" t="s">
        <v>9790</v>
      </c>
      <c r="D3641" s="4">
        <v>0.20699999999999999</v>
      </c>
      <c r="E3641" s="5" t="s">
        <v>1340</v>
      </c>
      <c r="F3641" s="4">
        <v>0.22423999999999999</v>
      </c>
      <c r="G3641" s="6">
        <v>48012</v>
      </c>
      <c r="H3641" s="3" t="s">
        <v>9791</v>
      </c>
      <c r="I3641" s="3"/>
      <c r="J3641" s="3"/>
      <c r="K3641" s="5" t="s">
        <v>118</v>
      </c>
      <c r="L3641" s="5">
        <v>3</v>
      </c>
      <c r="M3641" s="5" t="s">
        <v>168</v>
      </c>
      <c r="N3641" s="5">
        <f>VLOOKUP(M3641,[1]ArchetypeScores!E:N,10,FALSE)</f>
        <v>0</v>
      </c>
      <c r="O3641" s="5">
        <f>VLOOKUP(M3641,[1]ArchetypeScores!E:O,11,FALSE)</f>
        <v>-1</v>
      </c>
      <c r="P3641" s="5">
        <f>VLOOKUP(M3641,[1]ArchetypeScores!E:P,12,FALSE)</f>
        <v>0</v>
      </c>
      <c r="Q3641" s="2" t="str">
        <f>VLOOKUP(M3641,[1]ArchetypeScores!E:W,19,FALSE)</f>
        <v>Untargeted</v>
      </c>
      <c r="R3641" s="2">
        <f>VLOOKUP(M3641,[1]ArchetypeScores!E:I,5,FALSE)</f>
        <v>0</v>
      </c>
      <c r="S3641" s="2">
        <f>VLOOKUP(M3641,[1]ArchetypeScores!E:K,7,FALSE)</f>
        <v>0</v>
      </c>
      <c r="T3641" s="2" t="str">
        <f t="shared" si="56"/>
        <v>Not A&amp;R positive</v>
      </c>
    </row>
    <row r="3642" spans="1:20" x14ac:dyDescent="0.3">
      <c r="A3642" s="2" t="s">
        <v>9060</v>
      </c>
      <c r="B3642" s="3" t="s">
        <v>9792</v>
      </c>
      <c r="C3642" s="3" t="s">
        <v>9793</v>
      </c>
      <c r="D3642" s="4">
        <v>0.126</v>
      </c>
      <c r="E3642" s="5" t="s">
        <v>1340</v>
      </c>
      <c r="F3642" s="4">
        <v>0.15004000000000001</v>
      </c>
      <c r="G3642" s="6">
        <v>47867</v>
      </c>
      <c r="H3642" s="3" t="s">
        <v>9794</v>
      </c>
      <c r="I3642" s="3"/>
      <c r="J3642" s="3"/>
      <c r="K3642" s="5" t="s">
        <v>118</v>
      </c>
      <c r="L3642" s="5">
        <v>3</v>
      </c>
      <c r="M3642" s="5" t="s">
        <v>168</v>
      </c>
      <c r="N3642" s="5">
        <f>VLOOKUP(M3642,[1]ArchetypeScores!E:N,10,FALSE)</f>
        <v>0</v>
      </c>
      <c r="O3642" s="5">
        <f>VLOOKUP(M3642,[1]ArchetypeScores!E:O,11,FALSE)</f>
        <v>-1</v>
      </c>
      <c r="P3642" s="5">
        <f>VLOOKUP(M3642,[1]ArchetypeScores!E:P,12,FALSE)</f>
        <v>0</v>
      </c>
      <c r="Q3642" s="2" t="str">
        <f>VLOOKUP(M3642,[1]ArchetypeScores!E:W,19,FALSE)</f>
        <v>Untargeted</v>
      </c>
      <c r="R3642" s="2">
        <f>VLOOKUP(M3642,[1]ArchetypeScores!E:I,5,FALSE)</f>
        <v>0</v>
      </c>
      <c r="S3642" s="2">
        <f>VLOOKUP(M3642,[1]ArchetypeScores!E:K,7,FALSE)</f>
        <v>0</v>
      </c>
      <c r="T3642" s="2" t="str">
        <f t="shared" si="56"/>
        <v>Not A&amp;R positive</v>
      </c>
    </row>
    <row r="3643" spans="1:20" x14ac:dyDescent="0.3">
      <c r="A3643" s="2" t="s">
        <v>9060</v>
      </c>
      <c r="B3643" s="3" t="s">
        <v>9795</v>
      </c>
      <c r="C3643" s="3" t="s">
        <v>9796</v>
      </c>
      <c r="D3643" s="4">
        <v>0.125</v>
      </c>
      <c r="E3643" s="5" t="s">
        <v>1340</v>
      </c>
      <c r="F3643" s="4">
        <v>0.15089</v>
      </c>
      <c r="G3643" s="6">
        <v>47863</v>
      </c>
      <c r="H3643" s="3" t="s">
        <v>9797</v>
      </c>
      <c r="I3643" s="3"/>
      <c r="J3643" s="3"/>
      <c r="K3643" s="5" t="s">
        <v>118</v>
      </c>
      <c r="L3643" s="5">
        <v>3</v>
      </c>
      <c r="M3643" s="5" t="s">
        <v>168</v>
      </c>
      <c r="N3643" s="5">
        <f>VLOOKUP(M3643,[1]ArchetypeScores!E:N,10,FALSE)</f>
        <v>0</v>
      </c>
      <c r="O3643" s="5">
        <f>VLOOKUP(M3643,[1]ArchetypeScores!E:O,11,FALSE)</f>
        <v>-1</v>
      </c>
      <c r="P3643" s="5">
        <f>VLOOKUP(M3643,[1]ArchetypeScores!E:P,12,FALSE)</f>
        <v>0</v>
      </c>
      <c r="Q3643" s="2" t="str">
        <f>VLOOKUP(M3643,[1]ArchetypeScores!E:W,19,FALSE)</f>
        <v>Untargeted</v>
      </c>
      <c r="R3643" s="2">
        <f>VLOOKUP(M3643,[1]ArchetypeScores!E:I,5,FALSE)</f>
        <v>0</v>
      </c>
      <c r="S3643" s="2">
        <f>VLOOKUP(M3643,[1]ArchetypeScores!E:K,7,FALSE)</f>
        <v>0</v>
      </c>
      <c r="T3643" s="2" t="str">
        <f t="shared" si="56"/>
        <v>Not A&amp;R positive</v>
      </c>
    </row>
    <row r="3644" spans="1:20" x14ac:dyDescent="0.3">
      <c r="A3644" s="2" t="s">
        <v>9060</v>
      </c>
      <c r="B3644" s="3" t="s">
        <v>9798</v>
      </c>
      <c r="C3644" s="3" t="s">
        <v>9799</v>
      </c>
      <c r="D3644" s="4">
        <v>0.12</v>
      </c>
      <c r="E3644" s="5" t="s">
        <v>1340</v>
      </c>
      <c r="F3644" s="4">
        <v>0.14494000000000001</v>
      </c>
      <c r="G3644" s="6">
        <v>47860</v>
      </c>
      <c r="H3644" s="3" t="s">
        <v>9800</v>
      </c>
      <c r="I3644" s="3"/>
      <c r="J3644" s="3"/>
      <c r="K3644" s="5" t="s">
        <v>269</v>
      </c>
      <c r="L3644" s="5">
        <v>3</v>
      </c>
      <c r="M3644" s="5" t="s">
        <v>270</v>
      </c>
      <c r="N3644" s="5">
        <f>VLOOKUP(M3644,[1]ArchetypeScores!E:N,10,FALSE)</f>
        <v>1</v>
      </c>
      <c r="O3644" s="5">
        <f>VLOOKUP(M3644,[1]ArchetypeScores!E:O,11,FALSE)</f>
        <v>-1</v>
      </c>
      <c r="P3644" s="5">
        <f>VLOOKUP(M3644,[1]ArchetypeScores!E:P,12,FALSE)</f>
        <v>0</v>
      </c>
      <c r="Q3644" s="2" t="str">
        <f>VLOOKUP(M3644,[1]ArchetypeScores!E:W,19,FALSE)</f>
        <v>Untargeted</v>
      </c>
      <c r="R3644" s="2">
        <f>VLOOKUP(M3644,[1]ArchetypeScores!E:I,5,FALSE)</f>
        <v>0</v>
      </c>
      <c r="S3644" s="2">
        <f>VLOOKUP(M3644,[1]ArchetypeScores!E:K,7,FALSE)</f>
        <v>0</v>
      </c>
      <c r="T3644" s="2" t="str">
        <f t="shared" si="56"/>
        <v>Not A&amp;R positive</v>
      </c>
    </row>
    <row r="3645" spans="1:20" x14ac:dyDescent="0.3">
      <c r="A3645" s="2" t="s">
        <v>9060</v>
      </c>
      <c r="B3645" s="3" t="s">
        <v>9801</v>
      </c>
      <c r="C3645" s="3" t="s">
        <v>9802</v>
      </c>
      <c r="D3645" s="4">
        <v>0.13</v>
      </c>
      <c r="E3645" s="5" t="s">
        <v>1340</v>
      </c>
      <c r="F3645" s="4">
        <v>0.15472</v>
      </c>
      <c r="G3645" s="6">
        <v>47871</v>
      </c>
      <c r="H3645" s="3" t="s">
        <v>9803</v>
      </c>
      <c r="I3645" s="3"/>
      <c r="J3645" s="3"/>
      <c r="K3645" s="5" t="s">
        <v>118</v>
      </c>
      <c r="L3645" s="5">
        <v>3</v>
      </c>
      <c r="M3645" s="5" t="s">
        <v>168</v>
      </c>
      <c r="N3645" s="5">
        <f>VLOOKUP(M3645,[1]ArchetypeScores!E:N,10,FALSE)</f>
        <v>0</v>
      </c>
      <c r="O3645" s="5">
        <f>VLOOKUP(M3645,[1]ArchetypeScores!E:O,11,FALSE)</f>
        <v>-1</v>
      </c>
      <c r="P3645" s="5">
        <f>VLOOKUP(M3645,[1]ArchetypeScores!E:P,12,FALSE)</f>
        <v>0</v>
      </c>
      <c r="Q3645" s="2" t="str">
        <f>VLOOKUP(M3645,[1]ArchetypeScores!E:W,19,FALSE)</f>
        <v>Untargeted</v>
      </c>
      <c r="R3645" s="2">
        <f>VLOOKUP(M3645,[1]ArchetypeScores!E:I,5,FALSE)</f>
        <v>0</v>
      </c>
      <c r="S3645" s="2">
        <f>VLOOKUP(M3645,[1]ArchetypeScores!E:K,7,FALSE)</f>
        <v>0</v>
      </c>
      <c r="T3645" s="2" t="str">
        <f t="shared" si="56"/>
        <v>Not A&amp;R positive</v>
      </c>
    </row>
    <row r="3646" spans="1:20" x14ac:dyDescent="0.3">
      <c r="A3646" s="2" t="s">
        <v>9060</v>
      </c>
      <c r="B3646" s="3" t="s">
        <v>9804</v>
      </c>
      <c r="C3646" s="3" t="s">
        <v>9805</v>
      </c>
      <c r="D3646" s="4">
        <v>8.4000000000000005E-2</v>
      </c>
      <c r="E3646" s="5" t="s">
        <v>1340</v>
      </c>
      <c r="F3646" s="4">
        <v>9.9049999999999999E-2</v>
      </c>
      <c r="G3646" s="6">
        <v>47974</v>
      </c>
      <c r="H3646" s="3" t="s">
        <v>9806</v>
      </c>
      <c r="I3646" s="3"/>
      <c r="J3646" s="3"/>
      <c r="K3646" s="5" t="s">
        <v>118</v>
      </c>
      <c r="L3646" s="5">
        <v>3</v>
      </c>
      <c r="M3646" s="5" t="s">
        <v>168</v>
      </c>
      <c r="N3646" s="5">
        <f>VLOOKUP(M3646,[1]ArchetypeScores!E:N,10,FALSE)</f>
        <v>0</v>
      </c>
      <c r="O3646" s="5">
        <f>VLOOKUP(M3646,[1]ArchetypeScores!E:O,11,FALSE)</f>
        <v>-1</v>
      </c>
      <c r="P3646" s="5">
        <f>VLOOKUP(M3646,[1]ArchetypeScores!E:P,12,FALSE)</f>
        <v>0</v>
      </c>
      <c r="Q3646" s="2" t="str">
        <f>VLOOKUP(M3646,[1]ArchetypeScores!E:W,19,FALSE)</f>
        <v>Untargeted</v>
      </c>
      <c r="R3646" s="2">
        <f>VLOOKUP(M3646,[1]ArchetypeScores!E:I,5,FALSE)</f>
        <v>0</v>
      </c>
      <c r="S3646" s="2">
        <f>VLOOKUP(M3646,[1]ArchetypeScores!E:K,7,FALSE)</f>
        <v>0</v>
      </c>
      <c r="T3646" s="2" t="str">
        <f t="shared" si="56"/>
        <v>Not A&amp;R positive</v>
      </c>
    </row>
    <row r="3647" spans="1:20" x14ac:dyDescent="0.3">
      <c r="A3647" s="2" t="s">
        <v>9060</v>
      </c>
      <c r="B3647" s="3" t="s">
        <v>9807</v>
      </c>
      <c r="C3647" s="3" t="s">
        <v>9808</v>
      </c>
      <c r="D3647" s="4">
        <v>7.1999999999999995E-2</v>
      </c>
      <c r="E3647" s="5" t="s">
        <v>1340</v>
      </c>
      <c r="F3647" s="4">
        <v>8.6260000000000003E-2</v>
      </c>
      <c r="G3647" s="6">
        <v>47973</v>
      </c>
      <c r="H3647" s="3" t="s">
        <v>9809</v>
      </c>
      <c r="I3647" s="3"/>
      <c r="J3647" s="3"/>
      <c r="K3647" s="5" t="s">
        <v>118</v>
      </c>
      <c r="L3647" s="5">
        <v>3</v>
      </c>
      <c r="M3647" s="5" t="s">
        <v>168</v>
      </c>
      <c r="N3647" s="5">
        <f>VLOOKUP(M3647,[1]ArchetypeScores!E:N,10,FALSE)</f>
        <v>0</v>
      </c>
      <c r="O3647" s="5">
        <f>VLOOKUP(M3647,[1]ArchetypeScores!E:O,11,FALSE)</f>
        <v>-1</v>
      </c>
      <c r="P3647" s="5">
        <f>VLOOKUP(M3647,[1]ArchetypeScores!E:P,12,FALSE)</f>
        <v>0</v>
      </c>
      <c r="Q3647" s="2" t="str">
        <f>VLOOKUP(M3647,[1]ArchetypeScores!E:W,19,FALSE)</f>
        <v>Untargeted</v>
      </c>
      <c r="R3647" s="2">
        <f>VLOOKUP(M3647,[1]ArchetypeScores!E:I,5,FALSE)</f>
        <v>0</v>
      </c>
      <c r="S3647" s="2">
        <f>VLOOKUP(M3647,[1]ArchetypeScores!E:K,7,FALSE)</f>
        <v>0</v>
      </c>
      <c r="T3647" s="2" t="str">
        <f t="shared" si="56"/>
        <v>Not A&amp;R positive</v>
      </c>
    </row>
    <row r="3648" spans="1:20" x14ac:dyDescent="0.3">
      <c r="A3648" s="2" t="s">
        <v>9060</v>
      </c>
      <c r="B3648" s="3" t="s">
        <v>9810</v>
      </c>
      <c r="C3648" s="3" t="s">
        <v>9811</v>
      </c>
      <c r="D3648" s="4">
        <v>7.1999999999999995E-2</v>
      </c>
      <c r="E3648" s="5" t="s">
        <v>1340</v>
      </c>
      <c r="F3648" s="4">
        <v>8.4849999999999995E-2</v>
      </c>
      <c r="G3648" s="6">
        <v>47972</v>
      </c>
      <c r="H3648" s="3" t="s">
        <v>9812</v>
      </c>
      <c r="I3648" s="3"/>
      <c r="J3648" s="3"/>
      <c r="K3648" s="5" t="s">
        <v>118</v>
      </c>
      <c r="L3648" s="5">
        <v>3</v>
      </c>
      <c r="M3648" s="5" t="s">
        <v>168</v>
      </c>
      <c r="N3648" s="5">
        <f>VLOOKUP(M3648,[1]ArchetypeScores!E:N,10,FALSE)</f>
        <v>0</v>
      </c>
      <c r="O3648" s="5">
        <f>VLOOKUP(M3648,[1]ArchetypeScores!E:O,11,FALSE)</f>
        <v>-1</v>
      </c>
      <c r="P3648" s="5">
        <f>VLOOKUP(M3648,[1]ArchetypeScores!E:P,12,FALSE)</f>
        <v>0</v>
      </c>
      <c r="Q3648" s="2" t="str">
        <f>VLOOKUP(M3648,[1]ArchetypeScores!E:W,19,FALSE)</f>
        <v>Untargeted</v>
      </c>
      <c r="R3648" s="2">
        <f>VLOOKUP(M3648,[1]ArchetypeScores!E:I,5,FALSE)</f>
        <v>0</v>
      </c>
      <c r="S3648" s="2">
        <f>VLOOKUP(M3648,[1]ArchetypeScores!E:K,7,FALSE)</f>
        <v>0</v>
      </c>
      <c r="T3648" s="2" t="str">
        <f t="shared" si="56"/>
        <v>Not A&amp;R positive</v>
      </c>
    </row>
    <row r="3649" spans="1:20" x14ac:dyDescent="0.3">
      <c r="A3649" s="2" t="s">
        <v>9060</v>
      </c>
      <c r="B3649" s="3" t="s">
        <v>9813</v>
      </c>
      <c r="C3649" s="3" t="s">
        <v>9814</v>
      </c>
      <c r="D3649" s="4">
        <v>7.0000000000000007E-2</v>
      </c>
      <c r="E3649" s="5" t="s">
        <v>1340</v>
      </c>
      <c r="F3649" s="4">
        <v>8.3699999999999997E-2</v>
      </c>
      <c r="G3649" s="6">
        <v>47971</v>
      </c>
      <c r="H3649" s="3" t="s">
        <v>9815</v>
      </c>
      <c r="I3649" s="3"/>
      <c r="J3649" s="3"/>
      <c r="K3649" s="5" t="s">
        <v>118</v>
      </c>
      <c r="L3649" s="5">
        <v>3</v>
      </c>
      <c r="M3649" s="5" t="s">
        <v>168</v>
      </c>
      <c r="N3649" s="5">
        <f>VLOOKUP(M3649,[1]ArchetypeScores!E:N,10,FALSE)</f>
        <v>0</v>
      </c>
      <c r="O3649" s="5">
        <f>VLOOKUP(M3649,[1]ArchetypeScores!E:O,11,FALSE)</f>
        <v>-1</v>
      </c>
      <c r="P3649" s="5">
        <f>VLOOKUP(M3649,[1]ArchetypeScores!E:P,12,FALSE)</f>
        <v>0</v>
      </c>
      <c r="Q3649" s="2" t="str">
        <f>VLOOKUP(M3649,[1]ArchetypeScores!E:W,19,FALSE)</f>
        <v>Untargeted</v>
      </c>
      <c r="R3649" s="2">
        <f>VLOOKUP(M3649,[1]ArchetypeScores!E:I,5,FALSE)</f>
        <v>0</v>
      </c>
      <c r="S3649" s="2">
        <f>VLOOKUP(M3649,[1]ArchetypeScores!E:K,7,FALSE)</f>
        <v>0</v>
      </c>
      <c r="T3649" s="2" t="str">
        <f t="shared" si="56"/>
        <v>Not A&amp;R positive</v>
      </c>
    </row>
    <row r="3650" spans="1:20" x14ac:dyDescent="0.3">
      <c r="A3650" s="2" t="s">
        <v>9060</v>
      </c>
      <c r="B3650" s="3" t="s">
        <v>9816</v>
      </c>
      <c r="C3650" s="3" t="s">
        <v>9817</v>
      </c>
      <c r="D3650" s="4">
        <v>8.5000000000000006E-2</v>
      </c>
      <c r="E3650" s="5" t="s">
        <v>1340</v>
      </c>
      <c r="F3650" s="4">
        <v>0.10066</v>
      </c>
      <c r="G3650" s="6">
        <v>47977</v>
      </c>
      <c r="H3650" s="3" t="s">
        <v>9818</v>
      </c>
      <c r="I3650" s="3"/>
      <c r="J3650" s="3"/>
      <c r="K3650" s="5" t="s">
        <v>118</v>
      </c>
      <c r="L3650" s="5">
        <v>3</v>
      </c>
      <c r="M3650" s="5" t="s">
        <v>168</v>
      </c>
      <c r="N3650" s="5">
        <f>VLOOKUP(M3650,[1]ArchetypeScores!E:N,10,FALSE)</f>
        <v>0</v>
      </c>
      <c r="O3650" s="5">
        <f>VLOOKUP(M3650,[1]ArchetypeScores!E:O,11,FALSE)</f>
        <v>-1</v>
      </c>
      <c r="P3650" s="5">
        <f>VLOOKUP(M3650,[1]ArchetypeScores!E:P,12,FALSE)</f>
        <v>0</v>
      </c>
      <c r="Q3650" s="2" t="str">
        <f>VLOOKUP(M3650,[1]ArchetypeScores!E:W,19,FALSE)</f>
        <v>Untargeted</v>
      </c>
      <c r="R3650" s="2">
        <f>VLOOKUP(M3650,[1]ArchetypeScores!E:I,5,FALSE)</f>
        <v>0</v>
      </c>
      <c r="S3650" s="2">
        <f>VLOOKUP(M3650,[1]ArchetypeScores!E:K,7,FALSE)</f>
        <v>0</v>
      </c>
      <c r="T3650" s="2" t="str">
        <f t="shared" ref="T3650:T3713" si="57">IF(AND(R3650=1,S3650=1),"Both",IF(AND(R3650=1,S3650=0),"Direct only",IF(AND(R3650=0,S3650=1),"Indirect only","Not A&amp;R positive")))</f>
        <v>Not A&amp;R positive</v>
      </c>
    </row>
    <row r="3651" spans="1:20" x14ac:dyDescent="0.3">
      <c r="A3651" s="2" t="s">
        <v>9060</v>
      </c>
      <c r="B3651" s="3" t="s">
        <v>9819</v>
      </c>
      <c r="C3651" s="3" t="s">
        <v>9820</v>
      </c>
      <c r="D3651" s="4">
        <v>0.104</v>
      </c>
      <c r="E3651" s="5" t="s">
        <v>1340</v>
      </c>
      <c r="F3651" s="4">
        <v>0.12512000000000001</v>
      </c>
      <c r="G3651" s="6">
        <v>47959</v>
      </c>
      <c r="H3651" s="3" t="s">
        <v>9821</v>
      </c>
      <c r="I3651" s="3"/>
      <c r="J3651" s="3"/>
      <c r="K3651" s="5" t="s">
        <v>118</v>
      </c>
      <c r="L3651" s="5">
        <v>3</v>
      </c>
      <c r="M3651" s="5" t="s">
        <v>168</v>
      </c>
      <c r="N3651" s="5">
        <f>VLOOKUP(M3651,[1]ArchetypeScores!E:N,10,FALSE)</f>
        <v>0</v>
      </c>
      <c r="O3651" s="5">
        <f>VLOOKUP(M3651,[1]ArchetypeScores!E:O,11,FALSE)</f>
        <v>-1</v>
      </c>
      <c r="P3651" s="5">
        <f>VLOOKUP(M3651,[1]ArchetypeScores!E:P,12,FALSE)</f>
        <v>0</v>
      </c>
      <c r="Q3651" s="2" t="str">
        <f>VLOOKUP(M3651,[1]ArchetypeScores!E:W,19,FALSE)</f>
        <v>Untargeted</v>
      </c>
      <c r="R3651" s="2">
        <f>VLOOKUP(M3651,[1]ArchetypeScores!E:I,5,FALSE)</f>
        <v>0</v>
      </c>
      <c r="S3651" s="2">
        <f>VLOOKUP(M3651,[1]ArchetypeScores!E:K,7,FALSE)</f>
        <v>0</v>
      </c>
      <c r="T3651" s="2" t="str">
        <f t="shared" si="57"/>
        <v>Not A&amp;R positive</v>
      </c>
    </row>
    <row r="3652" spans="1:20" x14ac:dyDescent="0.3">
      <c r="A3652" s="2" t="s">
        <v>9060</v>
      </c>
      <c r="B3652" s="3" t="s">
        <v>9822</v>
      </c>
      <c r="C3652" s="3" t="s">
        <v>9823</v>
      </c>
      <c r="D3652" s="4">
        <v>0.09</v>
      </c>
      <c r="E3652" s="5" t="s">
        <v>1340</v>
      </c>
      <c r="F3652" s="4">
        <v>0.10933</v>
      </c>
      <c r="G3652" s="6">
        <v>47955</v>
      </c>
      <c r="H3652" s="3" t="s">
        <v>9824</v>
      </c>
      <c r="I3652" s="3"/>
      <c r="J3652" s="3"/>
      <c r="K3652" s="5" t="s">
        <v>118</v>
      </c>
      <c r="L3652" s="5">
        <v>3</v>
      </c>
      <c r="M3652" s="5" t="s">
        <v>168</v>
      </c>
      <c r="N3652" s="5">
        <f>VLOOKUP(M3652,[1]ArchetypeScores!E:N,10,FALSE)</f>
        <v>0</v>
      </c>
      <c r="O3652" s="5">
        <f>VLOOKUP(M3652,[1]ArchetypeScores!E:O,11,FALSE)</f>
        <v>-1</v>
      </c>
      <c r="P3652" s="5">
        <f>VLOOKUP(M3652,[1]ArchetypeScores!E:P,12,FALSE)</f>
        <v>0</v>
      </c>
      <c r="Q3652" s="2" t="str">
        <f>VLOOKUP(M3652,[1]ArchetypeScores!E:W,19,FALSE)</f>
        <v>Untargeted</v>
      </c>
      <c r="R3652" s="2">
        <f>VLOOKUP(M3652,[1]ArchetypeScores!E:I,5,FALSE)</f>
        <v>0</v>
      </c>
      <c r="S3652" s="2">
        <f>VLOOKUP(M3652,[1]ArchetypeScores!E:K,7,FALSE)</f>
        <v>0</v>
      </c>
      <c r="T3652" s="2" t="str">
        <f t="shared" si="57"/>
        <v>Not A&amp;R positive</v>
      </c>
    </row>
    <row r="3653" spans="1:20" x14ac:dyDescent="0.3">
      <c r="A3653" s="2" t="s">
        <v>9060</v>
      </c>
      <c r="B3653" s="3" t="s">
        <v>9825</v>
      </c>
      <c r="C3653" s="3" t="s">
        <v>9826</v>
      </c>
      <c r="D3653" s="4">
        <v>8.2000000000000003E-2</v>
      </c>
      <c r="E3653" s="5" t="s">
        <v>1340</v>
      </c>
      <c r="F3653" s="4">
        <v>9.9409999999999998E-2</v>
      </c>
      <c r="G3653" s="6">
        <v>47953</v>
      </c>
      <c r="H3653" s="3" t="s">
        <v>9827</v>
      </c>
      <c r="I3653" s="3"/>
      <c r="J3653" s="3"/>
      <c r="K3653" s="5" t="s">
        <v>118</v>
      </c>
      <c r="L3653" s="5">
        <v>3</v>
      </c>
      <c r="M3653" s="5" t="s">
        <v>168</v>
      </c>
      <c r="N3653" s="5">
        <f>VLOOKUP(M3653,[1]ArchetypeScores!E:N,10,FALSE)</f>
        <v>0</v>
      </c>
      <c r="O3653" s="5">
        <f>VLOOKUP(M3653,[1]ArchetypeScores!E:O,11,FALSE)</f>
        <v>-1</v>
      </c>
      <c r="P3653" s="5">
        <f>VLOOKUP(M3653,[1]ArchetypeScores!E:P,12,FALSE)</f>
        <v>0</v>
      </c>
      <c r="Q3653" s="2" t="str">
        <f>VLOOKUP(M3653,[1]ArchetypeScores!E:W,19,FALSE)</f>
        <v>Untargeted</v>
      </c>
      <c r="R3653" s="2">
        <f>VLOOKUP(M3653,[1]ArchetypeScores!E:I,5,FALSE)</f>
        <v>0</v>
      </c>
      <c r="S3653" s="2">
        <f>VLOOKUP(M3653,[1]ArchetypeScores!E:K,7,FALSE)</f>
        <v>0</v>
      </c>
      <c r="T3653" s="2" t="str">
        <f t="shared" si="57"/>
        <v>Not A&amp;R positive</v>
      </c>
    </row>
    <row r="3654" spans="1:20" x14ac:dyDescent="0.3">
      <c r="A3654" s="2" t="s">
        <v>9060</v>
      </c>
      <c r="B3654" s="3" t="s">
        <v>9828</v>
      </c>
      <c r="C3654" s="3" t="s">
        <v>9829</v>
      </c>
      <c r="D3654" s="4">
        <v>0.10299999999999999</v>
      </c>
      <c r="E3654" s="5" t="s">
        <v>1340</v>
      </c>
      <c r="F3654" s="4">
        <v>0.12432</v>
      </c>
      <c r="G3654" s="6">
        <v>47958</v>
      </c>
      <c r="H3654" s="3" t="s">
        <v>9830</v>
      </c>
      <c r="I3654" s="3"/>
      <c r="J3654" s="3"/>
      <c r="K3654" s="5" t="s">
        <v>118</v>
      </c>
      <c r="L3654" s="5">
        <v>3</v>
      </c>
      <c r="M3654" s="5" t="s">
        <v>168</v>
      </c>
      <c r="N3654" s="5">
        <f>VLOOKUP(M3654,[1]ArchetypeScores!E:N,10,FALSE)</f>
        <v>0</v>
      </c>
      <c r="O3654" s="5">
        <f>VLOOKUP(M3654,[1]ArchetypeScores!E:O,11,FALSE)</f>
        <v>-1</v>
      </c>
      <c r="P3654" s="5">
        <f>VLOOKUP(M3654,[1]ArchetypeScores!E:P,12,FALSE)</f>
        <v>0</v>
      </c>
      <c r="Q3654" s="2" t="str">
        <f>VLOOKUP(M3654,[1]ArchetypeScores!E:W,19,FALSE)</f>
        <v>Untargeted</v>
      </c>
      <c r="R3654" s="2">
        <f>VLOOKUP(M3654,[1]ArchetypeScores!E:I,5,FALSE)</f>
        <v>0</v>
      </c>
      <c r="S3654" s="2">
        <f>VLOOKUP(M3654,[1]ArchetypeScores!E:K,7,FALSE)</f>
        <v>0</v>
      </c>
      <c r="T3654" s="2" t="str">
        <f t="shared" si="57"/>
        <v>Not A&amp;R positive</v>
      </c>
    </row>
    <row r="3655" spans="1:20" x14ac:dyDescent="0.3">
      <c r="A3655" s="2" t="s">
        <v>9060</v>
      </c>
      <c r="B3655" s="3" t="s">
        <v>9831</v>
      </c>
      <c r="C3655" s="3" t="s">
        <v>9832</v>
      </c>
      <c r="D3655" s="4">
        <v>0.14399999999999999</v>
      </c>
      <c r="E3655" s="5" t="s">
        <v>1340</v>
      </c>
      <c r="F3655" s="4">
        <v>0.17348</v>
      </c>
      <c r="G3655" s="6">
        <v>47936</v>
      </c>
      <c r="H3655" s="3" t="s">
        <v>9833</v>
      </c>
      <c r="I3655" s="3"/>
      <c r="J3655" s="3"/>
      <c r="K3655" s="5" t="s">
        <v>118</v>
      </c>
      <c r="L3655" s="5">
        <v>3</v>
      </c>
      <c r="M3655" s="5" t="s">
        <v>168</v>
      </c>
      <c r="N3655" s="5">
        <f>VLOOKUP(M3655,[1]ArchetypeScores!E:N,10,FALSE)</f>
        <v>0</v>
      </c>
      <c r="O3655" s="5">
        <f>VLOOKUP(M3655,[1]ArchetypeScores!E:O,11,FALSE)</f>
        <v>-1</v>
      </c>
      <c r="P3655" s="5">
        <f>VLOOKUP(M3655,[1]ArchetypeScores!E:P,12,FALSE)</f>
        <v>0</v>
      </c>
      <c r="Q3655" s="2" t="str">
        <f>VLOOKUP(M3655,[1]ArchetypeScores!E:W,19,FALSE)</f>
        <v>Untargeted</v>
      </c>
      <c r="R3655" s="2">
        <f>VLOOKUP(M3655,[1]ArchetypeScores!E:I,5,FALSE)</f>
        <v>0</v>
      </c>
      <c r="S3655" s="2">
        <f>VLOOKUP(M3655,[1]ArchetypeScores!E:K,7,FALSE)</f>
        <v>0</v>
      </c>
      <c r="T3655" s="2" t="str">
        <f t="shared" si="57"/>
        <v>Not A&amp;R positive</v>
      </c>
    </row>
    <row r="3656" spans="1:20" x14ac:dyDescent="0.3">
      <c r="A3656" s="2" t="s">
        <v>9060</v>
      </c>
      <c r="B3656" s="3" t="s">
        <v>9834</v>
      </c>
      <c r="C3656" s="3" t="s">
        <v>9835</v>
      </c>
      <c r="D3656" s="4">
        <v>0.14299999999999999</v>
      </c>
      <c r="E3656" s="5" t="s">
        <v>1340</v>
      </c>
      <c r="F3656" s="4">
        <v>0.17333000000000001</v>
      </c>
      <c r="G3656" s="6">
        <v>47924</v>
      </c>
      <c r="H3656" s="3" t="s">
        <v>9836</v>
      </c>
      <c r="I3656" s="3"/>
      <c r="J3656" s="3"/>
      <c r="K3656" s="5" t="s">
        <v>118</v>
      </c>
      <c r="L3656" s="5">
        <v>3</v>
      </c>
      <c r="M3656" s="5" t="s">
        <v>168</v>
      </c>
      <c r="N3656" s="5">
        <f>VLOOKUP(M3656,[1]ArchetypeScores!E:N,10,FALSE)</f>
        <v>0</v>
      </c>
      <c r="O3656" s="5">
        <f>VLOOKUP(M3656,[1]ArchetypeScores!E:O,11,FALSE)</f>
        <v>-1</v>
      </c>
      <c r="P3656" s="5">
        <f>VLOOKUP(M3656,[1]ArchetypeScores!E:P,12,FALSE)</f>
        <v>0</v>
      </c>
      <c r="Q3656" s="2" t="str">
        <f>VLOOKUP(M3656,[1]ArchetypeScores!E:W,19,FALSE)</f>
        <v>Untargeted</v>
      </c>
      <c r="R3656" s="2">
        <f>VLOOKUP(M3656,[1]ArchetypeScores!E:I,5,FALSE)</f>
        <v>0</v>
      </c>
      <c r="S3656" s="2">
        <f>VLOOKUP(M3656,[1]ArchetypeScores!E:K,7,FALSE)</f>
        <v>0</v>
      </c>
      <c r="T3656" s="2" t="str">
        <f t="shared" si="57"/>
        <v>Not A&amp;R positive</v>
      </c>
    </row>
    <row r="3657" spans="1:20" x14ac:dyDescent="0.3">
      <c r="A3657" s="2" t="s">
        <v>9060</v>
      </c>
      <c r="B3657" s="3" t="s">
        <v>9837</v>
      </c>
      <c r="C3657" s="3" t="s">
        <v>9838</v>
      </c>
      <c r="D3657" s="4">
        <v>0.154</v>
      </c>
      <c r="E3657" s="5" t="s">
        <v>1340</v>
      </c>
      <c r="F3657" s="4">
        <v>0.18759000000000001</v>
      </c>
      <c r="G3657" s="6">
        <v>47923</v>
      </c>
      <c r="H3657" s="3" t="s">
        <v>9839</v>
      </c>
      <c r="I3657" s="3"/>
      <c r="J3657" s="3"/>
      <c r="K3657" s="5" t="s">
        <v>118</v>
      </c>
      <c r="L3657" s="5">
        <v>3</v>
      </c>
      <c r="M3657" s="5" t="s">
        <v>168</v>
      </c>
      <c r="N3657" s="5">
        <f>VLOOKUP(M3657,[1]ArchetypeScores!E:N,10,FALSE)</f>
        <v>0</v>
      </c>
      <c r="O3657" s="5">
        <f>VLOOKUP(M3657,[1]ArchetypeScores!E:O,11,FALSE)</f>
        <v>-1</v>
      </c>
      <c r="P3657" s="5">
        <f>VLOOKUP(M3657,[1]ArchetypeScores!E:P,12,FALSE)</f>
        <v>0</v>
      </c>
      <c r="Q3657" s="2" t="str">
        <f>VLOOKUP(M3657,[1]ArchetypeScores!E:W,19,FALSE)</f>
        <v>Untargeted</v>
      </c>
      <c r="R3657" s="2">
        <f>VLOOKUP(M3657,[1]ArchetypeScores!E:I,5,FALSE)</f>
        <v>0</v>
      </c>
      <c r="S3657" s="2">
        <f>VLOOKUP(M3657,[1]ArchetypeScores!E:K,7,FALSE)</f>
        <v>0</v>
      </c>
      <c r="T3657" s="2" t="str">
        <f t="shared" si="57"/>
        <v>Not A&amp;R positive</v>
      </c>
    </row>
    <row r="3658" spans="1:20" x14ac:dyDescent="0.3">
      <c r="A3658" s="2" t="s">
        <v>9060</v>
      </c>
      <c r="B3658" s="3" t="s">
        <v>9840</v>
      </c>
      <c r="C3658" s="3" t="s">
        <v>9841</v>
      </c>
      <c r="D3658" s="4">
        <v>0.14499999999999999</v>
      </c>
      <c r="E3658" s="5" t="s">
        <v>1340</v>
      </c>
      <c r="F3658" s="4">
        <v>0.17519000000000001</v>
      </c>
      <c r="G3658" s="6">
        <v>47931</v>
      </c>
      <c r="H3658" s="3" t="s">
        <v>9842</v>
      </c>
      <c r="I3658" s="3"/>
      <c r="J3658" s="3"/>
      <c r="K3658" s="5" t="s">
        <v>118</v>
      </c>
      <c r="L3658" s="5">
        <v>3</v>
      </c>
      <c r="M3658" s="5" t="s">
        <v>168</v>
      </c>
      <c r="N3658" s="5">
        <f>VLOOKUP(M3658,[1]ArchetypeScores!E:N,10,FALSE)</f>
        <v>0</v>
      </c>
      <c r="O3658" s="5">
        <f>VLOOKUP(M3658,[1]ArchetypeScores!E:O,11,FALSE)</f>
        <v>-1</v>
      </c>
      <c r="P3658" s="5">
        <f>VLOOKUP(M3658,[1]ArchetypeScores!E:P,12,FALSE)</f>
        <v>0</v>
      </c>
      <c r="Q3658" s="2" t="str">
        <f>VLOOKUP(M3658,[1]ArchetypeScores!E:W,19,FALSE)</f>
        <v>Untargeted</v>
      </c>
      <c r="R3658" s="2">
        <f>VLOOKUP(M3658,[1]ArchetypeScores!E:I,5,FALSE)</f>
        <v>0</v>
      </c>
      <c r="S3658" s="2">
        <f>VLOOKUP(M3658,[1]ArchetypeScores!E:K,7,FALSE)</f>
        <v>0</v>
      </c>
      <c r="T3658" s="2" t="str">
        <f t="shared" si="57"/>
        <v>Not A&amp;R positive</v>
      </c>
    </row>
    <row r="3659" spans="1:20" x14ac:dyDescent="0.3">
      <c r="A3659" s="2" t="s">
        <v>9060</v>
      </c>
      <c r="B3659" s="3" t="s">
        <v>9843</v>
      </c>
      <c r="C3659" s="3" t="s">
        <v>9844</v>
      </c>
      <c r="D3659" s="4">
        <v>0.11799999999999999</v>
      </c>
      <c r="E3659" s="5" t="s">
        <v>1340</v>
      </c>
      <c r="F3659" s="4">
        <v>0.14410999999999999</v>
      </c>
      <c r="G3659" s="6">
        <v>47945</v>
      </c>
      <c r="H3659" s="3" t="s">
        <v>9845</v>
      </c>
      <c r="I3659" s="3"/>
      <c r="J3659" s="3"/>
      <c r="K3659" s="5" t="s">
        <v>118</v>
      </c>
      <c r="L3659" s="5">
        <v>3</v>
      </c>
      <c r="M3659" s="5" t="s">
        <v>168</v>
      </c>
      <c r="N3659" s="5">
        <f>VLOOKUP(M3659,[1]ArchetypeScores!E:N,10,FALSE)</f>
        <v>0</v>
      </c>
      <c r="O3659" s="5">
        <f>VLOOKUP(M3659,[1]ArchetypeScores!E:O,11,FALSE)</f>
        <v>-1</v>
      </c>
      <c r="P3659" s="5">
        <f>VLOOKUP(M3659,[1]ArchetypeScores!E:P,12,FALSE)</f>
        <v>0</v>
      </c>
      <c r="Q3659" s="2" t="str">
        <f>VLOOKUP(M3659,[1]ArchetypeScores!E:W,19,FALSE)</f>
        <v>Untargeted</v>
      </c>
      <c r="R3659" s="2">
        <f>VLOOKUP(M3659,[1]ArchetypeScores!E:I,5,FALSE)</f>
        <v>0</v>
      </c>
      <c r="S3659" s="2">
        <f>VLOOKUP(M3659,[1]ArchetypeScores!E:K,7,FALSE)</f>
        <v>0</v>
      </c>
      <c r="T3659" s="2" t="str">
        <f t="shared" si="57"/>
        <v>Not A&amp;R positive</v>
      </c>
    </row>
    <row r="3660" spans="1:20" x14ac:dyDescent="0.3">
      <c r="A3660" s="2" t="s">
        <v>9060</v>
      </c>
      <c r="B3660" s="3" t="s">
        <v>9846</v>
      </c>
      <c r="C3660" s="3" t="s">
        <v>9847</v>
      </c>
      <c r="D3660" s="4">
        <v>0.13800000000000001</v>
      </c>
      <c r="E3660" s="5" t="s">
        <v>1340</v>
      </c>
      <c r="F3660" s="4">
        <v>0.16758999999999999</v>
      </c>
      <c r="G3660" s="6">
        <v>47942</v>
      </c>
      <c r="H3660" s="3" t="s">
        <v>9848</v>
      </c>
      <c r="I3660" s="3"/>
      <c r="J3660" s="3"/>
      <c r="K3660" s="5" t="s">
        <v>118</v>
      </c>
      <c r="L3660" s="5">
        <v>3</v>
      </c>
      <c r="M3660" s="5" t="s">
        <v>168</v>
      </c>
      <c r="N3660" s="5">
        <f>VLOOKUP(M3660,[1]ArchetypeScores!E:N,10,FALSE)</f>
        <v>0</v>
      </c>
      <c r="O3660" s="5">
        <f>VLOOKUP(M3660,[1]ArchetypeScores!E:O,11,FALSE)</f>
        <v>-1</v>
      </c>
      <c r="P3660" s="5">
        <f>VLOOKUP(M3660,[1]ArchetypeScores!E:P,12,FALSE)</f>
        <v>0</v>
      </c>
      <c r="Q3660" s="2" t="str">
        <f>VLOOKUP(M3660,[1]ArchetypeScores!E:W,19,FALSE)</f>
        <v>Untargeted</v>
      </c>
      <c r="R3660" s="2">
        <f>VLOOKUP(M3660,[1]ArchetypeScores!E:I,5,FALSE)</f>
        <v>0</v>
      </c>
      <c r="S3660" s="2">
        <f>VLOOKUP(M3660,[1]ArchetypeScores!E:K,7,FALSE)</f>
        <v>0</v>
      </c>
      <c r="T3660" s="2" t="str">
        <f t="shared" si="57"/>
        <v>Not A&amp;R positive</v>
      </c>
    </row>
    <row r="3661" spans="1:20" x14ac:dyDescent="0.3">
      <c r="A3661" s="2" t="s">
        <v>9060</v>
      </c>
      <c r="B3661" s="3" t="s">
        <v>9849</v>
      </c>
      <c r="C3661" s="3" t="s">
        <v>9850</v>
      </c>
      <c r="D3661" s="4">
        <v>0.14299999999999999</v>
      </c>
      <c r="E3661" s="5" t="s">
        <v>1340</v>
      </c>
      <c r="F3661" s="4">
        <v>0.17374999999999999</v>
      </c>
      <c r="G3661" s="6">
        <v>47939</v>
      </c>
      <c r="H3661" s="3" t="s">
        <v>9851</v>
      </c>
      <c r="I3661" s="3"/>
      <c r="J3661" s="3"/>
      <c r="K3661" s="5" t="s">
        <v>118</v>
      </c>
      <c r="L3661" s="5">
        <v>3</v>
      </c>
      <c r="M3661" s="5" t="s">
        <v>168</v>
      </c>
      <c r="N3661" s="5">
        <f>VLOOKUP(M3661,[1]ArchetypeScores!E:N,10,FALSE)</f>
        <v>0</v>
      </c>
      <c r="O3661" s="5">
        <f>VLOOKUP(M3661,[1]ArchetypeScores!E:O,11,FALSE)</f>
        <v>-1</v>
      </c>
      <c r="P3661" s="5">
        <f>VLOOKUP(M3661,[1]ArchetypeScores!E:P,12,FALSE)</f>
        <v>0</v>
      </c>
      <c r="Q3661" s="2" t="str">
        <f>VLOOKUP(M3661,[1]ArchetypeScores!E:W,19,FALSE)</f>
        <v>Untargeted</v>
      </c>
      <c r="R3661" s="2">
        <f>VLOOKUP(M3661,[1]ArchetypeScores!E:I,5,FALSE)</f>
        <v>0</v>
      </c>
      <c r="S3661" s="2">
        <f>VLOOKUP(M3661,[1]ArchetypeScores!E:K,7,FALSE)</f>
        <v>0</v>
      </c>
      <c r="T3661" s="2" t="str">
        <f t="shared" si="57"/>
        <v>Not A&amp;R positive</v>
      </c>
    </row>
    <row r="3662" spans="1:20" x14ac:dyDescent="0.3">
      <c r="A3662" s="2" t="s">
        <v>9060</v>
      </c>
      <c r="B3662" s="3" t="s">
        <v>9852</v>
      </c>
      <c r="C3662" s="3" t="s">
        <v>9853</v>
      </c>
      <c r="D3662" s="4">
        <v>9.9000000000000005E-2</v>
      </c>
      <c r="E3662" s="5" t="s">
        <v>1340</v>
      </c>
      <c r="F3662" s="4">
        <v>0.12184</v>
      </c>
      <c r="G3662" s="6">
        <v>47946</v>
      </c>
      <c r="H3662" s="3" t="s">
        <v>9854</v>
      </c>
      <c r="I3662" s="3"/>
      <c r="J3662" s="3"/>
      <c r="K3662" s="5" t="s">
        <v>118</v>
      </c>
      <c r="L3662" s="5">
        <v>3</v>
      </c>
      <c r="M3662" s="5" t="s">
        <v>168</v>
      </c>
      <c r="N3662" s="5">
        <f>VLOOKUP(M3662,[1]ArchetypeScores!E:N,10,FALSE)</f>
        <v>0</v>
      </c>
      <c r="O3662" s="5">
        <f>VLOOKUP(M3662,[1]ArchetypeScores!E:O,11,FALSE)</f>
        <v>-1</v>
      </c>
      <c r="P3662" s="5">
        <f>VLOOKUP(M3662,[1]ArchetypeScores!E:P,12,FALSE)</f>
        <v>0</v>
      </c>
      <c r="Q3662" s="2" t="str">
        <f>VLOOKUP(M3662,[1]ArchetypeScores!E:W,19,FALSE)</f>
        <v>Untargeted</v>
      </c>
      <c r="R3662" s="2">
        <f>VLOOKUP(M3662,[1]ArchetypeScores!E:I,5,FALSE)</f>
        <v>0</v>
      </c>
      <c r="S3662" s="2">
        <f>VLOOKUP(M3662,[1]ArchetypeScores!E:K,7,FALSE)</f>
        <v>0</v>
      </c>
      <c r="T3662" s="2" t="str">
        <f t="shared" si="57"/>
        <v>Not A&amp;R positive</v>
      </c>
    </row>
    <row r="3663" spans="1:20" x14ac:dyDescent="0.3">
      <c r="A3663" s="2" t="s">
        <v>9060</v>
      </c>
      <c r="B3663" s="3" t="s">
        <v>9855</v>
      </c>
      <c r="C3663" s="3" t="s">
        <v>9856</v>
      </c>
      <c r="D3663" s="4">
        <v>0.128</v>
      </c>
      <c r="E3663" s="5" t="s">
        <v>1340</v>
      </c>
      <c r="F3663" s="4">
        <v>0.14466000000000001</v>
      </c>
      <c r="G3663" s="6">
        <v>47981</v>
      </c>
      <c r="H3663" s="3" t="s">
        <v>9857</v>
      </c>
      <c r="I3663" s="3"/>
      <c r="J3663" s="3"/>
      <c r="K3663" s="5" t="s">
        <v>118</v>
      </c>
      <c r="L3663" s="5">
        <v>3</v>
      </c>
      <c r="M3663" s="5" t="s">
        <v>168</v>
      </c>
      <c r="N3663" s="5">
        <f>VLOOKUP(M3663,[1]ArchetypeScores!E:N,10,FALSE)</f>
        <v>0</v>
      </c>
      <c r="O3663" s="5">
        <f>VLOOKUP(M3663,[1]ArchetypeScores!E:O,11,FALSE)</f>
        <v>-1</v>
      </c>
      <c r="P3663" s="5">
        <f>VLOOKUP(M3663,[1]ArchetypeScores!E:P,12,FALSE)</f>
        <v>0</v>
      </c>
      <c r="Q3663" s="2" t="str">
        <f>VLOOKUP(M3663,[1]ArchetypeScores!E:W,19,FALSE)</f>
        <v>Untargeted</v>
      </c>
      <c r="R3663" s="2">
        <f>VLOOKUP(M3663,[1]ArchetypeScores!E:I,5,FALSE)</f>
        <v>0</v>
      </c>
      <c r="S3663" s="2">
        <f>VLOOKUP(M3663,[1]ArchetypeScores!E:K,7,FALSE)</f>
        <v>0</v>
      </c>
      <c r="T3663" s="2" t="str">
        <f t="shared" si="57"/>
        <v>Not A&amp;R positive</v>
      </c>
    </row>
    <row r="3664" spans="1:20" x14ac:dyDescent="0.3">
      <c r="A3664" s="2" t="s">
        <v>9060</v>
      </c>
      <c r="B3664" s="3" t="s">
        <v>9858</v>
      </c>
      <c r="C3664" s="3" t="s">
        <v>9859</v>
      </c>
      <c r="D3664" s="4">
        <v>0.107</v>
      </c>
      <c r="E3664" s="5" t="s">
        <v>1340</v>
      </c>
      <c r="F3664" s="4">
        <v>0.12186</v>
      </c>
      <c r="G3664" s="6">
        <v>47980</v>
      </c>
      <c r="H3664" s="3" t="s">
        <v>9860</v>
      </c>
      <c r="I3664" s="3"/>
      <c r="J3664" s="3"/>
      <c r="K3664" s="5" t="s">
        <v>118</v>
      </c>
      <c r="L3664" s="5">
        <v>3</v>
      </c>
      <c r="M3664" s="5" t="s">
        <v>168</v>
      </c>
      <c r="N3664" s="5">
        <f>VLOOKUP(M3664,[1]ArchetypeScores!E:N,10,FALSE)</f>
        <v>0</v>
      </c>
      <c r="O3664" s="5">
        <f>VLOOKUP(M3664,[1]ArchetypeScores!E:O,11,FALSE)</f>
        <v>-1</v>
      </c>
      <c r="P3664" s="5">
        <f>VLOOKUP(M3664,[1]ArchetypeScores!E:P,12,FALSE)</f>
        <v>0</v>
      </c>
      <c r="Q3664" s="2" t="str">
        <f>VLOOKUP(M3664,[1]ArchetypeScores!E:W,19,FALSE)</f>
        <v>Untargeted</v>
      </c>
      <c r="R3664" s="2">
        <f>VLOOKUP(M3664,[1]ArchetypeScores!E:I,5,FALSE)</f>
        <v>0</v>
      </c>
      <c r="S3664" s="2">
        <f>VLOOKUP(M3664,[1]ArchetypeScores!E:K,7,FALSE)</f>
        <v>0</v>
      </c>
      <c r="T3664" s="2" t="str">
        <f t="shared" si="57"/>
        <v>Not A&amp;R positive</v>
      </c>
    </row>
    <row r="3665" spans="1:20" x14ac:dyDescent="0.3">
      <c r="A3665" s="2" t="s">
        <v>9060</v>
      </c>
      <c r="B3665" s="3" t="s">
        <v>9861</v>
      </c>
      <c r="C3665" s="3" t="s">
        <v>9862</v>
      </c>
      <c r="D3665" s="4">
        <v>9.7000000000000003E-2</v>
      </c>
      <c r="E3665" s="5" t="s">
        <v>1340</v>
      </c>
      <c r="F3665" s="4">
        <v>0.11187999999999999</v>
      </c>
      <c r="G3665" s="6">
        <v>47760</v>
      </c>
      <c r="H3665" s="3" t="s">
        <v>9863</v>
      </c>
      <c r="I3665" s="3"/>
      <c r="J3665" s="3"/>
      <c r="K3665" s="5" t="s">
        <v>118</v>
      </c>
      <c r="L3665" s="5">
        <v>3</v>
      </c>
      <c r="M3665" s="5" t="s">
        <v>168</v>
      </c>
      <c r="N3665" s="5">
        <f>VLOOKUP(M3665,[1]ArchetypeScores!E:N,10,FALSE)</f>
        <v>0</v>
      </c>
      <c r="O3665" s="5">
        <f>VLOOKUP(M3665,[1]ArchetypeScores!E:O,11,FALSE)</f>
        <v>-1</v>
      </c>
      <c r="P3665" s="5">
        <f>VLOOKUP(M3665,[1]ArchetypeScores!E:P,12,FALSE)</f>
        <v>0</v>
      </c>
      <c r="Q3665" s="2" t="str">
        <f>VLOOKUP(M3665,[1]ArchetypeScores!E:W,19,FALSE)</f>
        <v>Untargeted</v>
      </c>
      <c r="R3665" s="2">
        <f>VLOOKUP(M3665,[1]ArchetypeScores!E:I,5,FALSE)</f>
        <v>0</v>
      </c>
      <c r="S3665" s="2">
        <f>VLOOKUP(M3665,[1]ArchetypeScores!E:K,7,FALSE)</f>
        <v>0</v>
      </c>
      <c r="T3665" s="2" t="str">
        <f t="shared" si="57"/>
        <v>Not A&amp;R positive</v>
      </c>
    </row>
    <row r="3666" spans="1:20" x14ac:dyDescent="0.3">
      <c r="A3666" s="2" t="s">
        <v>9060</v>
      </c>
      <c r="B3666" s="3" t="s">
        <v>9864</v>
      </c>
      <c r="C3666" s="3" t="s">
        <v>9865</v>
      </c>
      <c r="D3666" s="4">
        <v>8.8999999999999996E-2</v>
      </c>
      <c r="E3666" s="5" t="s">
        <v>1340</v>
      </c>
      <c r="F3666" s="4">
        <v>0.10416</v>
      </c>
      <c r="G3666" s="6">
        <v>47759</v>
      </c>
      <c r="H3666" s="3" t="s">
        <v>9866</v>
      </c>
      <c r="I3666" s="3"/>
      <c r="J3666" s="3"/>
      <c r="K3666" s="5" t="s">
        <v>118</v>
      </c>
      <c r="L3666" s="5">
        <v>3</v>
      </c>
      <c r="M3666" s="5" t="s">
        <v>168</v>
      </c>
      <c r="N3666" s="5">
        <f>VLOOKUP(M3666,[1]ArchetypeScores!E:N,10,FALSE)</f>
        <v>0</v>
      </c>
      <c r="O3666" s="5">
        <f>VLOOKUP(M3666,[1]ArchetypeScores!E:O,11,FALSE)</f>
        <v>-1</v>
      </c>
      <c r="P3666" s="5">
        <f>VLOOKUP(M3666,[1]ArchetypeScores!E:P,12,FALSE)</f>
        <v>0</v>
      </c>
      <c r="Q3666" s="2" t="str">
        <f>VLOOKUP(M3666,[1]ArchetypeScores!E:W,19,FALSE)</f>
        <v>Untargeted</v>
      </c>
      <c r="R3666" s="2">
        <f>VLOOKUP(M3666,[1]ArchetypeScores!E:I,5,FALSE)</f>
        <v>0</v>
      </c>
      <c r="S3666" s="2">
        <f>VLOOKUP(M3666,[1]ArchetypeScores!E:K,7,FALSE)</f>
        <v>0</v>
      </c>
      <c r="T3666" s="2" t="str">
        <f t="shared" si="57"/>
        <v>Not A&amp;R positive</v>
      </c>
    </row>
    <row r="3667" spans="1:20" x14ac:dyDescent="0.3">
      <c r="A3667" s="2" t="s">
        <v>9060</v>
      </c>
      <c r="B3667" s="3" t="s">
        <v>9867</v>
      </c>
      <c r="C3667" s="3" t="s">
        <v>9868</v>
      </c>
      <c r="D3667" s="4">
        <v>0.17499999999999999</v>
      </c>
      <c r="E3667" s="5" t="s">
        <v>1340</v>
      </c>
      <c r="F3667" s="4">
        <v>0.19669</v>
      </c>
      <c r="G3667" s="6">
        <v>47989</v>
      </c>
      <c r="H3667" s="3" t="s">
        <v>9869</v>
      </c>
      <c r="I3667" s="3"/>
      <c r="J3667" s="3"/>
      <c r="K3667" s="5" t="s">
        <v>118</v>
      </c>
      <c r="L3667" s="5">
        <v>3</v>
      </c>
      <c r="M3667" s="5" t="s">
        <v>168</v>
      </c>
      <c r="N3667" s="5">
        <f>VLOOKUP(M3667,[1]ArchetypeScores!E:N,10,FALSE)</f>
        <v>0</v>
      </c>
      <c r="O3667" s="5">
        <f>VLOOKUP(M3667,[1]ArchetypeScores!E:O,11,FALSE)</f>
        <v>-1</v>
      </c>
      <c r="P3667" s="5">
        <f>VLOOKUP(M3667,[1]ArchetypeScores!E:P,12,FALSE)</f>
        <v>0</v>
      </c>
      <c r="Q3667" s="2" t="str">
        <f>VLOOKUP(M3667,[1]ArchetypeScores!E:W,19,FALSE)</f>
        <v>Untargeted</v>
      </c>
      <c r="R3667" s="2">
        <f>VLOOKUP(M3667,[1]ArchetypeScores!E:I,5,FALSE)</f>
        <v>0</v>
      </c>
      <c r="S3667" s="2">
        <f>VLOOKUP(M3667,[1]ArchetypeScores!E:K,7,FALSE)</f>
        <v>0</v>
      </c>
      <c r="T3667" s="2" t="str">
        <f t="shared" si="57"/>
        <v>Not A&amp;R positive</v>
      </c>
    </row>
    <row r="3668" spans="1:20" x14ac:dyDescent="0.3">
      <c r="A3668" s="2" t="s">
        <v>9060</v>
      </c>
      <c r="B3668" s="3" t="s">
        <v>9870</v>
      </c>
      <c r="C3668" s="3" t="s">
        <v>9871</v>
      </c>
      <c r="D3668" s="4">
        <v>0.19</v>
      </c>
      <c r="E3668" s="5" t="s">
        <v>1340</v>
      </c>
      <c r="F3668" s="4">
        <v>0.21276</v>
      </c>
      <c r="G3668" s="6">
        <v>47999</v>
      </c>
      <c r="H3668" s="3" t="s">
        <v>9872</v>
      </c>
      <c r="I3668" s="3"/>
      <c r="J3668" s="3"/>
      <c r="K3668" s="5" t="s">
        <v>118</v>
      </c>
      <c r="L3668" s="5">
        <v>3</v>
      </c>
      <c r="M3668" s="5" t="s">
        <v>168</v>
      </c>
      <c r="N3668" s="5">
        <f>VLOOKUP(M3668,[1]ArchetypeScores!E:N,10,FALSE)</f>
        <v>0</v>
      </c>
      <c r="O3668" s="5">
        <f>VLOOKUP(M3668,[1]ArchetypeScores!E:O,11,FALSE)</f>
        <v>-1</v>
      </c>
      <c r="P3668" s="5">
        <f>VLOOKUP(M3668,[1]ArchetypeScores!E:P,12,FALSE)</f>
        <v>0</v>
      </c>
      <c r="Q3668" s="2" t="str">
        <f>VLOOKUP(M3668,[1]ArchetypeScores!E:W,19,FALSE)</f>
        <v>Untargeted</v>
      </c>
      <c r="R3668" s="2">
        <f>VLOOKUP(M3668,[1]ArchetypeScores!E:I,5,FALSE)</f>
        <v>0</v>
      </c>
      <c r="S3668" s="2">
        <f>VLOOKUP(M3668,[1]ArchetypeScores!E:K,7,FALSE)</f>
        <v>0</v>
      </c>
      <c r="T3668" s="2" t="str">
        <f t="shared" si="57"/>
        <v>Not A&amp;R positive</v>
      </c>
    </row>
    <row r="3669" spans="1:20" x14ac:dyDescent="0.3">
      <c r="A3669" s="2" t="s">
        <v>9060</v>
      </c>
      <c r="B3669" s="3" t="s">
        <v>9873</v>
      </c>
      <c r="C3669" s="3" t="s">
        <v>9874</v>
      </c>
      <c r="D3669" s="4">
        <v>0.16300000000000001</v>
      </c>
      <c r="E3669" s="5" t="s">
        <v>1340</v>
      </c>
      <c r="F3669" s="4">
        <v>0.18448999999999999</v>
      </c>
      <c r="G3669" s="6">
        <v>47987</v>
      </c>
      <c r="H3669" s="3" t="s">
        <v>9875</v>
      </c>
      <c r="I3669" s="3"/>
      <c r="J3669" s="3"/>
      <c r="K3669" s="5" t="s">
        <v>118</v>
      </c>
      <c r="L3669" s="5">
        <v>3</v>
      </c>
      <c r="M3669" s="5" t="s">
        <v>168</v>
      </c>
      <c r="N3669" s="5">
        <f>VLOOKUP(M3669,[1]ArchetypeScores!E:N,10,FALSE)</f>
        <v>0</v>
      </c>
      <c r="O3669" s="5">
        <f>VLOOKUP(M3669,[1]ArchetypeScores!E:O,11,FALSE)</f>
        <v>-1</v>
      </c>
      <c r="P3669" s="5">
        <f>VLOOKUP(M3669,[1]ArchetypeScores!E:P,12,FALSE)</f>
        <v>0</v>
      </c>
      <c r="Q3669" s="2" t="str">
        <f>VLOOKUP(M3669,[1]ArchetypeScores!E:W,19,FALSE)</f>
        <v>Untargeted</v>
      </c>
      <c r="R3669" s="2">
        <f>VLOOKUP(M3669,[1]ArchetypeScores!E:I,5,FALSE)</f>
        <v>0</v>
      </c>
      <c r="S3669" s="2">
        <f>VLOOKUP(M3669,[1]ArchetypeScores!E:K,7,FALSE)</f>
        <v>0</v>
      </c>
      <c r="T3669" s="2" t="str">
        <f t="shared" si="57"/>
        <v>Not A&amp;R positive</v>
      </c>
    </row>
    <row r="3670" spans="1:20" x14ac:dyDescent="0.3">
      <c r="A3670" s="2" t="s">
        <v>9060</v>
      </c>
      <c r="B3670" s="3" t="s">
        <v>9876</v>
      </c>
      <c r="C3670" s="3" t="s">
        <v>9877</v>
      </c>
      <c r="D3670" s="4">
        <v>0.154</v>
      </c>
      <c r="E3670" s="5" t="s">
        <v>1340</v>
      </c>
      <c r="F3670" s="4">
        <v>0.17255000000000001</v>
      </c>
      <c r="G3670" s="6">
        <v>47984</v>
      </c>
      <c r="H3670" s="3" t="s">
        <v>9878</v>
      </c>
      <c r="I3670" s="3"/>
      <c r="J3670" s="3"/>
      <c r="K3670" s="5" t="s">
        <v>118</v>
      </c>
      <c r="L3670" s="5">
        <v>3</v>
      </c>
      <c r="M3670" s="5" t="s">
        <v>168</v>
      </c>
      <c r="N3670" s="5">
        <f>VLOOKUP(M3670,[1]ArchetypeScores!E:N,10,FALSE)</f>
        <v>0</v>
      </c>
      <c r="O3670" s="5">
        <f>VLOOKUP(M3670,[1]ArchetypeScores!E:O,11,FALSE)</f>
        <v>-1</v>
      </c>
      <c r="P3670" s="5">
        <f>VLOOKUP(M3670,[1]ArchetypeScores!E:P,12,FALSE)</f>
        <v>0</v>
      </c>
      <c r="Q3670" s="2" t="str">
        <f>VLOOKUP(M3670,[1]ArchetypeScores!E:W,19,FALSE)</f>
        <v>Untargeted</v>
      </c>
      <c r="R3670" s="2">
        <f>VLOOKUP(M3670,[1]ArchetypeScores!E:I,5,FALSE)</f>
        <v>0</v>
      </c>
      <c r="S3670" s="2">
        <f>VLOOKUP(M3670,[1]ArchetypeScores!E:K,7,FALSE)</f>
        <v>0</v>
      </c>
      <c r="T3670" s="2" t="str">
        <f t="shared" si="57"/>
        <v>Not A&amp;R positive</v>
      </c>
    </row>
    <row r="3671" spans="1:20" x14ac:dyDescent="0.3">
      <c r="A3671" s="2" t="s">
        <v>9060</v>
      </c>
      <c r="B3671" s="3" t="s">
        <v>9879</v>
      </c>
      <c r="C3671" s="3" t="s">
        <v>9880</v>
      </c>
      <c r="D3671" s="4">
        <v>0.18099999999999999</v>
      </c>
      <c r="E3671" s="5" t="s">
        <v>1340</v>
      </c>
      <c r="F3671" s="4">
        <v>0.20454</v>
      </c>
      <c r="G3671" s="6">
        <v>47997</v>
      </c>
      <c r="H3671" s="3" t="s">
        <v>9881</v>
      </c>
      <c r="I3671" s="3"/>
      <c r="J3671" s="3"/>
      <c r="K3671" s="5" t="s">
        <v>118</v>
      </c>
      <c r="L3671" s="5">
        <v>3</v>
      </c>
      <c r="M3671" s="5" t="s">
        <v>168</v>
      </c>
      <c r="N3671" s="5">
        <f>VLOOKUP(M3671,[1]ArchetypeScores!E:N,10,FALSE)</f>
        <v>0</v>
      </c>
      <c r="O3671" s="5">
        <f>VLOOKUP(M3671,[1]ArchetypeScores!E:O,11,FALSE)</f>
        <v>-1</v>
      </c>
      <c r="P3671" s="5">
        <f>VLOOKUP(M3671,[1]ArchetypeScores!E:P,12,FALSE)</f>
        <v>0</v>
      </c>
      <c r="Q3671" s="2" t="str">
        <f>VLOOKUP(M3671,[1]ArchetypeScores!E:W,19,FALSE)</f>
        <v>Untargeted</v>
      </c>
      <c r="R3671" s="2">
        <f>VLOOKUP(M3671,[1]ArchetypeScores!E:I,5,FALSE)</f>
        <v>0</v>
      </c>
      <c r="S3671" s="2">
        <f>VLOOKUP(M3671,[1]ArchetypeScores!E:K,7,FALSE)</f>
        <v>0</v>
      </c>
      <c r="T3671" s="2" t="str">
        <f t="shared" si="57"/>
        <v>Not A&amp;R positive</v>
      </c>
    </row>
    <row r="3672" spans="1:20" x14ac:dyDescent="0.3">
      <c r="A3672" s="2" t="s">
        <v>9060</v>
      </c>
      <c r="B3672" s="3" t="s">
        <v>9882</v>
      </c>
      <c r="C3672" s="3" t="s">
        <v>9883</v>
      </c>
      <c r="D3672" s="4">
        <v>7.8899999999999998E-2</v>
      </c>
      <c r="E3672" s="5" t="s">
        <v>1340</v>
      </c>
      <c r="F3672" s="4">
        <v>9.5659999999999995E-2</v>
      </c>
      <c r="G3672" s="6">
        <v>47836</v>
      </c>
      <c r="H3672" s="3" t="s">
        <v>9884</v>
      </c>
      <c r="I3672" s="3"/>
      <c r="J3672" s="3"/>
      <c r="K3672" s="5" t="s">
        <v>118</v>
      </c>
      <c r="L3672" s="5">
        <v>3</v>
      </c>
      <c r="M3672" s="5" t="s">
        <v>168</v>
      </c>
      <c r="N3672" s="5">
        <f>VLOOKUP(M3672,[1]ArchetypeScores!E:N,10,FALSE)</f>
        <v>0</v>
      </c>
      <c r="O3672" s="5">
        <f>VLOOKUP(M3672,[1]ArchetypeScores!E:O,11,FALSE)</f>
        <v>-1</v>
      </c>
      <c r="P3672" s="5">
        <f>VLOOKUP(M3672,[1]ArchetypeScores!E:P,12,FALSE)</f>
        <v>0</v>
      </c>
      <c r="Q3672" s="2" t="str">
        <f>VLOOKUP(M3672,[1]ArchetypeScores!E:W,19,FALSE)</f>
        <v>Untargeted</v>
      </c>
      <c r="R3672" s="2">
        <f>VLOOKUP(M3672,[1]ArchetypeScores!E:I,5,FALSE)</f>
        <v>0</v>
      </c>
      <c r="S3672" s="2">
        <f>VLOOKUP(M3672,[1]ArchetypeScores!E:K,7,FALSE)</f>
        <v>0</v>
      </c>
      <c r="T3672" s="2" t="str">
        <f t="shared" si="57"/>
        <v>Not A&amp;R positive</v>
      </c>
    </row>
    <row r="3673" spans="1:20" x14ac:dyDescent="0.3">
      <c r="A3673" s="2" t="s">
        <v>9060</v>
      </c>
      <c r="B3673" s="3" t="s">
        <v>9885</v>
      </c>
      <c r="C3673" s="3" t="s">
        <v>9886</v>
      </c>
      <c r="D3673" s="4">
        <v>9.0999999999999998E-2</v>
      </c>
      <c r="E3673" s="5" t="s">
        <v>1340</v>
      </c>
      <c r="F3673" s="4">
        <v>0.11135</v>
      </c>
      <c r="G3673" s="6">
        <v>47842</v>
      </c>
      <c r="H3673" s="3" t="s">
        <v>9887</v>
      </c>
      <c r="I3673" s="3" t="s">
        <v>9143</v>
      </c>
      <c r="J3673" s="3"/>
      <c r="K3673" s="5" t="s">
        <v>118</v>
      </c>
      <c r="L3673" s="5">
        <v>3</v>
      </c>
      <c r="M3673" s="5" t="s">
        <v>168</v>
      </c>
      <c r="N3673" s="5">
        <f>VLOOKUP(M3673,[1]ArchetypeScores!E:N,10,FALSE)</f>
        <v>0</v>
      </c>
      <c r="O3673" s="5">
        <f>VLOOKUP(M3673,[1]ArchetypeScores!E:O,11,FALSE)</f>
        <v>-1</v>
      </c>
      <c r="P3673" s="5">
        <f>VLOOKUP(M3673,[1]ArchetypeScores!E:P,12,FALSE)</f>
        <v>0</v>
      </c>
      <c r="Q3673" s="2" t="str">
        <f>VLOOKUP(M3673,[1]ArchetypeScores!E:W,19,FALSE)</f>
        <v>Untargeted</v>
      </c>
      <c r="R3673" s="2">
        <f>VLOOKUP(M3673,[1]ArchetypeScores!E:I,5,FALSE)</f>
        <v>0</v>
      </c>
      <c r="S3673" s="2">
        <f>VLOOKUP(M3673,[1]ArchetypeScores!E:K,7,FALSE)</f>
        <v>0</v>
      </c>
      <c r="T3673" s="2" t="str">
        <f t="shared" si="57"/>
        <v>Not A&amp;R positive</v>
      </c>
    </row>
    <row r="3674" spans="1:20" x14ac:dyDescent="0.3">
      <c r="A3674" s="2" t="s">
        <v>9060</v>
      </c>
      <c r="B3674" s="3" t="s">
        <v>9888</v>
      </c>
      <c r="C3674" s="3" t="s">
        <v>9889</v>
      </c>
      <c r="D3674" s="4">
        <v>8.4000000000000005E-2</v>
      </c>
      <c r="E3674" s="5" t="s">
        <v>1340</v>
      </c>
      <c r="F3674" s="4">
        <v>0.1023</v>
      </c>
      <c r="G3674" s="6">
        <v>47839</v>
      </c>
      <c r="H3674" s="3" t="s">
        <v>9890</v>
      </c>
      <c r="I3674" s="3"/>
      <c r="J3674" s="3"/>
      <c r="K3674" s="5" t="s">
        <v>118</v>
      </c>
      <c r="L3674" s="5">
        <v>3</v>
      </c>
      <c r="M3674" s="5" t="s">
        <v>168</v>
      </c>
      <c r="N3674" s="5">
        <f>VLOOKUP(M3674,[1]ArchetypeScores!E:N,10,FALSE)</f>
        <v>0</v>
      </c>
      <c r="O3674" s="5">
        <f>VLOOKUP(M3674,[1]ArchetypeScores!E:O,11,FALSE)</f>
        <v>-1</v>
      </c>
      <c r="P3674" s="5">
        <f>VLOOKUP(M3674,[1]ArchetypeScores!E:P,12,FALSE)</f>
        <v>0</v>
      </c>
      <c r="Q3674" s="2" t="str">
        <f>VLOOKUP(M3674,[1]ArchetypeScores!E:W,19,FALSE)</f>
        <v>Untargeted</v>
      </c>
      <c r="R3674" s="2">
        <f>VLOOKUP(M3674,[1]ArchetypeScores!E:I,5,FALSE)</f>
        <v>0</v>
      </c>
      <c r="S3674" s="2">
        <f>VLOOKUP(M3674,[1]ArchetypeScores!E:K,7,FALSE)</f>
        <v>0</v>
      </c>
      <c r="T3674" s="2" t="str">
        <f t="shared" si="57"/>
        <v>Not A&amp;R positive</v>
      </c>
    </row>
    <row r="3675" spans="1:20" x14ac:dyDescent="0.3">
      <c r="A3675" s="2" t="s">
        <v>9060</v>
      </c>
      <c r="B3675" s="3" t="s">
        <v>9891</v>
      </c>
      <c r="C3675" s="3" t="s">
        <v>9892</v>
      </c>
      <c r="D3675" s="4">
        <v>0.14000000000000001</v>
      </c>
      <c r="E3675" s="5" t="s">
        <v>1340</v>
      </c>
      <c r="F3675" s="4">
        <v>0.1696</v>
      </c>
      <c r="G3675" s="6">
        <v>47917</v>
      </c>
      <c r="H3675" s="3" t="s">
        <v>9893</v>
      </c>
      <c r="I3675" s="3"/>
      <c r="J3675" s="3"/>
      <c r="K3675" s="5" t="s">
        <v>118</v>
      </c>
      <c r="L3675" s="5">
        <v>3</v>
      </c>
      <c r="M3675" s="5" t="s">
        <v>168</v>
      </c>
      <c r="N3675" s="5">
        <f>VLOOKUP(M3675,[1]ArchetypeScores!E:N,10,FALSE)</f>
        <v>0</v>
      </c>
      <c r="O3675" s="5">
        <f>VLOOKUP(M3675,[1]ArchetypeScores!E:O,11,FALSE)</f>
        <v>-1</v>
      </c>
      <c r="P3675" s="5">
        <f>VLOOKUP(M3675,[1]ArchetypeScores!E:P,12,FALSE)</f>
        <v>0</v>
      </c>
      <c r="Q3675" s="2" t="str">
        <f>VLOOKUP(M3675,[1]ArchetypeScores!E:W,19,FALSE)</f>
        <v>Untargeted</v>
      </c>
      <c r="R3675" s="2">
        <f>VLOOKUP(M3675,[1]ArchetypeScores!E:I,5,FALSE)</f>
        <v>0</v>
      </c>
      <c r="S3675" s="2">
        <f>VLOOKUP(M3675,[1]ArchetypeScores!E:K,7,FALSE)</f>
        <v>0</v>
      </c>
      <c r="T3675" s="2" t="str">
        <f t="shared" si="57"/>
        <v>Not A&amp;R positive</v>
      </c>
    </row>
    <row r="3676" spans="1:20" x14ac:dyDescent="0.3">
      <c r="A3676" s="2" t="s">
        <v>9060</v>
      </c>
      <c r="B3676" s="3" t="s">
        <v>9894</v>
      </c>
      <c r="C3676" s="3" t="s">
        <v>9895</v>
      </c>
      <c r="D3676" s="4">
        <v>0.13400000000000001</v>
      </c>
      <c r="E3676" s="5" t="s">
        <v>1340</v>
      </c>
      <c r="F3676" s="4">
        <v>0.15892000000000001</v>
      </c>
      <c r="G3676" s="6">
        <v>47897</v>
      </c>
      <c r="H3676" s="3" t="s">
        <v>9896</v>
      </c>
      <c r="I3676" s="3"/>
      <c r="J3676" s="3"/>
      <c r="K3676" s="5" t="s">
        <v>118</v>
      </c>
      <c r="L3676" s="5">
        <v>3</v>
      </c>
      <c r="M3676" s="5" t="s">
        <v>168</v>
      </c>
      <c r="N3676" s="5">
        <f>VLOOKUP(M3676,[1]ArchetypeScores!E:N,10,FALSE)</f>
        <v>0</v>
      </c>
      <c r="O3676" s="5">
        <f>VLOOKUP(M3676,[1]ArchetypeScores!E:O,11,FALSE)</f>
        <v>-1</v>
      </c>
      <c r="P3676" s="5">
        <f>VLOOKUP(M3676,[1]ArchetypeScores!E:P,12,FALSE)</f>
        <v>0</v>
      </c>
      <c r="Q3676" s="2" t="str">
        <f>VLOOKUP(M3676,[1]ArchetypeScores!E:W,19,FALSE)</f>
        <v>Untargeted</v>
      </c>
      <c r="R3676" s="2">
        <f>VLOOKUP(M3676,[1]ArchetypeScores!E:I,5,FALSE)</f>
        <v>0</v>
      </c>
      <c r="S3676" s="2">
        <f>VLOOKUP(M3676,[1]ArchetypeScores!E:K,7,FALSE)</f>
        <v>0</v>
      </c>
      <c r="T3676" s="2" t="str">
        <f t="shared" si="57"/>
        <v>Not A&amp;R positive</v>
      </c>
    </row>
    <row r="3677" spans="1:20" x14ac:dyDescent="0.3">
      <c r="A3677" s="2" t="s">
        <v>9060</v>
      </c>
      <c r="B3677" s="3" t="s">
        <v>9897</v>
      </c>
      <c r="C3677" s="3" t="s">
        <v>9898</v>
      </c>
      <c r="D3677" s="4">
        <v>0.13200000000000001</v>
      </c>
      <c r="E3677" s="5" t="s">
        <v>1340</v>
      </c>
      <c r="F3677" s="4">
        <v>0.15504000000000001</v>
      </c>
      <c r="G3677" s="6">
        <v>47875</v>
      </c>
      <c r="H3677" s="3" t="s">
        <v>9899</v>
      </c>
      <c r="I3677" s="3"/>
      <c r="J3677" s="3"/>
      <c r="K3677" s="5" t="s">
        <v>118</v>
      </c>
      <c r="L3677" s="5">
        <v>3</v>
      </c>
      <c r="M3677" s="5" t="s">
        <v>168</v>
      </c>
      <c r="N3677" s="5">
        <f>VLOOKUP(M3677,[1]ArchetypeScores!E:N,10,FALSE)</f>
        <v>0</v>
      </c>
      <c r="O3677" s="5">
        <f>VLOOKUP(M3677,[1]ArchetypeScores!E:O,11,FALSE)</f>
        <v>-1</v>
      </c>
      <c r="P3677" s="5">
        <f>VLOOKUP(M3677,[1]ArchetypeScores!E:P,12,FALSE)</f>
        <v>0</v>
      </c>
      <c r="Q3677" s="2" t="str">
        <f>VLOOKUP(M3677,[1]ArchetypeScores!E:W,19,FALSE)</f>
        <v>Untargeted</v>
      </c>
      <c r="R3677" s="2">
        <f>VLOOKUP(M3677,[1]ArchetypeScores!E:I,5,FALSE)</f>
        <v>0</v>
      </c>
      <c r="S3677" s="2">
        <f>VLOOKUP(M3677,[1]ArchetypeScores!E:K,7,FALSE)</f>
        <v>0</v>
      </c>
      <c r="T3677" s="2" t="str">
        <f t="shared" si="57"/>
        <v>Not A&amp;R positive</v>
      </c>
    </row>
    <row r="3678" spans="1:20" x14ac:dyDescent="0.3">
      <c r="A3678" s="2" t="s">
        <v>9060</v>
      </c>
      <c r="B3678" s="3" t="s">
        <v>9900</v>
      </c>
      <c r="C3678" s="3" t="s">
        <v>9901</v>
      </c>
      <c r="D3678" s="4">
        <v>0.14099999999999999</v>
      </c>
      <c r="E3678" s="5" t="s">
        <v>1340</v>
      </c>
      <c r="F3678" s="4">
        <v>0.16775000000000001</v>
      </c>
      <c r="G3678" s="6">
        <v>47909</v>
      </c>
      <c r="H3678" s="3" t="s">
        <v>9902</v>
      </c>
      <c r="I3678" s="3"/>
      <c r="J3678" s="3"/>
      <c r="K3678" s="5" t="s">
        <v>118</v>
      </c>
      <c r="L3678" s="5">
        <v>3</v>
      </c>
      <c r="M3678" s="5" t="s">
        <v>168</v>
      </c>
      <c r="N3678" s="5">
        <f>VLOOKUP(M3678,[1]ArchetypeScores!E:N,10,FALSE)</f>
        <v>0</v>
      </c>
      <c r="O3678" s="5">
        <f>VLOOKUP(M3678,[1]ArchetypeScores!E:O,11,FALSE)</f>
        <v>-1</v>
      </c>
      <c r="P3678" s="5">
        <f>VLOOKUP(M3678,[1]ArchetypeScores!E:P,12,FALSE)</f>
        <v>0</v>
      </c>
      <c r="Q3678" s="2" t="str">
        <f>VLOOKUP(M3678,[1]ArchetypeScores!E:W,19,FALSE)</f>
        <v>Untargeted</v>
      </c>
      <c r="R3678" s="2">
        <f>VLOOKUP(M3678,[1]ArchetypeScores!E:I,5,FALSE)</f>
        <v>0</v>
      </c>
      <c r="S3678" s="2">
        <f>VLOOKUP(M3678,[1]ArchetypeScores!E:K,7,FALSE)</f>
        <v>0</v>
      </c>
      <c r="T3678" s="2" t="str">
        <f t="shared" si="57"/>
        <v>Not A&amp;R positive</v>
      </c>
    </row>
    <row r="3679" spans="1:20" x14ac:dyDescent="0.3">
      <c r="A3679" s="2" t="s">
        <v>9060</v>
      </c>
      <c r="B3679" s="3" t="s">
        <v>9903</v>
      </c>
      <c r="C3679" s="3" t="s">
        <v>9904</v>
      </c>
      <c r="D3679" s="4">
        <v>0.112</v>
      </c>
      <c r="E3679" s="5" t="s">
        <v>1340</v>
      </c>
      <c r="F3679" s="4">
        <v>0.13539999999999999</v>
      </c>
      <c r="G3679" s="6">
        <v>47852</v>
      </c>
      <c r="H3679" s="3" t="s">
        <v>9905</v>
      </c>
      <c r="I3679" s="3"/>
      <c r="J3679" s="3"/>
      <c r="K3679" s="5" t="s">
        <v>118</v>
      </c>
      <c r="L3679" s="5">
        <v>3</v>
      </c>
      <c r="M3679" s="5" t="s">
        <v>168</v>
      </c>
      <c r="N3679" s="5">
        <f>VLOOKUP(M3679,[1]ArchetypeScores!E:N,10,FALSE)</f>
        <v>0</v>
      </c>
      <c r="O3679" s="5">
        <f>VLOOKUP(M3679,[1]ArchetypeScores!E:O,11,FALSE)</f>
        <v>-1</v>
      </c>
      <c r="P3679" s="5">
        <f>VLOOKUP(M3679,[1]ArchetypeScores!E:P,12,FALSE)</f>
        <v>0</v>
      </c>
      <c r="Q3679" s="2" t="str">
        <f>VLOOKUP(M3679,[1]ArchetypeScores!E:W,19,FALSE)</f>
        <v>Untargeted</v>
      </c>
      <c r="R3679" s="2">
        <f>VLOOKUP(M3679,[1]ArchetypeScores!E:I,5,FALSE)</f>
        <v>0</v>
      </c>
      <c r="S3679" s="2">
        <f>VLOOKUP(M3679,[1]ArchetypeScores!E:K,7,FALSE)</f>
        <v>0</v>
      </c>
      <c r="T3679" s="2" t="str">
        <f t="shared" si="57"/>
        <v>Not A&amp;R positive</v>
      </c>
    </row>
    <row r="3680" spans="1:20" x14ac:dyDescent="0.3">
      <c r="A3680" s="2" t="s">
        <v>9060</v>
      </c>
      <c r="B3680" s="3" t="s">
        <v>9903</v>
      </c>
      <c r="C3680" s="3" t="s">
        <v>9906</v>
      </c>
      <c r="D3680" s="4">
        <v>0.20599999999999999</v>
      </c>
      <c r="E3680" s="5" t="s">
        <v>1340</v>
      </c>
      <c r="F3680" s="4">
        <v>0.22375999999999999</v>
      </c>
      <c r="G3680" s="6">
        <v>48003</v>
      </c>
      <c r="H3680" s="3" t="s">
        <v>9907</v>
      </c>
      <c r="I3680" s="3"/>
      <c r="J3680" s="3"/>
      <c r="K3680" s="5" t="s">
        <v>118</v>
      </c>
      <c r="L3680" s="5">
        <v>3</v>
      </c>
      <c r="M3680" s="5" t="s">
        <v>168</v>
      </c>
      <c r="N3680" s="5">
        <f>VLOOKUP(M3680,[1]ArchetypeScores!E:N,10,FALSE)</f>
        <v>0</v>
      </c>
      <c r="O3680" s="5">
        <f>VLOOKUP(M3680,[1]ArchetypeScores!E:O,11,FALSE)</f>
        <v>-1</v>
      </c>
      <c r="P3680" s="5">
        <f>VLOOKUP(M3680,[1]ArchetypeScores!E:P,12,FALSE)</f>
        <v>0</v>
      </c>
      <c r="Q3680" s="2" t="str">
        <f>VLOOKUP(M3680,[1]ArchetypeScores!E:W,19,FALSE)</f>
        <v>Untargeted</v>
      </c>
      <c r="R3680" s="2">
        <f>VLOOKUP(M3680,[1]ArchetypeScores!E:I,5,FALSE)</f>
        <v>0</v>
      </c>
      <c r="S3680" s="2">
        <f>VLOOKUP(M3680,[1]ArchetypeScores!E:K,7,FALSE)</f>
        <v>0</v>
      </c>
      <c r="T3680" s="2" t="str">
        <f t="shared" si="57"/>
        <v>Not A&amp;R positive</v>
      </c>
    </row>
    <row r="3681" spans="1:20" x14ac:dyDescent="0.3">
      <c r="A3681" s="2" t="s">
        <v>9060</v>
      </c>
      <c r="B3681" s="3" t="s">
        <v>9908</v>
      </c>
      <c r="C3681" s="3" t="s">
        <v>9909</v>
      </c>
      <c r="D3681" s="4">
        <v>0.107</v>
      </c>
      <c r="E3681" s="5" t="s">
        <v>1340</v>
      </c>
      <c r="F3681" s="4">
        <v>0.13077</v>
      </c>
      <c r="G3681" s="6">
        <v>47849</v>
      </c>
      <c r="H3681" s="3" t="s">
        <v>9910</v>
      </c>
      <c r="I3681" s="3"/>
      <c r="J3681" s="3"/>
      <c r="K3681" s="5" t="s">
        <v>118</v>
      </c>
      <c r="L3681" s="5">
        <v>3</v>
      </c>
      <c r="M3681" s="5" t="s">
        <v>168</v>
      </c>
      <c r="N3681" s="5">
        <f>VLOOKUP(M3681,[1]ArchetypeScores!E:N,10,FALSE)</f>
        <v>0</v>
      </c>
      <c r="O3681" s="5">
        <f>VLOOKUP(M3681,[1]ArchetypeScores!E:O,11,FALSE)</f>
        <v>-1</v>
      </c>
      <c r="P3681" s="5">
        <f>VLOOKUP(M3681,[1]ArchetypeScores!E:P,12,FALSE)</f>
        <v>0</v>
      </c>
      <c r="Q3681" s="2" t="str">
        <f>VLOOKUP(M3681,[1]ArchetypeScores!E:W,19,FALSE)</f>
        <v>Untargeted</v>
      </c>
      <c r="R3681" s="2">
        <f>VLOOKUP(M3681,[1]ArchetypeScores!E:I,5,FALSE)</f>
        <v>0</v>
      </c>
      <c r="S3681" s="2">
        <f>VLOOKUP(M3681,[1]ArchetypeScores!E:K,7,FALSE)</f>
        <v>0</v>
      </c>
      <c r="T3681" s="2" t="str">
        <f t="shared" si="57"/>
        <v>Not A&amp;R positive</v>
      </c>
    </row>
    <row r="3682" spans="1:20" x14ac:dyDescent="0.3">
      <c r="A3682" s="2" t="s">
        <v>9060</v>
      </c>
      <c r="B3682" s="3" t="s">
        <v>9908</v>
      </c>
      <c r="C3682" s="3" t="s">
        <v>9911</v>
      </c>
      <c r="D3682" s="4">
        <v>0.20499999999999999</v>
      </c>
      <c r="E3682" s="5" t="s">
        <v>1340</v>
      </c>
      <c r="F3682" s="4">
        <v>0.22355</v>
      </c>
      <c r="G3682" s="6">
        <v>48002</v>
      </c>
      <c r="H3682" s="3" t="s">
        <v>9912</v>
      </c>
      <c r="I3682" s="3"/>
      <c r="J3682" s="3"/>
      <c r="K3682" s="5" t="s">
        <v>118</v>
      </c>
      <c r="L3682" s="5">
        <v>3</v>
      </c>
      <c r="M3682" s="5" t="s">
        <v>168</v>
      </c>
      <c r="N3682" s="5">
        <f>VLOOKUP(M3682,[1]ArchetypeScores!E:N,10,FALSE)</f>
        <v>0</v>
      </c>
      <c r="O3682" s="5">
        <f>VLOOKUP(M3682,[1]ArchetypeScores!E:O,11,FALSE)</f>
        <v>-1</v>
      </c>
      <c r="P3682" s="5">
        <f>VLOOKUP(M3682,[1]ArchetypeScores!E:P,12,FALSE)</f>
        <v>0</v>
      </c>
      <c r="Q3682" s="2" t="str">
        <f>VLOOKUP(M3682,[1]ArchetypeScores!E:W,19,FALSE)</f>
        <v>Untargeted</v>
      </c>
      <c r="R3682" s="2">
        <f>VLOOKUP(M3682,[1]ArchetypeScores!E:I,5,FALSE)</f>
        <v>0</v>
      </c>
      <c r="S3682" s="2">
        <f>VLOOKUP(M3682,[1]ArchetypeScores!E:K,7,FALSE)</f>
        <v>0</v>
      </c>
      <c r="T3682" s="2" t="str">
        <f t="shared" si="57"/>
        <v>Not A&amp;R positive</v>
      </c>
    </row>
    <row r="3683" spans="1:20" x14ac:dyDescent="0.3">
      <c r="A3683" s="2" t="s">
        <v>9060</v>
      </c>
      <c r="B3683" s="3" t="s">
        <v>9913</v>
      </c>
      <c r="C3683" s="3" t="s">
        <v>9914</v>
      </c>
      <c r="D3683" s="4">
        <v>0.10199999999999999</v>
      </c>
      <c r="E3683" s="5" t="s">
        <v>1340</v>
      </c>
      <c r="F3683" s="4">
        <v>0.12490999999999999</v>
      </c>
      <c r="G3683" s="6">
        <v>47846</v>
      </c>
      <c r="H3683" s="3" t="s">
        <v>9915</v>
      </c>
      <c r="I3683" s="3"/>
      <c r="J3683" s="3"/>
      <c r="K3683" s="5" t="s">
        <v>118</v>
      </c>
      <c r="L3683" s="5">
        <v>3</v>
      </c>
      <c r="M3683" s="5" t="s">
        <v>168</v>
      </c>
      <c r="N3683" s="5">
        <f>VLOOKUP(M3683,[1]ArchetypeScores!E:N,10,FALSE)</f>
        <v>0</v>
      </c>
      <c r="O3683" s="5">
        <f>VLOOKUP(M3683,[1]ArchetypeScores!E:O,11,FALSE)</f>
        <v>-1</v>
      </c>
      <c r="P3683" s="5">
        <f>VLOOKUP(M3683,[1]ArchetypeScores!E:P,12,FALSE)</f>
        <v>0</v>
      </c>
      <c r="Q3683" s="2" t="str">
        <f>VLOOKUP(M3683,[1]ArchetypeScores!E:W,19,FALSE)</f>
        <v>Untargeted</v>
      </c>
      <c r="R3683" s="2">
        <f>VLOOKUP(M3683,[1]ArchetypeScores!E:I,5,FALSE)</f>
        <v>0</v>
      </c>
      <c r="S3683" s="2">
        <f>VLOOKUP(M3683,[1]ArchetypeScores!E:K,7,FALSE)</f>
        <v>0</v>
      </c>
      <c r="T3683" s="2" t="str">
        <f t="shared" si="57"/>
        <v>Not A&amp;R positive</v>
      </c>
    </row>
    <row r="3684" spans="1:20" x14ac:dyDescent="0.3">
      <c r="A3684" s="2" t="s">
        <v>9060</v>
      </c>
      <c r="B3684" s="3" t="s">
        <v>9913</v>
      </c>
      <c r="C3684" s="3" t="s">
        <v>9916</v>
      </c>
      <c r="D3684" s="4">
        <v>0.20300000000000001</v>
      </c>
      <c r="E3684" s="5" t="s">
        <v>1340</v>
      </c>
      <c r="F3684" s="4">
        <v>0.22264999999999999</v>
      </c>
      <c r="G3684" s="6">
        <v>48001</v>
      </c>
      <c r="H3684" s="3" t="s">
        <v>9917</v>
      </c>
      <c r="I3684" s="3"/>
      <c r="J3684" s="3"/>
      <c r="K3684" s="5" t="s">
        <v>118</v>
      </c>
      <c r="L3684" s="5">
        <v>3</v>
      </c>
      <c r="M3684" s="5" t="s">
        <v>168</v>
      </c>
      <c r="N3684" s="5">
        <f>VLOOKUP(M3684,[1]ArchetypeScores!E:N,10,FALSE)</f>
        <v>0</v>
      </c>
      <c r="O3684" s="5">
        <f>VLOOKUP(M3684,[1]ArchetypeScores!E:O,11,FALSE)</f>
        <v>-1</v>
      </c>
      <c r="P3684" s="5">
        <f>VLOOKUP(M3684,[1]ArchetypeScores!E:P,12,FALSE)</f>
        <v>0</v>
      </c>
      <c r="Q3684" s="2" t="str">
        <f>VLOOKUP(M3684,[1]ArchetypeScores!E:W,19,FALSE)</f>
        <v>Untargeted</v>
      </c>
      <c r="R3684" s="2">
        <f>VLOOKUP(M3684,[1]ArchetypeScores!E:I,5,FALSE)</f>
        <v>0</v>
      </c>
      <c r="S3684" s="2">
        <f>VLOOKUP(M3684,[1]ArchetypeScores!E:K,7,FALSE)</f>
        <v>0</v>
      </c>
      <c r="T3684" s="2" t="str">
        <f t="shared" si="57"/>
        <v>Not A&amp;R positive</v>
      </c>
    </row>
    <row r="3685" spans="1:20" x14ac:dyDescent="0.3">
      <c r="A3685" s="2" t="s">
        <v>9060</v>
      </c>
      <c r="B3685" s="3" t="s">
        <v>9918</v>
      </c>
      <c r="C3685" s="3" t="s">
        <v>9919</v>
      </c>
      <c r="D3685" s="4">
        <v>0.114</v>
      </c>
      <c r="E3685" s="5" t="s">
        <v>1340</v>
      </c>
      <c r="F3685" s="4">
        <v>0.13708000000000001</v>
      </c>
      <c r="G3685" s="6">
        <v>47858</v>
      </c>
      <c r="H3685" s="3" t="s">
        <v>9920</v>
      </c>
      <c r="I3685" s="3"/>
      <c r="J3685" s="3"/>
      <c r="K3685" s="5" t="s">
        <v>118</v>
      </c>
      <c r="L3685" s="5">
        <v>3</v>
      </c>
      <c r="M3685" s="5" t="s">
        <v>168</v>
      </c>
      <c r="N3685" s="5">
        <f>VLOOKUP(M3685,[1]ArchetypeScores!E:N,10,FALSE)</f>
        <v>0</v>
      </c>
      <c r="O3685" s="5">
        <f>VLOOKUP(M3685,[1]ArchetypeScores!E:O,11,FALSE)</f>
        <v>-1</v>
      </c>
      <c r="P3685" s="5">
        <f>VLOOKUP(M3685,[1]ArchetypeScores!E:P,12,FALSE)</f>
        <v>0</v>
      </c>
      <c r="Q3685" s="2" t="str">
        <f>VLOOKUP(M3685,[1]ArchetypeScores!E:W,19,FALSE)</f>
        <v>Untargeted</v>
      </c>
      <c r="R3685" s="2">
        <f>VLOOKUP(M3685,[1]ArchetypeScores!E:I,5,FALSE)</f>
        <v>0</v>
      </c>
      <c r="S3685" s="2">
        <f>VLOOKUP(M3685,[1]ArchetypeScores!E:K,7,FALSE)</f>
        <v>0</v>
      </c>
      <c r="T3685" s="2" t="str">
        <f t="shared" si="57"/>
        <v>Not A&amp;R positive</v>
      </c>
    </row>
    <row r="3686" spans="1:20" x14ac:dyDescent="0.3">
      <c r="A3686" s="2" t="s">
        <v>9060</v>
      </c>
      <c r="B3686" s="3" t="s">
        <v>9921</v>
      </c>
      <c r="C3686" s="3" t="s">
        <v>9922</v>
      </c>
      <c r="D3686" s="4">
        <v>0.20899999999999999</v>
      </c>
      <c r="E3686" s="5" t="s">
        <v>1340</v>
      </c>
      <c r="F3686" s="4">
        <v>0.22684000000000001</v>
      </c>
      <c r="G3686" s="6">
        <v>48005</v>
      </c>
      <c r="H3686" s="3" t="s">
        <v>9923</v>
      </c>
      <c r="I3686" s="3"/>
      <c r="J3686" s="3"/>
      <c r="K3686" s="5" t="s">
        <v>118</v>
      </c>
      <c r="L3686" s="5">
        <v>3</v>
      </c>
      <c r="M3686" s="5" t="s">
        <v>168</v>
      </c>
      <c r="N3686" s="5">
        <f>VLOOKUP(M3686,[1]ArchetypeScores!E:N,10,FALSE)</f>
        <v>0</v>
      </c>
      <c r="O3686" s="5">
        <f>VLOOKUP(M3686,[1]ArchetypeScores!E:O,11,FALSE)</f>
        <v>-1</v>
      </c>
      <c r="P3686" s="5">
        <f>VLOOKUP(M3686,[1]ArchetypeScores!E:P,12,FALSE)</f>
        <v>0</v>
      </c>
      <c r="Q3686" s="2" t="str">
        <f>VLOOKUP(M3686,[1]ArchetypeScores!E:W,19,FALSE)</f>
        <v>Untargeted</v>
      </c>
      <c r="R3686" s="2">
        <f>VLOOKUP(M3686,[1]ArchetypeScores!E:I,5,FALSE)</f>
        <v>0</v>
      </c>
      <c r="S3686" s="2">
        <f>VLOOKUP(M3686,[1]ArchetypeScores!E:K,7,FALSE)</f>
        <v>0</v>
      </c>
      <c r="T3686" s="2" t="str">
        <f t="shared" si="57"/>
        <v>Not A&amp;R positive</v>
      </c>
    </row>
    <row r="3687" spans="1:20" x14ac:dyDescent="0.3">
      <c r="A3687" s="2" t="s">
        <v>9060</v>
      </c>
      <c r="B3687" s="3" t="s">
        <v>9924</v>
      </c>
      <c r="C3687" s="3" t="s">
        <v>9925</v>
      </c>
      <c r="D3687" s="4">
        <v>0.104</v>
      </c>
      <c r="E3687" s="5" t="s">
        <v>1340</v>
      </c>
      <c r="F3687" s="4">
        <v>0.12313</v>
      </c>
      <c r="G3687" s="6">
        <v>47963</v>
      </c>
      <c r="H3687" s="3" t="s">
        <v>9926</v>
      </c>
      <c r="I3687" s="3"/>
      <c r="J3687" s="3"/>
      <c r="K3687" s="5" t="s">
        <v>118</v>
      </c>
      <c r="L3687" s="5">
        <v>3</v>
      </c>
      <c r="M3687" s="5" t="s">
        <v>168</v>
      </c>
      <c r="N3687" s="5">
        <f>VLOOKUP(M3687,[1]ArchetypeScores!E:N,10,FALSE)</f>
        <v>0</v>
      </c>
      <c r="O3687" s="5">
        <f>VLOOKUP(M3687,[1]ArchetypeScores!E:O,11,FALSE)</f>
        <v>-1</v>
      </c>
      <c r="P3687" s="5">
        <f>VLOOKUP(M3687,[1]ArchetypeScores!E:P,12,FALSE)</f>
        <v>0</v>
      </c>
      <c r="Q3687" s="2" t="str">
        <f>VLOOKUP(M3687,[1]ArchetypeScores!E:W,19,FALSE)</f>
        <v>Untargeted</v>
      </c>
      <c r="R3687" s="2">
        <f>VLOOKUP(M3687,[1]ArchetypeScores!E:I,5,FALSE)</f>
        <v>0</v>
      </c>
      <c r="S3687" s="2">
        <f>VLOOKUP(M3687,[1]ArchetypeScores!E:K,7,FALSE)</f>
        <v>0</v>
      </c>
      <c r="T3687" s="2" t="str">
        <f t="shared" si="57"/>
        <v>Not A&amp;R positive</v>
      </c>
    </row>
    <row r="3688" spans="1:20" x14ac:dyDescent="0.3">
      <c r="A3688" s="2" t="s">
        <v>9060</v>
      </c>
      <c r="B3688" s="3" t="s">
        <v>9927</v>
      </c>
      <c r="C3688" s="3" t="s">
        <v>9928</v>
      </c>
      <c r="D3688" s="4">
        <v>0.104</v>
      </c>
      <c r="E3688" s="5" t="s">
        <v>1340</v>
      </c>
      <c r="F3688" s="4">
        <v>0.12374</v>
      </c>
      <c r="G3688" s="6">
        <v>47960</v>
      </c>
      <c r="H3688" s="3" t="s">
        <v>9929</v>
      </c>
      <c r="I3688" s="3"/>
      <c r="J3688" s="3"/>
      <c r="K3688" s="5" t="s">
        <v>118</v>
      </c>
      <c r="L3688" s="5">
        <v>3</v>
      </c>
      <c r="M3688" s="5" t="s">
        <v>168</v>
      </c>
      <c r="N3688" s="5">
        <f>VLOOKUP(M3688,[1]ArchetypeScores!E:N,10,FALSE)</f>
        <v>0</v>
      </c>
      <c r="O3688" s="5">
        <f>VLOOKUP(M3688,[1]ArchetypeScores!E:O,11,FALSE)</f>
        <v>-1</v>
      </c>
      <c r="P3688" s="5">
        <f>VLOOKUP(M3688,[1]ArchetypeScores!E:P,12,FALSE)</f>
        <v>0</v>
      </c>
      <c r="Q3688" s="2" t="str">
        <f>VLOOKUP(M3688,[1]ArchetypeScores!E:W,19,FALSE)</f>
        <v>Untargeted</v>
      </c>
      <c r="R3688" s="2">
        <f>VLOOKUP(M3688,[1]ArchetypeScores!E:I,5,FALSE)</f>
        <v>0</v>
      </c>
      <c r="S3688" s="2">
        <f>VLOOKUP(M3688,[1]ArchetypeScores!E:K,7,FALSE)</f>
        <v>0</v>
      </c>
      <c r="T3688" s="2" t="str">
        <f t="shared" si="57"/>
        <v>Not A&amp;R positive</v>
      </c>
    </row>
    <row r="3689" spans="1:20" x14ac:dyDescent="0.3">
      <c r="A3689" s="2" t="s">
        <v>9060</v>
      </c>
      <c r="B3689" s="3" t="s">
        <v>9930</v>
      </c>
      <c r="C3689" s="3" t="s">
        <v>9931</v>
      </c>
      <c r="D3689" s="4">
        <v>9.6000000000000002E-2</v>
      </c>
      <c r="E3689" s="5" t="s">
        <v>1340</v>
      </c>
      <c r="F3689" s="4">
        <v>0.11232</v>
      </c>
      <c r="G3689" s="6">
        <v>47965</v>
      </c>
      <c r="H3689" s="3" t="s">
        <v>9932</v>
      </c>
      <c r="I3689" s="3"/>
      <c r="J3689" s="3"/>
      <c r="K3689" s="5" t="s">
        <v>118</v>
      </c>
      <c r="L3689" s="5">
        <v>3</v>
      </c>
      <c r="M3689" s="5" t="s">
        <v>168</v>
      </c>
      <c r="N3689" s="5">
        <f>VLOOKUP(M3689,[1]ArchetypeScores!E:N,10,FALSE)</f>
        <v>0</v>
      </c>
      <c r="O3689" s="5">
        <f>VLOOKUP(M3689,[1]ArchetypeScores!E:O,11,FALSE)</f>
        <v>-1</v>
      </c>
      <c r="P3689" s="5">
        <f>VLOOKUP(M3689,[1]ArchetypeScores!E:P,12,FALSE)</f>
        <v>0</v>
      </c>
      <c r="Q3689" s="2" t="str">
        <f>VLOOKUP(M3689,[1]ArchetypeScores!E:W,19,FALSE)</f>
        <v>Untargeted</v>
      </c>
      <c r="R3689" s="2">
        <f>VLOOKUP(M3689,[1]ArchetypeScores!E:I,5,FALSE)</f>
        <v>0</v>
      </c>
      <c r="S3689" s="2">
        <f>VLOOKUP(M3689,[1]ArchetypeScores!E:K,7,FALSE)</f>
        <v>0</v>
      </c>
      <c r="T3689" s="2" t="str">
        <f t="shared" si="57"/>
        <v>Not A&amp;R positive</v>
      </c>
    </row>
    <row r="3690" spans="1:20" x14ac:dyDescent="0.3">
      <c r="A3690" s="2" t="s">
        <v>9060</v>
      </c>
      <c r="B3690" s="3" t="s">
        <v>9933</v>
      </c>
      <c r="C3690" s="3" t="s">
        <v>9934</v>
      </c>
      <c r="D3690" s="4">
        <v>9.9000000000000005E-2</v>
      </c>
      <c r="E3690" s="5" t="s">
        <v>1340</v>
      </c>
      <c r="F3690" s="4">
        <v>0.11700000000000001</v>
      </c>
      <c r="G3690" s="6">
        <v>47964</v>
      </c>
      <c r="H3690" s="3" t="s">
        <v>9935</v>
      </c>
      <c r="I3690" s="3"/>
      <c r="J3690" s="3"/>
      <c r="K3690" s="5" t="s">
        <v>118</v>
      </c>
      <c r="L3690" s="5">
        <v>3</v>
      </c>
      <c r="M3690" s="5" t="s">
        <v>168</v>
      </c>
      <c r="N3690" s="5">
        <f>VLOOKUP(M3690,[1]ArchetypeScores!E:N,10,FALSE)</f>
        <v>0</v>
      </c>
      <c r="O3690" s="5">
        <f>VLOOKUP(M3690,[1]ArchetypeScores!E:O,11,FALSE)</f>
        <v>-1</v>
      </c>
      <c r="P3690" s="5">
        <f>VLOOKUP(M3690,[1]ArchetypeScores!E:P,12,FALSE)</f>
        <v>0</v>
      </c>
      <c r="Q3690" s="2" t="str">
        <f>VLOOKUP(M3690,[1]ArchetypeScores!E:W,19,FALSE)</f>
        <v>Untargeted</v>
      </c>
      <c r="R3690" s="2">
        <f>VLOOKUP(M3690,[1]ArchetypeScores!E:I,5,FALSE)</f>
        <v>0</v>
      </c>
      <c r="S3690" s="2">
        <f>VLOOKUP(M3690,[1]ArchetypeScores!E:K,7,FALSE)</f>
        <v>0</v>
      </c>
      <c r="T3690" s="2" t="str">
        <f t="shared" si="57"/>
        <v>Not A&amp;R positive</v>
      </c>
    </row>
    <row r="3691" spans="1:20" x14ac:dyDescent="0.3">
      <c r="A3691" s="2" t="s">
        <v>9060</v>
      </c>
      <c r="B3691" s="3" t="s">
        <v>9936</v>
      </c>
      <c r="C3691" s="3" t="s">
        <v>9937</v>
      </c>
      <c r="D3691" s="4">
        <v>6.0999999999999999E-2</v>
      </c>
      <c r="E3691" s="5" t="s">
        <v>1340</v>
      </c>
      <c r="F3691" s="4">
        <v>7.2099999999999997E-2</v>
      </c>
      <c r="G3691" s="6">
        <v>47969</v>
      </c>
      <c r="H3691" s="3" t="s">
        <v>9938</v>
      </c>
      <c r="I3691" s="3"/>
      <c r="J3691" s="3"/>
      <c r="K3691" s="5" t="s">
        <v>118</v>
      </c>
      <c r="L3691" s="5">
        <v>3</v>
      </c>
      <c r="M3691" s="5" t="s">
        <v>168</v>
      </c>
      <c r="N3691" s="5">
        <f>VLOOKUP(M3691,[1]ArchetypeScores!E:N,10,FALSE)</f>
        <v>0</v>
      </c>
      <c r="O3691" s="5">
        <f>VLOOKUP(M3691,[1]ArchetypeScores!E:O,11,FALSE)</f>
        <v>-1</v>
      </c>
      <c r="P3691" s="5">
        <f>VLOOKUP(M3691,[1]ArchetypeScores!E:P,12,FALSE)</f>
        <v>0</v>
      </c>
      <c r="Q3691" s="2" t="str">
        <f>VLOOKUP(M3691,[1]ArchetypeScores!E:W,19,FALSE)</f>
        <v>Untargeted</v>
      </c>
      <c r="R3691" s="2">
        <f>VLOOKUP(M3691,[1]ArchetypeScores!E:I,5,FALSE)</f>
        <v>0</v>
      </c>
      <c r="S3691" s="2">
        <f>VLOOKUP(M3691,[1]ArchetypeScores!E:K,7,FALSE)</f>
        <v>0</v>
      </c>
      <c r="T3691" s="2" t="str">
        <f t="shared" si="57"/>
        <v>Not A&amp;R positive</v>
      </c>
    </row>
    <row r="3692" spans="1:20" x14ac:dyDescent="0.3">
      <c r="A3692" s="2" t="s">
        <v>9060</v>
      </c>
      <c r="B3692" s="3" t="s">
        <v>9939</v>
      </c>
      <c r="C3692" s="3" t="s">
        <v>9940</v>
      </c>
      <c r="D3692" s="4">
        <v>6.6000000000000003E-2</v>
      </c>
      <c r="E3692" s="5" t="s">
        <v>1340</v>
      </c>
      <c r="F3692" s="4">
        <v>7.7479999999999993E-2</v>
      </c>
      <c r="G3692" s="6">
        <v>47967</v>
      </c>
      <c r="H3692" s="3" t="s">
        <v>9941</v>
      </c>
      <c r="I3692" s="3"/>
      <c r="J3692" s="3"/>
      <c r="K3692" s="5" t="s">
        <v>118</v>
      </c>
      <c r="L3692" s="5">
        <v>3</v>
      </c>
      <c r="M3692" s="5" t="s">
        <v>168</v>
      </c>
      <c r="N3692" s="5">
        <f>VLOOKUP(M3692,[1]ArchetypeScores!E:N,10,FALSE)</f>
        <v>0</v>
      </c>
      <c r="O3692" s="5">
        <f>VLOOKUP(M3692,[1]ArchetypeScores!E:O,11,FALSE)</f>
        <v>-1</v>
      </c>
      <c r="P3692" s="5">
        <f>VLOOKUP(M3692,[1]ArchetypeScores!E:P,12,FALSE)</f>
        <v>0</v>
      </c>
      <c r="Q3692" s="2" t="str">
        <f>VLOOKUP(M3692,[1]ArchetypeScores!E:W,19,FALSE)</f>
        <v>Untargeted</v>
      </c>
      <c r="R3692" s="2">
        <f>VLOOKUP(M3692,[1]ArchetypeScores!E:I,5,FALSE)</f>
        <v>0</v>
      </c>
      <c r="S3692" s="2">
        <f>VLOOKUP(M3692,[1]ArchetypeScores!E:K,7,FALSE)</f>
        <v>0</v>
      </c>
      <c r="T3692" s="2" t="str">
        <f t="shared" si="57"/>
        <v>Not A&amp;R positive</v>
      </c>
    </row>
    <row r="3693" spans="1:20" x14ac:dyDescent="0.3">
      <c r="A3693" s="2" t="s">
        <v>9060</v>
      </c>
      <c r="B3693" s="3" t="s">
        <v>9942</v>
      </c>
      <c r="C3693" s="3" t="s">
        <v>9943</v>
      </c>
      <c r="D3693" s="4">
        <v>8.5999999999999993E-2</v>
      </c>
      <c r="E3693" s="5" t="s">
        <v>1340</v>
      </c>
      <c r="F3693" s="4">
        <v>0.10084</v>
      </c>
      <c r="G3693" s="6">
        <v>47966</v>
      </c>
      <c r="H3693" s="3" t="s">
        <v>9944</v>
      </c>
      <c r="I3693" s="3"/>
      <c r="J3693" s="3"/>
      <c r="K3693" s="5" t="s">
        <v>118</v>
      </c>
      <c r="L3693" s="5">
        <v>3</v>
      </c>
      <c r="M3693" s="5" t="s">
        <v>168</v>
      </c>
      <c r="N3693" s="5">
        <f>VLOOKUP(M3693,[1]ArchetypeScores!E:N,10,FALSE)</f>
        <v>0</v>
      </c>
      <c r="O3693" s="5">
        <f>VLOOKUP(M3693,[1]ArchetypeScores!E:O,11,FALSE)</f>
        <v>-1</v>
      </c>
      <c r="P3693" s="5">
        <f>VLOOKUP(M3693,[1]ArchetypeScores!E:P,12,FALSE)</f>
        <v>0</v>
      </c>
      <c r="Q3693" s="2" t="str">
        <f>VLOOKUP(M3693,[1]ArchetypeScores!E:W,19,FALSE)</f>
        <v>Untargeted</v>
      </c>
      <c r="R3693" s="2">
        <f>VLOOKUP(M3693,[1]ArchetypeScores!E:I,5,FALSE)</f>
        <v>0</v>
      </c>
      <c r="S3693" s="2">
        <f>VLOOKUP(M3693,[1]ArchetypeScores!E:K,7,FALSE)</f>
        <v>0</v>
      </c>
      <c r="T3693" s="2" t="str">
        <f t="shared" si="57"/>
        <v>Not A&amp;R positive</v>
      </c>
    </row>
    <row r="3694" spans="1:20" x14ac:dyDescent="0.3">
      <c r="A3694" s="2" t="s">
        <v>9060</v>
      </c>
      <c r="B3694" s="3" t="s">
        <v>9945</v>
      </c>
      <c r="C3694" s="3" t="s">
        <v>9946</v>
      </c>
      <c r="D3694" s="4">
        <v>5.5E-2</v>
      </c>
      <c r="E3694" s="5" t="s">
        <v>1340</v>
      </c>
      <c r="F3694" s="4">
        <v>6.479E-2</v>
      </c>
      <c r="G3694" s="6">
        <v>47970</v>
      </c>
      <c r="H3694" s="3" t="s">
        <v>9947</v>
      </c>
      <c r="I3694" s="3"/>
      <c r="J3694" s="3"/>
      <c r="K3694" s="5" t="s">
        <v>118</v>
      </c>
      <c r="L3694" s="5">
        <v>3</v>
      </c>
      <c r="M3694" s="5" t="s">
        <v>168</v>
      </c>
      <c r="N3694" s="5">
        <f>VLOOKUP(M3694,[1]ArchetypeScores!E:N,10,FALSE)</f>
        <v>0</v>
      </c>
      <c r="O3694" s="5">
        <f>VLOOKUP(M3694,[1]ArchetypeScores!E:O,11,FALSE)</f>
        <v>-1</v>
      </c>
      <c r="P3694" s="5">
        <f>VLOOKUP(M3694,[1]ArchetypeScores!E:P,12,FALSE)</f>
        <v>0</v>
      </c>
      <c r="Q3694" s="2" t="str">
        <f>VLOOKUP(M3694,[1]ArchetypeScores!E:W,19,FALSE)</f>
        <v>Untargeted</v>
      </c>
      <c r="R3694" s="2">
        <f>VLOOKUP(M3694,[1]ArchetypeScores!E:I,5,FALSE)</f>
        <v>0</v>
      </c>
      <c r="S3694" s="2">
        <f>VLOOKUP(M3694,[1]ArchetypeScores!E:K,7,FALSE)</f>
        <v>0</v>
      </c>
      <c r="T3694" s="2" t="str">
        <f t="shared" si="57"/>
        <v>Not A&amp;R positive</v>
      </c>
    </row>
    <row r="3695" spans="1:20" x14ac:dyDescent="0.3">
      <c r="A3695" s="2" t="s">
        <v>9060</v>
      </c>
      <c r="B3695" s="3" t="s">
        <v>9948</v>
      </c>
      <c r="C3695" s="3" t="s">
        <v>9949</v>
      </c>
      <c r="D3695" s="4">
        <v>6.6000000000000003E-2</v>
      </c>
      <c r="E3695" s="5" t="s">
        <v>1340</v>
      </c>
      <c r="F3695" s="4">
        <v>7.7579999999999996E-2</v>
      </c>
      <c r="G3695" s="6">
        <v>47796</v>
      </c>
      <c r="H3695" s="3" t="s">
        <v>9950</v>
      </c>
      <c r="I3695" s="3"/>
      <c r="J3695" s="3"/>
      <c r="K3695" s="5" t="s">
        <v>118</v>
      </c>
      <c r="L3695" s="5">
        <v>3</v>
      </c>
      <c r="M3695" s="5" t="s">
        <v>168</v>
      </c>
      <c r="N3695" s="5">
        <f>VLOOKUP(M3695,[1]ArchetypeScores!E:N,10,FALSE)</f>
        <v>0</v>
      </c>
      <c r="O3695" s="5">
        <f>VLOOKUP(M3695,[1]ArchetypeScores!E:O,11,FALSE)</f>
        <v>-1</v>
      </c>
      <c r="P3695" s="5">
        <f>VLOOKUP(M3695,[1]ArchetypeScores!E:P,12,FALSE)</f>
        <v>0</v>
      </c>
      <c r="Q3695" s="2" t="str">
        <f>VLOOKUP(M3695,[1]ArchetypeScores!E:W,19,FALSE)</f>
        <v>Untargeted</v>
      </c>
      <c r="R3695" s="2">
        <f>VLOOKUP(M3695,[1]ArchetypeScores!E:I,5,FALSE)</f>
        <v>0</v>
      </c>
      <c r="S3695" s="2">
        <f>VLOOKUP(M3695,[1]ArchetypeScores!E:K,7,FALSE)</f>
        <v>0</v>
      </c>
      <c r="T3695" s="2" t="str">
        <f t="shared" si="57"/>
        <v>Not A&amp;R positive</v>
      </c>
    </row>
    <row r="3696" spans="1:20" x14ac:dyDescent="0.3">
      <c r="A3696" s="2" t="s">
        <v>9060</v>
      </c>
      <c r="B3696" s="3" t="s">
        <v>9951</v>
      </c>
      <c r="C3696" s="3" t="s">
        <v>9952</v>
      </c>
      <c r="D3696" s="4">
        <v>6.0999999999999999E-2</v>
      </c>
      <c r="E3696" s="5" t="s">
        <v>1340</v>
      </c>
      <c r="F3696" s="4">
        <v>7.177E-2</v>
      </c>
      <c r="G3696" s="6">
        <v>47794</v>
      </c>
      <c r="H3696" s="3" t="s">
        <v>9953</v>
      </c>
      <c r="I3696" s="3"/>
      <c r="J3696" s="3"/>
      <c r="K3696" s="5" t="s">
        <v>118</v>
      </c>
      <c r="L3696" s="5">
        <v>3</v>
      </c>
      <c r="M3696" s="5" t="s">
        <v>168</v>
      </c>
      <c r="N3696" s="5">
        <f>VLOOKUP(M3696,[1]ArchetypeScores!E:N,10,FALSE)</f>
        <v>0</v>
      </c>
      <c r="O3696" s="5">
        <f>VLOOKUP(M3696,[1]ArchetypeScores!E:O,11,FALSE)</f>
        <v>-1</v>
      </c>
      <c r="P3696" s="5">
        <f>VLOOKUP(M3696,[1]ArchetypeScores!E:P,12,FALSE)</f>
        <v>0</v>
      </c>
      <c r="Q3696" s="2" t="str">
        <f>VLOOKUP(M3696,[1]ArchetypeScores!E:W,19,FALSE)</f>
        <v>Untargeted</v>
      </c>
      <c r="R3696" s="2">
        <f>VLOOKUP(M3696,[1]ArchetypeScores!E:I,5,FALSE)</f>
        <v>0</v>
      </c>
      <c r="S3696" s="2">
        <f>VLOOKUP(M3696,[1]ArchetypeScores!E:K,7,FALSE)</f>
        <v>0</v>
      </c>
      <c r="T3696" s="2" t="str">
        <f t="shared" si="57"/>
        <v>Not A&amp;R positive</v>
      </c>
    </row>
    <row r="3697" spans="1:20" x14ac:dyDescent="0.3">
      <c r="A3697" s="2" t="s">
        <v>9060</v>
      </c>
      <c r="B3697" s="3" t="s">
        <v>9954</v>
      </c>
      <c r="C3697" s="3" t="s">
        <v>9955</v>
      </c>
      <c r="D3697" s="4">
        <v>6.2E-2</v>
      </c>
      <c r="E3697" s="5" t="s">
        <v>1340</v>
      </c>
      <c r="F3697" s="4">
        <v>7.2669999999999998E-2</v>
      </c>
      <c r="G3697" s="6">
        <v>47795</v>
      </c>
      <c r="H3697" s="3" t="s">
        <v>9956</v>
      </c>
      <c r="I3697" s="3"/>
      <c r="J3697" s="3"/>
      <c r="K3697" s="5" t="s">
        <v>118</v>
      </c>
      <c r="L3697" s="5">
        <v>3</v>
      </c>
      <c r="M3697" s="5" t="s">
        <v>168</v>
      </c>
      <c r="N3697" s="5">
        <f>VLOOKUP(M3697,[1]ArchetypeScores!E:N,10,FALSE)</f>
        <v>0</v>
      </c>
      <c r="O3697" s="5">
        <f>VLOOKUP(M3697,[1]ArchetypeScores!E:O,11,FALSE)</f>
        <v>-1</v>
      </c>
      <c r="P3697" s="5">
        <f>VLOOKUP(M3697,[1]ArchetypeScores!E:P,12,FALSE)</f>
        <v>0</v>
      </c>
      <c r="Q3697" s="2" t="str">
        <f>VLOOKUP(M3697,[1]ArchetypeScores!E:W,19,FALSE)</f>
        <v>Untargeted</v>
      </c>
      <c r="R3697" s="2">
        <f>VLOOKUP(M3697,[1]ArchetypeScores!E:I,5,FALSE)</f>
        <v>0</v>
      </c>
      <c r="S3697" s="2">
        <f>VLOOKUP(M3697,[1]ArchetypeScores!E:K,7,FALSE)</f>
        <v>0</v>
      </c>
      <c r="T3697" s="2" t="str">
        <f t="shared" si="57"/>
        <v>Not A&amp;R positive</v>
      </c>
    </row>
    <row r="3698" spans="1:20" x14ac:dyDescent="0.3">
      <c r="A3698" s="2" t="s">
        <v>9060</v>
      </c>
      <c r="B3698" s="3" t="s">
        <v>9957</v>
      </c>
      <c r="C3698" s="3" t="s">
        <v>9958</v>
      </c>
      <c r="D3698" s="4">
        <v>6.9000000000000006E-2</v>
      </c>
      <c r="E3698" s="5" t="s">
        <v>1340</v>
      </c>
      <c r="F3698" s="4">
        <v>8.072E-2</v>
      </c>
      <c r="G3698" s="6">
        <v>47797</v>
      </c>
      <c r="H3698" s="3" t="s">
        <v>9959</v>
      </c>
      <c r="I3698" s="3"/>
      <c r="J3698" s="3"/>
      <c r="K3698" s="5" t="s">
        <v>118</v>
      </c>
      <c r="L3698" s="5">
        <v>3</v>
      </c>
      <c r="M3698" s="5" t="s">
        <v>168</v>
      </c>
      <c r="N3698" s="5">
        <f>VLOOKUP(M3698,[1]ArchetypeScores!E:N,10,FALSE)</f>
        <v>0</v>
      </c>
      <c r="O3698" s="5">
        <f>VLOOKUP(M3698,[1]ArchetypeScores!E:O,11,FALSE)</f>
        <v>-1</v>
      </c>
      <c r="P3698" s="5">
        <f>VLOOKUP(M3698,[1]ArchetypeScores!E:P,12,FALSE)</f>
        <v>0</v>
      </c>
      <c r="Q3698" s="2" t="str">
        <f>VLOOKUP(M3698,[1]ArchetypeScores!E:W,19,FALSE)</f>
        <v>Untargeted</v>
      </c>
      <c r="R3698" s="2">
        <f>VLOOKUP(M3698,[1]ArchetypeScores!E:I,5,FALSE)</f>
        <v>0</v>
      </c>
      <c r="S3698" s="2">
        <f>VLOOKUP(M3698,[1]ArchetypeScores!E:K,7,FALSE)</f>
        <v>0</v>
      </c>
      <c r="T3698" s="2" t="str">
        <f t="shared" si="57"/>
        <v>Not A&amp;R positive</v>
      </c>
    </row>
    <row r="3699" spans="1:20" x14ac:dyDescent="0.3">
      <c r="A3699" s="2" t="s">
        <v>9060</v>
      </c>
      <c r="B3699" s="3" t="s">
        <v>9960</v>
      </c>
      <c r="C3699" s="3" t="s">
        <v>9961</v>
      </c>
      <c r="D3699" s="4">
        <v>9.5000000000000001E-2</v>
      </c>
      <c r="E3699" s="5" t="s">
        <v>1340</v>
      </c>
      <c r="F3699" s="4">
        <v>0.11186</v>
      </c>
      <c r="G3699" s="6">
        <v>47818</v>
      </c>
      <c r="H3699" s="3" t="s">
        <v>9324</v>
      </c>
      <c r="I3699" s="3" t="s">
        <v>9325</v>
      </c>
      <c r="J3699" s="3"/>
      <c r="K3699" s="5" t="s">
        <v>67</v>
      </c>
      <c r="L3699" s="5">
        <v>2</v>
      </c>
      <c r="M3699" s="5" t="s">
        <v>68</v>
      </c>
      <c r="N3699" s="5">
        <f>VLOOKUP(M3699,[1]ArchetypeScores!E:N,10,FALSE)</f>
        <v>0</v>
      </c>
      <c r="O3699" s="5">
        <f>VLOOKUP(M3699,[1]ArchetypeScores!E:O,11,FALSE)</f>
        <v>-1</v>
      </c>
      <c r="P3699" s="5">
        <f>VLOOKUP(M3699,[1]ArchetypeScores!E:P,12,FALSE)</f>
        <v>0</v>
      </c>
      <c r="Q3699" s="2" t="str">
        <f>VLOOKUP(M3699,[1]ArchetypeScores!E:W,19,FALSE)</f>
        <v>Untargeted</v>
      </c>
      <c r="R3699" s="2">
        <f>VLOOKUP(M3699,[1]ArchetypeScores!E:I,5,FALSE)</f>
        <v>0</v>
      </c>
      <c r="S3699" s="2">
        <f>VLOOKUP(M3699,[1]ArchetypeScores!E:K,7,FALSE)</f>
        <v>0</v>
      </c>
      <c r="T3699" s="2" t="str">
        <f t="shared" si="57"/>
        <v>Not A&amp;R positive</v>
      </c>
    </row>
    <row r="3700" spans="1:20" x14ac:dyDescent="0.3">
      <c r="A3700" s="2" t="s">
        <v>9060</v>
      </c>
      <c r="B3700" s="3" t="s">
        <v>9962</v>
      </c>
      <c r="C3700" s="3" t="s">
        <v>9963</v>
      </c>
      <c r="D3700" s="4"/>
      <c r="E3700" s="5" t="s">
        <v>1340</v>
      </c>
      <c r="F3700" s="4">
        <v>0</v>
      </c>
      <c r="G3700" s="6">
        <v>48014</v>
      </c>
      <c r="H3700" s="3" t="s">
        <v>9964</v>
      </c>
      <c r="I3700" s="3"/>
      <c r="J3700" s="3"/>
      <c r="K3700" s="5" t="s">
        <v>61</v>
      </c>
      <c r="L3700" s="5">
        <v>1</v>
      </c>
      <c r="M3700" s="5" t="s">
        <v>130</v>
      </c>
      <c r="N3700" s="5">
        <f>VLOOKUP(M3700,[1]ArchetypeScores!E:N,10,FALSE)</f>
        <v>0</v>
      </c>
      <c r="O3700" s="5">
        <f>VLOOKUP(M3700,[1]ArchetypeScores!E:O,11,FALSE)</f>
        <v>-1</v>
      </c>
      <c r="P3700" s="5">
        <f>VLOOKUP(M3700,[1]ArchetypeScores!E:P,12,FALSE)</f>
        <v>0</v>
      </c>
      <c r="Q3700" s="2" t="str">
        <f>VLOOKUP(M3700,[1]ArchetypeScores!E:W,19,FALSE)</f>
        <v>Health care</v>
      </c>
      <c r="R3700" s="2">
        <f>VLOOKUP(M3700,[1]ArchetypeScores!E:I,5,FALSE)</f>
        <v>0</v>
      </c>
      <c r="S3700" s="2">
        <f>VLOOKUP(M3700,[1]ArchetypeScores!E:K,7,FALSE)</f>
        <v>0</v>
      </c>
      <c r="T3700" s="2" t="str">
        <f t="shared" si="57"/>
        <v>Not A&amp;R positive</v>
      </c>
    </row>
    <row r="3701" spans="1:20" x14ac:dyDescent="0.3">
      <c r="A3701" s="2" t="s">
        <v>9965</v>
      </c>
      <c r="B3701" s="3" t="s">
        <v>9966</v>
      </c>
      <c r="C3701" s="3" t="s">
        <v>9967</v>
      </c>
      <c r="D3701" s="4">
        <v>1.45</v>
      </c>
      <c r="E3701" s="5" t="s">
        <v>9968</v>
      </c>
      <c r="F3701" s="4">
        <v>0.42079</v>
      </c>
      <c r="G3701" s="6">
        <v>48088</v>
      </c>
      <c r="H3701" s="3" t="s">
        <v>9969</v>
      </c>
      <c r="I3701" s="3"/>
      <c r="J3701" s="3"/>
      <c r="K3701" s="5" t="s">
        <v>53</v>
      </c>
      <c r="L3701" s="5">
        <v>1</v>
      </c>
      <c r="M3701" s="5" t="s">
        <v>54</v>
      </c>
      <c r="N3701" s="5">
        <f>VLOOKUP(M3701,[1]ArchetypeScores!E:N,10,FALSE)</f>
        <v>0</v>
      </c>
      <c r="O3701" s="5">
        <f>VLOOKUP(M3701,[1]ArchetypeScores!E:O,11,FALSE)</f>
        <v>-1</v>
      </c>
      <c r="P3701" s="5">
        <f>VLOOKUP(M3701,[1]ArchetypeScores!E:P,12,FALSE)</f>
        <v>0</v>
      </c>
      <c r="Q3701" s="2" t="str">
        <f>VLOOKUP(M3701,[1]ArchetypeScores!E:W,19,FALSE)</f>
        <v>Untargeted</v>
      </c>
      <c r="R3701" s="2">
        <f>VLOOKUP(M3701,[1]ArchetypeScores!E:I,5,FALSE)</f>
        <v>0</v>
      </c>
      <c r="S3701" s="2">
        <f>VLOOKUP(M3701,[1]ArchetypeScores!E:K,7,FALSE)</f>
        <v>0</v>
      </c>
      <c r="T3701" s="2" t="str">
        <f t="shared" si="57"/>
        <v>Not A&amp;R positive</v>
      </c>
    </row>
    <row r="3702" spans="1:20" x14ac:dyDescent="0.3">
      <c r="A3702" s="2" t="s">
        <v>9965</v>
      </c>
      <c r="B3702" s="3" t="s">
        <v>9970</v>
      </c>
      <c r="C3702" s="3" t="s">
        <v>9971</v>
      </c>
      <c r="D3702" s="4"/>
      <c r="E3702" s="5" t="s">
        <v>9968</v>
      </c>
      <c r="F3702" s="4">
        <v>0</v>
      </c>
      <c r="G3702" s="6">
        <v>48098</v>
      </c>
      <c r="H3702" s="3" t="s">
        <v>9972</v>
      </c>
      <c r="I3702" s="3"/>
      <c r="J3702" s="3"/>
      <c r="K3702" s="5" t="s">
        <v>118</v>
      </c>
      <c r="L3702" s="5">
        <v>4</v>
      </c>
      <c r="M3702" s="5" t="s">
        <v>119</v>
      </c>
      <c r="N3702" s="5">
        <f>VLOOKUP(M3702,[1]ArchetypeScores!E:N,10,FALSE)</f>
        <v>0</v>
      </c>
      <c r="O3702" s="5">
        <f>VLOOKUP(M3702,[1]ArchetypeScores!E:O,11,FALSE)</f>
        <v>-1</v>
      </c>
      <c r="P3702" s="5">
        <f>VLOOKUP(M3702,[1]ArchetypeScores!E:P,12,FALSE)</f>
        <v>0</v>
      </c>
      <c r="Q3702" s="2" t="str">
        <f>VLOOKUP(M3702,[1]ArchetypeScores!E:W,19,FALSE)</f>
        <v>Untargeted</v>
      </c>
      <c r="R3702" s="2">
        <f>VLOOKUP(M3702,[1]ArchetypeScores!E:I,5,FALSE)</f>
        <v>0</v>
      </c>
      <c r="S3702" s="2">
        <f>VLOOKUP(M3702,[1]ArchetypeScores!E:K,7,FALSE)</f>
        <v>0</v>
      </c>
      <c r="T3702" s="2" t="str">
        <f t="shared" si="57"/>
        <v>Not A&amp;R positive</v>
      </c>
    </row>
    <row r="3703" spans="1:20" x14ac:dyDescent="0.3">
      <c r="A3703" s="2" t="s">
        <v>9965</v>
      </c>
      <c r="B3703" s="3" t="s">
        <v>9973</v>
      </c>
      <c r="C3703" s="3" t="s">
        <v>9974</v>
      </c>
      <c r="D3703" s="4"/>
      <c r="E3703" s="5" t="s">
        <v>9968</v>
      </c>
      <c r="F3703" s="4">
        <v>0</v>
      </c>
      <c r="G3703" s="6">
        <v>48124</v>
      </c>
      <c r="H3703" s="3" t="s">
        <v>9975</v>
      </c>
      <c r="I3703" s="3"/>
      <c r="J3703" s="3"/>
      <c r="K3703" s="5" t="s">
        <v>38</v>
      </c>
      <c r="L3703" s="5">
        <v>13</v>
      </c>
      <c r="M3703" s="5" t="s">
        <v>39</v>
      </c>
      <c r="N3703" s="5">
        <f>VLOOKUP(M3703,[1]ArchetypeScores!E:N,10,FALSE)</f>
        <v>0</v>
      </c>
      <c r="O3703" s="5">
        <f>VLOOKUP(M3703,[1]ArchetypeScores!E:O,11,FALSE)</f>
        <v>-2</v>
      </c>
      <c r="P3703" s="5">
        <f>VLOOKUP(M3703,[1]ArchetypeScores!E:P,12,FALSE)</f>
        <v>0</v>
      </c>
      <c r="Q3703" s="2" t="str">
        <f>VLOOKUP(M3703,[1]ArchetypeScores!E:W,19,FALSE)</f>
        <v>Industrials - transportation</v>
      </c>
      <c r="R3703" s="2">
        <f>VLOOKUP(M3703,[1]ArchetypeScores!E:I,5,FALSE)</f>
        <v>0</v>
      </c>
      <c r="S3703" s="2">
        <f>VLOOKUP(M3703,[1]ArchetypeScores!E:K,7,FALSE)</f>
        <v>0</v>
      </c>
      <c r="T3703" s="2" t="str">
        <f t="shared" si="57"/>
        <v>Not A&amp;R positive</v>
      </c>
    </row>
    <row r="3704" spans="1:20" x14ac:dyDescent="0.3">
      <c r="A3704" s="2" t="s">
        <v>9965</v>
      </c>
      <c r="B3704" s="3" t="s">
        <v>9973</v>
      </c>
      <c r="C3704" s="3" t="s">
        <v>9976</v>
      </c>
      <c r="D3704" s="4"/>
      <c r="E3704" s="5" t="s">
        <v>9968</v>
      </c>
      <c r="F3704" s="4">
        <v>0</v>
      </c>
      <c r="G3704" s="6">
        <v>48126</v>
      </c>
      <c r="H3704" s="3" t="s">
        <v>9977</v>
      </c>
      <c r="I3704" s="3"/>
      <c r="J3704" s="3"/>
      <c r="K3704" s="5" t="s">
        <v>38</v>
      </c>
      <c r="L3704" s="5">
        <v>13</v>
      </c>
      <c r="M3704" s="5" t="s">
        <v>39</v>
      </c>
      <c r="N3704" s="5">
        <f>VLOOKUP(M3704,[1]ArchetypeScores!E:N,10,FALSE)</f>
        <v>0</v>
      </c>
      <c r="O3704" s="5">
        <f>VLOOKUP(M3704,[1]ArchetypeScores!E:O,11,FALSE)</f>
        <v>-2</v>
      </c>
      <c r="P3704" s="5">
        <f>VLOOKUP(M3704,[1]ArchetypeScores!E:P,12,FALSE)</f>
        <v>0</v>
      </c>
      <c r="Q3704" s="2" t="str">
        <f>VLOOKUP(M3704,[1]ArchetypeScores!E:W,19,FALSE)</f>
        <v>Industrials - transportation</v>
      </c>
      <c r="R3704" s="2">
        <f>VLOOKUP(M3704,[1]ArchetypeScores!E:I,5,FALSE)</f>
        <v>0</v>
      </c>
      <c r="S3704" s="2">
        <f>VLOOKUP(M3704,[1]ArchetypeScores!E:K,7,FALSE)</f>
        <v>0</v>
      </c>
      <c r="T3704" s="2" t="str">
        <f t="shared" si="57"/>
        <v>Not A&amp;R positive</v>
      </c>
    </row>
    <row r="3705" spans="1:20" x14ac:dyDescent="0.3">
      <c r="A3705" s="2" t="s">
        <v>9965</v>
      </c>
      <c r="B3705" s="3" t="s">
        <v>9978</v>
      </c>
      <c r="C3705" s="3" t="s">
        <v>9979</v>
      </c>
      <c r="D3705" s="4">
        <v>0.23699999999999999</v>
      </c>
      <c r="E3705" s="5" t="s">
        <v>9968</v>
      </c>
      <c r="F3705" s="4">
        <v>7.1199999999999999E-2</v>
      </c>
      <c r="G3705" s="6">
        <v>48069</v>
      </c>
      <c r="H3705" s="3" t="s">
        <v>9980</v>
      </c>
      <c r="I3705" s="3"/>
      <c r="J3705" s="3"/>
      <c r="K3705" s="5" t="s">
        <v>71</v>
      </c>
      <c r="L3705" s="5">
        <v>1</v>
      </c>
      <c r="M3705" s="5" t="s">
        <v>72</v>
      </c>
      <c r="N3705" s="5">
        <f>VLOOKUP(M3705,[1]ArchetypeScores!E:N,10,FALSE)</f>
        <v>0</v>
      </c>
      <c r="O3705" s="5">
        <f>VLOOKUP(M3705,[1]ArchetypeScores!E:O,11,FALSE)</f>
        <v>0</v>
      </c>
      <c r="P3705" s="5">
        <f>VLOOKUP(M3705,[1]ArchetypeScores!E:P,12,FALSE)</f>
        <v>0</v>
      </c>
      <c r="Q3705" s="2" t="str">
        <f>VLOOKUP(M3705,[1]ArchetypeScores!E:W,19,FALSE)</f>
        <v>Other sector</v>
      </c>
      <c r="R3705" s="2">
        <f>VLOOKUP(M3705,[1]ArchetypeScores!E:I,5,FALSE)</f>
        <v>0</v>
      </c>
      <c r="S3705" s="2">
        <f>VLOOKUP(M3705,[1]ArchetypeScores!E:K,7,FALSE)</f>
        <v>0</v>
      </c>
      <c r="T3705" s="2" t="str">
        <f t="shared" si="57"/>
        <v>Not A&amp;R positive</v>
      </c>
    </row>
    <row r="3706" spans="1:20" x14ac:dyDescent="0.3">
      <c r="A3706" s="2" t="s">
        <v>9965</v>
      </c>
      <c r="B3706" s="3" t="s">
        <v>9981</v>
      </c>
      <c r="C3706" s="3" t="s">
        <v>9982</v>
      </c>
      <c r="D3706" s="4"/>
      <c r="E3706" s="5" t="s">
        <v>9968</v>
      </c>
      <c r="F3706" s="4">
        <v>0</v>
      </c>
      <c r="G3706" s="6">
        <v>48074</v>
      </c>
      <c r="H3706" s="3" t="s">
        <v>9983</v>
      </c>
      <c r="I3706" s="3"/>
      <c r="J3706" s="3"/>
      <c r="K3706" s="5" t="s">
        <v>57</v>
      </c>
      <c r="L3706" s="5">
        <v>29</v>
      </c>
      <c r="M3706" s="5" t="s">
        <v>58</v>
      </c>
      <c r="N3706" s="5">
        <f>VLOOKUP(M3706,[1]ArchetypeScores!E:N,10,FALSE)</f>
        <v>0</v>
      </c>
      <c r="O3706" s="5">
        <f>VLOOKUP(M3706,[1]ArchetypeScores!E:O,11,FALSE)</f>
        <v>-1</v>
      </c>
      <c r="P3706" s="5">
        <f>VLOOKUP(M3706,[1]ArchetypeScores!E:P,12,FALSE)</f>
        <v>0</v>
      </c>
      <c r="Q3706" s="2" t="str">
        <f>VLOOKUP(M3706,[1]ArchetypeScores!E:W,19,FALSE)</f>
        <v>Untargeted</v>
      </c>
      <c r="R3706" s="2">
        <f>VLOOKUP(M3706,[1]ArchetypeScores!E:I,5,FALSE)</f>
        <v>0</v>
      </c>
      <c r="S3706" s="2">
        <f>VLOOKUP(M3706,[1]ArchetypeScores!E:K,7,FALSE)</f>
        <v>0</v>
      </c>
      <c r="T3706" s="2" t="str">
        <f t="shared" si="57"/>
        <v>Not A&amp;R positive</v>
      </c>
    </row>
    <row r="3707" spans="1:20" x14ac:dyDescent="0.3">
      <c r="A3707" s="2" t="s">
        <v>9965</v>
      </c>
      <c r="B3707" s="3" t="s">
        <v>9984</v>
      </c>
      <c r="C3707" s="3" t="s">
        <v>9985</v>
      </c>
      <c r="D3707" s="4"/>
      <c r="E3707" s="5" t="s">
        <v>9968</v>
      </c>
      <c r="F3707" s="4">
        <v>0</v>
      </c>
      <c r="G3707" s="6">
        <v>48095</v>
      </c>
      <c r="H3707" s="3" t="s">
        <v>9986</v>
      </c>
      <c r="I3707" s="3"/>
      <c r="J3707" s="3"/>
      <c r="K3707" s="5" t="s">
        <v>392</v>
      </c>
      <c r="L3707" s="5">
        <v>1</v>
      </c>
      <c r="M3707" s="5" t="s">
        <v>393</v>
      </c>
      <c r="N3707" s="5">
        <f>VLOOKUP(M3707,[1]ArchetypeScores!E:N,10,FALSE)</f>
        <v>0</v>
      </c>
      <c r="O3707" s="5">
        <f>VLOOKUP(M3707,[1]ArchetypeScores!E:O,11,FALSE)</f>
        <v>-1</v>
      </c>
      <c r="P3707" s="5">
        <f>VLOOKUP(M3707,[1]ArchetypeScores!E:P,12,FALSE)</f>
        <v>0</v>
      </c>
      <c r="Q3707" s="2" t="str">
        <f>VLOOKUP(M3707,[1]ArchetypeScores!E:W,19,FALSE)</f>
        <v>Other sector</v>
      </c>
      <c r="R3707" s="2">
        <f>VLOOKUP(M3707,[1]ArchetypeScores!E:I,5,FALSE)</f>
        <v>0</v>
      </c>
      <c r="S3707" s="2">
        <f>VLOOKUP(M3707,[1]ArchetypeScores!E:K,7,FALSE)</f>
        <v>0</v>
      </c>
      <c r="T3707" s="2" t="str">
        <f t="shared" si="57"/>
        <v>Not A&amp;R positive</v>
      </c>
    </row>
    <row r="3708" spans="1:20" x14ac:dyDescent="0.3">
      <c r="A3708" s="2" t="s">
        <v>9965</v>
      </c>
      <c r="B3708" s="3" t="s">
        <v>9987</v>
      </c>
      <c r="C3708" s="3" t="s">
        <v>9988</v>
      </c>
      <c r="D3708" s="4">
        <v>0.12</v>
      </c>
      <c r="E3708" s="5" t="s">
        <v>9968</v>
      </c>
      <c r="F3708" s="4">
        <v>3.3279999999999997E-2</v>
      </c>
      <c r="G3708" s="6">
        <v>48119</v>
      </c>
      <c r="H3708" s="3" t="s">
        <v>9989</v>
      </c>
      <c r="I3708" s="3"/>
      <c r="J3708" s="3"/>
      <c r="K3708" s="5" t="s">
        <v>102</v>
      </c>
      <c r="L3708" s="5">
        <v>2</v>
      </c>
      <c r="M3708" s="5" t="s">
        <v>681</v>
      </c>
      <c r="N3708" s="5">
        <f>VLOOKUP(M3708,[1]ArchetypeScores!E:N,10,FALSE)</f>
        <v>0</v>
      </c>
      <c r="O3708" s="5">
        <f>VLOOKUP(M3708,[1]ArchetypeScores!E:O,11,FALSE)</f>
        <v>-1</v>
      </c>
      <c r="P3708" s="5">
        <f>VLOOKUP(M3708,[1]ArchetypeScores!E:P,12,FALSE)</f>
        <v>0</v>
      </c>
      <c r="Q3708" s="2" t="str">
        <f>VLOOKUP(M3708,[1]ArchetypeScores!E:W,19,FALSE)</f>
        <v>Untargeted</v>
      </c>
      <c r="R3708" s="2">
        <f>VLOOKUP(M3708,[1]ArchetypeScores!E:I,5,FALSE)</f>
        <v>0</v>
      </c>
      <c r="S3708" s="2">
        <f>VLOOKUP(M3708,[1]ArchetypeScores!E:K,7,FALSE)</f>
        <v>1</v>
      </c>
      <c r="T3708" s="2" t="str">
        <f t="shared" si="57"/>
        <v>Indirect only</v>
      </c>
    </row>
    <row r="3709" spans="1:20" x14ac:dyDescent="0.3">
      <c r="A3709" s="2" t="s">
        <v>9965</v>
      </c>
      <c r="B3709" s="3" t="s">
        <v>9990</v>
      </c>
      <c r="C3709" s="3" t="s">
        <v>9991</v>
      </c>
      <c r="D3709" s="4"/>
      <c r="E3709" s="5" t="s">
        <v>9968</v>
      </c>
      <c r="F3709" s="4">
        <v>0</v>
      </c>
      <c r="G3709" s="6">
        <v>48096</v>
      </c>
      <c r="H3709" s="3" t="s">
        <v>9992</v>
      </c>
      <c r="I3709" s="3"/>
      <c r="J3709" s="3"/>
      <c r="K3709" s="5" t="s">
        <v>57</v>
      </c>
      <c r="L3709" s="5">
        <v>29</v>
      </c>
      <c r="M3709" s="5" t="s">
        <v>58</v>
      </c>
      <c r="N3709" s="5">
        <f>VLOOKUP(M3709,[1]ArchetypeScores!E:N,10,FALSE)</f>
        <v>0</v>
      </c>
      <c r="O3709" s="5">
        <f>VLOOKUP(M3709,[1]ArchetypeScores!E:O,11,FALSE)</f>
        <v>-1</v>
      </c>
      <c r="P3709" s="5">
        <f>VLOOKUP(M3709,[1]ArchetypeScores!E:P,12,FALSE)</f>
        <v>0</v>
      </c>
      <c r="Q3709" s="2" t="str">
        <f>VLOOKUP(M3709,[1]ArchetypeScores!E:W,19,FALSE)</f>
        <v>Untargeted</v>
      </c>
      <c r="R3709" s="2">
        <f>VLOOKUP(M3709,[1]ArchetypeScores!E:I,5,FALSE)</f>
        <v>0</v>
      </c>
      <c r="S3709" s="2">
        <f>VLOOKUP(M3709,[1]ArchetypeScores!E:K,7,FALSE)</f>
        <v>0</v>
      </c>
      <c r="T3709" s="2" t="str">
        <f t="shared" si="57"/>
        <v>Not A&amp;R positive</v>
      </c>
    </row>
    <row r="3710" spans="1:20" x14ac:dyDescent="0.3">
      <c r="A3710" s="2" t="s">
        <v>9965</v>
      </c>
      <c r="B3710" s="3" t="s">
        <v>9993</v>
      </c>
      <c r="C3710" s="3" t="s">
        <v>9994</v>
      </c>
      <c r="D3710" s="4"/>
      <c r="E3710" s="5" t="s">
        <v>9968</v>
      </c>
      <c r="F3710" s="4">
        <v>0</v>
      </c>
      <c r="G3710" s="6">
        <v>48071</v>
      </c>
      <c r="H3710" s="3" t="s">
        <v>9995</v>
      </c>
      <c r="I3710" s="3"/>
      <c r="J3710" s="3"/>
      <c r="K3710" s="5" t="s">
        <v>57</v>
      </c>
      <c r="L3710" s="5">
        <v>29</v>
      </c>
      <c r="M3710" s="5" t="s">
        <v>58</v>
      </c>
      <c r="N3710" s="5">
        <f>VLOOKUP(M3710,[1]ArchetypeScores!E:N,10,FALSE)</f>
        <v>0</v>
      </c>
      <c r="O3710" s="5">
        <f>VLOOKUP(M3710,[1]ArchetypeScores!E:O,11,FALSE)</f>
        <v>-1</v>
      </c>
      <c r="P3710" s="5">
        <f>VLOOKUP(M3710,[1]ArchetypeScores!E:P,12,FALSE)</f>
        <v>0</v>
      </c>
      <c r="Q3710" s="2" t="str">
        <f>VLOOKUP(M3710,[1]ArchetypeScores!E:W,19,FALSE)</f>
        <v>Untargeted</v>
      </c>
      <c r="R3710" s="2">
        <f>VLOOKUP(M3710,[1]ArchetypeScores!E:I,5,FALSE)</f>
        <v>0</v>
      </c>
      <c r="S3710" s="2">
        <f>VLOOKUP(M3710,[1]ArchetypeScores!E:K,7,FALSE)</f>
        <v>0</v>
      </c>
      <c r="T3710" s="2" t="str">
        <f t="shared" si="57"/>
        <v>Not A&amp;R positive</v>
      </c>
    </row>
    <row r="3711" spans="1:20" x14ac:dyDescent="0.3">
      <c r="A3711" s="2" t="s">
        <v>9965</v>
      </c>
      <c r="B3711" s="3" t="s">
        <v>9996</v>
      </c>
      <c r="C3711" s="3" t="s">
        <v>9997</v>
      </c>
      <c r="D3711" s="4">
        <v>6</v>
      </c>
      <c r="E3711" s="5" t="s">
        <v>9968</v>
      </c>
      <c r="F3711" s="4">
        <v>1.6954899999999999</v>
      </c>
      <c r="G3711" s="6">
        <v>48113</v>
      </c>
      <c r="H3711" s="3" t="s">
        <v>9998</v>
      </c>
      <c r="I3711" s="3" t="s">
        <v>9999</v>
      </c>
      <c r="J3711" s="3"/>
      <c r="K3711" s="5" t="s">
        <v>57</v>
      </c>
      <c r="L3711" s="5">
        <v>29</v>
      </c>
      <c r="M3711" s="5" t="s">
        <v>58</v>
      </c>
      <c r="N3711" s="5">
        <f>VLOOKUP(M3711,[1]ArchetypeScores!E:N,10,FALSE)</f>
        <v>0</v>
      </c>
      <c r="O3711" s="5">
        <f>VLOOKUP(M3711,[1]ArchetypeScores!E:O,11,FALSE)</f>
        <v>-1</v>
      </c>
      <c r="P3711" s="5">
        <f>VLOOKUP(M3711,[1]ArchetypeScores!E:P,12,FALSE)</f>
        <v>0</v>
      </c>
      <c r="Q3711" s="2" t="str">
        <f>VLOOKUP(M3711,[1]ArchetypeScores!E:W,19,FALSE)</f>
        <v>Untargeted</v>
      </c>
      <c r="R3711" s="2">
        <f>VLOOKUP(M3711,[1]ArchetypeScores!E:I,5,FALSE)</f>
        <v>0</v>
      </c>
      <c r="S3711" s="2">
        <f>VLOOKUP(M3711,[1]ArchetypeScores!E:K,7,FALSE)</f>
        <v>0</v>
      </c>
      <c r="T3711" s="2" t="str">
        <f t="shared" si="57"/>
        <v>Not A&amp;R positive</v>
      </c>
    </row>
    <row r="3712" spans="1:20" x14ac:dyDescent="0.3">
      <c r="A3712" s="2" t="s">
        <v>9965</v>
      </c>
      <c r="B3712" s="3" t="s">
        <v>10000</v>
      </c>
      <c r="C3712" s="3" t="s">
        <v>10001</v>
      </c>
      <c r="D3712" s="4">
        <v>2</v>
      </c>
      <c r="E3712" s="5" t="s">
        <v>9968</v>
      </c>
      <c r="F3712" s="4">
        <v>0.62402000000000002</v>
      </c>
      <c r="G3712" s="6">
        <v>48070</v>
      </c>
      <c r="H3712" s="3" t="s">
        <v>10002</v>
      </c>
      <c r="I3712" s="3"/>
      <c r="J3712" s="3"/>
      <c r="K3712" s="5" t="s">
        <v>57</v>
      </c>
      <c r="L3712" s="5">
        <v>29</v>
      </c>
      <c r="M3712" s="5" t="s">
        <v>58</v>
      </c>
      <c r="N3712" s="5">
        <f>VLOOKUP(M3712,[1]ArchetypeScores!E:N,10,FALSE)</f>
        <v>0</v>
      </c>
      <c r="O3712" s="5">
        <f>VLOOKUP(M3712,[1]ArchetypeScores!E:O,11,FALSE)</f>
        <v>-1</v>
      </c>
      <c r="P3712" s="5">
        <f>VLOOKUP(M3712,[1]ArchetypeScores!E:P,12,FALSE)</f>
        <v>0</v>
      </c>
      <c r="Q3712" s="2" t="str">
        <f>VLOOKUP(M3712,[1]ArchetypeScores!E:W,19,FALSE)</f>
        <v>Untargeted</v>
      </c>
      <c r="R3712" s="2">
        <f>VLOOKUP(M3712,[1]ArchetypeScores!E:I,5,FALSE)</f>
        <v>0</v>
      </c>
      <c r="S3712" s="2">
        <f>VLOOKUP(M3712,[1]ArchetypeScores!E:K,7,FALSE)</f>
        <v>0</v>
      </c>
      <c r="T3712" s="2" t="str">
        <f t="shared" si="57"/>
        <v>Not A&amp;R positive</v>
      </c>
    </row>
    <row r="3713" spans="1:20" x14ac:dyDescent="0.3">
      <c r="A3713" s="2" t="s">
        <v>9965</v>
      </c>
      <c r="B3713" s="3" t="s">
        <v>10003</v>
      </c>
      <c r="C3713" s="3" t="s">
        <v>10004</v>
      </c>
      <c r="D3713" s="4"/>
      <c r="E3713" s="5" t="s">
        <v>9968</v>
      </c>
      <c r="F3713" s="4">
        <v>0</v>
      </c>
      <c r="G3713" s="6">
        <v>48086</v>
      </c>
      <c r="H3713" s="3" t="s">
        <v>10005</v>
      </c>
      <c r="I3713" s="3"/>
      <c r="J3713" s="3"/>
      <c r="K3713" s="5" t="s">
        <v>53</v>
      </c>
      <c r="L3713" s="5">
        <v>2</v>
      </c>
      <c r="M3713" s="5" t="s">
        <v>330</v>
      </c>
      <c r="N3713" s="5">
        <f>VLOOKUP(M3713,[1]ArchetypeScores!E:N,10,FALSE)</f>
        <v>0</v>
      </c>
      <c r="O3713" s="5">
        <f>VLOOKUP(M3713,[1]ArchetypeScores!E:O,11,FALSE)</f>
        <v>-1</v>
      </c>
      <c r="P3713" s="5">
        <f>VLOOKUP(M3713,[1]ArchetypeScores!E:P,12,FALSE)</f>
        <v>0</v>
      </c>
      <c r="Q3713" s="2" t="str">
        <f>VLOOKUP(M3713,[1]ArchetypeScores!E:W,19,FALSE)</f>
        <v>Untargeted</v>
      </c>
      <c r="R3713" s="2">
        <f>VLOOKUP(M3713,[1]ArchetypeScores!E:I,5,FALSE)</f>
        <v>0</v>
      </c>
      <c r="S3713" s="2">
        <f>VLOOKUP(M3713,[1]ArchetypeScores!E:K,7,FALSE)</f>
        <v>0</v>
      </c>
      <c r="T3713" s="2" t="str">
        <f t="shared" si="57"/>
        <v>Not A&amp;R positive</v>
      </c>
    </row>
    <row r="3714" spans="1:20" x14ac:dyDescent="0.3">
      <c r="A3714" s="2" t="s">
        <v>9965</v>
      </c>
      <c r="B3714" s="3" t="s">
        <v>10006</v>
      </c>
      <c r="C3714" s="3" t="s">
        <v>10007</v>
      </c>
      <c r="D3714" s="4">
        <v>1.5980000000000001</v>
      </c>
      <c r="E3714" s="5" t="s">
        <v>9968</v>
      </c>
      <c r="F3714" s="4">
        <v>0.45157000000000003</v>
      </c>
      <c r="G3714" s="6">
        <v>48112</v>
      </c>
      <c r="H3714" s="3" t="s">
        <v>9998</v>
      </c>
      <c r="I3714" s="3" t="s">
        <v>9999</v>
      </c>
      <c r="J3714" s="3"/>
      <c r="K3714" s="5" t="s">
        <v>118</v>
      </c>
      <c r="L3714" s="5">
        <v>1</v>
      </c>
      <c r="M3714" s="5" t="s">
        <v>275</v>
      </c>
      <c r="N3714" s="5">
        <f>VLOOKUP(M3714,[1]ArchetypeScores!E:N,10,FALSE)</f>
        <v>0</v>
      </c>
      <c r="O3714" s="5">
        <f>VLOOKUP(M3714,[1]ArchetypeScores!E:O,11,FALSE)</f>
        <v>-1</v>
      </c>
      <c r="P3714" s="5">
        <f>VLOOKUP(M3714,[1]ArchetypeScores!E:P,12,FALSE)</f>
        <v>0</v>
      </c>
      <c r="Q3714" s="2" t="str">
        <f>VLOOKUP(M3714,[1]ArchetypeScores!E:W,19,FALSE)</f>
        <v>Untargeted</v>
      </c>
      <c r="R3714" s="2">
        <f>VLOOKUP(M3714,[1]ArchetypeScores!E:I,5,FALSE)</f>
        <v>0</v>
      </c>
      <c r="S3714" s="2">
        <f>VLOOKUP(M3714,[1]ArchetypeScores!E:K,7,FALSE)</f>
        <v>0</v>
      </c>
      <c r="T3714" s="2" t="str">
        <f t="shared" ref="T3714:T3777" si="58">IF(AND(R3714=1,S3714=1),"Both",IF(AND(R3714=1,S3714=0),"Direct only",IF(AND(R3714=0,S3714=1),"Indirect only","Not A&amp;R positive")))</f>
        <v>Not A&amp;R positive</v>
      </c>
    </row>
    <row r="3715" spans="1:20" x14ac:dyDescent="0.3">
      <c r="A3715" s="2" t="s">
        <v>9965</v>
      </c>
      <c r="B3715" s="3" t="s">
        <v>10008</v>
      </c>
      <c r="C3715" s="3" t="s">
        <v>10009</v>
      </c>
      <c r="D3715" s="4">
        <v>6.5</v>
      </c>
      <c r="E3715" s="5" t="s">
        <v>9968</v>
      </c>
      <c r="F3715" s="4">
        <v>1.9009</v>
      </c>
      <c r="G3715" s="6">
        <v>48081</v>
      </c>
      <c r="H3715" s="3" t="s">
        <v>10010</v>
      </c>
      <c r="I3715" s="3"/>
      <c r="J3715" s="3"/>
      <c r="K3715" s="5" t="s">
        <v>118</v>
      </c>
      <c r="L3715" s="5">
        <v>3</v>
      </c>
      <c r="M3715" s="5" t="s">
        <v>168</v>
      </c>
      <c r="N3715" s="5">
        <f>VLOOKUP(M3715,[1]ArchetypeScores!E:N,10,FALSE)</f>
        <v>0</v>
      </c>
      <c r="O3715" s="5">
        <f>VLOOKUP(M3715,[1]ArchetypeScores!E:O,11,FALSE)</f>
        <v>-1</v>
      </c>
      <c r="P3715" s="5">
        <f>VLOOKUP(M3715,[1]ArchetypeScores!E:P,12,FALSE)</f>
        <v>0</v>
      </c>
      <c r="Q3715" s="2" t="str">
        <f>VLOOKUP(M3715,[1]ArchetypeScores!E:W,19,FALSE)</f>
        <v>Untargeted</v>
      </c>
      <c r="R3715" s="2">
        <f>VLOOKUP(M3715,[1]ArchetypeScores!E:I,5,FALSE)</f>
        <v>0</v>
      </c>
      <c r="S3715" s="2">
        <f>VLOOKUP(M3715,[1]ArchetypeScores!E:K,7,FALSE)</f>
        <v>0</v>
      </c>
      <c r="T3715" s="2" t="str">
        <f t="shared" si="58"/>
        <v>Not A&amp;R positive</v>
      </c>
    </row>
    <row r="3716" spans="1:20" x14ac:dyDescent="0.3">
      <c r="A3716" s="2" t="s">
        <v>9965</v>
      </c>
      <c r="B3716" s="3" t="s">
        <v>10011</v>
      </c>
      <c r="C3716" s="3" t="s">
        <v>10012</v>
      </c>
      <c r="D3716" s="4">
        <v>0.1</v>
      </c>
      <c r="E3716" s="5" t="s">
        <v>9968</v>
      </c>
      <c r="F3716" s="4">
        <v>2.9180000000000001E-2</v>
      </c>
      <c r="G3716" s="6">
        <v>48084</v>
      </c>
      <c r="H3716" s="3" t="s">
        <v>10013</v>
      </c>
      <c r="I3716" s="3"/>
      <c r="J3716" s="3"/>
      <c r="K3716" s="5" t="s">
        <v>154</v>
      </c>
      <c r="L3716" s="5">
        <v>2</v>
      </c>
      <c r="M3716" s="5" t="s">
        <v>255</v>
      </c>
      <c r="N3716" s="5">
        <f>VLOOKUP(M3716,[1]ArchetypeScores!E:N,10,FALSE)</f>
        <v>1</v>
      </c>
      <c r="O3716" s="5">
        <f>VLOOKUP(M3716,[1]ArchetypeScores!E:O,11,FALSE)</f>
        <v>0</v>
      </c>
      <c r="P3716" s="5">
        <f>VLOOKUP(M3716,[1]ArchetypeScores!E:P,12,FALSE)</f>
        <v>0</v>
      </c>
      <c r="Q3716" s="2" t="str">
        <f>VLOOKUP(M3716,[1]ArchetypeScores!E:W,19,FALSE)</f>
        <v>Education and training</v>
      </c>
      <c r="R3716" s="2">
        <f>VLOOKUP(M3716,[1]ArchetypeScores!E:I,5,FALSE)</f>
        <v>0</v>
      </c>
      <c r="S3716" s="2">
        <f>VLOOKUP(M3716,[1]ArchetypeScores!E:K,7,FALSE)</f>
        <v>1</v>
      </c>
      <c r="T3716" s="2" t="str">
        <f t="shared" si="58"/>
        <v>Indirect only</v>
      </c>
    </row>
    <row r="3717" spans="1:20" x14ac:dyDescent="0.3">
      <c r="A3717" s="2" t="s">
        <v>9965</v>
      </c>
      <c r="B3717" s="3" t="s">
        <v>5239</v>
      </c>
      <c r="C3717" s="3" t="s">
        <v>10014</v>
      </c>
      <c r="D3717" s="4">
        <v>9.2999999999999999E-2</v>
      </c>
      <c r="E3717" s="5" t="s">
        <v>9968</v>
      </c>
      <c r="F3717" s="4">
        <v>2.8219999999999999E-2</v>
      </c>
      <c r="G3717" s="6">
        <v>48067</v>
      </c>
      <c r="H3717" s="3" t="s">
        <v>10015</v>
      </c>
      <c r="I3717" s="3"/>
      <c r="J3717" s="3"/>
      <c r="K3717" s="5" t="s">
        <v>71</v>
      </c>
      <c r="L3717" s="5">
        <v>1</v>
      </c>
      <c r="M3717" s="5" t="s">
        <v>72</v>
      </c>
      <c r="N3717" s="5">
        <f>VLOOKUP(M3717,[1]ArchetypeScores!E:N,10,FALSE)</f>
        <v>0</v>
      </c>
      <c r="O3717" s="5">
        <f>VLOOKUP(M3717,[1]ArchetypeScores!E:O,11,FALSE)</f>
        <v>0</v>
      </c>
      <c r="P3717" s="5">
        <f>VLOOKUP(M3717,[1]ArchetypeScores!E:P,12,FALSE)</f>
        <v>0</v>
      </c>
      <c r="Q3717" s="2" t="str">
        <f>VLOOKUP(M3717,[1]ArchetypeScores!E:W,19,FALSE)</f>
        <v>Other sector</v>
      </c>
      <c r="R3717" s="2">
        <f>VLOOKUP(M3717,[1]ArchetypeScores!E:I,5,FALSE)</f>
        <v>0</v>
      </c>
      <c r="S3717" s="2">
        <f>VLOOKUP(M3717,[1]ArchetypeScores!E:K,7,FALSE)</f>
        <v>0</v>
      </c>
      <c r="T3717" s="2" t="str">
        <f t="shared" si="58"/>
        <v>Not A&amp;R positive</v>
      </c>
    </row>
    <row r="3718" spans="1:20" x14ac:dyDescent="0.3">
      <c r="A3718" s="2" t="s">
        <v>9965</v>
      </c>
      <c r="B3718" s="3" t="s">
        <v>10016</v>
      </c>
      <c r="C3718" s="3" t="s">
        <v>10017</v>
      </c>
      <c r="D3718" s="4">
        <v>0.2</v>
      </c>
      <c r="E3718" s="5" t="s">
        <v>9968</v>
      </c>
      <c r="F3718" s="4">
        <v>5.756E-2</v>
      </c>
      <c r="G3718" s="6">
        <v>48090</v>
      </c>
      <c r="H3718" s="3" t="s">
        <v>10018</v>
      </c>
      <c r="I3718" s="3"/>
      <c r="J3718" s="3"/>
      <c r="K3718" s="5" t="s">
        <v>163</v>
      </c>
      <c r="L3718" s="5">
        <v>1</v>
      </c>
      <c r="M3718" s="5" t="s">
        <v>975</v>
      </c>
      <c r="N3718" s="5">
        <f>VLOOKUP(M3718,[1]ArchetypeScores!E:N,10,FALSE)</f>
        <v>0</v>
      </c>
      <c r="O3718" s="5">
        <f>VLOOKUP(M3718,[1]ArchetypeScores!E:O,11,FALSE)</f>
        <v>0</v>
      </c>
      <c r="P3718" s="5">
        <f>VLOOKUP(M3718,[1]ArchetypeScores!E:P,12,FALSE)</f>
        <v>0</v>
      </c>
      <c r="Q3718" s="2" t="str">
        <f>VLOOKUP(M3718,[1]ArchetypeScores!E:W,19,FALSE)</f>
        <v>Other sector</v>
      </c>
      <c r="R3718" s="2">
        <f>VLOOKUP(M3718,[1]ArchetypeScores!E:I,5,FALSE)</f>
        <v>0</v>
      </c>
      <c r="S3718" s="2">
        <f>VLOOKUP(M3718,[1]ArchetypeScores!E:K,7,FALSE)</f>
        <v>0</v>
      </c>
      <c r="T3718" s="2" t="str">
        <f t="shared" si="58"/>
        <v>Not A&amp;R positive</v>
      </c>
    </row>
    <row r="3719" spans="1:20" x14ac:dyDescent="0.3">
      <c r="A3719" s="2" t="s">
        <v>9965</v>
      </c>
      <c r="B3719" s="3" t="s">
        <v>10019</v>
      </c>
      <c r="C3719" s="3" t="s">
        <v>10020</v>
      </c>
      <c r="D3719" s="4">
        <v>0.04</v>
      </c>
      <c r="E3719" s="5" t="s">
        <v>9968</v>
      </c>
      <c r="F3719" s="4">
        <v>1.159E-2</v>
      </c>
      <c r="G3719" s="6">
        <v>48085</v>
      </c>
      <c r="H3719" s="3" t="s">
        <v>10021</v>
      </c>
      <c r="I3719" s="3"/>
      <c r="J3719" s="3"/>
      <c r="K3719" s="5" t="s">
        <v>163</v>
      </c>
      <c r="L3719" s="5">
        <v>1</v>
      </c>
      <c r="M3719" s="5" t="s">
        <v>975</v>
      </c>
      <c r="N3719" s="5">
        <f>VLOOKUP(M3719,[1]ArchetypeScores!E:N,10,FALSE)</f>
        <v>0</v>
      </c>
      <c r="O3719" s="5">
        <f>VLOOKUP(M3719,[1]ArchetypeScores!E:O,11,FALSE)</f>
        <v>0</v>
      </c>
      <c r="P3719" s="5">
        <f>VLOOKUP(M3719,[1]ArchetypeScores!E:P,12,FALSE)</f>
        <v>0</v>
      </c>
      <c r="Q3719" s="2" t="str">
        <f>VLOOKUP(M3719,[1]ArchetypeScores!E:W,19,FALSE)</f>
        <v>Other sector</v>
      </c>
      <c r="R3719" s="2">
        <f>VLOOKUP(M3719,[1]ArchetypeScores!E:I,5,FALSE)</f>
        <v>0</v>
      </c>
      <c r="S3719" s="2">
        <f>VLOOKUP(M3719,[1]ArchetypeScores!E:K,7,FALSE)</f>
        <v>0</v>
      </c>
      <c r="T3719" s="2" t="str">
        <f t="shared" si="58"/>
        <v>Not A&amp;R positive</v>
      </c>
    </row>
    <row r="3720" spans="1:20" x14ac:dyDescent="0.3">
      <c r="A3720" s="2" t="s">
        <v>9965</v>
      </c>
      <c r="B3720" s="3" t="s">
        <v>10022</v>
      </c>
      <c r="C3720" s="3" t="s">
        <v>10023</v>
      </c>
      <c r="D3720" s="4">
        <v>4.0000000000000001E-3</v>
      </c>
      <c r="E3720" s="5" t="s">
        <v>9968</v>
      </c>
      <c r="F3720" s="4">
        <v>1.1299999999999999E-3</v>
      </c>
      <c r="G3720" s="6">
        <v>48103</v>
      </c>
      <c r="H3720" s="3" t="s">
        <v>10024</v>
      </c>
      <c r="I3720" s="3"/>
      <c r="J3720" s="3"/>
      <c r="K3720" s="5" t="s">
        <v>47</v>
      </c>
      <c r="L3720" s="5">
        <v>1</v>
      </c>
      <c r="M3720" s="5" t="s">
        <v>48</v>
      </c>
      <c r="N3720" s="5">
        <f>VLOOKUP(M3720,[1]ArchetypeScores!E:N,10,FALSE)</f>
        <v>0</v>
      </c>
      <c r="O3720" s="5">
        <f>VLOOKUP(M3720,[1]ArchetypeScores!E:O,11,FALSE)</f>
        <v>0</v>
      </c>
      <c r="P3720" s="5">
        <f>VLOOKUP(M3720,[1]ArchetypeScores!E:P,12,FALSE)</f>
        <v>0</v>
      </c>
      <c r="Q3720" s="2" t="str">
        <f>VLOOKUP(M3720,[1]ArchetypeScores!E:W,19,FALSE)</f>
        <v>Consumer (including agriculture and tourism)</v>
      </c>
      <c r="R3720" s="2">
        <f>VLOOKUP(M3720,[1]ArchetypeScores!E:I,5,FALSE)</f>
        <v>0</v>
      </c>
      <c r="S3720" s="2">
        <f>VLOOKUP(M3720,[1]ArchetypeScores!E:K,7,FALSE)</f>
        <v>0</v>
      </c>
      <c r="T3720" s="2" t="str">
        <f t="shared" si="58"/>
        <v>Not A&amp;R positive</v>
      </c>
    </row>
    <row r="3721" spans="1:20" x14ac:dyDescent="0.3">
      <c r="A3721" s="2" t="s">
        <v>9965</v>
      </c>
      <c r="B3721" s="3" t="s">
        <v>10025</v>
      </c>
      <c r="C3721" s="3" t="s">
        <v>10026</v>
      </c>
      <c r="D3721" s="4"/>
      <c r="E3721" s="5" t="s">
        <v>9968</v>
      </c>
      <c r="F3721" s="4">
        <v>0</v>
      </c>
      <c r="G3721" s="6">
        <v>48062</v>
      </c>
      <c r="H3721" s="3" t="s">
        <v>10027</v>
      </c>
      <c r="I3721" s="3"/>
      <c r="J3721" s="3"/>
      <c r="K3721" s="5" t="s">
        <v>67</v>
      </c>
      <c r="L3721" s="5">
        <v>2</v>
      </c>
      <c r="M3721" s="5" t="s">
        <v>68</v>
      </c>
      <c r="N3721" s="5">
        <f>VLOOKUP(M3721,[1]ArchetypeScores!E:N,10,FALSE)</f>
        <v>0</v>
      </c>
      <c r="O3721" s="5">
        <f>VLOOKUP(M3721,[1]ArchetypeScores!E:O,11,FALSE)</f>
        <v>-1</v>
      </c>
      <c r="P3721" s="5">
        <f>VLOOKUP(M3721,[1]ArchetypeScores!E:P,12,FALSE)</f>
        <v>0</v>
      </c>
      <c r="Q3721" s="2" t="str">
        <f>VLOOKUP(M3721,[1]ArchetypeScores!E:W,19,FALSE)</f>
        <v>Untargeted</v>
      </c>
      <c r="R3721" s="2">
        <f>VLOOKUP(M3721,[1]ArchetypeScores!E:I,5,FALSE)</f>
        <v>0</v>
      </c>
      <c r="S3721" s="2">
        <f>VLOOKUP(M3721,[1]ArchetypeScores!E:K,7,FALSE)</f>
        <v>0</v>
      </c>
      <c r="T3721" s="2" t="str">
        <f t="shared" si="58"/>
        <v>Not A&amp;R positive</v>
      </c>
    </row>
    <row r="3722" spans="1:20" x14ac:dyDescent="0.3">
      <c r="A3722" s="2" t="s">
        <v>9965</v>
      </c>
      <c r="B3722" s="3" t="s">
        <v>10028</v>
      </c>
      <c r="C3722" s="3" t="s">
        <v>10029</v>
      </c>
      <c r="D3722" s="4">
        <v>0.5</v>
      </c>
      <c r="E3722" s="5" t="s">
        <v>9968</v>
      </c>
      <c r="F3722" s="4">
        <v>0.1439</v>
      </c>
      <c r="G3722" s="6">
        <v>48089</v>
      </c>
      <c r="H3722" s="3" t="s">
        <v>10030</v>
      </c>
      <c r="I3722" s="3"/>
      <c r="J3722" s="3"/>
      <c r="K3722" s="5" t="s">
        <v>67</v>
      </c>
      <c r="L3722" s="5">
        <v>2</v>
      </c>
      <c r="M3722" s="5" t="s">
        <v>68</v>
      </c>
      <c r="N3722" s="5">
        <f>VLOOKUP(M3722,[1]ArchetypeScores!E:N,10,FALSE)</f>
        <v>0</v>
      </c>
      <c r="O3722" s="5">
        <f>VLOOKUP(M3722,[1]ArchetypeScores!E:O,11,FALSE)</f>
        <v>-1</v>
      </c>
      <c r="P3722" s="5">
        <f>VLOOKUP(M3722,[1]ArchetypeScores!E:P,12,FALSE)</f>
        <v>0</v>
      </c>
      <c r="Q3722" s="2" t="str">
        <f>VLOOKUP(M3722,[1]ArchetypeScores!E:W,19,FALSE)</f>
        <v>Untargeted</v>
      </c>
      <c r="R3722" s="2">
        <f>VLOOKUP(M3722,[1]ArchetypeScores!E:I,5,FALSE)</f>
        <v>0</v>
      </c>
      <c r="S3722" s="2">
        <f>VLOOKUP(M3722,[1]ArchetypeScores!E:K,7,FALSE)</f>
        <v>0</v>
      </c>
      <c r="T3722" s="2" t="str">
        <f t="shared" si="58"/>
        <v>Not A&amp;R positive</v>
      </c>
    </row>
    <row r="3723" spans="1:20" x14ac:dyDescent="0.3">
      <c r="A3723" s="2" t="s">
        <v>9965</v>
      </c>
      <c r="B3723" s="3" t="s">
        <v>10031</v>
      </c>
      <c r="C3723" s="3" t="s">
        <v>10032</v>
      </c>
      <c r="D3723" s="4">
        <v>0.2</v>
      </c>
      <c r="E3723" s="5" t="s">
        <v>9968</v>
      </c>
      <c r="F3723" s="4">
        <v>5.6480000000000002E-2</v>
      </c>
      <c r="G3723" s="6">
        <v>48104</v>
      </c>
      <c r="H3723" s="3" t="s">
        <v>10033</v>
      </c>
      <c r="I3723" s="3"/>
      <c r="J3723" s="3"/>
      <c r="K3723" s="5" t="s">
        <v>25</v>
      </c>
      <c r="L3723" s="5">
        <v>15</v>
      </c>
      <c r="M3723" s="5" t="s">
        <v>26</v>
      </c>
      <c r="N3723" s="5">
        <f>VLOOKUP(M3723,[1]ArchetypeScores!E:N,10,FALSE)</f>
        <v>1</v>
      </c>
      <c r="O3723" s="5">
        <f>VLOOKUP(M3723,[1]ArchetypeScores!E:O,11,FALSE)</f>
        <v>-2</v>
      </c>
      <c r="P3723" s="5">
        <f>VLOOKUP(M3723,[1]ArchetypeScores!E:P,12,FALSE)</f>
        <v>0</v>
      </c>
      <c r="Q3723" s="2" t="str">
        <f>VLOOKUP(M3723,[1]ArchetypeScores!E:W,19,FALSE)</f>
        <v>Energy and water</v>
      </c>
      <c r="R3723" s="2">
        <f>VLOOKUP(M3723,[1]ArchetypeScores!E:I,5,FALSE)</f>
        <v>0</v>
      </c>
      <c r="S3723" s="2">
        <f>VLOOKUP(M3723,[1]ArchetypeScores!E:K,7,FALSE)</f>
        <v>0</v>
      </c>
      <c r="T3723" s="2" t="str">
        <f t="shared" si="58"/>
        <v>Not A&amp;R positive</v>
      </c>
    </row>
    <row r="3724" spans="1:20" x14ac:dyDescent="0.3">
      <c r="A3724" s="2" t="s">
        <v>9965</v>
      </c>
      <c r="B3724" s="3" t="s">
        <v>10034</v>
      </c>
      <c r="C3724" s="3" t="s">
        <v>10035</v>
      </c>
      <c r="D3724" s="4"/>
      <c r="E3724" s="5" t="s">
        <v>9968</v>
      </c>
      <c r="F3724" s="4">
        <v>0</v>
      </c>
      <c r="G3724" s="6">
        <v>48079</v>
      </c>
      <c r="H3724" s="3" t="s">
        <v>10036</v>
      </c>
      <c r="I3724" s="3"/>
      <c r="J3724" s="3"/>
      <c r="K3724" s="5" t="s">
        <v>57</v>
      </c>
      <c r="L3724" s="5">
        <v>29</v>
      </c>
      <c r="M3724" s="5" t="s">
        <v>58</v>
      </c>
      <c r="N3724" s="5">
        <f>VLOOKUP(M3724,[1]ArchetypeScores!E:N,10,FALSE)</f>
        <v>0</v>
      </c>
      <c r="O3724" s="5">
        <f>VLOOKUP(M3724,[1]ArchetypeScores!E:O,11,FALSE)</f>
        <v>-1</v>
      </c>
      <c r="P3724" s="5">
        <f>VLOOKUP(M3724,[1]ArchetypeScores!E:P,12,FALSE)</f>
        <v>0</v>
      </c>
      <c r="Q3724" s="2" t="str">
        <f>VLOOKUP(M3724,[1]ArchetypeScores!E:W,19,FALSE)</f>
        <v>Untargeted</v>
      </c>
      <c r="R3724" s="2">
        <f>VLOOKUP(M3724,[1]ArchetypeScores!E:I,5,FALSE)</f>
        <v>0</v>
      </c>
      <c r="S3724" s="2">
        <f>VLOOKUP(M3724,[1]ArchetypeScores!E:K,7,FALSE)</f>
        <v>0</v>
      </c>
      <c r="T3724" s="2" t="str">
        <f t="shared" si="58"/>
        <v>Not A&amp;R positive</v>
      </c>
    </row>
    <row r="3725" spans="1:20" x14ac:dyDescent="0.3">
      <c r="A3725" s="2" t="s">
        <v>9965</v>
      </c>
      <c r="B3725" s="3" t="s">
        <v>10037</v>
      </c>
      <c r="C3725" s="3" t="s">
        <v>10038</v>
      </c>
      <c r="D3725" s="4"/>
      <c r="E3725" s="5" t="s">
        <v>9968</v>
      </c>
      <c r="F3725" s="4">
        <v>0</v>
      </c>
      <c r="G3725" s="6">
        <v>48087</v>
      </c>
      <c r="H3725" s="3" t="s">
        <v>9969</v>
      </c>
      <c r="I3725" s="3"/>
      <c r="J3725" s="3"/>
      <c r="K3725" s="5" t="s">
        <v>118</v>
      </c>
      <c r="L3725" s="5">
        <v>3</v>
      </c>
      <c r="M3725" s="5" t="s">
        <v>168</v>
      </c>
      <c r="N3725" s="5">
        <f>VLOOKUP(M3725,[1]ArchetypeScores!E:N,10,FALSE)</f>
        <v>0</v>
      </c>
      <c r="O3725" s="5">
        <f>VLOOKUP(M3725,[1]ArchetypeScores!E:O,11,FALSE)</f>
        <v>-1</v>
      </c>
      <c r="P3725" s="5">
        <f>VLOOKUP(M3725,[1]ArchetypeScores!E:P,12,FALSE)</f>
        <v>0</v>
      </c>
      <c r="Q3725" s="2" t="str">
        <f>VLOOKUP(M3725,[1]ArchetypeScores!E:W,19,FALSE)</f>
        <v>Untargeted</v>
      </c>
      <c r="R3725" s="2">
        <f>VLOOKUP(M3725,[1]ArchetypeScores!E:I,5,FALSE)</f>
        <v>0</v>
      </c>
      <c r="S3725" s="2">
        <f>VLOOKUP(M3725,[1]ArchetypeScores!E:K,7,FALSE)</f>
        <v>0</v>
      </c>
      <c r="T3725" s="2" t="str">
        <f t="shared" si="58"/>
        <v>Not A&amp;R positive</v>
      </c>
    </row>
    <row r="3726" spans="1:20" x14ac:dyDescent="0.3">
      <c r="A3726" s="2" t="s">
        <v>9965</v>
      </c>
      <c r="B3726" s="3" t="s">
        <v>320</v>
      </c>
      <c r="C3726" s="3" t="s">
        <v>10039</v>
      </c>
      <c r="D3726" s="4"/>
      <c r="E3726" s="5" t="s">
        <v>9968</v>
      </c>
      <c r="F3726" s="4">
        <v>0</v>
      </c>
      <c r="G3726" s="6">
        <v>48097</v>
      </c>
      <c r="H3726" s="3" t="s">
        <v>9972</v>
      </c>
      <c r="I3726" s="3"/>
      <c r="J3726" s="3"/>
      <c r="K3726" s="5" t="s">
        <v>67</v>
      </c>
      <c r="L3726" s="5">
        <v>1</v>
      </c>
      <c r="M3726" s="5" t="s">
        <v>265</v>
      </c>
      <c r="N3726" s="5">
        <f>VLOOKUP(M3726,[1]ArchetypeScores!E:N,10,FALSE)</f>
        <v>0</v>
      </c>
      <c r="O3726" s="5">
        <f>VLOOKUP(M3726,[1]ArchetypeScores!E:O,11,FALSE)</f>
        <v>-1</v>
      </c>
      <c r="P3726" s="5">
        <f>VLOOKUP(M3726,[1]ArchetypeScores!E:P,12,FALSE)</f>
        <v>0</v>
      </c>
      <c r="Q3726" s="2" t="str">
        <f>VLOOKUP(M3726,[1]ArchetypeScores!E:W,19,FALSE)</f>
        <v>Untargeted</v>
      </c>
      <c r="R3726" s="2">
        <f>VLOOKUP(M3726,[1]ArchetypeScores!E:I,5,FALSE)</f>
        <v>0</v>
      </c>
      <c r="S3726" s="2">
        <f>VLOOKUP(M3726,[1]ArchetypeScores!E:K,7,FALSE)</f>
        <v>0</v>
      </c>
      <c r="T3726" s="2" t="str">
        <f t="shared" si="58"/>
        <v>Not A&amp;R positive</v>
      </c>
    </row>
    <row r="3727" spans="1:20" x14ac:dyDescent="0.3">
      <c r="A3727" s="2" t="s">
        <v>9965</v>
      </c>
      <c r="B3727" s="3" t="s">
        <v>10040</v>
      </c>
      <c r="C3727" s="3" t="s">
        <v>10041</v>
      </c>
      <c r="D3727" s="4"/>
      <c r="E3727" s="5" t="s">
        <v>9968</v>
      </c>
      <c r="F3727" s="4">
        <v>0</v>
      </c>
      <c r="G3727" s="6">
        <v>48082</v>
      </c>
      <c r="H3727" s="3" t="s">
        <v>10042</v>
      </c>
      <c r="I3727" s="3"/>
      <c r="J3727" s="3"/>
      <c r="K3727" s="5" t="s">
        <v>53</v>
      </c>
      <c r="L3727" s="5">
        <v>1</v>
      </c>
      <c r="M3727" s="5" t="s">
        <v>54</v>
      </c>
      <c r="N3727" s="5">
        <f>VLOOKUP(M3727,[1]ArchetypeScores!E:N,10,FALSE)</f>
        <v>0</v>
      </c>
      <c r="O3727" s="5">
        <f>VLOOKUP(M3727,[1]ArchetypeScores!E:O,11,FALSE)</f>
        <v>-1</v>
      </c>
      <c r="P3727" s="5">
        <f>VLOOKUP(M3727,[1]ArchetypeScores!E:P,12,FALSE)</f>
        <v>0</v>
      </c>
      <c r="Q3727" s="2" t="str">
        <f>VLOOKUP(M3727,[1]ArchetypeScores!E:W,19,FALSE)</f>
        <v>Untargeted</v>
      </c>
      <c r="R3727" s="2">
        <f>VLOOKUP(M3727,[1]ArchetypeScores!E:I,5,FALSE)</f>
        <v>0</v>
      </c>
      <c r="S3727" s="2">
        <f>VLOOKUP(M3727,[1]ArchetypeScores!E:K,7,FALSE)</f>
        <v>0</v>
      </c>
      <c r="T3727" s="2" t="str">
        <f t="shared" si="58"/>
        <v>Not A&amp;R positive</v>
      </c>
    </row>
    <row r="3728" spans="1:20" x14ac:dyDescent="0.3">
      <c r="A3728" s="2" t="s">
        <v>9965</v>
      </c>
      <c r="B3728" s="3" t="s">
        <v>10043</v>
      </c>
      <c r="C3728" s="3" t="s">
        <v>10044</v>
      </c>
      <c r="D3728" s="4"/>
      <c r="E3728" s="5" t="s">
        <v>9968</v>
      </c>
      <c r="F3728" s="4">
        <v>0</v>
      </c>
      <c r="G3728" s="6">
        <v>48080</v>
      </c>
      <c r="H3728" s="3" t="s">
        <v>10045</v>
      </c>
      <c r="I3728" s="3"/>
      <c r="J3728" s="3"/>
      <c r="K3728" s="5" t="s">
        <v>38</v>
      </c>
      <c r="L3728" s="5">
        <v>13</v>
      </c>
      <c r="M3728" s="5" t="s">
        <v>39</v>
      </c>
      <c r="N3728" s="5">
        <f>VLOOKUP(M3728,[1]ArchetypeScores!E:N,10,FALSE)</f>
        <v>0</v>
      </c>
      <c r="O3728" s="5">
        <f>VLOOKUP(M3728,[1]ArchetypeScores!E:O,11,FALSE)</f>
        <v>-2</v>
      </c>
      <c r="P3728" s="5">
        <f>VLOOKUP(M3728,[1]ArchetypeScores!E:P,12,FALSE)</f>
        <v>0</v>
      </c>
      <c r="Q3728" s="2" t="str">
        <f>VLOOKUP(M3728,[1]ArchetypeScores!E:W,19,FALSE)</f>
        <v>Industrials - transportation</v>
      </c>
      <c r="R3728" s="2">
        <f>VLOOKUP(M3728,[1]ArchetypeScores!E:I,5,FALSE)</f>
        <v>0</v>
      </c>
      <c r="S3728" s="2">
        <f>VLOOKUP(M3728,[1]ArchetypeScores!E:K,7,FALSE)</f>
        <v>0</v>
      </c>
      <c r="T3728" s="2" t="str">
        <f t="shared" si="58"/>
        <v>Not A&amp;R positive</v>
      </c>
    </row>
    <row r="3729" spans="1:20" x14ac:dyDescent="0.3">
      <c r="A3729" s="2" t="s">
        <v>9965</v>
      </c>
      <c r="B3729" s="3" t="s">
        <v>10046</v>
      </c>
      <c r="C3729" s="3" t="s">
        <v>10047</v>
      </c>
      <c r="D3729" s="4">
        <v>0.7</v>
      </c>
      <c r="E3729" s="5" t="s">
        <v>9968</v>
      </c>
      <c r="F3729" s="4">
        <v>0.20577999999999999</v>
      </c>
      <c r="G3729" s="6">
        <v>48077</v>
      </c>
      <c r="H3729" s="3" t="s">
        <v>10048</v>
      </c>
      <c r="I3729" s="3" t="s">
        <v>10049</v>
      </c>
      <c r="J3729" s="3"/>
      <c r="K3729" s="5" t="s">
        <v>47</v>
      </c>
      <c r="L3729" s="5">
        <v>1</v>
      </c>
      <c r="M3729" s="5" t="s">
        <v>48</v>
      </c>
      <c r="N3729" s="5">
        <f>VLOOKUP(M3729,[1]ArchetypeScores!E:N,10,FALSE)</f>
        <v>0</v>
      </c>
      <c r="O3729" s="5">
        <f>VLOOKUP(M3729,[1]ArchetypeScores!E:O,11,FALSE)</f>
        <v>0</v>
      </c>
      <c r="P3729" s="5">
        <f>VLOOKUP(M3729,[1]ArchetypeScores!E:P,12,FALSE)</f>
        <v>0</v>
      </c>
      <c r="Q3729" s="2" t="str">
        <f>VLOOKUP(M3729,[1]ArchetypeScores!E:W,19,FALSE)</f>
        <v>Consumer (including agriculture and tourism)</v>
      </c>
      <c r="R3729" s="2">
        <f>VLOOKUP(M3729,[1]ArchetypeScores!E:I,5,FALSE)</f>
        <v>0</v>
      </c>
      <c r="S3729" s="2">
        <f>VLOOKUP(M3729,[1]ArchetypeScores!E:K,7,FALSE)</f>
        <v>0</v>
      </c>
      <c r="T3729" s="2" t="str">
        <f t="shared" si="58"/>
        <v>Not A&amp;R positive</v>
      </c>
    </row>
    <row r="3730" spans="1:20" x14ac:dyDescent="0.3">
      <c r="A3730" s="2" t="s">
        <v>9965</v>
      </c>
      <c r="B3730" s="3" t="s">
        <v>10050</v>
      </c>
      <c r="C3730" s="3" t="s">
        <v>10051</v>
      </c>
      <c r="D3730" s="4">
        <v>0.03</v>
      </c>
      <c r="E3730" s="5" t="s">
        <v>9968</v>
      </c>
      <c r="F3730" s="4">
        <v>8.5000000000000006E-3</v>
      </c>
      <c r="G3730" s="6">
        <v>48100</v>
      </c>
      <c r="H3730" s="3" t="s">
        <v>10052</v>
      </c>
      <c r="I3730" s="3"/>
      <c r="J3730" s="3"/>
      <c r="K3730" s="5" t="s">
        <v>47</v>
      </c>
      <c r="L3730" s="5">
        <v>1</v>
      </c>
      <c r="M3730" s="5" t="s">
        <v>48</v>
      </c>
      <c r="N3730" s="5">
        <f>VLOOKUP(M3730,[1]ArchetypeScores!E:N,10,FALSE)</f>
        <v>0</v>
      </c>
      <c r="O3730" s="5">
        <f>VLOOKUP(M3730,[1]ArchetypeScores!E:O,11,FALSE)</f>
        <v>0</v>
      </c>
      <c r="P3730" s="5">
        <f>VLOOKUP(M3730,[1]ArchetypeScores!E:P,12,FALSE)</f>
        <v>0</v>
      </c>
      <c r="Q3730" s="2" t="str">
        <f>VLOOKUP(M3730,[1]ArchetypeScores!E:W,19,FALSE)</f>
        <v>Consumer (including agriculture and tourism)</v>
      </c>
      <c r="R3730" s="2">
        <f>VLOOKUP(M3730,[1]ArchetypeScores!E:I,5,FALSE)</f>
        <v>0</v>
      </c>
      <c r="S3730" s="2">
        <f>VLOOKUP(M3730,[1]ArchetypeScores!E:K,7,FALSE)</f>
        <v>0</v>
      </c>
      <c r="T3730" s="2" t="str">
        <f t="shared" si="58"/>
        <v>Not A&amp;R positive</v>
      </c>
    </row>
    <row r="3731" spans="1:20" x14ac:dyDescent="0.3">
      <c r="A3731" s="2" t="s">
        <v>9965</v>
      </c>
      <c r="B3731" s="3" t="s">
        <v>10053</v>
      </c>
      <c r="C3731" s="3" t="s">
        <v>10054</v>
      </c>
      <c r="D3731" s="4">
        <v>7</v>
      </c>
      <c r="E3731" s="5" t="s">
        <v>9968</v>
      </c>
      <c r="F3731" s="4">
        <v>2.0321799999999999</v>
      </c>
      <c r="G3731" s="6">
        <v>48083</v>
      </c>
      <c r="H3731" s="3" t="s">
        <v>10055</v>
      </c>
      <c r="I3731" s="3"/>
      <c r="J3731" s="3"/>
      <c r="K3731" s="5" t="s">
        <v>392</v>
      </c>
      <c r="L3731" s="5">
        <v>3</v>
      </c>
      <c r="M3731" s="5" t="s">
        <v>1436</v>
      </c>
      <c r="N3731" s="5">
        <f>VLOOKUP(M3731,[1]ArchetypeScores!E:N,10,FALSE)</f>
        <v>0</v>
      </c>
      <c r="O3731" s="5">
        <f>VLOOKUP(M3731,[1]ArchetypeScores!E:O,11,FALSE)</f>
        <v>-1</v>
      </c>
      <c r="P3731" s="5">
        <f>VLOOKUP(M3731,[1]ArchetypeScores!E:P,12,FALSE)</f>
        <v>0</v>
      </c>
      <c r="Q3731" s="2" t="str">
        <f>VLOOKUP(M3731,[1]ArchetypeScores!E:W,19,FALSE)</f>
        <v>Untargeted</v>
      </c>
      <c r="R3731" s="2">
        <f>VLOOKUP(M3731,[1]ArchetypeScores!E:I,5,FALSE)</f>
        <v>0</v>
      </c>
      <c r="S3731" s="2">
        <f>VLOOKUP(M3731,[1]ArchetypeScores!E:K,7,FALSE)</f>
        <v>0</v>
      </c>
      <c r="T3731" s="2" t="str">
        <f t="shared" si="58"/>
        <v>Not A&amp;R positive</v>
      </c>
    </row>
    <row r="3732" spans="1:20" x14ac:dyDescent="0.3">
      <c r="A3732" s="2" t="s">
        <v>9965</v>
      </c>
      <c r="B3732" s="3" t="s">
        <v>10056</v>
      </c>
      <c r="C3732" s="3" t="s">
        <v>10057</v>
      </c>
      <c r="D3732" s="4">
        <v>1.4999999999999999E-2</v>
      </c>
      <c r="E3732" s="5" t="s">
        <v>9968</v>
      </c>
      <c r="F3732" s="4">
        <v>4.2500000000000003E-3</v>
      </c>
      <c r="G3732" s="6">
        <v>48101</v>
      </c>
      <c r="H3732" s="3" t="s">
        <v>10024</v>
      </c>
      <c r="I3732" s="3"/>
      <c r="J3732" s="3"/>
      <c r="K3732" s="5" t="s">
        <v>102</v>
      </c>
      <c r="L3732" s="5">
        <v>2</v>
      </c>
      <c r="M3732" s="5" t="s">
        <v>681</v>
      </c>
      <c r="N3732" s="5">
        <f>VLOOKUP(M3732,[1]ArchetypeScores!E:N,10,FALSE)</f>
        <v>0</v>
      </c>
      <c r="O3732" s="5">
        <f>VLOOKUP(M3732,[1]ArchetypeScores!E:O,11,FALSE)</f>
        <v>-1</v>
      </c>
      <c r="P3732" s="5">
        <f>VLOOKUP(M3732,[1]ArchetypeScores!E:P,12,FALSE)</f>
        <v>0</v>
      </c>
      <c r="Q3732" s="2" t="str">
        <f>VLOOKUP(M3732,[1]ArchetypeScores!E:W,19,FALSE)</f>
        <v>Untargeted</v>
      </c>
      <c r="R3732" s="2">
        <f>VLOOKUP(M3732,[1]ArchetypeScores!E:I,5,FALSE)</f>
        <v>0</v>
      </c>
      <c r="S3732" s="2">
        <f>VLOOKUP(M3732,[1]ArchetypeScores!E:K,7,FALSE)</f>
        <v>1</v>
      </c>
      <c r="T3732" s="2" t="str">
        <f t="shared" si="58"/>
        <v>Indirect only</v>
      </c>
    </row>
    <row r="3733" spans="1:20" x14ac:dyDescent="0.3">
      <c r="A3733" s="2" t="s">
        <v>9965</v>
      </c>
      <c r="B3733" s="3" t="s">
        <v>10058</v>
      </c>
      <c r="C3733" s="3" t="s">
        <v>10059</v>
      </c>
      <c r="D3733" s="4">
        <v>0.31</v>
      </c>
      <c r="E3733" s="5" t="s">
        <v>9968</v>
      </c>
      <c r="F3733" s="4">
        <v>8.9219999999999994E-2</v>
      </c>
      <c r="G3733" s="6">
        <v>48092</v>
      </c>
      <c r="H3733" s="3" t="s">
        <v>10060</v>
      </c>
      <c r="I3733" s="3"/>
      <c r="J3733" s="3"/>
      <c r="K3733" s="5" t="s">
        <v>112</v>
      </c>
      <c r="L3733" s="5" t="s">
        <v>112</v>
      </c>
      <c r="M3733" s="5" t="s">
        <v>961</v>
      </c>
      <c r="N3733" s="5">
        <f>VLOOKUP(M3733,[1]ArchetypeScores!E:N,10,FALSE)</f>
        <v>0</v>
      </c>
      <c r="O3733" s="5">
        <f>VLOOKUP(M3733,[1]ArchetypeScores!E:O,11,FALSE)</f>
        <v>0</v>
      </c>
      <c r="P3733" s="5">
        <f>VLOOKUP(M3733,[1]ArchetypeScores!E:P,12,FALSE)</f>
        <v>0</v>
      </c>
      <c r="Q3733" s="2" t="str">
        <f>VLOOKUP(M3733,[1]ArchetypeScores!E:W,19,FALSE)</f>
        <v>Untargeted</v>
      </c>
      <c r="R3733" s="2">
        <f>VLOOKUP(M3733,[1]ArchetypeScores!E:I,5,FALSE)</f>
        <v>0</v>
      </c>
      <c r="S3733" s="2">
        <f>VLOOKUP(M3733,[1]ArchetypeScores!E:K,7,FALSE)</f>
        <v>0</v>
      </c>
      <c r="T3733" s="2" t="str">
        <f t="shared" si="58"/>
        <v>Not A&amp;R positive</v>
      </c>
    </row>
    <row r="3734" spans="1:20" x14ac:dyDescent="0.3">
      <c r="A3734" s="2" t="s">
        <v>9965</v>
      </c>
      <c r="B3734" s="3" t="s">
        <v>10061</v>
      </c>
      <c r="C3734" s="3" t="s">
        <v>10062</v>
      </c>
      <c r="D3734" s="4"/>
      <c r="E3734" s="5" t="s">
        <v>9968</v>
      </c>
      <c r="F3734" s="4">
        <v>0</v>
      </c>
      <c r="G3734" s="6">
        <v>48073</v>
      </c>
      <c r="H3734" s="3" t="s">
        <v>10063</v>
      </c>
      <c r="I3734" s="3"/>
      <c r="J3734" s="3"/>
      <c r="K3734" s="5" t="s">
        <v>291</v>
      </c>
      <c r="L3734" s="5">
        <v>4</v>
      </c>
      <c r="M3734" s="5" t="s">
        <v>292</v>
      </c>
      <c r="N3734" s="5">
        <f>VLOOKUP(M3734,[1]ArchetypeScores!E:N,10,FALSE)</f>
        <v>1</v>
      </c>
      <c r="O3734" s="5">
        <f>VLOOKUP(M3734,[1]ArchetypeScores!E:O,11,FALSE)</f>
        <v>0</v>
      </c>
      <c r="P3734" s="5">
        <f>VLOOKUP(M3734,[1]ArchetypeScores!E:P,12,FALSE)</f>
        <v>0</v>
      </c>
      <c r="Q3734" s="2" t="str">
        <f>VLOOKUP(M3734,[1]ArchetypeScores!E:W,19,FALSE)</f>
        <v>Education and training</v>
      </c>
      <c r="R3734" s="2">
        <f>VLOOKUP(M3734,[1]ArchetypeScores!E:I,5,FALSE)</f>
        <v>0</v>
      </c>
      <c r="S3734" s="2">
        <f>VLOOKUP(M3734,[1]ArchetypeScores!E:K,7,FALSE)</f>
        <v>0</v>
      </c>
      <c r="T3734" s="2" t="str">
        <f t="shared" si="58"/>
        <v>Not A&amp;R positive</v>
      </c>
    </row>
    <row r="3735" spans="1:20" x14ac:dyDescent="0.3">
      <c r="A3735" s="2" t="s">
        <v>9965</v>
      </c>
      <c r="B3735" s="3" t="s">
        <v>10064</v>
      </c>
      <c r="C3735" s="3" t="s">
        <v>10065</v>
      </c>
      <c r="D3735" s="4">
        <v>1.5980000000000001</v>
      </c>
      <c r="E3735" s="5" t="s">
        <v>9968</v>
      </c>
      <c r="F3735" s="4">
        <v>0.45157000000000003</v>
      </c>
      <c r="G3735" s="6">
        <v>48107</v>
      </c>
      <c r="H3735" s="3" t="s">
        <v>9998</v>
      </c>
      <c r="I3735" s="3" t="s">
        <v>9999</v>
      </c>
      <c r="J3735" s="3"/>
      <c r="K3735" s="5" t="s">
        <v>118</v>
      </c>
      <c r="L3735" s="5">
        <v>3</v>
      </c>
      <c r="M3735" s="5" t="s">
        <v>168</v>
      </c>
      <c r="N3735" s="5">
        <f>VLOOKUP(M3735,[1]ArchetypeScores!E:N,10,FALSE)</f>
        <v>0</v>
      </c>
      <c r="O3735" s="5">
        <f>VLOOKUP(M3735,[1]ArchetypeScores!E:O,11,FALSE)</f>
        <v>-1</v>
      </c>
      <c r="P3735" s="5">
        <f>VLOOKUP(M3735,[1]ArchetypeScores!E:P,12,FALSE)</f>
        <v>0</v>
      </c>
      <c r="Q3735" s="2" t="str">
        <f>VLOOKUP(M3735,[1]ArchetypeScores!E:W,19,FALSE)</f>
        <v>Untargeted</v>
      </c>
      <c r="R3735" s="2">
        <f>VLOOKUP(M3735,[1]ArchetypeScores!E:I,5,FALSE)</f>
        <v>0</v>
      </c>
      <c r="S3735" s="2">
        <f>VLOOKUP(M3735,[1]ArchetypeScores!E:K,7,FALSE)</f>
        <v>0</v>
      </c>
      <c r="T3735" s="2" t="str">
        <f t="shared" si="58"/>
        <v>Not A&amp;R positive</v>
      </c>
    </row>
    <row r="3736" spans="1:20" x14ac:dyDescent="0.3">
      <c r="A3736" s="2" t="s">
        <v>9965</v>
      </c>
      <c r="B3736" s="3" t="s">
        <v>10066</v>
      </c>
      <c r="C3736" s="3" t="s">
        <v>10067</v>
      </c>
      <c r="D3736" s="4">
        <v>11</v>
      </c>
      <c r="E3736" s="5" t="s">
        <v>9968</v>
      </c>
      <c r="F3736" s="4">
        <v>3.1084000000000001</v>
      </c>
      <c r="G3736" s="6">
        <v>48106</v>
      </c>
      <c r="H3736" s="3" t="s">
        <v>9998</v>
      </c>
      <c r="I3736" s="3" t="s">
        <v>9999</v>
      </c>
      <c r="J3736" s="3"/>
      <c r="K3736" s="5" t="s">
        <v>61</v>
      </c>
      <c r="L3736" s="5">
        <v>1</v>
      </c>
      <c r="M3736" s="5" t="s">
        <v>130</v>
      </c>
      <c r="N3736" s="5">
        <f>VLOOKUP(M3736,[1]ArchetypeScores!E:N,10,FALSE)</f>
        <v>0</v>
      </c>
      <c r="O3736" s="5">
        <f>VLOOKUP(M3736,[1]ArchetypeScores!E:O,11,FALSE)</f>
        <v>-1</v>
      </c>
      <c r="P3736" s="5">
        <f>VLOOKUP(M3736,[1]ArchetypeScores!E:P,12,FALSE)</f>
        <v>0</v>
      </c>
      <c r="Q3736" s="2" t="str">
        <f>VLOOKUP(M3736,[1]ArchetypeScores!E:W,19,FALSE)</f>
        <v>Health care</v>
      </c>
      <c r="R3736" s="2">
        <f>VLOOKUP(M3736,[1]ArchetypeScores!E:I,5,FALSE)</f>
        <v>0</v>
      </c>
      <c r="S3736" s="2">
        <f>VLOOKUP(M3736,[1]ArchetypeScores!E:K,7,FALSE)</f>
        <v>0</v>
      </c>
      <c r="T3736" s="2" t="str">
        <f t="shared" si="58"/>
        <v>Not A&amp;R positive</v>
      </c>
    </row>
    <row r="3737" spans="1:20" x14ac:dyDescent="0.3">
      <c r="A3737" s="2" t="s">
        <v>9965</v>
      </c>
      <c r="B3737" s="3" t="s">
        <v>10068</v>
      </c>
      <c r="C3737" s="3" t="s">
        <v>10069</v>
      </c>
      <c r="D3737" s="4">
        <v>1.349</v>
      </c>
      <c r="E3737" s="5" t="s">
        <v>9968</v>
      </c>
      <c r="F3737" s="4">
        <v>0.40937000000000001</v>
      </c>
      <c r="G3737" s="6">
        <v>48064</v>
      </c>
      <c r="H3737" s="3" t="s">
        <v>10015</v>
      </c>
      <c r="I3737" s="3"/>
      <c r="J3737" s="3"/>
      <c r="K3737" s="5" t="s">
        <v>61</v>
      </c>
      <c r="L3737" s="5">
        <v>1</v>
      </c>
      <c r="M3737" s="5" t="s">
        <v>130</v>
      </c>
      <c r="N3737" s="5">
        <f>VLOOKUP(M3737,[1]ArchetypeScores!E:N,10,FALSE)</f>
        <v>0</v>
      </c>
      <c r="O3737" s="5">
        <f>VLOOKUP(M3737,[1]ArchetypeScores!E:O,11,FALSE)</f>
        <v>-1</v>
      </c>
      <c r="P3737" s="5">
        <f>VLOOKUP(M3737,[1]ArchetypeScores!E:P,12,FALSE)</f>
        <v>0</v>
      </c>
      <c r="Q3737" s="2" t="str">
        <f>VLOOKUP(M3737,[1]ArchetypeScores!E:W,19,FALSE)</f>
        <v>Health care</v>
      </c>
      <c r="R3737" s="2">
        <f>VLOOKUP(M3737,[1]ArchetypeScores!E:I,5,FALSE)</f>
        <v>0</v>
      </c>
      <c r="S3737" s="2">
        <f>VLOOKUP(M3737,[1]ArchetypeScores!E:K,7,FALSE)</f>
        <v>0</v>
      </c>
      <c r="T3737" s="2" t="str">
        <f t="shared" si="58"/>
        <v>Not A&amp;R positive</v>
      </c>
    </row>
    <row r="3738" spans="1:20" x14ac:dyDescent="0.3">
      <c r="A3738" s="2" t="s">
        <v>9965</v>
      </c>
      <c r="B3738" s="3" t="s">
        <v>10068</v>
      </c>
      <c r="C3738" s="3" t="s">
        <v>10070</v>
      </c>
      <c r="D3738" s="4">
        <v>0.26400000000000001</v>
      </c>
      <c r="E3738" s="5" t="s">
        <v>9968</v>
      </c>
      <c r="F3738" s="4">
        <v>8.0110000000000001E-2</v>
      </c>
      <c r="G3738" s="6">
        <v>48065</v>
      </c>
      <c r="H3738" s="3" t="s">
        <v>10015</v>
      </c>
      <c r="I3738" s="3"/>
      <c r="J3738" s="3"/>
      <c r="K3738" s="5" t="s">
        <v>71</v>
      </c>
      <c r="L3738" s="5">
        <v>1</v>
      </c>
      <c r="M3738" s="5" t="s">
        <v>72</v>
      </c>
      <c r="N3738" s="5">
        <f>VLOOKUP(M3738,[1]ArchetypeScores!E:N,10,FALSE)</f>
        <v>0</v>
      </c>
      <c r="O3738" s="5">
        <f>VLOOKUP(M3738,[1]ArchetypeScores!E:O,11,FALSE)</f>
        <v>0</v>
      </c>
      <c r="P3738" s="5">
        <f>VLOOKUP(M3738,[1]ArchetypeScores!E:P,12,FALSE)</f>
        <v>0</v>
      </c>
      <c r="Q3738" s="2" t="str">
        <f>VLOOKUP(M3738,[1]ArchetypeScores!E:W,19,FALSE)</f>
        <v>Other sector</v>
      </c>
      <c r="R3738" s="2">
        <f>VLOOKUP(M3738,[1]ArchetypeScores!E:I,5,FALSE)</f>
        <v>0</v>
      </c>
      <c r="S3738" s="2">
        <f>VLOOKUP(M3738,[1]ArchetypeScores!E:K,7,FALSE)</f>
        <v>0</v>
      </c>
      <c r="T3738" s="2" t="str">
        <f t="shared" si="58"/>
        <v>Not A&amp;R positive</v>
      </c>
    </row>
    <row r="3739" spans="1:20" x14ac:dyDescent="0.3">
      <c r="A3739" s="2" t="s">
        <v>9965</v>
      </c>
      <c r="B3739" s="3" t="s">
        <v>10071</v>
      </c>
      <c r="C3739" s="3" t="s">
        <v>10072</v>
      </c>
      <c r="D3739" s="4"/>
      <c r="E3739" s="5" t="s">
        <v>9968</v>
      </c>
      <c r="F3739" s="4">
        <v>0</v>
      </c>
      <c r="G3739" s="6">
        <v>48121</v>
      </c>
      <c r="H3739" s="3" t="s">
        <v>10073</v>
      </c>
      <c r="I3739" s="3"/>
      <c r="J3739" s="3"/>
      <c r="K3739" s="5" t="s">
        <v>84</v>
      </c>
      <c r="L3739" s="5">
        <v>4</v>
      </c>
      <c r="M3739" s="5" t="s">
        <v>849</v>
      </c>
      <c r="N3739" s="5">
        <f>VLOOKUP(M3739,[1]ArchetypeScores!E:N,10,FALSE)</f>
        <v>0</v>
      </c>
      <c r="O3739" s="5">
        <f>VLOOKUP(M3739,[1]ArchetypeScores!E:O,11,FALSE)</f>
        <v>-1</v>
      </c>
      <c r="P3739" s="5">
        <f>VLOOKUP(M3739,[1]ArchetypeScores!E:P,12,FALSE)</f>
        <v>0</v>
      </c>
      <c r="Q3739" s="2" t="str">
        <f>VLOOKUP(M3739,[1]ArchetypeScores!E:W,19,FALSE)</f>
        <v>Untargeted</v>
      </c>
      <c r="R3739" s="2">
        <f>VLOOKUP(M3739,[1]ArchetypeScores!E:I,5,FALSE)</f>
        <v>0</v>
      </c>
      <c r="S3739" s="2">
        <f>VLOOKUP(M3739,[1]ArchetypeScores!E:K,7,FALSE)</f>
        <v>0</v>
      </c>
      <c r="T3739" s="2" t="str">
        <f t="shared" si="58"/>
        <v>Not A&amp;R positive</v>
      </c>
    </row>
    <row r="3740" spans="1:20" x14ac:dyDescent="0.3">
      <c r="A3740" s="2" t="s">
        <v>9965</v>
      </c>
      <c r="B3740" s="3" t="s">
        <v>10074</v>
      </c>
      <c r="C3740" s="3" t="s">
        <v>10075</v>
      </c>
      <c r="D3740" s="4">
        <v>4.75</v>
      </c>
      <c r="E3740" s="5" t="s">
        <v>9968</v>
      </c>
      <c r="F3740" s="4">
        <v>1.3963699999999999</v>
      </c>
      <c r="G3740" s="6">
        <v>48078</v>
      </c>
      <c r="H3740" s="3" t="s">
        <v>10076</v>
      </c>
      <c r="I3740" s="3" t="s">
        <v>10049</v>
      </c>
      <c r="J3740" s="3"/>
      <c r="K3740" s="5" t="s">
        <v>291</v>
      </c>
      <c r="L3740" s="5">
        <v>4</v>
      </c>
      <c r="M3740" s="5" t="s">
        <v>292</v>
      </c>
      <c r="N3740" s="5">
        <f>VLOOKUP(M3740,[1]ArchetypeScores!E:N,10,FALSE)</f>
        <v>1</v>
      </c>
      <c r="O3740" s="5">
        <f>VLOOKUP(M3740,[1]ArchetypeScores!E:O,11,FALSE)</f>
        <v>0</v>
      </c>
      <c r="P3740" s="5">
        <f>VLOOKUP(M3740,[1]ArchetypeScores!E:P,12,FALSE)</f>
        <v>0</v>
      </c>
      <c r="Q3740" s="2" t="str">
        <f>VLOOKUP(M3740,[1]ArchetypeScores!E:W,19,FALSE)</f>
        <v>Education and training</v>
      </c>
      <c r="R3740" s="2">
        <f>VLOOKUP(M3740,[1]ArchetypeScores!E:I,5,FALSE)</f>
        <v>0</v>
      </c>
      <c r="S3740" s="2">
        <f>VLOOKUP(M3740,[1]ArchetypeScores!E:K,7,FALSE)</f>
        <v>0</v>
      </c>
      <c r="T3740" s="2" t="str">
        <f t="shared" si="58"/>
        <v>Not A&amp;R positive</v>
      </c>
    </row>
    <row r="3741" spans="1:20" x14ac:dyDescent="0.3">
      <c r="A3741" s="2" t="s">
        <v>9965</v>
      </c>
      <c r="B3741" s="3" t="s">
        <v>10077</v>
      </c>
      <c r="C3741" s="3" t="s">
        <v>10078</v>
      </c>
      <c r="D3741" s="4">
        <v>10</v>
      </c>
      <c r="E3741" s="5" t="s">
        <v>9968</v>
      </c>
      <c r="F3741" s="4">
        <v>2.9542600000000001</v>
      </c>
      <c r="G3741" s="6">
        <v>48072</v>
      </c>
      <c r="H3741" s="3" t="s">
        <v>10079</v>
      </c>
      <c r="I3741" s="3"/>
      <c r="J3741" s="3"/>
      <c r="K3741" s="5" t="s">
        <v>57</v>
      </c>
      <c r="L3741" s="5">
        <v>29</v>
      </c>
      <c r="M3741" s="5" t="s">
        <v>58</v>
      </c>
      <c r="N3741" s="5">
        <f>VLOOKUP(M3741,[1]ArchetypeScores!E:N,10,FALSE)</f>
        <v>0</v>
      </c>
      <c r="O3741" s="5">
        <f>VLOOKUP(M3741,[1]ArchetypeScores!E:O,11,FALSE)</f>
        <v>-1</v>
      </c>
      <c r="P3741" s="5">
        <f>VLOOKUP(M3741,[1]ArchetypeScores!E:P,12,FALSE)</f>
        <v>0</v>
      </c>
      <c r="Q3741" s="2" t="str">
        <f>VLOOKUP(M3741,[1]ArchetypeScores!E:W,19,FALSE)</f>
        <v>Untargeted</v>
      </c>
      <c r="R3741" s="2">
        <f>VLOOKUP(M3741,[1]ArchetypeScores!E:I,5,FALSE)</f>
        <v>0</v>
      </c>
      <c r="S3741" s="2">
        <f>VLOOKUP(M3741,[1]ArchetypeScores!E:K,7,FALSE)</f>
        <v>0</v>
      </c>
      <c r="T3741" s="2" t="str">
        <f t="shared" si="58"/>
        <v>Not A&amp;R positive</v>
      </c>
    </row>
    <row r="3742" spans="1:20" x14ac:dyDescent="0.3">
      <c r="A3742" s="2" t="s">
        <v>9965</v>
      </c>
      <c r="B3742" s="3" t="s">
        <v>6260</v>
      </c>
      <c r="C3742" s="3" t="s">
        <v>10080</v>
      </c>
      <c r="D3742" s="4">
        <v>0.255</v>
      </c>
      <c r="E3742" s="5" t="s">
        <v>9968</v>
      </c>
      <c r="F3742" s="4">
        <v>7.3389999999999997E-2</v>
      </c>
      <c r="G3742" s="6">
        <v>48093</v>
      </c>
      <c r="H3742" s="3" t="s">
        <v>10060</v>
      </c>
      <c r="I3742" s="3"/>
      <c r="J3742" s="3"/>
      <c r="K3742" s="5" t="s">
        <v>57</v>
      </c>
      <c r="L3742" s="5">
        <v>29</v>
      </c>
      <c r="M3742" s="5" t="s">
        <v>58</v>
      </c>
      <c r="N3742" s="5">
        <f>VLOOKUP(M3742,[1]ArchetypeScores!E:N,10,FALSE)</f>
        <v>0</v>
      </c>
      <c r="O3742" s="5">
        <f>VLOOKUP(M3742,[1]ArchetypeScores!E:O,11,FALSE)</f>
        <v>-1</v>
      </c>
      <c r="P3742" s="5">
        <f>VLOOKUP(M3742,[1]ArchetypeScores!E:P,12,FALSE)</f>
        <v>0</v>
      </c>
      <c r="Q3742" s="2" t="str">
        <f>VLOOKUP(M3742,[1]ArchetypeScores!E:W,19,FALSE)</f>
        <v>Untargeted</v>
      </c>
      <c r="R3742" s="2">
        <f>VLOOKUP(M3742,[1]ArchetypeScores!E:I,5,FALSE)</f>
        <v>0</v>
      </c>
      <c r="S3742" s="2">
        <f>VLOOKUP(M3742,[1]ArchetypeScores!E:K,7,FALSE)</f>
        <v>0</v>
      </c>
      <c r="T3742" s="2" t="str">
        <f t="shared" si="58"/>
        <v>Not A&amp;R positive</v>
      </c>
    </row>
    <row r="3743" spans="1:20" x14ac:dyDescent="0.3">
      <c r="A3743" s="2" t="s">
        <v>9965</v>
      </c>
      <c r="B3743" s="3" t="s">
        <v>10081</v>
      </c>
      <c r="C3743" s="3" t="s">
        <v>10082</v>
      </c>
      <c r="D3743" s="4">
        <v>2.8</v>
      </c>
      <c r="E3743" s="5" t="s">
        <v>9968</v>
      </c>
      <c r="F3743" s="4">
        <v>0.78271000000000002</v>
      </c>
      <c r="G3743" s="6">
        <v>48105</v>
      </c>
      <c r="H3743" s="3" t="s">
        <v>10083</v>
      </c>
      <c r="I3743" s="3"/>
      <c r="J3743" s="3"/>
      <c r="K3743" s="5" t="s">
        <v>1306</v>
      </c>
      <c r="L3743" s="5">
        <v>1</v>
      </c>
      <c r="M3743" s="5" t="s">
        <v>1307</v>
      </c>
      <c r="N3743" s="5">
        <f>VLOOKUP(M3743,[1]ArchetypeScores!E:N,10,FALSE)</f>
        <v>0</v>
      </c>
      <c r="O3743" s="5">
        <f>VLOOKUP(M3743,[1]ArchetypeScores!E:O,11,FALSE)</f>
        <v>-1</v>
      </c>
      <c r="P3743" s="5">
        <f>VLOOKUP(M3743,[1]ArchetypeScores!E:P,12,FALSE)</f>
        <v>0</v>
      </c>
      <c r="Q3743" s="2" t="str">
        <f>VLOOKUP(M3743,[1]ArchetypeScores!E:W,19,FALSE)</f>
        <v>Untargeted</v>
      </c>
      <c r="R3743" s="2">
        <f>VLOOKUP(M3743,[1]ArchetypeScores!E:I,5,FALSE)</f>
        <v>0</v>
      </c>
      <c r="S3743" s="2">
        <f>VLOOKUP(M3743,[1]ArchetypeScores!E:K,7,FALSE)</f>
        <v>0</v>
      </c>
      <c r="T3743" s="2" t="str">
        <f t="shared" si="58"/>
        <v>Not A&amp;R positive</v>
      </c>
    </row>
    <row r="3744" spans="1:20" x14ac:dyDescent="0.3">
      <c r="A3744" s="2" t="s">
        <v>9965</v>
      </c>
      <c r="B3744" s="3" t="s">
        <v>10084</v>
      </c>
      <c r="C3744" s="3" t="s">
        <v>10085</v>
      </c>
      <c r="D3744" s="4">
        <v>0.13500000000000001</v>
      </c>
      <c r="E3744" s="5" t="s">
        <v>9968</v>
      </c>
      <c r="F3744" s="4">
        <v>3.8850000000000003E-2</v>
      </c>
      <c r="G3744" s="6">
        <v>48094</v>
      </c>
      <c r="H3744" s="3" t="s">
        <v>10060</v>
      </c>
      <c r="I3744" s="3"/>
      <c r="J3744" s="3"/>
      <c r="K3744" s="5" t="s">
        <v>38</v>
      </c>
      <c r="L3744" s="5">
        <v>29</v>
      </c>
      <c r="M3744" s="5" t="s">
        <v>316</v>
      </c>
      <c r="N3744" s="5">
        <f>VLOOKUP(M3744,[1]ArchetypeScores!E:N,10,FALSE)</f>
        <v>0</v>
      </c>
      <c r="O3744" s="5">
        <f>VLOOKUP(M3744,[1]ArchetypeScores!E:O,11,FALSE)</f>
        <v>-1</v>
      </c>
      <c r="P3744" s="5">
        <f>VLOOKUP(M3744,[1]ArchetypeScores!E:P,12,FALSE)</f>
        <v>0</v>
      </c>
      <c r="Q3744" s="2" t="str">
        <f>VLOOKUP(M3744,[1]ArchetypeScores!E:W,19,FALSE)</f>
        <v>Other sector</v>
      </c>
      <c r="R3744" s="2">
        <f>VLOOKUP(M3744,[1]ArchetypeScores!E:I,5,FALSE)</f>
        <v>0</v>
      </c>
      <c r="S3744" s="2">
        <f>VLOOKUP(M3744,[1]ArchetypeScores!E:K,7,FALSE)</f>
        <v>0</v>
      </c>
      <c r="T3744" s="2" t="str">
        <f t="shared" si="58"/>
        <v>Not A&amp;R positive</v>
      </c>
    </row>
    <row r="3745" spans="1:20" x14ac:dyDescent="0.3">
      <c r="A3745" s="2" t="s">
        <v>9965</v>
      </c>
      <c r="B3745" s="3" t="s">
        <v>10086</v>
      </c>
      <c r="C3745" s="3" t="s">
        <v>10087</v>
      </c>
      <c r="D3745" s="4">
        <v>3.0000000000000001E-3</v>
      </c>
      <c r="E3745" s="5" t="s">
        <v>9968</v>
      </c>
      <c r="F3745" s="4">
        <v>7.1000000000000002E-4</v>
      </c>
      <c r="G3745" s="6">
        <v>48102</v>
      </c>
      <c r="H3745" s="3" t="s">
        <v>10024</v>
      </c>
      <c r="I3745" s="3"/>
      <c r="J3745" s="3"/>
      <c r="K3745" s="5" t="s">
        <v>61</v>
      </c>
      <c r="L3745" s="5">
        <v>1</v>
      </c>
      <c r="M3745" s="5" t="s">
        <v>130</v>
      </c>
      <c r="N3745" s="5">
        <f>VLOOKUP(M3745,[1]ArchetypeScores!E:N,10,FALSE)</f>
        <v>0</v>
      </c>
      <c r="O3745" s="5">
        <f>VLOOKUP(M3745,[1]ArchetypeScores!E:O,11,FALSE)</f>
        <v>-1</v>
      </c>
      <c r="P3745" s="5">
        <f>VLOOKUP(M3745,[1]ArchetypeScores!E:P,12,FALSE)</f>
        <v>0</v>
      </c>
      <c r="Q3745" s="2" t="str">
        <f>VLOOKUP(M3745,[1]ArchetypeScores!E:W,19,FALSE)</f>
        <v>Health care</v>
      </c>
      <c r="R3745" s="2">
        <f>VLOOKUP(M3745,[1]ArchetypeScores!E:I,5,FALSE)</f>
        <v>0</v>
      </c>
      <c r="S3745" s="2">
        <f>VLOOKUP(M3745,[1]ArchetypeScores!E:K,7,FALSE)</f>
        <v>0</v>
      </c>
      <c r="T3745" s="2" t="str">
        <f t="shared" si="58"/>
        <v>Not A&amp;R positive</v>
      </c>
    </row>
    <row r="3746" spans="1:20" x14ac:dyDescent="0.3">
      <c r="A3746" s="2" t="s">
        <v>9965</v>
      </c>
      <c r="B3746" s="3" t="s">
        <v>10088</v>
      </c>
      <c r="C3746" s="3" t="s">
        <v>10089</v>
      </c>
      <c r="D3746" s="4">
        <v>2</v>
      </c>
      <c r="E3746" s="5" t="s">
        <v>9968</v>
      </c>
      <c r="F3746" s="4">
        <v>0.58794000000000002</v>
      </c>
      <c r="G3746" s="6">
        <v>48076</v>
      </c>
      <c r="H3746" s="3" t="s">
        <v>10048</v>
      </c>
      <c r="I3746" s="3" t="s">
        <v>10049</v>
      </c>
      <c r="J3746" s="3" t="s">
        <v>10090</v>
      </c>
      <c r="K3746" s="5" t="s">
        <v>137</v>
      </c>
      <c r="L3746" s="5">
        <v>1</v>
      </c>
      <c r="M3746" s="5" t="s">
        <v>3649</v>
      </c>
      <c r="N3746" s="5">
        <f>VLOOKUP(M3746,[1]ArchetypeScores!E:N,10,FALSE)</f>
        <v>1</v>
      </c>
      <c r="O3746" s="5">
        <f>VLOOKUP(M3746,[1]ArchetypeScores!E:O,11,FALSE)</f>
        <v>-2</v>
      </c>
      <c r="P3746" s="5">
        <f>VLOOKUP(M3746,[1]ArchetypeScores!E:P,12,FALSE)</f>
        <v>2</v>
      </c>
      <c r="Q3746" s="2" t="str">
        <f>VLOOKUP(M3746,[1]ArchetypeScores!E:W,19,FALSE)</f>
        <v>Industrials - transportation</v>
      </c>
      <c r="R3746" s="2">
        <f>VLOOKUP(M3746,[1]ArchetypeScores!E:I,5,FALSE)</f>
        <v>0</v>
      </c>
      <c r="S3746" s="2">
        <f>VLOOKUP(M3746,[1]ArchetypeScores!E:K,7,FALSE)</f>
        <v>-1</v>
      </c>
      <c r="T3746" s="2" t="str">
        <f t="shared" si="58"/>
        <v>Not A&amp;R positive</v>
      </c>
    </row>
    <row r="3747" spans="1:20" x14ac:dyDescent="0.3">
      <c r="A3747" s="2" t="s">
        <v>9965</v>
      </c>
      <c r="B3747" s="3" t="s">
        <v>10091</v>
      </c>
      <c r="C3747" s="3" t="s">
        <v>10092</v>
      </c>
      <c r="D3747" s="4"/>
      <c r="E3747" s="5" t="s">
        <v>9968</v>
      </c>
      <c r="F3747" s="4">
        <v>0</v>
      </c>
      <c r="G3747" s="6">
        <v>48123</v>
      </c>
      <c r="H3747" s="3" t="s">
        <v>10093</v>
      </c>
      <c r="I3747" s="3"/>
      <c r="J3747" s="3"/>
      <c r="K3747" s="5" t="s">
        <v>61</v>
      </c>
      <c r="L3747" s="5">
        <v>1</v>
      </c>
      <c r="M3747" s="5" t="s">
        <v>130</v>
      </c>
      <c r="N3747" s="5">
        <f>VLOOKUP(M3747,[1]ArchetypeScores!E:N,10,FALSE)</f>
        <v>0</v>
      </c>
      <c r="O3747" s="5">
        <f>VLOOKUP(M3747,[1]ArchetypeScores!E:O,11,FALSE)</f>
        <v>-1</v>
      </c>
      <c r="P3747" s="5">
        <f>VLOOKUP(M3747,[1]ArchetypeScores!E:P,12,FALSE)</f>
        <v>0</v>
      </c>
      <c r="Q3747" s="2" t="str">
        <f>VLOOKUP(M3747,[1]ArchetypeScores!E:W,19,FALSE)</f>
        <v>Health care</v>
      </c>
      <c r="R3747" s="2">
        <f>VLOOKUP(M3747,[1]ArchetypeScores!E:I,5,FALSE)</f>
        <v>0</v>
      </c>
      <c r="S3747" s="2">
        <f>VLOOKUP(M3747,[1]ArchetypeScores!E:K,7,FALSE)</f>
        <v>0</v>
      </c>
      <c r="T3747" s="2" t="str">
        <f t="shared" si="58"/>
        <v>Not A&amp;R positive</v>
      </c>
    </row>
    <row r="3748" spans="1:20" x14ac:dyDescent="0.3">
      <c r="A3748" s="2" t="s">
        <v>9965</v>
      </c>
      <c r="B3748" s="3" t="s">
        <v>10094</v>
      </c>
      <c r="C3748" s="3" t="s">
        <v>10095</v>
      </c>
      <c r="D3748" s="4">
        <v>2.7</v>
      </c>
      <c r="E3748" s="5" t="s">
        <v>9968</v>
      </c>
      <c r="F3748" s="4">
        <v>0.76297000000000004</v>
      </c>
      <c r="G3748" s="6">
        <v>48114</v>
      </c>
      <c r="H3748" s="3" t="s">
        <v>9998</v>
      </c>
      <c r="I3748" s="3" t="s">
        <v>9999</v>
      </c>
      <c r="J3748" s="3"/>
      <c r="K3748" s="5" t="s">
        <v>1072</v>
      </c>
      <c r="L3748" s="5">
        <v>1</v>
      </c>
      <c r="M3748" s="5" t="s">
        <v>1922</v>
      </c>
      <c r="N3748" s="5">
        <f>VLOOKUP(M3748,[1]ArchetypeScores!E:N,10,FALSE)</f>
        <v>0</v>
      </c>
      <c r="O3748" s="5">
        <f>VLOOKUP(M3748,[1]ArchetypeScores!E:O,11,FALSE)</f>
        <v>-1</v>
      </c>
      <c r="P3748" s="5">
        <f>VLOOKUP(M3748,[1]ArchetypeScores!E:P,12,FALSE)</f>
        <v>0</v>
      </c>
      <c r="Q3748" s="2" t="str">
        <f>VLOOKUP(M3748,[1]ArchetypeScores!E:W,19,FALSE)</f>
        <v>Untargeted</v>
      </c>
      <c r="R3748" s="2">
        <f>VLOOKUP(M3748,[1]ArchetypeScores!E:I,5,FALSE)</f>
        <v>0</v>
      </c>
      <c r="S3748" s="2">
        <f>VLOOKUP(M3748,[1]ArchetypeScores!E:K,7,FALSE)</f>
        <v>0</v>
      </c>
      <c r="T3748" s="2" t="str">
        <f t="shared" si="58"/>
        <v>Not A&amp;R positive</v>
      </c>
    </row>
    <row r="3749" spans="1:20" x14ac:dyDescent="0.3">
      <c r="A3749" s="2" t="s">
        <v>9965</v>
      </c>
      <c r="B3749" s="3" t="s">
        <v>10096</v>
      </c>
      <c r="C3749" s="3" t="s">
        <v>10097</v>
      </c>
      <c r="D3749" s="4">
        <v>3</v>
      </c>
      <c r="E3749" s="5" t="s">
        <v>9968</v>
      </c>
      <c r="F3749" s="4">
        <v>0.84775</v>
      </c>
      <c r="G3749" s="6">
        <v>48115</v>
      </c>
      <c r="H3749" s="3" t="s">
        <v>9998</v>
      </c>
      <c r="I3749" s="3" t="s">
        <v>9999</v>
      </c>
      <c r="J3749" s="3"/>
      <c r="K3749" s="5" t="s">
        <v>84</v>
      </c>
      <c r="L3749" s="5">
        <v>1</v>
      </c>
      <c r="M3749" s="5" t="s">
        <v>517</v>
      </c>
      <c r="N3749" s="5">
        <f>VLOOKUP(M3749,[1]ArchetypeScores!E:N,10,FALSE)</f>
        <v>0</v>
      </c>
      <c r="O3749" s="5">
        <f>VLOOKUP(M3749,[1]ArchetypeScores!E:O,11,FALSE)</f>
        <v>-1</v>
      </c>
      <c r="P3749" s="5">
        <f>VLOOKUP(M3749,[1]ArchetypeScores!E:P,12,FALSE)</f>
        <v>0</v>
      </c>
      <c r="Q3749" s="2" t="str">
        <f>VLOOKUP(M3749,[1]ArchetypeScores!E:W,19,FALSE)</f>
        <v>Untargeted</v>
      </c>
      <c r="R3749" s="2">
        <f>VLOOKUP(M3749,[1]ArchetypeScores!E:I,5,FALSE)</f>
        <v>0</v>
      </c>
      <c r="S3749" s="2">
        <f>VLOOKUP(M3749,[1]ArchetypeScores!E:K,7,FALSE)</f>
        <v>0</v>
      </c>
      <c r="T3749" s="2" t="str">
        <f t="shared" si="58"/>
        <v>Not A&amp;R positive</v>
      </c>
    </row>
    <row r="3750" spans="1:20" x14ac:dyDescent="0.3">
      <c r="A3750" s="2" t="s">
        <v>9965</v>
      </c>
      <c r="B3750" s="3" t="s">
        <v>10098</v>
      </c>
      <c r="C3750" s="3" t="s">
        <v>10099</v>
      </c>
      <c r="D3750" s="4"/>
      <c r="E3750" s="5" t="s">
        <v>9968</v>
      </c>
      <c r="F3750" s="4">
        <v>0</v>
      </c>
      <c r="G3750" s="6">
        <v>48127</v>
      </c>
      <c r="H3750" s="3" t="s">
        <v>10100</v>
      </c>
      <c r="I3750" s="3"/>
      <c r="J3750" s="3"/>
      <c r="K3750" s="5" t="s">
        <v>57</v>
      </c>
      <c r="L3750" s="5">
        <v>29</v>
      </c>
      <c r="M3750" s="5" t="s">
        <v>58</v>
      </c>
      <c r="N3750" s="5">
        <f>VLOOKUP(M3750,[1]ArchetypeScores!E:N,10,FALSE)</f>
        <v>0</v>
      </c>
      <c r="O3750" s="5">
        <f>VLOOKUP(M3750,[1]ArchetypeScores!E:O,11,FALSE)</f>
        <v>-1</v>
      </c>
      <c r="P3750" s="5">
        <f>VLOOKUP(M3750,[1]ArchetypeScores!E:P,12,FALSE)</f>
        <v>0</v>
      </c>
      <c r="Q3750" s="2" t="str">
        <f>VLOOKUP(M3750,[1]ArchetypeScores!E:W,19,FALSE)</f>
        <v>Untargeted</v>
      </c>
      <c r="R3750" s="2">
        <f>VLOOKUP(M3750,[1]ArchetypeScores!E:I,5,FALSE)</f>
        <v>0</v>
      </c>
      <c r="S3750" s="2">
        <f>VLOOKUP(M3750,[1]ArchetypeScores!E:K,7,FALSE)</f>
        <v>0</v>
      </c>
      <c r="T3750" s="2" t="str">
        <f t="shared" si="58"/>
        <v>Not A&amp;R positive</v>
      </c>
    </row>
    <row r="3751" spans="1:20" x14ac:dyDescent="0.3">
      <c r="A3751" s="2" t="s">
        <v>9965</v>
      </c>
      <c r="B3751" s="3" t="s">
        <v>10101</v>
      </c>
      <c r="C3751" s="3" t="s">
        <v>10102</v>
      </c>
      <c r="D3751" s="4">
        <v>0.3</v>
      </c>
      <c r="E3751" s="5" t="s">
        <v>9968</v>
      </c>
      <c r="F3751" s="4">
        <v>8.8190000000000004E-2</v>
      </c>
      <c r="G3751" s="6">
        <v>48075</v>
      </c>
      <c r="H3751" s="3" t="s">
        <v>10103</v>
      </c>
      <c r="I3751" s="3" t="s">
        <v>10049</v>
      </c>
      <c r="J3751" s="3"/>
      <c r="K3751" s="5" t="s">
        <v>38</v>
      </c>
      <c r="L3751" s="5">
        <v>21</v>
      </c>
      <c r="M3751" s="5" t="s">
        <v>302</v>
      </c>
      <c r="N3751" s="5">
        <f>VLOOKUP(M3751,[1]ArchetypeScores!E:N,10,FALSE)</f>
        <v>0</v>
      </c>
      <c r="O3751" s="5">
        <f>VLOOKUP(M3751,[1]ArchetypeScores!E:O,11,FALSE)</f>
        <v>-1</v>
      </c>
      <c r="P3751" s="5">
        <f>VLOOKUP(M3751,[1]ArchetypeScores!E:P,12,FALSE)</f>
        <v>0</v>
      </c>
      <c r="Q3751" s="2" t="str">
        <f>VLOOKUP(M3751,[1]ArchetypeScores!E:W,19,FALSE)</f>
        <v>Consumer (including agriculture and tourism)</v>
      </c>
      <c r="R3751" s="2">
        <f>VLOOKUP(M3751,[1]ArchetypeScores!E:I,5,FALSE)</f>
        <v>0</v>
      </c>
      <c r="S3751" s="2">
        <f>VLOOKUP(M3751,[1]ArchetypeScores!E:K,7,FALSE)</f>
        <v>0</v>
      </c>
      <c r="T3751" s="2" t="str">
        <f t="shared" si="58"/>
        <v>Not A&amp;R positive</v>
      </c>
    </row>
    <row r="3752" spans="1:20" x14ac:dyDescent="0.3">
      <c r="A3752" s="2" t="s">
        <v>9965</v>
      </c>
      <c r="B3752" s="3" t="s">
        <v>10104</v>
      </c>
      <c r="C3752" s="3" t="s">
        <v>10105</v>
      </c>
      <c r="D3752" s="4">
        <v>2.6</v>
      </c>
      <c r="E3752" s="5" t="s">
        <v>9968</v>
      </c>
      <c r="F3752" s="4">
        <v>0.73470999999999997</v>
      </c>
      <c r="G3752" s="6">
        <v>48108</v>
      </c>
      <c r="H3752" s="3" t="s">
        <v>9998</v>
      </c>
      <c r="I3752" s="3" t="s">
        <v>9999</v>
      </c>
      <c r="J3752" s="3"/>
      <c r="K3752" s="5" t="s">
        <v>118</v>
      </c>
      <c r="L3752" s="5">
        <v>3</v>
      </c>
      <c r="M3752" s="5" t="s">
        <v>168</v>
      </c>
      <c r="N3752" s="5">
        <f>VLOOKUP(M3752,[1]ArchetypeScores!E:N,10,FALSE)</f>
        <v>0</v>
      </c>
      <c r="O3752" s="5">
        <f>VLOOKUP(M3752,[1]ArchetypeScores!E:O,11,FALSE)</f>
        <v>-1</v>
      </c>
      <c r="P3752" s="5">
        <f>VLOOKUP(M3752,[1]ArchetypeScores!E:P,12,FALSE)</f>
        <v>0</v>
      </c>
      <c r="Q3752" s="2" t="str">
        <f>VLOOKUP(M3752,[1]ArchetypeScores!E:W,19,FALSE)</f>
        <v>Untargeted</v>
      </c>
      <c r="R3752" s="2">
        <f>VLOOKUP(M3752,[1]ArchetypeScores!E:I,5,FALSE)</f>
        <v>0</v>
      </c>
      <c r="S3752" s="2">
        <f>VLOOKUP(M3752,[1]ArchetypeScores!E:K,7,FALSE)</f>
        <v>0</v>
      </c>
      <c r="T3752" s="2" t="str">
        <f t="shared" si="58"/>
        <v>Not A&amp;R positive</v>
      </c>
    </row>
    <row r="3753" spans="1:20" x14ac:dyDescent="0.3">
      <c r="A3753" s="2" t="s">
        <v>9965</v>
      </c>
      <c r="B3753" s="3" t="s">
        <v>10106</v>
      </c>
      <c r="C3753" s="3" t="s">
        <v>10107</v>
      </c>
      <c r="D3753" s="4">
        <v>6</v>
      </c>
      <c r="E3753" s="5" t="s">
        <v>9968</v>
      </c>
      <c r="F3753" s="4">
        <v>1.7058599999999999</v>
      </c>
      <c r="G3753" s="6">
        <v>48099</v>
      </c>
      <c r="H3753" s="3" t="s">
        <v>10108</v>
      </c>
      <c r="I3753" s="3"/>
      <c r="J3753" s="3"/>
      <c r="K3753" s="5" t="s">
        <v>38</v>
      </c>
      <c r="L3753" s="5">
        <v>13</v>
      </c>
      <c r="M3753" s="5" t="s">
        <v>39</v>
      </c>
      <c r="N3753" s="5">
        <f>VLOOKUP(M3753,[1]ArchetypeScores!E:N,10,FALSE)</f>
        <v>0</v>
      </c>
      <c r="O3753" s="5">
        <f>VLOOKUP(M3753,[1]ArchetypeScores!E:O,11,FALSE)</f>
        <v>-2</v>
      </c>
      <c r="P3753" s="5">
        <f>VLOOKUP(M3753,[1]ArchetypeScores!E:P,12,FALSE)</f>
        <v>0</v>
      </c>
      <c r="Q3753" s="2" t="str">
        <f>VLOOKUP(M3753,[1]ArchetypeScores!E:W,19,FALSE)</f>
        <v>Industrials - transportation</v>
      </c>
      <c r="R3753" s="2">
        <f>VLOOKUP(M3753,[1]ArchetypeScores!E:I,5,FALSE)</f>
        <v>0</v>
      </c>
      <c r="S3753" s="2">
        <f>VLOOKUP(M3753,[1]ArchetypeScores!E:K,7,FALSE)</f>
        <v>0</v>
      </c>
      <c r="T3753" s="2" t="str">
        <f t="shared" si="58"/>
        <v>Not A&amp;R positive</v>
      </c>
    </row>
    <row r="3754" spans="1:20" x14ac:dyDescent="0.3">
      <c r="A3754" s="2" t="s">
        <v>9965</v>
      </c>
      <c r="B3754" s="3" t="s">
        <v>10109</v>
      </c>
      <c r="C3754" s="3" t="s">
        <v>10110</v>
      </c>
      <c r="D3754" s="4">
        <v>7</v>
      </c>
      <c r="E3754" s="5" t="s">
        <v>9968</v>
      </c>
      <c r="F3754" s="4">
        <v>1.97807</v>
      </c>
      <c r="G3754" s="6">
        <v>48116</v>
      </c>
      <c r="H3754" s="3" t="s">
        <v>9998</v>
      </c>
      <c r="I3754" s="3" t="s">
        <v>9999</v>
      </c>
      <c r="J3754" s="3"/>
      <c r="K3754" s="5" t="s">
        <v>38</v>
      </c>
      <c r="L3754" s="5">
        <v>13</v>
      </c>
      <c r="M3754" s="5" t="s">
        <v>39</v>
      </c>
      <c r="N3754" s="5">
        <f>VLOOKUP(M3754,[1]ArchetypeScores!E:N,10,FALSE)</f>
        <v>0</v>
      </c>
      <c r="O3754" s="5">
        <f>VLOOKUP(M3754,[1]ArchetypeScores!E:O,11,FALSE)</f>
        <v>-2</v>
      </c>
      <c r="P3754" s="5">
        <f>VLOOKUP(M3754,[1]ArchetypeScores!E:P,12,FALSE)</f>
        <v>0</v>
      </c>
      <c r="Q3754" s="2" t="str">
        <f>VLOOKUP(M3754,[1]ArchetypeScores!E:W,19,FALSE)</f>
        <v>Industrials - transportation</v>
      </c>
      <c r="R3754" s="2">
        <f>VLOOKUP(M3754,[1]ArchetypeScores!E:I,5,FALSE)</f>
        <v>0</v>
      </c>
      <c r="S3754" s="2">
        <f>VLOOKUP(M3754,[1]ArchetypeScores!E:K,7,FALSE)</f>
        <v>0</v>
      </c>
      <c r="T3754" s="2" t="str">
        <f t="shared" si="58"/>
        <v>Not A&amp;R positive</v>
      </c>
    </row>
    <row r="3755" spans="1:20" x14ac:dyDescent="0.3">
      <c r="A3755" s="2" t="s">
        <v>9965</v>
      </c>
      <c r="B3755" s="3" t="s">
        <v>10111</v>
      </c>
      <c r="C3755" s="3" t="s">
        <v>10112</v>
      </c>
      <c r="D3755" s="4">
        <v>0.7</v>
      </c>
      <c r="E3755" s="5" t="s">
        <v>9968</v>
      </c>
      <c r="F3755" s="4">
        <v>0.19781000000000001</v>
      </c>
      <c r="G3755" s="6">
        <v>48117</v>
      </c>
      <c r="H3755" s="3" t="s">
        <v>9998</v>
      </c>
      <c r="I3755" s="3" t="s">
        <v>9999</v>
      </c>
      <c r="J3755" s="3"/>
      <c r="K3755" s="5" t="s">
        <v>57</v>
      </c>
      <c r="L3755" s="5">
        <v>29</v>
      </c>
      <c r="M3755" s="5" t="s">
        <v>58</v>
      </c>
      <c r="N3755" s="5">
        <f>VLOOKUP(M3755,[1]ArchetypeScores!E:N,10,FALSE)</f>
        <v>0</v>
      </c>
      <c r="O3755" s="5">
        <f>VLOOKUP(M3755,[1]ArchetypeScores!E:O,11,FALSE)</f>
        <v>-1</v>
      </c>
      <c r="P3755" s="5">
        <f>VLOOKUP(M3755,[1]ArchetypeScores!E:P,12,FALSE)</f>
        <v>0</v>
      </c>
      <c r="Q3755" s="2" t="str">
        <f>VLOOKUP(M3755,[1]ArchetypeScores!E:W,19,FALSE)</f>
        <v>Untargeted</v>
      </c>
      <c r="R3755" s="2">
        <f>VLOOKUP(M3755,[1]ArchetypeScores!E:I,5,FALSE)</f>
        <v>0</v>
      </c>
      <c r="S3755" s="2">
        <f>VLOOKUP(M3755,[1]ArchetypeScores!E:K,7,FALSE)</f>
        <v>0</v>
      </c>
      <c r="T3755" s="2" t="str">
        <f t="shared" si="58"/>
        <v>Not A&amp;R positive</v>
      </c>
    </row>
    <row r="3756" spans="1:20" x14ac:dyDescent="0.3">
      <c r="A3756" s="2" t="s">
        <v>9965</v>
      </c>
      <c r="B3756" s="3" t="s">
        <v>10113</v>
      </c>
      <c r="C3756" s="3" t="s">
        <v>10114</v>
      </c>
      <c r="D3756" s="4">
        <v>4.0000000000000001E-3</v>
      </c>
      <c r="E3756" s="5" t="s">
        <v>9968</v>
      </c>
      <c r="F3756" s="4">
        <v>1.1299999999999999E-3</v>
      </c>
      <c r="G3756" s="6">
        <v>48110</v>
      </c>
      <c r="H3756" s="3" t="s">
        <v>9998</v>
      </c>
      <c r="I3756" s="3" t="s">
        <v>9999</v>
      </c>
      <c r="J3756" s="3"/>
      <c r="K3756" s="5" t="s">
        <v>118</v>
      </c>
      <c r="L3756" s="5">
        <v>1</v>
      </c>
      <c r="M3756" s="5" t="s">
        <v>275</v>
      </c>
      <c r="N3756" s="5">
        <f>VLOOKUP(M3756,[1]ArchetypeScores!E:N,10,FALSE)</f>
        <v>0</v>
      </c>
      <c r="O3756" s="5">
        <f>VLOOKUP(M3756,[1]ArchetypeScores!E:O,11,FALSE)</f>
        <v>-1</v>
      </c>
      <c r="P3756" s="5">
        <f>VLOOKUP(M3756,[1]ArchetypeScores!E:P,12,FALSE)</f>
        <v>0</v>
      </c>
      <c r="Q3756" s="2" t="str">
        <f>VLOOKUP(M3756,[1]ArchetypeScores!E:W,19,FALSE)</f>
        <v>Untargeted</v>
      </c>
      <c r="R3756" s="2">
        <f>VLOOKUP(M3756,[1]ArchetypeScores!E:I,5,FALSE)</f>
        <v>0</v>
      </c>
      <c r="S3756" s="2">
        <f>VLOOKUP(M3756,[1]ArchetypeScores!E:K,7,FALSE)</f>
        <v>0</v>
      </c>
      <c r="T3756" s="2" t="str">
        <f t="shared" si="58"/>
        <v>Not A&amp;R positive</v>
      </c>
    </row>
    <row r="3757" spans="1:20" x14ac:dyDescent="0.3">
      <c r="A3757" s="2" t="s">
        <v>9965</v>
      </c>
      <c r="B3757" s="3" t="s">
        <v>10115</v>
      </c>
      <c r="C3757" s="3" t="s">
        <v>10116</v>
      </c>
      <c r="D3757" s="4">
        <v>1.8</v>
      </c>
      <c r="E3757" s="5" t="s">
        <v>9968</v>
      </c>
      <c r="F3757" s="4">
        <v>0.56072</v>
      </c>
      <c r="G3757" s="6">
        <v>48128</v>
      </c>
      <c r="H3757" s="3" t="s">
        <v>10117</v>
      </c>
      <c r="I3757" s="3"/>
      <c r="J3757" s="3"/>
      <c r="K3757" s="5" t="s">
        <v>61</v>
      </c>
      <c r="L3757" s="5">
        <v>5</v>
      </c>
      <c r="M3757" s="5" t="s">
        <v>62</v>
      </c>
      <c r="N3757" s="5">
        <f>VLOOKUP(M3757,[1]ArchetypeScores!E:N,10,FALSE)</f>
        <v>0</v>
      </c>
      <c r="O3757" s="5">
        <f>VLOOKUP(M3757,[1]ArchetypeScores!E:O,11,FALSE)</f>
        <v>-1</v>
      </c>
      <c r="P3757" s="5">
        <f>VLOOKUP(M3757,[1]ArchetypeScores!E:P,12,FALSE)</f>
        <v>0</v>
      </c>
      <c r="Q3757" s="2" t="str">
        <f>VLOOKUP(M3757,[1]ArchetypeScores!E:W,19,FALSE)</f>
        <v>Health care</v>
      </c>
      <c r="R3757" s="2">
        <f>VLOOKUP(M3757,[1]ArchetypeScores!E:I,5,FALSE)</f>
        <v>0</v>
      </c>
      <c r="S3757" s="2">
        <f>VLOOKUP(M3757,[1]ArchetypeScores!E:K,7,FALSE)</f>
        <v>0</v>
      </c>
      <c r="T3757" s="2" t="str">
        <f t="shared" si="58"/>
        <v>Not A&amp;R positive</v>
      </c>
    </row>
    <row r="3758" spans="1:20" x14ac:dyDescent="0.3">
      <c r="A3758" s="2" t="s">
        <v>9965</v>
      </c>
      <c r="B3758" s="3" t="s">
        <v>10118</v>
      </c>
      <c r="C3758" s="3" t="s">
        <v>10119</v>
      </c>
      <c r="D3758" s="4">
        <v>14.74</v>
      </c>
      <c r="E3758" s="5" t="s">
        <v>9968</v>
      </c>
      <c r="F3758" s="4">
        <v>4.2760699999999998</v>
      </c>
      <c r="G3758" s="6">
        <v>48122</v>
      </c>
      <c r="H3758" s="3" t="s">
        <v>10120</v>
      </c>
      <c r="I3758" s="3"/>
      <c r="J3758" s="3"/>
      <c r="K3758" s="5" t="s">
        <v>38</v>
      </c>
      <c r="L3758" s="5">
        <v>13</v>
      </c>
      <c r="M3758" s="5" t="s">
        <v>39</v>
      </c>
      <c r="N3758" s="5">
        <f>VLOOKUP(M3758,[1]ArchetypeScores!E:N,10,FALSE)</f>
        <v>0</v>
      </c>
      <c r="O3758" s="5">
        <f>VLOOKUP(M3758,[1]ArchetypeScores!E:O,11,FALSE)</f>
        <v>-2</v>
      </c>
      <c r="P3758" s="5">
        <f>VLOOKUP(M3758,[1]ArchetypeScores!E:P,12,FALSE)</f>
        <v>0</v>
      </c>
      <c r="Q3758" s="2" t="str">
        <f>VLOOKUP(M3758,[1]ArchetypeScores!E:W,19,FALSE)</f>
        <v>Industrials - transportation</v>
      </c>
      <c r="R3758" s="2">
        <f>VLOOKUP(M3758,[1]ArchetypeScores!E:I,5,FALSE)</f>
        <v>0</v>
      </c>
      <c r="S3758" s="2">
        <f>VLOOKUP(M3758,[1]ArchetypeScores!E:K,7,FALSE)</f>
        <v>0</v>
      </c>
      <c r="T3758" s="2" t="str">
        <f t="shared" si="58"/>
        <v>Not A&amp;R positive</v>
      </c>
    </row>
    <row r="3759" spans="1:20" x14ac:dyDescent="0.3">
      <c r="A3759" s="2" t="s">
        <v>9965</v>
      </c>
      <c r="B3759" s="3" t="s">
        <v>10121</v>
      </c>
      <c r="C3759" s="3" t="s">
        <v>10122</v>
      </c>
      <c r="D3759" s="4">
        <v>1</v>
      </c>
      <c r="E3759" s="5" t="s">
        <v>9968</v>
      </c>
      <c r="F3759" s="4">
        <v>0.27732000000000001</v>
      </c>
      <c r="G3759" s="6">
        <v>48120</v>
      </c>
      <c r="H3759" s="3" t="s">
        <v>10123</v>
      </c>
      <c r="I3759" s="3"/>
      <c r="J3759" s="3"/>
      <c r="K3759" s="5" t="s">
        <v>1072</v>
      </c>
      <c r="L3759" s="5">
        <v>1</v>
      </c>
      <c r="M3759" s="5" t="s">
        <v>1922</v>
      </c>
      <c r="N3759" s="5">
        <f>VLOOKUP(M3759,[1]ArchetypeScores!E:N,10,FALSE)</f>
        <v>0</v>
      </c>
      <c r="O3759" s="5">
        <f>VLOOKUP(M3759,[1]ArchetypeScores!E:O,11,FALSE)</f>
        <v>-1</v>
      </c>
      <c r="P3759" s="5">
        <f>VLOOKUP(M3759,[1]ArchetypeScores!E:P,12,FALSE)</f>
        <v>0</v>
      </c>
      <c r="Q3759" s="2" t="str">
        <f>VLOOKUP(M3759,[1]ArchetypeScores!E:W,19,FALSE)</f>
        <v>Untargeted</v>
      </c>
      <c r="R3759" s="2">
        <f>VLOOKUP(M3759,[1]ArchetypeScores!E:I,5,FALSE)</f>
        <v>0</v>
      </c>
      <c r="S3759" s="2">
        <f>VLOOKUP(M3759,[1]ArchetypeScores!E:K,7,FALSE)</f>
        <v>0</v>
      </c>
      <c r="T3759" s="2" t="str">
        <f t="shared" si="58"/>
        <v>Not A&amp;R positive</v>
      </c>
    </row>
    <row r="3760" spans="1:20" x14ac:dyDescent="0.3">
      <c r="A3760" s="2" t="s">
        <v>9965</v>
      </c>
      <c r="B3760" s="3" t="s">
        <v>10124</v>
      </c>
      <c r="C3760" s="3" t="s">
        <v>10125</v>
      </c>
      <c r="D3760" s="4">
        <v>0.3</v>
      </c>
      <c r="E3760" s="5" t="s">
        <v>9968</v>
      </c>
      <c r="F3760" s="4">
        <v>8.634E-2</v>
      </c>
      <c r="G3760" s="6">
        <v>48091</v>
      </c>
      <c r="H3760" s="3" t="s">
        <v>10126</v>
      </c>
      <c r="I3760" s="3"/>
      <c r="J3760" s="3"/>
      <c r="K3760" s="5" t="s">
        <v>38</v>
      </c>
      <c r="L3760" s="5">
        <v>21</v>
      </c>
      <c r="M3760" s="5" t="s">
        <v>302</v>
      </c>
      <c r="N3760" s="5">
        <f>VLOOKUP(M3760,[1]ArchetypeScores!E:N,10,FALSE)</f>
        <v>0</v>
      </c>
      <c r="O3760" s="5">
        <f>VLOOKUP(M3760,[1]ArchetypeScores!E:O,11,FALSE)</f>
        <v>-1</v>
      </c>
      <c r="P3760" s="5">
        <f>VLOOKUP(M3760,[1]ArchetypeScores!E:P,12,FALSE)</f>
        <v>0</v>
      </c>
      <c r="Q3760" s="2" t="str">
        <f>VLOOKUP(M3760,[1]ArchetypeScores!E:W,19,FALSE)</f>
        <v>Consumer (including agriculture and tourism)</v>
      </c>
      <c r="R3760" s="2">
        <f>VLOOKUP(M3760,[1]ArchetypeScores!E:I,5,FALSE)</f>
        <v>0</v>
      </c>
      <c r="S3760" s="2">
        <f>VLOOKUP(M3760,[1]ArchetypeScores!E:K,7,FALSE)</f>
        <v>0</v>
      </c>
      <c r="T3760" s="2" t="str">
        <f t="shared" si="58"/>
        <v>Not A&amp;R positive</v>
      </c>
    </row>
    <row r="3761" spans="1:20" x14ac:dyDescent="0.3">
      <c r="A3761" s="2" t="s">
        <v>9965</v>
      </c>
      <c r="B3761" s="3" t="s">
        <v>10127</v>
      </c>
      <c r="C3761" s="3" t="s">
        <v>10128</v>
      </c>
      <c r="D3761" s="4">
        <v>0.2</v>
      </c>
      <c r="E3761" s="5" t="s">
        <v>9968</v>
      </c>
      <c r="F3761" s="4">
        <v>5.6520000000000001E-2</v>
      </c>
      <c r="G3761" s="6">
        <v>48109</v>
      </c>
      <c r="H3761" s="3" t="s">
        <v>9998</v>
      </c>
      <c r="I3761" s="3" t="s">
        <v>9999</v>
      </c>
      <c r="J3761" s="3"/>
      <c r="K3761" s="5" t="s">
        <v>291</v>
      </c>
      <c r="L3761" s="5">
        <v>4</v>
      </c>
      <c r="M3761" s="5" t="s">
        <v>292</v>
      </c>
      <c r="N3761" s="5">
        <f>VLOOKUP(M3761,[1]ArchetypeScores!E:N,10,FALSE)</f>
        <v>1</v>
      </c>
      <c r="O3761" s="5">
        <f>VLOOKUP(M3761,[1]ArchetypeScores!E:O,11,FALSE)</f>
        <v>0</v>
      </c>
      <c r="P3761" s="5">
        <f>VLOOKUP(M3761,[1]ArchetypeScores!E:P,12,FALSE)</f>
        <v>0</v>
      </c>
      <c r="Q3761" s="2" t="str">
        <f>VLOOKUP(M3761,[1]ArchetypeScores!E:W,19,FALSE)</f>
        <v>Education and training</v>
      </c>
      <c r="R3761" s="2">
        <f>VLOOKUP(M3761,[1]ArchetypeScores!E:I,5,FALSE)</f>
        <v>0</v>
      </c>
      <c r="S3761" s="2">
        <f>VLOOKUP(M3761,[1]ArchetypeScores!E:K,7,FALSE)</f>
        <v>0</v>
      </c>
      <c r="T3761" s="2" t="str">
        <f t="shared" si="58"/>
        <v>Not A&amp;R positive</v>
      </c>
    </row>
    <row r="3762" spans="1:20" x14ac:dyDescent="0.3">
      <c r="A3762" s="2" t="s">
        <v>9965</v>
      </c>
      <c r="B3762" s="3" t="s">
        <v>10129</v>
      </c>
      <c r="C3762" s="3" t="s">
        <v>10130</v>
      </c>
      <c r="D3762" s="4">
        <v>21.6</v>
      </c>
      <c r="E3762" s="5" t="s">
        <v>9968</v>
      </c>
      <c r="F3762" s="4">
        <v>6.1037600000000003</v>
      </c>
      <c r="G3762" s="6">
        <v>48118</v>
      </c>
      <c r="H3762" s="3" t="s">
        <v>9998</v>
      </c>
      <c r="I3762" s="3" t="s">
        <v>9999</v>
      </c>
      <c r="J3762" s="3"/>
      <c r="K3762" s="5" t="s">
        <v>112</v>
      </c>
      <c r="L3762" s="5" t="s">
        <v>112</v>
      </c>
      <c r="M3762" s="5" t="s">
        <v>961</v>
      </c>
      <c r="N3762" s="5">
        <f>VLOOKUP(M3762,[1]ArchetypeScores!E:N,10,FALSE)</f>
        <v>0</v>
      </c>
      <c r="O3762" s="5">
        <f>VLOOKUP(M3762,[1]ArchetypeScores!E:O,11,FALSE)</f>
        <v>0</v>
      </c>
      <c r="P3762" s="5">
        <f>VLOOKUP(M3762,[1]ArchetypeScores!E:P,12,FALSE)</f>
        <v>0</v>
      </c>
      <c r="Q3762" s="2" t="str">
        <f>VLOOKUP(M3762,[1]ArchetypeScores!E:W,19,FALSE)</f>
        <v>Untargeted</v>
      </c>
      <c r="R3762" s="2">
        <f>VLOOKUP(M3762,[1]ArchetypeScores!E:I,5,FALSE)</f>
        <v>0</v>
      </c>
      <c r="S3762" s="2">
        <f>VLOOKUP(M3762,[1]ArchetypeScores!E:K,7,FALSE)</f>
        <v>0</v>
      </c>
      <c r="T3762" s="2" t="str">
        <f t="shared" si="58"/>
        <v>Not A&amp;R positive</v>
      </c>
    </row>
    <row r="3763" spans="1:20" x14ac:dyDescent="0.3">
      <c r="A3763" s="2" t="s">
        <v>9965</v>
      </c>
      <c r="B3763" s="3" t="s">
        <v>4865</v>
      </c>
      <c r="C3763" s="3" t="s">
        <v>10131</v>
      </c>
      <c r="D3763" s="4"/>
      <c r="E3763" s="5" t="s">
        <v>9968</v>
      </c>
      <c r="F3763" s="4">
        <v>0</v>
      </c>
      <c r="G3763" s="6">
        <v>48125</v>
      </c>
      <c r="H3763" s="3" t="s">
        <v>10132</v>
      </c>
      <c r="I3763" s="3"/>
      <c r="J3763" s="3"/>
      <c r="K3763" s="5" t="s">
        <v>118</v>
      </c>
      <c r="L3763" s="5">
        <v>2</v>
      </c>
      <c r="M3763" s="5" t="s">
        <v>226</v>
      </c>
      <c r="N3763" s="5">
        <f>VLOOKUP(M3763,[1]ArchetypeScores!E:N,10,FALSE)</f>
        <v>0</v>
      </c>
      <c r="O3763" s="5">
        <f>VLOOKUP(M3763,[1]ArchetypeScores!E:O,11,FALSE)</f>
        <v>-1</v>
      </c>
      <c r="P3763" s="5">
        <f>VLOOKUP(M3763,[1]ArchetypeScores!E:P,12,FALSE)</f>
        <v>0</v>
      </c>
      <c r="Q3763" s="2" t="str">
        <f>VLOOKUP(M3763,[1]ArchetypeScores!E:W,19,FALSE)</f>
        <v>Untargeted</v>
      </c>
      <c r="R3763" s="2">
        <f>VLOOKUP(M3763,[1]ArchetypeScores!E:I,5,FALSE)</f>
        <v>0</v>
      </c>
      <c r="S3763" s="2">
        <f>VLOOKUP(M3763,[1]ArchetypeScores!E:K,7,FALSE)</f>
        <v>0</v>
      </c>
      <c r="T3763" s="2" t="str">
        <f t="shared" si="58"/>
        <v>Not A&amp;R positive</v>
      </c>
    </row>
    <row r="3764" spans="1:20" x14ac:dyDescent="0.3">
      <c r="A3764" s="2" t="s">
        <v>9965</v>
      </c>
      <c r="B3764" s="3" t="s">
        <v>10133</v>
      </c>
      <c r="C3764" s="3" t="s">
        <v>10134</v>
      </c>
      <c r="D3764" s="4">
        <v>14</v>
      </c>
      <c r="E3764" s="5" t="s">
        <v>9968</v>
      </c>
      <c r="F3764" s="4">
        <v>3.95614</v>
      </c>
      <c r="G3764" s="6">
        <v>48111</v>
      </c>
      <c r="H3764" s="3" t="s">
        <v>9998</v>
      </c>
      <c r="I3764" s="3" t="s">
        <v>9999</v>
      </c>
      <c r="J3764" s="3"/>
      <c r="K3764" s="5" t="s">
        <v>118</v>
      </c>
      <c r="L3764" s="5">
        <v>4</v>
      </c>
      <c r="M3764" s="5" t="s">
        <v>119</v>
      </c>
      <c r="N3764" s="5">
        <f>VLOOKUP(M3764,[1]ArchetypeScores!E:N,10,FALSE)</f>
        <v>0</v>
      </c>
      <c r="O3764" s="5">
        <f>VLOOKUP(M3764,[1]ArchetypeScores!E:O,11,FALSE)</f>
        <v>-1</v>
      </c>
      <c r="P3764" s="5">
        <f>VLOOKUP(M3764,[1]ArchetypeScores!E:P,12,FALSE)</f>
        <v>0</v>
      </c>
      <c r="Q3764" s="2" t="str">
        <f>VLOOKUP(M3764,[1]ArchetypeScores!E:W,19,FALSE)</f>
        <v>Untargeted</v>
      </c>
      <c r="R3764" s="2">
        <f>VLOOKUP(M3764,[1]ArchetypeScores!E:I,5,FALSE)</f>
        <v>0</v>
      </c>
      <c r="S3764" s="2">
        <f>VLOOKUP(M3764,[1]ArchetypeScores!E:K,7,FALSE)</f>
        <v>0</v>
      </c>
      <c r="T3764" s="2" t="str">
        <f t="shared" si="58"/>
        <v>Not A&amp;R positive</v>
      </c>
    </row>
    <row r="3765" spans="1:20" x14ac:dyDescent="0.3">
      <c r="A3765" s="2" t="s">
        <v>9965</v>
      </c>
      <c r="B3765" s="3" t="s">
        <v>5048</v>
      </c>
      <c r="C3765" s="3" t="s">
        <v>10135</v>
      </c>
      <c r="D3765" s="4">
        <v>8.2000000000000003E-2</v>
      </c>
      <c r="E3765" s="5" t="s">
        <v>9968</v>
      </c>
      <c r="F3765" s="4">
        <v>2.4879999999999999E-2</v>
      </c>
      <c r="G3765" s="6">
        <v>48068</v>
      </c>
      <c r="H3765" s="3" t="s">
        <v>10015</v>
      </c>
      <c r="I3765" s="3"/>
      <c r="J3765" s="3"/>
      <c r="K3765" s="5" t="s">
        <v>61</v>
      </c>
      <c r="L3765" s="5">
        <v>5</v>
      </c>
      <c r="M3765" s="5" t="s">
        <v>62</v>
      </c>
      <c r="N3765" s="5">
        <f>VLOOKUP(M3765,[1]ArchetypeScores!E:N,10,FALSE)</f>
        <v>0</v>
      </c>
      <c r="O3765" s="5">
        <f>VLOOKUP(M3765,[1]ArchetypeScores!E:O,11,FALSE)</f>
        <v>-1</v>
      </c>
      <c r="P3765" s="5">
        <f>VLOOKUP(M3765,[1]ArchetypeScores!E:P,12,FALSE)</f>
        <v>0</v>
      </c>
      <c r="Q3765" s="2" t="str">
        <f>VLOOKUP(M3765,[1]ArchetypeScores!E:W,19,FALSE)</f>
        <v>Health care</v>
      </c>
      <c r="R3765" s="2">
        <f>VLOOKUP(M3765,[1]ArchetypeScores!E:I,5,FALSE)</f>
        <v>0</v>
      </c>
      <c r="S3765" s="2">
        <f>VLOOKUP(M3765,[1]ArchetypeScores!E:K,7,FALSE)</f>
        <v>0</v>
      </c>
      <c r="T3765" s="2" t="str">
        <f t="shared" si="58"/>
        <v>Not A&amp;R positive</v>
      </c>
    </row>
    <row r="3766" spans="1:20" x14ac:dyDescent="0.3">
      <c r="A3766" s="2" t="s">
        <v>9965</v>
      </c>
      <c r="B3766" s="3" t="s">
        <v>10136</v>
      </c>
      <c r="C3766" s="3" t="s">
        <v>10137</v>
      </c>
      <c r="D3766" s="4">
        <v>1.5</v>
      </c>
      <c r="E3766" s="5" t="s">
        <v>9968</v>
      </c>
      <c r="F3766" s="4">
        <v>0.46153</v>
      </c>
      <c r="G3766" s="6">
        <v>48063</v>
      </c>
      <c r="H3766" s="3" t="s">
        <v>10138</v>
      </c>
      <c r="I3766" s="3"/>
      <c r="J3766" s="3"/>
      <c r="K3766" s="5" t="s">
        <v>61</v>
      </c>
      <c r="L3766" s="5">
        <v>5</v>
      </c>
      <c r="M3766" s="5" t="s">
        <v>62</v>
      </c>
      <c r="N3766" s="5">
        <f>VLOOKUP(M3766,[1]ArchetypeScores!E:N,10,FALSE)</f>
        <v>0</v>
      </c>
      <c r="O3766" s="5">
        <f>VLOOKUP(M3766,[1]ArchetypeScores!E:O,11,FALSE)</f>
        <v>-1</v>
      </c>
      <c r="P3766" s="5">
        <f>VLOOKUP(M3766,[1]ArchetypeScores!E:P,12,FALSE)</f>
        <v>0</v>
      </c>
      <c r="Q3766" s="2" t="str">
        <f>VLOOKUP(M3766,[1]ArchetypeScores!E:W,19,FALSE)</f>
        <v>Health care</v>
      </c>
      <c r="R3766" s="2">
        <f>VLOOKUP(M3766,[1]ArchetypeScores!E:I,5,FALSE)</f>
        <v>0</v>
      </c>
      <c r="S3766" s="2">
        <f>VLOOKUP(M3766,[1]ArchetypeScores!E:K,7,FALSE)</f>
        <v>0</v>
      </c>
      <c r="T3766" s="2" t="str">
        <f t="shared" si="58"/>
        <v>Not A&amp;R positive</v>
      </c>
    </row>
    <row r="3767" spans="1:20" x14ac:dyDescent="0.3">
      <c r="A3767" s="2" t="s">
        <v>9965</v>
      </c>
      <c r="B3767" s="3" t="s">
        <v>10136</v>
      </c>
      <c r="C3767" s="3" t="s">
        <v>10139</v>
      </c>
      <c r="D3767" s="4">
        <v>0.185</v>
      </c>
      <c r="E3767" s="5" t="s">
        <v>9968</v>
      </c>
      <c r="F3767" s="4">
        <v>5.6140000000000002E-2</v>
      </c>
      <c r="G3767" s="6">
        <v>48066</v>
      </c>
      <c r="H3767" s="3" t="s">
        <v>10015</v>
      </c>
      <c r="I3767" s="3"/>
      <c r="J3767" s="3"/>
      <c r="K3767" s="5" t="s">
        <v>61</v>
      </c>
      <c r="L3767" s="5">
        <v>5</v>
      </c>
      <c r="M3767" s="5" t="s">
        <v>62</v>
      </c>
      <c r="N3767" s="5">
        <f>VLOOKUP(M3767,[1]ArchetypeScores!E:N,10,FALSE)</f>
        <v>0</v>
      </c>
      <c r="O3767" s="5">
        <f>VLOOKUP(M3767,[1]ArchetypeScores!E:O,11,FALSE)</f>
        <v>-1</v>
      </c>
      <c r="P3767" s="5">
        <f>VLOOKUP(M3767,[1]ArchetypeScores!E:P,12,FALSE)</f>
        <v>0</v>
      </c>
      <c r="Q3767" s="2" t="str">
        <f>VLOOKUP(M3767,[1]ArchetypeScores!E:W,19,FALSE)</f>
        <v>Health care</v>
      </c>
      <c r="R3767" s="2">
        <f>VLOOKUP(M3767,[1]ArchetypeScores!E:I,5,FALSE)</f>
        <v>0</v>
      </c>
      <c r="S3767" s="2">
        <f>VLOOKUP(M3767,[1]ArchetypeScores!E:K,7,FALSE)</f>
        <v>0</v>
      </c>
      <c r="T3767" s="2" t="str">
        <f t="shared" si="58"/>
        <v>Not A&amp;R positive</v>
      </c>
    </row>
    <row r="3768" spans="1:20" x14ac:dyDescent="0.3">
      <c r="A3768" s="2" t="s">
        <v>10140</v>
      </c>
      <c r="B3768" s="3" t="s">
        <v>10141</v>
      </c>
      <c r="C3768" s="3" t="s">
        <v>10142</v>
      </c>
      <c r="D3768" s="4"/>
      <c r="E3768" s="5" t="s">
        <v>1340</v>
      </c>
      <c r="F3768" s="4">
        <v>0</v>
      </c>
      <c r="G3768" s="6">
        <v>48211</v>
      </c>
      <c r="H3768" s="3" t="s">
        <v>10143</v>
      </c>
      <c r="I3768" s="3" t="s">
        <v>10144</v>
      </c>
      <c r="J3768" s="3"/>
      <c r="K3768" s="5" t="s">
        <v>118</v>
      </c>
      <c r="L3768" s="5">
        <v>4</v>
      </c>
      <c r="M3768" s="5" t="s">
        <v>119</v>
      </c>
      <c r="N3768" s="5">
        <f>VLOOKUP(M3768,[1]ArchetypeScores!E:N,10,FALSE)</f>
        <v>0</v>
      </c>
      <c r="O3768" s="5">
        <f>VLOOKUP(M3768,[1]ArchetypeScores!E:O,11,FALSE)</f>
        <v>-1</v>
      </c>
      <c r="P3768" s="5">
        <f>VLOOKUP(M3768,[1]ArchetypeScores!E:P,12,FALSE)</f>
        <v>0</v>
      </c>
      <c r="Q3768" s="2" t="str">
        <f>VLOOKUP(M3768,[1]ArchetypeScores!E:W,19,FALSE)</f>
        <v>Untargeted</v>
      </c>
      <c r="R3768" s="2">
        <f>VLOOKUP(M3768,[1]ArchetypeScores!E:I,5,FALSE)</f>
        <v>0</v>
      </c>
      <c r="S3768" s="2">
        <f>VLOOKUP(M3768,[1]ArchetypeScores!E:K,7,FALSE)</f>
        <v>0</v>
      </c>
      <c r="T3768" s="2" t="str">
        <f t="shared" si="58"/>
        <v>Not A&amp;R positive</v>
      </c>
    </row>
    <row r="3769" spans="1:20" x14ac:dyDescent="0.3">
      <c r="A3769" s="2" t="s">
        <v>10140</v>
      </c>
      <c r="B3769" s="3" t="s">
        <v>10145</v>
      </c>
      <c r="C3769" s="3" t="s">
        <v>10146</v>
      </c>
      <c r="D3769" s="4">
        <v>0.45200000000000001</v>
      </c>
      <c r="E3769" s="5" t="s">
        <v>1340</v>
      </c>
      <c r="F3769" s="4">
        <v>0.53273000000000004</v>
      </c>
      <c r="G3769" s="6">
        <v>48212</v>
      </c>
      <c r="H3769" s="3" t="s">
        <v>10143</v>
      </c>
      <c r="I3769" s="3" t="s">
        <v>10144</v>
      </c>
      <c r="J3769" s="3"/>
      <c r="K3769" s="5" t="s">
        <v>118</v>
      </c>
      <c r="L3769" s="5">
        <v>1</v>
      </c>
      <c r="M3769" s="5" t="s">
        <v>275</v>
      </c>
      <c r="N3769" s="5">
        <f>VLOOKUP(M3769,[1]ArchetypeScores!E:N,10,FALSE)</f>
        <v>0</v>
      </c>
      <c r="O3769" s="5">
        <f>VLOOKUP(M3769,[1]ArchetypeScores!E:O,11,FALSE)</f>
        <v>-1</v>
      </c>
      <c r="P3769" s="5">
        <f>VLOOKUP(M3769,[1]ArchetypeScores!E:P,12,FALSE)</f>
        <v>0</v>
      </c>
      <c r="Q3769" s="2" t="str">
        <f>VLOOKUP(M3769,[1]ArchetypeScores!E:W,19,FALSE)</f>
        <v>Untargeted</v>
      </c>
      <c r="R3769" s="2">
        <f>VLOOKUP(M3769,[1]ArchetypeScores!E:I,5,FALSE)</f>
        <v>0</v>
      </c>
      <c r="S3769" s="2">
        <f>VLOOKUP(M3769,[1]ArchetypeScores!E:K,7,FALSE)</f>
        <v>0</v>
      </c>
      <c r="T3769" s="2" t="str">
        <f t="shared" si="58"/>
        <v>Not A&amp;R positive</v>
      </c>
    </row>
    <row r="3770" spans="1:20" x14ac:dyDescent="0.3">
      <c r="A3770" s="2" t="s">
        <v>10140</v>
      </c>
      <c r="B3770" s="3" t="s">
        <v>10147</v>
      </c>
      <c r="C3770" s="3" t="s">
        <v>10148</v>
      </c>
      <c r="D3770" s="4">
        <v>1.67</v>
      </c>
      <c r="E3770" s="5" t="s">
        <v>1340</v>
      </c>
      <c r="F3770" s="4">
        <v>1.9682599999999999</v>
      </c>
      <c r="G3770" s="6">
        <v>48209</v>
      </c>
      <c r="H3770" s="3" t="s">
        <v>10143</v>
      </c>
      <c r="I3770" s="3" t="s">
        <v>10144</v>
      </c>
      <c r="J3770" s="3"/>
      <c r="K3770" s="5" t="s">
        <v>102</v>
      </c>
      <c r="L3770" s="5">
        <v>2</v>
      </c>
      <c r="M3770" s="5" t="s">
        <v>681</v>
      </c>
      <c r="N3770" s="5">
        <f>VLOOKUP(M3770,[1]ArchetypeScores!E:N,10,FALSE)</f>
        <v>0</v>
      </c>
      <c r="O3770" s="5">
        <f>VLOOKUP(M3770,[1]ArchetypeScores!E:O,11,FALSE)</f>
        <v>-1</v>
      </c>
      <c r="P3770" s="5">
        <f>VLOOKUP(M3770,[1]ArchetypeScores!E:P,12,FALSE)</f>
        <v>0</v>
      </c>
      <c r="Q3770" s="2" t="str">
        <f>VLOOKUP(M3770,[1]ArchetypeScores!E:W,19,FALSE)</f>
        <v>Untargeted</v>
      </c>
      <c r="R3770" s="2">
        <f>VLOOKUP(M3770,[1]ArchetypeScores!E:I,5,FALSE)</f>
        <v>0</v>
      </c>
      <c r="S3770" s="2">
        <f>VLOOKUP(M3770,[1]ArchetypeScores!E:K,7,FALSE)</f>
        <v>1</v>
      </c>
      <c r="T3770" s="2" t="str">
        <f t="shared" si="58"/>
        <v>Indirect only</v>
      </c>
    </row>
    <row r="3771" spans="1:20" x14ac:dyDescent="0.3">
      <c r="A3771" s="2" t="s">
        <v>10140</v>
      </c>
      <c r="B3771" s="3" t="s">
        <v>10149</v>
      </c>
      <c r="C3771" s="3" t="s">
        <v>10150</v>
      </c>
      <c r="D3771" s="4">
        <v>2.8</v>
      </c>
      <c r="E3771" s="5" t="s">
        <v>1340</v>
      </c>
      <c r="F3771" s="4">
        <v>3.3000799999999999</v>
      </c>
      <c r="G3771" s="6">
        <v>48210</v>
      </c>
      <c r="H3771" s="3" t="s">
        <v>10143</v>
      </c>
      <c r="I3771" s="3" t="s">
        <v>10144</v>
      </c>
      <c r="J3771" s="3"/>
      <c r="K3771" s="5" t="s">
        <v>102</v>
      </c>
      <c r="L3771" s="5">
        <v>1</v>
      </c>
      <c r="M3771" s="5" t="s">
        <v>103</v>
      </c>
      <c r="N3771" s="5">
        <f>VLOOKUP(M3771,[1]ArchetypeScores!E:N,10,FALSE)</f>
        <v>0</v>
      </c>
      <c r="O3771" s="5">
        <f>VLOOKUP(M3771,[1]ArchetypeScores!E:O,11,FALSE)</f>
        <v>-1</v>
      </c>
      <c r="P3771" s="5">
        <f>VLOOKUP(M3771,[1]ArchetypeScores!E:P,12,FALSE)</f>
        <v>0</v>
      </c>
      <c r="Q3771" s="2" t="str">
        <f>VLOOKUP(M3771,[1]ArchetypeScores!E:W,19,FALSE)</f>
        <v>Untargeted</v>
      </c>
      <c r="R3771" s="2">
        <f>VLOOKUP(M3771,[1]ArchetypeScores!E:I,5,FALSE)</f>
        <v>0</v>
      </c>
      <c r="S3771" s="2">
        <f>VLOOKUP(M3771,[1]ArchetypeScores!E:K,7,FALSE)</f>
        <v>1</v>
      </c>
      <c r="T3771" s="2" t="str">
        <f t="shared" si="58"/>
        <v>Indirect only</v>
      </c>
    </row>
    <row r="3772" spans="1:20" x14ac:dyDescent="0.3">
      <c r="A3772" s="2" t="s">
        <v>10140</v>
      </c>
      <c r="B3772" s="3" t="s">
        <v>10151</v>
      </c>
      <c r="C3772" s="3" t="s">
        <v>10152</v>
      </c>
      <c r="D3772" s="4"/>
      <c r="E3772" s="5" t="s">
        <v>1340</v>
      </c>
      <c r="F3772" s="4">
        <v>0</v>
      </c>
      <c r="G3772" s="6">
        <v>48220</v>
      </c>
      <c r="H3772" s="3" t="s">
        <v>10143</v>
      </c>
      <c r="I3772" s="3" t="s">
        <v>10144</v>
      </c>
      <c r="J3772" s="3"/>
      <c r="K3772" s="5" t="s">
        <v>611</v>
      </c>
      <c r="L3772" s="5">
        <v>6</v>
      </c>
      <c r="M3772" s="5" t="s">
        <v>1228</v>
      </c>
      <c r="N3772" s="5">
        <f>VLOOKUP(M3772,[1]ArchetypeScores!E:N,10,FALSE)</f>
        <v>1</v>
      </c>
      <c r="O3772" s="5">
        <f>VLOOKUP(M3772,[1]ArchetypeScores!E:O,11,FALSE)</f>
        <v>0</v>
      </c>
      <c r="P3772" s="5">
        <f>VLOOKUP(M3772,[1]ArchetypeScores!E:P,12,FALSE)</f>
        <v>0</v>
      </c>
      <c r="Q3772" s="2" t="str">
        <f>VLOOKUP(M3772,[1]ArchetypeScores!E:W,19,FALSE)</f>
        <v>Consumer (including agriculture and tourism)</v>
      </c>
      <c r="R3772" s="2">
        <f>VLOOKUP(M3772,[1]ArchetypeScores!E:I,5,FALSE)</f>
        <v>0</v>
      </c>
      <c r="S3772" s="2">
        <f>VLOOKUP(M3772,[1]ArchetypeScores!E:K,7,FALSE)</f>
        <v>0</v>
      </c>
      <c r="T3772" s="2" t="str">
        <f t="shared" si="58"/>
        <v>Not A&amp;R positive</v>
      </c>
    </row>
    <row r="3773" spans="1:20" x14ac:dyDescent="0.3">
      <c r="A3773" s="2" t="s">
        <v>10140</v>
      </c>
      <c r="B3773" s="3" t="s">
        <v>10153</v>
      </c>
      <c r="C3773" s="3" t="s">
        <v>10154</v>
      </c>
      <c r="D3773" s="4">
        <v>7.2999999999999995E-2</v>
      </c>
      <c r="E3773" s="5" t="s">
        <v>1340</v>
      </c>
      <c r="F3773" s="4">
        <v>8.9469999999999994E-2</v>
      </c>
      <c r="G3773" s="6">
        <v>48166</v>
      </c>
      <c r="H3773" s="3" t="s">
        <v>10155</v>
      </c>
      <c r="I3773" s="3" t="s">
        <v>10156</v>
      </c>
      <c r="J3773" s="3"/>
      <c r="K3773" s="5" t="s">
        <v>38</v>
      </c>
      <c r="L3773" s="5">
        <v>13</v>
      </c>
      <c r="M3773" s="5" t="s">
        <v>39</v>
      </c>
      <c r="N3773" s="5">
        <f>VLOOKUP(M3773,[1]ArchetypeScores!E:N,10,FALSE)</f>
        <v>0</v>
      </c>
      <c r="O3773" s="5">
        <f>VLOOKUP(M3773,[1]ArchetypeScores!E:O,11,FALSE)</f>
        <v>-2</v>
      </c>
      <c r="P3773" s="5">
        <f>VLOOKUP(M3773,[1]ArchetypeScores!E:P,12,FALSE)</f>
        <v>0</v>
      </c>
      <c r="Q3773" s="2" t="str">
        <f>VLOOKUP(M3773,[1]ArchetypeScores!E:W,19,FALSE)</f>
        <v>Industrials - transportation</v>
      </c>
      <c r="R3773" s="2">
        <f>VLOOKUP(M3773,[1]ArchetypeScores!E:I,5,FALSE)</f>
        <v>0</v>
      </c>
      <c r="S3773" s="2">
        <f>VLOOKUP(M3773,[1]ArchetypeScores!E:K,7,FALSE)</f>
        <v>0</v>
      </c>
      <c r="T3773" s="2" t="str">
        <f t="shared" si="58"/>
        <v>Not A&amp;R positive</v>
      </c>
    </row>
    <row r="3774" spans="1:20" x14ac:dyDescent="0.3">
      <c r="A3774" s="2" t="s">
        <v>10140</v>
      </c>
      <c r="B3774" s="3" t="s">
        <v>10157</v>
      </c>
      <c r="C3774" s="3"/>
      <c r="D3774" s="4">
        <v>3</v>
      </c>
      <c r="E3774" s="5" t="s">
        <v>1340</v>
      </c>
      <c r="F3774" s="4">
        <v>3.2778900000000002</v>
      </c>
      <c r="G3774" s="6">
        <v>48235</v>
      </c>
      <c r="H3774" s="3" t="s">
        <v>10158</v>
      </c>
      <c r="I3774" s="3"/>
      <c r="J3774" s="3"/>
      <c r="K3774" s="5" t="s">
        <v>38</v>
      </c>
      <c r="L3774" s="5">
        <v>13</v>
      </c>
      <c r="M3774" s="5" t="s">
        <v>39</v>
      </c>
      <c r="N3774" s="5">
        <f>VLOOKUP(M3774,[1]ArchetypeScores!E:N,10,FALSE)</f>
        <v>0</v>
      </c>
      <c r="O3774" s="5">
        <f>VLOOKUP(M3774,[1]ArchetypeScores!E:O,11,FALSE)</f>
        <v>-2</v>
      </c>
      <c r="P3774" s="5">
        <f>VLOOKUP(M3774,[1]ArchetypeScores!E:P,12,FALSE)</f>
        <v>0</v>
      </c>
      <c r="Q3774" s="2" t="str">
        <f>VLOOKUP(M3774,[1]ArchetypeScores!E:W,19,FALSE)</f>
        <v>Industrials - transportation</v>
      </c>
      <c r="R3774" s="2">
        <f>VLOOKUP(M3774,[1]ArchetypeScores!E:I,5,FALSE)</f>
        <v>0</v>
      </c>
      <c r="S3774" s="2">
        <f>VLOOKUP(M3774,[1]ArchetypeScores!E:K,7,FALSE)</f>
        <v>0</v>
      </c>
      <c r="T3774" s="2" t="str">
        <f t="shared" si="58"/>
        <v>Not A&amp;R positive</v>
      </c>
    </row>
    <row r="3775" spans="1:20" x14ac:dyDescent="0.3">
      <c r="A3775" s="2" t="s">
        <v>10140</v>
      </c>
      <c r="B3775" s="3" t="s">
        <v>10159</v>
      </c>
      <c r="C3775" s="3" t="s">
        <v>10160</v>
      </c>
      <c r="D3775" s="4">
        <v>0.55000000000000004</v>
      </c>
      <c r="E3775" s="5" t="s">
        <v>1340</v>
      </c>
      <c r="F3775" s="4">
        <v>0.64615</v>
      </c>
      <c r="G3775" s="6">
        <v>48194</v>
      </c>
      <c r="H3775" s="3" t="s">
        <v>10161</v>
      </c>
      <c r="I3775" s="3" t="s">
        <v>10162</v>
      </c>
      <c r="J3775" s="3" t="s">
        <v>10163</v>
      </c>
      <c r="K3775" s="5" t="s">
        <v>118</v>
      </c>
      <c r="L3775" s="5">
        <v>3</v>
      </c>
      <c r="M3775" s="5" t="s">
        <v>168</v>
      </c>
      <c r="N3775" s="5">
        <f>VLOOKUP(M3775,[1]ArchetypeScores!E:N,10,FALSE)</f>
        <v>0</v>
      </c>
      <c r="O3775" s="5">
        <f>VLOOKUP(M3775,[1]ArchetypeScores!E:O,11,FALSE)</f>
        <v>-1</v>
      </c>
      <c r="P3775" s="5">
        <f>VLOOKUP(M3775,[1]ArchetypeScores!E:P,12,FALSE)</f>
        <v>0</v>
      </c>
      <c r="Q3775" s="2" t="str">
        <f>VLOOKUP(M3775,[1]ArchetypeScores!E:W,19,FALSE)</f>
        <v>Untargeted</v>
      </c>
      <c r="R3775" s="2">
        <f>VLOOKUP(M3775,[1]ArchetypeScores!E:I,5,FALSE)</f>
        <v>0</v>
      </c>
      <c r="S3775" s="2">
        <f>VLOOKUP(M3775,[1]ArchetypeScores!E:K,7,FALSE)</f>
        <v>0</v>
      </c>
      <c r="T3775" s="2" t="str">
        <f t="shared" si="58"/>
        <v>Not A&amp;R positive</v>
      </c>
    </row>
    <row r="3776" spans="1:20" x14ac:dyDescent="0.3">
      <c r="A3776" s="2" t="s">
        <v>10140</v>
      </c>
      <c r="B3776" s="3" t="s">
        <v>10164</v>
      </c>
      <c r="C3776" s="3" t="s">
        <v>10165</v>
      </c>
      <c r="D3776" s="4">
        <v>8.0000000000000002E-3</v>
      </c>
      <c r="E3776" s="5" t="s">
        <v>1340</v>
      </c>
      <c r="F3776" s="4">
        <v>8.8599999999999998E-3</v>
      </c>
      <c r="G3776" s="6">
        <v>48181</v>
      </c>
      <c r="H3776" s="3" t="s">
        <v>10166</v>
      </c>
      <c r="I3776" s="3" t="s">
        <v>10167</v>
      </c>
      <c r="J3776" s="3" t="s">
        <v>10168</v>
      </c>
      <c r="K3776" s="5" t="s">
        <v>118</v>
      </c>
      <c r="L3776" s="5">
        <v>1</v>
      </c>
      <c r="M3776" s="5" t="s">
        <v>275</v>
      </c>
      <c r="N3776" s="5">
        <f>VLOOKUP(M3776,[1]ArchetypeScores!E:N,10,FALSE)</f>
        <v>0</v>
      </c>
      <c r="O3776" s="5">
        <f>VLOOKUP(M3776,[1]ArchetypeScores!E:O,11,FALSE)</f>
        <v>-1</v>
      </c>
      <c r="P3776" s="5">
        <f>VLOOKUP(M3776,[1]ArchetypeScores!E:P,12,FALSE)</f>
        <v>0</v>
      </c>
      <c r="Q3776" s="2" t="str">
        <f>VLOOKUP(M3776,[1]ArchetypeScores!E:W,19,FALSE)</f>
        <v>Untargeted</v>
      </c>
      <c r="R3776" s="2">
        <f>VLOOKUP(M3776,[1]ArchetypeScores!E:I,5,FALSE)</f>
        <v>0</v>
      </c>
      <c r="S3776" s="2">
        <f>VLOOKUP(M3776,[1]ArchetypeScores!E:K,7,FALSE)</f>
        <v>0</v>
      </c>
      <c r="T3776" s="2" t="str">
        <f t="shared" si="58"/>
        <v>Not A&amp;R positive</v>
      </c>
    </row>
    <row r="3777" spans="1:20" x14ac:dyDescent="0.3">
      <c r="A3777" s="2" t="s">
        <v>10140</v>
      </c>
      <c r="B3777" s="3" t="s">
        <v>10169</v>
      </c>
      <c r="C3777" s="3" t="s">
        <v>10170</v>
      </c>
      <c r="D3777" s="4"/>
      <c r="E3777" s="5" t="s">
        <v>1340</v>
      </c>
      <c r="F3777" s="4">
        <v>0</v>
      </c>
      <c r="G3777" s="6">
        <v>48262</v>
      </c>
      <c r="H3777" s="3" t="s">
        <v>10171</v>
      </c>
      <c r="I3777" s="3" t="s">
        <v>10172</v>
      </c>
      <c r="J3777" s="3"/>
      <c r="K3777" s="5" t="s">
        <v>118</v>
      </c>
      <c r="L3777" s="5">
        <v>3</v>
      </c>
      <c r="M3777" s="5" t="s">
        <v>168</v>
      </c>
      <c r="N3777" s="5">
        <f>VLOOKUP(M3777,[1]ArchetypeScores!E:N,10,FALSE)</f>
        <v>0</v>
      </c>
      <c r="O3777" s="5">
        <f>VLOOKUP(M3777,[1]ArchetypeScores!E:O,11,FALSE)</f>
        <v>-1</v>
      </c>
      <c r="P3777" s="5">
        <f>VLOOKUP(M3777,[1]ArchetypeScores!E:P,12,FALSE)</f>
        <v>0</v>
      </c>
      <c r="Q3777" s="2" t="str">
        <f>VLOOKUP(M3777,[1]ArchetypeScores!E:W,19,FALSE)</f>
        <v>Untargeted</v>
      </c>
      <c r="R3777" s="2">
        <f>VLOOKUP(M3777,[1]ArchetypeScores!E:I,5,FALSE)</f>
        <v>0</v>
      </c>
      <c r="S3777" s="2">
        <f>VLOOKUP(M3777,[1]ArchetypeScores!E:K,7,FALSE)</f>
        <v>0</v>
      </c>
      <c r="T3777" s="2" t="str">
        <f t="shared" si="58"/>
        <v>Not A&amp;R positive</v>
      </c>
    </row>
    <row r="3778" spans="1:20" x14ac:dyDescent="0.3">
      <c r="A3778" s="2" t="s">
        <v>10140</v>
      </c>
      <c r="B3778" s="3" t="s">
        <v>10173</v>
      </c>
      <c r="C3778" s="3" t="s">
        <v>10174</v>
      </c>
      <c r="D3778" s="4">
        <v>0.34599999999999997</v>
      </c>
      <c r="E3778" s="5" t="s">
        <v>1340</v>
      </c>
      <c r="F3778" s="4">
        <v>0.40600999999999998</v>
      </c>
      <c r="G3778" s="6">
        <v>48189</v>
      </c>
      <c r="H3778" s="3" t="s">
        <v>10161</v>
      </c>
      <c r="I3778" s="3" t="s">
        <v>10162</v>
      </c>
      <c r="J3778" s="3" t="s">
        <v>10175</v>
      </c>
      <c r="K3778" s="5" t="s">
        <v>1072</v>
      </c>
      <c r="L3778" s="5">
        <v>1</v>
      </c>
      <c r="M3778" s="5" t="s">
        <v>1922</v>
      </c>
      <c r="N3778" s="5">
        <f>VLOOKUP(M3778,[1]ArchetypeScores!E:N,10,FALSE)</f>
        <v>0</v>
      </c>
      <c r="O3778" s="5">
        <f>VLOOKUP(M3778,[1]ArchetypeScores!E:O,11,FALSE)</f>
        <v>-1</v>
      </c>
      <c r="P3778" s="5">
        <f>VLOOKUP(M3778,[1]ArchetypeScores!E:P,12,FALSE)</f>
        <v>0</v>
      </c>
      <c r="Q3778" s="2" t="str">
        <f>VLOOKUP(M3778,[1]ArchetypeScores!E:W,19,FALSE)</f>
        <v>Untargeted</v>
      </c>
      <c r="R3778" s="2">
        <f>VLOOKUP(M3778,[1]ArchetypeScores!E:I,5,FALSE)</f>
        <v>0</v>
      </c>
      <c r="S3778" s="2">
        <f>VLOOKUP(M3778,[1]ArchetypeScores!E:K,7,FALSE)</f>
        <v>0</v>
      </c>
      <c r="T3778" s="2" t="str">
        <f t="shared" ref="T3778:T3841" si="59">IF(AND(R3778=1,S3778=1),"Both",IF(AND(R3778=1,S3778=0),"Direct only",IF(AND(R3778=0,S3778=1),"Indirect only","Not A&amp;R positive")))</f>
        <v>Not A&amp;R positive</v>
      </c>
    </row>
    <row r="3779" spans="1:20" x14ac:dyDescent="0.3">
      <c r="A3779" s="2" t="s">
        <v>10140</v>
      </c>
      <c r="B3779" s="3" t="s">
        <v>10176</v>
      </c>
      <c r="C3779" s="3" t="s">
        <v>10177</v>
      </c>
      <c r="D3779" s="4">
        <v>0.121</v>
      </c>
      <c r="E3779" s="5" t="s">
        <v>1340</v>
      </c>
      <c r="F3779" s="4">
        <v>0.14249999999999999</v>
      </c>
      <c r="G3779" s="6">
        <v>48190</v>
      </c>
      <c r="H3779" s="3" t="s">
        <v>10161</v>
      </c>
      <c r="I3779" s="3" t="s">
        <v>10162</v>
      </c>
      <c r="J3779" s="3" t="s">
        <v>10178</v>
      </c>
      <c r="K3779" s="5" t="s">
        <v>2091</v>
      </c>
      <c r="L3779" s="5">
        <v>1</v>
      </c>
      <c r="M3779" s="5" t="s">
        <v>3573</v>
      </c>
      <c r="N3779" s="5">
        <f>VLOOKUP(M3779,[1]ArchetypeScores!E:N,10,FALSE)</f>
        <v>0</v>
      </c>
      <c r="O3779" s="5">
        <f>VLOOKUP(M3779,[1]ArchetypeScores!E:O,11,FALSE)</f>
        <v>-1</v>
      </c>
      <c r="P3779" s="5">
        <f>VLOOKUP(M3779,[1]ArchetypeScores!E:P,12,FALSE)</f>
        <v>0</v>
      </c>
      <c r="Q3779" s="2" t="str">
        <f>VLOOKUP(M3779,[1]ArchetypeScores!E:W,19,FALSE)</f>
        <v>Other sector</v>
      </c>
      <c r="R3779" s="2">
        <f>VLOOKUP(M3779,[1]ArchetypeScores!E:I,5,FALSE)</f>
        <v>0</v>
      </c>
      <c r="S3779" s="2">
        <f>VLOOKUP(M3779,[1]ArchetypeScores!E:K,7,FALSE)</f>
        <v>0</v>
      </c>
      <c r="T3779" s="2" t="str">
        <f t="shared" si="59"/>
        <v>Not A&amp;R positive</v>
      </c>
    </row>
    <row r="3780" spans="1:20" x14ac:dyDescent="0.3">
      <c r="A3780" s="2" t="s">
        <v>10140</v>
      </c>
      <c r="B3780" s="3" t="s">
        <v>10179</v>
      </c>
      <c r="C3780" s="3" t="s">
        <v>10180</v>
      </c>
      <c r="D3780" s="4">
        <v>0.64500000000000002</v>
      </c>
      <c r="E3780" s="5" t="s">
        <v>1340</v>
      </c>
      <c r="F3780" s="4">
        <v>0.79042999999999997</v>
      </c>
      <c r="G3780" s="6">
        <v>48167</v>
      </c>
      <c r="H3780" s="3" t="s">
        <v>10181</v>
      </c>
      <c r="I3780" s="3" t="s">
        <v>10182</v>
      </c>
      <c r="J3780" s="3" t="s">
        <v>10183</v>
      </c>
      <c r="K3780" s="5" t="s">
        <v>38</v>
      </c>
      <c r="L3780" s="5">
        <v>29</v>
      </c>
      <c r="M3780" s="5" t="s">
        <v>316</v>
      </c>
      <c r="N3780" s="5">
        <f>VLOOKUP(M3780,[1]ArchetypeScores!E:N,10,FALSE)</f>
        <v>0</v>
      </c>
      <c r="O3780" s="5">
        <f>VLOOKUP(M3780,[1]ArchetypeScores!E:O,11,FALSE)</f>
        <v>-1</v>
      </c>
      <c r="P3780" s="5">
        <f>VLOOKUP(M3780,[1]ArchetypeScores!E:P,12,FALSE)</f>
        <v>0</v>
      </c>
      <c r="Q3780" s="2" t="str">
        <f>VLOOKUP(M3780,[1]ArchetypeScores!E:W,19,FALSE)</f>
        <v>Other sector</v>
      </c>
      <c r="R3780" s="2">
        <f>VLOOKUP(M3780,[1]ArchetypeScores!E:I,5,FALSE)</f>
        <v>0</v>
      </c>
      <c r="S3780" s="2">
        <f>VLOOKUP(M3780,[1]ArchetypeScores!E:K,7,FALSE)</f>
        <v>0</v>
      </c>
      <c r="T3780" s="2" t="str">
        <f t="shared" si="59"/>
        <v>Not A&amp;R positive</v>
      </c>
    </row>
    <row r="3781" spans="1:20" x14ac:dyDescent="0.3">
      <c r="A3781" s="2" t="s">
        <v>10140</v>
      </c>
      <c r="B3781" s="3" t="s">
        <v>10184</v>
      </c>
      <c r="C3781" s="3" t="s">
        <v>10185</v>
      </c>
      <c r="D3781" s="4">
        <v>0.52</v>
      </c>
      <c r="E3781" s="5" t="s">
        <v>1340</v>
      </c>
      <c r="F3781" s="4">
        <v>0.61407</v>
      </c>
      <c r="G3781" s="6">
        <v>48150</v>
      </c>
      <c r="H3781" s="3" t="s">
        <v>10186</v>
      </c>
      <c r="I3781" s="3"/>
      <c r="J3781" s="3"/>
      <c r="K3781" s="5" t="s">
        <v>38</v>
      </c>
      <c r="L3781" s="5">
        <v>29</v>
      </c>
      <c r="M3781" s="5" t="s">
        <v>316</v>
      </c>
      <c r="N3781" s="5">
        <f>VLOOKUP(M3781,[1]ArchetypeScores!E:N,10,FALSE)</f>
        <v>0</v>
      </c>
      <c r="O3781" s="5">
        <f>VLOOKUP(M3781,[1]ArchetypeScores!E:O,11,FALSE)</f>
        <v>-1</v>
      </c>
      <c r="P3781" s="5">
        <f>VLOOKUP(M3781,[1]ArchetypeScores!E:P,12,FALSE)</f>
        <v>0</v>
      </c>
      <c r="Q3781" s="2" t="str">
        <f>VLOOKUP(M3781,[1]ArchetypeScores!E:W,19,FALSE)</f>
        <v>Other sector</v>
      </c>
      <c r="R3781" s="2">
        <f>VLOOKUP(M3781,[1]ArchetypeScores!E:I,5,FALSE)</f>
        <v>0</v>
      </c>
      <c r="S3781" s="2">
        <f>VLOOKUP(M3781,[1]ArchetypeScores!E:K,7,FALSE)</f>
        <v>0</v>
      </c>
      <c r="T3781" s="2" t="str">
        <f t="shared" si="59"/>
        <v>Not A&amp;R positive</v>
      </c>
    </row>
    <row r="3782" spans="1:20" x14ac:dyDescent="0.3">
      <c r="A3782" s="2" t="s">
        <v>10140</v>
      </c>
      <c r="B3782" s="3" t="s">
        <v>10187</v>
      </c>
      <c r="C3782" s="3" t="s">
        <v>10188</v>
      </c>
      <c r="D3782" s="4">
        <v>0.8</v>
      </c>
      <c r="E3782" s="5" t="s">
        <v>1340</v>
      </c>
      <c r="F3782" s="4">
        <v>0.94562999999999997</v>
      </c>
      <c r="G3782" s="6">
        <v>48152</v>
      </c>
      <c r="H3782" s="3" t="s">
        <v>10189</v>
      </c>
      <c r="I3782" s="3"/>
      <c r="J3782" s="3"/>
      <c r="K3782" s="5" t="s">
        <v>38</v>
      </c>
      <c r="L3782" s="5">
        <v>13</v>
      </c>
      <c r="M3782" s="5" t="s">
        <v>39</v>
      </c>
      <c r="N3782" s="5">
        <f>VLOOKUP(M3782,[1]ArchetypeScores!E:N,10,FALSE)</f>
        <v>0</v>
      </c>
      <c r="O3782" s="5">
        <f>VLOOKUP(M3782,[1]ArchetypeScores!E:O,11,FALSE)</f>
        <v>-2</v>
      </c>
      <c r="P3782" s="5">
        <f>VLOOKUP(M3782,[1]ArchetypeScores!E:P,12,FALSE)</f>
        <v>0</v>
      </c>
      <c r="Q3782" s="2" t="str">
        <f>VLOOKUP(M3782,[1]ArchetypeScores!E:W,19,FALSE)</f>
        <v>Industrials - transportation</v>
      </c>
      <c r="R3782" s="2">
        <f>VLOOKUP(M3782,[1]ArchetypeScores!E:I,5,FALSE)</f>
        <v>0</v>
      </c>
      <c r="S3782" s="2">
        <f>VLOOKUP(M3782,[1]ArchetypeScores!E:K,7,FALSE)</f>
        <v>0</v>
      </c>
      <c r="T3782" s="2" t="str">
        <f t="shared" si="59"/>
        <v>Not A&amp;R positive</v>
      </c>
    </row>
    <row r="3783" spans="1:20" x14ac:dyDescent="0.3">
      <c r="A3783" s="2" t="s">
        <v>10140</v>
      </c>
      <c r="B3783" s="3" t="s">
        <v>10190</v>
      </c>
      <c r="C3783" s="3" t="s">
        <v>10191</v>
      </c>
      <c r="D3783" s="4">
        <v>1.2999999999999999E-2</v>
      </c>
      <c r="E3783" s="5" t="s">
        <v>1340</v>
      </c>
      <c r="F3783" s="4">
        <v>1.55E-2</v>
      </c>
      <c r="G3783" s="6">
        <v>48156</v>
      </c>
      <c r="H3783" s="3" t="s">
        <v>10192</v>
      </c>
      <c r="I3783" s="3"/>
      <c r="J3783" s="3"/>
      <c r="K3783" s="5" t="s">
        <v>38</v>
      </c>
      <c r="L3783" s="5">
        <v>13</v>
      </c>
      <c r="M3783" s="5" t="s">
        <v>39</v>
      </c>
      <c r="N3783" s="5">
        <f>VLOOKUP(M3783,[1]ArchetypeScores!E:N,10,FALSE)</f>
        <v>0</v>
      </c>
      <c r="O3783" s="5">
        <f>VLOOKUP(M3783,[1]ArchetypeScores!E:O,11,FALSE)</f>
        <v>-2</v>
      </c>
      <c r="P3783" s="5">
        <f>VLOOKUP(M3783,[1]ArchetypeScores!E:P,12,FALSE)</f>
        <v>0</v>
      </c>
      <c r="Q3783" s="2" t="str">
        <f>VLOOKUP(M3783,[1]ArchetypeScores!E:W,19,FALSE)</f>
        <v>Industrials - transportation</v>
      </c>
      <c r="R3783" s="2">
        <f>VLOOKUP(M3783,[1]ArchetypeScores!E:I,5,FALSE)</f>
        <v>0</v>
      </c>
      <c r="S3783" s="2">
        <f>VLOOKUP(M3783,[1]ArchetypeScores!E:K,7,FALSE)</f>
        <v>0</v>
      </c>
      <c r="T3783" s="2" t="str">
        <f t="shared" si="59"/>
        <v>Not A&amp;R positive</v>
      </c>
    </row>
    <row r="3784" spans="1:20" x14ac:dyDescent="0.3">
      <c r="A3784" s="2" t="s">
        <v>10140</v>
      </c>
      <c r="B3784" s="3" t="s">
        <v>10193</v>
      </c>
      <c r="C3784" s="3" t="s">
        <v>10194</v>
      </c>
      <c r="D3784" s="4">
        <v>2.5000000000000001E-2</v>
      </c>
      <c r="E3784" s="5" t="s">
        <v>1340</v>
      </c>
      <c r="F3784" s="4">
        <v>2.92E-2</v>
      </c>
      <c r="G3784" s="6">
        <v>48157</v>
      </c>
      <c r="H3784" s="3" t="s">
        <v>10195</v>
      </c>
      <c r="I3784" s="3"/>
      <c r="J3784" s="3"/>
      <c r="K3784" s="5" t="s">
        <v>38</v>
      </c>
      <c r="L3784" s="5">
        <v>13</v>
      </c>
      <c r="M3784" s="5" t="s">
        <v>39</v>
      </c>
      <c r="N3784" s="5">
        <f>VLOOKUP(M3784,[1]ArchetypeScores!E:N,10,FALSE)</f>
        <v>0</v>
      </c>
      <c r="O3784" s="5">
        <f>VLOOKUP(M3784,[1]ArchetypeScores!E:O,11,FALSE)</f>
        <v>-2</v>
      </c>
      <c r="P3784" s="5">
        <f>VLOOKUP(M3784,[1]ArchetypeScores!E:P,12,FALSE)</f>
        <v>0</v>
      </c>
      <c r="Q3784" s="2" t="str">
        <f>VLOOKUP(M3784,[1]ArchetypeScores!E:W,19,FALSE)</f>
        <v>Industrials - transportation</v>
      </c>
      <c r="R3784" s="2">
        <f>VLOOKUP(M3784,[1]ArchetypeScores!E:I,5,FALSE)</f>
        <v>0</v>
      </c>
      <c r="S3784" s="2">
        <f>VLOOKUP(M3784,[1]ArchetypeScores!E:K,7,FALSE)</f>
        <v>0</v>
      </c>
      <c r="T3784" s="2" t="str">
        <f t="shared" si="59"/>
        <v>Not A&amp;R positive</v>
      </c>
    </row>
    <row r="3785" spans="1:20" x14ac:dyDescent="0.3">
      <c r="A3785" s="2" t="s">
        <v>10140</v>
      </c>
      <c r="B3785" s="3" t="s">
        <v>10196</v>
      </c>
      <c r="C3785" s="3" t="s">
        <v>10197</v>
      </c>
      <c r="D3785" s="4">
        <v>0.43</v>
      </c>
      <c r="E3785" s="5" t="s">
        <v>1340</v>
      </c>
      <c r="F3785" s="4">
        <v>0.50895000000000001</v>
      </c>
      <c r="G3785" s="6">
        <v>48151</v>
      </c>
      <c r="H3785" s="3" t="s">
        <v>10198</v>
      </c>
      <c r="I3785" s="3"/>
      <c r="J3785" s="3"/>
      <c r="K3785" s="5" t="s">
        <v>38</v>
      </c>
      <c r="L3785" s="5">
        <v>21</v>
      </c>
      <c r="M3785" s="5" t="s">
        <v>302</v>
      </c>
      <c r="N3785" s="5">
        <f>VLOOKUP(M3785,[1]ArchetypeScores!E:N,10,FALSE)</f>
        <v>0</v>
      </c>
      <c r="O3785" s="5">
        <f>VLOOKUP(M3785,[1]ArchetypeScores!E:O,11,FALSE)</f>
        <v>-1</v>
      </c>
      <c r="P3785" s="5">
        <f>VLOOKUP(M3785,[1]ArchetypeScores!E:P,12,FALSE)</f>
        <v>0</v>
      </c>
      <c r="Q3785" s="2" t="str">
        <f>VLOOKUP(M3785,[1]ArchetypeScores!E:W,19,FALSE)</f>
        <v>Consumer (including agriculture and tourism)</v>
      </c>
      <c r="R3785" s="2">
        <f>VLOOKUP(M3785,[1]ArchetypeScores!E:I,5,FALSE)</f>
        <v>0</v>
      </c>
      <c r="S3785" s="2">
        <f>VLOOKUP(M3785,[1]ArchetypeScores!E:K,7,FALSE)</f>
        <v>0</v>
      </c>
      <c r="T3785" s="2" t="str">
        <f t="shared" si="59"/>
        <v>Not A&amp;R positive</v>
      </c>
    </row>
    <row r="3786" spans="1:20" x14ac:dyDescent="0.3">
      <c r="A3786" s="2" t="s">
        <v>10140</v>
      </c>
      <c r="B3786" s="3" t="s">
        <v>10199</v>
      </c>
      <c r="C3786" s="3" t="s">
        <v>10200</v>
      </c>
      <c r="D3786" s="4">
        <v>0.04</v>
      </c>
      <c r="E3786" s="5" t="s">
        <v>1340</v>
      </c>
      <c r="F3786" s="4">
        <v>4.709E-2</v>
      </c>
      <c r="G3786" s="6">
        <v>48154</v>
      </c>
      <c r="H3786" s="3" t="s">
        <v>10201</v>
      </c>
      <c r="I3786" s="3"/>
      <c r="J3786" s="3"/>
      <c r="K3786" s="5" t="s">
        <v>38</v>
      </c>
      <c r="L3786" s="5">
        <v>13</v>
      </c>
      <c r="M3786" s="5" t="s">
        <v>39</v>
      </c>
      <c r="N3786" s="5">
        <f>VLOOKUP(M3786,[1]ArchetypeScores!E:N,10,FALSE)</f>
        <v>0</v>
      </c>
      <c r="O3786" s="5">
        <f>VLOOKUP(M3786,[1]ArchetypeScores!E:O,11,FALSE)</f>
        <v>-2</v>
      </c>
      <c r="P3786" s="5">
        <f>VLOOKUP(M3786,[1]ArchetypeScores!E:P,12,FALSE)</f>
        <v>0</v>
      </c>
      <c r="Q3786" s="2" t="str">
        <f>VLOOKUP(M3786,[1]ArchetypeScores!E:W,19,FALSE)</f>
        <v>Industrials - transportation</v>
      </c>
      <c r="R3786" s="2">
        <f>VLOOKUP(M3786,[1]ArchetypeScores!E:I,5,FALSE)</f>
        <v>0</v>
      </c>
      <c r="S3786" s="2">
        <f>VLOOKUP(M3786,[1]ArchetypeScores!E:K,7,FALSE)</f>
        <v>0</v>
      </c>
      <c r="T3786" s="2" t="str">
        <f t="shared" si="59"/>
        <v>Not A&amp;R positive</v>
      </c>
    </row>
    <row r="3787" spans="1:20" x14ac:dyDescent="0.3">
      <c r="A3787" s="2" t="s">
        <v>10140</v>
      </c>
      <c r="B3787" s="3" t="s">
        <v>10202</v>
      </c>
      <c r="C3787" s="3" t="s">
        <v>10203</v>
      </c>
      <c r="D3787" s="4">
        <v>5.3</v>
      </c>
      <c r="E3787" s="5" t="s">
        <v>1340</v>
      </c>
      <c r="F3787" s="4">
        <v>6.3421900000000004</v>
      </c>
      <c r="G3787" s="6">
        <v>48160</v>
      </c>
      <c r="H3787" s="3" t="s">
        <v>10204</v>
      </c>
      <c r="I3787" s="3"/>
      <c r="J3787" s="3"/>
      <c r="K3787" s="5" t="s">
        <v>38</v>
      </c>
      <c r="L3787" s="5">
        <v>13</v>
      </c>
      <c r="M3787" s="5" t="s">
        <v>39</v>
      </c>
      <c r="N3787" s="5">
        <f>VLOOKUP(M3787,[1]ArchetypeScores!E:N,10,FALSE)</f>
        <v>0</v>
      </c>
      <c r="O3787" s="5">
        <f>VLOOKUP(M3787,[1]ArchetypeScores!E:O,11,FALSE)</f>
        <v>-2</v>
      </c>
      <c r="P3787" s="5">
        <f>VLOOKUP(M3787,[1]ArchetypeScores!E:P,12,FALSE)</f>
        <v>0</v>
      </c>
      <c r="Q3787" s="2" t="str">
        <f>VLOOKUP(M3787,[1]ArchetypeScores!E:W,19,FALSE)</f>
        <v>Industrials - transportation</v>
      </c>
      <c r="R3787" s="2">
        <f>VLOOKUP(M3787,[1]ArchetypeScores!E:I,5,FALSE)</f>
        <v>0</v>
      </c>
      <c r="S3787" s="2">
        <f>VLOOKUP(M3787,[1]ArchetypeScores!E:K,7,FALSE)</f>
        <v>0</v>
      </c>
      <c r="T3787" s="2" t="str">
        <f t="shared" si="59"/>
        <v>Not A&amp;R positive</v>
      </c>
    </row>
    <row r="3788" spans="1:20" x14ac:dyDescent="0.3">
      <c r="A3788" s="2" t="s">
        <v>10140</v>
      </c>
      <c r="B3788" s="3" t="s">
        <v>10205</v>
      </c>
      <c r="C3788" s="3" t="s">
        <v>10206</v>
      </c>
      <c r="D3788" s="4">
        <v>0.1</v>
      </c>
      <c r="E3788" s="5" t="s">
        <v>1340</v>
      </c>
      <c r="F3788" s="4">
        <v>0.11898</v>
      </c>
      <c r="G3788" s="6">
        <v>48171</v>
      </c>
      <c r="H3788" s="3" t="s">
        <v>10207</v>
      </c>
      <c r="I3788" s="3" t="s">
        <v>10208</v>
      </c>
      <c r="J3788" s="3" t="s">
        <v>10209</v>
      </c>
      <c r="K3788" s="5" t="s">
        <v>61</v>
      </c>
      <c r="L3788" s="5">
        <v>1</v>
      </c>
      <c r="M3788" s="5" t="s">
        <v>130</v>
      </c>
      <c r="N3788" s="5">
        <f>VLOOKUP(M3788,[1]ArchetypeScores!E:N,10,FALSE)</f>
        <v>0</v>
      </c>
      <c r="O3788" s="5">
        <f>VLOOKUP(M3788,[1]ArchetypeScores!E:O,11,FALSE)</f>
        <v>-1</v>
      </c>
      <c r="P3788" s="5">
        <f>VLOOKUP(M3788,[1]ArchetypeScores!E:P,12,FALSE)</f>
        <v>0</v>
      </c>
      <c r="Q3788" s="2" t="str">
        <f>VLOOKUP(M3788,[1]ArchetypeScores!E:W,19,FALSE)</f>
        <v>Health care</v>
      </c>
      <c r="R3788" s="2">
        <f>VLOOKUP(M3788,[1]ArchetypeScores!E:I,5,FALSE)</f>
        <v>0</v>
      </c>
      <c r="S3788" s="2">
        <f>VLOOKUP(M3788,[1]ArchetypeScores!E:K,7,FALSE)</f>
        <v>0</v>
      </c>
      <c r="T3788" s="2" t="str">
        <f t="shared" si="59"/>
        <v>Not A&amp;R positive</v>
      </c>
    </row>
    <row r="3789" spans="1:20" x14ac:dyDescent="0.3">
      <c r="A3789" s="2" t="s">
        <v>10140</v>
      </c>
      <c r="B3789" s="3" t="s">
        <v>10210</v>
      </c>
      <c r="C3789" s="3" t="s">
        <v>10211</v>
      </c>
      <c r="D3789" s="4">
        <v>0.04</v>
      </c>
      <c r="E3789" s="5" t="s">
        <v>1340</v>
      </c>
      <c r="F3789" s="4">
        <v>4.8280000000000003E-2</v>
      </c>
      <c r="G3789" s="6">
        <v>48158</v>
      </c>
      <c r="H3789" s="3" t="s">
        <v>10212</v>
      </c>
      <c r="I3789" s="3"/>
      <c r="J3789" s="3"/>
      <c r="K3789" s="5" t="s">
        <v>214</v>
      </c>
      <c r="L3789" s="5">
        <v>1</v>
      </c>
      <c r="M3789" s="5" t="s">
        <v>215</v>
      </c>
      <c r="N3789" s="5">
        <f>VLOOKUP(M3789,[1]ArchetypeScores!E:N,10,FALSE)</f>
        <v>1</v>
      </c>
      <c r="O3789" s="5">
        <f>VLOOKUP(M3789,[1]ArchetypeScores!E:O,11,FALSE)</f>
        <v>0</v>
      </c>
      <c r="P3789" s="5">
        <f>VLOOKUP(M3789,[1]ArchetypeScores!E:P,12,FALSE)</f>
        <v>1</v>
      </c>
      <c r="Q3789" s="2" t="str">
        <f>VLOOKUP(M3789,[1]ArchetypeScores!E:W,19,FALSE)</f>
        <v>Health care</v>
      </c>
      <c r="R3789" s="2">
        <f>VLOOKUP(M3789,[1]ArchetypeScores!E:I,5,FALSE)</f>
        <v>0</v>
      </c>
      <c r="S3789" s="2">
        <f>VLOOKUP(M3789,[1]ArchetypeScores!E:K,7,FALSE)</f>
        <v>1</v>
      </c>
      <c r="T3789" s="2" t="str">
        <f t="shared" si="59"/>
        <v>Indirect only</v>
      </c>
    </row>
    <row r="3790" spans="1:20" x14ac:dyDescent="0.3">
      <c r="A3790" s="2" t="s">
        <v>10140</v>
      </c>
      <c r="B3790" s="3" t="s">
        <v>10213</v>
      </c>
      <c r="C3790" s="3" t="s">
        <v>10214</v>
      </c>
      <c r="D3790" s="4"/>
      <c r="E3790" s="5" t="s">
        <v>1340</v>
      </c>
      <c r="F3790" s="4">
        <v>0</v>
      </c>
      <c r="G3790" s="6">
        <v>48251</v>
      </c>
      <c r="H3790" s="3" t="s">
        <v>10171</v>
      </c>
      <c r="I3790" s="3" t="s">
        <v>10172</v>
      </c>
      <c r="J3790" s="3"/>
      <c r="K3790" s="5" t="s">
        <v>1072</v>
      </c>
      <c r="L3790" s="5">
        <v>2</v>
      </c>
      <c r="M3790" s="5" t="s">
        <v>1073</v>
      </c>
      <c r="N3790" s="5">
        <f>VLOOKUP(M3790,[1]ArchetypeScores!E:N,10,FALSE)</f>
        <v>0</v>
      </c>
      <c r="O3790" s="5">
        <f>VLOOKUP(M3790,[1]ArchetypeScores!E:O,11,FALSE)</f>
        <v>-1</v>
      </c>
      <c r="P3790" s="5">
        <f>VLOOKUP(M3790,[1]ArchetypeScores!E:P,12,FALSE)</f>
        <v>0</v>
      </c>
      <c r="Q3790" s="2" t="str">
        <f>VLOOKUP(M3790,[1]ArchetypeScores!E:W,19,FALSE)</f>
        <v>Untargeted</v>
      </c>
      <c r="R3790" s="2">
        <f>VLOOKUP(M3790,[1]ArchetypeScores!E:I,5,FALSE)</f>
        <v>0</v>
      </c>
      <c r="S3790" s="2">
        <f>VLOOKUP(M3790,[1]ArchetypeScores!E:K,7,FALSE)</f>
        <v>0</v>
      </c>
      <c r="T3790" s="2" t="str">
        <f t="shared" si="59"/>
        <v>Not A&amp;R positive</v>
      </c>
    </row>
    <row r="3791" spans="1:20" x14ac:dyDescent="0.3">
      <c r="A3791" s="2" t="s">
        <v>10140</v>
      </c>
      <c r="B3791" s="3" t="s">
        <v>10215</v>
      </c>
      <c r="C3791" s="3" t="s">
        <v>10216</v>
      </c>
      <c r="D3791" s="4">
        <v>0.6</v>
      </c>
      <c r="E3791" s="5" t="s">
        <v>1340</v>
      </c>
      <c r="F3791" s="4">
        <v>0.70489000000000002</v>
      </c>
      <c r="G3791" s="6">
        <v>48186</v>
      </c>
      <c r="H3791" s="3" t="s">
        <v>10217</v>
      </c>
      <c r="I3791" s="3" t="s">
        <v>10162</v>
      </c>
      <c r="J3791" s="3" t="s">
        <v>10218</v>
      </c>
      <c r="K3791" s="5" t="s">
        <v>38</v>
      </c>
      <c r="L3791" s="5">
        <v>21</v>
      </c>
      <c r="M3791" s="5" t="s">
        <v>302</v>
      </c>
      <c r="N3791" s="5">
        <f>VLOOKUP(M3791,[1]ArchetypeScores!E:N,10,FALSE)</f>
        <v>0</v>
      </c>
      <c r="O3791" s="5">
        <f>VLOOKUP(M3791,[1]ArchetypeScores!E:O,11,FALSE)</f>
        <v>-1</v>
      </c>
      <c r="P3791" s="5">
        <f>VLOOKUP(M3791,[1]ArchetypeScores!E:P,12,FALSE)</f>
        <v>0</v>
      </c>
      <c r="Q3791" s="2" t="str">
        <f>VLOOKUP(M3791,[1]ArchetypeScores!E:W,19,FALSE)</f>
        <v>Consumer (including agriculture and tourism)</v>
      </c>
      <c r="R3791" s="2">
        <f>VLOOKUP(M3791,[1]ArchetypeScores!E:I,5,FALSE)</f>
        <v>0</v>
      </c>
      <c r="S3791" s="2">
        <f>VLOOKUP(M3791,[1]ArchetypeScores!E:K,7,FALSE)</f>
        <v>0</v>
      </c>
      <c r="T3791" s="2" t="str">
        <f t="shared" si="59"/>
        <v>Not A&amp;R positive</v>
      </c>
    </row>
    <row r="3792" spans="1:20" x14ac:dyDescent="0.3">
      <c r="A3792" s="2" t="s">
        <v>10140</v>
      </c>
      <c r="B3792" s="3" t="s">
        <v>10219</v>
      </c>
      <c r="C3792" s="3" t="s">
        <v>10220</v>
      </c>
      <c r="D3792" s="4"/>
      <c r="E3792" s="5" t="s">
        <v>1340</v>
      </c>
      <c r="F3792" s="4">
        <v>0</v>
      </c>
      <c r="G3792" s="6">
        <v>48244</v>
      </c>
      <c r="H3792" s="3" t="s">
        <v>10221</v>
      </c>
      <c r="I3792" s="3" t="s">
        <v>10222</v>
      </c>
      <c r="J3792" s="3"/>
      <c r="K3792" s="5" t="s">
        <v>53</v>
      </c>
      <c r="L3792" s="5">
        <v>1</v>
      </c>
      <c r="M3792" s="5" t="s">
        <v>54</v>
      </c>
      <c r="N3792" s="5">
        <f>VLOOKUP(M3792,[1]ArchetypeScores!E:N,10,FALSE)</f>
        <v>0</v>
      </c>
      <c r="O3792" s="5">
        <f>VLOOKUP(M3792,[1]ArchetypeScores!E:O,11,FALSE)</f>
        <v>-1</v>
      </c>
      <c r="P3792" s="5">
        <f>VLOOKUP(M3792,[1]ArchetypeScores!E:P,12,FALSE)</f>
        <v>0</v>
      </c>
      <c r="Q3792" s="2" t="str">
        <f>VLOOKUP(M3792,[1]ArchetypeScores!E:W,19,FALSE)</f>
        <v>Untargeted</v>
      </c>
      <c r="R3792" s="2">
        <f>VLOOKUP(M3792,[1]ArchetypeScores!E:I,5,FALSE)</f>
        <v>0</v>
      </c>
      <c r="S3792" s="2">
        <f>VLOOKUP(M3792,[1]ArchetypeScores!E:K,7,FALSE)</f>
        <v>0</v>
      </c>
      <c r="T3792" s="2" t="str">
        <f t="shared" si="59"/>
        <v>Not A&amp;R positive</v>
      </c>
    </row>
    <row r="3793" spans="1:20" x14ac:dyDescent="0.3">
      <c r="A3793" s="2" t="s">
        <v>10140</v>
      </c>
      <c r="B3793" s="3" t="s">
        <v>10223</v>
      </c>
      <c r="C3793" s="3" t="s">
        <v>10224</v>
      </c>
      <c r="D3793" s="4">
        <v>0.35</v>
      </c>
      <c r="E3793" s="5" t="s">
        <v>1340</v>
      </c>
      <c r="F3793" s="4">
        <v>0.39117000000000002</v>
      </c>
      <c r="G3793" s="6">
        <v>48273</v>
      </c>
      <c r="H3793" s="3" t="s">
        <v>10225</v>
      </c>
      <c r="I3793" s="3" t="s">
        <v>10226</v>
      </c>
      <c r="J3793" s="3"/>
      <c r="K3793" s="5" t="s">
        <v>38</v>
      </c>
      <c r="L3793" s="5">
        <v>29</v>
      </c>
      <c r="M3793" s="5" t="s">
        <v>316</v>
      </c>
      <c r="N3793" s="5">
        <f>VLOOKUP(M3793,[1]ArchetypeScores!E:N,10,FALSE)</f>
        <v>0</v>
      </c>
      <c r="O3793" s="5">
        <f>VLOOKUP(M3793,[1]ArchetypeScores!E:O,11,FALSE)</f>
        <v>-1</v>
      </c>
      <c r="P3793" s="5">
        <f>VLOOKUP(M3793,[1]ArchetypeScores!E:P,12,FALSE)</f>
        <v>0</v>
      </c>
      <c r="Q3793" s="2" t="str">
        <f>VLOOKUP(M3793,[1]ArchetypeScores!E:W,19,FALSE)</f>
        <v>Other sector</v>
      </c>
      <c r="R3793" s="2">
        <f>VLOOKUP(M3793,[1]ArchetypeScores!E:I,5,FALSE)</f>
        <v>0</v>
      </c>
      <c r="S3793" s="2">
        <f>VLOOKUP(M3793,[1]ArchetypeScores!E:K,7,FALSE)</f>
        <v>0</v>
      </c>
      <c r="T3793" s="2" t="str">
        <f t="shared" si="59"/>
        <v>Not A&amp;R positive</v>
      </c>
    </row>
    <row r="3794" spans="1:20" x14ac:dyDescent="0.3">
      <c r="A3794" s="2" t="s">
        <v>10140</v>
      </c>
      <c r="B3794" s="3" t="s">
        <v>10227</v>
      </c>
      <c r="C3794" s="3" t="s">
        <v>10228</v>
      </c>
      <c r="D3794" s="4">
        <v>1.65</v>
      </c>
      <c r="E3794" s="5" t="s">
        <v>1340</v>
      </c>
      <c r="F3794" s="4">
        <v>1.8173900000000001</v>
      </c>
      <c r="G3794" s="6">
        <v>48252</v>
      </c>
      <c r="H3794" s="3" t="s">
        <v>10229</v>
      </c>
      <c r="I3794" s="3" t="s">
        <v>10172</v>
      </c>
      <c r="J3794" s="3"/>
      <c r="K3794" s="5" t="s">
        <v>71</v>
      </c>
      <c r="L3794" s="5" t="s">
        <v>112</v>
      </c>
      <c r="M3794" s="5" t="s">
        <v>1274</v>
      </c>
      <c r="N3794" s="5">
        <f>VLOOKUP(M3794,[1]ArchetypeScores!E:N,10,FALSE)</f>
        <v>0</v>
      </c>
      <c r="O3794" s="5">
        <f>VLOOKUP(M3794,[1]ArchetypeScores!E:O,11,FALSE)</f>
        <v>-1</v>
      </c>
      <c r="P3794" s="5">
        <f>VLOOKUP(M3794,[1]ArchetypeScores!E:P,12,FALSE)</f>
        <v>0</v>
      </c>
      <c r="Q3794" s="2" t="str">
        <f>VLOOKUP(M3794,[1]ArchetypeScores!E:W,19,FALSE)</f>
        <v>Other sector</v>
      </c>
      <c r="R3794" s="2">
        <f>VLOOKUP(M3794,[1]ArchetypeScores!E:I,5,FALSE)</f>
        <v>0</v>
      </c>
      <c r="S3794" s="2">
        <f>VLOOKUP(M3794,[1]ArchetypeScores!E:K,7,FALSE)</f>
        <v>0</v>
      </c>
      <c r="T3794" s="2" t="str">
        <f t="shared" si="59"/>
        <v>Not A&amp;R positive</v>
      </c>
    </row>
    <row r="3795" spans="1:20" x14ac:dyDescent="0.3">
      <c r="A3795" s="2" t="s">
        <v>10140</v>
      </c>
      <c r="B3795" s="3" t="s">
        <v>10230</v>
      </c>
      <c r="C3795" s="3" t="s">
        <v>10231</v>
      </c>
      <c r="D3795" s="4">
        <v>0.5</v>
      </c>
      <c r="E3795" s="5" t="s">
        <v>1340</v>
      </c>
      <c r="F3795" s="4">
        <v>0.58930000000000005</v>
      </c>
      <c r="G3795" s="6">
        <v>48214</v>
      </c>
      <c r="H3795" s="3" t="s">
        <v>10143</v>
      </c>
      <c r="I3795" s="3" t="s">
        <v>10144</v>
      </c>
      <c r="J3795" s="3"/>
      <c r="K3795" s="5" t="s">
        <v>291</v>
      </c>
      <c r="L3795" s="5">
        <v>4</v>
      </c>
      <c r="M3795" s="5" t="s">
        <v>292</v>
      </c>
      <c r="N3795" s="5">
        <f>VLOOKUP(M3795,[1]ArchetypeScores!E:N,10,FALSE)</f>
        <v>1</v>
      </c>
      <c r="O3795" s="5">
        <f>VLOOKUP(M3795,[1]ArchetypeScores!E:O,11,FALSE)</f>
        <v>0</v>
      </c>
      <c r="P3795" s="5">
        <f>VLOOKUP(M3795,[1]ArchetypeScores!E:P,12,FALSE)</f>
        <v>0</v>
      </c>
      <c r="Q3795" s="2" t="str">
        <f>VLOOKUP(M3795,[1]ArchetypeScores!E:W,19,FALSE)</f>
        <v>Education and training</v>
      </c>
      <c r="R3795" s="2">
        <f>VLOOKUP(M3795,[1]ArchetypeScores!E:I,5,FALSE)</f>
        <v>0</v>
      </c>
      <c r="S3795" s="2">
        <f>VLOOKUP(M3795,[1]ArchetypeScores!E:K,7,FALSE)</f>
        <v>0</v>
      </c>
      <c r="T3795" s="2" t="str">
        <f t="shared" si="59"/>
        <v>Not A&amp;R positive</v>
      </c>
    </row>
    <row r="3796" spans="1:20" x14ac:dyDescent="0.3">
      <c r="A3796" s="2" t="s">
        <v>10140</v>
      </c>
      <c r="B3796" s="3" t="s">
        <v>10232</v>
      </c>
      <c r="C3796" s="3" t="s">
        <v>10233</v>
      </c>
      <c r="D3796" s="4">
        <v>5.0000000000000001E-3</v>
      </c>
      <c r="E3796" s="5" t="s">
        <v>1340</v>
      </c>
      <c r="F3796" s="4">
        <v>5.8700000000000002E-3</v>
      </c>
      <c r="G3796" s="6">
        <v>48197</v>
      </c>
      <c r="H3796" s="3" t="s">
        <v>10234</v>
      </c>
      <c r="I3796" s="3" t="s">
        <v>10162</v>
      </c>
      <c r="J3796" s="3" t="s">
        <v>10235</v>
      </c>
      <c r="K3796" s="5" t="s">
        <v>71</v>
      </c>
      <c r="L3796" s="5">
        <v>1</v>
      </c>
      <c r="M3796" s="5" t="s">
        <v>72</v>
      </c>
      <c r="N3796" s="5">
        <f>VLOOKUP(M3796,[1]ArchetypeScores!E:N,10,FALSE)</f>
        <v>0</v>
      </c>
      <c r="O3796" s="5">
        <f>VLOOKUP(M3796,[1]ArchetypeScores!E:O,11,FALSE)</f>
        <v>0</v>
      </c>
      <c r="P3796" s="5">
        <f>VLOOKUP(M3796,[1]ArchetypeScores!E:P,12,FALSE)</f>
        <v>0</v>
      </c>
      <c r="Q3796" s="2" t="str">
        <f>VLOOKUP(M3796,[1]ArchetypeScores!E:W,19,FALSE)</f>
        <v>Other sector</v>
      </c>
      <c r="R3796" s="2">
        <f>VLOOKUP(M3796,[1]ArchetypeScores!E:I,5,FALSE)</f>
        <v>0</v>
      </c>
      <c r="S3796" s="2">
        <f>VLOOKUP(M3796,[1]ArchetypeScores!E:K,7,FALSE)</f>
        <v>0</v>
      </c>
      <c r="T3796" s="2" t="str">
        <f t="shared" si="59"/>
        <v>Not A&amp;R positive</v>
      </c>
    </row>
    <row r="3797" spans="1:20" x14ac:dyDescent="0.3">
      <c r="A3797" s="2" t="s">
        <v>10140</v>
      </c>
      <c r="B3797" s="3" t="s">
        <v>10236</v>
      </c>
      <c r="C3797" s="3" t="s">
        <v>10237</v>
      </c>
      <c r="D3797" s="4"/>
      <c r="E3797" s="5" t="s">
        <v>1340</v>
      </c>
      <c r="F3797" s="4">
        <v>0</v>
      </c>
      <c r="G3797" s="6">
        <v>48203</v>
      </c>
      <c r="H3797" s="3" t="s">
        <v>10143</v>
      </c>
      <c r="I3797" s="3" t="s">
        <v>10144</v>
      </c>
      <c r="J3797" s="3"/>
      <c r="K3797" s="5" t="s">
        <v>67</v>
      </c>
      <c r="L3797" s="5">
        <v>1</v>
      </c>
      <c r="M3797" s="5" t="s">
        <v>265</v>
      </c>
      <c r="N3797" s="5">
        <f>VLOOKUP(M3797,[1]ArchetypeScores!E:N,10,FALSE)</f>
        <v>0</v>
      </c>
      <c r="O3797" s="5">
        <f>VLOOKUP(M3797,[1]ArchetypeScores!E:O,11,FALSE)</f>
        <v>-1</v>
      </c>
      <c r="P3797" s="5">
        <f>VLOOKUP(M3797,[1]ArchetypeScores!E:P,12,FALSE)</f>
        <v>0</v>
      </c>
      <c r="Q3797" s="2" t="str">
        <f>VLOOKUP(M3797,[1]ArchetypeScores!E:W,19,FALSE)</f>
        <v>Untargeted</v>
      </c>
      <c r="R3797" s="2">
        <f>VLOOKUP(M3797,[1]ArchetypeScores!E:I,5,FALSE)</f>
        <v>0</v>
      </c>
      <c r="S3797" s="2">
        <f>VLOOKUP(M3797,[1]ArchetypeScores!E:K,7,FALSE)</f>
        <v>0</v>
      </c>
      <c r="T3797" s="2" t="str">
        <f t="shared" si="59"/>
        <v>Not A&amp;R positive</v>
      </c>
    </row>
    <row r="3798" spans="1:20" x14ac:dyDescent="0.3">
      <c r="A3798" s="2" t="s">
        <v>10140</v>
      </c>
      <c r="B3798" s="3" t="s">
        <v>10238</v>
      </c>
      <c r="C3798" s="3" t="s">
        <v>10239</v>
      </c>
      <c r="D3798" s="4">
        <v>0.92400000000000004</v>
      </c>
      <c r="E3798" s="5" t="s">
        <v>1340</v>
      </c>
      <c r="F3798" s="4">
        <v>1.08599</v>
      </c>
      <c r="G3798" s="6">
        <v>48192</v>
      </c>
      <c r="H3798" s="3" t="s">
        <v>10161</v>
      </c>
      <c r="I3798" s="3" t="s">
        <v>10162</v>
      </c>
      <c r="J3798" s="3" t="s">
        <v>10240</v>
      </c>
      <c r="K3798" s="5" t="s">
        <v>38</v>
      </c>
      <c r="L3798" s="5">
        <v>13</v>
      </c>
      <c r="M3798" s="5" t="s">
        <v>39</v>
      </c>
      <c r="N3798" s="5">
        <f>VLOOKUP(M3798,[1]ArchetypeScores!E:N,10,FALSE)</f>
        <v>0</v>
      </c>
      <c r="O3798" s="5">
        <f>VLOOKUP(M3798,[1]ArchetypeScores!E:O,11,FALSE)</f>
        <v>-2</v>
      </c>
      <c r="P3798" s="5">
        <f>VLOOKUP(M3798,[1]ArchetypeScores!E:P,12,FALSE)</f>
        <v>0</v>
      </c>
      <c r="Q3798" s="2" t="str">
        <f>VLOOKUP(M3798,[1]ArchetypeScores!E:W,19,FALSE)</f>
        <v>Industrials - transportation</v>
      </c>
      <c r="R3798" s="2">
        <f>VLOOKUP(M3798,[1]ArchetypeScores!E:I,5,FALSE)</f>
        <v>0</v>
      </c>
      <c r="S3798" s="2">
        <f>VLOOKUP(M3798,[1]ArchetypeScores!E:K,7,FALSE)</f>
        <v>0</v>
      </c>
      <c r="T3798" s="2" t="str">
        <f t="shared" si="59"/>
        <v>Not A&amp;R positive</v>
      </c>
    </row>
    <row r="3799" spans="1:20" x14ac:dyDescent="0.3">
      <c r="A3799" s="2" t="s">
        <v>10140</v>
      </c>
      <c r="B3799" s="3" t="s">
        <v>10241</v>
      </c>
      <c r="C3799" s="3" t="s">
        <v>10242</v>
      </c>
      <c r="D3799" s="4">
        <v>0.124</v>
      </c>
      <c r="E3799" s="5" t="s">
        <v>1340</v>
      </c>
      <c r="F3799" s="4">
        <v>0.14568</v>
      </c>
      <c r="G3799" s="6">
        <v>48195</v>
      </c>
      <c r="H3799" s="3" t="s">
        <v>10161</v>
      </c>
      <c r="I3799" s="3" t="s">
        <v>10162</v>
      </c>
      <c r="J3799" s="3" t="s">
        <v>10243</v>
      </c>
      <c r="K3799" s="5" t="s">
        <v>118</v>
      </c>
      <c r="L3799" s="5">
        <v>3</v>
      </c>
      <c r="M3799" s="5" t="s">
        <v>168</v>
      </c>
      <c r="N3799" s="5">
        <f>VLOOKUP(M3799,[1]ArchetypeScores!E:N,10,FALSE)</f>
        <v>0</v>
      </c>
      <c r="O3799" s="5">
        <f>VLOOKUP(M3799,[1]ArchetypeScores!E:O,11,FALSE)</f>
        <v>-1</v>
      </c>
      <c r="P3799" s="5">
        <f>VLOOKUP(M3799,[1]ArchetypeScores!E:P,12,FALSE)</f>
        <v>0</v>
      </c>
      <c r="Q3799" s="2" t="str">
        <f>VLOOKUP(M3799,[1]ArchetypeScores!E:W,19,FALSE)</f>
        <v>Untargeted</v>
      </c>
      <c r="R3799" s="2">
        <f>VLOOKUP(M3799,[1]ArchetypeScores!E:I,5,FALSE)</f>
        <v>0</v>
      </c>
      <c r="S3799" s="2">
        <f>VLOOKUP(M3799,[1]ArchetypeScores!E:K,7,FALSE)</f>
        <v>0</v>
      </c>
      <c r="T3799" s="2" t="str">
        <f t="shared" si="59"/>
        <v>Not A&amp;R positive</v>
      </c>
    </row>
    <row r="3800" spans="1:20" x14ac:dyDescent="0.3">
      <c r="A3800" s="2" t="s">
        <v>10140</v>
      </c>
      <c r="B3800" s="3" t="s">
        <v>10244</v>
      </c>
      <c r="C3800" s="3" t="s">
        <v>10245</v>
      </c>
      <c r="D3800" s="4">
        <v>0.32500000000000001</v>
      </c>
      <c r="E3800" s="5" t="s">
        <v>1340</v>
      </c>
      <c r="F3800" s="4">
        <v>0.39533000000000001</v>
      </c>
      <c r="G3800" s="6">
        <v>48165</v>
      </c>
      <c r="H3800" s="3" t="s">
        <v>10246</v>
      </c>
      <c r="I3800" s="3" t="s">
        <v>10156</v>
      </c>
      <c r="J3800" s="3"/>
      <c r="K3800" s="5" t="s">
        <v>154</v>
      </c>
      <c r="L3800" s="5">
        <v>1</v>
      </c>
      <c r="M3800" s="5" t="s">
        <v>188</v>
      </c>
      <c r="N3800" s="5">
        <f>VLOOKUP(M3800,[1]ArchetypeScores!E:N,10,FALSE)</f>
        <v>1</v>
      </c>
      <c r="O3800" s="5">
        <f>VLOOKUP(M3800,[1]ArchetypeScores!E:O,11,FALSE)</f>
        <v>-1</v>
      </c>
      <c r="P3800" s="5">
        <f>VLOOKUP(M3800,[1]ArchetypeScores!E:P,12,FALSE)</f>
        <v>0</v>
      </c>
      <c r="Q3800" s="2" t="str">
        <f>VLOOKUP(M3800,[1]ArchetypeScores!E:W,19,FALSE)</f>
        <v>Education and training</v>
      </c>
      <c r="R3800" s="2">
        <f>VLOOKUP(M3800,[1]ArchetypeScores!E:I,5,FALSE)</f>
        <v>0</v>
      </c>
      <c r="S3800" s="2">
        <f>VLOOKUP(M3800,[1]ArchetypeScores!E:K,7,FALSE)</f>
        <v>1</v>
      </c>
      <c r="T3800" s="2" t="str">
        <f t="shared" si="59"/>
        <v>Indirect only</v>
      </c>
    </row>
    <row r="3801" spans="1:20" x14ac:dyDescent="0.3">
      <c r="A3801" s="2" t="s">
        <v>10140</v>
      </c>
      <c r="B3801" s="3" t="s">
        <v>10247</v>
      </c>
      <c r="C3801" s="3" t="s">
        <v>10248</v>
      </c>
      <c r="D3801" s="4">
        <v>1.0999999999999999E-2</v>
      </c>
      <c r="E3801" s="5" t="s">
        <v>1340</v>
      </c>
      <c r="F3801" s="4">
        <v>1.312E-2</v>
      </c>
      <c r="G3801" s="6">
        <v>48173</v>
      </c>
      <c r="H3801" s="3" t="s">
        <v>10166</v>
      </c>
      <c r="I3801" s="3" t="s">
        <v>10167</v>
      </c>
      <c r="J3801" s="3" t="s">
        <v>10249</v>
      </c>
      <c r="K3801" s="5" t="s">
        <v>1072</v>
      </c>
      <c r="L3801" s="5">
        <v>1</v>
      </c>
      <c r="M3801" s="5" t="s">
        <v>1922</v>
      </c>
      <c r="N3801" s="5">
        <f>VLOOKUP(M3801,[1]ArchetypeScores!E:N,10,FALSE)</f>
        <v>0</v>
      </c>
      <c r="O3801" s="5">
        <f>VLOOKUP(M3801,[1]ArchetypeScores!E:O,11,FALSE)</f>
        <v>-1</v>
      </c>
      <c r="P3801" s="5">
        <f>VLOOKUP(M3801,[1]ArchetypeScores!E:P,12,FALSE)</f>
        <v>0</v>
      </c>
      <c r="Q3801" s="2" t="str">
        <f>VLOOKUP(M3801,[1]ArchetypeScores!E:W,19,FALSE)</f>
        <v>Untargeted</v>
      </c>
      <c r="R3801" s="2">
        <f>VLOOKUP(M3801,[1]ArchetypeScores!E:I,5,FALSE)</f>
        <v>0</v>
      </c>
      <c r="S3801" s="2">
        <f>VLOOKUP(M3801,[1]ArchetypeScores!E:K,7,FALSE)</f>
        <v>0</v>
      </c>
      <c r="T3801" s="2" t="str">
        <f t="shared" si="59"/>
        <v>Not A&amp;R positive</v>
      </c>
    </row>
    <row r="3802" spans="1:20" x14ac:dyDescent="0.3">
      <c r="A3802" s="2" t="s">
        <v>10140</v>
      </c>
      <c r="B3802" s="3" t="s">
        <v>10247</v>
      </c>
      <c r="C3802" s="3" t="s">
        <v>10250</v>
      </c>
      <c r="D3802" s="4">
        <v>0.57699999999999996</v>
      </c>
      <c r="E3802" s="5" t="s">
        <v>1340</v>
      </c>
      <c r="F3802" s="4">
        <v>0.68191999999999997</v>
      </c>
      <c r="G3802" s="6">
        <v>48172</v>
      </c>
      <c r="H3802" s="3" t="s">
        <v>10166</v>
      </c>
      <c r="I3802" s="3" t="s">
        <v>10167</v>
      </c>
      <c r="J3802" s="3" t="s">
        <v>10251</v>
      </c>
      <c r="K3802" s="5" t="s">
        <v>25</v>
      </c>
      <c r="L3802" s="5">
        <v>1</v>
      </c>
      <c r="M3802" s="5" t="s">
        <v>343</v>
      </c>
      <c r="N3802" s="5">
        <f>VLOOKUP(M3802,[1]ArchetypeScores!E:N,10,FALSE)</f>
        <v>1</v>
      </c>
      <c r="O3802" s="5">
        <f>VLOOKUP(M3802,[1]ArchetypeScores!E:O,11,FALSE)</f>
        <v>-2</v>
      </c>
      <c r="P3802" s="5">
        <f>VLOOKUP(M3802,[1]ArchetypeScores!E:P,12,FALSE)</f>
        <v>0</v>
      </c>
      <c r="Q3802" s="2" t="str">
        <f>VLOOKUP(M3802,[1]ArchetypeScores!E:W,19,FALSE)</f>
        <v>Industrials - other</v>
      </c>
      <c r="R3802" s="2">
        <f>VLOOKUP(M3802,[1]ArchetypeScores!E:I,5,FALSE)</f>
        <v>0</v>
      </c>
      <c r="S3802" s="2">
        <f>VLOOKUP(M3802,[1]ArchetypeScores!E:K,7,FALSE)</f>
        <v>-1</v>
      </c>
      <c r="T3802" s="2" t="str">
        <f t="shared" si="59"/>
        <v>Not A&amp;R positive</v>
      </c>
    </row>
    <row r="3803" spans="1:20" x14ac:dyDescent="0.3">
      <c r="A3803" s="2" t="s">
        <v>10140</v>
      </c>
      <c r="B3803" s="3" t="s">
        <v>10252</v>
      </c>
      <c r="C3803" s="3" t="s">
        <v>10253</v>
      </c>
      <c r="D3803" s="4">
        <v>4.5999999999999999E-2</v>
      </c>
      <c r="E3803" s="5" t="s">
        <v>1340</v>
      </c>
      <c r="F3803" s="4">
        <v>5.3449999999999998E-2</v>
      </c>
      <c r="G3803" s="6">
        <v>48199</v>
      </c>
      <c r="H3803" s="3" t="s">
        <v>10254</v>
      </c>
      <c r="I3803" s="3" t="s">
        <v>10162</v>
      </c>
      <c r="J3803" s="3" t="s">
        <v>10255</v>
      </c>
      <c r="K3803" s="5" t="s">
        <v>154</v>
      </c>
      <c r="L3803" s="5">
        <v>1</v>
      </c>
      <c r="M3803" s="5" t="s">
        <v>188</v>
      </c>
      <c r="N3803" s="5">
        <f>VLOOKUP(M3803,[1]ArchetypeScores!E:N,10,FALSE)</f>
        <v>1</v>
      </c>
      <c r="O3803" s="5">
        <f>VLOOKUP(M3803,[1]ArchetypeScores!E:O,11,FALSE)</f>
        <v>-1</v>
      </c>
      <c r="P3803" s="5">
        <f>VLOOKUP(M3803,[1]ArchetypeScores!E:P,12,FALSE)</f>
        <v>0</v>
      </c>
      <c r="Q3803" s="2" t="str">
        <f>VLOOKUP(M3803,[1]ArchetypeScores!E:W,19,FALSE)</f>
        <v>Education and training</v>
      </c>
      <c r="R3803" s="2">
        <f>VLOOKUP(M3803,[1]ArchetypeScores!E:I,5,FALSE)</f>
        <v>0</v>
      </c>
      <c r="S3803" s="2">
        <f>VLOOKUP(M3803,[1]ArchetypeScores!E:K,7,FALSE)</f>
        <v>1</v>
      </c>
      <c r="T3803" s="2" t="str">
        <f t="shared" si="59"/>
        <v>Indirect only</v>
      </c>
    </row>
    <row r="3804" spans="1:20" x14ac:dyDescent="0.3">
      <c r="A3804" s="2" t="s">
        <v>10140</v>
      </c>
      <c r="B3804" s="3" t="s">
        <v>10256</v>
      </c>
      <c r="C3804" s="3" t="s">
        <v>10257</v>
      </c>
      <c r="D3804" s="4"/>
      <c r="E3804" s="5" t="s">
        <v>1340</v>
      </c>
      <c r="F3804" s="4">
        <v>0</v>
      </c>
      <c r="G3804" s="6">
        <v>48260</v>
      </c>
      <c r="H3804" s="3" t="s">
        <v>10171</v>
      </c>
      <c r="I3804" s="3" t="s">
        <v>10172</v>
      </c>
      <c r="J3804" s="3"/>
      <c r="K3804" s="5" t="s">
        <v>118</v>
      </c>
      <c r="L3804" s="5">
        <v>4</v>
      </c>
      <c r="M3804" s="5" t="s">
        <v>119</v>
      </c>
      <c r="N3804" s="5">
        <f>VLOOKUP(M3804,[1]ArchetypeScores!E:N,10,FALSE)</f>
        <v>0</v>
      </c>
      <c r="O3804" s="5">
        <f>VLOOKUP(M3804,[1]ArchetypeScores!E:O,11,FALSE)</f>
        <v>-1</v>
      </c>
      <c r="P3804" s="5">
        <f>VLOOKUP(M3804,[1]ArchetypeScores!E:P,12,FALSE)</f>
        <v>0</v>
      </c>
      <c r="Q3804" s="2" t="str">
        <f>VLOOKUP(M3804,[1]ArchetypeScores!E:W,19,FALSE)</f>
        <v>Untargeted</v>
      </c>
      <c r="R3804" s="2">
        <f>VLOOKUP(M3804,[1]ArchetypeScores!E:I,5,FALSE)</f>
        <v>0</v>
      </c>
      <c r="S3804" s="2">
        <f>VLOOKUP(M3804,[1]ArchetypeScores!E:K,7,FALSE)</f>
        <v>0</v>
      </c>
      <c r="T3804" s="2" t="str">
        <f t="shared" si="59"/>
        <v>Not A&amp;R positive</v>
      </c>
    </row>
    <row r="3805" spans="1:20" x14ac:dyDescent="0.3">
      <c r="A3805" s="2" t="s">
        <v>10140</v>
      </c>
      <c r="B3805" s="3" t="s">
        <v>10258</v>
      </c>
      <c r="C3805" s="3" t="s">
        <v>10259</v>
      </c>
      <c r="D3805" s="4"/>
      <c r="E3805" s="5" t="s">
        <v>1340</v>
      </c>
      <c r="F3805" s="4">
        <v>0</v>
      </c>
      <c r="G3805" s="6">
        <v>48250</v>
      </c>
      <c r="H3805" s="3" t="s">
        <v>10171</v>
      </c>
      <c r="I3805" s="3" t="s">
        <v>10172</v>
      </c>
      <c r="J3805" s="3"/>
      <c r="K3805" s="5" t="s">
        <v>67</v>
      </c>
      <c r="L3805" s="5">
        <v>2</v>
      </c>
      <c r="M3805" s="5" t="s">
        <v>68</v>
      </c>
      <c r="N3805" s="5">
        <f>VLOOKUP(M3805,[1]ArchetypeScores!E:N,10,FALSE)</f>
        <v>0</v>
      </c>
      <c r="O3805" s="5">
        <f>VLOOKUP(M3805,[1]ArchetypeScores!E:O,11,FALSE)</f>
        <v>-1</v>
      </c>
      <c r="P3805" s="5">
        <f>VLOOKUP(M3805,[1]ArchetypeScores!E:P,12,FALSE)</f>
        <v>0</v>
      </c>
      <c r="Q3805" s="2" t="str">
        <f>VLOOKUP(M3805,[1]ArchetypeScores!E:W,19,FALSE)</f>
        <v>Untargeted</v>
      </c>
      <c r="R3805" s="2">
        <f>VLOOKUP(M3805,[1]ArchetypeScores!E:I,5,FALSE)</f>
        <v>0</v>
      </c>
      <c r="S3805" s="2">
        <f>VLOOKUP(M3805,[1]ArchetypeScores!E:K,7,FALSE)</f>
        <v>0</v>
      </c>
      <c r="T3805" s="2" t="str">
        <f t="shared" si="59"/>
        <v>Not A&amp;R positive</v>
      </c>
    </row>
    <row r="3806" spans="1:20" x14ac:dyDescent="0.3">
      <c r="A3806" s="2" t="s">
        <v>10140</v>
      </c>
      <c r="B3806" s="3" t="s">
        <v>10260</v>
      </c>
      <c r="C3806" s="3" t="s">
        <v>10261</v>
      </c>
      <c r="D3806" s="4">
        <v>0</v>
      </c>
      <c r="E3806" s="5" t="s">
        <v>1340</v>
      </c>
      <c r="F3806" s="4">
        <v>0</v>
      </c>
      <c r="G3806" s="6">
        <v>48193</v>
      </c>
      <c r="H3806" s="3" t="s">
        <v>10161</v>
      </c>
      <c r="I3806" s="3" t="s">
        <v>10162</v>
      </c>
      <c r="J3806" s="3" t="s">
        <v>10168</v>
      </c>
      <c r="K3806" s="5" t="s">
        <v>118</v>
      </c>
      <c r="L3806" s="5">
        <v>2</v>
      </c>
      <c r="M3806" s="5" t="s">
        <v>226</v>
      </c>
      <c r="N3806" s="5">
        <f>VLOOKUP(M3806,[1]ArchetypeScores!E:N,10,FALSE)</f>
        <v>0</v>
      </c>
      <c r="O3806" s="5">
        <f>VLOOKUP(M3806,[1]ArchetypeScores!E:O,11,FALSE)</f>
        <v>-1</v>
      </c>
      <c r="P3806" s="5">
        <f>VLOOKUP(M3806,[1]ArchetypeScores!E:P,12,FALSE)</f>
        <v>0</v>
      </c>
      <c r="Q3806" s="2" t="str">
        <f>VLOOKUP(M3806,[1]ArchetypeScores!E:W,19,FALSE)</f>
        <v>Untargeted</v>
      </c>
      <c r="R3806" s="2">
        <f>VLOOKUP(M3806,[1]ArchetypeScores!E:I,5,FALSE)</f>
        <v>0</v>
      </c>
      <c r="S3806" s="2">
        <f>VLOOKUP(M3806,[1]ArchetypeScores!E:K,7,FALSE)</f>
        <v>0</v>
      </c>
      <c r="T3806" s="2" t="str">
        <f t="shared" si="59"/>
        <v>Not A&amp;R positive</v>
      </c>
    </row>
    <row r="3807" spans="1:20" x14ac:dyDescent="0.3">
      <c r="A3807" s="2" t="s">
        <v>10140</v>
      </c>
      <c r="B3807" s="3" t="s">
        <v>10262</v>
      </c>
      <c r="C3807" s="3" t="s">
        <v>10263</v>
      </c>
      <c r="D3807" s="4">
        <v>1.635</v>
      </c>
      <c r="E3807" s="5" t="s">
        <v>1340</v>
      </c>
      <c r="F3807" s="4">
        <v>1.9203399999999999</v>
      </c>
      <c r="G3807" s="6">
        <v>48191</v>
      </c>
      <c r="H3807" s="3" t="s">
        <v>10161</v>
      </c>
      <c r="I3807" s="3" t="s">
        <v>10162</v>
      </c>
      <c r="J3807" s="3" t="s">
        <v>10264</v>
      </c>
      <c r="K3807" s="5" t="s">
        <v>38</v>
      </c>
      <c r="L3807" s="5">
        <v>13</v>
      </c>
      <c r="M3807" s="5" t="s">
        <v>39</v>
      </c>
      <c r="N3807" s="5">
        <f>VLOOKUP(M3807,[1]ArchetypeScores!E:N,10,FALSE)</f>
        <v>0</v>
      </c>
      <c r="O3807" s="5">
        <f>VLOOKUP(M3807,[1]ArchetypeScores!E:O,11,FALSE)</f>
        <v>-2</v>
      </c>
      <c r="P3807" s="5">
        <f>VLOOKUP(M3807,[1]ArchetypeScores!E:P,12,FALSE)</f>
        <v>0</v>
      </c>
      <c r="Q3807" s="2" t="str">
        <f>VLOOKUP(M3807,[1]ArchetypeScores!E:W,19,FALSE)</f>
        <v>Industrials - transportation</v>
      </c>
      <c r="R3807" s="2">
        <f>VLOOKUP(M3807,[1]ArchetypeScores!E:I,5,FALSE)</f>
        <v>0</v>
      </c>
      <c r="S3807" s="2">
        <f>VLOOKUP(M3807,[1]ArchetypeScores!E:K,7,FALSE)</f>
        <v>0</v>
      </c>
      <c r="T3807" s="2" t="str">
        <f t="shared" si="59"/>
        <v>Not A&amp;R positive</v>
      </c>
    </row>
    <row r="3808" spans="1:20" x14ac:dyDescent="0.3">
      <c r="A3808" s="2" t="s">
        <v>10140</v>
      </c>
      <c r="B3808" s="3" t="s">
        <v>10265</v>
      </c>
      <c r="C3808" s="3" t="s">
        <v>10266</v>
      </c>
      <c r="D3808" s="4"/>
      <c r="E3808" s="5" t="s">
        <v>1340</v>
      </c>
      <c r="F3808" s="4">
        <v>0</v>
      </c>
      <c r="G3808" s="6">
        <v>48230</v>
      </c>
      <c r="H3808" s="3" t="s">
        <v>10143</v>
      </c>
      <c r="I3808" s="3" t="s">
        <v>10144</v>
      </c>
      <c r="J3808" s="3"/>
      <c r="K3808" s="5" t="s">
        <v>2091</v>
      </c>
      <c r="L3808" s="5">
        <v>6</v>
      </c>
      <c r="M3808" s="5" t="s">
        <v>2092</v>
      </c>
      <c r="N3808" s="5">
        <f>VLOOKUP(M3808,[1]ArchetypeScores!E:N,10,FALSE)</f>
        <v>0</v>
      </c>
      <c r="O3808" s="5">
        <f>VLOOKUP(M3808,[1]ArchetypeScores!E:O,11,FALSE)</f>
        <v>-1</v>
      </c>
      <c r="P3808" s="5">
        <f>VLOOKUP(M3808,[1]ArchetypeScores!E:P,12,FALSE)</f>
        <v>0</v>
      </c>
      <c r="Q3808" s="2" t="str">
        <f>VLOOKUP(M3808,[1]ArchetypeScores!E:W,19,FALSE)</f>
        <v>Untargeted</v>
      </c>
      <c r="R3808" s="2">
        <f>VLOOKUP(M3808,[1]ArchetypeScores!E:I,5,FALSE)</f>
        <v>0</v>
      </c>
      <c r="S3808" s="2">
        <f>VLOOKUP(M3808,[1]ArchetypeScores!E:K,7,FALSE)</f>
        <v>0</v>
      </c>
      <c r="T3808" s="2" t="str">
        <f t="shared" si="59"/>
        <v>Not A&amp;R positive</v>
      </c>
    </row>
    <row r="3809" spans="1:20" x14ac:dyDescent="0.3">
      <c r="A3809" s="2" t="s">
        <v>10140</v>
      </c>
      <c r="B3809" s="3" t="s">
        <v>10267</v>
      </c>
      <c r="C3809" s="3" t="s">
        <v>10268</v>
      </c>
      <c r="D3809" s="4"/>
      <c r="E3809" s="5" t="s">
        <v>1340</v>
      </c>
      <c r="F3809" s="4">
        <v>0</v>
      </c>
      <c r="G3809" s="6">
        <v>48261</v>
      </c>
      <c r="H3809" s="3" t="s">
        <v>10171</v>
      </c>
      <c r="I3809" s="3" t="s">
        <v>10172</v>
      </c>
      <c r="J3809" s="3"/>
      <c r="K3809" s="5" t="s">
        <v>118</v>
      </c>
      <c r="L3809" s="5">
        <v>4</v>
      </c>
      <c r="M3809" s="5" t="s">
        <v>119</v>
      </c>
      <c r="N3809" s="5">
        <f>VLOOKUP(M3809,[1]ArchetypeScores!E:N,10,FALSE)</f>
        <v>0</v>
      </c>
      <c r="O3809" s="5">
        <f>VLOOKUP(M3809,[1]ArchetypeScores!E:O,11,FALSE)</f>
        <v>-1</v>
      </c>
      <c r="P3809" s="5">
        <f>VLOOKUP(M3809,[1]ArchetypeScores!E:P,12,FALSE)</f>
        <v>0</v>
      </c>
      <c r="Q3809" s="2" t="str">
        <f>VLOOKUP(M3809,[1]ArchetypeScores!E:W,19,FALSE)</f>
        <v>Untargeted</v>
      </c>
      <c r="R3809" s="2">
        <f>VLOOKUP(M3809,[1]ArchetypeScores!E:I,5,FALSE)</f>
        <v>0</v>
      </c>
      <c r="S3809" s="2">
        <f>VLOOKUP(M3809,[1]ArchetypeScores!E:K,7,FALSE)</f>
        <v>0</v>
      </c>
      <c r="T3809" s="2" t="str">
        <f t="shared" si="59"/>
        <v>Not A&amp;R positive</v>
      </c>
    </row>
    <row r="3810" spans="1:20" x14ac:dyDescent="0.3">
      <c r="A3810" s="2" t="s">
        <v>10140</v>
      </c>
      <c r="B3810" s="3" t="s">
        <v>10269</v>
      </c>
      <c r="C3810" s="3" t="s">
        <v>10270</v>
      </c>
      <c r="D3810" s="4"/>
      <c r="E3810" s="5" t="s">
        <v>1340</v>
      </c>
      <c r="F3810" s="4">
        <v>0</v>
      </c>
      <c r="G3810" s="6">
        <v>48213</v>
      </c>
      <c r="H3810" s="3" t="s">
        <v>10143</v>
      </c>
      <c r="I3810" s="3" t="s">
        <v>10144</v>
      </c>
      <c r="J3810" s="3"/>
      <c r="K3810" s="5" t="s">
        <v>118</v>
      </c>
      <c r="L3810" s="5">
        <v>4</v>
      </c>
      <c r="M3810" s="5" t="s">
        <v>119</v>
      </c>
      <c r="N3810" s="5">
        <f>VLOOKUP(M3810,[1]ArchetypeScores!E:N,10,FALSE)</f>
        <v>0</v>
      </c>
      <c r="O3810" s="5">
        <f>VLOOKUP(M3810,[1]ArchetypeScores!E:O,11,FALSE)</f>
        <v>-1</v>
      </c>
      <c r="P3810" s="5">
        <f>VLOOKUP(M3810,[1]ArchetypeScores!E:P,12,FALSE)</f>
        <v>0</v>
      </c>
      <c r="Q3810" s="2" t="str">
        <f>VLOOKUP(M3810,[1]ArchetypeScores!E:W,19,FALSE)</f>
        <v>Untargeted</v>
      </c>
      <c r="R3810" s="2">
        <f>VLOOKUP(M3810,[1]ArchetypeScores!E:I,5,FALSE)</f>
        <v>0</v>
      </c>
      <c r="S3810" s="2">
        <f>VLOOKUP(M3810,[1]ArchetypeScores!E:K,7,FALSE)</f>
        <v>0</v>
      </c>
      <c r="T3810" s="2" t="str">
        <f t="shared" si="59"/>
        <v>Not A&amp;R positive</v>
      </c>
    </row>
    <row r="3811" spans="1:20" x14ac:dyDescent="0.3">
      <c r="A3811" s="2" t="s">
        <v>10140</v>
      </c>
      <c r="B3811" s="3" t="s">
        <v>10271</v>
      </c>
      <c r="C3811" s="3" t="s">
        <v>10272</v>
      </c>
      <c r="D3811" s="4">
        <v>0.182</v>
      </c>
      <c r="E3811" s="5" t="s">
        <v>1340</v>
      </c>
      <c r="F3811" s="4">
        <v>0.21564</v>
      </c>
      <c r="G3811" s="6">
        <v>48201</v>
      </c>
      <c r="H3811" s="3" t="s">
        <v>10273</v>
      </c>
      <c r="I3811" s="3" t="s">
        <v>10274</v>
      </c>
      <c r="J3811" s="3"/>
      <c r="K3811" s="5" t="s">
        <v>1306</v>
      </c>
      <c r="L3811" s="5">
        <v>1</v>
      </c>
      <c r="M3811" s="5" t="s">
        <v>1307</v>
      </c>
      <c r="N3811" s="5">
        <f>VLOOKUP(M3811,[1]ArchetypeScores!E:N,10,FALSE)</f>
        <v>0</v>
      </c>
      <c r="O3811" s="5">
        <f>VLOOKUP(M3811,[1]ArchetypeScores!E:O,11,FALSE)</f>
        <v>-1</v>
      </c>
      <c r="P3811" s="5">
        <f>VLOOKUP(M3811,[1]ArchetypeScores!E:P,12,FALSE)</f>
        <v>0</v>
      </c>
      <c r="Q3811" s="2" t="str">
        <f>VLOOKUP(M3811,[1]ArchetypeScores!E:W,19,FALSE)</f>
        <v>Untargeted</v>
      </c>
      <c r="R3811" s="2">
        <f>VLOOKUP(M3811,[1]ArchetypeScores!E:I,5,FALSE)</f>
        <v>0</v>
      </c>
      <c r="S3811" s="2">
        <f>VLOOKUP(M3811,[1]ArchetypeScores!E:K,7,FALSE)</f>
        <v>0</v>
      </c>
      <c r="T3811" s="2" t="str">
        <f t="shared" si="59"/>
        <v>Not A&amp;R positive</v>
      </c>
    </row>
    <row r="3812" spans="1:20" x14ac:dyDescent="0.3">
      <c r="A3812" s="2" t="s">
        <v>10140</v>
      </c>
      <c r="B3812" s="3" t="s">
        <v>10275</v>
      </c>
      <c r="C3812" s="3" t="s">
        <v>10276</v>
      </c>
      <c r="D3812" s="4"/>
      <c r="E3812" s="5" t="s">
        <v>1340</v>
      </c>
      <c r="F3812" s="4">
        <v>0</v>
      </c>
      <c r="G3812" s="6">
        <v>48254</v>
      </c>
      <c r="H3812" s="3" t="s">
        <v>10171</v>
      </c>
      <c r="I3812" s="3" t="s">
        <v>10172</v>
      </c>
      <c r="J3812" s="3"/>
      <c r="K3812" s="5" t="s">
        <v>1072</v>
      </c>
      <c r="L3812" s="5">
        <v>1</v>
      </c>
      <c r="M3812" s="5" t="s">
        <v>1922</v>
      </c>
      <c r="N3812" s="5">
        <f>VLOOKUP(M3812,[1]ArchetypeScores!E:N,10,FALSE)</f>
        <v>0</v>
      </c>
      <c r="O3812" s="5">
        <f>VLOOKUP(M3812,[1]ArchetypeScores!E:O,11,FALSE)</f>
        <v>-1</v>
      </c>
      <c r="P3812" s="5">
        <f>VLOOKUP(M3812,[1]ArchetypeScores!E:P,12,FALSE)</f>
        <v>0</v>
      </c>
      <c r="Q3812" s="2" t="str">
        <f>VLOOKUP(M3812,[1]ArchetypeScores!E:W,19,FALSE)</f>
        <v>Untargeted</v>
      </c>
      <c r="R3812" s="2">
        <f>VLOOKUP(M3812,[1]ArchetypeScores!E:I,5,FALSE)</f>
        <v>0</v>
      </c>
      <c r="S3812" s="2">
        <f>VLOOKUP(M3812,[1]ArchetypeScores!E:K,7,FALSE)</f>
        <v>0</v>
      </c>
      <c r="T3812" s="2" t="str">
        <f t="shared" si="59"/>
        <v>Not A&amp;R positive</v>
      </c>
    </row>
    <row r="3813" spans="1:20" ht="20.399999999999999" x14ac:dyDescent="0.3">
      <c r="A3813" s="2" t="s">
        <v>10140</v>
      </c>
      <c r="B3813" s="7" t="s">
        <v>10277</v>
      </c>
      <c r="C3813" s="3" t="s">
        <v>10278</v>
      </c>
      <c r="D3813" s="4"/>
      <c r="E3813" s="5" t="s">
        <v>1340</v>
      </c>
      <c r="F3813" s="4">
        <v>0</v>
      </c>
      <c r="G3813" s="6">
        <v>48263</v>
      </c>
      <c r="H3813" s="3" t="s">
        <v>10171</v>
      </c>
      <c r="I3813" s="3" t="s">
        <v>10172</v>
      </c>
      <c r="J3813" s="3"/>
      <c r="K3813" s="5" t="s">
        <v>38</v>
      </c>
      <c r="L3813" s="5">
        <v>1</v>
      </c>
      <c r="M3813" s="5" t="s">
        <v>43</v>
      </c>
      <c r="N3813" s="5">
        <f>VLOOKUP(M3813,[1]ArchetypeScores!E:N,10,FALSE)</f>
        <v>0</v>
      </c>
      <c r="O3813" s="5">
        <f>VLOOKUP(M3813,[1]ArchetypeScores!E:O,11,FALSE)</f>
        <v>-1</v>
      </c>
      <c r="P3813" s="5">
        <f>VLOOKUP(M3813,[1]ArchetypeScores!E:P,12,FALSE)</f>
        <v>0</v>
      </c>
      <c r="Q3813" s="2" t="str">
        <f>VLOOKUP(M3813,[1]ArchetypeScores!E:W,19,FALSE)</f>
        <v>Consumer (including agriculture and tourism)</v>
      </c>
      <c r="R3813" s="2">
        <f>VLOOKUP(M3813,[1]ArchetypeScores!E:I,5,FALSE)</f>
        <v>0</v>
      </c>
      <c r="S3813" s="2">
        <f>VLOOKUP(M3813,[1]ArchetypeScores!E:K,7,FALSE)</f>
        <v>0</v>
      </c>
      <c r="T3813" s="2" t="str">
        <f t="shared" si="59"/>
        <v>Not A&amp;R positive</v>
      </c>
    </row>
    <row r="3814" spans="1:20" x14ac:dyDescent="0.3">
      <c r="A3814" s="2" t="s">
        <v>10140</v>
      </c>
      <c r="B3814" s="3" t="s">
        <v>10279</v>
      </c>
      <c r="C3814" s="3" t="s">
        <v>10280</v>
      </c>
      <c r="D3814" s="4">
        <v>6.5</v>
      </c>
      <c r="E3814" s="5" t="s">
        <v>1340</v>
      </c>
      <c r="F3814" s="4">
        <v>7.6608999999999998</v>
      </c>
      <c r="G3814" s="6">
        <v>48219</v>
      </c>
      <c r="H3814" s="3" t="s">
        <v>10143</v>
      </c>
      <c r="I3814" s="3" t="s">
        <v>10144</v>
      </c>
      <c r="J3814" s="3"/>
      <c r="K3814" s="5" t="s">
        <v>57</v>
      </c>
      <c r="L3814" s="5">
        <v>29</v>
      </c>
      <c r="M3814" s="5" t="s">
        <v>58</v>
      </c>
      <c r="N3814" s="5">
        <f>VLOOKUP(M3814,[1]ArchetypeScores!E:N,10,FALSE)</f>
        <v>0</v>
      </c>
      <c r="O3814" s="5">
        <f>VLOOKUP(M3814,[1]ArchetypeScores!E:O,11,FALSE)</f>
        <v>-1</v>
      </c>
      <c r="P3814" s="5">
        <f>VLOOKUP(M3814,[1]ArchetypeScores!E:P,12,FALSE)</f>
        <v>0</v>
      </c>
      <c r="Q3814" s="2" t="str">
        <f>VLOOKUP(M3814,[1]ArchetypeScores!E:W,19,FALSE)</f>
        <v>Untargeted</v>
      </c>
      <c r="R3814" s="2">
        <f>VLOOKUP(M3814,[1]ArchetypeScores!E:I,5,FALSE)</f>
        <v>0</v>
      </c>
      <c r="S3814" s="2">
        <f>VLOOKUP(M3814,[1]ArchetypeScores!E:K,7,FALSE)</f>
        <v>0</v>
      </c>
      <c r="T3814" s="2" t="str">
        <f t="shared" si="59"/>
        <v>Not A&amp;R positive</v>
      </c>
    </row>
    <row r="3815" spans="1:20" x14ac:dyDescent="0.3">
      <c r="A3815" s="2" t="s">
        <v>10140</v>
      </c>
      <c r="B3815" s="3" t="s">
        <v>10281</v>
      </c>
      <c r="C3815" s="3" t="s">
        <v>10282</v>
      </c>
      <c r="D3815" s="4">
        <v>5.0000000000000001E-3</v>
      </c>
      <c r="E3815" s="5" t="s">
        <v>1340</v>
      </c>
      <c r="F3815" s="4">
        <v>5.7800000000000004E-3</v>
      </c>
      <c r="G3815" s="6">
        <v>48178</v>
      </c>
      <c r="H3815" s="3" t="s">
        <v>10166</v>
      </c>
      <c r="I3815" s="3" t="s">
        <v>10167</v>
      </c>
      <c r="J3815" s="3" t="s">
        <v>10283</v>
      </c>
      <c r="K3815" s="5" t="s">
        <v>61</v>
      </c>
      <c r="L3815" s="5">
        <v>4</v>
      </c>
      <c r="M3815" s="5" t="s">
        <v>433</v>
      </c>
      <c r="N3815" s="5">
        <f>VLOOKUP(M3815,[1]ArchetypeScores!E:N,10,FALSE)</f>
        <v>0</v>
      </c>
      <c r="O3815" s="5">
        <f>VLOOKUP(M3815,[1]ArchetypeScores!E:O,11,FALSE)</f>
        <v>0</v>
      </c>
      <c r="P3815" s="5">
        <f>VLOOKUP(M3815,[1]ArchetypeScores!E:P,12,FALSE)</f>
        <v>0</v>
      </c>
      <c r="Q3815" s="2" t="str">
        <f>VLOOKUP(M3815,[1]ArchetypeScores!E:W,19,FALSE)</f>
        <v>Health care</v>
      </c>
      <c r="R3815" s="2">
        <f>VLOOKUP(M3815,[1]ArchetypeScores!E:I,5,FALSE)</f>
        <v>0</v>
      </c>
      <c r="S3815" s="2">
        <f>VLOOKUP(M3815,[1]ArchetypeScores!E:K,7,FALSE)</f>
        <v>0</v>
      </c>
      <c r="T3815" s="2" t="str">
        <f t="shared" si="59"/>
        <v>Not A&amp;R positive</v>
      </c>
    </row>
    <row r="3816" spans="1:20" x14ac:dyDescent="0.3">
      <c r="A3816" s="2" t="s">
        <v>10140</v>
      </c>
      <c r="B3816" s="3" t="s">
        <v>10284</v>
      </c>
      <c r="C3816" s="3" t="s">
        <v>10285</v>
      </c>
      <c r="D3816" s="4">
        <v>0.4</v>
      </c>
      <c r="E3816" s="5" t="s">
        <v>1340</v>
      </c>
      <c r="F3816" s="4">
        <v>0.47589999999999999</v>
      </c>
      <c r="G3816" s="6">
        <v>48170</v>
      </c>
      <c r="H3816" s="3" t="s">
        <v>10207</v>
      </c>
      <c r="I3816" s="3" t="s">
        <v>10208</v>
      </c>
      <c r="J3816" s="3" t="s">
        <v>10183</v>
      </c>
      <c r="K3816" s="5" t="s">
        <v>47</v>
      </c>
      <c r="L3816" s="5">
        <v>1</v>
      </c>
      <c r="M3816" s="5" t="s">
        <v>48</v>
      </c>
      <c r="N3816" s="5">
        <f>VLOOKUP(M3816,[1]ArchetypeScores!E:N,10,FALSE)</f>
        <v>0</v>
      </c>
      <c r="O3816" s="5">
        <f>VLOOKUP(M3816,[1]ArchetypeScores!E:O,11,FALSE)</f>
        <v>0</v>
      </c>
      <c r="P3816" s="5">
        <f>VLOOKUP(M3816,[1]ArchetypeScores!E:P,12,FALSE)</f>
        <v>0</v>
      </c>
      <c r="Q3816" s="2" t="str">
        <f>VLOOKUP(M3816,[1]ArchetypeScores!E:W,19,FALSE)</f>
        <v>Consumer (including agriculture and tourism)</v>
      </c>
      <c r="R3816" s="2">
        <f>VLOOKUP(M3816,[1]ArchetypeScores!E:I,5,FALSE)</f>
        <v>0</v>
      </c>
      <c r="S3816" s="2">
        <f>VLOOKUP(M3816,[1]ArchetypeScores!E:K,7,FALSE)</f>
        <v>0</v>
      </c>
      <c r="T3816" s="2" t="str">
        <f t="shared" si="59"/>
        <v>Not A&amp;R positive</v>
      </c>
    </row>
    <row r="3817" spans="1:20" x14ac:dyDescent="0.3">
      <c r="A3817" s="2" t="s">
        <v>10140</v>
      </c>
      <c r="B3817" s="3" t="s">
        <v>10286</v>
      </c>
      <c r="C3817" s="3" t="s">
        <v>10287</v>
      </c>
      <c r="D3817" s="4">
        <v>0.4</v>
      </c>
      <c r="E3817" s="5" t="s">
        <v>1340</v>
      </c>
      <c r="F3817" s="4">
        <v>0.47865999999999997</v>
      </c>
      <c r="G3817" s="6">
        <v>48162</v>
      </c>
      <c r="H3817" s="3" t="s">
        <v>10204</v>
      </c>
      <c r="I3817" s="3"/>
      <c r="J3817" s="3"/>
      <c r="K3817" s="5" t="s">
        <v>61</v>
      </c>
      <c r="L3817" s="5">
        <v>5</v>
      </c>
      <c r="M3817" s="5" t="s">
        <v>62</v>
      </c>
      <c r="N3817" s="5">
        <f>VLOOKUP(M3817,[1]ArchetypeScores!E:N,10,FALSE)</f>
        <v>0</v>
      </c>
      <c r="O3817" s="5">
        <f>VLOOKUP(M3817,[1]ArchetypeScores!E:O,11,FALSE)</f>
        <v>-1</v>
      </c>
      <c r="P3817" s="5">
        <f>VLOOKUP(M3817,[1]ArchetypeScores!E:P,12,FALSE)</f>
        <v>0</v>
      </c>
      <c r="Q3817" s="2" t="str">
        <f>VLOOKUP(M3817,[1]ArchetypeScores!E:W,19,FALSE)</f>
        <v>Health care</v>
      </c>
      <c r="R3817" s="2">
        <f>VLOOKUP(M3817,[1]ArchetypeScores!E:I,5,FALSE)</f>
        <v>0</v>
      </c>
      <c r="S3817" s="2">
        <f>VLOOKUP(M3817,[1]ArchetypeScores!E:K,7,FALSE)</f>
        <v>0</v>
      </c>
      <c r="T3817" s="2" t="str">
        <f t="shared" si="59"/>
        <v>Not A&amp;R positive</v>
      </c>
    </row>
    <row r="3818" spans="1:20" x14ac:dyDescent="0.3">
      <c r="A3818" s="2" t="s">
        <v>10140</v>
      </c>
      <c r="B3818" s="3" t="s">
        <v>10288</v>
      </c>
      <c r="C3818" s="3" t="s">
        <v>10289</v>
      </c>
      <c r="D3818" s="4">
        <v>7.0000000000000007E-2</v>
      </c>
      <c r="E3818" s="5" t="s">
        <v>1340</v>
      </c>
      <c r="F3818" s="4">
        <v>8.2729999999999998E-2</v>
      </c>
      <c r="G3818" s="6">
        <v>48182</v>
      </c>
      <c r="H3818" s="3" t="s">
        <v>10166</v>
      </c>
      <c r="I3818" s="3" t="s">
        <v>10167</v>
      </c>
      <c r="J3818" s="3" t="s">
        <v>10163</v>
      </c>
      <c r="K3818" s="5" t="s">
        <v>163</v>
      </c>
      <c r="L3818" s="5">
        <v>4</v>
      </c>
      <c r="M3818" s="5" t="s">
        <v>1448</v>
      </c>
      <c r="N3818" s="5">
        <f>VLOOKUP(M3818,[1]ArchetypeScores!E:N,10,FALSE)</f>
        <v>0</v>
      </c>
      <c r="O3818" s="5">
        <f>VLOOKUP(M3818,[1]ArchetypeScores!E:O,11,FALSE)</f>
        <v>0</v>
      </c>
      <c r="P3818" s="5">
        <f>VLOOKUP(M3818,[1]ArchetypeScores!E:P,12,FALSE)</f>
        <v>0</v>
      </c>
      <c r="Q3818" s="2" t="str">
        <f>VLOOKUP(M3818,[1]ArchetypeScores!E:W,19,FALSE)</f>
        <v>Other sector</v>
      </c>
      <c r="R3818" s="2">
        <f>VLOOKUP(M3818,[1]ArchetypeScores!E:I,5,FALSE)</f>
        <v>0</v>
      </c>
      <c r="S3818" s="2">
        <f>VLOOKUP(M3818,[1]ArchetypeScores!E:K,7,FALSE)</f>
        <v>0</v>
      </c>
      <c r="T3818" s="2" t="str">
        <f t="shared" si="59"/>
        <v>Not A&amp;R positive</v>
      </c>
    </row>
    <row r="3819" spans="1:20" x14ac:dyDescent="0.3">
      <c r="A3819" s="2" t="s">
        <v>10140</v>
      </c>
      <c r="B3819" s="3" t="s">
        <v>10290</v>
      </c>
      <c r="C3819" s="3" t="s">
        <v>10290</v>
      </c>
      <c r="D3819" s="4">
        <v>0.09</v>
      </c>
      <c r="E3819" s="5" t="s">
        <v>1340</v>
      </c>
      <c r="F3819" s="4">
        <v>0.10607</v>
      </c>
      <c r="G3819" s="6">
        <v>48217</v>
      </c>
      <c r="H3819" s="3" t="s">
        <v>10143</v>
      </c>
      <c r="I3819" s="3" t="s">
        <v>10144</v>
      </c>
      <c r="J3819" s="3"/>
      <c r="K3819" s="5" t="s">
        <v>89</v>
      </c>
      <c r="L3819" s="5">
        <v>1</v>
      </c>
      <c r="M3819" s="5" t="s">
        <v>90</v>
      </c>
      <c r="N3819" s="5">
        <f>VLOOKUP(M3819,[1]ArchetypeScores!E:N,10,FALSE)</f>
        <v>1</v>
      </c>
      <c r="O3819" s="5">
        <f>VLOOKUP(M3819,[1]ArchetypeScores!E:O,11,FALSE)</f>
        <v>0</v>
      </c>
      <c r="P3819" s="5">
        <f>VLOOKUP(M3819,[1]ArchetypeScores!E:P,12,FALSE)</f>
        <v>0</v>
      </c>
      <c r="Q3819" s="2" t="str">
        <f>VLOOKUP(M3819,[1]ArchetypeScores!E:W,19,FALSE)</f>
        <v>Other sector</v>
      </c>
      <c r="R3819" s="2">
        <f>VLOOKUP(M3819,[1]ArchetypeScores!E:I,5,FALSE)</f>
        <v>0</v>
      </c>
      <c r="S3819" s="2">
        <f>VLOOKUP(M3819,[1]ArchetypeScores!E:K,7,FALSE)</f>
        <v>0</v>
      </c>
      <c r="T3819" s="2" t="str">
        <f t="shared" si="59"/>
        <v>Not A&amp;R positive</v>
      </c>
    </row>
    <row r="3820" spans="1:20" x14ac:dyDescent="0.3">
      <c r="A3820" s="2" t="s">
        <v>10140</v>
      </c>
      <c r="B3820" s="3" t="s">
        <v>10291</v>
      </c>
      <c r="C3820" s="3" t="s">
        <v>10292</v>
      </c>
      <c r="D3820" s="4">
        <v>3.7999999999999999E-2</v>
      </c>
      <c r="E3820" s="5" t="s">
        <v>1340</v>
      </c>
      <c r="F3820" s="4">
        <v>4.2139999999999997E-2</v>
      </c>
      <c r="G3820" s="6">
        <v>48233</v>
      </c>
      <c r="H3820" s="3" t="s">
        <v>10293</v>
      </c>
      <c r="I3820" s="3"/>
      <c r="J3820" s="3"/>
      <c r="K3820" s="5" t="s">
        <v>1727</v>
      </c>
      <c r="L3820" s="5">
        <v>1</v>
      </c>
      <c r="M3820" s="5" t="s">
        <v>2397</v>
      </c>
      <c r="N3820" s="5">
        <f>VLOOKUP(M3820,[1]ArchetypeScores!E:N,10,FALSE)</f>
        <v>1</v>
      </c>
      <c r="O3820" s="5">
        <f>VLOOKUP(M3820,[1]ArchetypeScores!E:O,11,FALSE)</f>
        <v>-2</v>
      </c>
      <c r="P3820" s="5">
        <f>VLOOKUP(M3820,[1]ArchetypeScores!E:P,12,FALSE)</f>
        <v>2</v>
      </c>
      <c r="Q3820" s="2" t="str">
        <f>VLOOKUP(M3820,[1]ArchetypeScores!E:W,19,FALSE)</f>
        <v>Industrials - other</v>
      </c>
      <c r="R3820" s="2">
        <f>VLOOKUP(M3820,[1]ArchetypeScores!E:I,5,FALSE)</f>
        <v>1</v>
      </c>
      <c r="S3820" s="2">
        <f>VLOOKUP(M3820,[1]ArchetypeScores!E:K,7,FALSE)</f>
        <v>1</v>
      </c>
      <c r="T3820" s="2" t="str">
        <f t="shared" si="59"/>
        <v>Both</v>
      </c>
    </row>
    <row r="3821" spans="1:20" x14ac:dyDescent="0.3">
      <c r="A3821" s="2" t="s">
        <v>10140</v>
      </c>
      <c r="B3821" s="3" t="s">
        <v>10294</v>
      </c>
      <c r="C3821" s="3" t="s">
        <v>10295</v>
      </c>
      <c r="D3821" s="4">
        <v>0.06</v>
      </c>
      <c r="E3821" s="5" t="s">
        <v>1340</v>
      </c>
      <c r="F3821" s="4">
        <v>7.0720000000000005E-2</v>
      </c>
      <c r="G3821" s="6">
        <v>48229</v>
      </c>
      <c r="H3821" s="3" t="s">
        <v>10143</v>
      </c>
      <c r="I3821" s="3" t="s">
        <v>10144</v>
      </c>
      <c r="J3821" s="3"/>
      <c r="K3821" s="5" t="s">
        <v>38</v>
      </c>
      <c r="L3821" s="5">
        <v>21</v>
      </c>
      <c r="M3821" s="5" t="s">
        <v>302</v>
      </c>
      <c r="N3821" s="5">
        <f>VLOOKUP(M3821,[1]ArchetypeScores!E:N,10,FALSE)</f>
        <v>0</v>
      </c>
      <c r="O3821" s="5">
        <f>VLOOKUP(M3821,[1]ArchetypeScores!E:O,11,FALSE)</f>
        <v>-1</v>
      </c>
      <c r="P3821" s="5">
        <f>VLOOKUP(M3821,[1]ArchetypeScores!E:P,12,FALSE)</f>
        <v>0</v>
      </c>
      <c r="Q3821" s="2" t="str">
        <f>VLOOKUP(M3821,[1]ArchetypeScores!E:W,19,FALSE)</f>
        <v>Consumer (including agriculture and tourism)</v>
      </c>
      <c r="R3821" s="2">
        <f>VLOOKUP(M3821,[1]ArchetypeScores!E:I,5,FALSE)</f>
        <v>0</v>
      </c>
      <c r="S3821" s="2">
        <f>VLOOKUP(M3821,[1]ArchetypeScores!E:K,7,FALSE)</f>
        <v>0</v>
      </c>
      <c r="T3821" s="2" t="str">
        <f t="shared" si="59"/>
        <v>Not A&amp;R positive</v>
      </c>
    </row>
    <row r="3822" spans="1:20" x14ac:dyDescent="0.3">
      <c r="A3822" s="2" t="s">
        <v>10140</v>
      </c>
      <c r="B3822" s="3" t="s">
        <v>10296</v>
      </c>
      <c r="C3822" s="3" t="s">
        <v>10297</v>
      </c>
      <c r="D3822" s="4">
        <v>0.2</v>
      </c>
      <c r="E3822" s="5" t="s">
        <v>1340</v>
      </c>
      <c r="F3822" s="4">
        <v>0.23572000000000001</v>
      </c>
      <c r="G3822" s="6">
        <v>48208</v>
      </c>
      <c r="H3822" s="3" t="s">
        <v>10143</v>
      </c>
      <c r="I3822" s="3" t="s">
        <v>10144</v>
      </c>
      <c r="J3822" s="3"/>
      <c r="K3822" s="5" t="s">
        <v>137</v>
      </c>
      <c r="L3822" s="5">
        <v>2</v>
      </c>
      <c r="M3822" s="5" t="s">
        <v>138</v>
      </c>
      <c r="N3822" s="5">
        <f>VLOOKUP(M3822,[1]ArchetypeScores!E:N,10,FALSE)</f>
        <v>1</v>
      </c>
      <c r="O3822" s="5">
        <f>VLOOKUP(M3822,[1]ArchetypeScores!E:O,11,FALSE)</f>
        <v>-2</v>
      </c>
      <c r="P3822" s="5">
        <f>VLOOKUP(M3822,[1]ArchetypeScores!E:P,12,FALSE)</f>
        <v>2</v>
      </c>
      <c r="Q3822" s="2" t="str">
        <f>VLOOKUP(M3822,[1]ArchetypeScores!E:W,19,FALSE)</f>
        <v>Industrials - transportation</v>
      </c>
      <c r="R3822" s="2">
        <f>VLOOKUP(M3822,[1]ArchetypeScores!E:I,5,FALSE)</f>
        <v>0</v>
      </c>
      <c r="S3822" s="2">
        <f>VLOOKUP(M3822,[1]ArchetypeScores!E:K,7,FALSE)</f>
        <v>-1</v>
      </c>
      <c r="T3822" s="2" t="str">
        <f t="shared" si="59"/>
        <v>Not A&amp;R positive</v>
      </c>
    </row>
    <row r="3823" spans="1:20" ht="20.399999999999999" x14ac:dyDescent="0.3">
      <c r="A3823" s="2" t="s">
        <v>10140</v>
      </c>
      <c r="B3823" s="7" t="s">
        <v>10298</v>
      </c>
      <c r="C3823" s="3" t="s">
        <v>10299</v>
      </c>
      <c r="D3823" s="4">
        <v>0.02</v>
      </c>
      <c r="E3823" s="5" t="s">
        <v>1340</v>
      </c>
      <c r="F3823" s="4">
        <v>2.3640000000000001E-2</v>
      </c>
      <c r="G3823" s="6">
        <v>48184</v>
      </c>
      <c r="H3823" s="3" t="s">
        <v>10166</v>
      </c>
      <c r="I3823" s="3" t="s">
        <v>10167</v>
      </c>
      <c r="J3823" s="3" t="s">
        <v>10255</v>
      </c>
      <c r="K3823" s="5" t="s">
        <v>38</v>
      </c>
      <c r="L3823" s="5">
        <v>1</v>
      </c>
      <c r="M3823" s="5" t="s">
        <v>43</v>
      </c>
      <c r="N3823" s="5">
        <f>VLOOKUP(M3823,[1]ArchetypeScores!E:N,10,FALSE)</f>
        <v>0</v>
      </c>
      <c r="O3823" s="5">
        <f>VLOOKUP(M3823,[1]ArchetypeScores!E:O,11,FALSE)</f>
        <v>-1</v>
      </c>
      <c r="P3823" s="5">
        <f>VLOOKUP(M3823,[1]ArchetypeScores!E:P,12,FALSE)</f>
        <v>0</v>
      </c>
      <c r="Q3823" s="2" t="str">
        <f>VLOOKUP(M3823,[1]ArchetypeScores!E:W,19,FALSE)</f>
        <v>Consumer (including agriculture and tourism)</v>
      </c>
      <c r="R3823" s="2">
        <f>VLOOKUP(M3823,[1]ArchetypeScores!E:I,5,FALSE)</f>
        <v>0</v>
      </c>
      <c r="S3823" s="2">
        <f>VLOOKUP(M3823,[1]ArchetypeScores!E:K,7,FALSE)</f>
        <v>0</v>
      </c>
      <c r="T3823" s="2" t="str">
        <f t="shared" si="59"/>
        <v>Not A&amp;R positive</v>
      </c>
    </row>
    <row r="3824" spans="1:20" x14ac:dyDescent="0.3">
      <c r="A3824" s="2" t="s">
        <v>10140</v>
      </c>
      <c r="B3824" s="3" t="s">
        <v>10300</v>
      </c>
      <c r="C3824" s="3" t="s">
        <v>10301</v>
      </c>
      <c r="D3824" s="4">
        <v>1.67</v>
      </c>
      <c r="E3824" s="5" t="s">
        <v>1340</v>
      </c>
      <c r="F3824" s="4">
        <v>1.9869000000000001</v>
      </c>
      <c r="G3824" s="6">
        <v>48169</v>
      </c>
      <c r="H3824" s="3" t="s">
        <v>10207</v>
      </c>
      <c r="I3824" s="3" t="s">
        <v>10208</v>
      </c>
      <c r="J3824" s="3" t="s">
        <v>10302</v>
      </c>
      <c r="K3824" s="5" t="s">
        <v>57</v>
      </c>
      <c r="L3824" s="5">
        <v>29</v>
      </c>
      <c r="M3824" s="5" t="s">
        <v>58</v>
      </c>
      <c r="N3824" s="5">
        <f>VLOOKUP(M3824,[1]ArchetypeScores!E:N,10,FALSE)</f>
        <v>0</v>
      </c>
      <c r="O3824" s="5">
        <f>VLOOKUP(M3824,[1]ArchetypeScores!E:O,11,FALSE)</f>
        <v>-1</v>
      </c>
      <c r="P3824" s="5">
        <f>VLOOKUP(M3824,[1]ArchetypeScores!E:P,12,FALSE)</f>
        <v>0</v>
      </c>
      <c r="Q3824" s="2" t="str">
        <f>VLOOKUP(M3824,[1]ArchetypeScores!E:W,19,FALSE)</f>
        <v>Untargeted</v>
      </c>
      <c r="R3824" s="2">
        <f>VLOOKUP(M3824,[1]ArchetypeScores!E:I,5,FALSE)</f>
        <v>0</v>
      </c>
      <c r="S3824" s="2">
        <f>VLOOKUP(M3824,[1]ArchetypeScores!E:K,7,FALSE)</f>
        <v>0</v>
      </c>
      <c r="T3824" s="2" t="str">
        <f t="shared" si="59"/>
        <v>Not A&amp;R positive</v>
      </c>
    </row>
    <row r="3825" spans="1:20" ht="20.399999999999999" x14ac:dyDescent="0.3">
      <c r="A3825" s="2" t="s">
        <v>10140</v>
      </c>
      <c r="B3825" s="7" t="s">
        <v>10303</v>
      </c>
      <c r="C3825" s="3" t="s">
        <v>10304</v>
      </c>
      <c r="D3825" s="4">
        <f>0.1/2</f>
        <v>0.05</v>
      </c>
      <c r="E3825" s="5" t="s">
        <v>1340</v>
      </c>
      <c r="F3825" s="4">
        <f>0.11748/2</f>
        <v>5.8740000000000001E-2</v>
      </c>
      <c r="G3825" s="6">
        <v>48188</v>
      </c>
      <c r="H3825" s="3" t="s">
        <v>10161</v>
      </c>
      <c r="I3825" s="3" t="s">
        <v>10162</v>
      </c>
      <c r="J3825" s="3" t="s">
        <v>10305</v>
      </c>
      <c r="K3825" s="5" t="s">
        <v>38</v>
      </c>
      <c r="L3825" s="5">
        <v>1</v>
      </c>
      <c r="M3825" s="5" t="s">
        <v>43</v>
      </c>
      <c r="N3825" s="5">
        <f>VLOOKUP(M3825,[1]ArchetypeScores!E:N,10,FALSE)</f>
        <v>0</v>
      </c>
      <c r="O3825" s="5">
        <f>VLOOKUP(M3825,[1]ArchetypeScores!E:O,11,FALSE)</f>
        <v>-1</v>
      </c>
      <c r="P3825" s="5">
        <f>VLOOKUP(M3825,[1]ArchetypeScores!E:P,12,FALSE)</f>
        <v>0</v>
      </c>
      <c r="Q3825" s="2" t="str">
        <f>VLOOKUP(M3825,[1]ArchetypeScores!E:W,19,FALSE)</f>
        <v>Consumer (including agriculture and tourism)</v>
      </c>
      <c r="R3825" s="2">
        <f>VLOOKUP(M3825,[1]ArchetypeScores!E:I,5,FALSE)</f>
        <v>0</v>
      </c>
      <c r="S3825" s="2">
        <f>VLOOKUP(M3825,[1]ArchetypeScores!E:K,7,FALSE)</f>
        <v>0</v>
      </c>
      <c r="T3825" s="2" t="str">
        <f t="shared" si="59"/>
        <v>Not A&amp;R positive</v>
      </c>
    </row>
    <row r="3826" spans="1:20" ht="20.399999999999999" x14ac:dyDescent="0.3">
      <c r="A3826" s="2" t="s">
        <v>10140</v>
      </c>
      <c r="B3826" s="7" t="s">
        <v>10303</v>
      </c>
      <c r="C3826" s="3" t="s">
        <v>10304</v>
      </c>
      <c r="D3826" s="4">
        <f>0.1/2</f>
        <v>0.05</v>
      </c>
      <c r="E3826" s="5" t="s">
        <v>1340</v>
      </c>
      <c r="F3826" s="4">
        <f>0.11748/2</f>
        <v>5.8740000000000001E-2</v>
      </c>
      <c r="G3826" s="6">
        <v>48188</v>
      </c>
      <c r="H3826" s="3" t="s">
        <v>10161</v>
      </c>
      <c r="I3826" s="3" t="s">
        <v>10162</v>
      </c>
      <c r="J3826" s="3" t="s">
        <v>10305</v>
      </c>
      <c r="K3826" s="5" t="s">
        <v>38</v>
      </c>
      <c r="L3826" s="5">
        <v>5</v>
      </c>
      <c r="M3826" s="5" t="s">
        <v>635</v>
      </c>
      <c r="N3826" s="5">
        <f>VLOOKUP(M3826,[1]ArchetypeScores!E:N,10,FALSE)</f>
        <v>0</v>
      </c>
      <c r="O3826" s="5">
        <f>VLOOKUP(M3826,[1]ArchetypeScores!E:O,11,FALSE)</f>
        <v>-1</v>
      </c>
      <c r="P3826" s="5">
        <f>VLOOKUP(M3826,[1]ArchetypeScores!E:P,12,FALSE)</f>
        <v>0</v>
      </c>
      <c r="Q3826" s="2" t="str">
        <f>VLOOKUP(M3826,[1]ArchetypeScores!E:W,19,FALSE)</f>
        <v>Consumer (including agriculture and tourism)</v>
      </c>
      <c r="R3826" s="2">
        <f>VLOOKUP(M3826,[1]ArchetypeScores!E:I,5,FALSE)</f>
        <v>0</v>
      </c>
      <c r="S3826" s="2">
        <f>VLOOKUP(M3826,[1]ArchetypeScores!E:K,7,FALSE)</f>
        <v>0</v>
      </c>
      <c r="T3826" s="2" t="str">
        <f t="shared" si="59"/>
        <v>Not A&amp;R positive</v>
      </c>
    </row>
    <row r="3827" spans="1:20" x14ac:dyDescent="0.3">
      <c r="A3827" s="2" t="s">
        <v>10140</v>
      </c>
      <c r="B3827" s="3" t="s">
        <v>10306</v>
      </c>
      <c r="C3827" s="3" t="s">
        <v>10307</v>
      </c>
      <c r="D3827" s="4">
        <v>200</v>
      </c>
      <c r="E3827" s="5" t="s">
        <v>1340</v>
      </c>
      <c r="F3827" s="4">
        <v>217.89</v>
      </c>
      <c r="G3827" s="6">
        <v>48247</v>
      </c>
      <c r="H3827" s="3" t="s">
        <v>10308</v>
      </c>
      <c r="I3827" s="3" t="s">
        <v>10309</v>
      </c>
      <c r="J3827" s="3"/>
      <c r="K3827" s="5" t="s">
        <v>38</v>
      </c>
      <c r="L3827" s="5">
        <v>29</v>
      </c>
      <c r="M3827" s="5" t="s">
        <v>316</v>
      </c>
      <c r="N3827" s="5">
        <f>VLOOKUP(M3827,[1]ArchetypeScores!E:N,10,FALSE)</f>
        <v>0</v>
      </c>
      <c r="O3827" s="5">
        <f>VLOOKUP(M3827,[1]ArchetypeScores!E:O,11,FALSE)</f>
        <v>-1</v>
      </c>
      <c r="P3827" s="5">
        <f>VLOOKUP(M3827,[1]ArchetypeScores!E:P,12,FALSE)</f>
        <v>0</v>
      </c>
      <c r="Q3827" s="2" t="str">
        <f>VLOOKUP(M3827,[1]ArchetypeScores!E:W,19,FALSE)</f>
        <v>Other sector</v>
      </c>
      <c r="R3827" s="2">
        <f>VLOOKUP(M3827,[1]ArchetypeScores!E:I,5,FALSE)</f>
        <v>0</v>
      </c>
      <c r="S3827" s="2">
        <f>VLOOKUP(M3827,[1]ArchetypeScores!E:K,7,FALSE)</f>
        <v>0</v>
      </c>
      <c r="T3827" s="2" t="str">
        <f t="shared" si="59"/>
        <v>Not A&amp;R positive</v>
      </c>
    </row>
    <row r="3828" spans="1:20" x14ac:dyDescent="0.3">
      <c r="A3828" s="2" t="s">
        <v>10140</v>
      </c>
      <c r="B3828" s="3" t="s">
        <v>10310</v>
      </c>
      <c r="C3828" s="3" t="s">
        <v>10311</v>
      </c>
      <c r="D3828" s="4"/>
      <c r="E3828" s="5" t="s">
        <v>1340</v>
      </c>
      <c r="F3828" s="4">
        <v>0</v>
      </c>
      <c r="G3828" s="6">
        <v>48242</v>
      </c>
      <c r="H3828" s="3" t="s">
        <v>10312</v>
      </c>
      <c r="I3828" s="3"/>
      <c r="J3828" s="3"/>
      <c r="K3828" s="5" t="s">
        <v>137</v>
      </c>
      <c r="L3828" s="5">
        <v>5</v>
      </c>
      <c r="M3828" s="5" t="s">
        <v>2016</v>
      </c>
      <c r="N3828" s="5">
        <f>VLOOKUP(M3828,[1]ArchetypeScores!E:N,10,FALSE)</f>
        <v>1</v>
      </c>
      <c r="O3828" s="5">
        <f>VLOOKUP(M3828,[1]ArchetypeScores!E:O,11,FALSE)</f>
        <v>-2</v>
      </c>
      <c r="P3828" s="5">
        <f>VLOOKUP(M3828,[1]ArchetypeScores!E:P,12,FALSE)</f>
        <v>2</v>
      </c>
      <c r="Q3828" s="2" t="str">
        <f>VLOOKUP(M3828,[1]ArchetypeScores!E:W,19,FALSE)</f>
        <v>Industrials - other</v>
      </c>
      <c r="R3828" s="2">
        <f>VLOOKUP(M3828,[1]ArchetypeScores!E:I,5,FALSE)</f>
        <v>0</v>
      </c>
      <c r="S3828" s="2">
        <f>VLOOKUP(M3828,[1]ArchetypeScores!E:K,7,FALSE)</f>
        <v>0</v>
      </c>
      <c r="T3828" s="2" t="str">
        <f t="shared" si="59"/>
        <v>Not A&amp;R positive</v>
      </c>
    </row>
    <row r="3829" spans="1:20" x14ac:dyDescent="0.3">
      <c r="A3829" s="2" t="s">
        <v>10140</v>
      </c>
      <c r="B3829" s="3" t="s">
        <v>10313</v>
      </c>
      <c r="C3829" s="3" t="s">
        <v>10314</v>
      </c>
      <c r="D3829" s="4">
        <v>0.5</v>
      </c>
      <c r="E3829" s="5" t="s">
        <v>1340</v>
      </c>
      <c r="F3829" s="4">
        <v>0.58930000000000005</v>
      </c>
      <c r="G3829" s="6">
        <v>48205</v>
      </c>
      <c r="H3829" s="3" t="s">
        <v>10143</v>
      </c>
      <c r="I3829" s="3" t="s">
        <v>10144</v>
      </c>
      <c r="J3829" s="3"/>
      <c r="K3829" s="5" t="s">
        <v>3702</v>
      </c>
      <c r="L3829" s="5">
        <v>2</v>
      </c>
      <c r="M3829" s="5" t="s">
        <v>4334</v>
      </c>
      <c r="N3829" s="5">
        <f>VLOOKUP(M3829,[1]ArchetypeScores!E:N,10,FALSE)</f>
        <v>1</v>
      </c>
      <c r="O3829" s="5">
        <f>VLOOKUP(M3829,[1]ArchetypeScores!E:O,11,FALSE)</f>
        <v>-1</v>
      </c>
      <c r="P3829" s="5">
        <f>VLOOKUP(M3829,[1]ArchetypeScores!E:P,12,FALSE)</f>
        <v>1</v>
      </c>
      <c r="Q3829" s="2" t="str">
        <f>VLOOKUP(M3829,[1]ArchetypeScores!E:W,19,FALSE)</f>
        <v>Industrials - transportation</v>
      </c>
      <c r="R3829" s="2">
        <f>VLOOKUP(M3829,[1]ArchetypeScores!E:I,5,FALSE)</f>
        <v>0</v>
      </c>
      <c r="S3829" s="2">
        <f>VLOOKUP(M3829,[1]ArchetypeScores!E:K,7,FALSE)</f>
        <v>0</v>
      </c>
      <c r="T3829" s="2" t="str">
        <f t="shared" si="59"/>
        <v>Not A&amp;R positive</v>
      </c>
    </row>
    <row r="3830" spans="1:20" x14ac:dyDescent="0.3">
      <c r="A3830" s="2" t="s">
        <v>10140</v>
      </c>
      <c r="B3830" s="3" t="s">
        <v>10315</v>
      </c>
      <c r="C3830" s="3" t="s">
        <v>10316</v>
      </c>
      <c r="D3830" s="4"/>
      <c r="E3830" s="5" t="s">
        <v>1340</v>
      </c>
      <c r="F3830" s="4">
        <v>0</v>
      </c>
      <c r="G3830" s="6">
        <v>48231</v>
      </c>
      <c r="H3830" s="3" t="s">
        <v>10317</v>
      </c>
      <c r="I3830" s="3" t="s">
        <v>10318</v>
      </c>
      <c r="J3830" s="3"/>
      <c r="K3830" s="5" t="s">
        <v>229</v>
      </c>
      <c r="L3830" s="5">
        <v>2</v>
      </c>
      <c r="M3830" s="5" t="s">
        <v>10319</v>
      </c>
      <c r="N3830" s="5">
        <f>VLOOKUP(M3830,[1]ArchetypeScores!E:N,10,FALSE)</f>
        <v>1</v>
      </c>
      <c r="O3830" s="5">
        <f>VLOOKUP(M3830,[1]ArchetypeScores!E:O,11,FALSE)</f>
        <v>-2</v>
      </c>
      <c r="P3830" s="5">
        <f>VLOOKUP(M3830,[1]ArchetypeScores!E:P,12,FALSE)</f>
        <v>-2</v>
      </c>
      <c r="Q3830" s="2" t="str">
        <f>VLOOKUP(M3830,[1]ArchetypeScores!E:W,19,FALSE)</f>
        <v>Industrials - transportation</v>
      </c>
      <c r="R3830" s="2">
        <f>VLOOKUP(M3830,[1]ArchetypeScores!E:I,5,FALSE)</f>
        <v>0</v>
      </c>
      <c r="S3830" s="2">
        <f>VLOOKUP(M3830,[1]ArchetypeScores!E:K,7,FALSE)</f>
        <v>0</v>
      </c>
      <c r="T3830" s="2" t="str">
        <f t="shared" si="59"/>
        <v>Not A&amp;R positive</v>
      </c>
    </row>
    <row r="3831" spans="1:20" x14ac:dyDescent="0.3">
      <c r="A3831" s="2" t="s">
        <v>10140</v>
      </c>
      <c r="B3831" s="3" t="s">
        <v>10320</v>
      </c>
      <c r="C3831" s="3" t="s">
        <v>10321</v>
      </c>
      <c r="D3831" s="4"/>
      <c r="E3831" s="5" t="s">
        <v>1340</v>
      </c>
      <c r="F3831" s="4">
        <v>0</v>
      </c>
      <c r="G3831" s="6">
        <v>48245</v>
      </c>
      <c r="H3831" s="3" t="s">
        <v>10322</v>
      </c>
      <c r="I3831" s="3" t="s">
        <v>10323</v>
      </c>
      <c r="J3831" s="3"/>
      <c r="K3831" s="5" t="s">
        <v>664</v>
      </c>
      <c r="L3831" s="5">
        <v>2</v>
      </c>
      <c r="M3831" s="5" t="s">
        <v>1105</v>
      </c>
      <c r="N3831" s="5">
        <f>VLOOKUP(M3831,[1]ArchetypeScores!E:N,10,FALSE)</f>
        <v>1</v>
      </c>
      <c r="O3831" s="5">
        <f>VLOOKUP(M3831,[1]ArchetypeScores!E:O,11,FALSE)</f>
        <v>0</v>
      </c>
      <c r="P3831" s="5">
        <f>VLOOKUP(M3831,[1]ArchetypeScores!E:P,12,FALSE)</f>
        <v>2</v>
      </c>
      <c r="Q3831" s="2" t="str">
        <f>VLOOKUP(M3831,[1]ArchetypeScores!E:W,19,FALSE)</f>
        <v>Other sector</v>
      </c>
      <c r="R3831" s="2">
        <f>VLOOKUP(M3831,[1]ArchetypeScores!E:I,5,FALSE)</f>
        <v>0</v>
      </c>
      <c r="S3831" s="2">
        <f>VLOOKUP(M3831,[1]ArchetypeScores!E:K,7,FALSE)</f>
        <v>0</v>
      </c>
      <c r="T3831" s="2" t="str">
        <f t="shared" si="59"/>
        <v>Not A&amp;R positive</v>
      </c>
    </row>
    <row r="3832" spans="1:20" x14ac:dyDescent="0.3">
      <c r="A3832" s="2" t="s">
        <v>10140</v>
      </c>
      <c r="B3832" s="3" t="s">
        <v>10324</v>
      </c>
      <c r="C3832" s="3" t="s">
        <v>10325</v>
      </c>
      <c r="D3832" s="4"/>
      <c r="E3832" s="5" t="s">
        <v>1340</v>
      </c>
      <c r="F3832" s="4">
        <v>0</v>
      </c>
      <c r="G3832" s="6">
        <v>48259</v>
      </c>
      <c r="H3832" s="3" t="s">
        <v>10326</v>
      </c>
      <c r="I3832" s="3" t="s">
        <v>10172</v>
      </c>
      <c r="J3832" s="3"/>
      <c r="K3832" s="5" t="s">
        <v>118</v>
      </c>
      <c r="L3832" s="5">
        <v>3</v>
      </c>
      <c r="M3832" s="5" t="s">
        <v>168</v>
      </c>
      <c r="N3832" s="5">
        <f>VLOOKUP(M3832,[1]ArchetypeScores!E:N,10,FALSE)</f>
        <v>0</v>
      </c>
      <c r="O3832" s="5">
        <f>VLOOKUP(M3832,[1]ArchetypeScores!E:O,11,FALSE)</f>
        <v>-1</v>
      </c>
      <c r="P3832" s="5">
        <f>VLOOKUP(M3832,[1]ArchetypeScores!E:P,12,FALSE)</f>
        <v>0</v>
      </c>
      <c r="Q3832" s="2" t="str">
        <f>VLOOKUP(M3832,[1]ArchetypeScores!E:W,19,FALSE)</f>
        <v>Untargeted</v>
      </c>
      <c r="R3832" s="2">
        <f>VLOOKUP(M3832,[1]ArchetypeScores!E:I,5,FALSE)</f>
        <v>0</v>
      </c>
      <c r="S3832" s="2">
        <f>VLOOKUP(M3832,[1]ArchetypeScores!E:K,7,FALSE)</f>
        <v>0</v>
      </c>
      <c r="T3832" s="2" t="str">
        <f t="shared" si="59"/>
        <v>Not A&amp;R positive</v>
      </c>
    </row>
    <row r="3833" spans="1:20" x14ac:dyDescent="0.3">
      <c r="A3833" s="2" t="s">
        <v>10140</v>
      </c>
      <c r="B3833" s="3" t="s">
        <v>10327</v>
      </c>
      <c r="C3833" s="3" t="s">
        <v>10328</v>
      </c>
      <c r="D3833" s="4"/>
      <c r="E3833" s="5" t="s">
        <v>1340</v>
      </c>
      <c r="F3833" s="4">
        <v>0</v>
      </c>
      <c r="G3833" s="6">
        <v>48248</v>
      </c>
      <c r="H3833" s="3" t="s">
        <v>10326</v>
      </c>
      <c r="I3833" s="3" t="s">
        <v>10172</v>
      </c>
      <c r="J3833" s="3"/>
      <c r="K3833" s="5" t="s">
        <v>67</v>
      </c>
      <c r="L3833" s="5">
        <v>1</v>
      </c>
      <c r="M3833" s="5" t="s">
        <v>265</v>
      </c>
      <c r="N3833" s="5">
        <f>VLOOKUP(M3833,[1]ArchetypeScores!E:N,10,FALSE)</f>
        <v>0</v>
      </c>
      <c r="O3833" s="5">
        <f>VLOOKUP(M3833,[1]ArchetypeScores!E:O,11,FALSE)</f>
        <v>-1</v>
      </c>
      <c r="P3833" s="5">
        <f>VLOOKUP(M3833,[1]ArchetypeScores!E:P,12,FALSE)</f>
        <v>0</v>
      </c>
      <c r="Q3833" s="2" t="str">
        <f>VLOOKUP(M3833,[1]ArchetypeScores!E:W,19,FALSE)</f>
        <v>Untargeted</v>
      </c>
      <c r="R3833" s="2">
        <f>VLOOKUP(M3833,[1]ArchetypeScores!E:I,5,FALSE)</f>
        <v>0</v>
      </c>
      <c r="S3833" s="2">
        <f>VLOOKUP(M3833,[1]ArchetypeScores!E:K,7,FALSE)</f>
        <v>0</v>
      </c>
      <c r="T3833" s="2" t="str">
        <f t="shared" si="59"/>
        <v>Not A&amp;R positive</v>
      </c>
    </row>
    <row r="3834" spans="1:20" x14ac:dyDescent="0.3">
      <c r="A3834" s="2" t="s">
        <v>10140</v>
      </c>
      <c r="B3834" s="3" t="s">
        <v>10329</v>
      </c>
      <c r="C3834" s="3" t="s">
        <v>10330</v>
      </c>
      <c r="D3834" s="4">
        <v>0.3</v>
      </c>
      <c r="E3834" s="5" t="s">
        <v>1340</v>
      </c>
      <c r="F3834" s="4">
        <v>0.33044000000000001</v>
      </c>
      <c r="G3834" s="6">
        <v>48258</v>
      </c>
      <c r="H3834" s="3" t="s">
        <v>10326</v>
      </c>
      <c r="I3834" s="3" t="s">
        <v>10172</v>
      </c>
      <c r="J3834" s="3"/>
      <c r="K3834" s="5" t="s">
        <v>118</v>
      </c>
      <c r="L3834" s="5">
        <v>3</v>
      </c>
      <c r="M3834" s="5" t="s">
        <v>168</v>
      </c>
      <c r="N3834" s="5">
        <f>VLOOKUP(M3834,[1]ArchetypeScores!E:N,10,FALSE)</f>
        <v>0</v>
      </c>
      <c r="O3834" s="5">
        <f>VLOOKUP(M3834,[1]ArchetypeScores!E:O,11,FALSE)</f>
        <v>-1</v>
      </c>
      <c r="P3834" s="5">
        <f>VLOOKUP(M3834,[1]ArchetypeScores!E:P,12,FALSE)</f>
        <v>0</v>
      </c>
      <c r="Q3834" s="2" t="str">
        <f>VLOOKUP(M3834,[1]ArchetypeScores!E:W,19,FALSE)</f>
        <v>Untargeted</v>
      </c>
      <c r="R3834" s="2">
        <f>VLOOKUP(M3834,[1]ArchetypeScores!E:I,5,FALSE)</f>
        <v>0</v>
      </c>
      <c r="S3834" s="2">
        <f>VLOOKUP(M3834,[1]ArchetypeScores!E:K,7,FALSE)</f>
        <v>0</v>
      </c>
      <c r="T3834" s="2" t="str">
        <f t="shared" si="59"/>
        <v>Not A&amp;R positive</v>
      </c>
    </row>
    <row r="3835" spans="1:20" x14ac:dyDescent="0.3">
      <c r="A3835" s="2" t="s">
        <v>10140</v>
      </c>
      <c r="B3835" s="3" t="s">
        <v>10331</v>
      </c>
      <c r="C3835" s="3" t="s">
        <v>10332</v>
      </c>
      <c r="D3835" s="4">
        <v>8</v>
      </c>
      <c r="E3835" s="5" t="s">
        <v>1340</v>
      </c>
      <c r="F3835" s="4">
        <v>9.05776</v>
      </c>
      <c r="G3835" s="6">
        <v>48129</v>
      </c>
      <c r="H3835" s="3" t="s">
        <v>10333</v>
      </c>
      <c r="I3835" s="3" t="s">
        <v>5269</v>
      </c>
      <c r="J3835" s="3"/>
      <c r="K3835" s="5" t="s">
        <v>84</v>
      </c>
      <c r="L3835" s="5">
        <v>1</v>
      </c>
      <c r="M3835" s="5" t="s">
        <v>517</v>
      </c>
      <c r="N3835" s="5">
        <f>VLOOKUP(M3835,[1]ArchetypeScores!E:N,10,FALSE)</f>
        <v>0</v>
      </c>
      <c r="O3835" s="5">
        <f>VLOOKUP(M3835,[1]ArchetypeScores!E:O,11,FALSE)</f>
        <v>-1</v>
      </c>
      <c r="P3835" s="5">
        <f>VLOOKUP(M3835,[1]ArchetypeScores!E:P,12,FALSE)</f>
        <v>0</v>
      </c>
      <c r="Q3835" s="2" t="str">
        <f>VLOOKUP(M3835,[1]ArchetypeScores!E:W,19,FALSE)</f>
        <v>Untargeted</v>
      </c>
      <c r="R3835" s="2">
        <f>VLOOKUP(M3835,[1]ArchetypeScores!E:I,5,FALSE)</f>
        <v>0</v>
      </c>
      <c r="S3835" s="2">
        <f>VLOOKUP(M3835,[1]ArchetypeScores!E:K,7,FALSE)</f>
        <v>0</v>
      </c>
      <c r="T3835" s="2" t="str">
        <f t="shared" si="59"/>
        <v>Not A&amp;R positive</v>
      </c>
    </row>
    <row r="3836" spans="1:20" x14ac:dyDescent="0.3">
      <c r="A3836" s="2" t="s">
        <v>10140</v>
      </c>
      <c r="B3836" s="3" t="s">
        <v>10334</v>
      </c>
      <c r="C3836" s="3" t="s">
        <v>10335</v>
      </c>
      <c r="D3836" s="4"/>
      <c r="E3836" s="5" t="s">
        <v>1340</v>
      </c>
      <c r="F3836" s="4">
        <v>0</v>
      </c>
      <c r="G3836" s="6">
        <v>48227</v>
      </c>
      <c r="H3836" s="3" t="s">
        <v>10143</v>
      </c>
      <c r="I3836" s="3" t="s">
        <v>10144</v>
      </c>
      <c r="J3836" s="3"/>
      <c r="K3836" s="5" t="s">
        <v>38</v>
      </c>
      <c r="L3836" s="5">
        <v>13</v>
      </c>
      <c r="M3836" s="5" t="s">
        <v>39</v>
      </c>
      <c r="N3836" s="5">
        <f>VLOOKUP(M3836,[1]ArchetypeScores!E:N,10,FALSE)</f>
        <v>0</v>
      </c>
      <c r="O3836" s="5">
        <f>VLOOKUP(M3836,[1]ArchetypeScores!E:O,11,FALSE)</f>
        <v>-2</v>
      </c>
      <c r="P3836" s="5">
        <f>VLOOKUP(M3836,[1]ArchetypeScores!E:P,12,FALSE)</f>
        <v>0</v>
      </c>
      <c r="Q3836" s="2" t="str">
        <f>VLOOKUP(M3836,[1]ArchetypeScores!E:W,19,FALSE)</f>
        <v>Industrials - transportation</v>
      </c>
      <c r="R3836" s="2">
        <f>VLOOKUP(M3836,[1]ArchetypeScores!E:I,5,FALSE)</f>
        <v>0</v>
      </c>
      <c r="S3836" s="2">
        <f>VLOOKUP(M3836,[1]ArchetypeScores!E:K,7,FALSE)</f>
        <v>0</v>
      </c>
      <c r="T3836" s="2" t="str">
        <f t="shared" si="59"/>
        <v>Not A&amp;R positive</v>
      </c>
    </row>
    <row r="3837" spans="1:20" x14ac:dyDescent="0.3">
      <c r="A3837" s="2" t="s">
        <v>10140</v>
      </c>
      <c r="B3837" s="3" t="s">
        <v>10336</v>
      </c>
      <c r="C3837" s="3" t="s">
        <v>10337</v>
      </c>
      <c r="D3837" s="4"/>
      <c r="E3837" s="5" t="s">
        <v>1340</v>
      </c>
      <c r="F3837" s="4">
        <v>0</v>
      </c>
      <c r="G3837" s="6">
        <v>48228</v>
      </c>
      <c r="H3837" s="3" t="s">
        <v>10143</v>
      </c>
      <c r="I3837" s="3" t="s">
        <v>10144</v>
      </c>
      <c r="J3837" s="3"/>
      <c r="K3837" s="5" t="s">
        <v>38</v>
      </c>
      <c r="L3837" s="5">
        <v>21</v>
      </c>
      <c r="M3837" s="5" t="s">
        <v>302</v>
      </c>
      <c r="N3837" s="5">
        <f>VLOOKUP(M3837,[1]ArchetypeScores!E:N,10,FALSE)</f>
        <v>0</v>
      </c>
      <c r="O3837" s="5">
        <f>VLOOKUP(M3837,[1]ArchetypeScores!E:O,11,FALSE)</f>
        <v>-1</v>
      </c>
      <c r="P3837" s="5">
        <f>VLOOKUP(M3837,[1]ArchetypeScores!E:P,12,FALSE)</f>
        <v>0</v>
      </c>
      <c r="Q3837" s="2" t="str">
        <f>VLOOKUP(M3837,[1]ArchetypeScores!E:W,19,FALSE)</f>
        <v>Consumer (including agriculture and tourism)</v>
      </c>
      <c r="R3837" s="2">
        <f>VLOOKUP(M3837,[1]ArchetypeScores!E:I,5,FALSE)</f>
        <v>0</v>
      </c>
      <c r="S3837" s="2">
        <f>VLOOKUP(M3837,[1]ArchetypeScores!E:K,7,FALSE)</f>
        <v>0</v>
      </c>
      <c r="T3837" s="2" t="str">
        <f t="shared" si="59"/>
        <v>Not A&amp;R positive</v>
      </c>
    </row>
    <row r="3838" spans="1:20" x14ac:dyDescent="0.3">
      <c r="A3838" s="2" t="s">
        <v>10140</v>
      </c>
      <c r="B3838" s="3" t="s">
        <v>10338</v>
      </c>
      <c r="C3838" s="3" t="s">
        <v>10338</v>
      </c>
      <c r="D3838" s="4">
        <v>0.26500000000000001</v>
      </c>
      <c r="E3838" s="5" t="s">
        <v>1340</v>
      </c>
      <c r="F3838" s="4">
        <v>0.31233</v>
      </c>
      <c r="G3838" s="6">
        <v>48216</v>
      </c>
      <c r="H3838" s="3" t="s">
        <v>10143</v>
      </c>
      <c r="I3838" s="3" t="s">
        <v>10144</v>
      </c>
      <c r="J3838" s="3"/>
      <c r="K3838" s="5" t="s">
        <v>611</v>
      </c>
      <c r="L3838" s="5">
        <v>1</v>
      </c>
      <c r="M3838" s="5" t="s">
        <v>612</v>
      </c>
      <c r="N3838" s="5">
        <f>VLOOKUP(M3838,[1]ArchetypeScores!E:N,10,FALSE)</f>
        <v>1</v>
      </c>
      <c r="O3838" s="5">
        <f>VLOOKUP(M3838,[1]ArchetypeScores!E:O,11,FALSE)</f>
        <v>-2</v>
      </c>
      <c r="P3838" s="5">
        <f>VLOOKUP(M3838,[1]ArchetypeScores!E:P,12,FALSE)</f>
        <v>-1</v>
      </c>
      <c r="Q3838" s="2" t="str">
        <f>VLOOKUP(M3838,[1]ArchetypeScores!E:W,19,FALSE)</f>
        <v>Consumer (including agriculture and tourism)</v>
      </c>
      <c r="R3838" s="2">
        <f>VLOOKUP(M3838,[1]ArchetypeScores!E:I,5,FALSE)</f>
        <v>0</v>
      </c>
      <c r="S3838" s="2">
        <f>VLOOKUP(M3838,[1]ArchetypeScores!E:K,7,FALSE)</f>
        <v>0</v>
      </c>
      <c r="T3838" s="2" t="str">
        <f t="shared" si="59"/>
        <v>Not A&amp;R positive</v>
      </c>
    </row>
    <row r="3839" spans="1:20" x14ac:dyDescent="0.3">
      <c r="A3839" s="2" t="s">
        <v>10140</v>
      </c>
      <c r="B3839" s="3" t="s">
        <v>8719</v>
      </c>
      <c r="C3839" s="3" t="s">
        <v>10339</v>
      </c>
      <c r="D3839" s="4">
        <v>22.36</v>
      </c>
      <c r="E3839" s="5" t="s">
        <v>1340</v>
      </c>
      <c r="F3839" s="4">
        <v>24.628419999999998</v>
      </c>
      <c r="G3839" s="6">
        <v>48271</v>
      </c>
      <c r="H3839" s="3" t="s">
        <v>10171</v>
      </c>
      <c r="I3839" s="3" t="s">
        <v>10172</v>
      </c>
      <c r="J3839" s="3"/>
      <c r="K3839" s="5" t="s">
        <v>112</v>
      </c>
      <c r="L3839" s="5" t="s">
        <v>112</v>
      </c>
      <c r="M3839" s="5" t="s">
        <v>961</v>
      </c>
      <c r="N3839" s="5">
        <f>VLOOKUP(M3839,[1]ArchetypeScores!E:N,10,FALSE)</f>
        <v>0</v>
      </c>
      <c r="O3839" s="5">
        <f>VLOOKUP(M3839,[1]ArchetypeScores!E:O,11,FALSE)</f>
        <v>0</v>
      </c>
      <c r="P3839" s="5">
        <f>VLOOKUP(M3839,[1]ArchetypeScores!E:P,12,FALSE)</f>
        <v>0</v>
      </c>
      <c r="Q3839" s="2" t="str">
        <f>VLOOKUP(M3839,[1]ArchetypeScores!E:W,19,FALSE)</f>
        <v>Untargeted</v>
      </c>
      <c r="R3839" s="2">
        <f>VLOOKUP(M3839,[1]ArchetypeScores!E:I,5,FALSE)</f>
        <v>0</v>
      </c>
      <c r="S3839" s="2">
        <f>VLOOKUP(M3839,[1]ArchetypeScores!E:K,7,FALSE)</f>
        <v>0</v>
      </c>
      <c r="T3839" s="2" t="str">
        <f t="shared" si="59"/>
        <v>Not A&amp;R positive</v>
      </c>
    </row>
    <row r="3840" spans="1:20" x14ac:dyDescent="0.3">
      <c r="A3840" s="2" t="s">
        <v>10140</v>
      </c>
      <c r="B3840" s="3" t="s">
        <v>10340</v>
      </c>
      <c r="C3840" s="3" t="s">
        <v>10341</v>
      </c>
      <c r="D3840" s="4">
        <v>130</v>
      </c>
      <c r="E3840" s="5" t="s">
        <v>1340</v>
      </c>
      <c r="F3840" s="4">
        <v>140.5378</v>
      </c>
      <c r="G3840" s="6">
        <v>48240</v>
      </c>
      <c r="H3840" s="3" t="s">
        <v>10342</v>
      </c>
      <c r="I3840" s="3" t="s">
        <v>10222</v>
      </c>
      <c r="J3840" s="3"/>
      <c r="K3840" s="5" t="s">
        <v>38</v>
      </c>
      <c r="L3840" s="5">
        <v>13</v>
      </c>
      <c r="M3840" s="5" t="s">
        <v>39</v>
      </c>
      <c r="N3840" s="5">
        <f>VLOOKUP(M3840,[1]ArchetypeScores!E:N,10,FALSE)</f>
        <v>0</v>
      </c>
      <c r="O3840" s="5">
        <f>VLOOKUP(M3840,[1]ArchetypeScores!E:O,11,FALSE)</f>
        <v>-2</v>
      </c>
      <c r="P3840" s="5">
        <f>VLOOKUP(M3840,[1]ArchetypeScores!E:P,12,FALSE)</f>
        <v>0</v>
      </c>
      <c r="Q3840" s="2" t="str">
        <f>VLOOKUP(M3840,[1]ArchetypeScores!E:W,19,FALSE)</f>
        <v>Industrials - transportation</v>
      </c>
      <c r="R3840" s="2">
        <f>VLOOKUP(M3840,[1]ArchetypeScores!E:I,5,FALSE)</f>
        <v>0</v>
      </c>
      <c r="S3840" s="2">
        <f>VLOOKUP(M3840,[1]ArchetypeScores!E:K,7,FALSE)</f>
        <v>0</v>
      </c>
      <c r="T3840" s="2" t="str">
        <f t="shared" si="59"/>
        <v>Not A&amp;R positive</v>
      </c>
    </row>
    <row r="3841" spans="1:20" x14ac:dyDescent="0.3">
      <c r="A3841" s="2" t="s">
        <v>10140</v>
      </c>
      <c r="B3841" s="3" t="s">
        <v>10343</v>
      </c>
      <c r="C3841" s="3" t="s">
        <v>10344</v>
      </c>
      <c r="D3841" s="4">
        <v>0.625</v>
      </c>
      <c r="E3841" s="5" t="s">
        <v>1340</v>
      </c>
      <c r="F3841" s="4">
        <v>0.75909000000000004</v>
      </c>
      <c r="G3841" s="6">
        <v>48168</v>
      </c>
      <c r="H3841" s="3" t="s">
        <v>10345</v>
      </c>
      <c r="I3841" s="3" t="s">
        <v>10156</v>
      </c>
      <c r="J3841" s="3"/>
      <c r="K3841" s="5" t="s">
        <v>38</v>
      </c>
      <c r="L3841" s="5">
        <v>21</v>
      </c>
      <c r="M3841" s="5" t="s">
        <v>302</v>
      </c>
      <c r="N3841" s="5">
        <f>VLOOKUP(M3841,[1]ArchetypeScores!E:N,10,FALSE)</f>
        <v>0</v>
      </c>
      <c r="O3841" s="5">
        <f>VLOOKUP(M3841,[1]ArchetypeScores!E:O,11,FALSE)</f>
        <v>-1</v>
      </c>
      <c r="P3841" s="5">
        <f>VLOOKUP(M3841,[1]ArchetypeScores!E:P,12,FALSE)</f>
        <v>0</v>
      </c>
      <c r="Q3841" s="2" t="str">
        <f>VLOOKUP(M3841,[1]ArchetypeScores!E:W,19,FALSE)</f>
        <v>Consumer (including agriculture and tourism)</v>
      </c>
      <c r="R3841" s="2">
        <f>VLOOKUP(M3841,[1]ArchetypeScores!E:I,5,FALSE)</f>
        <v>0</v>
      </c>
      <c r="S3841" s="2">
        <f>VLOOKUP(M3841,[1]ArchetypeScores!E:K,7,FALSE)</f>
        <v>0</v>
      </c>
      <c r="T3841" s="2" t="str">
        <f t="shared" si="59"/>
        <v>Not A&amp;R positive</v>
      </c>
    </row>
    <row r="3842" spans="1:20" x14ac:dyDescent="0.3">
      <c r="A3842" s="2" t="s">
        <v>10140</v>
      </c>
      <c r="B3842" s="3" t="s">
        <v>10346</v>
      </c>
      <c r="C3842" s="3" t="s">
        <v>10347</v>
      </c>
      <c r="D3842" s="4">
        <v>200</v>
      </c>
      <c r="E3842" s="5" t="s">
        <v>1340</v>
      </c>
      <c r="F3842" s="4">
        <v>217.89</v>
      </c>
      <c r="G3842" s="6">
        <v>48246</v>
      </c>
      <c r="H3842" s="3" t="s">
        <v>10308</v>
      </c>
      <c r="I3842" s="3" t="s">
        <v>10309</v>
      </c>
      <c r="J3842" s="3"/>
      <c r="K3842" s="5" t="s">
        <v>38</v>
      </c>
      <c r="L3842" s="5">
        <v>13</v>
      </c>
      <c r="M3842" s="5" t="s">
        <v>39</v>
      </c>
      <c r="N3842" s="5">
        <f>VLOOKUP(M3842,[1]ArchetypeScores!E:N,10,FALSE)</f>
        <v>0</v>
      </c>
      <c r="O3842" s="5">
        <f>VLOOKUP(M3842,[1]ArchetypeScores!E:O,11,FALSE)</f>
        <v>-2</v>
      </c>
      <c r="P3842" s="5">
        <f>VLOOKUP(M3842,[1]ArchetypeScores!E:P,12,FALSE)</f>
        <v>0</v>
      </c>
      <c r="Q3842" s="2" t="str">
        <f>VLOOKUP(M3842,[1]ArchetypeScores!E:W,19,FALSE)</f>
        <v>Industrials - transportation</v>
      </c>
      <c r="R3842" s="2">
        <f>VLOOKUP(M3842,[1]ArchetypeScores!E:I,5,FALSE)</f>
        <v>0</v>
      </c>
      <c r="S3842" s="2">
        <f>VLOOKUP(M3842,[1]ArchetypeScores!E:K,7,FALSE)</f>
        <v>0</v>
      </c>
      <c r="T3842" s="2" t="str">
        <f t="shared" ref="T3842:T3905" si="60">IF(AND(R3842=1,S3842=1),"Both",IF(AND(R3842=1,S3842=0),"Direct only",IF(AND(R3842=0,S3842=1),"Indirect only","Not A&amp;R positive")))</f>
        <v>Not A&amp;R positive</v>
      </c>
    </row>
    <row r="3843" spans="1:20" x14ac:dyDescent="0.3">
      <c r="A3843" s="2" t="s">
        <v>10140</v>
      </c>
      <c r="B3843" s="3" t="s">
        <v>10348</v>
      </c>
      <c r="C3843" s="3" t="s">
        <v>10349</v>
      </c>
      <c r="D3843" s="4">
        <v>0.05</v>
      </c>
      <c r="E3843" s="5" t="s">
        <v>1340</v>
      </c>
      <c r="F3843" s="4">
        <v>5.5070000000000001E-2</v>
      </c>
      <c r="G3843" s="6">
        <v>48249</v>
      </c>
      <c r="H3843" s="3" t="s">
        <v>10229</v>
      </c>
      <c r="I3843" s="3" t="s">
        <v>10172</v>
      </c>
      <c r="J3843" s="3"/>
      <c r="K3843" s="5" t="s">
        <v>61</v>
      </c>
      <c r="L3843" s="5">
        <v>1</v>
      </c>
      <c r="M3843" s="5" t="s">
        <v>130</v>
      </c>
      <c r="N3843" s="5">
        <f>VLOOKUP(M3843,[1]ArchetypeScores!E:N,10,FALSE)</f>
        <v>0</v>
      </c>
      <c r="O3843" s="5">
        <f>VLOOKUP(M3843,[1]ArchetypeScores!E:O,11,FALSE)</f>
        <v>-1</v>
      </c>
      <c r="P3843" s="5">
        <f>VLOOKUP(M3843,[1]ArchetypeScores!E:P,12,FALSE)</f>
        <v>0</v>
      </c>
      <c r="Q3843" s="2" t="str">
        <f>VLOOKUP(M3843,[1]ArchetypeScores!E:W,19,FALSE)</f>
        <v>Health care</v>
      </c>
      <c r="R3843" s="2">
        <f>VLOOKUP(M3843,[1]ArchetypeScores!E:I,5,FALSE)</f>
        <v>0</v>
      </c>
      <c r="S3843" s="2">
        <f>VLOOKUP(M3843,[1]ArchetypeScores!E:K,7,FALSE)</f>
        <v>0</v>
      </c>
      <c r="T3843" s="2" t="str">
        <f t="shared" si="60"/>
        <v>Not A&amp;R positive</v>
      </c>
    </row>
    <row r="3844" spans="1:20" x14ac:dyDescent="0.3">
      <c r="A3844" s="2" t="s">
        <v>10140</v>
      </c>
      <c r="B3844" s="3" t="s">
        <v>10350</v>
      </c>
      <c r="C3844" s="3" t="s">
        <v>10351</v>
      </c>
      <c r="D3844" s="4">
        <v>9.6999999999999993</v>
      </c>
      <c r="E3844" s="5" t="s">
        <v>1340</v>
      </c>
      <c r="F3844" s="4">
        <v>10.91982</v>
      </c>
      <c r="G3844" s="6">
        <v>48132</v>
      </c>
      <c r="H3844" s="3" t="s">
        <v>10352</v>
      </c>
      <c r="I3844" s="3" t="s">
        <v>10353</v>
      </c>
      <c r="J3844" s="3"/>
      <c r="K3844" s="5" t="s">
        <v>175</v>
      </c>
      <c r="L3844" s="5">
        <v>4</v>
      </c>
      <c r="M3844" s="5" t="s">
        <v>219</v>
      </c>
      <c r="N3844" s="5">
        <f>VLOOKUP(M3844,[1]ArchetypeScores!E:N,10,FALSE)</f>
        <v>1</v>
      </c>
      <c r="O3844" s="5">
        <f>VLOOKUP(M3844,[1]ArchetypeScores!E:O,11,FALSE)</f>
        <v>0</v>
      </c>
      <c r="P3844" s="5">
        <f>VLOOKUP(M3844,[1]ArchetypeScores!E:P,12,FALSE)</f>
        <v>0</v>
      </c>
      <c r="Q3844" s="2" t="str">
        <f>VLOOKUP(M3844,[1]ArchetypeScores!E:W,19,FALSE)</f>
        <v>Other sector</v>
      </c>
      <c r="R3844" s="2">
        <f>VLOOKUP(M3844,[1]ArchetypeScores!E:I,5,FALSE)</f>
        <v>0</v>
      </c>
      <c r="S3844" s="2">
        <f>VLOOKUP(M3844,[1]ArchetypeScores!E:K,7,FALSE)</f>
        <v>0</v>
      </c>
      <c r="T3844" s="2" t="str">
        <f t="shared" si="60"/>
        <v>Not A&amp;R positive</v>
      </c>
    </row>
    <row r="3845" spans="1:20" x14ac:dyDescent="0.3">
      <c r="A3845" s="2" t="s">
        <v>10140</v>
      </c>
      <c r="B3845" s="3" t="s">
        <v>10354</v>
      </c>
      <c r="C3845" s="3" t="s">
        <v>10355</v>
      </c>
      <c r="D3845" s="4">
        <v>23.9</v>
      </c>
      <c r="E3845" s="5" t="s">
        <v>1340</v>
      </c>
      <c r="F3845" s="4">
        <v>26.905539999999998</v>
      </c>
      <c r="G3845" s="6">
        <v>48133</v>
      </c>
      <c r="H3845" s="3" t="s">
        <v>10352</v>
      </c>
      <c r="I3845" s="3" t="s">
        <v>10353</v>
      </c>
      <c r="J3845" s="3"/>
      <c r="K3845" s="5" t="s">
        <v>175</v>
      </c>
      <c r="L3845" s="5" t="s">
        <v>112</v>
      </c>
      <c r="M3845" s="5" t="s">
        <v>505</v>
      </c>
      <c r="N3845" s="5">
        <f>VLOOKUP(M3845,[1]ArchetypeScores!E:N,10,FALSE)</f>
        <v>1</v>
      </c>
      <c r="O3845" s="5">
        <f>VLOOKUP(M3845,[1]ArchetypeScores!E:O,11,FALSE)</f>
        <v>-2</v>
      </c>
      <c r="P3845" s="5">
        <f>VLOOKUP(M3845,[1]ArchetypeScores!E:P,12,FALSE)</f>
        <v>0</v>
      </c>
      <c r="Q3845" s="2" t="str">
        <f>VLOOKUP(M3845,[1]ArchetypeScores!E:W,19,FALSE)</f>
        <v>Other sector</v>
      </c>
      <c r="R3845" s="2">
        <f>VLOOKUP(M3845,[1]ArchetypeScores!E:I,5,FALSE)</f>
        <v>0</v>
      </c>
      <c r="S3845" s="2">
        <f>VLOOKUP(M3845,[1]ArchetypeScores!E:K,7,FALSE)</f>
        <v>0</v>
      </c>
      <c r="T3845" s="2" t="str">
        <f t="shared" si="60"/>
        <v>Not A&amp;R positive</v>
      </c>
    </row>
    <row r="3846" spans="1:20" x14ac:dyDescent="0.3">
      <c r="A3846" s="2" t="s">
        <v>10140</v>
      </c>
      <c r="B3846" s="3" t="s">
        <v>10356</v>
      </c>
      <c r="C3846" s="3" t="s">
        <v>10357</v>
      </c>
      <c r="D3846" s="4">
        <v>6.7</v>
      </c>
      <c r="E3846" s="5" t="s">
        <v>1340</v>
      </c>
      <c r="F3846" s="4">
        <v>7.5425599999999999</v>
      </c>
      <c r="G3846" s="6">
        <v>48134</v>
      </c>
      <c r="H3846" s="3" t="s">
        <v>10352</v>
      </c>
      <c r="I3846" s="3" t="s">
        <v>10353</v>
      </c>
      <c r="J3846" s="3"/>
      <c r="K3846" s="5" t="s">
        <v>611</v>
      </c>
      <c r="L3846" s="5">
        <v>1</v>
      </c>
      <c r="M3846" s="5" t="s">
        <v>612</v>
      </c>
      <c r="N3846" s="5">
        <f>VLOOKUP(M3846,[1]ArchetypeScores!E:N,10,FALSE)</f>
        <v>1</v>
      </c>
      <c r="O3846" s="5">
        <f>VLOOKUP(M3846,[1]ArchetypeScores!E:O,11,FALSE)</f>
        <v>-2</v>
      </c>
      <c r="P3846" s="5">
        <f>VLOOKUP(M3846,[1]ArchetypeScores!E:P,12,FALSE)</f>
        <v>-1</v>
      </c>
      <c r="Q3846" s="2" t="str">
        <f>VLOOKUP(M3846,[1]ArchetypeScores!E:W,19,FALSE)</f>
        <v>Consumer (including agriculture and tourism)</v>
      </c>
      <c r="R3846" s="2">
        <f>VLOOKUP(M3846,[1]ArchetypeScores!E:I,5,FALSE)</f>
        <v>0</v>
      </c>
      <c r="S3846" s="2">
        <f>VLOOKUP(M3846,[1]ArchetypeScores!E:K,7,FALSE)</f>
        <v>0</v>
      </c>
      <c r="T3846" s="2" t="str">
        <f t="shared" si="60"/>
        <v>Not A&amp;R positive</v>
      </c>
    </row>
    <row r="3847" spans="1:20" x14ac:dyDescent="0.3">
      <c r="A3847" s="2" t="s">
        <v>10140</v>
      </c>
      <c r="B3847" s="3" t="s">
        <v>10358</v>
      </c>
      <c r="C3847" s="3" t="s">
        <v>10359</v>
      </c>
      <c r="D3847" s="4">
        <v>5.3</v>
      </c>
      <c r="E3847" s="5" t="s">
        <v>1340</v>
      </c>
      <c r="F3847" s="4">
        <v>5.9664999999999999</v>
      </c>
      <c r="G3847" s="6">
        <v>48135</v>
      </c>
      <c r="H3847" s="3" t="s">
        <v>10352</v>
      </c>
      <c r="I3847" s="3" t="s">
        <v>10353</v>
      </c>
      <c r="J3847" s="3"/>
      <c r="K3847" s="5" t="s">
        <v>664</v>
      </c>
      <c r="L3847" s="5">
        <v>4</v>
      </c>
      <c r="M3847" s="5" t="s">
        <v>665</v>
      </c>
      <c r="N3847" s="5">
        <f>VLOOKUP(M3847,[1]ArchetypeScores!E:N,10,FALSE)</f>
        <v>1</v>
      </c>
      <c r="O3847" s="5">
        <f>VLOOKUP(M3847,[1]ArchetypeScores!E:O,11,FALSE)</f>
        <v>0</v>
      </c>
      <c r="P3847" s="5">
        <f>VLOOKUP(M3847,[1]ArchetypeScores!E:P,12,FALSE)</f>
        <v>2</v>
      </c>
      <c r="Q3847" s="2" t="str">
        <f>VLOOKUP(M3847,[1]ArchetypeScores!E:W,19,FALSE)</f>
        <v>Materials (including forestry and nature)</v>
      </c>
      <c r="R3847" s="2">
        <f>VLOOKUP(M3847,[1]ArchetypeScores!E:I,5,FALSE)</f>
        <v>1</v>
      </c>
      <c r="S3847" s="2">
        <f>VLOOKUP(M3847,[1]ArchetypeScores!E:K,7,FALSE)</f>
        <v>1</v>
      </c>
      <c r="T3847" s="2" t="str">
        <f t="shared" si="60"/>
        <v>Both</v>
      </c>
    </row>
    <row r="3848" spans="1:20" x14ac:dyDescent="0.3">
      <c r="A3848" s="2" t="s">
        <v>10140</v>
      </c>
      <c r="B3848" s="3" t="s">
        <v>10360</v>
      </c>
      <c r="C3848" s="3" t="s">
        <v>10361</v>
      </c>
      <c r="D3848" s="4">
        <v>23.8</v>
      </c>
      <c r="E3848" s="5" t="s">
        <v>1340</v>
      </c>
      <c r="F3848" s="4">
        <v>26.79297</v>
      </c>
      <c r="G3848" s="6">
        <v>48136</v>
      </c>
      <c r="H3848" s="3" t="s">
        <v>10352</v>
      </c>
      <c r="I3848" s="3" t="s">
        <v>10353</v>
      </c>
      <c r="J3848" s="3"/>
      <c r="K3848" s="5" t="s">
        <v>477</v>
      </c>
      <c r="L3848" s="5" t="s">
        <v>112</v>
      </c>
      <c r="M3848" s="5" t="s">
        <v>1124</v>
      </c>
      <c r="N3848" s="5">
        <f>VLOOKUP(M3848,[1]ArchetypeScores!E:N,10,FALSE)</f>
        <v>1</v>
      </c>
      <c r="O3848" s="5">
        <f>VLOOKUP(M3848,[1]ArchetypeScores!E:O,11,FALSE)</f>
        <v>-2</v>
      </c>
      <c r="P3848" s="5">
        <f>VLOOKUP(M3848,[1]ArchetypeScores!E:P,12,FALSE)</f>
        <v>2</v>
      </c>
      <c r="Q3848" s="2" t="str">
        <f>VLOOKUP(M3848,[1]ArchetypeScores!E:W,19,FALSE)</f>
        <v>Energy and water</v>
      </c>
      <c r="R3848" s="2">
        <f>VLOOKUP(M3848,[1]ArchetypeScores!E:I,5,FALSE)</f>
        <v>0</v>
      </c>
      <c r="S3848" s="2">
        <f>VLOOKUP(M3848,[1]ArchetypeScores!E:K,7,FALSE)</f>
        <v>0</v>
      </c>
      <c r="T3848" s="2" t="str">
        <f t="shared" si="60"/>
        <v>Not A&amp;R positive</v>
      </c>
    </row>
    <row r="3849" spans="1:20" x14ac:dyDescent="0.3">
      <c r="A3849" s="2" t="s">
        <v>10140</v>
      </c>
      <c r="B3849" s="3" t="s">
        <v>10362</v>
      </c>
      <c r="C3849" s="3" t="s">
        <v>10363</v>
      </c>
      <c r="D3849" s="4">
        <v>15.4</v>
      </c>
      <c r="E3849" s="5" t="s">
        <v>1340</v>
      </c>
      <c r="F3849" s="4">
        <v>17.33663</v>
      </c>
      <c r="G3849" s="6">
        <v>48137</v>
      </c>
      <c r="H3849" s="3" t="s">
        <v>10352</v>
      </c>
      <c r="I3849" s="3" t="s">
        <v>10353</v>
      </c>
      <c r="J3849" s="3"/>
      <c r="K3849" s="5" t="s">
        <v>1727</v>
      </c>
      <c r="L3849" s="5">
        <v>1</v>
      </c>
      <c r="M3849" s="5" t="s">
        <v>2397</v>
      </c>
      <c r="N3849" s="5">
        <f>VLOOKUP(M3849,[1]ArchetypeScores!E:N,10,FALSE)</f>
        <v>1</v>
      </c>
      <c r="O3849" s="5">
        <f>VLOOKUP(M3849,[1]ArchetypeScores!E:O,11,FALSE)</f>
        <v>-2</v>
      </c>
      <c r="P3849" s="5">
        <f>VLOOKUP(M3849,[1]ArchetypeScores!E:P,12,FALSE)</f>
        <v>2</v>
      </c>
      <c r="Q3849" s="2" t="str">
        <f>VLOOKUP(M3849,[1]ArchetypeScores!E:W,19,FALSE)</f>
        <v>Industrials - other</v>
      </c>
      <c r="R3849" s="2">
        <f>VLOOKUP(M3849,[1]ArchetypeScores!E:I,5,FALSE)</f>
        <v>1</v>
      </c>
      <c r="S3849" s="2">
        <f>VLOOKUP(M3849,[1]ArchetypeScores!E:K,7,FALSE)</f>
        <v>1</v>
      </c>
      <c r="T3849" s="2" t="str">
        <f t="shared" si="60"/>
        <v>Both</v>
      </c>
    </row>
    <row r="3850" spans="1:20" x14ac:dyDescent="0.3">
      <c r="A3850" s="2" t="s">
        <v>10140</v>
      </c>
      <c r="B3850" s="3" t="s">
        <v>10364</v>
      </c>
      <c r="C3850" s="3" t="s">
        <v>10365</v>
      </c>
      <c r="D3850" s="4">
        <v>15.1</v>
      </c>
      <c r="E3850" s="5" t="s">
        <v>1340</v>
      </c>
      <c r="F3850" s="4">
        <v>16.998899999999999</v>
      </c>
      <c r="G3850" s="6">
        <v>48138</v>
      </c>
      <c r="H3850" s="3" t="s">
        <v>10352</v>
      </c>
      <c r="I3850" s="3" t="s">
        <v>10353</v>
      </c>
      <c r="J3850" s="3"/>
      <c r="K3850" s="5" t="s">
        <v>142</v>
      </c>
      <c r="L3850" s="5" t="s">
        <v>112</v>
      </c>
      <c r="M3850" s="5" t="s">
        <v>470</v>
      </c>
      <c r="N3850" s="5">
        <f>VLOOKUP(M3850,[1]ArchetypeScores!E:N,10,FALSE)</f>
        <v>1</v>
      </c>
      <c r="O3850" s="5">
        <f>VLOOKUP(M3850,[1]ArchetypeScores!E:O,11,FALSE)</f>
        <v>1</v>
      </c>
      <c r="P3850" s="5">
        <f>VLOOKUP(M3850,[1]ArchetypeScores!E:P,12,FALSE)</f>
        <v>2</v>
      </c>
      <c r="Q3850" s="2" t="str">
        <f>VLOOKUP(M3850,[1]ArchetypeScores!E:W,19,FALSE)</f>
        <v>Materials (including forestry and nature)</v>
      </c>
      <c r="R3850" s="2">
        <f>VLOOKUP(M3850,[1]ArchetypeScores!E:I,5,FALSE)</f>
        <v>1</v>
      </c>
      <c r="S3850" s="2">
        <f>VLOOKUP(M3850,[1]ArchetypeScores!E:K,7,FALSE)</f>
        <v>1</v>
      </c>
      <c r="T3850" s="2" t="str">
        <f t="shared" si="60"/>
        <v>Both</v>
      </c>
    </row>
    <row r="3851" spans="1:20" x14ac:dyDescent="0.3">
      <c r="A3851" s="2" t="s">
        <v>10140</v>
      </c>
      <c r="B3851" s="3" t="s">
        <v>10366</v>
      </c>
      <c r="C3851" s="3" t="s">
        <v>10367</v>
      </c>
      <c r="D3851" s="4">
        <v>24.8</v>
      </c>
      <c r="E3851" s="5" t="s">
        <v>1340</v>
      </c>
      <c r="F3851" s="4">
        <v>27.91872</v>
      </c>
      <c r="G3851" s="6">
        <v>48139</v>
      </c>
      <c r="H3851" s="3" t="s">
        <v>10352</v>
      </c>
      <c r="I3851" s="3" t="s">
        <v>10353</v>
      </c>
      <c r="J3851" s="3"/>
      <c r="K3851" s="5" t="s">
        <v>137</v>
      </c>
      <c r="L3851" s="5">
        <v>1</v>
      </c>
      <c r="M3851" s="5" t="s">
        <v>3649</v>
      </c>
      <c r="N3851" s="5">
        <f>VLOOKUP(M3851,[1]ArchetypeScores!E:N,10,FALSE)</f>
        <v>1</v>
      </c>
      <c r="O3851" s="5">
        <f>VLOOKUP(M3851,[1]ArchetypeScores!E:O,11,FALSE)</f>
        <v>-2</v>
      </c>
      <c r="P3851" s="5">
        <f>VLOOKUP(M3851,[1]ArchetypeScores!E:P,12,FALSE)</f>
        <v>2</v>
      </c>
      <c r="Q3851" s="2" t="str">
        <f>VLOOKUP(M3851,[1]ArchetypeScores!E:W,19,FALSE)</f>
        <v>Industrials - transportation</v>
      </c>
      <c r="R3851" s="2">
        <f>VLOOKUP(M3851,[1]ArchetypeScores!E:I,5,FALSE)</f>
        <v>0</v>
      </c>
      <c r="S3851" s="2">
        <f>VLOOKUP(M3851,[1]ArchetypeScores!E:K,7,FALSE)</f>
        <v>-1</v>
      </c>
      <c r="T3851" s="2" t="str">
        <f t="shared" si="60"/>
        <v>Not A&amp;R positive</v>
      </c>
    </row>
    <row r="3852" spans="1:20" x14ac:dyDescent="0.3">
      <c r="A3852" s="2" t="s">
        <v>10140</v>
      </c>
      <c r="B3852" s="3" t="s">
        <v>10368</v>
      </c>
      <c r="C3852" s="3" t="s">
        <v>10369</v>
      </c>
      <c r="D3852" s="4">
        <v>0.6</v>
      </c>
      <c r="E3852" s="5" t="s">
        <v>1340</v>
      </c>
      <c r="F3852" s="4">
        <v>0.67544999999999999</v>
      </c>
      <c r="G3852" s="6">
        <v>48140</v>
      </c>
      <c r="H3852" s="3" t="s">
        <v>10352</v>
      </c>
      <c r="I3852" s="3" t="s">
        <v>10353</v>
      </c>
      <c r="J3852" s="3"/>
      <c r="K3852" s="5" t="s">
        <v>175</v>
      </c>
      <c r="L3852" s="5">
        <v>4</v>
      </c>
      <c r="M3852" s="5" t="s">
        <v>219</v>
      </c>
      <c r="N3852" s="5">
        <f>VLOOKUP(M3852,[1]ArchetypeScores!E:N,10,FALSE)</f>
        <v>1</v>
      </c>
      <c r="O3852" s="5">
        <f>VLOOKUP(M3852,[1]ArchetypeScores!E:O,11,FALSE)</f>
        <v>0</v>
      </c>
      <c r="P3852" s="5">
        <f>VLOOKUP(M3852,[1]ArchetypeScores!E:P,12,FALSE)</f>
        <v>0</v>
      </c>
      <c r="Q3852" s="2" t="str">
        <f>VLOOKUP(M3852,[1]ArchetypeScores!E:W,19,FALSE)</f>
        <v>Other sector</v>
      </c>
      <c r="R3852" s="2">
        <f>VLOOKUP(M3852,[1]ArchetypeScores!E:I,5,FALSE)</f>
        <v>0</v>
      </c>
      <c r="S3852" s="2">
        <f>VLOOKUP(M3852,[1]ArchetypeScores!E:K,7,FALSE)</f>
        <v>0</v>
      </c>
      <c r="T3852" s="2" t="str">
        <f t="shared" si="60"/>
        <v>Not A&amp;R positive</v>
      </c>
    </row>
    <row r="3853" spans="1:20" x14ac:dyDescent="0.3">
      <c r="A3853" s="2" t="s">
        <v>10140</v>
      </c>
      <c r="B3853" s="3" t="s">
        <v>10370</v>
      </c>
      <c r="C3853" s="3" t="s">
        <v>10371</v>
      </c>
      <c r="D3853" s="4">
        <v>19.399999999999999</v>
      </c>
      <c r="E3853" s="5" t="s">
        <v>1340</v>
      </c>
      <c r="F3853" s="4">
        <v>21.839649999999999</v>
      </c>
      <c r="G3853" s="6">
        <v>48141</v>
      </c>
      <c r="H3853" s="3" t="s">
        <v>10352</v>
      </c>
      <c r="I3853" s="3" t="s">
        <v>10353</v>
      </c>
      <c r="J3853" s="3"/>
      <c r="K3853" s="5" t="s">
        <v>154</v>
      </c>
      <c r="L3853" s="5" t="s">
        <v>112</v>
      </c>
      <c r="M3853" s="5" t="s">
        <v>155</v>
      </c>
      <c r="N3853" s="5">
        <f>VLOOKUP(M3853,[1]ArchetypeScores!E:N,10,FALSE)</f>
        <v>1</v>
      </c>
      <c r="O3853" s="5">
        <f>VLOOKUP(M3853,[1]ArchetypeScores!E:O,11,FALSE)</f>
        <v>0</v>
      </c>
      <c r="P3853" s="5">
        <f>VLOOKUP(M3853,[1]ArchetypeScores!E:P,12,FALSE)</f>
        <v>0</v>
      </c>
      <c r="Q3853" s="2" t="str">
        <f>VLOOKUP(M3853,[1]ArchetypeScores!E:W,19,FALSE)</f>
        <v>Education and training</v>
      </c>
      <c r="R3853" s="2">
        <f>VLOOKUP(M3853,[1]ArchetypeScores!E:I,5,FALSE)</f>
        <v>0</v>
      </c>
      <c r="S3853" s="2">
        <f>VLOOKUP(M3853,[1]ArchetypeScores!E:K,7,FALSE)</f>
        <v>1</v>
      </c>
      <c r="T3853" s="2" t="str">
        <f t="shared" si="60"/>
        <v>Indirect only</v>
      </c>
    </row>
    <row r="3854" spans="1:20" x14ac:dyDescent="0.3">
      <c r="A3854" s="2" t="s">
        <v>10140</v>
      </c>
      <c r="B3854" s="3" t="s">
        <v>10372</v>
      </c>
      <c r="C3854" s="3" t="s">
        <v>10373</v>
      </c>
      <c r="D3854" s="4">
        <v>11.4</v>
      </c>
      <c r="E3854" s="5" t="s">
        <v>1340</v>
      </c>
      <c r="F3854" s="4">
        <v>12.83361</v>
      </c>
      <c r="G3854" s="6">
        <v>48142</v>
      </c>
      <c r="H3854" s="3" t="s">
        <v>10352</v>
      </c>
      <c r="I3854" s="3" t="s">
        <v>10353</v>
      </c>
      <c r="J3854" s="3"/>
      <c r="K3854" s="5" t="s">
        <v>1097</v>
      </c>
      <c r="L3854" s="5" t="s">
        <v>112</v>
      </c>
      <c r="M3854" s="5" t="s">
        <v>1586</v>
      </c>
      <c r="N3854" s="5">
        <f>VLOOKUP(M3854,[1]ArchetypeScores!E:N,10,FALSE)</f>
        <v>1</v>
      </c>
      <c r="O3854" s="5">
        <f>VLOOKUP(M3854,[1]ArchetypeScores!E:O,11,FALSE)</f>
        <v>0</v>
      </c>
      <c r="P3854" s="5">
        <f>VLOOKUP(M3854,[1]ArchetypeScores!E:P,12,FALSE)</f>
        <v>2</v>
      </c>
      <c r="Q3854" s="2" t="str">
        <f>VLOOKUP(M3854,[1]ArchetypeScores!E:W,19,FALSE)</f>
        <v>Untargeted</v>
      </c>
      <c r="R3854" s="2">
        <f>VLOOKUP(M3854,[1]ArchetypeScores!E:I,5,FALSE)</f>
        <v>0</v>
      </c>
      <c r="S3854" s="2">
        <f>VLOOKUP(M3854,[1]ArchetypeScores!E:K,7,FALSE)</f>
        <v>0</v>
      </c>
      <c r="T3854" s="2" t="str">
        <f t="shared" si="60"/>
        <v>Not A&amp;R positive</v>
      </c>
    </row>
    <row r="3855" spans="1:20" x14ac:dyDescent="0.3">
      <c r="A3855" s="2" t="s">
        <v>10140</v>
      </c>
      <c r="B3855" s="3" t="s">
        <v>10374</v>
      </c>
      <c r="C3855" s="3" t="s">
        <v>10375</v>
      </c>
      <c r="D3855" s="4">
        <v>6.7</v>
      </c>
      <c r="E3855" s="5" t="s">
        <v>1340</v>
      </c>
      <c r="F3855" s="4">
        <v>7.5425599999999999</v>
      </c>
      <c r="G3855" s="6">
        <v>48143</v>
      </c>
      <c r="H3855" s="3" t="s">
        <v>10352</v>
      </c>
      <c r="I3855" s="3" t="s">
        <v>10353</v>
      </c>
      <c r="J3855" s="3"/>
      <c r="K3855" s="5" t="s">
        <v>291</v>
      </c>
      <c r="L3855" s="5">
        <v>4</v>
      </c>
      <c r="M3855" s="5" t="s">
        <v>292</v>
      </c>
      <c r="N3855" s="5">
        <f>VLOOKUP(M3855,[1]ArchetypeScores!E:N,10,FALSE)</f>
        <v>1</v>
      </c>
      <c r="O3855" s="5">
        <f>VLOOKUP(M3855,[1]ArchetypeScores!E:O,11,FALSE)</f>
        <v>0</v>
      </c>
      <c r="P3855" s="5">
        <f>VLOOKUP(M3855,[1]ArchetypeScores!E:P,12,FALSE)</f>
        <v>0</v>
      </c>
      <c r="Q3855" s="2" t="str">
        <f>VLOOKUP(M3855,[1]ArchetypeScores!E:W,19,FALSE)</f>
        <v>Education and training</v>
      </c>
      <c r="R3855" s="2">
        <f>VLOOKUP(M3855,[1]ArchetypeScores!E:I,5,FALSE)</f>
        <v>0</v>
      </c>
      <c r="S3855" s="2">
        <f>VLOOKUP(M3855,[1]ArchetypeScores!E:K,7,FALSE)</f>
        <v>0</v>
      </c>
      <c r="T3855" s="2" t="str">
        <f t="shared" si="60"/>
        <v>Not A&amp;R positive</v>
      </c>
    </row>
    <row r="3856" spans="1:20" x14ac:dyDescent="0.3">
      <c r="A3856" s="2" t="s">
        <v>10140</v>
      </c>
      <c r="B3856" s="3" t="s">
        <v>10376</v>
      </c>
      <c r="C3856" s="3" t="s">
        <v>10377</v>
      </c>
      <c r="D3856" s="4">
        <v>11.2</v>
      </c>
      <c r="E3856" s="5" t="s">
        <v>1340</v>
      </c>
      <c r="F3856" s="4">
        <v>12.608459999999999</v>
      </c>
      <c r="G3856" s="6">
        <v>48144</v>
      </c>
      <c r="H3856" s="3" t="s">
        <v>10352</v>
      </c>
      <c r="I3856" s="3" t="s">
        <v>10353</v>
      </c>
      <c r="J3856" s="3"/>
      <c r="K3856" s="5" t="s">
        <v>25</v>
      </c>
      <c r="L3856" s="5">
        <v>9</v>
      </c>
      <c r="M3856" s="5" t="s">
        <v>493</v>
      </c>
      <c r="N3856" s="5">
        <f>VLOOKUP(M3856,[1]ArchetypeScores!E:N,10,FALSE)</f>
        <v>1</v>
      </c>
      <c r="O3856" s="5">
        <f>VLOOKUP(M3856,[1]ArchetypeScores!E:O,11,FALSE)</f>
        <v>-2</v>
      </c>
      <c r="P3856" s="5">
        <f>VLOOKUP(M3856,[1]ArchetypeScores!E:P,12,FALSE)</f>
        <v>0</v>
      </c>
      <c r="Q3856" s="2" t="str">
        <f>VLOOKUP(M3856,[1]ArchetypeScores!E:W,19,FALSE)</f>
        <v>Industrials - other</v>
      </c>
      <c r="R3856" s="2">
        <f>VLOOKUP(M3856,[1]ArchetypeScores!E:I,5,FALSE)</f>
        <v>0</v>
      </c>
      <c r="S3856" s="2">
        <f>VLOOKUP(M3856,[1]ArchetypeScores!E:K,7,FALSE)</f>
        <v>-1</v>
      </c>
      <c r="T3856" s="2" t="str">
        <f t="shared" si="60"/>
        <v>Not A&amp;R positive</v>
      </c>
    </row>
    <row r="3857" spans="1:20" x14ac:dyDescent="0.3">
      <c r="A3857" s="2" t="s">
        <v>10140</v>
      </c>
      <c r="B3857" s="3" t="s">
        <v>10378</v>
      </c>
      <c r="C3857" s="3" t="s">
        <v>10379</v>
      </c>
      <c r="D3857" s="4">
        <v>2</v>
      </c>
      <c r="E3857" s="5" t="s">
        <v>1340</v>
      </c>
      <c r="F3857" s="4">
        <v>2.2515100000000001</v>
      </c>
      <c r="G3857" s="6">
        <v>48145</v>
      </c>
      <c r="H3857" s="3" t="s">
        <v>10352</v>
      </c>
      <c r="I3857" s="3" t="s">
        <v>10353</v>
      </c>
      <c r="J3857" s="3"/>
      <c r="K3857" s="5" t="s">
        <v>196</v>
      </c>
      <c r="L3857" s="5">
        <v>5</v>
      </c>
      <c r="M3857" s="5" t="s">
        <v>9091</v>
      </c>
      <c r="N3857" s="5">
        <f>VLOOKUP(M3857,[1]ArchetypeScores!E:N,10,FALSE)</f>
        <v>1</v>
      </c>
      <c r="O3857" s="5">
        <f>VLOOKUP(M3857,[1]ArchetypeScores!E:O,11,FALSE)</f>
        <v>-2</v>
      </c>
      <c r="P3857" s="5">
        <f>VLOOKUP(M3857,[1]ArchetypeScores!E:P,12,FALSE)</f>
        <v>0</v>
      </c>
      <c r="Q3857" s="2" t="str">
        <f>VLOOKUP(M3857,[1]ArchetypeScores!E:W,19,FALSE)</f>
        <v>Industrials - other</v>
      </c>
      <c r="R3857" s="2">
        <f>VLOOKUP(M3857,[1]ArchetypeScores!E:I,5,FALSE)</f>
        <v>0</v>
      </c>
      <c r="S3857" s="2">
        <f>VLOOKUP(M3857,[1]ArchetypeScores!E:K,7,FALSE)</f>
        <v>-1</v>
      </c>
      <c r="T3857" s="2" t="str">
        <f t="shared" si="60"/>
        <v>Not A&amp;R positive</v>
      </c>
    </row>
    <row r="3858" spans="1:20" x14ac:dyDescent="0.3">
      <c r="A3858" s="2" t="s">
        <v>10140</v>
      </c>
      <c r="B3858" s="3" t="s">
        <v>10380</v>
      </c>
      <c r="C3858" s="3" t="s">
        <v>10381</v>
      </c>
      <c r="D3858" s="4">
        <v>7</v>
      </c>
      <c r="E3858" s="5" t="s">
        <v>1340</v>
      </c>
      <c r="F3858" s="4">
        <v>7.8802899999999996</v>
      </c>
      <c r="G3858" s="6">
        <v>48146</v>
      </c>
      <c r="H3858" s="3" t="s">
        <v>10352</v>
      </c>
      <c r="I3858" s="3" t="s">
        <v>10353</v>
      </c>
      <c r="J3858" s="3"/>
      <c r="K3858" s="5" t="s">
        <v>489</v>
      </c>
      <c r="L3858" s="5" t="s">
        <v>112</v>
      </c>
      <c r="M3858" s="5" t="s">
        <v>1519</v>
      </c>
      <c r="N3858" s="5">
        <f>VLOOKUP(M3858,[1]ArchetypeScores!E:N,10,FALSE)</f>
        <v>1</v>
      </c>
      <c r="O3858" s="5">
        <f>VLOOKUP(M3858,[1]ArchetypeScores!E:O,11,FALSE)</f>
        <v>-1</v>
      </c>
      <c r="P3858" s="5">
        <f>VLOOKUP(M3858,[1]ArchetypeScores!E:P,12,FALSE)</f>
        <v>0</v>
      </c>
      <c r="Q3858" s="2" t="str">
        <f>VLOOKUP(M3858,[1]ArchetypeScores!E:W,19,FALSE)</f>
        <v>Health care</v>
      </c>
      <c r="R3858" s="2">
        <f>VLOOKUP(M3858,[1]ArchetypeScores!E:I,5,FALSE)</f>
        <v>0</v>
      </c>
      <c r="S3858" s="2">
        <f>VLOOKUP(M3858,[1]ArchetypeScores!E:K,7,FALSE)</f>
        <v>1</v>
      </c>
      <c r="T3858" s="2" t="str">
        <f t="shared" si="60"/>
        <v>Indirect only</v>
      </c>
    </row>
    <row r="3859" spans="1:20" x14ac:dyDescent="0.3">
      <c r="A3859" s="2" t="s">
        <v>10140</v>
      </c>
      <c r="B3859" s="3" t="s">
        <v>10382</v>
      </c>
      <c r="C3859" s="3" t="s">
        <v>10383</v>
      </c>
      <c r="D3859" s="4">
        <v>8.6</v>
      </c>
      <c r="E3859" s="5" t="s">
        <v>1340</v>
      </c>
      <c r="F3859" s="4">
        <v>9.6814900000000002</v>
      </c>
      <c r="G3859" s="6">
        <v>48147</v>
      </c>
      <c r="H3859" s="3" t="s">
        <v>10352</v>
      </c>
      <c r="I3859" s="3" t="s">
        <v>10353</v>
      </c>
      <c r="J3859" s="3"/>
      <c r="K3859" s="5" t="s">
        <v>489</v>
      </c>
      <c r="L3859" s="5" t="s">
        <v>112</v>
      </c>
      <c r="M3859" s="5" t="s">
        <v>1519</v>
      </c>
      <c r="N3859" s="5">
        <f>VLOOKUP(M3859,[1]ArchetypeScores!E:N,10,FALSE)</f>
        <v>1</v>
      </c>
      <c r="O3859" s="5">
        <f>VLOOKUP(M3859,[1]ArchetypeScores!E:O,11,FALSE)</f>
        <v>-1</v>
      </c>
      <c r="P3859" s="5">
        <f>VLOOKUP(M3859,[1]ArchetypeScores!E:P,12,FALSE)</f>
        <v>0</v>
      </c>
      <c r="Q3859" s="2" t="str">
        <f>VLOOKUP(M3859,[1]ArchetypeScores!E:W,19,FALSE)</f>
        <v>Health care</v>
      </c>
      <c r="R3859" s="2">
        <f>VLOOKUP(M3859,[1]ArchetypeScores!E:I,5,FALSE)</f>
        <v>0</v>
      </c>
      <c r="S3859" s="2">
        <f>VLOOKUP(M3859,[1]ArchetypeScores!E:K,7,FALSE)</f>
        <v>1</v>
      </c>
      <c r="T3859" s="2" t="str">
        <f t="shared" si="60"/>
        <v>Indirect only</v>
      </c>
    </row>
    <row r="3860" spans="1:20" x14ac:dyDescent="0.3">
      <c r="A3860" s="2" t="s">
        <v>10140</v>
      </c>
      <c r="B3860" s="3" t="s">
        <v>10384</v>
      </c>
      <c r="C3860" s="3" t="s">
        <v>10385</v>
      </c>
      <c r="D3860" s="4">
        <v>8.5000000000000006E-2</v>
      </c>
      <c r="E3860" s="5" t="s">
        <v>1340</v>
      </c>
      <c r="F3860" s="4">
        <v>9.9860000000000004E-2</v>
      </c>
      <c r="G3860" s="6">
        <v>48198</v>
      </c>
      <c r="H3860" s="3" t="s">
        <v>10386</v>
      </c>
      <c r="I3860" s="3" t="s">
        <v>10162</v>
      </c>
      <c r="J3860" s="3" t="s">
        <v>10387</v>
      </c>
      <c r="K3860" s="5" t="s">
        <v>154</v>
      </c>
      <c r="L3860" s="5">
        <v>1</v>
      </c>
      <c r="M3860" s="5" t="s">
        <v>188</v>
      </c>
      <c r="N3860" s="5">
        <f>VLOOKUP(M3860,[1]ArchetypeScores!E:N,10,FALSE)</f>
        <v>1</v>
      </c>
      <c r="O3860" s="5">
        <f>VLOOKUP(M3860,[1]ArchetypeScores!E:O,11,FALSE)</f>
        <v>-1</v>
      </c>
      <c r="P3860" s="5">
        <f>VLOOKUP(M3860,[1]ArchetypeScores!E:P,12,FALSE)</f>
        <v>0</v>
      </c>
      <c r="Q3860" s="2" t="str">
        <f>VLOOKUP(M3860,[1]ArchetypeScores!E:W,19,FALSE)</f>
        <v>Education and training</v>
      </c>
      <c r="R3860" s="2">
        <f>VLOOKUP(M3860,[1]ArchetypeScores!E:I,5,FALSE)</f>
        <v>0</v>
      </c>
      <c r="S3860" s="2">
        <f>VLOOKUP(M3860,[1]ArchetypeScores!E:K,7,FALSE)</f>
        <v>1</v>
      </c>
      <c r="T3860" s="2" t="str">
        <f t="shared" si="60"/>
        <v>Indirect only</v>
      </c>
    </row>
    <row r="3861" spans="1:20" x14ac:dyDescent="0.3">
      <c r="A3861" s="2" t="s">
        <v>10140</v>
      </c>
      <c r="B3861" s="3" t="s">
        <v>10388</v>
      </c>
      <c r="C3861" s="3" t="s">
        <v>10389</v>
      </c>
      <c r="D3861" s="4">
        <v>6.8000000000000005E-2</v>
      </c>
      <c r="E3861" s="5" t="s">
        <v>1340</v>
      </c>
      <c r="F3861" s="4">
        <v>8.0460000000000004E-2</v>
      </c>
      <c r="G3861" s="6">
        <v>48200</v>
      </c>
      <c r="H3861" s="3" t="s">
        <v>10390</v>
      </c>
      <c r="I3861" s="3" t="s">
        <v>10162</v>
      </c>
      <c r="J3861" s="3" t="s">
        <v>10391</v>
      </c>
      <c r="K3861" s="5" t="s">
        <v>71</v>
      </c>
      <c r="L3861" s="5">
        <v>1</v>
      </c>
      <c r="M3861" s="5" t="s">
        <v>72</v>
      </c>
      <c r="N3861" s="5">
        <f>VLOOKUP(M3861,[1]ArchetypeScores!E:N,10,FALSE)</f>
        <v>0</v>
      </c>
      <c r="O3861" s="5">
        <f>VLOOKUP(M3861,[1]ArchetypeScores!E:O,11,FALSE)</f>
        <v>0</v>
      </c>
      <c r="P3861" s="5">
        <f>VLOOKUP(M3861,[1]ArchetypeScores!E:P,12,FALSE)</f>
        <v>0</v>
      </c>
      <c r="Q3861" s="2" t="str">
        <f>VLOOKUP(M3861,[1]ArchetypeScores!E:W,19,FALSE)</f>
        <v>Other sector</v>
      </c>
      <c r="R3861" s="2">
        <f>VLOOKUP(M3861,[1]ArchetypeScores!E:I,5,FALSE)</f>
        <v>0</v>
      </c>
      <c r="S3861" s="2">
        <f>VLOOKUP(M3861,[1]ArchetypeScores!E:K,7,FALSE)</f>
        <v>0</v>
      </c>
      <c r="T3861" s="2" t="str">
        <f t="shared" si="60"/>
        <v>Not A&amp;R positive</v>
      </c>
    </row>
    <row r="3862" spans="1:20" x14ac:dyDescent="0.3">
      <c r="A3862" s="2" t="s">
        <v>10140</v>
      </c>
      <c r="B3862" s="3" t="s">
        <v>10392</v>
      </c>
      <c r="C3862" s="3" t="s">
        <v>10393</v>
      </c>
      <c r="D3862" s="4">
        <v>4</v>
      </c>
      <c r="E3862" s="5" t="s">
        <v>1340</v>
      </c>
      <c r="F3862" s="4">
        <v>4.52888</v>
      </c>
      <c r="G3862" s="6">
        <v>48130</v>
      </c>
      <c r="H3862" s="3" t="s">
        <v>10333</v>
      </c>
      <c r="I3862" s="3" t="s">
        <v>5269</v>
      </c>
      <c r="J3862" s="3"/>
      <c r="K3862" s="5" t="s">
        <v>31</v>
      </c>
      <c r="L3862" s="5">
        <v>3</v>
      </c>
      <c r="M3862" s="5" t="s">
        <v>32</v>
      </c>
      <c r="N3862" s="5">
        <f>VLOOKUP(M3862,[1]ArchetypeScores!E:N,10,FALSE)</f>
        <v>0</v>
      </c>
      <c r="O3862" s="5">
        <f>VLOOKUP(M3862,[1]ArchetypeScores!E:O,11,FALSE)</f>
        <v>0</v>
      </c>
      <c r="P3862" s="5">
        <f>VLOOKUP(M3862,[1]ArchetypeScores!E:P,12,FALSE)</f>
        <v>0</v>
      </c>
      <c r="Q3862" s="2" t="str">
        <f>VLOOKUP(M3862,[1]ArchetypeScores!E:W,19,FALSE)</f>
        <v>Energy and water</v>
      </c>
      <c r="R3862" s="2">
        <f>VLOOKUP(M3862,[1]ArchetypeScores!E:I,5,FALSE)</f>
        <v>0</v>
      </c>
      <c r="S3862" s="2">
        <f>VLOOKUP(M3862,[1]ArchetypeScores!E:K,7,FALSE)</f>
        <v>0</v>
      </c>
      <c r="T3862" s="2" t="str">
        <f t="shared" si="60"/>
        <v>Not A&amp;R positive</v>
      </c>
    </row>
    <row r="3863" spans="1:20" x14ac:dyDescent="0.3">
      <c r="A3863" s="2" t="s">
        <v>10140</v>
      </c>
      <c r="B3863" s="3" t="s">
        <v>10394</v>
      </c>
      <c r="C3863" s="3" t="s">
        <v>10395</v>
      </c>
      <c r="D3863" s="4">
        <v>0.6</v>
      </c>
      <c r="E3863" s="5" t="s">
        <v>1340</v>
      </c>
      <c r="F3863" s="4">
        <v>0.65558000000000005</v>
      </c>
      <c r="G3863" s="6">
        <v>48236</v>
      </c>
      <c r="H3863" s="3" t="s">
        <v>10396</v>
      </c>
      <c r="I3863" s="3"/>
      <c r="J3863" s="3"/>
      <c r="K3863" s="5" t="s">
        <v>392</v>
      </c>
      <c r="L3863" s="5">
        <v>1</v>
      </c>
      <c r="M3863" s="5" t="s">
        <v>393</v>
      </c>
      <c r="N3863" s="5">
        <f>VLOOKUP(M3863,[1]ArchetypeScores!E:N,10,FALSE)</f>
        <v>0</v>
      </c>
      <c r="O3863" s="5">
        <f>VLOOKUP(M3863,[1]ArchetypeScores!E:O,11,FALSE)</f>
        <v>-1</v>
      </c>
      <c r="P3863" s="5">
        <f>VLOOKUP(M3863,[1]ArchetypeScores!E:P,12,FALSE)</f>
        <v>0</v>
      </c>
      <c r="Q3863" s="2" t="str">
        <f>VLOOKUP(M3863,[1]ArchetypeScores!E:W,19,FALSE)</f>
        <v>Other sector</v>
      </c>
      <c r="R3863" s="2">
        <f>VLOOKUP(M3863,[1]ArchetypeScores!E:I,5,FALSE)</f>
        <v>0</v>
      </c>
      <c r="S3863" s="2">
        <f>VLOOKUP(M3863,[1]ArchetypeScores!E:K,7,FALSE)</f>
        <v>0</v>
      </c>
      <c r="T3863" s="2" t="str">
        <f t="shared" si="60"/>
        <v>Not A&amp;R positive</v>
      </c>
    </row>
    <row r="3864" spans="1:20" x14ac:dyDescent="0.3">
      <c r="A3864" s="2" t="s">
        <v>10140</v>
      </c>
      <c r="B3864" s="3" t="s">
        <v>10397</v>
      </c>
      <c r="C3864" s="3" t="s">
        <v>10398</v>
      </c>
      <c r="D3864" s="4">
        <v>0.56299999999999994</v>
      </c>
      <c r="E3864" s="5" t="s">
        <v>1340</v>
      </c>
      <c r="F3864" s="4">
        <v>0.66537000000000002</v>
      </c>
      <c r="G3864" s="6">
        <v>48174</v>
      </c>
      <c r="H3864" s="3" t="s">
        <v>10166</v>
      </c>
      <c r="I3864" s="3" t="s">
        <v>10167</v>
      </c>
      <c r="J3864" s="3" t="s">
        <v>10399</v>
      </c>
      <c r="K3864" s="5" t="s">
        <v>38</v>
      </c>
      <c r="L3864" s="5">
        <v>13</v>
      </c>
      <c r="M3864" s="5" t="s">
        <v>39</v>
      </c>
      <c r="N3864" s="5">
        <f>VLOOKUP(M3864,[1]ArchetypeScores!E:N,10,FALSE)</f>
        <v>0</v>
      </c>
      <c r="O3864" s="5">
        <f>VLOOKUP(M3864,[1]ArchetypeScores!E:O,11,FALSE)</f>
        <v>-2</v>
      </c>
      <c r="P3864" s="5">
        <f>VLOOKUP(M3864,[1]ArchetypeScores!E:P,12,FALSE)</f>
        <v>0</v>
      </c>
      <c r="Q3864" s="2" t="str">
        <f>VLOOKUP(M3864,[1]ArchetypeScores!E:W,19,FALSE)</f>
        <v>Industrials - transportation</v>
      </c>
      <c r="R3864" s="2">
        <f>VLOOKUP(M3864,[1]ArchetypeScores!E:I,5,FALSE)</f>
        <v>0</v>
      </c>
      <c r="S3864" s="2">
        <f>VLOOKUP(M3864,[1]ArchetypeScores!E:K,7,FALSE)</f>
        <v>0</v>
      </c>
      <c r="T3864" s="2" t="str">
        <f t="shared" si="60"/>
        <v>Not A&amp;R positive</v>
      </c>
    </row>
    <row r="3865" spans="1:20" x14ac:dyDescent="0.3">
      <c r="A3865" s="2" t="s">
        <v>10140</v>
      </c>
      <c r="B3865" s="3" t="s">
        <v>10400</v>
      </c>
      <c r="C3865" s="3" t="s">
        <v>10401</v>
      </c>
      <c r="D3865" s="4">
        <v>16</v>
      </c>
      <c r="E3865" s="5" t="s">
        <v>1340</v>
      </c>
      <c r="F3865" s="4">
        <v>17.296959999999999</v>
      </c>
      <c r="G3865" s="6">
        <v>48241</v>
      </c>
      <c r="H3865" s="3" t="s">
        <v>10342</v>
      </c>
      <c r="I3865" s="3" t="s">
        <v>10222</v>
      </c>
      <c r="J3865" s="3"/>
      <c r="K3865" s="5" t="s">
        <v>67</v>
      </c>
      <c r="L3865" s="5">
        <v>1</v>
      </c>
      <c r="M3865" s="5" t="s">
        <v>265</v>
      </c>
      <c r="N3865" s="5">
        <f>VLOOKUP(M3865,[1]ArchetypeScores!E:N,10,FALSE)</f>
        <v>0</v>
      </c>
      <c r="O3865" s="5">
        <f>VLOOKUP(M3865,[1]ArchetypeScores!E:O,11,FALSE)</f>
        <v>-1</v>
      </c>
      <c r="P3865" s="5">
        <f>VLOOKUP(M3865,[1]ArchetypeScores!E:P,12,FALSE)</f>
        <v>0</v>
      </c>
      <c r="Q3865" s="2" t="str">
        <f>VLOOKUP(M3865,[1]ArchetypeScores!E:W,19,FALSE)</f>
        <v>Untargeted</v>
      </c>
      <c r="R3865" s="2">
        <f>VLOOKUP(M3865,[1]ArchetypeScores!E:I,5,FALSE)</f>
        <v>0</v>
      </c>
      <c r="S3865" s="2">
        <f>VLOOKUP(M3865,[1]ArchetypeScores!E:K,7,FALSE)</f>
        <v>0</v>
      </c>
      <c r="T3865" s="2" t="str">
        <f t="shared" si="60"/>
        <v>Not A&amp;R positive</v>
      </c>
    </row>
    <row r="3866" spans="1:20" x14ac:dyDescent="0.3">
      <c r="A3866" s="2" t="s">
        <v>10140</v>
      </c>
      <c r="B3866" s="3" t="s">
        <v>10402</v>
      </c>
      <c r="C3866" s="3" t="s">
        <v>10403</v>
      </c>
      <c r="D3866" s="4">
        <v>7.8</v>
      </c>
      <c r="E3866" s="5" t="s">
        <v>1340</v>
      </c>
      <c r="F3866" s="4">
        <v>9.1930800000000001</v>
      </c>
      <c r="G3866" s="6">
        <v>48218</v>
      </c>
      <c r="H3866" s="3" t="s">
        <v>10143</v>
      </c>
      <c r="I3866" s="3" t="s">
        <v>10144</v>
      </c>
      <c r="J3866" s="3"/>
      <c r="K3866" s="5" t="s">
        <v>57</v>
      </c>
      <c r="L3866" s="5">
        <v>29</v>
      </c>
      <c r="M3866" s="5" t="s">
        <v>58</v>
      </c>
      <c r="N3866" s="5">
        <f>VLOOKUP(M3866,[1]ArchetypeScores!E:N,10,FALSE)</f>
        <v>0</v>
      </c>
      <c r="O3866" s="5">
        <f>VLOOKUP(M3866,[1]ArchetypeScores!E:O,11,FALSE)</f>
        <v>-1</v>
      </c>
      <c r="P3866" s="5">
        <f>VLOOKUP(M3866,[1]ArchetypeScores!E:P,12,FALSE)</f>
        <v>0</v>
      </c>
      <c r="Q3866" s="2" t="str">
        <f>VLOOKUP(M3866,[1]ArchetypeScores!E:W,19,FALSE)</f>
        <v>Untargeted</v>
      </c>
      <c r="R3866" s="2">
        <f>VLOOKUP(M3866,[1]ArchetypeScores!E:I,5,FALSE)</f>
        <v>0</v>
      </c>
      <c r="S3866" s="2">
        <f>VLOOKUP(M3866,[1]ArchetypeScores!E:K,7,FALSE)</f>
        <v>0</v>
      </c>
      <c r="T3866" s="2" t="str">
        <f t="shared" si="60"/>
        <v>Not A&amp;R positive</v>
      </c>
    </row>
    <row r="3867" spans="1:20" x14ac:dyDescent="0.3">
      <c r="A3867" s="2" t="s">
        <v>10140</v>
      </c>
      <c r="B3867" s="3" t="s">
        <v>10404</v>
      </c>
      <c r="C3867" s="3" t="s">
        <v>10405</v>
      </c>
      <c r="D3867" s="4">
        <v>0.51100000000000001</v>
      </c>
      <c r="E3867" s="5" t="s">
        <v>1340</v>
      </c>
      <c r="F3867" s="4">
        <v>0.60933999999999999</v>
      </c>
      <c r="G3867" s="6">
        <v>48159</v>
      </c>
      <c r="H3867" s="3" t="s">
        <v>10406</v>
      </c>
      <c r="I3867" s="3"/>
      <c r="J3867" s="3"/>
      <c r="K3867" s="5" t="s">
        <v>38</v>
      </c>
      <c r="L3867" s="5">
        <v>13</v>
      </c>
      <c r="M3867" s="5" t="s">
        <v>39</v>
      </c>
      <c r="N3867" s="5">
        <f>VLOOKUP(M3867,[1]ArchetypeScores!E:N,10,FALSE)</f>
        <v>0</v>
      </c>
      <c r="O3867" s="5">
        <f>VLOOKUP(M3867,[1]ArchetypeScores!E:O,11,FALSE)</f>
        <v>-2</v>
      </c>
      <c r="P3867" s="5">
        <f>VLOOKUP(M3867,[1]ArchetypeScores!E:P,12,FALSE)</f>
        <v>0</v>
      </c>
      <c r="Q3867" s="2" t="str">
        <f>VLOOKUP(M3867,[1]ArchetypeScores!E:W,19,FALSE)</f>
        <v>Industrials - transportation</v>
      </c>
      <c r="R3867" s="2">
        <f>VLOOKUP(M3867,[1]ArchetypeScores!E:I,5,FALSE)</f>
        <v>0</v>
      </c>
      <c r="S3867" s="2">
        <f>VLOOKUP(M3867,[1]ArchetypeScores!E:K,7,FALSE)</f>
        <v>0</v>
      </c>
      <c r="T3867" s="2" t="str">
        <f t="shared" si="60"/>
        <v>Not A&amp;R positive</v>
      </c>
    </row>
    <row r="3868" spans="1:20" x14ac:dyDescent="0.3">
      <c r="A3868" s="2" t="s">
        <v>10140</v>
      </c>
      <c r="B3868" s="3" t="s">
        <v>10407</v>
      </c>
      <c r="C3868" s="3" t="s">
        <v>10408</v>
      </c>
      <c r="D3868" s="4">
        <v>0.65</v>
      </c>
      <c r="E3868" s="5" t="s">
        <v>1340</v>
      </c>
      <c r="F3868" s="4">
        <v>0.77781999999999996</v>
      </c>
      <c r="G3868" s="6">
        <v>48163</v>
      </c>
      <c r="H3868" s="3" t="s">
        <v>10204</v>
      </c>
      <c r="I3868" s="3"/>
      <c r="J3868" s="3"/>
      <c r="K3868" s="5" t="s">
        <v>61</v>
      </c>
      <c r="L3868" s="5">
        <v>4</v>
      </c>
      <c r="M3868" s="5" t="s">
        <v>433</v>
      </c>
      <c r="N3868" s="5">
        <f>VLOOKUP(M3868,[1]ArchetypeScores!E:N,10,FALSE)</f>
        <v>0</v>
      </c>
      <c r="O3868" s="5">
        <f>VLOOKUP(M3868,[1]ArchetypeScores!E:O,11,FALSE)</f>
        <v>0</v>
      </c>
      <c r="P3868" s="5">
        <f>VLOOKUP(M3868,[1]ArchetypeScores!E:P,12,FALSE)</f>
        <v>0</v>
      </c>
      <c r="Q3868" s="2" t="str">
        <f>VLOOKUP(M3868,[1]ArchetypeScores!E:W,19,FALSE)</f>
        <v>Health care</v>
      </c>
      <c r="R3868" s="2">
        <f>VLOOKUP(M3868,[1]ArchetypeScores!E:I,5,FALSE)</f>
        <v>0</v>
      </c>
      <c r="S3868" s="2">
        <f>VLOOKUP(M3868,[1]ArchetypeScores!E:K,7,FALSE)</f>
        <v>0</v>
      </c>
      <c r="T3868" s="2" t="str">
        <f t="shared" si="60"/>
        <v>Not A&amp;R positive</v>
      </c>
    </row>
    <row r="3869" spans="1:20" x14ac:dyDescent="0.3">
      <c r="A3869" s="2" t="s">
        <v>10140</v>
      </c>
      <c r="B3869" s="3" t="s">
        <v>10409</v>
      </c>
      <c r="C3869" s="3" t="s">
        <v>10410</v>
      </c>
      <c r="D3869" s="4">
        <v>0.5</v>
      </c>
      <c r="E3869" s="5" t="s">
        <v>1340</v>
      </c>
      <c r="F3869" s="4">
        <v>0.58930000000000005</v>
      </c>
      <c r="G3869" s="6">
        <v>48222</v>
      </c>
      <c r="H3869" s="3" t="s">
        <v>10143</v>
      </c>
      <c r="I3869" s="3" t="s">
        <v>10144</v>
      </c>
      <c r="J3869" s="3"/>
      <c r="K3869" s="5" t="s">
        <v>38</v>
      </c>
      <c r="L3869" s="5">
        <v>29</v>
      </c>
      <c r="M3869" s="5" t="s">
        <v>316</v>
      </c>
      <c r="N3869" s="5">
        <f>VLOOKUP(M3869,[1]ArchetypeScores!E:N,10,FALSE)</f>
        <v>0</v>
      </c>
      <c r="O3869" s="5">
        <f>VLOOKUP(M3869,[1]ArchetypeScores!E:O,11,FALSE)</f>
        <v>-1</v>
      </c>
      <c r="P3869" s="5">
        <f>VLOOKUP(M3869,[1]ArchetypeScores!E:P,12,FALSE)</f>
        <v>0</v>
      </c>
      <c r="Q3869" s="2" t="str">
        <f>VLOOKUP(M3869,[1]ArchetypeScores!E:W,19,FALSE)</f>
        <v>Other sector</v>
      </c>
      <c r="R3869" s="2">
        <f>VLOOKUP(M3869,[1]ArchetypeScores!E:I,5,FALSE)</f>
        <v>0</v>
      </c>
      <c r="S3869" s="2">
        <f>VLOOKUP(M3869,[1]ArchetypeScores!E:K,7,FALSE)</f>
        <v>0</v>
      </c>
      <c r="T3869" s="2" t="str">
        <f t="shared" si="60"/>
        <v>Not A&amp;R positive</v>
      </c>
    </row>
    <row r="3870" spans="1:20" x14ac:dyDescent="0.3">
      <c r="A3870" s="2" t="s">
        <v>10140</v>
      </c>
      <c r="B3870" s="3" t="s">
        <v>10411</v>
      </c>
      <c r="C3870" s="3" t="s">
        <v>10412</v>
      </c>
      <c r="D3870" s="4">
        <v>0.2</v>
      </c>
      <c r="E3870" s="5" t="s">
        <v>1340</v>
      </c>
      <c r="F3870" s="4">
        <v>0.23572000000000001</v>
      </c>
      <c r="G3870" s="6">
        <v>48223</v>
      </c>
      <c r="H3870" s="3" t="s">
        <v>10143</v>
      </c>
      <c r="I3870" s="3" t="s">
        <v>10144</v>
      </c>
      <c r="J3870" s="3"/>
      <c r="K3870" s="5" t="s">
        <v>67</v>
      </c>
      <c r="L3870" s="5">
        <v>1</v>
      </c>
      <c r="M3870" s="5" t="s">
        <v>265</v>
      </c>
      <c r="N3870" s="5">
        <f>VLOOKUP(M3870,[1]ArchetypeScores!E:N,10,FALSE)</f>
        <v>0</v>
      </c>
      <c r="O3870" s="5">
        <f>VLOOKUP(M3870,[1]ArchetypeScores!E:O,11,FALSE)</f>
        <v>-1</v>
      </c>
      <c r="P3870" s="5">
        <f>VLOOKUP(M3870,[1]ArchetypeScores!E:P,12,FALSE)</f>
        <v>0</v>
      </c>
      <c r="Q3870" s="2" t="str">
        <f>VLOOKUP(M3870,[1]ArchetypeScores!E:W,19,FALSE)</f>
        <v>Untargeted</v>
      </c>
      <c r="R3870" s="2">
        <f>VLOOKUP(M3870,[1]ArchetypeScores!E:I,5,FALSE)</f>
        <v>0</v>
      </c>
      <c r="S3870" s="2">
        <f>VLOOKUP(M3870,[1]ArchetypeScores!E:K,7,FALSE)</f>
        <v>0</v>
      </c>
      <c r="T3870" s="2" t="str">
        <f t="shared" si="60"/>
        <v>Not A&amp;R positive</v>
      </c>
    </row>
    <row r="3871" spans="1:20" x14ac:dyDescent="0.3">
      <c r="A3871" s="2" t="s">
        <v>10140</v>
      </c>
      <c r="B3871" s="3" t="s">
        <v>10413</v>
      </c>
      <c r="C3871" s="3" t="s">
        <v>10414</v>
      </c>
      <c r="D3871" s="4">
        <v>0.05</v>
      </c>
      <c r="E3871" s="5" t="s">
        <v>1340</v>
      </c>
      <c r="F3871" s="4">
        <v>5.8930000000000003E-2</v>
      </c>
      <c r="G3871" s="6">
        <v>48204</v>
      </c>
      <c r="H3871" s="3" t="s">
        <v>10143</v>
      </c>
      <c r="I3871" s="3" t="s">
        <v>10144</v>
      </c>
      <c r="J3871" s="3"/>
      <c r="K3871" s="5" t="s">
        <v>38</v>
      </c>
      <c r="L3871" s="5">
        <v>13</v>
      </c>
      <c r="M3871" s="5" t="s">
        <v>39</v>
      </c>
      <c r="N3871" s="5">
        <f>VLOOKUP(M3871,[1]ArchetypeScores!E:N,10,FALSE)</f>
        <v>0</v>
      </c>
      <c r="O3871" s="5">
        <f>VLOOKUP(M3871,[1]ArchetypeScores!E:O,11,FALSE)</f>
        <v>-2</v>
      </c>
      <c r="P3871" s="5">
        <f>VLOOKUP(M3871,[1]ArchetypeScores!E:P,12,FALSE)</f>
        <v>0</v>
      </c>
      <c r="Q3871" s="2" t="str">
        <f>VLOOKUP(M3871,[1]ArchetypeScores!E:W,19,FALSE)</f>
        <v>Industrials - transportation</v>
      </c>
      <c r="R3871" s="2">
        <f>VLOOKUP(M3871,[1]ArchetypeScores!E:I,5,FALSE)</f>
        <v>0</v>
      </c>
      <c r="S3871" s="2">
        <f>VLOOKUP(M3871,[1]ArchetypeScores!E:K,7,FALSE)</f>
        <v>0</v>
      </c>
      <c r="T3871" s="2" t="str">
        <f t="shared" si="60"/>
        <v>Not A&amp;R positive</v>
      </c>
    </row>
    <row r="3872" spans="1:20" x14ac:dyDescent="0.3">
      <c r="A3872" s="2" t="s">
        <v>10140</v>
      </c>
      <c r="B3872" s="3" t="s">
        <v>10415</v>
      </c>
      <c r="C3872" s="3" t="s">
        <v>10416</v>
      </c>
      <c r="D3872" s="4">
        <v>0.95</v>
      </c>
      <c r="E3872" s="5" t="s">
        <v>1340</v>
      </c>
      <c r="F3872" s="4">
        <v>1.1196699999999999</v>
      </c>
      <c r="G3872" s="6">
        <v>48224</v>
      </c>
      <c r="H3872" s="3" t="s">
        <v>10143</v>
      </c>
      <c r="I3872" s="3" t="s">
        <v>10144</v>
      </c>
      <c r="J3872" s="3"/>
      <c r="K3872" s="5" t="s">
        <v>38</v>
      </c>
      <c r="L3872" s="5">
        <v>13</v>
      </c>
      <c r="M3872" s="5" t="s">
        <v>39</v>
      </c>
      <c r="N3872" s="5">
        <f>VLOOKUP(M3872,[1]ArchetypeScores!E:N,10,FALSE)</f>
        <v>0</v>
      </c>
      <c r="O3872" s="5">
        <f>VLOOKUP(M3872,[1]ArchetypeScores!E:O,11,FALSE)</f>
        <v>-2</v>
      </c>
      <c r="P3872" s="5">
        <f>VLOOKUP(M3872,[1]ArchetypeScores!E:P,12,FALSE)</f>
        <v>0</v>
      </c>
      <c r="Q3872" s="2" t="str">
        <f>VLOOKUP(M3872,[1]ArchetypeScores!E:W,19,FALSE)</f>
        <v>Industrials - transportation</v>
      </c>
      <c r="R3872" s="2">
        <f>VLOOKUP(M3872,[1]ArchetypeScores!E:I,5,FALSE)</f>
        <v>0</v>
      </c>
      <c r="S3872" s="2">
        <f>VLOOKUP(M3872,[1]ArchetypeScores!E:K,7,FALSE)</f>
        <v>0</v>
      </c>
      <c r="T3872" s="2" t="str">
        <f t="shared" si="60"/>
        <v>Not A&amp;R positive</v>
      </c>
    </row>
    <row r="3873" spans="1:20" x14ac:dyDescent="0.3">
      <c r="A3873" s="2" t="s">
        <v>10140</v>
      </c>
      <c r="B3873" s="3" t="s">
        <v>10417</v>
      </c>
      <c r="C3873" s="3" t="s">
        <v>10418</v>
      </c>
      <c r="D3873" s="4">
        <v>6.4000000000000001E-2</v>
      </c>
      <c r="E3873" s="5" t="s">
        <v>1340</v>
      </c>
      <c r="F3873" s="4">
        <v>7.5429999999999997E-2</v>
      </c>
      <c r="G3873" s="6">
        <v>48221</v>
      </c>
      <c r="H3873" s="3" t="s">
        <v>10143</v>
      </c>
      <c r="I3873" s="3" t="s">
        <v>10144</v>
      </c>
      <c r="J3873" s="3"/>
      <c r="K3873" s="5" t="s">
        <v>10419</v>
      </c>
      <c r="L3873" s="5">
        <v>13</v>
      </c>
      <c r="M3873" s="5" t="s">
        <v>10420</v>
      </c>
      <c r="N3873" s="5">
        <f>VLOOKUP(M3873,[1]ArchetypeScores!E:N,10,FALSE)</f>
        <v>0</v>
      </c>
      <c r="O3873" s="5">
        <f>VLOOKUP(M3873,[1]ArchetypeScores!E:O,11,FALSE)</f>
        <v>-2</v>
      </c>
      <c r="P3873" s="5">
        <f>VLOOKUP(M3873,[1]ArchetypeScores!E:P,12,FALSE)</f>
        <v>0</v>
      </c>
      <c r="Q3873" s="2" t="str">
        <f>VLOOKUP(M3873,[1]ArchetypeScores!E:W,19,FALSE)</f>
        <v>Industrials - transportation</v>
      </c>
      <c r="R3873" s="2">
        <f>VLOOKUP(M3873,[1]ArchetypeScores!E:I,5,FALSE)</f>
        <v>0</v>
      </c>
      <c r="S3873" s="2">
        <f>VLOOKUP(M3873,[1]ArchetypeScores!E:K,7,FALSE)</f>
        <v>0</v>
      </c>
      <c r="T3873" s="2" t="str">
        <f t="shared" si="60"/>
        <v>Not A&amp;R positive</v>
      </c>
    </row>
    <row r="3874" spans="1:20" x14ac:dyDescent="0.3">
      <c r="A3874" s="2" t="s">
        <v>10140</v>
      </c>
      <c r="B3874" s="3" t="s">
        <v>10421</v>
      </c>
      <c r="C3874" s="3" t="s">
        <v>10422</v>
      </c>
      <c r="D3874" s="4">
        <v>1.75</v>
      </c>
      <c r="E3874" s="5" t="s">
        <v>1340</v>
      </c>
      <c r="F3874" s="4">
        <v>2.0625499999999999</v>
      </c>
      <c r="G3874" s="6">
        <v>48206</v>
      </c>
      <c r="H3874" s="3" t="s">
        <v>10143</v>
      </c>
      <c r="I3874" s="3" t="s">
        <v>10144</v>
      </c>
      <c r="J3874" s="3"/>
      <c r="K3874" s="5" t="s">
        <v>118</v>
      </c>
      <c r="L3874" s="5">
        <v>4</v>
      </c>
      <c r="M3874" s="5" t="s">
        <v>119</v>
      </c>
      <c r="N3874" s="5">
        <f>VLOOKUP(M3874,[1]ArchetypeScores!E:N,10,FALSE)</f>
        <v>0</v>
      </c>
      <c r="O3874" s="5">
        <f>VLOOKUP(M3874,[1]ArchetypeScores!E:O,11,FALSE)</f>
        <v>-1</v>
      </c>
      <c r="P3874" s="5">
        <f>VLOOKUP(M3874,[1]ArchetypeScores!E:P,12,FALSE)</f>
        <v>0</v>
      </c>
      <c r="Q3874" s="2" t="str">
        <f>VLOOKUP(M3874,[1]ArchetypeScores!E:W,19,FALSE)</f>
        <v>Untargeted</v>
      </c>
      <c r="R3874" s="2">
        <f>VLOOKUP(M3874,[1]ArchetypeScores!E:I,5,FALSE)</f>
        <v>0</v>
      </c>
      <c r="S3874" s="2">
        <f>VLOOKUP(M3874,[1]ArchetypeScores!E:K,7,FALSE)</f>
        <v>0</v>
      </c>
      <c r="T3874" s="2" t="str">
        <f t="shared" si="60"/>
        <v>Not A&amp;R positive</v>
      </c>
    </row>
    <row r="3875" spans="1:20" x14ac:dyDescent="0.3">
      <c r="A3875" s="2" t="s">
        <v>10140</v>
      </c>
      <c r="B3875" s="3" t="s">
        <v>10423</v>
      </c>
      <c r="C3875" s="3" t="s">
        <v>10424</v>
      </c>
      <c r="D3875" s="4">
        <v>0.15</v>
      </c>
      <c r="E3875" s="5" t="s">
        <v>1340</v>
      </c>
      <c r="F3875" s="4">
        <v>0.16522000000000001</v>
      </c>
      <c r="G3875" s="6">
        <v>48256</v>
      </c>
      <c r="H3875" s="3" t="s">
        <v>10229</v>
      </c>
      <c r="I3875" s="3" t="s">
        <v>10172</v>
      </c>
      <c r="J3875" s="3"/>
      <c r="K3875" s="5" t="s">
        <v>61</v>
      </c>
      <c r="L3875" s="5">
        <v>1</v>
      </c>
      <c r="M3875" s="5" t="s">
        <v>130</v>
      </c>
      <c r="N3875" s="5">
        <f>VLOOKUP(M3875,[1]ArchetypeScores!E:N,10,FALSE)</f>
        <v>0</v>
      </c>
      <c r="O3875" s="5">
        <f>VLOOKUP(M3875,[1]ArchetypeScores!E:O,11,FALSE)</f>
        <v>-1</v>
      </c>
      <c r="P3875" s="5">
        <f>VLOOKUP(M3875,[1]ArchetypeScores!E:P,12,FALSE)</f>
        <v>0</v>
      </c>
      <c r="Q3875" s="2" t="str">
        <f>VLOOKUP(M3875,[1]ArchetypeScores!E:W,19,FALSE)</f>
        <v>Health care</v>
      </c>
      <c r="R3875" s="2">
        <f>VLOOKUP(M3875,[1]ArchetypeScores!E:I,5,FALSE)</f>
        <v>0</v>
      </c>
      <c r="S3875" s="2">
        <f>VLOOKUP(M3875,[1]ArchetypeScores!E:K,7,FALSE)</f>
        <v>0</v>
      </c>
      <c r="T3875" s="2" t="str">
        <f t="shared" si="60"/>
        <v>Not A&amp;R positive</v>
      </c>
    </row>
    <row r="3876" spans="1:20" x14ac:dyDescent="0.3">
      <c r="A3876" s="2" t="s">
        <v>10140</v>
      </c>
      <c r="B3876" s="3" t="s">
        <v>10425</v>
      </c>
      <c r="C3876" s="3" t="s">
        <v>10426</v>
      </c>
      <c r="D3876" s="4"/>
      <c r="E3876" s="5" t="s">
        <v>1340</v>
      </c>
      <c r="F3876" s="4">
        <v>0</v>
      </c>
      <c r="G3876" s="6">
        <v>48267</v>
      </c>
      <c r="H3876" s="3" t="s">
        <v>10171</v>
      </c>
      <c r="I3876" s="3" t="s">
        <v>10172</v>
      </c>
      <c r="J3876" s="3"/>
      <c r="K3876" s="5" t="s">
        <v>38</v>
      </c>
      <c r="L3876" s="5">
        <v>13</v>
      </c>
      <c r="M3876" s="5" t="s">
        <v>39</v>
      </c>
      <c r="N3876" s="5">
        <f>VLOOKUP(M3876,[1]ArchetypeScores!E:N,10,FALSE)</f>
        <v>0</v>
      </c>
      <c r="O3876" s="5">
        <f>VLOOKUP(M3876,[1]ArchetypeScores!E:O,11,FALSE)</f>
        <v>-2</v>
      </c>
      <c r="P3876" s="5">
        <f>VLOOKUP(M3876,[1]ArchetypeScores!E:P,12,FALSE)</f>
        <v>0</v>
      </c>
      <c r="Q3876" s="2" t="str">
        <f>VLOOKUP(M3876,[1]ArchetypeScores!E:W,19,FALSE)</f>
        <v>Industrials - transportation</v>
      </c>
      <c r="R3876" s="2">
        <f>VLOOKUP(M3876,[1]ArchetypeScores!E:I,5,FALSE)</f>
        <v>0</v>
      </c>
      <c r="S3876" s="2">
        <f>VLOOKUP(M3876,[1]ArchetypeScores!E:K,7,FALSE)</f>
        <v>0</v>
      </c>
      <c r="T3876" s="2" t="str">
        <f t="shared" si="60"/>
        <v>Not A&amp;R positive</v>
      </c>
    </row>
    <row r="3877" spans="1:20" x14ac:dyDescent="0.3">
      <c r="A3877" s="2" t="s">
        <v>10140</v>
      </c>
      <c r="B3877" s="3" t="s">
        <v>10427</v>
      </c>
      <c r="C3877" s="3" t="s">
        <v>10428</v>
      </c>
      <c r="D3877" s="4"/>
      <c r="E3877" s="5" t="s">
        <v>1340</v>
      </c>
      <c r="F3877" s="4">
        <v>0</v>
      </c>
      <c r="G3877" s="6">
        <v>48266</v>
      </c>
      <c r="H3877" s="3" t="s">
        <v>10171</v>
      </c>
      <c r="I3877" s="3" t="s">
        <v>10172</v>
      </c>
      <c r="J3877" s="3"/>
      <c r="K3877" s="5" t="s">
        <v>163</v>
      </c>
      <c r="L3877" s="5">
        <v>1</v>
      </c>
      <c r="M3877" s="5" t="s">
        <v>975</v>
      </c>
      <c r="N3877" s="5">
        <f>VLOOKUP(M3877,[1]ArchetypeScores!E:N,10,FALSE)</f>
        <v>0</v>
      </c>
      <c r="O3877" s="5">
        <f>VLOOKUP(M3877,[1]ArchetypeScores!E:O,11,FALSE)</f>
        <v>0</v>
      </c>
      <c r="P3877" s="5">
        <f>VLOOKUP(M3877,[1]ArchetypeScores!E:P,12,FALSE)</f>
        <v>0</v>
      </c>
      <c r="Q3877" s="2" t="str">
        <f>VLOOKUP(M3877,[1]ArchetypeScores!E:W,19,FALSE)</f>
        <v>Other sector</v>
      </c>
      <c r="R3877" s="2">
        <f>VLOOKUP(M3877,[1]ArchetypeScores!E:I,5,FALSE)</f>
        <v>0</v>
      </c>
      <c r="S3877" s="2">
        <f>VLOOKUP(M3877,[1]ArchetypeScores!E:K,7,FALSE)</f>
        <v>0</v>
      </c>
      <c r="T3877" s="2" t="str">
        <f t="shared" si="60"/>
        <v>Not A&amp;R positive</v>
      </c>
    </row>
    <row r="3878" spans="1:20" x14ac:dyDescent="0.3">
      <c r="A3878" s="2" t="s">
        <v>10140</v>
      </c>
      <c r="B3878" s="3" t="s">
        <v>10429</v>
      </c>
      <c r="C3878" s="3" t="s">
        <v>10430</v>
      </c>
      <c r="D3878" s="4">
        <v>1.5</v>
      </c>
      <c r="E3878" s="5" t="s">
        <v>1340</v>
      </c>
      <c r="F3878" s="4">
        <v>1.7679</v>
      </c>
      <c r="G3878" s="6">
        <v>48225</v>
      </c>
      <c r="H3878" s="3" t="s">
        <v>10143</v>
      </c>
      <c r="I3878" s="3" t="s">
        <v>10144</v>
      </c>
      <c r="J3878" s="3"/>
      <c r="K3878" s="5" t="s">
        <v>38</v>
      </c>
      <c r="L3878" s="5">
        <v>13</v>
      </c>
      <c r="M3878" s="5" t="s">
        <v>39</v>
      </c>
      <c r="N3878" s="5">
        <f>VLOOKUP(M3878,[1]ArchetypeScores!E:N,10,FALSE)</f>
        <v>0</v>
      </c>
      <c r="O3878" s="5">
        <f>VLOOKUP(M3878,[1]ArchetypeScores!E:O,11,FALSE)</f>
        <v>-2</v>
      </c>
      <c r="P3878" s="5">
        <f>VLOOKUP(M3878,[1]ArchetypeScores!E:P,12,FALSE)</f>
        <v>0</v>
      </c>
      <c r="Q3878" s="2" t="str">
        <f>VLOOKUP(M3878,[1]ArchetypeScores!E:W,19,FALSE)</f>
        <v>Industrials - transportation</v>
      </c>
      <c r="R3878" s="2">
        <f>VLOOKUP(M3878,[1]ArchetypeScores!E:I,5,FALSE)</f>
        <v>0</v>
      </c>
      <c r="S3878" s="2">
        <f>VLOOKUP(M3878,[1]ArchetypeScores!E:K,7,FALSE)</f>
        <v>0</v>
      </c>
      <c r="T3878" s="2" t="str">
        <f t="shared" si="60"/>
        <v>Not A&amp;R positive</v>
      </c>
    </row>
    <row r="3879" spans="1:20" x14ac:dyDescent="0.3">
      <c r="A3879" s="2" t="s">
        <v>10140</v>
      </c>
      <c r="B3879" s="3" t="s">
        <v>10431</v>
      </c>
      <c r="C3879" s="3" t="s">
        <v>10432</v>
      </c>
      <c r="D3879" s="4"/>
      <c r="E3879" s="5" t="s">
        <v>1340</v>
      </c>
      <c r="F3879" s="4">
        <v>0</v>
      </c>
      <c r="G3879" s="6">
        <v>48207</v>
      </c>
      <c r="H3879" s="3" t="s">
        <v>10143</v>
      </c>
      <c r="I3879" s="3" t="s">
        <v>10144</v>
      </c>
      <c r="J3879" s="3"/>
      <c r="K3879" s="5" t="s">
        <v>25</v>
      </c>
      <c r="L3879" s="5" t="s">
        <v>112</v>
      </c>
      <c r="M3879" s="5" t="s">
        <v>423</v>
      </c>
      <c r="N3879" s="5">
        <f>VLOOKUP(M3879,[1]ArchetypeScores!E:N,10,FALSE)</f>
        <v>1</v>
      </c>
      <c r="O3879" s="5">
        <f>VLOOKUP(M3879,[1]ArchetypeScores!E:O,11,FALSE)</f>
        <v>-2</v>
      </c>
      <c r="P3879" s="5">
        <f>VLOOKUP(M3879,[1]ArchetypeScores!E:P,12,FALSE)</f>
        <v>0</v>
      </c>
      <c r="Q3879" s="2" t="str">
        <f>VLOOKUP(M3879,[1]ArchetypeScores!E:W,19,FALSE)</f>
        <v>Industrials - other</v>
      </c>
      <c r="R3879" s="2">
        <f>VLOOKUP(M3879,[1]ArchetypeScores!E:I,5,FALSE)</f>
        <v>0</v>
      </c>
      <c r="S3879" s="2">
        <f>VLOOKUP(M3879,[1]ArchetypeScores!E:K,7,FALSE)</f>
        <v>-1</v>
      </c>
      <c r="T3879" s="2" t="str">
        <f t="shared" si="60"/>
        <v>Not A&amp;R positive</v>
      </c>
    </row>
    <row r="3880" spans="1:20" x14ac:dyDescent="0.3">
      <c r="A3880" s="2" t="s">
        <v>10140</v>
      </c>
      <c r="B3880" s="3" t="s">
        <v>10433</v>
      </c>
      <c r="C3880" s="3" t="s">
        <v>10434</v>
      </c>
      <c r="D3880" s="4"/>
      <c r="E3880" s="5" t="s">
        <v>1340</v>
      </c>
      <c r="F3880" s="4">
        <v>0</v>
      </c>
      <c r="G3880" s="6">
        <v>48268</v>
      </c>
      <c r="H3880" s="3" t="s">
        <v>10171</v>
      </c>
      <c r="I3880" s="3" t="s">
        <v>10172</v>
      </c>
      <c r="J3880" s="3"/>
      <c r="K3880" s="5" t="s">
        <v>57</v>
      </c>
      <c r="L3880" s="5">
        <v>29</v>
      </c>
      <c r="M3880" s="5" t="s">
        <v>58</v>
      </c>
      <c r="N3880" s="5">
        <f>VLOOKUP(M3880,[1]ArchetypeScores!E:N,10,FALSE)</f>
        <v>0</v>
      </c>
      <c r="O3880" s="5">
        <f>VLOOKUP(M3880,[1]ArchetypeScores!E:O,11,FALSE)</f>
        <v>-1</v>
      </c>
      <c r="P3880" s="5">
        <f>VLOOKUP(M3880,[1]ArchetypeScores!E:P,12,FALSE)</f>
        <v>0</v>
      </c>
      <c r="Q3880" s="2" t="str">
        <f>VLOOKUP(M3880,[1]ArchetypeScores!E:W,19,FALSE)</f>
        <v>Untargeted</v>
      </c>
      <c r="R3880" s="2">
        <f>VLOOKUP(M3880,[1]ArchetypeScores!E:I,5,FALSE)</f>
        <v>0</v>
      </c>
      <c r="S3880" s="2">
        <f>VLOOKUP(M3880,[1]ArchetypeScores!E:K,7,FALSE)</f>
        <v>0</v>
      </c>
      <c r="T3880" s="2" t="str">
        <f t="shared" si="60"/>
        <v>Not A&amp;R positive</v>
      </c>
    </row>
    <row r="3881" spans="1:20" x14ac:dyDescent="0.3">
      <c r="A3881" s="2" t="s">
        <v>10140</v>
      </c>
      <c r="B3881" s="3" t="s">
        <v>10435</v>
      </c>
      <c r="C3881" s="3" t="s">
        <v>10436</v>
      </c>
      <c r="D3881" s="4"/>
      <c r="E3881" s="5" t="s">
        <v>1340</v>
      </c>
      <c r="F3881" s="4">
        <v>0</v>
      </c>
      <c r="G3881" s="6">
        <v>48232</v>
      </c>
      <c r="H3881" s="3" t="s">
        <v>10437</v>
      </c>
      <c r="I3881" s="3" t="s">
        <v>10318</v>
      </c>
      <c r="J3881" s="3"/>
      <c r="K3881" s="5" t="s">
        <v>3702</v>
      </c>
      <c r="L3881" s="5">
        <v>2</v>
      </c>
      <c r="M3881" s="5" t="s">
        <v>4334</v>
      </c>
      <c r="N3881" s="5">
        <f>VLOOKUP(M3881,[1]ArchetypeScores!E:N,10,FALSE)</f>
        <v>1</v>
      </c>
      <c r="O3881" s="5">
        <f>VLOOKUP(M3881,[1]ArchetypeScores!E:O,11,FALSE)</f>
        <v>-1</v>
      </c>
      <c r="P3881" s="5">
        <f>VLOOKUP(M3881,[1]ArchetypeScores!E:P,12,FALSE)</f>
        <v>1</v>
      </c>
      <c r="Q3881" s="2" t="str">
        <f>VLOOKUP(M3881,[1]ArchetypeScores!E:W,19,FALSE)</f>
        <v>Industrials - transportation</v>
      </c>
      <c r="R3881" s="2">
        <f>VLOOKUP(M3881,[1]ArchetypeScores!E:I,5,FALSE)</f>
        <v>0</v>
      </c>
      <c r="S3881" s="2">
        <f>VLOOKUP(M3881,[1]ArchetypeScores!E:K,7,FALSE)</f>
        <v>0</v>
      </c>
      <c r="T3881" s="2" t="str">
        <f t="shared" si="60"/>
        <v>Not A&amp;R positive</v>
      </c>
    </row>
    <row r="3882" spans="1:20" x14ac:dyDescent="0.3">
      <c r="A3882" s="2" t="s">
        <v>10140</v>
      </c>
      <c r="B3882" s="3" t="s">
        <v>10438</v>
      </c>
      <c r="C3882" s="3" t="s">
        <v>10439</v>
      </c>
      <c r="D3882" s="4"/>
      <c r="E3882" s="5" t="s">
        <v>1340</v>
      </c>
      <c r="F3882" s="4">
        <v>0</v>
      </c>
      <c r="G3882" s="6">
        <v>48253</v>
      </c>
      <c r="H3882" s="3" t="s">
        <v>10171</v>
      </c>
      <c r="I3882" s="3" t="s">
        <v>10172</v>
      </c>
      <c r="J3882" s="3"/>
      <c r="K3882" s="5" t="s">
        <v>61</v>
      </c>
      <c r="L3882" s="5" t="s">
        <v>112</v>
      </c>
      <c r="M3882" s="5" t="s">
        <v>948</v>
      </c>
      <c r="N3882" s="5">
        <f>VLOOKUP(M3882,[1]ArchetypeScores!E:N,10,FALSE)</f>
        <v>0</v>
      </c>
      <c r="O3882" s="5">
        <f>VLOOKUP(M3882,[1]ArchetypeScores!E:O,11,FALSE)</f>
        <v>-1</v>
      </c>
      <c r="P3882" s="5">
        <f>VLOOKUP(M3882,[1]ArchetypeScores!E:P,12,FALSE)</f>
        <v>0</v>
      </c>
      <c r="Q3882" s="2" t="str">
        <f>VLOOKUP(M3882,[1]ArchetypeScores!E:W,19,FALSE)</f>
        <v>Health care</v>
      </c>
      <c r="R3882" s="2">
        <f>VLOOKUP(M3882,[1]ArchetypeScores!E:I,5,FALSE)</f>
        <v>0</v>
      </c>
      <c r="S3882" s="2">
        <f>VLOOKUP(M3882,[1]ArchetypeScores!E:K,7,FALSE)</f>
        <v>0</v>
      </c>
      <c r="T3882" s="2" t="str">
        <f t="shared" si="60"/>
        <v>Not A&amp;R positive</v>
      </c>
    </row>
    <row r="3883" spans="1:20" x14ac:dyDescent="0.3">
      <c r="A3883" s="2" t="s">
        <v>10140</v>
      </c>
      <c r="B3883" s="3" t="s">
        <v>10440</v>
      </c>
      <c r="C3883" s="3" t="s">
        <v>10441</v>
      </c>
      <c r="D3883" s="4">
        <v>0.34</v>
      </c>
      <c r="E3883" s="5" t="s">
        <v>1340</v>
      </c>
      <c r="F3883" s="4">
        <v>0.37448999999999999</v>
      </c>
      <c r="G3883" s="6">
        <v>48264</v>
      </c>
      <c r="H3883" s="3" t="s">
        <v>10229</v>
      </c>
      <c r="I3883" s="3" t="s">
        <v>10172</v>
      </c>
      <c r="J3883" s="3"/>
      <c r="K3883" s="5" t="s">
        <v>61</v>
      </c>
      <c r="L3883" s="5">
        <v>1</v>
      </c>
      <c r="M3883" s="5" t="s">
        <v>130</v>
      </c>
      <c r="N3883" s="5">
        <f>VLOOKUP(M3883,[1]ArchetypeScores!E:N,10,FALSE)</f>
        <v>0</v>
      </c>
      <c r="O3883" s="5">
        <f>VLOOKUP(M3883,[1]ArchetypeScores!E:O,11,FALSE)</f>
        <v>-1</v>
      </c>
      <c r="P3883" s="5">
        <f>VLOOKUP(M3883,[1]ArchetypeScores!E:P,12,FALSE)</f>
        <v>0</v>
      </c>
      <c r="Q3883" s="2" t="str">
        <f>VLOOKUP(M3883,[1]ArchetypeScores!E:W,19,FALSE)</f>
        <v>Health care</v>
      </c>
      <c r="R3883" s="2">
        <f>VLOOKUP(M3883,[1]ArchetypeScores!E:I,5,FALSE)</f>
        <v>0</v>
      </c>
      <c r="S3883" s="2">
        <f>VLOOKUP(M3883,[1]ArchetypeScores!E:K,7,FALSE)</f>
        <v>0</v>
      </c>
      <c r="T3883" s="2" t="str">
        <f t="shared" si="60"/>
        <v>Not A&amp;R positive</v>
      </c>
    </row>
    <row r="3884" spans="1:20" x14ac:dyDescent="0.3">
      <c r="A3884" s="2" t="s">
        <v>10140</v>
      </c>
      <c r="B3884" s="3" t="s">
        <v>10442</v>
      </c>
      <c r="C3884" s="3" t="s">
        <v>10443</v>
      </c>
      <c r="D3884" s="4"/>
      <c r="E3884" s="5" t="s">
        <v>1340</v>
      </c>
      <c r="F3884" s="4">
        <v>0</v>
      </c>
      <c r="G3884" s="6">
        <v>48257</v>
      </c>
      <c r="H3884" s="3" t="s">
        <v>10171</v>
      </c>
      <c r="I3884" s="3" t="s">
        <v>10172</v>
      </c>
      <c r="J3884" s="3"/>
      <c r="K3884" s="5" t="s">
        <v>118</v>
      </c>
      <c r="L3884" s="5">
        <v>3</v>
      </c>
      <c r="M3884" s="5" t="s">
        <v>168</v>
      </c>
      <c r="N3884" s="5">
        <f>VLOOKUP(M3884,[1]ArchetypeScores!E:N,10,FALSE)</f>
        <v>0</v>
      </c>
      <c r="O3884" s="5">
        <f>VLOOKUP(M3884,[1]ArchetypeScores!E:O,11,FALSE)</f>
        <v>-1</v>
      </c>
      <c r="P3884" s="5">
        <f>VLOOKUP(M3884,[1]ArchetypeScores!E:P,12,FALSE)</f>
        <v>0</v>
      </c>
      <c r="Q3884" s="2" t="str">
        <f>VLOOKUP(M3884,[1]ArchetypeScores!E:W,19,FALSE)</f>
        <v>Untargeted</v>
      </c>
      <c r="R3884" s="2">
        <f>VLOOKUP(M3884,[1]ArchetypeScores!E:I,5,FALSE)</f>
        <v>0</v>
      </c>
      <c r="S3884" s="2">
        <f>VLOOKUP(M3884,[1]ArchetypeScores!E:K,7,FALSE)</f>
        <v>0</v>
      </c>
      <c r="T3884" s="2" t="str">
        <f t="shared" si="60"/>
        <v>Not A&amp;R positive</v>
      </c>
    </row>
    <row r="3885" spans="1:20" x14ac:dyDescent="0.3">
      <c r="A3885" s="2" t="s">
        <v>10140</v>
      </c>
      <c r="B3885" s="3" t="s">
        <v>10444</v>
      </c>
      <c r="C3885" s="3" t="s">
        <v>10445</v>
      </c>
      <c r="D3885" s="4">
        <v>0.15</v>
      </c>
      <c r="E3885" s="5" t="s">
        <v>1340</v>
      </c>
      <c r="F3885" s="4">
        <v>0.16522000000000001</v>
      </c>
      <c r="G3885" s="6">
        <v>48255</v>
      </c>
      <c r="H3885" s="3" t="s">
        <v>10229</v>
      </c>
      <c r="I3885" s="3" t="s">
        <v>10172</v>
      </c>
      <c r="J3885" s="3"/>
      <c r="K3885" s="5" t="s">
        <v>118</v>
      </c>
      <c r="L3885" s="5">
        <v>3</v>
      </c>
      <c r="M3885" s="5" t="s">
        <v>168</v>
      </c>
      <c r="N3885" s="5">
        <f>VLOOKUP(M3885,[1]ArchetypeScores!E:N,10,FALSE)</f>
        <v>0</v>
      </c>
      <c r="O3885" s="5">
        <f>VLOOKUP(M3885,[1]ArchetypeScores!E:O,11,FALSE)</f>
        <v>-1</v>
      </c>
      <c r="P3885" s="5">
        <f>VLOOKUP(M3885,[1]ArchetypeScores!E:P,12,FALSE)</f>
        <v>0</v>
      </c>
      <c r="Q3885" s="2" t="str">
        <f>VLOOKUP(M3885,[1]ArchetypeScores!E:W,19,FALSE)</f>
        <v>Untargeted</v>
      </c>
      <c r="R3885" s="2">
        <f>VLOOKUP(M3885,[1]ArchetypeScores!E:I,5,FALSE)</f>
        <v>0</v>
      </c>
      <c r="S3885" s="2">
        <f>VLOOKUP(M3885,[1]ArchetypeScores!E:K,7,FALSE)</f>
        <v>0</v>
      </c>
      <c r="T3885" s="2" t="str">
        <f t="shared" si="60"/>
        <v>Not A&amp;R positive</v>
      </c>
    </row>
    <row r="3886" spans="1:20" x14ac:dyDescent="0.3">
      <c r="A3886" s="2" t="s">
        <v>10140</v>
      </c>
      <c r="B3886" s="3" t="s">
        <v>10446</v>
      </c>
      <c r="C3886" s="3" t="s">
        <v>10447</v>
      </c>
      <c r="D3886" s="4">
        <v>1.24</v>
      </c>
      <c r="E3886" s="5" t="s">
        <v>1340</v>
      </c>
      <c r="F3886" s="4">
        <v>1.4591099999999999</v>
      </c>
      <c r="G3886" s="6">
        <v>48149</v>
      </c>
      <c r="H3886" s="3" t="s">
        <v>10448</v>
      </c>
      <c r="I3886" s="3"/>
      <c r="J3886" s="3"/>
      <c r="K3886" s="5" t="s">
        <v>291</v>
      </c>
      <c r="L3886" s="5">
        <v>4</v>
      </c>
      <c r="M3886" s="5" t="s">
        <v>292</v>
      </c>
      <c r="N3886" s="5">
        <f>VLOOKUP(M3886,[1]ArchetypeScores!E:N,10,FALSE)</f>
        <v>1</v>
      </c>
      <c r="O3886" s="5">
        <f>VLOOKUP(M3886,[1]ArchetypeScores!E:O,11,FALSE)</f>
        <v>0</v>
      </c>
      <c r="P3886" s="5">
        <f>VLOOKUP(M3886,[1]ArchetypeScores!E:P,12,FALSE)</f>
        <v>0</v>
      </c>
      <c r="Q3886" s="2" t="str">
        <f>VLOOKUP(M3886,[1]ArchetypeScores!E:W,19,FALSE)</f>
        <v>Education and training</v>
      </c>
      <c r="R3886" s="2">
        <f>VLOOKUP(M3886,[1]ArchetypeScores!E:I,5,FALSE)</f>
        <v>0</v>
      </c>
      <c r="S3886" s="2">
        <f>VLOOKUP(M3886,[1]ArchetypeScores!E:K,7,FALSE)</f>
        <v>0</v>
      </c>
      <c r="T3886" s="2" t="str">
        <f t="shared" si="60"/>
        <v>Not A&amp;R positive</v>
      </c>
    </row>
    <row r="3887" spans="1:20" x14ac:dyDescent="0.3">
      <c r="A3887" s="2" t="s">
        <v>10140</v>
      </c>
      <c r="B3887" s="3" t="s">
        <v>10449</v>
      </c>
      <c r="C3887" s="3" t="s">
        <v>10450</v>
      </c>
      <c r="D3887" s="4">
        <v>4.5</v>
      </c>
      <c r="E3887" s="5" t="s">
        <v>1340</v>
      </c>
      <c r="F3887" s="4">
        <v>5.1686800000000002</v>
      </c>
      <c r="G3887" s="6">
        <v>48148</v>
      </c>
      <c r="H3887" s="3" t="s">
        <v>10451</v>
      </c>
      <c r="I3887" s="3"/>
      <c r="J3887" s="3"/>
      <c r="K3887" s="5" t="s">
        <v>38</v>
      </c>
      <c r="L3887" s="5">
        <v>13</v>
      </c>
      <c r="M3887" s="5" t="s">
        <v>39</v>
      </c>
      <c r="N3887" s="5">
        <f>VLOOKUP(M3887,[1]ArchetypeScores!E:N,10,FALSE)</f>
        <v>0</v>
      </c>
      <c r="O3887" s="5">
        <f>VLOOKUP(M3887,[1]ArchetypeScores!E:O,11,FALSE)</f>
        <v>-2</v>
      </c>
      <c r="P3887" s="5">
        <f>VLOOKUP(M3887,[1]ArchetypeScores!E:P,12,FALSE)</f>
        <v>0</v>
      </c>
      <c r="Q3887" s="2" t="str">
        <f>VLOOKUP(M3887,[1]ArchetypeScores!E:W,19,FALSE)</f>
        <v>Industrials - transportation</v>
      </c>
      <c r="R3887" s="2">
        <f>VLOOKUP(M3887,[1]ArchetypeScores!E:I,5,FALSE)</f>
        <v>0</v>
      </c>
      <c r="S3887" s="2">
        <f>VLOOKUP(M3887,[1]ArchetypeScores!E:K,7,FALSE)</f>
        <v>0</v>
      </c>
      <c r="T3887" s="2" t="str">
        <f t="shared" si="60"/>
        <v>Not A&amp;R positive</v>
      </c>
    </row>
    <row r="3888" spans="1:20" x14ac:dyDescent="0.3">
      <c r="A3888" s="2" t="s">
        <v>10140</v>
      </c>
      <c r="B3888" s="3" t="s">
        <v>10452</v>
      </c>
      <c r="C3888" s="3" t="s">
        <v>10453</v>
      </c>
      <c r="D3888" s="4">
        <v>0.8</v>
      </c>
      <c r="E3888" s="5" t="s">
        <v>1340</v>
      </c>
      <c r="F3888" s="4">
        <v>0.9738</v>
      </c>
      <c r="G3888" s="6">
        <v>48155</v>
      </c>
      <c r="H3888" s="3" t="s">
        <v>10454</v>
      </c>
      <c r="I3888" s="3"/>
      <c r="J3888" s="3"/>
      <c r="K3888" s="5" t="s">
        <v>38</v>
      </c>
      <c r="L3888" s="5">
        <v>13</v>
      </c>
      <c r="M3888" s="5" t="s">
        <v>39</v>
      </c>
      <c r="N3888" s="5">
        <f>VLOOKUP(M3888,[1]ArchetypeScores!E:N,10,FALSE)</f>
        <v>0</v>
      </c>
      <c r="O3888" s="5">
        <f>VLOOKUP(M3888,[1]ArchetypeScores!E:O,11,FALSE)</f>
        <v>-2</v>
      </c>
      <c r="P3888" s="5">
        <f>VLOOKUP(M3888,[1]ArchetypeScores!E:P,12,FALSE)</f>
        <v>0</v>
      </c>
      <c r="Q3888" s="2" t="str">
        <f>VLOOKUP(M3888,[1]ArchetypeScores!E:W,19,FALSE)</f>
        <v>Industrials - transportation</v>
      </c>
      <c r="R3888" s="2">
        <f>VLOOKUP(M3888,[1]ArchetypeScores!E:I,5,FALSE)</f>
        <v>0</v>
      </c>
      <c r="S3888" s="2">
        <f>VLOOKUP(M3888,[1]ArchetypeScores!E:K,7,FALSE)</f>
        <v>0</v>
      </c>
      <c r="T3888" s="2" t="str">
        <f t="shared" si="60"/>
        <v>Not A&amp;R positive</v>
      </c>
    </row>
    <row r="3889" spans="1:20" x14ac:dyDescent="0.3">
      <c r="A3889" s="2" t="s">
        <v>10140</v>
      </c>
      <c r="B3889" s="3" t="s">
        <v>10455</v>
      </c>
      <c r="C3889" s="3" t="s">
        <v>10456</v>
      </c>
      <c r="D3889" s="4">
        <v>1.24</v>
      </c>
      <c r="E3889" s="5" t="s">
        <v>1340</v>
      </c>
      <c r="F3889" s="4">
        <v>1.4591099999999999</v>
      </c>
      <c r="G3889" s="6">
        <v>48276</v>
      </c>
      <c r="H3889" s="3" t="s">
        <v>10448</v>
      </c>
      <c r="I3889" s="3"/>
      <c r="J3889" s="3"/>
      <c r="K3889" s="5" t="s">
        <v>291</v>
      </c>
      <c r="L3889" s="5">
        <v>4</v>
      </c>
      <c r="M3889" s="5" t="s">
        <v>292</v>
      </c>
      <c r="N3889" s="5">
        <f>VLOOKUP(M3889,[1]ArchetypeScores!E:N,10,FALSE)</f>
        <v>1</v>
      </c>
      <c r="O3889" s="5">
        <f>VLOOKUP(M3889,[1]ArchetypeScores!E:O,11,FALSE)</f>
        <v>0</v>
      </c>
      <c r="P3889" s="5">
        <f>VLOOKUP(M3889,[1]ArchetypeScores!E:P,12,FALSE)</f>
        <v>0</v>
      </c>
      <c r="Q3889" s="2" t="str">
        <f>VLOOKUP(M3889,[1]ArchetypeScores!E:W,19,FALSE)</f>
        <v>Education and training</v>
      </c>
      <c r="R3889" s="2">
        <f>VLOOKUP(M3889,[1]ArchetypeScores!E:I,5,FALSE)</f>
        <v>0</v>
      </c>
      <c r="S3889" s="2">
        <f>VLOOKUP(M3889,[1]ArchetypeScores!E:K,7,FALSE)</f>
        <v>0</v>
      </c>
      <c r="T3889" s="2" t="str">
        <f t="shared" si="60"/>
        <v>Not A&amp;R positive</v>
      </c>
    </row>
    <row r="3890" spans="1:20" x14ac:dyDescent="0.3">
      <c r="A3890" s="2" t="s">
        <v>10140</v>
      </c>
      <c r="B3890" s="3" t="s">
        <v>10457</v>
      </c>
      <c r="C3890" s="3" t="s">
        <v>10458</v>
      </c>
      <c r="D3890" s="4">
        <v>0.4</v>
      </c>
      <c r="E3890" s="5" t="s">
        <v>1340</v>
      </c>
      <c r="F3890" s="4">
        <v>0.46992</v>
      </c>
      <c r="G3890" s="6">
        <v>48187</v>
      </c>
      <c r="H3890" s="3" t="s">
        <v>10161</v>
      </c>
      <c r="I3890" s="3" t="s">
        <v>10162</v>
      </c>
      <c r="J3890" s="3" t="s">
        <v>10459</v>
      </c>
      <c r="K3890" s="5" t="s">
        <v>38</v>
      </c>
      <c r="L3890" s="5">
        <v>13</v>
      </c>
      <c r="M3890" s="5" t="s">
        <v>39</v>
      </c>
      <c r="N3890" s="5">
        <f>VLOOKUP(M3890,[1]ArchetypeScores!E:N,10,FALSE)</f>
        <v>0</v>
      </c>
      <c r="O3890" s="5">
        <f>VLOOKUP(M3890,[1]ArchetypeScores!E:O,11,FALSE)</f>
        <v>-2</v>
      </c>
      <c r="P3890" s="5">
        <f>VLOOKUP(M3890,[1]ArchetypeScores!E:P,12,FALSE)</f>
        <v>0</v>
      </c>
      <c r="Q3890" s="2" t="str">
        <f>VLOOKUP(M3890,[1]ArchetypeScores!E:W,19,FALSE)</f>
        <v>Industrials - transportation</v>
      </c>
      <c r="R3890" s="2">
        <f>VLOOKUP(M3890,[1]ArchetypeScores!E:I,5,FALSE)</f>
        <v>0</v>
      </c>
      <c r="S3890" s="2">
        <f>VLOOKUP(M3890,[1]ArchetypeScores!E:K,7,FALSE)</f>
        <v>0</v>
      </c>
      <c r="T3890" s="2" t="str">
        <f t="shared" si="60"/>
        <v>Not A&amp;R positive</v>
      </c>
    </row>
    <row r="3891" spans="1:20" x14ac:dyDescent="0.3">
      <c r="A3891" s="2" t="s">
        <v>10140</v>
      </c>
      <c r="B3891" s="3" t="s">
        <v>10460</v>
      </c>
      <c r="C3891" s="3" t="s">
        <v>10461</v>
      </c>
      <c r="D3891" s="4">
        <v>4.7</v>
      </c>
      <c r="E3891" s="5" t="s">
        <v>1340</v>
      </c>
      <c r="F3891" s="4">
        <v>5.5094799999999999</v>
      </c>
      <c r="G3891" s="6">
        <v>48277</v>
      </c>
      <c r="H3891" s="3" t="s">
        <v>10462</v>
      </c>
      <c r="I3891" s="3"/>
      <c r="J3891" s="3"/>
      <c r="K3891" s="5" t="s">
        <v>269</v>
      </c>
      <c r="L3891" s="5">
        <v>3</v>
      </c>
      <c r="M3891" s="5" t="s">
        <v>270</v>
      </c>
      <c r="N3891" s="5">
        <f>VLOOKUP(M3891,[1]ArchetypeScores!E:N,10,FALSE)</f>
        <v>1</v>
      </c>
      <c r="O3891" s="5">
        <f>VLOOKUP(M3891,[1]ArchetypeScores!E:O,11,FALSE)</f>
        <v>-1</v>
      </c>
      <c r="P3891" s="5">
        <f>VLOOKUP(M3891,[1]ArchetypeScores!E:P,12,FALSE)</f>
        <v>0</v>
      </c>
      <c r="Q3891" s="2" t="str">
        <f>VLOOKUP(M3891,[1]ArchetypeScores!E:W,19,FALSE)</f>
        <v>Untargeted</v>
      </c>
      <c r="R3891" s="2">
        <f>VLOOKUP(M3891,[1]ArchetypeScores!E:I,5,FALSE)</f>
        <v>0</v>
      </c>
      <c r="S3891" s="2">
        <f>VLOOKUP(M3891,[1]ArchetypeScores!E:K,7,FALSE)</f>
        <v>0</v>
      </c>
      <c r="T3891" s="2" t="str">
        <f t="shared" si="60"/>
        <v>Not A&amp;R positive</v>
      </c>
    </row>
    <row r="3892" spans="1:20" x14ac:dyDescent="0.3">
      <c r="A3892" s="2" t="s">
        <v>10140</v>
      </c>
      <c r="B3892" s="3" t="s">
        <v>10463</v>
      </c>
      <c r="C3892" s="3" t="s">
        <v>10464</v>
      </c>
      <c r="D3892" s="4">
        <v>0.27</v>
      </c>
      <c r="E3892" s="5" t="s">
        <v>1340</v>
      </c>
      <c r="F3892" s="4">
        <v>0.31894</v>
      </c>
      <c r="G3892" s="6">
        <v>48164</v>
      </c>
      <c r="H3892" s="3" t="s">
        <v>10465</v>
      </c>
      <c r="I3892" s="3"/>
      <c r="J3892" s="3"/>
      <c r="K3892" s="5" t="s">
        <v>38</v>
      </c>
      <c r="L3892" s="5">
        <v>16</v>
      </c>
      <c r="M3892" s="5" t="s">
        <v>3141</v>
      </c>
      <c r="N3892" s="5">
        <f>VLOOKUP(M3892,[1]ArchetypeScores!E:N,10,FALSE)</f>
        <v>0</v>
      </c>
      <c r="O3892" s="5">
        <f>VLOOKUP(M3892,[1]ArchetypeScores!E:O,11,FALSE)</f>
        <v>-2</v>
      </c>
      <c r="P3892" s="5">
        <f>VLOOKUP(M3892,[1]ArchetypeScores!E:P,12,FALSE)</f>
        <v>1</v>
      </c>
      <c r="Q3892" s="2" t="e">
        <f>VLOOKUP(M3892,[1]ArchetypeScores!E:W,19,FALSE)</f>
        <v>#N/A</v>
      </c>
      <c r="R3892" s="2">
        <f>VLOOKUP(M3892,[1]ArchetypeScores!E:I,5,FALSE)</f>
        <v>0</v>
      </c>
      <c r="S3892" s="2">
        <f>VLOOKUP(M3892,[1]ArchetypeScores!E:K,7,FALSE)</f>
        <v>0</v>
      </c>
      <c r="T3892" s="2" t="str">
        <f t="shared" si="60"/>
        <v>Not A&amp;R positive</v>
      </c>
    </row>
    <row r="3893" spans="1:20" x14ac:dyDescent="0.3">
      <c r="A3893" s="2" t="s">
        <v>10140</v>
      </c>
      <c r="B3893" s="3" t="s">
        <v>10466</v>
      </c>
      <c r="C3893" s="3" t="s">
        <v>10467</v>
      </c>
      <c r="D3893" s="4">
        <v>0.312</v>
      </c>
      <c r="E3893" s="5" t="s">
        <v>1340</v>
      </c>
      <c r="F3893" s="4">
        <v>0.36919999999999997</v>
      </c>
      <c r="G3893" s="6">
        <v>48175</v>
      </c>
      <c r="H3893" s="3" t="s">
        <v>10166</v>
      </c>
      <c r="I3893" s="3" t="s">
        <v>10167</v>
      </c>
      <c r="J3893" s="3" t="s">
        <v>10468</v>
      </c>
      <c r="K3893" s="5" t="s">
        <v>57</v>
      </c>
      <c r="L3893" s="5">
        <v>21</v>
      </c>
      <c r="M3893" s="5" t="s">
        <v>1360</v>
      </c>
      <c r="N3893" s="5">
        <f>VLOOKUP(M3893,[1]ArchetypeScores!E:N,10,FALSE)</f>
        <v>0</v>
      </c>
      <c r="O3893" s="5">
        <f>VLOOKUP(M3893,[1]ArchetypeScores!E:O,11,FALSE)</f>
        <v>-1</v>
      </c>
      <c r="P3893" s="5">
        <f>VLOOKUP(M3893,[1]ArchetypeScores!E:P,12,FALSE)</f>
        <v>0</v>
      </c>
      <c r="Q3893" s="2" t="str">
        <f>VLOOKUP(M3893,[1]ArchetypeScores!E:W,19,FALSE)</f>
        <v>Consumer (including agriculture and tourism)</v>
      </c>
      <c r="R3893" s="2">
        <f>VLOOKUP(M3893,[1]ArchetypeScores!E:I,5,FALSE)</f>
        <v>0</v>
      </c>
      <c r="S3893" s="2">
        <f>VLOOKUP(M3893,[1]ArchetypeScores!E:K,7,FALSE)</f>
        <v>0</v>
      </c>
      <c r="T3893" s="2" t="str">
        <f t="shared" si="60"/>
        <v>Not A&amp;R positive</v>
      </c>
    </row>
    <row r="3894" spans="1:20" x14ac:dyDescent="0.3">
      <c r="A3894" s="2" t="s">
        <v>10140</v>
      </c>
      <c r="B3894" s="3" t="s">
        <v>10469</v>
      </c>
      <c r="C3894" s="3" t="s">
        <v>10470</v>
      </c>
      <c r="D3894" s="4">
        <v>2.5</v>
      </c>
      <c r="E3894" s="5" t="s">
        <v>1340</v>
      </c>
      <c r="F3894" s="4">
        <v>2.9580000000000002</v>
      </c>
      <c r="G3894" s="6">
        <v>48153</v>
      </c>
      <c r="H3894" s="3" t="s">
        <v>10471</v>
      </c>
      <c r="I3894" s="3"/>
      <c r="J3894" s="3"/>
      <c r="K3894" s="5" t="s">
        <v>269</v>
      </c>
      <c r="L3894" s="5">
        <v>3</v>
      </c>
      <c r="M3894" s="5" t="s">
        <v>270</v>
      </c>
      <c r="N3894" s="5">
        <f>VLOOKUP(M3894,[1]ArchetypeScores!E:N,10,FALSE)</f>
        <v>1</v>
      </c>
      <c r="O3894" s="5">
        <f>VLOOKUP(M3894,[1]ArchetypeScores!E:O,11,FALSE)</f>
        <v>-1</v>
      </c>
      <c r="P3894" s="5">
        <f>VLOOKUP(M3894,[1]ArchetypeScores!E:P,12,FALSE)</f>
        <v>0</v>
      </c>
      <c r="Q3894" s="2" t="str">
        <f>VLOOKUP(M3894,[1]ArchetypeScores!E:W,19,FALSE)</f>
        <v>Untargeted</v>
      </c>
      <c r="R3894" s="2">
        <f>VLOOKUP(M3894,[1]ArchetypeScores!E:I,5,FALSE)</f>
        <v>0</v>
      </c>
      <c r="S3894" s="2">
        <f>VLOOKUP(M3894,[1]ArchetypeScores!E:K,7,FALSE)</f>
        <v>0</v>
      </c>
      <c r="T3894" s="2" t="str">
        <f t="shared" si="60"/>
        <v>Not A&amp;R positive</v>
      </c>
    </row>
    <row r="3895" spans="1:20" x14ac:dyDescent="0.3">
      <c r="A3895" s="2" t="s">
        <v>10140</v>
      </c>
      <c r="B3895" s="3" t="s">
        <v>10472</v>
      </c>
      <c r="C3895" s="3" t="s">
        <v>10473</v>
      </c>
      <c r="D3895" s="4">
        <v>0.43</v>
      </c>
      <c r="E3895" s="5" t="s">
        <v>1340</v>
      </c>
      <c r="F3895" s="4">
        <v>0.50895000000000001</v>
      </c>
      <c r="G3895" s="6">
        <v>48274</v>
      </c>
      <c r="H3895" s="3" t="s">
        <v>10198</v>
      </c>
      <c r="I3895" s="3"/>
      <c r="J3895" s="3"/>
      <c r="K3895" s="5" t="s">
        <v>118</v>
      </c>
      <c r="L3895" s="5">
        <v>3</v>
      </c>
      <c r="M3895" s="5" t="s">
        <v>168</v>
      </c>
      <c r="N3895" s="5">
        <f>VLOOKUP(M3895,[1]ArchetypeScores!E:N,10,FALSE)</f>
        <v>0</v>
      </c>
      <c r="O3895" s="5">
        <f>VLOOKUP(M3895,[1]ArchetypeScores!E:O,11,FALSE)</f>
        <v>-1</v>
      </c>
      <c r="P3895" s="5">
        <f>VLOOKUP(M3895,[1]ArchetypeScores!E:P,12,FALSE)</f>
        <v>0</v>
      </c>
      <c r="Q3895" s="2" t="str">
        <f>VLOOKUP(M3895,[1]ArchetypeScores!E:W,19,FALSE)</f>
        <v>Untargeted</v>
      </c>
      <c r="R3895" s="2">
        <f>VLOOKUP(M3895,[1]ArchetypeScores!E:I,5,FALSE)</f>
        <v>0</v>
      </c>
      <c r="S3895" s="2">
        <f>VLOOKUP(M3895,[1]ArchetypeScores!E:K,7,FALSE)</f>
        <v>0</v>
      </c>
      <c r="T3895" s="2" t="str">
        <f t="shared" si="60"/>
        <v>Not A&amp;R positive</v>
      </c>
    </row>
    <row r="3896" spans="1:20" x14ac:dyDescent="0.3">
      <c r="A3896" s="2" t="s">
        <v>10140</v>
      </c>
      <c r="B3896" s="8" t="s">
        <v>10474</v>
      </c>
      <c r="C3896" s="3" t="s">
        <v>10475</v>
      </c>
      <c r="D3896" s="4">
        <v>0.05</v>
      </c>
      <c r="E3896" s="5" t="s">
        <v>1340</v>
      </c>
      <c r="F3896" s="4">
        <v>5.8740000000000001E-2</v>
      </c>
      <c r="G3896" s="6">
        <v>48185</v>
      </c>
      <c r="H3896" s="3" t="s">
        <v>10217</v>
      </c>
      <c r="I3896" s="3" t="s">
        <v>10162</v>
      </c>
      <c r="J3896" s="3" t="s">
        <v>10468</v>
      </c>
      <c r="K3896" s="5" t="s">
        <v>57</v>
      </c>
      <c r="L3896" s="5">
        <v>17</v>
      </c>
      <c r="M3896" s="5" t="s">
        <v>210</v>
      </c>
      <c r="N3896" s="5">
        <f>VLOOKUP(M3896,[1]ArchetypeScores!E:N,10,FALSE)</f>
        <v>0</v>
      </c>
      <c r="O3896" s="5">
        <f>VLOOKUP(M3896,[1]ArchetypeScores!E:O,11,FALSE)</f>
        <v>-1</v>
      </c>
      <c r="P3896" s="5">
        <f>VLOOKUP(M3896,[1]ArchetypeScores!E:P,12,FALSE)</f>
        <v>0</v>
      </c>
      <c r="Q3896" s="2" t="str">
        <f>VLOOKUP(M3896,[1]ArchetypeScores!E:W,19,FALSE)</f>
        <v>Consumer (including agriculture and tourism)</v>
      </c>
      <c r="R3896" s="2">
        <f>VLOOKUP(M3896,[1]ArchetypeScores!E:I,5,FALSE)</f>
        <v>0</v>
      </c>
      <c r="S3896" s="2">
        <f>VLOOKUP(M3896,[1]ArchetypeScores!E:K,7,FALSE)</f>
        <v>0</v>
      </c>
      <c r="T3896" s="2" t="str">
        <f t="shared" si="60"/>
        <v>Not A&amp;R positive</v>
      </c>
    </row>
    <row r="3897" spans="1:20" x14ac:dyDescent="0.3">
      <c r="A3897" s="2" t="s">
        <v>10140</v>
      </c>
      <c r="B3897" s="3" t="s">
        <v>10476</v>
      </c>
      <c r="C3897" s="3" t="s">
        <v>10477</v>
      </c>
      <c r="D3897" s="4">
        <v>3</v>
      </c>
      <c r="E3897" s="5" t="s">
        <v>1340</v>
      </c>
      <c r="F3897" s="4">
        <v>3.2431800000000002</v>
      </c>
      <c r="G3897" s="6">
        <v>48237</v>
      </c>
      <c r="H3897" s="3" t="s">
        <v>10342</v>
      </c>
      <c r="I3897" s="3" t="s">
        <v>10222</v>
      </c>
      <c r="J3897" s="3"/>
      <c r="K3897" s="5" t="s">
        <v>611</v>
      </c>
      <c r="L3897" s="5" t="s">
        <v>112</v>
      </c>
      <c r="M3897" s="5" t="s">
        <v>10478</v>
      </c>
      <c r="N3897" s="5">
        <f>VLOOKUP(M3897,[1]ArchetypeScores!E:N,10,FALSE)</f>
        <v>1</v>
      </c>
      <c r="O3897" s="5">
        <f>VLOOKUP(M3897,[1]ArchetypeScores!E:O,11,FALSE)</f>
        <v>0</v>
      </c>
      <c r="P3897" s="5">
        <f>VLOOKUP(M3897,[1]ArchetypeScores!E:P,12,FALSE)</f>
        <v>0</v>
      </c>
      <c r="Q3897" s="2" t="str">
        <f>VLOOKUP(M3897,[1]ArchetypeScores!E:W,19,FALSE)</f>
        <v>Consumer (including agriculture and tourism)</v>
      </c>
      <c r="R3897" s="2">
        <f>VLOOKUP(M3897,[1]ArchetypeScores!E:I,5,FALSE)</f>
        <v>0</v>
      </c>
      <c r="S3897" s="2">
        <f>VLOOKUP(M3897,[1]ArchetypeScores!E:K,7,FALSE)</f>
        <v>0</v>
      </c>
      <c r="T3897" s="2" t="str">
        <f t="shared" si="60"/>
        <v>Not A&amp;R positive</v>
      </c>
    </row>
    <row r="3898" spans="1:20" x14ac:dyDescent="0.3">
      <c r="A3898" s="2" t="s">
        <v>10140</v>
      </c>
      <c r="B3898" s="3" t="s">
        <v>10479</v>
      </c>
      <c r="C3898" s="3" t="s">
        <v>10480</v>
      </c>
      <c r="D3898" s="4">
        <v>0.52</v>
      </c>
      <c r="E3898" s="5" t="s">
        <v>1340</v>
      </c>
      <c r="F3898" s="4">
        <v>0.61407</v>
      </c>
      <c r="G3898" s="6">
        <v>48275</v>
      </c>
      <c r="H3898" s="3" t="s">
        <v>10186</v>
      </c>
      <c r="I3898" s="3"/>
      <c r="J3898" s="3"/>
      <c r="K3898" s="5" t="s">
        <v>38</v>
      </c>
      <c r="L3898" s="5">
        <v>13</v>
      </c>
      <c r="M3898" s="5" t="s">
        <v>39</v>
      </c>
      <c r="N3898" s="5">
        <f>VLOOKUP(M3898,[1]ArchetypeScores!E:N,10,FALSE)</f>
        <v>0</v>
      </c>
      <c r="O3898" s="5">
        <f>VLOOKUP(M3898,[1]ArchetypeScores!E:O,11,FALSE)</f>
        <v>-2</v>
      </c>
      <c r="P3898" s="5">
        <f>VLOOKUP(M3898,[1]ArchetypeScores!E:P,12,FALSE)</f>
        <v>0</v>
      </c>
      <c r="Q3898" s="2" t="str">
        <f>VLOOKUP(M3898,[1]ArchetypeScores!E:W,19,FALSE)</f>
        <v>Industrials - transportation</v>
      </c>
      <c r="R3898" s="2">
        <f>VLOOKUP(M3898,[1]ArchetypeScores!E:I,5,FALSE)</f>
        <v>0</v>
      </c>
      <c r="S3898" s="2">
        <f>VLOOKUP(M3898,[1]ArchetypeScores!E:K,7,FALSE)</f>
        <v>0</v>
      </c>
      <c r="T3898" s="2" t="str">
        <f t="shared" si="60"/>
        <v>Not A&amp;R positive</v>
      </c>
    </row>
    <row r="3899" spans="1:20" x14ac:dyDescent="0.3">
      <c r="A3899" s="2" t="s">
        <v>10140</v>
      </c>
      <c r="B3899" s="3" t="s">
        <v>10481</v>
      </c>
      <c r="C3899" s="3" t="s">
        <v>10482</v>
      </c>
      <c r="D3899" s="4">
        <v>5</v>
      </c>
      <c r="E3899" s="5" t="s">
        <v>1340</v>
      </c>
      <c r="F3899" s="4">
        <v>5.4053000000000004</v>
      </c>
      <c r="G3899" s="6">
        <v>48238</v>
      </c>
      <c r="H3899" s="3" t="s">
        <v>10342</v>
      </c>
      <c r="I3899" s="3" t="s">
        <v>10222</v>
      </c>
      <c r="J3899" s="3"/>
      <c r="K3899" s="5" t="s">
        <v>61</v>
      </c>
      <c r="L3899" s="5">
        <v>1</v>
      </c>
      <c r="M3899" s="5" t="s">
        <v>130</v>
      </c>
      <c r="N3899" s="5">
        <f>VLOOKUP(M3899,[1]ArchetypeScores!E:N,10,FALSE)</f>
        <v>0</v>
      </c>
      <c r="O3899" s="5">
        <f>VLOOKUP(M3899,[1]ArchetypeScores!E:O,11,FALSE)</f>
        <v>-1</v>
      </c>
      <c r="P3899" s="5">
        <f>VLOOKUP(M3899,[1]ArchetypeScores!E:P,12,FALSE)</f>
        <v>0</v>
      </c>
      <c r="Q3899" s="2" t="str">
        <f>VLOOKUP(M3899,[1]ArchetypeScores!E:W,19,FALSE)</f>
        <v>Health care</v>
      </c>
      <c r="R3899" s="2">
        <f>VLOOKUP(M3899,[1]ArchetypeScores!E:I,5,FALSE)</f>
        <v>0</v>
      </c>
      <c r="S3899" s="2">
        <f>VLOOKUP(M3899,[1]ArchetypeScores!E:K,7,FALSE)</f>
        <v>0</v>
      </c>
      <c r="T3899" s="2" t="str">
        <f t="shared" si="60"/>
        <v>Not A&amp;R positive</v>
      </c>
    </row>
    <row r="3900" spans="1:20" x14ac:dyDescent="0.3">
      <c r="A3900" s="2" t="s">
        <v>10140</v>
      </c>
      <c r="B3900" s="3" t="s">
        <v>10483</v>
      </c>
      <c r="C3900" s="3" t="s">
        <v>10484</v>
      </c>
      <c r="D3900" s="4"/>
      <c r="E3900" s="5" t="s">
        <v>1340</v>
      </c>
      <c r="F3900" s="4">
        <v>0</v>
      </c>
      <c r="G3900" s="6">
        <v>48272</v>
      </c>
      <c r="H3900" s="3" t="s">
        <v>10225</v>
      </c>
      <c r="I3900" s="3" t="s">
        <v>10226</v>
      </c>
      <c r="J3900" s="3"/>
      <c r="K3900" s="5" t="s">
        <v>1072</v>
      </c>
      <c r="L3900" s="5">
        <v>1</v>
      </c>
      <c r="M3900" s="5" t="s">
        <v>1922</v>
      </c>
      <c r="N3900" s="5">
        <f>VLOOKUP(M3900,[1]ArchetypeScores!E:N,10,FALSE)</f>
        <v>0</v>
      </c>
      <c r="O3900" s="5">
        <f>VLOOKUP(M3900,[1]ArchetypeScores!E:O,11,FALSE)</f>
        <v>-1</v>
      </c>
      <c r="P3900" s="5">
        <f>VLOOKUP(M3900,[1]ArchetypeScores!E:P,12,FALSE)</f>
        <v>0</v>
      </c>
      <c r="Q3900" s="2" t="str">
        <f>VLOOKUP(M3900,[1]ArchetypeScores!E:W,19,FALSE)</f>
        <v>Untargeted</v>
      </c>
      <c r="R3900" s="2">
        <f>VLOOKUP(M3900,[1]ArchetypeScores!E:I,5,FALSE)</f>
        <v>0</v>
      </c>
      <c r="S3900" s="2">
        <f>VLOOKUP(M3900,[1]ArchetypeScores!E:K,7,FALSE)</f>
        <v>0</v>
      </c>
      <c r="T3900" s="2" t="str">
        <f t="shared" si="60"/>
        <v>Not A&amp;R positive</v>
      </c>
    </row>
    <row r="3901" spans="1:20" ht="30.6" x14ac:dyDescent="0.3">
      <c r="A3901" s="2" t="s">
        <v>10140</v>
      </c>
      <c r="B3901" s="7" t="s">
        <v>10485</v>
      </c>
      <c r="C3901" s="3" t="s">
        <v>10486</v>
      </c>
      <c r="D3901" s="4">
        <f>0.239/2</f>
        <v>0.1195</v>
      </c>
      <c r="E3901" s="5" t="s">
        <v>1340</v>
      </c>
      <c r="F3901" s="4">
        <f>0.28246/2</f>
        <v>0.14122999999999999</v>
      </c>
      <c r="G3901" s="6">
        <v>48183</v>
      </c>
      <c r="H3901" s="3" t="s">
        <v>10166</v>
      </c>
      <c r="I3901" s="3" t="s">
        <v>10167</v>
      </c>
      <c r="J3901" s="3" t="s">
        <v>10387</v>
      </c>
      <c r="K3901" s="5" t="s">
        <v>38</v>
      </c>
      <c r="L3901" s="5">
        <v>1</v>
      </c>
      <c r="M3901" s="5" t="s">
        <v>43</v>
      </c>
      <c r="N3901" s="5">
        <f>VLOOKUP(M3901,[1]ArchetypeScores!E:N,10,FALSE)</f>
        <v>0</v>
      </c>
      <c r="O3901" s="5">
        <f>VLOOKUP(M3901,[1]ArchetypeScores!E:O,11,FALSE)</f>
        <v>-1</v>
      </c>
      <c r="P3901" s="5">
        <f>VLOOKUP(M3901,[1]ArchetypeScores!E:P,12,FALSE)</f>
        <v>0</v>
      </c>
      <c r="Q3901" s="2" t="str">
        <f>VLOOKUP(M3901,[1]ArchetypeScores!E:W,19,FALSE)</f>
        <v>Consumer (including agriculture and tourism)</v>
      </c>
      <c r="R3901" s="2">
        <f>VLOOKUP(M3901,[1]ArchetypeScores!E:I,5,FALSE)</f>
        <v>0</v>
      </c>
      <c r="S3901" s="2">
        <f>VLOOKUP(M3901,[1]ArchetypeScores!E:K,7,FALSE)</f>
        <v>0</v>
      </c>
      <c r="T3901" s="2" t="str">
        <f t="shared" si="60"/>
        <v>Not A&amp;R positive</v>
      </c>
    </row>
    <row r="3902" spans="1:20" ht="30.6" x14ac:dyDescent="0.3">
      <c r="A3902" s="2" t="s">
        <v>10140</v>
      </c>
      <c r="B3902" s="7" t="s">
        <v>10485</v>
      </c>
      <c r="C3902" s="3" t="s">
        <v>10486</v>
      </c>
      <c r="D3902" s="4">
        <f>0.239/2</f>
        <v>0.1195</v>
      </c>
      <c r="E3902" s="5" t="s">
        <v>1340</v>
      </c>
      <c r="F3902" s="4">
        <f>0.28246/2</f>
        <v>0.14122999999999999</v>
      </c>
      <c r="G3902" s="6">
        <v>48183</v>
      </c>
      <c r="H3902" s="3" t="s">
        <v>10166</v>
      </c>
      <c r="I3902" s="3" t="s">
        <v>10167</v>
      </c>
      <c r="J3902" s="3" t="s">
        <v>10387</v>
      </c>
      <c r="K3902" s="5" t="s">
        <v>38</v>
      </c>
      <c r="L3902" s="5">
        <v>5</v>
      </c>
      <c r="M3902" s="5" t="s">
        <v>635</v>
      </c>
      <c r="N3902" s="5">
        <f>VLOOKUP(M3902,[1]ArchetypeScores!E:N,10,FALSE)</f>
        <v>0</v>
      </c>
      <c r="O3902" s="5">
        <f>VLOOKUP(M3902,[1]ArchetypeScores!E:O,11,FALSE)</f>
        <v>-1</v>
      </c>
      <c r="P3902" s="5">
        <f>VLOOKUP(M3902,[1]ArchetypeScores!E:P,12,FALSE)</f>
        <v>0</v>
      </c>
      <c r="Q3902" s="2" t="str">
        <f>VLOOKUP(M3902,[1]ArchetypeScores!E:W,19,FALSE)</f>
        <v>Consumer (including agriculture and tourism)</v>
      </c>
      <c r="R3902" s="2">
        <f>VLOOKUP(M3902,[1]ArchetypeScores!E:I,5,FALSE)</f>
        <v>0</v>
      </c>
      <c r="S3902" s="2">
        <f>VLOOKUP(M3902,[1]ArchetypeScores!E:K,7,FALSE)</f>
        <v>0</v>
      </c>
      <c r="T3902" s="2" t="str">
        <f t="shared" si="60"/>
        <v>Not A&amp;R positive</v>
      </c>
    </row>
    <row r="3903" spans="1:20" x14ac:dyDescent="0.3">
      <c r="A3903" s="2" t="s">
        <v>10140</v>
      </c>
      <c r="B3903" s="3" t="s">
        <v>10487</v>
      </c>
      <c r="C3903" s="3" t="s">
        <v>10488</v>
      </c>
      <c r="D3903" s="4">
        <v>0.20599999999999999</v>
      </c>
      <c r="E3903" s="5" t="s">
        <v>1340</v>
      </c>
      <c r="F3903" s="4">
        <v>0.24346000000000001</v>
      </c>
      <c r="G3903" s="6">
        <v>48179</v>
      </c>
      <c r="H3903" s="3" t="s">
        <v>10166</v>
      </c>
      <c r="I3903" s="3" t="s">
        <v>10167</v>
      </c>
      <c r="J3903" s="3" t="s">
        <v>10489</v>
      </c>
      <c r="K3903" s="5" t="s">
        <v>1306</v>
      </c>
      <c r="L3903" s="5">
        <v>1</v>
      </c>
      <c r="M3903" s="5" t="s">
        <v>1307</v>
      </c>
      <c r="N3903" s="5">
        <f>VLOOKUP(M3903,[1]ArchetypeScores!E:N,10,FALSE)</f>
        <v>0</v>
      </c>
      <c r="O3903" s="5">
        <f>VLOOKUP(M3903,[1]ArchetypeScores!E:O,11,FALSE)</f>
        <v>-1</v>
      </c>
      <c r="P3903" s="5">
        <f>VLOOKUP(M3903,[1]ArchetypeScores!E:P,12,FALSE)</f>
        <v>0</v>
      </c>
      <c r="Q3903" s="2" t="str">
        <f>VLOOKUP(M3903,[1]ArchetypeScores!E:W,19,FALSE)</f>
        <v>Untargeted</v>
      </c>
      <c r="R3903" s="2">
        <f>VLOOKUP(M3903,[1]ArchetypeScores!E:I,5,FALSE)</f>
        <v>0</v>
      </c>
      <c r="S3903" s="2">
        <f>VLOOKUP(M3903,[1]ArchetypeScores!E:K,7,FALSE)</f>
        <v>0</v>
      </c>
      <c r="T3903" s="2" t="str">
        <f t="shared" si="60"/>
        <v>Not A&amp;R positive</v>
      </c>
    </row>
    <row r="3904" spans="1:20" x14ac:dyDescent="0.3">
      <c r="A3904" s="2" t="s">
        <v>10140</v>
      </c>
      <c r="B3904" s="3" t="s">
        <v>10490</v>
      </c>
      <c r="C3904" s="3" t="s">
        <v>10491</v>
      </c>
      <c r="D3904" s="4"/>
      <c r="E3904" s="5" t="s">
        <v>1340</v>
      </c>
      <c r="F3904" s="4">
        <v>0</v>
      </c>
      <c r="G3904" s="6">
        <v>48269</v>
      </c>
      <c r="H3904" s="3" t="s">
        <v>10171</v>
      </c>
      <c r="I3904" s="3" t="s">
        <v>10172</v>
      </c>
      <c r="J3904" s="3"/>
      <c r="K3904" s="5" t="s">
        <v>611</v>
      </c>
      <c r="L3904" s="5">
        <v>7</v>
      </c>
      <c r="M3904" s="5" t="s">
        <v>1872</v>
      </c>
      <c r="N3904" s="5">
        <f>VLOOKUP(M3904,[1]ArchetypeScores!E:N,10,FALSE)</f>
        <v>1</v>
      </c>
      <c r="O3904" s="5">
        <f>VLOOKUP(M3904,[1]ArchetypeScores!E:O,11,FALSE)</f>
        <v>-1</v>
      </c>
      <c r="P3904" s="5">
        <f>VLOOKUP(M3904,[1]ArchetypeScores!E:P,12,FALSE)</f>
        <v>0</v>
      </c>
      <c r="Q3904" s="2" t="str">
        <f>VLOOKUP(M3904,[1]ArchetypeScores!E:W,19,FALSE)</f>
        <v>Consumer (including agriculture and tourism)</v>
      </c>
      <c r="R3904" s="2">
        <f>VLOOKUP(M3904,[1]ArchetypeScores!E:I,5,FALSE)</f>
        <v>0</v>
      </c>
      <c r="S3904" s="2">
        <f>VLOOKUP(M3904,[1]ArchetypeScores!E:K,7,FALSE)</f>
        <v>0</v>
      </c>
      <c r="T3904" s="2" t="str">
        <f t="shared" si="60"/>
        <v>Not A&amp;R positive</v>
      </c>
    </row>
    <row r="3905" spans="1:20" x14ac:dyDescent="0.3">
      <c r="A3905" s="2" t="s">
        <v>10140</v>
      </c>
      <c r="B3905" s="3" t="s">
        <v>10492</v>
      </c>
      <c r="C3905" s="3" t="s">
        <v>10493</v>
      </c>
      <c r="D3905" s="4">
        <v>0.54900000000000004</v>
      </c>
      <c r="E3905" s="5" t="s">
        <v>1340</v>
      </c>
      <c r="F3905" s="4">
        <v>0.64881999999999995</v>
      </c>
      <c r="G3905" s="6">
        <v>48177</v>
      </c>
      <c r="H3905" s="3" t="s">
        <v>10166</v>
      </c>
      <c r="I3905" s="3" t="s">
        <v>10167</v>
      </c>
      <c r="J3905" s="3" t="s">
        <v>10305</v>
      </c>
      <c r="K3905" s="5" t="s">
        <v>53</v>
      </c>
      <c r="L3905" s="5">
        <v>1</v>
      </c>
      <c r="M3905" s="5" t="s">
        <v>54</v>
      </c>
      <c r="N3905" s="5">
        <f>VLOOKUP(M3905,[1]ArchetypeScores!E:N,10,FALSE)</f>
        <v>0</v>
      </c>
      <c r="O3905" s="5">
        <f>VLOOKUP(M3905,[1]ArchetypeScores!E:O,11,FALSE)</f>
        <v>-1</v>
      </c>
      <c r="P3905" s="5">
        <f>VLOOKUP(M3905,[1]ArchetypeScores!E:P,12,FALSE)</f>
        <v>0</v>
      </c>
      <c r="Q3905" s="2" t="str">
        <f>VLOOKUP(M3905,[1]ArchetypeScores!E:W,19,FALSE)</f>
        <v>Untargeted</v>
      </c>
      <c r="R3905" s="2">
        <f>VLOOKUP(M3905,[1]ArchetypeScores!E:I,5,FALSE)</f>
        <v>0</v>
      </c>
      <c r="S3905" s="2">
        <f>VLOOKUP(M3905,[1]ArchetypeScores!E:K,7,FALSE)</f>
        <v>0</v>
      </c>
      <c r="T3905" s="2" t="str">
        <f t="shared" si="60"/>
        <v>Not A&amp;R positive</v>
      </c>
    </row>
    <row r="3906" spans="1:20" x14ac:dyDescent="0.3">
      <c r="A3906" s="2" t="s">
        <v>10140</v>
      </c>
      <c r="B3906" s="3" t="s">
        <v>10494</v>
      </c>
      <c r="C3906" s="3" t="s">
        <v>10495</v>
      </c>
      <c r="D3906" s="4"/>
      <c r="E3906" s="5" t="s">
        <v>1340</v>
      </c>
      <c r="F3906" s="4">
        <v>0</v>
      </c>
      <c r="G3906" s="6">
        <v>48270</v>
      </c>
      <c r="H3906" s="3" t="s">
        <v>10171</v>
      </c>
      <c r="I3906" s="3" t="s">
        <v>10172</v>
      </c>
      <c r="J3906" s="3"/>
      <c r="K3906" s="5" t="s">
        <v>1072</v>
      </c>
      <c r="L3906" s="5">
        <v>1</v>
      </c>
      <c r="M3906" s="5" t="s">
        <v>1922</v>
      </c>
      <c r="N3906" s="5">
        <f>VLOOKUP(M3906,[1]ArchetypeScores!E:N,10,FALSE)</f>
        <v>0</v>
      </c>
      <c r="O3906" s="5">
        <f>VLOOKUP(M3906,[1]ArchetypeScores!E:O,11,FALSE)</f>
        <v>-1</v>
      </c>
      <c r="P3906" s="5">
        <f>VLOOKUP(M3906,[1]ArchetypeScores!E:P,12,FALSE)</f>
        <v>0</v>
      </c>
      <c r="Q3906" s="2" t="str">
        <f>VLOOKUP(M3906,[1]ArchetypeScores!E:W,19,FALSE)</f>
        <v>Untargeted</v>
      </c>
      <c r="R3906" s="2">
        <f>VLOOKUP(M3906,[1]ArchetypeScores!E:I,5,FALSE)</f>
        <v>0</v>
      </c>
      <c r="S3906" s="2">
        <f>VLOOKUP(M3906,[1]ArchetypeScores!E:K,7,FALSE)</f>
        <v>0</v>
      </c>
      <c r="T3906" s="2" t="str">
        <f t="shared" ref="T3906:T3969" si="61">IF(AND(R3906=1,S3906=1),"Both",IF(AND(R3906=1,S3906=0),"Direct only",IF(AND(R3906=0,S3906=1),"Indirect only","Not A&amp;R positive")))</f>
        <v>Not A&amp;R positive</v>
      </c>
    </row>
    <row r="3907" spans="1:20" x14ac:dyDescent="0.3">
      <c r="A3907" s="2" t="s">
        <v>10140</v>
      </c>
      <c r="B3907" s="3" t="s">
        <v>10496</v>
      </c>
      <c r="C3907" s="3" t="s">
        <v>10497</v>
      </c>
      <c r="D3907" s="4">
        <v>0.18</v>
      </c>
      <c r="E3907" s="5" t="s">
        <v>1340</v>
      </c>
      <c r="F3907" s="4">
        <v>0.21215000000000001</v>
      </c>
      <c r="G3907" s="6">
        <v>48226</v>
      </c>
      <c r="H3907" s="3" t="s">
        <v>10143</v>
      </c>
      <c r="I3907" s="3" t="s">
        <v>10144</v>
      </c>
      <c r="J3907" s="3"/>
      <c r="K3907" s="5" t="s">
        <v>611</v>
      </c>
      <c r="L3907" s="5">
        <v>5</v>
      </c>
      <c r="M3907" s="5" t="s">
        <v>904</v>
      </c>
      <c r="N3907" s="5">
        <f>VLOOKUP(M3907,[1]ArchetypeScores!E:N,10,FALSE)</f>
        <v>1</v>
      </c>
      <c r="O3907" s="5">
        <f>VLOOKUP(M3907,[1]ArchetypeScores!E:O,11,FALSE)</f>
        <v>-2</v>
      </c>
      <c r="P3907" s="5">
        <f>VLOOKUP(M3907,[1]ArchetypeScores!E:P,12,FALSE)</f>
        <v>-1</v>
      </c>
      <c r="Q3907" s="2" t="str">
        <f>VLOOKUP(M3907,[1]ArchetypeScores!E:W,19,FALSE)</f>
        <v>Consumer (including agriculture and tourism)</v>
      </c>
      <c r="R3907" s="2">
        <f>VLOOKUP(M3907,[1]ArchetypeScores!E:I,5,FALSE)</f>
        <v>0</v>
      </c>
      <c r="S3907" s="2">
        <f>VLOOKUP(M3907,[1]ArchetypeScores!E:K,7,FALSE)</f>
        <v>0</v>
      </c>
      <c r="T3907" s="2" t="str">
        <f t="shared" si="61"/>
        <v>Not A&amp;R positive</v>
      </c>
    </row>
    <row r="3908" spans="1:20" x14ac:dyDescent="0.3">
      <c r="A3908" s="2" t="s">
        <v>10140</v>
      </c>
      <c r="B3908" s="3" t="s">
        <v>10498</v>
      </c>
      <c r="C3908" s="3" t="s">
        <v>10499</v>
      </c>
      <c r="D3908" s="4"/>
      <c r="E3908" s="5" t="s">
        <v>1340</v>
      </c>
      <c r="F3908" s="4">
        <v>0</v>
      </c>
      <c r="G3908" s="6">
        <v>48215</v>
      </c>
      <c r="H3908" s="3" t="s">
        <v>10143</v>
      </c>
      <c r="I3908" s="3" t="s">
        <v>10144</v>
      </c>
      <c r="J3908" s="3"/>
      <c r="K3908" s="5" t="s">
        <v>1072</v>
      </c>
      <c r="L3908" s="5">
        <v>1</v>
      </c>
      <c r="M3908" s="5" t="s">
        <v>1922</v>
      </c>
      <c r="N3908" s="5">
        <f>VLOOKUP(M3908,[1]ArchetypeScores!E:N,10,FALSE)</f>
        <v>0</v>
      </c>
      <c r="O3908" s="5">
        <f>VLOOKUP(M3908,[1]ArchetypeScores!E:O,11,FALSE)</f>
        <v>-1</v>
      </c>
      <c r="P3908" s="5">
        <f>VLOOKUP(M3908,[1]ArchetypeScores!E:P,12,FALSE)</f>
        <v>0</v>
      </c>
      <c r="Q3908" s="2" t="str">
        <f>VLOOKUP(M3908,[1]ArchetypeScores!E:W,19,FALSE)</f>
        <v>Untargeted</v>
      </c>
      <c r="R3908" s="2">
        <f>VLOOKUP(M3908,[1]ArchetypeScores!E:I,5,FALSE)</f>
        <v>0</v>
      </c>
      <c r="S3908" s="2">
        <f>VLOOKUP(M3908,[1]ArchetypeScores!E:K,7,FALSE)</f>
        <v>0</v>
      </c>
      <c r="T3908" s="2" t="str">
        <f t="shared" si="61"/>
        <v>Not A&amp;R positive</v>
      </c>
    </row>
    <row r="3909" spans="1:20" x14ac:dyDescent="0.3">
      <c r="A3909" s="2" t="s">
        <v>10140</v>
      </c>
      <c r="B3909" s="3" t="s">
        <v>10500</v>
      </c>
      <c r="C3909" s="3" t="s">
        <v>10501</v>
      </c>
      <c r="D3909" s="4"/>
      <c r="E3909" s="5" t="s">
        <v>1340</v>
      </c>
      <c r="F3909" s="4">
        <v>0</v>
      </c>
      <c r="G3909" s="6">
        <v>48243</v>
      </c>
      <c r="H3909" s="3" t="s">
        <v>10502</v>
      </c>
      <c r="I3909" s="3" t="s">
        <v>10222</v>
      </c>
      <c r="J3909" s="3"/>
      <c r="K3909" s="5" t="s">
        <v>1727</v>
      </c>
      <c r="L3909" s="5">
        <v>1</v>
      </c>
      <c r="M3909" s="5" t="s">
        <v>2397</v>
      </c>
      <c r="N3909" s="5">
        <f>VLOOKUP(M3909,[1]ArchetypeScores!E:N,10,FALSE)</f>
        <v>1</v>
      </c>
      <c r="O3909" s="5">
        <f>VLOOKUP(M3909,[1]ArchetypeScores!E:O,11,FALSE)</f>
        <v>-2</v>
      </c>
      <c r="P3909" s="5">
        <f>VLOOKUP(M3909,[1]ArchetypeScores!E:P,12,FALSE)</f>
        <v>2</v>
      </c>
      <c r="Q3909" s="2" t="str">
        <f>VLOOKUP(M3909,[1]ArchetypeScores!E:W,19,FALSE)</f>
        <v>Industrials - other</v>
      </c>
      <c r="R3909" s="2">
        <f>VLOOKUP(M3909,[1]ArchetypeScores!E:I,5,FALSE)</f>
        <v>1</v>
      </c>
      <c r="S3909" s="2">
        <f>VLOOKUP(M3909,[1]ArchetypeScores!E:K,7,FALSE)</f>
        <v>1</v>
      </c>
      <c r="T3909" s="2" t="str">
        <f t="shared" si="61"/>
        <v>Both</v>
      </c>
    </row>
    <row r="3910" spans="1:20" x14ac:dyDescent="0.3">
      <c r="A3910" s="2" t="s">
        <v>10140</v>
      </c>
      <c r="B3910" s="3" t="s">
        <v>10503</v>
      </c>
      <c r="C3910" s="3" t="s">
        <v>10504</v>
      </c>
      <c r="D3910" s="4">
        <v>2</v>
      </c>
      <c r="E3910" s="5" t="s">
        <v>1340</v>
      </c>
      <c r="F3910" s="4">
        <v>2.1621199999999998</v>
      </c>
      <c r="G3910" s="6">
        <v>48239</v>
      </c>
      <c r="H3910" s="3" t="s">
        <v>10342</v>
      </c>
      <c r="I3910" s="3" t="s">
        <v>10222</v>
      </c>
      <c r="J3910" s="3"/>
      <c r="K3910" s="5" t="s">
        <v>53</v>
      </c>
      <c r="L3910" s="5">
        <v>1</v>
      </c>
      <c r="M3910" s="5" t="s">
        <v>54</v>
      </c>
      <c r="N3910" s="5">
        <f>VLOOKUP(M3910,[1]ArchetypeScores!E:N,10,FALSE)</f>
        <v>0</v>
      </c>
      <c r="O3910" s="5">
        <f>VLOOKUP(M3910,[1]ArchetypeScores!E:O,11,FALSE)</f>
        <v>-1</v>
      </c>
      <c r="P3910" s="5">
        <f>VLOOKUP(M3910,[1]ArchetypeScores!E:P,12,FALSE)</f>
        <v>0</v>
      </c>
      <c r="Q3910" s="2" t="str">
        <f>VLOOKUP(M3910,[1]ArchetypeScores!E:W,19,FALSE)</f>
        <v>Untargeted</v>
      </c>
      <c r="R3910" s="2">
        <f>VLOOKUP(M3910,[1]ArchetypeScores!E:I,5,FALSE)</f>
        <v>0</v>
      </c>
      <c r="S3910" s="2">
        <f>VLOOKUP(M3910,[1]ArchetypeScores!E:K,7,FALSE)</f>
        <v>0</v>
      </c>
      <c r="T3910" s="2" t="str">
        <f t="shared" si="61"/>
        <v>Not A&amp;R positive</v>
      </c>
    </row>
    <row r="3911" spans="1:20" x14ac:dyDescent="0.3">
      <c r="A3911" s="2" t="s">
        <v>10140</v>
      </c>
      <c r="B3911" s="3" t="s">
        <v>10505</v>
      </c>
      <c r="C3911" s="3" t="s">
        <v>10506</v>
      </c>
      <c r="D3911" s="4"/>
      <c r="E3911" s="5" t="s">
        <v>1340</v>
      </c>
      <c r="F3911" s="4">
        <v>0</v>
      </c>
      <c r="G3911" s="6">
        <v>48265</v>
      </c>
      <c r="H3911" s="3" t="s">
        <v>10171</v>
      </c>
      <c r="I3911" s="3" t="s">
        <v>10172</v>
      </c>
      <c r="J3911" s="3"/>
      <c r="K3911" s="5" t="s">
        <v>84</v>
      </c>
      <c r="L3911" s="5">
        <v>4</v>
      </c>
      <c r="M3911" s="5" t="s">
        <v>849</v>
      </c>
      <c r="N3911" s="5">
        <f>VLOOKUP(M3911,[1]ArchetypeScores!E:N,10,FALSE)</f>
        <v>0</v>
      </c>
      <c r="O3911" s="5">
        <f>VLOOKUP(M3911,[1]ArchetypeScores!E:O,11,FALSE)</f>
        <v>-1</v>
      </c>
      <c r="P3911" s="5">
        <f>VLOOKUP(M3911,[1]ArchetypeScores!E:P,12,FALSE)</f>
        <v>0</v>
      </c>
      <c r="Q3911" s="2" t="str">
        <f>VLOOKUP(M3911,[1]ArchetypeScores!E:W,19,FALSE)</f>
        <v>Untargeted</v>
      </c>
      <c r="R3911" s="2">
        <f>VLOOKUP(M3911,[1]ArchetypeScores!E:I,5,FALSE)</f>
        <v>0</v>
      </c>
      <c r="S3911" s="2">
        <f>VLOOKUP(M3911,[1]ArchetypeScores!E:K,7,FALSE)</f>
        <v>0</v>
      </c>
      <c r="T3911" s="2" t="str">
        <f t="shared" si="61"/>
        <v>Not A&amp;R positive</v>
      </c>
    </row>
    <row r="3912" spans="1:20" x14ac:dyDescent="0.3">
      <c r="A3912" s="2" t="s">
        <v>10140</v>
      </c>
      <c r="B3912" s="3" t="s">
        <v>10507</v>
      </c>
      <c r="C3912" s="3" t="s">
        <v>10508</v>
      </c>
      <c r="D3912" s="4">
        <v>3.9E-2</v>
      </c>
      <c r="E3912" s="5" t="s">
        <v>1340</v>
      </c>
      <c r="F3912" s="4">
        <v>4.5740000000000003E-2</v>
      </c>
      <c r="G3912" s="6">
        <v>48176</v>
      </c>
      <c r="H3912" s="3" t="s">
        <v>10166</v>
      </c>
      <c r="I3912" s="3" t="s">
        <v>10167</v>
      </c>
      <c r="J3912" s="3" t="s">
        <v>10218</v>
      </c>
      <c r="K3912" s="5" t="s">
        <v>1072</v>
      </c>
      <c r="L3912" s="5">
        <v>1</v>
      </c>
      <c r="M3912" s="5" t="s">
        <v>1922</v>
      </c>
      <c r="N3912" s="5">
        <f>VLOOKUP(M3912,[1]ArchetypeScores!E:N,10,FALSE)</f>
        <v>0</v>
      </c>
      <c r="O3912" s="5">
        <f>VLOOKUP(M3912,[1]ArchetypeScores!E:O,11,FALSE)</f>
        <v>-1</v>
      </c>
      <c r="P3912" s="5">
        <f>VLOOKUP(M3912,[1]ArchetypeScores!E:P,12,FALSE)</f>
        <v>0</v>
      </c>
      <c r="Q3912" s="2" t="str">
        <f>VLOOKUP(M3912,[1]ArchetypeScores!E:W,19,FALSE)</f>
        <v>Untargeted</v>
      </c>
      <c r="R3912" s="2">
        <f>VLOOKUP(M3912,[1]ArchetypeScores!E:I,5,FALSE)</f>
        <v>0</v>
      </c>
      <c r="S3912" s="2">
        <f>VLOOKUP(M3912,[1]ArchetypeScores!E:K,7,FALSE)</f>
        <v>0</v>
      </c>
      <c r="T3912" s="2" t="str">
        <f t="shared" si="61"/>
        <v>Not A&amp;R positive</v>
      </c>
    </row>
    <row r="3913" spans="1:20" x14ac:dyDescent="0.3">
      <c r="A3913" s="2" t="s">
        <v>10140</v>
      </c>
      <c r="B3913" s="3" t="s">
        <v>10509</v>
      </c>
      <c r="C3913" s="3" t="s">
        <v>10510</v>
      </c>
      <c r="D3913" s="4">
        <v>0.6</v>
      </c>
      <c r="E3913" s="5" t="s">
        <v>1340</v>
      </c>
      <c r="F3913" s="4">
        <v>0.70415000000000005</v>
      </c>
      <c r="G3913" s="6">
        <v>48202</v>
      </c>
      <c r="H3913" s="3" t="s">
        <v>10511</v>
      </c>
      <c r="I3913" s="3"/>
      <c r="J3913" s="3"/>
      <c r="K3913" s="5" t="s">
        <v>175</v>
      </c>
      <c r="L3913" s="5">
        <v>1</v>
      </c>
      <c r="M3913" s="5" t="s">
        <v>176</v>
      </c>
      <c r="N3913" s="5">
        <f>VLOOKUP(M3913,[1]ArchetypeScores!E:N,10,FALSE)</f>
        <v>1</v>
      </c>
      <c r="O3913" s="5">
        <f>VLOOKUP(M3913,[1]ArchetypeScores!E:O,11,FALSE)</f>
        <v>-2</v>
      </c>
      <c r="P3913" s="5">
        <f>VLOOKUP(M3913,[1]ArchetypeScores!E:P,12,FALSE)</f>
        <v>0</v>
      </c>
      <c r="Q3913" s="2" t="str">
        <f>VLOOKUP(M3913,[1]ArchetypeScores!E:W,19,FALSE)</f>
        <v>Other sector</v>
      </c>
      <c r="R3913" s="2">
        <f>VLOOKUP(M3913,[1]ArchetypeScores!E:I,5,FALSE)</f>
        <v>0</v>
      </c>
      <c r="S3913" s="2">
        <f>VLOOKUP(M3913,[1]ArchetypeScores!E:K,7,FALSE)</f>
        <v>1</v>
      </c>
      <c r="T3913" s="2" t="str">
        <f t="shared" si="61"/>
        <v>Indirect only</v>
      </c>
    </row>
    <row r="3914" spans="1:20" x14ac:dyDescent="0.3">
      <c r="A3914" s="2" t="s">
        <v>10140</v>
      </c>
      <c r="B3914" s="3" t="s">
        <v>10512</v>
      </c>
      <c r="C3914" s="3" t="s">
        <v>10513</v>
      </c>
      <c r="D3914" s="4"/>
      <c r="E3914" s="5" t="s">
        <v>1340</v>
      </c>
      <c r="F3914" s="4">
        <v>0</v>
      </c>
      <c r="G3914" s="6">
        <v>48234</v>
      </c>
      <c r="H3914" s="3" t="s">
        <v>10514</v>
      </c>
      <c r="I3914" s="3"/>
      <c r="J3914" s="3"/>
      <c r="K3914" s="5" t="s">
        <v>118</v>
      </c>
      <c r="L3914" s="5">
        <v>3</v>
      </c>
      <c r="M3914" s="5" t="s">
        <v>168</v>
      </c>
      <c r="N3914" s="5">
        <f>VLOOKUP(M3914,[1]ArchetypeScores!E:N,10,FALSE)</f>
        <v>0</v>
      </c>
      <c r="O3914" s="5">
        <f>VLOOKUP(M3914,[1]ArchetypeScores!E:O,11,FALSE)</f>
        <v>-1</v>
      </c>
      <c r="P3914" s="5">
        <f>VLOOKUP(M3914,[1]ArchetypeScores!E:P,12,FALSE)</f>
        <v>0</v>
      </c>
      <c r="Q3914" s="2" t="str">
        <f>VLOOKUP(M3914,[1]ArchetypeScores!E:W,19,FALSE)</f>
        <v>Untargeted</v>
      </c>
      <c r="R3914" s="2">
        <f>VLOOKUP(M3914,[1]ArchetypeScores!E:I,5,FALSE)</f>
        <v>0</v>
      </c>
      <c r="S3914" s="2">
        <f>VLOOKUP(M3914,[1]ArchetypeScores!E:K,7,FALSE)</f>
        <v>0</v>
      </c>
      <c r="T3914" s="2" t="str">
        <f t="shared" si="61"/>
        <v>Not A&amp;R positive</v>
      </c>
    </row>
    <row r="3915" spans="1:20" x14ac:dyDescent="0.3">
      <c r="A3915" s="2" t="s">
        <v>10140</v>
      </c>
      <c r="B3915" s="3" t="s">
        <v>10515</v>
      </c>
      <c r="C3915" s="3" t="s">
        <v>10516</v>
      </c>
      <c r="D3915" s="4">
        <v>0.03</v>
      </c>
      <c r="E3915" s="5" t="s">
        <v>1340</v>
      </c>
      <c r="F3915" s="4">
        <v>3.524E-2</v>
      </c>
      <c r="G3915" s="6">
        <v>48196</v>
      </c>
      <c r="H3915" s="3" t="s">
        <v>10517</v>
      </c>
      <c r="I3915" s="3" t="s">
        <v>10162</v>
      </c>
      <c r="J3915" s="3" t="s">
        <v>10518</v>
      </c>
      <c r="K3915" s="5" t="s">
        <v>61</v>
      </c>
      <c r="L3915" s="5">
        <v>1</v>
      </c>
      <c r="M3915" s="5" t="s">
        <v>130</v>
      </c>
      <c r="N3915" s="5">
        <f>VLOOKUP(M3915,[1]ArchetypeScores!E:N,10,FALSE)</f>
        <v>0</v>
      </c>
      <c r="O3915" s="5">
        <f>VLOOKUP(M3915,[1]ArchetypeScores!E:O,11,FALSE)</f>
        <v>-1</v>
      </c>
      <c r="P3915" s="5">
        <f>VLOOKUP(M3915,[1]ArchetypeScores!E:P,12,FALSE)</f>
        <v>0</v>
      </c>
      <c r="Q3915" s="2" t="str">
        <f>VLOOKUP(M3915,[1]ArchetypeScores!E:W,19,FALSE)</f>
        <v>Health care</v>
      </c>
      <c r="R3915" s="2">
        <f>VLOOKUP(M3915,[1]ArchetypeScores!E:I,5,FALSE)</f>
        <v>0</v>
      </c>
      <c r="S3915" s="2">
        <f>VLOOKUP(M3915,[1]ArchetypeScores!E:K,7,FALSE)</f>
        <v>0</v>
      </c>
      <c r="T3915" s="2" t="str">
        <f t="shared" si="61"/>
        <v>Not A&amp;R positive</v>
      </c>
    </row>
    <row r="3916" spans="1:20" x14ac:dyDescent="0.3">
      <c r="A3916" s="2" t="s">
        <v>10140</v>
      </c>
      <c r="B3916" s="3" t="s">
        <v>10519</v>
      </c>
      <c r="C3916" s="3" t="s">
        <v>10520</v>
      </c>
      <c r="D3916" s="4">
        <v>0.61</v>
      </c>
      <c r="E3916" s="5" t="s">
        <v>1340</v>
      </c>
      <c r="F3916" s="4">
        <v>0.74138000000000004</v>
      </c>
      <c r="G3916" s="6">
        <v>48131</v>
      </c>
      <c r="H3916" s="3" t="s">
        <v>10521</v>
      </c>
      <c r="I3916" s="3"/>
      <c r="J3916" s="3"/>
      <c r="K3916" s="5" t="s">
        <v>175</v>
      </c>
      <c r="L3916" s="5">
        <v>1</v>
      </c>
      <c r="M3916" s="5" t="s">
        <v>176</v>
      </c>
      <c r="N3916" s="5">
        <f>VLOOKUP(M3916,[1]ArchetypeScores!E:N,10,FALSE)</f>
        <v>1</v>
      </c>
      <c r="O3916" s="5">
        <f>VLOOKUP(M3916,[1]ArchetypeScores!E:O,11,FALSE)</f>
        <v>-2</v>
      </c>
      <c r="P3916" s="5">
        <f>VLOOKUP(M3916,[1]ArchetypeScores!E:P,12,FALSE)</f>
        <v>0</v>
      </c>
      <c r="Q3916" s="2" t="str">
        <f>VLOOKUP(M3916,[1]ArchetypeScores!E:W,19,FALSE)</f>
        <v>Other sector</v>
      </c>
      <c r="R3916" s="2">
        <f>VLOOKUP(M3916,[1]ArchetypeScores!E:I,5,FALSE)</f>
        <v>0</v>
      </c>
      <c r="S3916" s="2">
        <f>VLOOKUP(M3916,[1]ArchetypeScores!E:K,7,FALSE)</f>
        <v>1</v>
      </c>
      <c r="T3916" s="2" t="str">
        <f t="shared" si="61"/>
        <v>Indirect only</v>
      </c>
    </row>
    <row r="3917" spans="1:20" x14ac:dyDescent="0.3">
      <c r="A3917" s="2" t="s">
        <v>10140</v>
      </c>
      <c r="B3917" s="3" t="s">
        <v>10522</v>
      </c>
      <c r="C3917" s="3" t="s">
        <v>10523</v>
      </c>
      <c r="D3917" s="4">
        <v>5.1999999999999998E-2</v>
      </c>
      <c r="E3917" s="5" t="s">
        <v>1340</v>
      </c>
      <c r="F3917" s="4">
        <v>6.157E-2</v>
      </c>
      <c r="G3917" s="6">
        <v>48180</v>
      </c>
      <c r="H3917" s="3" t="s">
        <v>10166</v>
      </c>
      <c r="I3917" s="3" t="s">
        <v>10167</v>
      </c>
      <c r="J3917" s="3" t="s">
        <v>10524</v>
      </c>
      <c r="K3917" s="5" t="s">
        <v>118</v>
      </c>
      <c r="L3917" s="5">
        <v>1</v>
      </c>
      <c r="M3917" s="5" t="s">
        <v>275</v>
      </c>
      <c r="N3917" s="5">
        <f>VLOOKUP(M3917,[1]ArchetypeScores!E:N,10,FALSE)</f>
        <v>0</v>
      </c>
      <c r="O3917" s="5">
        <f>VLOOKUP(M3917,[1]ArchetypeScores!E:O,11,FALSE)</f>
        <v>-1</v>
      </c>
      <c r="P3917" s="5">
        <f>VLOOKUP(M3917,[1]ArchetypeScores!E:P,12,FALSE)</f>
        <v>0</v>
      </c>
      <c r="Q3917" s="2" t="str">
        <f>VLOOKUP(M3917,[1]ArchetypeScores!E:W,19,FALSE)</f>
        <v>Untargeted</v>
      </c>
      <c r="R3917" s="2">
        <f>VLOOKUP(M3917,[1]ArchetypeScores!E:I,5,FALSE)</f>
        <v>0</v>
      </c>
      <c r="S3917" s="2">
        <f>VLOOKUP(M3917,[1]ArchetypeScores!E:K,7,FALSE)</f>
        <v>0</v>
      </c>
      <c r="T3917" s="2" t="str">
        <f t="shared" si="61"/>
        <v>Not A&amp;R positive</v>
      </c>
    </row>
    <row r="3918" spans="1:20" x14ac:dyDescent="0.3">
      <c r="A3918" s="2" t="s">
        <v>10140</v>
      </c>
      <c r="B3918" s="3" t="s">
        <v>10525</v>
      </c>
      <c r="C3918" s="3" t="s">
        <v>10526</v>
      </c>
      <c r="D3918" s="4">
        <v>1</v>
      </c>
      <c r="E3918" s="5" t="s">
        <v>1340</v>
      </c>
      <c r="F3918" s="4">
        <v>1.1966399999999999</v>
      </c>
      <c r="G3918" s="6">
        <v>48161</v>
      </c>
      <c r="H3918" s="3" t="s">
        <v>10204</v>
      </c>
      <c r="I3918" s="3"/>
      <c r="J3918" s="3"/>
      <c r="K3918" s="5" t="s">
        <v>118</v>
      </c>
      <c r="L3918" s="5">
        <v>3</v>
      </c>
      <c r="M3918" s="5" t="s">
        <v>168</v>
      </c>
      <c r="N3918" s="5">
        <f>VLOOKUP(M3918,[1]ArchetypeScores!E:N,10,FALSE)</f>
        <v>0</v>
      </c>
      <c r="O3918" s="5">
        <f>VLOOKUP(M3918,[1]ArchetypeScores!E:O,11,FALSE)</f>
        <v>-1</v>
      </c>
      <c r="P3918" s="5">
        <f>VLOOKUP(M3918,[1]ArchetypeScores!E:P,12,FALSE)</f>
        <v>0</v>
      </c>
      <c r="Q3918" s="2" t="str">
        <f>VLOOKUP(M3918,[1]ArchetypeScores!E:W,19,FALSE)</f>
        <v>Untargeted</v>
      </c>
      <c r="R3918" s="2">
        <f>VLOOKUP(M3918,[1]ArchetypeScores!E:I,5,FALSE)</f>
        <v>0</v>
      </c>
      <c r="S3918" s="2">
        <f>VLOOKUP(M3918,[1]ArchetypeScores!E:K,7,FALSE)</f>
        <v>0</v>
      </c>
      <c r="T3918" s="2" t="str">
        <f t="shared" si="61"/>
        <v>Not A&amp;R positive</v>
      </c>
    </row>
    <row r="3919" spans="1:20" x14ac:dyDescent="0.3">
      <c r="A3919" s="2" t="s">
        <v>10527</v>
      </c>
      <c r="B3919" s="3" t="s">
        <v>10528</v>
      </c>
      <c r="C3919" s="3" t="s">
        <v>10529</v>
      </c>
      <c r="D3919" s="4">
        <v>1.7</v>
      </c>
      <c r="E3919" s="5" t="s">
        <v>10530</v>
      </c>
      <c r="F3919" s="4">
        <v>1.1169999999999999E-2</v>
      </c>
      <c r="G3919" s="6">
        <v>48289</v>
      </c>
      <c r="H3919" s="3" t="s">
        <v>10531</v>
      </c>
      <c r="I3919" s="3" t="s">
        <v>10532</v>
      </c>
      <c r="J3919" s="3"/>
      <c r="K3919" s="5" t="s">
        <v>94</v>
      </c>
      <c r="L3919" s="5">
        <v>1</v>
      </c>
      <c r="M3919" s="5" t="s">
        <v>95</v>
      </c>
      <c r="N3919" s="5">
        <f>VLOOKUP(M3919,[1]ArchetypeScores!E:N,10,FALSE)</f>
        <v>1</v>
      </c>
      <c r="O3919" s="5">
        <f>VLOOKUP(M3919,[1]ArchetypeScores!E:O,11,FALSE)</f>
        <v>-1</v>
      </c>
      <c r="P3919" s="5">
        <f>VLOOKUP(M3919,[1]ArchetypeScores!E:P,12,FALSE)</f>
        <v>0</v>
      </c>
      <c r="Q3919" s="2" t="str">
        <f>VLOOKUP(M3919,[1]ArchetypeScores!E:W,19,FALSE)</f>
        <v>Consumer (including agriculture and tourism)</v>
      </c>
      <c r="R3919" s="2">
        <f>VLOOKUP(M3919,[1]ArchetypeScores!E:I,5,FALSE)</f>
        <v>0</v>
      </c>
      <c r="S3919" s="2">
        <f>VLOOKUP(M3919,[1]ArchetypeScores!E:K,7,FALSE)</f>
        <v>0</v>
      </c>
      <c r="T3919" s="2" t="str">
        <f t="shared" si="61"/>
        <v>Not A&amp;R positive</v>
      </c>
    </row>
    <row r="3920" spans="1:20" x14ac:dyDescent="0.3">
      <c r="A3920" s="2" t="s">
        <v>10527</v>
      </c>
      <c r="B3920" s="3" t="s">
        <v>10533</v>
      </c>
      <c r="C3920" s="3" t="s">
        <v>10534</v>
      </c>
      <c r="D3920" s="4">
        <f>1/2</f>
        <v>0.5</v>
      </c>
      <c r="E3920" s="5" t="s">
        <v>10530</v>
      </c>
      <c r="F3920" s="4">
        <f>0.00709/2</f>
        <v>3.545E-3</v>
      </c>
      <c r="G3920" s="6">
        <v>48297</v>
      </c>
      <c r="H3920" s="3" t="s">
        <v>10535</v>
      </c>
      <c r="I3920" s="3"/>
      <c r="J3920" s="3"/>
      <c r="K3920" s="5" t="s">
        <v>94</v>
      </c>
      <c r="L3920" s="5">
        <v>4</v>
      </c>
      <c r="M3920" s="5" t="s">
        <v>160</v>
      </c>
      <c r="N3920" s="5">
        <f>VLOOKUP(M3920,[1]ArchetypeScores!E:N,10,FALSE)</f>
        <v>1</v>
      </c>
      <c r="O3920" s="5">
        <f>VLOOKUP(M3920,[1]ArchetypeScores!E:O,11,FALSE)</f>
        <v>0</v>
      </c>
      <c r="P3920" s="5">
        <f>VLOOKUP(M3920,[1]ArchetypeScores!E:P,12,FALSE)</f>
        <v>1</v>
      </c>
      <c r="Q3920" s="2" t="e">
        <f>VLOOKUP(M3920,[1]ArchetypeScores!E:W,19,FALSE)</f>
        <v>#N/A</v>
      </c>
      <c r="R3920" s="2">
        <f>VLOOKUP(M3920,[1]ArchetypeScores!E:I,5,FALSE)</f>
        <v>0</v>
      </c>
      <c r="S3920" s="2">
        <f>VLOOKUP(M3920,[1]ArchetypeScores!E:K,7,FALSE)</f>
        <v>1</v>
      </c>
      <c r="T3920" s="2" t="str">
        <f t="shared" si="61"/>
        <v>Indirect only</v>
      </c>
    </row>
    <row r="3921" spans="1:20" x14ac:dyDescent="0.3">
      <c r="A3921" s="2" t="s">
        <v>10527</v>
      </c>
      <c r="B3921" s="3" t="s">
        <v>10533</v>
      </c>
      <c r="C3921" s="3" t="s">
        <v>10534</v>
      </c>
      <c r="D3921" s="4">
        <f>1/2</f>
        <v>0.5</v>
      </c>
      <c r="E3921" s="5" t="s">
        <v>10530</v>
      </c>
      <c r="F3921" s="4">
        <f>0.00709/2</f>
        <v>3.545E-3</v>
      </c>
      <c r="G3921" s="6">
        <v>48297</v>
      </c>
      <c r="H3921" s="3" t="s">
        <v>10535</v>
      </c>
      <c r="I3921" s="3"/>
      <c r="J3921" s="3"/>
      <c r="K3921" s="5" t="s">
        <v>94</v>
      </c>
      <c r="L3921" s="5">
        <v>8</v>
      </c>
      <c r="M3921" s="5" t="s">
        <v>7851</v>
      </c>
      <c r="N3921" s="5">
        <f>VLOOKUP(M3921,[1]ArchetypeScores!E:N,10,FALSE)</f>
        <v>1</v>
      </c>
      <c r="O3921" s="5">
        <f>VLOOKUP(M3921,[1]ArchetypeScores!E:O,11,FALSE)</f>
        <v>0</v>
      </c>
      <c r="P3921" s="5">
        <f>VLOOKUP(M3921,[1]ArchetypeScores!E:P,12,FALSE)</f>
        <v>1</v>
      </c>
      <c r="Q3921" s="2" t="e">
        <f>VLOOKUP(M3921,[1]ArchetypeScores!E:W,19,FALSE)</f>
        <v>#N/A</v>
      </c>
      <c r="R3921" s="2">
        <f>VLOOKUP(M3921,[1]ArchetypeScores!E:I,5,FALSE)</f>
        <v>0</v>
      </c>
      <c r="S3921" s="2">
        <f>VLOOKUP(M3921,[1]ArchetypeScores!E:K,7,FALSE)</f>
        <v>1</v>
      </c>
      <c r="T3921" s="2" t="str">
        <f t="shared" si="61"/>
        <v>Indirect only</v>
      </c>
    </row>
    <row r="3922" spans="1:20" x14ac:dyDescent="0.3">
      <c r="A3922" s="2" t="s">
        <v>10527</v>
      </c>
      <c r="B3922" s="8" t="s">
        <v>10536</v>
      </c>
      <c r="C3922" s="3" t="s">
        <v>10537</v>
      </c>
      <c r="D3922" s="4">
        <v>1</v>
      </c>
      <c r="E3922" s="5" t="s">
        <v>10530</v>
      </c>
      <c r="F3922" s="4">
        <v>6.79E-3</v>
      </c>
      <c r="G3922" s="6">
        <v>48298</v>
      </c>
      <c r="H3922" s="3" t="s">
        <v>10538</v>
      </c>
      <c r="I3922" s="3"/>
      <c r="J3922" s="3"/>
      <c r="K3922" s="5" t="s">
        <v>57</v>
      </c>
      <c r="L3922" s="5">
        <v>1</v>
      </c>
      <c r="M3922" s="5" t="s">
        <v>123</v>
      </c>
      <c r="N3922" s="5">
        <f>VLOOKUP(M3922,[1]ArchetypeScores!E:N,10,FALSE)</f>
        <v>0</v>
      </c>
      <c r="O3922" s="5">
        <f>VLOOKUP(M3922,[1]ArchetypeScores!E:O,11,FALSE)</f>
        <v>-1</v>
      </c>
      <c r="P3922" s="5">
        <f>VLOOKUP(M3922,[1]ArchetypeScores!E:P,12,FALSE)</f>
        <v>0</v>
      </c>
      <c r="Q3922" s="2" t="str">
        <f>VLOOKUP(M3922,[1]ArchetypeScores!E:W,19,FALSE)</f>
        <v>Consumer (including agriculture and tourism)</v>
      </c>
      <c r="R3922" s="2">
        <f>VLOOKUP(M3922,[1]ArchetypeScores!E:I,5,FALSE)</f>
        <v>0</v>
      </c>
      <c r="S3922" s="2">
        <f>VLOOKUP(M3922,[1]ArchetypeScores!E:K,7,FALSE)</f>
        <v>0</v>
      </c>
      <c r="T3922" s="2" t="str">
        <f t="shared" si="61"/>
        <v>Not A&amp;R positive</v>
      </c>
    </row>
    <row r="3923" spans="1:20" x14ac:dyDescent="0.3">
      <c r="A3923" s="2" t="s">
        <v>10527</v>
      </c>
      <c r="B3923" s="3" t="s">
        <v>10539</v>
      </c>
      <c r="C3923" s="3" t="s">
        <v>10540</v>
      </c>
      <c r="D3923" s="4">
        <v>5</v>
      </c>
      <c r="E3923" s="5" t="s">
        <v>10530</v>
      </c>
      <c r="F3923" s="4">
        <v>3.2840000000000001E-2</v>
      </c>
      <c r="G3923" s="6">
        <v>48288</v>
      </c>
      <c r="H3923" s="3" t="s">
        <v>10531</v>
      </c>
      <c r="I3923" s="3" t="s">
        <v>10532</v>
      </c>
      <c r="J3923" s="3"/>
      <c r="K3923" s="5" t="s">
        <v>38</v>
      </c>
      <c r="L3923" s="5">
        <v>13</v>
      </c>
      <c r="M3923" s="5" t="s">
        <v>39</v>
      </c>
      <c r="N3923" s="5">
        <f>VLOOKUP(M3923,[1]ArchetypeScores!E:N,10,FALSE)</f>
        <v>0</v>
      </c>
      <c r="O3923" s="5">
        <f>VLOOKUP(M3923,[1]ArchetypeScores!E:O,11,FALSE)</f>
        <v>-2</v>
      </c>
      <c r="P3923" s="5">
        <f>VLOOKUP(M3923,[1]ArchetypeScores!E:P,12,FALSE)</f>
        <v>0</v>
      </c>
      <c r="Q3923" s="2" t="str">
        <f>VLOOKUP(M3923,[1]ArchetypeScores!E:W,19,FALSE)</f>
        <v>Industrials - transportation</v>
      </c>
      <c r="R3923" s="2">
        <f>VLOOKUP(M3923,[1]ArchetypeScores!E:I,5,FALSE)</f>
        <v>0</v>
      </c>
      <c r="S3923" s="2">
        <f>VLOOKUP(M3923,[1]ArchetypeScores!E:K,7,FALSE)</f>
        <v>0</v>
      </c>
      <c r="T3923" s="2" t="str">
        <f t="shared" si="61"/>
        <v>Not A&amp;R positive</v>
      </c>
    </row>
    <row r="3924" spans="1:20" x14ac:dyDescent="0.3">
      <c r="A3924" s="2" t="s">
        <v>10527</v>
      </c>
      <c r="B3924" s="3" t="s">
        <v>10541</v>
      </c>
      <c r="C3924" s="10" t="s">
        <v>10542</v>
      </c>
      <c r="D3924" s="4">
        <f t="shared" ref="D3924:D3932" si="62">10/9</f>
        <v>1.1111111111111112</v>
      </c>
      <c r="E3924" s="5" t="s">
        <v>10530</v>
      </c>
      <c r="F3924" s="4">
        <f t="shared" ref="F3924:F3932" si="63">0.07255/9</f>
        <v>8.0611111111111109E-3</v>
      </c>
      <c r="G3924" s="6">
        <v>48301</v>
      </c>
      <c r="H3924" s="3" t="s">
        <v>10543</v>
      </c>
      <c r="I3924" s="3"/>
      <c r="J3924" s="3"/>
      <c r="K3924" s="5" t="s">
        <v>112</v>
      </c>
      <c r="L3924" s="5" t="s">
        <v>112</v>
      </c>
      <c r="M3924" s="5" t="s">
        <v>961</v>
      </c>
      <c r="N3924" s="5">
        <f>VLOOKUP(M3924,[1]ArchetypeScores!E:N,10,FALSE)</f>
        <v>0</v>
      </c>
      <c r="O3924" s="5">
        <f>VLOOKUP(M3924,[1]ArchetypeScores!E:O,11,FALSE)</f>
        <v>0</v>
      </c>
      <c r="P3924" s="5">
        <f>VLOOKUP(M3924,[1]ArchetypeScores!E:P,12,FALSE)</f>
        <v>0</v>
      </c>
      <c r="Q3924" s="2" t="str">
        <f>VLOOKUP(M3924,[1]ArchetypeScores!E:W,19,FALSE)</f>
        <v>Untargeted</v>
      </c>
      <c r="R3924" s="2">
        <f>VLOOKUP(M3924,[1]ArchetypeScores!E:I,5,FALSE)</f>
        <v>0</v>
      </c>
      <c r="S3924" s="2">
        <f>VLOOKUP(M3924,[1]ArchetypeScores!E:K,7,FALSE)</f>
        <v>0</v>
      </c>
      <c r="T3924" s="2" t="str">
        <f t="shared" si="61"/>
        <v>Not A&amp;R positive</v>
      </c>
    </row>
    <row r="3925" spans="1:20" x14ac:dyDescent="0.3">
      <c r="A3925" s="2" t="s">
        <v>10527</v>
      </c>
      <c r="B3925" s="3" t="s">
        <v>10541</v>
      </c>
      <c r="C3925" s="10" t="s">
        <v>10544</v>
      </c>
      <c r="D3925" s="4">
        <f t="shared" si="62"/>
        <v>1.1111111111111112</v>
      </c>
      <c r="E3925" s="5" t="s">
        <v>10530</v>
      </c>
      <c r="F3925" s="4">
        <f t="shared" si="63"/>
        <v>8.0611111111111109E-3</v>
      </c>
      <c r="G3925" s="6">
        <v>48301</v>
      </c>
      <c r="H3925" s="3" t="s">
        <v>10543</v>
      </c>
      <c r="I3925" s="3"/>
      <c r="J3925" s="3"/>
      <c r="K3925" s="5" t="s">
        <v>118</v>
      </c>
      <c r="L3925" s="5">
        <v>3</v>
      </c>
      <c r="M3925" s="5" t="s">
        <v>168</v>
      </c>
      <c r="N3925" s="5">
        <f>VLOOKUP(M3925,[1]ArchetypeScores!E:N,10,FALSE)</f>
        <v>0</v>
      </c>
      <c r="O3925" s="5">
        <f>VLOOKUP(M3925,[1]ArchetypeScores!E:O,11,FALSE)</f>
        <v>-1</v>
      </c>
      <c r="P3925" s="5">
        <f>VLOOKUP(M3925,[1]ArchetypeScores!E:P,12,FALSE)</f>
        <v>0</v>
      </c>
      <c r="Q3925" s="2" t="str">
        <f>VLOOKUP(M3925,[1]ArchetypeScores!E:W,19,FALSE)</f>
        <v>Untargeted</v>
      </c>
      <c r="R3925" s="2">
        <f>VLOOKUP(M3925,[1]ArchetypeScores!E:I,5,FALSE)</f>
        <v>0</v>
      </c>
      <c r="S3925" s="2">
        <f>VLOOKUP(M3925,[1]ArchetypeScores!E:K,7,FALSE)</f>
        <v>0</v>
      </c>
      <c r="T3925" s="2" t="str">
        <f t="shared" si="61"/>
        <v>Not A&amp;R positive</v>
      </c>
    </row>
    <row r="3926" spans="1:20" x14ac:dyDescent="0.3">
      <c r="A3926" s="2" t="s">
        <v>10527</v>
      </c>
      <c r="B3926" s="3" t="s">
        <v>10541</v>
      </c>
      <c r="C3926" s="10" t="s">
        <v>10545</v>
      </c>
      <c r="D3926" s="4">
        <f t="shared" si="62"/>
        <v>1.1111111111111112</v>
      </c>
      <c r="E3926" s="5" t="s">
        <v>10530</v>
      </c>
      <c r="F3926" s="4">
        <f t="shared" si="63"/>
        <v>8.0611111111111109E-3</v>
      </c>
      <c r="G3926" s="6">
        <v>48301</v>
      </c>
      <c r="H3926" s="3" t="s">
        <v>10543</v>
      </c>
      <c r="I3926" s="3"/>
      <c r="J3926" s="3"/>
      <c r="K3926" s="5" t="s">
        <v>57</v>
      </c>
      <c r="L3926" s="5">
        <v>17</v>
      </c>
      <c r="M3926" s="5" t="s">
        <v>210</v>
      </c>
      <c r="N3926" s="5">
        <f>VLOOKUP(M3926,[1]ArchetypeScores!E:N,10,FALSE)</f>
        <v>0</v>
      </c>
      <c r="O3926" s="5">
        <f>VLOOKUP(M3926,[1]ArchetypeScores!E:O,11,FALSE)</f>
        <v>-1</v>
      </c>
      <c r="P3926" s="5">
        <f>VLOOKUP(M3926,[1]ArchetypeScores!E:P,12,FALSE)</f>
        <v>0</v>
      </c>
      <c r="Q3926" s="2" t="str">
        <f>VLOOKUP(M3926,[1]ArchetypeScores!E:W,19,FALSE)</f>
        <v>Consumer (including agriculture and tourism)</v>
      </c>
      <c r="R3926" s="2">
        <f>VLOOKUP(M3926,[1]ArchetypeScores!E:I,5,FALSE)</f>
        <v>0</v>
      </c>
      <c r="S3926" s="2">
        <f>VLOOKUP(M3926,[1]ArchetypeScores!E:K,7,FALSE)</f>
        <v>0</v>
      </c>
      <c r="T3926" s="2" t="str">
        <f t="shared" si="61"/>
        <v>Not A&amp;R positive</v>
      </c>
    </row>
    <row r="3927" spans="1:20" x14ac:dyDescent="0.3">
      <c r="A3927" s="2" t="s">
        <v>10527</v>
      </c>
      <c r="B3927" s="3" t="s">
        <v>10541</v>
      </c>
      <c r="C3927" s="10" t="s">
        <v>10546</v>
      </c>
      <c r="D3927" s="4">
        <f t="shared" si="62"/>
        <v>1.1111111111111112</v>
      </c>
      <c r="E3927" s="5" t="s">
        <v>10530</v>
      </c>
      <c r="F3927" s="4">
        <f t="shared" si="63"/>
        <v>8.0611111111111109E-3</v>
      </c>
      <c r="G3927" s="6">
        <v>48301</v>
      </c>
      <c r="H3927" s="3" t="s">
        <v>10543</v>
      </c>
      <c r="I3927" s="3"/>
      <c r="J3927" s="3"/>
      <c r="K3927" s="5" t="s">
        <v>118</v>
      </c>
      <c r="L3927" s="5">
        <v>3</v>
      </c>
      <c r="M3927" s="5" t="s">
        <v>168</v>
      </c>
      <c r="N3927" s="5">
        <f>VLOOKUP(M3927,[1]ArchetypeScores!E:N,10,FALSE)</f>
        <v>0</v>
      </c>
      <c r="O3927" s="5">
        <f>VLOOKUP(M3927,[1]ArchetypeScores!E:O,11,FALSE)</f>
        <v>-1</v>
      </c>
      <c r="P3927" s="5">
        <f>VLOOKUP(M3927,[1]ArchetypeScores!E:P,12,FALSE)</f>
        <v>0</v>
      </c>
      <c r="Q3927" s="2" t="str">
        <f>VLOOKUP(M3927,[1]ArchetypeScores!E:W,19,FALSE)</f>
        <v>Untargeted</v>
      </c>
      <c r="R3927" s="2">
        <f>VLOOKUP(M3927,[1]ArchetypeScores!E:I,5,FALSE)</f>
        <v>0</v>
      </c>
      <c r="S3927" s="2">
        <f>VLOOKUP(M3927,[1]ArchetypeScores!E:K,7,FALSE)</f>
        <v>0</v>
      </c>
      <c r="T3927" s="2" t="str">
        <f t="shared" si="61"/>
        <v>Not A&amp;R positive</v>
      </c>
    </row>
    <row r="3928" spans="1:20" x14ac:dyDescent="0.3">
      <c r="A3928" s="2" t="s">
        <v>10527</v>
      </c>
      <c r="B3928" s="3" t="s">
        <v>10541</v>
      </c>
      <c r="C3928" s="10" t="s">
        <v>10547</v>
      </c>
      <c r="D3928" s="4">
        <f t="shared" si="62"/>
        <v>1.1111111111111112</v>
      </c>
      <c r="E3928" s="5" t="s">
        <v>10530</v>
      </c>
      <c r="F3928" s="4">
        <f t="shared" si="63"/>
        <v>8.0611111111111109E-3</v>
      </c>
      <c r="G3928" s="6">
        <v>48301</v>
      </c>
      <c r="H3928" s="3" t="s">
        <v>10543</v>
      </c>
      <c r="I3928" s="3"/>
      <c r="J3928" s="3"/>
      <c r="K3928" s="5" t="s">
        <v>57</v>
      </c>
      <c r="L3928" s="5">
        <v>17</v>
      </c>
      <c r="M3928" s="5" t="s">
        <v>210</v>
      </c>
      <c r="N3928" s="5">
        <f>VLOOKUP(M3928,[1]ArchetypeScores!E:N,10,FALSE)</f>
        <v>0</v>
      </c>
      <c r="O3928" s="5">
        <f>VLOOKUP(M3928,[1]ArchetypeScores!E:O,11,FALSE)</f>
        <v>-1</v>
      </c>
      <c r="P3928" s="5">
        <f>VLOOKUP(M3928,[1]ArchetypeScores!E:P,12,FALSE)</f>
        <v>0</v>
      </c>
      <c r="Q3928" s="2" t="str">
        <f>VLOOKUP(M3928,[1]ArchetypeScores!E:W,19,FALSE)</f>
        <v>Consumer (including agriculture and tourism)</v>
      </c>
      <c r="R3928" s="2">
        <f>VLOOKUP(M3928,[1]ArchetypeScores!E:I,5,FALSE)</f>
        <v>0</v>
      </c>
      <c r="S3928" s="2">
        <f>VLOOKUP(M3928,[1]ArchetypeScores!E:K,7,FALSE)</f>
        <v>0</v>
      </c>
      <c r="T3928" s="2" t="str">
        <f t="shared" si="61"/>
        <v>Not A&amp;R positive</v>
      </c>
    </row>
    <row r="3929" spans="1:20" x14ac:dyDescent="0.3">
      <c r="A3929" s="2" t="s">
        <v>10527</v>
      </c>
      <c r="B3929" s="3" t="s">
        <v>10541</v>
      </c>
      <c r="C3929" s="10" t="s">
        <v>10548</v>
      </c>
      <c r="D3929" s="4">
        <f t="shared" si="62"/>
        <v>1.1111111111111112</v>
      </c>
      <c r="E3929" s="5" t="s">
        <v>10530</v>
      </c>
      <c r="F3929" s="4">
        <f t="shared" si="63"/>
        <v>8.0611111111111109E-3</v>
      </c>
      <c r="G3929" s="6">
        <v>48301</v>
      </c>
      <c r="H3929" s="3" t="s">
        <v>10543</v>
      </c>
      <c r="I3929" s="3"/>
      <c r="J3929" s="3"/>
      <c r="K3929" s="5" t="s">
        <v>57</v>
      </c>
      <c r="L3929" s="5">
        <v>29</v>
      </c>
      <c r="M3929" s="5" t="s">
        <v>58</v>
      </c>
      <c r="N3929" s="5">
        <f>VLOOKUP(M3929,[1]ArchetypeScores!E:N,10,FALSE)</f>
        <v>0</v>
      </c>
      <c r="O3929" s="5">
        <f>VLOOKUP(M3929,[1]ArchetypeScores!E:O,11,FALSE)</f>
        <v>-1</v>
      </c>
      <c r="P3929" s="5">
        <f>VLOOKUP(M3929,[1]ArchetypeScores!E:P,12,FALSE)</f>
        <v>0</v>
      </c>
      <c r="Q3929" s="2" t="str">
        <f>VLOOKUP(M3929,[1]ArchetypeScores!E:W,19,FALSE)</f>
        <v>Untargeted</v>
      </c>
      <c r="R3929" s="2">
        <f>VLOOKUP(M3929,[1]ArchetypeScores!E:I,5,FALSE)</f>
        <v>0</v>
      </c>
      <c r="S3929" s="2">
        <f>VLOOKUP(M3929,[1]ArchetypeScores!E:K,7,FALSE)</f>
        <v>0</v>
      </c>
      <c r="T3929" s="2" t="str">
        <f t="shared" si="61"/>
        <v>Not A&amp;R positive</v>
      </c>
    </row>
    <row r="3930" spans="1:20" x14ac:dyDescent="0.3">
      <c r="A3930" s="2" t="s">
        <v>10527</v>
      </c>
      <c r="B3930" s="3" t="s">
        <v>10541</v>
      </c>
      <c r="C3930" s="10" t="s">
        <v>10549</v>
      </c>
      <c r="D3930" s="4">
        <f t="shared" si="62"/>
        <v>1.1111111111111112</v>
      </c>
      <c r="E3930" s="5" t="s">
        <v>10530</v>
      </c>
      <c r="F3930" s="4">
        <f t="shared" si="63"/>
        <v>8.0611111111111109E-3</v>
      </c>
      <c r="G3930" s="6">
        <v>48301</v>
      </c>
      <c r="H3930" s="3" t="s">
        <v>10543</v>
      </c>
      <c r="I3930" s="3"/>
      <c r="J3930" s="3"/>
      <c r="K3930" s="5" t="s">
        <v>118</v>
      </c>
      <c r="L3930" s="5">
        <v>2</v>
      </c>
      <c r="M3930" s="5" t="s">
        <v>226</v>
      </c>
      <c r="N3930" s="5">
        <f>VLOOKUP(M3930,[1]ArchetypeScores!E:N,10,FALSE)</f>
        <v>0</v>
      </c>
      <c r="O3930" s="5">
        <f>VLOOKUP(M3930,[1]ArchetypeScores!E:O,11,FALSE)</f>
        <v>-1</v>
      </c>
      <c r="P3930" s="5">
        <f>VLOOKUP(M3930,[1]ArchetypeScores!E:P,12,FALSE)</f>
        <v>0</v>
      </c>
      <c r="Q3930" s="2" t="str">
        <f>VLOOKUP(M3930,[1]ArchetypeScores!E:W,19,FALSE)</f>
        <v>Untargeted</v>
      </c>
      <c r="R3930" s="2">
        <f>VLOOKUP(M3930,[1]ArchetypeScores!E:I,5,FALSE)</f>
        <v>0</v>
      </c>
      <c r="S3930" s="2">
        <f>VLOOKUP(M3930,[1]ArchetypeScores!E:K,7,FALSE)</f>
        <v>0</v>
      </c>
      <c r="T3930" s="2" t="str">
        <f t="shared" si="61"/>
        <v>Not A&amp;R positive</v>
      </c>
    </row>
    <row r="3931" spans="1:20" x14ac:dyDescent="0.3">
      <c r="A3931" s="2" t="s">
        <v>10527</v>
      </c>
      <c r="B3931" s="3" t="s">
        <v>10541</v>
      </c>
      <c r="C3931" s="10" t="s">
        <v>10550</v>
      </c>
      <c r="D3931" s="4">
        <f t="shared" si="62"/>
        <v>1.1111111111111112</v>
      </c>
      <c r="E3931" s="5" t="s">
        <v>10530</v>
      </c>
      <c r="F3931" s="4">
        <f t="shared" si="63"/>
        <v>8.0611111111111109E-3</v>
      </c>
      <c r="G3931" s="6">
        <v>48301</v>
      </c>
      <c r="H3931" s="3" t="s">
        <v>10543</v>
      </c>
      <c r="I3931" s="3"/>
      <c r="J3931" s="3"/>
      <c r="K3931" s="5" t="s">
        <v>57</v>
      </c>
      <c r="L3931" s="5">
        <v>29</v>
      </c>
      <c r="M3931" s="5" t="s">
        <v>58</v>
      </c>
      <c r="N3931" s="5">
        <f>VLOOKUP(M3931,[1]ArchetypeScores!E:N,10,FALSE)</f>
        <v>0</v>
      </c>
      <c r="O3931" s="5">
        <f>VLOOKUP(M3931,[1]ArchetypeScores!E:O,11,FALSE)</f>
        <v>-1</v>
      </c>
      <c r="P3931" s="5">
        <f>VLOOKUP(M3931,[1]ArchetypeScores!E:P,12,FALSE)</f>
        <v>0</v>
      </c>
      <c r="Q3931" s="2" t="str">
        <f>VLOOKUP(M3931,[1]ArchetypeScores!E:W,19,FALSE)</f>
        <v>Untargeted</v>
      </c>
      <c r="R3931" s="2">
        <f>VLOOKUP(M3931,[1]ArchetypeScores!E:I,5,FALSE)</f>
        <v>0</v>
      </c>
      <c r="S3931" s="2">
        <f>VLOOKUP(M3931,[1]ArchetypeScores!E:K,7,FALSE)</f>
        <v>0</v>
      </c>
      <c r="T3931" s="2" t="str">
        <f t="shared" si="61"/>
        <v>Not A&amp;R positive</v>
      </c>
    </row>
    <row r="3932" spans="1:20" x14ac:dyDescent="0.3">
      <c r="A3932" s="2" t="s">
        <v>10527</v>
      </c>
      <c r="B3932" s="3" t="s">
        <v>10541</v>
      </c>
      <c r="C3932" s="10" t="s">
        <v>10551</v>
      </c>
      <c r="D3932" s="4">
        <f t="shared" si="62"/>
        <v>1.1111111111111112</v>
      </c>
      <c r="E3932" s="5" t="s">
        <v>10530</v>
      </c>
      <c r="F3932" s="4">
        <f t="shared" si="63"/>
        <v>8.0611111111111109E-3</v>
      </c>
      <c r="G3932" s="6">
        <v>48301</v>
      </c>
      <c r="H3932" s="3" t="s">
        <v>10543</v>
      </c>
      <c r="I3932" s="3"/>
      <c r="J3932" s="3"/>
      <c r="K3932" s="5" t="s">
        <v>392</v>
      </c>
      <c r="L3932" s="5">
        <v>2</v>
      </c>
      <c r="M3932" s="5" t="s">
        <v>3902</v>
      </c>
      <c r="N3932" s="5">
        <f>VLOOKUP(M3932,[1]ArchetypeScores!E:N,10,FALSE)</f>
        <v>0</v>
      </c>
      <c r="O3932" s="5">
        <f>VLOOKUP(M3932,[1]ArchetypeScores!E:O,11,FALSE)</f>
        <v>-1</v>
      </c>
      <c r="P3932" s="5">
        <f>VLOOKUP(M3932,[1]ArchetypeScores!E:P,12,FALSE)</f>
        <v>0</v>
      </c>
      <c r="Q3932" s="2" t="str">
        <f>VLOOKUP(M3932,[1]ArchetypeScores!E:W,19,FALSE)</f>
        <v>Education and training</v>
      </c>
      <c r="R3932" s="2">
        <f>VLOOKUP(M3932,[1]ArchetypeScores!E:I,5,FALSE)</f>
        <v>0</v>
      </c>
      <c r="S3932" s="2">
        <f>VLOOKUP(M3932,[1]ArchetypeScores!E:K,7,FALSE)</f>
        <v>0</v>
      </c>
      <c r="T3932" s="2" t="str">
        <f t="shared" si="61"/>
        <v>Not A&amp;R positive</v>
      </c>
    </row>
    <row r="3933" spans="1:20" x14ac:dyDescent="0.3">
      <c r="A3933" s="2" t="s">
        <v>10527</v>
      </c>
      <c r="B3933" s="3" t="s">
        <v>10552</v>
      </c>
      <c r="C3933" s="3" t="s">
        <v>10553</v>
      </c>
      <c r="D3933" s="4">
        <v>0.54</v>
      </c>
      <c r="E3933" s="5" t="s">
        <v>10530</v>
      </c>
      <c r="F3933" s="4">
        <v>3.5500000000000002E-3</v>
      </c>
      <c r="G3933" s="6">
        <v>48294</v>
      </c>
      <c r="H3933" s="3" t="s">
        <v>10554</v>
      </c>
      <c r="I3933" s="3"/>
      <c r="J3933" s="3"/>
      <c r="K3933" s="5" t="s">
        <v>67</v>
      </c>
      <c r="L3933" s="5">
        <v>2</v>
      </c>
      <c r="M3933" s="5" t="s">
        <v>68</v>
      </c>
      <c r="N3933" s="5">
        <f>VLOOKUP(M3933,[1]ArchetypeScores!E:N,10,FALSE)</f>
        <v>0</v>
      </c>
      <c r="O3933" s="5">
        <f>VLOOKUP(M3933,[1]ArchetypeScores!E:O,11,FALSE)</f>
        <v>-1</v>
      </c>
      <c r="P3933" s="5">
        <f>VLOOKUP(M3933,[1]ArchetypeScores!E:P,12,FALSE)</f>
        <v>0</v>
      </c>
      <c r="Q3933" s="2" t="str">
        <f>VLOOKUP(M3933,[1]ArchetypeScores!E:W,19,FALSE)</f>
        <v>Untargeted</v>
      </c>
      <c r="R3933" s="2">
        <f>VLOOKUP(M3933,[1]ArchetypeScores!E:I,5,FALSE)</f>
        <v>0</v>
      </c>
      <c r="S3933" s="2">
        <f>VLOOKUP(M3933,[1]ArchetypeScores!E:K,7,FALSE)</f>
        <v>0</v>
      </c>
      <c r="T3933" s="2" t="str">
        <f t="shared" si="61"/>
        <v>Not A&amp;R positive</v>
      </c>
    </row>
    <row r="3934" spans="1:20" x14ac:dyDescent="0.3">
      <c r="A3934" s="2" t="s">
        <v>10527</v>
      </c>
      <c r="B3934" s="3" t="s">
        <v>10555</v>
      </c>
      <c r="C3934" s="3" t="s">
        <v>10556</v>
      </c>
      <c r="D3934" s="4">
        <v>1</v>
      </c>
      <c r="E3934" s="5" t="s">
        <v>10530</v>
      </c>
      <c r="F3934" s="4">
        <v>6.62E-3</v>
      </c>
      <c r="G3934" s="6">
        <v>48281</v>
      </c>
      <c r="H3934" s="3" t="s">
        <v>10557</v>
      </c>
      <c r="I3934" s="3" t="s">
        <v>10532</v>
      </c>
      <c r="J3934" s="3"/>
      <c r="K3934" s="5" t="s">
        <v>57</v>
      </c>
      <c r="L3934" s="5">
        <v>29</v>
      </c>
      <c r="M3934" s="5" t="s">
        <v>58</v>
      </c>
      <c r="N3934" s="5">
        <f>VLOOKUP(M3934,[1]ArchetypeScores!E:N,10,FALSE)</f>
        <v>0</v>
      </c>
      <c r="O3934" s="5">
        <f>VLOOKUP(M3934,[1]ArchetypeScores!E:O,11,FALSE)</f>
        <v>-1</v>
      </c>
      <c r="P3934" s="5">
        <f>VLOOKUP(M3934,[1]ArchetypeScores!E:P,12,FALSE)</f>
        <v>0</v>
      </c>
      <c r="Q3934" s="2" t="str">
        <f>VLOOKUP(M3934,[1]ArchetypeScores!E:W,19,FALSE)</f>
        <v>Untargeted</v>
      </c>
      <c r="R3934" s="2">
        <f>VLOOKUP(M3934,[1]ArchetypeScores!E:I,5,FALSE)</f>
        <v>0</v>
      </c>
      <c r="S3934" s="2">
        <f>VLOOKUP(M3934,[1]ArchetypeScores!E:K,7,FALSE)</f>
        <v>0</v>
      </c>
      <c r="T3934" s="2" t="str">
        <f t="shared" si="61"/>
        <v>Not A&amp;R positive</v>
      </c>
    </row>
    <row r="3935" spans="1:20" x14ac:dyDescent="0.3">
      <c r="A3935" s="2" t="s">
        <v>10527</v>
      </c>
      <c r="B3935" s="3" t="s">
        <v>10558</v>
      </c>
      <c r="C3935" s="3" t="s">
        <v>10559</v>
      </c>
      <c r="D3935" s="4">
        <v>33</v>
      </c>
      <c r="E3935" s="5" t="s">
        <v>10530</v>
      </c>
      <c r="F3935" s="4">
        <v>0.22090000000000001</v>
      </c>
      <c r="G3935" s="6">
        <v>48303</v>
      </c>
      <c r="H3935" s="3" t="s">
        <v>10560</v>
      </c>
      <c r="I3935" s="3" t="s">
        <v>10561</v>
      </c>
      <c r="J3935" s="3"/>
      <c r="K3935" s="5" t="s">
        <v>112</v>
      </c>
      <c r="L3935" s="5" t="s">
        <v>112</v>
      </c>
      <c r="M3935" s="5" t="s">
        <v>961</v>
      </c>
      <c r="N3935" s="5">
        <f>VLOOKUP(M3935,[1]ArchetypeScores!E:N,10,FALSE)</f>
        <v>0</v>
      </c>
      <c r="O3935" s="5">
        <f>VLOOKUP(M3935,[1]ArchetypeScores!E:O,11,FALSE)</f>
        <v>0</v>
      </c>
      <c r="P3935" s="5">
        <f>VLOOKUP(M3935,[1]ArchetypeScores!E:P,12,FALSE)</f>
        <v>0</v>
      </c>
      <c r="Q3935" s="2" t="str">
        <f>VLOOKUP(M3935,[1]ArchetypeScores!E:W,19,FALSE)</f>
        <v>Untargeted</v>
      </c>
      <c r="R3935" s="2">
        <f>VLOOKUP(M3935,[1]ArchetypeScores!E:I,5,FALSE)</f>
        <v>0</v>
      </c>
      <c r="S3935" s="2">
        <f>VLOOKUP(M3935,[1]ArchetypeScores!E:K,7,FALSE)</f>
        <v>0</v>
      </c>
      <c r="T3935" s="2" t="str">
        <f t="shared" si="61"/>
        <v>Not A&amp;R positive</v>
      </c>
    </row>
    <row r="3936" spans="1:20" x14ac:dyDescent="0.3">
      <c r="A3936" s="2" t="s">
        <v>10527</v>
      </c>
      <c r="B3936" s="3" t="s">
        <v>10562</v>
      </c>
      <c r="C3936" s="3" t="s">
        <v>10563</v>
      </c>
      <c r="D3936" s="4">
        <v>1.8</v>
      </c>
      <c r="E3936" s="5" t="s">
        <v>10530</v>
      </c>
      <c r="F3936" s="4">
        <v>1.1820000000000001E-2</v>
      </c>
      <c r="G3936" s="6">
        <v>48290</v>
      </c>
      <c r="H3936" s="3" t="s">
        <v>10531</v>
      </c>
      <c r="I3936" s="3" t="s">
        <v>10532</v>
      </c>
      <c r="J3936" s="3"/>
      <c r="K3936" s="5" t="s">
        <v>175</v>
      </c>
      <c r="L3936" s="5">
        <v>1</v>
      </c>
      <c r="M3936" s="5" t="s">
        <v>176</v>
      </c>
      <c r="N3936" s="5">
        <f>VLOOKUP(M3936,[1]ArchetypeScores!E:N,10,FALSE)</f>
        <v>1</v>
      </c>
      <c r="O3936" s="5">
        <f>VLOOKUP(M3936,[1]ArchetypeScores!E:O,11,FALSE)</f>
        <v>-2</v>
      </c>
      <c r="P3936" s="5">
        <f>VLOOKUP(M3936,[1]ArchetypeScores!E:P,12,FALSE)</f>
        <v>0</v>
      </c>
      <c r="Q3936" s="2" t="str">
        <f>VLOOKUP(M3936,[1]ArchetypeScores!E:W,19,FALSE)</f>
        <v>Other sector</v>
      </c>
      <c r="R3936" s="2">
        <f>VLOOKUP(M3936,[1]ArchetypeScores!E:I,5,FALSE)</f>
        <v>0</v>
      </c>
      <c r="S3936" s="2">
        <f>VLOOKUP(M3936,[1]ArchetypeScores!E:K,7,FALSE)</f>
        <v>1</v>
      </c>
      <c r="T3936" s="2" t="str">
        <f t="shared" si="61"/>
        <v>Indirect only</v>
      </c>
    </row>
    <row r="3937" spans="1:20" x14ac:dyDescent="0.3">
      <c r="A3937" s="2" t="s">
        <v>10527</v>
      </c>
      <c r="B3937" s="3" t="s">
        <v>10564</v>
      </c>
      <c r="C3937" s="3" t="s">
        <v>10565</v>
      </c>
      <c r="D3937" s="4"/>
      <c r="E3937" s="5" t="s">
        <v>10530</v>
      </c>
      <c r="F3937" s="4">
        <v>0</v>
      </c>
      <c r="G3937" s="6">
        <v>48299</v>
      </c>
      <c r="H3937" s="3" t="s">
        <v>10566</v>
      </c>
      <c r="I3937" s="3"/>
      <c r="J3937" s="3"/>
      <c r="K3937" s="5" t="s">
        <v>2091</v>
      </c>
      <c r="L3937" s="5">
        <v>6</v>
      </c>
      <c r="M3937" s="5" t="s">
        <v>2092</v>
      </c>
      <c r="N3937" s="5">
        <f>VLOOKUP(M3937,[1]ArchetypeScores!E:N,10,FALSE)</f>
        <v>0</v>
      </c>
      <c r="O3937" s="5">
        <f>VLOOKUP(M3937,[1]ArchetypeScores!E:O,11,FALSE)</f>
        <v>-1</v>
      </c>
      <c r="P3937" s="5">
        <f>VLOOKUP(M3937,[1]ArchetypeScores!E:P,12,FALSE)</f>
        <v>0</v>
      </c>
      <c r="Q3937" s="2" t="str">
        <f>VLOOKUP(M3937,[1]ArchetypeScores!E:W,19,FALSE)</f>
        <v>Untargeted</v>
      </c>
      <c r="R3937" s="2">
        <f>VLOOKUP(M3937,[1]ArchetypeScores!E:I,5,FALSE)</f>
        <v>0</v>
      </c>
      <c r="S3937" s="2">
        <f>VLOOKUP(M3937,[1]ArchetypeScores!E:K,7,FALSE)</f>
        <v>0</v>
      </c>
      <c r="T3937" s="2" t="str">
        <f t="shared" si="61"/>
        <v>Not A&amp;R positive</v>
      </c>
    </row>
    <row r="3938" spans="1:20" x14ac:dyDescent="0.3">
      <c r="A3938" s="2" t="s">
        <v>10527</v>
      </c>
      <c r="B3938" s="3" t="s">
        <v>10567</v>
      </c>
      <c r="C3938" s="3" t="s">
        <v>10568</v>
      </c>
      <c r="D3938" s="4">
        <v>10.5</v>
      </c>
      <c r="E3938" s="5" t="s">
        <v>10530</v>
      </c>
      <c r="F3938" s="4">
        <v>6.8970000000000004E-2</v>
      </c>
      <c r="G3938" s="6">
        <v>48282</v>
      </c>
      <c r="H3938" s="3" t="s">
        <v>10531</v>
      </c>
      <c r="I3938" s="3" t="s">
        <v>10532</v>
      </c>
      <c r="J3938" s="3"/>
      <c r="K3938" s="5" t="s">
        <v>61</v>
      </c>
      <c r="L3938" s="5">
        <v>1</v>
      </c>
      <c r="M3938" s="5" t="s">
        <v>130</v>
      </c>
      <c r="N3938" s="5">
        <f>VLOOKUP(M3938,[1]ArchetypeScores!E:N,10,FALSE)</f>
        <v>0</v>
      </c>
      <c r="O3938" s="5">
        <f>VLOOKUP(M3938,[1]ArchetypeScores!E:O,11,FALSE)</f>
        <v>-1</v>
      </c>
      <c r="P3938" s="5">
        <f>VLOOKUP(M3938,[1]ArchetypeScores!E:P,12,FALSE)</f>
        <v>0</v>
      </c>
      <c r="Q3938" s="2" t="str">
        <f>VLOOKUP(M3938,[1]ArchetypeScores!E:W,19,FALSE)</f>
        <v>Health care</v>
      </c>
      <c r="R3938" s="2">
        <f>VLOOKUP(M3938,[1]ArchetypeScores!E:I,5,FALSE)</f>
        <v>0</v>
      </c>
      <c r="S3938" s="2">
        <f>VLOOKUP(M3938,[1]ArchetypeScores!E:K,7,FALSE)</f>
        <v>0</v>
      </c>
      <c r="T3938" s="2" t="str">
        <f t="shared" si="61"/>
        <v>Not A&amp;R positive</v>
      </c>
    </row>
    <row r="3939" spans="1:20" x14ac:dyDescent="0.3">
      <c r="A3939" s="2" t="s">
        <v>10527</v>
      </c>
      <c r="B3939" s="3" t="s">
        <v>10569</v>
      </c>
      <c r="C3939" s="3" t="s">
        <v>10570</v>
      </c>
      <c r="D3939" s="4">
        <v>0.8</v>
      </c>
      <c r="E3939" s="5" t="s">
        <v>10530</v>
      </c>
      <c r="F3939" s="4">
        <v>5.2500000000000003E-3</v>
      </c>
      <c r="G3939" s="6">
        <v>48293</v>
      </c>
      <c r="H3939" s="3" t="s">
        <v>10531</v>
      </c>
      <c r="I3939" s="3" t="s">
        <v>10532</v>
      </c>
      <c r="J3939" s="3"/>
      <c r="K3939" s="5" t="s">
        <v>112</v>
      </c>
      <c r="L3939" s="5" t="s">
        <v>112</v>
      </c>
      <c r="M3939" s="5" t="s">
        <v>961</v>
      </c>
      <c r="N3939" s="5">
        <f>VLOOKUP(M3939,[1]ArchetypeScores!E:N,10,FALSE)</f>
        <v>0</v>
      </c>
      <c r="O3939" s="5">
        <f>VLOOKUP(M3939,[1]ArchetypeScores!E:O,11,FALSE)</f>
        <v>0</v>
      </c>
      <c r="P3939" s="5">
        <f>VLOOKUP(M3939,[1]ArchetypeScores!E:P,12,FALSE)</f>
        <v>0</v>
      </c>
      <c r="Q3939" s="2" t="str">
        <f>VLOOKUP(M3939,[1]ArchetypeScores!E:W,19,FALSE)</f>
        <v>Untargeted</v>
      </c>
      <c r="R3939" s="2">
        <f>VLOOKUP(M3939,[1]ArchetypeScores!E:I,5,FALSE)</f>
        <v>0</v>
      </c>
      <c r="S3939" s="2">
        <f>VLOOKUP(M3939,[1]ArchetypeScores!E:K,7,FALSE)</f>
        <v>0</v>
      </c>
      <c r="T3939" s="2" t="str">
        <f t="shared" si="61"/>
        <v>Not A&amp;R positive</v>
      </c>
    </row>
    <row r="3940" spans="1:20" x14ac:dyDescent="0.3">
      <c r="A3940" s="2" t="s">
        <v>10527</v>
      </c>
      <c r="B3940" s="3" t="s">
        <v>10571</v>
      </c>
      <c r="C3940" s="3" t="s">
        <v>10572</v>
      </c>
      <c r="D3940" s="4">
        <v>3</v>
      </c>
      <c r="E3940" s="5" t="s">
        <v>10530</v>
      </c>
      <c r="F3940" s="4">
        <v>1.9959999999999999E-2</v>
      </c>
      <c r="G3940" s="6">
        <v>48280</v>
      </c>
      <c r="H3940" s="3" t="s">
        <v>10573</v>
      </c>
      <c r="I3940" s="3" t="s">
        <v>10532</v>
      </c>
      <c r="J3940" s="3"/>
      <c r="K3940" s="5" t="s">
        <v>57</v>
      </c>
      <c r="L3940" s="5">
        <v>29</v>
      </c>
      <c r="M3940" s="5" t="s">
        <v>58</v>
      </c>
      <c r="N3940" s="5">
        <f>VLOOKUP(M3940,[1]ArchetypeScores!E:N,10,FALSE)</f>
        <v>0</v>
      </c>
      <c r="O3940" s="5">
        <f>VLOOKUP(M3940,[1]ArchetypeScores!E:O,11,FALSE)</f>
        <v>-1</v>
      </c>
      <c r="P3940" s="5">
        <f>VLOOKUP(M3940,[1]ArchetypeScores!E:P,12,FALSE)</f>
        <v>0</v>
      </c>
      <c r="Q3940" s="2" t="str">
        <f>VLOOKUP(M3940,[1]ArchetypeScores!E:W,19,FALSE)</f>
        <v>Untargeted</v>
      </c>
      <c r="R3940" s="2">
        <f>VLOOKUP(M3940,[1]ArchetypeScores!E:I,5,FALSE)</f>
        <v>0</v>
      </c>
      <c r="S3940" s="2">
        <f>VLOOKUP(M3940,[1]ArchetypeScores!E:K,7,FALSE)</f>
        <v>0</v>
      </c>
      <c r="T3940" s="2" t="str">
        <f t="shared" si="61"/>
        <v>Not A&amp;R positive</v>
      </c>
    </row>
    <row r="3941" spans="1:20" x14ac:dyDescent="0.3">
      <c r="A3941" s="2" t="s">
        <v>10527</v>
      </c>
      <c r="B3941" s="3" t="s">
        <v>10574</v>
      </c>
      <c r="C3941" s="3" t="s">
        <v>10575</v>
      </c>
      <c r="D3941" s="4">
        <v>0.05</v>
      </c>
      <c r="E3941" s="5" t="s">
        <v>10530</v>
      </c>
      <c r="F3941" s="4">
        <v>3.4000000000000002E-4</v>
      </c>
      <c r="G3941" s="6">
        <v>48278</v>
      </c>
      <c r="H3941" s="3" t="s">
        <v>10576</v>
      </c>
      <c r="I3941" s="3"/>
      <c r="J3941" s="3"/>
      <c r="K3941" s="5" t="s">
        <v>94</v>
      </c>
      <c r="L3941" s="5">
        <v>4</v>
      </c>
      <c r="M3941" s="5" t="s">
        <v>160</v>
      </c>
      <c r="N3941" s="5">
        <f>VLOOKUP(M3941,[1]ArchetypeScores!E:N,10,FALSE)</f>
        <v>1</v>
      </c>
      <c r="O3941" s="5">
        <f>VLOOKUP(M3941,[1]ArchetypeScores!E:O,11,FALSE)</f>
        <v>0</v>
      </c>
      <c r="P3941" s="5">
        <f>VLOOKUP(M3941,[1]ArchetypeScores!E:P,12,FALSE)</f>
        <v>1</v>
      </c>
      <c r="Q3941" s="2" t="e">
        <f>VLOOKUP(M3941,[1]ArchetypeScores!E:W,19,FALSE)</f>
        <v>#N/A</v>
      </c>
      <c r="R3941" s="2">
        <f>VLOOKUP(M3941,[1]ArchetypeScores!E:I,5,FALSE)</f>
        <v>0</v>
      </c>
      <c r="S3941" s="2">
        <f>VLOOKUP(M3941,[1]ArchetypeScores!E:K,7,FALSE)</f>
        <v>1</v>
      </c>
      <c r="T3941" s="2" t="str">
        <f t="shared" si="61"/>
        <v>Indirect only</v>
      </c>
    </row>
    <row r="3942" spans="1:20" ht="20.399999999999999" x14ac:dyDescent="0.3">
      <c r="A3942" s="2" t="s">
        <v>10527</v>
      </c>
      <c r="B3942" s="7" t="s">
        <v>10577</v>
      </c>
      <c r="C3942" s="3" t="s">
        <v>10578</v>
      </c>
      <c r="D3942" s="4">
        <v>0.24</v>
      </c>
      <c r="E3942" s="5" t="s">
        <v>10530</v>
      </c>
      <c r="F3942" s="4">
        <v>1.7700000000000001E-3</v>
      </c>
      <c r="G3942" s="6">
        <v>48300</v>
      </c>
      <c r="H3942" s="3" t="s">
        <v>10579</v>
      </c>
      <c r="I3942" s="3"/>
      <c r="J3942" s="3"/>
      <c r="K3942" s="5" t="s">
        <v>38</v>
      </c>
      <c r="L3942" s="5">
        <v>1</v>
      </c>
      <c r="M3942" s="5" t="s">
        <v>43</v>
      </c>
      <c r="N3942" s="5">
        <f>VLOOKUP(M3942,[1]ArchetypeScores!E:N,10,FALSE)</f>
        <v>0</v>
      </c>
      <c r="O3942" s="5">
        <f>VLOOKUP(M3942,[1]ArchetypeScores!E:O,11,FALSE)</f>
        <v>-1</v>
      </c>
      <c r="P3942" s="5">
        <f>VLOOKUP(M3942,[1]ArchetypeScores!E:P,12,FALSE)</f>
        <v>0</v>
      </c>
      <c r="Q3942" s="2" t="str">
        <f>VLOOKUP(M3942,[1]ArchetypeScores!E:W,19,FALSE)</f>
        <v>Consumer (including agriculture and tourism)</v>
      </c>
      <c r="R3942" s="2">
        <f>VLOOKUP(M3942,[1]ArchetypeScores!E:I,5,FALSE)</f>
        <v>0</v>
      </c>
      <c r="S3942" s="2">
        <f>VLOOKUP(M3942,[1]ArchetypeScores!E:K,7,FALSE)</f>
        <v>0</v>
      </c>
      <c r="T3942" s="2" t="str">
        <f t="shared" si="61"/>
        <v>Not A&amp;R positive</v>
      </c>
    </row>
    <row r="3943" spans="1:20" x14ac:dyDescent="0.3">
      <c r="A3943" s="2" t="s">
        <v>10527</v>
      </c>
      <c r="B3943" s="3" t="s">
        <v>10580</v>
      </c>
      <c r="C3943" s="3" t="s">
        <v>10581</v>
      </c>
      <c r="D3943" s="4"/>
      <c r="E3943" s="5" t="s">
        <v>10530</v>
      </c>
      <c r="F3943" s="4">
        <v>0</v>
      </c>
      <c r="G3943" s="6">
        <v>48302</v>
      </c>
      <c r="H3943" s="3" t="s">
        <v>10582</v>
      </c>
      <c r="I3943" s="3"/>
      <c r="J3943" s="3"/>
      <c r="K3943" s="5" t="s">
        <v>53</v>
      </c>
      <c r="L3943" s="5">
        <v>1</v>
      </c>
      <c r="M3943" s="5" t="s">
        <v>54</v>
      </c>
      <c r="N3943" s="5">
        <f>VLOOKUP(M3943,[1]ArchetypeScores!E:N,10,FALSE)</f>
        <v>0</v>
      </c>
      <c r="O3943" s="5">
        <f>VLOOKUP(M3943,[1]ArchetypeScores!E:O,11,FALSE)</f>
        <v>-1</v>
      </c>
      <c r="P3943" s="5">
        <f>VLOOKUP(M3943,[1]ArchetypeScores!E:P,12,FALSE)</f>
        <v>0</v>
      </c>
      <c r="Q3943" s="2" t="str">
        <f>VLOOKUP(M3943,[1]ArchetypeScores!E:W,19,FALSE)</f>
        <v>Untargeted</v>
      </c>
      <c r="R3943" s="2">
        <f>VLOOKUP(M3943,[1]ArchetypeScores!E:I,5,FALSE)</f>
        <v>0</v>
      </c>
      <c r="S3943" s="2">
        <f>VLOOKUP(M3943,[1]ArchetypeScores!E:K,7,FALSE)</f>
        <v>0</v>
      </c>
      <c r="T3943" s="2" t="str">
        <f t="shared" si="61"/>
        <v>Not A&amp;R positive</v>
      </c>
    </row>
    <row r="3944" spans="1:20" x14ac:dyDescent="0.3">
      <c r="A3944" s="2" t="s">
        <v>10527</v>
      </c>
      <c r="B3944" s="3" t="s">
        <v>10583</v>
      </c>
      <c r="C3944" s="10" t="s">
        <v>10584</v>
      </c>
      <c r="D3944" s="4">
        <f>6/2</f>
        <v>3</v>
      </c>
      <c r="E3944" s="5" t="s">
        <v>10530</v>
      </c>
      <c r="F3944" s="4">
        <f>0.04188/2</f>
        <v>2.094E-2</v>
      </c>
      <c r="G3944" s="6">
        <v>48279</v>
      </c>
      <c r="H3944" s="9" t="s">
        <v>10585</v>
      </c>
      <c r="I3944" s="3"/>
      <c r="J3944" s="3"/>
      <c r="K3944" s="5" t="s">
        <v>94</v>
      </c>
      <c r="L3944" s="5">
        <v>3</v>
      </c>
      <c r="M3944" s="5" t="s">
        <v>4263</v>
      </c>
      <c r="N3944" s="5">
        <f>VLOOKUP(M3944,[1]ArchetypeScores!E:N,10,FALSE)</f>
        <v>1</v>
      </c>
      <c r="O3944" s="5">
        <f>VLOOKUP(M3944,[1]ArchetypeScores!E:O,11,FALSE)</f>
        <v>0</v>
      </c>
      <c r="P3944" s="5">
        <f>VLOOKUP(M3944,[1]ArchetypeScores!E:P,12,FALSE)</f>
        <v>0</v>
      </c>
      <c r="Q3944" s="2" t="e">
        <f>VLOOKUP(M3944,[1]ArchetypeScores!E:W,19,FALSE)</f>
        <v>#N/A</v>
      </c>
      <c r="R3944" s="2">
        <f>VLOOKUP(M3944,[1]ArchetypeScores!E:I,5,FALSE)</f>
        <v>1</v>
      </c>
      <c r="S3944" s="2">
        <f>VLOOKUP(M3944,[1]ArchetypeScores!E:K,7,FALSE)</f>
        <v>1</v>
      </c>
      <c r="T3944" s="2" t="str">
        <f t="shared" si="61"/>
        <v>Both</v>
      </c>
    </row>
    <row r="3945" spans="1:20" x14ac:dyDescent="0.3">
      <c r="A3945" s="2" t="s">
        <v>10527</v>
      </c>
      <c r="B3945" s="3" t="s">
        <v>10583</v>
      </c>
      <c r="C3945" s="10" t="s">
        <v>10584</v>
      </c>
      <c r="D3945" s="4">
        <f>6/2</f>
        <v>3</v>
      </c>
      <c r="E3945" s="5" t="s">
        <v>10530</v>
      </c>
      <c r="F3945" s="4">
        <f>0.04188/2</f>
        <v>2.094E-2</v>
      </c>
      <c r="G3945" s="6">
        <v>48279</v>
      </c>
      <c r="H3945" s="9" t="s">
        <v>10585</v>
      </c>
      <c r="I3945" s="3"/>
      <c r="J3945" s="3"/>
      <c r="K3945" s="5" t="s">
        <v>611</v>
      </c>
      <c r="L3945" s="5">
        <v>3</v>
      </c>
      <c r="M3945" s="5" t="s">
        <v>1119</v>
      </c>
      <c r="N3945" s="5">
        <f>VLOOKUP(M3945,[1]ArchetypeScores!E:N,10,FALSE)</f>
        <v>1</v>
      </c>
      <c r="O3945" s="5">
        <f>VLOOKUP(M3945,[1]ArchetypeScores!E:O,11,FALSE)</f>
        <v>-1</v>
      </c>
      <c r="P3945" s="5">
        <f>VLOOKUP(M3945,[1]ArchetypeScores!E:P,12,FALSE)</f>
        <v>0</v>
      </c>
      <c r="Q3945" s="2" t="e">
        <f>VLOOKUP(M3945,[1]ArchetypeScores!E:W,19,FALSE)</f>
        <v>#N/A</v>
      </c>
      <c r="R3945" s="2">
        <f>VLOOKUP(M3945,[1]ArchetypeScores!E:I,5,FALSE)</f>
        <v>1</v>
      </c>
      <c r="S3945" s="2">
        <f>VLOOKUP(M3945,[1]ArchetypeScores!E:K,7,FALSE)</f>
        <v>1</v>
      </c>
      <c r="T3945" s="2" t="str">
        <f t="shared" si="61"/>
        <v>Both</v>
      </c>
    </row>
    <row r="3946" spans="1:20" x14ac:dyDescent="0.3">
      <c r="A3946" s="2" t="s">
        <v>10527</v>
      </c>
      <c r="B3946" s="3" t="s">
        <v>10586</v>
      </c>
      <c r="C3946" s="3" t="s">
        <v>10587</v>
      </c>
      <c r="D3946" s="4">
        <v>8.1</v>
      </c>
      <c r="E3946" s="5" t="s">
        <v>10530</v>
      </c>
      <c r="F3946" s="4">
        <v>5.321E-2</v>
      </c>
      <c r="G3946" s="6">
        <v>48291</v>
      </c>
      <c r="H3946" s="3" t="s">
        <v>10531</v>
      </c>
      <c r="I3946" s="3" t="s">
        <v>10532</v>
      </c>
      <c r="J3946" s="3"/>
      <c r="K3946" s="5" t="s">
        <v>47</v>
      </c>
      <c r="L3946" s="5">
        <v>3</v>
      </c>
      <c r="M3946" s="5" t="s">
        <v>607</v>
      </c>
      <c r="N3946" s="5">
        <f>VLOOKUP(M3946,[1]ArchetypeScores!E:N,10,FALSE)</f>
        <v>0</v>
      </c>
      <c r="O3946" s="5">
        <f>VLOOKUP(M3946,[1]ArchetypeScores!E:O,11,FALSE)</f>
        <v>0</v>
      </c>
      <c r="P3946" s="5">
        <f>VLOOKUP(M3946,[1]ArchetypeScores!E:P,12,FALSE)</f>
        <v>0</v>
      </c>
      <c r="Q3946" s="2" t="str">
        <f>VLOOKUP(M3946,[1]ArchetypeScores!E:W,19,FALSE)</f>
        <v>Other sector</v>
      </c>
      <c r="R3946" s="2">
        <f>VLOOKUP(M3946,[1]ArchetypeScores!E:I,5,FALSE)</f>
        <v>0</v>
      </c>
      <c r="S3946" s="2">
        <f>VLOOKUP(M3946,[1]ArchetypeScores!E:K,7,FALSE)</f>
        <v>0</v>
      </c>
      <c r="T3946" s="2" t="str">
        <f t="shared" si="61"/>
        <v>Not A&amp;R positive</v>
      </c>
    </row>
    <row r="3947" spans="1:20" x14ac:dyDescent="0.3">
      <c r="A3947" s="2" t="s">
        <v>10527</v>
      </c>
      <c r="B3947" s="3" t="s">
        <v>10588</v>
      </c>
      <c r="C3947" s="3" t="s">
        <v>10589</v>
      </c>
      <c r="D3947" s="4">
        <v>1.2</v>
      </c>
      <c r="E3947" s="5" t="s">
        <v>10530</v>
      </c>
      <c r="F3947" s="4">
        <v>7.8799999999999999E-3</v>
      </c>
      <c r="G3947" s="6">
        <v>48286</v>
      </c>
      <c r="H3947" s="3" t="s">
        <v>10531</v>
      </c>
      <c r="I3947" s="3" t="s">
        <v>10532</v>
      </c>
      <c r="J3947" s="3"/>
      <c r="K3947" s="5" t="s">
        <v>229</v>
      </c>
      <c r="L3947" s="5">
        <v>1</v>
      </c>
      <c r="M3947" s="5" t="s">
        <v>528</v>
      </c>
      <c r="N3947" s="5">
        <f>VLOOKUP(M3947,[1]ArchetypeScores!E:N,10,FALSE)</f>
        <v>1</v>
      </c>
      <c r="O3947" s="5">
        <f>VLOOKUP(M3947,[1]ArchetypeScores!E:O,11,FALSE)</f>
        <v>-2</v>
      </c>
      <c r="P3947" s="5">
        <f>VLOOKUP(M3947,[1]ArchetypeScores!E:P,12,FALSE)</f>
        <v>0</v>
      </c>
      <c r="Q3947" s="2" t="str">
        <f>VLOOKUP(M3947,[1]ArchetypeScores!E:W,19,FALSE)</f>
        <v>Industrials - transportation</v>
      </c>
      <c r="R3947" s="2">
        <f>VLOOKUP(M3947,[1]ArchetypeScores!E:I,5,FALSE)</f>
        <v>0</v>
      </c>
      <c r="S3947" s="2">
        <f>VLOOKUP(M3947,[1]ArchetypeScores!E:K,7,FALSE)</f>
        <v>-1</v>
      </c>
      <c r="T3947" s="2" t="str">
        <f t="shared" si="61"/>
        <v>Not A&amp;R positive</v>
      </c>
    </row>
    <row r="3948" spans="1:20" x14ac:dyDescent="0.3">
      <c r="A3948" s="2" t="s">
        <v>10527</v>
      </c>
      <c r="B3948" s="3" t="s">
        <v>10588</v>
      </c>
      <c r="C3948" s="3" t="s">
        <v>10590</v>
      </c>
      <c r="D3948" s="4">
        <v>0.5</v>
      </c>
      <c r="E3948" s="5" t="s">
        <v>10530</v>
      </c>
      <c r="F3948" s="4">
        <v>3.2799999999999999E-3</v>
      </c>
      <c r="G3948" s="6">
        <v>48287</v>
      </c>
      <c r="H3948" s="3" t="s">
        <v>10531</v>
      </c>
      <c r="I3948" s="3" t="s">
        <v>10532</v>
      </c>
      <c r="J3948" s="3"/>
      <c r="K3948" s="5" t="s">
        <v>25</v>
      </c>
      <c r="L3948" s="5">
        <v>12</v>
      </c>
      <c r="M3948" s="5" t="s">
        <v>183</v>
      </c>
      <c r="N3948" s="5">
        <f>VLOOKUP(M3948,[1]ArchetypeScores!E:N,10,FALSE)</f>
        <v>1</v>
      </c>
      <c r="O3948" s="5">
        <f>VLOOKUP(M3948,[1]ArchetypeScores!E:O,11,FALSE)</f>
        <v>-2</v>
      </c>
      <c r="P3948" s="5">
        <f>VLOOKUP(M3948,[1]ArchetypeScores!E:P,12,FALSE)</f>
        <v>0</v>
      </c>
      <c r="Q3948" s="2" t="str">
        <f>VLOOKUP(M3948,[1]ArchetypeScores!E:W,19,FALSE)</f>
        <v>Industrials - other</v>
      </c>
      <c r="R3948" s="2">
        <f>VLOOKUP(M3948,[1]ArchetypeScores!E:I,5,FALSE)</f>
        <v>0</v>
      </c>
      <c r="S3948" s="2">
        <f>VLOOKUP(M3948,[1]ArchetypeScores!E:K,7,FALSE)</f>
        <v>0</v>
      </c>
      <c r="T3948" s="2" t="str">
        <f t="shared" si="61"/>
        <v>Not A&amp;R positive</v>
      </c>
    </row>
    <row r="3949" spans="1:20" x14ac:dyDescent="0.3">
      <c r="A3949" s="2" t="s">
        <v>10527</v>
      </c>
      <c r="B3949" s="3" t="s">
        <v>10588</v>
      </c>
      <c r="C3949" s="3" t="s">
        <v>10591</v>
      </c>
      <c r="D3949" s="4">
        <v>17.7</v>
      </c>
      <c r="E3949" s="5" t="s">
        <v>10530</v>
      </c>
      <c r="F3949" s="4">
        <v>0.11626</v>
      </c>
      <c r="G3949" s="6">
        <v>48283</v>
      </c>
      <c r="H3949" s="3" t="s">
        <v>10531</v>
      </c>
      <c r="I3949" s="3" t="s">
        <v>10532</v>
      </c>
      <c r="J3949" s="3"/>
      <c r="K3949" s="5" t="s">
        <v>229</v>
      </c>
      <c r="L3949" s="5">
        <v>1</v>
      </c>
      <c r="M3949" s="5" t="s">
        <v>528</v>
      </c>
      <c r="N3949" s="5">
        <f>VLOOKUP(M3949,[1]ArchetypeScores!E:N,10,FALSE)</f>
        <v>1</v>
      </c>
      <c r="O3949" s="5">
        <f>VLOOKUP(M3949,[1]ArchetypeScores!E:O,11,FALSE)</f>
        <v>-2</v>
      </c>
      <c r="P3949" s="5">
        <f>VLOOKUP(M3949,[1]ArchetypeScores!E:P,12,FALSE)</f>
        <v>0</v>
      </c>
      <c r="Q3949" s="2" t="str">
        <f>VLOOKUP(M3949,[1]ArchetypeScores!E:W,19,FALSE)</f>
        <v>Industrials - transportation</v>
      </c>
      <c r="R3949" s="2">
        <f>VLOOKUP(M3949,[1]ArchetypeScores!E:I,5,FALSE)</f>
        <v>0</v>
      </c>
      <c r="S3949" s="2">
        <f>VLOOKUP(M3949,[1]ArchetypeScores!E:K,7,FALSE)</f>
        <v>-1</v>
      </c>
      <c r="T3949" s="2" t="str">
        <f t="shared" si="61"/>
        <v>Not A&amp;R positive</v>
      </c>
    </row>
    <row r="3950" spans="1:20" x14ac:dyDescent="0.3">
      <c r="A3950" s="2" t="s">
        <v>10527</v>
      </c>
      <c r="B3950" s="3" t="s">
        <v>10588</v>
      </c>
      <c r="C3950" s="3" t="s">
        <v>10592</v>
      </c>
      <c r="D3950" s="4">
        <v>3.7</v>
      </c>
      <c r="E3950" s="5" t="s">
        <v>10530</v>
      </c>
      <c r="F3950" s="4">
        <v>2.4299999999999999E-2</v>
      </c>
      <c r="G3950" s="6">
        <v>48285</v>
      </c>
      <c r="H3950" s="3" t="s">
        <v>10531</v>
      </c>
      <c r="I3950" s="3" t="s">
        <v>10532</v>
      </c>
      <c r="J3950" s="3"/>
      <c r="K3950" s="5" t="s">
        <v>229</v>
      </c>
      <c r="L3950" s="5">
        <v>1</v>
      </c>
      <c r="M3950" s="5" t="s">
        <v>528</v>
      </c>
      <c r="N3950" s="5">
        <f>VLOOKUP(M3950,[1]ArchetypeScores!E:N,10,FALSE)</f>
        <v>1</v>
      </c>
      <c r="O3950" s="5">
        <f>VLOOKUP(M3950,[1]ArchetypeScores!E:O,11,FALSE)</f>
        <v>-2</v>
      </c>
      <c r="P3950" s="5">
        <f>VLOOKUP(M3950,[1]ArchetypeScores!E:P,12,FALSE)</f>
        <v>0</v>
      </c>
      <c r="Q3950" s="2" t="str">
        <f>VLOOKUP(M3950,[1]ArchetypeScores!E:W,19,FALSE)</f>
        <v>Industrials - transportation</v>
      </c>
      <c r="R3950" s="2">
        <f>VLOOKUP(M3950,[1]ArchetypeScores!E:I,5,FALSE)</f>
        <v>0</v>
      </c>
      <c r="S3950" s="2">
        <f>VLOOKUP(M3950,[1]ArchetypeScores!E:K,7,FALSE)</f>
        <v>-1</v>
      </c>
      <c r="T3950" s="2" t="str">
        <f t="shared" si="61"/>
        <v>Not A&amp;R positive</v>
      </c>
    </row>
    <row r="3951" spans="1:20" x14ac:dyDescent="0.3">
      <c r="A3951" s="2" t="s">
        <v>10527</v>
      </c>
      <c r="B3951" s="3" t="s">
        <v>10588</v>
      </c>
      <c r="C3951" s="3" t="s">
        <v>10593</v>
      </c>
      <c r="D3951" s="4">
        <v>8</v>
      </c>
      <c r="E3951" s="5" t="s">
        <v>10530</v>
      </c>
      <c r="F3951" s="4">
        <v>5.2549999999999999E-2</v>
      </c>
      <c r="G3951" s="6">
        <v>48284</v>
      </c>
      <c r="H3951" s="3" t="s">
        <v>10531</v>
      </c>
      <c r="I3951" s="3" t="s">
        <v>10532</v>
      </c>
      <c r="J3951" s="3"/>
      <c r="K3951" s="5" t="s">
        <v>25</v>
      </c>
      <c r="L3951" s="5">
        <v>3</v>
      </c>
      <c r="M3951" s="5" t="s">
        <v>1832</v>
      </c>
      <c r="N3951" s="5">
        <f>VLOOKUP(M3951,[1]ArchetypeScores!E:N,10,FALSE)</f>
        <v>1</v>
      </c>
      <c r="O3951" s="5">
        <f>VLOOKUP(M3951,[1]ArchetypeScores!E:O,11,FALSE)</f>
        <v>-2</v>
      </c>
      <c r="P3951" s="5">
        <f>VLOOKUP(M3951,[1]ArchetypeScores!E:P,12,FALSE)</f>
        <v>0</v>
      </c>
      <c r="Q3951" s="2" t="e">
        <f>VLOOKUP(M3951,[1]ArchetypeScores!E:W,19,FALSE)</f>
        <v>#N/A</v>
      </c>
      <c r="R3951" s="2">
        <f>VLOOKUP(M3951,[1]ArchetypeScores!E:I,5,FALSE)</f>
        <v>1</v>
      </c>
      <c r="S3951" s="2">
        <f>VLOOKUP(M3951,[1]ArchetypeScores!E:K,7,FALSE)</f>
        <v>1</v>
      </c>
      <c r="T3951" s="2" t="str">
        <f t="shared" si="61"/>
        <v>Both</v>
      </c>
    </row>
    <row r="3952" spans="1:20" x14ac:dyDescent="0.3">
      <c r="A3952" s="2" t="s">
        <v>10527</v>
      </c>
      <c r="B3952" s="3" t="s">
        <v>10594</v>
      </c>
      <c r="C3952" s="3" t="s">
        <v>10595</v>
      </c>
      <c r="D3952" s="4"/>
      <c r="E3952" s="5" t="s">
        <v>10530</v>
      </c>
      <c r="F3952" s="4">
        <v>0</v>
      </c>
      <c r="G3952" s="6">
        <v>48295</v>
      </c>
      <c r="H3952" s="3" t="s">
        <v>10596</v>
      </c>
      <c r="I3952" s="3"/>
      <c r="J3952" s="3"/>
      <c r="K3952" s="5" t="s">
        <v>1072</v>
      </c>
      <c r="L3952" s="5">
        <v>1</v>
      </c>
      <c r="M3952" s="5" t="s">
        <v>1922</v>
      </c>
      <c r="N3952" s="5">
        <f>VLOOKUP(M3952,[1]ArchetypeScores!E:N,10,FALSE)</f>
        <v>0</v>
      </c>
      <c r="O3952" s="5">
        <f>VLOOKUP(M3952,[1]ArchetypeScores!E:O,11,FALSE)</f>
        <v>-1</v>
      </c>
      <c r="P3952" s="5">
        <f>VLOOKUP(M3952,[1]ArchetypeScores!E:P,12,FALSE)</f>
        <v>0</v>
      </c>
      <c r="Q3952" s="2" t="str">
        <f>VLOOKUP(M3952,[1]ArchetypeScores!E:W,19,FALSE)</f>
        <v>Untargeted</v>
      </c>
      <c r="R3952" s="2">
        <f>VLOOKUP(M3952,[1]ArchetypeScores!E:I,5,FALSE)</f>
        <v>0</v>
      </c>
      <c r="S3952" s="2">
        <f>VLOOKUP(M3952,[1]ArchetypeScores!E:K,7,FALSE)</f>
        <v>0</v>
      </c>
      <c r="T3952" s="2" t="str">
        <f t="shared" si="61"/>
        <v>Not A&amp;R positive</v>
      </c>
    </row>
    <row r="3953" spans="1:20" x14ac:dyDescent="0.3">
      <c r="A3953" s="2" t="s">
        <v>10527</v>
      </c>
      <c r="B3953" s="3" t="s">
        <v>10597</v>
      </c>
      <c r="C3953" s="3" t="s">
        <v>10598</v>
      </c>
      <c r="D3953" s="4">
        <v>0.7</v>
      </c>
      <c r="E3953" s="5" t="s">
        <v>10530</v>
      </c>
      <c r="F3953" s="4">
        <v>4.5999999999999999E-3</v>
      </c>
      <c r="G3953" s="6">
        <v>48292</v>
      </c>
      <c r="H3953" s="3" t="s">
        <v>10531</v>
      </c>
      <c r="I3953" s="3" t="s">
        <v>10532</v>
      </c>
      <c r="J3953" s="3"/>
      <c r="K3953" s="5" t="s">
        <v>25</v>
      </c>
      <c r="L3953" s="5">
        <v>1</v>
      </c>
      <c r="M3953" s="5" t="s">
        <v>343</v>
      </c>
      <c r="N3953" s="5">
        <f>VLOOKUP(M3953,[1]ArchetypeScores!E:N,10,FALSE)</f>
        <v>1</v>
      </c>
      <c r="O3953" s="5">
        <f>VLOOKUP(M3953,[1]ArchetypeScores!E:O,11,FALSE)</f>
        <v>-2</v>
      </c>
      <c r="P3953" s="5">
        <f>VLOOKUP(M3953,[1]ArchetypeScores!E:P,12,FALSE)</f>
        <v>0</v>
      </c>
      <c r="Q3953" s="2" t="str">
        <f>VLOOKUP(M3953,[1]ArchetypeScores!E:W,19,FALSE)</f>
        <v>Industrials - other</v>
      </c>
      <c r="R3953" s="2">
        <f>VLOOKUP(M3953,[1]ArchetypeScores!E:I,5,FALSE)</f>
        <v>0</v>
      </c>
      <c r="S3953" s="2">
        <f>VLOOKUP(M3953,[1]ArchetypeScores!E:K,7,FALSE)</f>
        <v>-1</v>
      </c>
      <c r="T3953" s="2" t="str">
        <f t="shared" si="61"/>
        <v>Not A&amp;R positive</v>
      </c>
    </row>
    <row r="3954" spans="1:20" x14ac:dyDescent="0.3">
      <c r="A3954" s="2" t="s">
        <v>10527</v>
      </c>
      <c r="B3954" s="3" t="s">
        <v>10599</v>
      </c>
      <c r="C3954" s="3" t="s">
        <v>10600</v>
      </c>
      <c r="D3954" s="4">
        <v>7.5999999999999998E-2</v>
      </c>
      <c r="E3954" s="5" t="s">
        <v>10530</v>
      </c>
      <c r="F3954" s="4">
        <v>5.1999999999999995E-4</v>
      </c>
      <c r="G3954" s="6">
        <v>48296</v>
      </c>
      <c r="H3954" s="3" t="s">
        <v>10601</v>
      </c>
      <c r="I3954" s="3"/>
      <c r="J3954" s="3"/>
      <c r="K3954" s="5" t="s">
        <v>67</v>
      </c>
      <c r="L3954" s="5">
        <v>2</v>
      </c>
      <c r="M3954" s="5" t="s">
        <v>68</v>
      </c>
      <c r="N3954" s="5">
        <f>VLOOKUP(M3954,[1]ArchetypeScores!E:N,10,FALSE)</f>
        <v>0</v>
      </c>
      <c r="O3954" s="5">
        <f>VLOOKUP(M3954,[1]ArchetypeScores!E:O,11,FALSE)</f>
        <v>-1</v>
      </c>
      <c r="P3954" s="5">
        <f>VLOOKUP(M3954,[1]ArchetypeScores!E:P,12,FALSE)</f>
        <v>0</v>
      </c>
      <c r="Q3954" s="2" t="str">
        <f>VLOOKUP(M3954,[1]ArchetypeScores!E:W,19,FALSE)</f>
        <v>Untargeted</v>
      </c>
      <c r="R3954" s="2">
        <f>VLOOKUP(M3954,[1]ArchetypeScores!E:I,5,FALSE)</f>
        <v>0</v>
      </c>
      <c r="S3954" s="2">
        <f>VLOOKUP(M3954,[1]ArchetypeScores!E:K,7,FALSE)</f>
        <v>0</v>
      </c>
      <c r="T3954" s="2" t="str">
        <f t="shared" si="61"/>
        <v>Not A&amp;R positive</v>
      </c>
    </row>
    <row r="3955" spans="1:20" x14ac:dyDescent="0.3">
      <c r="A3955" s="2" t="s">
        <v>10602</v>
      </c>
      <c r="B3955" s="3" t="s">
        <v>10603</v>
      </c>
      <c r="C3955" s="3" t="s">
        <v>10604</v>
      </c>
      <c r="D3955" s="4">
        <v>1866.6669999999999</v>
      </c>
      <c r="E3955" s="5" t="s">
        <v>10605</v>
      </c>
      <c r="F3955" s="4">
        <v>17.922799999999999</v>
      </c>
      <c r="G3955" s="6">
        <v>48317</v>
      </c>
      <c r="H3955" s="3" t="s">
        <v>10606</v>
      </c>
      <c r="I3955" s="3" t="s">
        <v>10607</v>
      </c>
      <c r="J3955" s="3" t="s">
        <v>10608</v>
      </c>
      <c r="K3955" s="5" t="s">
        <v>694</v>
      </c>
      <c r="L3955" s="5">
        <v>5</v>
      </c>
      <c r="M3955" s="5" t="s">
        <v>695</v>
      </c>
      <c r="N3955" s="5">
        <f>VLOOKUP(M3955,[1]ArchetypeScores!E:N,10,FALSE)</f>
        <v>1</v>
      </c>
      <c r="O3955" s="5">
        <f>VLOOKUP(M3955,[1]ArchetypeScores!E:O,11,FALSE)</f>
        <v>-1</v>
      </c>
      <c r="P3955" s="5">
        <f>VLOOKUP(M3955,[1]ArchetypeScores!E:P,12,FALSE)</f>
        <v>0</v>
      </c>
      <c r="Q3955" s="2" t="str">
        <f>VLOOKUP(M3955,[1]ArchetypeScores!E:W,19,FALSE)</f>
        <v>Untargeted</v>
      </c>
      <c r="R3955" s="2">
        <f>VLOOKUP(M3955,[1]ArchetypeScores!E:I,5,FALSE)</f>
        <v>1</v>
      </c>
      <c r="S3955" s="2">
        <f>VLOOKUP(M3955,[1]ArchetypeScores!E:K,7,FALSE)</f>
        <v>1</v>
      </c>
      <c r="T3955" s="2" t="str">
        <f t="shared" si="61"/>
        <v>Both</v>
      </c>
    </row>
    <row r="3956" spans="1:20" x14ac:dyDescent="0.3">
      <c r="A3956" s="2" t="s">
        <v>10602</v>
      </c>
      <c r="B3956" s="3" t="s">
        <v>10609</v>
      </c>
      <c r="C3956" s="3" t="s">
        <v>10610</v>
      </c>
      <c r="D3956" s="4">
        <v>1466.6669999999999</v>
      </c>
      <c r="E3956" s="5" t="s">
        <v>10605</v>
      </c>
      <c r="F3956" s="4">
        <v>14.0822</v>
      </c>
      <c r="G3956" s="6">
        <v>48304</v>
      </c>
      <c r="H3956" s="3" t="s">
        <v>10606</v>
      </c>
      <c r="I3956" s="3" t="s">
        <v>10607</v>
      </c>
      <c r="J3956" s="3" t="s">
        <v>10611</v>
      </c>
      <c r="K3956" s="5" t="s">
        <v>61</v>
      </c>
      <c r="L3956" s="5">
        <v>1</v>
      </c>
      <c r="M3956" s="5" t="s">
        <v>130</v>
      </c>
      <c r="N3956" s="5">
        <f>VLOOKUP(M3956,[1]ArchetypeScores!E:N,10,FALSE)</f>
        <v>0</v>
      </c>
      <c r="O3956" s="5">
        <f>VLOOKUP(M3956,[1]ArchetypeScores!E:O,11,FALSE)</f>
        <v>-1</v>
      </c>
      <c r="P3956" s="5">
        <f>VLOOKUP(M3956,[1]ArchetypeScores!E:P,12,FALSE)</f>
        <v>0</v>
      </c>
      <c r="Q3956" s="2" t="str">
        <f>VLOOKUP(M3956,[1]ArchetypeScores!E:W,19,FALSE)</f>
        <v>Health care</v>
      </c>
      <c r="R3956" s="2">
        <f>VLOOKUP(M3956,[1]ArchetypeScores!E:I,5,FALSE)</f>
        <v>0</v>
      </c>
      <c r="S3956" s="2">
        <f>VLOOKUP(M3956,[1]ArchetypeScores!E:K,7,FALSE)</f>
        <v>0</v>
      </c>
      <c r="T3956" s="2" t="str">
        <f t="shared" si="61"/>
        <v>Not A&amp;R positive</v>
      </c>
    </row>
    <row r="3957" spans="1:20" x14ac:dyDescent="0.3">
      <c r="A3957" s="2" t="s">
        <v>10602</v>
      </c>
      <c r="B3957" s="3" t="s">
        <v>10612</v>
      </c>
      <c r="C3957" s="3" t="s">
        <v>10613</v>
      </c>
      <c r="D3957" s="4">
        <v>170</v>
      </c>
      <c r="E3957" s="5" t="s">
        <v>10605</v>
      </c>
      <c r="F3957" s="4">
        <v>1.63226</v>
      </c>
      <c r="G3957" s="6">
        <v>48308</v>
      </c>
      <c r="H3957" s="3" t="s">
        <v>10606</v>
      </c>
      <c r="I3957" s="3" t="s">
        <v>10607</v>
      </c>
      <c r="J3957" s="3" t="s">
        <v>10614</v>
      </c>
      <c r="K3957" s="5" t="s">
        <v>175</v>
      </c>
      <c r="L3957" s="5">
        <v>4</v>
      </c>
      <c r="M3957" s="5" t="s">
        <v>219</v>
      </c>
      <c r="N3957" s="5">
        <f>VLOOKUP(M3957,[1]ArchetypeScores!E:N,10,FALSE)</f>
        <v>1</v>
      </c>
      <c r="O3957" s="5">
        <f>VLOOKUP(M3957,[1]ArchetypeScores!E:O,11,FALSE)</f>
        <v>0</v>
      </c>
      <c r="P3957" s="5">
        <f>VLOOKUP(M3957,[1]ArchetypeScores!E:P,12,FALSE)</f>
        <v>0</v>
      </c>
      <c r="Q3957" s="2" t="str">
        <f>VLOOKUP(M3957,[1]ArchetypeScores!E:W,19,FALSE)</f>
        <v>Other sector</v>
      </c>
      <c r="R3957" s="2">
        <f>VLOOKUP(M3957,[1]ArchetypeScores!E:I,5,FALSE)</f>
        <v>0</v>
      </c>
      <c r="S3957" s="2">
        <f>VLOOKUP(M3957,[1]ArchetypeScores!E:K,7,FALSE)</f>
        <v>0</v>
      </c>
      <c r="T3957" s="2" t="str">
        <f t="shared" si="61"/>
        <v>Not A&amp;R positive</v>
      </c>
    </row>
    <row r="3958" spans="1:20" x14ac:dyDescent="0.3">
      <c r="A3958" s="2" t="s">
        <v>10602</v>
      </c>
      <c r="B3958" s="3" t="s">
        <v>10615</v>
      </c>
      <c r="C3958" s="3" t="s">
        <v>10616</v>
      </c>
      <c r="D3958" s="4">
        <v>0</v>
      </c>
      <c r="E3958" s="5" t="s">
        <v>10605</v>
      </c>
      <c r="F3958" s="4">
        <v>0</v>
      </c>
      <c r="G3958" s="6">
        <v>48309</v>
      </c>
      <c r="H3958" s="3" t="s">
        <v>10606</v>
      </c>
      <c r="I3958" s="3" t="s">
        <v>10607</v>
      </c>
      <c r="J3958" s="3" t="s">
        <v>10614</v>
      </c>
      <c r="K3958" s="5" t="s">
        <v>664</v>
      </c>
      <c r="L3958" s="5">
        <v>1</v>
      </c>
      <c r="M3958" s="5" t="s">
        <v>1896</v>
      </c>
      <c r="N3958" s="5">
        <f>VLOOKUP(M3958,[1]ArchetypeScores!E:N,10,FALSE)</f>
        <v>1</v>
      </c>
      <c r="O3958" s="5">
        <f>VLOOKUP(M3958,[1]ArchetypeScores!E:O,11,FALSE)</f>
        <v>0</v>
      </c>
      <c r="P3958" s="5">
        <f>VLOOKUP(M3958,[1]ArchetypeScores!E:P,12,FALSE)</f>
        <v>2</v>
      </c>
      <c r="Q3958" s="2" t="str">
        <f>VLOOKUP(M3958,[1]ArchetypeScores!E:W,19,FALSE)</f>
        <v>Energy and water</v>
      </c>
      <c r="R3958" s="2">
        <f>VLOOKUP(M3958,[1]ArchetypeScores!E:I,5,FALSE)</f>
        <v>0</v>
      </c>
      <c r="S3958" s="2">
        <f>VLOOKUP(M3958,[1]ArchetypeScores!E:K,7,FALSE)</f>
        <v>0</v>
      </c>
      <c r="T3958" s="2" t="str">
        <f t="shared" si="61"/>
        <v>Not A&amp;R positive</v>
      </c>
    </row>
    <row r="3959" spans="1:20" x14ac:dyDescent="0.3">
      <c r="A3959" s="2" t="s">
        <v>10602</v>
      </c>
      <c r="B3959" s="3" t="s">
        <v>10617</v>
      </c>
      <c r="C3959" s="3" t="s">
        <v>10618</v>
      </c>
      <c r="D3959" s="4">
        <v>1466.6669999999999</v>
      </c>
      <c r="E3959" s="5" t="s">
        <v>10605</v>
      </c>
      <c r="F3959" s="4">
        <v>14.0822</v>
      </c>
      <c r="G3959" s="6">
        <v>48305</v>
      </c>
      <c r="H3959" s="3" t="s">
        <v>10606</v>
      </c>
      <c r="I3959" s="3" t="s">
        <v>10607</v>
      </c>
      <c r="J3959" s="3" t="s">
        <v>10611</v>
      </c>
      <c r="K3959" s="5" t="s">
        <v>61</v>
      </c>
      <c r="L3959" s="5">
        <v>5</v>
      </c>
      <c r="M3959" s="5" t="s">
        <v>62</v>
      </c>
      <c r="N3959" s="5">
        <f>VLOOKUP(M3959,[1]ArchetypeScores!E:N,10,FALSE)</f>
        <v>0</v>
      </c>
      <c r="O3959" s="5">
        <f>VLOOKUP(M3959,[1]ArchetypeScores!E:O,11,FALSE)</f>
        <v>-1</v>
      </c>
      <c r="P3959" s="5">
        <f>VLOOKUP(M3959,[1]ArchetypeScores!E:P,12,FALSE)</f>
        <v>0</v>
      </c>
      <c r="Q3959" s="2" t="str">
        <f>VLOOKUP(M3959,[1]ArchetypeScores!E:W,19,FALSE)</f>
        <v>Health care</v>
      </c>
      <c r="R3959" s="2">
        <f>VLOOKUP(M3959,[1]ArchetypeScores!E:I,5,FALSE)</f>
        <v>0</v>
      </c>
      <c r="S3959" s="2">
        <f>VLOOKUP(M3959,[1]ArchetypeScores!E:K,7,FALSE)</f>
        <v>0</v>
      </c>
      <c r="T3959" s="2" t="str">
        <f t="shared" si="61"/>
        <v>Not A&amp;R positive</v>
      </c>
    </row>
    <row r="3960" spans="1:20" x14ac:dyDescent="0.3">
      <c r="A3960" s="2" t="s">
        <v>10602</v>
      </c>
      <c r="B3960" s="3" t="s">
        <v>10619</v>
      </c>
      <c r="C3960" s="3" t="s">
        <v>10620</v>
      </c>
      <c r="D3960" s="4">
        <v>1866.6669999999999</v>
      </c>
      <c r="E3960" s="5" t="s">
        <v>10605</v>
      </c>
      <c r="F3960" s="4">
        <v>17.922799999999999</v>
      </c>
      <c r="G3960" s="6">
        <v>48318</v>
      </c>
      <c r="H3960" s="3" t="s">
        <v>10606</v>
      </c>
      <c r="I3960" s="3" t="s">
        <v>10607</v>
      </c>
      <c r="J3960" s="3" t="s">
        <v>10608</v>
      </c>
      <c r="K3960" s="5" t="s">
        <v>694</v>
      </c>
      <c r="L3960" s="5">
        <v>5</v>
      </c>
      <c r="M3960" s="5" t="s">
        <v>695</v>
      </c>
      <c r="N3960" s="5">
        <f>VLOOKUP(M3960,[1]ArchetypeScores!E:N,10,FALSE)</f>
        <v>1</v>
      </c>
      <c r="O3960" s="5">
        <f>VLOOKUP(M3960,[1]ArchetypeScores!E:O,11,FALSE)</f>
        <v>-1</v>
      </c>
      <c r="P3960" s="5">
        <f>VLOOKUP(M3960,[1]ArchetypeScores!E:P,12,FALSE)</f>
        <v>0</v>
      </c>
      <c r="Q3960" s="2" t="str">
        <f>VLOOKUP(M3960,[1]ArchetypeScores!E:W,19,FALSE)</f>
        <v>Untargeted</v>
      </c>
      <c r="R3960" s="2">
        <f>VLOOKUP(M3960,[1]ArchetypeScores!E:I,5,FALSE)</f>
        <v>1</v>
      </c>
      <c r="S3960" s="2">
        <f>VLOOKUP(M3960,[1]ArchetypeScores!E:K,7,FALSE)</f>
        <v>1</v>
      </c>
      <c r="T3960" s="2" t="str">
        <f t="shared" si="61"/>
        <v>Both</v>
      </c>
    </row>
    <row r="3961" spans="1:20" x14ac:dyDescent="0.3">
      <c r="A3961" s="2" t="s">
        <v>10602</v>
      </c>
      <c r="B3961" s="3" t="s">
        <v>10621</v>
      </c>
      <c r="C3961" s="3" t="s">
        <v>10622</v>
      </c>
      <c r="D3961" s="4">
        <v>1038.3330000000001</v>
      </c>
      <c r="E3961" s="5" t="s">
        <v>10605</v>
      </c>
      <c r="F3961" s="4">
        <v>9.9695599999999995</v>
      </c>
      <c r="G3961" s="6">
        <v>48310</v>
      </c>
      <c r="H3961" s="3" t="s">
        <v>10606</v>
      </c>
      <c r="I3961" s="3" t="s">
        <v>10607</v>
      </c>
      <c r="J3961" s="3" t="s">
        <v>10614</v>
      </c>
      <c r="K3961" s="5" t="s">
        <v>57</v>
      </c>
      <c r="L3961" s="5">
        <v>29</v>
      </c>
      <c r="M3961" s="5" t="s">
        <v>58</v>
      </c>
      <c r="N3961" s="5">
        <f>VLOOKUP(M3961,[1]ArchetypeScores!E:N,10,FALSE)</f>
        <v>0</v>
      </c>
      <c r="O3961" s="5">
        <f>VLOOKUP(M3961,[1]ArchetypeScores!E:O,11,FALSE)</f>
        <v>-1</v>
      </c>
      <c r="P3961" s="5">
        <f>VLOOKUP(M3961,[1]ArchetypeScores!E:P,12,FALSE)</f>
        <v>0</v>
      </c>
      <c r="Q3961" s="2" t="str">
        <f>VLOOKUP(M3961,[1]ArchetypeScores!E:W,19,FALSE)</f>
        <v>Untargeted</v>
      </c>
      <c r="R3961" s="2">
        <f>VLOOKUP(M3961,[1]ArchetypeScores!E:I,5,FALSE)</f>
        <v>0</v>
      </c>
      <c r="S3961" s="2">
        <f>VLOOKUP(M3961,[1]ArchetypeScores!E:K,7,FALSE)</f>
        <v>0</v>
      </c>
      <c r="T3961" s="2" t="str">
        <f t="shared" si="61"/>
        <v>Not A&amp;R positive</v>
      </c>
    </row>
    <row r="3962" spans="1:20" x14ac:dyDescent="0.3">
      <c r="A3962" s="2" t="s">
        <v>10602</v>
      </c>
      <c r="B3962" s="3" t="s">
        <v>10623</v>
      </c>
      <c r="C3962" s="3" t="s">
        <v>10624</v>
      </c>
      <c r="D3962" s="4">
        <v>10000</v>
      </c>
      <c r="E3962" s="5" t="s">
        <v>10605</v>
      </c>
      <c r="F3962" s="4">
        <v>96.015000000000001</v>
      </c>
      <c r="G3962" s="6">
        <v>48311</v>
      </c>
      <c r="H3962" s="3" t="s">
        <v>10606</v>
      </c>
      <c r="I3962" s="3" t="s">
        <v>10607</v>
      </c>
      <c r="J3962" s="3" t="s">
        <v>10614</v>
      </c>
      <c r="K3962" s="5" t="s">
        <v>214</v>
      </c>
      <c r="L3962" s="5">
        <v>4</v>
      </c>
      <c r="M3962" s="5" t="s">
        <v>560</v>
      </c>
      <c r="N3962" s="5">
        <f>VLOOKUP(M3962,[1]ArchetypeScores!E:N,10,FALSE)</f>
        <v>1</v>
      </c>
      <c r="O3962" s="5">
        <f>VLOOKUP(M3962,[1]ArchetypeScores!E:O,11,FALSE)</f>
        <v>0</v>
      </c>
      <c r="P3962" s="5">
        <f>VLOOKUP(M3962,[1]ArchetypeScores!E:P,12,FALSE)</f>
        <v>0</v>
      </c>
      <c r="Q3962" s="2" t="str">
        <f>VLOOKUP(M3962,[1]ArchetypeScores!E:W,19,FALSE)</f>
        <v>Other sector</v>
      </c>
      <c r="R3962" s="2">
        <f>VLOOKUP(M3962,[1]ArchetypeScores!E:I,5,FALSE)</f>
        <v>0</v>
      </c>
      <c r="S3962" s="2">
        <f>VLOOKUP(M3962,[1]ArchetypeScores!E:K,7,FALSE)</f>
        <v>0</v>
      </c>
      <c r="T3962" s="2" t="str">
        <f t="shared" si="61"/>
        <v>Not A&amp;R positive</v>
      </c>
    </row>
    <row r="3963" spans="1:20" x14ac:dyDescent="0.3">
      <c r="A3963" s="2" t="s">
        <v>10602</v>
      </c>
      <c r="B3963" s="3" t="s">
        <v>10625</v>
      </c>
      <c r="C3963" s="3" t="s">
        <v>10626</v>
      </c>
      <c r="D3963" s="4">
        <v>1038.3330000000001</v>
      </c>
      <c r="E3963" s="5" t="s">
        <v>10605</v>
      </c>
      <c r="F3963" s="4">
        <v>9.9695599999999995</v>
      </c>
      <c r="G3963" s="6">
        <v>48312</v>
      </c>
      <c r="H3963" s="3" t="s">
        <v>10606</v>
      </c>
      <c r="I3963" s="3" t="s">
        <v>10607</v>
      </c>
      <c r="J3963" s="3" t="s">
        <v>10614</v>
      </c>
      <c r="K3963" s="5" t="s">
        <v>38</v>
      </c>
      <c r="L3963" s="5">
        <v>31</v>
      </c>
      <c r="M3963" s="5" t="s">
        <v>10627</v>
      </c>
      <c r="N3963" s="5">
        <f>VLOOKUP(M3963,[1]ArchetypeScores!E:N,10,FALSE)</f>
        <v>0</v>
      </c>
      <c r="O3963" s="5">
        <f>VLOOKUP(M3963,[1]ArchetypeScores!E:O,11,FALSE)</f>
        <v>-1</v>
      </c>
      <c r="P3963" s="5">
        <f>VLOOKUP(M3963,[1]ArchetypeScores!E:P,12,FALSE)</f>
        <v>0</v>
      </c>
      <c r="Q3963" s="2" t="e">
        <f>VLOOKUP(M3963,[1]ArchetypeScores!E:W,19,FALSE)</f>
        <v>#N/A</v>
      </c>
      <c r="R3963" s="2">
        <f>VLOOKUP(M3963,[1]ArchetypeScores!E:I,5,FALSE)</f>
        <v>1</v>
      </c>
      <c r="S3963" s="2">
        <f>VLOOKUP(M3963,[1]ArchetypeScores!E:K,7,FALSE)</f>
        <v>1</v>
      </c>
      <c r="T3963" s="2" t="str">
        <f t="shared" si="61"/>
        <v>Both</v>
      </c>
    </row>
    <row r="3964" spans="1:20" x14ac:dyDescent="0.3">
      <c r="A3964" s="2" t="s">
        <v>10602</v>
      </c>
      <c r="B3964" s="3" t="s">
        <v>10628</v>
      </c>
      <c r="C3964" s="3" t="s">
        <v>10629</v>
      </c>
      <c r="D3964" s="4">
        <v>1500</v>
      </c>
      <c r="E3964" s="5" t="s">
        <v>10605</v>
      </c>
      <c r="F3964" s="4">
        <v>14.40225</v>
      </c>
      <c r="G3964" s="6">
        <v>48306</v>
      </c>
      <c r="H3964" s="3" t="s">
        <v>10606</v>
      </c>
      <c r="I3964" s="3" t="s">
        <v>10607</v>
      </c>
      <c r="J3964" s="3" t="s">
        <v>10611</v>
      </c>
      <c r="K3964" s="5" t="s">
        <v>38</v>
      </c>
      <c r="L3964" s="5">
        <v>13</v>
      </c>
      <c r="M3964" s="5" t="s">
        <v>39</v>
      </c>
      <c r="N3964" s="5">
        <f>VLOOKUP(M3964,[1]ArchetypeScores!E:N,10,FALSE)</f>
        <v>0</v>
      </c>
      <c r="O3964" s="5">
        <f>VLOOKUP(M3964,[1]ArchetypeScores!E:O,11,FALSE)</f>
        <v>-2</v>
      </c>
      <c r="P3964" s="5">
        <f>VLOOKUP(M3964,[1]ArchetypeScores!E:P,12,FALSE)</f>
        <v>0</v>
      </c>
      <c r="Q3964" s="2" t="str">
        <f>VLOOKUP(M3964,[1]ArchetypeScores!E:W,19,FALSE)</f>
        <v>Industrials - transportation</v>
      </c>
      <c r="R3964" s="2">
        <f>VLOOKUP(M3964,[1]ArchetypeScores!E:I,5,FALSE)</f>
        <v>0</v>
      </c>
      <c r="S3964" s="2">
        <f>VLOOKUP(M3964,[1]ArchetypeScores!E:K,7,FALSE)</f>
        <v>0</v>
      </c>
      <c r="T3964" s="2" t="str">
        <f t="shared" si="61"/>
        <v>Not A&amp;R positive</v>
      </c>
    </row>
    <row r="3965" spans="1:20" x14ac:dyDescent="0.3">
      <c r="A3965" s="2" t="s">
        <v>10602</v>
      </c>
      <c r="B3965" s="3" t="s">
        <v>10630</v>
      </c>
      <c r="C3965" s="3" t="s">
        <v>10631</v>
      </c>
      <c r="D3965" s="4">
        <v>1866.6669999999999</v>
      </c>
      <c r="E3965" s="5" t="s">
        <v>10605</v>
      </c>
      <c r="F3965" s="4">
        <v>17.922799999999999</v>
      </c>
      <c r="G3965" s="6">
        <v>48319</v>
      </c>
      <c r="H3965" s="3" t="s">
        <v>10606</v>
      </c>
      <c r="I3965" s="3" t="s">
        <v>10607</v>
      </c>
      <c r="J3965" s="3" t="s">
        <v>10608</v>
      </c>
      <c r="K3965" s="5" t="s">
        <v>694</v>
      </c>
      <c r="L3965" s="5">
        <v>1</v>
      </c>
      <c r="M3965" s="5" t="s">
        <v>1622</v>
      </c>
      <c r="N3965" s="5">
        <f>VLOOKUP(M3965,[1]ArchetypeScores!E:N,10,FALSE)</f>
        <v>1</v>
      </c>
      <c r="O3965" s="5">
        <f>VLOOKUP(M3965,[1]ArchetypeScores!E:O,11,FALSE)</f>
        <v>-1</v>
      </c>
      <c r="P3965" s="5">
        <f>VLOOKUP(M3965,[1]ArchetypeScores!E:P,12,FALSE)</f>
        <v>0</v>
      </c>
      <c r="Q3965" s="2" t="str">
        <f>VLOOKUP(M3965,[1]ArchetypeScores!E:W,19,FALSE)</f>
        <v>Untargeted</v>
      </c>
      <c r="R3965" s="2">
        <f>VLOOKUP(M3965,[1]ArchetypeScores!E:I,5,FALSE)</f>
        <v>0</v>
      </c>
      <c r="S3965" s="2">
        <f>VLOOKUP(M3965,[1]ArchetypeScores!E:K,7,FALSE)</f>
        <v>1</v>
      </c>
      <c r="T3965" s="2" t="str">
        <f t="shared" si="61"/>
        <v>Indirect only</v>
      </c>
    </row>
    <row r="3966" spans="1:20" x14ac:dyDescent="0.3">
      <c r="A3966" s="2" t="s">
        <v>10602</v>
      </c>
      <c r="B3966" s="3" t="s">
        <v>10632</v>
      </c>
      <c r="C3966" s="3" t="s">
        <v>10633</v>
      </c>
      <c r="D3966" s="4">
        <v>1038.3330000000001</v>
      </c>
      <c r="E3966" s="5" t="s">
        <v>10605</v>
      </c>
      <c r="F3966" s="4">
        <v>9.9695599999999995</v>
      </c>
      <c r="G3966" s="6">
        <v>48313</v>
      </c>
      <c r="H3966" s="3" t="s">
        <v>10606</v>
      </c>
      <c r="I3966" s="3" t="s">
        <v>10607</v>
      </c>
      <c r="J3966" s="3" t="s">
        <v>10614</v>
      </c>
      <c r="K3966" s="5" t="s">
        <v>611</v>
      </c>
      <c r="L3966" s="5" t="s">
        <v>112</v>
      </c>
      <c r="M3966" s="5" t="s">
        <v>10478</v>
      </c>
      <c r="N3966" s="5">
        <f>VLOOKUP(M3966,[1]ArchetypeScores!E:N,10,FALSE)</f>
        <v>1</v>
      </c>
      <c r="O3966" s="5">
        <f>VLOOKUP(M3966,[1]ArchetypeScores!E:O,11,FALSE)</f>
        <v>0</v>
      </c>
      <c r="P3966" s="5">
        <f>VLOOKUP(M3966,[1]ArchetypeScores!E:P,12,FALSE)</f>
        <v>0</v>
      </c>
      <c r="Q3966" s="2" t="str">
        <f>VLOOKUP(M3966,[1]ArchetypeScores!E:W,19,FALSE)</f>
        <v>Consumer (including agriculture and tourism)</v>
      </c>
      <c r="R3966" s="2">
        <f>VLOOKUP(M3966,[1]ArchetypeScores!E:I,5,FALSE)</f>
        <v>0</v>
      </c>
      <c r="S3966" s="2">
        <f>VLOOKUP(M3966,[1]ArchetypeScores!E:K,7,FALSE)</f>
        <v>0</v>
      </c>
      <c r="T3966" s="2" t="str">
        <f t="shared" si="61"/>
        <v>Not A&amp;R positive</v>
      </c>
    </row>
    <row r="3967" spans="1:20" x14ac:dyDescent="0.3">
      <c r="A3967" s="2" t="s">
        <v>10602</v>
      </c>
      <c r="B3967" s="3" t="s">
        <v>10634</v>
      </c>
      <c r="C3967" s="3" t="s">
        <v>10635</v>
      </c>
      <c r="D3967" s="4">
        <v>1038.3330000000001</v>
      </c>
      <c r="E3967" s="5" t="s">
        <v>10605</v>
      </c>
      <c r="F3967" s="4">
        <v>9.9695599999999995</v>
      </c>
      <c r="G3967" s="6">
        <v>48314</v>
      </c>
      <c r="H3967" s="3" t="s">
        <v>10606</v>
      </c>
      <c r="I3967" s="3" t="s">
        <v>10607</v>
      </c>
      <c r="J3967" s="3" t="s">
        <v>10614</v>
      </c>
      <c r="K3967" s="5" t="s">
        <v>38</v>
      </c>
      <c r="L3967" s="5">
        <v>13</v>
      </c>
      <c r="M3967" s="5" t="s">
        <v>39</v>
      </c>
      <c r="N3967" s="5">
        <f>VLOOKUP(M3967,[1]ArchetypeScores!E:N,10,FALSE)</f>
        <v>0</v>
      </c>
      <c r="O3967" s="5">
        <f>VLOOKUP(M3967,[1]ArchetypeScores!E:O,11,FALSE)</f>
        <v>-2</v>
      </c>
      <c r="P3967" s="5">
        <f>VLOOKUP(M3967,[1]ArchetypeScores!E:P,12,FALSE)</f>
        <v>0</v>
      </c>
      <c r="Q3967" s="2" t="str">
        <f>VLOOKUP(M3967,[1]ArchetypeScores!E:W,19,FALSE)</f>
        <v>Industrials - transportation</v>
      </c>
      <c r="R3967" s="2">
        <f>VLOOKUP(M3967,[1]ArchetypeScores!E:I,5,FALSE)</f>
        <v>0</v>
      </c>
      <c r="S3967" s="2">
        <f>VLOOKUP(M3967,[1]ArchetypeScores!E:K,7,FALSE)</f>
        <v>0</v>
      </c>
      <c r="T3967" s="2" t="str">
        <f t="shared" si="61"/>
        <v>Not A&amp;R positive</v>
      </c>
    </row>
    <row r="3968" spans="1:20" ht="20.399999999999999" x14ac:dyDescent="0.3">
      <c r="A3968" s="2" t="s">
        <v>10602</v>
      </c>
      <c r="B3968" s="7" t="s">
        <v>10636</v>
      </c>
      <c r="C3968" s="3" t="s">
        <v>10637</v>
      </c>
      <c r="D3968" s="4">
        <f>1038.333/3</f>
        <v>346.11100000000005</v>
      </c>
      <c r="E3968" s="5" t="s">
        <v>10605</v>
      </c>
      <c r="F3968" s="4">
        <f>9.96956/3</f>
        <v>3.3231866666666665</v>
      </c>
      <c r="G3968" s="6">
        <v>48315</v>
      </c>
      <c r="H3968" s="3" t="s">
        <v>10606</v>
      </c>
      <c r="I3968" s="3" t="s">
        <v>10607</v>
      </c>
      <c r="J3968" s="3" t="s">
        <v>10614</v>
      </c>
      <c r="K3968" s="5" t="s">
        <v>38</v>
      </c>
      <c r="L3968" s="5">
        <v>1</v>
      </c>
      <c r="M3968" s="5" t="s">
        <v>43</v>
      </c>
      <c r="N3968" s="5">
        <f>VLOOKUP(M3968,[1]ArchetypeScores!E:N,10,FALSE)</f>
        <v>0</v>
      </c>
      <c r="O3968" s="5">
        <f>VLOOKUP(M3968,[1]ArchetypeScores!E:O,11,FALSE)</f>
        <v>-1</v>
      </c>
      <c r="P3968" s="5">
        <f>VLOOKUP(M3968,[1]ArchetypeScores!E:P,12,FALSE)</f>
        <v>0</v>
      </c>
      <c r="Q3968" s="2" t="str">
        <f>VLOOKUP(M3968,[1]ArchetypeScores!E:W,19,FALSE)</f>
        <v>Consumer (including agriculture and tourism)</v>
      </c>
      <c r="R3968" s="2">
        <f>VLOOKUP(M3968,[1]ArchetypeScores!E:I,5,FALSE)</f>
        <v>0</v>
      </c>
      <c r="S3968" s="2">
        <f>VLOOKUP(M3968,[1]ArchetypeScores!E:K,7,FALSE)</f>
        <v>0</v>
      </c>
      <c r="T3968" s="2" t="str">
        <f t="shared" si="61"/>
        <v>Not A&amp;R positive</v>
      </c>
    </row>
    <row r="3969" spans="1:20" ht="20.399999999999999" x14ac:dyDescent="0.3">
      <c r="A3969" s="2" t="s">
        <v>10602</v>
      </c>
      <c r="B3969" s="7" t="s">
        <v>10636</v>
      </c>
      <c r="C3969" s="3" t="s">
        <v>10637</v>
      </c>
      <c r="D3969" s="4">
        <f>1038.333/3</f>
        <v>346.11100000000005</v>
      </c>
      <c r="E3969" s="5" t="s">
        <v>10605</v>
      </c>
      <c r="F3969" s="4">
        <f>9.96956/3</f>
        <v>3.3231866666666665</v>
      </c>
      <c r="G3969" s="6">
        <v>48315</v>
      </c>
      <c r="H3969" s="3" t="s">
        <v>10606</v>
      </c>
      <c r="I3969" s="3" t="s">
        <v>10607</v>
      </c>
      <c r="J3969" s="3" t="s">
        <v>10614</v>
      </c>
      <c r="K3969" s="5" t="s">
        <v>38</v>
      </c>
      <c r="L3969" s="5">
        <v>5</v>
      </c>
      <c r="M3969" s="5" t="s">
        <v>635</v>
      </c>
      <c r="N3969" s="5">
        <f>VLOOKUP(M3969,[1]ArchetypeScores!E:N,10,FALSE)</f>
        <v>0</v>
      </c>
      <c r="O3969" s="5">
        <f>VLOOKUP(M3969,[1]ArchetypeScores!E:O,11,FALSE)</f>
        <v>-1</v>
      </c>
      <c r="P3969" s="5">
        <f>VLOOKUP(M3969,[1]ArchetypeScores!E:P,12,FALSE)</f>
        <v>0</v>
      </c>
      <c r="Q3969" s="2" t="str">
        <f>VLOOKUP(M3969,[1]ArchetypeScores!E:W,19,FALSE)</f>
        <v>Consumer (including agriculture and tourism)</v>
      </c>
      <c r="R3969" s="2">
        <f>VLOOKUP(M3969,[1]ArchetypeScores!E:I,5,FALSE)</f>
        <v>0</v>
      </c>
      <c r="S3969" s="2">
        <f>VLOOKUP(M3969,[1]ArchetypeScores!E:K,7,FALSE)</f>
        <v>0</v>
      </c>
      <c r="T3969" s="2" t="str">
        <f t="shared" si="61"/>
        <v>Not A&amp;R positive</v>
      </c>
    </row>
    <row r="3970" spans="1:20" ht="20.399999999999999" x14ac:dyDescent="0.3">
      <c r="A3970" s="2" t="s">
        <v>10602</v>
      </c>
      <c r="B3970" s="7" t="s">
        <v>10636</v>
      </c>
      <c r="C3970" s="3" t="s">
        <v>10637</v>
      </c>
      <c r="D3970" s="4">
        <f>1038.333/3</f>
        <v>346.11100000000005</v>
      </c>
      <c r="E3970" s="5" t="s">
        <v>10605</v>
      </c>
      <c r="F3970" s="4">
        <f>9.96956/3</f>
        <v>3.3231866666666665</v>
      </c>
      <c r="G3970" s="6">
        <v>48315</v>
      </c>
      <c r="H3970" s="3" t="s">
        <v>10606</v>
      </c>
      <c r="I3970" s="3" t="s">
        <v>10607</v>
      </c>
      <c r="J3970" s="3" t="s">
        <v>10614</v>
      </c>
      <c r="K3970" s="5" t="s">
        <v>38</v>
      </c>
      <c r="L3970" s="5">
        <v>9</v>
      </c>
      <c r="M3970" s="5" t="s">
        <v>415</v>
      </c>
      <c r="N3970" s="5">
        <f>VLOOKUP(M3970,[1]ArchetypeScores!E:N,10,FALSE)</f>
        <v>0</v>
      </c>
      <c r="O3970" s="5">
        <f>VLOOKUP(M3970,[1]ArchetypeScores!E:O,11,FALSE)</f>
        <v>-1</v>
      </c>
      <c r="P3970" s="5">
        <f>VLOOKUP(M3970,[1]ArchetypeScores!E:P,12,FALSE)</f>
        <v>0</v>
      </c>
      <c r="Q3970" s="2" t="e">
        <f>VLOOKUP(M3970,[1]ArchetypeScores!E:W,19,FALSE)</f>
        <v>#N/A</v>
      </c>
      <c r="R3970" s="2">
        <f>VLOOKUP(M3970,[1]ArchetypeScores!E:I,5,FALSE)</f>
        <v>0</v>
      </c>
      <c r="S3970" s="2">
        <f>VLOOKUP(M3970,[1]ArchetypeScores!E:K,7,FALSE)</f>
        <v>0</v>
      </c>
      <c r="T3970" s="2" t="str">
        <f t="shared" ref="T3970:T4033" si="64">IF(AND(R3970=1,S3970=1),"Both",IF(AND(R3970=1,S3970=0),"Direct only",IF(AND(R3970=0,S3970=1),"Indirect only","Not A&amp;R positive")))</f>
        <v>Not A&amp;R positive</v>
      </c>
    </row>
    <row r="3971" spans="1:20" x14ac:dyDescent="0.3">
      <c r="A3971" s="2" t="s">
        <v>10602</v>
      </c>
      <c r="B3971" s="3" t="s">
        <v>10638</v>
      </c>
      <c r="C3971" s="3" t="s">
        <v>10639</v>
      </c>
      <c r="D3971" s="4">
        <v>1038.3330000000001</v>
      </c>
      <c r="E3971" s="5" t="s">
        <v>10605</v>
      </c>
      <c r="F3971" s="4">
        <v>9.9695599999999995</v>
      </c>
      <c r="G3971" s="6">
        <v>48316</v>
      </c>
      <c r="H3971" s="3" t="s">
        <v>10606</v>
      </c>
      <c r="I3971" s="3" t="s">
        <v>10607</v>
      </c>
      <c r="J3971" s="3" t="s">
        <v>10614</v>
      </c>
      <c r="K3971" s="5" t="s">
        <v>118</v>
      </c>
      <c r="L3971" s="5">
        <v>1</v>
      </c>
      <c r="M3971" s="5" t="s">
        <v>275</v>
      </c>
      <c r="N3971" s="5">
        <f>VLOOKUP(M3971,[1]ArchetypeScores!E:N,10,FALSE)</f>
        <v>0</v>
      </c>
      <c r="O3971" s="5">
        <f>VLOOKUP(M3971,[1]ArchetypeScores!E:O,11,FALSE)</f>
        <v>-1</v>
      </c>
      <c r="P3971" s="5">
        <f>VLOOKUP(M3971,[1]ArchetypeScores!E:P,12,FALSE)</f>
        <v>0</v>
      </c>
      <c r="Q3971" s="2" t="str">
        <f>VLOOKUP(M3971,[1]ArchetypeScores!E:W,19,FALSE)</f>
        <v>Untargeted</v>
      </c>
      <c r="R3971" s="2">
        <f>VLOOKUP(M3971,[1]ArchetypeScores!E:I,5,FALSE)</f>
        <v>0</v>
      </c>
      <c r="S3971" s="2">
        <f>VLOOKUP(M3971,[1]ArchetypeScores!E:K,7,FALSE)</f>
        <v>0</v>
      </c>
      <c r="T3971" s="2" t="str">
        <f t="shared" si="64"/>
        <v>Not A&amp;R positive</v>
      </c>
    </row>
    <row r="3972" spans="1:20" x14ac:dyDescent="0.3">
      <c r="A3972" s="2" t="s">
        <v>10602</v>
      </c>
      <c r="B3972" s="3" t="s">
        <v>10640</v>
      </c>
      <c r="C3972" s="3" t="s">
        <v>10641</v>
      </c>
      <c r="D3972" s="4">
        <v>1466.6669999999999</v>
      </c>
      <c r="E3972" s="5" t="s">
        <v>10605</v>
      </c>
      <c r="F3972" s="4">
        <v>14.0822</v>
      </c>
      <c r="G3972" s="6">
        <v>48307</v>
      </c>
      <c r="H3972" s="3" t="s">
        <v>10606</v>
      </c>
      <c r="I3972" s="3" t="s">
        <v>10607</v>
      </c>
      <c r="J3972" s="3" t="s">
        <v>10611</v>
      </c>
      <c r="K3972" s="5" t="s">
        <v>71</v>
      </c>
      <c r="L3972" s="5">
        <v>1</v>
      </c>
      <c r="M3972" s="5" t="s">
        <v>72</v>
      </c>
      <c r="N3972" s="5">
        <f>VLOOKUP(M3972,[1]ArchetypeScores!E:N,10,FALSE)</f>
        <v>0</v>
      </c>
      <c r="O3972" s="5">
        <f>VLOOKUP(M3972,[1]ArchetypeScores!E:O,11,FALSE)</f>
        <v>0</v>
      </c>
      <c r="P3972" s="5">
        <f>VLOOKUP(M3972,[1]ArchetypeScores!E:P,12,FALSE)</f>
        <v>0</v>
      </c>
      <c r="Q3972" s="2" t="str">
        <f>VLOOKUP(M3972,[1]ArchetypeScores!E:W,19,FALSE)</f>
        <v>Other sector</v>
      </c>
      <c r="R3972" s="2">
        <f>VLOOKUP(M3972,[1]ArchetypeScores!E:I,5,FALSE)</f>
        <v>0</v>
      </c>
      <c r="S3972" s="2">
        <f>VLOOKUP(M3972,[1]ArchetypeScores!E:K,7,FALSE)</f>
        <v>0</v>
      </c>
      <c r="T3972" s="2" t="str">
        <f t="shared" si="64"/>
        <v>Not A&amp;R positive</v>
      </c>
    </row>
    <row r="3973" spans="1:20" x14ac:dyDescent="0.3">
      <c r="A3973" s="2" t="s">
        <v>10602</v>
      </c>
      <c r="B3973" s="3" t="s">
        <v>10642</v>
      </c>
      <c r="C3973" s="3" t="s">
        <v>10643</v>
      </c>
      <c r="D3973" s="4">
        <v>140</v>
      </c>
      <c r="E3973" s="5" t="s">
        <v>10605</v>
      </c>
      <c r="F3973" s="4">
        <v>1.3436900000000001</v>
      </c>
      <c r="G3973" s="6">
        <v>48336</v>
      </c>
      <c r="H3973" s="3" t="s">
        <v>10644</v>
      </c>
      <c r="I3973" s="3" t="s">
        <v>10645</v>
      </c>
      <c r="J3973" s="3" t="s">
        <v>10646</v>
      </c>
      <c r="K3973" s="5" t="s">
        <v>214</v>
      </c>
      <c r="L3973" s="5">
        <v>2</v>
      </c>
      <c r="M3973" s="5" t="s">
        <v>1806</v>
      </c>
      <c r="N3973" s="5">
        <f>VLOOKUP(M3973,[1]ArchetypeScores!E:N,10,FALSE)</f>
        <v>1</v>
      </c>
      <c r="O3973" s="5">
        <f>VLOOKUP(M3973,[1]ArchetypeScores!E:O,11,FALSE)</f>
        <v>0</v>
      </c>
      <c r="P3973" s="5">
        <f>VLOOKUP(M3973,[1]ArchetypeScores!E:P,12,FALSE)</f>
        <v>1</v>
      </c>
      <c r="Q3973" s="2" t="str">
        <f>VLOOKUP(M3973,[1]ArchetypeScores!E:W,19,FALSE)</f>
        <v>Other sector</v>
      </c>
      <c r="R3973" s="2">
        <f>VLOOKUP(M3973,[1]ArchetypeScores!E:I,5,FALSE)</f>
        <v>0</v>
      </c>
      <c r="S3973" s="2">
        <f>VLOOKUP(M3973,[1]ArchetypeScores!E:K,7,FALSE)</f>
        <v>0</v>
      </c>
      <c r="T3973" s="2" t="str">
        <f t="shared" si="64"/>
        <v>Not A&amp;R positive</v>
      </c>
    </row>
    <row r="3974" spans="1:20" x14ac:dyDescent="0.3">
      <c r="A3974" s="2" t="s">
        <v>10602</v>
      </c>
      <c r="B3974" s="3" t="s">
        <v>10647</v>
      </c>
      <c r="C3974" s="3" t="s">
        <v>10648</v>
      </c>
      <c r="D3974" s="4">
        <v>2.8</v>
      </c>
      <c r="E3974" s="5" t="s">
        <v>10605</v>
      </c>
      <c r="F3974" s="4">
        <v>2.665E-2</v>
      </c>
      <c r="G3974" s="6">
        <v>48412</v>
      </c>
      <c r="H3974" s="3" t="s">
        <v>10649</v>
      </c>
      <c r="I3974" s="3" t="s">
        <v>10650</v>
      </c>
      <c r="J3974" s="3" t="s">
        <v>10651</v>
      </c>
      <c r="K3974" s="5" t="s">
        <v>61</v>
      </c>
      <c r="L3974" s="5">
        <v>1</v>
      </c>
      <c r="M3974" s="5" t="s">
        <v>130</v>
      </c>
      <c r="N3974" s="5">
        <f>VLOOKUP(M3974,[1]ArchetypeScores!E:N,10,FALSE)</f>
        <v>0</v>
      </c>
      <c r="O3974" s="5">
        <f>VLOOKUP(M3974,[1]ArchetypeScores!E:O,11,FALSE)</f>
        <v>-1</v>
      </c>
      <c r="P3974" s="5">
        <f>VLOOKUP(M3974,[1]ArchetypeScores!E:P,12,FALSE)</f>
        <v>0</v>
      </c>
      <c r="Q3974" s="2" t="str">
        <f>VLOOKUP(M3974,[1]ArchetypeScores!E:W,19,FALSE)</f>
        <v>Health care</v>
      </c>
      <c r="R3974" s="2">
        <f>VLOOKUP(M3974,[1]ArchetypeScores!E:I,5,FALSE)</f>
        <v>0</v>
      </c>
      <c r="S3974" s="2">
        <f>VLOOKUP(M3974,[1]ArchetypeScores!E:K,7,FALSE)</f>
        <v>0</v>
      </c>
      <c r="T3974" s="2" t="str">
        <f t="shared" si="64"/>
        <v>Not A&amp;R positive</v>
      </c>
    </row>
    <row r="3975" spans="1:20" x14ac:dyDescent="0.3">
      <c r="A3975" s="2" t="s">
        <v>10602</v>
      </c>
      <c r="B3975" s="3" t="s">
        <v>10652</v>
      </c>
      <c r="C3975" s="3" t="s">
        <v>10653</v>
      </c>
      <c r="D3975" s="4">
        <v>312.5</v>
      </c>
      <c r="E3975" s="5" t="s">
        <v>10605</v>
      </c>
      <c r="F3975" s="4">
        <v>2.8753099999999998</v>
      </c>
      <c r="G3975" s="6">
        <v>48393</v>
      </c>
      <c r="H3975" s="3" t="s">
        <v>10654</v>
      </c>
      <c r="I3975" s="3" t="s">
        <v>10655</v>
      </c>
      <c r="J3975" s="3" t="s">
        <v>10656</v>
      </c>
      <c r="K3975" s="5" t="s">
        <v>61</v>
      </c>
      <c r="L3975" s="5">
        <v>5</v>
      </c>
      <c r="M3975" s="5" t="s">
        <v>62</v>
      </c>
      <c r="N3975" s="5">
        <f>VLOOKUP(M3975,[1]ArchetypeScores!E:N,10,FALSE)</f>
        <v>0</v>
      </c>
      <c r="O3975" s="5">
        <f>VLOOKUP(M3975,[1]ArchetypeScores!E:O,11,FALSE)</f>
        <v>-1</v>
      </c>
      <c r="P3975" s="5">
        <f>VLOOKUP(M3975,[1]ArchetypeScores!E:P,12,FALSE)</f>
        <v>0</v>
      </c>
      <c r="Q3975" s="2" t="str">
        <f>VLOOKUP(M3975,[1]ArchetypeScores!E:W,19,FALSE)</f>
        <v>Health care</v>
      </c>
      <c r="R3975" s="2">
        <f>VLOOKUP(M3975,[1]ArchetypeScores!E:I,5,FALSE)</f>
        <v>0</v>
      </c>
      <c r="S3975" s="2">
        <f>VLOOKUP(M3975,[1]ArchetypeScores!E:K,7,FALSE)</f>
        <v>0</v>
      </c>
      <c r="T3975" s="2" t="str">
        <f t="shared" si="64"/>
        <v>Not A&amp;R positive</v>
      </c>
    </row>
    <row r="3976" spans="1:20" x14ac:dyDescent="0.3">
      <c r="A3976" s="2" t="s">
        <v>10602</v>
      </c>
      <c r="B3976" s="3" t="s">
        <v>10657</v>
      </c>
      <c r="C3976" s="3" t="s">
        <v>10658</v>
      </c>
      <c r="D3976" s="4">
        <v>70</v>
      </c>
      <c r="E3976" s="5" t="s">
        <v>10605</v>
      </c>
      <c r="F3976" s="4">
        <v>0.67183999999999999</v>
      </c>
      <c r="G3976" s="6">
        <v>48352</v>
      </c>
      <c r="H3976" s="3" t="s">
        <v>10644</v>
      </c>
      <c r="I3976" s="3" t="s">
        <v>10645</v>
      </c>
      <c r="J3976" s="3" t="s">
        <v>10646</v>
      </c>
      <c r="K3976" s="5" t="s">
        <v>94</v>
      </c>
      <c r="L3976" s="5">
        <v>1</v>
      </c>
      <c r="M3976" s="5" t="s">
        <v>95</v>
      </c>
      <c r="N3976" s="5">
        <f>VLOOKUP(M3976,[1]ArchetypeScores!E:N,10,FALSE)</f>
        <v>1</v>
      </c>
      <c r="O3976" s="5">
        <f>VLOOKUP(M3976,[1]ArchetypeScores!E:O,11,FALSE)</f>
        <v>-1</v>
      </c>
      <c r="P3976" s="5">
        <f>VLOOKUP(M3976,[1]ArchetypeScores!E:P,12,FALSE)</f>
        <v>0</v>
      </c>
      <c r="Q3976" s="2" t="str">
        <f>VLOOKUP(M3976,[1]ArchetypeScores!E:W,19,FALSE)</f>
        <v>Consumer (including agriculture and tourism)</v>
      </c>
      <c r="R3976" s="2">
        <f>VLOOKUP(M3976,[1]ArchetypeScores!E:I,5,FALSE)</f>
        <v>0</v>
      </c>
      <c r="S3976" s="2">
        <f>VLOOKUP(M3976,[1]ArchetypeScores!E:K,7,FALSE)</f>
        <v>0</v>
      </c>
      <c r="T3976" s="2" t="str">
        <f t="shared" si="64"/>
        <v>Not A&amp;R positive</v>
      </c>
    </row>
    <row r="3977" spans="1:20" x14ac:dyDescent="0.3">
      <c r="A3977" s="2" t="s">
        <v>10602</v>
      </c>
      <c r="B3977" s="3" t="s">
        <v>10659</v>
      </c>
      <c r="C3977" s="3" t="s">
        <v>10660</v>
      </c>
      <c r="D3977" s="4">
        <v>78.2</v>
      </c>
      <c r="E3977" s="5" t="s">
        <v>10605</v>
      </c>
      <c r="F3977" s="4">
        <v>0.74431000000000003</v>
      </c>
      <c r="G3977" s="6">
        <v>48420</v>
      </c>
      <c r="H3977" s="3" t="s">
        <v>10649</v>
      </c>
      <c r="I3977" s="3" t="s">
        <v>10650</v>
      </c>
      <c r="J3977" s="3" t="s">
        <v>10661</v>
      </c>
      <c r="K3977" s="5" t="s">
        <v>38</v>
      </c>
      <c r="L3977" s="5">
        <v>13</v>
      </c>
      <c r="M3977" s="5" t="s">
        <v>39</v>
      </c>
      <c r="N3977" s="5">
        <f>VLOOKUP(M3977,[1]ArchetypeScores!E:N,10,FALSE)</f>
        <v>0</v>
      </c>
      <c r="O3977" s="5">
        <f>VLOOKUP(M3977,[1]ArchetypeScores!E:O,11,FALSE)</f>
        <v>-2</v>
      </c>
      <c r="P3977" s="5">
        <f>VLOOKUP(M3977,[1]ArchetypeScores!E:P,12,FALSE)</f>
        <v>0</v>
      </c>
      <c r="Q3977" s="2" t="str">
        <f>VLOOKUP(M3977,[1]ArchetypeScores!E:W,19,FALSE)</f>
        <v>Industrials - transportation</v>
      </c>
      <c r="R3977" s="2">
        <f>VLOOKUP(M3977,[1]ArchetypeScores!E:I,5,FALSE)</f>
        <v>0</v>
      </c>
      <c r="S3977" s="2">
        <f>VLOOKUP(M3977,[1]ArchetypeScores!E:K,7,FALSE)</f>
        <v>0</v>
      </c>
      <c r="T3977" s="2" t="str">
        <f t="shared" si="64"/>
        <v>Not A&amp;R positive</v>
      </c>
    </row>
    <row r="3978" spans="1:20" x14ac:dyDescent="0.3">
      <c r="A3978" s="2" t="s">
        <v>10602</v>
      </c>
      <c r="B3978" s="3" t="s">
        <v>10662</v>
      </c>
      <c r="C3978" s="3" t="s">
        <v>10663</v>
      </c>
      <c r="D3978" s="4">
        <v>152.80000000000001</v>
      </c>
      <c r="E3978" s="5" t="s">
        <v>10605</v>
      </c>
      <c r="F3978" s="4">
        <v>1.46654</v>
      </c>
      <c r="G3978" s="6">
        <v>48332</v>
      </c>
      <c r="H3978" s="3" t="s">
        <v>10644</v>
      </c>
      <c r="I3978" s="3" t="s">
        <v>10645</v>
      </c>
      <c r="J3978" s="3" t="s">
        <v>10664</v>
      </c>
      <c r="K3978" s="5" t="s">
        <v>694</v>
      </c>
      <c r="L3978" s="5">
        <v>1</v>
      </c>
      <c r="M3978" s="5" t="s">
        <v>1622</v>
      </c>
      <c r="N3978" s="5">
        <f>VLOOKUP(M3978,[1]ArchetypeScores!E:N,10,FALSE)</f>
        <v>1</v>
      </c>
      <c r="O3978" s="5">
        <f>VLOOKUP(M3978,[1]ArchetypeScores!E:O,11,FALSE)</f>
        <v>-1</v>
      </c>
      <c r="P3978" s="5">
        <f>VLOOKUP(M3978,[1]ArchetypeScores!E:P,12,FALSE)</f>
        <v>0</v>
      </c>
      <c r="Q3978" s="2" t="str">
        <f>VLOOKUP(M3978,[1]ArchetypeScores!E:W,19,FALSE)</f>
        <v>Untargeted</v>
      </c>
      <c r="R3978" s="2">
        <f>VLOOKUP(M3978,[1]ArchetypeScores!E:I,5,FALSE)</f>
        <v>0</v>
      </c>
      <c r="S3978" s="2">
        <f>VLOOKUP(M3978,[1]ArchetypeScores!E:K,7,FALSE)</f>
        <v>1</v>
      </c>
      <c r="T3978" s="2" t="str">
        <f t="shared" si="64"/>
        <v>Indirect only</v>
      </c>
    </row>
    <row r="3979" spans="1:20" x14ac:dyDescent="0.3">
      <c r="A3979" s="2" t="s">
        <v>10602</v>
      </c>
      <c r="B3979" s="3" t="s">
        <v>10665</v>
      </c>
      <c r="C3979" s="3" t="s">
        <v>10666</v>
      </c>
      <c r="D3979" s="4">
        <v>1500</v>
      </c>
      <c r="E3979" s="5" t="s">
        <v>10605</v>
      </c>
      <c r="F3979" s="4">
        <v>14.39664</v>
      </c>
      <c r="G3979" s="6">
        <v>48330</v>
      </c>
      <c r="H3979" s="3" t="s">
        <v>10644</v>
      </c>
      <c r="I3979" s="3" t="s">
        <v>10645</v>
      </c>
      <c r="J3979" s="3" t="s">
        <v>10664</v>
      </c>
      <c r="K3979" s="5" t="s">
        <v>71</v>
      </c>
      <c r="L3979" s="5" t="s">
        <v>112</v>
      </c>
      <c r="M3979" s="5" t="s">
        <v>1274</v>
      </c>
      <c r="N3979" s="5">
        <f>VLOOKUP(M3979,[1]ArchetypeScores!E:N,10,FALSE)</f>
        <v>0</v>
      </c>
      <c r="O3979" s="5">
        <f>VLOOKUP(M3979,[1]ArchetypeScores!E:O,11,FALSE)</f>
        <v>-1</v>
      </c>
      <c r="P3979" s="5">
        <f>VLOOKUP(M3979,[1]ArchetypeScores!E:P,12,FALSE)</f>
        <v>0</v>
      </c>
      <c r="Q3979" s="2" t="str">
        <f>VLOOKUP(M3979,[1]ArchetypeScores!E:W,19,FALSE)</f>
        <v>Other sector</v>
      </c>
      <c r="R3979" s="2">
        <f>VLOOKUP(M3979,[1]ArchetypeScores!E:I,5,FALSE)</f>
        <v>0</v>
      </c>
      <c r="S3979" s="2">
        <f>VLOOKUP(M3979,[1]ArchetypeScores!E:K,7,FALSE)</f>
        <v>0</v>
      </c>
      <c r="T3979" s="2" t="str">
        <f t="shared" si="64"/>
        <v>Not A&amp;R positive</v>
      </c>
    </row>
    <row r="3980" spans="1:20" x14ac:dyDescent="0.3">
      <c r="A3980" s="2" t="s">
        <v>10602</v>
      </c>
      <c r="B3980" s="3" t="s">
        <v>10667</v>
      </c>
      <c r="C3980" s="3" t="s">
        <v>10668</v>
      </c>
      <c r="D3980" s="4">
        <v>301.7</v>
      </c>
      <c r="E3980" s="5" t="s">
        <v>10605</v>
      </c>
      <c r="F3980" s="4">
        <v>2.8956400000000002</v>
      </c>
      <c r="G3980" s="6">
        <v>48360</v>
      </c>
      <c r="H3980" s="3" t="s">
        <v>10644</v>
      </c>
      <c r="I3980" s="3" t="s">
        <v>10645</v>
      </c>
      <c r="J3980" s="3" t="s">
        <v>10608</v>
      </c>
      <c r="K3980" s="5" t="s">
        <v>735</v>
      </c>
      <c r="L3980" s="5">
        <v>1</v>
      </c>
      <c r="M3980" s="5" t="s">
        <v>736</v>
      </c>
      <c r="N3980" s="5">
        <f>VLOOKUP(M3980,[1]ArchetypeScores!E:N,10,FALSE)</f>
        <v>1</v>
      </c>
      <c r="O3980" s="5">
        <f>VLOOKUP(M3980,[1]ArchetypeScores!E:O,11,FALSE)</f>
        <v>-2</v>
      </c>
      <c r="P3980" s="5">
        <f>VLOOKUP(M3980,[1]ArchetypeScores!E:P,12,FALSE)</f>
        <v>-2</v>
      </c>
      <c r="Q3980" s="2" t="str">
        <f>VLOOKUP(M3980,[1]ArchetypeScores!E:W,19,FALSE)</f>
        <v>Other sector</v>
      </c>
      <c r="R3980" s="2">
        <f>VLOOKUP(M3980,[1]ArchetypeScores!E:I,5,FALSE)</f>
        <v>0</v>
      </c>
      <c r="S3980" s="2">
        <f>VLOOKUP(M3980,[1]ArchetypeScores!E:K,7,FALSE)</f>
        <v>0</v>
      </c>
      <c r="T3980" s="2" t="str">
        <f t="shared" si="64"/>
        <v>Not A&amp;R positive</v>
      </c>
    </row>
    <row r="3981" spans="1:20" x14ac:dyDescent="0.3">
      <c r="A3981" s="2" t="s">
        <v>10602</v>
      </c>
      <c r="B3981" s="3" t="s">
        <v>10669</v>
      </c>
      <c r="C3981" s="3" t="s">
        <v>10670</v>
      </c>
      <c r="D3981" s="4">
        <v>0</v>
      </c>
      <c r="E3981" s="5" t="s">
        <v>10605</v>
      </c>
      <c r="F3981" s="4">
        <v>0</v>
      </c>
      <c r="G3981" s="6">
        <v>48430</v>
      </c>
      <c r="H3981" s="3" t="s">
        <v>10671</v>
      </c>
      <c r="I3981" s="3" t="s">
        <v>10672</v>
      </c>
      <c r="J3981" s="3" t="s">
        <v>10673</v>
      </c>
      <c r="K3981" s="5" t="s">
        <v>53</v>
      </c>
      <c r="L3981" s="5">
        <v>2</v>
      </c>
      <c r="M3981" s="5" t="s">
        <v>330</v>
      </c>
      <c r="N3981" s="5">
        <f>VLOOKUP(M3981,[1]ArchetypeScores!E:N,10,FALSE)</f>
        <v>0</v>
      </c>
      <c r="O3981" s="5">
        <f>VLOOKUP(M3981,[1]ArchetypeScores!E:O,11,FALSE)</f>
        <v>-1</v>
      </c>
      <c r="P3981" s="5">
        <f>VLOOKUP(M3981,[1]ArchetypeScores!E:P,12,FALSE)</f>
        <v>0</v>
      </c>
      <c r="Q3981" s="2" t="str">
        <f>VLOOKUP(M3981,[1]ArchetypeScores!E:W,19,FALSE)</f>
        <v>Untargeted</v>
      </c>
      <c r="R3981" s="2">
        <f>VLOOKUP(M3981,[1]ArchetypeScores!E:I,5,FALSE)</f>
        <v>0</v>
      </c>
      <c r="S3981" s="2">
        <f>VLOOKUP(M3981,[1]ArchetypeScores!E:K,7,FALSE)</f>
        <v>0</v>
      </c>
      <c r="T3981" s="2" t="str">
        <f t="shared" si="64"/>
        <v>Not A&amp;R positive</v>
      </c>
    </row>
    <row r="3982" spans="1:20" x14ac:dyDescent="0.3">
      <c r="A3982" s="2" t="s">
        <v>10602</v>
      </c>
      <c r="B3982" s="3" t="s">
        <v>10674</v>
      </c>
      <c r="C3982" s="3" t="s">
        <v>10675</v>
      </c>
      <c r="D3982" s="4">
        <v>0</v>
      </c>
      <c r="E3982" s="5" t="s">
        <v>10605</v>
      </c>
      <c r="F3982" s="4">
        <v>0</v>
      </c>
      <c r="G3982" s="6">
        <v>48429</v>
      </c>
      <c r="H3982" s="3" t="s">
        <v>10671</v>
      </c>
      <c r="I3982" s="3" t="s">
        <v>10672</v>
      </c>
      <c r="J3982" s="3" t="s">
        <v>10661</v>
      </c>
      <c r="K3982" s="5" t="s">
        <v>53</v>
      </c>
      <c r="L3982" s="5">
        <v>2</v>
      </c>
      <c r="M3982" s="5" t="s">
        <v>330</v>
      </c>
      <c r="N3982" s="5">
        <f>VLOOKUP(M3982,[1]ArchetypeScores!E:N,10,FALSE)</f>
        <v>0</v>
      </c>
      <c r="O3982" s="5">
        <f>VLOOKUP(M3982,[1]ArchetypeScores!E:O,11,FALSE)</f>
        <v>-1</v>
      </c>
      <c r="P3982" s="5">
        <f>VLOOKUP(M3982,[1]ArchetypeScores!E:P,12,FALSE)</f>
        <v>0</v>
      </c>
      <c r="Q3982" s="2" t="str">
        <f>VLOOKUP(M3982,[1]ArchetypeScores!E:W,19,FALSE)</f>
        <v>Untargeted</v>
      </c>
      <c r="R3982" s="2">
        <f>VLOOKUP(M3982,[1]ArchetypeScores!E:I,5,FALSE)</f>
        <v>0</v>
      </c>
      <c r="S3982" s="2">
        <f>VLOOKUP(M3982,[1]ArchetypeScores!E:K,7,FALSE)</f>
        <v>0</v>
      </c>
      <c r="T3982" s="2" t="str">
        <f t="shared" si="64"/>
        <v>Not A&amp;R positive</v>
      </c>
    </row>
    <row r="3983" spans="1:20" x14ac:dyDescent="0.3">
      <c r="A3983" s="2" t="s">
        <v>10602</v>
      </c>
      <c r="B3983" s="3" t="s">
        <v>10676</v>
      </c>
      <c r="C3983" s="3" t="s">
        <v>10677</v>
      </c>
      <c r="D3983" s="4">
        <v>13.3</v>
      </c>
      <c r="E3983" s="5" t="s">
        <v>10605</v>
      </c>
      <c r="F3983" s="4">
        <v>0.12659000000000001</v>
      </c>
      <c r="G3983" s="6">
        <v>48411</v>
      </c>
      <c r="H3983" s="3" t="s">
        <v>10649</v>
      </c>
      <c r="I3983" s="3" t="s">
        <v>10650</v>
      </c>
      <c r="J3983" s="3" t="s">
        <v>10651</v>
      </c>
      <c r="K3983" s="5" t="s">
        <v>61</v>
      </c>
      <c r="L3983" s="5">
        <v>1</v>
      </c>
      <c r="M3983" s="5" t="s">
        <v>130</v>
      </c>
      <c r="N3983" s="5">
        <f>VLOOKUP(M3983,[1]ArchetypeScores!E:N,10,FALSE)</f>
        <v>0</v>
      </c>
      <c r="O3983" s="5">
        <f>VLOOKUP(M3983,[1]ArchetypeScores!E:O,11,FALSE)</f>
        <v>-1</v>
      </c>
      <c r="P3983" s="5">
        <f>VLOOKUP(M3983,[1]ArchetypeScores!E:P,12,FALSE)</f>
        <v>0</v>
      </c>
      <c r="Q3983" s="2" t="str">
        <f>VLOOKUP(M3983,[1]ArchetypeScores!E:W,19,FALSE)</f>
        <v>Health care</v>
      </c>
      <c r="R3983" s="2">
        <f>VLOOKUP(M3983,[1]ArchetypeScores!E:I,5,FALSE)</f>
        <v>0</v>
      </c>
      <c r="S3983" s="2">
        <f>VLOOKUP(M3983,[1]ArchetypeScores!E:K,7,FALSE)</f>
        <v>0</v>
      </c>
      <c r="T3983" s="2" t="str">
        <f t="shared" si="64"/>
        <v>Not A&amp;R positive</v>
      </c>
    </row>
    <row r="3984" spans="1:20" x14ac:dyDescent="0.3">
      <c r="A3984" s="2" t="s">
        <v>10602</v>
      </c>
      <c r="B3984" s="3" t="s">
        <v>10678</v>
      </c>
      <c r="C3984" s="3" t="s">
        <v>10679</v>
      </c>
      <c r="D3984" s="4">
        <v>178.8</v>
      </c>
      <c r="E3984" s="5" t="s">
        <v>10605</v>
      </c>
      <c r="F3984" s="4">
        <v>1.71608</v>
      </c>
      <c r="G3984" s="6">
        <v>48333</v>
      </c>
      <c r="H3984" s="3" t="s">
        <v>10644</v>
      </c>
      <c r="I3984" s="3" t="s">
        <v>10645</v>
      </c>
      <c r="J3984" s="3" t="s">
        <v>10646</v>
      </c>
      <c r="K3984" s="5" t="s">
        <v>175</v>
      </c>
      <c r="L3984" s="5">
        <v>4</v>
      </c>
      <c r="M3984" s="5" t="s">
        <v>219</v>
      </c>
      <c r="N3984" s="5">
        <f>VLOOKUP(M3984,[1]ArchetypeScores!E:N,10,FALSE)</f>
        <v>1</v>
      </c>
      <c r="O3984" s="5">
        <f>VLOOKUP(M3984,[1]ArchetypeScores!E:O,11,FALSE)</f>
        <v>0</v>
      </c>
      <c r="P3984" s="5">
        <f>VLOOKUP(M3984,[1]ArchetypeScores!E:P,12,FALSE)</f>
        <v>0</v>
      </c>
      <c r="Q3984" s="2" t="str">
        <f>VLOOKUP(M3984,[1]ArchetypeScores!E:W,19,FALSE)</f>
        <v>Other sector</v>
      </c>
      <c r="R3984" s="2">
        <f>VLOOKUP(M3984,[1]ArchetypeScores!E:I,5,FALSE)</f>
        <v>0</v>
      </c>
      <c r="S3984" s="2">
        <f>VLOOKUP(M3984,[1]ArchetypeScores!E:K,7,FALSE)</f>
        <v>0</v>
      </c>
      <c r="T3984" s="2" t="str">
        <f t="shared" si="64"/>
        <v>Not A&amp;R positive</v>
      </c>
    </row>
    <row r="3985" spans="1:20" x14ac:dyDescent="0.3">
      <c r="A3985" s="2" t="s">
        <v>10602</v>
      </c>
      <c r="B3985" s="3" t="s">
        <v>10680</v>
      </c>
      <c r="C3985" s="3" t="s">
        <v>10681</v>
      </c>
      <c r="D3985" s="4">
        <v>2250</v>
      </c>
      <c r="E3985" s="5" t="s">
        <v>10605</v>
      </c>
      <c r="F3985" s="4">
        <v>20.702249999999999</v>
      </c>
      <c r="G3985" s="6">
        <v>48405</v>
      </c>
      <c r="H3985" s="3" t="s">
        <v>10654</v>
      </c>
      <c r="I3985" s="3" t="s">
        <v>10655</v>
      </c>
      <c r="J3985" s="3" t="s">
        <v>10682</v>
      </c>
      <c r="K3985" s="5" t="s">
        <v>175</v>
      </c>
      <c r="L3985" s="5">
        <v>2</v>
      </c>
      <c r="M3985" s="5" t="s">
        <v>386</v>
      </c>
      <c r="N3985" s="5">
        <f>VLOOKUP(M3985,[1]ArchetypeScores!E:N,10,FALSE)</f>
        <v>1</v>
      </c>
      <c r="O3985" s="5">
        <f>VLOOKUP(M3985,[1]ArchetypeScores!E:O,11,FALSE)</f>
        <v>-1</v>
      </c>
      <c r="P3985" s="5">
        <f>VLOOKUP(M3985,[1]ArchetypeScores!E:P,12,FALSE)</f>
        <v>0</v>
      </c>
      <c r="Q3985" s="2" t="str">
        <f>VLOOKUP(M3985,[1]ArchetypeScores!E:W,19,FALSE)</f>
        <v>Other sector</v>
      </c>
      <c r="R3985" s="2">
        <f>VLOOKUP(M3985,[1]ArchetypeScores!E:I,5,FALSE)</f>
        <v>0</v>
      </c>
      <c r="S3985" s="2">
        <f>VLOOKUP(M3985,[1]ArchetypeScores!E:K,7,FALSE)</f>
        <v>1</v>
      </c>
      <c r="T3985" s="2" t="str">
        <f t="shared" si="64"/>
        <v>Indirect only</v>
      </c>
    </row>
    <row r="3986" spans="1:20" x14ac:dyDescent="0.3">
      <c r="A3986" s="2" t="s">
        <v>10602</v>
      </c>
      <c r="B3986" s="3" t="s">
        <v>10683</v>
      </c>
      <c r="C3986" s="3" t="s">
        <v>10683</v>
      </c>
      <c r="D3986" s="4">
        <v>605.70000000000005</v>
      </c>
      <c r="E3986" s="5" t="s">
        <v>10605</v>
      </c>
      <c r="F3986" s="4">
        <v>5.8133600000000003</v>
      </c>
      <c r="G3986" s="6">
        <v>48357</v>
      </c>
      <c r="H3986" s="3" t="s">
        <v>10644</v>
      </c>
      <c r="I3986" s="3" t="s">
        <v>10645</v>
      </c>
      <c r="J3986" s="3" t="s">
        <v>10608</v>
      </c>
      <c r="K3986" s="5" t="s">
        <v>71</v>
      </c>
      <c r="L3986" s="5" t="s">
        <v>112</v>
      </c>
      <c r="M3986" s="5" t="s">
        <v>1274</v>
      </c>
      <c r="N3986" s="5">
        <f>VLOOKUP(M3986,[1]ArchetypeScores!E:N,10,FALSE)</f>
        <v>0</v>
      </c>
      <c r="O3986" s="5">
        <f>VLOOKUP(M3986,[1]ArchetypeScores!E:O,11,FALSE)</f>
        <v>-1</v>
      </c>
      <c r="P3986" s="5">
        <f>VLOOKUP(M3986,[1]ArchetypeScores!E:P,12,FALSE)</f>
        <v>0</v>
      </c>
      <c r="Q3986" s="2" t="str">
        <f>VLOOKUP(M3986,[1]ArchetypeScores!E:W,19,FALSE)</f>
        <v>Other sector</v>
      </c>
      <c r="R3986" s="2">
        <f>VLOOKUP(M3986,[1]ArchetypeScores!E:I,5,FALSE)</f>
        <v>0</v>
      </c>
      <c r="S3986" s="2">
        <f>VLOOKUP(M3986,[1]ArchetypeScores!E:K,7,FALSE)</f>
        <v>0</v>
      </c>
      <c r="T3986" s="2" t="str">
        <f t="shared" si="64"/>
        <v>Not A&amp;R positive</v>
      </c>
    </row>
    <row r="3987" spans="1:20" x14ac:dyDescent="0.3">
      <c r="A3987" s="2" t="s">
        <v>10602</v>
      </c>
      <c r="B3987" s="3" t="s">
        <v>10684</v>
      </c>
      <c r="C3987" s="3" t="s">
        <v>10684</v>
      </c>
      <c r="D3987" s="4">
        <v>10.6</v>
      </c>
      <c r="E3987" s="5" t="s">
        <v>10605</v>
      </c>
      <c r="F3987" s="4">
        <v>0.10174</v>
      </c>
      <c r="G3987" s="6">
        <v>48358</v>
      </c>
      <c r="H3987" s="3" t="s">
        <v>10644</v>
      </c>
      <c r="I3987" s="3" t="s">
        <v>10645</v>
      </c>
      <c r="J3987" s="3" t="s">
        <v>10608</v>
      </c>
      <c r="K3987" s="5" t="s">
        <v>47</v>
      </c>
      <c r="L3987" s="5">
        <v>4</v>
      </c>
      <c r="M3987" s="5" t="s">
        <v>485</v>
      </c>
      <c r="N3987" s="5">
        <f>VLOOKUP(M3987,[1]ArchetypeScores!E:N,10,FALSE)</f>
        <v>0</v>
      </c>
      <c r="O3987" s="5">
        <f>VLOOKUP(M3987,[1]ArchetypeScores!E:O,11,FALSE)</f>
        <v>0</v>
      </c>
      <c r="P3987" s="5">
        <f>VLOOKUP(M3987,[1]ArchetypeScores!E:P,12,FALSE)</f>
        <v>0</v>
      </c>
      <c r="Q3987" s="2" t="str">
        <f>VLOOKUP(M3987,[1]ArchetypeScores!E:W,19,FALSE)</f>
        <v>Energy and water</v>
      </c>
      <c r="R3987" s="2">
        <f>VLOOKUP(M3987,[1]ArchetypeScores!E:I,5,FALSE)</f>
        <v>0</v>
      </c>
      <c r="S3987" s="2">
        <f>VLOOKUP(M3987,[1]ArchetypeScores!E:K,7,FALSE)</f>
        <v>0</v>
      </c>
      <c r="T3987" s="2" t="str">
        <f t="shared" si="64"/>
        <v>Not A&amp;R positive</v>
      </c>
    </row>
    <row r="3988" spans="1:20" x14ac:dyDescent="0.3">
      <c r="A3988" s="2" t="s">
        <v>10602</v>
      </c>
      <c r="B3988" s="3" t="s">
        <v>10685</v>
      </c>
      <c r="C3988" s="3" t="s">
        <v>10686</v>
      </c>
      <c r="D3988" s="4">
        <v>67.2</v>
      </c>
      <c r="E3988" s="5" t="s">
        <v>10605</v>
      </c>
      <c r="F3988" s="4">
        <v>0.64497000000000004</v>
      </c>
      <c r="G3988" s="6">
        <v>48328</v>
      </c>
      <c r="H3988" s="3" t="s">
        <v>10644</v>
      </c>
      <c r="I3988" s="3" t="s">
        <v>10645</v>
      </c>
      <c r="J3988" s="3" t="s">
        <v>10664</v>
      </c>
      <c r="K3988" s="5" t="s">
        <v>61</v>
      </c>
      <c r="L3988" s="5">
        <v>5</v>
      </c>
      <c r="M3988" s="5" t="s">
        <v>62</v>
      </c>
      <c r="N3988" s="5">
        <f>VLOOKUP(M3988,[1]ArchetypeScores!E:N,10,FALSE)</f>
        <v>0</v>
      </c>
      <c r="O3988" s="5">
        <f>VLOOKUP(M3988,[1]ArchetypeScores!E:O,11,FALSE)</f>
        <v>-1</v>
      </c>
      <c r="P3988" s="5">
        <f>VLOOKUP(M3988,[1]ArchetypeScores!E:P,12,FALSE)</f>
        <v>0</v>
      </c>
      <c r="Q3988" s="2" t="str">
        <f>VLOOKUP(M3988,[1]ArchetypeScores!E:W,19,FALSE)</f>
        <v>Health care</v>
      </c>
      <c r="R3988" s="2">
        <f>VLOOKUP(M3988,[1]ArchetypeScores!E:I,5,FALSE)</f>
        <v>0</v>
      </c>
      <c r="S3988" s="2">
        <f>VLOOKUP(M3988,[1]ArchetypeScores!E:K,7,FALSE)</f>
        <v>0</v>
      </c>
      <c r="T3988" s="2" t="str">
        <f t="shared" si="64"/>
        <v>Not A&amp;R positive</v>
      </c>
    </row>
    <row r="3989" spans="1:20" x14ac:dyDescent="0.3">
      <c r="A3989" s="2" t="s">
        <v>10602</v>
      </c>
      <c r="B3989" s="3" t="s">
        <v>10687</v>
      </c>
      <c r="C3989" s="3" t="s">
        <v>10688</v>
      </c>
      <c r="D3989" s="4">
        <v>2250</v>
      </c>
      <c r="E3989" s="5" t="s">
        <v>10605</v>
      </c>
      <c r="F3989" s="4">
        <v>20.702249999999999</v>
      </c>
      <c r="G3989" s="6">
        <v>48406</v>
      </c>
      <c r="H3989" s="3" t="s">
        <v>10654</v>
      </c>
      <c r="I3989" s="3" t="s">
        <v>10655</v>
      </c>
      <c r="J3989" s="3" t="s">
        <v>10689</v>
      </c>
      <c r="K3989" s="5" t="s">
        <v>694</v>
      </c>
      <c r="L3989" s="5">
        <v>5</v>
      </c>
      <c r="M3989" s="5" t="s">
        <v>695</v>
      </c>
      <c r="N3989" s="5">
        <f>VLOOKUP(M3989,[1]ArchetypeScores!E:N,10,FALSE)</f>
        <v>1</v>
      </c>
      <c r="O3989" s="5">
        <f>VLOOKUP(M3989,[1]ArchetypeScores!E:O,11,FALSE)</f>
        <v>-1</v>
      </c>
      <c r="P3989" s="5">
        <f>VLOOKUP(M3989,[1]ArchetypeScores!E:P,12,FALSE)</f>
        <v>0</v>
      </c>
      <c r="Q3989" s="2" t="str">
        <f>VLOOKUP(M3989,[1]ArchetypeScores!E:W,19,FALSE)</f>
        <v>Untargeted</v>
      </c>
      <c r="R3989" s="2">
        <f>VLOOKUP(M3989,[1]ArchetypeScores!E:I,5,FALSE)</f>
        <v>1</v>
      </c>
      <c r="S3989" s="2">
        <f>VLOOKUP(M3989,[1]ArchetypeScores!E:K,7,FALSE)</f>
        <v>1</v>
      </c>
      <c r="T3989" s="2" t="str">
        <f t="shared" si="64"/>
        <v>Both</v>
      </c>
    </row>
    <row r="3990" spans="1:20" x14ac:dyDescent="0.3">
      <c r="A3990" s="2" t="s">
        <v>10602</v>
      </c>
      <c r="B3990" s="3" t="s">
        <v>10690</v>
      </c>
      <c r="C3990" s="3" t="s">
        <v>10691</v>
      </c>
      <c r="D3990" s="4">
        <v>51.5</v>
      </c>
      <c r="E3990" s="5" t="s">
        <v>10605</v>
      </c>
      <c r="F3990" s="4">
        <v>0.49428</v>
      </c>
      <c r="G3990" s="6">
        <v>48347</v>
      </c>
      <c r="H3990" s="3" t="s">
        <v>10644</v>
      </c>
      <c r="I3990" s="3" t="s">
        <v>10645</v>
      </c>
      <c r="J3990" s="3" t="s">
        <v>10646</v>
      </c>
      <c r="K3990" s="5" t="s">
        <v>611</v>
      </c>
      <c r="L3990" s="5">
        <v>5</v>
      </c>
      <c r="M3990" s="5" t="s">
        <v>904</v>
      </c>
      <c r="N3990" s="5">
        <f>VLOOKUP(M3990,[1]ArchetypeScores!E:N,10,FALSE)</f>
        <v>1</v>
      </c>
      <c r="O3990" s="5">
        <f>VLOOKUP(M3990,[1]ArchetypeScores!E:O,11,FALSE)</f>
        <v>-2</v>
      </c>
      <c r="P3990" s="5">
        <f>VLOOKUP(M3990,[1]ArchetypeScores!E:P,12,FALSE)</f>
        <v>-1</v>
      </c>
      <c r="Q3990" s="2" t="str">
        <f>VLOOKUP(M3990,[1]ArchetypeScores!E:W,19,FALSE)</f>
        <v>Consumer (including agriculture and tourism)</v>
      </c>
      <c r="R3990" s="2">
        <f>VLOOKUP(M3990,[1]ArchetypeScores!E:I,5,FALSE)</f>
        <v>0</v>
      </c>
      <c r="S3990" s="2">
        <f>VLOOKUP(M3990,[1]ArchetypeScores!E:K,7,FALSE)</f>
        <v>0</v>
      </c>
      <c r="T3990" s="2" t="str">
        <f t="shared" si="64"/>
        <v>Not A&amp;R positive</v>
      </c>
    </row>
    <row r="3991" spans="1:20" x14ac:dyDescent="0.3">
      <c r="A3991" s="2" t="s">
        <v>10602</v>
      </c>
      <c r="B3991" s="3" t="s">
        <v>10692</v>
      </c>
      <c r="C3991" s="3" t="s">
        <v>10693</v>
      </c>
      <c r="D3991" s="4">
        <v>31.8</v>
      </c>
      <c r="E3991" s="5" t="s">
        <v>10605</v>
      </c>
      <c r="F3991" s="4">
        <v>0.29616999999999999</v>
      </c>
      <c r="G3991" s="6">
        <v>48376</v>
      </c>
      <c r="H3991" s="3" t="s">
        <v>10694</v>
      </c>
      <c r="I3991" s="3" t="s">
        <v>10695</v>
      </c>
      <c r="J3991" s="3"/>
      <c r="K3991" s="5" t="s">
        <v>154</v>
      </c>
      <c r="L3991" s="5">
        <v>3</v>
      </c>
      <c r="M3991" s="5" t="s">
        <v>6941</v>
      </c>
      <c r="N3991" s="5">
        <f>VLOOKUP(M3991,[1]ArchetypeScores!E:N,10,FALSE)</f>
        <v>1</v>
      </c>
      <c r="O3991" s="5">
        <f>VLOOKUP(M3991,[1]ArchetypeScores!E:O,11,FALSE)</f>
        <v>0</v>
      </c>
      <c r="P3991" s="5">
        <f>VLOOKUP(M3991,[1]ArchetypeScores!E:P,12,FALSE)</f>
        <v>0</v>
      </c>
      <c r="Q3991" s="2" t="str">
        <f>VLOOKUP(M3991,[1]ArchetypeScores!E:W,19,FALSE)</f>
        <v>Education and training</v>
      </c>
      <c r="R3991" s="2">
        <f>VLOOKUP(M3991,[1]ArchetypeScores!E:I,5,FALSE)</f>
        <v>0</v>
      </c>
      <c r="S3991" s="2">
        <f>VLOOKUP(M3991,[1]ArchetypeScores!E:K,7,FALSE)</f>
        <v>1</v>
      </c>
      <c r="T3991" s="2" t="str">
        <f t="shared" si="64"/>
        <v>Indirect only</v>
      </c>
    </row>
    <row r="3992" spans="1:20" x14ac:dyDescent="0.3">
      <c r="A3992" s="2" t="s">
        <v>10602</v>
      </c>
      <c r="B3992" s="3" t="s">
        <v>10696</v>
      </c>
      <c r="C3992" s="3" t="s">
        <v>10697</v>
      </c>
      <c r="D3992" s="4">
        <v>42.1</v>
      </c>
      <c r="E3992" s="5" t="s">
        <v>10605</v>
      </c>
      <c r="F3992" s="4">
        <v>0.3921</v>
      </c>
      <c r="G3992" s="6">
        <v>48377</v>
      </c>
      <c r="H3992" s="3" t="s">
        <v>10694</v>
      </c>
      <c r="I3992" s="3" t="s">
        <v>10695</v>
      </c>
      <c r="J3992" s="3"/>
      <c r="K3992" s="5" t="s">
        <v>163</v>
      </c>
      <c r="L3992" s="5">
        <v>3</v>
      </c>
      <c r="M3992" s="5" t="s">
        <v>164</v>
      </c>
      <c r="N3992" s="5">
        <f>VLOOKUP(M3992,[1]ArchetypeScores!E:N,10,FALSE)</f>
        <v>0</v>
      </c>
      <c r="O3992" s="5">
        <f>VLOOKUP(M3992,[1]ArchetypeScores!E:O,11,FALSE)</f>
        <v>0</v>
      </c>
      <c r="P3992" s="5">
        <f>VLOOKUP(M3992,[1]ArchetypeScores!E:P,12,FALSE)</f>
        <v>0</v>
      </c>
      <c r="Q3992" s="2" t="str">
        <f>VLOOKUP(M3992,[1]ArchetypeScores!E:W,19,FALSE)</f>
        <v>Education and training</v>
      </c>
      <c r="R3992" s="2">
        <f>VLOOKUP(M3992,[1]ArchetypeScores!E:I,5,FALSE)</f>
        <v>0</v>
      </c>
      <c r="S3992" s="2">
        <f>VLOOKUP(M3992,[1]ArchetypeScores!E:K,7,FALSE)</f>
        <v>0</v>
      </c>
      <c r="T3992" s="2" t="str">
        <f t="shared" si="64"/>
        <v>Not A&amp;R positive</v>
      </c>
    </row>
    <row r="3993" spans="1:20" x14ac:dyDescent="0.3">
      <c r="A3993" s="2" t="s">
        <v>10602</v>
      </c>
      <c r="B3993" s="3" t="s">
        <v>10698</v>
      </c>
      <c r="C3993" s="3" t="s">
        <v>10699</v>
      </c>
      <c r="D3993" s="4">
        <v>50.2</v>
      </c>
      <c r="E3993" s="5" t="s">
        <v>10605</v>
      </c>
      <c r="F3993" s="4">
        <v>0.46754000000000001</v>
      </c>
      <c r="G3993" s="6">
        <v>48382</v>
      </c>
      <c r="H3993" s="3" t="s">
        <v>10694</v>
      </c>
      <c r="I3993" s="3" t="s">
        <v>10695</v>
      </c>
      <c r="J3993" s="3"/>
      <c r="K3993" s="5" t="s">
        <v>175</v>
      </c>
      <c r="L3993" s="5">
        <v>1</v>
      </c>
      <c r="M3993" s="5" t="s">
        <v>176</v>
      </c>
      <c r="N3993" s="5">
        <f>VLOOKUP(M3993,[1]ArchetypeScores!E:N,10,FALSE)</f>
        <v>1</v>
      </c>
      <c r="O3993" s="5">
        <f>VLOOKUP(M3993,[1]ArchetypeScores!E:O,11,FALSE)</f>
        <v>-2</v>
      </c>
      <c r="P3993" s="5">
        <f>VLOOKUP(M3993,[1]ArchetypeScores!E:P,12,FALSE)</f>
        <v>0</v>
      </c>
      <c r="Q3993" s="2" t="str">
        <f>VLOOKUP(M3993,[1]ArchetypeScores!E:W,19,FALSE)</f>
        <v>Other sector</v>
      </c>
      <c r="R3993" s="2">
        <f>VLOOKUP(M3993,[1]ArchetypeScores!E:I,5,FALSE)</f>
        <v>0</v>
      </c>
      <c r="S3993" s="2">
        <f>VLOOKUP(M3993,[1]ArchetypeScores!E:K,7,FALSE)</f>
        <v>1</v>
      </c>
      <c r="T3993" s="2" t="str">
        <f t="shared" si="64"/>
        <v>Indirect only</v>
      </c>
    </row>
    <row r="3994" spans="1:20" x14ac:dyDescent="0.3">
      <c r="A3994" s="2" t="s">
        <v>10602</v>
      </c>
      <c r="B3994" s="3" t="s">
        <v>10700</v>
      </c>
      <c r="C3994" s="3" t="s">
        <v>10701</v>
      </c>
      <c r="D3994" s="4">
        <v>312.5</v>
      </c>
      <c r="E3994" s="5" t="s">
        <v>10605</v>
      </c>
      <c r="F3994" s="4">
        <v>2.8753099999999998</v>
      </c>
      <c r="G3994" s="6">
        <v>48395</v>
      </c>
      <c r="H3994" s="3" t="s">
        <v>10654</v>
      </c>
      <c r="I3994" s="3" t="s">
        <v>10655</v>
      </c>
      <c r="J3994" s="3" t="s">
        <v>10702</v>
      </c>
      <c r="K3994" s="5" t="s">
        <v>71</v>
      </c>
      <c r="L3994" s="5">
        <v>1</v>
      </c>
      <c r="M3994" s="5" t="s">
        <v>72</v>
      </c>
      <c r="N3994" s="5">
        <f>VLOOKUP(M3994,[1]ArchetypeScores!E:N,10,FALSE)</f>
        <v>0</v>
      </c>
      <c r="O3994" s="5">
        <f>VLOOKUP(M3994,[1]ArchetypeScores!E:O,11,FALSE)</f>
        <v>0</v>
      </c>
      <c r="P3994" s="5">
        <f>VLOOKUP(M3994,[1]ArchetypeScores!E:P,12,FALSE)</f>
        <v>0</v>
      </c>
      <c r="Q3994" s="2" t="str">
        <f>VLOOKUP(M3994,[1]ArchetypeScores!E:W,19,FALSE)</f>
        <v>Other sector</v>
      </c>
      <c r="R3994" s="2">
        <f>VLOOKUP(M3994,[1]ArchetypeScores!E:I,5,FALSE)</f>
        <v>0</v>
      </c>
      <c r="S3994" s="2">
        <f>VLOOKUP(M3994,[1]ArchetypeScores!E:K,7,FALSE)</f>
        <v>0</v>
      </c>
      <c r="T3994" s="2" t="str">
        <f t="shared" si="64"/>
        <v>Not A&amp;R positive</v>
      </c>
    </row>
    <row r="3995" spans="1:20" x14ac:dyDescent="0.3">
      <c r="A3995" s="2" t="s">
        <v>10602</v>
      </c>
      <c r="B3995" s="3" t="s">
        <v>10703</v>
      </c>
      <c r="C3995" s="3" t="s">
        <v>10704</v>
      </c>
      <c r="D3995" s="4">
        <v>47</v>
      </c>
      <c r="E3995" s="5" t="s">
        <v>10605</v>
      </c>
      <c r="F3995" s="4">
        <v>0.44735000000000003</v>
      </c>
      <c r="G3995" s="6">
        <v>48416</v>
      </c>
      <c r="H3995" s="3" t="s">
        <v>10649</v>
      </c>
      <c r="I3995" s="3" t="s">
        <v>10650</v>
      </c>
      <c r="J3995" s="3" t="s">
        <v>10705</v>
      </c>
      <c r="K3995" s="5" t="s">
        <v>163</v>
      </c>
      <c r="L3995" s="5">
        <v>3</v>
      </c>
      <c r="M3995" s="5" t="s">
        <v>164</v>
      </c>
      <c r="N3995" s="5">
        <f>VLOOKUP(M3995,[1]ArchetypeScores!E:N,10,FALSE)</f>
        <v>0</v>
      </c>
      <c r="O3995" s="5">
        <f>VLOOKUP(M3995,[1]ArchetypeScores!E:O,11,FALSE)</f>
        <v>0</v>
      </c>
      <c r="P3995" s="5">
        <f>VLOOKUP(M3995,[1]ArchetypeScores!E:P,12,FALSE)</f>
        <v>0</v>
      </c>
      <c r="Q3995" s="2" t="str">
        <f>VLOOKUP(M3995,[1]ArchetypeScores!E:W,19,FALSE)</f>
        <v>Education and training</v>
      </c>
      <c r="R3995" s="2">
        <f>VLOOKUP(M3995,[1]ArchetypeScores!E:I,5,FALSE)</f>
        <v>0</v>
      </c>
      <c r="S3995" s="2">
        <f>VLOOKUP(M3995,[1]ArchetypeScores!E:K,7,FALSE)</f>
        <v>0</v>
      </c>
      <c r="T3995" s="2" t="str">
        <f t="shared" si="64"/>
        <v>Not A&amp;R positive</v>
      </c>
    </row>
    <row r="3996" spans="1:20" x14ac:dyDescent="0.3">
      <c r="A3996" s="2" t="s">
        <v>10602</v>
      </c>
      <c r="B3996" s="3" t="s">
        <v>10706</v>
      </c>
      <c r="C3996" s="3" t="s">
        <v>10707</v>
      </c>
      <c r="D3996" s="4">
        <v>1</v>
      </c>
      <c r="E3996" s="5" t="s">
        <v>10605</v>
      </c>
      <c r="F3996" s="4">
        <v>9.5200000000000007E-3</v>
      </c>
      <c r="G3996" s="6">
        <v>48424</v>
      </c>
      <c r="H3996" s="3" t="s">
        <v>10649</v>
      </c>
      <c r="I3996" s="3" t="s">
        <v>10650</v>
      </c>
      <c r="J3996" s="3" t="s">
        <v>10651</v>
      </c>
      <c r="K3996" s="5" t="s">
        <v>61</v>
      </c>
      <c r="L3996" s="5">
        <v>1</v>
      </c>
      <c r="M3996" s="5" t="s">
        <v>130</v>
      </c>
      <c r="N3996" s="5">
        <f>VLOOKUP(M3996,[1]ArchetypeScores!E:N,10,FALSE)</f>
        <v>0</v>
      </c>
      <c r="O3996" s="5">
        <f>VLOOKUP(M3996,[1]ArchetypeScores!E:O,11,FALSE)</f>
        <v>-1</v>
      </c>
      <c r="P3996" s="5">
        <f>VLOOKUP(M3996,[1]ArchetypeScores!E:P,12,FALSE)</f>
        <v>0</v>
      </c>
      <c r="Q3996" s="2" t="str">
        <f>VLOOKUP(M3996,[1]ArchetypeScores!E:W,19,FALSE)</f>
        <v>Health care</v>
      </c>
      <c r="R3996" s="2">
        <f>VLOOKUP(M3996,[1]ArchetypeScores!E:I,5,FALSE)</f>
        <v>0</v>
      </c>
      <c r="S3996" s="2">
        <f>VLOOKUP(M3996,[1]ArchetypeScores!E:K,7,FALSE)</f>
        <v>0</v>
      </c>
      <c r="T3996" s="2" t="str">
        <f t="shared" si="64"/>
        <v>Not A&amp;R positive</v>
      </c>
    </row>
    <row r="3997" spans="1:20" x14ac:dyDescent="0.3">
      <c r="A3997" s="2" t="s">
        <v>10602</v>
      </c>
      <c r="B3997" s="3" t="s">
        <v>10708</v>
      </c>
      <c r="C3997" s="3" t="s">
        <v>10709</v>
      </c>
      <c r="D3997" s="4">
        <v>279.89999999999998</v>
      </c>
      <c r="E3997" s="5" t="s">
        <v>10605</v>
      </c>
      <c r="F3997" s="4">
        <v>2.68641</v>
      </c>
      <c r="G3997" s="6">
        <v>48335</v>
      </c>
      <c r="H3997" s="3" t="s">
        <v>10644</v>
      </c>
      <c r="I3997" s="3" t="s">
        <v>10645</v>
      </c>
      <c r="J3997" s="3" t="s">
        <v>10646</v>
      </c>
      <c r="K3997" s="5" t="s">
        <v>112</v>
      </c>
      <c r="L3997" s="5" t="s">
        <v>112</v>
      </c>
      <c r="M3997" s="5" t="s">
        <v>961</v>
      </c>
      <c r="N3997" s="5">
        <f>VLOOKUP(M3997,[1]ArchetypeScores!E:N,10,FALSE)</f>
        <v>0</v>
      </c>
      <c r="O3997" s="5">
        <f>VLOOKUP(M3997,[1]ArchetypeScores!E:O,11,FALSE)</f>
        <v>0</v>
      </c>
      <c r="P3997" s="5">
        <f>VLOOKUP(M3997,[1]ArchetypeScores!E:P,12,FALSE)</f>
        <v>0</v>
      </c>
      <c r="Q3997" s="2" t="str">
        <f>VLOOKUP(M3997,[1]ArchetypeScores!E:W,19,FALSE)</f>
        <v>Untargeted</v>
      </c>
      <c r="R3997" s="2">
        <f>VLOOKUP(M3997,[1]ArchetypeScores!E:I,5,FALSE)</f>
        <v>0</v>
      </c>
      <c r="S3997" s="2">
        <f>VLOOKUP(M3997,[1]ArchetypeScores!E:K,7,FALSE)</f>
        <v>0</v>
      </c>
      <c r="T3997" s="2" t="str">
        <f t="shared" si="64"/>
        <v>Not A&amp;R positive</v>
      </c>
    </row>
    <row r="3998" spans="1:20" x14ac:dyDescent="0.3">
      <c r="A3998" s="2" t="s">
        <v>10602</v>
      </c>
      <c r="B3998" s="3" t="s">
        <v>10710</v>
      </c>
      <c r="C3998" s="3" t="s">
        <v>10711</v>
      </c>
      <c r="D3998" s="4">
        <v>179.6</v>
      </c>
      <c r="E3998" s="5" t="s">
        <v>10605</v>
      </c>
      <c r="F3998" s="4">
        <v>1.72376</v>
      </c>
      <c r="G3998" s="6">
        <v>48329</v>
      </c>
      <c r="H3998" s="3" t="s">
        <v>10644</v>
      </c>
      <c r="I3998" s="3" t="s">
        <v>10645</v>
      </c>
      <c r="J3998" s="3" t="s">
        <v>10664</v>
      </c>
      <c r="K3998" s="5" t="s">
        <v>61</v>
      </c>
      <c r="L3998" s="5">
        <v>5</v>
      </c>
      <c r="M3998" s="5" t="s">
        <v>62</v>
      </c>
      <c r="N3998" s="5">
        <f>VLOOKUP(M3998,[1]ArchetypeScores!E:N,10,FALSE)</f>
        <v>0</v>
      </c>
      <c r="O3998" s="5">
        <f>VLOOKUP(M3998,[1]ArchetypeScores!E:O,11,FALSE)</f>
        <v>-1</v>
      </c>
      <c r="P3998" s="5">
        <f>VLOOKUP(M3998,[1]ArchetypeScores!E:P,12,FALSE)</f>
        <v>0</v>
      </c>
      <c r="Q3998" s="2" t="str">
        <f>VLOOKUP(M3998,[1]ArchetypeScores!E:W,19,FALSE)</f>
        <v>Health care</v>
      </c>
      <c r="R3998" s="2">
        <f>VLOOKUP(M3998,[1]ArchetypeScores!E:I,5,FALSE)</f>
        <v>0</v>
      </c>
      <c r="S3998" s="2">
        <f>VLOOKUP(M3998,[1]ArchetypeScores!E:K,7,FALSE)</f>
        <v>0</v>
      </c>
      <c r="T3998" s="2" t="str">
        <f t="shared" si="64"/>
        <v>Not A&amp;R positive</v>
      </c>
    </row>
    <row r="3999" spans="1:20" x14ac:dyDescent="0.3">
      <c r="A3999" s="2" t="s">
        <v>10602</v>
      </c>
      <c r="B3999" s="3" t="s">
        <v>10712</v>
      </c>
      <c r="C3999" s="3" t="s">
        <v>10712</v>
      </c>
      <c r="D3999" s="4">
        <v>109.4</v>
      </c>
      <c r="E3999" s="5" t="s">
        <v>10605</v>
      </c>
      <c r="F3999" s="4">
        <v>1.04999</v>
      </c>
      <c r="G3999" s="6">
        <v>48338</v>
      </c>
      <c r="H3999" s="3" t="s">
        <v>10644</v>
      </c>
      <c r="I3999" s="3" t="s">
        <v>10645</v>
      </c>
      <c r="J3999" s="3" t="s">
        <v>10646</v>
      </c>
      <c r="K3999" s="5" t="s">
        <v>664</v>
      </c>
      <c r="L3999" s="5">
        <v>2</v>
      </c>
      <c r="M3999" s="5" t="s">
        <v>1105</v>
      </c>
      <c r="N3999" s="5">
        <f>VLOOKUP(M3999,[1]ArchetypeScores!E:N,10,FALSE)</f>
        <v>1</v>
      </c>
      <c r="O3999" s="5">
        <f>VLOOKUP(M3999,[1]ArchetypeScores!E:O,11,FALSE)</f>
        <v>0</v>
      </c>
      <c r="P3999" s="5">
        <f>VLOOKUP(M3999,[1]ArchetypeScores!E:P,12,FALSE)</f>
        <v>2</v>
      </c>
      <c r="Q3999" s="2" t="str">
        <f>VLOOKUP(M3999,[1]ArchetypeScores!E:W,19,FALSE)</f>
        <v>Other sector</v>
      </c>
      <c r="R3999" s="2">
        <f>VLOOKUP(M3999,[1]ArchetypeScores!E:I,5,FALSE)</f>
        <v>0</v>
      </c>
      <c r="S3999" s="2">
        <f>VLOOKUP(M3999,[1]ArchetypeScores!E:K,7,FALSE)</f>
        <v>0</v>
      </c>
      <c r="T3999" s="2" t="str">
        <f t="shared" si="64"/>
        <v>Not A&amp;R positive</v>
      </c>
    </row>
    <row r="4000" spans="1:20" x14ac:dyDescent="0.3">
      <c r="A4000" s="2" t="s">
        <v>10602</v>
      </c>
      <c r="B4000" s="3" t="s">
        <v>10713</v>
      </c>
      <c r="C4000" s="3" t="s">
        <v>10714</v>
      </c>
      <c r="D4000" s="4">
        <v>2000</v>
      </c>
      <c r="E4000" s="5" t="s">
        <v>10605</v>
      </c>
      <c r="F4000" s="4">
        <v>18.627179999999999</v>
      </c>
      <c r="G4000" s="6">
        <v>48386</v>
      </c>
      <c r="H4000" s="3" t="s">
        <v>10694</v>
      </c>
      <c r="I4000" s="3" t="s">
        <v>10695</v>
      </c>
      <c r="J4000" s="3"/>
      <c r="K4000" s="5" t="s">
        <v>71</v>
      </c>
      <c r="L4000" s="5">
        <v>1</v>
      </c>
      <c r="M4000" s="5" t="s">
        <v>72</v>
      </c>
      <c r="N4000" s="5">
        <f>VLOOKUP(M4000,[1]ArchetypeScores!E:N,10,FALSE)</f>
        <v>0</v>
      </c>
      <c r="O4000" s="5">
        <f>VLOOKUP(M4000,[1]ArchetypeScores!E:O,11,FALSE)</f>
        <v>0</v>
      </c>
      <c r="P4000" s="5">
        <f>VLOOKUP(M4000,[1]ArchetypeScores!E:P,12,FALSE)</f>
        <v>0</v>
      </c>
      <c r="Q4000" s="2" t="str">
        <f>VLOOKUP(M4000,[1]ArchetypeScores!E:W,19,FALSE)</f>
        <v>Other sector</v>
      </c>
      <c r="R4000" s="2">
        <f>VLOOKUP(M4000,[1]ArchetypeScores!E:I,5,FALSE)</f>
        <v>0</v>
      </c>
      <c r="S4000" s="2">
        <f>VLOOKUP(M4000,[1]ArchetypeScores!E:K,7,FALSE)</f>
        <v>0</v>
      </c>
      <c r="T4000" s="2" t="str">
        <f t="shared" si="64"/>
        <v>Not A&amp;R positive</v>
      </c>
    </row>
    <row r="4001" spans="1:20" x14ac:dyDescent="0.3">
      <c r="A4001" s="2" t="s">
        <v>10602</v>
      </c>
      <c r="B4001" s="3" t="s">
        <v>10715</v>
      </c>
      <c r="C4001" s="3" t="s">
        <v>10716</v>
      </c>
      <c r="D4001" s="4">
        <v>37.4</v>
      </c>
      <c r="E4001" s="5" t="s">
        <v>10605</v>
      </c>
      <c r="F4001" s="4">
        <v>0.35597000000000001</v>
      </c>
      <c r="G4001" s="6">
        <v>48419</v>
      </c>
      <c r="H4001" s="3" t="s">
        <v>10649</v>
      </c>
      <c r="I4001" s="3" t="s">
        <v>10650</v>
      </c>
      <c r="J4001" s="3" t="s">
        <v>10661</v>
      </c>
      <c r="K4001" s="5" t="s">
        <v>67</v>
      </c>
      <c r="L4001" s="5">
        <v>1</v>
      </c>
      <c r="M4001" s="5" t="s">
        <v>265</v>
      </c>
      <c r="N4001" s="5">
        <f>VLOOKUP(M4001,[1]ArchetypeScores!E:N,10,FALSE)</f>
        <v>0</v>
      </c>
      <c r="O4001" s="5">
        <f>VLOOKUP(M4001,[1]ArchetypeScores!E:O,11,FALSE)</f>
        <v>-1</v>
      </c>
      <c r="P4001" s="5">
        <f>VLOOKUP(M4001,[1]ArchetypeScores!E:P,12,FALSE)</f>
        <v>0</v>
      </c>
      <c r="Q4001" s="2" t="str">
        <f>VLOOKUP(M4001,[1]ArchetypeScores!E:W,19,FALSE)</f>
        <v>Untargeted</v>
      </c>
      <c r="R4001" s="2">
        <f>VLOOKUP(M4001,[1]ArchetypeScores!E:I,5,FALSE)</f>
        <v>0</v>
      </c>
      <c r="S4001" s="2">
        <f>VLOOKUP(M4001,[1]ArchetypeScores!E:K,7,FALSE)</f>
        <v>0</v>
      </c>
      <c r="T4001" s="2" t="str">
        <f t="shared" si="64"/>
        <v>Not A&amp;R positive</v>
      </c>
    </row>
    <row r="4002" spans="1:20" x14ac:dyDescent="0.3">
      <c r="A4002" s="2" t="s">
        <v>10602</v>
      </c>
      <c r="B4002" s="3" t="s">
        <v>10717</v>
      </c>
      <c r="C4002" s="3" t="s">
        <v>10718</v>
      </c>
      <c r="D4002" s="4">
        <v>8900</v>
      </c>
      <c r="E4002" s="5" t="s">
        <v>10605</v>
      </c>
      <c r="F4002" s="4">
        <v>82.600899999999996</v>
      </c>
      <c r="G4002" s="6">
        <v>48389</v>
      </c>
      <c r="H4002" s="3" t="s">
        <v>10719</v>
      </c>
      <c r="I4002" s="3" t="s">
        <v>10720</v>
      </c>
      <c r="J4002" s="3"/>
      <c r="K4002" s="5" t="s">
        <v>118</v>
      </c>
      <c r="L4002" s="5">
        <v>4</v>
      </c>
      <c r="M4002" s="5" t="s">
        <v>119</v>
      </c>
      <c r="N4002" s="5">
        <f>VLOOKUP(M4002,[1]ArchetypeScores!E:N,10,FALSE)</f>
        <v>0</v>
      </c>
      <c r="O4002" s="5">
        <f>VLOOKUP(M4002,[1]ArchetypeScores!E:O,11,FALSE)</f>
        <v>-1</v>
      </c>
      <c r="P4002" s="5">
        <f>VLOOKUP(M4002,[1]ArchetypeScores!E:P,12,FALSE)</f>
        <v>0</v>
      </c>
      <c r="Q4002" s="2" t="str">
        <f>VLOOKUP(M4002,[1]ArchetypeScores!E:W,19,FALSE)</f>
        <v>Untargeted</v>
      </c>
      <c r="R4002" s="2">
        <f>VLOOKUP(M4002,[1]ArchetypeScores!E:I,5,FALSE)</f>
        <v>0</v>
      </c>
      <c r="S4002" s="2">
        <f>VLOOKUP(M4002,[1]ArchetypeScores!E:K,7,FALSE)</f>
        <v>0</v>
      </c>
      <c r="T4002" s="2" t="str">
        <f t="shared" si="64"/>
        <v>Not A&amp;R positive</v>
      </c>
    </row>
    <row r="4003" spans="1:20" x14ac:dyDescent="0.3">
      <c r="A4003" s="2" t="s">
        <v>10602</v>
      </c>
      <c r="B4003" s="3" t="s">
        <v>10721</v>
      </c>
      <c r="C4003" s="3" t="s">
        <v>10722</v>
      </c>
      <c r="D4003" s="4">
        <v>10.4</v>
      </c>
      <c r="E4003" s="5" t="s">
        <v>10605</v>
      </c>
      <c r="F4003" s="4">
        <v>9.8989999999999995E-2</v>
      </c>
      <c r="G4003" s="6">
        <v>48427</v>
      </c>
      <c r="H4003" s="3" t="s">
        <v>10671</v>
      </c>
      <c r="I4003" s="3" t="s">
        <v>10672</v>
      </c>
      <c r="J4003" s="3" t="s">
        <v>10651</v>
      </c>
      <c r="K4003" s="5" t="s">
        <v>118</v>
      </c>
      <c r="L4003" s="5">
        <v>2</v>
      </c>
      <c r="M4003" s="5" t="s">
        <v>226</v>
      </c>
      <c r="N4003" s="5">
        <f>VLOOKUP(M4003,[1]ArchetypeScores!E:N,10,FALSE)</f>
        <v>0</v>
      </c>
      <c r="O4003" s="5">
        <f>VLOOKUP(M4003,[1]ArchetypeScores!E:O,11,FALSE)</f>
        <v>-1</v>
      </c>
      <c r="P4003" s="5">
        <f>VLOOKUP(M4003,[1]ArchetypeScores!E:P,12,FALSE)</f>
        <v>0</v>
      </c>
      <c r="Q4003" s="2" t="str">
        <f>VLOOKUP(M4003,[1]ArchetypeScores!E:W,19,FALSE)</f>
        <v>Untargeted</v>
      </c>
      <c r="R4003" s="2">
        <f>VLOOKUP(M4003,[1]ArchetypeScores!E:I,5,FALSE)</f>
        <v>0</v>
      </c>
      <c r="S4003" s="2">
        <f>VLOOKUP(M4003,[1]ArchetypeScores!E:K,7,FALSE)</f>
        <v>0</v>
      </c>
      <c r="T4003" s="2" t="str">
        <f t="shared" si="64"/>
        <v>Not A&amp;R positive</v>
      </c>
    </row>
    <row r="4004" spans="1:20" x14ac:dyDescent="0.3">
      <c r="A4004" s="2" t="s">
        <v>10602</v>
      </c>
      <c r="B4004" s="3" t="s">
        <v>10723</v>
      </c>
      <c r="C4004" s="3" t="s">
        <v>10724</v>
      </c>
      <c r="D4004" s="4">
        <v>1309.5</v>
      </c>
      <c r="E4004" s="5" t="s">
        <v>10605</v>
      </c>
      <c r="F4004" s="4">
        <v>12.19614</v>
      </c>
      <c r="G4004" s="6">
        <v>48364</v>
      </c>
      <c r="H4004" s="3" t="s">
        <v>10694</v>
      </c>
      <c r="I4004" s="3" t="s">
        <v>10695</v>
      </c>
      <c r="J4004" s="3"/>
      <c r="K4004" s="5" t="s">
        <v>118</v>
      </c>
      <c r="L4004" s="5">
        <v>3</v>
      </c>
      <c r="M4004" s="5" t="s">
        <v>168</v>
      </c>
      <c r="N4004" s="5">
        <f>VLOOKUP(M4004,[1]ArchetypeScores!E:N,10,FALSE)</f>
        <v>0</v>
      </c>
      <c r="O4004" s="5">
        <f>VLOOKUP(M4004,[1]ArchetypeScores!E:O,11,FALSE)</f>
        <v>-1</v>
      </c>
      <c r="P4004" s="5">
        <f>VLOOKUP(M4004,[1]ArchetypeScores!E:P,12,FALSE)</f>
        <v>0</v>
      </c>
      <c r="Q4004" s="2" t="str">
        <f>VLOOKUP(M4004,[1]ArchetypeScores!E:W,19,FALSE)</f>
        <v>Untargeted</v>
      </c>
      <c r="R4004" s="2">
        <f>VLOOKUP(M4004,[1]ArchetypeScores!E:I,5,FALSE)</f>
        <v>0</v>
      </c>
      <c r="S4004" s="2">
        <f>VLOOKUP(M4004,[1]ArchetypeScores!E:K,7,FALSE)</f>
        <v>0</v>
      </c>
      <c r="T4004" s="2" t="str">
        <f t="shared" si="64"/>
        <v>Not A&amp;R positive</v>
      </c>
    </row>
    <row r="4005" spans="1:20" x14ac:dyDescent="0.3">
      <c r="A4005" s="2" t="s">
        <v>10602</v>
      </c>
      <c r="B4005" s="3" t="s">
        <v>10725</v>
      </c>
      <c r="C4005" s="3" t="s">
        <v>10725</v>
      </c>
      <c r="D4005" s="4">
        <v>103.7</v>
      </c>
      <c r="E4005" s="5" t="s">
        <v>10605</v>
      </c>
      <c r="F4005" s="4">
        <v>0.99529000000000001</v>
      </c>
      <c r="G4005" s="6">
        <v>48324</v>
      </c>
      <c r="H4005" s="3" t="s">
        <v>10644</v>
      </c>
      <c r="I4005" s="3" t="s">
        <v>10645</v>
      </c>
      <c r="J4005" s="3" t="s">
        <v>10664</v>
      </c>
      <c r="K4005" s="5" t="s">
        <v>61</v>
      </c>
      <c r="L4005" s="5">
        <v>1</v>
      </c>
      <c r="M4005" s="5" t="s">
        <v>130</v>
      </c>
      <c r="N4005" s="5">
        <f>VLOOKUP(M4005,[1]ArchetypeScores!E:N,10,FALSE)</f>
        <v>0</v>
      </c>
      <c r="O4005" s="5">
        <f>VLOOKUP(M4005,[1]ArchetypeScores!E:O,11,FALSE)</f>
        <v>-1</v>
      </c>
      <c r="P4005" s="5">
        <f>VLOOKUP(M4005,[1]ArchetypeScores!E:P,12,FALSE)</f>
        <v>0</v>
      </c>
      <c r="Q4005" s="2" t="str">
        <f>VLOOKUP(M4005,[1]ArchetypeScores!E:W,19,FALSE)</f>
        <v>Health care</v>
      </c>
      <c r="R4005" s="2">
        <f>VLOOKUP(M4005,[1]ArchetypeScores!E:I,5,FALSE)</f>
        <v>0</v>
      </c>
      <c r="S4005" s="2">
        <f>VLOOKUP(M4005,[1]ArchetypeScores!E:K,7,FALSE)</f>
        <v>0</v>
      </c>
      <c r="T4005" s="2" t="str">
        <f t="shared" si="64"/>
        <v>Not A&amp;R positive</v>
      </c>
    </row>
    <row r="4006" spans="1:20" x14ac:dyDescent="0.3">
      <c r="A4006" s="2" t="s">
        <v>10602</v>
      </c>
      <c r="B4006" s="3" t="s">
        <v>10726</v>
      </c>
      <c r="C4006" s="3" t="s">
        <v>10727</v>
      </c>
      <c r="D4006" s="4">
        <v>15.3</v>
      </c>
      <c r="E4006" s="5" t="s">
        <v>10605</v>
      </c>
      <c r="F4006" s="4">
        <v>0.13936999999999999</v>
      </c>
      <c r="G4006" s="6">
        <v>48431</v>
      </c>
      <c r="H4006" s="3" t="s">
        <v>10728</v>
      </c>
      <c r="I4006" s="3" t="s">
        <v>10726</v>
      </c>
      <c r="J4006" s="3"/>
      <c r="K4006" s="5" t="s">
        <v>112</v>
      </c>
      <c r="L4006" s="5" t="s">
        <v>112</v>
      </c>
      <c r="M4006" s="5" t="s">
        <v>961</v>
      </c>
      <c r="N4006" s="5">
        <f>VLOOKUP(M4006,[1]ArchetypeScores!E:N,10,FALSE)</f>
        <v>0</v>
      </c>
      <c r="O4006" s="5">
        <f>VLOOKUP(M4006,[1]ArchetypeScores!E:O,11,FALSE)</f>
        <v>0</v>
      </c>
      <c r="P4006" s="5">
        <f>VLOOKUP(M4006,[1]ArchetypeScores!E:P,12,FALSE)</f>
        <v>0</v>
      </c>
      <c r="Q4006" s="2" t="str">
        <f>VLOOKUP(M4006,[1]ArchetypeScores!E:W,19,FALSE)</f>
        <v>Untargeted</v>
      </c>
      <c r="R4006" s="2">
        <f>VLOOKUP(M4006,[1]ArchetypeScores!E:I,5,FALSE)</f>
        <v>0</v>
      </c>
      <c r="S4006" s="2">
        <f>VLOOKUP(M4006,[1]ArchetypeScores!E:K,7,FALSE)</f>
        <v>0</v>
      </c>
      <c r="T4006" s="2" t="str">
        <f t="shared" si="64"/>
        <v>Not A&amp;R positive</v>
      </c>
    </row>
    <row r="4007" spans="1:20" x14ac:dyDescent="0.3">
      <c r="A4007" s="2" t="s">
        <v>10602</v>
      </c>
      <c r="B4007" s="3" t="s">
        <v>10729</v>
      </c>
      <c r="C4007" s="3" t="s">
        <v>10730</v>
      </c>
      <c r="D4007" s="4">
        <v>1.3</v>
      </c>
      <c r="E4007" s="5" t="s">
        <v>10605</v>
      </c>
      <c r="F4007" s="4">
        <v>1.2370000000000001E-2</v>
      </c>
      <c r="G4007" s="6">
        <v>48422</v>
      </c>
      <c r="H4007" s="3" t="s">
        <v>10649</v>
      </c>
      <c r="I4007" s="3" t="s">
        <v>10650</v>
      </c>
      <c r="J4007" s="3" t="s">
        <v>10673</v>
      </c>
      <c r="K4007" s="5" t="s">
        <v>102</v>
      </c>
      <c r="L4007" s="5">
        <v>1</v>
      </c>
      <c r="M4007" s="5" t="s">
        <v>103</v>
      </c>
      <c r="N4007" s="5">
        <f>VLOOKUP(M4007,[1]ArchetypeScores!E:N,10,FALSE)</f>
        <v>0</v>
      </c>
      <c r="O4007" s="5">
        <f>VLOOKUP(M4007,[1]ArchetypeScores!E:O,11,FALSE)</f>
        <v>-1</v>
      </c>
      <c r="P4007" s="5">
        <f>VLOOKUP(M4007,[1]ArchetypeScores!E:P,12,FALSE)</f>
        <v>0</v>
      </c>
      <c r="Q4007" s="2" t="str">
        <f>VLOOKUP(M4007,[1]ArchetypeScores!E:W,19,FALSE)</f>
        <v>Untargeted</v>
      </c>
      <c r="R4007" s="2">
        <f>VLOOKUP(M4007,[1]ArchetypeScores!E:I,5,FALSE)</f>
        <v>0</v>
      </c>
      <c r="S4007" s="2">
        <f>VLOOKUP(M4007,[1]ArchetypeScores!E:K,7,FALSE)</f>
        <v>1</v>
      </c>
      <c r="T4007" s="2" t="str">
        <f t="shared" si="64"/>
        <v>Indirect only</v>
      </c>
    </row>
    <row r="4008" spans="1:20" x14ac:dyDescent="0.3">
      <c r="A4008" s="2" t="s">
        <v>10602</v>
      </c>
      <c r="B4008" s="3" t="s">
        <v>10731</v>
      </c>
      <c r="C4008" s="3" t="s">
        <v>10732</v>
      </c>
      <c r="D4008" s="4">
        <v>2000</v>
      </c>
      <c r="E4008" s="5" t="s">
        <v>10605</v>
      </c>
      <c r="F4008" s="4">
        <v>19.195519999999998</v>
      </c>
      <c r="G4008" s="6">
        <v>48337</v>
      </c>
      <c r="H4008" s="3" t="s">
        <v>10644</v>
      </c>
      <c r="I4008" s="3" t="s">
        <v>10645</v>
      </c>
      <c r="J4008" s="3" t="s">
        <v>10646</v>
      </c>
      <c r="K4008" s="5" t="s">
        <v>664</v>
      </c>
      <c r="L4008" s="5" t="s">
        <v>112</v>
      </c>
      <c r="M4008" s="5" t="s">
        <v>2313</v>
      </c>
      <c r="N4008" s="5">
        <f>VLOOKUP(M4008,[1]ArchetypeScores!E:N,10,FALSE)</f>
        <v>1</v>
      </c>
      <c r="O4008" s="5">
        <f>VLOOKUP(M4008,[1]ArchetypeScores!E:O,11,FALSE)</f>
        <v>0</v>
      </c>
      <c r="P4008" s="5">
        <f>VLOOKUP(M4008,[1]ArchetypeScores!E:P,12,FALSE)</f>
        <v>2</v>
      </c>
      <c r="Q4008" s="2" t="str">
        <f>VLOOKUP(M4008,[1]ArchetypeScores!E:W,19,FALSE)</f>
        <v>Other sector</v>
      </c>
      <c r="R4008" s="2">
        <f>VLOOKUP(M4008,[1]ArchetypeScores!E:I,5,FALSE)</f>
        <v>0</v>
      </c>
      <c r="S4008" s="2">
        <f>VLOOKUP(M4008,[1]ArchetypeScores!E:K,7,FALSE)</f>
        <v>0</v>
      </c>
      <c r="T4008" s="2" t="str">
        <f t="shared" si="64"/>
        <v>Not A&amp;R positive</v>
      </c>
    </row>
    <row r="4009" spans="1:20" x14ac:dyDescent="0.3">
      <c r="A4009" s="2" t="s">
        <v>10602</v>
      </c>
      <c r="B4009" s="3" t="s">
        <v>10733</v>
      </c>
      <c r="C4009" s="3" t="s">
        <v>10733</v>
      </c>
      <c r="D4009" s="4">
        <v>3204.9</v>
      </c>
      <c r="E4009" s="5" t="s">
        <v>10605</v>
      </c>
      <c r="F4009" s="4">
        <v>30.75985</v>
      </c>
      <c r="G4009" s="6">
        <v>48345</v>
      </c>
      <c r="H4009" s="3" t="s">
        <v>10644</v>
      </c>
      <c r="I4009" s="3" t="s">
        <v>10645</v>
      </c>
      <c r="J4009" s="3" t="s">
        <v>10646</v>
      </c>
      <c r="K4009" s="5" t="s">
        <v>57</v>
      </c>
      <c r="L4009" s="5">
        <v>29</v>
      </c>
      <c r="M4009" s="5" t="s">
        <v>58</v>
      </c>
      <c r="N4009" s="5">
        <f>VLOOKUP(M4009,[1]ArchetypeScores!E:N,10,FALSE)</f>
        <v>0</v>
      </c>
      <c r="O4009" s="5">
        <f>VLOOKUP(M4009,[1]ArchetypeScores!E:O,11,FALSE)</f>
        <v>-1</v>
      </c>
      <c r="P4009" s="5">
        <f>VLOOKUP(M4009,[1]ArchetypeScores!E:P,12,FALSE)</f>
        <v>0</v>
      </c>
      <c r="Q4009" s="2" t="str">
        <f>VLOOKUP(M4009,[1]ArchetypeScores!E:W,19,FALSE)</f>
        <v>Untargeted</v>
      </c>
      <c r="R4009" s="2">
        <f>VLOOKUP(M4009,[1]ArchetypeScores!E:I,5,FALSE)</f>
        <v>0</v>
      </c>
      <c r="S4009" s="2">
        <f>VLOOKUP(M4009,[1]ArchetypeScores!E:K,7,FALSE)</f>
        <v>0</v>
      </c>
      <c r="T4009" s="2" t="str">
        <f t="shared" si="64"/>
        <v>Not A&amp;R positive</v>
      </c>
    </row>
    <row r="4010" spans="1:20" ht="20.399999999999999" x14ac:dyDescent="0.3">
      <c r="A4010" s="2" t="s">
        <v>10602</v>
      </c>
      <c r="B4010" s="7" t="s">
        <v>10734</v>
      </c>
      <c r="C4010" s="3" t="s">
        <v>10735</v>
      </c>
      <c r="D4010" s="4">
        <f>20/3</f>
        <v>6.666666666666667</v>
      </c>
      <c r="E4010" s="5" t="s">
        <v>10605</v>
      </c>
      <c r="F4010" s="4">
        <f>0.18627/3</f>
        <v>6.2089999999999999E-2</v>
      </c>
      <c r="G4010" s="6">
        <v>48379</v>
      </c>
      <c r="H4010" s="3" t="s">
        <v>10694</v>
      </c>
      <c r="I4010" s="3" t="s">
        <v>10695</v>
      </c>
      <c r="J4010" s="3"/>
      <c r="K4010" s="5" t="s">
        <v>38</v>
      </c>
      <c r="L4010" s="5">
        <v>1</v>
      </c>
      <c r="M4010" s="5" t="s">
        <v>43</v>
      </c>
      <c r="N4010" s="5">
        <f>VLOOKUP(M4010,[1]ArchetypeScores!E:N,10,FALSE)</f>
        <v>0</v>
      </c>
      <c r="O4010" s="5">
        <f>VLOOKUP(M4010,[1]ArchetypeScores!E:O,11,FALSE)</f>
        <v>-1</v>
      </c>
      <c r="P4010" s="5">
        <f>VLOOKUP(M4010,[1]ArchetypeScores!E:P,12,FALSE)</f>
        <v>0</v>
      </c>
      <c r="Q4010" s="2" t="str">
        <f>VLOOKUP(M4010,[1]ArchetypeScores!E:W,19,FALSE)</f>
        <v>Consumer (including agriculture and tourism)</v>
      </c>
      <c r="R4010" s="2">
        <f>VLOOKUP(M4010,[1]ArchetypeScores!E:I,5,FALSE)</f>
        <v>0</v>
      </c>
      <c r="S4010" s="2">
        <f>VLOOKUP(M4010,[1]ArchetypeScores!E:K,7,FALSE)</f>
        <v>0</v>
      </c>
      <c r="T4010" s="2" t="str">
        <f t="shared" si="64"/>
        <v>Not A&amp;R positive</v>
      </c>
    </row>
    <row r="4011" spans="1:20" ht="20.399999999999999" x14ac:dyDescent="0.3">
      <c r="A4011" s="2" t="s">
        <v>10602</v>
      </c>
      <c r="B4011" s="7" t="s">
        <v>10734</v>
      </c>
      <c r="C4011" s="3" t="s">
        <v>10735</v>
      </c>
      <c r="D4011" s="4">
        <f>20/3</f>
        <v>6.666666666666667</v>
      </c>
      <c r="E4011" s="5" t="s">
        <v>10605</v>
      </c>
      <c r="F4011" s="4">
        <f>0.18627/3</f>
        <v>6.2089999999999999E-2</v>
      </c>
      <c r="G4011" s="6">
        <v>48379</v>
      </c>
      <c r="H4011" s="3" t="s">
        <v>10694</v>
      </c>
      <c r="I4011" s="3" t="s">
        <v>10695</v>
      </c>
      <c r="J4011" s="3"/>
      <c r="K4011" s="5" t="s">
        <v>38</v>
      </c>
      <c r="L4011" s="5">
        <v>1</v>
      </c>
      <c r="M4011" s="5" t="s">
        <v>635</v>
      </c>
      <c r="N4011" s="5">
        <f>VLOOKUP(M4011,[1]ArchetypeScores!E:N,10,FALSE)</f>
        <v>0</v>
      </c>
      <c r="O4011" s="5">
        <f>VLOOKUP(M4011,[1]ArchetypeScores!E:O,11,FALSE)</f>
        <v>-1</v>
      </c>
      <c r="P4011" s="5">
        <f>VLOOKUP(M4011,[1]ArchetypeScores!E:P,12,FALSE)</f>
        <v>0</v>
      </c>
      <c r="Q4011" s="2" t="str">
        <f>VLOOKUP(M4011,[1]ArchetypeScores!E:W,19,FALSE)</f>
        <v>Consumer (including agriculture and tourism)</v>
      </c>
      <c r="R4011" s="2">
        <f>VLOOKUP(M4011,[1]ArchetypeScores!E:I,5,FALSE)</f>
        <v>0</v>
      </c>
      <c r="S4011" s="2">
        <f>VLOOKUP(M4011,[1]ArchetypeScores!E:K,7,FALSE)</f>
        <v>0</v>
      </c>
      <c r="T4011" s="2" t="str">
        <f t="shared" si="64"/>
        <v>Not A&amp;R positive</v>
      </c>
    </row>
    <row r="4012" spans="1:20" ht="20.399999999999999" x14ac:dyDescent="0.3">
      <c r="A4012" s="2" t="s">
        <v>10602</v>
      </c>
      <c r="B4012" s="7" t="s">
        <v>10734</v>
      </c>
      <c r="C4012" s="3" t="s">
        <v>10735</v>
      </c>
      <c r="D4012" s="4">
        <f>20/3</f>
        <v>6.666666666666667</v>
      </c>
      <c r="E4012" s="5" t="s">
        <v>10605</v>
      </c>
      <c r="F4012" s="4">
        <f>0.18627/3</f>
        <v>6.2089999999999999E-2</v>
      </c>
      <c r="G4012" s="6">
        <v>48379</v>
      </c>
      <c r="H4012" s="3" t="s">
        <v>10694</v>
      </c>
      <c r="I4012" s="3" t="s">
        <v>10695</v>
      </c>
      <c r="J4012" s="3"/>
      <c r="K4012" s="5" t="s">
        <v>38</v>
      </c>
      <c r="L4012" s="5">
        <v>1</v>
      </c>
      <c r="M4012" s="5" t="s">
        <v>415</v>
      </c>
      <c r="N4012" s="5">
        <f>VLOOKUP(M4012,[1]ArchetypeScores!E:N,10,FALSE)</f>
        <v>0</v>
      </c>
      <c r="O4012" s="5">
        <f>VLOOKUP(M4012,[1]ArchetypeScores!E:O,11,FALSE)</f>
        <v>-1</v>
      </c>
      <c r="P4012" s="5">
        <f>VLOOKUP(M4012,[1]ArchetypeScores!E:P,12,FALSE)</f>
        <v>0</v>
      </c>
      <c r="Q4012" s="2" t="e">
        <f>VLOOKUP(M4012,[1]ArchetypeScores!E:W,19,FALSE)</f>
        <v>#N/A</v>
      </c>
      <c r="R4012" s="2">
        <f>VLOOKUP(M4012,[1]ArchetypeScores!E:I,5,FALSE)</f>
        <v>0</v>
      </c>
      <c r="S4012" s="2">
        <f>VLOOKUP(M4012,[1]ArchetypeScores!E:K,7,FALSE)</f>
        <v>0</v>
      </c>
      <c r="T4012" s="2" t="str">
        <f t="shared" si="64"/>
        <v>Not A&amp;R positive</v>
      </c>
    </row>
    <row r="4013" spans="1:20" x14ac:dyDescent="0.3">
      <c r="A4013" s="2" t="s">
        <v>10602</v>
      </c>
      <c r="B4013" s="3" t="s">
        <v>8057</v>
      </c>
      <c r="C4013" s="3" t="s">
        <v>10736</v>
      </c>
      <c r="D4013" s="4">
        <v>100</v>
      </c>
      <c r="E4013" s="5" t="s">
        <v>10605</v>
      </c>
      <c r="F4013" s="4">
        <v>0.93135999999999997</v>
      </c>
      <c r="G4013" s="6">
        <v>48374</v>
      </c>
      <c r="H4013" s="3" t="s">
        <v>10694</v>
      </c>
      <c r="I4013" s="3" t="s">
        <v>10695</v>
      </c>
      <c r="J4013" s="3"/>
      <c r="K4013" s="5" t="s">
        <v>57</v>
      </c>
      <c r="L4013" s="5">
        <v>29</v>
      </c>
      <c r="M4013" s="5" t="s">
        <v>58</v>
      </c>
      <c r="N4013" s="5">
        <f>VLOOKUP(M4013,[1]ArchetypeScores!E:N,10,FALSE)</f>
        <v>0</v>
      </c>
      <c r="O4013" s="5">
        <f>VLOOKUP(M4013,[1]ArchetypeScores!E:O,11,FALSE)</f>
        <v>-1</v>
      </c>
      <c r="P4013" s="5">
        <f>VLOOKUP(M4013,[1]ArchetypeScores!E:P,12,FALSE)</f>
        <v>0</v>
      </c>
      <c r="Q4013" s="2" t="str">
        <f>VLOOKUP(M4013,[1]ArchetypeScores!E:W,19,FALSE)</f>
        <v>Untargeted</v>
      </c>
      <c r="R4013" s="2">
        <f>VLOOKUP(M4013,[1]ArchetypeScores!E:I,5,FALSE)</f>
        <v>0</v>
      </c>
      <c r="S4013" s="2">
        <f>VLOOKUP(M4013,[1]ArchetypeScores!E:K,7,FALSE)</f>
        <v>0</v>
      </c>
      <c r="T4013" s="2" t="str">
        <f t="shared" si="64"/>
        <v>Not A&amp;R positive</v>
      </c>
    </row>
    <row r="4014" spans="1:20" x14ac:dyDescent="0.3">
      <c r="A4014" s="2" t="s">
        <v>10602</v>
      </c>
      <c r="B4014" s="3" t="s">
        <v>10737</v>
      </c>
      <c r="C4014" s="3" t="s">
        <v>10738</v>
      </c>
      <c r="D4014" s="4">
        <v>609.1</v>
      </c>
      <c r="E4014" s="5" t="s">
        <v>10605</v>
      </c>
      <c r="F4014" s="4">
        <v>5.6729099999999999</v>
      </c>
      <c r="G4014" s="6">
        <v>48368</v>
      </c>
      <c r="H4014" s="3" t="s">
        <v>10694</v>
      </c>
      <c r="I4014" s="3" t="s">
        <v>10695</v>
      </c>
      <c r="J4014" s="3"/>
      <c r="K4014" s="5" t="s">
        <v>61</v>
      </c>
      <c r="L4014" s="5">
        <v>3</v>
      </c>
      <c r="M4014" s="5" t="s">
        <v>872</v>
      </c>
      <c r="N4014" s="5">
        <f>VLOOKUP(M4014,[1]ArchetypeScores!E:N,10,FALSE)</f>
        <v>0</v>
      </c>
      <c r="O4014" s="5">
        <f>VLOOKUP(M4014,[1]ArchetypeScores!E:O,11,FALSE)</f>
        <v>0</v>
      </c>
      <c r="P4014" s="5">
        <f>VLOOKUP(M4014,[1]ArchetypeScores!E:P,12,FALSE)</f>
        <v>0</v>
      </c>
      <c r="Q4014" s="2" t="str">
        <f>VLOOKUP(M4014,[1]ArchetypeScores!E:W,19,FALSE)</f>
        <v>Health care</v>
      </c>
      <c r="R4014" s="2">
        <f>VLOOKUP(M4014,[1]ArchetypeScores!E:I,5,FALSE)</f>
        <v>0</v>
      </c>
      <c r="S4014" s="2">
        <f>VLOOKUP(M4014,[1]ArchetypeScores!E:K,7,FALSE)</f>
        <v>0</v>
      </c>
      <c r="T4014" s="2" t="str">
        <f t="shared" si="64"/>
        <v>Not A&amp;R positive</v>
      </c>
    </row>
    <row r="4015" spans="1:20" x14ac:dyDescent="0.3">
      <c r="A4015" s="2" t="s">
        <v>10602</v>
      </c>
      <c r="B4015" s="3" t="s">
        <v>10739</v>
      </c>
      <c r="C4015" s="3" t="s">
        <v>10740</v>
      </c>
      <c r="D4015" s="4">
        <v>1627.9</v>
      </c>
      <c r="E4015" s="5" t="s">
        <v>10605</v>
      </c>
      <c r="F4015" s="4">
        <v>15.16159</v>
      </c>
      <c r="G4015" s="6">
        <v>48369</v>
      </c>
      <c r="H4015" s="3" t="s">
        <v>10694</v>
      </c>
      <c r="I4015" s="3" t="s">
        <v>10695</v>
      </c>
      <c r="J4015" s="3"/>
      <c r="K4015" s="5" t="s">
        <v>61</v>
      </c>
      <c r="L4015" s="5">
        <v>1</v>
      </c>
      <c r="M4015" s="5" t="s">
        <v>130</v>
      </c>
      <c r="N4015" s="5">
        <f>VLOOKUP(M4015,[1]ArchetypeScores!E:N,10,FALSE)</f>
        <v>0</v>
      </c>
      <c r="O4015" s="5">
        <f>VLOOKUP(M4015,[1]ArchetypeScores!E:O,11,FALSE)</f>
        <v>-1</v>
      </c>
      <c r="P4015" s="5">
        <f>VLOOKUP(M4015,[1]ArchetypeScores!E:P,12,FALSE)</f>
        <v>0</v>
      </c>
      <c r="Q4015" s="2" t="str">
        <f>VLOOKUP(M4015,[1]ArchetypeScores!E:W,19,FALSE)</f>
        <v>Health care</v>
      </c>
      <c r="R4015" s="2">
        <f>VLOOKUP(M4015,[1]ArchetypeScores!E:I,5,FALSE)</f>
        <v>0</v>
      </c>
      <c r="S4015" s="2">
        <f>VLOOKUP(M4015,[1]ArchetypeScores!E:K,7,FALSE)</f>
        <v>0</v>
      </c>
      <c r="T4015" s="2" t="str">
        <f t="shared" si="64"/>
        <v>Not A&amp;R positive</v>
      </c>
    </row>
    <row r="4016" spans="1:20" x14ac:dyDescent="0.3">
      <c r="A4016" s="2" t="s">
        <v>10602</v>
      </c>
      <c r="B4016" s="3" t="s">
        <v>10741</v>
      </c>
      <c r="C4016" s="3" t="s">
        <v>10742</v>
      </c>
      <c r="D4016" s="4">
        <v>437.9</v>
      </c>
      <c r="E4016" s="5" t="s">
        <v>10605</v>
      </c>
      <c r="F4016" s="4">
        <v>4.0784200000000004</v>
      </c>
      <c r="G4016" s="6">
        <v>48370</v>
      </c>
      <c r="H4016" s="3" t="s">
        <v>10694</v>
      </c>
      <c r="I4016" s="3" t="s">
        <v>10695</v>
      </c>
      <c r="J4016" s="3"/>
      <c r="K4016" s="5" t="s">
        <v>61</v>
      </c>
      <c r="L4016" s="5">
        <v>1</v>
      </c>
      <c r="M4016" s="5" t="s">
        <v>130</v>
      </c>
      <c r="N4016" s="5">
        <f>VLOOKUP(M4016,[1]ArchetypeScores!E:N,10,FALSE)</f>
        <v>0</v>
      </c>
      <c r="O4016" s="5">
        <f>VLOOKUP(M4016,[1]ArchetypeScores!E:O,11,FALSE)</f>
        <v>-1</v>
      </c>
      <c r="P4016" s="5">
        <f>VLOOKUP(M4016,[1]ArchetypeScores!E:P,12,FALSE)</f>
        <v>0</v>
      </c>
      <c r="Q4016" s="2" t="str">
        <f>VLOOKUP(M4016,[1]ArchetypeScores!E:W,19,FALSE)</f>
        <v>Health care</v>
      </c>
      <c r="R4016" s="2">
        <f>VLOOKUP(M4016,[1]ArchetypeScores!E:I,5,FALSE)</f>
        <v>0</v>
      </c>
      <c r="S4016" s="2">
        <f>VLOOKUP(M4016,[1]ArchetypeScores!E:K,7,FALSE)</f>
        <v>0</v>
      </c>
      <c r="T4016" s="2" t="str">
        <f t="shared" si="64"/>
        <v>Not A&amp;R positive</v>
      </c>
    </row>
    <row r="4017" spans="1:20" x14ac:dyDescent="0.3">
      <c r="A4017" s="2" t="s">
        <v>10602</v>
      </c>
      <c r="B4017" s="3" t="s">
        <v>10743</v>
      </c>
      <c r="C4017" s="3" t="s">
        <v>10744</v>
      </c>
      <c r="D4017" s="4">
        <v>205.5</v>
      </c>
      <c r="E4017" s="5" t="s">
        <v>10605</v>
      </c>
      <c r="F4017" s="4">
        <v>1.91394</v>
      </c>
      <c r="G4017" s="6">
        <v>48371</v>
      </c>
      <c r="H4017" s="3" t="s">
        <v>10694</v>
      </c>
      <c r="I4017" s="3" t="s">
        <v>10695</v>
      </c>
      <c r="J4017" s="3"/>
      <c r="K4017" s="5" t="s">
        <v>61</v>
      </c>
      <c r="L4017" s="5">
        <v>5</v>
      </c>
      <c r="M4017" s="5" t="s">
        <v>62</v>
      </c>
      <c r="N4017" s="5">
        <f>VLOOKUP(M4017,[1]ArchetypeScores!E:N,10,FALSE)</f>
        <v>0</v>
      </c>
      <c r="O4017" s="5">
        <f>VLOOKUP(M4017,[1]ArchetypeScores!E:O,11,FALSE)</f>
        <v>-1</v>
      </c>
      <c r="P4017" s="5">
        <f>VLOOKUP(M4017,[1]ArchetypeScores!E:P,12,FALSE)</f>
        <v>0</v>
      </c>
      <c r="Q4017" s="2" t="str">
        <f>VLOOKUP(M4017,[1]ArchetypeScores!E:W,19,FALSE)</f>
        <v>Health care</v>
      </c>
      <c r="R4017" s="2">
        <f>VLOOKUP(M4017,[1]ArchetypeScores!E:I,5,FALSE)</f>
        <v>0</v>
      </c>
      <c r="S4017" s="2">
        <f>VLOOKUP(M4017,[1]ArchetypeScores!E:K,7,FALSE)</f>
        <v>0</v>
      </c>
      <c r="T4017" s="2" t="str">
        <f t="shared" si="64"/>
        <v>Not A&amp;R positive</v>
      </c>
    </row>
    <row r="4018" spans="1:20" x14ac:dyDescent="0.3">
      <c r="A4018" s="2" t="s">
        <v>10602</v>
      </c>
      <c r="B4018" s="3" t="s">
        <v>10745</v>
      </c>
      <c r="C4018" s="3" t="s">
        <v>10746</v>
      </c>
      <c r="D4018" s="4">
        <v>0</v>
      </c>
      <c r="E4018" s="5" t="s">
        <v>10605</v>
      </c>
      <c r="F4018" s="4">
        <v>0</v>
      </c>
      <c r="G4018" s="6">
        <v>48423</v>
      </c>
      <c r="H4018" s="3" t="s">
        <v>10649</v>
      </c>
      <c r="I4018" s="3" t="s">
        <v>10650</v>
      </c>
      <c r="J4018" s="3" t="s">
        <v>10673</v>
      </c>
      <c r="K4018" s="5" t="s">
        <v>261</v>
      </c>
      <c r="L4018" s="5">
        <v>2</v>
      </c>
      <c r="M4018" s="5" t="s">
        <v>262</v>
      </c>
      <c r="N4018" s="5">
        <f>VLOOKUP(M4018,[1]ArchetypeScores!E:N,10,FALSE)</f>
        <v>0</v>
      </c>
      <c r="O4018" s="5">
        <f>VLOOKUP(M4018,[1]ArchetypeScores!E:O,11,FALSE)</f>
        <v>-1</v>
      </c>
      <c r="P4018" s="5">
        <f>VLOOKUP(M4018,[1]ArchetypeScores!E:P,12,FALSE)</f>
        <v>0</v>
      </c>
      <c r="Q4018" s="2" t="str">
        <f>VLOOKUP(M4018,[1]ArchetypeScores!E:W,19,FALSE)</f>
        <v>Untargeted</v>
      </c>
      <c r="R4018" s="2">
        <f>VLOOKUP(M4018,[1]ArchetypeScores!E:I,5,FALSE)</f>
        <v>0</v>
      </c>
      <c r="S4018" s="2">
        <f>VLOOKUP(M4018,[1]ArchetypeScores!E:K,7,FALSE)</f>
        <v>0</v>
      </c>
      <c r="T4018" s="2" t="str">
        <f t="shared" si="64"/>
        <v>Not A&amp;R positive</v>
      </c>
    </row>
    <row r="4019" spans="1:20" x14ac:dyDescent="0.3">
      <c r="A4019" s="2" t="s">
        <v>10602</v>
      </c>
      <c r="B4019" s="3" t="s">
        <v>10747</v>
      </c>
      <c r="C4019" s="3" t="s">
        <v>10748</v>
      </c>
      <c r="D4019" s="4">
        <v>95.9</v>
      </c>
      <c r="E4019" s="5" t="s">
        <v>10605</v>
      </c>
      <c r="F4019" s="4">
        <v>0.92042000000000002</v>
      </c>
      <c r="G4019" s="6">
        <v>48331</v>
      </c>
      <c r="H4019" s="3" t="s">
        <v>10644</v>
      </c>
      <c r="I4019" s="3" t="s">
        <v>10645</v>
      </c>
      <c r="J4019" s="3" t="s">
        <v>10664</v>
      </c>
      <c r="K4019" s="5" t="s">
        <v>694</v>
      </c>
      <c r="L4019" s="5">
        <v>1</v>
      </c>
      <c r="M4019" s="5" t="s">
        <v>1622</v>
      </c>
      <c r="N4019" s="5">
        <f>VLOOKUP(M4019,[1]ArchetypeScores!E:N,10,FALSE)</f>
        <v>1</v>
      </c>
      <c r="O4019" s="5">
        <f>VLOOKUP(M4019,[1]ArchetypeScores!E:O,11,FALSE)</f>
        <v>-1</v>
      </c>
      <c r="P4019" s="5">
        <f>VLOOKUP(M4019,[1]ArchetypeScores!E:P,12,FALSE)</f>
        <v>0</v>
      </c>
      <c r="Q4019" s="2" t="str">
        <f>VLOOKUP(M4019,[1]ArchetypeScores!E:W,19,FALSE)</f>
        <v>Untargeted</v>
      </c>
      <c r="R4019" s="2">
        <f>VLOOKUP(M4019,[1]ArchetypeScores!E:I,5,FALSE)</f>
        <v>0</v>
      </c>
      <c r="S4019" s="2">
        <f>VLOOKUP(M4019,[1]ArchetypeScores!E:K,7,FALSE)</f>
        <v>1</v>
      </c>
      <c r="T4019" s="2" t="str">
        <f t="shared" si="64"/>
        <v>Indirect only</v>
      </c>
    </row>
    <row r="4020" spans="1:20" x14ac:dyDescent="0.3">
      <c r="A4020" s="2" t="s">
        <v>10602</v>
      </c>
      <c r="B4020" s="3" t="s">
        <v>10749</v>
      </c>
      <c r="C4020" s="3" t="s">
        <v>10750</v>
      </c>
      <c r="D4020" s="4">
        <v>312.5</v>
      </c>
      <c r="E4020" s="5" t="s">
        <v>10605</v>
      </c>
      <c r="F4020" s="4">
        <v>2.8753099999999998</v>
      </c>
      <c r="G4020" s="6">
        <v>48408</v>
      </c>
      <c r="H4020" s="3" t="s">
        <v>10654</v>
      </c>
      <c r="I4020" s="3" t="s">
        <v>10655</v>
      </c>
      <c r="J4020" s="3" t="s">
        <v>10751</v>
      </c>
      <c r="K4020" s="5" t="s">
        <v>71</v>
      </c>
      <c r="L4020" s="5">
        <v>1</v>
      </c>
      <c r="M4020" s="5" t="s">
        <v>72</v>
      </c>
      <c r="N4020" s="5">
        <f>VLOOKUP(M4020,[1]ArchetypeScores!E:N,10,FALSE)</f>
        <v>0</v>
      </c>
      <c r="O4020" s="5">
        <f>VLOOKUP(M4020,[1]ArchetypeScores!E:O,11,FALSE)</f>
        <v>0</v>
      </c>
      <c r="P4020" s="5">
        <f>VLOOKUP(M4020,[1]ArchetypeScores!E:P,12,FALSE)</f>
        <v>0</v>
      </c>
      <c r="Q4020" s="2" t="str">
        <f>VLOOKUP(M4020,[1]ArchetypeScores!E:W,19,FALSE)</f>
        <v>Other sector</v>
      </c>
      <c r="R4020" s="2">
        <f>VLOOKUP(M4020,[1]ArchetypeScores!E:I,5,FALSE)</f>
        <v>0</v>
      </c>
      <c r="S4020" s="2">
        <f>VLOOKUP(M4020,[1]ArchetypeScores!E:K,7,FALSE)</f>
        <v>0</v>
      </c>
      <c r="T4020" s="2" t="str">
        <f t="shared" si="64"/>
        <v>Not A&amp;R positive</v>
      </c>
    </row>
    <row r="4021" spans="1:20" x14ac:dyDescent="0.3">
      <c r="A4021" s="2" t="s">
        <v>10602</v>
      </c>
      <c r="B4021" s="3" t="s">
        <v>10752</v>
      </c>
      <c r="C4021" s="3" t="s">
        <v>10753</v>
      </c>
      <c r="D4021" s="4">
        <v>15</v>
      </c>
      <c r="E4021" s="5" t="s">
        <v>10605</v>
      </c>
      <c r="F4021" s="4">
        <v>0.14396999999999999</v>
      </c>
      <c r="G4021" s="6">
        <v>48344</v>
      </c>
      <c r="H4021" s="3" t="s">
        <v>10644</v>
      </c>
      <c r="I4021" s="3" t="s">
        <v>10645</v>
      </c>
      <c r="J4021" s="3" t="s">
        <v>10646</v>
      </c>
      <c r="K4021" s="5" t="s">
        <v>137</v>
      </c>
      <c r="L4021" s="5">
        <v>2</v>
      </c>
      <c r="M4021" s="5" t="s">
        <v>138</v>
      </c>
      <c r="N4021" s="5">
        <f>VLOOKUP(M4021,[1]ArchetypeScores!E:N,10,FALSE)</f>
        <v>1</v>
      </c>
      <c r="O4021" s="5">
        <f>VLOOKUP(M4021,[1]ArchetypeScores!E:O,11,FALSE)</f>
        <v>-2</v>
      </c>
      <c r="P4021" s="5">
        <f>VLOOKUP(M4021,[1]ArchetypeScores!E:P,12,FALSE)</f>
        <v>2</v>
      </c>
      <c r="Q4021" s="2" t="str">
        <f>VLOOKUP(M4021,[1]ArchetypeScores!E:W,19,FALSE)</f>
        <v>Industrials - transportation</v>
      </c>
      <c r="R4021" s="2">
        <f>VLOOKUP(M4021,[1]ArchetypeScores!E:I,5,FALSE)</f>
        <v>0</v>
      </c>
      <c r="S4021" s="2">
        <f>VLOOKUP(M4021,[1]ArchetypeScores!E:K,7,FALSE)</f>
        <v>-1</v>
      </c>
      <c r="T4021" s="2" t="str">
        <f t="shared" si="64"/>
        <v>Not A&amp;R positive</v>
      </c>
    </row>
    <row r="4022" spans="1:20" x14ac:dyDescent="0.3">
      <c r="A4022" s="2" t="s">
        <v>10602</v>
      </c>
      <c r="B4022" s="3" t="s">
        <v>10754</v>
      </c>
      <c r="C4022" s="3" t="s">
        <v>10755</v>
      </c>
      <c r="D4022" s="4">
        <v>5500</v>
      </c>
      <c r="E4022" s="5" t="s">
        <v>10605</v>
      </c>
      <c r="F4022" s="4">
        <v>50.605499999999999</v>
      </c>
      <c r="G4022" s="6">
        <v>48397</v>
      </c>
      <c r="H4022" s="3" t="s">
        <v>10654</v>
      </c>
      <c r="I4022" s="3" t="s">
        <v>10655</v>
      </c>
      <c r="J4022" s="3" t="s">
        <v>10756</v>
      </c>
      <c r="K4022" s="5" t="s">
        <v>67</v>
      </c>
      <c r="L4022" s="5">
        <v>1</v>
      </c>
      <c r="M4022" s="5" t="s">
        <v>265</v>
      </c>
      <c r="N4022" s="5">
        <f>VLOOKUP(M4022,[1]ArchetypeScores!E:N,10,FALSE)</f>
        <v>0</v>
      </c>
      <c r="O4022" s="5">
        <f>VLOOKUP(M4022,[1]ArchetypeScores!E:O,11,FALSE)</f>
        <v>-1</v>
      </c>
      <c r="P4022" s="5">
        <f>VLOOKUP(M4022,[1]ArchetypeScores!E:P,12,FALSE)</f>
        <v>0</v>
      </c>
      <c r="Q4022" s="2" t="str">
        <f>VLOOKUP(M4022,[1]ArchetypeScores!E:W,19,FALSE)</f>
        <v>Untargeted</v>
      </c>
      <c r="R4022" s="2">
        <f>VLOOKUP(M4022,[1]ArchetypeScores!E:I,5,FALSE)</f>
        <v>0</v>
      </c>
      <c r="S4022" s="2">
        <f>VLOOKUP(M4022,[1]ArchetypeScores!E:K,7,FALSE)</f>
        <v>0</v>
      </c>
      <c r="T4022" s="2" t="str">
        <f t="shared" si="64"/>
        <v>Not A&amp;R positive</v>
      </c>
    </row>
    <row r="4023" spans="1:20" x14ac:dyDescent="0.3">
      <c r="A4023" s="2" t="s">
        <v>10602</v>
      </c>
      <c r="B4023" s="3" t="s">
        <v>10757</v>
      </c>
      <c r="C4023" s="3" t="s">
        <v>10758</v>
      </c>
      <c r="D4023" s="4">
        <v>18.600000000000001</v>
      </c>
      <c r="E4023" s="5" t="s">
        <v>10605</v>
      </c>
      <c r="F4023" s="4">
        <v>0.17702999999999999</v>
      </c>
      <c r="G4023" s="6">
        <v>48410</v>
      </c>
      <c r="H4023" s="3" t="s">
        <v>10649</v>
      </c>
      <c r="I4023" s="3" t="s">
        <v>10650</v>
      </c>
      <c r="J4023" s="3" t="s">
        <v>10651</v>
      </c>
      <c r="K4023" s="5" t="s">
        <v>61</v>
      </c>
      <c r="L4023" s="5">
        <v>1</v>
      </c>
      <c r="M4023" s="5" t="s">
        <v>130</v>
      </c>
      <c r="N4023" s="5">
        <f>VLOOKUP(M4023,[1]ArchetypeScores!E:N,10,FALSE)</f>
        <v>0</v>
      </c>
      <c r="O4023" s="5">
        <f>VLOOKUP(M4023,[1]ArchetypeScores!E:O,11,FALSE)</f>
        <v>-1</v>
      </c>
      <c r="P4023" s="5">
        <f>VLOOKUP(M4023,[1]ArchetypeScores!E:P,12,FALSE)</f>
        <v>0</v>
      </c>
      <c r="Q4023" s="2" t="str">
        <f>VLOOKUP(M4023,[1]ArchetypeScores!E:W,19,FALSE)</f>
        <v>Health care</v>
      </c>
      <c r="R4023" s="2">
        <f>VLOOKUP(M4023,[1]ArchetypeScores!E:I,5,FALSE)</f>
        <v>0</v>
      </c>
      <c r="S4023" s="2">
        <f>VLOOKUP(M4023,[1]ArchetypeScores!E:K,7,FALSE)</f>
        <v>0</v>
      </c>
      <c r="T4023" s="2" t="str">
        <f t="shared" si="64"/>
        <v>Not A&amp;R positive</v>
      </c>
    </row>
    <row r="4024" spans="1:20" x14ac:dyDescent="0.3">
      <c r="A4024" s="2" t="s">
        <v>10602</v>
      </c>
      <c r="B4024" s="3" t="s">
        <v>10759</v>
      </c>
      <c r="C4024" s="3" t="s">
        <v>10760</v>
      </c>
      <c r="D4024" s="4">
        <v>21.2</v>
      </c>
      <c r="E4024" s="5" t="s">
        <v>10605</v>
      </c>
      <c r="F4024" s="4">
        <v>0.20177999999999999</v>
      </c>
      <c r="G4024" s="6">
        <v>48417</v>
      </c>
      <c r="H4024" s="3" t="s">
        <v>10649</v>
      </c>
      <c r="I4024" s="3" t="s">
        <v>10650</v>
      </c>
      <c r="J4024" s="3" t="s">
        <v>10705</v>
      </c>
      <c r="K4024" s="5" t="s">
        <v>47</v>
      </c>
      <c r="L4024" s="5">
        <v>1</v>
      </c>
      <c r="M4024" s="5" t="s">
        <v>48</v>
      </c>
      <c r="N4024" s="5">
        <f>VLOOKUP(M4024,[1]ArchetypeScores!E:N,10,FALSE)</f>
        <v>0</v>
      </c>
      <c r="O4024" s="5">
        <f>VLOOKUP(M4024,[1]ArchetypeScores!E:O,11,FALSE)</f>
        <v>0</v>
      </c>
      <c r="P4024" s="5">
        <f>VLOOKUP(M4024,[1]ArchetypeScores!E:P,12,FALSE)</f>
        <v>0</v>
      </c>
      <c r="Q4024" s="2" t="str">
        <f>VLOOKUP(M4024,[1]ArchetypeScores!E:W,19,FALSE)</f>
        <v>Consumer (including agriculture and tourism)</v>
      </c>
      <c r="R4024" s="2">
        <f>VLOOKUP(M4024,[1]ArchetypeScores!E:I,5,FALSE)</f>
        <v>0</v>
      </c>
      <c r="S4024" s="2">
        <f>VLOOKUP(M4024,[1]ArchetypeScores!E:K,7,FALSE)</f>
        <v>0</v>
      </c>
      <c r="T4024" s="2" t="str">
        <f t="shared" si="64"/>
        <v>Not A&amp;R positive</v>
      </c>
    </row>
    <row r="4025" spans="1:20" x14ac:dyDescent="0.3">
      <c r="A4025" s="2" t="s">
        <v>10602</v>
      </c>
      <c r="B4025" s="3" t="s">
        <v>10761</v>
      </c>
      <c r="C4025" s="3" t="s">
        <v>10762</v>
      </c>
      <c r="D4025" s="4">
        <v>10.7</v>
      </c>
      <c r="E4025" s="5" t="s">
        <v>10605</v>
      </c>
      <c r="F4025" s="4">
        <v>0.10184</v>
      </c>
      <c r="G4025" s="6">
        <v>48409</v>
      </c>
      <c r="H4025" s="3" t="s">
        <v>10649</v>
      </c>
      <c r="I4025" s="3" t="s">
        <v>10650</v>
      </c>
      <c r="J4025" s="3" t="s">
        <v>10651</v>
      </c>
      <c r="K4025" s="5" t="s">
        <v>71</v>
      </c>
      <c r="L4025" s="5">
        <v>2</v>
      </c>
      <c r="M4025" s="5" t="s">
        <v>2542</v>
      </c>
      <c r="N4025" s="5">
        <f>VLOOKUP(M4025,[1]ArchetypeScores!E:N,10,FALSE)</f>
        <v>0</v>
      </c>
      <c r="O4025" s="5">
        <f>VLOOKUP(M4025,[1]ArchetypeScores!E:O,11,FALSE)</f>
        <v>-1</v>
      </c>
      <c r="P4025" s="5">
        <f>VLOOKUP(M4025,[1]ArchetypeScores!E:P,12,FALSE)</f>
        <v>0</v>
      </c>
      <c r="Q4025" s="2" t="str">
        <f>VLOOKUP(M4025,[1]ArchetypeScores!E:W,19,FALSE)</f>
        <v>Industrials - other</v>
      </c>
      <c r="R4025" s="2">
        <f>VLOOKUP(M4025,[1]ArchetypeScores!E:I,5,FALSE)</f>
        <v>0</v>
      </c>
      <c r="S4025" s="2">
        <f>VLOOKUP(M4025,[1]ArchetypeScores!E:K,7,FALSE)</f>
        <v>0</v>
      </c>
      <c r="T4025" s="2" t="str">
        <f t="shared" si="64"/>
        <v>Not A&amp;R positive</v>
      </c>
    </row>
    <row r="4026" spans="1:20" x14ac:dyDescent="0.3">
      <c r="A4026" s="2" t="s">
        <v>10602</v>
      </c>
      <c r="B4026" s="3" t="s">
        <v>10763</v>
      </c>
      <c r="C4026" s="3" t="s">
        <v>10764</v>
      </c>
      <c r="D4026" s="4">
        <v>440.4</v>
      </c>
      <c r="E4026" s="5" t="s">
        <v>10605</v>
      </c>
      <c r="F4026" s="4">
        <v>4.2268499999999998</v>
      </c>
      <c r="G4026" s="6">
        <v>48356</v>
      </c>
      <c r="H4026" s="3" t="s">
        <v>10644</v>
      </c>
      <c r="I4026" s="3" t="s">
        <v>10645</v>
      </c>
      <c r="J4026" s="3" t="s">
        <v>10608</v>
      </c>
      <c r="K4026" s="5" t="s">
        <v>694</v>
      </c>
      <c r="L4026" s="5">
        <v>5</v>
      </c>
      <c r="M4026" s="5" t="s">
        <v>695</v>
      </c>
      <c r="N4026" s="5">
        <f>VLOOKUP(M4026,[1]ArchetypeScores!E:N,10,FALSE)</f>
        <v>1</v>
      </c>
      <c r="O4026" s="5">
        <f>VLOOKUP(M4026,[1]ArchetypeScores!E:O,11,FALSE)</f>
        <v>-1</v>
      </c>
      <c r="P4026" s="5">
        <f>VLOOKUP(M4026,[1]ArchetypeScores!E:P,12,FALSE)</f>
        <v>0</v>
      </c>
      <c r="Q4026" s="2" t="str">
        <f>VLOOKUP(M4026,[1]ArchetypeScores!E:W,19,FALSE)</f>
        <v>Untargeted</v>
      </c>
      <c r="R4026" s="2">
        <f>VLOOKUP(M4026,[1]ArchetypeScores!E:I,5,FALSE)</f>
        <v>1</v>
      </c>
      <c r="S4026" s="2">
        <f>VLOOKUP(M4026,[1]ArchetypeScores!E:K,7,FALSE)</f>
        <v>1</v>
      </c>
      <c r="T4026" s="2" t="str">
        <f t="shared" si="64"/>
        <v>Both</v>
      </c>
    </row>
    <row r="4027" spans="1:20" x14ac:dyDescent="0.3">
      <c r="A4027" s="2" t="s">
        <v>10602</v>
      </c>
      <c r="B4027" s="3" t="s">
        <v>10765</v>
      </c>
      <c r="C4027" s="3" t="s">
        <v>10766</v>
      </c>
      <c r="D4027" s="4">
        <v>112.4</v>
      </c>
      <c r="E4027" s="5" t="s">
        <v>10605</v>
      </c>
      <c r="F4027" s="4">
        <v>1.0787899999999999</v>
      </c>
      <c r="G4027" s="6">
        <v>48361</v>
      </c>
      <c r="H4027" s="3" t="s">
        <v>10644</v>
      </c>
      <c r="I4027" s="3" t="s">
        <v>10645</v>
      </c>
      <c r="J4027" s="3" t="s">
        <v>10608</v>
      </c>
      <c r="K4027" s="5" t="s">
        <v>112</v>
      </c>
      <c r="L4027" s="5" t="s">
        <v>112</v>
      </c>
      <c r="M4027" s="5" t="s">
        <v>961</v>
      </c>
      <c r="N4027" s="5">
        <f>VLOOKUP(M4027,[1]ArchetypeScores!E:N,10,FALSE)</f>
        <v>0</v>
      </c>
      <c r="O4027" s="5">
        <f>VLOOKUP(M4027,[1]ArchetypeScores!E:O,11,FALSE)</f>
        <v>0</v>
      </c>
      <c r="P4027" s="5">
        <f>VLOOKUP(M4027,[1]ArchetypeScores!E:P,12,FALSE)</f>
        <v>0</v>
      </c>
      <c r="Q4027" s="2" t="str">
        <f>VLOOKUP(M4027,[1]ArchetypeScores!E:W,19,FALSE)</f>
        <v>Untargeted</v>
      </c>
      <c r="R4027" s="2">
        <f>VLOOKUP(M4027,[1]ArchetypeScores!E:I,5,FALSE)</f>
        <v>0</v>
      </c>
      <c r="S4027" s="2">
        <f>VLOOKUP(M4027,[1]ArchetypeScores!E:K,7,FALSE)</f>
        <v>0</v>
      </c>
      <c r="T4027" s="2" t="str">
        <f t="shared" si="64"/>
        <v>Not A&amp;R positive</v>
      </c>
    </row>
    <row r="4028" spans="1:20" x14ac:dyDescent="0.3">
      <c r="A4028" s="2" t="s">
        <v>10602</v>
      </c>
      <c r="B4028" s="3" t="s">
        <v>10767</v>
      </c>
      <c r="C4028" s="3" t="s">
        <v>10768</v>
      </c>
      <c r="D4028" s="4">
        <v>0.3</v>
      </c>
      <c r="E4028" s="5" t="s">
        <v>10605</v>
      </c>
      <c r="F4028" s="4">
        <v>2.7899999999999999E-3</v>
      </c>
      <c r="G4028" s="6">
        <v>48384</v>
      </c>
      <c r="H4028" s="3" t="s">
        <v>10694</v>
      </c>
      <c r="I4028" s="3" t="s">
        <v>10695</v>
      </c>
      <c r="J4028" s="3"/>
      <c r="K4028" s="5" t="s">
        <v>38</v>
      </c>
      <c r="L4028" s="5">
        <v>29</v>
      </c>
      <c r="M4028" s="5" t="s">
        <v>316</v>
      </c>
      <c r="N4028" s="5">
        <f>VLOOKUP(M4028,[1]ArchetypeScores!E:N,10,FALSE)</f>
        <v>0</v>
      </c>
      <c r="O4028" s="5">
        <f>VLOOKUP(M4028,[1]ArchetypeScores!E:O,11,FALSE)</f>
        <v>-1</v>
      </c>
      <c r="P4028" s="5">
        <f>VLOOKUP(M4028,[1]ArchetypeScores!E:P,12,FALSE)</f>
        <v>0</v>
      </c>
      <c r="Q4028" s="2" t="str">
        <f>VLOOKUP(M4028,[1]ArchetypeScores!E:W,19,FALSE)</f>
        <v>Other sector</v>
      </c>
      <c r="R4028" s="2">
        <f>VLOOKUP(M4028,[1]ArchetypeScores!E:I,5,FALSE)</f>
        <v>0</v>
      </c>
      <c r="S4028" s="2">
        <f>VLOOKUP(M4028,[1]ArchetypeScores!E:K,7,FALSE)</f>
        <v>0</v>
      </c>
      <c r="T4028" s="2" t="str">
        <f t="shared" si="64"/>
        <v>Not A&amp;R positive</v>
      </c>
    </row>
    <row r="4029" spans="1:20" x14ac:dyDescent="0.3">
      <c r="A4029" s="2" t="s">
        <v>10602</v>
      </c>
      <c r="B4029" s="3" t="s">
        <v>10769</v>
      </c>
      <c r="C4029" s="3" t="s">
        <v>10770</v>
      </c>
      <c r="D4029" s="4">
        <v>108.8</v>
      </c>
      <c r="E4029" s="5" t="s">
        <v>10605</v>
      </c>
      <c r="F4029" s="4">
        <v>1.01332</v>
      </c>
      <c r="G4029" s="6">
        <v>48385</v>
      </c>
      <c r="H4029" s="3" t="s">
        <v>10694</v>
      </c>
      <c r="I4029" s="3" t="s">
        <v>10695</v>
      </c>
      <c r="J4029" s="3"/>
      <c r="K4029" s="5" t="s">
        <v>61</v>
      </c>
      <c r="L4029" s="5">
        <v>4</v>
      </c>
      <c r="M4029" s="5" t="s">
        <v>433</v>
      </c>
      <c r="N4029" s="5">
        <f>VLOOKUP(M4029,[1]ArchetypeScores!E:N,10,FALSE)</f>
        <v>0</v>
      </c>
      <c r="O4029" s="5">
        <f>VLOOKUP(M4029,[1]ArchetypeScores!E:O,11,FALSE)</f>
        <v>0</v>
      </c>
      <c r="P4029" s="5">
        <f>VLOOKUP(M4029,[1]ArchetypeScores!E:P,12,FALSE)</f>
        <v>0</v>
      </c>
      <c r="Q4029" s="2" t="str">
        <f>VLOOKUP(M4029,[1]ArchetypeScores!E:W,19,FALSE)</f>
        <v>Health care</v>
      </c>
      <c r="R4029" s="2">
        <f>VLOOKUP(M4029,[1]ArchetypeScores!E:I,5,FALSE)</f>
        <v>0</v>
      </c>
      <c r="S4029" s="2">
        <f>VLOOKUP(M4029,[1]ArchetypeScores!E:K,7,FALSE)</f>
        <v>0</v>
      </c>
      <c r="T4029" s="2" t="str">
        <f t="shared" si="64"/>
        <v>Not A&amp;R positive</v>
      </c>
    </row>
    <row r="4030" spans="1:20" x14ac:dyDescent="0.3">
      <c r="A4030" s="2" t="s">
        <v>10602</v>
      </c>
      <c r="B4030" s="3" t="s">
        <v>10771</v>
      </c>
      <c r="C4030" s="3" t="s">
        <v>10772</v>
      </c>
      <c r="D4030" s="4">
        <v>65.2</v>
      </c>
      <c r="E4030" s="5" t="s">
        <v>10605</v>
      </c>
      <c r="F4030" s="4">
        <v>0.62577000000000005</v>
      </c>
      <c r="G4030" s="6">
        <v>48363</v>
      </c>
      <c r="H4030" s="3" t="s">
        <v>10644</v>
      </c>
      <c r="I4030" s="3" t="s">
        <v>10645</v>
      </c>
      <c r="J4030" s="3" t="s">
        <v>10664</v>
      </c>
      <c r="K4030" s="5" t="s">
        <v>71</v>
      </c>
      <c r="L4030" s="5">
        <v>1</v>
      </c>
      <c r="M4030" s="5" t="s">
        <v>72</v>
      </c>
      <c r="N4030" s="5">
        <f>VLOOKUP(M4030,[1]ArchetypeScores!E:N,10,FALSE)</f>
        <v>0</v>
      </c>
      <c r="O4030" s="5">
        <f>VLOOKUP(M4030,[1]ArchetypeScores!E:O,11,FALSE)</f>
        <v>0</v>
      </c>
      <c r="P4030" s="5">
        <f>VLOOKUP(M4030,[1]ArchetypeScores!E:P,12,FALSE)</f>
        <v>0</v>
      </c>
      <c r="Q4030" s="2" t="str">
        <f>VLOOKUP(M4030,[1]ArchetypeScores!E:W,19,FALSE)</f>
        <v>Other sector</v>
      </c>
      <c r="R4030" s="2">
        <f>VLOOKUP(M4030,[1]ArchetypeScores!E:I,5,FALSE)</f>
        <v>0</v>
      </c>
      <c r="S4030" s="2">
        <f>VLOOKUP(M4030,[1]ArchetypeScores!E:K,7,FALSE)</f>
        <v>0</v>
      </c>
      <c r="T4030" s="2" t="str">
        <f t="shared" si="64"/>
        <v>Not A&amp;R positive</v>
      </c>
    </row>
    <row r="4031" spans="1:20" x14ac:dyDescent="0.3">
      <c r="A4031" s="2" t="s">
        <v>10602</v>
      </c>
      <c r="B4031" s="3" t="s">
        <v>10773</v>
      </c>
      <c r="C4031" s="3" t="s">
        <v>10774</v>
      </c>
      <c r="D4031" s="4">
        <v>109.8</v>
      </c>
      <c r="E4031" s="5" t="s">
        <v>10605</v>
      </c>
      <c r="F4031" s="4">
        <v>1.0226299999999999</v>
      </c>
      <c r="G4031" s="6">
        <v>48388</v>
      </c>
      <c r="H4031" s="3" t="s">
        <v>10694</v>
      </c>
      <c r="I4031" s="3" t="s">
        <v>10695</v>
      </c>
      <c r="J4031" s="3"/>
      <c r="K4031" s="5" t="s">
        <v>71</v>
      </c>
      <c r="L4031" s="5">
        <v>1</v>
      </c>
      <c r="M4031" s="5" t="s">
        <v>72</v>
      </c>
      <c r="N4031" s="5">
        <f>VLOOKUP(M4031,[1]ArchetypeScores!E:N,10,FALSE)</f>
        <v>0</v>
      </c>
      <c r="O4031" s="5">
        <f>VLOOKUP(M4031,[1]ArchetypeScores!E:O,11,FALSE)</f>
        <v>0</v>
      </c>
      <c r="P4031" s="5">
        <f>VLOOKUP(M4031,[1]ArchetypeScores!E:P,12,FALSE)</f>
        <v>0</v>
      </c>
      <c r="Q4031" s="2" t="str">
        <f>VLOOKUP(M4031,[1]ArchetypeScores!E:W,19,FALSE)</f>
        <v>Other sector</v>
      </c>
      <c r="R4031" s="2">
        <f>VLOOKUP(M4031,[1]ArchetypeScores!E:I,5,FALSE)</f>
        <v>0</v>
      </c>
      <c r="S4031" s="2">
        <f>VLOOKUP(M4031,[1]ArchetypeScores!E:K,7,FALSE)</f>
        <v>0</v>
      </c>
      <c r="T4031" s="2" t="str">
        <f t="shared" si="64"/>
        <v>Not A&amp;R positive</v>
      </c>
    </row>
    <row r="4032" spans="1:20" x14ac:dyDescent="0.3">
      <c r="A4032" s="2" t="s">
        <v>10602</v>
      </c>
      <c r="B4032" s="3" t="s">
        <v>10775</v>
      </c>
      <c r="C4032" s="3" t="s">
        <v>10776</v>
      </c>
      <c r="D4032" s="4">
        <v>0.6</v>
      </c>
      <c r="E4032" s="5" t="s">
        <v>10605</v>
      </c>
      <c r="F4032" s="4">
        <v>5.7099999999999998E-3</v>
      </c>
      <c r="G4032" s="6">
        <v>48425</v>
      </c>
      <c r="H4032" s="3" t="s">
        <v>10649</v>
      </c>
      <c r="I4032" s="3" t="s">
        <v>10650</v>
      </c>
      <c r="J4032" s="3" t="s">
        <v>10705</v>
      </c>
      <c r="K4032" s="5" t="s">
        <v>163</v>
      </c>
      <c r="L4032" s="5">
        <v>3</v>
      </c>
      <c r="M4032" s="5" t="s">
        <v>164</v>
      </c>
      <c r="N4032" s="5">
        <f>VLOOKUP(M4032,[1]ArchetypeScores!E:N,10,FALSE)</f>
        <v>0</v>
      </c>
      <c r="O4032" s="5">
        <f>VLOOKUP(M4032,[1]ArchetypeScores!E:O,11,FALSE)</f>
        <v>0</v>
      </c>
      <c r="P4032" s="5">
        <f>VLOOKUP(M4032,[1]ArchetypeScores!E:P,12,FALSE)</f>
        <v>0</v>
      </c>
      <c r="Q4032" s="2" t="str">
        <f>VLOOKUP(M4032,[1]ArchetypeScores!E:W,19,FALSE)</f>
        <v>Education and training</v>
      </c>
      <c r="R4032" s="2">
        <f>VLOOKUP(M4032,[1]ArchetypeScores!E:I,5,FALSE)</f>
        <v>0</v>
      </c>
      <c r="S4032" s="2">
        <f>VLOOKUP(M4032,[1]ArchetypeScores!E:K,7,FALSE)</f>
        <v>0</v>
      </c>
      <c r="T4032" s="2" t="str">
        <f t="shared" si="64"/>
        <v>Not A&amp;R positive</v>
      </c>
    </row>
    <row r="4033" spans="1:20" x14ac:dyDescent="0.3">
      <c r="A4033" s="2" t="s">
        <v>10602</v>
      </c>
      <c r="B4033" s="3" t="s">
        <v>10777</v>
      </c>
      <c r="C4033" s="3" t="s">
        <v>10778</v>
      </c>
      <c r="D4033" s="4">
        <v>100</v>
      </c>
      <c r="E4033" s="5" t="s">
        <v>10605</v>
      </c>
      <c r="F4033" s="4">
        <v>0.96014999999999995</v>
      </c>
      <c r="G4033" s="6">
        <v>48321</v>
      </c>
      <c r="H4033" s="3" t="s">
        <v>10606</v>
      </c>
      <c r="I4033" s="3" t="s">
        <v>10607</v>
      </c>
      <c r="J4033" s="3"/>
      <c r="K4033" s="5" t="s">
        <v>163</v>
      </c>
      <c r="L4033" s="5">
        <v>2</v>
      </c>
      <c r="M4033" s="5" t="s">
        <v>648</v>
      </c>
      <c r="N4033" s="5">
        <f>VLOOKUP(M4033,[1]ArchetypeScores!E:N,10,FALSE)</f>
        <v>0</v>
      </c>
      <c r="O4033" s="5">
        <f>VLOOKUP(M4033,[1]ArchetypeScores!E:O,11,FALSE)</f>
        <v>0</v>
      </c>
      <c r="P4033" s="5">
        <f>VLOOKUP(M4033,[1]ArchetypeScores!E:P,12,FALSE)</f>
        <v>0</v>
      </c>
      <c r="Q4033" s="2" t="str">
        <f>VLOOKUP(M4033,[1]ArchetypeScores!E:W,19,FALSE)</f>
        <v>Health care</v>
      </c>
      <c r="R4033" s="2">
        <f>VLOOKUP(M4033,[1]ArchetypeScores!E:I,5,FALSE)</f>
        <v>0</v>
      </c>
      <c r="S4033" s="2">
        <f>VLOOKUP(M4033,[1]ArchetypeScores!E:K,7,FALSE)</f>
        <v>0</v>
      </c>
      <c r="T4033" s="2" t="str">
        <f t="shared" si="64"/>
        <v>Not A&amp;R positive</v>
      </c>
    </row>
    <row r="4034" spans="1:20" x14ac:dyDescent="0.3">
      <c r="A4034" s="2" t="s">
        <v>10602</v>
      </c>
      <c r="B4034" s="3" t="s">
        <v>10779</v>
      </c>
      <c r="C4034" s="3" t="s">
        <v>10780</v>
      </c>
      <c r="D4034" s="4">
        <v>17.399999999999999</v>
      </c>
      <c r="E4034" s="5" t="s">
        <v>10605</v>
      </c>
      <c r="F4034" s="4">
        <v>0.16700000000000001</v>
      </c>
      <c r="G4034" s="6">
        <v>48359</v>
      </c>
      <c r="H4034" s="3" t="s">
        <v>10644</v>
      </c>
      <c r="I4034" s="3" t="s">
        <v>10645</v>
      </c>
      <c r="J4034" s="3" t="s">
        <v>10608</v>
      </c>
      <c r="K4034" s="5" t="s">
        <v>694</v>
      </c>
      <c r="L4034" s="5">
        <v>5</v>
      </c>
      <c r="M4034" s="5" t="s">
        <v>695</v>
      </c>
      <c r="N4034" s="5">
        <f>VLOOKUP(M4034,[1]ArchetypeScores!E:N,10,FALSE)</f>
        <v>1</v>
      </c>
      <c r="O4034" s="5">
        <f>VLOOKUP(M4034,[1]ArchetypeScores!E:O,11,FALSE)</f>
        <v>-1</v>
      </c>
      <c r="P4034" s="5">
        <f>VLOOKUP(M4034,[1]ArchetypeScores!E:P,12,FALSE)</f>
        <v>0</v>
      </c>
      <c r="Q4034" s="2" t="str">
        <f>VLOOKUP(M4034,[1]ArchetypeScores!E:W,19,FALSE)</f>
        <v>Untargeted</v>
      </c>
      <c r="R4034" s="2">
        <f>VLOOKUP(M4034,[1]ArchetypeScores!E:I,5,FALSE)</f>
        <v>1</v>
      </c>
      <c r="S4034" s="2">
        <f>VLOOKUP(M4034,[1]ArchetypeScores!E:K,7,FALSE)</f>
        <v>1</v>
      </c>
      <c r="T4034" s="2" t="str">
        <f t="shared" ref="T4034:T4097" si="65">IF(AND(R4034=1,S4034=1),"Both",IF(AND(R4034=1,S4034=0),"Direct only",IF(AND(R4034=0,S4034=1),"Indirect only","Not A&amp;R positive")))</f>
        <v>Both</v>
      </c>
    </row>
    <row r="4035" spans="1:20" x14ac:dyDescent="0.3">
      <c r="A4035" s="2" t="s">
        <v>10602</v>
      </c>
      <c r="B4035" s="3" t="s">
        <v>10782</v>
      </c>
      <c r="C4035" s="3" t="s">
        <v>10783</v>
      </c>
      <c r="D4035" s="4">
        <v>7.1</v>
      </c>
      <c r="E4035" s="5" t="s">
        <v>10605</v>
      </c>
      <c r="F4035" s="4">
        <v>6.8140000000000006E-2</v>
      </c>
      <c r="G4035" s="6">
        <v>48325</v>
      </c>
      <c r="H4035" s="3" t="s">
        <v>10644</v>
      </c>
      <c r="I4035" s="3" t="s">
        <v>10645</v>
      </c>
      <c r="J4035" s="3" t="s">
        <v>10664</v>
      </c>
      <c r="K4035" s="5" t="s">
        <v>61</v>
      </c>
      <c r="L4035" s="5">
        <v>1</v>
      </c>
      <c r="M4035" s="5" t="s">
        <v>130</v>
      </c>
      <c r="N4035" s="5">
        <f>VLOOKUP(M4035,[1]ArchetypeScores!E:N,10,FALSE)</f>
        <v>0</v>
      </c>
      <c r="O4035" s="5">
        <f>VLOOKUP(M4035,[1]ArchetypeScores!E:O,11,FALSE)</f>
        <v>-1</v>
      </c>
      <c r="P4035" s="5">
        <f>VLOOKUP(M4035,[1]ArchetypeScores!E:P,12,FALSE)</f>
        <v>0</v>
      </c>
      <c r="Q4035" s="2" t="str">
        <f>VLOOKUP(M4035,[1]ArchetypeScores!E:W,19,FALSE)</f>
        <v>Health care</v>
      </c>
      <c r="R4035" s="2">
        <f>VLOOKUP(M4035,[1]ArchetypeScores!E:I,5,FALSE)</f>
        <v>0</v>
      </c>
      <c r="S4035" s="2">
        <f>VLOOKUP(M4035,[1]ArchetypeScores!E:K,7,FALSE)</f>
        <v>0</v>
      </c>
      <c r="T4035" s="2" t="str">
        <f t="shared" si="65"/>
        <v>Not A&amp;R positive</v>
      </c>
    </row>
    <row r="4036" spans="1:20" x14ac:dyDescent="0.3">
      <c r="A4036" s="2" t="s">
        <v>10602</v>
      </c>
      <c r="B4036" s="3" t="s">
        <v>10784</v>
      </c>
      <c r="C4036" s="3" t="s">
        <v>10785</v>
      </c>
      <c r="D4036" s="4">
        <v>0</v>
      </c>
      <c r="E4036" s="5" t="s">
        <v>10605</v>
      </c>
      <c r="F4036" s="4">
        <v>0</v>
      </c>
      <c r="G4036" s="6">
        <v>48428</v>
      </c>
      <c r="H4036" s="3" t="s">
        <v>10671</v>
      </c>
      <c r="I4036" s="3" t="s">
        <v>10672</v>
      </c>
      <c r="J4036" s="3" t="s">
        <v>10705</v>
      </c>
      <c r="K4036" s="5" t="s">
        <v>31</v>
      </c>
      <c r="L4036" s="5">
        <v>3</v>
      </c>
      <c r="M4036" s="5" t="s">
        <v>32</v>
      </c>
      <c r="N4036" s="5">
        <f>VLOOKUP(M4036,[1]ArchetypeScores!E:N,10,FALSE)</f>
        <v>0</v>
      </c>
      <c r="O4036" s="5">
        <f>VLOOKUP(M4036,[1]ArchetypeScores!E:O,11,FALSE)</f>
        <v>0</v>
      </c>
      <c r="P4036" s="5">
        <f>VLOOKUP(M4036,[1]ArchetypeScores!E:P,12,FALSE)</f>
        <v>0</v>
      </c>
      <c r="Q4036" s="2" t="str">
        <f>VLOOKUP(M4036,[1]ArchetypeScores!E:W,19,FALSE)</f>
        <v>Energy and water</v>
      </c>
      <c r="R4036" s="2">
        <f>VLOOKUP(M4036,[1]ArchetypeScores!E:I,5,FALSE)</f>
        <v>0</v>
      </c>
      <c r="S4036" s="2">
        <f>VLOOKUP(M4036,[1]ArchetypeScores!E:K,7,FALSE)</f>
        <v>0</v>
      </c>
      <c r="T4036" s="2" t="str">
        <f t="shared" si="65"/>
        <v>Not A&amp;R positive</v>
      </c>
    </row>
    <row r="4037" spans="1:20" x14ac:dyDescent="0.3">
      <c r="A4037" s="2" t="s">
        <v>10602</v>
      </c>
      <c r="B4037" s="3" t="s">
        <v>10786</v>
      </c>
      <c r="C4037" s="3" t="s">
        <v>10787</v>
      </c>
      <c r="D4037" s="4">
        <v>1500</v>
      </c>
      <c r="E4037" s="5" t="s">
        <v>10605</v>
      </c>
      <c r="F4037" s="4">
        <v>13.801500000000001</v>
      </c>
      <c r="G4037" s="6">
        <v>48407</v>
      </c>
      <c r="H4037" s="3" t="s">
        <v>10654</v>
      </c>
      <c r="I4037" s="3" t="s">
        <v>10655</v>
      </c>
      <c r="J4037" s="3" t="s">
        <v>10788</v>
      </c>
      <c r="K4037" s="5" t="s">
        <v>694</v>
      </c>
      <c r="L4037" s="5">
        <v>1</v>
      </c>
      <c r="M4037" s="5" t="s">
        <v>1622</v>
      </c>
      <c r="N4037" s="5">
        <f>VLOOKUP(M4037,[1]ArchetypeScores!E:N,10,FALSE)</f>
        <v>1</v>
      </c>
      <c r="O4037" s="5">
        <f>VLOOKUP(M4037,[1]ArchetypeScores!E:O,11,FALSE)</f>
        <v>-1</v>
      </c>
      <c r="P4037" s="5">
        <f>VLOOKUP(M4037,[1]ArchetypeScores!E:P,12,FALSE)</f>
        <v>0</v>
      </c>
      <c r="Q4037" s="2" t="str">
        <f>VLOOKUP(M4037,[1]ArchetypeScores!E:W,19,FALSE)</f>
        <v>Untargeted</v>
      </c>
      <c r="R4037" s="2">
        <f>VLOOKUP(M4037,[1]ArchetypeScores!E:I,5,FALSE)</f>
        <v>0</v>
      </c>
      <c r="S4037" s="2">
        <f>VLOOKUP(M4037,[1]ArchetypeScores!E:K,7,FALSE)</f>
        <v>1</v>
      </c>
      <c r="T4037" s="2" t="str">
        <f t="shared" si="65"/>
        <v>Indirect only</v>
      </c>
    </row>
    <row r="4038" spans="1:20" x14ac:dyDescent="0.3">
      <c r="A4038" s="2" t="s">
        <v>10602</v>
      </c>
      <c r="B4038" s="3" t="s">
        <v>10789</v>
      </c>
      <c r="C4038" s="3" t="s">
        <v>10790</v>
      </c>
      <c r="D4038" s="4">
        <v>1.2</v>
      </c>
      <c r="E4038" s="5" t="s">
        <v>10605</v>
      </c>
      <c r="F4038" s="4">
        <v>1.142E-2</v>
      </c>
      <c r="G4038" s="6">
        <v>48418</v>
      </c>
      <c r="H4038" s="3" t="s">
        <v>10649</v>
      </c>
      <c r="I4038" s="3" t="s">
        <v>10650</v>
      </c>
      <c r="J4038" s="3" t="s">
        <v>10705</v>
      </c>
      <c r="K4038" s="5" t="s">
        <v>175</v>
      </c>
      <c r="L4038" s="5">
        <v>2</v>
      </c>
      <c r="M4038" s="5" t="s">
        <v>386</v>
      </c>
      <c r="N4038" s="5">
        <f>VLOOKUP(M4038,[1]ArchetypeScores!E:N,10,FALSE)</f>
        <v>1</v>
      </c>
      <c r="O4038" s="5">
        <f>VLOOKUP(M4038,[1]ArchetypeScores!E:O,11,FALSE)</f>
        <v>-1</v>
      </c>
      <c r="P4038" s="5">
        <f>VLOOKUP(M4038,[1]ArchetypeScores!E:P,12,FALSE)</f>
        <v>0</v>
      </c>
      <c r="Q4038" s="2" t="str">
        <f>VLOOKUP(M4038,[1]ArchetypeScores!E:W,19,FALSE)</f>
        <v>Other sector</v>
      </c>
      <c r="R4038" s="2">
        <f>VLOOKUP(M4038,[1]ArchetypeScores!E:I,5,FALSE)</f>
        <v>0</v>
      </c>
      <c r="S4038" s="2">
        <f>VLOOKUP(M4038,[1]ArchetypeScores!E:K,7,FALSE)</f>
        <v>1</v>
      </c>
      <c r="T4038" s="2" t="str">
        <f t="shared" si="65"/>
        <v>Indirect only</v>
      </c>
    </row>
    <row r="4039" spans="1:20" x14ac:dyDescent="0.3">
      <c r="A4039" s="2" t="s">
        <v>10602</v>
      </c>
      <c r="B4039" s="3" t="s">
        <v>10791</v>
      </c>
      <c r="C4039" s="3" t="s">
        <v>10792</v>
      </c>
      <c r="D4039" s="4">
        <v>133.6</v>
      </c>
      <c r="E4039" s="5" t="s">
        <v>10605</v>
      </c>
      <c r="F4039" s="4">
        <v>1.28226</v>
      </c>
      <c r="G4039" s="6">
        <v>48334</v>
      </c>
      <c r="H4039" s="3" t="s">
        <v>10644</v>
      </c>
      <c r="I4039" s="3" t="s">
        <v>10645</v>
      </c>
      <c r="J4039" s="3" t="s">
        <v>10646</v>
      </c>
      <c r="K4039" s="5" t="s">
        <v>175</v>
      </c>
      <c r="L4039" s="5">
        <v>4</v>
      </c>
      <c r="M4039" s="5" t="s">
        <v>219</v>
      </c>
      <c r="N4039" s="5">
        <f>VLOOKUP(M4039,[1]ArchetypeScores!E:N,10,FALSE)</f>
        <v>1</v>
      </c>
      <c r="O4039" s="5">
        <f>VLOOKUP(M4039,[1]ArchetypeScores!E:O,11,FALSE)</f>
        <v>0</v>
      </c>
      <c r="P4039" s="5">
        <f>VLOOKUP(M4039,[1]ArchetypeScores!E:P,12,FALSE)</f>
        <v>0</v>
      </c>
      <c r="Q4039" s="2" t="str">
        <f>VLOOKUP(M4039,[1]ArchetypeScores!E:W,19,FALSE)</f>
        <v>Other sector</v>
      </c>
      <c r="R4039" s="2">
        <f>VLOOKUP(M4039,[1]ArchetypeScores!E:I,5,FALSE)</f>
        <v>0</v>
      </c>
      <c r="S4039" s="2">
        <f>VLOOKUP(M4039,[1]ArchetypeScores!E:K,7,FALSE)</f>
        <v>0</v>
      </c>
      <c r="T4039" s="2" t="str">
        <f t="shared" si="65"/>
        <v>Not A&amp;R positive</v>
      </c>
    </row>
    <row r="4040" spans="1:20" x14ac:dyDescent="0.3">
      <c r="A4040" s="2" t="s">
        <v>10602</v>
      </c>
      <c r="B4040" s="3" t="s">
        <v>10793</v>
      </c>
      <c r="C4040" s="3" t="s">
        <v>10794</v>
      </c>
      <c r="D4040" s="4">
        <v>10000</v>
      </c>
      <c r="E4040" s="5" t="s">
        <v>10605</v>
      </c>
      <c r="F4040" s="4">
        <v>96.015000000000001</v>
      </c>
      <c r="G4040" s="6">
        <v>48320</v>
      </c>
      <c r="H4040" s="3" t="s">
        <v>10606</v>
      </c>
      <c r="I4040" s="3" t="s">
        <v>10607</v>
      </c>
      <c r="J4040" s="3" t="s">
        <v>10795</v>
      </c>
      <c r="K4040" s="5" t="s">
        <v>71</v>
      </c>
      <c r="L4040" s="5">
        <v>1</v>
      </c>
      <c r="M4040" s="5" t="s">
        <v>72</v>
      </c>
      <c r="N4040" s="5">
        <f>VLOOKUP(M4040,[1]ArchetypeScores!E:N,10,FALSE)</f>
        <v>0</v>
      </c>
      <c r="O4040" s="5">
        <f>VLOOKUP(M4040,[1]ArchetypeScores!E:O,11,FALSE)</f>
        <v>0</v>
      </c>
      <c r="P4040" s="5">
        <f>VLOOKUP(M4040,[1]ArchetypeScores!E:P,12,FALSE)</f>
        <v>0</v>
      </c>
      <c r="Q4040" s="2" t="str">
        <f>VLOOKUP(M4040,[1]ArchetypeScores!E:W,19,FALSE)</f>
        <v>Other sector</v>
      </c>
      <c r="R4040" s="2">
        <f>VLOOKUP(M4040,[1]ArchetypeScores!E:I,5,FALSE)</f>
        <v>0</v>
      </c>
      <c r="S4040" s="2">
        <f>VLOOKUP(M4040,[1]ArchetypeScores!E:K,7,FALSE)</f>
        <v>0</v>
      </c>
      <c r="T4040" s="2" t="str">
        <f t="shared" si="65"/>
        <v>Not A&amp;R positive</v>
      </c>
    </row>
    <row r="4041" spans="1:20" x14ac:dyDescent="0.3">
      <c r="A4041" s="2" t="s">
        <v>10602</v>
      </c>
      <c r="B4041" s="3" t="s">
        <v>10796</v>
      </c>
      <c r="C4041" s="3" t="s">
        <v>10797</v>
      </c>
      <c r="D4041" s="4">
        <v>13.8</v>
      </c>
      <c r="E4041" s="5" t="s">
        <v>10605</v>
      </c>
      <c r="F4041" s="4">
        <v>0.12853000000000001</v>
      </c>
      <c r="G4041" s="6">
        <v>48375</v>
      </c>
      <c r="H4041" s="3" t="s">
        <v>10694</v>
      </c>
      <c r="I4041" s="3" t="s">
        <v>10695</v>
      </c>
      <c r="J4041" s="3"/>
      <c r="K4041" s="5" t="s">
        <v>61</v>
      </c>
      <c r="L4041" s="5">
        <v>1</v>
      </c>
      <c r="M4041" s="5" t="s">
        <v>130</v>
      </c>
      <c r="N4041" s="5">
        <f>VLOOKUP(M4041,[1]ArchetypeScores!E:N,10,FALSE)</f>
        <v>0</v>
      </c>
      <c r="O4041" s="5">
        <f>VLOOKUP(M4041,[1]ArchetypeScores!E:O,11,FALSE)</f>
        <v>-1</v>
      </c>
      <c r="P4041" s="5">
        <f>VLOOKUP(M4041,[1]ArchetypeScores!E:P,12,FALSE)</f>
        <v>0</v>
      </c>
      <c r="Q4041" s="2" t="str">
        <f>VLOOKUP(M4041,[1]ArchetypeScores!E:W,19,FALSE)</f>
        <v>Health care</v>
      </c>
      <c r="R4041" s="2">
        <f>VLOOKUP(M4041,[1]ArchetypeScores!E:I,5,FALSE)</f>
        <v>0</v>
      </c>
      <c r="S4041" s="2">
        <f>VLOOKUP(M4041,[1]ArchetypeScores!E:K,7,FALSE)</f>
        <v>0</v>
      </c>
      <c r="T4041" s="2" t="str">
        <f t="shared" si="65"/>
        <v>Not A&amp;R positive</v>
      </c>
    </row>
    <row r="4042" spans="1:20" x14ac:dyDescent="0.3">
      <c r="A4042" s="2" t="s">
        <v>10602</v>
      </c>
      <c r="B4042" s="3" t="s">
        <v>10796</v>
      </c>
      <c r="C4042" s="3" t="s">
        <v>10798</v>
      </c>
      <c r="D4042" s="4">
        <v>6.3</v>
      </c>
      <c r="E4042" s="5" t="s">
        <v>10605</v>
      </c>
      <c r="F4042" s="4">
        <v>5.8680000000000003E-2</v>
      </c>
      <c r="G4042" s="6">
        <v>48380</v>
      </c>
      <c r="H4042" s="3" t="s">
        <v>10694</v>
      </c>
      <c r="I4042" s="3" t="s">
        <v>10695</v>
      </c>
      <c r="J4042" s="3"/>
      <c r="K4042" s="5" t="s">
        <v>71</v>
      </c>
      <c r="L4042" s="5">
        <v>1</v>
      </c>
      <c r="M4042" s="5" t="s">
        <v>72</v>
      </c>
      <c r="N4042" s="5">
        <f>VLOOKUP(M4042,[1]ArchetypeScores!E:N,10,FALSE)</f>
        <v>0</v>
      </c>
      <c r="O4042" s="5">
        <f>VLOOKUP(M4042,[1]ArchetypeScores!E:O,11,FALSE)</f>
        <v>0</v>
      </c>
      <c r="P4042" s="5">
        <f>VLOOKUP(M4042,[1]ArchetypeScores!E:P,12,FALSE)</f>
        <v>0</v>
      </c>
      <c r="Q4042" s="2" t="str">
        <f>VLOOKUP(M4042,[1]ArchetypeScores!E:W,19,FALSE)</f>
        <v>Other sector</v>
      </c>
      <c r="R4042" s="2">
        <f>VLOOKUP(M4042,[1]ArchetypeScores!E:I,5,FALSE)</f>
        <v>0</v>
      </c>
      <c r="S4042" s="2">
        <f>VLOOKUP(M4042,[1]ArchetypeScores!E:K,7,FALSE)</f>
        <v>0</v>
      </c>
      <c r="T4042" s="2" t="str">
        <f t="shared" si="65"/>
        <v>Not A&amp;R positive</v>
      </c>
    </row>
    <row r="4043" spans="1:20" x14ac:dyDescent="0.3">
      <c r="A4043" s="2" t="s">
        <v>10602</v>
      </c>
      <c r="B4043" s="3" t="s">
        <v>10799</v>
      </c>
      <c r="C4043" s="3" t="s">
        <v>10800</v>
      </c>
      <c r="D4043" s="4">
        <v>1653.2</v>
      </c>
      <c r="E4043" s="5" t="s">
        <v>10605</v>
      </c>
      <c r="F4043" s="4">
        <v>15.867010000000001</v>
      </c>
      <c r="G4043" s="6">
        <v>48355</v>
      </c>
      <c r="H4043" s="3" t="s">
        <v>10644</v>
      </c>
      <c r="I4043" s="3" t="s">
        <v>10645</v>
      </c>
      <c r="J4043" s="3" t="s">
        <v>10608</v>
      </c>
      <c r="K4043" s="5" t="s">
        <v>71</v>
      </c>
      <c r="L4043" s="5">
        <v>1</v>
      </c>
      <c r="M4043" s="5" t="s">
        <v>72</v>
      </c>
      <c r="N4043" s="5">
        <f>VLOOKUP(M4043,[1]ArchetypeScores!E:N,10,FALSE)</f>
        <v>0</v>
      </c>
      <c r="O4043" s="5">
        <f>VLOOKUP(M4043,[1]ArchetypeScores!E:O,11,FALSE)</f>
        <v>0</v>
      </c>
      <c r="P4043" s="5">
        <f>VLOOKUP(M4043,[1]ArchetypeScores!E:P,12,FALSE)</f>
        <v>0</v>
      </c>
      <c r="Q4043" s="2" t="str">
        <f>VLOOKUP(M4043,[1]ArchetypeScores!E:W,19,FALSE)</f>
        <v>Other sector</v>
      </c>
      <c r="R4043" s="2">
        <f>VLOOKUP(M4043,[1]ArchetypeScores!E:I,5,FALSE)</f>
        <v>0</v>
      </c>
      <c r="S4043" s="2">
        <f>VLOOKUP(M4043,[1]ArchetypeScores!E:K,7,FALSE)</f>
        <v>0</v>
      </c>
      <c r="T4043" s="2" t="str">
        <f t="shared" si="65"/>
        <v>Not A&amp;R positive</v>
      </c>
    </row>
    <row r="4044" spans="1:20" x14ac:dyDescent="0.3">
      <c r="A4044" s="2" t="s">
        <v>10602</v>
      </c>
      <c r="B4044" s="3" t="s">
        <v>10801</v>
      </c>
      <c r="C4044" s="3" t="s">
        <v>10802</v>
      </c>
      <c r="D4044" s="4">
        <v>263.8</v>
      </c>
      <c r="E4044" s="5" t="s">
        <v>10605</v>
      </c>
      <c r="F4044" s="4">
        <v>2.5318900000000002</v>
      </c>
      <c r="G4044" s="6">
        <v>48339</v>
      </c>
      <c r="H4044" s="3" t="s">
        <v>10644</v>
      </c>
      <c r="I4044" s="3" t="s">
        <v>10645</v>
      </c>
      <c r="J4044" s="3" t="s">
        <v>10646</v>
      </c>
      <c r="K4044" s="5" t="s">
        <v>175</v>
      </c>
      <c r="L4044" s="5">
        <v>4</v>
      </c>
      <c r="M4044" s="5" t="s">
        <v>219</v>
      </c>
      <c r="N4044" s="5">
        <f>VLOOKUP(M4044,[1]ArchetypeScores!E:N,10,FALSE)</f>
        <v>1</v>
      </c>
      <c r="O4044" s="5">
        <f>VLOOKUP(M4044,[1]ArchetypeScores!E:O,11,FALSE)</f>
        <v>0</v>
      </c>
      <c r="P4044" s="5">
        <f>VLOOKUP(M4044,[1]ArchetypeScores!E:P,12,FALSE)</f>
        <v>0</v>
      </c>
      <c r="Q4044" s="2" t="str">
        <f>VLOOKUP(M4044,[1]ArchetypeScores!E:W,19,FALSE)</f>
        <v>Other sector</v>
      </c>
      <c r="R4044" s="2">
        <f>VLOOKUP(M4044,[1]ArchetypeScores!E:I,5,FALSE)</f>
        <v>0</v>
      </c>
      <c r="S4044" s="2">
        <f>VLOOKUP(M4044,[1]ArchetypeScores!E:K,7,FALSE)</f>
        <v>0</v>
      </c>
      <c r="T4044" s="2" t="str">
        <f t="shared" si="65"/>
        <v>Not A&amp;R positive</v>
      </c>
    </row>
    <row r="4045" spans="1:20" x14ac:dyDescent="0.3">
      <c r="A4045" s="2" t="s">
        <v>10602</v>
      </c>
      <c r="B4045" s="3" t="s">
        <v>10803</v>
      </c>
      <c r="C4045" s="3" t="s">
        <v>10804</v>
      </c>
      <c r="D4045" s="4">
        <v>1018.7</v>
      </c>
      <c r="E4045" s="5" t="s">
        <v>10605</v>
      </c>
      <c r="F4045" s="4">
        <v>9.7772400000000008</v>
      </c>
      <c r="G4045" s="6">
        <v>48354</v>
      </c>
      <c r="H4045" s="3" t="s">
        <v>10644</v>
      </c>
      <c r="I4045" s="3" t="s">
        <v>10645</v>
      </c>
      <c r="J4045" s="3" t="s">
        <v>10646</v>
      </c>
      <c r="K4045" s="5" t="s">
        <v>112</v>
      </c>
      <c r="L4045" s="5" t="s">
        <v>112</v>
      </c>
      <c r="M4045" s="5" t="s">
        <v>961</v>
      </c>
      <c r="N4045" s="5">
        <f>VLOOKUP(M4045,[1]ArchetypeScores!E:N,10,FALSE)</f>
        <v>0</v>
      </c>
      <c r="O4045" s="5">
        <f>VLOOKUP(M4045,[1]ArchetypeScores!E:O,11,FALSE)</f>
        <v>0</v>
      </c>
      <c r="P4045" s="5">
        <f>VLOOKUP(M4045,[1]ArchetypeScores!E:P,12,FALSE)</f>
        <v>0</v>
      </c>
      <c r="Q4045" s="2" t="str">
        <f>VLOOKUP(M4045,[1]ArchetypeScores!E:W,19,FALSE)</f>
        <v>Untargeted</v>
      </c>
      <c r="R4045" s="2">
        <f>VLOOKUP(M4045,[1]ArchetypeScores!E:I,5,FALSE)</f>
        <v>0</v>
      </c>
      <c r="S4045" s="2">
        <f>VLOOKUP(M4045,[1]ArchetypeScores!E:K,7,FALSE)</f>
        <v>0</v>
      </c>
      <c r="T4045" s="2" t="str">
        <f t="shared" si="65"/>
        <v>Not A&amp;R positive</v>
      </c>
    </row>
    <row r="4046" spans="1:20" x14ac:dyDescent="0.3">
      <c r="A4046" s="2" t="s">
        <v>10602</v>
      </c>
      <c r="B4046" s="3" t="s">
        <v>10805</v>
      </c>
      <c r="C4046" s="3" t="s">
        <v>10806</v>
      </c>
      <c r="D4046" s="4">
        <v>107.1</v>
      </c>
      <c r="E4046" s="5" t="s">
        <v>10605</v>
      </c>
      <c r="F4046" s="4">
        <v>1.0279199999999999</v>
      </c>
      <c r="G4046" s="6">
        <v>48323</v>
      </c>
      <c r="H4046" s="3" t="s">
        <v>10644</v>
      </c>
      <c r="I4046" s="3" t="s">
        <v>10645</v>
      </c>
      <c r="J4046" s="3" t="s">
        <v>10664</v>
      </c>
      <c r="K4046" s="5" t="s">
        <v>61</v>
      </c>
      <c r="L4046" s="5">
        <v>1</v>
      </c>
      <c r="M4046" s="5" t="s">
        <v>130</v>
      </c>
      <c r="N4046" s="5">
        <f>VLOOKUP(M4046,[1]ArchetypeScores!E:N,10,FALSE)</f>
        <v>0</v>
      </c>
      <c r="O4046" s="5">
        <f>VLOOKUP(M4046,[1]ArchetypeScores!E:O,11,FALSE)</f>
        <v>-1</v>
      </c>
      <c r="P4046" s="5">
        <f>VLOOKUP(M4046,[1]ArchetypeScores!E:P,12,FALSE)</f>
        <v>0</v>
      </c>
      <c r="Q4046" s="2" t="str">
        <f>VLOOKUP(M4046,[1]ArchetypeScores!E:W,19,FALSE)</f>
        <v>Health care</v>
      </c>
      <c r="R4046" s="2">
        <f>VLOOKUP(M4046,[1]ArchetypeScores!E:I,5,FALSE)</f>
        <v>0</v>
      </c>
      <c r="S4046" s="2">
        <f>VLOOKUP(M4046,[1]ArchetypeScores!E:K,7,FALSE)</f>
        <v>0</v>
      </c>
      <c r="T4046" s="2" t="str">
        <f t="shared" si="65"/>
        <v>Not A&amp;R positive</v>
      </c>
    </row>
    <row r="4047" spans="1:20" x14ac:dyDescent="0.3">
      <c r="A4047" s="2" t="s">
        <v>10602</v>
      </c>
      <c r="B4047" s="3" t="s">
        <v>10807</v>
      </c>
      <c r="C4047" s="3" t="s">
        <v>10808</v>
      </c>
      <c r="D4047" s="4">
        <v>10000</v>
      </c>
      <c r="E4047" s="5" t="s">
        <v>10605</v>
      </c>
      <c r="F4047" s="4">
        <v>93.135890000000003</v>
      </c>
      <c r="G4047" s="6">
        <v>48383</v>
      </c>
      <c r="H4047" s="3" t="s">
        <v>10694</v>
      </c>
      <c r="I4047" s="3" t="s">
        <v>10695</v>
      </c>
      <c r="J4047" s="3"/>
      <c r="K4047" s="5" t="s">
        <v>112</v>
      </c>
      <c r="L4047" s="5" t="s">
        <v>112</v>
      </c>
      <c r="M4047" s="5" t="s">
        <v>961</v>
      </c>
      <c r="N4047" s="5">
        <f>VLOOKUP(M4047,[1]ArchetypeScores!E:N,10,FALSE)</f>
        <v>0</v>
      </c>
      <c r="O4047" s="5">
        <f>VLOOKUP(M4047,[1]ArchetypeScores!E:O,11,FALSE)</f>
        <v>0</v>
      </c>
      <c r="P4047" s="5">
        <f>VLOOKUP(M4047,[1]ArchetypeScores!E:P,12,FALSE)</f>
        <v>0</v>
      </c>
      <c r="Q4047" s="2" t="str">
        <f>VLOOKUP(M4047,[1]ArchetypeScores!E:W,19,FALSE)</f>
        <v>Untargeted</v>
      </c>
      <c r="R4047" s="2">
        <f>VLOOKUP(M4047,[1]ArchetypeScores!E:I,5,FALSE)</f>
        <v>0</v>
      </c>
      <c r="S4047" s="2">
        <f>VLOOKUP(M4047,[1]ArchetypeScores!E:K,7,FALSE)</f>
        <v>0</v>
      </c>
      <c r="T4047" s="2" t="str">
        <f t="shared" si="65"/>
        <v>Not A&amp;R positive</v>
      </c>
    </row>
    <row r="4048" spans="1:20" x14ac:dyDescent="0.3">
      <c r="A4048" s="2" t="s">
        <v>10602</v>
      </c>
      <c r="B4048" s="7" t="s">
        <v>10809</v>
      </c>
      <c r="C4048" s="3" t="s">
        <v>10810</v>
      </c>
      <c r="D4048" s="4">
        <f>1650/2</f>
        <v>825</v>
      </c>
      <c r="E4048" s="5" t="s">
        <v>10605</v>
      </c>
      <c r="F4048" s="4">
        <f>15.18165/2</f>
        <v>7.5908249999999997</v>
      </c>
      <c r="G4048" s="6">
        <v>48402</v>
      </c>
      <c r="H4048" s="3" t="s">
        <v>10654</v>
      </c>
      <c r="I4048" s="3" t="s">
        <v>10655</v>
      </c>
      <c r="J4048" s="3" t="s">
        <v>10811</v>
      </c>
      <c r="K4048" s="5" t="s">
        <v>38</v>
      </c>
      <c r="L4048" s="5">
        <v>1</v>
      </c>
      <c r="M4048" s="5" t="s">
        <v>43</v>
      </c>
      <c r="N4048" s="5">
        <f>VLOOKUP(M4048,[1]ArchetypeScores!E:N,10,FALSE)</f>
        <v>0</v>
      </c>
      <c r="O4048" s="5">
        <f>VLOOKUP(M4048,[1]ArchetypeScores!E:O,11,FALSE)</f>
        <v>-1</v>
      </c>
      <c r="P4048" s="5">
        <f>VLOOKUP(M4048,[1]ArchetypeScores!E:P,12,FALSE)</f>
        <v>0</v>
      </c>
      <c r="Q4048" s="2" t="str">
        <f>VLOOKUP(M4048,[1]ArchetypeScores!E:W,19,FALSE)</f>
        <v>Consumer (including agriculture and tourism)</v>
      </c>
      <c r="R4048" s="2">
        <f>VLOOKUP(M4048,[1]ArchetypeScores!E:I,5,FALSE)</f>
        <v>0</v>
      </c>
      <c r="S4048" s="2">
        <f>VLOOKUP(M4048,[1]ArchetypeScores!E:K,7,FALSE)</f>
        <v>0</v>
      </c>
      <c r="T4048" s="2" t="str">
        <f t="shared" si="65"/>
        <v>Not A&amp;R positive</v>
      </c>
    </row>
    <row r="4049" spans="1:20" x14ac:dyDescent="0.3">
      <c r="A4049" s="2" t="s">
        <v>10602</v>
      </c>
      <c r="B4049" s="7" t="s">
        <v>10809</v>
      </c>
      <c r="C4049" s="3" t="s">
        <v>10810</v>
      </c>
      <c r="D4049" s="4">
        <f>1650/2</f>
        <v>825</v>
      </c>
      <c r="E4049" s="5" t="s">
        <v>10605</v>
      </c>
      <c r="F4049" s="4">
        <f>15.18165/2</f>
        <v>7.5908249999999997</v>
      </c>
      <c r="G4049" s="6">
        <v>48402</v>
      </c>
      <c r="H4049" s="3" t="s">
        <v>10654</v>
      </c>
      <c r="I4049" s="3" t="s">
        <v>10655</v>
      </c>
      <c r="J4049" s="3" t="s">
        <v>10811</v>
      </c>
      <c r="K4049" s="5" t="s">
        <v>38</v>
      </c>
      <c r="L4049" s="5">
        <v>5</v>
      </c>
      <c r="M4049" s="5" t="s">
        <v>635</v>
      </c>
      <c r="N4049" s="5">
        <f>VLOOKUP(M4049,[1]ArchetypeScores!E:N,10,FALSE)</f>
        <v>0</v>
      </c>
      <c r="O4049" s="5">
        <f>VLOOKUP(M4049,[1]ArchetypeScores!E:O,11,FALSE)</f>
        <v>-1</v>
      </c>
      <c r="P4049" s="5">
        <f>VLOOKUP(M4049,[1]ArchetypeScores!E:P,12,FALSE)</f>
        <v>0</v>
      </c>
      <c r="Q4049" s="2" t="str">
        <f>VLOOKUP(M4049,[1]ArchetypeScores!E:W,19,FALSE)</f>
        <v>Consumer (including agriculture and tourism)</v>
      </c>
      <c r="R4049" s="2">
        <f>VLOOKUP(M4049,[1]ArchetypeScores!E:I,5,FALSE)</f>
        <v>0</v>
      </c>
      <c r="S4049" s="2">
        <f>VLOOKUP(M4049,[1]ArchetypeScores!E:K,7,FALSE)</f>
        <v>0</v>
      </c>
      <c r="T4049" s="2" t="str">
        <f t="shared" si="65"/>
        <v>Not A&amp;R positive</v>
      </c>
    </row>
    <row r="4050" spans="1:20" x14ac:dyDescent="0.3">
      <c r="A4050" s="2" t="s">
        <v>10602</v>
      </c>
      <c r="B4050" s="3" t="s">
        <v>10812</v>
      </c>
      <c r="C4050" s="3" t="s">
        <v>10813</v>
      </c>
      <c r="D4050" s="4">
        <v>312.5</v>
      </c>
      <c r="E4050" s="5" t="s">
        <v>10605</v>
      </c>
      <c r="F4050" s="4">
        <v>2.8753099999999998</v>
      </c>
      <c r="G4050" s="6">
        <v>48390</v>
      </c>
      <c r="H4050" s="3" t="s">
        <v>10654</v>
      </c>
      <c r="I4050" s="3" t="s">
        <v>10655</v>
      </c>
      <c r="J4050" s="3" t="s">
        <v>10814</v>
      </c>
      <c r="K4050" s="5" t="s">
        <v>61</v>
      </c>
      <c r="L4050" s="5">
        <v>1</v>
      </c>
      <c r="M4050" s="5" t="s">
        <v>130</v>
      </c>
      <c r="N4050" s="5">
        <f>VLOOKUP(M4050,[1]ArchetypeScores!E:N,10,FALSE)</f>
        <v>0</v>
      </c>
      <c r="O4050" s="5">
        <f>VLOOKUP(M4050,[1]ArchetypeScores!E:O,11,FALSE)</f>
        <v>-1</v>
      </c>
      <c r="P4050" s="5">
        <f>VLOOKUP(M4050,[1]ArchetypeScores!E:P,12,FALSE)</f>
        <v>0</v>
      </c>
      <c r="Q4050" s="2" t="str">
        <f>VLOOKUP(M4050,[1]ArchetypeScores!E:W,19,FALSE)</f>
        <v>Health care</v>
      </c>
      <c r="R4050" s="2">
        <f>VLOOKUP(M4050,[1]ArchetypeScores!E:I,5,FALSE)</f>
        <v>0</v>
      </c>
      <c r="S4050" s="2">
        <f>VLOOKUP(M4050,[1]ArchetypeScores!E:K,7,FALSE)</f>
        <v>0</v>
      </c>
      <c r="T4050" s="2" t="str">
        <f t="shared" si="65"/>
        <v>Not A&amp;R positive</v>
      </c>
    </row>
    <row r="4051" spans="1:20" x14ac:dyDescent="0.3">
      <c r="A4051" s="2" t="s">
        <v>10602</v>
      </c>
      <c r="B4051" s="3" t="s">
        <v>10815</v>
      </c>
      <c r="C4051" s="3" t="s">
        <v>10816</v>
      </c>
      <c r="D4051" s="4">
        <v>125.7</v>
      </c>
      <c r="E4051" s="5" t="s">
        <v>10605</v>
      </c>
      <c r="F4051" s="4">
        <v>1.20644</v>
      </c>
      <c r="G4051" s="6">
        <v>48326</v>
      </c>
      <c r="H4051" s="3" t="s">
        <v>10644</v>
      </c>
      <c r="I4051" s="3" t="s">
        <v>10645</v>
      </c>
      <c r="J4051" s="3" t="s">
        <v>10664</v>
      </c>
      <c r="K4051" s="5" t="s">
        <v>61</v>
      </c>
      <c r="L4051" s="5" t="s">
        <v>112</v>
      </c>
      <c r="M4051" s="5" t="s">
        <v>948</v>
      </c>
      <c r="N4051" s="5">
        <f>VLOOKUP(M4051,[1]ArchetypeScores!E:N,10,FALSE)</f>
        <v>0</v>
      </c>
      <c r="O4051" s="5">
        <f>VLOOKUP(M4051,[1]ArchetypeScores!E:O,11,FALSE)</f>
        <v>-1</v>
      </c>
      <c r="P4051" s="5">
        <f>VLOOKUP(M4051,[1]ArchetypeScores!E:P,12,FALSE)</f>
        <v>0</v>
      </c>
      <c r="Q4051" s="2" t="str">
        <f>VLOOKUP(M4051,[1]ArchetypeScores!E:W,19,FALSE)</f>
        <v>Health care</v>
      </c>
      <c r="R4051" s="2">
        <f>VLOOKUP(M4051,[1]ArchetypeScores!E:I,5,FALSE)</f>
        <v>0</v>
      </c>
      <c r="S4051" s="2">
        <f>VLOOKUP(M4051,[1]ArchetypeScores!E:K,7,FALSE)</f>
        <v>0</v>
      </c>
      <c r="T4051" s="2" t="str">
        <f t="shared" si="65"/>
        <v>Not A&amp;R positive</v>
      </c>
    </row>
    <row r="4052" spans="1:20" x14ac:dyDescent="0.3">
      <c r="A4052" s="2" t="s">
        <v>10602</v>
      </c>
      <c r="B4052" s="3" t="s">
        <v>10817</v>
      </c>
      <c r="C4052" s="3" t="s">
        <v>10818</v>
      </c>
      <c r="D4052" s="4">
        <v>419.9</v>
      </c>
      <c r="E4052" s="5" t="s">
        <v>10605</v>
      </c>
      <c r="F4052" s="4">
        <v>4.0301</v>
      </c>
      <c r="G4052" s="6">
        <v>48349</v>
      </c>
      <c r="H4052" s="3" t="s">
        <v>10644</v>
      </c>
      <c r="I4052" s="3" t="s">
        <v>10645</v>
      </c>
      <c r="J4052" s="3" t="s">
        <v>10646</v>
      </c>
      <c r="K4052" s="5" t="s">
        <v>57</v>
      </c>
      <c r="L4052" s="5">
        <v>29</v>
      </c>
      <c r="M4052" s="5" t="s">
        <v>58</v>
      </c>
      <c r="N4052" s="5">
        <f>VLOOKUP(M4052,[1]ArchetypeScores!E:N,10,FALSE)</f>
        <v>0</v>
      </c>
      <c r="O4052" s="5">
        <f>VLOOKUP(M4052,[1]ArchetypeScores!E:O,11,FALSE)</f>
        <v>-1</v>
      </c>
      <c r="P4052" s="5">
        <f>VLOOKUP(M4052,[1]ArchetypeScores!E:P,12,FALSE)</f>
        <v>0</v>
      </c>
      <c r="Q4052" s="2" t="str">
        <f>VLOOKUP(M4052,[1]ArchetypeScores!E:W,19,FALSE)</f>
        <v>Untargeted</v>
      </c>
      <c r="R4052" s="2">
        <f>VLOOKUP(M4052,[1]ArchetypeScores!E:I,5,FALSE)</f>
        <v>0</v>
      </c>
      <c r="S4052" s="2">
        <f>VLOOKUP(M4052,[1]ArchetypeScores!E:K,7,FALSE)</f>
        <v>0</v>
      </c>
      <c r="T4052" s="2" t="str">
        <f t="shared" si="65"/>
        <v>Not A&amp;R positive</v>
      </c>
    </row>
    <row r="4053" spans="1:20" x14ac:dyDescent="0.3">
      <c r="A4053" s="2" t="s">
        <v>10602</v>
      </c>
      <c r="B4053" s="8" t="s">
        <v>10819</v>
      </c>
      <c r="C4053" s="3" t="s">
        <v>10820</v>
      </c>
      <c r="D4053" s="4">
        <v>2250</v>
      </c>
      <c r="E4053" s="5" t="s">
        <v>10605</v>
      </c>
      <c r="F4053" s="4">
        <v>20.702249999999999</v>
      </c>
      <c r="G4053" s="6">
        <v>48404</v>
      </c>
      <c r="H4053" s="3" t="s">
        <v>10654</v>
      </c>
      <c r="I4053" s="3" t="s">
        <v>10655</v>
      </c>
      <c r="J4053" s="3" t="s">
        <v>10821</v>
      </c>
      <c r="K4053" s="5" t="s">
        <v>57</v>
      </c>
      <c r="L4053" s="5">
        <v>1</v>
      </c>
      <c r="M4053" s="5" t="s">
        <v>123</v>
      </c>
      <c r="N4053" s="5">
        <f>VLOOKUP(M4053,[1]ArchetypeScores!E:N,10,FALSE)</f>
        <v>0</v>
      </c>
      <c r="O4053" s="5">
        <f>VLOOKUP(M4053,[1]ArchetypeScores!E:O,11,FALSE)</f>
        <v>-1</v>
      </c>
      <c r="P4053" s="5">
        <f>VLOOKUP(M4053,[1]ArchetypeScores!E:P,12,FALSE)</f>
        <v>0</v>
      </c>
      <c r="Q4053" s="2" t="str">
        <f>VLOOKUP(M4053,[1]ArchetypeScores!E:W,19,FALSE)</f>
        <v>Consumer (including agriculture and tourism)</v>
      </c>
      <c r="R4053" s="2">
        <f>VLOOKUP(M4053,[1]ArchetypeScores!E:I,5,FALSE)</f>
        <v>0</v>
      </c>
      <c r="S4053" s="2">
        <f>VLOOKUP(M4053,[1]ArchetypeScores!E:K,7,FALSE)</f>
        <v>0</v>
      </c>
      <c r="T4053" s="2" t="str">
        <f t="shared" si="65"/>
        <v>Not A&amp;R positive</v>
      </c>
    </row>
    <row r="4054" spans="1:20" x14ac:dyDescent="0.3">
      <c r="A4054" s="2" t="s">
        <v>10602</v>
      </c>
      <c r="B4054" s="3" t="s">
        <v>10822</v>
      </c>
      <c r="C4054" s="3" t="s">
        <v>10823</v>
      </c>
      <c r="D4054" s="4">
        <v>20.7</v>
      </c>
      <c r="E4054" s="5" t="s">
        <v>10605</v>
      </c>
      <c r="F4054" s="4">
        <v>0.19702</v>
      </c>
      <c r="G4054" s="6">
        <v>48415</v>
      </c>
      <c r="H4054" s="3" t="s">
        <v>10649</v>
      </c>
      <c r="I4054" s="3" t="s">
        <v>10650</v>
      </c>
      <c r="J4054" s="3" t="s">
        <v>10705</v>
      </c>
      <c r="K4054" s="5" t="s">
        <v>118</v>
      </c>
      <c r="L4054" s="5">
        <v>2</v>
      </c>
      <c r="M4054" s="5" t="s">
        <v>226</v>
      </c>
      <c r="N4054" s="5">
        <f>VLOOKUP(M4054,[1]ArchetypeScores!E:N,10,FALSE)</f>
        <v>0</v>
      </c>
      <c r="O4054" s="5">
        <f>VLOOKUP(M4054,[1]ArchetypeScores!E:O,11,FALSE)</f>
        <v>-1</v>
      </c>
      <c r="P4054" s="5">
        <f>VLOOKUP(M4054,[1]ArchetypeScores!E:P,12,FALSE)</f>
        <v>0</v>
      </c>
      <c r="Q4054" s="2" t="str">
        <f>VLOOKUP(M4054,[1]ArchetypeScores!E:W,19,FALSE)</f>
        <v>Untargeted</v>
      </c>
      <c r="R4054" s="2">
        <f>VLOOKUP(M4054,[1]ArchetypeScores!E:I,5,FALSE)</f>
        <v>0</v>
      </c>
      <c r="S4054" s="2">
        <f>VLOOKUP(M4054,[1]ArchetypeScores!E:K,7,FALSE)</f>
        <v>0</v>
      </c>
      <c r="T4054" s="2" t="str">
        <f t="shared" si="65"/>
        <v>Not A&amp;R positive</v>
      </c>
    </row>
    <row r="4055" spans="1:20" x14ac:dyDescent="0.3">
      <c r="A4055" s="2" t="s">
        <v>10602</v>
      </c>
      <c r="B4055" s="3" t="s">
        <v>10824</v>
      </c>
      <c r="C4055" s="3" t="s">
        <v>10825</v>
      </c>
      <c r="D4055" s="4">
        <v>15.5</v>
      </c>
      <c r="E4055" s="5" t="s">
        <v>10605</v>
      </c>
      <c r="F4055" s="4">
        <v>0.14752999999999999</v>
      </c>
      <c r="G4055" s="6">
        <v>48426</v>
      </c>
      <c r="H4055" s="3" t="s">
        <v>10649</v>
      </c>
      <c r="I4055" s="3" t="s">
        <v>10650</v>
      </c>
      <c r="J4055" s="3" t="s">
        <v>10673</v>
      </c>
      <c r="K4055" s="5" t="s">
        <v>71</v>
      </c>
      <c r="L4055" s="5">
        <v>1</v>
      </c>
      <c r="M4055" s="5" t="s">
        <v>72</v>
      </c>
      <c r="N4055" s="5">
        <f>VLOOKUP(M4055,[1]ArchetypeScores!E:N,10,FALSE)</f>
        <v>0</v>
      </c>
      <c r="O4055" s="5">
        <f>VLOOKUP(M4055,[1]ArchetypeScores!E:O,11,FALSE)</f>
        <v>0</v>
      </c>
      <c r="P4055" s="5">
        <f>VLOOKUP(M4055,[1]ArchetypeScores!E:P,12,FALSE)</f>
        <v>0</v>
      </c>
      <c r="Q4055" s="2" t="str">
        <f>VLOOKUP(M4055,[1]ArchetypeScores!E:W,19,FALSE)</f>
        <v>Other sector</v>
      </c>
      <c r="R4055" s="2">
        <f>VLOOKUP(M4055,[1]ArchetypeScores!E:I,5,FALSE)</f>
        <v>0</v>
      </c>
      <c r="S4055" s="2">
        <f>VLOOKUP(M4055,[1]ArchetypeScores!E:K,7,FALSE)</f>
        <v>0</v>
      </c>
      <c r="T4055" s="2" t="str">
        <f t="shared" si="65"/>
        <v>Not A&amp;R positive</v>
      </c>
    </row>
    <row r="4056" spans="1:20" x14ac:dyDescent="0.3">
      <c r="A4056" s="2" t="s">
        <v>10602</v>
      </c>
      <c r="B4056" s="3" t="s">
        <v>10826</v>
      </c>
      <c r="C4056" s="3" t="s">
        <v>10827</v>
      </c>
      <c r="D4056" s="4">
        <v>312.5</v>
      </c>
      <c r="E4056" s="5" t="s">
        <v>10605</v>
      </c>
      <c r="F4056" s="4">
        <v>2.8753099999999998</v>
      </c>
      <c r="G4056" s="6">
        <v>48392</v>
      </c>
      <c r="H4056" s="3" t="s">
        <v>10654</v>
      </c>
      <c r="I4056" s="3" t="s">
        <v>10655</v>
      </c>
      <c r="J4056" s="3" t="s">
        <v>10828</v>
      </c>
      <c r="K4056" s="5" t="s">
        <v>61</v>
      </c>
      <c r="L4056" s="5">
        <v>1</v>
      </c>
      <c r="M4056" s="5" t="s">
        <v>130</v>
      </c>
      <c r="N4056" s="5">
        <f>VLOOKUP(M4056,[1]ArchetypeScores!E:N,10,FALSE)</f>
        <v>0</v>
      </c>
      <c r="O4056" s="5">
        <f>VLOOKUP(M4056,[1]ArchetypeScores!E:O,11,FALSE)</f>
        <v>-1</v>
      </c>
      <c r="P4056" s="5">
        <f>VLOOKUP(M4056,[1]ArchetypeScores!E:P,12,FALSE)</f>
        <v>0</v>
      </c>
      <c r="Q4056" s="2" t="str">
        <f>VLOOKUP(M4056,[1]ArchetypeScores!E:W,19,FALSE)</f>
        <v>Health care</v>
      </c>
      <c r="R4056" s="2">
        <f>VLOOKUP(M4056,[1]ArchetypeScores!E:I,5,FALSE)</f>
        <v>0</v>
      </c>
      <c r="S4056" s="2">
        <f>VLOOKUP(M4056,[1]ArchetypeScores!E:K,7,FALSE)</f>
        <v>0</v>
      </c>
      <c r="T4056" s="2" t="str">
        <f t="shared" si="65"/>
        <v>Not A&amp;R positive</v>
      </c>
    </row>
    <row r="4057" spans="1:20" x14ac:dyDescent="0.3">
      <c r="A4057" s="2" t="s">
        <v>10602</v>
      </c>
      <c r="B4057" s="3" t="s">
        <v>10829</v>
      </c>
      <c r="C4057" s="3" t="s">
        <v>10830</v>
      </c>
      <c r="D4057" s="4">
        <v>2.2000000000000002</v>
      </c>
      <c r="E4057" s="5" t="s">
        <v>10605</v>
      </c>
      <c r="F4057" s="4">
        <v>2.094E-2</v>
      </c>
      <c r="G4057" s="6">
        <v>48413</v>
      </c>
      <c r="H4057" s="3" t="s">
        <v>10649</v>
      </c>
      <c r="I4057" s="3" t="s">
        <v>10650</v>
      </c>
      <c r="J4057" s="3" t="s">
        <v>10651</v>
      </c>
      <c r="K4057" s="5" t="s">
        <v>71</v>
      </c>
      <c r="L4057" s="5">
        <v>1</v>
      </c>
      <c r="M4057" s="5" t="s">
        <v>72</v>
      </c>
      <c r="N4057" s="5">
        <f>VLOOKUP(M4057,[1]ArchetypeScores!E:N,10,FALSE)</f>
        <v>0</v>
      </c>
      <c r="O4057" s="5">
        <f>VLOOKUP(M4057,[1]ArchetypeScores!E:O,11,FALSE)</f>
        <v>0</v>
      </c>
      <c r="P4057" s="5">
        <f>VLOOKUP(M4057,[1]ArchetypeScores!E:P,12,FALSE)</f>
        <v>0</v>
      </c>
      <c r="Q4057" s="2" t="str">
        <f>VLOOKUP(M4057,[1]ArchetypeScores!E:W,19,FALSE)</f>
        <v>Other sector</v>
      </c>
      <c r="R4057" s="2">
        <f>VLOOKUP(M4057,[1]ArchetypeScores!E:I,5,FALSE)</f>
        <v>0</v>
      </c>
      <c r="S4057" s="2">
        <f>VLOOKUP(M4057,[1]ArchetypeScores!E:K,7,FALSE)</f>
        <v>0</v>
      </c>
      <c r="T4057" s="2" t="str">
        <f t="shared" si="65"/>
        <v>Not A&amp;R positive</v>
      </c>
    </row>
    <row r="4058" spans="1:20" x14ac:dyDescent="0.3">
      <c r="A4058" s="2" t="s">
        <v>10602</v>
      </c>
      <c r="B4058" s="3" t="s">
        <v>10831</v>
      </c>
      <c r="C4058" s="3" t="s">
        <v>10832</v>
      </c>
      <c r="D4058" s="4">
        <v>312.5</v>
      </c>
      <c r="E4058" s="5" t="s">
        <v>10605</v>
      </c>
      <c r="F4058" s="4">
        <v>2.8753099999999998</v>
      </c>
      <c r="G4058" s="6">
        <v>48391</v>
      </c>
      <c r="H4058" s="3" t="s">
        <v>10654</v>
      </c>
      <c r="I4058" s="3" t="s">
        <v>10655</v>
      </c>
      <c r="J4058" s="3" t="s">
        <v>10833</v>
      </c>
      <c r="K4058" s="5" t="s">
        <v>71</v>
      </c>
      <c r="L4058" s="5">
        <v>2</v>
      </c>
      <c r="M4058" s="5" t="s">
        <v>2542</v>
      </c>
      <c r="N4058" s="5">
        <f>VLOOKUP(M4058,[1]ArchetypeScores!E:N,10,FALSE)</f>
        <v>0</v>
      </c>
      <c r="O4058" s="5">
        <f>VLOOKUP(M4058,[1]ArchetypeScores!E:O,11,FALSE)</f>
        <v>-1</v>
      </c>
      <c r="P4058" s="5">
        <f>VLOOKUP(M4058,[1]ArchetypeScores!E:P,12,FALSE)</f>
        <v>0</v>
      </c>
      <c r="Q4058" s="2" t="str">
        <f>VLOOKUP(M4058,[1]ArchetypeScores!E:W,19,FALSE)</f>
        <v>Industrials - other</v>
      </c>
      <c r="R4058" s="2">
        <f>VLOOKUP(M4058,[1]ArchetypeScores!E:I,5,FALSE)</f>
        <v>0</v>
      </c>
      <c r="S4058" s="2">
        <f>VLOOKUP(M4058,[1]ArchetypeScores!E:K,7,FALSE)</f>
        <v>0</v>
      </c>
      <c r="T4058" s="2" t="str">
        <f t="shared" si="65"/>
        <v>Not A&amp;R positive</v>
      </c>
    </row>
    <row r="4059" spans="1:20" x14ac:dyDescent="0.3">
      <c r="A4059" s="2" t="s">
        <v>10602</v>
      </c>
      <c r="B4059" s="3" t="s">
        <v>10834</v>
      </c>
      <c r="C4059" s="3" t="s">
        <v>10835</v>
      </c>
      <c r="D4059" s="4">
        <v>312.5</v>
      </c>
      <c r="E4059" s="5" t="s">
        <v>10605</v>
      </c>
      <c r="F4059" s="4">
        <v>2.8753099999999998</v>
      </c>
      <c r="G4059" s="6">
        <v>48394</v>
      </c>
      <c r="H4059" s="3" t="s">
        <v>10654</v>
      </c>
      <c r="I4059" s="3" t="s">
        <v>10655</v>
      </c>
      <c r="J4059" s="3" t="s">
        <v>10836</v>
      </c>
      <c r="K4059" s="5" t="s">
        <v>71</v>
      </c>
      <c r="L4059" s="5">
        <v>2</v>
      </c>
      <c r="M4059" s="5" t="s">
        <v>2542</v>
      </c>
      <c r="N4059" s="5">
        <f>VLOOKUP(M4059,[1]ArchetypeScores!E:N,10,FALSE)</f>
        <v>0</v>
      </c>
      <c r="O4059" s="5">
        <f>VLOOKUP(M4059,[1]ArchetypeScores!E:O,11,FALSE)</f>
        <v>-1</v>
      </c>
      <c r="P4059" s="5">
        <f>VLOOKUP(M4059,[1]ArchetypeScores!E:P,12,FALSE)</f>
        <v>0</v>
      </c>
      <c r="Q4059" s="2" t="str">
        <f>VLOOKUP(M4059,[1]ArchetypeScores!E:W,19,FALSE)</f>
        <v>Industrials - other</v>
      </c>
      <c r="R4059" s="2">
        <f>VLOOKUP(M4059,[1]ArchetypeScores!E:I,5,FALSE)</f>
        <v>0</v>
      </c>
      <c r="S4059" s="2">
        <f>VLOOKUP(M4059,[1]ArchetypeScores!E:K,7,FALSE)</f>
        <v>0</v>
      </c>
      <c r="T4059" s="2" t="str">
        <f t="shared" si="65"/>
        <v>Not A&amp;R positive</v>
      </c>
    </row>
    <row r="4060" spans="1:20" x14ac:dyDescent="0.3">
      <c r="A4060" s="2" t="s">
        <v>10602</v>
      </c>
      <c r="B4060" s="3" t="s">
        <v>10837</v>
      </c>
      <c r="C4060" s="3" t="s">
        <v>10838</v>
      </c>
      <c r="D4060" s="4">
        <v>37</v>
      </c>
      <c r="E4060" s="5" t="s">
        <v>10605</v>
      </c>
      <c r="F4060" s="4">
        <v>0.35511999999999999</v>
      </c>
      <c r="G4060" s="6">
        <v>48351</v>
      </c>
      <c r="H4060" s="3" t="s">
        <v>10644</v>
      </c>
      <c r="I4060" s="3" t="s">
        <v>10645</v>
      </c>
      <c r="J4060" s="3" t="s">
        <v>10646</v>
      </c>
      <c r="K4060" s="5" t="s">
        <v>61</v>
      </c>
      <c r="L4060" s="5">
        <v>1</v>
      </c>
      <c r="M4060" s="5" t="s">
        <v>130</v>
      </c>
      <c r="N4060" s="5">
        <f>VLOOKUP(M4060,[1]ArchetypeScores!E:N,10,FALSE)</f>
        <v>0</v>
      </c>
      <c r="O4060" s="5">
        <f>VLOOKUP(M4060,[1]ArchetypeScores!E:O,11,FALSE)</f>
        <v>-1</v>
      </c>
      <c r="P4060" s="5">
        <f>VLOOKUP(M4060,[1]ArchetypeScores!E:P,12,FALSE)</f>
        <v>0</v>
      </c>
      <c r="Q4060" s="2" t="str">
        <f>VLOOKUP(M4060,[1]ArchetypeScores!E:W,19,FALSE)</f>
        <v>Health care</v>
      </c>
      <c r="R4060" s="2">
        <f>VLOOKUP(M4060,[1]ArchetypeScores!E:I,5,FALSE)</f>
        <v>0</v>
      </c>
      <c r="S4060" s="2">
        <f>VLOOKUP(M4060,[1]ArchetypeScores!E:K,7,FALSE)</f>
        <v>0</v>
      </c>
      <c r="T4060" s="2" t="str">
        <f t="shared" si="65"/>
        <v>Not A&amp;R positive</v>
      </c>
    </row>
    <row r="4061" spans="1:20" x14ac:dyDescent="0.3">
      <c r="A4061" s="2" t="s">
        <v>10602</v>
      </c>
      <c r="B4061" s="3" t="s">
        <v>10839</v>
      </c>
      <c r="C4061" s="3" t="s">
        <v>10840</v>
      </c>
      <c r="D4061" s="4">
        <v>230</v>
      </c>
      <c r="E4061" s="5" t="s">
        <v>10605</v>
      </c>
      <c r="F4061" s="4">
        <v>2.2074799999999999</v>
      </c>
      <c r="G4061" s="6">
        <v>48342</v>
      </c>
      <c r="H4061" s="3" t="s">
        <v>10644</v>
      </c>
      <c r="I4061" s="3" t="s">
        <v>10645</v>
      </c>
      <c r="J4061" s="3" t="s">
        <v>10646</v>
      </c>
      <c r="K4061" s="5" t="s">
        <v>57</v>
      </c>
      <c r="L4061" s="5">
        <v>29</v>
      </c>
      <c r="M4061" s="5" t="s">
        <v>58</v>
      </c>
      <c r="N4061" s="5">
        <f>VLOOKUP(M4061,[1]ArchetypeScores!E:N,10,FALSE)</f>
        <v>0</v>
      </c>
      <c r="O4061" s="5">
        <f>VLOOKUP(M4061,[1]ArchetypeScores!E:O,11,FALSE)</f>
        <v>-1</v>
      </c>
      <c r="P4061" s="5">
        <f>VLOOKUP(M4061,[1]ArchetypeScores!E:P,12,FALSE)</f>
        <v>0</v>
      </c>
      <c r="Q4061" s="2" t="str">
        <f>VLOOKUP(M4061,[1]ArchetypeScores!E:W,19,FALSE)</f>
        <v>Untargeted</v>
      </c>
      <c r="R4061" s="2">
        <f>VLOOKUP(M4061,[1]ArchetypeScores!E:I,5,FALSE)</f>
        <v>0</v>
      </c>
      <c r="S4061" s="2">
        <f>VLOOKUP(M4061,[1]ArchetypeScores!E:K,7,FALSE)</f>
        <v>0</v>
      </c>
      <c r="T4061" s="2" t="str">
        <f t="shared" si="65"/>
        <v>Not A&amp;R positive</v>
      </c>
    </row>
    <row r="4062" spans="1:20" x14ac:dyDescent="0.3">
      <c r="A4062" s="2" t="s">
        <v>10602</v>
      </c>
      <c r="B4062" s="3" t="s">
        <v>10841</v>
      </c>
      <c r="C4062" s="3" t="s">
        <v>10842</v>
      </c>
      <c r="D4062" s="4">
        <v>543</v>
      </c>
      <c r="E4062" s="5" t="s">
        <v>10605</v>
      </c>
      <c r="F4062" s="4">
        <v>5.2115799999999997</v>
      </c>
      <c r="G4062" s="6">
        <v>48348</v>
      </c>
      <c r="H4062" s="3" t="s">
        <v>10644</v>
      </c>
      <c r="I4062" s="3" t="s">
        <v>10645</v>
      </c>
      <c r="J4062" s="3" t="s">
        <v>10646</v>
      </c>
      <c r="K4062" s="5" t="s">
        <v>67</v>
      </c>
      <c r="L4062" s="5">
        <v>1</v>
      </c>
      <c r="M4062" s="5" t="s">
        <v>265</v>
      </c>
      <c r="N4062" s="5">
        <f>VLOOKUP(M4062,[1]ArchetypeScores!E:N,10,FALSE)</f>
        <v>0</v>
      </c>
      <c r="O4062" s="5">
        <f>VLOOKUP(M4062,[1]ArchetypeScores!E:O,11,FALSE)</f>
        <v>-1</v>
      </c>
      <c r="P4062" s="5">
        <f>VLOOKUP(M4062,[1]ArchetypeScores!E:P,12,FALSE)</f>
        <v>0</v>
      </c>
      <c r="Q4062" s="2" t="str">
        <f>VLOOKUP(M4062,[1]ArchetypeScores!E:W,19,FALSE)</f>
        <v>Untargeted</v>
      </c>
      <c r="R4062" s="2">
        <f>VLOOKUP(M4062,[1]ArchetypeScores!E:I,5,FALSE)</f>
        <v>0</v>
      </c>
      <c r="S4062" s="2">
        <f>VLOOKUP(M4062,[1]ArchetypeScores!E:K,7,FALSE)</f>
        <v>0</v>
      </c>
      <c r="T4062" s="2" t="str">
        <f t="shared" si="65"/>
        <v>Not A&amp;R positive</v>
      </c>
    </row>
    <row r="4063" spans="1:20" x14ac:dyDescent="0.3">
      <c r="A4063" s="2" t="s">
        <v>10602</v>
      </c>
      <c r="B4063" s="3" t="s">
        <v>10843</v>
      </c>
      <c r="C4063" s="3" t="s">
        <v>10844</v>
      </c>
      <c r="D4063" s="4">
        <v>1148.5</v>
      </c>
      <c r="E4063" s="5" t="s">
        <v>10605</v>
      </c>
      <c r="F4063" s="4">
        <v>11.02303</v>
      </c>
      <c r="G4063" s="6">
        <v>48340</v>
      </c>
      <c r="H4063" s="3" t="s">
        <v>10644</v>
      </c>
      <c r="I4063" s="3" t="s">
        <v>10645</v>
      </c>
      <c r="J4063" s="3" t="s">
        <v>10646</v>
      </c>
      <c r="K4063" s="5" t="s">
        <v>57</v>
      </c>
      <c r="L4063" s="5">
        <v>29</v>
      </c>
      <c r="M4063" s="5" t="s">
        <v>58</v>
      </c>
      <c r="N4063" s="5">
        <f>VLOOKUP(M4063,[1]ArchetypeScores!E:N,10,FALSE)</f>
        <v>0</v>
      </c>
      <c r="O4063" s="5">
        <f>VLOOKUP(M4063,[1]ArchetypeScores!E:O,11,FALSE)</f>
        <v>-1</v>
      </c>
      <c r="P4063" s="5">
        <f>VLOOKUP(M4063,[1]ArchetypeScores!E:P,12,FALSE)</f>
        <v>0</v>
      </c>
      <c r="Q4063" s="2" t="str">
        <f>VLOOKUP(M4063,[1]ArchetypeScores!E:W,19,FALSE)</f>
        <v>Untargeted</v>
      </c>
      <c r="R4063" s="2">
        <f>VLOOKUP(M4063,[1]ArchetypeScores!E:I,5,FALSE)</f>
        <v>0</v>
      </c>
      <c r="S4063" s="2">
        <f>VLOOKUP(M4063,[1]ArchetypeScores!E:K,7,FALSE)</f>
        <v>0</v>
      </c>
      <c r="T4063" s="2" t="str">
        <f t="shared" si="65"/>
        <v>Not A&amp;R positive</v>
      </c>
    </row>
    <row r="4064" spans="1:20" x14ac:dyDescent="0.3">
      <c r="A4064" s="2" t="s">
        <v>10602</v>
      </c>
      <c r="B4064" s="3" t="s">
        <v>10845</v>
      </c>
      <c r="C4064" s="3" t="s">
        <v>10846</v>
      </c>
      <c r="D4064" s="4">
        <v>2250</v>
      </c>
      <c r="E4064" s="5" t="s">
        <v>10605</v>
      </c>
      <c r="F4064" s="4">
        <v>20.702249999999999</v>
      </c>
      <c r="G4064" s="6">
        <v>48403</v>
      </c>
      <c r="H4064" s="3" t="s">
        <v>10654</v>
      </c>
      <c r="I4064" s="3" t="s">
        <v>10655</v>
      </c>
      <c r="J4064" s="3" t="s">
        <v>10847</v>
      </c>
      <c r="K4064" s="5" t="s">
        <v>664</v>
      </c>
      <c r="L4064" s="5">
        <v>1</v>
      </c>
      <c r="M4064" s="5" t="s">
        <v>1896</v>
      </c>
      <c r="N4064" s="5">
        <f>VLOOKUP(M4064,[1]ArchetypeScores!E:N,10,FALSE)</f>
        <v>1</v>
      </c>
      <c r="O4064" s="5">
        <f>VLOOKUP(M4064,[1]ArchetypeScores!E:O,11,FALSE)</f>
        <v>0</v>
      </c>
      <c r="P4064" s="5">
        <f>VLOOKUP(M4064,[1]ArchetypeScores!E:P,12,FALSE)</f>
        <v>2</v>
      </c>
      <c r="Q4064" s="2" t="str">
        <f>VLOOKUP(M4064,[1]ArchetypeScores!E:W,19,FALSE)</f>
        <v>Energy and water</v>
      </c>
      <c r="R4064" s="2">
        <f>VLOOKUP(M4064,[1]ArchetypeScores!E:I,5,FALSE)</f>
        <v>0</v>
      </c>
      <c r="S4064" s="2">
        <f>VLOOKUP(M4064,[1]ArchetypeScores!E:K,7,FALSE)</f>
        <v>0</v>
      </c>
      <c r="T4064" s="2" t="str">
        <f t="shared" si="65"/>
        <v>Not A&amp;R positive</v>
      </c>
    </row>
    <row r="4065" spans="1:20" x14ac:dyDescent="0.3">
      <c r="A4065" s="2" t="s">
        <v>10602</v>
      </c>
      <c r="B4065" s="3" t="s">
        <v>10848</v>
      </c>
      <c r="C4065" s="3" t="s">
        <v>10849</v>
      </c>
      <c r="D4065" s="4">
        <v>222.5</v>
      </c>
      <c r="E4065" s="5" t="s">
        <v>10605</v>
      </c>
      <c r="F4065" s="4">
        <v>2.1355</v>
      </c>
      <c r="G4065" s="6">
        <v>48343</v>
      </c>
      <c r="H4065" s="3" t="s">
        <v>10644</v>
      </c>
      <c r="I4065" s="3" t="s">
        <v>10645</v>
      </c>
      <c r="J4065" s="3" t="s">
        <v>10646</v>
      </c>
      <c r="K4065" s="5" t="s">
        <v>38</v>
      </c>
      <c r="L4065" s="5">
        <v>13</v>
      </c>
      <c r="M4065" s="5" t="s">
        <v>39</v>
      </c>
      <c r="N4065" s="5">
        <f>VLOOKUP(M4065,[1]ArchetypeScores!E:N,10,FALSE)</f>
        <v>0</v>
      </c>
      <c r="O4065" s="5">
        <f>VLOOKUP(M4065,[1]ArchetypeScores!E:O,11,FALSE)</f>
        <v>-2</v>
      </c>
      <c r="P4065" s="5">
        <f>VLOOKUP(M4065,[1]ArchetypeScores!E:P,12,FALSE)</f>
        <v>0</v>
      </c>
      <c r="Q4065" s="2" t="str">
        <f>VLOOKUP(M4065,[1]ArchetypeScores!E:W,19,FALSE)</f>
        <v>Industrials - transportation</v>
      </c>
      <c r="R4065" s="2">
        <f>VLOOKUP(M4065,[1]ArchetypeScores!E:I,5,FALSE)</f>
        <v>0</v>
      </c>
      <c r="S4065" s="2">
        <f>VLOOKUP(M4065,[1]ArchetypeScores!E:K,7,FALSE)</f>
        <v>0</v>
      </c>
      <c r="T4065" s="2" t="str">
        <f t="shared" si="65"/>
        <v>Not A&amp;R positive</v>
      </c>
    </row>
    <row r="4066" spans="1:20" x14ac:dyDescent="0.3">
      <c r="A4066" s="2" t="s">
        <v>10602</v>
      </c>
      <c r="B4066" s="3" t="s">
        <v>10850</v>
      </c>
      <c r="C4066" s="3" t="s">
        <v>10851</v>
      </c>
      <c r="D4066" s="4">
        <v>56</v>
      </c>
      <c r="E4066" s="5" t="s">
        <v>10605</v>
      </c>
      <c r="F4066" s="4">
        <v>0.52156000000000002</v>
      </c>
      <c r="G4066" s="6">
        <v>48387</v>
      </c>
      <c r="H4066" s="3" t="s">
        <v>10694</v>
      </c>
      <c r="I4066" s="3" t="s">
        <v>10695</v>
      </c>
      <c r="J4066" s="3"/>
      <c r="K4066" s="5" t="s">
        <v>163</v>
      </c>
      <c r="L4066" s="5">
        <v>1</v>
      </c>
      <c r="M4066" s="5" t="s">
        <v>975</v>
      </c>
      <c r="N4066" s="5">
        <f>VLOOKUP(M4066,[1]ArchetypeScores!E:N,10,FALSE)</f>
        <v>0</v>
      </c>
      <c r="O4066" s="5">
        <f>VLOOKUP(M4066,[1]ArchetypeScores!E:O,11,FALSE)</f>
        <v>0</v>
      </c>
      <c r="P4066" s="5">
        <f>VLOOKUP(M4066,[1]ArchetypeScores!E:P,12,FALSE)</f>
        <v>0</v>
      </c>
      <c r="Q4066" s="2" t="str">
        <f>VLOOKUP(M4066,[1]ArchetypeScores!E:W,19,FALSE)</f>
        <v>Other sector</v>
      </c>
      <c r="R4066" s="2">
        <f>VLOOKUP(M4066,[1]ArchetypeScores!E:I,5,FALSE)</f>
        <v>0</v>
      </c>
      <c r="S4066" s="2">
        <f>VLOOKUP(M4066,[1]ArchetypeScores!E:K,7,FALSE)</f>
        <v>0</v>
      </c>
      <c r="T4066" s="2" t="str">
        <f t="shared" si="65"/>
        <v>Not A&amp;R positive</v>
      </c>
    </row>
    <row r="4067" spans="1:20" x14ac:dyDescent="0.3">
      <c r="A4067" s="2" t="s">
        <v>10602</v>
      </c>
      <c r="B4067" s="3" t="s">
        <v>10852</v>
      </c>
      <c r="C4067" s="3" t="s">
        <v>10853</v>
      </c>
      <c r="D4067" s="4">
        <v>312.5</v>
      </c>
      <c r="E4067" s="5" t="s">
        <v>10605</v>
      </c>
      <c r="F4067" s="4">
        <v>2.8753099999999998</v>
      </c>
      <c r="G4067" s="6">
        <v>48396</v>
      </c>
      <c r="H4067" s="3" t="s">
        <v>10654</v>
      </c>
      <c r="I4067" s="3" t="s">
        <v>10655</v>
      </c>
      <c r="J4067" s="3" t="s">
        <v>10854</v>
      </c>
      <c r="K4067" s="5" t="s">
        <v>47</v>
      </c>
      <c r="L4067" s="5">
        <v>3</v>
      </c>
      <c r="M4067" s="5" t="s">
        <v>607</v>
      </c>
      <c r="N4067" s="5">
        <f>VLOOKUP(M4067,[1]ArchetypeScores!E:N,10,FALSE)</f>
        <v>0</v>
      </c>
      <c r="O4067" s="5">
        <f>VLOOKUP(M4067,[1]ArchetypeScores!E:O,11,FALSE)</f>
        <v>0</v>
      </c>
      <c r="P4067" s="5">
        <f>VLOOKUP(M4067,[1]ArchetypeScores!E:P,12,FALSE)</f>
        <v>0</v>
      </c>
      <c r="Q4067" s="2" t="str">
        <f>VLOOKUP(M4067,[1]ArchetypeScores!E:W,19,FALSE)</f>
        <v>Other sector</v>
      </c>
      <c r="R4067" s="2">
        <f>VLOOKUP(M4067,[1]ArchetypeScores!E:I,5,FALSE)</f>
        <v>0</v>
      </c>
      <c r="S4067" s="2">
        <f>VLOOKUP(M4067,[1]ArchetypeScores!E:K,7,FALSE)</f>
        <v>0</v>
      </c>
      <c r="T4067" s="2" t="str">
        <f t="shared" si="65"/>
        <v>Not A&amp;R positive</v>
      </c>
    </row>
    <row r="4068" spans="1:20" x14ac:dyDescent="0.3">
      <c r="A4068" s="2" t="s">
        <v>10602</v>
      </c>
      <c r="B4068" s="3" t="s">
        <v>10855</v>
      </c>
      <c r="C4068" s="3" t="s">
        <v>10856</v>
      </c>
      <c r="D4068" s="4">
        <v>5500</v>
      </c>
      <c r="E4068" s="5" t="s">
        <v>10605</v>
      </c>
      <c r="F4068" s="4">
        <v>50.605499999999999</v>
      </c>
      <c r="G4068" s="6">
        <v>48399</v>
      </c>
      <c r="H4068" s="3" t="s">
        <v>10654</v>
      </c>
      <c r="I4068" s="3" t="s">
        <v>10655</v>
      </c>
      <c r="J4068" s="3" t="s">
        <v>10857</v>
      </c>
      <c r="K4068" s="5" t="s">
        <v>118</v>
      </c>
      <c r="L4068" s="5">
        <v>4</v>
      </c>
      <c r="M4068" s="5" t="s">
        <v>119</v>
      </c>
      <c r="N4068" s="5">
        <f>VLOOKUP(M4068,[1]ArchetypeScores!E:N,10,FALSE)</f>
        <v>0</v>
      </c>
      <c r="O4068" s="5">
        <f>VLOOKUP(M4068,[1]ArchetypeScores!E:O,11,FALSE)</f>
        <v>-1</v>
      </c>
      <c r="P4068" s="5">
        <f>VLOOKUP(M4068,[1]ArchetypeScores!E:P,12,FALSE)</f>
        <v>0</v>
      </c>
      <c r="Q4068" s="2" t="str">
        <f>VLOOKUP(M4068,[1]ArchetypeScores!E:W,19,FALSE)</f>
        <v>Untargeted</v>
      </c>
      <c r="R4068" s="2">
        <f>VLOOKUP(M4068,[1]ArchetypeScores!E:I,5,FALSE)</f>
        <v>0</v>
      </c>
      <c r="S4068" s="2">
        <f>VLOOKUP(M4068,[1]ArchetypeScores!E:K,7,FALSE)</f>
        <v>0</v>
      </c>
      <c r="T4068" s="2" t="str">
        <f t="shared" si="65"/>
        <v>Not A&amp;R positive</v>
      </c>
    </row>
    <row r="4069" spans="1:20" x14ac:dyDescent="0.3">
      <c r="A4069" s="2" t="s">
        <v>10602</v>
      </c>
      <c r="B4069" s="3" t="s">
        <v>10858</v>
      </c>
      <c r="C4069" s="3" t="s">
        <v>10859</v>
      </c>
      <c r="D4069" s="4">
        <v>14</v>
      </c>
      <c r="E4069" s="5" t="s">
        <v>10605</v>
      </c>
      <c r="F4069" s="4">
        <v>0.13436999999999999</v>
      </c>
      <c r="G4069" s="6">
        <v>48353</v>
      </c>
      <c r="H4069" s="3" t="s">
        <v>10644</v>
      </c>
      <c r="I4069" s="3" t="s">
        <v>10645</v>
      </c>
      <c r="J4069" s="3" t="s">
        <v>10646</v>
      </c>
      <c r="K4069" s="5" t="s">
        <v>118</v>
      </c>
      <c r="L4069" s="5">
        <v>2</v>
      </c>
      <c r="M4069" s="5" t="s">
        <v>226</v>
      </c>
      <c r="N4069" s="5">
        <f>VLOOKUP(M4069,[1]ArchetypeScores!E:N,10,FALSE)</f>
        <v>0</v>
      </c>
      <c r="O4069" s="5">
        <f>VLOOKUP(M4069,[1]ArchetypeScores!E:O,11,FALSE)</f>
        <v>-1</v>
      </c>
      <c r="P4069" s="5">
        <f>VLOOKUP(M4069,[1]ArchetypeScores!E:P,12,FALSE)</f>
        <v>0</v>
      </c>
      <c r="Q4069" s="2" t="str">
        <f>VLOOKUP(M4069,[1]ArchetypeScores!E:W,19,FALSE)</f>
        <v>Untargeted</v>
      </c>
      <c r="R4069" s="2">
        <f>VLOOKUP(M4069,[1]ArchetypeScores!E:I,5,FALSE)</f>
        <v>0</v>
      </c>
      <c r="S4069" s="2">
        <f>VLOOKUP(M4069,[1]ArchetypeScores!E:K,7,FALSE)</f>
        <v>0</v>
      </c>
      <c r="T4069" s="2" t="str">
        <f t="shared" si="65"/>
        <v>Not A&amp;R positive</v>
      </c>
    </row>
    <row r="4070" spans="1:20" x14ac:dyDescent="0.3">
      <c r="A4070" s="2" t="s">
        <v>10602</v>
      </c>
      <c r="B4070" s="3" t="s">
        <v>10860</v>
      </c>
      <c r="C4070" s="3" t="s">
        <v>10861</v>
      </c>
      <c r="D4070" s="4">
        <v>155.6</v>
      </c>
      <c r="E4070" s="5" t="s">
        <v>10605</v>
      </c>
      <c r="F4070" s="4">
        <v>1.4810000000000001</v>
      </c>
      <c r="G4070" s="6">
        <v>48414</v>
      </c>
      <c r="H4070" s="3" t="s">
        <v>10649</v>
      </c>
      <c r="I4070" s="3" t="s">
        <v>10650</v>
      </c>
      <c r="J4070" s="3" t="s">
        <v>10705</v>
      </c>
      <c r="K4070" s="5" t="s">
        <v>118</v>
      </c>
      <c r="L4070" s="5">
        <v>3</v>
      </c>
      <c r="M4070" s="5" t="s">
        <v>168</v>
      </c>
      <c r="N4070" s="5">
        <f>VLOOKUP(M4070,[1]ArchetypeScores!E:N,10,FALSE)</f>
        <v>0</v>
      </c>
      <c r="O4070" s="5">
        <f>VLOOKUP(M4070,[1]ArchetypeScores!E:O,11,FALSE)</f>
        <v>-1</v>
      </c>
      <c r="P4070" s="5">
        <f>VLOOKUP(M4070,[1]ArchetypeScores!E:P,12,FALSE)</f>
        <v>0</v>
      </c>
      <c r="Q4070" s="2" t="str">
        <f>VLOOKUP(M4070,[1]ArchetypeScores!E:W,19,FALSE)</f>
        <v>Untargeted</v>
      </c>
      <c r="R4070" s="2">
        <f>VLOOKUP(M4070,[1]ArchetypeScores!E:I,5,FALSE)</f>
        <v>0</v>
      </c>
      <c r="S4070" s="2">
        <f>VLOOKUP(M4070,[1]ArchetypeScores!E:K,7,FALSE)</f>
        <v>0</v>
      </c>
      <c r="T4070" s="2" t="str">
        <f t="shared" si="65"/>
        <v>Not A&amp;R positive</v>
      </c>
    </row>
    <row r="4071" spans="1:20" x14ac:dyDescent="0.3">
      <c r="A4071" s="2" t="s">
        <v>10602</v>
      </c>
      <c r="B4071" s="3" t="s">
        <v>3852</v>
      </c>
      <c r="C4071" s="3" t="s">
        <v>10862</v>
      </c>
      <c r="D4071" s="4">
        <v>5500</v>
      </c>
      <c r="E4071" s="5" t="s">
        <v>10605</v>
      </c>
      <c r="F4071" s="4">
        <v>50.605499999999999</v>
      </c>
      <c r="G4071" s="6">
        <v>48398</v>
      </c>
      <c r="H4071" s="3" t="s">
        <v>10654</v>
      </c>
      <c r="I4071" s="3" t="s">
        <v>10655</v>
      </c>
      <c r="J4071" s="3" t="s">
        <v>10863</v>
      </c>
      <c r="K4071" s="5" t="s">
        <v>57</v>
      </c>
      <c r="L4071" s="5">
        <v>29</v>
      </c>
      <c r="M4071" s="5" t="s">
        <v>58</v>
      </c>
      <c r="N4071" s="5">
        <f>VLOOKUP(M4071,[1]ArchetypeScores!E:N,10,FALSE)</f>
        <v>0</v>
      </c>
      <c r="O4071" s="5">
        <f>VLOOKUP(M4071,[1]ArchetypeScores!E:O,11,FALSE)</f>
        <v>-1</v>
      </c>
      <c r="P4071" s="5">
        <f>VLOOKUP(M4071,[1]ArchetypeScores!E:P,12,FALSE)</f>
        <v>0</v>
      </c>
      <c r="Q4071" s="2" t="str">
        <f>VLOOKUP(M4071,[1]ArchetypeScores!E:W,19,FALSE)</f>
        <v>Untargeted</v>
      </c>
      <c r="R4071" s="2">
        <f>VLOOKUP(M4071,[1]ArchetypeScores!E:I,5,FALSE)</f>
        <v>0</v>
      </c>
      <c r="S4071" s="2">
        <f>VLOOKUP(M4071,[1]ArchetypeScores!E:K,7,FALSE)</f>
        <v>0</v>
      </c>
      <c r="T4071" s="2" t="str">
        <f t="shared" si="65"/>
        <v>Not A&amp;R positive</v>
      </c>
    </row>
    <row r="4072" spans="1:20" x14ac:dyDescent="0.3">
      <c r="A4072" s="2" t="s">
        <v>10602</v>
      </c>
      <c r="B4072" s="3" t="s">
        <v>10864</v>
      </c>
      <c r="C4072" s="3" t="s">
        <v>10865</v>
      </c>
      <c r="D4072" s="4">
        <v>3.6</v>
      </c>
      <c r="E4072" s="5" t="s">
        <v>10605</v>
      </c>
      <c r="F4072" s="4">
        <v>3.4259999999999999E-2</v>
      </c>
      <c r="G4072" s="6">
        <v>48421</v>
      </c>
      <c r="H4072" s="3" t="s">
        <v>10649</v>
      </c>
      <c r="I4072" s="3" t="s">
        <v>10650</v>
      </c>
      <c r="J4072" s="3" t="s">
        <v>10661</v>
      </c>
      <c r="K4072" s="5" t="s">
        <v>38</v>
      </c>
      <c r="L4072" s="5">
        <v>21</v>
      </c>
      <c r="M4072" s="5" t="s">
        <v>302</v>
      </c>
      <c r="N4072" s="5">
        <f>VLOOKUP(M4072,[1]ArchetypeScores!E:N,10,FALSE)</f>
        <v>0</v>
      </c>
      <c r="O4072" s="5">
        <f>VLOOKUP(M4072,[1]ArchetypeScores!E:O,11,FALSE)</f>
        <v>-1</v>
      </c>
      <c r="P4072" s="5">
        <f>VLOOKUP(M4072,[1]ArchetypeScores!E:P,12,FALSE)</f>
        <v>0</v>
      </c>
      <c r="Q4072" s="2" t="str">
        <f>VLOOKUP(M4072,[1]ArchetypeScores!E:W,19,FALSE)</f>
        <v>Consumer (including agriculture and tourism)</v>
      </c>
      <c r="R4072" s="2">
        <f>VLOOKUP(M4072,[1]ArchetypeScores!E:I,5,FALSE)</f>
        <v>0</v>
      </c>
      <c r="S4072" s="2">
        <f>VLOOKUP(M4072,[1]ArchetypeScores!E:K,7,FALSE)</f>
        <v>0</v>
      </c>
      <c r="T4072" s="2" t="str">
        <f t="shared" si="65"/>
        <v>Not A&amp;R positive</v>
      </c>
    </row>
    <row r="4073" spans="1:20" x14ac:dyDescent="0.3">
      <c r="A4073" s="2" t="s">
        <v>10602</v>
      </c>
      <c r="B4073" s="3" t="s">
        <v>10866</v>
      </c>
      <c r="C4073" s="3" t="s">
        <v>10867</v>
      </c>
      <c r="D4073" s="4">
        <v>500</v>
      </c>
      <c r="E4073" s="5" t="s">
        <v>10605</v>
      </c>
      <c r="F4073" s="4">
        <v>4.7988799999999996</v>
      </c>
      <c r="G4073" s="6">
        <v>48341</v>
      </c>
      <c r="H4073" s="3" t="s">
        <v>10644</v>
      </c>
      <c r="I4073" s="3" t="s">
        <v>10645</v>
      </c>
      <c r="J4073" s="3" t="s">
        <v>10646</v>
      </c>
      <c r="K4073" s="5" t="s">
        <v>163</v>
      </c>
      <c r="L4073" s="5">
        <v>3</v>
      </c>
      <c r="M4073" s="5" t="s">
        <v>164</v>
      </c>
      <c r="N4073" s="5">
        <f>VLOOKUP(M4073,[1]ArchetypeScores!E:N,10,FALSE)</f>
        <v>0</v>
      </c>
      <c r="O4073" s="5">
        <f>VLOOKUP(M4073,[1]ArchetypeScores!E:O,11,FALSE)</f>
        <v>0</v>
      </c>
      <c r="P4073" s="5">
        <f>VLOOKUP(M4073,[1]ArchetypeScores!E:P,12,FALSE)</f>
        <v>0</v>
      </c>
      <c r="Q4073" s="2" t="str">
        <f>VLOOKUP(M4073,[1]ArchetypeScores!E:W,19,FALSE)</f>
        <v>Education and training</v>
      </c>
      <c r="R4073" s="2">
        <f>VLOOKUP(M4073,[1]ArchetypeScores!E:I,5,FALSE)</f>
        <v>0</v>
      </c>
      <c r="S4073" s="2">
        <f>VLOOKUP(M4073,[1]ArchetypeScores!E:K,7,FALSE)</f>
        <v>0</v>
      </c>
      <c r="T4073" s="2" t="str">
        <f t="shared" si="65"/>
        <v>Not A&amp;R positive</v>
      </c>
    </row>
    <row r="4074" spans="1:20" x14ac:dyDescent="0.3">
      <c r="A4074" s="2" t="s">
        <v>10602</v>
      </c>
      <c r="B4074" s="3" t="s">
        <v>10868</v>
      </c>
      <c r="C4074" s="3" t="s">
        <v>10869</v>
      </c>
      <c r="D4074" s="4">
        <v>1301.0999999999999</v>
      </c>
      <c r="E4074" s="5" t="s">
        <v>10605</v>
      </c>
      <c r="F4074" s="4">
        <v>12.487640000000001</v>
      </c>
      <c r="G4074" s="6">
        <v>48322</v>
      </c>
      <c r="H4074" s="3" t="s">
        <v>10644</v>
      </c>
      <c r="I4074" s="3" t="s">
        <v>10645</v>
      </c>
      <c r="J4074" s="3" t="s">
        <v>10664</v>
      </c>
      <c r="K4074" s="5" t="s">
        <v>61</v>
      </c>
      <c r="L4074" s="5">
        <v>5</v>
      </c>
      <c r="M4074" s="5" t="s">
        <v>62</v>
      </c>
      <c r="N4074" s="5">
        <f>VLOOKUP(M4074,[1]ArchetypeScores!E:N,10,FALSE)</f>
        <v>0</v>
      </c>
      <c r="O4074" s="5">
        <f>VLOOKUP(M4074,[1]ArchetypeScores!E:O,11,FALSE)</f>
        <v>-1</v>
      </c>
      <c r="P4074" s="5">
        <f>VLOOKUP(M4074,[1]ArchetypeScores!E:P,12,FALSE)</f>
        <v>0</v>
      </c>
      <c r="Q4074" s="2" t="str">
        <f>VLOOKUP(M4074,[1]ArchetypeScores!E:W,19,FALSE)</f>
        <v>Health care</v>
      </c>
      <c r="R4074" s="2">
        <f>VLOOKUP(M4074,[1]ArchetypeScores!E:I,5,FALSE)</f>
        <v>0</v>
      </c>
      <c r="S4074" s="2">
        <f>VLOOKUP(M4074,[1]ArchetypeScores!E:K,7,FALSE)</f>
        <v>0</v>
      </c>
      <c r="T4074" s="2" t="str">
        <f t="shared" si="65"/>
        <v>Not A&amp;R positive</v>
      </c>
    </row>
    <row r="4075" spans="1:20" x14ac:dyDescent="0.3">
      <c r="A4075" s="2" t="s">
        <v>10602</v>
      </c>
      <c r="B4075" s="3" t="s">
        <v>10870</v>
      </c>
      <c r="C4075" s="3" t="s">
        <v>10871</v>
      </c>
      <c r="D4075" s="4"/>
      <c r="E4075" s="5" t="s">
        <v>10605</v>
      </c>
      <c r="F4075" s="4">
        <v>0</v>
      </c>
      <c r="G4075" s="6">
        <v>48362</v>
      </c>
      <c r="H4075" s="3" t="s">
        <v>10644</v>
      </c>
      <c r="I4075" s="3" t="s">
        <v>10645</v>
      </c>
      <c r="J4075" s="3" t="s">
        <v>10664</v>
      </c>
      <c r="K4075" s="5" t="s">
        <v>112</v>
      </c>
      <c r="L4075" s="5" t="s">
        <v>112</v>
      </c>
      <c r="M4075" s="5" t="s">
        <v>961</v>
      </c>
      <c r="N4075" s="5">
        <f>VLOOKUP(M4075,[1]ArchetypeScores!E:N,10,FALSE)</f>
        <v>0</v>
      </c>
      <c r="O4075" s="5">
        <f>VLOOKUP(M4075,[1]ArchetypeScores!E:O,11,FALSE)</f>
        <v>0</v>
      </c>
      <c r="P4075" s="5">
        <f>VLOOKUP(M4075,[1]ArchetypeScores!E:P,12,FALSE)</f>
        <v>0</v>
      </c>
      <c r="Q4075" s="2" t="str">
        <f>VLOOKUP(M4075,[1]ArchetypeScores!E:W,19,FALSE)</f>
        <v>Untargeted</v>
      </c>
      <c r="R4075" s="2">
        <f>VLOOKUP(M4075,[1]ArchetypeScores!E:I,5,FALSE)</f>
        <v>0</v>
      </c>
      <c r="S4075" s="2">
        <f>VLOOKUP(M4075,[1]ArchetypeScores!E:K,7,FALSE)</f>
        <v>0</v>
      </c>
      <c r="T4075" s="2" t="str">
        <f t="shared" si="65"/>
        <v>Not A&amp;R positive</v>
      </c>
    </row>
    <row r="4076" spans="1:20" x14ac:dyDescent="0.3">
      <c r="A4076" s="2" t="s">
        <v>10602</v>
      </c>
      <c r="B4076" s="3" t="s">
        <v>10872</v>
      </c>
      <c r="C4076" s="3" t="s">
        <v>10873</v>
      </c>
      <c r="D4076" s="4">
        <v>8817.4</v>
      </c>
      <c r="E4076" s="5" t="s">
        <v>10605</v>
      </c>
      <c r="F4076" s="4">
        <v>82.121639999999999</v>
      </c>
      <c r="G4076" s="6">
        <v>48365</v>
      </c>
      <c r="H4076" s="3" t="s">
        <v>10694</v>
      </c>
      <c r="I4076" s="3" t="s">
        <v>10695</v>
      </c>
      <c r="J4076" s="3"/>
      <c r="K4076" s="5" t="s">
        <v>57</v>
      </c>
      <c r="L4076" s="5">
        <v>29</v>
      </c>
      <c r="M4076" s="5" t="s">
        <v>58</v>
      </c>
      <c r="N4076" s="5">
        <f>VLOOKUP(M4076,[1]ArchetypeScores!E:N,10,FALSE)</f>
        <v>0</v>
      </c>
      <c r="O4076" s="5">
        <f>VLOOKUP(M4076,[1]ArchetypeScores!E:O,11,FALSE)</f>
        <v>-1</v>
      </c>
      <c r="P4076" s="5">
        <f>VLOOKUP(M4076,[1]ArchetypeScores!E:P,12,FALSE)</f>
        <v>0</v>
      </c>
      <c r="Q4076" s="2" t="str">
        <f>VLOOKUP(M4076,[1]ArchetypeScores!E:W,19,FALSE)</f>
        <v>Untargeted</v>
      </c>
      <c r="R4076" s="2">
        <f>VLOOKUP(M4076,[1]ArchetypeScores!E:I,5,FALSE)</f>
        <v>0</v>
      </c>
      <c r="S4076" s="2">
        <f>VLOOKUP(M4076,[1]ArchetypeScores!E:K,7,FALSE)</f>
        <v>0</v>
      </c>
      <c r="T4076" s="2" t="str">
        <f t="shared" si="65"/>
        <v>Not A&amp;R positive</v>
      </c>
    </row>
    <row r="4077" spans="1:20" x14ac:dyDescent="0.3">
      <c r="A4077" s="2" t="s">
        <v>10602</v>
      </c>
      <c r="B4077" s="3" t="s">
        <v>10872</v>
      </c>
      <c r="C4077" s="3" t="s">
        <v>10874</v>
      </c>
      <c r="D4077" s="4">
        <v>2821.3</v>
      </c>
      <c r="E4077" s="5" t="s">
        <v>10605</v>
      </c>
      <c r="F4077" s="4">
        <v>26.276430000000001</v>
      </c>
      <c r="G4077" s="6">
        <v>48366</v>
      </c>
      <c r="H4077" s="3" t="s">
        <v>10694</v>
      </c>
      <c r="I4077" s="3" t="s">
        <v>10695</v>
      </c>
      <c r="J4077" s="3"/>
      <c r="K4077" s="5" t="s">
        <v>38</v>
      </c>
      <c r="L4077" s="5">
        <v>13</v>
      </c>
      <c r="M4077" s="5" t="s">
        <v>39</v>
      </c>
      <c r="N4077" s="5">
        <f>VLOOKUP(M4077,[1]ArchetypeScores!E:N,10,FALSE)</f>
        <v>0</v>
      </c>
      <c r="O4077" s="5">
        <f>VLOOKUP(M4077,[1]ArchetypeScores!E:O,11,FALSE)</f>
        <v>-2</v>
      </c>
      <c r="P4077" s="5">
        <f>VLOOKUP(M4077,[1]ArchetypeScores!E:P,12,FALSE)</f>
        <v>0</v>
      </c>
      <c r="Q4077" s="2" t="str">
        <f>VLOOKUP(M4077,[1]ArchetypeScores!E:W,19,FALSE)</f>
        <v>Industrials - transportation</v>
      </c>
      <c r="R4077" s="2">
        <f>VLOOKUP(M4077,[1]ArchetypeScores!E:I,5,FALSE)</f>
        <v>0</v>
      </c>
      <c r="S4077" s="2">
        <f>VLOOKUP(M4077,[1]ArchetypeScores!E:K,7,FALSE)</f>
        <v>0</v>
      </c>
      <c r="T4077" s="2" t="str">
        <f t="shared" si="65"/>
        <v>Not A&amp;R positive</v>
      </c>
    </row>
    <row r="4078" spans="1:20" x14ac:dyDescent="0.3">
      <c r="A4078" s="2" t="s">
        <v>10602</v>
      </c>
      <c r="B4078" s="3" t="s">
        <v>10875</v>
      </c>
      <c r="C4078" s="3" t="s">
        <v>10876</v>
      </c>
      <c r="D4078" s="4">
        <v>2024.2</v>
      </c>
      <c r="E4078" s="5" t="s">
        <v>10605</v>
      </c>
      <c r="F4078" s="4">
        <v>18.85257</v>
      </c>
      <c r="G4078" s="6">
        <v>48367</v>
      </c>
      <c r="H4078" s="3" t="s">
        <v>10694</v>
      </c>
      <c r="I4078" s="3" t="s">
        <v>10695</v>
      </c>
      <c r="J4078" s="3"/>
      <c r="K4078" s="5" t="s">
        <v>2091</v>
      </c>
      <c r="L4078" s="5">
        <v>1</v>
      </c>
      <c r="M4078" s="5" t="s">
        <v>3573</v>
      </c>
      <c r="N4078" s="5">
        <f>VLOOKUP(M4078,[1]ArchetypeScores!E:N,10,FALSE)</f>
        <v>0</v>
      </c>
      <c r="O4078" s="5">
        <f>VLOOKUP(M4078,[1]ArchetypeScores!E:O,11,FALSE)</f>
        <v>-1</v>
      </c>
      <c r="P4078" s="5">
        <f>VLOOKUP(M4078,[1]ArchetypeScores!E:P,12,FALSE)</f>
        <v>0</v>
      </c>
      <c r="Q4078" s="2" t="str">
        <f>VLOOKUP(M4078,[1]ArchetypeScores!E:W,19,FALSE)</f>
        <v>Other sector</v>
      </c>
      <c r="R4078" s="2">
        <f>VLOOKUP(M4078,[1]ArchetypeScores!E:I,5,FALSE)</f>
        <v>0</v>
      </c>
      <c r="S4078" s="2">
        <f>VLOOKUP(M4078,[1]ArchetypeScores!E:K,7,FALSE)</f>
        <v>0</v>
      </c>
      <c r="T4078" s="2" t="str">
        <f t="shared" si="65"/>
        <v>Not A&amp;R positive</v>
      </c>
    </row>
    <row r="4079" spans="1:20" x14ac:dyDescent="0.3">
      <c r="A4079" s="2" t="s">
        <v>10602</v>
      </c>
      <c r="B4079" s="3" t="s">
        <v>10877</v>
      </c>
      <c r="C4079" s="3" t="s">
        <v>10878</v>
      </c>
      <c r="D4079" s="4">
        <v>1940</v>
      </c>
      <c r="E4079" s="5" t="s">
        <v>10605</v>
      </c>
      <c r="F4079" s="4">
        <v>18.068359999999998</v>
      </c>
      <c r="G4079" s="6">
        <v>48373</v>
      </c>
      <c r="H4079" s="3" t="s">
        <v>10694</v>
      </c>
      <c r="I4079" s="3" t="s">
        <v>10695</v>
      </c>
      <c r="J4079" s="3"/>
      <c r="K4079" s="5" t="s">
        <v>38</v>
      </c>
      <c r="L4079" s="5">
        <v>13</v>
      </c>
      <c r="M4079" s="5" t="s">
        <v>39</v>
      </c>
      <c r="N4079" s="5">
        <f>VLOOKUP(M4079,[1]ArchetypeScores!E:N,10,FALSE)</f>
        <v>0</v>
      </c>
      <c r="O4079" s="5">
        <f>VLOOKUP(M4079,[1]ArchetypeScores!E:O,11,FALSE)</f>
        <v>-2</v>
      </c>
      <c r="P4079" s="5">
        <f>VLOOKUP(M4079,[1]ArchetypeScores!E:P,12,FALSE)</f>
        <v>0</v>
      </c>
      <c r="Q4079" s="2" t="str">
        <f>VLOOKUP(M4079,[1]ArchetypeScores!E:W,19,FALSE)</f>
        <v>Industrials - transportation</v>
      </c>
      <c r="R4079" s="2">
        <f>VLOOKUP(M4079,[1]ArchetypeScores!E:I,5,FALSE)</f>
        <v>0</v>
      </c>
      <c r="S4079" s="2">
        <f>VLOOKUP(M4079,[1]ArchetypeScores!E:K,7,FALSE)</f>
        <v>0</v>
      </c>
      <c r="T4079" s="2" t="str">
        <f t="shared" si="65"/>
        <v>Not A&amp;R positive</v>
      </c>
    </row>
    <row r="4080" spans="1:20" x14ac:dyDescent="0.3">
      <c r="A4080" s="2" t="s">
        <v>10602</v>
      </c>
      <c r="B4080" s="3" t="s">
        <v>10879</v>
      </c>
      <c r="C4080" s="3" t="s">
        <v>10880</v>
      </c>
      <c r="D4080" s="4">
        <v>204.8</v>
      </c>
      <c r="E4080" s="5" t="s">
        <v>10605</v>
      </c>
      <c r="F4080" s="4">
        <v>1.9074199999999999</v>
      </c>
      <c r="G4080" s="6">
        <v>48381</v>
      </c>
      <c r="H4080" s="3" t="s">
        <v>10694</v>
      </c>
      <c r="I4080" s="3" t="s">
        <v>10695</v>
      </c>
      <c r="J4080" s="3"/>
      <c r="K4080" s="5" t="s">
        <v>118</v>
      </c>
      <c r="L4080" s="5">
        <v>3</v>
      </c>
      <c r="M4080" s="5" t="s">
        <v>168</v>
      </c>
      <c r="N4080" s="5">
        <f>VLOOKUP(M4080,[1]ArchetypeScores!E:N,10,FALSE)</f>
        <v>0</v>
      </c>
      <c r="O4080" s="5">
        <f>VLOOKUP(M4080,[1]ArchetypeScores!E:O,11,FALSE)</f>
        <v>-1</v>
      </c>
      <c r="P4080" s="5">
        <f>VLOOKUP(M4080,[1]ArchetypeScores!E:P,12,FALSE)</f>
        <v>0</v>
      </c>
      <c r="Q4080" s="2" t="str">
        <f>VLOOKUP(M4080,[1]ArchetypeScores!E:W,19,FALSE)</f>
        <v>Untargeted</v>
      </c>
      <c r="R4080" s="2">
        <f>VLOOKUP(M4080,[1]ArchetypeScores!E:I,5,FALSE)</f>
        <v>0</v>
      </c>
      <c r="S4080" s="2">
        <f>VLOOKUP(M4080,[1]ArchetypeScores!E:K,7,FALSE)</f>
        <v>0</v>
      </c>
      <c r="T4080" s="2" t="str">
        <f t="shared" si="65"/>
        <v>Not A&amp;R positive</v>
      </c>
    </row>
    <row r="4081" spans="1:20" x14ac:dyDescent="0.3">
      <c r="A4081" s="2" t="s">
        <v>10602</v>
      </c>
      <c r="B4081" s="3" t="s">
        <v>10881</v>
      </c>
      <c r="C4081" s="3" t="s">
        <v>10882</v>
      </c>
      <c r="D4081" s="4">
        <v>136.5</v>
      </c>
      <c r="E4081" s="5" t="s">
        <v>10605</v>
      </c>
      <c r="F4081" s="4">
        <v>1.2713000000000001</v>
      </c>
      <c r="G4081" s="6">
        <v>48372</v>
      </c>
      <c r="H4081" s="3" t="s">
        <v>10694</v>
      </c>
      <c r="I4081" s="3" t="s">
        <v>10695</v>
      </c>
      <c r="J4081" s="3"/>
      <c r="K4081" s="5" t="s">
        <v>118</v>
      </c>
      <c r="L4081" s="5">
        <v>2</v>
      </c>
      <c r="M4081" s="5" t="s">
        <v>226</v>
      </c>
      <c r="N4081" s="5">
        <f>VLOOKUP(M4081,[1]ArchetypeScores!E:N,10,FALSE)</f>
        <v>0</v>
      </c>
      <c r="O4081" s="5">
        <f>VLOOKUP(M4081,[1]ArchetypeScores!E:O,11,FALSE)</f>
        <v>-1</v>
      </c>
      <c r="P4081" s="5">
        <f>VLOOKUP(M4081,[1]ArchetypeScores!E:P,12,FALSE)</f>
        <v>0</v>
      </c>
      <c r="Q4081" s="2" t="str">
        <f>VLOOKUP(M4081,[1]ArchetypeScores!E:W,19,FALSE)</f>
        <v>Untargeted</v>
      </c>
      <c r="R4081" s="2">
        <f>VLOOKUP(M4081,[1]ArchetypeScores!E:I,5,FALSE)</f>
        <v>0</v>
      </c>
      <c r="S4081" s="2">
        <f>VLOOKUP(M4081,[1]ArchetypeScores!E:K,7,FALSE)</f>
        <v>0</v>
      </c>
      <c r="T4081" s="2" t="str">
        <f t="shared" si="65"/>
        <v>Not A&amp;R positive</v>
      </c>
    </row>
    <row r="4082" spans="1:20" x14ac:dyDescent="0.3">
      <c r="A4082" s="2" t="s">
        <v>10602</v>
      </c>
      <c r="B4082" s="3" t="s">
        <v>10883</v>
      </c>
      <c r="C4082" s="3" t="s">
        <v>10884</v>
      </c>
      <c r="D4082" s="4">
        <v>5500</v>
      </c>
      <c r="E4082" s="5" t="s">
        <v>10605</v>
      </c>
      <c r="F4082" s="4">
        <v>50.605499999999999</v>
      </c>
      <c r="G4082" s="6">
        <v>48400</v>
      </c>
      <c r="H4082" s="3" t="s">
        <v>10654</v>
      </c>
      <c r="I4082" s="3" t="s">
        <v>10655</v>
      </c>
      <c r="J4082" s="3" t="s">
        <v>10885</v>
      </c>
      <c r="K4082" s="5" t="s">
        <v>57</v>
      </c>
      <c r="L4082" s="5">
        <v>29</v>
      </c>
      <c r="M4082" s="5" t="s">
        <v>58</v>
      </c>
      <c r="N4082" s="5">
        <f>VLOOKUP(M4082,[1]ArchetypeScores!E:N,10,FALSE)</f>
        <v>0</v>
      </c>
      <c r="O4082" s="5">
        <f>VLOOKUP(M4082,[1]ArchetypeScores!E:O,11,FALSE)</f>
        <v>-1</v>
      </c>
      <c r="P4082" s="5">
        <f>VLOOKUP(M4082,[1]ArchetypeScores!E:P,12,FALSE)</f>
        <v>0</v>
      </c>
      <c r="Q4082" s="2" t="str">
        <f>VLOOKUP(M4082,[1]ArchetypeScores!E:W,19,FALSE)</f>
        <v>Untargeted</v>
      </c>
      <c r="R4082" s="2">
        <f>VLOOKUP(M4082,[1]ArchetypeScores!E:I,5,FALSE)</f>
        <v>0</v>
      </c>
      <c r="S4082" s="2">
        <f>VLOOKUP(M4082,[1]ArchetypeScores!E:K,7,FALSE)</f>
        <v>0</v>
      </c>
      <c r="T4082" s="2" t="str">
        <f t="shared" si="65"/>
        <v>Not A&amp;R positive</v>
      </c>
    </row>
    <row r="4083" spans="1:20" x14ac:dyDescent="0.3">
      <c r="A4083" s="2" t="s">
        <v>10602</v>
      </c>
      <c r="B4083" s="3" t="s">
        <v>10886</v>
      </c>
      <c r="C4083" s="3" t="s">
        <v>10887</v>
      </c>
      <c r="D4083" s="4">
        <v>1.4</v>
      </c>
      <c r="E4083" s="5" t="s">
        <v>10605</v>
      </c>
      <c r="F4083" s="4">
        <v>1.304E-2</v>
      </c>
      <c r="G4083" s="6">
        <v>48378</v>
      </c>
      <c r="H4083" s="3" t="s">
        <v>10694</v>
      </c>
      <c r="I4083" s="3" t="s">
        <v>10695</v>
      </c>
      <c r="J4083" s="3"/>
      <c r="K4083" s="5" t="s">
        <v>175</v>
      </c>
      <c r="L4083" s="5" t="s">
        <v>112</v>
      </c>
      <c r="M4083" s="5" t="s">
        <v>505</v>
      </c>
      <c r="N4083" s="5">
        <f>VLOOKUP(M4083,[1]ArchetypeScores!E:N,10,FALSE)</f>
        <v>1</v>
      </c>
      <c r="O4083" s="5">
        <f>VLOOKUP(M4083,[1]ArchetypeScores!E:O,11,FALSE)</f>
        <v>-2</v>
      </c>
      <c r="P4083" s="5">
        <f>VLOOKUP(M4083,[1]ArchetypeScores!E:P,12,FALSE)</f>
        <v>0</v>
      </c>
      <c r="Q4083" s="2" t="str">
        <f>VLOOKUP(M4083,[1]ArchetypeScores!E:W,19,FALSE)</f>
        <v>Other sector</v>
      </c>
      <c r="R4083" s="2">
        <f>VLOOKUP(M4083,[1]ArchetypeScores!E:I,5,FALSE)</f>
        <v>0</v>
      </c>
      <c r="S4083" s="2">
        <f>VLOOKUP(M4083,[1]ArchetypeScores!E:K,7,FALSE)</f>
        <v>0</v>
      </c>
      <c r="T4083" s="2" t="str">
        <f t="shared" si="65"/>
        <v>Not A&amp;R positive</v>
      </c>
    </row>
    <row r="4084" spans="1:20" x14ac:dyDescent="0.3">
      <c r="A4084" s="2" t="s">
        <v>10602</v>
      </c>
      <c r="B4084" s="3" t="s">
        <v>10888</v>
      </c>
      <c r="C4084" s="3" t="s">
        <v>10889</v>
      </c>
      <c r="D4084" s="4">
        <v>1031.0999999999999</v>
      </c>
      <c r="E4084" s="5" t="s">
        <v>10605</v>
      </c>
      <c r="F4084" s="4">
        <v>9.8962500000000002</v>
      </c>
      <c r="G4084" s="6">
        <v>48346</v>
      </c>
      <c r="H4084" s="3" t="s">
        <v>10644</v>
      </c>
      <c r="I4084" s="3" t="s">
        <v>10645</v>
      </c>
      <c r="J4084" s="3" t="s">
        <v>10646</v>
      </c>
      <c r="K4084" s="5" t="s">
        <v>611</v>
      </c>
      <c r="L4084" s="5">
        <v>1</v>
      </c>
      <c r="M4084" s="5" t="s">
        <v>612</v>
      </c>
      <c r="N4084" s="5">
        <f>VLOOKUP(M4084,[1]ArchetypeScores!E:N,10,FALSE)</f>
        <v>1</v>
      </c>
      <c r="O4084" s="5">
        <f>VLOOKUP(M4084,[1]ArchetypeScores!E:O,11,FALSE)</f>
        <v>-2</v>
      </c>
      <c r="P4084" s="5">
        <f>VLOOKUP(M4084,[1]ArchetypeScores!E:P,12,FALSE)</f>
        <v>-1</v>
      </c>
      <c r="Q4084" s="2" t="str">
        <f>VLOOKUP(M4084,[1]ArchetypeScores!E:W,19,FALSE)</f>
        <v>Consumer (including agriculture and tourism)</v>
      </c>
      <c r="R4084" s="2">
        <f>VLOOKUP(M4084,[1]ArchetypeScores!E:I,5,FALSE)</f>
        <v>0</v>
      </c>
      <c r="S4084" s="2">
        <f>VLOOKUP(M4084,[1]ArchetypeScores!E:K,7,FALSE)</f>
        <v>0</v>
      </c>
      <c r="T4084" s="2" t="str">
        <f t="shared" si="65"/>
        <v>Not A&amp;R positive</v>
      </c>
    </row>
    <row r="4085" spans="1:20" x14ac:dyDescent="0.3">
      <c r="A4085" s="2" t="s">
        <v>10602</v>
      </c>
      <c r="B4085" s="3" t="s">
        <v>10890</v>
      </c>
      <c r="C4085" s="3" t="s">
        <v>10891</v>
      </c>
      <c r="D4085" s="4">
        <v>65</v>
      </c>
      <c r="E4085" s="5" t="s">
        <v>10605</v>
      </c>
      <c r="F4085" s="4">
        <v>0.62385000000000002</v>
      </c>
      <c r="G4085" s="6">
        <v>48350</v>
      </c>
      <c r="H4085" s="3" t="s">
        <v>10644</v>
      </c>
      <c r="I4085" s="3" t="s">
        <v>10645</v>
      </c>
      <c r="J4085" s="3" t="s">
        <v>10646</v>
      </c>
      <c r="K4085" s="5" t="s">
        <v>38</v>
      </c>
      <c r="L4085" s="5">
        <v>21</v>
      </c>
      <c r="M4085" s="5" t="s">
        <v>302</v>
      </c>
      <c r="N4085" s="5">
        <f>VLOOKUP(M4085,[1]ArchetypeScores!E:N,10,FALSE)</f>
        <v>0</v>
      </c>
      <c r="O4085" s="5">
        <f>VLOOKUP(M4085,[1]ArchetypeScores!E:O,11,FALSE)</f>
        <v>-1</v>
      </c>
      <c r="P4085" s="5">
        <f>VLOOKUP(M4085,[1]ArchetypeScores!E:P,12,FALSE)</f>
        <v>0</v>
      </c>
      <c r="Q4085" s="2" t="str">
        <f>VLOOKUP(M4085,[1]ArchetypeScores!E:W,19,FALSE)</f>
        <v>Consumer (including agriculture and tourism)</v>
      </c>
      <c r="R4085" s="2">
        <f>VLOOKUP(M4085,[1]ArchetypeScores!E:I,5,FALSE)</f>
        <v>0</v>
      </c>
      <c r="S4085" s="2">
        <f>VLOOKUP(M4085,[1]ArchetypeScores!E:K,7,FALSE)</f>
        <v>0</v>
      </c>
      <c r="T4085" s="2" t="str">
        <f t="shared" si="65"/>
        <v>Not A&amp;R positive</v>
      </c>
    </row>
    <row r="4086" spans="1:20" x14ac:dyDescent="0.3">
      <c r="A4086" s="2" t="s">
        <v>10602</v>
      </c>
      <c r="B4086" s="8" t="s">
        <v>10892</v>
      </c>
      <c r="C4086" s="3" t="s">
        <v>10893</v>
      </c>
      <c r="D4086" s="4">
        <v>1650</v>
      </c>
      <c r="E4086" s="5" t="s">
        <v>10605</v>
      </c>
      <c r="F4086" s="4">
        <v>15.181649999999999</v>
      </c>
      <c r="G4086" s="6">
        <v>48401</v>
      </c>
      <c r="H4086" s="3" t="s">
        <v>10654</v>
      </c>
      <c r="I4086" s="3" t="s">
        <v>10655</v>
      </c>
      <c r="J4086" s="3" t="s">
        <v>10894</v>
      </c>
      <c r="K4086" s="5" t="s">
        <v>57</v>
      </c>
      <c r="L4086" s="5">
        <v>17</v>
      </c>
      <c r="M4086" s="5" t="s">
        <v>210</v>
      </c>
      <c r="N4086" s="5">
        <f>VLOOKUP(M4086,[1]ArchetypeScores!E:N,10,FALSE)</f>
        <v>0</v>
      </c>
      <c r="O4086" s="5">
        <f>VLOOKUP(M4086,[1]ArchetypeScores!E:O,11,FALSE)</f>
        <v>-1</v>
      </c>
      <c r="P4086" s="5">
        <f>VLOOKUP(M4086,[1]ArchetypeScores!E:P,12,FALSE)</f>
        <v>0</v>
      </c>
      <c r="Q4086" s="2" t="str">
        <f>VLOOKUP(M4086,[1]ArchetypeScores!E:W,19,FALSE)</f>
        <v>Consumer (including agriculture and tourism)</v>
      </c>
      <c r="R4086" s="2">
        <f>VLOOKUP(M4086,[1]ArchetypeScores!E:I,5,FALSE)</f>
        <v>0</v>
      </c>
      <c r="S4086" s="2">
        <f>VLOOKUP(M4086,[1]ArchetypeScores!E:K,7,FALSE)</f>
        <v>0</v>
      </c>
      <c r="T4086" s="2" t="str">
        <f t="shared" si="65"/>
        <v>Not A&amp;R positive</v>
      </c>
    </row>
    <row r="4087" spans="1:20" x14ac:dyDescent="0.3">
      <c r="A4087" s="2" t="s">
        <v>10602</v>
      </c>
      <c r="B4087" s="3" t="s">
        <v>1320</v>
      </c>
      <c r="C4087" s="3" t="s">
        <v>10895</v>
      </c>
      <c r="D4087" s="4">
        <v>573.6</v>
      </c>
      <c r="E4087" s="5" t="s">
        <v>10605</v>
      </c>
      <c r="F4087" s="4">
        <v>5.5052700000000003</v>
      </c>
      <c r="G4087" s="6">
        <v>48327</v>
      </c>
      <c r="H4087" s="3" t="s">
        <v>10644</v>
      </c>
      <c r="I4087" s="3" t="s">
        <v>10645</v>
      </c>
      <c r="J4087" s="3" t="s">
        <v>10664</v>
      </c>
      <c r="K4087" s="5" t="s">
        <v>61</v>
      </c>
      <c r="L4087" s="5">
        <v>5</v>
      </c>
      <c r="M4087" s="5" t="s">
        <v>62</v>
      </c>
      <c r="N4087" s="5">
        <f>VLOOKUP(M4087,[1]ArchetypeScores!E:N,10,FALSE)</f>
        <v>0</v>
      </c>
      <c r="O4087" s="5">
        <f>VLOOKUP(M4087,[1]ArchetypeScores!E:O,11,FALSE)</f>
        <v>-1</v>
      </c>
      <c r="P4087" s="5">
        <f>VLOOKUP(M4087,[1]ArchetypeScores!E:P,12,FALSE)</f>
        <v>0</v>
      </c>
      <c r="Q4087" s="2" t="str">
        <f>VLOOKUP(M4087,[1]ArchetypeScores!E:W,19,FALSE)</f>
        <v>Health care</v>
      </c>
      <c r="R4087" s="2">
        <f>VLOOKUP(M4087,[1]ArchetypeScores!E:I,5,FALSE)</f>
        <v>0</v>
      </c>
      <c r="S4087" s="2">
        <f>VLOOKUP(M4087,[1]ArchetypeScores!E:K,7,FALSE)</f>
        <v>0</v>
      </c>
      <c r="T4087" s="2" t="str">
        <f t="shared" si="65"/>
        <v>Not A&amp;R positive</v>
      </c>
    </row>
    <row r="4088" spans="1:20" x14ac:dyDescent="0.3">
      <c r="A4088" s="2" t="s">
        <v>10896</v>
      </c>
      <c r="B4088" s="7" t="s">
        <v>10897</v>
      </c>
      <c r="C4088" s="3" t="s">
        <v>10898</v>
      </c>
      <c r="D4088" s="4">
        <v>1000</v>
      </c>
      <c r="E4088" s="5" t="s">
        <v>10899</v>
      </c>
      <c r="F4088" s="4">
        <v>2.3633500000000001</v>
      </c>
      <c r="G4088" s="6">
        <v>48435</v>
      </c>
      <c r="H4088" s="3" t="s">
        <v>10900</v>
      </c>
      <c r="I4088" s="3"/>
      <c r="J4088" s="3"/>
      <c r="K4088" s="5" t="s">
        <v>38</v>
      </c>
      <c r="L4088" s="5">
        <v>1</v>
      </c>
      <c r="M4088" s="5" t="s">
        <v>43</v>
      </c>
      <c r="N4088" s="5">
        <f>VLOOKUP(M4088,[1]ArchetypeScores!E:N,10,FALSE)</f>
        <v>0</v>
      </c>
      <c r="O4088" s="5">
        <f>VLOOKUP(M4088,[1]ArchetypeScores!E:O,11,FALSE)</f>
        <v>-1</v>
      </c>
      <c r="P4088" s="5">
        <f>VLOOKUP(M4088,[1]ArchetypeScores!E:P,12,FALSE)</f>
        <v>0</v>
      </c>
      <c r="Q4088" s="2" t="str">
        <f>VLOOKUP(M4088,[1]ArchetypeScores!E:W,19,FALSE)</f>
        <v>Consumer (including agriculture and tourism)</v>
      </c>
      <c r="R4088" s="2">
        <f>VLOOKUP(M4088,[1]ArchetypeScores!E:I,5,FALSE)</f>
        <v>0</v>
      </c>
      <c r="S4088" s="2">
        <f>VLOOKUP(M4088,[1]ArchetypeScores!E:K,7,FALSE)</f>
        <v>0</v>
      </c>
      <c r="T4088" s="2" t="str">
        <f t="shared" si="65"/>
        <v>Not A&amp;R positive</v>
      </c>
    </row>
    <row r="4089" spans="1:20" x14ac:dyDescent="0.3">
      <c r="A4089" s="2" t="s">
        <v>10896</v>
      </c>
      <c r="B4089" s="3" t="s">
        <v>10901</v>
      </c>
      <c r="C4089" s="3" t="s">
        <v>10902</v>
      </c>
      <c r="D4089" s="4">
        <v>1000</v>
      </c>
      <c r="E4089" s="5" t="s">
        <v>10899</v>
      </c>
      <c r="F4089" s="4">
        <v>2.2077</v>
      </c>
      <c r="G4089" s="6">
        <v>48433</v>
      </c>
      <c r="H4089" s="3" t="s">
        <v>10903</v>
      </c>
      <c r="I4089" s="3"/>
      <c r="J4089" s="3"/>
      <c r="K4089" s="5" t="s">
        <v>67</v>
      </c>
      <c r="L4089" s="5">
        <v>2</v>
      </c>
      <c r="M4089" s="5" t="s">
        <v>68</v>
      </c>
      <c r="N4089" s="5">
        <f>VLOOKUP(M4089,[1]ArchetypeScores!E:N,10,FALSE)</f>
        <v>0</v>
      </c>
      <c r="O4089" s="5">
        <f>VLOOKUP(M4089,[1]ArchetypeScores!E:O,11,FALSE)</f>
        <v>-1</v>
      </c>
      <c r="P4089" s="5">
        <f>VLOOKUP(M4089,[1]ArchetypeScores!E:P,12,FALSE)</f>
        <v>0</v>
      </c>
      <c r="Q4089" s="2" t="str">
        <f>VLOOKUP(M4089,[1]ArchetypeScores!E:W,19,FALSE)</f>
        <v>Untargeted</v>
      </c>
      <c r="R4089" s="2">
        <f>VLOOKUP(M4089,[1]ArchetypeScores!E:I,5,FALSE)</f>
        <v>0</v>
      </c>
      <c r="S4089" s="2">
        <f>VLOOKUP(M4089,[1]ArchetypeScores!E:K,7,FALSE)</f>
        <v>0</v>
      </c>
      <c r="T4089" s="2" t="str">
        <f t="shared" si="65"/>
        <v>Not A&amp;R positive</v>
      </c>
    </row>
    <row r="4090" spans="1:20" x14ac:dyDescent="0.3">
      <c r="A4090" s="2" t="s">
        <v>10896</v>
      </c>
      <c r="B4090" s="3" t="s">
        <v>10904</v>
      </c>
      <c r="C4090" s="3" t="s">
        <v>10904</v>
      </c>
      <c r="D4090" s="4">
        <v>315</v>
      </c>
      <c r="E4090" s="5" t="s">
        <v>10899</v>
      </c>
      <c r="F4090" s="4">
        <v>0.73358999999999996</v>
      </c>
      <c r="G4090" s="6">
        <v>48432</v>
      </c>
      <c r="H4090" s="3" t="s">
        <v>10905</v>
      </c>
      <c r="I4090" s="3"/>
      <c r="J4090" s="3"/>
      <c r="K4090" s="5" t="s">
        <v>89</v>
      </c>
      <c r="L4090" s="5">
        <v>3</v>
      </c>
      <c r="M4090" s="5" t="s">
        <v>1225</v>
      </c>
      <c r="N4090" s="5">
        <f>VLOOKUP(M4090,[1]ArchetypeScores!E:N,10,FALSE)</f>
        <v>1</v>
      </c>
      <c r="O4090" s="5">
        <f>VLOOKUP(M4090,[1]ArchetypeScores!E:O,11,FALSE)</f>
        <v>0</v>
      </c>
      <c r="P4090" s="5">
        <f>VLOOKUP(M4090,[1]ArchetypeScores!E:P,12,FALSE)</f>
        <v>0</v>
      </c>
      <c r="Q4090" s="2" t="str">
        <f>VLOOKUP(M4090,[1]ArchetypeScores!E:W,19,FALSE)</f>
        <v>Other sector</v>
      </c>
      <c r="R4090" s="2">
        <f>VLOOKUP(M4090,[1]ArchetypeScores!E:I,5,FALSE)</f>
        <v>0</v>
      </c>
      <c r="S4090" s="2">
        <f>VLOOKUP(M4090,[1]ArchetypeScores!E:K,7,FALSE)</f>
        <v>0</v>
      </c>
      <c r="T4090" s="2" t="str">
        <f t="shared" si="65"/>
        <v>Not A&amp;R positive</v>
      </c>
    </row>
    <row r="4091" spans="1:20" x14ac:dyDescent="0.3">
      <c r="A4091" s="2" t="s">
        <v>10896</v>
      </c>
      <c r="B4091" s="7" t="s">
        <v>10906</v>
      </c>
      <c r="C4091" s="3" t="s">
        <v>10907</v>
      </c>
      <c r="D4091" s="4">
        <v>170</v>
      </c>
      <c r="E4091" s="5" t="s">
        <v>10899</v>
      </c>
      <c r="F4091" s="4">
        <v>0.40177000000000002</v>
      </c>
      <c r="G4091" s="6">
        <v>48434</v>
      </c>
      <c r="H4091" s="3" t="s">
        <v>10908</v>
      </c>
      <c r="I4091" s="3"/>
      <c r="J4091" s="3"/>
      <c r="K4091" s="5" t="s">
        <v>38</v>
      </c>
      <c r="L4091" s="5">
        <v>1</v>
      </c>
      <c r="M4091" s="5" t="s">
        <v>43</v>
      </c>
      <c r="N4091" s="5">
        <f>VLOOKUP(M4091,[1]ArchetypeScores!E:N,10,FALSE)</f>
        <v>0</v>
      </c>
      <c r="O4091" s="5">
        <f>VLOOKUP(M4091,[1]ArchetypeScores!E:O,11,FALSE)</f>
        <v>-1</v>
      </c>
      <c r="P4091" s="5">
        <f>VLOOKUP(M4091,[1]ArchetypeScores!E:P,12,FALSE)</f>
        <v>0</v>
      </c>
      <c r="Q4091" s="2" t="str">
        <f>VLOOKUP(M4091,[1]ArchetypeScores!E:W,19,FALSE)</f>
        <v>Consumer (including agriculture and tourism)</v>
      </c>
      <c r="R4091" s="2">
        <f>VLOOKUP(M4091,[1]ArchetypeScores!E:I,5,FALSE)</f>
        <v>0</v>
      </c>
      <c r="S4091" s="2">
        <f>VLOOKUP(M4091,[1]ArchetypeScores!E:K,7,FALSE)</f>
        <v>0</v>
      </c>
      <c r="T4091" s="2" t="str">
        <f t="shared" si="65"/>
        <v>Not A&amp;R positive</v>
      </c>
    </row>
    <row r="4092" spans="1:20" x14ac:dyDescent="0.3">
      <c r="A4092" s="2" t="s">
        <v>10896</v>
      </c>
      <c r="B4092" s="3" t="s">
        <v>10909</v>
      </c>
      <c r="C4092" s="3" t="s">
        <v>10910</v>
      </c>
      <c r="D4092" s="4"/>
      <c r="E4092" s="5" t="s">
        <v>10899</v>
      </c>
      <c r="F4092" s="4">
        <v>0</v>
      </c>
      <c r="G4092" s="6">
        <v>48436</v>
      </c>
      <c r="H4092" s="3" t="s">
        <v>10911</v>
      </c>
      <c r="I4092" s="3"/>
      <c r="J4092" s="3"/>
      <c r="K4092" s="5" t="s">
        <v>611</v>
      </c>
      <c r="L4092" s="5">
        <v>1</v>
      </c>
      <c r="M4092" s="5" t="s">
        <v>612</v>
      </c>
      <c r="N4092" s="5">
        <f>VLOOKUP(M4092,[1]ArchetypeScores!E:N,10,FALSE)</f>
        <v>1</v>
      </c>
      <c r="O4092" s="5">
        <f>VLOOKUP(M4092,[1]ArchetypeScores!E:O,11,FALSE)</f>
        <v>-2</v>
      </c>
      <c r="P4092" s="5">
        <f>VLOOKUP(M4092,[1]ArchetypeScores!E:P,12,FALSE)</f>
        <v>-1</v>
      </c>
      <c r="Q4092" s="2" t="str">
        <f>VLOOKUP(M4092,[1]ArchetypeScores!E:W,19,FALSE)</f>
        <v>Consumer (including agriculture and tourism)</v>
      </c>
      <c r="R4092" s="2">
        <f>VLOOKUP(M4092,[1]ArchetypeScores!E:I,5,FALSE)</f>
        <v>0</v>
      </c>
      <c r="S4092" s="2">
        <f>VLOOKUP(M4092,[1]ArchetypeScores!E:K,7,FALSE)</f>
        <v>0</v>
      </c>
      <c r="T4092" s="2" t="str">
        <f t="shared" si="65"/>
        <v>Not A&amp;R positive</v>
      </c>
    </row>
    <row r="4093" spans="1:20" x14ac:dyDescent="0.3">
      <c r="A4093" s="2" t="s">
        <v>10912</v>
      </c>
      <c r="B4093" s="3" t="s">
        <v>10913</v>
      </c>
      <c r="C4093" s="3" t="s">
        <v>10914</v>
      </c>
      <c r="D4093" s="4">
        <v>10</v>
      </c>
      <c r="E4093" s="5" t="s">
        <v>10915</v>
      </c>
      <c r="F4093" s="4">
        <v>9.2460000000000001E-2</v>
      </c>
      <c r="G4093" s="6">
        <v>48466</v>
      </c>
      <c r="H4093" s="3" t="s">
        <v>10916</v>
      </c>
      <c r="I4093" s="3"/>
      <c r="J4093" s="3"/>
      <c r="K4093" s="5" t="s">
        <v>269</v>
      </c>
      <c r="L4093" s="5">
        <v>2</v>
      </c>
      <c r="M4093" s="5" t="s">
        <v>3963</v>
      </c>
      <c r="N4093" s="5">
        <f>VLOOKUP(M4093,[1]ArchetypeScores!E:N,10,FALSE)</f>
        <v>1</v>
      </c>
      <c r="O4093" s="5">
        <f>VLOOKUP(M4093,[1]ArchetypeScores!E:O,11,FALSE)</f>
        <v>-1</v>
      </c>
      <c r="P4093" s="5">
        <f>VLOOKUP(M4093,[1]ArchetypeScores!E:P,12,FALSE)</f>
        <v>0</v>
      </c>
      <c r="Q4093" s="2" t="str">
        <f>VLOOKUP(M4093,[1]ArchetypeScores!E:W,19,FALSE)</f>
        <v>Untargeted</v>
      </c>
      <c r="R4093" s="2">
        <f>VLOOKUP(M4093,[1]ArchetypeScores!E:I,5,FALSE)</f>
        <v>0</v>
      </c>
      <c r="S4093" s="2">
        <f>VLOOKUP(M4093,[1]ArchetypeScores!E:K,7,FALSE)</f>
        <v>0</v>
      </c>
      <c r="T4093" s="2" t="str">
        <f t="shared" si="65"/>
        <v>Not A&amp;R positive</v>
      </c>
    </row>
    <row r="4094" spans="1:20" x14ac:dyDescent="0.3">
      <c r="A4094" s="2" t="s">
        <v>10912</v>
      </c>
      <c r="B4094" s="3" t="s">
        <v>10917</v>
      </c>
      <c r="C4094" s="10" t="s">
        <v>10918</v>
      </c>
      <c r="D4094" s="4">
        <v>1</v>
      </c>
      <c r="E4094" s="5" t="s">
        <v>10915</v>
      </c>
      <c r="F4094" s="4">
        <v>9.1599999999999997E-3</v>
      </c>
      <c r="G4094" s="6">
        <v>48443</v>
      </c>
      <c r="H4094" s="3" t="s">
        <v>10919</v>
      </c>
      <c r="I4094" s="3" t="s">
        <v>10920</v>
      </c>
      <c r="J4094" s="3"/>
      <c r="K4094" s="5" t="s">
        <v>291</v>
      </c>
      <c r="L4094" s="5">
        <v>2</v>
      </c>
      <c r="M4094" s="5" t="s">
        <v>6203</v>
      </c>
      <c r="N4094" s="5">
        <f>VLOOKUP(M4094,[1]ArchetypeScores!E:N,10,FALSE)</f>
        <v>1</v>
      </c>
      <c r="O4094" s="5">
        <f>VLOOKUP(M4094,[1]ArchetypeScores!E:O,11,FALSE)</f>
        <v>0</v>
      </c>
      <c r="P4094" s="5">
        <f>VLOOKUP(M4094,[1]ArchetypeScores!E:P,12,FALSE)</f>
        <v>0</v>
      </c>
      <c r="Q4094" s="2" t="str">
        <f>VLOOKUP(M4094,[1]ArchetypeScores!E:W,19,FALSE)</f>
        <v>Education and training</v>
      </c>
      <c r="R4094" s="2">
        <f>VLOOKUP(M4094,[1]ArchetypeScores!E:I,5,FALSE)</f>
        <v>1</v>
      </c>
      <c r="S4094" s="2">
        <f>VLOOKUP(M4094,[1]ArchetypeScores!E:K,7,FALSE)</f>
        <v>1</v>
      </c>
      <c r="T4094" s="2" t="str">
        <f t="shared" si="65"/>
        <v>Both</v>
      </c>
    </row>
    <row r="4095" spans="1:20" x14ac:dyDescent="0.3">
      <c r="A4095" s="2" t="s">
        <v>10912</v>
      </c>
      <c r="B4095" s="3" t="s">
        <v>10917</v>
      </c>
      <c r="C4095" s="3" t="s">
        <v>10921</v>
      </c>
      <c r="D4095" s="4">
        <v>1</v>
      </c>
      <c r="E4095" s="5" t="s">
        <v>10915</v>
      </c>
      <c r="F4095" s="4">
        <v>9.3500000000000007E-3</v>
      </c>
      <c r="G4095" s="6">
        <v>48459</v>
      </c>
      <c r="H4095" s="3" t="s">
        <v>10922</v>
      </c>
      <c r="I4095" s="3" t="s">
        <v>10923</v>
      </c>
      <c r="J4095" s="3"/>
      <c r="K4095" s="5" t="s">
        <v>291</v>
      </c>
      <c r="L4095" s="5">
        <v>2</v>
      </c>
      <c r="M4095" s="5" t="s">
        <v>6203</v>
      </c>
      <c r="N4095" s="5">
        <f>VLOOKUP(M4095,[1]ArchetypeScores!E:N,10,FALSE)</f>
        <v>1</v>
      </c>
      <c r="O4095" s="5">
        <f>VLOOKUP(M4095,[1]ArchetypeScores!E:O,11,FALSE)</f>
        <v>0</v>
      </c>
      <c r="P4095" s="5">
        <f>VLOOKUP(M4095,[1]ArchetypeScores!E:P,12,FALSE)</f>
        <v>0</v>
      </c>
      <c r="Q4095" s="2" t="str">
        <f>VLOOKUP(M4095,[1]ArchetypeScores!E:W,19,FALSE)</f>
        <v>Education and training</v>
      </c>
      <c r="R4095" s="2">
        <f>VLOOKUP(M4095,[1]ArchetypeScores!E:I,5,FALSE)</f>
        <v>1</v>
      </c>
      <c r="S4095" s="2">
        <f>VLOOKUP(M4095,[1]ArchetypeScores!E:K,7,FALSE)</f>
        <v>1</v>
      </c>
      <c r="T4095" s="2" t="str">
        <f t="shared" si="65"/>
        <v>Both</v>
      </c>
    </row>
    <row r="4096" spans="1:20" x14ac:dyDescent="0.3">
      <c r="A4096" s="2" t="s">
        <v>10912</v>
      </c>
      <c r="B4096" s="3" t="s">
        <v>10924</v>
      </c>
      <c r="C4096" s="3" t="s">
        <v>10925</v>
      </c>
      <c r="D4096" s="4">
        <v>8.6999999999999993</v>
      </c>
      <c r="E4096" s="5" t="s">
        <v>10915</v>
      </c>
      <c r="F4096" s="4">
        <v>7.9729999999999995E-2</v>
      </c>
      <c r="G4096" s="6">
        <v>48445</v>
      </c>
      <c r="H4096" s="3" t="s">
        <v>10926</v>
      </c>
      <c r="I4096" s="3" t="s">
        <v>10920</v>
      </c>
      <c r="J4096" s="3"/>
      <c r="K4096" s="5" t="s">
        <v>71</v>
      </c>
      <c r="L4096" s="5">
        <v>2</v>
      </c>
      <c r="M4096" s="5" t="s">
        <v>2542</v>
      </c>
      <c r="N4096" s="5">
        <f>VLOOKUP(M4096,[1]ArchetypeScores!E:N,10,FALSE)</f>
        <v>0</v>
      </c>
      <c r="O4096" s="5">
        <f>VLOOKUP(M4096,[1]ArchetypeScores!E:O,11,FALSE)</f>
        <v>-1</v>
      </c>
      <c r="P4096" s="5">
        <f>VLOOKUP(M4096,[1]ArchetypeScores!E:P,12,FALSE)</f>
        <v>0</v>
      </c>
      <c r="Q4096" s="2" t="str">
        <f>VLOOKUP(M4096,[1]ArchetypeScores!E:W,19,FALSE)</f>
        <v>Industrials - other</v>
      </c>
      <c r="R4096" s="2">
        <f>VLOOKUP(M4096,[1]ArchetypeScores!E:I,5,FALSE)</f>
        <v>0</v>
      </c>
      <c r="S4096" s="2">
        <f>VLOOKUP(M4096,[1]ArchetypeScores!E:K,7,FALSE)</f>
        <v>0</v>
      </c>
      <c r="T4096" s="2" t="str">
        <f t="shared" si="65"/>
        <v>Not A&amp;R positive</v>
      </c>
    </row>
    <row r="4097" spans="1:20" x14ac:dyDescent="0.3">
      <c r="A4097" s="2" t="s">
        <v>10912</v>
      </c>
      <c r="B4097" s="3" t="s">
        <v>10927</v>
      </c>
      <c r="C4097" s="3" t="s">
        <v>10928</v>
      </c>
      <c r="D4097" s="4">
        <v>3</v>
      </c>
      <c r="E4097" s="5" t="s">
        <v>10915</v>
      </c>
      <c r="F4097" s="4">
        <v>2.8049999999999999E-2</v>
      </c>
      <c r="G4097" s="6">
        <v>48453</v>
      </c>
      <c r="H4097" s="3" t="s">
        <v>10929</v>
      </c>
      <c r="I4097" s="3" t="s">
        <v>10923</v>
      </c>
      <c r="J4097" s="3"/>
      <c r="K4097" s="5" t="s">
        <v>57</v>
      </c>
      <c r="L4097" s="5">
        <v>29</v>
      </c>
      <c r="M4097" s="5" t="s">
        <v>58</v>
      </c>
      <c r="N4097" s="5">
        <f>VLOOKUP(M4097,[1]ArchetypeScores!E:N,10,FALSE)</f>
        <v>0</v>
      </c>
      <c r="O4097" s="5">
        <f>VLOOKUP(M4097,[1]ArchetypeScores!E:O,11,FALSE)</f>
        <v>-1</v>
      </c>
      <c r="P4097" s="5">
        <f>VLOOKUP(M4097,[1]ArchetypeScores!E:P,12,FALSE)</f>
        <v>0</v>
      </c>
      <c r="Q4097" s="2" t="str">
        <f>VLOOKUP(M4097,[1]ArchetypeScores!E:W,19,FALSE)</f>
        <v>Untargeted</v>
      </c>
      <c r="R4097" s="2">
        <f>VLOOKUP(M4097,[1]ArchetypeScores!E:I,5,FALSE)</f>
        <v>0</v>
      </c>
      <c r="S4097" s="2">
        <f>VLOOKUP(M4097,[1]ArchetypeScores!E:K,7,FALSE)</f>
        <v>0</v>
      </c>
      <c r="T4097" s="2" t="str">
        <f t="shared" si="65"/>
        <v>Not A&amp;R positive</v>
      </c>
    </row>
    <row r="4098" spans="1:20" x14ac:dyDescent="0.3">
      <c r="A4098" s="2" t="s">
        <v>10912</v>
      </c>
      <c r="B4098" s="8" t="s">
        <v>10930</v>
      </c>
      <c r="C4098" s="3" t="s">
        <v>10931</v>
      </c>
      <c r="D4098" s="4">
        <v>0.85</v>
      </c>
      <c r="E4098" s="5" t="s">
        <v>10915</v>
      </c>
      <c r="F4098" s="4">
        <v>7.9500000000000005E-3</v>
      </c>
      <c r="G4098" s="6">
        <v>48461</v>
      </c>
      <c r="H4098" s="3" t="s">
        <v>10929</v>
      </c>
      <c r="I4098" s="3" t="s">
        <v>10923</v>
      </c>
      <c r="J4098" s="3"/>
      <c r="K4098" s="5" t="s">
        <v>25</v>
      </c>
      <c r="L4098" s="5">
        <v>18</v>
      </c>
      <c r="M4098" s="5" t="s">
        <v>10932</v>
      </c>
      <c r="N4098" s="5">
        <f>VLOOKUP(M4098,[1]ArchetypeScores!E:N,10,FALSE)</f>
        <v>1</v>
      </c>
      <c r="O4098" s="5">
        <f>VLOOKUP(M4098,[1]ArchetypeScores!E:O,11,FALSE)</f>
        <v>-1</v>
      </c>
      <c r="P4098" s="5">
        <f>VLOOKUP(M4098,[1]ArchetypeScores!E:P,12,FALSE)</f>
        <v>0</v>
      </c>
      <c r="Q4098" s="2" t="e">
        <f>VLOOKUP(M4098,[1]ArchetypeScores!E:W,19,FALSE)</f>
        <v>#N/A</v>
      </c>
      <c r="R4098" s="2">
        <f>VLOOKUP(M4098,[1]ArchetypeScores!E:I,5,FALSE)</f>
        <v>1</v>
      </c>
      <c r="S4098" s="2">
        <f>VLOOKUP(M4098,[1]ArchetypeScores!E:K,7,FALSE)</f>
        <v>1</v>
      </c>
      <c r="T4098" s="2" t="str">
        <f t="shared" ref="T4098:T4161" si="66">IF(AND(R4098=1,S4098=1),"Both",IF(AND(R4098=1,S4098=0),"Direct only",IF(AND(R4098=0,S4098=1),"Indirect only","Not A&amp;R positive")))</f>
        <v>Both</v>
      </c>
    </row>
    <row r="4099" spans="1:20" x14ac:dyDescent="0.3">
      <c r="A4099" s="2" t="s">
        <v>10912</v>
      </c>
      <c r="B4099" s="7" t="s">
        <v>10933</v>
      </c>
      <c r="C4099" s="3" t="s">
        <v>10934</v>
      </c>
      <c r="D4099" s="4">
        <v>1.5</v>
      </c>
      <c r="E4099" s="5" t="s">
        <v>10915</v>
      </c>
      <c r="F4099" s="4">
        <v>1.3509999999999999E-2</v>
      </c>
      <c r="G4099" s="6">
        <v>48474</v>
      </c>
      <c r="H4099" s="3" t="s">
        <v>10935</v>
      </c>
      <c r="I4099" s="3" t="s">
        <v>10936</v>
      </c>
      <c r="J4099" s="3"/>
      <c r="K4099" s="5" t="s">
        <v>38</v>
      </c>
      <c r="L4099" s="5">
        <v>1</v>
      </c>
      <c r="M4099" s="5" t="s">
        <v>43</v>
      </c>
      <c r="N4099" s="5">
        <f>VLOOKUP(M4099,[1]ArchetypeScores!E:N,10,FALSE)</f>
        <v>0</v>
      </c>
      <c r="O4099" s="5">
        <f>VLOOKUP(M4099,[1]ArchetypeScores!E:O,11,FALSE)</f>
        <v>-1</v>
      </c>
      <c r="P4099" s="5">
        <f>VLOOKUP(M4099,[1]ArchetypeScores!E:P,12,FALSE)</f>
        <v>0</v>
      </c>
      <c r="Q4099" s="2" t="str">
        <f>VLOOKUP(M4099,[1]ArchetypeScores!E:W,19,FALSE)</f>
        <v>Consumer (including agriculture and tourism)</v>
      </c>
      <c r="R4099" s="2">
        <f>VLOOKUP(M4099,[1]ArchetypeScores!E:I,5,FALSE)</f>
        <v>0</v>
      </c>
      <c r="S4099" s="2">
        <f>VLOOKUP(M4099,[1]ArchetypeScores!E:K,7,FALSE)</f>
        <v>0</v>
      </c>
      <c r="T4099" s="2" t="str">
        <f t="shared" si="66"/>
        <v>Not A&amp;R positive</v>
      </c>
    </row>
    <row r="4100" spans="1:20" x14ac:dyDescent="0.3">
      <c r="A4100" s="2" t="s">
        <v>10912</v>
      </c>
      <c r="B4100" s="3" t="s">
        <v>10937</v>
      </c>
      <c r="C4100" s="3" t="s">
        <v>10938</v>
      </c>
      <c r="D4100" s="4">
        <v>8</v>
      </c>
      <c r="E4100" s="5" t="s">
        <v>10915</v>
      </c>
      <c r="F4100" s="4">
        <v>7.2050000000000003E-2</v>
      </c>
      <c r="G4100" s="6">
        <v>48475</v>
      </c>
      <c r="H4100" s="3" t="s">
        <v>10935</v>
      </c>
      <c r="I4100" s="3" t="s">
        <v>10936</v>
      </c>
      <c r="J4100" s="3"/>
      <c r="K4100" s="5" t="s">
        <v>154</v>
      </c>
      <c r="L4100" s="5">
        <v>4</v>
      </c>
      <c r="M4100" s="5" t="s">
        <v>2047</v>
      </c>
      <c r="N4100" s="5">
        <f>VLOOKUP(M4100,[1]ArchetypeScores!E:N,10,FALSE)</f>
        <v>1</v>
      </c>
      <c r="O4100" s="5">
        <f>VLOOKUP(M4100,[1]ArchetypeScores!E:O,11,FALSE)</f>
        <v>-2</v>
      </c>
      <c r="P4100" s="5">
        <f>VLOOKUP(M4100,[1]ArchetypeScores!E:P,12,FALSE)</f>
        <v>0</v>
      </c>
      <c r="Q4100" s="2" t="str">
        <f>VLOOKUP(M4100,[1]ArchetypeScores!E:W,19,FALSE)</f>
        <v>Education and training</v>
      </c>
      <c r="R4100" s="2">
        <f>VLOOKUP(M4100,[1]ArchetypeScores!E:I,5,FALSE)</f>
        <v>0</v>
      </c>
      <c r="S4100" s="2">
        <f>VLOOKUP(M4100,[1]ArchetypeScores!E:K,7,FALSE)</f>
        <v>0</v>
      </c>
      <c r="T4100" s="2" t="str">
        <f t="shared" si="66"/>
        <v>Not A&amp;R positive</v>
      </c>
    </row>
    <row r="4101" spans="1:20" x14ac:dyDescent="0.3">
      <c r="A4101" s="2" t="s">
        <v>10912</v>
      </c>
      <c r="B4101" s="3" t="s">
        <v>10939</v>
      </c>
      <c r="C4101" s="3" t="s">
        <v>10940</v>
      </c>
      <c r="D4101" s="4">
        <v>6.4</v>
      </c>
      <c r="E4101" s="5" t="s">
        <v>10915</v>
      </c>
      <c r="F4101" s="4">
        <v>5.985E-2</v>
      </c>
      <c r="G4101" s="6">
        <v>48451</v>
      </c>
      <c r="H4101" s="3" t="s">
        <v>10929</v>
      </c>
      <c r="I4101" s="3" t="s">
        <v>10923</v>
      </c>
      <c r="J4101" s="3"/>
      <c r="K4101" s="5" t="s">
        <v>154</v>
      </c>
      <c r="L4101" s="5">
        <v>1</v>
      </c>
      <c r="M4101" s="5" t="s">
        <v>188</v>
      </c>
      <c r="N4101" s="5">
        <f>VLOOKUP(M4101,[1]ArchetypeScores!E:N,10,FALSE)</f>
        <v>1</v>
      </c>
      <c r="O4101" s="5">
        <f>VLOOKUP(M4101,[1]ArchetypeScores!E:O,11,FALSE)</f>
        <v>-1</v>
      </c>
      <c r="P4101" s="5">
        <f>VLOOKUP(M4101,[1]ArchetypeScores!E:P,12,FALSE)</f>
        <v>0</v>
      </c>
      <c r="Q4101" s="2" t="str">
        <f>VLOOKUP(M4101,[1]ArchetypeScores!E:W,19,FALSE)</f>
        <v>Education and training</v>
      </c>
      <c r="R4101" s="2">
        <f>VLOOKUP(M4101,[1]ArchetypeScores!E:I,5,FALSE)</f>
        <v>0</v>
      </c>
      <c r="S4101" s="2">
        <f>VLOOKUP(M4101,[1]ArchetypeScores!E:K,7,FALSE)</f>
        <v>1</v>
      </c>
      <c r="T4101" s="2" t="str">
        <f t="shared" si="66"/>
        <v>Indirect only</v>
      </c>
    </row>
    <row r="4102" spans="1:20" x14ac:dyDescent="0.3">
      <c r="A4102" s="2" t="s">
        <v>10912</v>
      </c>
      <c r="B4102" s="3" t="s">
        <v>10939</v>
      </c>
      <c r="C4102" s="3" t="s">
        <v>10941</v>
      </c>
      <c r="D4102" s="4">
        <v>6.4</v>
      </c>
      <c r="E4102" s="5" t="s">
        <v>10915</v>
      </c>
      <c r="F4102" s="4">
        <v>5.8650000000000001E-2</v>
      </c>
      <c r="G4102" s="6">
        <v>48439</v>
      </c>
      <c r="H4102" s="3" t="s">
        <v>10942</v>
      </c>
      <c r="I4102" s="3" t="s">
        <v>10920</v>
      </c>
      <c r="J4102" s="3"/>
      <c r="K4102" s="5" t="s">
        <v>154</v>
      </c>
      <c r="L4102" s="5" t="s">
        <v>112</v>
      </c>
      <c r="M4102" s="5" t="s">
        <v>155</v>
      </c>
      <c r="N4102" s="5">
        <f>VLOOKUP(M4102,[1]ArchetypeScores!E:N,10,FALSE)</f>
        <v>1</v>
      </c>
      <c r="O4102" s="5">
        <f>VLOOKUP(M4102,[1]ArchetypeScores!E:O,11,FALSE)</f>
        <v>0</v>
      </c>
      <c r="P4102" s="5">
        <f>VLOOKUP(M4102,[1]ArchetypeScores!E:P,12,FALSE)</f>
        <v>0</v>
      </c>
      <c r="Q4102" s="2" t="str">
        <f>VLOOKUP(M4102,[1]ArchetypeScores!E:W,19,FALSE)</f>
        <v>Education and training</v>
      </c>
      <c r="R4102" s="2">
        <f>VLOOKUP(M4102,[1]ArchetypeScores!E:I,5,FALSE)</f>
        <v>0</v>
      </c>
      <c r="S4102" s="2">
        <f>VLOOKUP(M4102,[1]ArchetypeScores!E:K,7,FALSE)</f>
        <v>1</v>
      </c>
      <c r="T4102" s="2" t="str">
        <f t="shared" si="66"/>
        <v>Indirect only</v>
      </c>
    </row>
    <row r="4103" spans="1:20" x14ac:dyDescent="0.3">
      <c r="A4103" s="2" t="s">
        <v>10912</v>
      </c>
      <c r="B4103" s="3" t="s">
        <v>10943</v>
      </c>
      <c r="C4103" s="3" t="s">
        <v>10944</v>
      </c>
      <c r="D4103" s="4"/>
      <c r="E4103" s="5" t="s">
        <v>10915</v>
      </c>
      <c r="F4103" s="4">
        <v>0</v>
      </c>
      <c r="G4103" s="6">
        <v>48469</v>
      </c>
      <c r="H4103" s="3" t="s">
        <v>10945</v>
      </c>
      <c r="I4103" s="3"/>
      <c r="J4103" s="3"/>
      <c r="K4103" s="5" t="s">
        <v>31</v>
      </c>
      <c r="L4103" s="5">
        <v>3</v>
      </c>
      <c r="M4103" s="5" t="s">
        <v>32</v>
      </c>
      <c r="N4103" s="5">
        <f>VLOOKUP(M4103,[1]ArchetypeScores!E:N,10,FALSE)</f>
        <v>0</v>
      </c>
      <c r="O4103" s="5">
        <f>VLOOKUP(M4103,[1]ArchetypeScores!E:O,11,FALSE)</f>
        <v>0</v>
      </c>
      <c r="P4103" s="5">
        <f>VLOOKUP(M4103,[1]ArchetypeScores!E:P,12,FALSE)</f>
        <v>0</v>
      </c>
      <c r="Q4103" s="2" t="str">
        <f>VLOOKUP(M4103,[1]ArchetypeScores!E:W,19,FALSE)</f>
        <v>Energy and water</v>
      </c>
      <c r="R4103" s="2">
        <f>VLOOKUP(M4103,[1]ArchetypeScores!E:I,5,FALSE)</f>
        <v>0</v>
      </c>
      <c r="S4103" s="2">
        <f>VLOOKUP(M4103,[1]ArchetypeScores!E:K,7,FALSE)</f>
        <v>0</v>
      </c>
      <c r="T4103" s="2" t="str">
        <f t="shared" si="66"/>
        <v>Not A&amp;R positive</v>
      </c>
    </row>
    <row r="4104" spans="1:20" x14ac:dyDescent="0.3">
      <c r="A4104" s="2" t="s">
        <v>10912</v>
      </c>
      <c r="B4104" s="8" t="s">
        <v>10946</v>
      </c>
      <c r="C4104" s="3" t="s">
        <v>10947</v>
      </c>
      <c r="D4104" s="4">
        <v>6.9</v>
      </c>
      <c r="E4104" s="5" t="s">
        <v>10915</v>
      </c>
      <c r="F4104" s="4">
        <v>6.3240000000000005E-2</v>
      </c>
      <c r="G4104" s="6">
        <v>48440</v>
      </c>
      <c r="H4104" s="3" t="s">
        <v>10942</v>
      </c>
      <c r="I4104" s="3" t="s">
        <v>10920</v>
      </c>
      <c r="J4104" s="3"/>
      <c r="K4104" s="5" t="s">
        <v>25</v>
      </c>
      <c r="L4104" s="5">
        <v>15</v>
      </c>
      <c r="M4104" s="5" t="s">
        <v>26</v>
      </c>
      <c r="N4104" s="5">
        <f>VLOOKUP(M4104,[1]ArchetypeScores!E:N,10,FALSE)</f>
        <v>1</v>
      </c>
      <c r="O4104" s="5">
        <f>VLOOKUP(M4104,[1]ArchetypeScores!E:O,11,FALSE)</f>
        <v>-2</v>
      </c>
      <c r="P4104" s="5">
        <f>VLOOKUP(M4104,[1]ArchetypeScores!E:P,12,FALSE)</f>
        <v>0</v>
      </c>
      <c r="Q4104" s="2" t="str">
        <f>VLOOKUP(M4104,[1]ArchetypeScores!E:W,19,FALSE)</f>
        <v>Energy and water</v>
      </c>
      <c r="R4104" s="2">
        <f>VLOOKUP(M4104,[1]ArchetypeScores!E:I,5,FALSE)</f>
        <v>0</v>
      </c>
      <c r="S4104" s="2">
        <f>VLOOKUP(M4104,[1]ArchetypeScores!E:K,7,FALSE)</f>
        <v>0</v>
      </c>
      <c r="T4104" s="2" t="str">
        <f t="shared" si="66"/>
        <v>Not A&amp;R positive</v>
      </c>
    </row>
    <row r="4105" spans="1:20" x14ac:dyDescent="0.3">
      <c r="A4105" s="2" t="s">
        <v>10912</v>
      </c>
      <c r="B4105" s="3" t="s">
        <v>10948</v>
      </c>
      <c r="C4105" s="3" t="s">
        <v>10949</v>
      </c>
      <c r="D4105" s="4">
        <v>1</v>
      </c>
      <c r="E4105" s="5" t="s">
        <v>10915</v>
      </c>
      <c r="F4105" s="4">
        <v>9.3500000000000007E-3</v>
      </c>
      <c r="G4105" s="6">
        <v>48462</v>
      </c>
      <c r="H4105" s="3" t="s">
        <v>10950</v>
      </c>
      <c r="I4105" s="3" t="s">
        <v>10923</v>
      </c>
      <c r="J4105" s="3"/>
      <c r="K4105" s="5" t="s">
        <v>196</v>
      </c>
      <c r="L4105" s="5">
        <v>7</v>
      </c>
      <c r="M4105" s="5" t="s">
        <v>10951</v>
      </c>
      <c r="N4105" s="5">
        <f>VLOOKUP(M4105,[1]ArchetypeScores!E:N,10,FALSE)</f>
        <v>1</v>
      </c>
      <c r="O4105" s="5">
        <f>VLOOKUP(M4105,[1]ArchetypeScores!E:O,11,FALSE)</f>
        <v>-2</v>
      </c>
      <c r="P4105" s="5">
        <f>VLOOKUP(M4105,[1]ArchetypeScores!E:P,12,FALSE)</f>
        <v>0</v>
      </c>
      <c r="Q4105" s="2" t="str">
        <f>VLOOKUP(M4105,[1]ArchetypeScores!E:W,19,FALSE)</f>
        <v>Industrials - other</v>
      </c>
      <c r="R4105" s="2">
        <f>VLOOKUP(M4105,[1]ArchetypeScores!E:I,5,FALSE)</f>
        <v>1</v>
      </c>
      <c r="S4105" s="2">
        <f>VLOOKUP(M4105,[1]ArchetypeScores!E:K,7,FALSE)</f>
        <v>1</v>
      </c>
      <c r="T4105" s="2" t="str">
        <f t="shared" si="66"/>
        <v>Both</v>
      </c>
    </row>
    <row r="4106" spans="1:20" x14ac:dyDescent="0.3">
      <c r="A4106" s="2" t="s">
        <v>10912</v>
      </c>
      <c r="B4106" s="3" t="s">
        <v>10952</v>
      </c>
      <c r="C4106" s="3" t="s">
        <v>10953</v>
      </c>
      <c r="D4106" s="4">
        <v>1.97</v>
      </c>
      <c r="E4106" s="5" t="s">
        <v>10915</v>
      </c>
      <c r="F4106" s="4">
        <v>1.805E-2</v>
      </c>
      <c r="G4106" s="6">
        <v>48441</v>
      </c>
      <c r="H4106" s="3" t="s">
        <v>10942</v>
      </c>
      <c r="I4106" s="3" t="s">
        <v>10920</v>
      </c>
      <c r="J4106" s="3"/>
      <c r="K4106" s="5" t="s">
        <v>94</v>
      </c>
      <c r="L4106" s="5">
        <v>1</v>
      </c>
      <c r="M4106" s="5" t="s">
        <v>95</v>
      </c>
      <c r="N4106" s="5">
        <f>VLOOKUP(M4106,[1]ArchetypeScores!E:N,10,FALSE)</f>
        <v>1</v>
      </c>
      <c r="O4106" s="5">
        <f>VLOOKUP(M4106,[1]ArchetypeScores!E:O,11,FALSE)</f>
        <v>-1</v>
      </c>
      <c r="P4106" s="5">
        <f>VLOOKUP(M4106,[1]ArchetypeScores!E:P,12,FALSE)</f>
        <v>0</v>
      </c>
      <c r="Q4106" s="2" t="str">
        <f>VLOOKUP(M4106,[1]ArchetypeScores!E:W,19,FALSE)</f>
        <v>Consumer (including agriculture and tourism)</v>
      </c>
      <c r="R4106" s="2">
        <f>VLOOKUP(M4106,[1]ArchetypeScores!E:I,5,FALSE)</f>
        <v>0</v>
      </c>
      <c r="S4106" s="2">
        <f>VLOOKUP(M4106,[1]ArchetypeScores!E:K,7,FALSE)</f>
        <v>0</v>
      </c>
      <c r="T4106" s="2" t="str">
        <f t="shared" si="66"/>
        <v>Not A&amp;R positive</v>
      </c>
    </row>
    <row r="4107" spans="1:20" x14ac:dyDescent="0.3">
      <c r="A4107" s="2" t="s">
        <v>10912</v>
      </c>
      <c r="B4107" s="3" t="s">
        <v>10954</v>
      </c>
      <c r="C4107" s="3" t="s">
        <v>10955</v>
      </c>
      <c r="D4107" s="4">
        <v>0.09</v>
      </c>
      <c r="E4107" s="5" t="s">
        <v>10915</v>
      </c>
      <c r="F4107" s="4">
        <v>8.1999999999999998E-4</v>
      </c>
      <c r="G4107" s="6">
        <v>48447</v>
      </c>
      <c r="H4107" s="3" t="s">
        <v>10956</v>
      </c>
      <c r="I4107" s="3" t="s">
        <v>10920</v>
      </c>
      <c r="J4107" s="3"/>
      <c r="K4107" s="5" t="s">
        <v>89</v>
      </c>
      <c r="L4107" s="5">
        <v>3</v>
      </c>
      <c r="M4107" s="5" t="s">
        <v>1225</v>
      </c>
      <c r="N4107" s="5">
        <f>VLOOKUP(M4107,[1]ArchetypeScores!E:N,10,FALSE)</f>
        <v>1</v>
      </c>
      <c r="O4107" s="5">
        <f>VLOOKUP(M4107,[1]ArchetypeScores!E:O,11,FALSE)</f>
        <v>0</v>
      </c>
      <c r="P4107" s="5">
        <f>VLOOKUP(M4107,[1]ArchetypeScores!E:P,12,FALSE)</f>
        <v>0</v>
      </c>
      <c r="Q4107" s="2" t="str">
        <f>VLOOKUP(M4107,[1]ArchetypeScores!E:W,19,FALSE)</f>
        <v>Other sector</v>
      </c>
      <c r="R4107" s="2">
        <f>VLOOKUP(M4107,[1]ArchetypeScores!E:I,5,FALSE)</f>
        <v>0</v>
      </c>
      <c r="S4107" s="2">
        <f>VLOOKUP(M4107,[1]ArchetypeScores!E:K,7,FALSE)</f>
        <v>0</v>
      </c>
      <c r="T4107" s="2" t="str">
        <f t="shared" si="66"/>
        <v>Not A&amp;R positive</v>
      </c>
    </row>
    <row r="4108" spans="1:20" x14ac:dyDescent="0.3">
      <c r="A4108" s="2" t="s">
        <v>10912</v>
      </c>
      <c r="B4108" s="3" t="s">
        <v>10957</v>
      </c>
      <c r="C4108" s="3" t="s">
        <v>10958</v>
      </c>
      <c r="D4108" s="4">
        <v>15</v>
      </c>
      <c r="E4108" s="5" t="s">
        <v>10915</v>
      </c>
      <c r="F4108" s="4">
        <v>0.13747000000000001</v>
      </c>
      <c r="G4108" s="6">
        <v>48446</v>
      </c>
      <c r="H4108" s="3" t="s">
        <v>10956</v>
      </c>
      <c r="I4108" s="3" t="s">
        <v>10920</v>
      </c>
      <c r="J4108" s="3"/>
      <c r="K4108" s="5" t="s">
        <v>611</v>
      </c>
      <c r="L4108" s="5">
        <v>6</v>
      </c>
      <c r="M4108" s="5" t="s">
        <v>1228</v>
      </c>
      <c r="N4108" s="5">
        <f>VLOOKUP(M4108,[1]ArchetypeScores!E:N,10,FALSE)</f>
        <v>1</v>
      </c>
      <c r="O4108" s="5">
        <f>VLOOKUP(M4108,[1]ArchetypeScores!E:O,11,FALSE)</f>
        <v>0</v>
      </c>
      <c r="P4108" s="5">
        <f>VLOOKUP(M4108,[1]ArchetypeScores!E:P,12,FALSE)</f>
        <v>0</v>
      </c>
      <c r="Q4108" s="2" t="str">
        <f>VLOOKUP(M4108,[1]ArchetypeScores!E:W,19,FALSE)</f>
        <v>Consumer (including agriculture and tourism)</v>
      </c>
      <c r="R4108" s="2">
        <f>VLOOKUP(M4108,[1]ArchetypeScores!E:I,5,FALSE)</f>
        <v>0</v>
      </c>
      <c r="S4108" s="2">
        <f>VLOOKUP(M4108,[1]ArchetypeScores!E:K,7,FALSE)</f>
        <v>0</v>
      </c>
      <c r="T4108" s="2" t="str">
        <f t="shared" si="66"/>
        <v>Not A&amp;R positive</v>
      </c>
    </row>
    <row r="4109" spans="1:20" x14ac:dyDescent="0.3">
      <c r="A4109" s="2" t="s">
        <v>10912</v>
      </c>
      <c r="B4109" s="8" t="s">
        <v>10959</v>
      </c>
      <c r="C4109" s="3" t="s">
        <v>10960</v>
      </c>
      <c r="D4109" s="4">
        <v>3</v>
      </c>
      <c r="E4109" s="5" t="s">
        <v>10915</v>
      </c>
      <c r="F4109" s="4">
        <v>2.8049999999999999E-2</v>
      </c>
      <c r="G4109" s="6">
        <v>48456</v>
      </c>
      <c r="H4109" s="3" t="s">
        <v>10961</v>
      </c>
      <c r="I4109" s="3" t="s">
        <v>10923</v>
      </c>
      <c r="J4109" s="3"/>
      <c r="K4109" s="5" t="s">
        <v>57</v>
      </c>
      <c r="L4109" s="5">
        <v>1</v>
      </c>
      <c r="M4109" s="5" t="s">
        <v>123</v>
      </c>
      <c r="N4109" s="5">
        <f>VLOOKUP(M4109,[1]ArchetypeScores!E:N,10,FALSE)</f>
        <v>0</v>
      </c>
      <c r="O4109" s="5">
        <f>VLOOKUP(M4109,[1]ArchetypeScores!E:O,11,FALSE)</f>
        <v>-1</v>
      </c>
      <c r="P4109" s="5">
        <f>VLOOKUP(M4109,[1]ArchetypeScores!E:P,12,FALSE)</f>
        <v>0</v>
      </c>
      <c r="Q4109" s="2" t="str">
        <f>VLOOKUP(M4109,[1]ArchetypeScores!E:W,19,FALSE)</f>
        <v>Consumer (including agriculture and tourism)</v>
      </c>
      <c r="R4109" s="2">
        <f>VLOOKUP(M4109,[1]ArchetypeScores!E:I,5,FALSE)</f>
        <v>0</v>
      </c>
      <c r="S4109" s="2">
        <f>VLOOKUP(M4109,[1]ArchetypeScores!E:K,7,FALSE)</f>
        <v>0</v>
      </c>
      <c r="T4109" s="2" t="str">
        <f t="shared" si="66"/>
        <v>Not A&amp;R positive</v>
      </c>
    </row>
    <row r="4110" spans="1:20" x14ac:dyDescent="0.3">
      <c r="A4110" s="2" t="s">
        <v>10912</v>
      </c>
      <c r="B4110" s="3" t="s">
        <v>10962</v>
      </c>
      <c r="C4110" s="3" t="s">
        <v>10963</v>
      </c>
      <c r="D4110" s="4">
        <v>1.2</v>
      </c>
      <c r="E4110" s="5" t="s">
        <v>10915</v>
      </c>
      <c r="F4110" s="4">
        <v>1.0999999999999999E-2</v>
      </c>
      <c r="G4110" s="6">
        <v>48442</v>
      </c>
      <c r="H4110" s="3" t="s">
        <v>10942</v>
      </c>
      <c r="I4110" s="3" t="s">
        <v>10920</v>
      </c>
      <c r="J4110" s="3"/>
      <c r="K4110" s="5" t="s">
        <v>291</v>
      </c>
      <c r="L4110" s="5">
        <v>4</v>
      </c>
      <c r="M4110" s="5" t="s">
        <v>292</v>
      </c>
      <c r="N4110" s="5">
        <f>VLOOKUP(M4110,[1]ArchetypeScores!E:N,10,FALSE)</f>
        <v>1</v>
      </c>
      <c r="O4110" s="5">
        <f>VLOOKUP(M4110,[1]ArchetypeScores!E:O,11,FALSE)</f>
        <v>0</v>
      </c>
      <c r="P4110" s="5">
        <f>VLOOKUP(M4110,[1]ArchetypeScores!E:P,12,FALSE)</f>
        <v>0</v>
      </c>
      <c r="Q4110" s="2" t="str">
        <f>VLOOKUP(M4110,[1]ArchetypeScores!E:W,19,FALSE)</f>
        <v>Education and training</v>
      </c>
      <c r="R4110" s="2">
        <f>VLOOKUP(M4110,[1]ArchetypeScores!E:I,5,FALSE)</f>
        <v>0</v>
      </c>
      <c r="S4110" s="2">
        <f>VLOOKUP(M4110,[1]ArchetypeScores!E:K,7,FALSE)</f>
        <v>0</v>
      </c>
      <c r="T4110" s="2" t="str">
        <f t="shared" si="66"/>
        <v>Not A&amp;R positive</v>
      </c>
    </row>
    <row r="4111" spans="1:20" x14ac:dyDescent="0.3">
      <c r="A4111" s="2" t="s">
        <v>10912</v>
      </c>
      <c r="B4111" s="3" t="s">
        <v>10964</v>
      </c>
      <c r="C4111" s="3" t="s">
        <v>10965</v>
      </c>
      <c r="D4111" s="4">
        <v>0.5</v>
      </c>
      <c r="E4111" s="5" t="s">
        <v>10915</v>
      </c>
      <c r="F4111" s="4">
        <v>4.6800000000000001E-3</v>
      </c>
      <c r="G4111" s="6">
        <v>48454</v>
      </c>
      <c r="H4111" s="3" t="s">
        <v>10950</v>
      </c>
      <c r="I4111" s="3" t="s">
        <v>10923</v>
      </c>
      <c r="J4111" s="3"/>
      <c r="K4111" s="5" t="s">
        <v>71</v>
      </c>
      <c r="L4111" s="5">
        <v>2</v>
      </c>
      <c r="M4111" s="5" t="s">
        <v>2542</v>
      </c>
      <c r="N4111" s="5">
        <f>VLOOKUP(M4111,[1]ArchetypeScores!E:N,10,FALSE)</f>
        <v>0</v>
      </c>
      <c r="O4111" s="5">
        <f>VLOOKUP(M4111,[1]ArchetypeScores!E:O,11,FALSE)</f>
        <v>-1</v>
      </c>
      <c r="P4111" s="5">
        <f>VLOOKUP(M4111,[1]ArchetypeScores!E:P,12,FALSE)</f>
        <v>0</v>
      </c>
      <c r="Q4111" s="2" t="str">
        <f>VLOOKUP(M4111,[1]ArchetypeScores!E:W,19,FALSE)</f>
        <v>Industrials - other</v>
      </c>
      <c r="R4111" s="2">
        <f>VLOOKUP(M4111,[1]ArchetypeScores!E:I,5,FALSE)</f>
        <v>0</v>
      </c>
      <c r="S4111" s="2">
        <f>VLOOKUP(M4111,[1]ArchetypeScores!E:K,7,FALSE)</f>
        <v>0</v>
      </c>
      <c r="T4111" s="2" t="str">
        <f t="shared" si="66"/>
        <v>Not A&amp;R positive</v>
      </c>
    </row>
    <row r="4112" spans="1:20" x14ac:dyDescent="0.3">
      <c r="A4112" s="2" t="s">
        <v>10912</v>
      </c>
      <c r="B4112" s="3" t="s">
        <v>10966</v>
      </c>
      <c r="C4112" s="3" t="s">
        <v>10967</v>
      </c>
      <c r="D4112" s="4">
        <v>3.2</v>
      </c>
      <c r="E4112" s="5" t="s">
        <v>10915</v>
      </c>
      <c r="F4112" s="4">
        <v>2.8819999999999998E-2</v>
      </c>
      <c r="G4112" s="6">
        <v>48476</v>
      </c>
      <c r="H4112" s="3" t="s">
        <v>10935</v>
      </c>
      <c r="I4112" s="3" t="s">
        <v>10936</v>
      </c>
      <c r="J4112" s="3"/>
      <c r="K4112" s="5" t="s">
        <v>489</v>
      </c>
      <c r="L4112" s="5">
        <v>5</v>
      </c>
      <c r="M4112" s="5" t="s">
        <v>512</v>
      </c>
      <c r="N4112" s="5">
        <f>VLOOKUP(M4112,[1]ArchetypeScores!E:N,10,FALSE)</f>
        <v>1</v>
      </c>
      <c r="O4112" s="5">
        <f>VLOOKUP(M4112,[1]ArchetypeScores!E:O,11,FALSE)</f>
        <v>-2</v>
      </c>
      <c r="P4112" s="5">
        <f>VLOOKUP(M4112,[1]ArchetypeScores!E:P,12,FALSE)</f>
        <v>0</v>
      </c>
      <c r="Q4112" s="2" t="str">
        <f>VLOOKUP(M4112,[1]ArchetypeScores!E:W,19,FALSE)</f>
        <v>Health care</v>
      </c>
      <c r="R4112" s="2">
        <f>VLOOKUP(M4112,[1]ArchetypeScores!E:I,5,FALSE)</f>
        <v>0</v>
      </c>
      <c r="S4112" s="2">
        <f>VLOOKUP(M4112,[1]ArchetypeScores!E:K,7,FALSE)</f>
        <v>0</v>
      </c>
      <c r="T4112" s="2" t="str">
        <f t="shared" si="66"/>
        <v>Not A&amp;R positive</v>
      </c>
    </row>
    <row r="4113" spans="1:20" x14ac:dyDescent="0.3">
      <c r="A4113" s="2" t="s">
        <v>10912</v>
      </c>
      <c r="B4113" s="3" t="s">
        <v>10968</v>
      </c>
      <c r="C4113" s="3" t="s">
        <v>10969</v>
      </c>
      <c r="D4113" s="4">
        <v>5</v>
      </c>
      <c r="E4113" s="5" t="s">
        <v>10915</v>
      </c>
      <c r="F4113" s="4">
        <v>4.6760000000000003E-2</v>
      </c>
      <c r="G4113" s="6">
        <v>48450</v>
      </c>
      <c r="H4113" s="3" t="s">
        <v>10970</v>
      </c>
      <c r="I4113" s="3" t="s">
        <v>10923</v>
      </c>
      <c r="J4113" s="3"/>
      <c r="K4113" s="5" t="s">
        <v>229</v>
      </c>
      <c r="L4113" s="5">
        <v>1</v>
      </c>
      <c r="M4113" s="5" t="s">
        <v>528</v>
      </c>
      <c r="N4113" s="5">
        <f>VLOOKUP(M4113,[1]ArchetypeScores!E:N,10,FALSE)</f>
        <v>1</v>
      </c>
      <c r="O4113" s="5">
        <f>VLOOKUP(M4113,[1]ArchetypeScores!E:O,11,FALSE)</f>
        <v>-2</v>
      </c>
      <c r="P4113" s="5">
        <f>VLOOKUP(M4113,[1]ArchetypeScores!E:P,12,FALSE)</f>
        <v>0</v>
      </c>
      <c r="Q4113" s="2" t="str">
        <f>VLOOKUP(M4113,[1]ArchetypeScores!E:W,19,FALSE)</f>
        <v>Industrials - transportation</v>
      </c>
      <c r="R4113" s="2">
        <f>VLOOKUP(M4113,[1]ArchetypeScores!E:I,5,FALSE)</f>
        <v>0</v>
      </c>
      <c r="S4113" s="2">
        <f>VLOOKUP(M4113,[1]ArchetypeScores!E:K,7,FALSE)</f>
        <v>-1</v>
      </c>
      <c r="T4113" s="2" t="str">
        <f t="shared" si="66"/>
        <v>Not A&amp;R positive</v>
      </c>
    </row>
    <row r="4114" spans="1:20" x14ac:dyDescent="0.3">
      <c r="A4114" s="2" t="s">
        <v>10912</v>
      </c>
      <c r="B4114" s="3" t="s">
        <v>10971</v>
      </c>
      <c r="C4114" s="3" t="s">
        <v>10972</v>
      </c>
      <c r="D4114" s="4">
        <v>2.6</v>
      </c>
      <c r="E4114" s="5" t="s">
        <v>10915</v>
      </c>
      <c r="F4114" s="4">
        <v>2.383E-2</v>
      </c>
      <c r="G4114" s="6">
        <v>48444</v>
      </c>
      <c r="H4114" s="3" t="s">
        <v>10942</v>
      </c>
      <c r="I4114" s="3" t="s">
        <v>10920</v>
      </c>
      <c r="J4114" s="3"/>
      <c r="K4114" s="5" t="s">
        <v>269</v>
      </c>
      <c r="L4114" s="5" t="s">
        <v>112</v>
      </c>
      <c r="M4114" s="5" t="s">
        <v>3736</v>
      </c>
      <c r="N4114" s="5">
        <f>VLOOKUP(M4114,[1]ArchetypeScores!E:N,10,FALSE)</f>
        <v>1</v>
      </c>
      <c r="O4114" s="5">
        <f>VLOOKUP(M4114,[1]ArchetypeScores!E:O,11,FALSE)</f>
        <v>-1</v>
      </c>
      <c r="P4114" s="5">
        <f>VLOOKUP(M4114,[1]ArchetypeScores!E:P,12,FALSE)</f>
        <v>0</v>
      </c>
      <c r="Q4114" s="2" t="str">
        <f>VLOOKUP(M4114,[1]ArchetypeScores!E:W,19,FALSE)</f>
        <v>Untargeted</v>
      </c>
      <c r="R4114" s="2">
        <f>VLOOKUP(M4114,[1]ArchetypeScores!E:I,5,FALSE)</f>
        <v>0</v>
      </c>
      <c r="S4114" s="2">
        <f>VLOOKUP(M4114,[1]ArchetypeScores!E:K,7,FALSE)</f>
        <v>0</v>
      </c>
      <c r="T4114" s="2" t="str">
        <f t="shared" si="66"/>
        <v>Not A&amp;R positive</v>
      </c>
    </row>
    <row r="4115" spans="1:20" x14ac:dyDescent="0.3">
      <c r="A4115" s="2" t="s">
        <v>10912</v>
      </c>
      <c r="B4115" s="3" t="s">
        <v>10973</v>
      </c>
      <c r="C4115" s="3" t="s">
        <v>10974</v>
      </c>
      <c r="D4115" s="4">
        <v>10.358000000000001</v>
      </c>
      <c r="E4115" s="5" t="s">
        <v>10915</v>
      </c>
      <c r="F4115" s="4">
        <v>9.6850000000000006E-2</v>
      </c>
      <c r="G4115" s="6">
        <v>48465</v>
      </c>
      <c r="H4115" s="3" t="s">
        <v>10975</v>
      </c>
      <c r="I4115" s="3"/>
      <c r="J4115" s="3"/>
      <c r="K4115" s="5" t="s">
        <v>291</v>
      </c>
      <c r="L4115" s="5">
        <v>4</v>
      </c>
      <c r="M4115" s="5" t="s">
        <v>292</v>
      </c>
      <c r="N4115" s="5">
        <f>VLOOKUP(M4115,[1]ArchetypeScores!E:N,10,FALSE)</f>
        <v>1</v>
      </c>
      <c r="O4115" s="5">
        <f>VLOOKUP(M4115,[1]ArchetypeScores!E:O,11,FALSE)</f>
        <v>0</v>
      </c>
      <c r="P4115" s="5">
        <f>VLOOKUP(M4115,[1]ArchetypeScores!E:P,12,FALSE)</f>
        <v>0</v>
      </c>
      <c r="Q4115" s="2" t="str">
        <f>VLOOKUP(M4115,[1]ArchetypeScores!E:W,19,FALSE)</f>
        <v>Education and training</v>
      </c>
      <c r="R4115" s="2">
        <f>VLOOKUP(M4115,[1]ArchetypeScores!E:I,5,FALSE)</f>
        <v>0</v>
      </c>
      <c r="S4115" s="2">
        <f>VLOOKUP(M4115,[1]ArchetypeScores!E:K,7,FALSE)</f>
        <v>0</v>
      </c>
      <c r="T4115" s="2" t="str">
        <f t="shared" si="66"/>
        <v>Not A&amp;R positive</v>
      </c>
    </row>
    <row r="4116" spans="1:20" x14ac:dyDescent="0.3">
      <c r="A4116" s="2" t="s">
        <v>10912</v>
      </c>
      <c r="B4116" s="3" t="s">
        <v>10973</v>
      </c>
      <c r="C4116" s="3" t="s">
        <v>10976</v>
      </c>
      <c r="D4116" s="4">
        <v>10</v>
      </c>
      <c r="E4116" s="5" t="s">
        <v>10915</v>
      </c>
      <c r="F4116" s="4">
        <v>9.0069999999999997E-2</v>
      </c>
      <c r="G4116" s="6">
        <v>48477</v>
      </c>
      <c r="H4116" s="3" t="s">
        <v>10935</v>
      </c>
      <c r="I4116" s="3" t="s">
        <v>10936</v>
      </c>
      <c r="J4116" s="3"/>
      <c r="K4116" s="5" t="s">
        <v>67</v>
      </c>
      <c r="L4116" s="5" t="s">
        <v>112</v>
      </c>
      <c r="M4116" s="5" t="s">
        <v>5442</v>
      </c>
      <c r="N4116" s="5">
        <f>VLOOKUP(M4116,[1]ArchetypeScores!E:N,10,FALSE)</f>
        <v>0</v>
      </c>
      <c r="O4116" s="5">
        <f>VLOOKUP(M4116,[1]ArchetypeScores!E:O,11,FALSE)</f>
        <v>-1</v>
      </c>
      <c r="P4116" s="5">
        <f>VLOOKUP(M4116,[1]ArchetypeScores!E:P,12,FALSE)</f>
        <v>0</v>
      </c>
      <c r="Q4116" s="2" t="str">
        <f>VLOOKUP(M4116,[1]ArchetypeScores!E:W,19,FALSE)</f>
        <v>Untargeted</v>
      </c>
      <c r="R4116" s="2">
        <f>VLOOKUP(M4116,[1]ArchetypeScores!E:I,5,FALSE)</f>
        <v>0</v>
      </c>
      <c r="S4116" s="2">
        <f>VLOOKUP(M4116,[1]ArchetypeScores!E:K,7,FALSE)</f>
        <v>0</v>
      </c>
      <c r="T4116" s="2" t="str">
        <f t="shared" si="66"/>
        <v>Not A&amp;R positive</v>
      </c>
    </row>
    <row r="4117" spans="1:20" x14ac:dyDescent="0.3">
      <c r="A4117" s="2" t="s">
        <v>10912</v>
      </c>
      <c r="B4117" s="7" t="s">
        <v>10977</v>
      </c>
      <c r="C4117" s="3" t="s">
        <v>10978</v>
      </c>
      <c r="D4117" s="4"/>
      <c r="E4117" s="5" t="s">
        <v>10915</v>
      </c>
      <c r="F4117" s="4">
        <v>0</v>
      </c>
      <c r="G4117" s="6">
        <v>48470</v>
      </c>
      <c r="H4117" s="3" t="s">
        <v>10979</v>
      </c>
      <c r="I4117" s="3"/>
      <c r="J4117" s="3"/>
      <c r="K4117" s="5" t="s">
        <v>38</v>
      </c>
      <c r="L4117" s="5">
        <v>1</v>
      </c>
      <c r="M4117" s="5" t="s">
        <v>43</v>
      </c>
      <c r="N4117" s="5">
        <f>VLOOKUP(M4117,[1]ArchetypeScores!E:N,10,FALSE)</f>
        <v>0</v>
      </c>
      <c r="O4117" s="5">
        <f>VLOOKUP(M4117,[1]ArchetypeScores!E:O,11,FALSE)</f>
        <v>-1</v>
      </c>
      <c r="P4117" s="5">
        <f>VLOOKUP(M4117,[1]ArchetypeScores!E:P,12,FALSE)</f>
        <v>0</v>
      </c>
      <c r="Q4117" s="2" t="str">
        <f>VLOOKUP(M4117,[1]ArchetypeScores!E:W,19,FALSE)</f>
        <v>Consumer (including agriculture and tourism)</v>
      </c>
      <c r="R4117" s="2">
        <f>VLOOKUP(M4117,[1]ArchetypeScores!E:I,5,FALSE)</f>
        <v>0</v>
      </c>
      <c r="S4117" s="2">
        <f>VLOOKUP(M4117,[1]ArchetypeScores!E:K,7,FALSE)</f>
        <v>0</v>
      </c>
      <c r="T4117" s="2" t="str">
        <f t="shared" si="66"/>
        <v>Not A&amp;R positive</v>
      </c>
    </row>
    <row r="4118" spans="1:20" x14ac:dyDescent="0.3">
      <c r="A4118" s="2" t="s">
        <v>10912</v>
      </c>
      <c r="B4118" s="3" t="s">
        <v>10980</v>
      </c>
      <c r="C4118" s="3" t="s">
        <v>10981</v>
      </c>
      <c r="D4118" s="4">
        <v>1.2</v>
      </c>
      <c r="E4118" s="5" t="s">
        <v>10915</v>
      </c>
      <c r="F4118" s="4">
        <v>1.1220000000000001E-2</v>
      </c>
      <c r="G4118" s="6">
        <v>48455</v>
      </c>
      <c r="H4118" s="3" t="s">
        <v>10950</v>
      </c>
      <c r="I4118" s="3" t="s">
        <v>10923</v>
      </c>
      <c r="J4118" s="3"/>
      <c r="K4118" s="5" t="s">
        <v>67</v>
      </c>
      <c r="L4118" s="5">
        <v>2</v>
      </c>
      <c r="M4118" s="5" t="s">
        <v>68</v>
      </c>
      <c r="N4118" s="5">
        <f>VLOOKUP(M4118,[1]ArchetypeScores!E:N,10,FALSE)</f>
        <v>0</v>
      </c>
      <c r="O4118" s="5">
        <f>VLOOKUP(M4118,[1]ArchetypeScores!E:O,11,FALSE)</f>
        <v>-1</v>
      </c>
      <c r="P4118" s="5">
        <f>VLOOKUP(M4118,[1]ArchetypeScores!E:P,12,FALSE)</f>
        <v>0</v>
      </c>
      <c r="Q4118" s="2" t="str">
        <f>VLOOKUP(M4118,[1]ArchetypeScores!E:W,19,FALSE)</f>
        <v>Untargeted</v>
      </c>
      <c r="R4118" s="2">
        <f>VLOOKUP(M4118,[1]ArchetypeScores!E:I,5,FALSE)</f>
        <v>0</v>
      </c>
      <c r="S4118" s="2">
        <f>VLOOKUP(M4118,[1]ArchetypeScores!E:K,7,FALSE)</f>
        <v>0</v>
      </c>
      <c r="T4118" s="2" t="str">
        <f t="shared" si="66"/>
        <v>Not A&amp;R positive</v>
      </c>
    </row>
    <row r="4119" spans="1:20" x14ac:dyDescent="0.3">
      <c r="A4119" s="2" t="s">
        <v>10912</v>
      </c>
      <c r="B4119" s="3" t="s">
        <v>10980</v>
      </c>
      <c r="C4119" s="3" t="s">
        <v>10982</v>
      </c>
      <c r="D4119" s="4">
        <v>1</v>
      </c>
      <c r="E4119" s="5" t="s">
        <v>10915</v>
      </c>
      <c r="F4119" s="4">
        <v>9.2499999999999995E-3</v>
      </c>
      <c r="G4119" s="6">
        <v>48467</v>
      </c>
      <c r="H4119" s="3" t="s">
        <v>10916</v>
      </c>
      <c r="I4119" s="3"/>
      <c r="J4119" s="3"/>
      <c r="K4119" s="5" t="s">
        <v>71</v>
      </c>
      <c r="L4119" s="5">
        <v>1</v>
      </c>
      <c r="M4119" s="5" t="s">
        <v>72</v>
      </c>
      <c r="N4119" s="5">
        <f>VLOOKUP(M4119,[1]ArchetypeScores!E:N,10,FALSE)</f>
        <v>0</v>
      </c>
      <c r="O4119" s="5">
        <f>VLOOKUP(M4119,[1]ArchetypeScores!E:O,11,FALSE)</f>
        <v>0</v>
      </c>
      <c r="P4119" s="5">
        <f>VLOOKUP(M4119,[1]ArchetypeScores!E:P,12,FALSE)</f>
        <v>0</v>
      </c>
      <c r="Q4119" s="2" t="str">
        <f>VLOOKUP(M4119,[1]ArchetypeScores!E:W,19,FALSE)</f>
        <v>Other sector</v>
      </c>
      <c r="R4119" s="2">
        <f>VLOOKUP(M4119,[1]ArchetypeScores!E:I,5,FALSE)</f>
        <v>0</v>
      </c>
      <c r="S4119" s="2">
        <f>VLOOKUP(M4119,[1]ArchetypeScores!E:K,7,FALSE)</f>
        <v>0</v>
      </c>
      <c r="T4119" s="2" t="str">
        <f t="shared" si="66"/>
        <v>Not A&amp;R positive</v>
      </c>
    </row>
    <row r="4120" spans="1:20" x14ac:dyDescent="0.3">
      <c r="A4120" s="2" t="s">
        <v>10912</v>
      </c>
      <c r="B4120" s="3" t="s">
        <v>6746</v>
      </c>
      <c r="C4120" s="3" t="s">
        <v>10983</v>
      </c>
      <c r="D4120" s="4">
        <v>0.54</v>
      </c>
      <c r="E4120" s="5" t="s">
        <v>10915</v>
      </c>
      <c r="F4120" s="4">
        <v>5.0499999999999998E-3</v>
      </c>
      <c r="G4120" s="6">
        <v>48463</v>
      </c>
      <c r="H4120" s="3" t="s">
        <v>10984</v>
      </c>
      <c r="I4120" s="3" t="s">
        <v>10923</v>
      </c>
      <c r="J4120" s="3"/>
      <c r="K4120" s="5" t="s">
        <v>142</v>
      </c>
      <c r="L4120" s="5">
        <v>2</v>
      </c>
      <c r="M4120" s="5" t="s">
        <v>250</v>
      </c>
      <c r="N4120" s="5">
        <f>VLOOKUP(M4120,[1]ArchetypeScores!E:N,10,FALSE)</f>
        <v>1</v>
      </c>
      <c r="O4120" s="5">
        <f>VLOOKUP(M4120,[1]ArchetypeScores!E:O,11,FALSE)</f>
        <v>1</v>
      </c>
      <c r="P4120" s="5">
        <f>VLOOKUP(M4120,[1]ArchetypeScores!E:P,12,FALSE)</f>
        <v>2</v>
      </c>
      <c r="Q4120" s="2" t="str">
        <f>VLOOKUP(M4120,[1]ArchetypeScores!E:W,19,FALSE)</f>
        <v>Materials (including forestry and nature)</v>
      </c>
      <c r="R4120" s="2">
        <f>VLOOKUP(M4120,[1]ArchetypeScores!E:I,5,FALSE)</f>
        <v>1</v>
      </c>
      <c r="S4120" s="2">
        <f>VLOOKUP(M4120,[1]ArchetypeScores!E:K,7,FALSE)</f>
        <v>1</v>
      </c>
      <c r="T4120" s="2" t="str">
        <f t="shared" si="66"/>
        <v>Both</v>
      </c>
    </row>
    <row r="4121" spans="1:20" x14ac:dyDescent="0.3">
      <c r="A4121" s="2" t="s">
        <v>10912</v>
      </c>
      <c r="B4121" s="3" t="s">
        <v>10985</v>
      </c>
      <c r="C4121" s="3" t="s">
        <v>10986</v>
      </c>
      <c r="D4121" s="4">
        <v>0.6</v>
      </c>
      <c r="E4121" s="5" t="s">
        <v>10915</v>
      </c>
      <c r="F4121" s="4">
        <v>5.6100000000000004E-3</v>
      </c>
      <c r="G4121" s="6">
        <v>48464</v>
      </c>
      <c r="H4121" s="3" t="s">
        <v>10929</v>
      </c>
      <c r="I4121" s="3" t="s">
        <v>10923</v>
      </c>
      <c r="J4121" s="3"/>
      <c r="K4121" s="5" t="s">
        <v>38</v>
      </c>
      <c r="L4121" s="5">
        <v>13</v>
      </c>
      <c r="M4121" s="5" t="s">
        <v>39</v>
      </c>
      <c r="N4121" s="5">
        <f>VLOOKUP(M4121,[1]ArchetypeScores!E:N,10,FALSE)</f>
        <v>0</v>
      </c>
      <c r="O4121" s="5">
        <f>VLOOKUP(M4121,[1]ArchetypeScores!E:O,11,FALSE)</f>
        <v>-2</v>
      </c>
      <c r="P4121" s="5">
        <f>VLOOKUP(M4121,[1]ArchetypeScores!E:P,12,FALSE)</f>
        <v>0</v>
      </c>
      <c r="Q4121" s="2" t="str">
        <f>VLOOKUP(M4121,[1]ArchetypeScores!E:W,19,FALSE)</f>
        <v>Industrials - transportation</v>
      </c>
      <c r="R4121" s="2">
        <f>VLOOKUP(M4121,[1]ArchetypeScores!E:I,5,FALSE)</f>
        <v>0</v>
      </c>
      <c r="S4121" s="2">
        <f>VLOOKUP(M4121,[1]ArchetypeScores!E:K,7,FALSE)</f>
        <v>0</v>
      </c>
      <c r="T4121" s="2" t="str">
        <f t="shared" si="66"/>
        <v>Not A&amp;R positive</v>
      </c>
    </row>
    <row r="4122" spans="1:20" x14ac:dyDescent="0.3">
      <c r="A4122" s="2" t="s">
        <v>10912</v>
      </c>
      <c r="B4122" s="8" t="s">
        <v>10987</v>
      </c>
      <c r="C4122" s="3" t="s">
        <v>10988</v>
      </c>
      <c r="D4122" s="4">
        <v>1</v>
      </c>
      <c r="E4122" s="5" t="s">
        <v>10915</v>
      </c>
      <c r="F4122" s="4">
        <v>9.0100000000000006E-3</v>
      </c>
      <c r="G4122" s="6">
        <v>48471</v>
      </c>
      <c r="H4122" s="3" t="s">
        <v>10935</v>
      </c>
      <c r="I4122" s="3" t="s">
        <v>10936</v>
      </c>
      <c r="J4122" s="3"/>
      <c r="K4122" s="5" t="s">
        <v>57</v>
      </c>
      <c r="L4122" s="5">
        <v>1</v>
      </c>
      <c r="M4122" s="5" t="s">
        <v>123</v>
      </c>
      <c r="N4122" s="5">
        <f>VLOOKUP(M4122,[1]ArchetypeScores!E:N,10,FALSE)</f>
        <v>0</v>
      </c>
      <c r="O4122" s="5">
        <f>VLOOKUP(M4122,[1]ArchetypeScores!E:O,11,FALSE)</f>
        <v>-1</v>
      </c>
      <c r="P4122" s="5">
        <f>VLOOKUP(M4122,[1]ArchetypeScores!E:P,12,FALSE)</f>
        <v>0</v>
      </c>
      <c r="Q4122" s="2" t="str">
        <f>VLOOKUP(M4122,[1]ArchetypeScores!E:W,19,FALSE)</f>
        <v>Consumer (including agriculture and tourism)</v>
      </c>
      <c r="R4122" s="2">
        <f>VLOOKUP(M4122,[1]ArchetypeScores!E:I,5,FALSE)</f>
        <v>0</v>
      </c>
      <c r="S4122" s="2">
        <f>VLOOKUP(M4122,[1]ArchetypeScores!E:K,7,FALSE)</f>
        <v>0</v>
      </c>
      <c r="T4122" s="2" t="str">
        <f t="shared" si="66"/>
        <v>Not A&amp;R positive</v>
      </c>
    </row>
    <row r="4123" spans="1:20" x14ac:dyDescent="0.3">
      <c r="A4123" s="2" t="s">
        <v>10912</v>
      </c>
      <c r="B4123" s="7" t="s">
        <v>10989</v>
      </c>
      <c r="C4123" s="3" t="s">
        <v>10990</v>
      </c>
      <c r="D4123" s="4">
        <v>1</v>
      </c>
      <c r="E4123" s="5" t="s">
        <v>10915</v>
      </c>
      <c r="F4123" s="4">
        <v>9.0100000000000006E-3</v>
      </c>
      <c r="G4123" s="6">
        <v>48473</v>
      </c>
      <c r="H4123" s="3" t="s">
        <v>10935</v>
      </c>
      <c r="I4123" s="3" t="s">
        <v>10936</v>
      </c>
      <c r="J4123" s="3"/>
      <c r="K4123" s="5" t="s">
        <v>38</v>
      </c>
      <c r="L4123" s="5">
        <v>1</v>
      </c>
      <c r="M4123" s="5" t="s">
        <v>43</v>
      </c>
      <c r="N4123" s="5">
        <f>VLOOKUP(M4123,[1]ArchetypeScores!E:N,10,FALSE)</f>
        <v>0</v>
      </c>
      <c r="O4123" s="5">
        <f>VLOOKUP(M4123,[1]ArchetypeScores!E:O,11,FALSE)</f>
        <v>-1</v>
      </c>
      <c r="P4123" s="5">
        <f>VLOOKUP(M4123,[1]ArchetypeScores!E:P,12,FALSE)</f>
        <v>0</v>
      </c>
      <c r="Q4123" s="2" t="str">
        <f>VLOOKUP(M4123,[1]ArchetypeScores!E:W,19,FALSE)</f>
        <v>Consumer (including agriculture and tourism)</v>
      </c>
      <c r="R4123" s="2">
        <f>VLOOKUP(M4123,[1]ArchetypeScores!E:I,5,FALSE)</f>
        <v>0</v>
      </c>
      <c r="S4123" s="2">
        <f>VLOOKUP(M4123,[1]ArchetypeScores!E:K,7,FALSE)</f>
        <v>0</v>
      </c>
      <c r="T4123" s="2" t="str">
        <f t="shared" si="66"/>
        <v>Not A&amp;R positive</v>
      </c>
    </row>
    <row r="4124" spans="1:20" x14ac:dyDescent="0.3">
      <c r="A4124" s="2" t="s">
        <v>10912</v>
      </c>
      <c r="B4124" s="7" t="s">
        <v>10991</v>
      </c>
      <c r="C4124" s="3" t="s">
        <v>10992</v>
      </c>
      <c r="D4124" s="4">
        <v>1.5</v>
      </c>
      <c r="E4124" s="5" t="s">
        <v>10915</v>
      </c>
      <c r="F4124" s="4">
        <v>1.3509999999999999E-2</v>
      </c>
      <c r="G4124" s="6">
        <v>48472</v>
      </c>
      <c r="H4124" s="3" t="s">
        <v>10935</v>
      </c>
      <c r="I4124" s="3" t="s">
        <v>10936</v>
      </c>
      <c r="J4124" s="3"/>
      <c r="K4124" s="5" t="s">
        <v>38</v>
      </c>
      <c r="L4124" s="5">
        <v>1</v>
      </c>
      <c r="M4124" s="5" t="s">
        <v>43</v>
      </c>
      <c r="N4124" s="5">
        <f>VLOOKUP(M4124,[1]ArchetypeScores!E:N,10,FALSE)</f>
        <v>0</v>
      </c>
      <c r="O4124" s="5">
        <f>VLOOKUP(M4124,[1]ArchetypeScores!E:O,11,FALSE)</f>
        <v>-1</v>
      </c>
      <c r="P4124" s="5">
        <f>VLOOKUP(M4124,[1]ArchetypeScores!E:P,12,FALSE)</f>
        <v>0</v>
      </c>
      <c r="Q4124" s="2" t="str">
        <f>VLOOKUP(M4124,[1]ArchetypeScores!E:W,19,FALSE)</f>
        <v>Consumer (including agriculture and tourism)</v>
      </c>
      <c r="R4124" s="2">
        <f>VLOOKUP(M4124,[1]ArchetypeScores!E:I,5,FALSE)</f>
        <v>0</v>
      </c>
      <c r="S4124" s="2">
        <f>VLOOKUP(M4124,[1]ArchetypeScores!E:K,7,FALSE)</f>
        <v>0</v>
      </c>
      <c r="T4124" s="2" t="str">
        <f t="shared" si="66"/>
        <v>Not A&amp;R positive</v>
      </c>
    </row>
    <row r="4125" spans="1:20" x14ac:dyDescent="0.3">
      <c r="A4125" s="2" t="s">
        <v>10912</v>
      </c>
      <c r="B4125" s="3" t="s">
        <v>10993</v>
      </c>
      <c r="C4125" s="3" t="s">
        <v>10994</v>
      </c>
      <c r="D4125" s="4">
        <v>1.5</v>
      </c>
      <c r="E4125" s="5" t="s">
        <v>10915</v>
      </c>
      <c r="F4125" s="4">
        <v>1.4030000000000001E-2</v>
      </c>
      <c r="G4125" s="6">
        <v>48457</v>
      </c>
      <c r="H4125" s="3" t="s">
        <v>10929</v>
      </c>
      <c r="I4125" s="3" t="s">
        <v>10923</v>
      </c>
      <c r="J4125" s="3"/>
      <c r="K4125" s="5" t="s">
        <v>57</v>
      </c>
      <c r="L4125" s="5">
        <v>25</v>
      </c>
      <c r="M4125" s="5" t="s">
        <v>241</v>
      </c>
      <c r="N4125" s="5">
        <f>VLOOKUP(M4125,[1]ArchetypeScores!E:N,10,FALSE)</f>
        <v>0</v>
      </c>
      <c r="O4125" s="5">
        <f>VLOOKUP(M4125,[1]ArchetypeScores!E:O,11,FALSE)</f>
        <v>-1</v>
      </c>
      <c r="P4125" s="5">
        <f>VLOOKUP(M4125,[1]ArchetypeScores!E:P,12,FALSE)</f>
        <v>0</v>
      </c>
      <c r="Q4125" s="2" t="str">
        <f>VLOOKUP(M4125,[1]ArchetypeScores!E:W,19,FALSE)</f>
        <v>Other sector</v>
      </c>
      <c r="R4125" s="2">
        <f>VLOOKUP(M4125,[1]ArchetypeScores!E:I,5,FALSE)</f>
        <v>0</v>
      </c>
      <c r="S4125" s="2">
        <f>VLOOKUP(M4125,[1]ArchetypeScores!E:K,7,FALSE)</f>
        <v>0</v>
      </c>
      <c r="T4125" s="2" t="str">
        <f t="shared" si="66"/>
        <v>Not A&amp;R positive</v>
      </c>
    </row>
    <row r="4126" spans="1:20" x14ac:dyDescent="0.3">
      <c r="A4126" s="2" t="s">
        <v>10912</v>
      </c>
      <c r="B4126" s="3" t="s">
        <v>7903</v>
      </c>
      <c r="C4126" s="3" t="s">
        <v>10995</v>
      </c>
      <c r="D4126" s="4">
        <v>10</v>
      </c>
      <c r="E4126" s="5" t="s">
        <v>10915</v>
      </c>
      <c r="F4126" s="4">
        <v>9.3509999999999996E-2</v>
      </c>
      <c r="G4126" s="6">
        <v>48452</v>
      </c>
      <c r="H4126" s="3" t="s">
        <v>10929</v>
      </c>
      <c r="I4126" s="3" t="s">
        <v>10923</v>
      </c>
      <c r="J4126" s="3"/>
      <c r="K4126" s="5" t="s">
        <v>57</v>
      </c>
      <c r="L4126" s="5">
        <v>29</v>
      </c>
      <c r="M4126" s="5" t="s">
        <v>58</v>
      </c>
      <c r="N4126" s="5">
        <f>VLOOKUP(M4126,[1]ArchetypeScores!E:N,10,FALSE)</f>
        <v>0</v>
      </c>
      <c r="O4126" s="5">
        <f>VLOOKUP(M4126,[1]ArchetypeScores!E:O,11,FALSE)</f>
        <v>-1</v>
      </c>
      <c r="P4126" s="5">
        <f>VLOOKUP(M4126,[1]ArchetypeScores!E:P,12,FALSE)</f>
        <v>0</v>
      </c>
      <c r="Q4126" s="2" t="str">
        <f>VLOOKUP(M4126,[1]ArchetypeScores!E:W,19,FALSE)</f>
        <v>Untargeted</v>
      </c>
      <c r="R4126" s="2">
        <f>VLOOKUP(M4126,[1]ArchetypeScores!E:I,5,FALSE)</f>
        <v>0</v>
      </c>
      <c r="S4126" s="2">
        <f>VLOOKUP(M4126,[1]ArchetypeScores!E:K,7,FALSE)</f>
        <v>0</v>
      </c>
      <c r="T4126" s="2" t="str">
        <f t="shared" si="66"/>
        <v>Not A&amp;R positive</v>
      </c>
    </row>
    <row r="4127" spans="1:20" x14ac:dyDescent="0.3">
      <c r="A4127" s="2" t="s">
        <v>10912</v>
      </c>
      <c r="B4127" s="3" t="s">
        <v>10996</v>
      </c>
      <c r="C4127" s="3" t="s">
        <v>10997</v>
      </c>
      <c r="D4127" s="4">
        <v>2</v>
      </c>
      <c r="E4127" s="5" t="s">
        <v>10915</v>
      </c>
      <c r="F4127" s="4">
        <v>1.8700000000000001E-2</v>
      </c>
      <c r="G4127" s="6">
        <v>48458</v>
      </c>
      <c r="H4127" s="3" t="s">
        <v>10929</v>
      </c>
      <c r="I4127" s="3" t="s">
        <v>10923</v>
      </c>
      <c r="J4127" s="3"/>
      <c r="K4127" s="5" t="s">
        <v>38</v>
      </c>
      <c r="L4127" s="5">
        <v>21</v>
      </c>
      <c r="M4127" s="5" t="s">
        <v>302</v>
      </c>
      <c r="N4127" s="5">
        <f>VLOOKUP(M4127,[1]ArchetypeScores!E:N,10,FALSE)</f>
        <v>0</v>
      </c>
      <c r="O4127" s="5">
        <f>VLOOKUP(M4127,[1]ArchetypeScores!E:O,11,FALSE)</f>
        <v>-1</v>
      </c>
      <c r="P4127" s="5">
        <f>VLOOKUP(M4127,[1]ArchetypeScores!E:P,12,FALSE)</f>
        <v>0</v>
      </c>
      <c r="Q4127" s="2" t="str">
        <f>VLOOKUP(M4127,[1]ArchetypeScores!E:W,19,FALSE)</f>
        <v>Consumer (including agriculture and tourism)</v>
      </c>
      <c r="R4127" s="2">
        <f>VLOOKUP(M4127,[1]ArchetypeScores!E:I,5,FALSE)</f>
        <v>0</v>
      </c>
      <c r="S4127" s="2">
        <f>VLOOKUP(M4127,[1]ArchetypeScores!E:K,7,FALSE)</f>
        <v>0</v>
      </c>
      <c r="T4127" s="2" t="str">
        <f t="shared" si="66"/>
        <v>Not A&amp;R positive</v>
      </c>
    </row>
    <row r="4128" spans="1:20" x14ac:dyDescent="0.3">
      <c r="A4128" s="2" t="s">
        <v>10912</v>
      </c>
      <c r="B4128" s="3" t="s">
        <v>5019</v>
      </c>
      <c r="C4128" s="3" t="s">
        <v>10998</v>
      </c>
      <c r="D4128" s="4"/>
      <c r="E4128" s="5" t="s">
        <v>10915</v>
      </c>
      <c r="F4128" s="4">
        <v>0</v>
      </c>
      <c r="G4128" s="6">
        <v>48468</v>
      </c>
      <c r="H4128" s="3" t="s">
        <v>10999</v>
      </c>
      <c r="I4128" s="3" t="s">
        <v>11000</v>
      </c>
      <c r="J4128" s="3"/>
      <c r="K4128" s="5" t="s">
        <v>1306</v>
      </c>
      <c r="L4128" s="5">
        <v>1</v>
      </c>
      <c r="M4128" s="5" t="s">
        <v>1307</v>
      </c>
      <c r="N4128" s="5">
        <f>VLOOKUP(M4128,[1]ArchetypeScores!E:N,10,FALSE)</f>
        <v>0</v>
      </c>
      <c r="O4128" s="5">
        <f>VLOOKUP(M4128,[1]ArchetypeScores!E:O,11,FALSE)</f>
        <v>-1</v>
      </c>
      <c r="P4128" s="5">
        <f>VLOOKUP(M4128,[1]ArchetypeScores!E:P,12,FALSE)</f>
        <v>0</v>
      </c>
      <c r="Q4128" s="2" t="str">
        <f>VLOOKUP(M4128,[1]ArchetypeScores!E:W,19,FALSE)</f>
        <v>Untargeted</v>
      </c>
      <c r="R4128" s="2">
        <f>VLOOKUP(M4128,[1]ArchetypeScores!E:I,5,FALSE)</f>
        <v>0</v>
      </c>
      <c r="S4128" s="2">
        <f>VLOOKUP(M4128,[1]ArchetypeScores!E:K,7,FALSE)</f>
        <v>0</v>
      </c>
      <c r="T4128" s="2" t="str">
        <f t="shared" si="66"/>
        <v>Not A&amp;R positive</v>
      </c>
    </row>
    <row r="4129" spans="1:20" x14ac:dyDescent="0.3">
      <c r="A4129" s="2" t="s">
        <v>10912</v>
      </c>
      <c r="B4129" s="3" t="s">
        <v>11001</v>
      </c>
      <c r="C4129" s="3" t="s">
        <v>11002</v>
      </c>
      <c r="D4129" s="4">
        <v>1.7</v>
      </c>
      <c r="E4129" s="5" t="s">
        <v>10915</v>
      </c>
      <c r="F4129" s="4">
        <v>1.558E-2</v>
      </c>
      <c r="G4129" s="6">
        <v>48448</v>
      </c>
      <c r="H4129" s="3" t="s">
        <v>10956</v>
      </c>
      <c r="I4129" s="3" t="s">
        <v>10920</v>
      </c>
      <c r="J4129" s="3"/>
      <c r="K4129" s="5" t="s">
        <v>611</v>
      </c>
      <c r="L4129" s="5">
        <v>1</v>
      </c>
      <c r="M4129" s="5" t="s">
        <v>612</v>
      </c>
      <c r="N4129" s="5">
        <f>VLOOKUP(M4129,[1]ArchetypeScores!E:N,10,FALSE)</f>
        <v>1</v>
      </c>
      <c r="O4129" s="5">
        <f>VLOOKUP(M4129,[1]ArchetypeScores!E:O,11,FALSE)</f>
        <v>-2</v>
      </c>
      <c r="P4129" s="5">
        <f>VLOOKUP(M4129,[1]ArchetypeScores!E:P,12,FALSE)</f>
        <v>-1</v>
      </c>
      <c r="Q4129" s="2" t="str">
        <f>VLOOKUP(M4129,[1]ArchetypeScores!E:W,19,FALSE)</f>
        <v>Consumer (including agriculture and tourism)</v>
      </c>
      <c r="R4129" s="2">
        <f>VLOOKUP(M4129,[1]ArchetypeScores!E:I,5,FALSE)</f>
        <v>0</v>
      </c>
      <c r="S4129" s="2">
        <f>VLOOKUP(M4129,[1]ArchetypeScores!E:K,7,FALSE)</f>
        <v>0</v>
      </c>
      <c r="T4129" s="2" t="str">
        <f t="shared" si="66"/>
        <v>Not A&amp;R positive</v>
      </c>
    </row>
    <row r="4130" spans="1:20" x14ac:dyDescent="0.3">
      <c r="A4130" s="2" t="s">
        <v>10912</v>
      </c>
      <c r="B4130" s="3" t="s">
        <v>11001</v>
      </c>
      <c r="C4130" s="3" t="s">
        <v>11003</v>
      </c>
      <c r="D4130" s="4">
        <v>0.64300000000000002</v>
      </c>
      <c r="E4130" s="5" t="s">
        <v>10915</v>
      </c>
      <c r="F4130" s="4">
        <v>5.8900000000000003E-3</v>
      </c>
      <c r="G4130" s="6">
        <v>48449</v>
      </c>
      <c r="H4130" s="3" t="s">
        <v>10956</v>
      </c>
      <c r="I4130" s="3" t="s">
        <v>10920</v>
      </c>
      <c r="J4130" s="3"/>
      <c r="K4130" s="5" t="s">
        <v>611</v>
      </c>
      <c r="L4130" s="5">
        <v>1</v>
      </c>
      <c r="M4130" s="5" t="s">
        <v>612</v>
      </c>
      <c r="N4130" s="5">
        <f>VLOOKUP(M4130,[1]ArchetypeScores!E:N,10,FALSE)</f>
        <v>1</v>
      </c>
      <c r="O4130" s="5">
        <f>VLOOKUP(M4130,[1]ArchetypeScores!E:O,11,FALSE)</f>
        <v>-2</v>
      </c>
      <c r="P4130" s="5">
        <f>VLOOKUP(M4130,[1]ArchetypeScores!E:P,12,FALSE)</f>
        <v>-1</v>
      </c>
      <c r="Q4130" s="2" t="str">
        <f>VLOOKUP(M4130,[1]ArchetypeScores!E:W,19,FALSE)</f>
        <v>Consumer (including agriculture and tourism)</v>
      </c>
      <c r="R4130" s="2">
        <f>VLOOKUP(M4130,[1]ArchetypeScores!E:I,5,FALSE)</f>
        <v>0</v>
      </c>
      <c r="S4130" s="2">
        <f>VLOOKUP(M4130,[1]ArchetypeScores!E:K,7,FALSE)</f>
        <v>0</v>
      </c>
      <c r="T4130" s="2" t="str">
        <f t="shared" si="66"/>
        <v>Not A&amp;R positive</v>
      </c>
    </row>
    <row r="4131" spans="1:20" x14ac:dyDescent="0.3">
      <c r="A4131" s="2" t="s">
        <v>10912</v>
      </c>
      <c r="B4131" s="3" t="s">
        <v>11004</v>
      </c>
      <c r="C4131" s="3" t="s">
        <v>11005</v>
      </c>
      <c r="D4131" s="4">
        <v>21.9</v>
      </c>
      <c r="E4131" s="5" t="s">
        <v>10915</v>
      </c>
      <c r="F4131" s="4">
        <v>0.20071</v>
      </c>
      <c r="G4131" s="6">
        <v>48437</v>
      </c>
      <c r="H4131" s="3" t="s">
        <v>10942</v>
      </c>
      <c r="I4131" s="3"/>
      <c r="J4131" s="3"/>
      <c r="K4131" s="5" t="s">
        <v>61</v>
      </c>
      <c r="L4131" s="5">
        <v>5</v>
      </c>
      <c r="M4131" s="5" t="s">
        <v>62</v>
      </c>
      <c r="N4131" s="5">
        <f>VLOOKUP(M4131,[1]ArchetypeScores!E:N,10,FALSE)</f>
        <v>0</v>
      </c>
      <c r="O4131" s="5">
        <f>VLOOKUP(M4131,[1]ArchetypeScores!E:O,11,FALSE)</f>
        <v>-1</v>
      </c>
      <c r="P4131" s="5">
        <f>VLOOKUP(M4131,[1]ArchetypeScores!E:P,12,FALSE)</f>
        <v>0</v>
      </c>
      <c r="Q4131" s="2" t="str">
        <f>VLOOKUP(M4131,[1]ArchetypeScores!E:W,19,FALSE)</f>
        <v>Health care</v>
      </c>
      <c r="R4131" s="2">
        <f>VLOOKUP(M4131,[1]ArchetypeScores!E:I,5,FALSE)</f>
        <v>0</v>
      </c>
      <c r="S4131" s="2">
        <f>VLOOKUP(M4131,[1]ArchetypeScores!E:K,7,FALSE)</f>
        <v>0</v>
      </c>
      <c r="T4131" s="2" t="str">
        <f t="shared" si="66"/>
        <v>Not A&amp;R positive</v>
      </c>
    </row>
    <row r="4132" spans="1:20" x14ac:dyDescent="0.3">
      <c r="A4132" s="2" t="s">
        <v>10912</v>
      </c>
      <c r="B4132" s="3" t="s">
        <v>11006</v>
      </c>
      <c r="C4132" s="10" t="s">
        <v>11007</v>
      </c>
      <c r="D4132" s="4">
        <v>1</v>
      </c>
      <c r="E4132" s="5" t="s">
        <v>10915</v>
      </c>
      <c r="F4132" s="4">
        <v>9.3500000000000007E-3</v>
      </c>
      <c r="G4132" s="6">
        <v>48460</v>
      </c>
      <c r="H4132" s="3" t="s">
        <v>10929</v>
      </c>
      <c r="I4132" s="3" t="s">
        <v>10923</v>
      </c>
      <c r="J4132" s="3"/>
      <c r="K4132" s="5" t="s">
        <v>163</v>
      </c>
      <c r="L4132" s="5">
        <v>5</v>
      </c>
      <c r="M4132" s="5" t="s">
        <v>11008</v>
      </c>
      <c r="N4132" s="5">
        <f>VLOOKUP(M4132,[1]ArchetypeScores!E:N,10,FALSE)</f>
        <v>0</v>
      </c>
      <c r="O4132" s="5">
        <f>VLOOKUP(M4132,[1]ArchetypeScores!E:O,11,FALSE)</f>
        <v>0</v>
      </c>
      <c r="P4132" s="5">
        <f>VLOOKUP(M4132,[1]ArchetypeScores!E:P,12,FALSE)</f>
        <v>0</v>
      </c>
      <c r="Q4132" s="2" t="str">
        <f>VLOOKUP(M4132,[1]ArchetypeScores!E:W,19,FALSE)</f>
        <v>Other sector</v>
      </c>
      <c r="R4132" s="2">
        <f>VLOOKUP(M4132,[1]ArchetypeScores!E:I,5,FALSE)</f>
        <v>0</v>
      </c>
      <c r="S4132" s="2">
        <f>VLOOKUP(M4132,[1]ArchetypeScores!E:K,7,FALSE)</f>
        <v>1</v>
      </c>
      <c r="T4132" s="2" t="str">
        <f t="shared" si="66"/>
        <v>Indirect only</v>
      </c>
    </row>
    <row r="4133" spans="1:20" x14ac:dyDescent="0.3">
      <c r="A4133" s="2" t="s">
        <v>10912</v>
      </c>
      <c r="B4133" s="3" t="s">
        <v>11009</v>
      </c>
      <c r="C4133" s="3" t="s">
        <v>11010</v>
      </c>
      <c r="D4133" s="4">
        <v>3</v>
      </c>
      <c r="E4133" s="5" t="s">
        <v>10915</v>
      </c>
      <c r="F4133" s="4">
        <v>2.7490000000000001E-2</v>
      </c>
      <c r="G4133" s="6">
        <v>48438</v>
      </c>
      <c r="H4133" s="3" t="s">
        <v>10942</v>
      </c>
      <c r="I4133" s="3" t="s">
        <v>10920</v>
      </c>
      <c r="J4133" s="3"/>
      <c r="K4133" s="5" t="s">
        <v>291</v>
      </c>
      <c r="L4133" s="5">
        <v>4</v>
      </c>
      <c r="M4133" s="5" t="s">
        <v>292</v>
      </c>
      <c r="N4133" s="5">
        <f>VLOOKUP(M4133,[1]ArchetypeScores!E:N,10,FALSE)</f>
        <v>1</v>
      </c>
      <c r="O4133" s="5">
        <f>VLOOKUP(M4133,[1]ArchetypeScores!E:O,11,FALSE)</f>
        <v>0</v>
      </c>
      <c r="P4133" s="5">
        <f>VLOOKUP(M4133,[1]ArchetypeScores!E:P,12,FALSE)</f>
        <v>0</v>
      </c>
      <c r="Q4133" s="2" t="str">
        <f>VLOOKUP(M4133,[1]ArchetypeScores!E:W,19,FALSE)</f>
        <v>Education and training</v>
      </c>
      <c r="R4133" s="2">
        <f>VLOOKUP(M4133,[1]ArchetypeScores!E:I,5,FALSE)</f>
        <v>0</v>
      </c>
      <c r="S4133" s="2">
        <f>VLOOKUP(M4133,[1]ArchetypeScores!E:K,7,FALSE)</f>
        <v>0</v>
      </c>
      <c r="T4133" s="2" t="str">
        <f t="shared" si="66"/>
        <v>Not A&amp;R positive</v>
      </c>
    </row>
    <row r="4134" spans="1:20" x14ac:dyDescent="0.3">
      <c r="A4134" s="2" t="s">
        <v>11011</v>
      </c>
      <c r="B4134" s="3" t="s">
        <v>11012</v>
      </c>
      <c r="C4134" s="3" t="s">
        <v>11013</v>
      </c>
      <c r="D4134" s="4">
        <v>1.27</v>
      </c>
      <c r="E4134" s="5" t="s">
        <v>11014</v>
      </c>
      <c r="F4134" s="4">
        <v>1.4959999999999999E-2</v>
      </c>
      <c r="G4134" s="6">
        <v>48504</v>
      </c>
      <c r="H4134" s="3" t="s">
        <v>11015</v>
      </c>
      <c r="I4134" s="3"/>
      <c r="J4134" s="3"/>
      <c r="K4134" s="5" t="s">
        <v>1306</v>
      </c>
      <c r="L4134" s="5" t="s">
        <v>112</v>
      </c>
      <c r="M4134" s="5" t="s">
        <v>5475</v>
      </c>
      <c r="N4134" s="5">
        <f>VLOOKUP(M4134,[1]ArchetypeScores!E:N,10,FALSE)</f>
        <v>0</v>
      </c>
      <c r="O4134" s="5">
        <f>VLOOKUP(M4134,[1]ArchetypeScores!E:O,11,FALSE)</f>
        <v>-1</v>
      </c>
      <c r="P4134" s="5">
        <f>VLOOKUP(M4134,[1]ArchetypeScores!E:P,12,FALSE)</f>
        <v>0</v>
      </c>
      <c r="Q4134" s="2" t="str">
        <f>VLOOKUP(M4134,[1]ArchetypeScores!E:W,19,FALSE)</f>
        <v>Untargeted</v>
      </c>
      <c r="R4134" s="2">
        <f>VLOOKUP(M4134,[1]ArchetypeScores!E:I,5,FALSE)</f>
        <v>0</v>
      </c>
      <c r="S4134" s="2">
        <f>VLOOKUP(M4134,[1]ArchetypeScores!E:K,7,FALSE)</f>
        <v>0</v>
      </c>
      <c r="T4134" s="2" t="str">
        <f t="shared" si="66"/>
        <v>Not A&amp;R positive</v>
      </c>
    </row>
    <row r="4135" spans="1:20" x14ac:dyDescent="0.3">
      <c r="A4135" s="2" t="s">
        <v>11011</v>
      </c>
      <c r="B4135" s="3" t="s">
        <v>11016</v>
      </c>
      <c r="C4135" s="3" t="s">
        <v>11017</v>
      </c>
      <c r="D4135" s="4">
        <v>1.78</v>
      </c>
      <c r="E4135" s="5" t="s">
        <v>11014</v>
      </c>
      <c r="F4135" s="4">
        <v>2.3189999999999999E-2</v>
      </c>
      <c r="G4135" s="6">
        <v>48488</v>
      </c>
      <c r="H4135" s="3" t="s">
        <v>11018</v>
      </c>
      <c r="I4135" s="3"/>
      <c r="J4135" s="3"/>
      <c r="K4135" s="5" t="s">
        <v>196</v>
      </c>
      <c r="L4135" s="5" t="s">
        <v>112</v>
      </c>
      <c r="M4135" s="5" t="s">
        <v>621</v>
      </c>
      <c r="N4135" s="5">
        <f>VLOOKUP(M4135,[1]ArchetypeScores!E:N,10,FALSE)</f>
        <v>1</v>
      </c>
      <c r="O4135" s="5">
        <f>VLOOKUP(M4135,[1]ArchetypeScores!E:O,11,FALSE)</f>
        <v>-2</v>
      </c>
      <c r="P4135" s="5">
        <f>VLOOKUP(M4135,[1]ArchetypeScores!E:P,12,FALSE)</f>
        <v>0</v>
      </c>
      <c r="Q4135" s="2" t="str">
        <f>VLOOKUP(M4135,[1]ArchetypeScores!E:W,19,FALSE)</f>
        <v>Other sector</v>
      </c>
      <c r="R4135" s="2">
        <f>VLOOKUP(M4135,[1]ArchetypeScores!E:I,5,FALSE)</f>
        <v>0</v>
      </c>
      <c r="S4135" s="2">
        <f>VLOOKUP(M4135,[1]ArchetypeScores!E:K,7,FALSE)</f>
        <v>-1</v>
      </c>
      <c r="T4135" s="2" t="str">
        <f t="shared" si="66"/>
        <v>Not A&amp;R positive</v>
      </c>
    </row>
    <row r="4136" spans="1:20" x14ac:dyDescent="0.3">
      <c r="A4136" s="2" t="s">
        <v>11011</v>
      </c>
      <c r="B4136" s="3" t="s">
        <v>11019</v>
      </c>
      <c r="C4136" s="3" t="s">
        <v>11020</v>
      </c>
      <c r="D4136" s="4">
        <v>0.24299999999999999</v>
      </c>
      <c r="E4136" s="5" t="s">
        <v>11014</v>
      </c>
      <c r="F4136" s="4">
        <v>2.8700000000000002E-3</v>
      </c>
      <c r="G4136" s="6">
        <v>48492</v>
      </c>
      <c r="H4136" s="3" t="s">
        <v>11021</v>
      </c>
      <c r="I4136" s="3"/>
      <c r="J4136" s="3"/>
      <c r="K4136" s="5" t="s">
        <v>118</v>
      </c>
      <c r="L4136" s="5">
        <v>3</v>
      </c>
      <c r="M4136" s="5" t="s">
        <v>168</v>
      </c>
      <c r="N4136" s="5">
        <f>VLOOKUP(M4136,[1]ArchetypeScores!E:N,10,FALSE)</f>
        <v>0</v>
      </c>
      <c r="O4136" s="5">
        <f>VLOOKUP(M4136,[1]ArchetypeScores!E:O,11,FALSE)</f>
        <v>-1</v>
      </c>
      <c r="P4136" s="5">
        <f>VLOOKUP(M4136,[1]ArchetypeScores!E:P,12,FALSE)</f>
        <v>0</v>
      </c>
      <c r="Q4136" s="2" t="str">
        <f>VLOOKUP(M4136,[1]ArchetypeScores!E:W,19,FALSE)</f>
        <v>Untargeted</v>
      </c>
      <c r="R4136" s="2">
        <f>VLOOKUP(M4136,[1]ArchetypeScores!E:I,5,FALSE)</f>
        <v>0</v>
      </c>
      <c r="S4136" s="2">
        <f>VLOOKUP(M4136,[1]ArchetypeScores!E:K,7,FALSE)</f>
        <v>0</v>
      </c>
      <c r="T4136" s="2" t="str">
        <f t="shared" si="66"/>
        <v>Not A&amp;R positive</v>
      </c>
    </row>
    <row r="4137" spans="1:20" x14ac:dyDescent="0.3">
      <c r="A4137" s="2" t="s">
        <v>11011</v>
      </c>
      <c r="B4137" s="3" t="s">
        <v>11022</v>
      </c>
      <c r="C4137" s="3" t="s">
        <v>11023</v>
      </c>
      <c r="D4137" s="4">
        <v>0.74399999999999999</v>
      </c>
      <c r="E4137" s="5" t="s">
        <v>11014</v>
      </c>
      <c r="F4137" s="4">
        <v>9.92E-3</v>
      </c>
      <c r="G4137" s="6">
        <v>48496</v>
      </c>
      <c r="H4137" s="3" t="s">
        <v>11024</v>
      </c>
      <c r="I4137" s="3"/>
      <c r="J4137" s="3"/>
      <c r="K4137" s="5" t="s">
        <v>154</v>
      </c>
      <c r="L4137" s="5">
        <v>3</v>
      </c>
      <c r="M4137" s="5" t="s">
        <v>6941</v>
      </c>
      <c r="N4137" s="5">
        <f>VLOOKUP(M4137,[1]ArchetypeScores!E:N,10,FALSE)</f>
        <v>1</v>
      </c>
      <c r="O4137" s="5">
        <f>VLOOKUP(M4137,[1]ArchetypeScores!E:O,11,FALSE)</f>
        <v>0</v>
      </c>
      <c r="P4137" s="5">
        <f>VLOOKUP(M4137,[1]ArchetypeScores!E:P,12,FALSE)</f>
        <v>0</v>
      </c>
      <c r="Q4137" s="2" t="str">
        <f>VLOOKUP(M4137,[1]ArchetypeScores!E:W,19,FALSE)</f>
        <v>Education and training</v>
      </c>
      <c r="R4137" s="2">
        <f>VLOOKUP(M4137,[1]ArchetypeScores!E:I,5,FALSE)</f>
        <v>0</v>
      </c>
      <c r="S4137" s="2">
        <f>VLOOKUP(M4137,[1]ArchetypeScores!E:K,7,FALSE)</f>
        <v>1</v>
      </c>
      <c r="T4137" s="2" t="str">
        <f t="shared" si="66"/>
        <v>Indirect only</v>
      </c>
    </row>
    <row r="4138" spans="1:20" x14ac:dyDescent="0.3">
      <c r="A4138" s="2" t="s">
        <v>11011</v>
      </c>
      <c r="B4138" s="3" t="s">
        <v>11025</v>
      </c>
      <c r="C4138" s="3" t="s">
        <v>11026</v>
      </c>
      <c r="D4138" s="4">
        <v>4.24</v>
      </c>
      <c r="E4138" s="5" t="s">
        <v>11014</v>
      </c>
      <c r="F4138" s="4">
        <v>5.5239999999999997E-2</v>
      </c>
      <c r="G4138" s="6">
        <v>48490</v>
      </c>
      <c r="H4138" s="3" t="s">
        <v>11027</v>
      </c>
      <c r="I4138" s="3"/>
      <c r="J4138" s="3"/>
      <c r="K4138" s="5" t="s">
        <v>57</v>
      </c>
      <c r="L4138" s="5">
        <v>29</v>
      </c>
      <c r="M4138" s="5" t="s">
        <v>58</v>
      </c>
      <c r="N4138" s="5">
        <f>VLOOKUP(M4138,[1]ArchetypeScores!E:N,10,FALSE)</f>
        <v>0</v>
      </c>
      <c r="O4138" s="5">
        <f>VLOOKUP(M4138,[1]ArchetypeScores!E:O,11,FALSE)</f>
        <v>-1</v>
      </c>
      <c r="P4138" s="5">
        <f>VLOOKUP(M4138,[1]ArchetypeScores!E:P,12,FALSE)</f>
        <v>0</v>
      </c>
      <c r="Q4138" s="2" t="str">
        <f>VLOOKUP(M4138,[1]ArchetypeScores!E:W,19,FALSE)</f>
        <v>Untargeted</v>
      </c>
      <c r="R4138" s="2">
        <f>VLOOKUP(M4138,[1]ArchetypeScores!E:I,5,FALSE)</f>
        <v>0</v>
      </c>
      <c r="S4138" s="2">
        <f>VLOOKUP(M4138,[1]ArchetypeScores!E:K,7,FALSE)</f>
        <v>0</v>
      </c>
      <c r="T4138" s="2" t="str">
        <f t="shared" si="66"/>
        <v>Not A&amp;R positive</v>
      </c>
    </row>
    <row r="4139" spans="1:20" x14ac:dyDescent="0.3">
      <c r="A4139" s="2" t="s">
        <v>11011</v>
      </c>
      <c r="B4139" s="3" t="s">
        <v>11028</v>
      </c>
      <c r="C4139" s="3" t="s">
        <v>11029</v>
      </c>
      <c r="D4139" s="4">
        <v>4.2</v>
      </c>
      <c r="E4139" s="5" t="s">
        <v>11014</v>
      </c>
      <c r="F4139" s="4">
        <v>5.4350000000000002E-2</v>
      </c>
      <c r="G4139" s="6">
        <v>48489</v>
      </c>
      <c r="H4139" s="3" t="s">
        <v>11030</v>
      </c>
      <c r="I4139" s="3"/>
      <c r="J4139" s="3"/>
      <c r="K4139" s="5" t="s">
        <v>57</v>
      </c>
      <c r="L4139" s="5">
        <v>29</v>
      </c>
      <c r="M4139" s="5" t="s">
        <v>58</v>
      </c>
      <c r="N4139" s="5">
        <f>VLOOKUP(M4139,[1]ArchetypeScores!E:N,10,FALSE)</f>
        <v>0</v>
      </c>
      <c r="O4139" s="5">
        <f>VLOOKUP(M4139,[1]ArchetypeScores!E:O,11,FALSE)</f>
        <v>-1</v>
      </c>
      <c r="P4139" s="5">
        <f>VLOOKUP(M4139,[1]ArchetypeScores!E:P,12,FALSE)</f>
        <v>0</v>
      </c>
      <c r="Q4139" s="2" t="str">
        <f>VLOOKUP(M4139,[1]ArchetypeScores!E:W,19,FALSE)</f>
        <v>Untargeted</v>
      </c>
      <c r="R4139" s="2">
        <f>VLOOKUP(M4139,[1]ArchetypeScores!E:I,5,FALSE)</f>
        <v>0</v>
      </c>
      <c r="S4139" s="2">
        <f>VLOOKUP(M4139,[1]ArchetypeScores!E:K,7,FALSE)</f>
        <v>0</v>
      </c>
      <c r="T4139" s="2" t="str">
        <f t="shared" si="66"/>
        <v>Not A&amp;R positive</v>
      </c>
    </row>
    <row r="4140" spans="1:20" x14ac:dyDescent="0.3">
      <c r="A4140" s="2" t="s">
        <v>11011</v>
      </c>
      <c r="B4140" s="3" t="s">
        <v>11031</v>
      </c>
      <c r="C4140" s="3" t="s">
        <v>11032</v>
      </c>
      <c r="D4140" s="4">
        <v>0.2</v>
      </c>
      <c r="E4140" s="5" t="s">
        <v>11014</v>
      </c>
      <c r="F4140" s="4">
        <v>2.5000000000000001E-3</v>
      </c>
      <c r="G4140" s="6">
        <v>48503</v>
      </c>
      <c r="H4140" s="3" t="s">
        <v>11033</v>
      </c>
      <c r="I4140" s="3"/>
      <c r="J4140" s="3"/>
      <c r="K4140" s="5" t="s">
        <v>47</v>
      </c>
      <c r="L4140" s="5">
        <v>1</v>
      </c>
      <c r="M4140" s="5" t="s">
        <v>48</v>
      </c>
      <c r="N4140" s="5">
        <f>VLOOKUP(M4140,[1]ArchetypeScores!E:N,10,FALSE)</f>
        <v>0</v>
      </c>
      <c r="O4140" s="5">
        <f>VLOOKUP(M4140,[1]ArchetypeScores!E:O,11,FALSE)</f>
        <v>0</v>
      </c>
      <c r="P4140" s="5">
        <f>VLOOKUP(M4140,[1]ArchetypeScores!E:P,12,FALSE)</f>
        <v>0</v>
      </c>
      <c r="Q4140" s="2" t="str">
        <f>VLOOKUP(M4140,[1]ArchetypeScores!E:W,19,FALSE)</f>
        <v>Consumer (including agriculture and tourism)</v>
      </c>
      <c r="R4140" s="2">
        <f>VLOOKUP(M4140,[1]ArchetypeScores!E:I,5,FALSE)</f>
        <v>0</v>
      </c>
      <c r="S4140" s="2">
        <f>VLOOKUP(M4140,[1]ArchetypeScores!E:K,7,FALSE)</f>
        <v>0</v>
      </c>
      <c r="T4140" s="2" t="str">
        <f t="shared" si="66"/>
        <v>Not A&amp;R positive</v>
      </c>
    </row>
    <row r="4141" spans="1:20" x14ac:dyDescent="0.3">
      <c r="A4141" s="2" t="s">
        <v>11011</v>
      </c>
      <c r="B4141" s="7" t="s">
        <v>11034</v>
      </c>
      <c r="C4141" s="3" t="s">
        <v>11035</v>
      </c>
      <c r="D4141" s="4">
        <v>1.5</v>
      </c>
      <c r="E4141" s="5" t="s">
        <v>11014</v>
      </c>
      <c r="F4141" s="4">
        <v>1.9349999999999999E-2</v>
      </c>
      <c r="G4141" s="6">
        <v>48498</v>
      </c>
      <c r="H4141" s="3" t="s">
        <v>11036</v>
      </c>
      <c r="I4141" s="3"/>
      <c r="J4141" s="3"/>
      <c r="K4141" s="5" t="s">
        <v>38</v>
      </c>
      <c r="L4141" s="5">
        <v>1</v>
      </c>
      <c r="M4141" s="5" t="s">
        <v>43</v>
      </c>
      <c r="N4141" s="5">
        <f>VLOOKUP(M4141,[1]ArchetypeScores!E:N,10,FALSE)</f>
        <v>0</v>
      </c>
      <c r="O4141" s="5">
        <f>VLOOKUP(M4141,[1]ArchetypeScores!E:O,11,FALSE)</f>
        <v>-1</v>
      </c>
      <c r="P4141" s="5">
        <f>VLOOKUP(M4141,[1]ArchetypeScores!E:P,12,FALSE)</f>
        <v>0</v>
      </c>
      <c r="Q4141" s="2" t="str">
        <f>VLOOKUP(M4141,[1]ArchetypeScores!E:W,19,FALSE)</f>
        <v>Consumer (including agriculture and tourism)</v>
      </c>
      <c r="R4141" s="2">
        <f>VLOOKUP(M4141,[1]ArchetypeScores!E:I,5,FALSE)</f>
        <v>0</v>
      </c>
      <c r="S4141" s="2">
        <f>VLOOKUP(M4141,[1]ArchetypeScores!E:K,7,FALSE)</f>
        <v>0</v>
      </c>
      <c r="T4141" s="2" t="str">
        <f t="shared" si="66"/>
        <v>Not A&amp;R positive</v>
      </c>
    </row>
    <row r="4142" spans="1:20" x14ac:dyDescent="0.3">
      <c r="A4142" s="2" t="s">
        <v>11011</v>
      </c>
      <c r="B4142" s="3" t="s">
        <v>11037</v>
      </c>
      <c r="C4142" s="3" t="s">
        <v>11035</v>
      </c>
      <c r="D4142" s="4">
        <v>1</v>
      </c>
      <c r="E4142" s="5" t="s">
        <v>11014</v>
      </c>
      <c r="F4142" s="4">
        <v>1.29E-2</v>
      </c>
      <c r="G4142" s="6">
        <v>48499</v>
      </c>
      <c r="H4142" s="3" t="s">
        <v>11036</v>
      </c>
      <c r="I4142" s="3"/>
      <c r="J4142" s="3"/>
      <c r="K4142" s="5" t="s">
        <v>57</v>
      </c>
      <c r="L4142" s="5">
        <v>29</v>
      </c>
      <c r="M4142" s="5" t="s">
        <v>58</v>
      </c>
      <c r="N4142" s="5">
        <f>VLOOKUP(M4142,[1]ArchetypeScores!E:N,10,FALSE)</f>
        <v>0</v>
      </c>
      <c r="O4142" s="5">
        <f>VLOOKUP(M4142,[1]ArchetypeScores!E:O,11,FALSE)</f>
        <v>-1</v>
      </c>
      <c r="P4142" s="5">
        <f>VLOOKUP(M4142,[1]ArchetypeScores!E:P,12,FALSE)</f>
        <v>0</v>
      </c>
      <c r="Q4142" s="2" t="str">
        <f>VLOOKUP(M4142,[1]ArchetypeScores!E:W,19,FALSE)</f>
        <v>Untargeted</v>
      </c>
      <c r="R4142" s="2">
        <f>VLOOKUP(M4142,[1]ArchetypeScores!E:I,5,FALSE)</f>
        <v>0</v>
      </c>
      <c r="S4142" s="2">
        <f>VLOOKUP(M4142,[1]ArchetypeScores!E:K,7,FALSE)</f>
        <v>0</v>
      </c>
      <c r="T4142" s="2" t="str">
        <f t="shared" si="66"/>
        <v>Not A&amp;R positive</v>
      </c>
    </row>
    <row r="4143" spans="1:20" x14ac:dyDescent="0.3">
      <c r="A4143" s="2" t="s">
        <v>11011</v>
      </c>
      <c r="B4143" s="3" t="s">
        <v>11038</v>
      </c>
      <c r="C4143" s="3" t="s">
        <v>11039</v>
      </c>
      <c r="D4143" s="4">
        <v>0.75</v>
      </c>
      <c r="E4143" s="5" t="s">
        <v>11014</v>
      </c>
      <c r="F4143" s="4">
        <v>9.6799999999999994E-3</v>
      </c>
      <c r="G4143" s="6">
        <v>48500</v>
      </c>
      <c r="H4143" s="3" t="s">
        <v>11036</v>
      </c>
      <c r="I4143" s="3"/>
      <c r="J4143" s="3"/>
      <c r="K4143" s="5" t="s">
        <v>57</v>
      </c>
      <c r="L4143" s="5">
        <v>29</v>
      </c>
      <c r="M4143" s="5" t="s">
        <v>58</v>
      </c>
      <c r="N4143" s="5">
        <f>VLOOKUP(M4143,[1]ArchetypeScores!E:N,10,FALSE)</f>
        <v>0</v>
      </c>
      <c r="O4143" s="5">
        <f>VLOOKUP(M4143,[1]ArchetypeScores!E:O,11,FALSE)</f>
        <v>-1</v>
      </c>
      <c r="P4143" s="5">
        <f>VLOOKUP(M4143,[1]ArchetypeScores!E:P,12,FALSE)</f>
        <v>0</v>
      </c>
      <c r="Q4143" s="2" t="str">
        <f>VLOOKUP(M4143,[1]ArchetypeScores!E:W,19,FALSE)</f>
        <v>Untargeted</v>
      </c>
      <c r="R4143" s="2">
        <f>VLOOKUP(M4143,[1]ArchetypeScores!E:I,5,FALSE)</f>
        <v>0</v>
      </c>
      <c r="S4143" s="2">
        <f>VLOOKUP(M4143,[1]ArchetypeScores!E:K,7,FALSE)</f>
        <v>0</v>
      </c>
      <c r="T4143" s="2" t="str">
        <f t="shared" si="66"/>
        <v>Not A&amp;R positive</v>
      </c>
    </row>
    <row r="4144" spans="1:20" x14ac:dyDescent="0.3">
      <c r="A4144" s="2" t="s">
        <v>11011</v>
      </c>
      <c r="B4144" s="3" t="s">
        <v>11040</v>
      </c>
      <c r="C4144" s="3" t="s">
        <v>11041</v>
      </c>
      <c r="D4144" s="4">
        <v>45.79</v>
      </c>
      <c r="E4144" s="5" t="s">
        <v>11014</v>
      </c>
      <c r="F4144" s="4">
        <v>0.61792999999999998</v>
      </c>
      <c r="G4144" s="6">
        <v>48497</v>
      </c>
      <c r="H4144" s="3" t="s">
        <v>11042</v>
      </c>
      <c r="I4144" s="3"/>
      <c r="J4144" s="3"/>
      <c r="K4144" s="5" t="s">
        <v>261</v>
      </c>
      <c r="L4144" s="5">
        <v>2</v>
      </c>
      <c r="M4144" s="5" t="s">
        <v>262</v>
      </c>
      <c r="N4144" s="5">
        <f>VLOOKUP(M4144,[1]ArchetypeScores!E:N,10,FALSE)</f>
        <v>0</v>
      </c>
      <c r="O4144" s="5">
        <f>VLOOKUP(M4144,[1]ArchetypeScores!E:O,11,FALSE)</f>
        <v>-1</v>
      </c>
      <c r="P4144" s="5">
        <f>VLOOKUP(M4144,[1]ArchetypeScores!E:P,12,FALSE)</f>
        <v>0</v>
      </c>
      <c r="Q4144" s="2" t="str">
        <f>VLOOKUP(M4144,[1]ArchetypeScores!E:W,19,FALSE)</f>
        <v>Untargeted</v>
      </c>
      <c r="R4144" s="2">
        <f>VLOOKUP(M4144,[1]ArchetypeScores!E:I,5,FALSE)</f>
        <v>0</v>
      </c>
      <c r="S4144" s="2">
        <f>VLOOKUP(M4144,[1]ArchetypeScores!E:K,7,FALSE)</f>
        <v>0</v>
      </c>
      <c r="T4144" s="2" t="str">
        <f t="shared" si="66"/>
        <v>Not A&amp;R positive</v>
      </c>
    </row>
    <row r="4145" spans="1:20" x14ac:dyDescent="0.3">
      <c r="A4145" s="2" t="s">
        <v>11011</v>
      </c>
      <c r="B4145" s="3" t="s">
        <v>11043</v>
      </c>
      <c r="C4145" s="3" t="s">
        <v>11044</v>
      </c>
      <c r="D4145" s="4">
        <v>0.11</v>
      </c>
      <c r="E4145" s="5" t="s">
        <v>11014</v>
      </c>
      <c r="F4145" s="4">
        <v>1.42E-3</v>
      </c>
      <c r="G4145" s="6">
        <v>48495</v>
      </c>
      <c r="H4145" s="3" t="s">
        <v>11045</v>
      </c>
      <c r="I4145" s="3"/>
      <c r="J4145" s="3"/>
      <c r="K4145" s="5" t="s">
        <v>71</v>
      </c>
      <c r="L4145" s="5">
        <v>2</v>
      </c>
      <c r="M4145" s="5" t="s">
        <v>2542</v>
      </c>
      <c r="N4145" s="5">
        <f>VLOOKUP(M4145,[1]ArchetypeScores!E:N,10,FALSE)</f>
        <v>0</v>
      </c>
      <c r="O4145" s="5">
        <f>VLOOKUP(M4145,[1]ArchetypeScores!E:O,11,FALSE)</f>
        <v>-1</v>
      </c>
      <c r="P4145" s="5">
        <f>VLOOKUP(M4145,[1]ArchetypeScores!E:P,12,FALSE)</f>
        <v>0</v>
      </c>
      <c r="Q4145" s="2" t="str">
        <f>VLOOKUP(M4145,[1]ArchetypeScores!E:W,19,FALSE)</f>
        <v>Industrials - other</v>
      </c>
      <c r="R4145" s="2">
        <f>VLOOKUP(M4145,[1]ArchetypeScores!E:I,5,FALSE)</f>
        <v>0</v>
      </c>
      <c r="S4145" s="2">
        <f>VLOOKUP(M4145,[1]ArchetypeScores!E:K,7,FALSE)</f>
        <v>0</v>
      </c>
      <c r="T4145" s="2" t="str">
        <f t="shared" si="66"/>
        <v>Not A&amp;R positive</v>
      </c>
    </row>
    <row r="4146" spans="1:20" x14ac:dyDescent="0.3">
      <c r="A4146" s="2" t="s">
        <v>11011</v>
      </c>
      <c r="B4146" s="3" t="s">
        <v>11046</v>
      </c>
      <c r="C4146" s="3" t="s">
        <v>11047</v>
      </c>
      <c r="D4146" s="4">
        <v>0.5</v>
      </c>
      <c r="E4146" s="5" t="s">
        <v>11014</v>
      </c>
      <c r="F4146" s="4">
        <v>6.4200000000000004E-3</v>
      </c>
      <c r="G4146" s="6">
        <v>48493</v>
      </c>
      <c r="H4146" s="3" t="s">
        <v>11048</v>
      </c>
      <c r="I4146" s="3"/>
      <c r="J4146" s="3"/>
      <c r="K4146" s="5" t="s">
        <v>57</v>
      </c>
      <c r="L4146" s="5">
        <v>29</v>
      </c>
      <c r="M4146" s="5" t="s">
        <v>58</v>
      </c>
      <c r="N4146" s="5">
        <f>VLOOKUP(M4146,[1]ArchetypeScores!E:N,10,FALSE)</f>
        <v>0</v>
      </c>
      <c r="O4146" s="5">
        <f>VLOOKUP(M4146,[1]ArchetypeScores!E:O,11,FALSE)</f>
        <v>-1</v>
      </c>
      <c r="P4146" s="5">
        <f>VLOOKUP(M4146,[1]ArchetypeScores!E:P,12,FALSE)</f>
        <v>0</v>
      </c>
      <c r="Q4146" s="2" t="str">
        <f>VLOOKUP(M4146,[1]ArchetypeScores!E:W,19,FALSE)</f>
        <v>Untargeted</v>
      </c>
      <c r="R4146" s="2">
        <f>VLOOKUP(M4146,[1]ArchetypeScores!E:I,5,FALSE)</f>
        <v>0</v>
      </c>
      <c r="S4146" s="2">
        <f>VLOOKUP(M4146,[1]ArchetypeScores!E:K,7,FALSE)</f>
        <v>0</v>
      </c>
      <c r="T4146" s="2" t="str">
        <f t="shared" si="66"/>
        <v>Not A&amp;R positive</v>
      </c>
    </row>
    <row r="4147" spans="1:20" x14ac:dyDescent="0.3">
      <c r="A4147" s="2" t="s">
        <v>11011</v>
      </c>
      <c r="B4147" s="3" t="s">
        <v>11049</v>
      </c>
      <c r="C4147" s="3" t="s">
        <v>11050</v>
      </c>
      <c r="D4147" s="4">
        <v>0.39200000000000002</v>
      </c>
      <c r="E4147" s="5" t="s">
        <v>11014</v>
      </c>
      <c r="F4147" s="4">
        <v>5.0400000000000002E-3</v>
      </c>
      <c r="G4147" s="6">
        <v>48494</v>
      </c>
      <c r="H4147" s="3" t="s">
        <v>11051</v>
      </c>
      <c r="I4147" s="3"/>
      <c r="J4147" s="3"/>
      <c r="K4147" s="5" t="s">
        <v>61</v>
      </c>
      <c r="L4147" s="5">
        <v>1</v>
      </c>
      <c r="M4147" s="5" t="s">
        <v>130</v>
      </c>
      <c r="N4147" s="5">
        <f>VLOOKUP(M4147,[1]ArchetypeScores!E:N,10,FALSE)</f>
        <v>0</v>
      </c>
      <c r="O4147" s="5">
        <f>VLOOKUP(M4147,[1]ArchetypeScores!E:O,11,FALSE)</f>
        <v>-1</v>
      </c>
      <c r="P4147" s="5">
        <f>VLOOKUP(M4147,[1]ArchetypeScores!E:P,12,FALSE)</f>
        <v>0</v>
      </c>
      <c r="Q4147" s="2" t="str">
        <f>VLOOKUP(M4147,[1]ArchetypeScores!E:W,19,FALSE)</f>
        <v>Health care</v>
      </c>
      <c r="R4147" s="2">
        <f>VLOOKUP(M4147,[1]ArchetypeScores!E:I,5,FALSE)</f>
        <v>0</v>
      </c>
      <c r="S4147" s="2">
        <f>VLOOKUP(M4147,[1]ArchetypeScores!E:K,7,FALSE)</f>
        <v>0</v>
      </c>
      <c r="T4147" s="2" t="str">
        <f t="shared" si="66"/>
        <v>Not A&amp;R positive</v>
      </c>
    </row>
    <row r="4148" spans="1:20" x14ac:dyDescent="0.3">
      <c r="A4148" s="2" t="s">
        <v>11011</v>
      </c>
      <c r="B4148" s="3" t="s">
        <v>11052</v>
      </c>
      <c r="C4148" s="3" t="s">
        <v>11053</v>
      </c>
      <c r="D4148" s="4">
        <v>1.03</v>
      </c>
      <c r="E4148" s="5" t="s">
        <v>11014</v>
      </c>
      <c r="F4148" s="4">
        <v>1.213E-2</v>
      </c>
      <c r="G4148" s="6">
        <v>48505</v>
      </c>
      <c r="H4148" s="3" t="s">
        <v>11054</v>
      </c>
      <c r="I4148" s="3"/>
      <c r="J4148" s="3"/>
      <c r="K4148" s="5" t="s">
        <v>71</v>
      </c>
      <c r="L4148" s="5">
        <v>1</v>
      </c>
      <c r="M4148" s="5" t="s">
        <v>72</v>
      </c>
      <c r="N4148" s="5">
        <f>VLOOKUP(M4148,[1]ArchetypeScores!E:N,10,FALSE)</f>
        <v>0</v>
      </c>
      <c r="O4148" s="5">
        <f>VLOOKUP(M4148,[1]ArchetypeScores!E:O,11,FALSE)</f>
        <v>0</v>
      </c>
      <c r="P4148" s="5">
        <f>VLOOKUP(M4148,[1]ArchetypeScores!E:P,12,FALSE)</f>
        <v>0</v>
      </c>
      <c r="Q4148" s="2" t="str">
        <f>VLOOKUP(M4148,[1]ArchetypeScores!E:W,19,FALSE)</f>
        <v>Other sector</v>
      </c>
      <c r="R4148" s="2">
        <f>VLOOKUP(M4148,[1]ArchetypeScores!E:I,5,FALSE)</f>
        <v>0</v>
      </c>
      <c r="S4148" s="2">
        <f>VLOOKUP(M4148,[1]ArchetypeScores!E:K,7,FALSE)</f>
        <v>0</v>
      </c>
      <c r="T4148" s="2" t="str">
        <f t="shared" si="66"/>
        <v>Not A&amp;R positive</v>
      </c>
    </row>
    <row r="4149" spans="1:20" x14ac:dyDescent="0.3">
      <c r="A4149" s="2" t="s">
        <v>11011</v>
      </c>
      <c r="B4149" s="3" t="s">
        <v>11055</v>
      </c>
      <c r="C4149" s="3" t="s">
        <v>11056</v>
      </c>
      <c r="D4149" s="4">
        <v>1.0009999999999999</v>
      </c>
      <c r="E4149" s="5" t="s">
        <v>11014</v>
      </c>
      <c r="F4149" s="4">
        <v>1.295E-2</v>
      </c>
      <c r="G4149" s="6">
        <v>48487</v>
      </c>
      <c r="H4149" s="3" t="s">
        <v>11057</v>
      </c>
      <c r="I4149" s="3"/>
      <c r="J4149" s="3"/>
      <c r="K4149" s="5" t="s">
        <v>61</v>
      </c>
      <c r="L4149" s="5">
        <v>1</v>
      </c>
      <c r="M4149" s="5" t="s">
        <v>130</v>
      </c>
      <c r="N4149" s="5">
        <f>VLOOKUP(M4149,[1]ArchetypeScores!E:N,10,FALSE)</f>
        <v>0</v>
      </c>
      <c r="O4149" s="5">
        <f>VLOOKUP(M4149,[1]ArchetypeScores!E:O,11,FALSE)</f>
        <v>-1</v>
      </c>
      <c r="P4149" s="5">
        <f>VLOOKUP(M4149,[1]ArchetypeScores!E:P,12,FALSE)</f>
        <v>0</v>
      </c>
      <c r="Q4149" s="2" t="str">
        <f>VLOOKUP(M4149,[1]ArchetypeScores!E:W,19,FALSE)</f>
        <v>Health care</v>
      </c>
      <c r="R4149" s="2">
        <f>VLOOKUP(M4149,[1]ArchetypeScores!E:I,5,FALSE)</f>
        <v>0</v>
      </c>
      <c r="S4149" s="2">
        <f>VLOOKUP(M4149,[1]ArchetypeScores!E:K,7,FALSE)</f>
        <v>0</v>
      </c>
      <c r="T4149" s="2" t="str">
        <f t="shared" si="66"/>
        <v>Not A&amp;R positive</v>
      </c>
    </row>
    <row r="4150" spans="1:20" x14ac:dyDescent="0.3">
      <c r="A4150" s="2" t="s">
        <v>11011</v>
      </c>
      <c r="B4150" s="3" t="s">
        <v>11058</v>
      </c>
      <c r="C4150" s="3" t="s">
        <v>11059</v>
      </c>
      <c r="D4150" s="4">
        <v>0.56699999999999995</v>
      </c>
      <c r="E4150" s="5" t="s">
        <v>11014</v>
      </c>
      <c r="F4150" s="4">
        <v>7.3299999999999997E-3</v>
      </c>
      <c r="G4150" s="6">
        <v>48485</v>
      </c>
      <c r="H4150" s="3" t="s">
        <v>11057</v>
      </c>
      <c r="I4150" s="3"/>
      <c r="J4150" s="3"/>
      <c r="K4150" s="5" t="s">
        <v>71</v>
      </c>
      <c r="L4150" s="5">
        <v>1</v>
      </c>
      <c r="M4150" s="5" t="s">
        <v>72</v>
      </c>
      <c r="N4150" s="5">
        <f>VLOOKUP(M4150,[1]ArchetypeScores!E:N,10,FALSE)</f>
        <v>0</v>
      </c>
      <c r="O4150" s="5">
        <f>VLOOKUP(M4150,[1]ArchetypeScores!E:O,11,FALSE)</f>
        <v>0</v>
      </c>
      <c r="P4150" s="5">
        <f>VLOOKUP(M4150,[1]ArchetypeScores!E:P,12,FALSE)</f>
        <v>0</v>
      </c>
      <c r="Q4150" s="2" t="str">
        <f>VLOOKUP(M4150,[1]ArchetypeScores!E:W,19,FALSE)</f>
        <v>Other sector</v>
      </c>
      <c r="R4150" s="2">
        <f>VLOOKUP(M4150,[1]ArchetypeScores!E:I,5,FALSE)</f>
        <v>0</v>
      </c>
      <c r="S4150" s="2">
        <f>VLOOKUP(M4150,[1]ArchetypeScores!E:K,7,FALSE)</f>
        <v>0</v>
      </c>
      <c r="T4150" s="2" t="str">
        <f t="shared" si="66"/>
        <v>Not A&amp;R positive</v>
      </c>
    </row>
    <row r="4151" spans="1:20" x14ac:dyDescent="0.3">
      <c r="A4151" s="2" t="s">
        <v>11011</v>
      </c>
      <c r="B4151" s="3" t="s">
        <v>11060</v>
      </c>
      <c r="C4151" s="3" t="s">
        <v>11061</v>
      </c>
      <c r="D4151" s="4">
        <v>2.8000000000000001E-2</v>
      </c>
      <c r="E4151" s="5" t="s">
        <v>11014</v>
      </c>
      <c r="F4151" s="4">
        <v>3.6000000000000002E-4</v>
      </c>
      <c r="G4151" s="6">
        <v>48480</v>
      </c>
      <c r="H4151" s="3" t="s">
        <v>11057</v>
      </c>
      <c r="I4151" s="3"/>
      <c r="J4151" s="3"/>
      <c r="K4151" s="5" t="s">
        <v>102</v>
      </c>
      <c r="L4151" s="5">
        <v>2</v>
      </c>
      <c r="M4151" s="5" t="s">
        <v>681</v>
      </c>
      <c r="N4151" s="5">
        <f>VLOOKUP(M4151,[1]ArchetypeScores!E:N,10,FALSE)</f>
        <v>0</v>
      </c>
      <c r="O4151" s="5">
        <f>VLOOKUP(M4151,[1]ArchetypeScores!E:O,11,FALSE)</f>
        <v>-1</v>
      </c>
      <c r="P4151" s="5">
        <f>VLOOKUP(M4151,[1]ArchetypeScores!E:P,12,FALSE)</f>
        <v>0</v>
      </c>
      <c r="Q4151" s="2" t="str">
        <f>VLOOKUP(M4151,[1]ArchetypeScores!E:W,19,FALSE)</f>
        <v>Untargeted</v>
      </c>
      <c r="R4151" s="2">
        <f>VLOOKUP(M4151,[1]ArchetypeScores!E:I,5,FALSE)</f>
        <v>0</v>
      </c>
      <c r="S4151" s="2">
        <f>VLOOKUP(M4151,[1]ArchetypeScores!E:K,7,FALSE)</f>
        <v>1</v>
      </c>
      <c r="T4151" s="2" t="str">
        <f t="shared" si="66"/>
        <v>Indirect only</v>
      </c>
    </row>
    <row r="4152" spans="1:20" x14ac:dyDescent="0.3">
      <c r="A4152" s="2" t="s">
        <v>11011</v>
      </c>
      <c r="B4152" s="3" t="s">
        <v>11062</v>
      </c>
      <c r="C4152" s="3" t="s">
        <v>11063</v>
      </c>
      <c r="D4152" s="4">
        <v>0.20899999999999999</v>
      </c>
      <c r="E4152" s="5" t="s">
        <v>11014</v>
      </c>
      <c r="F4152" s="4">
        <v>2.7000000000000001E-3</v>
      </c>
      <c r="G4152" s="6">
        <v>48483</v>
      </c>
      <c r="H4152" s="3" t="s">
        <v>11057</v>
      </c>
      <c r="I4152" s="3"/>
      <c r="J4152" s="3"/>
      <c r="K4152" s="5" t="s">
        <v>71</v>
      </c>
      <c r="L4152" s="5">
        <v>1</v>
      </c>
      <c r="M4152" s="5" t="s">
        <v>72</v>
      </c>
      <c r="N4152" s="5">
        <f>VLOOKUP(M4152,[1]ArchetypeScores!E:N,10,FALSE)</f>
        <v>0</v>
      </c>
      <c r="O4152" s="5">
        <f>VLOOKUP(M4152,[1]ArchetypeScores!E:O,11,FALSE)</f>
        <v>0</v>
      </c>
      <c r="P4152" s="5">
        <f>VLOOKUP(M4152,[1]ArchetypeScores!E:P,12,FALSE)</f>
        <v>0</v>
      </c>
      <c r="Q4152" s="2" t="str">
        <f>VLOOKUP(M4152,[1]ArchetypeScores!E:W,19,FALSE)</f>
        <v>Other sector</v>
      </c>
      <c r="R4152" s="2">
        <f>VLOOKUP(M4152,[1]ArchetypeScores!E:I,5,FALSE)</f>
        <v>0</v>
      </c>
      <c r="S4152" s="2">
        <f>VLOOKUP(M4152,[1]ArchetypeScores!E:K,7,FALSE)</f>
        <v>0</v>
      </c>
      <c r="T4152" s="2" t="str">
        <f t="shared" si="66"/>
        <v>Not A&amp;R positive</v>
      </c>
    </row>
    <row r="4153" spans="1:20" x14ac:dyDescent="0.3">
      <c r="A4153" s="2" t="s">
        <v>11011</v>
      </c>
      <c r="B4153" s="3" t="s">
        <v>11064</v>
      </c>
      <c r="C4153" s="3" t="s">
        <v>11065</v>
      </c>
      <c r="D4153" s="4">
        <v>0.157</v>
      </c>
      <c r="E4153" s="5" t="s">
        <v>11014</v>
      </c>
      <c r="F4153" s="4">
        <v>2.0300000000000001E-3</v>
      </c>
      <c r="G4153" s="6">
        <v>48482</v>
      </c>
      <c r="H4153" s="3" t="s">
        <v>11057</v>
      </c>
      <c r="I4153" s="3"/>
      <c r="J4153" s="3"/>
      <c r="K4153" s="5" t="s">
        <v>112</v>
      </c>
      <c r="L4153" s="5" t="s">
        <v>112</v>
      </c>
      <c r="M4153" s="5" t="s">
        <v>961</v>
      </c>
      <c r="N4153" s="5">
        <f>VLOOKUP(M4153,[1]ArchetypeScores!E:N,10,FALSE)</f>
        <v>0</v>
      </c>
      <c r="O4153" s="5">
        <f>VLOOKUP(M4153,[1]ArchetypeScores!E:O,11,FALSE)</f>
        <v>0</v>
      </c>
      <c r="P4153" s="5">
        <f>VLOOKUP(M4153,[1]ArchetypeScores!E:P,12,FALSE)</f>
        <v>0</v>
      </c>
      <c r="Q4153" s="2" t="str">
        <f>VLOOKUP(M4153,[1]ArchetypeScores!E:W,19,FALSE)</f>
        <v>Untargeted</v>
      </c>
      <c r="R4153" s="2">
        <f>VLOOKUP(M4153,[1]ArchetypeScores!E:I,5,FALSE)</f>
        <v>0</v>
      </c>
      <c r="S4153" s="2">
        <f>VLOOKUP(M4153,[1]ArchetypeScores!E:K,7,FALSE)</f>
        <v>0</v>
      </c>
      <c r="T4153" s="2" t="str">
        <f t="shared" si="66"/>
        <v>Not A&amp;R positive</v>
      </c>
    </row>
    <row r="4154" spans="1:20" x14ac:dyDescent="0.3">
      <c r="A4154" s="2" t="s">
        <v>11011</v>
      </c>
      <c r="B4154" s="3" t="s">
        <v>11066</v>
      </c>
      <c r="C4154" s="3" t="s">
        <v>11067</v>
      </c>
      <c r="D4154" s="4">
        <v>0.48799999999999999</v>
      </c>
      <c r="E4154" s="5" t="s">
        <v>11014</v>
      </c>
      <c r="F4154" s="4">
        <v>6.3200000000000001E-3</v>
      </c>
      <c r="G4154" s="6">
        <v>48484</v>
      </c>
      <c r="H4154" s="3" t="s">
        <v>11057</v>
      </c>
      <c r="I4154" s="3"/>
      <c r="J4154" s="3"/>
      <c r="K4154" s="5" t="s">
        <v>71</v>
      </c>
      <c r="L4154" s="5">
        <v>1</v>
      </c>
      <c r="M4154" s="5" t="s">
        <v>72</v>
      </c>
      <c r="N4154" s="5">
        <f>VLOOKUP(M4154,[1]ArchetypeScores!E:N,10,FALSE)</f>
        <v>0</v>
      </c>
      <c r="O4154" s="5">
        <f>VLOOKUP(M4154,[1]ArchetypeScores!E:O,11,FALSE)</f>
        <v>0</v>
      </c>
      <c r="P4154" s="5">
        <f>VLOOKUP(M4154,[1]ArchetypeScores!E:P,12,FALSE)</f>
        <v>0</v>
      </c>
      <c r="Q4154" s="2" t="str">
        <f>VLOOKUP(M4154,[1]ArchetypeScores!E:W,19,FALSE)</f>
        <v>Other sector</v>
      </c>
      <c r="R4154" s="2">
        <f>VLOOKUP(M4154,[1]ArchetypeScores!E:I,5,FALSE)</f>
        <v>0</v>
      </c>
      <c r="S4154" s="2">
        <f>VLOOKUP(M4154,[1]ArchetypeScores!E:K,7,FALSE)</f>
        <v>0</v>
      </c>
      <c r="T4154" s="2" t="str">
        <f t="shared" si="66"/>
        <v>Not A&amp;R positive</v>
      </c>
    </row>
    <row r="4155" spans="1:20" x14ac:dyDescent="0.3">
      <c r="A4155" s="2" t="s">
        <v>11011</v>
      </c>
      <c r="B4155" s="3" t="s">
        <v>11068</v>
      </c>
      <c r="C4155" s="3" t="s">
        <v>11069</v>
      </c>
      <c r="D4155" s="4">
        <v>0.14000000000000001</v>
      </c>
      <c r="E4155" s="5" t="s">
        <v>11014</v>
      </c>
      <c r="F4155" s="4">
        <v>1.82E-3</v>
      </c>
      <c r="G4155" s="6">
        <v>48481</v>
      </c>
      <c r="H4155" s="3" t="s">
        <v>11057</v>
      </c>
      <c r="I4155" s="3"/>
      <c r="J4155" s="3"/>
      <c r="K4155" s="5" t="s">
        <v>47</v>
      </c>
      <c r="L4155" s="5">
        <v>1</v>
      </c>
      <c r="M4155" s="5" t="s">
        <v>48</v>
      </c>
      <c r="N4155" s="5">
        <f>VLOOKUP(M4155,[1]ArchetypeScores!E:N,10,FALSE)</f>
        <v>0</v>
      </c>
      <c r="O4155" s="5">
        <f>VLOOKUP(M4155,[1]ArchetypeScores!E:O,11,FALSE)</f>
        <v>0</v>
      </c>
      <c r="P4155" s="5">
        <f>VLOOKUP(M4155,[1]ArchetypeScores!E:P,12,FALSE)</f>
        <v>0</v>
      </c>
      <c r="Q4155" s="2" t="str">
        <f>VLOOKUP(M4155,[1]ArchetypeScores!E:W,19,FALSE)</f>
        <v>Consumer (including agriculture and tourism)</v>
      </c>
      <c r="R4155" s="2">
        <f>VLOOKUP(M4155,[1]ArchetypeScores!E:I,5,FALSE)</f>
        <v>0</v>
      </c>
      <c r="S4155" s="2">
        <f>VLOOKUP(M4155,[1]ArchetypeScores!E:K,7,FALSE)</f>
        <v>0</v>
      </c>
      <c r="T4155" s="2" t="str">
        <f t="shared" si="66"/>
        <v>Not A&amp;R positive</v>
      </c>
    </row>
    <row r="4156" spans="1:20" x14ac:dyDescent="0.3">
      <c r="A4156" s="2" t="s">
        <v>11011</v>
      </c>
      <c r="B4156" s="3" t="s">
        <v>11070</v>
      </c>
      <c r="C4156" s="3" t="s">
        <v>11071</v>
      </c>
      <c r="D4156" s="4">
        <v>1E-3</v>
      </c>
      <c r="E4156" s="5" t="s">
        <v>11014</v>
      </c>
      <c r="F4156" s="4">
        <v>1.0000000000000001E-5</v>
      </c>
      <c r="G4156" s="6">
        <v>48478</v>
      </c>
      <c r="H4156" s="3" t="s">
        <v>11057</v>
      </c>
      <c r="I4156" s="3"/>
      <c r="J4156" s="3"/>
      <c r="K4156" s="5" t="s">
        <v>38</v>
      </c>
      <c r="L4156" s="5">
        <v>13</v>
      </c>
      <c r="M4156" s="5" t="s">
        <v>39</v>
      </c>
      <c r="N4156" s="5">
        <f>VLOOKUP(M4156,[1]ArchetypeScores!E:N,10,FALSE)</f>
        <v>0</v>
      </c>
      <c r="O4156" s="5">
        <f>VLOOKUP(M4156,[1]ArchetypeScores!E:O,11,FALSE)</f>
        <v>-2</v>
      </c>
      <c r="P4156" s="5">
        <f>VLOOKUP(M4156,[1]ArchetypeScores!E:P,12,FALSE)</f>
        <v>0</v>
      </c>
      <c r="Q4156" s="2" t="str">
        <f>VLOOKUP(M4156,[1]ArchetypeScores!E:W,19,FALSE)</f>
        <v>Industrials - transportation</v>
      </c>
      <c r="R4156" s="2">
        <f>VLOOKUP(M4156,[1]ArchetypeScores!E:I,5,FALSE)</f>
        <v>0</v>
      </c>
      <c r="S4156" s="2">
        <f>VLOOKUP(M4156,[1]ArchetypeScores!E:K,7,FALSE)</f>
        <v>0</v>
      </c>
      <c r="T4156" s="2" t="str">
        <f t="shared" si="66"/>
        <v>Not A&amp;R positive</v>
      </c>
    </row>
    <row r="4157" spans="1:20" x14ac:dyDescent="0.3">
      <c r="A4157" s="2" t="s">
        <v>11011</v>
      </c>
      <c r="B4157" s="3" t="s">
        <v>11072</v>
      </c>
      <c r="C4157" s="3" t="s">
        <v>11073</v>
      </c>
      <c r="D4157" s="4">
        <v>0.71599999999999997</v>
      </c>
      <c r="E4157" s="5" t="s">
        <v>11014</v>
      </c>
      <c r="F4157" s="4">
        <v>9.2599999999999991E-3</v>
      </c>
      <c r="G4157" s="6">
        <v>48486</v>
      </c>
      <c r="H4157" s="3" t="s">
        <v>11057</v>
      </c>
      <c r="I4157" s="3"/>
      <c r="J4157" s="3"/>
      <c r="K4157" s="5" t="s">
        <v>71</v>
      </c>
      <c r="L4157" s="5">
        <v>1</v>
      </c>
      <c r="M4157" s="5" t="s">
        <v>72</v>
      </c>
      <c r="N4157" s="5">
        <f>VLOOKUP(M4157,[1]ArchetypeScores!E:N,10,FALSE)</f>
        <v>0</v>
      </c>
      <c r="O4157" s="5">
        <f>VLOOKUP(M4157,[1]ArchetypeScores!E:O,11,FALSE)</f>
        <v>0</v>
      </c>
      <c r="P4157" s="5">
        <f>VLOOKUP(M4157,[1]ArchetypeScores!E:P,12,FALSE)</f>
        <v>0</v>
      </c>
      <c r="Q4157" s="2" t="str">
        <f>VLOOKUP(M4157,[1]ArchetypeScores!E:W,19,FALSE)</f>
        <v>Other sector</v>
      </c>
      <c r="R4157" s="2">
        <f>VLOOKUP(M4157,[1]ArchetypeScores!E:I,5,FALSE)</f>
        <v>0</v>
      </c>
      <c r="S4157" s="2">
        <f>VLOOKUP(M4157,[1]ArchetypeScores!E:K,7,FALSE)</f>
        <v>0</v>
      </c>
      <c r="T4157" s="2" t="str">
        <f t="shared" si="66"/>
        <v>Not A&amp;R positive</v>
      </c>
    </row>
    <row r="4158" spans="1:20" x14ac:dyDescent="0.3">
      <c r="A4158" s="2" t="s">
        <v>11011</v>
      </c>
      <c r="B4158" s="3" t="s">
        <v>11074</v>
      </c>
      <c r="C4158" s="3" t="s">
        <v>11075</v>
      </c>
      <c r="D4158" s="4">
        <v>3.0000000000000001E-3</v>
      </c>
      <c r="E4158" s="5" t="s">
        <v>11014</v>
      </c>
      <c r="F4158" s="4">
        <v>4.0000000000000003E-5</v>
      </c>
      <c r="G4158" s="6">
        <v>48479</v>
      </c>
      <c r="H4158" s="3" t="s">
        <v>11057</v>
      </c>
      <c r="I4158" s="3"/>
      <c r="J4158" s="3"/>
      <c r="K4158" s="5" t="s">
        <v>71</v>
      </c>
      <c r="L4158" s="5" t="s">
        <v>112</v>
      </c>
      <c r="M4158" s="5" t="s">
        <v>1274</v>
      </c>
      <c r="N4158" s="5">
        <f>VLOOKUP(M4158,[1]ArchetypeScores!E:N,10,FALSE)</f>
        <v>0</v>
      </c>
      <c r="O4158" s="5">
        <f>VLOOKUP(M4158,[1]ArchetypeScores!E:O,11,FALSE)</f>
        <v>-1</v>
      </c>
      <c r="P4158" s="5">
        <f>VLOOKUP(M4158,[1]ArchetypeScores!E:P,12,FALSE)</f>
        <v>0</v>
      </c>
      <c r="Q4158" s="2" t="str">
        <f>VLOOKUP(M4158,[1]ArchetypeScores!E:W,19,FALSE)</f>
        <v>Other sector</v>
      </c>
      <c r="R4158" s="2">
        <f>VLOOKUP(M4158,[1]ArchetypeScores!E:I,5,FALSE)</f>
        <v>0</v>
      </c>
      <c r="S4158" s="2">
        <f>VLOOKUP(M4158,[1]ArchetypeScores!E:K,7,FALSE)</f>
        <v>0</v>
      </c>
      <c r="T4158" s="2" t="str">
        <f t="shared" si="66"/>
        <v>Not A&amp;R positive</v>
      </c>
    </row>
    <row r="4159" spans="1:20" x14ac:dyDescent="0.3">
      <c r="A4159" s="2" t="s">
        <v>11011</v>
      </c>
      <c r="B4159" s="3" t="s">
        <v>11076</v>
      </c>
      <c r="C4159" s="3" t="s">
        <v>11077</v>
      </c>
      <c r="D4159" s="4">
        <v>4.24</v>
      </c>
      <c r="E4159" s="5" t="s">
        <v>11014</v>
      </c>
      <c r="F4159" s="4">
        <v>5.5239999999999997E-2</v>
      </c>
      <c r="G4159" s="6">
        <v>48491</v>
      </c>
      <c r="H4159" s="3" t="s">
        <v>11078</v>
      </c>
      <c r="I4159" s="3"/>
      <c r="J4159" s="3"/>
      <c r="K4159" s="5" t="s">
        <v>269</v>
      </c>
      <c r="L4159" s="5">
        <v>4</v>
      </c>
      <c r="M4159" s="5" t="s">
        <v>4763</v>
      </c>
      <c r="N4159" s="5">
        <f>VLOOKUP(M4159,[1]ArchetypeScores!E:N,10,FALSE)</f>
        <v>1</v>
      </c>
      <c r="O4159" s="5">
        <f>VLOOKUP(M4159,[1]ArchetypeScores!E:O,11,FALSE)</f>
        <v>-1</v>
      </c>
      <c r="P4159" s="5">
        <f>VLOOKUP(M4159,[1]ArchetypeScores!E:P,12,FALSE)</f>
        <v>0</v>
      </c>
      <c r="Q4159" s="2" t="str">
        <f>VLOOKUP(M4159,[1]ArchetypeScores!E:W,19,FALSE)</f>
        <v>Untargeted</v>
      </c>
      <c r="R4159" s="2">
        <f>VLOOKUP(M4159,[1]ArchetypeScores!E:I,5,FALSE)</f>
        <v>0</v>
      </c>
      <c r="S4159" s="2">
        <f>VLOOKUP(M4159,[1]ArchetypeScores!E:K,7,FALSE)</f>
        <v>0</v>
      </c>
      <c r="T4159" s="2" t="str">
        <f t="shared" si="66"/>
        <v>Not A&amp;R positive</v>
      </c>
    </row>
    <row r="4160" spans="1:20" x14ac:dyDescent="0.3">
      <c r="A4160" s="2" t="s">
        <v>11011</v>
      </c>
      <c r="B4160" s="3" t="s">
        <v>11079</v>
      </c>
      <c r="C4160" s="3" t="s">
        <v>11080</v>
      </c>
      <c r="D4160" s="4">
        <v>0.122</v>
      </c>
      <c r="E4160" s="5" t="s">
        <v>11014</v>
      </c>
      <c r="F4160" s="4">
        <v>1.5200000000000001E-3</v>
      </c>
      <c r="G4160" s="6">
        <v>48502</v>
      </c>
      <c r="H4160" s="3" t="s">
        <v>11081</v>
      </c>
      <c r="I4160" s="3"/>
      <c r="J4160" s="3"/>
      <c r="K4160" s="5" t="s">
        <v>118</v>
      </c>
      <c r="L4160" s="5">
        <v>1</v>
      </c>
      <c r="M4160" s="5" t="s">
        <v>275</v>
      </c>
      <c r="N4160" s="5">
        <f>VLOOKUP(M4160,[1]ArchetypeScores!E:N,10,FALSE)</f>
        <v>0</v>
      </c>
      <c r="O4160" s="5">
        <f>VLOOKUP(M4160,[1]ArchetypeScores!E:O,11,FALSE)</f>
        <v>-1</v>
      </c>
      <c r="P4160" s="5">
        <f>VLOOKUP(M4160,[1]ArchetypeScores!E:P,12,FALSE)</f>
        <v>0</v>
      </c>
      <c r="Q4160" s="2" t="str">
        <f>VLOOKUP(M4160,[1]ArchetypeScores!E:W,19,FALSE)</f>
        <v>Untargeted</v>
      </c>
      <c r="R4160" s="2">
        <f>VLOOKUP(M4160,[1]ArchetypeScores!E:I,5,FALSE)</f>
        <v>0</v>
      </c>
      <c r="S4160" s="2">
        <f>VLOOKUP(M4160,[1]ArchetypeScores!E:K,7,FALSE)</f>
        <v>0</v>
      </c>
      <c r="T4160" s="2" t="str">
        <f t="shared" si="66"/>
        <v>Not A&amp;R positive</v>
      </c>
    </row>
    <row r="4161" spans="1:20" x14ac:dyDescent="0.3">
      <c r="A4161" s="2" t="s">
        <v>11011</v>
      </c>
      <c r="B4161" s="3" t="s">
        <v>11082</v>
      </c>
      <c r="C4161" s="3" t="s">
        <v>11083</v>
      </c>
      <c r="D4161" s="4">
        <v>1.4999999999999999E-2</v>
      </c>
      <c r="E4161" s="5" t="s">
        <v>11014</v>
      </c>
      <c r="F4161" s="4">
        <v>1.9000000000000001E-4</v>
      </c>
      <c r="G4161" s="6">
        <v>48501</v>
      </c>
      <c r="H4161" s="3" t="s">
        <v>11081</v>
      </c>
      <c r="I4161" s="3"/>
      <c r="J4161" s="3"/>
      <c r="K4161" s="5" t="s">
        <v>118</v>
      </c>
      <c r="L4161" s="5">
        <v>3</v>
      </c>
      <c r="M4161" s="5" t="s">
        <v>168</v>
      </c>
      <c r="N4161" s="5">
        <f>VLOOKUP(M4161,[1]ArchetypeScores!E:N,10,FALSE)</f>
        <v>0</v>
      </c>
      <c r="O4161" s="5">
        <f>VLOOKUP(M4161,[1]ArchetypeScores!E:O,11,FALSE)</f>
        <v>-1</v>
      </c>
      <c r="P4161" s="5">
        <f>VLOOKUP(M4161,[1]ArchetypeScores!E:P,12,FALSE)</f>
        <v>0</v>
      </c>
      <c r="Q4161" s="2" t="str">
        <f>VLOOKUP(M4161,[1]ArchetypeScores!E:W,19,FALSE)</f>
        <v>Untargeted</v>
      </c>
      <c r="R4161" s="2">
        <f>VLOOKUP(M4161,[1]ArchetypeScores!E:I,5,FALSE)</f>
        <v>0</v>
      </c>
      <c r="S4161" s="2">
        <f>VLOOKUP(M4161,[1]ArchetypeScores!E:K,7,FALSE)</f>
        <v>0</v>
      </c>
      <c r="T4161" s="2" t="str">
        <f t="shared" si="66"/>
        <v>Not A&amp;R positive</v>
      </c>
    </row>
    <row r="4162" spans="1:20" x14ac:dyDescent="0.3">
      <c r="A4162" s="2" t="s">
        <v>11084</v>
      </c>
      <c r="B4162" s="3" t="s">
        <v>11085</v>
      </c>
      <c r="C4162" s="3" t="s">
        <v>11086</v>
      </c>
      <c r="D4162" s="4">
        <v>40</v>
      </c>
      <c r="E4162" s="5" t="s">
        <v>11087</v>
      </c>
      <c r="F4162" s="4">
        <v>9.6875800000000005</v>
      </c>
      <c r="G4162" s="6">
        <v>48507</v>
      </c>
      <c r="H4162" s="3" t="s">
        <v>11088</v>
      </c>
      <c r="I4162" s="3"/>
      <c r="J4162" s="3"/>
      <c r="K4162" s="5" t="s">
        <v>38</v>
      </c>
      <c r="L4162" s="5">
        <v>13</v>
      </c>
      <c r="M4162" s="5" t="s">
        <v>39</v>
      </c>
      <c r="N4162" s="5">
        <f>VLOOKUP(M4162,[1]ArchetypeScores!E:N,10,FALSE)</f>
        <v>0</v>
      </c>
      <c r="O4162" s="5">
        <f>VLOOKUP(M4162,[1]ArchetypeScores!E:O,11,FALSE)</f>
        <v>-2</v>
      </c>
      <c r="P4162" s="5">
        <f>VLOOKUP(M4162,[1]ArchetypeScores!E:P,12,FALSE)</f>
        <v>0</v>
      </c>
      <c r="Q4162" s="2" t="str">
        <f>VLOOKUP(M4162,[1]ArchetypeScores!E:W,19,FALSE)</f>
        <v>Industrials - transportation</v>
      </c>
      <c r="R4162" s="2">
        <f>VLOOKUP(M4162,[1]ArchetypeScores!E:I,5,FALSE)</f>
        <v>0</v>
      </c>
      <c r="S4162" s="2">
        <f>VLOOKUP(M4162,[1]ArchetypeScores!E:K,7,FALSE)</f>
        <v>0</v>
      </c>
      <c r="T4162" s="2" t="str">
        <f t="shared" ref="T4162:T4225" si="67">IF(AND(R4162=1,S4162=1),"Both",IF(AND(R4162=1,S4162=0),"Direct only",IF(AND(R4162=0,S4162=1),"Indirect only","Not A&amp;R positive")))</f>
        <v>Not A&amp;R positive</v>
      </c>
    </row>
    <row r="4163" spans="1:20" x14ac:dyDescent="0.3">
      <c r="A4163" s="2" t="s">
        <v>11084</v>
      </c>
      <c r="B4163" s="3" t="s">
        <v>11089</v>
      </c>
      <c r="C4163" s="3" t="s">
        <v>11090</v>
      </c>
      <c r="D4163" s="4">
        <v>2.4</v>
      </c>
      <c r="E4163" s="5" t="s">
        <v>11087</v>
      </c>
      <c r="F4163" s="4">
        <v>0.58182</v>
      </c>
      <c r="G4163" s="6">
        <v>48521</v>
      </c>
      <c r="H4163" s="3" t="s">
        <v>11091</v>
      </c>
      <c r="I4163" s="3" t="s">
        <v>11092</v>
      </c>
      <c r="J4163" s="3"/>
      <c r="K4163" s="5" t="s">
        <v>118</v>
      </c>
      <c r="L4163" s="5">
        <v>3</v>
      </c>
      <c r="M4163" s="5" t="s">
        <v>168</v>
      </c>
      <c r="N4163" s="5">
        <f>VLOOKUP(M4163,[1]ArchetypeScores!E:N,10,FALSE)</f>
        <v>0</v>
      </c>
      <c r="O4163" s="5">
        <f>VLOOKUP(M4163,[1]ArchetypeScores!E:O,11,FALSE)</f>
        <v>-1</v>
      </c>
      <c r="P4163" s="5">
        <f>VLOOKUP(M4163,[1]ArchetypeScores!E:P,12,FALSE)</f>
        <v>0</v>
      </c>
      <c r="Q4163" s="2" t="str">
        <f>VLOOKUP(M4163,[1]ArchetypeScores!E:W,19,FALSE)</f>
        <v>Untargeted</v>
      </c>
      <c r="R4163" s="2">
        <f>VLOOKUP(M4163,[1]ArchetypeScores!E:I,5,FALSE)</f>
        <v>0</v>
      </c>
      <c r="S4163" s="2">
        <f>VLOOKUP(M4163,[1]ArchetypeScores!E:K,7,FALSE)</f>
        <v>0</v>
      </c>
      <c r="T4163" s="2" t="str">
        <f t="shared" si="67"/>
        <v>Not A&amp;R positive</v>
      </c>
    </row>
    <row r="4164" spans="1:20" x14ac:dyDescent="0.3">
      <c r="A4164" s="2" t="s">
        <v>11084</v>
      </c>
      <c r="B4164" s="3" t="s">
        <v>11093</v>
      </c>
      <c r="C4164" s="3" t="s">
        <v>11094</v>
      </c>
      <c r="D4164" s="4">
        <v>48.6</v>
      </c>
      <c r="E4164" s="5" t="s">
        <v>11087</v>
      </c>
      <c r="F4164" s="4">
        <v>11.22376</v>
      </c>
      <c r="G4164" s="6">
        <v>48518</v>
      </c>
      <c r="H4164" s="3" t="s">
        <v>11095</v>
      </c>
      <c r="I4164" s="3" t="s">
        <v>11096</v>
      </c>
      <c r="J4164" s="3"/>
      <c r="K4164" s="5" t="s">
        <v>57</v>
      </c>
      <c r="L4164" s="5">
        <v>29</v>
      </c>
      <c r="M4164" s="5" t="s">
        <v>58</v>
      </c>
      <c r="N4164" s="5">
        <f>VLOOKUP(M4164,[1]ArchetypeScores!E:N,10,FALSE)</f>
        <v>0</v>
      </c>
      <c r="O4164" s="5">
        <f>VLOOKUP(M4164,[1]ArchetypeScores!E:O,11,FALSE)</f>
        <v>-1</v>
      </c>
      <c r="P4164" s="5">
        <f>VLOOKUP(M4164,[1]ArchetypeScores!E:P,12,FALSE)</f>
        <v>0</v>
      </c>
      <c r="Q4164" s="2" t="str">
        <f>VLOOKUP(M4164,[1]ArchetypeScores!E:W,19,FALSE)</f>
        <v>Untargeted</v>
      </c>
      <c r="R4164" s="2">
        <f>VLOOKUP(M4164,[1]ArchetypeScores!E:I,5,FALSE)</f>
        <v>0</v>
      </c>
      <c r="S4164" s="2">
        <f>VLOOKUP(M4164,[1]ArchetypeScores!E:K,7,FALSE)</f>
        <v>0</v>
      </c>
      <c r="T4164" s="2" t="str">
        <f t="shared" si="67"/>
        <v>Not A&amp;R positive</v>
      </c>
    </row>
    <row r="4165" spans="1:20" x14ac:dyDescent="0.3">
      <c r="A4165" s="2" t="s">
        <v>11084</v>
      </c>
      <c r="B4165" s="3" t="s">
        <v>11097</v>
      </c>
      <c r="C4165" s="3" t="s">
        <v>11098</v>
      </c>
      <c r="D4165" s="4">
        <v>9.6</v>
      </c>
      <c r="E4165" s="5" t="s">
        <v>11087</v>
      </c>
      <c r="F4165" s="4">
        <v>2.2170399999999999</v>
      </c>
      <c r="G4165" s="6">
        <v>48516</v>
      </c>
      <c r="H4165" s="3" t="s">
        <v>11095</v>
      </c>
      <c r="I4165" s="3" t="s">
        <v>11096</v>
      </c>
      <c r="J4165" s="3"/>
      <c r="K4165" s="5" t="s">
        <v>84</v>
      </c>
      <c r="L4165" s="5">
        <v>4</v>
      </c>
      <c r="M4165" s="5" t="s">
        <v>849</v>
      </c>
      <c r="N4165" s="5">
        <f>VLOOKUP(M4165,[1]ArchetypeScores!E:N,10,FALSE)</f>
        <v>0</v>
      </c>
      <c r="O4165" s="5">
        <f>VLOOKUP(M4165,[1]ArchetypeScores!E:O,11,FALSE)</f>
        <v>-1</v>
      </c>
      <c r="P4165" s="5">
        <f>VLOOKUP(M4165,[1]ArchetypeScores!E:P,12,FALSE)</f>
        <v>0</v>
      </c>
      <c r="Q4165" s="2" t="str">
        <f>VLOOKUP(M4165,[1]ArchetypeScores!E:W,19,FALSE)</f>
        <v>Untargeted</v>
      </c>
      <c r="R4165" s="2">
        <f>VLOOKUP(M4165,[1]ArchetypeScores!E:I,5,FALSE)</f>
        <v>0</v>
      </c>
      <c r="S4165" s="2">
        <f>VLOOKUP(M4165,[1]ArchetypeScores!E:K,7,FALSE)</f>
        <v>0</v>
      </c>
      <c r="T4165" s="2" t="str">
        <f t="shared" si="67"/>
        <v>Not A&amp;R positive</v>
      </c>
    </row>
    <row r="4166" spans="1:20" x14ac:dyDescent="0.3">
      <c r="A4166" s="2" t="s">
        <v>11084</v>
      </c>
      <c r="B4166" s="3" t="s">
        <v>11099</v>
      </c>
      <c r="C4166" s="3" t="s">
        <v>11100</v>
      </c>
      <c r="D4166" s="4">
        <v>38.5</v>
      </c>
      <c r="E4166" s="5" t="s">
        <v>11087</v>
      </c>
      <c r="F4166" s="4">
        <v>8.8912499999999994</v>
      </c>
      <c r="G4166" s="6">
        <v>48517</v>
      </c>
      <c r="H4166" s="3" t="s">
        <v>11095</v>
      </c>
      <c r="I4166" s="3" t="s">
        <v>11096</v>
      </c>
      <c r="J4166" s="3"/>
      <c r="K4166" s="5" t="s">
        <v>84</v>
      </c>
      <c r="L4166" s="5">
        <v>3</v>
      </c>
      <c r="M4166" s="5" t="s">
        <v>85</v>
      </c>
      <c r="N4166" s="5">
        <f>VLOOKUP(M4166,[1]ArchetypeScores!E:N,10,FALSE)</f>
        <v>0</v>
      </c>
      <c r="O4166" s="5">
        <f>VLOOKUP(M4166,[1]ArchetypeScores!E:O,11,FALSE)</f>
        <v>-1</v>
      </c>
      <c r="P4166" s="5">
        <f>VLOOKUP(M4166,[1]ArchetypeScores!E:P,12,FALSE)</f>
        <v>0</v>
      </c>
      <c r="Q4166" s="2" t="str">
        <f>VLOOKUP(M4166,[1]ArchetypeScores!E:W,19,FALSE)</f>
        <v>Untargeted</v>
      </c>
      <c r="R4166" s="2">
        <f>VLOOKUP(M4166,[1]ArchetypeScores!E:I,5,FALSE)</f>
        <v>0</v>
      </c>
      <c r="S4166" s="2">
        <f>VLOOKUP(M4166,[1]ArchetypeScores!E:K,7,FALSE)</f>
        <v>0</v>
      </c>
      <c r="T4166" s="2" t="str">
        <f t="shared" si="67"/>
        <v>Not A&amp;R positive</v>
      </c>
    </row>
    <row r="4167" spans="1:20" x14ac:dyDescent="0.3">
      <c r="A4167" s="2" t="s">
        <v>11084</v>
      </c>
      <c r="B4167" s="3" t="s">
        <v>11101</v>
      </c>
      <c r="C4167" s="3" t="s">
        <v>11102</v>
      </c>
      <c r="D4167" s="4">
        <v>7.9</v>
      </c>
      <c r="E4167" s="5" t="s">
        <v>11087</v>
      </c>
      <c r="F4167" s="4">
        <v>1.8202799999999999</v>
      </c>
      <c r="G4167" s="6">
        <v>48511</v>
      </c>
      <c r="H4167" s="3" t="s">
        <v>11103</v>
      </c>
      <c r="I4167" s="3" t="s">
        <v>10645</v>
      </c>
      <c r="J4167" s="3"/>
      <c r="K4167" s="5" t="s">
        <v>67</v>
      </c>
      <c r="L4167" s="5">
        <v>1</v>
      </c>
      <c r="M4167" s="5" t="s">
        <v>265</v>
      </c>
      <c r="N4167" s="5">
        <f>VLOOKUP(M4167,[1]ArchetypeScores!E:N,10,FALSE)</f>
        <v>0</v>
      </c>
      <c r="O4167" s="5">
        <f>VLOOKUP(M4167,[1]ArchetypeScores!E:O,11,FALSE)</f>
        <v>-1</v>
      </c>
      <c r="P4167" s="5">
        <f>VLOOKUP(M4167,[1]ArchetypeScores!E:P,12,FALSE)</f>
        <v>0</v>
      </c>
      <c r="Q4167" s="2" t="str">
        <f>VLOOKUP(M4167,[1]ArchetypeScores!E:W,19,FALSE)</f>
        <v>Untargeted</v>
      </c>
      <c r="R4167" s="2">
        <f>VLOOKUP(M4167,[1]ArchetypeScores!E:I,5,FALSE)</f>
        <v>0</v>
      </c>
      <c r="S4167" s="2">
        <f>VLOOKUP(M4167,[1]ArchetypeScores!E:K,7,FALSE)</f>
        <v>0</v>
      </c>
      <c r="T4167" s="2" t="str">
        <f t="shared" si="67"/>
        <v>Not A&amp;R positive</v>
      </c>
    </row>
    <row r="4168" spans="1:20" x14ac:dyDescent="0.3">
      <c r="A4168" s="2" t="s">
        <v>11084</v>
      </c>
      <c r="B4168" s="3" t="s">
        <v>11104</v>
      </c>
      <c r="C4168" s="3" t="s">
        <v>11104</v>
      </c>
      <c r="D4168" s="4">
        <v>5</v>
      </c>
      <c r="E4168" s="5" t="s">
        <v>11087</v>
      </c>
      <c r="F4168" s="4">
        <v>1.1694500000000001</v>
      </c>
      <c r="G4168" s="6">
        <v>48508</v>
      </c>
      <c r="H4168" s="3" t="s">
        <v>11105</v>
      </c>
      <c r="I4168" s="3" t="s">
        <v>11106</v>
      </c>
      <c r="J4168" s="3"/>
      <c r="K4168" s="5" t="s">
        <v>67</v>
      </c>
      <c r="L4168" s="5">
        <v>1</v>
      </c>
      <c r="M4168" s="5" t="s">
        <v>265</v>
      </c>
      <c r="N4168" s="5">
        <f>VLOOKUP(M4168,[1]ArchetypeScores!E:N,10,FALSE)</f>
        <v>0</v>
      </c>
      <c r="O4168" s="5">
        <f>VLOOKUP(M4168,[1]ArchetypeScores!E:O,11,FALSE)</f>
        <v>-1</v>
      </c>
      <c r="P4168" s="5">
        <f>VLOOKUP(M4168,[1]ArchetypeScores!E:P,12,FALSE)</f>
        <v>0</v>
      </c>
      <c r="Q4168" s="2" t="str">
        <f>VLOOKUP(M4168,[1]ArchetypeScores!E:W,19,FALSE)</f>
        <v>Untargeted</v>
      </c>
      <c r="R4168" s="2">
        <f>VLOOKUP(M4168,[1]ArchetypeScores!E:I,5,FALSE)</f>
        <v>0</v>
      </c>
      <c r="S4168" s="2">
        <f>VLOOKUP(M4168,[1]ArchetypeScores!E:K,7,FALSE)</f>
        <v>0</v>
      </c>
      <c r="T4168" s="2" t="str">
        <f t="shared" si="67"/>
        <v>Not A&amp;R positive</v>
      </c>
    </row>
    <row r="4169" spans="1:20" x14ac:dyDescent="0.3">
      <c r="A4169" s="2" t="s">
        <v>11084</v>
      </c>
      <c r="B4169" s="3" t="s">
        <v>11107</v>
      </c>
      <c r="C4169" s="3" t="s">
        <v>11108</v>
      </c>
      <c r="D4169" s="4">
        <v>0.6</v>
      </c>
      <c r="E4169" s="5" t="s">
        <v>11087</v>
      </c>
      <c r="F4169" s="4">
        <v>0.14545</v>
      </c>
      <c r="G4169" s="6">
        <v>48506</v>
      </c>
      <c r="H4169" s="3" t="s">
        <v>11109</v>
      </c>
      <c r="I4169" s="3" t="s">
        <v>11092</v>
      </c>
      <c r="J4169" s="3"/>
      <c r="K4169" s="5" t="s">
        <v>57</v>
      </c>
      <c r="L4169" s="5">
        <v>29</v>
      </c>
      <c r="M4169" s="5" t="s">
        <v>58</v>
      </c>
      <c r="N4169" s="5">
        <f>VLOOKUP(M4169,[1]ArchetypeScores!E:N,10,FALSE)</f>
        <v>0</v>
      </c>
      <c r="O4169" s="5">
        <f>VLOOKUP(M4169,[1]ArchetypeScores!E:O,11,FALSE)</f>
        <v>-1</v>
      </c>
      <c r="P4169" s="5">
        <f>VLOOKUP(M4169,[1]ArchetypeScores!E:P,12,FALSE)</f>
        <v>0</v>
      </c>
      <c r="Q4169" s="2" t="str">
        <f>VLOOKUP(M4169,[1]ArchetypeScores!E:W,19,FALSE)</f>
        <v>Untargeted</v>
      </c>
      <c r="R4169" s="2">
        <f>VLOOKUP(M4169,[1]ArchetypeScores!E:I,5,FALSE)</f>
        <v>0</v>
      </c>
      <c r="S4169" s="2">
        <f>VLOOKUP(M4169,[1]ArchetypeScores!E:K,7,FALSE)</f>
        <v>0</v>
      </c>
      <c r="T4169" s="2" t="str">
        <f t="shared" si="67"/>
        <v>Not A&amp;R positive</v>
      </c>
    </row>
    <row r="4170" spans="1:20" x14ac:dyDescent="0.3">
      <c r="A4170" s="2" t="s">
        <v>11084</v>
      </c>
      <c r="B4170" s="3" t="s">
        <v>11110</v>
      </c>
      <c r="C4170" s="3" t="s">
        <v>11110</v>
      </c>
      <c r="D4170" s="4">
        <v>28</v>
      </c>
      <c r="E4170" s="5" t="s">
        <v>11087</v>
      </c>
      <c r="F4170" s="4">
        <v>6.54894</v>
      </c>
      <c r="G4170" s="6">
        <v>48509</v>
      </c>
      <c r="H4170" s="3" t="s">
        <v>11105</v>
      </c>
      <c r="I4170" s="3" t="s">
        <v>11106</v>
      </c>
      <c r="J4170" s="3"/>
      <c r="K4170" s="5" t="s">
        <v>118</v>
      </c>
      <c r="L4170" s="5">
        <v>2</v>
      </c>
      <c r="M4170" s="5" t="s">
        <v>226</v>
      </c>
      <c r="N4170" s="5">
        <f>VLOOKUP(M4170,[1]ArchetypeScores!E:N,10,FALSE)</f>
        <v>0</v>
      </c>
      <c r="O4170" s="5">
        <f>VLOOKUP(M4170,[1]ArchetypeScores!E:O,11,FALSE)</f>
        <v>-1</v>
      </c>
      <c r="P4170" s="5">
        <f>VLOOKUP(M4170,[1]ArchetypeScores!E:P,12,FALSE)</f>
        <v>0</v>
      </c>
      <c r="Q4170" s="2" t="str">
        <f>VLOOKUP(M4170,[1]ArchetypeScores!E:W,19,FALSE)</f>
        <v>Untargeted</v>
      </c>
      <c r="R4170" s="2">
        <f>VLOOKUP(M4170,[1]ArchetypeScores!E:I,5,FALSE)</f>
        <v>0</v>
      </c>
      <c r="S4170" s="2">
        <f>VLOOKUP(M4170,[1]ArchetypeScores!E:K,7,FALSE)</f>
        <v>0</v>
      </c>
      <c r="T4170" s="2" t="str">
        <f t="shared" si="67"/>
        <v>Not A&amp;R positive</v>
      </c>
    </row>
    <row r="4171" spans="1:20" x14ac:dyDescent="0.3">
      <c r="A4171" s="2" t="s">
        <v>11084</v>
      </c>
      <c r="B4171" s="3" t="s">
        <v>11111</v>
      </c>
      <c r="C4171" s="3" t="s">
        <v>11112</v>
      </c>
      <c r="D4171" s="4">
        <v>96.7</v>
      </c>
      <c r="E4171" s="5" t="s">
        <v>11087</v>
      </c>
      <c r="F4171" s="4">
        <v>22.332049999999999</v>
      </c>
      <c r="G4171" s="6">
        <v>48520</v>
      </c>
      <c r="H4171" s="3" t="s">
        <v>11095</v>
      </c>
      <c r="I4171" s="3" t="s">
        <v>11096</v>
      </c>
      <c r="J4171" s="3"/>
      <c r="K4171" s="5" t="s">
        <v>2091</v>
      </c>
      <c r="L4171" s="5">
        <v>6</v>
      </c>
      <c r="M4171" s="5" t="s">
        <v>2092</v>
      </c>
      <c r="N4171" s="5">
        <f>VLOOKUP(M4171,[1]ArchetypeScores!E:N,10,FALSE)</f>
        <v>0</v>
      </c>
      <c r="O4171" s="5">
        <f>VLOOKUP(M4171,[1]ArchetypeScores!E:O,11,FALSE)</f>
        <v>-1</v>
      </c>
      <c r="P4171" s="5">
        <f>VLOOKUP(M4171,[1]ArchetypeScores!E:P,12,FALSE)</f>
        <v>0</v>
      </c>
      <c r="Q4171" s="2" t="str">
        <f>VLOOKUP(M4171,[1]ArchetypeScores!E:W,19,FALSE)</f>
        <v>Untargeted</v>
      </c>
      <c r="R4171" s="2">
        <f>VLOOKUP(M4171,[1]ArchetypeScores!E:I,5,FALSE)</f>
        <v>0</v>
      </c>
      <c r="S4171" s="2">
        <f>VLOOKUP(M4171,[1]ArchetypeScores!E:K,7,FALSE)</f>
        <v>0</v>
      </c>
      <c r="T4171" s="2" t="str">
        <f t="shared" si="67"/>
        <v>Not A&amp;R positive</v>
      </c>
    </row>
    <row r="4172" spans="1:20" x14ac:dyDescent="0.3">
      <c r="A4172" s="2" t="s">
        <v>11084</v>
      </c>
      <c r="B4172" s="3" t="s">
        <v>11113</v>
      </c>
      <c r="C4172" s="3" t="s">
        <v>11114</v>
      </c>
      <c r="D4172" s="4">
        <v>22.6</v>
      </c>
      <c r="E4172" s="5" t="s">
        <v>11087</v>
      </c>
      <c r="F4172" s="4">
        <v>5.2192800000000004</v>
      </c>
      <c r="G4172" s="6">
        <v>48515</v>
      </c>
      <c r="H4172" s="3" t="s">
        <v>11095</v>
      </c>
      <c r="I4172" s="3" t="s">
        <v>11096</v>
      </c>
      <c r="J4172" s="3"/>
      <c r="K4172" s="5" t="s">
        <v>61</v>
      </c>
      <c r="L4172" s="5">
        <v>1</v>
      </c>
      <c r="M4172" s="5" t="s">
        <v>130</v>
      </c>
      <c r="N4172" s="5">
        <f>VLOOKUP(M4172,[1]ArchetypeScores!E:N,10,FALSE)</f>
        <v>0</v>
      </c>
      <c r="O4172" s="5">
        <f>VLOOKUP(M4172,[1]ArchetypeScores!E:O,11,FALSE)</f>
        <v>-1</v>
      </c>
      <c r="P4172" s="5">
        <f>VLOOKUP(M4172,[1]ArchetypeScores!E:P,12,FALSE)</f>
        <v>0</v>
      </c>
      <c r="Q4172" s="2" t="str">
        <f>VLOOKUP(M4172,[1]ArchetypeScores!E:W,19,FALSE)</f>
        <v>Health care</v>
      </c>
      <c r="R4172" s="2">
        <f>VLOOKUP(M4172,[1]ArchetypeScores!E:I,5,FALSE)</f>
        <v>0</v>
      </c>
      <c r="S4172" s="2">
        <f>VLOOKUP(M4172,[1]ArchetypeScores!E:K,7,FALSE)</f>
        <v>0</v>
      </c>
      <c r="T4172" s="2" t="str">
        <f t="shared" si="67"/>
        <v>Not A&amp;R positive</v>
      </c>
    </row>
    <row r="4173" spans="1:20" x14ac:dyDescent="0.3">
      <c r="A4173" s="2" t="s">
        <v>11084</v>
      </c>
      <c r="B4173" s="3" t="s">
        <v>11115</v>
      </c>
      <c r="C4173" s="3" t="s">
        <v>11116</v>
      </c>
      <c r="D4173" s="4">
        <v>9.1999999999999993</v>
      </c>
      <c r="E4173" s="5" t="s">
        <v>11087</v>
      </c>
      <c r="F4173" s="4">
        <v>2.12466</v>
      </c>
      <c r="G4173" s="6">
        <v>48519</v>
      </c>
      <c r="H4173" s="3" t="s">
        <v>11095</v>
      </c>
      <c r="I4173" s="3" t="s">
        <v>11096</v>
      </c>
      <c r="J4173" s="3"/>
      <c r="K4173" s="5" t="s">
        <v>57</v>
      </c>
      <c r="L4173" s="5">
        <v>29</v>
      </c>
      <c r="M4173" s="5" t="s">
        <v>58</v>
      </c>
      <c r="N4173" s="5">
        <f>VLOOKUP(M4173,[1]ArchetypeScores!E:N,10,FALSE)</f>
        <v>0</v>
      </c>
      <c r="O4173" s="5">
        <f>VLOOKUP(M4173,[1]ArchetypeScores!E:O,11,FALSE)</f>
        <v>-1</v>
      </c>
      <c r="P4173" s="5">
        <f>VLOOKUP(M4173,[1]ArchetypeScores!E:P,12,FALSE)</f>
        <v>0</v>
      </c>
      <c r="Q4173" s="2" t="str">
        <f>VLOOKUP(M4173,[1]ArchetypeScores!E:W,19,FALSE)</f>
        <v>Untargeted</v>
      </c>
      <c r="R4173" s="2">
        <f>VLOOKUP(M4173,[1]ArchetypeScores!E:I,5,FALSE)</f>
        <v>0</v>
      </c>
      <c r="S4173" s="2">
        <f>VLOOKUP(M4173,[1]ArchetypeScores!E:K,7,FALSE)</f>
        <v>0</v>
      </c>
      <c r="T4173" s="2" t="str">
        <f t="shared" si="67"/>
        <v>Not A&amp;R positive</v>
      </c>
    </row>
    <row r="4174" spans="1:20" x14ac:dyDescent="0.3">
      <c r="A4174" s="2" t="s">
        <v>11084</v>
      </c>
      <c r="B4174" s="3" t="s">
        <v>11117</v>
      </c>
      <c r="C4174" s="3" t="s">
        <v>11118</v>
      </c>
      <c r="D4174" s="4">
        <v>2.1</v>
      </c>
      <c r="E4174" s="5" t="s">
        <v>11087</v>
      </c>
      <c r="F4174" s="4">
        <v>0.48387000000000002</v>
      </c>
      <c r="G4174" s="6">
        <v>48512</v>
      </c>
      <c r="H4174" s="3" t="s">
        <v>11103</v>
      </c>
      <c r="I4174" s="3" t="s">
        <v>10645</v>
      </c>
      <c r="J4174" s="3"/>
      <c r="K4174" s="5" t="s">
        <v>57</v>
      </c>
      <c r="L4174" s="5">
        <v>29</v>
      </c>
      <c r="M4174" s="5" t="s">
        <v>58</v>
      </c>
      <c r="N4174" s="5">
        <f>VLOOKUP(M4174,[1]ArchetypeScores!E:N,10,FALSE)</f>
        <v>0</v>
      </c>
      <c r="O4174" s="5">
        <f>VLOOKUP(M4174,[1]ArchetypeScores!E:O,11,FALSE)</f>
        <v>-1</v>
      </c>
      <c r="P4174" s="5">
        <f>VLOOKUP(M4174,[1]ArchetypeScores!E:P,12,FALSE)</f>
        <v>0</v>
      </c>
      <c r="Q4174" s="2" t="str">
        <f>VLOOKUP(M4174,[1]ArchetypeScores!E:W,19,FALSE)</f>
        <v>Untargeted</v>
      </c>
      <c r="R4174" s="2">
        <f>VLOOKUP(M4174,[1]ArchetypeScores!E:I,5,FALSE)</f>
        <v>0</v>
      </c>
      <c r="S4174" s="2">
        <f>VLOOKUP(M4174,[1]ArchetypeScores!E:K,7,FALSE)</f>
        <v>0</v>
      </c>
      <c r="T4174" s="2" t="str">
        <f t="shared" si="67"/>
        <v>Not A&amp;R positive</v>
      </c>
    </row>
    <row r="4175" spans="1:20" x14ac:dyDescent="0.3">
      <c r="A4175" s="2" t="s">
        <v>11084</v>
      </c>
      <c r="B4175" s="3" t="s">
        <v>11119</v>
      </c>
      <c r="C4175" s="3" t="s">
        <v>11119</v>
      </c>
      <c r="D4175" s="4">
        <v>2</v>
      </c>
      <c r="E4175" s="5" t="s">
        <v>11087</v>
      </c>
      <c r="F4175" s="4">
        <v>0.46777999999999997</v>
      </c>
      <c r="G4175" s="6">
        <v>48510</v>
      </c>
      <c r="H4175" s="3" t="s">
        <v>11105</v>
      </c>
      <c r="I4175" s="3" t="s">
        <v>11106</v>
      </c>
      <c r="J4175" s="3"/>
      <c r="K4175" s="5" t="s">
        <v>291</v>
      </c>
      <c r="L4175" s="5">
        <v>4</v>
      </c>
      <c r="M4175" s="5" t="s">
        <v>292</v>
      </c>
      <c r="N4175" s="5">
        <f>VLOOKUP(M4175,[1]ArchetypeScores!E:N,10,FALSE)</f>
        <v>1</v>
      </c>
      <c r="O4175" s="5">
        <f>VLOOKUP(M4175,[1]ArchetypeScores!E:O,11,FALSE)</f>
        <v>0</v>
      </c>
      <c r="P4175" s="5">
        <f>VLOOKUP(M4175,[1]ArchetypeScores!E:P,12,FALSE)</f>
        <v>0</v>
      </c>
      <c r="Q4175" s="2" t="str">
        <f>VLOOKUP(M4175,[1]ArchetypeScores!E:W,19,FALSE)</f>
        <v>Education and training</v>
      </c>
      <c r="R4175" s="2">
        <f>VLOOKUP(M4175,[1]ArchetypeScores!E:I,5,FALSE)</f>
        <v>0</v>
      </c>
      <c r="S4175" s="2">
        <f>VLOOKUP(M4175,[1]ArchetypeScores!E:K,7,FALSE)</f>
        <v>0</v>
      </c>
      <c r="T4175" s="2" t="str">
        <f t="shared" si="67"/>
        <v>Not A&amp;R positive</v>
      </c>
    </row>
    <row r="4176" spans="1:20" x14ac:dyDescent="0.3">
      <c r="A4176" s="2" t="s">
        <v>11084</v>
      </c>
      <c r="B4176" s="3" t="s">
        <v>11120</v>
      </c>
      <c r="C4176" s="3" t="s">
        <v>11120</v>
      </c>
      <c r="D4176" s="4">
        <v>5.9</v>
      </c>
      <c r="E4176" s="5" t="s">
        <v>11087</v>
      </c>
      <c r="F4176" s="4">
        <v>1.36256</v>
      </c>
      <c r="G4176" s="6">
        <v>48514</v>
      </c>
      <c r="H4176" s="3" t="s">
        <v>11095</v>
      </c>
      <c r="I4176" s="3" t="s">
        <v>11096</v>
      </c>
      <c r="J4176" s="3"/>
      <c r="K4176" s="5" t="s">
        <v>67</v>
      </c>
      <c r="L4176" s="5">
        <v>1</v>
      </c>
      <c r="M4176" s="5" t="s">
        <v>265</v>
      </c>
      <c r="N4176" s="5">
        <f>VLOOKUP(M4176,[1]ArchetypeScores!E:N,10,FALSE)</f>
        <v>0</v>
      </c>
      <c r="O4176" s="5">
        <f>VLOOKUP(M4176,[1]ArchetypeScores!E:O,11,FALSE)</f>
        <v>-1</v>
      </c>
      <c r="P4176" s="5">
        <f>VLOOKUP(M4176,[1]ArchetypeScores!E:P,12,FALSE)</f>
        <v>0</v>
      </c>
      <c r="Q4176" s="2" t="str">
        <f>VLOOKUP(M4176,[1]ArchetypeScores!E:W,19,FALSE)</f>
        <v>Untargeted</v>
      </c>
      <c r="R4176" s="2">
        <f>VLOOKUP(M4176,[1]ArchetypeScores!E:I,5,FALSE)</f>
        <v>0</v>
      </c>
      <c r="S4176" s="2">
        <f>VLOOKUP(M4176,[1]ArchetypeScores!E:K,7,FALSE)</f>
        <v>0</v>
      </c>
      <c r="T4176" s="2" t="str">
        <f t="shared" si="67"/>
        <v>Not A&amp;R positive</v>
      </c>
    </row>
    <row r="4177" spans="1:20" x14ac:dyDescent="0.3">
      <c r="A4177" s="2" t="s">
        <v>11084</v>
      </c>
      <c r="B4177" s="3" t="s">
        <v>11121</v>
      </c>
      <c r="C4177" s="3" t="s">
        <v>11122</v>
      </c>
      <c r="D4177" s="4">
        <v>10.5</v>
      </c>
      <c r="E4177" s="5" t="s">
        <v>11087</v>
      </c>
      <c r="F4177" s="4">
        <v>2.42489</v>
      </c>
      <c r="G4177" s="6">
        <v>48513</v>
      </c>
      <c r="H4177" s="3" t="s">
        <v>11095</v>
      </c>
      <c r="I4177" s="3" t="s">
        <v>11096</v>
      </c>
      <c r="J4177" s="3"/>
      <c r="K4177" s="5" t="s">
        <v>118</v>
      </c>
      <c r="L4177" s="5">
        <v>3</v>
      </c>
      <c r="M4177" s="5" t="s">
        <v>168</v>
      </c>
      <c r="N4177" s="5">
        <f>VLOOKUP(M4177,[1]ArchetypeScores!E:N,10,FALSE)</f>
        <v>0</v>
      </c>
      <c r="O4177" s="5">
        <f>VLOOKUP(M4177,[1]ArchetypeScores!E:O,11,FALSE)</f>
        <v>-1</v>
      </c>
      <c r="P4177" s="5">
        <f>VLOOKUP(M4177,[1]ArchetypeScores!E:P,12,FALSE)</f>
        <v>0</v>
      </c>
      <c r="Q4177" s="2" t="str">
        <f>VLOOKUP(M4177,[1]ArchetypeScores!E:W,19,FALSE)</f>
        <v>Untargeted</v>
      </c>
      <c r="R4177" s="2">
        <f>VLOOKUP(M4177,[1]ArchetypeScores!E:I,5,FALSE)</f>
        <v>0</v>
      </c>
      <c r="S4177" s="2">
        <f>VLOOKUP(M4177,[1]ArchetypeScores!E:K,7,FALSE)</f>
        <v>0</v>
      </c>
      <c r="T4177" s="2" t="str">
        <f t="shared" si="67"/>
        <v>Not A&amp;R positive</v>
      </c>
    </row>
    <row r="4178" spans="1:20" x14ac:dyDescent="0.3">
      <c r="A4178" s="2" t="s">
        <v>11123</v>
      </c>
      <c r="B4178" s="3" t="s">
        <v>11124</v>
      </c>
      <c r="C4178" s="3" t="s">
        <v>11125</v>
      </c>
      <c r="D4178" s="4"/>
      <c r="E4178" s="5" t="s">
        <v>11126</v>
      </c>
      <c r="F4178" s="4">
        <v>0</v>
      </c>
      <c r="G4178" s="6">
        <v>48562</v>
      </c>
      <c r="H4178" s="3" t="s">
        <v>11127</v>
      </c>
      <c r="I4178" s="3"/>
      <c r="J4178" s="3"/>
      <c r="K4178" s="5" t="s">
        <v>53</v>
      </c>
      <c r="L4178" s="5">
        <v>1</v>
      </c>
      <c r="M4178" s="5" t="s">
        <v>54</v>
      </c>
      <c r="N4178" s="5">
        <f>VLOOKUP(M4178,[1]ArchetypeScores!E:N,10,FALSE)</f>
        <v>0</v>
      </c>
      <c r="O4178" s="5">
        <f>VLOOKUP(M4178,[1]ArchetypeScores!E:O,11,FALSE)</f>
        <v>-1</v>
      </c>
      <c r="P4178" s="5">
        <f>VLOOKUP(M4178,[1]ArchetypeScores!E:P,12,FALSE)</f>
        <v>0</v>
      </c>
      <c r="Q4178" s="2" t="str">
        <f>VLOOKUP(M4178,[1]ArchetypeScores!E:W,19,FALSE)</f>
        <v>Untargeted</v>
      </c>
      <c r="R4178" s="2">
        <f>VLOOKUP(M4178,[1]ArchetypeScores!E:I,5,FALSE)</f>
        <v>0</v>
      </c>
      <c r="S4178" s="2">
        <f>VLOOKUP(M4178,[1]ArchetypeScores!E:K,7,FALSE)</f>
        <v>0</v>
      </c>
      <c r="T4178" s="2" t="str">
        <f t="shared" si="67"/>
        <v>Not A&amp;R positive</v>
      </c>
    </row>
    <row r="4179" spans="1:20" x14ac:dyDescent="0.3">
      <c r="A4179" s="2" t="s">
        <v>11123</v>
      </c>
      <c r="B4179" s="3" t="s">
        <v>11128</v>
      </c>
      <c r="C4179" s="3" t="s">
        <v>11129</v>
      </c>
      <c r="D4179" s="4">
        <v>1</v>
      </c>
      <c r="E4179" s="5" t="s">
        <v>11126</v>
      </c>
      <c r="F4179" s="4">
        <v>2.4209999999999999E-2</v>
      </c>
      <c r="G4179" s="6">
        <v>48556</v>
      </c>
      <c r="H4179" s="3" t="s">
        <v>11130</v>
      </c>
      <c r="I4179" s="3"/>
      <c r="J4179" s="3"/>
      <c r="K4179" s="5" t="s">
        <v>57</v>
      </c>
      <c r="L4179" s="5">
        <v>29</v>
      </c>
      <c r="M4179" s="5" t="s">
        <v>58</v>
      </c>
      <c r="N4179" s="5">
        <f>VLOOKUP(M4179,[1]ArchetypeScores!E:N,10,FALSE)</f>
        <v>0</v>
      </c>
      <c r="O4179" s="5">
        <f>VLOOKUP(M4179,[1]ArchetypeScores!E:O,11,FALSE)</f>
        <v>-1</v>
      </c>
      <c r="P4179" s="5">
        <f>VLOOKUP(M4179,[1]ArchetypeScores!E:P,12,FALSE)</f>
        <v>0</v>
      </c>
      <c r="Q4179" s="2" t="str">
        <f>VLOOKUP(M4179,[1]ArchetypeScores!E:W,19,FALSE)</f>
        <v>Untargeted</v>
      </c>
      <c r="R4179" s="2">
        <f>VLOOKUP(M4179,[1]ArchetypeScores!E:I,5,FALSE)</f>
        <v>0</v>
      </c>
      <c r="S4179" s="2">
        <f>VLOOKUP(M4179,[1]ArchetypeScores!E:K,7,FALSE)</f>
        <v>0</v>
      </c>
      <c r="T4179" s="2" t="str">
        <f t="shared" si="67"/>
        <v>Not A&amp;R positive</v>
      </c>
    </row>
    <row r="4180" spans="1:20" x14ac:dyDescent="0.3">
      <c r="A4180" s="2" t="s">
        <v>11123</v>
      </c>
      <c r="B4180" s="3" t="s">
        <v>11131</v>
      </c>
      <c r="C4180" s="3" t="s">
        <v>11132</v>
      </c>
      <c r="D4180" s="4">
        <v>0.13600000000000001</v>
      </c>
      <c r="E4180" s="5" t="s">
        <v>11126</v>
      </c>
      <c r="F4180" s="4">
        <v>3.32E-3</v>
      </c>
      <c r="G4180" s="6">
        <v>48547</v>
      </c>
      <c r="H4180" s="3" t="s">
        <v>11133</v>
      </c>
      <c r="I4180" s="3"/>
      <c r="J4180" s="3"/>
      <c r="K4180" s="5" t="s">
        <v>1097</v>
      </c>
      <c r="L4180" s="5">
        <v>2</v>
      </c>
      <c r="M4180" s="5" t="s">
        <v>1102</v>
      </c>
      <c r="N4180" s="5">
        <f>VLOOKUP(M4180,[1]ArchetypeScores!E:N,10,FALSE)</f>
        <v>1</v>
      </c>
      <c r="O4180" s="5">
        <f>VLOOKUP(M4180,[1]ArchetypeScores!E:O,11,FALSE)</f>
        <v>0</v>
      </c>
      <c r="P4180" s="5">
        <f>VLOOKUP(M4180,[1]ArchetypeScores!E:P,12,FALSE)</f>
        <v>2</v>
      </c>
      <c r="Q4180" s="2" t="str">
        <f>VLOOKUP(M4180,[1]ArchetypeScores!E:W,19,FALSE)</f>
        <v>Consumer (including agriculture and tourism)</v>
      </c>
      <c r="R4180" s="2">
        <f>VLOOKUP(M4180,[1]ArchetypeScores!E:I,5,FALSE)</f>
        <v>0</v>
      </c>
      <c r="S4180" s="2">
        <f>VLOOKUP(M4180,[1]ArchetypeScores!E:K,7,FALSE)</f>
        <v>1</v>
      </c>
      <c r="T4180" s="2" t="str">
        <f t="shared" si="67"/>
        <v>Indirect only</v>
      </c>
    </row>
    <row r="4181" spans="1:20" x14ac:dyDescent="0.3">
      <c r="A4181" s="2" t="s">
        <v>11123</v>
      </c>
      <c r="B4181" s="3" t="s">
        <v>11134</v>
      </c>
      <c r="C4181" s="3" t="s">
        <v>11135</v>
      </c>
      <c r="D4181" s="4">
        <v>0.66700000000000004</v>
      </c>
      <c r="E4181" s="5" t="s">
        <v>11126</v>
      </c>
      <c r="F4181" s="4">
        <v>1.5990000000000001E-2</v>
      </c>
      <c r="G4181" s="6">
        <v>48536</v>
      </c>
      <c r="H4181" s="3" t="s">
        <v>11136</v>
      </c>
      <c r="I4181" s="3" t="s">
        <v>11137</v>
      </c>
      <c r="J4181" s="3"/>
      <c r="K4181" s="5" t="s">
        <v>89</v>
      </c>
      <c r="L4181" s="5">
        <v>1</v>
      </c>
      <c r="M4181" s="5" t="s">
        <v>90</v>
      </c>
      <c r="N4181" s="5">
        <f>VLOOKUP(M4181,[1]ArchetypeScores!E:N,10,FALSE)</f>
        <v>1</v>
      </c>
      <c r="O4181" s="5">
        <f>VLOOKUP(M4181,[1]ArchetypeScores!E:O,11,FALSE)</f>
        <v>0</v>
      </c>
      <c r="P4181" s="5">
        <f>VLOOKUP(M4181,[1]ArchetypeScores!E:P,12,FALSE)</f>
        <v>0</v>
      </c>
      <c r="Q4181" s="2" t="str">
        <f>VLOOKUP(M4181,[1]ArchetypeScores!E:W,19,FALSE)</f>
        <v>Other sector</v>
      </c>
      <c r="R4181" s="2">
        <f>VLOOKUP(M4181,[1]ArchetypeScores!E:I,5,FALSE)</f>
        <v>0</v>
      </c>
      <c r="S4181" s="2">
        <f>VLOOKUP(M4181,[1]ArchetypeScores!E:K,7,FALSE)</f>
        <v>0</v>
      </c>
      <c r="T4181" s="2" t="str">
        <f t="shared" si="67"/>
        <v>Not A&amp;R positive</v>
      </c>
    </row>
    <row r="4182" spans="1:20" x14ac:dyDescent="0.3">
      <c r="A4182" s="2" t="s">
        <v>11123</v>
      </c>
      <c r="B4182" s="3" t="s">
        <v>11138</v>
      </c>
      <c r="C4182" s="3" t="s">
        <v>11139</v>
      </c>
      <c r="D4182" s="4">
        <v>5.7</v>
      </c>
      <c r="E4182" s="5" t="s">
        <v>11126</v>
      </c>
      <c r="F4182" s="4">
        <v>0.13669000000000001</v>
      </c>
      <c r="G4182" s="6">
        <v>48540</v>
      </c>
      <c r="H4182" s="3" t="s">
        <v>11136</v>
      </c>
      <c r="I4182" s="3" t="s">
        <v>11137</v>
      </c>
      <c r="J4182" s="3"/>
      <c r="K4182" s="5" t="s">
        <v>89</v>
      </c>
      <c r="L4182" s="5" t="s">
        <v>112</v>
      </c>
      <c r="M4182" s="5" t="s">
        <v>6625</v>
      </c>
      <c r="N4182" s="5">
        <f>VLOOKUP(M4182,[1]ArchetypeScores!E:N,10,FALSE)</f>
        <v>1</v>
      </c>
      <c r="O4182" s="5">
        <f>VLOOKUP(M4182,[1]ArchetypeScores!E:O,11,FALSE)</f>
        <v>0</v>
      </c>
      <c r="P4182" s="5">
        <f>VLOOKUP(M4182,[1]ArchetypeScores!E:P,12,FALSE)</f>
        <v>0</v>
      </c>
      <c r="Q4182" s="2" t="str">
        <f>VLOOKUP(M4182,[1]ArchetypeScores!E:W,19,FALSE)</f>
        <v>Consumer (including agriculture and tourism)</v>
      </c>
      <c r="R4182" s="2">
        <f>VLOOKUP(M4182,[1]ArchetypeScores!E:I,5,FALSE)</f>
        <v>0</v>
      </c>
      <c r="S4182" s="2">
        <f>VLOOKUP(M4182,[1]ArchetypeScores!E:K,7,FALSE)</f>
        <v>0</v>
      </c>
      <c r="T4182" s="2" t="str">
        <f t="shared" si="67"/>
        <v>Not A&amp;R positive</v>
      </c>
    </row>
    <row r="4183" spans="1:20" x14ac:dyDescent="0.3">
      <c r="A4183" s="2" t="s">
        <v>11123</v>
      </c>
      <c r="B4183" s="8" t="s">
        <v>11140</v>
      </c>
      <c r="C4183" s="3" t="s">
        <v>11141</v>
      </c>
      <c r="D4183" s="4">
        <v>9.4</v>
      </c>
      <c r="E4183" s="5" t="s">
        <v>11126</v>
      </c>
      <c r="F4183" s="4">
        <v>0.22542000000000001</v>
      </c>
      <c r="G4183" s="6">
        <v>48539</v>
      </c>
      <c r="H4183" s="3" t="s">
        <v>11136</v>
      </c>
      <c r="I4183" s="3" t="s">
        <v>11137</v>
      </c>
      <c r="J4183" s="3"/>
      <c r="K4183" s="5" t="s">
        <v>25</v>
      </c>
      <c r="L4183" s="5">
        <v>15</v>
      </c>
      <c r="M4183" s="5" t="s">
        <v>26</v>
      </c>
      <c r="N4183" s="5">
        <f>VLOOKUP(M4183,[1]ArchetypeScores!E:N,10,FALSE)</f>
        <v>1</v>
      </c>
      <c r="O4183" s="5">
        <f>VLOOKUP(M4183,[1]ArchetypeScores!E:O,11,FALSE)</f>
        <v>-2</v>
      </c>
      <c r="P4183" s="5">
        <f>VLOOKUP(M4183,[1]ArchetypeScores!E:P,12,FALSE)</f>
        <v>0</v>
      </c>
      <c r="Q4183" s="2" t="str">
        <f>VLOOKUP(M4183,[1]ArchetypeScores!E:W,19,FALSE)</f>
        <v>Energy and water</v>
      </c>
      <c r="R4183" s="2">
        <f>VLOOKUP(M4183,[1]ArchetypeScores!E:I,5,FALSE)</f>
        <v>0</v>
      </c>
      <c r="S4183" s="2">
        <f>VLOOKUP(M4183,[1]ArchetypeScores!E:K,7,FALSE)</f>
        <v>0</v>
      </c>
      <c r="T4183" s="2" t="str">
        <f t="shared" si="67"/>
        <v>Not A&amp;R positive</v>
      </c>
    </row>
    <row r="4184" spans="1:20" x14ac:dyDescent="0.3">
      <c r="A4184" s="2" t="s">
        <v>11123</v>
      </c>
      <c r="B4184" s="3" t="s">
        <v>11142</v>
      </c>
      <c r="C4184" s="3" t="s">
        <v>11143</v>
      </c>
      <c r="D4184" s="4">
        <v>0.66700000000000004</v>
      </c>
      <c r="E4184" s="5" t="s">
        <v>11126</v>
      </c>
      <c r="F4184" s="4">
        <v>1.5990000000000001E-2</v>
      </c>
      <c r="G4184" s="6">
        <v>48531</v>
      </c>
      <c r="H4184" s="3" t="s">
        <v>11136</v>
      </c>
      <c r="I4184" s="3" t="s">
        <v>11137</v>
      </c>
      <c r="J4184" s="3"/>
      <c r="K4184" s="5" t="s">
        <v>477</v>
      </c>
      <c r="L4184" s="5" t="s">
        <v>112</v>
      </c>
      <c r="M4184" s="5" t="s">
        <v>1124</v>
      </c>
      <c r="N4184" s="5">
        <f>VLOOKUP(M4184,[1]ArchetypeScores!E:N,10,FALSE)</f>
        <v>1</v>
      </c>
      <c r="O4184" s="5">
        <f>VLOOKUP(M4184,[1]ArchetypeScores!E:O,11,FALSE)</f>
        <v>-2</v>
      </c>
      <c r="P4184" s="5">
        <f>VLOOKUP(M4184,[1]ArchetypeScores!E:P,12,FALSE)</f>
        <v>2</v>
      </c>
      <c r="Q4184" s="2" t="str">
        <f>VLOOKUP(M4184,[1]ArchetypeScores!E:W,19,FALSE)</f>
        <v>Energy and water</v>
      </c>
      <c r="R4184" s="2">
        <f>VLOOKUP(M4184,[1]ArchetypeScores!E:I,5,FALSE)</f>
        <v>0</v>
      </c>
      <c r="S4184" s="2">
        <f>VLOOKUP(M4184,[1]ArchetypeScores!E:K,7,FALSE)</f>
        <v>0</v>
      </c>
      <c r="T4184" s="2" t="str">
        <f t="shared" si="67"/>
        <v>Not A&amp;R positive</v>
      </c>
    </row>
    <row r="4185" spans="1:20" x14ac:dyDescent="0.3">
      <c r="A4185" s="2" t="s">
        <v>11123</v>
      </c>
      <c r="B4185" s="8" t="s">
        <v>11142</v>
      </c>
      <c r="C4185" s="3" t="s">
        <v>11144</v>
      </c>
      <c r="D4185" s="4">
        <v>0.66700000000000004</v>
      </c>
      <c r="E4185" s="5" t="s">
        <v>11126</v>
      </c>
      <c r="F4185" s="4">
        <v>1.5990000000000001E-2</v>
      </c>
      <c r="G4185" s="6">
        <v>48532</v>
      </c>
      <c r="H4185" s="3" t="s">
        <v>11136</v>
      </c>
      <c r="I4185" s="3" t="s">
        <v>11137</v>
      </c>
      <c r="J4185" s="3"/>
      <c r="K4185" s="5" t="s">
        <v>25</v>
      </c>
      <c r="L4185" s="5">
        <v>15</v>
      </c>
      <c r="M4185" s="5" t="s">
        <v>26</v>
      </c>
      <c r="N4185" s="5">
        <f>VLOOKUP(M4185,[1]ArchetypeScores!E:N,10,FALSE)</f>
        <v>1</v>
      </c>
      <c r="O4185" s="5">
        <f>VLOOKUP(M4185,[1]ArchetypeScores!E:O,11,FALSE)</f>
        <v>-2</v>
      </c>
      <c r="P4185" s="5">
        <f>VLOOKUP(M4185,[1]ArchetypeScores!E:P,12,FALSE)</f>
        <v>0</v>
      </c>
      <c r="Q4185" s="2" t="str">
        <f>VLOOKUP(M4185,[1]ArchetypeScores!E:W,19,FALSE)</f>
        <v>Energy and water</v>
      </c>
      <c r="R4185" s="2">
        <f>VLOOKUP(M4185,[1]ArchetypeScores!E:I,5,FALSE)</f>
        <v>0</v>
      </c>
      <c r="S4185" s="2">
        <f>VLOOKUP(M4185,[1]ArchetypeScores!E:K,7,FALSE)</f>
        <v>0</v>
      </c>
      <c r="T4185" s="2" t="str">
        <f t="shared" si="67"/>
        <v>Not A&amp;R positive</v>
      </c>
    </row>
    <row r="4186" spans="1:20" x14ac:dyDescent="0.3">
      <c r="A4186" s="2" t="s">
        <v>11123</v>
      </c>
      <c r="B4186" s="3" t="s">
        <v>11142</v>
      </c>
      <c r="C4186" s="3" t="s">
        <v>11145</v>
      </c>
      <c r="D4186" s="4">
        <v>0.66700000000000004</v>
      </c>
      <c r="E4186" s="5" t="s">
        <v>11126</v>
      </c>
      <c r="F4186" s="4">
        <v>1.5990000000000001E-2</v>
      </c>
      <c r="G4186" s="6">
        <v>48528</v>
      </c>
      <c r="H4186" s="3" t="s">
        <v>11136</v>
      </c>
      <c r="I4186" s="3" t="s">
        <v>11137</v>
      </c>
      <c r="J4186" s="3"/>
      <c r="K4186" s="5" t="s">
        <v>154</v>
      </c>
      <c r="L4186" s="5" t="s">
        <v>112</v>
      </c>
      <c r="M4186" s="5" t="s">
        <v>155</v>
      </c>
      <c r="N4186" s="5">
        <f>VLOOKUP(M4186,[1]ArchetypeScores!E:N,10,FALSE)</f>
        <v>1</v>
      </c>
      <c r="O4186" s="5">
        <f>VLOOKUP(M4186,[1]ArchetypeScores!E:O,11,FALSE)</f>
        <v>0</v>
      </c>
      <c r="P4186" s="5">
        <f>VLOOKUP(M4186,[1]ArchetypeScores!E:P,12,FALSE)</f>
        <v>0</v>
      </c>
      <c r="Q4186" s="2" t="str">
        <f>VLOOKUP(M4186,[1]ArchetypeScores!E:W,19,FALSE)</f>
        <v>Education and training</v>
      </c>
      <c r="R4186" s="2">
        <f>VLOOKUP(M4186,[1]ArchetypeScores!E:I,5,FALSE)</f>
        <v>0</v>
      </c>
      <c r="S4186" s="2">
        <f>VLOOKUP(M4186,[1]ArchetypeScores!E:K,7,FALSE)</f>
        <v>1</v>
      </c>
      <c r="T4186" s="2" t="str">
        <f t="shared" si="67"/>
        <v>Indirect only</v>
      </c>
    </row>
    <row r="4187" spans="1:20" x14ac:dyDescent="0.3">
      <c r="A4187" s="2" t="s">
        <v>11123</v>
      </c>
      <c r="B4187" s="3" t="s">
        <v>11142</v>
      </c>
      <c r="C4187" s="3" t="s">
        <v>11146</v>
      </c>
      <c r="D4187" s="4">
        <v>0.66700000000000004</v>
      </c>
      <c r="E4187" s="5" t="s">
        <v>11126</v>
      </c>
      <c r="F4187" s="4">
        <v>1.5990000000000001E-2</v>
      </c>
      <c r="G4187" s="6">
        <v>48529</v>
      </c>
      <c r="H4187" s="3" t="s">
        <v>11136</v>
      </c>
      <c r="I4187" s="3" t="s">
        <v>11137</v>
      </c>
      <c r="J4187" s="3"/>
      <c r="K4187" s="5" t="s">
        <v>489</v>
      </c>
      <c r="L4187" s="5">
        <v>5</v>
      </c>
      <c r="M4187" s="5" t="s">
        <v>512</v>
      </c>
      <c r="N4187" s="5">
        <f>VLOOKUP(M4187,[1]ArchetypeScores!E:N,10,FALSE)</f>
        <v>1</v>
      </c>
      <c r="O4187" s="5">
        <f>VLOOKUP(M4187,[1]ArchetypeScores!E:O,11,FALSE)</f>
        <v>-2</v>
      </c>
      <c r="P4187" s="5">
        <f>VLOOKUP(M4187,[1]ArchetypeScores!E:P,12,FALSE)</f>
        <v>0</v>
      </c>
      <c r="Q4187" s="2" t="str">
        <f>VLOOKUP(M4187,[1]ArchetypeScores!E:W,19,FALSE)</f>
        <v>Health care</v>
      </c>
      <c r="R4187" s="2">
        <f>VLOOKUP(M4187,[1]ArchetypeScores!E:I,5,FALSE)</f>
        <v>0</v>
      </c>
      <c r="S4187" s="2">
        <f>VLOOKUP(M4187,[1]ArchetypeScores!E:K,7,FALSE)</f>
        <v>0</v>
      </c>
      <c r="T4187" s="2" t="str">
        <f t="shared" si="67"/>
        <v>Not A&amp;R positive</v>
      </c>
    </row>
    <row r="4188" spans="1:20" x14ac:dyDescent="0.3">
      <c r="A4188" s="2" t="s">
        <v>11123</v>
      </c>
      <c r="B4188" s="3" t="s">
        <v>11142</v>
      </c>
      <c r="C4188" s="3" t="s">
        <v>11147</v>
      </c>
      <c r="D4188" s="4">
        <v>0.66700000000000004</v>
      </c>
      <c r="E4188" s="5" t="s">
        <v>11126</v>
      </c>
      <c r="F4188" s="4">
        <v>1.5990000000000001E-2</v>
      </c>
      <c r="G4188" s="6">
        <v>48530</v>
      </c>
      <c r="H4188" s="3" t="s">
        <v>11136</v>
      </c>
      <c r="I4188" s="3" t="s">
        <v>11137</v>
      </c>
      <c r="J4188" s="3"/>
      <c r="K4188" s="5" t="s">
        <v>25</v>
      </c>
      <c r="L4188" s="5" t="s">
        <v>112</v>
      </c>
      <c r="M4188" s="5" t="s">
        <v>423</v>
      </c>
      <c r="N4188" s="5">
        <f>VLOOKUP(M4188,[1]ArchetypeScores!E:N,10,FALSE)</f>
        <v>1</v>
      </c>
      <c r="O4188" s="5">
        <f>VLOOKUP(M4188,[1]ArchetypeScores!E:O,11,FALSE)</f>
        <v>-2</v>
      </c>
      <c r="P4188" s="5">
        <f>VLOOKUP(M4188,[1]ArchetypeScores!E:P,12,FALSE)</f>
        <v>0</v>
      </c>
      <c r="Q4188" s="2" t="str">
        <f>VLOOKUP(M4188,[1]ArchetypeScores!E:W,19,FALSE)</f>
        <v>Industrials - other</v>
      </c>
      <c r="R4188" s="2">
        <f>VLOOKUP(M4188,[1]ArchetypeScores!E:I,5,FALSE)</f>
        <v>0</v>
      </c>
      <c r="S4188" s="2">
        <f>VLOOKUP(M4188,[1]ArchetypeScores!E:K,7,FALSE)</f>
        <v>-1</v>
      </c>
      <c r="T4188" s="2" t="str">
        <f t="shared" si="67"/>
        <v>Not A&amp;R positive</v>
      </c>
    </row>
    <row r="4189" spans="1:20" x14ac:dyDescent="0.3">
      <c r="A4189" s="2" t="s">
        <v>11123</v>
      </c>
      <c r="B4189" s="3" t="s">
        <v>11142</v>
      </c>
      <c r="C4189" s="3" t="s">
        <v>11148</v>
      </c>
      <c r="D4189" s="4">
        <v>0.66700000000000004</v>
      </c>
      <c r="E4189" s="5" t="s">
        <v>11126</v>
      </c>
      <c r="F4189" s="4">
        <v>1.5990000000000001E-2</v>
      </c>
      <c r="G4189" s="6">
        <v>48527</v>
      </c>
      <c r="H4189" s="3" t="s">
        <v>11136</v>
      </c>
      <c r="I4189" s="3" t="s">
        <v>11137</v>
      </c>
      <c r="J4189" s="3"/>
      <c r="K4189" s="5" t="s">
        <v>229</v>
      </c>
      <c r="L4189" s="5">
        <v>1</v>
      </c>
      <c r="M4189" s="5" t="s">
        <v>528</v>
      </c>
      <c r="N4189" s="5">
        <f>VLOOKUP(M4189,[1]ArchetypeScores!E:N,10,FALSE)</f>
        <v>1</v>
      </c>
      <c r="O4189" s="5">
        <f>VLOOKUP(M4189,[1]ArchetypeScores!E:O,11,FALSE)</f>
        <v>-2</v>
      </c>
      <c r="P4189" s="5">
        <f>VLOOKUP(M4189,[1]ArchetypeScores!E:P,12,FALSE)</f>
        <v>0</v>
      </c>
      <c r="Q4189" s="2" t="str">
        <f>VLOOKUP(M4189,[1]ArchetypeScores!E:W,19,FALSE)</f>
        <v>Industrials - transportation</v>
      </c>
      <c r="R4189" s="2">
        <f>VLOOKUP(M4189,[1]ArchetypeScores!E:I,5,FALSE)</f>
        <v>0</v>
      </c>
      <c r="S4189" s="2">
        <f>VLOOKUP(M4189,[1]ArchetypeScores!E:K,7,FALSE)</f>
        <v>-1</v>
      </c>
      <c r="T4189" s="2" t="str">
        <f t="shared" si="67"/>
        <v>Not A&amp;R positive</v>
      </c>
    </row>
    <row r="4190" spans="1:20" x14ac:dyDescent="0.3">
      <c r="A4190" s="2" t="s">
        <v>11123</v>
      </c>
      <c r="B4190" s="3" t="s">
        <v>11149</v>
      </c>
      <c r="C4190" s="3" t="s">
        <v>11150</v>
      </c>
      <c r="D4190" s="4">
        <v>0.66700000000000004</v>
      </c>
      <c r="E4190" s="5" t="s">
        <v>11126</v>
      </c>
      <c r="F4190" s="4">
        <v>1.5990000000000001E-2</v>
      </c>
      <c r="G4190" s="6">
        <v>48534</v>
      </c>
      <c r="H4190" s="3" t="s">
        <v>11136</v>
      </c>
      <c r="I4190" s="3" t="s">
        <v>11137</v>
      </c>
      <c r="J4190" s="3"/>
      <c r="K4190" s="5" t="s">
        <v>154</v>
      </c>
      <c r="L4190" s="5" t="s">
        <v>112</v>
      </c>
      <c r="M4190" s="5" t="s">
        <v>155</v>
      </c>
      <c r="N4190" s="5">
        <f>VLOOKUP(M4190,[1]ArchetypeScores!E:N,10,FALSE)</f>
        <v>1</v>
      </c>
      <c r="O4190" s="5">
        <f>VLOOKUP(M4190,[1]ArchetypeScores!E:O,11,FALSE)</f>
        <v>0</v>
      </c>
      <c r="P4190" s="5">
        <f>VLOOKUP(M4190,[1]ArchetypeScores!E:P,12,FALSE)</f>
        <v>0</v>
      </c>
      <c r="Q4190" s="2" t="str">
        <f>VLOOKUP(M4190,[1]ArchetypeScores!E:W,19,FALSE)</f>
        <v>Education and training</v>
      </c>
      <c r="R4190" s="2">
        <f>VLOOKUP(M4190,[1]ArchetypeScores!E:I,5,FALSE)</f>
        <v>0</v>
      </c>
      <c r="S4190" s="2">
        <f>VLOOKUP(M4190,[1]ArchetypeScores!E:K,7,FALSE)</f>
        <v>1</v>
      </c>
      <c r="T4190" s="2" t="str">
        <f t="shared" si="67"/>
        <v>Indirect only</v>
      </c>
    </row>
    <row r="4191" spans="1:20" x14ac:dyDescent="0.3">
      <c r="A4191" s="2" t="s">
        <v>11123</v>
      </c>
      <c r="B4191" s="3" t="s">
        <v>11151</v>
      </c>
      <c r="C4191" s="3" t="s">
        <v>11152</v>
      </c>
      <c r="D4191" s="4">
        <v>4</v>
      </c>
      <c r="E4191" s="5" t="s">
        <v>11126</v>
      </c>
      <c r="F4191" s="4">
        <v>9.6850000000000006E-2</v>
      </c>
      <c r="G4191" s="6">
        <v>48555</v>
      </c>
      <c r="H4191" s="3" t="s">
        <v>11130</v>
      </c>
      <c r="I4191" s="3"/>
      <c r="J4191" s="3"/>
      <c r="K4191" s="5" t="s">
        <v>57</v>
      </c>
      <c r="L4191" s="5">
        <v>29</v>
      </c>
      <c r="M4191" s="5" t="s">
        <v>58</v>
      </c>
      <c r="N4191" s="5">
        <f>VLOOKUP(M4191,[1]ArchetypeScores!E:N,10,FALSE)</f>
        <v>0</v>
      </c>
      <c r="O4191" s="5">
        <f>VLOOKUP(M4191,[1]ArchetypeScores!E:O,11,FALSE)</f>
        <v>-1</v>
      </c>
      <c r="P4191" s="5">
        <f>VLOOKUP(M4191,[1]ArchetypeScores!E:P,12,FALSE)</f>
        <v>0</v>
      </c>
      <c r="Q4191" s="2" t="str">
        <f>VLOOKUP(M4191,[1]ArchetypeScores!E:W,19,FALSE)</f>
        <v>Untargeted</v>
      </c>
      <c r="R4191" s="2">
        <f>VLOOKUP(M4191,[1]ArchetypeScores!E:I,5,FALSE)</f>
        <v>0</v>
      </c>
      <c r="S4191" s="2">
        <f>VLOOKUP(M4191,[1]ArchetypeScores!E:K,7,FALSE)</f>
        <v>0</v>
      </c>
      <c r="T4191" s="2" t="str">
        <f t="shared" si="67"/>
        <v>Not A&amp;R positive</v>
      </c>
    </row>
    <row r="4192" spans="1:20" x14ac:dyDescent="0.3">
      <c r="A4192" s="2" t="s">
        <v>11123</v>
      </c>
      <c r="B4192" s="3" t="s">
        <v>11153</v>
      </c>
      <c r="C4192" s="3" t="s">
        <v>11154</v>
      </c>
      <c r="D4192" s="4">
        <v>0.5</v>
      </c>
      <c r="E4192" s="5" t="s">
        <v>11126</v>
      </c>
      <c r="F4192" s="4">
        <v>1.225E-2</v>
      </c>
      <c r="G4192" s="6">
        <v>48558</v>
      </c>
      <c r="H4192" s="3" t="s">
        <v>11155</v>
      </c>
      <c r="I4192" s="3"/>
      <c r="J4192" s="3"/>
      <c r="K4192" s="5" t="s">
        <v>118</v>
      </c>
      <c r="L4192" s="5">
        <v>3</v>
      </c>
      <c r="M4192" s="5" t="s">
        <v>168</v>
      </c>
      <c r="N4192" s="5">
        <f>VLOOKUP(M4192,[1]ArchetypeScores!E:N,10,FALSE)</f>
        <v>0</v>
      </c>
      <c r="O4192" s="5">
        <f>VLOOKUP(M4192,[1]ArchetypeScores!E:O,11,FALSE)</f>
        <v>-1</v>
      </c>
      <c r="P4192" s="5">
        <f>VLOOKUP(M4192,[1]ArchetypeScores!E:P,12,FALSE)</f>
        <v>0</v>
      </c>
      <c r="Q4192" s="2" t="str">
        <f>VLOOKUP(M4192,[1]ArchetypeScores!E:W,19,FALSE)</f>
        <v>Untargeted</v>
      </c>
      <c r="R4192" s="2">
        <f>VLOOKUP(M4192,[1]ArchetypeScores!E:I,5,FALSE)</f>
        <v>0</v>
      </c>
      <c r="S4192" s="2">
        <f>VLOOKUP(M4192,[1]ArchetypeScores!E:K,7,FALSE)</f>
        <v>0</v>
      </c>
      <c r="T4192" s="2" t="str">
        <f t="shared" si="67"/>
        <v>Not A&amp;R positive</v>
      </c>
    </row>
    <row r="4193" spans="1:20" x14ac:dyDescent="0.3">
      <c r="A4193" s="2" t="s">
        <v>11123</v>
      </c>
      <c r="B4193" s="3" t="s">
        <v>11156</v>
      </c>
      <c r="C4193" s="3" t="s">
        <v>11157</v>
      </c>
      <c r="D4193" s="4">
        <v>4</v>
      </c>
      <c r="E4193" s="5" t="s">
        <v>11126</v>
      </c>
      <c r="F4193" s="4">
        <v>9.8040000000000002E-2</v>
      </c>
      <c r="G4193" s="6">
        <v>48557</v>
      </c>
      <c r="H4193" s="3" t="s">
        <v>11155</v>
      </c>
      <c r="I4193" s="3"/>
      <c r="J4193" s="3"/>
      <c r="K4193" s="5" t="s">
        <v>118</v>
      </c>
      <c r="L4193" s="5">
        <v>3</v>
      </c>
      <c r="M4193" s="5" t="s">
        <v>168</v>
      </c>
      <c r="N4193" s="5">
        <f>VLOOKUP(M4193,[1]ArchetypeScores!E:N,10,FALSE)</f>
        <v>0</v>
      </c>
      <c r="O4193" s="5">
        <f>VLOOKUP(M4193,[1]ArchetypeScores!E:O,11,FALSE)</f>
        <v>-1</v>
      </c>
      <c r="P4193" s="5">
        <f>VLOOKUP(M4193,[1]ArchetypeScores!E:P,12,FALSE)</f>
        <v>0</v>
      </c>
      <c r="Q4193" s="2" t="str">
        <f>VLOOKUP(M4193,[1]ArchetypeScores!E:W,19,FALSE)</f>
        <v>Untargeted</v>
      </c>
      <c r="R4193" s="2">
        <f>VLOOKUP(M4193,[1]ArchetypeScores!E:I,5,FALSE)</f>
        <v>0</v>
      </c>
      <c r="S4193" s="2">
        <f>VLOOKUP(M4193,[1]ArchetypeScores!E:K,7,FALSE)</f>
        <v>0</v>
      </c>
      <c r="T4193" s="2" t="str">
        <f t="shared" si="67"/>
        <v>Not A&amp;R positive</v>
      </c>
    </row>
    <row r="4194" spans="1:20" x14ac:dyDescent="0.3">
      <c r="A4194" s="2" t="s">
        <v>11123</v>
      </c>
      <c r="B4194" s="3" t="s">
        <v>11158</v>
      </c>
      <c r="C4194" s="3" t="s">
        <v>11159</v>
      </c>
      <c r="D4194" s="4"/>
      <c r="E4194" s="5" t="s">
        <v>11126</v>
      </c>
      <c r="F4194" s="4">
        <v>0</v>
      </c>
      <c r="G4194" s="6">
        <v>48545</v>
      </c>
      <c r="H4194" s="3" t="s">
        <v>11160</v>
      </c>
      <c r="I4194" s="3"/>
      <c r="J4194" s="3"/>
      <c r="K4194" s="5" t="s">
        <v>57</v>
      </c>
      <c r="L4194" s="5">
        <v>29</v>
      </c>
      <c r="M4194" s="5" t="s">
        <v>58</v>
      </c>
      <c r="N4194" s="5">
        <f>VLOOKUP(M4194,[1]ArchetypeScores!E:N,10,FALSE)</f>
        <v>0</v>
      </c>
      <c r="O4194" s="5">
        <f>VLOOKUP(M4194,[1]ArchetypeScores!E:O,11,FALSE)</f>
        <v>-1</v>
      </c>
      <c r="P4194" s="5">
        <f>VLOOKUP(M4194,[1]ArchetypeScores!E:P,12,FALSE)</f>
        <v>0</v>
      </c>
      <c r="Q4194" s="2" t="str">
        <f>VLOOKUP(M4194,[1]ArchetypeScores!E:W,19,FALSE)</f>
        <v>Untargeted</v>
      </c>
      <c r="R4194" s="2">
        <f>VLOOKUP(M4194,[1]ArchetypeScores!E:I,5,FALSE)</f>
        <v>0</v>
      </c>
      <c r="S4194" s="2">
        <f>VLOOKUP(M4194,[1]ArchetypeScores!E:K,7,FALSE)</f>
        <v>0</v>
      </c>
      <c r="T4194" s="2" t="str">
        <f t="shared" si="67"/>
        <v>Not A&amp;R positive</v>
      </c>
    </row>
    <row r="4195" spans="1:20" x14ac:dyDescent="0.3">
      <c r="A4195" s="2" t="s">
        <v>11123</v>
      </c>
      <c r="B4195" s="3" t="s">
        <v>11161</v>
      </c>
      <c r="C4195" s="3" t="s">
        <v>11162</v>
      </c>
      <c r="D4195" s="4">
        <v>5.3</v>
      </c>
      <c r="E4195" s="5" t="s">
        <v>11126</v>
      </c>
      <c r="F4195" s="4">
        <v>0.12709999999999999</v>
      </c>
      <c r="G4195" s="6">
        <v>48543</v>
      </c>
      <c r="H4195" s="3" t="s">
        <v>11136</v>
      </c>
      <c r="I4195" s="3" t="s">
        <v>11137</v>
      </c>
      <c r="J4195" s="3"/>
      <c r="K4195" s="5" t="s">
        <v>477</v>
      </c>
      <c r="L4195" s="5" t="s">
        <v>112</v>
      </c>
      <c r="M4195" s="5" t="s">
        <v>1124</v>
      </c>
      <c r="N4195" s="5">
        <f>VLOOKUP(M4195,[1]ArchetypeScores!E:N,10,FALSE)</f>
        <v>1</v>
      </c>
      <c r="O4195" s="5">
        <f>VLOOKUP(M4195,[1]ArchetypeScores!E:O,11,FALSE)</f>
        <v>-2</v>
      </c>
      <c r="P4195" s="5">
        <f>VLOOKUP(M4195,[1]ArchetypeScores!E:P,12,FALSE)</f>
        <v>2</v>
      </c>
      <c r="Q4195" s="2" t="str">
        <f>VLOOKUP(M4195,[1]ArchetypeScores!E:W,19,FALSE)</f>
        <v>Energy and water</v>
      </c>
      <c r="R4195" s="2">
        <f>VLOOKUP(M4195,[1]ArchetypeScores!E:I,5,FALSE)</f>
        <v>0</v>
      </c>
      <c r="S4195" s="2">
        <f>VLOOKUP(M4195,[1]ArchetypeScores!E:K,7,FALSE)</f>
        <v>0</v>
      </c>
      <c r="T4195" s="2" t="str">
        <f t="shared" si="67"/>
        <v>Not A&amp;R positive</v>
      </c>
    </row>
    <row r="4196" spans="1:20" x14ac:dyDescent="0.3">
      <c r="A4196" s="2" t="s">
        <v>11123</v>
      </c>
      <c r="B4196" s="3" t="s">
        <v>11163</v>
      </c>
      <c r="C4196" s="3" t="s">
        <v>11164</v>
      </c>
      <c r="D4196" s="4">
        <v>0.66700000000000004</v>
      </c>
      <c r="E4196" s="5" t="s">
        <v>11126</v>
      </c>
      <c r="F4196" s="4">
        <v>1.5990000000000001E-2</v>
      </c>
      <c r="G4196" s="6">
        <v>48535</v>
      </c>
      <c r="H4196" s="3" t="s">
        <v>11136</v>
      </c>
      <c r="I4196" s="3" t="s">
        <v>11137</v>
      </c>
      <c r="J4196" s="3"/>
      <c r="K4196" s="5" t="s">
        <v>489</v>
      </c>
      <c r="L4196" s="5">
        <v>5</v>
      </c>
      <c r="M4196" s="5" t="s">
        <v>512</v>
      </c>
      <c r="N4196" s="5">
        <f>VLOOKUP(M4196,[1]ArchetypeScores!E:N,10,FALSE)</f>
        <v>1</v>
      </c>
      <c r="O4196" s="5">
        <f>VLOOKUP(M4196,[1]ArchetypeScores!E:O,11,FALSE)</f>
        <v>-2</v>
      </c>
      <c r="P4196" s="5">
        <f>VLOOKUP(M4196,[1]ArchetypeScores!E:P,12,FALSE)</f>
        <v>0</v>
      </c>
      <c r="Q4196" s="2" t="str">
        <f>VLOOKUP(M4196,[1]ArchetypeScores!E:W,19,FALSE)</f>
        <v>Health care</v>
      </c>
      <c r="R4196" s="2">
        <f>VLOOKUP(M4196,[1]ArchetypeScores!E:I,5,FALSE)</f>
        <v>0</v>
      </c>
      <c r="S4196" s="2">
        <f>VLOOKUP(M4196,[1]ArchetypeScores!E:K,7,FALSE)</f>
        <v>0</v>
      </c>
      <c r="T4196" s="2" t="str">
        <f t="shared" si="67"/>
        <v>Not A&amp;R positive</v>
      </c>
    </row>
    <row r="4197" spans="1:20" x14ac:dyDescent="0.3">
      <c r="A4197" s="2" t="s">
        <v>11123</v>
      </c>
      <c r="B4197" s="3" t="s">
        <v>11165</v>
      </c>
      <c r="C4197" s="3" t="s">
        <v>11166</v>
      </c>
      <c r="D4197" s="4">
        <v>12</v>
      </c>
      <c r="E4197" s="5" t="s">
        <v>11126</v>
      </c>
      <c r="F4197" s="4">
        <v>0.29232999999999998</v>
      </c>
      <c r="G4197" s="6">
        <v>48553</v>
      </c>
      <c r="H4197" s="3" t="s">
        <v>11167</v>
      </c>
      <c r="I4197" s="3"/>
      <c r="J4197" s="3"/>
      <c r="K4197" s="5" t="s">
        <v>61</v>
      </c>
      <c r="L4197" s="5">
        <v>1</v>
      </c>
      <c r="M4197" s="5" t="s">
        <v>130</v>
      </c>
      <c r="N4197" s="5">
        <f>VLOOKUP(M4197,[1]ArchetypeScores!E:N,10,FALSE)</f>
        <v>0</v>
      </c>
      <c r="O4197" s="5">
        <f>VLOOKUP(M4197,[1]ArchetypeScores!E:O,11,FALSE)</f>
        <v>-1</v>
      </c>
      <c r="P4197" s="5">
        <f>VLOOKUP(M4197,[1]ArchetypeScores!E:P,12,FALSE)</f>
        <v>0</v>
      </c>
      <c r="Q4197" s="2" t="str">
        <f>VLOOKUP(M4197,[1]ArchetypeScores!E:W,19,FALSE)</f>
        <v>Health care</v>
      </c>
      <c r="R4197" s="2">
        <f>VLOOKUP(M4197,[1]ArchetypeScores!E:I,5,FALSE)</f>
        <v>0</v>
      </c>
      <c r="S4197" s="2">
        <f>VLOOKUP(M4197,[1]ArchetypeScores!E:K,7,FALSE)</f>
        <v>0</v>
      </c>
      <c r="T4197" s="2" t="str">
        <f t="shared" si="67"/>
        <v>Not A&amp;R positive</v>
      </c>
    </row>
    <row r="4198" spans="1:20" x14ac:dyDescent="0.3">
      <c r="A4198" s="2" t="s">
        <v>11123</v>
      </c>
      <c r="B4198" s="3" t="s">
        <v>11168</v>
      </c>
      <c r="C4198" s="3" t="s">
        <v>11169</v>
      </c>
      <c r="D4198" s="4">
        <v>14.5</v>
      </c>
      <c r="E4198" s="5" t="s">
        <v>11126</v>
      </c>
      <c r="F4198" s="4">
        <v>0.34771999999999997</v>
      </c>
      <c r="G4198" s="6">
        <v>48522</v>
      </c>
      <c r="H4198" s="3" t="s">
        <v>11136</v>
      </c>
      <c r="I4198" s="3" t="s">
        <v>11137</v>
      </c>
      <c r="J4198" s="3"/>
      <c r="K4198" s="5" t="s">
        <v>61</v>
      </c>
      <c r="L4198" s="5" t="s">
        <v>112</v>
      </c>
      <c r="M4198" s="5" t="s">
        <v>948</v>
      </c>
      <c r="N4198" s="5">
        <f>VLOOKUP(M4198,[1]ArchetypeScores!E:N,10,FALSE)</f>
        <v>0</v>
      </c>
      <c r="O4198" s="5">
        <f>VLOOKUP(M4198,[1]ArchetypeScores!E:O,11,FALSE)</f>
        <v>-1</v>
      </c>
      <c r="P4198" s="5">
        <f>VLOOKUP(M4198,[1]ArchetypeScores!E:P,12,FALSE)</f>
        <v>0</v>
      </c>
      <c r="Q4198" s="2" t="str">
        <f>VLOOKUP(M4198,[1]ArchetypeScores!E:W,19,FALSE)</f>
        <v>Health care</v>
      </c>
      <c r="R4198" s="2">
        <f>VLOOKUP(M4198,[1]ArchetypeScores!E:I,5,FALSE)</f>
        <v>0</v>
      </c>
      <c r="S4198" s="2">
        <f>VLOOKUP(M4198,[1]ArchetypeScores!E:K,7,FALSE)</f>
        <v>0</v>
      </c>
      <c r="T4198" s="2" t="str">
        <f t="shared" si="67"/>
        <v>Not A&amp;R positive</v>
      </c>
    </row>
    <row r="4199" spans="1:20" x14ac:dyDescent="0.3">
      <c r="A4199" s="2" t="s">
        <v>11123</v>
      </c>
      <c r="B4199" s="3" t="s">
        <v>11170</v>
      </c>
      <c r="C4199" s="3" t="s">
        <v>11171</v>
      </c>
      <c r="D4199" s="4">
        <v>22</v>
      </c>
      <c r="E4199" s="5" t="s">
        <v>11126</v>
      </c>
      <c r="F4199" s="4">
        <v>0.52758000000000005</v>
      </c>
      <c r="G4199" s="6">
        <v>48541</v>
      </c>
      <c r="H4199" s="3" t="s">
        <v>11136</v>
      </c>
      <c r="I4199" s="3" t="s">
        <v>11137</v>
      </c>
      <c r="J4199" s="3"/>
      <c r="K4199" s="5" t="s">
        <v>137</v>
      </c>
      <c r="L4199" s="5">
        <v>1</v>
      </c>
      <c r="M4199" s="5" t="s">
        <v>3649</v>
      </c>
      <c r="N4199" s="5">
        <f>VLOOKUP(M4199,[1]ArchetypeScores!E:N,10,FALSE)</f>
        <v>1</v>
      </c>
      <c r="O4199" s="5">
        <f>VLOOKUP(M4199,[1]ArchetypeScores!E:O,11,FALSE)</f>
        <v>-2</v>
      </c>
      <c r="P4199" s="5">
        <f>VLOOKUP(M4199,[1]ArchetypeScores!E:P,12,FALSE)</f>
        <v>2</v>
      </c>
      <c r="Q4199" s="2" t="str">
        <f>VLOOKUP(M4199,[1]ArchetypeScores!E:W,19,FALSE)</f>
        <v>Industrials - transportation</v>
      </c>
      <c r="R4199" s="2">
        <f>VLOOKUP(M4199,[1]ArchetypeScores!E:I,5,FALSE)</f>
        <v>0</v>
      </c>
      <c r="S4199" s="2">
        <f>VLOOKUP(M4199,[1]ArchetypeScores!E:K,7,FALSE)</f>
        <v>-1</v>
      </c>
      <c r="T4199" s="2" t="str">
        <f t="shared" si="67"/>
        <v>Not A&amp;R positive</v>
      </c>
    </row>
    <row r="4200" spans="1:20" x14ac:dyDescent="0.3">
      <c r="A4200" s="2" t="s">
        <v>11123</v>
      </c>
      <c r="B4200" s="3" t="s">
        <v>11172</v>
      </c>
      <c r="C4200" s="3" t="s">
        <v>11173</v>
      </c>
      <c r="D4200" s="4">
        <v>11.7</v>
      </c>
      <c r="E4200" s="5" t="s">
        <v>11126</v>
      </c>
      <c r="F4200" s="4">
        <v>0.28058</v>
      </c>
      <c r="G4200" s="6">
        <v>48525</v>
      </c>
      <c r="H4200" s="3" t="s">
        <v>11136</v>
      </c>
      <c r="I4200" s="3" t="s">
        <v>11137</v>
      </c>
      <c r="J4200" s="3"/>
      <c r="K4200" s="5" t="s">
        <v>694</v>
      </c>
      <c r="L4200" s="5">
        <v>5</v>
      </c>
      <c r="M4200" s="5" t="s">
        <v>695</v>
      </c>
      <c r="N4200" s="5">
        <f>VLOOKUP(M4200,[1]ArchetypeScores!E:N,10,FALSE)</f>
        <v>1</v>
      </c>
      <c r="O4200" s="5">
        <f>VLOOKUP(M4200,[1]ArchetypeScores!E:O,11,FALSE)</f>
        <v>-1</v>
      </c>
      <c r="P4200" s="5">
        <f>VLOOKUP(M4200,[1]ArchetypeScores!E:P,12,FALSE)</f>
        <v>0</v>
      </c>
      <c r="Q4200" s="2" t="str">
        <f>VLOOKUP(M4200,[1]ArchetypeScores!E:W,19,FALSE)</f>
        <v>Untargeted</v>
      </c>
      <c r="R4200" s="2">
        <f>VLOOKUP(M4200,[1]ArchetypeScores!E:I,5,FALSE)</f>
        <v>1</v>
      </c>
      <c r="S4200" s="2">
        <f>VLOOKUP(M4200,[1]ArchetypeScores!E:K,7,FALSE)</f>
        <v>1</v>
      </c>
      <c r="T4200" s="2" t="str">
        <f t="shared" si="67"/>
        <v>Both</v>
      </c>
    </row>
    <row r="4201" spans="1:20" x14ac:dyDescent="0.3">
      <c r="A4201" s="2" t="s">
        <v>11123</v>
      </c>
      <c r="B4201" s="3" t="s">
        <v>11174</v>
      </c>
      <c r="C4201" s="3" t="s">
        <v>11175</v>
      </c>
      <c r="D4201" s="4">
        <v>0.55000000000000004</v>
      </c>
      <c r="E4201" s="5" t="s">
        <v>11126</v>
      </c>
      <c r="F4201" s="4">
        <v>1.346E-2</v>
      </c>
      <c r="G4201" s="6">
        <v>48546</v>
      </c>
      <c r="H4201" s="3" t="s">
        <v>11176</v>
      </c>
      <c r="I4201" s="3"/>
      <c r="J4201" s="3"/>
      <c r="K4201" s="5" t="s">
        <v>291</v>
      </c>
      <c r="L4201" s="5">
        <v>3</v>
      </c>
      <c r="M4201" s="5" t="s">
        <v>532</v>
      </c>
      <c r="N4201" s="5">
        <f>VLOOKUP(M4201,[1]ArchetypeScores!E:N,10,FALSE)</f>
        <v>1</v>
      </c>
      <c r="O4201" s="5">
        <f>VLOOKUP(M4201,[1]ArchetypeScores!E:O,11,FALSE)</f>
        <v>0</v>
      </c>
      <c r="P4201" s="5">
        <f>VLOOKUP(M4201,[1]ArchetypeScores!E:P,12,FALSE)</f>
        <v>1</v>
      </c>
      <c r="Q4201" s="2" t="str">
        <f>VLOOKUP(M4201,[1]ArchetypeScores!E:W,19,FALSE)</f>
        <v>Education and training</v>
      </c>
      <c r="R4201" s="2">
        <f>VLOOKUP(M4201,[1]ArchetypeScores!E:I,5,FALSE)</f>
        <v>1</v>
      </c>
      <c r="S4201" s="2">
        <f>VLOOKUP(M4201,[1]ArchetypeScores!E:K,7,FALSE)</f>
        <v>1</v>
      </c>
      <c r="T4201" s="2" t="str">
        <f t="shared" si="67"/>
        <v>Both</v>
      </c>
    </row>
    <row r="4202" spans="1:20" x14ac:dyDescent="0.3">
      <c r="A4202" s="2" t="s">
        <v>11123</v>
      </c>
      <c r="B4202" s="3" t="s">
        <v>11177</v>
      </c>
      <c r="C4202" s="3" t="s">
        <v>11178</v>
      </c>
      <c r="D4202" s="4">
        <v>4.4999999999999998E-2</v>
      </c>
      <c r="E4202" s="5" t="s">
        <v>11126</v>
      </c>
      <c r="F4202" s="4">
        <v>1.09E-3</v>
      </c>
      <c r="G4202" s="6">
        <v>48551</v>
      </c>
      <c r="H4202" s="3" t="s">
        <v>11179</v>
      </c>
      <c r="I4202" s="3"/>
      <c r="J4202" s="3"/>
      <c r="K4202" s="5" t="s">
        <v>47</v>
      </c>
      <c r="L4202" s="5">
        <v>1</v>
      </c>
      <c r="M4202" s="5" t="s">
        <v>48</v>
      </c>
      <c r="N4202" s="5">
        <f>VLOOKUP(M4202,[1]ArchetypeScores!E:N,10,FALSE)</f>
        <v>0</v>
      </c>
      <c r="O4202" s="5">
        <f>VLOOKUP(M4202,[1]ArchetypeScores!E:O,11,FALSE)</f>
        <v>0</v>
      </c>
      <c r="P4202" s="5">
        <f>VLOOKUP(M4202,[1]ArchetypeScores!E:P,12,FALSE)</f>
        <v>0</v>
      </c>
      <c r="Q4202" s="2" t="str">
        <f>VLOOKUP(M4202,[1]ArchetypeScores!E:W,19,FALSE)</f>
        <v>Consumer (including agriculture and tourism)</v>
      </c>
      <c r="R4202" s="2">
        <f>VLOOKUP(M4202,[1]ArchetypeScores!E:I,5,FALSE)</f>
        <v>0</v>
      </c>
      <c r="S4202" s="2">
        <f>VLOOKUP(M4202,[1]ArchetypeScores!E:K,7,FALSE)</f>
        <v>0</v>
      </c>
      <c r="T4202" s="2" t="str">
        <f t="shared" si="67"/>
        <v>Not A&amp;R positive</v>
      </c>
    </row>
    <row r="4203" spans="1:20" x14ac:dyDescent="0.3">
      <c r="A4203" s="2" t="s">
        <v>11123</v>
      </c>
      <c r="B4203" s="3" t="s">
        <v>11180</v>
      </c>
      <c r="C4203" s="3" t="s">
        <v>11181</v>
      </c>
      <c r="D4203" s="4">
        <v>1.2</v>
      </c>
      <c r="E4203" s="5" t="s">
        <v>11126</v>
      </c>
      <c r="F4203" s="4">
        <v>2.9159999999999998E-2</v>
      </c>
      <c r="G4203" s="6">
        <v>48548</v>
      </c>
      <c r="H4203" s="3" t="s">
        <v>11179</v>
      </c>
      <c r="I4203" s="3" t="s">
        <v>11182</v>
      </c>
      <c r="J4203" s="3"/>
      <c r="K4203" s="5" t="s">
        <v>61</v>
      </c>
      <c r="L4203" s="5">
        <v>1</v>
      </c>
      <c r="M4203" s="5" t="s">
        <v>130</v>
      </c>
      <c r="N4203" s="5">
        <f>VLOOKUP(M4203,[1]ArchetypeScores!E:N,10,FALSE)</f>
        <v>0</v>
      </c>
      <c r="O4203" s="5">
        <f>VLOOKUP(M4203,[1]ArchetypeScores!E:O,11,FALSE)</f>
        <v>-1</v>
      </c>
      <c r="P4203" s="5">
        <f>VLOOKUP(M4203,[1]ArchetypeScores!E:P,12,FALSE)</f>
        <v>0</v>
      </c>
      <c r="Q4203" s="2" t="str">
        <f>VLOOKUP(M4203,[1]ArchetypeScores!E:W,19,FALSE)</f>
        <v>Health care</v>
      </c>
      <c r="R4203" s="2">
        <f>VLOOKUP(M4203,[1]ArchetypeScores!E:I,5,FALSE)</f>
        <v>0</v>
      </c>
      <c r="S4203" s="2">
        <f>VLOOKUP(M4203,[1]ArchetypeScores!E:K,7,FALSE)</f>
        <v>0</v>
      </c>
      <c r="T4203" s="2" t="str">
        <f t="shared" si="67"/>
        <v>Not A&amp;R positive</v>
      </c>
    </row>
    <row r="4204" spans="1:20" x14ac:dyDescent="0.3">
      <c r="A4204" s="2" t="s">
        <v>11123</v>
      </c>
      <c r="B4204" s="3" t="s">
        <v>11183</v>
      </c>
      <c r="C4204" s="3" t="s">
        <v>11184</v>
      </c>
      <c r="D4204" s="4">
        <v>0.66700000000000004</v>
      </c>
      <c r="E4204" s="5" t="s">
        <v>11126</v>
      </c>
      <c r="F4204" s="4">
        <v>1.5990000000000001E-2</v>
      </c>
      <c r="G4204" s="6">
        <v>48537</v>
      </c>
      <c r="H4204" s="3" t="s">
        <v>11136</v>
      </c>
      <c r="I4204" s="3" t="s">
        <v>11137</v>
      </c>
      <c r="J4204" s="3"/>
      <c r="K4204" s="5" t="s">
        <v>477</v>
      </c>
      <c r="L4204" s="5">
        <v>1</v>
      </c>
      <c r="M4204" s="5" t="s">
        <v>750</v>
      </c>
      <c r="N4204" s="5">
        <f>VLOOKUP(M4204,[1]ArchetypeScores!E:N,10,FALSE)</f>
        <v>1</v>
      </c>
      <c r="O4204" s="5">
        <f>VLOOKUP(M4204,[1]ArchetypeScores!E:O,11,FALSE)</f>
        <v>-2</v>
      </c>
      <c r="P4204" s="5">
        <f>VLOOKUP(M4204,[1]ArchetypeScores!E:P,12,FALSE)</f>
        <v>2</v>
      </c>
      <c r="Q4204" s="2" t="str">
        <f>VLOOKUP(M4204,[1]ArchetypeScores!E:W,19,FALSE)</f>
        <v>Energy and water</v>
      </c>
      <c r="R4204" s="2">
        <f>VLOOKUP(M4204,[1]ArchetypeScores!E:I,5,FALSE)</f>
        <v>0</v>
      </c>
      <c r="S4204" s="2">
        <f>VLOOKUP(M4204,[1]ArchetypeScores!E:K,7,FALSE)</f>
        <v>0</v>
      </c>
      <c r="T4204" s="2" t="str">
        <f t="shared" si="67"/>
        <v>Not A&amp;R positive</v>
      </c>
    </row>
    <row r="4205" spans="1:20" x14ac:dyDescent="0.3">
      <c r="A4205" s="2" t="s">
        <v>11123</v>
      </c>
      <c r="B4205" s="3" t="s">
        <v>11185</v>
      </c>
      <c r="C4205" s="3" t="s">
        <v>11186</v>
      </c>
      <c r="D4205" s="4">
        <v>10</v>
      </c>
      <c r="E4205" s="5" t="s">
        <v>11126</v>
      </c>
      <c r="F4205" s="4">
        <v>0.24301</v>
      </c>
      <c r="G4205" s="6">
        <v>48552</v>
      </c>
      <c r="H4205" s="3" t="s">
        <v>11179</v>
      </c>
      <c r="I4205" s="3"/>
      <c r="J4205" s="3"/>
      <c r="K4205" s="5" t="s">
        <v>112</v>
      </c>
      <c r="L4205" s="5" t="s">
        <v>112</v>
      </c>
      <c r="M4205" s="5" t="s">
        <v>961</v>
      </c>
      <c r="N4205" s="5">
        <f>VLOOKUP(M4205,[1]ArchetypeScores!E:N,10,FALSE)</f>
        <v>0</v>
      </c>
      <c r="O4205" s="5">
        <f>VLOOKUP(M4205,[1]ArchetypeScores!E:O,11,FALSE)</f>
        <v>0</v>
      </c>
      <c r="P4205" s="5">
        <f>VLOOKUP(M4205,[1]ArchetypeScores!E:P,12,FALSE)</f>
        <v>0</v>
      </c>
      <c r="Q4205" s="2" t="str">
        <f>VLOOKUP(M4205,[1]ArchetypeScores!E:W,19,FALSE)</f>
        <v>Untargeted</v>
      </c>
      <c r="R4205" s="2">
        <f>VLOOKUP(M4205,[1]ArchetypeScores!E:I,5,FALSE)</f>
        <v>0</v>
      </c>
      <c r="S4205" s="2">
        <f>VLOOKUP(M4205,[1]ArchetypeScores!E:K,7,FALSE)</f>
        <v>0</v>
      </c>
      <c r="T4205" s="2" t="str">
        <f t="shared" si="67"/>
        <v>Not A&amp;R positive</v>
      </c>
    </row>
    <row r="4206" spans="1:20" x14ac:dyDescent="0.3">
      <c r="A4206" s="2" t="s">
        <v>11123</v>
      </c>
      <c r="B4206" s="3" t="s">
        <v>11187</v>
      </c>
      <c r="C4206" s="3" t="s">
        <v>11188</v>
      </c>
      <c r="D4206" s="4">
        <v>0.66700000000000004</v>
      </c>
      <c r="E4206" s="5" t="s">
        <v>11126</v>
      </c>
      <c r="F4206" s="4">
        <v>1.5990000000000001E-2</v>
      </c>
      <c r="G4206" s="6">
        <v>48533</v>
      </c>
      <c r="H4206" s="3" t="s">
        <v>11136</v>
      </c>
      <c r="I4206" s="3" t="s">
        <v>11137</v>
      </c>
      <c r="J4206" s="3"/>
      <c r="K4206" s="5" t="s">
        <v>229</v>
      </c>
      <c r="L4206" s="5">
        <v>1</v>
      </c>
      <c r="M4206" s="5" t="s">
        <v>528</v>
      </c>
      <c r="N4206" s="5">
        <f>VLOOKUP(M4206,[1]ArchetypeScores!E:N,10,FALSE)</f>
        <v>1</v>
      </c>
      <c r="O4206" s="5">
        <f>VLOOKUP(M4206,[1]ArchetypeScores!E:O,11,FALSE)</f>
        <v>-2</v>
      </c>
      <c r="P4206" s="5">
        <f>VLOOKUP(M4206,[1]ArchetypeScores!E:P,12,FALSE)</f>
        <v>0</v>
      </c>
      <c r="Q4206" s="2" t="str">
        <f>VLOOKUP(M4206,[1]ArchetypeScores!E:W,19,FALSE)</f>
        <v>Industrials - transportation</v>
      </c>
      <c r="R4206" s="2">
        <f>VLOOKUP(M4206,[1]ArchetypeScores!E:I,5,FALSE)</f>
        <v>0</v>
      </c>
      <c r="S4206" s="2">
        <f>VLOOKUP(M4206,[1]ArchetypeScores!E:K,7,FALSE)</f>
        <v>-1</v>
      </c>
      <c r="T4206" s="2" t="str">
        <f t="shared" si="67"/>
        <v>Not A&amp;R positive</v>
      </c>
    </row>
    <row r="4207" spans="1:20" x14ac:dyDescent="0.3">
      <c r="A4207" s="2" t="s">
        <v>11123</v>
      </c>
      <c r="B4207" s="3" t="s">
        <v>11189</v>
      </c>
      <c r="C4207" s="3" t="s">
        <v>11190</v>
      </c>
      <c r="D4207" s="4">
        <v>10</v>
      </c>
      <c r="E4207" s="5" t="s">
        <v>11126</v>
      </c>
      <c r="F4207" s="4">
        <v>0.24540000000000001</v>
      </c>
      <c r="G4207" s="6">
        <v>48554</v>
      </c>
      <c r="H4207" s="3" t="s">
        <v>11191</v>
      </c>
      <c r="I4207" s="3"/>
      <c r="J4207" s="3"/>
      <c r="K4207" s="5" t="s">
        <v>57</v>
      </c>
      <c r="L4207" s="5">
        <v>29</v>
      </c>
      <c r="M4207" s="5" t="s">
        <v>58</v>
      </c>
      <c r="N4207" s="5">
        <f>VLOOKUP(M4207,[1]ArchetypeScores!E:N,10,FALSE)</f>
        <v>0</v>
      </c>
      <c r="O4207" s="5">
        <f>VLOOKUP(M4207,[1]ArchetypeScores!E:O,11,FALSE)</f>
        <v>-1</v>
      </c>
      <c r="P4207" s="5">
        <f>VLOOKUP(M4207,[1]ArchetypeScores!E:P,12,FALSE)</f>
        <v>0</v>
      </c>
      <c r="Q4207" s="2" t="str">
        <f>VLOOKUP(M4207,[1]ArchetypeScores!E:W,19,FALSE)</f>
        <v>Untargeted</v>
      </c>
      <c r="R4207" s="2">
        <f>VLOOKUP(M4207,[1]ArchetypeScores!E:I,5,FALSE)</f>
        <v>0</v>
      </c>
      <c r="S4207" s="2">
        <f>VLOOKUP(M4207,[1]ArchetypeScores!E:K,7,FALSE)</f>
        <v>0</v>
      </c>
      <c r="T4207" s="2" t="str">
        <f t="shared" si="67"/>
        <v>Not A&amp;R positive</v>
      </c>
    </row>
    <row r="4208" spans="1:20" x14ac:dyDescent="0.3">
      <c r="A4208" s="2" t="s">
        <v>11123</v>
      </c>
      <c r="B4208" s="3" t="s">
        <v>11192</v>
      </c>
      <c r="C4208" s="3" t="s">
        <v>11193</v>
      </c>
      <c r="D4208" s="4">
        <v>3</v>
      </c>
      <c r="E4208" s="5" t="s">
        <v>11126</v>
      </c>
      <c r="F4208" s="4">
        <v>7.2900000000000006E-2</v>
      </c>
      <c r="G4208" s="6">
        <v>48550</v>
      </c>
      <c r="H4208" s="3" t="s">
        <v>11179</v>
      </c>
      <c r="I4208" s="3"/>
      <c r="J4208" s="3"/>
      <c r="K4208" s="5" t="s">
        <v>57</v>
      </c>
      <c r="L4208" s="5">
        <v>29</v>
      </c>
      <c r="M4208" s="5" t="s">
        <v>58</v>
      </c>
      <c r="N4208" s="5">
        <f>VLOOKUP(M4208,[1]ArchetypeScores!E:N,10,FALSE)</f>
        <v>0</v>
      </c>
      <c r="O4208" s="5">
        <f>VLOOKUP(M4208,[1]ArchetypeScores!E:O,11,FALSE)</f>
        <v>-1</v>
      </c>
      <c r="P4208" s="5">
        <f>VLOOKUP(M4208,[1]ArchetypeScores!E:P,12,FALSE)</f>
        <v>0</v>
      </c>
      <c r="Q4208" s="2" t="str">
        <f>VLOOKUP(M4208,[1]ArchetypeScores!E:W,19,FALSE)</f>
        <v>Untargeted</v>
      </c>
      <c r="R4208" s="2">
        <f>VLOOKUP(M4208,[1]ArchetypeScores!E:I,5,FALSE)</f>
        <v>0</v>
      </c>
      <c r="S4208" s="2">
        <f>VLOOKUP(M4208,[1]ArchetypeScores!E:K,7,FALSE)</f>
        <v>0</v>
      </c>
      <c r="T4208" s="2" t="str">
        <f t="shared" si="67"/>
        <v>Not A&amp;R positive</v>
      </c>
    </row>
    <row r="4209" spans="1:20" x14ac:dyDescent="0.3">
      <c r="A4209" s="2" t="s">
        <v>11123</v>
      </c>
      <c r="B4209" s="3" t="s">
        <v>11194</v>
      </c>
      <c r="C4209" s="3" t="s">
        <v>11195</v>
      </c>
      <c r="D4209" s="4"/>
      <c r="E4209" s="5" t="s">
        <v>11126</v>
      </c>
      <c r="F4209" s="4">
        <v>0</v>
      </c>
      <c r="G4209" s="6">
        <v>48561</v>
      </c>
      <c r="H4209" s="3" t="s">
        <v>11196</v>
      </c>
      <c r="I4209" s="3"/>
      <c r="J4209" s="3"/>
      <c r="K4209" s="5" t="s">
        <v>67</v>
      </c>
      <c r="L4209" s="5">
        <v>2</v>
      </c>
      <c r="M4209" s="5" t="s">
        <v>68</v>
      </c>
      <c r="N4209" s="5">
        <f>VLOOKUP(M4209,[1]ArchetypeScores!E:N,10,FALSE)</f>
        <v>0</v>
      </c>
      <c r="O4209" s="5">
        <f>VLOOKUP(M4209,[1]ArchetypeScores!E:O,11,FALSE)</f>
        <v>-1</v>
      </c>
      <c r="P4209" s="5">
        <f>VLOOKUP(M4209,[1]ArchetypeScores!E:P,12,FALSE)</f>
        <v>0</v>
      </c>
      <c r="Q4209" s="2" t="str">
        <f>VLOOKUP(M4209,[1]ArchetypeScores!E:W,19,FALSE)</f>
        <v>Untargeted</v>
      </c>
      <c r="R4209" s="2">
        <f>VLOOKUP(M4209,[1]ArchetypeScores!E:I,5,FALSE)</f>
        <v>0</v>
      </c>
      <c r="S4209" s="2">
        <f>VLOOKUP(M4209,[1]ArchetypeScores!E:K,7,FALSE)</f>
        <v>0</v>
      </c>
      <c r="T4209" s="2" t="str">
        <f t="shared" si="67"/>
        <v>Not A&amp;R positive</v>
      </c>
    </row>
    <row r="4210" spans="1:20" x14ac:dyDescent="0.3">
      <c r="A4210" s="2" t="s">
        <v>11123</v>
      </c>
      <c r="B4210" s="8" t="s">
        <v>11197</v>
      </c>
      <c r="C4210" s="3" t="s">
        <v>11198</v>
      </c>
      <c r="D4210" s="4">
        <v>0.66700000000000004</v>
      </c>
      <c r="E4210" s="5" t="s">
        <v>11126</v>
      </c>
      <c r="F4210" s="4">
        <v>1.5990000000000001E-2</v>
      </c>
      <c r="G4210" s="6">
        <v>48538</v>
      </c>
      <c r="H4210" s="3" t="s">
        <v>11136</v>
      </c>
      <c r="I4210" s="3" t="s">
        <v>11137</v>
      </c>
      <c r="J4210" s="3"/>
      <c r="K4210" s="5" t="s">
        <v>25</v>
      </c>
      <c r="L4210" s="5">
        <v>15</v>
      </c>
      <c r="M4210" s="5" t="s">
        <v>26</v>
      </c>
      <c r="N4210" s="5">
        <f>VLOOKUP(M4210,[1]ArchetypeScores!E:N,10,FALSE)</f>
        <v>1</v>
      </c>
      <c r="O4210" s="5">
        <f>VLOOKUP(M4210,[1]ArchetypeScores!E:O,11,FALSE)</f>
        <v>-2</v>
      </c>
      <c r="P4210" s="5">
        <f>VLOOKUP(M4210,[1]ArchetypeScores!E:P,12,FALSE)</f>
        <v>0</v>
      </c>
      <c r="Q4210" s="2" t="str">
        <f>VLOOKUP(M4210,[1]ArchetypeScores!E:W,19,FALSE)</f>
        <v>Energy and water</v>
      </c>
      <c r="R4210" s="2">
        <f>VLOOKUP(M4210,[1]ArchetypeScores!E:I,5,FALSE)</f>
        <v>0</v>
      </c>
      <c r="S4210" s="2">
        <f>VLOOKUP(M4210,[1]ArchetypeScores!E:K,7,FALSE)</f>
        <v>0</v>
      </c>
      <c r="T4210" s="2" t="str">
        <f t="shared" si="67"/>
        <v>Not A&amp;R positive</v>
      </c>
    </row>
    <row r="4211" spans="1:20" x14ac:dyDescent="0.3">
      <c r="A4211" s="2" t="s">
        <v>11123</v>
      </c>
      <c r="B4211" s="3" t="s">
        <v>11199</v>
      </c>
      <c r="C4211" s="3" t="s">
        <v>11200</v>
      </c>
      <c r="D4211" s="4">
        <v>1</v>
      </c>
      <c r="E4211" s="5" t="s">
        <v>11126</v>
      </c>
      <c r="F4211" s="4">
        <v>2.3980000000000001E-2</v>
      </c>
      <c r="G4211" s="6">
        <v>48524</v>
      </c>
      <c r="H4211" s="3" t="s">
        <v>11136</v>
      </c>
      <c r="I4211" s="3" t="s">
        <v>11137</v>
      </c>
      <c r="J4211" s="3"/>
      <c r="K4211" s="5" t="s">
        <v>57</v>
      </c>
      <c r="L4211" s="5">
        <v>29</v>
      </c>
      <c r="M4211" s="5" t="s">
        <v>58</v>
      </c>
      <c r="N4211" s="5">
        <f>VLOOKUP(M4211,[1]ArchetypeScores!E:N,10,FALSE)</f>
        <v>0</v>
      </c>
      <c r="O4211" s="5">
        <f>VLOOKUP(M4211,[1]ArchetypeScores!E:O,11,FALSE)</f>
        <v>-1</v>
      </c>
      <c r="P4211" s="5">
        <f>VLOOKUP(M4211,[1]ArchetypeScores!E:P,12,FALSE)</f>
        <v>0</v>
      </c>
      <c r="Q4211" s="2" t="str">
        <f>VLOOKUP(M4211,[1]ArchetypeScores!E:W,19,FALSE)</f>
        <v>Untargeted</v>
      </c>
      <c r="R4211" s="2">
        <f>VLOOKUP(M4211,[1]ArchetypeScores!E:I,5,FALSE)</f>
        <v>0</v>
      </c>
      <c r="S4211" s="2">
        <f>VLOOKUP(M4211,[1]ArchetypeScores!E:K,7,FALSE)</f>
        <v>0</v>
      </c>
      <c r="T4211" s="2" t="str">
        <f t="shared" si="67"/>
        <v>Not A&amp;R positive</v>
      </c>
    </row>
    <row r="4212" spans="1:20" x14ac:dyDescent="0.3">
      <c r="A4212" s="2" t="s">
        <v>11123</v>
      </c>
      <c r="B4212" s="3" t="s">
        <v>11201</v>
      </c>
      <c r="C4212" s="3" t="s">
        <v>11202</v>
      </c>
      <c r="D4212" s="4">
        <v>12</v>
      </c>
      <c r="E4212" s="5" t="s">
        <v>11126</v>
      </c>
      <c r="F4212" s="4">
        <v>0.28777000000000003</v>
      </c>
      <c r="G4212" s="6">
        <v>48526</v>
      </c>
      <c r="H4212" s="3" t="s">
        <v>11136</v>
      </c>
      <c r="I4212" s="3" t="s">
        <v>11137</v>
      </c>
      <c r="J4212" s="3"/>
      <c r="K4212" s="5" t="s">
        <v>25</v>
      </c>
      <c r="L4212" s="5">
        <v>9</v>
      </c>
      <c r="M4212" s="5" t="s">
        <v>493</v>
      </c>
      <c r="N4212" s="5">
        <f>VLOOKUP(M4212,[1]ArchetypeScores!E:N,10,FALSE)</f>
        <v>1</v>
      </c>
      <c r="O4212" s="5">
        <f>VLOOKUP(M4212,[1]ArchetypeScores!E:O,11,FALSE)</f>
        <v>-2</v>
      </c>
      <c r="P4212" s="5">
        <f>VLOOKUP(M4212,[1]ArchetypeScores!E:P,12,FALSE)</f>
        <v>0</v>
      </c>
      <c r="Q4212" s="2" t="str">
        <f>VLOOKUP(M4212,[1]ArchetypeScores!E:W,19,FALSE)</f>
        <v>Industrials - other</v>
      </c>
      <c r="R4212" s="2">
        <f>VLOOKUP(M4212,[1]ArchetypeScores!E:I,5,FALSE)</f>
        <v>0</v>
      </c>
      <c r="S4212" s="2">
        <f>VLOOKUP(M4212,[1]ArchetypeScores!E:K,7,FALSE)</f>
        <v>-1</v>
      </c>
      <c r="T4212" s="2" t="str">
        <f t="shared" si="67"/>
        <v>Not A&amp;R positive</v>
      </c>
    </row>
    <row r="4213" spans="1:20" x14ac:dyDescent="0.3">
      <c r="A4213" s="2" t="s">
        <v>11123</v>
      </c>
      <c r="B4213" s="3" t="s">
        <v>11203</v>
      </c>
      <c r="C4213" s="3" t="s">
        <v>11204</v>
      </c>
      <c r="D4213" s="4"/>
      <c r="E4213" s="5" t="s">
        <v>11126</v>
      </c>
      <c r="F4213" s="4">
        <v>0</v>
      </c>
      <c r="G4213" s="6">
        <v>48559</v>
      </c>
      <c r="H4213" s="3" t="s">
        <v>11205</v>
      </c>
      <c r="I4213" s="3"/>
      <c r="J4213" s="3"/>
      <c r="K4213" s="5" t="s">
        <v>57</v>
      </c>
      <c r="L4213" s="5">
        <v>29</v>
      </c>
      <c r="M4213" s="5" t="s">
        <v>58</v>
      </c>
      <c r="N4213" s="5">
        <f>VLOOKUP(M4213,[1]ArchetypeScores!E:N,10,FALSE)</f>
        <v>0</v>
      </c>
      <c r="O4213" s="5">
        <f>VLOOKUP(M4213,[1]ArchetypeScores!E:O,11,FALSE)</f>
        <v>-1</v>
      </c>
      <c r="P4213" s="5">
        <f>VLOOKUP(M4213,[1]ArchetypeScores!E:P,12,FALSE)</f>
        <v>0</v>
      </c>
      <c r="Q4213" s="2" t="str">
        <f>VLOOKUP(M4213,[1]ArchetypeScores!E:W,19,FALSE)</f>
        <v>Untargeted</v>
      </c>
      <c r="R4213" s="2">
        <f>VLOOKUP(M4213,[1]ArchetypeScores!E:I,5,FALSE)</f>
        <v>0</v>
      </c>
      <c r="S4213" s="2">
        <f>VLOOKUP(M4213,[1]ArchetypeScores!E:K,7,FALSE)</f>
        <v>0</v>
      </c>
      <c r="T4213" s="2" t="str">
        <f t="shared" si="67"/>
        <v>Not A&amp;R positive</v>
      </c>
    </row>
    <row r="4214" spans="1:20" x14ac:dyDescent="0.3">
      <c r="A4214" s="2" t="s">
        <v>11123</v>
      </c>
      <c r="B4214" s="3" t="s">
        <v>11206</v>
      </c>
      <c r="C4214" s="3" t="s">
        <v>11207</v>
      </c>
      <c r="D4214" s="4">
        <v>5</v>
      </c>
      <c r="E4214" s="5" t="s">
        <v>11126</v>
      </c>
      <c r="F4214" s="4">
        <v>0.12739</v>
      </c>
      <c r="G4214" s="6">
        <v>48564</v>
      </c>
      <c r="H4214" s="3" t="s">
        <v>11208</v>
      </c>
      <c r="I4214" s="3"/>
      <c r="J4214" s="3"/>
      <c r="K4214" s="5" t="s">
        <v>38</v>
      </c>
      <c r="L4214" s="5">
        <v>29</v>
      </c>
      <c r="M4214" s="5" t="s">
        <v>316</v>
      </c>
      <c r="N4214" s="5">
        <f>VLOOKUP(M4214,[1]ArchetypeScores!E:N,10,FALSE)</f>
        <v>0</v>
      </c>
      <c r="O4214" s="5">
        <f>VLOOKUP(M4214,[1]ArchetypeScores!E:O,11,FALSE)</f>
        <v>-1</v>
      </c>
      <c r="P4214" s="5">
        <f>VLOOKUP(M4214,[1]ArchetypeScores!E:P,12,FALSE)</f>
        <v>0</v>
      </c>
      <c r="Q4214" s="2" t="str">
        <f>VLOOKUP(M4214,[1]ArchetypeScores!E:W,19,FALSE)</f>
        <v>Other sector</v>
      </c>
      <c r="R4214" s="2">
        <f>VLOOKUP(M4214,[1]ArchetypeScores!E:I,5,FALSE)</f>
        <v>0</v>
      </c>
      <c r="S4214" s="2">
        <f>VLOOKUP(M4214,[1]ArchetypeScores!E:K,7,FALSE)</f>
        <v>0</v>
      </c>
      <c r="T4214" s="2" t="str">
        <f t="shared" si="67"/>
        <v>Not A&amp;R positive</v>
      </c>
    </row>
    <row r="4215" spans="1:20" x14ac:dyDescent="0.3">
      <c r="A4215" s="2" t="s">
        <v>11123</v>
      </c>
      <c r="B4215" s="3" t="s">
        <v>11209</v>
      </c>
      <c r="C4215" s="3" t="s">
        <v>11210</v>
      </c>
      <c r="D4215" s="4"/>
      <c r="E4215" s="5" t="s">
        <v>11126</v>
      </c>
      <c r="F4215" s="4">
        <v>0</v>
      </c>
      <c r="G4215" s="6">
        <v>48523</v>
      </c>
      <c r="H4215" s="3" t="s">
        <v>11136</v>
      </c>
      <c r="I4215" s="3" t="s">
        <v>11137</v>
      </c>
      <c r="J4215" s="3"/>
      <c r="K4215" s="5" t="s">
        <v>67</v>
      </c>
      <c r="L4215" s="5">
        <v>1</v>
      </c>
      <c r="M4215" s="5" t="s">
        <v>265</v>
      </c>
      <c r="N4215" s="5">
        <f>VLOOKUP(M4215,[1]ArchetypeScores!E:N,10,FALSE)</f>
        <v>0</v>
      </c>
      <c r="O4215" s="5">
        <f>VLOOKUP(M4215,[1]ArchetypeScores!E:O,11,FALSE)</f>
        <v>-1</v>
      </c>
      <c r="P4215" s="5">
        <f>VLOOKUP(M4215,[1]ArchetypeScores!E:P,12,FALSE)</f>
        <v>0</v>
      </c>
      <c r="Q4215" s="2" t="str">
        <f>VLOOKUP(M4215,[1]ArchetypeScores!E:W,19,FALSE)</f>
        <v>Untargeted</v>
      </c>
      <c r="R4215" s="2">
        <f>VLOOKUP(M4215,[1]ArchetypeScores!E:I,5,FALSE)</f>
        <v>0</v>
      </c>
      <c r="S4215" s="2">
        <f>VLOOKUP(M4215,[1]ArchetypeScores!E:K,7,FALSE)</f>
        <v>0</v>
      </c>
      <c r="T4215" s="2" t="str">
        <f t="shared" si="67"/>
        <v>Not A&amp;R positive</v>
      </c>
    </row>
    <row r="4216" spans="1:20" x14ac:dyDescent="0.3">
      <c r="A4216" s="2" t="s">
        <v>11123</v>
      </c>
      <c r="B4216" s="3" t="s">
        <v>3852</v>
      </c>
      <c r="C4216" s="3" t="s">
        <v>11211</v>
      </c>
      <c r="D4216" s="4">
        <v>4.0000000000000001E-3</v>
      </c>
      <c r="E4216" s="5" t="s">
        <v>11126</v>
      </c>
      <c r="F4216" s="4">
        <v>1E-4</v>
      </c>
      <c r="G4216" s="6">
        <v>48560</v>
      </c>
      <c r="H4216" s="3" t="s">
        <v>11212</v>
      </c>
      <c r="I4216" s="3"/>
      <c r="J4216" s="3"/>
      <c r="K4216" s="5" t="s">
        <v>57</v>
      </c>
      <c r="L4216" s="5">
        <v>29</v>
      </c>
      <c r="M4216" s="5" t="s">
        <v>58</v>
      </c>
      <c r="N4216" s="5">
        <f>VLOOKUP(M4216,[1]ArchetypeScores!E:N,10,FALSE)</f>
        <v>0</v>
      </c>
      <c r="O4216" s="5">
        <f>VLOOKUP(M4216,[1]ArchetypeScores!E:O,11,FALSE)</f>
        <v>-1</v>
      </c>
      <c r="P4216" s="5">
        <f>VLOOKUP(M4216,[1]ArchetypeScores!E:P,12,FALSE)</f>
        <v>0</v>
      </c>
      <c r="Q4216" s="2" t="str">
        <f>VLOOKUP(M4216,[1]ArchetypeScores!E:W,19,FALSE)</f>
        <v>Untargeted</v>
      </c>
      <c r="R4216" s="2">
        <f>VLOOKUP(M4216,[1]ArchetypeScores!E:I,5,FALSE)</f>
        <v>0</v>
      </c>
      <c r="S4216" s="2">
        <f>VLOOKUP(M4216,[1]ArchetypeScores!E:K,7,FALSE)</f>
        <v>0</v>
      </c>
      <c r="T4216" s="2" t="str">
        <f t="shared" si="67"/>
        <v>Not A&amp;R positive</v>
      </c>
    </row>
    <row r="4217" spans="1:20" x14ac:dyDescent="0.3">
      <c r="A4217" s="2" t="s">
        <v>11123</v>
      </c>
      <c r="B4217" s="3" t="s">
        <v>11213</v>
      </c>
      <c r="C4217" s="3" t="s">
        <v>11214</v>
      </c>
      <c r="D4217" s="4">
        <v>0.42</v>
      </c>
      <c r="E4217" s="5" t="s">
        <v>11126</v>
      </c>
      <c r="F4217" s="4">
        <v>1.0070000000000001E-2</v>
      </c>
      <c r="G4217" s="6">
        <v>48544</v>
      </c>
      <c r="H4217" s="3" t="s">
        <v>11136</v>
      </c>
      <c r="I4217" s="3" t="s">
        <v>11137</v>
      </c>
      <c r="J4217" s="3"/>
      <c r="K4217" s="5" t="s">
        <v>611</v>
      </c>
      <c r="L4217" s="5">
        <v>1</v>
      </c>
      <c r="M4217" s="5" t="s">
        <v>612</v>
      </c>
      <c r="N4217" s="5">
        <f>VLOOKUP(M4217,[1]ArchetypeScores!E:N,10,FALSE)</f>
        <v>1</v>
      </c>
      <c r="O4217" s="5">
        <f>VLOOKUP(M4217,[1]ArchetypeScores!E:O,11,FALSE)</f>
        <v>-2</v>
      </c>
      <c r="P4217" s="5">
        <f>VLOOKUP(M4217,[1]ArchetypeScores!E:P,12,FALSE)</f>
        <v>-1</v>
      </c>
      <c r="Q4217" s="2" t="str">
        <f>VLOOKUP(M4217,[1]ArchetypeScores!E:W,19,FALSE)</f>
        <v>Consumer (including agriculture and tourism)</v>
      </c>
      <c r="R4217" s="2">
        <f>VLOOKUP(M4217,[1]ArchetypeScores!E:I,5,FALSE)</f>
        <v>0</v>
      </c>
      <c r="S4217" s="2">
        <f>VLOOKUP(M4217,[1]ArchetypeScores!E:K,7,FALSE)</f>
        <v>0</v>
      </c>
      <c r="T4217" s="2" t="str">
        <f t="shared" si="67"/>
        <v>Not A&amp;R positive</v>
      </c>
    </row>
    <row r="4218" spans="1:20" x14ac:dyDescent="0.3">
      <c r="A4218" s="2" t="s">
        <v>11123</v>
      </c>
      <c r="B4218" s="3" t="s">
        <v>11215</v>
      </c>
      <c r="C4218" s="3" t="s">
        <v>11216</v>
      </c>
      <c r="D4218" s="4">
        <v>5</v>
      </c>
      <c r="E4218" s="5" t="s">
        <v>11126</v>
      </c>
      <c r="F4218" s="4">
        <v>0.11990000000000001</v>
      </c>
      <c r="G4218" s="6">
        <v>48542</v>
      </c>
      <c r="H4218" s="3" t="s">
        <v>11136</v>
      </c>
      <c r="I4218" s="3" t="s">
        <v>11137</v>
      </c>
      <c r="J4218" s="3"/>
      <c r="K4218" s="5" t="s">
        <v>107</v>
      </c>
      <c r="L4218" s="5">
        <v>1</v>
      </c>
      <c r="M4218" s="5" t="s">
        <v>108</v>
      </c>
      <c r="N4218" s="5">
        <f>VLOOKUP(M4218,[1]ArchetypeScores!E:N,10,FALSE)</f>
        <v>1</v>
      </c>
      <c r="O4218" s="5">
        <f>VLOOKUP(M4218,[1]ArchetypeScores!E:O,11,FALSE)</f>
        <v>0</v>
      </c>
      <c r="P4218" s="5">
        <f>VLOOKUP(M4218,[1]ArchetypeScores!E:P,12,FALSE)</f>
        <v>0</v>
      </c>
      <c r="Q4218" s="2" t="str">
        <f>VLOOKUP(M4218,[1]ArchetypeScores!E:W,19,FALSE)</f>
        <v>Other sector</v>
      </c>
      <c r="R4218" s="2">
        <f>VLOOKUP(M4218,[1]ArchetypeScores!E:I,5,FALSE)</f>
        <v>0</v>
      </c>
      <c r="S4218" s="2">
        <f>VLOOKUP(M4218,[1]ArchetypeScores!E:K,7,FALSE)</f>
        <v>0</v>
      </c>
      <c r="T4218" s="2" t="str">
        <f t="shared" si="67"/>
        <v>Not A&amp;R positive</v>
      </c>
    </row>
    <row r="4219" spans="1:20" x14ac:dyDescent="0.3">
      <c r="A4219" s="2" t="s">
        <v>11123</v>
      </c>
      <c r="B4219" s="3" t="s">
        <v>11217</v>
      </c>
      <c r="C4219" s="3" t="s">
        <v>11218</v>
      </c>
      <c r="D4219" s="4">
        <v>11</v>
      </c>
      <c r="E4219" s="5" t="s">
        <v>11126</v>
      </c>
      <c r="F4219" s="4">
        <v>0.26730999999999999</v>
      </c>
      <c r="G4219" s="6">
        <v>48549</v>
      </c>
      <c r="H4219" s="3" t="s">
        <v>11179</v>
      </c>
      <c r="I4219" s="3"/>
      <c r="J4219" s="3"/>
      <c r="K4219" s="5" t="s">
        <v>118</v>
      </c>
      <c r="L4219" s="5">
        <v>3</v>
      </c>
      <c r="M4219" s="5" t="s">
        <v>168</v>
      </c>
      <c r="N4219" s="5">
        <f>VLOOKUP(M4219,[1]ArchetypeScores!E:N,10,FALSE)</f>
        <v>0</v>
      </c>
      <c r="O4219" s="5">
        <f>VLOOKUP(M4219,[1]ArchetypeScores!E:O,11,FALSE)</f>
        <v>-1</v>
      </c>
      <c r="P4219" s="5">
        <f>VLOOKUP(M4219,[1]ArchetypeScores!E:P,12,FALSE)</f>
        <v>0</v>
      </c>
      <c r="Q4219" s="2" t="str">
        <f>VLOOKUP(M4219,[1]ArchetypeScores!E:W,19,FALSE)</f>
        <v>Untargeted</v>
      </c>
      <c r="R4219" s="2">
        <f>VLOOKUP(M4219,[1]ArchetypeScores!E:I,5,FALSE)</f>
        <v>0</v>
      </c>
      <c r="S4219" s="2">
        <f>VLOOKUP(M4219,[1]ArchetypeScores!E:K,7,FALSE)</f>
        <v>0</v>
      </c>
      <c r="T4219" s="2" t="str">
        <f t="shared" si="67"/>
        <v>Not A&amp;R positive</v>
      </c>
    </row>
    <row r="4220" spans="1:20" x14ac:dyDescent="0.3">
      <c r="A4220" s="2" t="s">
        <v>11123</v>
      </c>
      <c r="B4220" s="3" t="s">
        <v>11219</v>
      </c>
      <c r="C4220" s="3" t="s">
        <v>11220</v>
      </c>
      <c r="D4220" s="4"/>
      <c r="E4220" s="5" t="s">
        <v>11126</v>
      </c>
      <c r="F4220" s="4">
        <v>0</v>
      </c>
      <c r="G4220" s="6">
        <v>48563</v>
      </c>
      <c r="H4220" s="3" t="s">
        <v>11221</v>
      </c>
      <c r="I4220" s="3"/>
      <c r="J4220" s="3"/>
      <c r="K4220" s="5" t="s">
        <v>38</v>
      </c>
      <c r="L4220" s="5">
        <v>13</v>
      </c>
      <c r="M4220" s="5" t="s">
        <v>39</v>
      </c>
      <c r="N4220" s="5">
        <f>VLOOKUP(M4220,[1]ArchetypeScores!E:N,10,FALSE)</f>
        <v>0</v>
      </c>
      <c r="O4220" s="5">
        <f>VLOOKUP(M4220,[1]ArchetypeScores!E:O,11,FALSE)</f>
        <v>-2</v>
      </c>
      <c r="P4220" s="5">
        <f>VLOOKUP(M4220,[1]ArchetypeScores!E:P,12,FALSE)</f>
        <v>0</v>
      </c>
      <c r="Q4220" s="2" t="str">
        <f>VLOOKUP(M4220,[1]ArchetypeScores!E:W,19,FALSE)</f>
        <v>Industrials - transportation</v>
      </c>
      <c r="R4220" s="2">
        <f>VLOOKUP(M4220,[1]ArchetypeScores!E:I,5,FALSE)</f>
        <v>0</v>
      </c>
      <c r="S4220" s="2">
        <f>VLOOKUP(M4220,[1]ArchetypeScores!E:K,7,FALSE)</f>
        <v>0</v>
      </c>
      <c r="T4220" s="2" t="str">
        <f t="shared" si="67"/>
        <v>Not A&amp;R positive</v>
      </c>
    </row>
    <row r="4221" spans="1:20" x14ac:dyDescent="0.3">
      <c r="A4221" s="2" t="s">
        <v>11222</v>
      </c>
      <c r="B4221" s="3" t="s">
        <v>11223</v>
      </c>
      <c r="C4221" s="3" t="s">
        <v>11224</v>
      </c>
      <c r="D4221" s="4">
        <v>450</v>
      </c>
      <c r="E4221" s="5" t="s">
        <v>11225</v>
      </c>
      <c r="F4221" s="4">
        <v>22.130420000000001</v>
      </c>
      <c r="G4221" s="6">
        <v>48610</v>
      </c>
      <c r="H4221" s="3" t="s">
        <v>11226</v>
      </c>
      <c r="I4221" s="3"/>
      <c r="J4221" s="3"/>
      <c r="K4221" s="5" t="s">
        <v>118</v>
      </c>
      <c r="L4221" s="5">
        <v>3</v>
      </c>
      <c r="M4221" s="5" t="s">
        <v>168</v>
      </c>
      <c r="N4221" s="5">
        <f>VLOOKUP(M4221,[1]ArchetypeScores!E:N,10,FALSE)</f>
        <v>0</v>
      </c>
      <c r="O4221" s="5">
        <f>VLOOKUP(M4221,[1]ArchetypeScores!E:O,11,FALSE)</f>
        <v>-1</v>
      </c>
      <c r="P4221" s="5">
        <f>VLOOKUP(M4221,[1]ArchetypeScores!E:P,12,FALSE)</f>
        <v>0</v>
      </c>
      <c r="Q4221" s="2" t="str">
        <f>VLOOKUP(M4221,[1]ArchetypeScores!E:W,19,FALSE)</f>
        <v>Untargeted</v>
      </c>
      <c r="R4221" s="2">
        <f>VLOOKUP(M4221,[1]ArchetypeScores!E:I,5,FALSE)</f>
        <v>0</v>
      </c>
      <c r="S4221" s="2">
        <f>VLOOKUP(M4221,[1]ArchetypeScores!E:K,7,FALSE)</f>
        <v>0</v>
      </c>
      <c r="T4221" s="2" t="str">
        <f t="shared" si="67"/>
        <v>Not A&amp;R positive</v>
      </c>
    </row>
    <row r="4222" spans="1:20" x14ac:dyDescent="0.3">
      <c r="A4222" s="2" t="s">
        <v>11222</v>
      </c>
      <c r="B4222" s="3" t="s">
        <v>11227</v>
      </c>
      <c r="C4222" s="3" t="s">
        <v>11228</v>
      </c>
      <c r="D4222" s="4"/>
      <c r="E4222" s="5" t="s">
        <v>11225</v>
      </c>
      <c r="F4222" s="4">
        <v>0</v>
      </c>
      <c r="G4222" s="6">
        <v>48576</v>
      </c>
      <c r="H4222" s="3" t="s">
        <v>11229</v>
      </c>
      <c r="I4222" s="3"/>
      <c r="J4222" s="3"/>
      <c r="K4222" s="5" t="s">
        <v>137</v>
      </c>
      <c r="L4222" s="5">
        <v>5</v>
      </c>
      <c r="M4222" s="5" t="s">
        <v>2016</v>
      </c>
      <c r="N4222" s="5">
        <f>VLOOKUP(M4222,[1]ArchetypeScores!E:N,10,FALSE)</f>
        <v>1</v>
      </c>
      <c r="O4222" s="5">
        <f>VLOOKUP(M4222,[1]ArchetypeScores!E:O,11,FALSE)</f>
        <v>-2</v>
      </c>
      <c r="P4222" s="5">
        <f>VLOOKUP(M4222,[1]ArchetypeScores!E:P,12,FALSE)</f>
        <v>2</v>
      </c>
      <c r="Q4222" s="2" t="str">
        <f>VLOOKUP(M4222,[1]ArchetypeScores!E:W,19,FALSE)</f>
        <v>Industrials - other</v>
      </c>
      <c r="R4222" s="2">
        <f>VLOOKUP(M4222,[1]ArchetypeScores!E:I,5,FALSE)</f>
        <v>0</v>
      </c>
      <c r="S4222" s="2">
        <f>VLOOKUP(M4222,[1]ArchetypeScores!E:K,7,FALSE)</f>
        <v>0</v>
      </c>
      <c r="T4222" s="2" t="str">
        <f t="shared" si="67"/>
        <v>Not A&amp;R positive</v>
      </c>
    </row>
    <row r="4223" spans="1:20" x14ac:dyDescent="0.3">
      <c r="A4223" s="2" t="s">
        <v>11222</v>
      </c>
      <c r="B4223" s="3" t="s">
        <v>11230</v>
      </c>
      <c r="C4223" s="3" t="s">
        <v>11231</v>
      </c>
      <c r="D4223" s="4">
        <v>10</v>
      </c>
      <c r="E4223" s="5" t="s">
        <v>11225</v>
      </c>
      <c r="F4223" s="4">
        <v>0.47094999999999998</v>
      </c>
      <c r="G4223" s="6">
        <v>48622</v>
      </c>
      <c r="H4223" s="3" t="s">
        <v>11232</v>
      </c>
      <c r="I4223" s="3"/>
      <c r="J4223" s="3"/>
      <c r="K4223" s="5" t="s">
        <v>229</v>
      </c>
      <c r="L4223" s="5">
        <v>1</v>
      </c>
      <c r="M4223" s="5" t="s">
        <v>528</v>
      </c>
      <c r="N4223" s="5">
        <f>VLOOKUP(M4223,[1]ArchetypeScores!E:N,10,FALSE)</f>
        <v>1</v>
      </c>
      <c r="O4223" s="5">
        <f>VLOOKUP(M4223,[1]ArchetypeScores!E:O,11,FALSE)</f>
        <v>-2</v>
      </c>
      <c r="P4223" s="5">
        <f>VLOOKUP(M4223,[1]ArchetypeScores!E:P,12,FALSE)</f>
        <v>0</v>
      </c>
      <c r="Q4223" s="2" t="str">
        <f>VLOOKUP(M4223,[1]ArchetypeScores!E:W,19,FALSE)</f>
        <v>Industrials - transportation</v>
      </c>
      <c r="R4223" s="2">
        <f>VLOOKUP(M4223,[1]ArchetypeScores!E:I,5,FALSE)</f>
        <v>0</v>
      </c>
      <c r="S4223" s="2">
        <f>VLOOKUP(M4223,[1]ArchetypeScores!E:K,7,FALSE)</f>
        <v>-1</v>
      </c>
      <c r="T4223" s="2" t="str">
        <f t="shared" si="67"/>
        <v>Not A&amp;R positive</v>
      </c>
    </row>
    <row r="4224" spans="1:20" x14ac:dyDescent="0.3">
      <c r="A4224" s="2" t="s">
        <v>11222</v>
      </c>
      <c r="B4224" s="3" t="s">
        <v>11233</v>
      </c>
      <c r="C4224" s="3" t="s">
        <v>11234</v>
      </c>
      <c r="D4224" s="4"/>
      <c r="E4224" s="5" t="s">
        <v>11225</v>
      </c>
      <c r="F4224" s="4">
        <v>0</v>
      </c>
      <c r="G4224" s="6">
        <v>48594</v>
      </c>
      <c r="H4224" s="3" t="s">
        <v>11235</v>
      </c>
      <c r="I4224" s="3"/>
      <c r="J4224" s="3"/>
      <c r="K4224" s="5" t="s">
        <v>570</v>
      </c>
      <c r="L4224" s="5">
        <v>2</v>
      </c>
      <c r="M4224" s="5" t="s">
        <v>1110</v>
      </c>
      <c r="N4224" s="5">
        <f>VLOOKUP(M4224,[1]ArchetypeScores!E:N,10,FALSE)</f>
        <v>1</v>
      </c>
      <c r="O4224" s="5">
        <f>VLOOKUP(M4224,[1]ArchetypeScores!E:O,11,FALSE)</f>
        <v>-2</v>
      </c>
      <c r="P4224" s="5">
        <f>VLOOKUP(M4224,[1]ArchetypeScores!E:P,12,FALSE)</f>
        <v>-2</v>
      </c>
      <c r="Q4224" s="2" t="str">
        <f>VLOOKUP(M4224,[1]ArchetypeScores!E:W,19,FALSE)</f>
        <v>Energy and water</v>
      </c>
      <c r="R4224" s="2">
        <f>VLOOKUP(M4224,[1]ArchetypeScores!E:I,5,FALSE)</f>
        <v>0</v>
      </c>
      <c r="S4224" s="2">
        <f>VLOOKUP(M4224,[1]ArchetypeScores!E:K,7,FALSE)</f>
        <v>-1</v>
      </c>
      <c r="T4224" s="2" t="str">
        <f t="shared" si="67"/>
        <v>Not A&amp;R positive</v>
      </c>
    </row>
    <row r="4225" spans="1:20" x14ac:dyDescent="0.3">
      <c r="A4225" s="2" t="s">
        <v>11222</v>
      </c>
      <c r="B4225" s="3" t="s">
        <v>11236</v>
      </c>
      <c r="C4225" s="3" t="s">
        <v>11237</v>
      </c>
      <c r="D4225" s="4">
        <v>5.2</v>
      </c>
      <c r="E4225" s="5" t="s">
        <v>11225</v>
      </c>
      <c r="F4225" s="4">
        <v>0.26055</v>
      </c>
      <c r="G4225" s="6">
        <v>48600</v>
      </c>
      <c r="H4225" s="3" t="s">
        <v>11238</v>
      </c>
      <c r="I4225" s="3"/>
      <c r="J4225" s="3"/>
      <c r="K4225" s="5" t="s">
        <v>229</v>
      </c>
      <c r="L4225" s="5">
        <v>1</v>
      </c>
      <c r="M4225" s="5" t="s">
        <v>528</v>
      </c>
      <c r="N4225" s="5">
        <f>VLOOKUP(M4225,[1]ArchetypeScores!E:N,10,FALSE)</f>
        <v>1</v>
      </c>
      <c r="O4225" s="5">
        <f>VLOOKUP(M4225,[1]ArchetypeScores!E:O,11,FALSE)</f>
        <v>-2</v>
      </c>
      <c r="P4225" s="5">
        <f>VLOOKUP(M4225,[1]ArchetypeScores!E:P,12,FALSE)</f>
        <v>0</v>
      </c>
      <c r="Q4225" s="2" t="str">
        <f>VLOOKUP(M4225,[1]ArchetypeScores!E:W,19,FALSE)</f>
        <v>Industrials - transportation</v>
      </c>
      <c r="R4225" s="2">
        <f>VLOOKUP(M4225,[1]ArchetypeScores!E:I,5,FALSE)</f>
        <v>0</v>
      </c>
      <c r="S4225" s="2">
        <f>VLOOKUP(M4225,[1]ArchetypeScores!E:K,7,FALSE)</f>
        <v>-1</v>
      </c>
      <c r="T4225" s="2" t="str">
        <f t="shared" si="67"/>
        <v>Not A&amp;R positive</v>
      </c>
    </row>
    <row r="4226" spans="1:20" x14ac:dyDescent="0.3">
      <c r="A4226" s="2" t="s">
        <v>11222</v>
      </c>
      <c r="B4226" s="3" t="s">
        <v>11236</v>
      </c>
      <c r="C4226" s="3" t="s">
        <v>11239</v>
      </c>
      <c r="D4226" s="4"/>
      <c r="E4226" s="5" t="s">
        <v>11225</v>
      </c>
      <c r="F4226" s="4">
        <v>0</v>
      </c>
      <c r="G4226" s="6">
        <v>48565</v>
      </c>
      <c r="H4226" s="3" t="s">
        <v>11238</v>
      </c>
      <c r="I4226" s="3"/>
      <c r="J4226" s="3"/>
      <c r="K4226" s="5" t="s">
        <v>1072</v>
      </c>
      <c r="L4226" s="5">
        <v>1</v>
      </c>
      <c r="M4226" s="5" t="s">
        <v>1922</v>
      </c>
      <c r="N4226" s="5">
        <f>VLOOKUP(M4226,[1]ArchetypeScores!E:N,10,FALSE)</f>
        <v>0</v>
      </c>
      <c r="O4226" s="5">
        <f>VLOOKUP(M4226,[1]ArchetypeScores!E:O,11,FALSE)</f>
        <v>-1</v>
      </c>
      <c r="P4226" s="5">
        <f>VLOOKUP(M4226,[1]ArchetypeScores!E:P,12,FALSE)</f>
        <v>0</v>
      </c>
      <c r="Q4226" s="2" t="str">
        <f>VLOOKUP(M4226,[1]ArchetypeScores!E:W,19,FALSE)</f>
        <v>Untargeted</v>
      </c>
      <c r="R4226" s="2">
        <f>VLOOKUP(M4226,[1]ArchetypeScores!E:I,5,FALSE)</f>
        <v>0</v>
      </c>
      <c r="S4226" s="2">
        <f>VLOOKUP(M4226,[1]ArchetypeScores!E:K,7,FALSE)</f>
        <v>0</v>
      </c>
      <c r="T4226" s="2" t="str">
        <f t="shared" ref="T4226:T4289" si="68">IF(AND(R4226=1,S4226=1),"Both",IF(AND(R4226=1,S4226=0),"Direct only",IF(AND(R4226=0,S4226=1),"Indirect only","Not A&amp;R positive")))</f>
        <v>Not A&amp;R positive</v>
      </c>
    </row>
    <row r="4227" spans="1:20" x14ac:dyDescent="0.3">
      <c r="A4227" s="2" t="s">
        <v>11222</v>
      </c>
      <c r="B4227" s="3" t="s">
        <v>11236</v>
      </c>
      <c r="C4227" s="3" t="s">
        <v>11240</v>
      </c>
      <c r="D4227" s="4"/>
      <c r="E4227" s="5" t="s">
        <v>11225</v>
      </c>
      <c r="F4227" s="4">
        <v>0</v>
      </c>
      <c r="G4227" s="6">
        <v>48566</v>
      </c>
      <c r="H4227" s="3" t="s">
        <v>11238</v>
      </c>
      <c r="I4227" s="3"/>
      <c r="J4227" s="3"/>
      <c r="K4227" s="5" t="s">
        <v>84</v>
      </c>
      <c r="L4227" s="5" t="s">
        <v>112</v>
      </c>
      <c r="M4227" s="5" t="s">
        <v>11241</v>
      </c>
      <c r="N4227" s="5">
        <f>VLOOKUP(M4227,[1]ArchetypeScores!E:N,10,FALSE)</f>
        <v>0</v>
      </c>
      <c r="O4227" s="5">
        <f>VLOOKUP(M4227,[1]ArchetypeScores!E:O,11,FALSE)</f>
        <v>-1</v>
      </c>
      <c r="P4227" s="5">
        <f>VLOOKUP(M4227,[1]ArchetypeScores!E:P,12,FALSE)</f>
        <v>0</v>
      </c>
      <c r="Q4227" s="2" t="str">
        <f>VLOOKUP(M4227,[1]ArchetypeScores!E:W,19,FALSE)</f>
        <v>Untargeted</v>
      </c>
      <c r="R4227" s="2">
        <f>VLOOKUP(M4227,[1]ArchetypeScores!E:I,5,FALSE)</f>
        <v>0</v>
      </c>
      <c r="S4227" s="2">
        <f>VLOOKUP(M4227,[1]ArchetypeScores!E:K,7,FALSE)</f>
        <v>0</v>
      </c>
      <c r="T4227" s="2" t="str">
        <f t="shared" si="68"/>
        <v>Not A&amp;R positive</v>
      </c>
    </row>
    <row r="4228" spans="1:20" x14ac:dyDescent="0.3">
      <c r="A4228" s="2" t="s">
        <v>11222</v>
      </c>
      <c r="B4228" s="3" t="s">
        <v>11236</v>
      </c>
      <c r="C4228" s="3" t="s">
        <v>11242</v>
      </c>
      <c r="D4228" s="4"/>
      <c r="E4228" s="5" t="s">
        <v>11225</v>
      </c>
      <c r="F4228" s="4">
        <v>0</v>
      </c>
      <c r="G4228" s="6">
        <v>48567</v>
      </c>
      <c r="H4228" s="3" t="s">
        <v>11238</v>
      </c>
      <c r="I4228" s="3"/>
      <c r="J4228" s="3"/>
      <c r="K4228" s="5" t="s">
        <v>84</v>
      </c>
      <c r="L4228" s="5" t="s">
        <v>112</v>
      </c>
      <c r="M4228" s="5" t="s">
        <v>11241</v>
      </c>
      <c r="N4228" s="5">
        <f>VLOOKUP(M4228,[1]ArchetypeScores!E:N,10,FALSE)</f>
        <v>0</v>
      </c>
      <c r="O4228" s="5">
        <f>VLOOKUP(M4228,[1]ArchetypeScores!E:O,11,FALSE)</f>
        <v>-1</v>
      </c>
      <c r="P4228" s="5">
        <f>VLOOKUP(M4228,[1]ArchetypeScores!E:P,12,FALSE)</f>
        <v>0</v>
      </c>
      <c r="Q4228" s="2" t="str">
        <f>VLOOKUP(M4228,[1]ArchetypeScores!E:W,19,FALSE)</f>
        <v>Untargeted</v>
      </c>
      <c r="R4228" s="2">
        <f>VLOOKUP(M4228,[1]ArchetypeScores!E:I,5,FALSE)</f>
        <v>0</v>
      </c>
      <c r="S4228" s="2">
        <f>VLOOKUP(M4228,[1]ArchetypeScores!E:K,7,FALSE)</f>
        <v>0</v>
      </c>
      <c r="T4228" s="2" t="str">
        <f t="shared" si="68"/>
        <v>Not A&amp;R positive</v>
      </c>
    </row>
    <row r="4229" spans="1:20" x14ac:dyDescent="0.3">
      <c r="A4229" s="2" t="s">
        <v>11222</v>
      </c>
      <c r="B4229" s="3" t="s">
        <v>11236</v>
      </c>
      <c r="C4229" s="3" t="s">
        <v>11243</v>
      </c>
      <c r="D4229" s="4"/>
      <c r="E4229" s="5" t="s">
        <v>11225</v>
      </c>
      <c r="F4229" s="4">
        <v>0</v>
      </c>
      <c r="G4229" s="6">
        <v>48568</v>
      </c>
      <c r="H4229" s="3" t="s">
        <v>11238</v>
      </c>
      <c r="I4229" s="3"/>
      <c r="J4229" s="3"/>
      <c r="K4229" s="5" t="s">
        <v>53</v>
      </c>
      <c r="L4229" s="5">
        <v>1</v>
      </c>
      <c r="M4229" s="5" t="s">
        <v>54</v>
      </c>
      <c r="N4229" s="5">
        <f>VLOOKUP(M4229,[1]ArchetypeScores!E:N,10,FALSE)</f>
        <v>0</v>
      </c>
      <c r="O4229" s="5">
        <f>VLOOKUP(M4229,[1]ArchetypeScores!E:O,11,FALSE)</f>
        <v>-1</v>
      </c>
      <c r="P4229" s="5">
        <f>VLOOKUP(M4229,[1]ArchetypeScores!E:P,12,FALSE)</f>
        <v>0</v>
      </c>
      <c r="Q4229" s="2" t="str">
        <f>VLOOKUP(M4229,[1]ArchetypeScores!E:W,19,FALSE)</f>
        <v>Untargeted</v>
      </c>
      <c r="R4229" s="2">
        <f>VLOOKUP(M4229,[1]ArchetypeScores!E:I,5,FALSE)</f>
        <v>0</v>
      </c>
      <c r="S4229" s="2">
        <f>VLOOKUP(M4229,[1]ArchetypeScores!E:K,7,FALSE)</f>
        <v>0</v>
      </c>
      <c r="T4229" s="2" t="str">
        <f t="shared" si="68"/>
        <v>Not A&amp;R positive</v>
      </c>
    </row>
    <row r="4230" spans="1:20" x14ac:dyDescent="0.3">
      <c r="A4230" s="2" t="s">
        <v>11222</v>
      </c>
      <c r="B4230" s="3" t="s">
        <v>11236</v>
      </c>
      <c r="C4230" s="3" t="s">
        <v>11244</v>
      </c>
      <c r="D4230" s="4">
        <v>142.47999999999999</v>
      </c>
      <c r="E4230" s="5" t="s">
        <v>11225</v>
      </c>
      <c r="F4230" s="4">
        <v>7.13917</v>
      </c>
      <c r="G4230" s="6">
        <v>48605</v>
      </c>
      <c r="H4230" s="3" t="s">
        <v>11238</v>
      </c>
      <c r="I4230" s="3"/>
      <c r="J4230" s="3"/>
      <c r="K4230" s="5" t="s">
        <v>229</v>
      </c>
      <c r="L4230" s="5">
        <v>5</v>
      </c>
      <c r="M4230" s="5" t="s">
        <v>2160</v>
      </c>
      <c r="N4230" s="5">
        <f>VLOOKUP(M4230,[1]ArchetypeScores!E:N,10,FALSE)</f>
        <v>1</v>
      </c>
      <c r="O4230" s="5">
        <f>VLOOKUP(M4230,[1]ArchetypeScores!E:O,11,FALSE)</f>
        <v>-2</v>
      </c>
      <c r="P4230" s="5">
        <f>VLOOKUP(M4230,[1]ArchetypeScores!E:P,12,FALSE)</f>
        <v>1</v>
      </c>
      <c r="Q4230" s="2" t="str">
        <f>VLOOKUP(M4230,[1]ArchetypeScores!E:W,19,FALSE)</f>
        <v>Industrials - transportation</v>
      </c>
      <c r="R4230" s="2">
        <f>VLOOKUP(M4230,[1]ArchetypeScores!E:I,5,FALSE)</f>
        <v>0</v>
      </c>
      <c r="S4230" s="2">
        <f>VLOOKUP(M4230,[1]ArchetypeScores!E:K,7,FALSE)</f>
        <v>-1</v>
      </c>
      <c r="T4230" s="2" t="str">
        <f t="shared" si="68"/>
        <v>Not A&amp;R positive</v>
      </c>
    </row>
    <row r="4231" spans="1:20" x14ac:dyDescent="0.3">
      <c r="A4231" s="2" t="s">
        <v>11222</v>
      </c>
      <c r="B4231" s="3" t="s">
        <v>11236</v>
      </c>
      <c r="C4231" s="3" t="s">
        <v>11245</v>
      </c>
      <c r="D4231" s="4">
        <v>28.6</v>
      </c>
      <c r="E4231" s="5" t="s">
        <v>11225</v>
      </c>
      <c r="F4231" s="4">
        <v>1.4330499999999999</v>
      </c>
      <c r="G4231" s="6">
        <v>48601</v>
      </c>
      <c r="H4231" s="3" t="s">
        <v>11238</v>
      </c>
      <c r="I4231" s="3"/>
      <c r="J4231" s="3"/>
      <c r="K4231" s="5" t="s">
        <v>61</v>
      </c>
      <c r="L4231" s="5">
        <v>5</v>
      </c>
      <c r="M4231" s="5" t="s">
        <v>62</v>
      </c>
      <c r="N4231" s="5">
        <f>VLOOKUP(M4231,[1]ArchetypeScores!E:N,10,FALSE)</f>
        <v>0</v>
      </c>
      <c r="O4231" s="5">
        <f>VLOOKUP(M4231,[1]ArchetypeScores!E:O,11,FALSE)</f>
        <v>-1</v>
      </c>
      <c r="P4231" s="5">
        <f>VLOOKUP(M4231,[1]ArchetypeScores!E:P,12,FALSE)</f>
        <v>0</v>
      </c>
      <c r="Q4231" s="2" t="str">
        <f>VLOOKUP(M4231,[1]ArchetypeScores!E:W,19,FALSE)</f>
        <v>Health care</v>
      </c>
      <c r="R4231" s="2">
        <f>VLOOKUP(M4231,[1]ArchetypeScores!E:I,5,FALSE)</f>
        <v>0</v>
      </c>
      <c r="S4231" s="2">
        <f>VLOOKUP(M4231,[1]ArchetypeScores!E:K,7,FALSE)</f>
        <v>0</v>
      </c>
      <c r="T4231" s="2" t="str">
        <f t="shared" si="68"/>
        <v>Not A&amp;R positive</v>
      </c>
    </row>
    <row r="4232" spans="1:20" x14ac:dyDescent="0.3">
      <c r="A4232" s="2" t="s">
        <v>11222</v>
      </c>
      <c r="B4232" s="3" t="s">
        <v>11236</v>
      </c>
      <c r="C4232" s="3" t="s">
        <v>11246</v>
      </c>
      <c r="D4232" s="4">
        <v>50.6</v>
      </c>
      <c r="E4232" s="5" t="s">
        <v>11225</v>
      </c>
      <c r="F4232" s="4">
        <v>2.53539</v>
      </c>
      <c r="G4232" s="6">
        <v>48602</v>
      </c>
      <c r="H4232" s="3" t="s">
        <v>11238</v>
      </c>
      <c r="I4232" s="3"/>
      <c r="J4232" s="3"/>
      <c r="K4232" s="5" t="s">
        <v>61</v>
      </c>
      <c r="L4232" s="5">
        <v>4</v>
      </c>
      <c r="M4232" s="5" t="s">
        <v>433</v>
      </c>
      <c r="N4232" s="5">
        <f>VLOOKUP(M4232,[1]ArchetypeScores!E:N,10,FALSE)</f>
        <v>0</v>
      </c>
      <c r="O4232" s="5">
        <f>VLOOKUP(M4232,[1]ArchetypeScores!E:O,11,FALSE)</f>
        <v>0</v>
      </c>
      <c r="P4232" s="5">
        <f>VLOOKUP(M4232,[1]ArchetypeScores!E:P,12,FALSE)</f>
        <v>0</v>
      </c>
      <c r="Q4232" s="2" t="str">
        <f>VLOOKUP(M4232,[1]ArchetypeScores!E:W,19,FALSE)</f>
        <v>Health care</v>
      </c>
      <c r="R4232" s="2">
        <f>VLOOKUP(M4232,[1]ArchetypeScores!E:I,5,FALSE)</f>
        <v>0</v>
      </c>
      <c r="S4232" s="2">
        <f>VLOOKUP(M4232,[1]ArchetypeScores!E:K,7,FALSE)</f>
        <v>0</v>
      </c>
      <c r="T4232" s="2" t="str">
        <f t="shared" si="68"/>
        <v>Not A&amp;R positive</v>
      </c>
    </row>
    <row r="4233" spans="1:20" x14ac:dyDescent="0.3">
      <c r="A4233" s="2" t="s">
        <v>11222</v>
      </c>
      <c r="B4233" s="3" t="s">
        <v>11236</v>
      </c>
      <c r="C4233" s="3" t="s">
        <v>11247</v>
      </c>
      <c r="D4233" s="4">
        <v>103.4</v>
      </c>
      <c r="E4233" s="5" t="s">
        <v>11225</v>
      </c>
      <c r="F4233" s="4">
        <v>5.1810099999999997</v>
      </c>
      <c r="G4233" s="6">
        <v>48604</v>
      </c>
      <c r="H4233" s="3" t="s">
        <v>11238</v>
      </c>
      <c r="I4233" s="3"/>
      <c r="J4233" s="3"/>
      <c r="K4233" s="5" t="s">
        <v>61</v>
      </c>
      <c r="L4233" s="5" t="s">
        <v>112</v>
      </c>
      <c r="M4233" s="5" t="s">
        <v>948</v>
      </c>
      <c r="N4233" s="5">
        <f>VLOOKUP(M4233,[1]ArchetypeScores!E:N,10,FALSE)</f>
        <v>0</v>
      </c>
      <c r="O4233" s="5">
        <f>VLOOKUP(M4233,[1]ArchetypeScores!E:O,11,FALSE)</f>
        <v>-1</v>
      </c>
      <c r="P4233" s="5">
        <f>VLOOKUP(M4233,[1]ArchetypeScores!E:P,12,FALSE)</f>
        <v>0</v>
      </c>
      <c r="Q4233" s="2" t="str">
        <f>VLOOKUP(M4233,[1]ArchetypeScores!E:W,19,FALSE)</f>
        <v>Health care</v>
      </c>
      <c r="R4233" s="2">
        <f>VLOOKUP(M4233,[1]ArchetypeScores!E:I,5,FALSE)</f>
        <v>0</v>
      </c>
      <c r="S4233" s="2">
        <f>VLOOKUP(M4233,[1]ArchetypeScores!E:K,7,FALSE)</f>
        <v>0</v>
      </c>
      <c r="T4233" s="2" t="str">
        <f t="shared" si="68"/>
        <v>Not A&amp;R positive</v>
      </c>
    </row>
    <row r="4234" spans="1:20" x14ac:dyDescent="0.3">
      <c r="A4234" s="2" t="s">
        <v>11222</v>
      </c>
      <c r="B4234" s="3" t="s">
        <v>11236</v>
      </c>
      <c r="C4234" s="3" t="s">
        <v>11248</v>
      </c>
      <c r="D4234" s="4">
        <v>167.63</v>
      </c>
      <c r="E4234" s="5" t="s">
        <v>11225</v>
      </c>
      <c r="F4234" s="4">
        <v>8.3993500000000001</v>
      </c>
      <c r="G4234" s="6">
        <v>48606</v>
      </c>
      <c r="H4234" s="3" t="s">
        <v>11238</v>
      </c>
      <c r="I4234" s="3"/>
      <c r="J4234" s="3"/>
      <c r="K4234" s="5" t="s">
        <v>61</v>
      </c>
      <c r="L4234" s="5">
        <v>3</v>
      </c>
      <c r="M4234" s="5" t="s">
        <v>872</v>
      </c>
      <c r="N4234" s="5">
        <f>VLOOKUP(M4234,[1]ArchetypeScores!E:N,10,FALSE)</f>
        <v>0</v>
      </c>
      <c r="O4234" s="5">
        <f>VLOOKUP(M4234,[1]ArchetypeScores!E:O,11,FALSE)</f>
        <v>0</v>
      </c>
      <c r="P4234" s="5">
        <f>VLOOKUP(M4234,[1]ArchetypeScores!E:P,12,FALSE)</f>
        <v>0</v>
      </c>
      <c r="Q4234" s="2" t="str">
        <f>VLOOKUP(M4234,[1]ArchetypeScores!E:W,19,FALSE)</f>
        <v>Health care</v>
      </c>
      <c r="R4234" s="2">
        <f>VLOOKUP(M4234,[1]ArchetypeScores!E:I,5,FALSE)</f>
        <v>0</v>
      </c>
      <c r="S4234" s="2">
        <f>VLOOKUP(M4234,[1]ArchetypeScores!E:K,7,FALSE)</f>
        <v>0</v>
      </c>
      <c r="T4234" s="2" t="str">
        <f t="shared" si="68"/>
        <v>Not A&amp;R positive</v>
      </c>
    </row>
    <row r="4235" spans="1:20" x14ac:dyDescent="0.3">
      <c r="A4235" s="2" t="s">
        <v>11222</v>
      </c>
      <c r="B4235" s="3" t="s">
        <v>11236</v>
      </c>
      <c r="C4235" s="3" t="s">
        <v>11249</v>
      </c>
      <c r="D4235" s="4">
        <v>94.67</v>
      </c>
      <c r="E4235" s="5" t="s">
        <v>11225</v>
      </c>
      <c r="F4235" s="4">
        <v>4.7435799999999997</v>
      </c>
      <c r="G4235" s="6">
        <v>48603</v>
      </c>
      <c r="H4235" s="3" t="s">
        <v>11238</v>
      </c>
      <c r="I4235" s="3"/>
      <c r="J4235" s="3"/>
      <c r="K4235" s="5" t="s">
        <v>112</v>
      </c>
      <c r="L4235" s="5" t="s">
        <v>112</v>
      </c>
      <c r="M4235" s="5" t="s">
        <v>961</v>
      </c>
      <c r="N4235" s="5">
        <f>VLOOKUP(M4235,[1]ArchetypeScores!E:N,10,FALSE)</f>
        <v>0</v>
      </c>
      <c r="O4235" s="5">
        <f>VLOOKUP(M4235,[1]ArchetypeScores!E:O,11,FALSE)</f>
        <v>0</v>
      </c>
      <c r="P4235" s="5">
        <f>VLOOKUP(M4235,[1]ArchetypeScores!E:P,12,FALSE)</f>
        <v>0</v>
      </c>
      <c r="Q4235" s="2" t="str">
        <f>VLOOKUP(M4235,[1]ArchetypeScores!E:W,19,FALSE)</f>
        <v>Untargeted</v>
      </c>
      <c r="R4235" s="2">
        <f>VLOOKUP(M4235,[1]ArchetypeScores!E:I,5,FALSE)</f>
        <v>0</v>
      </c>
      <c r="S4235" s="2">
        <f>VLOOKUP(M4235,[1]ArchetypeScores!E:K,7,FALSE)</f>
        <v>0</v>
      </c>
      <c r="T4235" s="2" t="str">
        <f t="shared" si="68"/>
        <v>Not A&amp;R positive</v>
      </c>
    </row>
    <row r="4236" spans="1:20" x14ac:dyDescent="0.3">
      <c r="A4236" s="2" t="s">
        <v>11222</v>
      </c>
      <c r="B4236" s="3" t="s">
        <v>11250</v>
      </c>
      <c r="C4236" s="3" t="s">
        <v>11251</v>
      </c>
      <c r="D4236" s="4">
        <v>19.111999999999998</v>
      </c>
      <c r="E4236" s="5" t="s">
        <v>11225</v>
      </c>
      <c r="F4236" s="4">
        <v>0.88100999999999996</v>
      </c>
      <c r="G4236" s="6">
        <v>48574</v>
      </c>
      <c r="H4236" s="3" t="s">
        <v>11252</v>
      </c>
      <c r="I4236" s="3" t="s">
        <v>11253</v>
      </c>
      <c r="J4236" s="3"/>
      <c r="K4236" s="5" t="s">
        <v>196</v>
      </c>
      <c r="L4236" s="5" t="s">
        <v>112</v>
      </c>
      <c r="M4236" s="5" t="s">
        <v>621</v>
      </c>
      <c r="N4236" s="5">
        <f>VLOOKUP(M4236,[1]ArchetypeScores!E:N,10,FALSE)</f>
        <v>1</v>
      </c>
      <c r="O4236" s="5">
        <f>VLOOKUP(M4236,[1]ArchetypeScores!E:O,11,FALSE)</f>
        <v>-2</v>
      </c>
      <c r="P4236" s="5">
        <f>VLOOKUP(M4236,[1]ArchetypeScores!E:P,12,FALSE)</f>
        <v>0</v>
      </c>
      <c r="Q4236" s="2" t="str">
        <f>VLOOKUP(M4236,[1]ArchetypeScores!E:W,19,FALSE)</f>
        <v>Other sector</v>
      </c>
      <c r="R4236" s="2">
        <f>VLOOKUP(M4236,[1]ArchetypeScores!E:I,5,FALSE)</f>
        <v>0</v>
      </c>
      <c r="S4236" s="2">
        <f>VLOOKUP(M4236,[1]ArchetypeScores!E:K,7,FALSE)</f>
        <v>-1</v>
      </c>
      <c r="T4236" s="2" t="str">
        <f t="shared" si="68"/>
        <v>Not A&amp;R positive</v>
      </c>
    </row>
    <row r="4237" spans="1:20" x14ac:dyDescent="0.3">
      <c r="A4237" s="2" t="s">
        <v>11222</v>
      </c>
      <c r="B4237" s="3" t="s">
        <v>11254</v>
      </c>
      <c r="C4237" s="3" t="s">
        <v>11255</v>
      </c>
      <c r="D4237" s="4">
        <v>10</v>
      </c>
      <c r="E4237" s="5" t="s">
        <v>11225</v>
      </c>
      <c r="F4237" s="4">
        <v>0.48665000000000003</v>
      </c>
      <c r="G4237" s="6">
        <v>48615</v>
      </c>
      <c r="H4237" s="3" t="s">
        <v>11256</v>
      </c>
      <c r="I4237" s="3"/>
      <c r="J4237" s="3"/>
      <c r="K4237" s="5" t="s">
        <v>477</v>
      </c>
      <c r="L4237" s="5" t="s">
        <v>112</v>
      </c>
      <c r="M4237" s="5" t="s">
        <v>1124</v>
      </c>
      <c r="N4237" s="5">
        <f>VLOOKUP(M4237,[1]ArchetypeScores!E:N,10,FALSE)</f>
        <v>1</v>
      </c>
      <c r="O4237" s="5">
        <f>VLOOKUP(M4237,[1]ArchetypeScores!E:O,11,FALSE)</f>
        <v>-2</v>
      </c>
      <c r="P4237" s="5">
        <f>VLOOKUP(M4237,[1]ArchetypeScores!E:P,12,FALSE)</f>
        <v>2</v>
      </c>
      <c r="Q4237" s="2" t="str">
        <f>VLOOKUP(M4237,[1]ArchetypeScores!E:W,19,FALSE)</f>
        <v>Energy and water</v>
      </c>
      <c r="R4237" s="2">
        <f>VLOOKUP(M4237,[1]ArchetypeScores!E:I,5,FALSE)</f>
        <v>0</v>
      </c>
      <c r="S4237" s="2">
        <f>VLOOKUP(M4237,[1]ArchetypeScores!E:K,7,FALSE)</f>
        <v>0</v>
      </c>
      <c r="T4237" s="2" t="str">
        <f t="shared" si="68"/>
        <v>Not A&amp;R positive</v>
      </c>
    </row>
    <row r="4238" spans="1:20" x14ac:dyDescent="0.3">
      <c r="A4238" s="2" t="s">
        <v>11222</v>
      </c>
      <c r="B4238" s="3" t="s">
        <v>11254</v>
      </c>
      <c r="C4238" s="3" t="s">
        <v>11257</v>
      </c>
      <c r="D4238" s="4">
        <v>38</v>
      </c>
      <c r="E4238" s="5" t="s">
        <v>11225</v>
      </c>
      <c r="F4238" s="4">
        <v>1.8492599999999999</v>
      </c>
      <c r="G4238" s="6">
        <v>48614</v>
      </c>
      <c r="H4238" s="3" t="s">
        <v>11256</v>
      </c>
      <c r="I4238" s="3"/>
      <c r="J4238" s="3"/>
      <c r="K4238" s="5" t="s">
        <v>477</v>
      </c>
      <c r="L4238" s="5">
        <v>9</v>
      </c>
      <c r="M4238" s="5" t="s">
        <v>3616</v>
      </c>
      <c r="N4238" s="5">
        <f>VLOOKUP(M4238,[1]ArchetypeScores!E:N,10,FALSE)</f>
        <v>1</v>
      </c>
      <c r="O4238" s="5">
        <f>VLOOKUP(M4238,[1]ArchetypeScores!E:O,11,FALSE)</f>
        <v>-2</v>
      </c>
      <c r="P4238" s="5">
        <f>VLOOKUP(M4238,[1]ArchetypeScores!E:P,12,FALSE)</f>
        <v>2</v>
      </c>
      <c r="Q4238" s="2" t="str">
        <f>VLOOKUP(M4238,[1]ArchetypeScores!E:W,19,FALSE)</f>
        <v>Energy and water</v>
      </c>
      <c r="R4238" s="2">
        <f>VLOOKUP(M4238,[1]ArchetypeScores!E:I,5,FALSE)</f>
        <v>0</v>
      </c>
      <c r="S4238" s="2">
        <f>VLOOKUP(M4238,[1]ArchetypeScores!E:K,7,FALSE)</f>
        <v>0</v>
      </c>
      <c r="T4238" s="2" t="str">
        <f t="shared" si="68"/>
        <v>Not A&amp;R positive</v>
      </c>
    </row>
    <row r="4239" spans="1:20" x14ac:dyDescent="0.3">
      <c r="A4239" s="2" t="s">
        <v>11222</v>
      </c>
      <c r="B4239" s="3" t="s">
        <v>11258</v>
      </c>
      <c r="C4239" s="3" t="s">
        <v>11259</v>
      </c>
      <c r="D4239" s="4"/>
      <c r="E4239" s="5" t="s">
        <v>11225</v>
      </c>
      <c r="F4239" s="4">
        <v>0</v>
      </c>
      <c r="G4239" s="6">
        <v>48575</v>
      </c>
      <c r="H4239" s="3" t="s">
        <v>11260</v>
      </c>
      <c r="I4239" s="3"/>
      <c r="J4239" s="3"/>
      <c r="K4239" s="5" t="s">
        <v>2091</v>
      </c>
      <c r="L4239" s="5">
        <v>6</v>
      </c>
      <c r="M4239" s="5" t="s">
        <v>2092</v>
      </c>
      <c r="N4239" s="5">
        <f>VLOOKUP(M4239,[1]ArchetypeScores!E:N,10,FALSE)</f>
        <v>0</v>
      </c>
      <c r="O4239" s="5">
        <f>VLOOKUP(M4239,[1]ArchetypeScores!E:O,11,FALSE)</f>
        <v>-1</v>
      </c>
      <c r="P4239" s="5">
        <f>VLOOKUP(M4239,[1]ArchetypeScores!E:P,12,FALSE)</f>
        <v>0</v>
      </c>
      <c r="Q4239" s="2" t="str">
        <f>VLOOKUP(M4239,[1]ArchetypeScores!E:W,19,FALSE)</f>
        <v>Untargeted</v>
      </c>
      <c r="R4239" s="2">
        <f>VLOOKUP(M4239,[1]ArchetypeScores!E:I,5,FALSE)</f>
        <v>0</v>
      </c>
      <c r="S4239" s="2">
        <f>VLOOKUP(M4239,[1]ArchetypeScores!E:K,7,FALSE)</f>
        <v>0</v>
      </c>
      <c r="T4239" s="2" t="str">
        <f t="shared" si="68"/>
        <v>Not A&amp;R positive</v>
      </c>
    </row>
    <row r="4240" spans="1:20" x14ac:dyDescent="0.3">
      <c r="A4240" s="2" t="s">
        <v>11222</v>
      </c>
      <c r="B4240" s="3" t="s">
        <v>11261</v>
      </c>
      <c r="C4240" s="3" t="s">
        <v>11262</v>
      </c>
      <c r="D4240" s="4"/>
      <c r="E4240" s="5" t="s">
        <v>11225</v>
      </c>
      <c r="F4240" s="4">
        <v>0</v>
      </c>
      <c r="G4240" s="6">
        <v>48611</v>
      </c>
      <c r="H4240" s="3" t="s">
        <v>11263</v>
      </c>
      <c r="I4240" s="3"/>
      <c r="J4240" s="3"/>
      <c r="K4240" s="5" t="s">
        <v>31</v>
      </c>
      <c r="L4240" s="5">
        <v>2</v>
      </c>
      <c r="M4240" s="5" t="s">
        <v>1819</v>
      </c>
      <c r="N4240" s="5">
        <f>VLOOKUP(M4240,[1]ArchetypeScores!E:N,10,FALSE)</f>
        <v>0</v>
      </c>
      <c r="O4240" s="5">
        <f>VLOOKUP(M4240,[1]ArchetypeScores!E:O,11,FALSE)</f>
        <v>-2</v>
      </c>
      <c r="P4240" s="5">
        <f>VLOOKUP(M4240,[1]ArchetypeScores!E:P,12,FALSE)</f>
        <v>0</v>
      </c>
      <c r="Q4240" s="2" t="str">
        <f>VLOOKUP(M4240,[1]ArchetypeScores!E:W,19,FALSE)</f>
        <v>Energy and water</v>
      </c>
      <c r="R4240" s="2">
        <f>VLOOKUP(M4240,[1]ArchetypeScores!E:I,5,FALSE)</f>
        <v>0</v>
      </c>
      <c r="S4240" s="2">
        <f>VLOOKUP(M4240,[1]ArchetypeScores!E:K,7,FALSE)</f>
        <v>0</v>
      </c>
      <c r="T4240" s="2" t="str">
        <f t="shared" si="68"/>
        <v>Not A&amp;R positive</v>
      </c>
    </row>
    <row r="4241" spans="1:20" x14ac:dyDescent="0.3">
      <c r="A4241" s="2" t="s">
        <v>11222</v>
      </c>
      <c r="B4241" s="3" t="s">
        <v>11264</v>
      </c>
      <c r="C4241" s="3" t="s">
        <v>11265</v>
      </c>
      <c r="D4241" s="4">
        <v>5</v>
      </c>
      <c r="E4241" s="5" t="s">
        <v>11225</v>
      </c>
      <c r="F4241" s="4">
        <v>0.20554</v>
      </c>
      <c r="G4241" s="6">
        <v>48588</v>
      </c>
      <c r="H4241" s="3" t="s">
        <v>11266</v>
      </c>
      <c r="I4241" s="3"/>
      <c r="J4241" s="3"/>
      <c r="K4241" s="5" t="s">
        <v>61</v>
      </c>
      <c r="L4241" s="5">
        <v>1</v>
      </c>
      <c r="M4241" s="5" t="s">
        <v>130</v>
      </c>
      <c r="N4241" s="5">
        <f>VLOOKUP(M4241,[1]ArchetypeScores!E:N,10,FALSE)</f>
        <v>0</v>
      </c>
      <c r="O4241" s="5">
        <f>VLOOKUP(M4241,[1]ArchetypeScores!E:O,11,FALSE)</f>
        <v>-1</v>
      </c>
      <c r="P4241" s="5">
        <f>VLOOKUP(M4241,[1]ArchetypeScores!E:P,12,FALSE)</f>
        <v>0</v>
      </c>
      <c r="Q4241" s="2" t="str">
        <f>VLOOKUP(M4241,[1]ArchetypeScores!E:W,19,FALSE)</f>
        <v>Health care</v>
      </c>
      <c r="R4241" s="2">
        <f>VLOOKUP(M4241,[1]ArchetypeScores!E:I,5,FALSE)</f>
        <v>0</v>
      </c>
      <c r="S4241" s="2">
        <f>VLOOKUP(M4241,[1]ArchetypeScores!E:K,7,FALSE)</f>
        <v>0</v>
      </c>
      <c r="T4241" s="2" t="str">
        <f t="shared" si="68"/>
        <v>Not A&amp;R positive</v>
      </c>
    </row>
    <row r="4242" spans="1:20" x14ac:dyDescent="0.3">
      <c r="A4242" s="2" t="s">
        <v>11222</v>
      </c>
      <c r="B4242" s="3" t="s">
        <v>11267</v>
      </c>
      <c r="C4242" s="3" t="s">
        <v>11268</v>
      </c>
      <c r="D4242" s="4">
        <v>25</v>
      </c>
      <c r="E4242" s="5" t="s">
        <v>11225</v>
      </c>
      <c r="F4242" s="4">
        <v>1.0276799999999999</v>
      </c>
      <c r="G4242" s="6">
        <v>48589</v>
      </c>
      <c r="H4242" s="3" t="s">
        <v>11266</v>
      </c>
      <c r="I4242" s="3"/>
      <c r="J4242" s="3"/>
      <c r="K4242" s="5" t="s">
        <v>25</v>
      </c>
      <c r="L4242" s="5">
        <v>1</v>
      </c>
      <c r="M4242" s="5" t="s">
        <v>343</v>
      </c>
      <c r="N4242" s="5">
        <f>VLOOKUP(M4242,[1]ArchetypeScores!E:N,10,FALSE)</f>
        <v>1</v>
      </c>
      <c r="O4242" s="5">
        <f>VLOOKUP(M4242,[1]ArchetypeScores!E:O,11,FALSE)</f>
        <v>-2</v>
      </c>
      <c r="P4242" s="5">
        <f>VLOOKUP(M4242,[1]ArchetypeScores!E:P,12,FALSE)</f>
        <v>0</v>
      </c>
      <c r="Q4242" s="2" t="str">
        <f>VLOOKUP(M4242,[1]ArchetypeScores!E:W,19,FALSE)</f>
        <v>Industrials - other</v>
      </c>
      <c r="R4242" s="2">
        <f>VLOOKUP(M4242,[1]ArchetypeScores!E:I,5,FALSE)</f>
        <v>0</v>
      </c>
      <c r="S4242" s="2">
        <f>VLOOKUP(M4242,[1]ArchetypeScores!E:K,7,FALSE)</f>
        <v>-1</v>
      </c>
      <c r="T4242" s="2" t="str">
        <f t="shared" si="68"/>
        <v>Not A&amp;R positive</v>
      </c>
    </row>
    <row r="4243" spans="1:20" x14ac:dyDescent="0.3">
      <c r="A4243" s="2" t="s">
        <v>11222</v>
      </c>
      <c r="B4243" s="3" t="s">
        <v>11269</v>
      </c>
      <c r="C4243" s="3" t="s">
        <v>11270</v>
      </c>
      <c r="D4243" s="4">
        <v>35</v>
      </c>
      <c r="E4243" s="5" t="s">
        <v>11225</v>
      </c>
      <c r="F4243" s="4">
        <v>1.43875</v>
      </c>
      <c r="G4243" s="6">
        <v>48595</v>
      </c>
      <c r="H4243" s="3" t="s">
        <v>11235</v>
      </c>
      <c r="I4243" s="3"/>
      <c r="J4243" s="3"/>
      <c r="K4243" s="5" t="s">
        <v>118</v>
      </c>
      <c r="L4243" s="5">
        <v>4</v>
      </c>
      <c r="M4243" s="5" t="s">
        <v>119</v>
      </c>
      <c r="N4243" s="5">
        <f>VLOOKUP(M4243,[1]ArchetypeScores!E:N,10,FALSE)</f>
        <v>0</v>
      </c>
      <c r="O4243" s="5">
        <f>VLOOKUP(M4243,[1]ArchetypeScores!E:O,11,FALSE)</f>
        <v>-1</v>
      </c>
      <c r="P4243" s="5">
        <f>VLOOKUP(M4243,[1]ArchetypeScores!E:P,12,FALSE)</f>
        <v>0</v>
      </c>
      <c r="Q4243" s="2" t="str">
        <f>VLOOKUP(M4243,[1]ArchetypeScores!E:W,19,FALSE)</f>
        <v>Untargeted</v>
      </c>
      <c r="R4243" s="2">
        <f>VLOOKUP(M4243,[1]ArchetypeScores!E:I,5,FALSE)</f>
        <v>0</v>
      </c>
      <c r="S4243" s="2">
        <f>VLOOKUP(M4243,[1]ArchetypeScores!E:K,7,FALSE)</f>
        <v>0</v>
      </c>
      <c r="T4243" s="2" t="str">
        <f t="shared" si="68"/>
        <v>Not A&amp;R positive</v>
      </c>
    </row>
    <row r="4244" spans="1:20" x14ac:dyDescent="0.3">
      <c r="A4244" s="2" t="s">
        <v>11222</v>
      </c>
      <c r="B4244" s="3" t="s">
        <v>11271</v>
      </c>
      <c r="C4244" s="3" t="s">
        <v>11272</v>
      </c>
      <c r="D4244" s="4">
        <v>49.49</v>
      </c>
      <c r="E4244" s="5" t="s">
        <v>11225</v>
      </c>
      <c r="F4244" s="4">
        <v>2.2813400000000001</v>
      </c>
      <c r="G4244" s="6">
        <v>48571</v>
      </c>
      <c r="H4244" s="3" t="s">
        <v>11273</v>
      </c>
      <c r="I4244" s="3" t="s">
        <v>11253</v>
      </c>
      <c r="J4244" s="3"/>
      <c r="K4244" s="5" t="s">
        <v>570</v>
      </c>
      <c r="L4244" s="5">
        <v>1</v>
      </c>
      <c r="M4244" s="5" t="s">
        <v>1113</v>
      </c>
      <c r="N4244" s="5">
        <f>VLOOKUP(M4244,[1]ArchetypeScores!E:N,10,FALSE)</f>
        <v>1</v>
      </c>
      <c r="O4244" s="5">
        <f>VLOOKUP(M4244,[1]ArchetypeScores!E:O,11,FALSE)</f>
        <v>-2</v>
      </c>
      <c r="P4244" s="5">
        <f>VLOOKUP(M4244,[1]ArchetypeScores!E:P,12,FALSE)</f>
        <v>-2</v>
      </c>
      <c r="Q4244" s="2" t="str">
        <f>VLOOKUP(M4244,[1]ArchetypeScores!E:W,19,FALSE)</f>
        <v>Energy and water</v>
      </c>
      <c r="R4244" s="2">
        <f>VLOOKUP(M4244,[1]ArchetypeScores!E:I,5,FALSE)</f>
        <v>0</v>
      </c>
      <c r="S4244" s="2">
        <f>VLOOKUP(M4244,[1]ArchetypeScores!E:K,7,FALSE)</f>
        <v>-1</v>
      </c>
      <c r="T4244" s="2" t="str">
        <f t="shared" si="68"/>
        <v>Not A&amp;R positive</v>
      </c>
    </row>
    <row r="4245" spans="1:20" x14ac:dyDescent="0.3">
      <c r="A4245" s="2" t="s">
        <v>11222</v>
      </c>
      <c r="B4245" s="3" t="s">
        <v>11274</v>
      </c>
      <c r="C4245" s="3" t="s">
        <v>11275</v>
      </c>
      <c r="D4245" s="4">
        <v>3</v>
      </c>
      <c r="E4245" s="5" t="s">
        <v>11225</v>
      </c>
      <c r="F4245" s="4">
        <v>0.12902</v>
      </c>
      <c r="G4245" s="6">
        <v>48596</v>
      </c>
      <c r="H4245" s="3" t="s">
        <v>11276</v>
      </c>
      <c r="I4245" s="3"/>
      <c r="J4245" s="3"/>
      <c r="K4245" s="5" t="s">
        <v>2091</v>
      </c>
      <c r="L4245" s="5">
        <v>6</v>
      </c>
      <c r="M4245" s="5" t="s">
        <v>2092</v>
      </c>
      <c r="N4245" s="5">
        <f>VLOOKUP(M4245,[1]ArchetypeScores!E:N,10,FALSE)</f>
        <v>0</v>
      </c>
      <c r="O4245" s="5">
        <f>VLOOKUP(M4245,[1]ArchetypeScores!E:O,11,FALSE)</f>
        <v>-1</v>
      </c>
      <c r="P4245" s="5">
        <f>VLOOKUP(M4245,[1]ArchetypeScores!E:P,12,FALSE)</f>
        <v>0</v>
      </c>
      <c r="Q4245" s="2" t="str">
        <f>VLOOKUP(M4245,[1]ArchetypeScores!E:W,19,FALSE)</f>
        <v>Untargeted</v>
      </c>
      <c r="R4245" s="2">
        <f>VLOOKUP(M4245,[1]ArchetypeScores!E:I,5,FALSE)</f>
        <v>0</v>
      </c>
      <c r="S4245" s="2">
        <f>VLOOKUP(M4245,[1]ArchetypeScores!E:K,7,FALSE)</f>
        <v>0</v>
      </c>
      <c r="T4245" s="2" t="str">
        <f t="shared" si="68"/>
        <v>Not A&amp;R positive</v>
      </c>
    </row>
    <row r="4246" spans="1:20" x14ac:dyDescent="0.3">
      <c r="A4246" s="2" t="s">
        <v>11222</v>
      </c>
      <c r="B4246" s="3" t="s">
        <v>11277</v>
      </c>
      <c r="C4246" s="3" t="s">
        <v>11278</v>
      </c>
      <c r="D4246" s="4">
        <v>3</v>
      </c>
      <c r="E4246" s="5" t="s">
        <v>11225</v>
      </c>
      <c r="F4246" s="4">
        <v>0.12902</v>
      </c>
      <c r="G4246" s="6">
        <v>48598</v>
      </c>
      <c r="H4246" s="3" t="s">
        <v>11276</v>
      </c>
      <c r="I4246" s="3"/>
      <c r="J4246" s="3"/>
      <c r="K4246" s="5" t="s">
        <v>392</v>
      </c>
      <c r="L4246" s="5">
        <v>1</v>
      </c>
      <c r="M4246" s="5" t="s">
        <v>393</v>
      </c>
      <c r="N4246" s="5">
        <f>VLOOKUP(M4246,[1]ArchetypeScores!E:N,10,FALSE)</f>
        <v>0</v>
      </c>
      <c r="O4246" s="5">
        <f>VLOOKUP(M4246,[1]ArchetypeScores!E:O,11,FALSE)</f>
        <v>-1</v>
      </c>
      <c r="P4246" s="5">
        <f>VLOOKUP(M4246,[1]ArchetypeScores!E:P,12,FALSE)</f>
        <v>0</v>
      </c>
      <c r="Q4246" s="2" t="str">
        <f>VLOOKUP(M4246,[1]ArchetypeScores!E:W,19,FALSE)</f>
        <v>Other sector</v>
      </c>
      <c r="R4246" s="2">
        <f>VLOOKUP(M4246,[1]ArchetypeScores!E:I,5,FALSE)</f>
        <v>0</v>
      </c>
      <c r="S4246" s="2">
        <f>VLOOKUP(M4246,[1]ArchetypeScores!E:K,7,FALSE)</f>
        <v>0</v>
      </c>
      <c r="T4246" s="2" t="str">
        <f t="shared" si="68"/>
        <v>Not A&amp;R positive</v>
      </c>
    </row>
    <row r="4247" spans="1:20" x14ac:dyDescent="0.3">
      <c r="A4247" s="2" t="s">
        <v>11222</v>
      </c>
      <c r="B4247" s="3" t="s">
        <v>11279</v>
      </c>
      <c r="C4247" s="3" t="s">
        <v>11280</v>
      </c>
      <c r="D4247" s="4">
        <v>3</v>
      </c>
      <c r="E4247" s="5" t="s">
        <v>11225</v>
      </c>
      <c r="F4247" s="4">
        <v>0.12902</v>
      </c>
      <c r="G4247" s="6">
        <v>48597</v>
      </c>
      <c r="H4247" s="3" t="s">
        <v>11276</v>
      </c>
      <c r="I4247" s="3"/>
      <c r="J4247" s="3"/>
      <c r="K4247" s="5" t="s">
        <v>118</v>
      </c>
      <c r="L4247" s="5">
        <v>2</v>
      </c>
      <c r="M4247" s="5" t="s">
        <v>226</v>
      </c>
      <c r="N4247" s="5">
        <f>VLOOKUP(M4247,[1]ArchetypeScores!E:N,10,FALSE)</f>
        <v>0</v>
      </c>
      <c r="O4247" s="5">
        <f>VLOOKUP(M4247,[1]ArchetypeScores!E:O,11,FALSE)</f>
        <v>-1</v>
      </c>
      <c r="P4247" s="5">
        <f>VLOOKUP(M4247,[1]ArchetypeScores!E:P,12,FALSE)</f>
        <v>0</v>
      </c>
      <c r="Q4247" s="2" t="str">
        <f>VLOOKUP(M4247,[1]ArchetypeScores!E:W,19,FALSE)</f>
        <v>Untargeted</v>
      </c>
      <c r="R4247" s="2">
        <f>VLOOKUP(M4247,[1]ArchetypeScores!E:I,5,FALSE)</f>
        <v>0</v>
      </c>
      <c r="S4247" s="2">
        <f>VLOOKUP(M4247,[1]ArchetypeScores!E:K,7,FALSE)</f>
        <v>0</v>
      </c>
      <c r="T4247" s="2" t="str">
        <f t="shared" si="68"/>
        <v>Not A&amp;R positive</v>
      </c>
    </row>
    <row r="4248" spans="1:20" x14ac:dyDescent="0.3">
      <c r="A4248" s="2" t="s">
        <v>11222</v>
      </c>
      <c r="B4248" s="3" t="s">
        <v>11281</v>
      </c>
      <c r="C4248" s="3" t="s">
        <v>11282</v>
      </c>
      <c r="D4248" s="4">
        <v>10</v>
      </c>
      <c r="E4248" s="5" t="s">
        <v>11225</v>
      </c>
      <c r="F4248" s="4">
        <v>0.46200999999999998</v>
      </c>
      <c r="G4248" s="6">
        <v>48619</v>
      </c>
      <c r="H4248" s="3" t="s">
        <v>11283</v>
      </c>
      <c r="I4248" s="3"/>
      <c r="J4248" s="3"/>
      <c r="K4248" s="5" t="s">
        <v>112</v>
      </c>
      <c r="L4248" s="5" t="s">
        <v>112</v>
      </c>
      <c r="M4248" s="5" t="s">
        <v>961</v>
      </c>
      <c r="N4248" s="5">
        <f>VLOOKUP(M4248,[1]ArchetypeScores!E:N,10,FALSE)</f>
        <v>0</v>
      </c>
      <c r="O4248" s="5">
        <f>VLOOKUP(M4248,[1]ArchetypeScores!E:O,11,FALSE)</f>
        <v>0</v>
      </c>
      <c r="P4248" s="5">
        <f>VLOOKUP(M4248,[1]ArchetypeScores!E:P,12,FALSE)</f>
        <v>0</v>
      </c>
      <c r="Q4248" s="2" t="str">
        <f>VLOOKUP(M4248,[1]ArchetypeScores!E:W,19,FALSE)</f>
        <v>Untargeted</v>
      </c>
      <c r="R4248" s="2">
        <f>VLOOKUP(M4248,[1]ArchetypeScores!E:I,5,FALSE)</f>
        <v>0</v>
      </c>
      <c r="S4248" s="2">
        <f>VLOOKUP(M4248,[1]ArchetypeScores!E:K,7,FALSE)</f>
        <v>0</v>
      </c>
      <c r="T4248" s="2" t="str">
        <f t="shared" si="68"/>
        <v>Not A&amp;R positive</v>
      </c>
    </row>
    <row r="4249" spans="1:20" x14ac:dyDescent="0.3">
      <c r="A4249" s="2" t="s">
        <v>11222</v>
      </c>
      <c r="B4249" s="3" t="s">
        <v>11284</v>
      </c>
      <c r="C4249" s="3" t="s">
        <v>11285</v>
      </c>
      <c r="D4249" s="4">
        <v>40</v>
      </c>
      <c r="E4249" s="5" t="s">
        <v>11225</v>
      </c>
      <c r="F4249" s="4">
        <v>1.9623699999999999</v>
      </c>
      <c r="G4249" s="6">
        <v>48616</v>
      </c>
      <c r="H4249" s="3" t="s">
        <v>11286</v>
      </c>
      <c r="I4249" s="3"/>
      <c r="J4249" s="3"/>
      <c r="K4249" s="5" t="s">
        <v>112</v>
      </c>
      <c r="L4249" s="5" t="s">
        <v>112</v>
      </c>
      <c r="M4249" s="5" t="s">
        <v>961</v>
      </c>
      <c r="N4249" s="5">
        <f>VLOOKUP(M4249,[1]ArchetypeScores!E:N,10,FALSE)</f>
        <v>0</v>
      </c>
      <c r="O4249" s="5">
        <f>VLOOKUP(M4249,[1]ArchetypeScores!E:O,11,FALSE)</f>
        <v>0</v>
      </c>
      <c r="P4249" s="5">
        <f>VLOOKUP(M4249,[1]ArchetypeScores!E:P,12,FALSE)</f>
        <v>0</v>
      </c>
      <c r="Q4249" s="2" t="str">
        <f>VLOOKUP(M4249,[1]ArchetypeScores!E:W,19,FALSE)</f>
        <v>Untargeted</v>
      </c>
      <c r="R4249" s="2">
        <f>VLOOKUP(M4249,[1]ArchetypeScores!E:I,5,FALSE)</f>
        <v>0</v>
      </c>
      <c r="S4249" s="2">
        <f>VLOOKUP(M4249,[1]ArchetypeScores!E:K,7,FALSE)</f>
        <v>0</v>
      </c>
      <c r="T4249" s="2" t="str">
        <f t="shared" si="68"/>
        <v>Not A&amp;R positive</v>
      </c>
    </row>
    <row r="4250" spans="1:20" x14ac:dyDescent="0.3">
      <c r="A4250" s="2" t="s">
        <v>11222</v>
      </c>
      <c r="B4250" s="3" t="s">
        <v>11287</v>
      </c>
      <c r="C4250" s="3" t="s">
        <v>11288</v>
      </c>
      <c r="D4250" s="4">
        <v>35</v>
      </c>
      <c r="E4250" s="5" t="s">
        <v>11225</v>
      </c>
      <c r="F4250" s="4">
        <v>1.42822</v>
      </c>
      <c r="G4250" s="6">
        <v>48582</v>
      </c>
      <c r="H4250" s="3" t="s">
        <v>11289</v>
      </c>
      <c r="I4250" s="3"/>
      <c r="J4250" s="3"/>
      <c r="K4250" s="5" t="s">
        <v>118</v>
      </c>
      <c r="L4250" s="5">
        <v>4</v>
      </c>
      <c r="M4250" s="5" t="s">
        <v>119</v>
      </c>
      <c r="N4250" s="5">
        <f>VLOOKUP(M4250,[1]ArchetypeScores!E:N,10,FALSE)</f>
        <v>0</v>
      </c>
      <c r="O4250" s="5">
        <f>VLOOKUP(M4250,[1]ArchetypeScores!E:O,11,FALSE)</f>
        <v>-1</v>
      </c>
      <c r="P4250" s="5">
        <f>VLOOKUP(M4250,[1]ArchetypeScores!E:P,12,FALSE)</f>
        <v>0</v>
      </c>
      <c r="Q4250" s="2" t="str">
        <f>VLOOKUP(M4250,[1]ArchetypeScores!E:W,19,FALSE)</f>
        <v>Untargeted</v>
      </c>
      <c r="R4250" s="2">
        <f>VLOOKUP(M4250,[1]ArchetypeScores!E:I,5,FALSE)</f>
        <v>0</v>
      </c>
      <c r="S4250" s="2">
        <f>VLOOKUP(M4250,[1]ArchetypeScores!E:K,7,FALSE)</f>
        <v>0</v>
      </c>
      <c r="T4250" s="2" t="str">
        <f t="shared" si="68"/>
        <v>Not A&amp;R positive</v>
      </c>
    </row>
    <row r="4251" spans="1:20" x14ac:dyDescent="0.3">
      <c r="A4251" s="2" t="s">
        <v>11222</v>
      </c>
      <c r="B4251" s="3" t="s">
        <v>11290</v>
      </c>
      <c r="C4251" s="3" t="s">
        <v>11291</v>
      </c>
      <c r="D4251" s="4">
        <v>80</v>
      </c>
      <c r="E4251" s="5" t="s">
        <v>11225</v>
      </c>
      <c r="F4251" s="4">
        <v>3.3515999999999999</v>
      </c>
      <c r="G4251" s="6">
        <v>48578</v>
      </c>
      <c r="H4251" s="3" t="s">
        <v>11292</v>
      </c>
      <c r="I4251" s="3"/>
      <c r="J4251" s="3"/>
      <c r="K4251" s="5" t="s">
        <v>118</v>
      </c>
      <c r="L4251" s="5">
        <v>4</v>
      </c>
      <c r="M4251" s="5" t="s">
        <v>119</v>
      </c>
      <c r="N4251" s="5">
        <f>VLOOKUP(M4251,[1]ArchetypeScores!E:N,10,FALSE)</f>
        <v>0</v>
      </c>
      <c r="O4251" s="5">
        <f>VLOOKUP(M4251,[1]ArchetypeScores!E:O,11,FALSE)</f>
        <v>-1</v>
      </c>
      <c r="P4251" s="5">
        <f>VLOOKUP(M4251,[1]ArchetypeScores!E:P,12,FALSE)</f>
        <v>0</v>
      </c>
      <c r="Q4251" s="2" t="str">
        <f>VLOOKUP(M4251,[1]ArchetypeScores!E:W,19,FALSE)</f>
        <v>Untargeted</v>
      </c>
      <c r="R4251" s="2">
        <f>VLOOKUP(M4251,[1]ArchetypeScores!E:I,5,FALSE)</f>
        <v>0</v>
      </c>
      <c r="S4251" s="2">
        <f>VLOOKUP(M4251,[1]ArchetypeScores!E:K,7,FALSE)</f>
        <v>0</v>
      </c>
      <c r="T4251" s="2" t="str">
        <f t="shared" si="68"/>
        <v>Not A&amp;R positive</v>
      </c>
    </row>
    <row r="4252" spans="1:20" x14ac:dyDescent="0.3">
      <c r="A4252" s="2" t="s">
        <v>11222</v>
      </c>
      <c r="B4252" s="3" t="s">
        <v>11293</v>
      </c>
      <c r="C4252" s="3" t="s">
        <v>11294</v>
      </c>
      <c r="D4252" s="4"/>
      <c r="E4252" s="5" t="s">
        <v>11225</v>
      </c>
      <c r="F4252" s="4">
        <v>0</v>
      </c>
      <c r="G4252" s="6">
        <v>48584</v>
      </c>
      <c r="H4252" s="3" t="s">
        <v>11295</v>
      </c>
      <c r="I4252" s="3" t="s">
        <v>11296</v>
      </c>
      <c r="J4252" s="3"/>
      <c r="K4252" s="5" t="s">
        <v>57</v>
      </c>
      <c r="L4252" s="5">
        <v>29</v>
      </c>
      <c r="M4252" s="5" t="s">
        <v>58</v>
      </c>
      <c r="N4252" s="5">
        <f>VLOOKUP(M4252,[1]ArchetypeScores!E:N,10,FALSE)</f>
        <v>0</v>
      </c>
      <c r="O4252" s="5">
        <f>VLOOKUP(M4252,[1]ArchetypeScores!E:O,11,FALSE)</f>
        <v>-1</v>
      </c>
      <c r="P4252" s="5">
        <f>VLOOKUP(M4252,[1]ArchetypeScores!E:P,12,FALSE)</f>
        <v>0</v>
      </c>
      <c r="Q4252" s="2" t="str">
        <f>VLOOKUP(M4252,[1]ArchetypeScores!E:W,19,FALSE)</f>
        <v>Untargeted</v>
      </c>
      <c r="R4252" s="2">
        <f>VLOOKUP(M4252,[1]ArchetypeScores!E:I,5,FALSE)</f>
        <v>0</v>
      </c>
      <c r="S4252" s="2">
        <f>VLOOKUP(M4252,[1]ArchetypeScores!E:K,7,FALSE)</f>
        <v>0</v>
      </c>
      <c r="T4252" s="2" t="str">
        <f t="shared" si="68"/>
        <v>Not A&amp;R positive</v>
      </c>
    </row>
    <row r="4253" spans="1:20" x14ac:dyDescent="0.3">
      <c r="A4253" s="2" t="s">
        <v>11222</v>
      </c>
      <c r="B4253" s="3" t="s">
        <v>11297</v>
      </c>
      <c r="C4253" s="3" t="s">
        <v>11298</v>
      </c>
      <c r="D4253" s="4"/>
      <c r="E4253" s="5" t="s">
        <v>11225</v>
      </c>
      <c r="F4253" s="4">
        <v>0</v>
      </c>
      <c r="G4253" s="6">
        <v>48579</v>
      </c>
      <c r="H4253" s="3" t="s">
        <v>11299</v>
      </c>
      <c r="I4253" s="3" t="s">
        <v>11296</v>
      </c>
      <c r="J4253" s="3"/>
      <c r="K4253" s="5" t="s">
        <v>291</v>
      </c>
      <c r="L4253" s="5">
        <v>4</v>
      </c>
      <c r="M4253" s="5" t="s">
        <v>292</v>
      </c>
      <c r="N4253" s="5">
        <f>VLOOKUP(M4253,[1]ArchetypeScores!E:N,10,FALSE)</f>
        <v>1</v>
      </c>
      <c r="O4253" s="5">
        <f>VLOOKUP(M4253,[1]ArchetypeScores!E:O,11,FALSE)</f>
        <v>0</v>
      </c>
      <c r="P4253" s="5">
        <f>VLOOKUP(M4253,[1]ArchetypeScores!E:P,12,FALSE)</f>
        <v>0</v>
      </c>
      <c r="Q4253" s="2" t="str">
        <f>VLOOKUP(M4253,[1]ArchetypeScores!E:W,19,FALSE)</f>
        <v>Education and training</v>
      </c>
      <c r="R4253" s="2">
        <f>VLOOKUP(M4253,[1]ArchetypeScores!E:I,5,FALSE)</f>
        <v>0</v>
      </c>
      <c r="S4253" s="2">
        <f>VLOOKUP(M4253,[1]ArchetypeScores!E:K,7,FALSE)</f>
        <v>0</v>
      </c>
      <c r="T4253" s="2" t="str">
        <f t="shared" si="68"/>
        <v>Not A&amp;R positive</v>
      </c>
    </row>
    <row r="4254" spans="1:20" x14ac:dyDescent="0.3">
      <c r="A4254" s="2" t="s">
        <v>11222</v>
      </c>
      <c r="B4254" s="3" t="s">
        <v>11300</v>
      </c>
      <c r="C4254" s="3" t="s">
        <v>11301</v>
      </c>
      <c r="D4254" s="4">
        <v>65</v>
      </c>
      <c r="E4254" s="5" t="s">
        <v>11225</v>
      </c>
      <c r="F4254" s="4">
        <v>2.6719599999999999</v>
      </c>
      <c r="G4254" s="6">
        <v>48590</v>
      </c>
      <c r="H4254" s="3" t="s">
        <v>11266</v>
      </c>
      <c r="I4254" s="3"/>
      <c r="J4254" s="3"/>
      <c r="K4254" s="5" t="s">
        <v>31</v>
      </c>
      <c r="L4254" s="5">
        <v>2</v>
      </c>
      <c r="M4254" s="5" t="s">
        <v>1819</v>
      </c>
      <c r="N4254" s="5">
        <f>VLOOKUP(M4254,[1]ArchetypeScores!E:N,10,FALSE)</f>
        <v>0</v>
      </c>
      <c r="O4254" s="5">
        <f>VLOOKUP(M4254,[1]ArchetypeScores!E:O,11,FALSE)</f>
        <v>-2</v>
      </c>
      <c r="P4254" s="5">
        <f>VLOOKUP(M4254,[1]ArchetypeScores!E:P,12,FALSE)</f>
        <v>0</v>
      </c>
      <c r="Q4254" s="2" t="str">
        <f>VLOOKUP(M4254,[1]ArchetypeScores!E:W,19,FALSE)</f>
        <v>Energy and water</v>
      </c>
      <c r="R4254" s="2">
        <f>VLOOKUP(M4254,[1]ArchetypeScores!E:I,5,FALSE)</f>
        <v>0</v>
      </c>
      <c r="S4254" s="2">
        <f>VLOOKUP(M4254,[1]ArchetypeScores!E:K,7,FALSE)</f>
        <v>0</v>
      </c>
      <c r="T4254" s="2" t="str">
        <f t="shared" si="68"/>
        <v>Not A&amp;R positive</v>
      </c>
    </row>
    <row r="4255" spans="1:20" x14ac:dyDescent="0.3">
      <c r="A4255" s="2" t="s">
        <v>11222</v>
      </c>
      <c r="B4255" s="3" t="s">
        <v>11302</v>
      </c>
      <c r="C4255" s="3" t="s">
        <v>11303</v>
      </c>
      <c r="D4255" s="4"/>
      <c r="E4255" s="5" t="s">
        <v>11225</v>
      </c>
      <c r="F4255" s="4">
        <v>0</v>
      </c>
      <c r="G4255" s="6">
        <v>48585</v>
      </c>
      <c r="H4255" s="3" t="s">
        <v>11304</v>
      </c>
      <c r="I4255" s="3"/>
      <c r="J4255" s="3"/>
      <c r="K4255" s="5" t="s">
        <v>118</v>
      </c>
      <c r="L4255" s="5">
        <v>3</v>
      </c>
      <c r="M4255" s="5" t="s">
        <v>168</v>
      </c>
      <c r="N4255" s="5">
        <f>VLOOKUP(M4255,[1]ArchetypeScores!E:N,10,FALSE)</f>
        <v>0</v>
      </c>
      <c r="O4255" s="5">
        <f>VLOOKUP(M4255,[1]ArchetypeScores!E:O,11,FALSE)</f>
        <v>-1</v>
      </c>
      <c r="P4255" s="5">
        <f>VLOOKUP(M4255,[1]ArchetypeScores!E:P,12,FALSE)</f>
        <v>0</v>
      </c>
      <c r="Q4255" s="2" t="str">
        <f>VLOOKUP(M4255,[1]ArchetypeScores!E:W,19,FALSE)</f>
        <v>Untargeted</v>
      </c>
      <c r="R4255" s="2">
        <f>VLOOKUP(M4255,[1]ArchetypeScores!E:I,5,FALSE)</f>
        <v>0</v>
      </c>
      <c r="S4255" s="2">
        <f>VLOOKUP(M4255,[1]ArchetypeScores!E:K,7,FALSE)</f>
        <v>0</v>
      </c>
      <c r="T4255" s="2" t="str">
        <f t="shared" si="68"/>
        <v>Not A&amp;R positive</v>
      </c>
    </row>
    <row r="4256" spans="1:20" x14ac:dyDescent="0.3">
      <c r="A4256" s="2" t="s">
        <v>11222</v>
      </c>
      <c r="B4256" s="3" t="s">
        <v>11305</v>
      </c>
      <c r="C4256" s="3" t="s">
        <v>11306</v>
      </c>
      <c r="D4256" s="4">
        <v>218</v>
      </c>
      <c r="E4256" s="5" t="s">
        <v>11225</v>
      </c>
      <c r="F4256" s="4">
        <v>10.772030000000001</v>
      </c>
      <c r="G4256" s="6">
        <v>48608</v>
      </c>
      <c r="H4256" s="3" t="s">
        <v>11307</v>
      </c>
      <c r="I4256" s="3"/>
      <c r="J4256" s="3"/>
      <c r="K4256" s="5" t="s">
        <v>118</v>
      </c>
      <c r="L4256" s="5">
        <v>4</v>
      </c>
      <c r="M4256" s="5" t="s">
        <v>119</v>
      </c>
      <c r="N4256" s="5">
        <f>VLOOKUP(M4256,[1]ArchetypeScores!E:N,10,FALSE)</f>
        <v>0</v>
      </c>
      <c r="O4256" s="5">
        <f>VLOOKUP(M4256,[1]ArchetypeScores!E:O,11,FALSE)</f>
        <v>-1</v>
      </c>
      <c r="P4256" s="5">
        <f>VLOOKUP(M4256,[1]ArchetypeScores!E:P,12,FALSE)</f>
        <v>0</v>
      </c>
      <c r="Q4256" s="2" t="str">
        <f>VLOOKUP(M4256,[1]ArchetypeScores!E:W,19,FALSE)</f>
        <v>Untargeted</v>
      </c>
      <c r="R4256" s="2">
        <f>VLOOKUP(M4256,[1]ArchetypeScores!E:I,5,FALSE)</f>
        <v>0</v>
      </c>
      <c r="S4256" s="2">
        <f>VLOOKUP(M4256,[1]ArchetypeScores!E:K,7,FALSE)</f>
        <v>0</v>
      </c>
      <c r="T4256" s="2" t="str">
        <f t="shared" si="68"/>
        <v>Not A&amp;R positive</v>
      </c>
    </row>
    <row r="4257" spans="1:20" x14ac:dyDescent="0.3">
      <c r="A4257" s="2" t="s">
        <v>11222</v>
      </c>
      <c r="B4257" s="3" t="s">
        <v>11305</v>
      </c>
      <c r="C4257" s="3" t="s">
        <v>11308</v>
      </c>
      <c r="D4257" s="4"/>
      <c r="E4257" s="5" t="s">
        <v>11225</v>
      </c>
      <c r="F4257" s="4">
        <v>0</v>
      </c>
      <c r="G4257" s="6">
        <v>48609</v>
      </c>
      <c r="H4257" s="3" t="s">
        <v>11307</v>
      </c>
      <c r="I4257" s="3"/>
      <c r="J4257" s="3"/>
      <c r="K4257" s="5" t="s">
        <v>118</v>
      </c>
      <c r="L4257" s="5">
        <v>4</v>
      </c>
      <c r="M4257" s="5" t="s">
        <v>119</v>
      </c>
      <c r="N4257" s="5">
        <f>VLOOKUP(M4257,[1]ArchetypeScores!E:N,10,FALSE)</f>
        <v>0</v>
      </c>
      <c r="O4257" s="5">
        <f>VLOOKUP(M4257,[1]ArchetypeScores!E:O,11,FALSE)</f>
        <v>-1</v>
      </c>
      <c r="P4257" s="5">
        <f>VLOOKUP(M4257,[1]ArchetypeScores!E:P,12,FALSE)</f>
        <v>0</v>
      </c>
      <c r="Q4257" s="2" t="str">
        <f>VLOOKUP(M4257,[1]ArchetypeScores!E:W,19,FALSE)</f>
        <v>Untargeted</v>
      </c>
      <c r="R4257" s="2">
        <f>VLOOKUP(M4257,[1]ArchetypeScores!E:I,5,FALSE)</f>
        <v>0</v>
      </c>
      <c r="S4257" s="2">
        <f>VLOOKUP(M4257,[1]ArchetypeScores!E:K,7,FALSE)</f>
        <v>0</v>
      </c>
      <c r="T4257" s="2" t="str">
        <f t="shared" si="68"/>
        <v>Not A&amp;R positive</v>
      </c>
    </row>
    <row r="4258" spans="1:20" x14ac:dyDescent="0.3">
      <c r="A4258" s="2" t="s">
        <v>11222</v>
      </c>
      <c r="B4258" s="3" t="s">
        <v>11309</v>
      </c>
      <c r="C4258" s="3" t="s">
        <v>11310</v>
      </c>
      <c r="D4258" s="4">
        <v>3</v>
      </c>
      <c r="E4258" s="5" t="s">
        <v>11225</v>
      </c>
      <c r="F4258" s="4">
        <v>0.12106</v>
      </c>
      <c r="G4258" s="6">
        <v>48581</v>
      </c>
      <c r="H4258" s="3" t="s">
        <v>11295</v>
      </c>
      <c r="I4258" s="3"/>
      <c r="J4258" s="3"/>
      <c r="K4258" s="5" t="s">
        <v>57</v>
      </c>
      <c r="L4258" s="5">
        <v>29</v>
      </c>
      <c r="M4258" s="5" t="s">
        <v>58</v>
      </c>
      <c r="N4258" s="5">
        <f>VLOOKUP(M4258,[1]ArchetypeScores!E:N,10,FALSE)</f>
        <v>0</v>
      </c>
      <c r="O4258" s="5">
        <f>VLOOKUP(M4258,[1]ArchetypeScores!E:O,11,FALSE)</f>
        <v>-1</v>
      </c>
      <c r="P4258" s="5">
        <f>VLOOKUP(M4258,[1]ArchetypeScores!E:P,12,FALSE)</f>
        <v>0</v>
      </c>
      <c r="Q4258" s="2" t="str">
        <f>VLOOKUP(M4258,[1]ArchetypeScores!E:W,19,FALSE)</f>
        <v>Untargeted</v>
      </c>
      <c r="R4258" s="2">
        <f>VLOOKUP(M4258,[1]ArchetypeScores!E:I,5,FALSE)</f>
        <v>0</v>
      </c>
      <c r="S4258" s="2">
        <f>VLOOKUP(M4258,[1]ArchetypeScores!E:K,7,FALSE)</f>
        <v>0</v>
      </c>
      <c r="T4258" s="2" t="str">
        <f t="shared" si="68"/>
        <v>Not A&amp;R positive</v>
      </c>
    </row>
    <row r="4259" spans="1:20" x14ac:dyDescent="0.3">
      <c r="A4259" s="2" t="s">
        <v>11222</v>
      </c>
      <c r="B4259" s="3" t="s">
        <v>11311</v>
      </c>
      <c r="C4259" s="3" t="s">
        <v>11312</v>
      </c>
      <c r="D4259" s="4"/>
      <c r="E4259" s="5" t="s">
        <v>11225</v>
      </c>
      <c r="F4259" s="4">
        <v>0</v>
      </c>
      <c r="G4259" s="6">
        <v>48613</v>
      </c>
      <c r="H4259" s="3" t="s">
        <v>11313</v>
      </c>
      <c r="I4259" s="3"/>
      <c r="J4259" s="3"/>
      <c r="K4259" s="5" t="s">
        <v>112</v>
      </c>
      <c r="L4259" s="5" t="s">
        <v>112</v>
      </c>
      <c r="M4259" s="5" t="s">
        <v>961</v>
      </c>
      <c r="N4259" s="5">
        <f>VLOOKUP(M4259,[1]ArchetypeScores!E:N,10,FALSE)</f>
        <v>0</v>
      </c>
      <c r="O4259" s="5">
        <f>VLOOKUP(M4259,[1]ArchetypeScores!E:O,11,FALSE)</f>
        <v>0</v>
      </c>
      <c r="P4259" s="5">
        <f>VLOOKUP(M4259,[1]ArchetypeScores!E:P,12,FALSE)</f>
        <v>0</v>
      </c>
      <c r="Q4259" s="2" t="str">
        <f>VLOOKUP(M4259,[1]ArchetypeScores!E:W,19,FALSE)</f>
        <v>Untargeted</v>
      </c>
      <c r="R4259" s="2">
        <f>VLOOKUP(M4259,[1]ArchetypeScores!E:I,5,FALSE)</f>
        <v>0</v>
      </c>
      <c r="S4259" s="2">
        <f>VLOOKUP(M4259,[1]ArchetypeScores!E:K,7,FALSE)</f>
        <v>0</v>
      </c>
      <c r="T4259" s="2" t="str">
        <f t="shared" si="68"/>
        <v>Not A&amp;R positive</v>
      </c>
    </row>
    <row r="4260" spans="1:20" x14ac:dyDescent="0.3">
      <c r="A4260" s="2" t="s">
        <v>11222</v>
      </c>
      <c r="B4260" s="3" t="s">
        <v>11314</v>
      </c>
      <c r="C4260" s="3" t="s">
        <v>11315</v>
      </c>
      <c r="D4260" s="4"/>
      <c r="E4260" s="5" t="s">
        <v>11225</v>
      </c>
      <c r="F4260" s="4">
        <v>0</v>
      </c>
      <c r="G4260" s="6">
        <v>48569</v>
      </c>
      <c r="H4260" s="3" t="s">
        <v>11316</v>
      </c>
      <c r="I4260" s="3"/>
      <c r="J4260" s="3"/>
      <c r="K4260" s="5" t="s">
        <v>61</v>
      </c>
      <c r="L4260" s="5">
        <v>4</v>
      </c>
      <c r="M4260" s="5" t="s">
        <v>433</v>
      </c>
      <c r="N4260" s="5">
        <f>VLOOKUP(M4260,[1]ArchetypeScores!E:N,10,FALSE)</f>
        <v>0</v>
      </c>
      <c r="O4260" s="5">
        <f>VLOOKUP(M4260,[1]ArchetypeScores!E:O,11,FALSE)</f>
        <v>0</v>
      </c>
      <c r="P4260" s="5">
        <f>VLOOKUP(M4260,[1]ArchetypeScores!E:P,12,FALSE)</f>
        <v>0</v>
      </c>
      <c r="Q4260" s="2" t="str">
        <f>VLOOKUP(M4260,[1]ArchetypeScores!E:W,19,FALSE)</f>
        <v>Health care</v>
      </c>
      <c r="R4260" s="2">
        <f>VLOOKUP(M4260,[1]ArchetypeScores!E:I,5,FALSE)</f>
        <v>0</v>
      </c>
      <c r="S4260" s="2">
        <f>VLOOKUP(M4260,[1]ArchetypeScores!E:K,7,FALSE)</f>
        <v>0</v>
      </c>
      <c r="T4260" s="2" t="str">
        <f t="shared" si="68"/>
        <v>Not A&amp;R positive</v>
      </c>
    </row>
    <row r="4261" spans="1:20" x14ac:dyDescent="0.3">
      <c r="A4261" s="2" t="s">
        <v>11222</v>
      </c>
      <c r="B4261" s="3" t="s">
        <v>11317</v>
      </c>
      <c r="C4261" s="3" t="s">
        <v>11318</v>
      </c>
      <c r="D4261" s="4">
        <v>35</v>
      </c>
      <c r="E4261" s="5" t="s">
        <v>11225</v>
      </c>
      <c r="F4261" s="4">
        <v>1.43875</v>
      </c>
      <c r="G4261" s="6">
        <v>48592</v>
      </c>
      <c r="H4261" s="3" t="s">
        <v>11266</v>
      </c>
      <c r="I4261" s="3"/>
      <c r="J4261" s="3"/>
      <c r="K4261" s="5" t="s">
        <v>229</v>
      </c>
      <c r="L4261" s="5">
        <v>5</v>
      </c>
      <c r="M4261" s="5" t="s">
        <v>2160</v>
      </c>
      <c r="N4261" s="5">
        <f>VLOOKUP(M4261,[1]ArchetypeScores!E:N,10,FALSE)</f>
        <v>1</v>
      </c>
      <c r="O4261" s="5">
        <f>VLOOKUP(M4261,[1]ArchetypeScores!E:O,11,FALSE)</f>
        <v>-2</v>
      </c>
      <c r="P4261" s="5">
        <f>VLOOKUP(M4261,[1]ArchetypeScores!E:P,12,FALSE)</f>
        <v>1</v>
      </c>
      <c r="Q4261" s="2" t="str">
        <f>VLOOKUP(M4261,[1]ArchetypeScores!E:W,19,FALSE)</f>
        <v>Industrials - transportation</v>
      </c>
      <c r="R4261" s="2">
        <f>VLOOKUP(M4261,[1]ArchetypeScores!E:I,5,FALSE)</f>
        <v>0</v>
      </c>
      <c r="S4261" s="2">
        <f>VLOOKUP(M4261,[1]ArchetypeScores!E:K,7,FALSE)</f>
        <v>-1</v>
      </c>
      <c r="T4261" s="2" t="str">
        <f t="shared" si="68"/>
        <v>Not A&amp;R positive</v>
      </c>
    </row>
    <row r="4262" spans="1:20" x14ac:dyDescent="0.3">
      <c r="A4262" s="2" t="s">
        <v>11222</v>
      </c>
      <c r="B4262" s="3" t="s">
        <v>11319</v>
      </c>
      <c r="C4262" s="3" t="s">
        <v>11320</v>
      </c>
      <c r="D4262" s="4">
        <v>2.1</v>
      </c>
      <c r="E4262" s="5" t="s">
        <v>11225</v>
      </c>
      <c r="F4262" s="4">
        <v>0.10405</v>
      </c>
      <c r="G4262" s="6">
        <v>48617</v>
      </c>
      <c r="H4262" s="3" t="s">
        <v>11321</v>
      </c>
      <c r="I4262" s="3"/>
      <c r="J4262" s="3"/>
      <c r="K4262" s="5" t="s">
        <v>229</v>
      </c>
      <c r="L4262" s="5">
        <v>1</v>
      </c>
      <c r="M4262" s="5" t="s">
        <v>528</v>
      </c>
      <c r="N4262" s="5">
        <f>VLOOKUP(M4262,[1]ArchetypeScores!E:N,10,FALSE)</f>
        <v>1</v>
      </c>
      <c r="O4262" s="5">
        <f>VLOOKUP(M4262,[1]ArchetypeScores!E:O,11,FALSE)</f>
        <v>-2</v>
      </c>
      <c r="P4262" s="5">
        <f>VLOOKUP(M4262,[1]ArchetypeScores!E:P,12,FALSE)</f>
        <v>0</v>
      </c>
      <c r="Q4262" s="2" t="str">
        <f>VLOOKUP(M4262,[1]ArchetypeScores!E:W,19,FALSE)</f>
        <v>Industrials - transportation</v>
      </c>
      <c r="R4262" s="2">
        <f>VLOOKUP(M4262,[1]ArchetypeScores!E:I,5,FALSE)</f>
        <v>0</v>
      </c>
      <c r="S4262" s="2">
        <f>VLOOKUP(M4262,[1]ArchetypeScores!E:K,7,FALSE)</f>
        <v>-1</v>
      </c>
      <c r="T4262" s="2" t="str">
        <f t="shared" si="68"/>
        <v>Not A&amp;R positive</v>
      </c>
    </row>
    <row r="4263" spans="1:20" x14ac:dyDescent="0.3">
      <c r="A4263" s="2" t="s">
        <v>11222</v>
      </c>
      <c r="B4263" s="3" t="s">
        <v>11322</v>
      </c>
      <c r="C4263" s="3" t="s">
        <v>11323</v>
      </c>
      <c r="D4263" s="4">
        <v>79</v>
      </c>
      <c r="E4263" s="5" t="s">
        <v>11225</v>
      </c>
      <c r="F4263" s="4">
        <v>3.6416599999999999</v>
      </c>
      <c r="G4263" s="6">
        <v>48573</v>
      </c>
      <c r="H4263" s="3" t="s">
        <v>11273</v>
      </c>
      <c r="I4263" s="3" t="s">
        <v>11253</v>
      </c>
      <c r="J4263" s="3"/>
      <c r="K4263" s="5" t="s">
        <v>229</v>
      </c>
      <c r="L4263" s="5">
        <v>1</v>
      </c>
      <c r="M4263" s="5" t="s">
        <v>528</v>
      </c>
      <c r="N4263" s="5">
        <f>VLOOKUP(M4263,[1]ArchetypeScores!E:N,10,FALSE)</f>
        <v>1</v>
      </c>
      <c r="O4263" s="5">
        <f>VLOOKUP(M4263,[1]ArchetypeScores!E:O,11,FALSE)</f>
        <v>-2</v>
      </c>
      <c r="P4263" s="5">
        <f>VLOOKUP(M4263,[1]ArchetypeScores!E:P,12,FALSE)</f>
        <v>0</v>
      </c>
      <c r="Q4263" s="2" t="str">
        <f>VLOOKUP(M4263,[1]ArchetypeScores!E:W,19,FALSE)</f>
        <v>Industrials - transportation</v>
      </c>
      <c r="R4263" s="2">
        <f>VLOOKUP(M4263,[1]ArchetypeScores!E:I,5,FALSE)</f>
        <v>0</v>
      </c>
      <c r="S4263" s="2">
        <f>VLOOKUP(M4263,[1]ArchetypeScores!E:K,7,FALSE)</f>
        <v>-1</v>
      </c>
      <c r="T4263" s="2" t="str">
        <f t="shared" si="68"/>
        <v>Not A&amp;R positive</v>
      </c>
    </row>
    <row r="4264" spans="1:20" x14ac:dyDescent="0.3">
      <c r="A4264" s="2" t="s">
        <v>11222</v>
      </c>
      <c r="B4264" s="3" t="s">
        <v>11324</v>
      </c>
      <c r="C4264" s="3" t="s">
        <v>11325</v>
      </c>
      <c r="D4264" s="4">
        <v>3.5</v>
      </c>
      <c r="E4264" s="5" t="s">
        <v>11225</v>
      </c>
      <c r="F4264" s="4">
        <v>0.16328000000000001</v>
      </c>
      <c r="G4264" s="6">
        <v>48618</v>
      </c>
      <c r="H4264" s="3" t="s">
        <v>11326</v>
      </c>
      <c r="I4264" s="3"/>
      <c r="J4264" s="3"/>
      <c r="K4264" s="5" t="s">
        <v>229</v>
      </c>
      <c r="L4264" s="5">
        <v>1</v>
      </c>
      <c r="M4264" s="5" t="s">
        <v>528</v>
      </c>
      <c r="N4264" s="5">
        <f>VLOOKUP(M4264,[1]ArchetypeScores!E:N,10,FALSE)</f>
        <v>1</v>
      </c>
      <c r="O4264" s="5">
        <f>VLOOKUP(M4264,[1]ArchetypeScores!E:O,11,FALSE)</f>
        <v>-2</v>
      </c>
      <c r="P4264" s="5">
        <f>VLOOKUP(M4264,[1]ArchetypeScores!E:P,12,FALSE)</f>
        <v>0</v>
      </c>
      <c r="Q4264" s="2" t="str">
        <f>VLOOKUP(M4264,[1]ArchetypeScores!E:W,19,FALSE)</f>
        <v>Industrials - transportation</v>
      </c>
      <c r="R4264" s="2">
        <f>VLOOKUP(M4264,[1]ArchetypeScores!E:I,5,FALSE)</f>
        <v>0</v>
      </c>
      <c r="S4264" s="2">
        <f>VLOOKUP(M4264,[1]ArchetypeScores!E:K,7,FALSE)</f>
        <v>-1</v>
      </c>
      <c r="T4264" s="2" t="str">
        <f t="shared" si="68"/>
        <v>Not A&amp;R positive</v>
      </c>
    </row>
    <row r="4265" spans="1:20" x14ac:dyDescent="0.3">
      <c r="A4265" s="2" t="s">
        <v>11222</v>
      </c>
      <c r="B4265" s="3" t="s">
        <v>11327</v>
      </c>
      <c r="C4265" s="3" t="s">
        <v>11328</v>
      </c>
      <c r="D4265" s="4">
        <v>114.316</v>
      </c>
      <c r="E4265" s="5" t="s">
        <v>11225</v>
      </c>
      <c r="F4265" s="4">
        <v>5.7061999999999999</v>
      </c>
      <c r="G4265" s="6">
        <v>48570</v>
      </c>
      <c r="H4265" s="3" t="s">
        <v>11329</v>
      </c>
      <c r="I4265" s="3"/>
      <c r="J4265" s="3"/>
      <c r="K4265" s="5" t="s">
        <v>196</v>
      </c>
      <c r="L4265" s="5" t="s">
        <v>112</v>
      </c>
      <c r="M4265" s="5" t="s">
        <v>621</v>
      </c>
      <c r="N4265" s="5">
        <f>VLOOKUP(M4265,[1]ArchetypeScores!E:N,10,FALSE)</f>
        <v>1</v>
      </c>
      <c r="O4265" s="5">
        <f>VLOOKUP(M4265,[1]ArchetypeScores!E:O,11,FALSE)</f>
        <v>-2</v>
      </c>
      <c r="P4265" s="5">
        <f>VLOOKUP(M4265,[1]ArchetypeScores!E:P,12,FALSE)</f>
        <v>0</v>
      </c>
      <c r="Q4265" s="2" t="str">
        <f>VLOOKUP(M4265,[1]ArchetypeScores!E:W,19,FALSE)</f>
        <v>Other sector</v>
      </c>
      <c r="R4265" s="2">
        <f>VLOOKUP(M4265,[1]ArchetypeScores!E:I,5,FALSE)</f>
        <v>0</v>
      </c>
      <c r="S4265" s="2">
        <f>VLOOKUP(M4265,[1]ArchetypeScores!E:K,7,FALSE)</f>
        <v>-1</v>
      </c>
      <c r="T4265" s="2" t="str">
        <f t="shared" si="68"/>
        <v>Not A&amp;R positive</v>
      </c>
    </row>
    <row r="4266" spans="1:20" x14ac:dyDescent="0.3">
      <c r="A4266" s="2" t="s">
        <v>11222</v>
      </c>
      <c r="B4266" s="3" t="s">
        <v>11330</v>
      </c>
      <c r="C4266" s="3" t="s">
        <v>11331</v>
      </c>
      <c r="D4266" s="4">
        <v>177</v>
      </c>
      <c r="E4266" s="5" t="s">
        <v>11225</v>
      </c>
      <c r="F4266" s="4">
        <v>7.2759400000000003</v>
      </c>
      <c r="G4266" s="6">
        <v>48591</v>
      </c>
      <c r="H4266" s="3" t="s">
        <v>11266</v>
      </c>
      <c r="I4266" s="3"/>
      <c r="J4266" s="3"/>
      <c r="K4266" s="5" t="s">
        <v>25</v>
      </c>
      <c r="L4266" s="5">
        <v>9</v>
      </c>
      <c r="M4266" s="5" t="s">
        <v>493</v>
      </c>
      <c r="N4266" s="5">
        <f>VLOOKUP(M4266,[1]ArchetypeScores!E:N,10,FALSE)</f>
        <v>1</v>
      </c>
      <c r="O4266" s="5">
        <f>VLOOKUP(M4266,[1]ArchetypeScores!E:O,11,FALSE)</f>
        <v>-2</v>
      </c>
      <c r="P4266" s="5">
        <f>VLOOKUP(M4266,[1]ArchetypeScores!E:P,12,FALSE)</f>
        <v>0</v>
      </c>
      <c r="Q4266" s="2" t="str">
        <f>VLOOKUP(M4266,[1]ArchetypeScores!E:W,19,FALSE)</f>
        <v>Industrials - other</v>
      </c>
      <c r="R4266" s="2">
        <f>VLOOKUP(M4266,[1]ArchetypeScores!E:I,5,FALSE)</f>
        <v>0</v>
      </c>
      <c r="S4266" s="2">
        <f>VLOOKUP(M4266,[1]ArchetypeScores!E:K,7,FALSE)</f>
        <v>-1</v>
      </c>
      <c r="T4266" s="2" t="str">
        <f t="shared" si="68"/>
        <v>Not A&amp;R positive</v>
      </c>
    </row>
    <row r="4267" spans="1:20" x14ac:dyDescent="0.3">
      <c r="A4267" s="2" t="s">
        <v>11222</v>
      </c>
      <c r="B4267" s="3" t="s">
        <v>11332</v>
      </c>
      <c r="C4267" s="3" t="s">
        <v>11333</v>
      </c>
      <c r="D4267" s="4"/>
      <c r="E4267" s="5" t="s">
        <v>11225</v>
      </c>
      <c r="F4267" s="4">
        <v>0</v>
      </c>
      <c r="G4267" s="6">
        <v>48586</v>
      </c>
      <c r="H4267" s="3" t="s">
        <v>11334</v>
      </c>
      <c r="I4267" s="3"/>
      <c r="J4267" s="3"/>
      <c r="K4267" s="5" t="s">
        <v>57</v>
      </c>
      <c r="L4267" s="5">
        <v>29</v>
      </c>
      <c r="M4267" s="5" t="s">
        <v>58</v>
      </c>
      <c r="N4267" s="5">
        <f>VLOOKUP(M4267,[1]ArchetypeScores!E:N,10,FALSE)</f>
        <v>0</v>
      </c>
      <c r="O4267" s="5">
        <f>VLOOKUP(M4267,[1]ArchetypeScores!E:O,11,FALSE)</f>
        <v>-1</v>
      </c>
      <c r="P4267" s="5">
        <f>VLOOKUP(M4267,[1]ArchetypeScores!E:P,12,FALSE)</f>
        <v>0</v>
      </c>
      <c r="Q4267" s="2" t="str">
        <f>VLOOKUP(M4267,[1]ArchetypeScores!E:W,19,FALSE)</f>
        <v>Untargeted</v>
      </c>
      <c r="R4267" s="2">
        <f>VLOOKUP(M4267,[1]ArchetypeScores!E:I,5,FALSE)</f>
        <v>0</v>
      </c>
      <c r="S4267" s="2">
        <f>VLOOKUP(M4267,[1]ArchetypeScores!E:K,7,FALSE)</f>
        <v>0</v>
      </c>
      <c r="T4267" s="2" t="str">
        <f t="shared" si="68"/>
        <v>Not A&amp;R positive</v>
      </c>
    </row>
    <row r="4268" spans="1:20" x14ac:dyDescent="0.3">
      <c r="A4268" s="2" t="s">
        <v>11222</v>
      </c>
      <c r="B4268" s="3" t="s">
        <v>11335</v>
      </c>
      <c r="C4268" s="3" t="s">
        <v>11336</v>
      </c>
      <c r="D4268" s="4">
        <v>50</v>
      </c>
      <c r="E4268" s="5" t="s">
        <v>11225</v>
      </c>
      <c r="F4268" s="4">
        <v>2.0176500000000002</v>
      </c>
      <c r="G4268" s="6">
        <v>48580</v>
      </c>
      <c r="H4268" s="3" t="s">
        <v>11295</v>
      </c>
      <c r="I4268" s="3"/>
      <c r="J4268" s="3"/>
      <c r="K4268" s="5" t="s">
        <v>112</v>
      </c>
      <c r="L4268" s="5" t="s">
        <v>112</v>
      </c>
      <c r="M4268" s="5" t="s">
        <v>961</v>
      </c>
      <c r="N4268" s="5">
        <f>VLOOKUP(M4268,[1]ArchetypeScores!E:N,10,FALSE)</f>
        <v>0</v>
      </c>
      <c r="O4268" s="5">
        <f>VLOOKUP(M4268,[1]ArchetypeScores!E:O,11,FALSE)</f>
        <v>0</v>
      </c>
      <c r="P4268" s="5">
        <f>VLOOKUP(M4268,[1]ArchetypeScores!E:P,12,FALSE)</f>
        <v>0</v>
      </c>
      <c r="Q4268" s="2" t="str">
        <f>VLOOKUP(M4268,[1]ArchetypeScores!E:W,19,FALSE)</f>
        <v>Untargeted</v>
      </c>
      <c r="R4268" s="2">
        <f>VLOOKUP(M4268,[1]ArchetypeScores!E:I,5,FALSE)</f>
        <v>0</v>
      </c>
      <c r="S4268" s="2">
        <f>VLOOKUP(M4268,[1]ArchetypeScores!E:K,7,FALSE)</f>
        <v>0</v>
      </c>
      <c r="T4268" s="2" t="str">
        <f t="shared" si="68"/>
        <v>Not A&amp;R positive</v>
      </c>
    </row>
    <row r="4269" spans="1:20" x14ac:dyDescent="0.3">
      <c r="A4269" s="2" t="s">
        <v>11222</v>
      </c>
      <c r="B4269" s="3" t="s">
        <v>11337</v>
      </c>
      <c r="C4269" s="3" t="s">
        <v>11338</v>
      </c>
      <c r="D4269" s="4"/>
      <c r="E4269" s="5" t="s">
        <v>11225</v>
      </c>
      <c r="F4269" s="4">
        <v>0</v>
      </c>
      <c r="G4269" s="6">
        <v>48577</v>
      </c>
      <c r="H4269" s="3" t="s">
        <v>11292</v>
      </c>
      <c r="I4269" s="3"/>
      <c r="J4269" s="3"/>
      <c r="K4269" s="5" t="s">
        <v>118</v>
      </c>
      <c r="L4269" s="5">
        <v>1</v>
      </c>
      <c r="M4269" s="5" t="s">
        <v>275</v>
      </c>
      <c r="N4269" s="5">
        <f>VLOOKUP(M4269,[1]ArchetypeScores!E:N,10,FALSE)</f>
        <v>0</v>
      </c>
      <c r="O4269" s="5">
        <f>VLOOKUP(M4269,[1]ArchetypeScores!E:O,11,FALSE)</f>
        <v>-1</v>
      </c>
      <c r="P4269" s="5">
        <f>VLOOKUP(M4269,[1]ArchetypeScores!E:P,12,FALSE)</f>
        <v>0</v>
      </c>
      <c r="Q4269" s="2" t="str">
        <f>VLOOKUP(M4269,[1]ArchetypeScores!E:W,19,FALSE)</f>
        <v>Untargeted</v>
      </c>
      <c r="R4269" s="2">
        <f>VLOOKUP(M4269,[1]ArchetypeScores!E:I,5,FALSE)</f>
        <v>0</v>
      </c>
      <c r="S4269" s="2">
        <f>VLOOKUP(M4269,[1]ArchetypeScores!E:K,7,FALSE)</f>
        <v>0</v>
      </c>
      <c r="T4269" s="2" t="str">
        <f t="shared" si="68"/>
        <v>Not A&amp;R positive</v>
      </c>
    </row>
    <row r="4270" spans="1:20" x14ac:dyDescent="0.3">
      <c r="A4270" s="2" t="s">
        <v>11222</v>
      </c>
      <c r="B4270" s="3" t="s">
        <v>11339</v>
      </c>
      <c r="C4270" s="3" t="s">
        <v>11340</v>
      </c>
      <c r="D4270" s="4">
        <v>7.3</v>
      </c>
      <c r="E4270" s="5" t="s">
        <v>11225</v>
      </c>
      <c r="F4270" s="4">
        <v>0.31394</v>
      </c>
      <c r="G4270" s="6">
        <v>48599</v>
      </c>
      <c r="H4270" s="3" t="s">
        <v>11276</v>
      </c>
      <c r="I4270" s="3"/>
      <c r="J4270" s="3"/>
      <c r="K4270" s="5" t="s">
        <v>118</v>
      </c>
      <c r="L4270" s="5">
        <v>4</v>
      </c>
      <c r="M4270" s="5" t="s">
        <v>119</v>
      </c>
      <c r="N4270" s="5">
        <f>VLOOKUP(M4270,[1]ArchetypeScores!E:N,10,FALSE)</f>
        <v>0</v>
      </c>
      <c r="O4270" s="5">
        <f>VLOOKUP(M4270,[1]ArchetypeScores!E:O,11,FALSE)</f>
        <v>-1</v>
      </c>
      <c r="P4270" s="5">
        <f>VLOOKUP(M4270,[1]ArchetypeScores!E:P,12,FALSE)</f>
        <v>0</v>
      </c>
      <c r="Q4270" s="2" t="str">
        <f>VLOOKUP(M4270,[1]ArchetypeScores!E:W,19,FALSE)</f>
        <v>Untargeted</v>
      </c>
      <c r="R4270" s="2">
        <f>VLOOKUP(M4270,[1]ArchetypeScores!E:I,5,FALSE)</f>
        <v>0</v>
      </c>
      <c r="S4270" s="2">
        <f>VLOOKUP(M4270,[1]ArchetypeScores!E:K,7,FALSE)</f>
        <v>0</v>
      </c>
      <c r="T4270" s="2" t="str">
        <f t="shared" si="68"/>
        <v>Not A&amp;R positive</v>
      </c>
    </row>
    <row r="4271" spans="1:20" x14ac:dyDescent="0.3">
      <c r="A4271" s="2" t="s">
        <v>11222</v>
      </c>
      <c r="B4271" s="3" t="s">
        <v>11341</v>
      </c>
      <c r="C4271" s="3" t="s">
        <v>11342</v>
      </c>
      <c r="D4271" s="4"/>
      <c r="E4271" s="5" t="s">
        <v>11225</v>
      </c>
      <c r="F4271" s="4">
        <v>0</v>
      </c>
      <c r="G4271" s="6">
        <v>48593</v>
      </c>
      <c r="H4271" s="3" t="s">
        <v>11235</v>
      </c>
      <c r="I4271" s="3"/>
      <c r="J4271" s="3"/>
      <c r="K4271" s="5" t="s">
        <v>229</v>
      </c>
      <c r="L4271" s="5">
        <v>3</v>
      </c>
      <c r="M4271" s="5" t="s">
        <v>2026</v>
      </c>
      <c r="N4271" s="5">
        <f>VLOOKUP(M4271,[1]ArchetypeScores!E:N,10,FALSE)</f>
        <v>1</v>
      </c>
      <c r="O4271" s="5">
        <f>VLOOKUP(M4271,[1]ArchetypeScores!E:O,11,FALSE)</f>
        <v>-2</v>
      </c>
      <c r="P4271" s="5">
        <f>VLOOKUP(M4271,[1]ArchetypeScores!E:P,12,FALSE)</f>
        <v>-2</v>
      </c>
      <c r="Q4271" s="2" t="str">
        <f>VLOOKUP(M4271,[1]ArchetypeScores!E:W,19,FALSE)</f>
        <v>Industrials - transportation</v>
      </c>
      <c r="R4271" s="2">
        <f>VLOOKUP(M4271,[1]ArchetypeScores!E:I,5,FALSE)</f>
        <v>0</v>
      </c>
      <c r="S4271" s="2">
        <f>VLOOKUP(M4271,[1]ArchetypeScores!E:K,7,FALSE)</f>
        <v>-1</v>
      </c>
      <c r="T4271" s="2" t="str">
        <f t="shared" si="68"/>
        <v>Not A&amp;R positive</v>
      </c>
    </row>
    <row r="4272" spans="1:20" x14ac:dyDescent="0.3">
      <c r="A4272" s="2" t="s">
        <v>11222</v>
      </c>
      <c r="B4272" s="3" t="s">
        <v>11343</v>
      </c>
      <c r="C4272" s="3" t="s">
        <v>11344</v>
      </c>
      <c r="D4272" s="4">
        <v>2</v>
      </c>
      <c r="E4272" s="5" t="s">
        <v>11225</v>
      </c>
      <c r="F4272" s="4">
        <v>9.6890000000000004E-2</v>
      </c>
      <c r="G4272" s="6">
        <v>48621</v>
      </c>
      <c r="H4272" s="3" t="s">
        <v>11345</v>
      </c>
      <c r="I4272" s="3"/>
      <c r="J4272" s="3"/>
      <c r="K4272" s="5" t="s">
        <v>229</v>
      </c>
      <c r="L4272" s="5">
        <v>4</v>
      </c>
      <c r="M4272" s="5" t="s">
        <v>230</v>
      </c>
      <c r="N4272" s="5">
        <f>VLOOKUP(M4272,[1]ArchetypeScores!E:N,10,FALSE)</f>
        <v>1</v>
      </c>
      <c r="O4272" s="5">
        <f>VLOOKUP(M4272,[1]ArchetypeScores!E:O,11,FALSE)</f>
        <v>-2</v>
      </c>
      <c r="P4272" s="5">
        <f>VLOOKUP(M4272,[1]ArchetypeScores!E:P,12,FALSE)</f>
        <v>-1</v>
      </c>
      <c r="Q4272" s="2" t="str">
        <f>VLOOKUP(M4272,[1]ArchetypeScores!E:W,19,FALSE)</f>
        <v>Industrials - transportation</v>
      </c>
      <c r="R4272" s="2">
        <f>VLOOKUP(M4272,[1]ArchetypeScores!E:I,5,FALSE)</f>
        <v>0</v>
      </c>
      <c r="S4272" s="2">
        <f>VLOOKUP(M4272,[1]ArchetypeScores!E:K,7,FALSE)</f>
        <v>-1</v>
      </c>
      <c r="T4272" s="2" t="str">
        <f t="shared" si="68"/>
        <v>Not A&amp;R positive</v>
      </c>
    </row>
    <row r="4273" spans="1:20" x14ac:dyDescent="0.3">
      <c r="A4273" s="2" t="s">
        <v>11222</v>
      </c>
      <c r="B4273" s="3" t="s">
        <v>11346</v>
      </c>
      <c r="C4273" s="3" t="s">
        <v>11347</v>
      </c>
      <c r="D4273" s="4">
        <v>0.5</v>
      </c>
      <c r="E4273" s="5" t="s">
        <v>11225</v>
      </c>
      <c r="F4273" s="4">
        <v>2.0400000000000001E-2</v>
      </c>
      <c r="G4273" s="6">
        <v>48583</v>
      </c>
      <c r="H4273" s="3" t="s">
        <v>11295</v>
      </c>
      <c r="I4273" s="3" t="s">
        <v>11296</v>
      </c>
      <c r="J4273" s="3"/>
      <c r="K4273" s="5" t="s">
        <v>47</v>
      </c>
      <c r="L4273" s="5">
        <v>3</v>
      </c>
      <c r="M4273" s="5" t="s">
        <v>607</v>
      </c>
      <c r="N4273" s="5">
        <f>VLOOKUP(M4273,[1]ArchetypeScores!E:N,10,FALSE)</f>
        <v>0</v>
      </c>
      <c r="O4273" s="5">
        <f>VLOOKUP(M4273,[1]ArchetypeScores!E:O,11,FALSE)</f>
        <v>0</v>
      </c>
      <c r="P4273" s="5">
        <f>VLOOKUP(M4273,[1]ArchetypeScores!E:P,12,FALSE)</f>
        <v>0</v>
      </c>
      <c r="Q4273" s="2" t="str">
        <f>VLOOKUP(M4273,[1]ArchetypeScores!E:W,19,FALSE)</f>
        <v>Other sector</v>
      </c>
      <c r="R4273" s="2">
        <f>VLOOKUP(M4273,[1]ArchetypeScores!E:I,5,FALSE)</f>
        <v>0</v>
      </c>
      <c r="S4273" s="2">
        <f>VLOOKUP(M4273,[1]ArchetypeScores!E:K,7,FALSE)</f>
        <v>0</v>
      </c>
      <c r="T4273" s="2" t="str">
        <f t="shared" si="68"/>
        <v>Not A&amp;R positive</v>
      </c>
    </row>
    <row r="4274" spans="1:20" x14ac:dyDescent="0.3">
      <c r="A4274" s="2" t="s">
        <v>11222</v>
      </c>
      <c r="B4274" s="3" t="s">
        <v>11348</v>
      </c>
      <c r="C4274" s="3" t="s">
        <v>11349</v>
      </c>
      <c r="D4274" s="4">
        <v>0.4</v>
      </c>
      <c r="E4274" s="5" t="s">
        <v>11225</v>
      </c>
      <c r="F4274" s="4">
        <v>1.941E-2</v>
      </c>
      <c r="G4274" s="6">
        <v>48612</v>
      </c>
      <c r="H4274" s="3" t="s">
        <v>11350</v>
      </c>
      <c r="I4274" s="3"/>
      <c r="J4274" s="3"/>
      <c r="K4274" s="5" t="s">
        <v>102</v>
      </c>
      <c r="L4274" s="5">
        <v>2</v>
      </c>
      <c r="M4274" s="5" t="s">
        <v>681</v>
      </c>
      <c r="N4274" s="5">
        <f>VLOOKUP(M4274,[1]ArchetypeScores!E:N,10,FALSE)</f>
        <v>0</v>
      </c>
      <c r="O4274" s="5">
        <f>VLOOKUP(M4274,[1]ArchetypeScores!E:O,11,FALSE)</f>
        <v>-1</v>
      </c>
      <c r="P4274" s="5">
        <f>VLOOKUP(M4274,[1]ArchetypeScores!E:P,12,FALSE)</f>
        <v>0</v>
      </c>
      <c r="Q4274" s="2" t="str">
        <f>VLOOKUP(M4274,[1]ArchetypeScores!E:W,19,FALSE)</f>
        <v>Untargeted</v>
      </c>
      <c r="R4274" s="2">
        <f>VLOOKUP(M4274,[1]ArchetypeScores!E:I,5,FALSE)</f>
        <v>0</v>
      </c>
      <c r="S4274" s="2">
        <f>VLOOKUP(M4274,[1]ArchetypeScores!E:K,7,FALSE)</f>
        <v>1</v>
      </c>
      <c r="T4274" s="2" t="str">
        <f t="shared" si="68"/>
        <v>Indirect only</v>
      </c>
    </row>
    <row r="4275" spans="1:20" x14ac:dyDescent="0.3">
      <c r="A4275" s="2" t="s">
        <v>11222</v>
      </c>
      <c r="B4275" s="3" t="s">
        <v>11351</v>
      </c>
      <c r="C4275" s="3" t="s">
        <v>11352</v>
      </c>
      <c r="D4275" s="4">
        <v>3.4</v>
      </c>
      <c r="E4275" s="5" t="s">
        <v>11225</v>
      </c>
      <c r="F4275" s="4">
        <v>0.13976</v>
      </c>
      <c r="G4275" s="6">
        <v>48587</v>
      </c>
      <c r="H4275" s="3" t="s">
        <v>11266</v>
      </c>
      <c r="I4275" s="3"/>
      <c r="J4275" s="3"/>
      <c r="K4275" s="5" t="s">
        <v>118</v>
      </c>
      <c r="L4275" s="5">
        <v>2</v>
      </c>
      <c r="M4275" s="5" t="s">
        <v>226</v>
      </c>
      <c r="N4275" s="5">
        <f>VLOOKUP(M4275,[1]ArchetypeScores!E:N,10,FALSE)</f>
        <v>0</v>
      </c>
      <c r="O4275" s="5">
        <f>VLOOKUP(M4275,[1]ArchetypeScores!E:O,11,FALSE)</f>
        <v>-1</v>
      </c>
      <c r="P4275" s="5">
        <f>VLOOKUP(M4275,[1]ArchetypeScores!E:P,12,FALSE)</f>
        <v>0</v>
      </c>
      <c r="Q4275" s="2" t="str">
        <f>VLOOKUP(M4275,[1]ArchetypeScores!E:W,19,FALSE)</f>
        <v>Untargeted</v>
      </c>
      <c r="R4275" s="2">
        <f>VLOOKUP(M4275,[1]ArchetypeScores!E:I,5,FALSE)</f>
        <v>0</v>
      </c>
      <c r="S4275" s="2">
        <f>VLOOKUP(M4275,[1]ArchetypeScores!E:K,7,FALSE)</f>
        <v>0</v>
      </c>
      <c r="T4275" s="2" t="str">
        <f t="shared" si="68"/>
        <v>Not A&amp;R positive</v>
      </c>
    </row>
    <row r="4276" spans="1:20" x14ac:dyDescent="0.3">
      <c r="A4276" s="2" t="s">
        <v>11222</v>
      </c>
      <c r="B4276" s="3" t="s">
        <v>11353</v>
      </c>
      <c r="C4276" s="3" t="s">
        <v>11354</v>
      </c>
      <c r="D4276" s="4">
        <v>10</v>
      </c>
      <c r="E4276" s="5" t="s">
        <v>11225</v>
      </c>
      <c r="F4276" s="4">
        <v>0.49413000000000001</v>
      </c>
      <c r="G4276" s="6">
        <v>48607</v>
      </c>
      <c r="H4276" s="3" t="s">
        <v>11355</v>
      </c>
      <c r="I4276" s="3"/>
      <c r="J4276" s="3"/>
      <c r="K4276" s="5" t="s">
        <v>229</v>
      </c>
      <c r="L4276" s="5">
        <v>1</v>
      </c>
      <c r="M4276" s="5" t="s">
        <v>528</v>
      </c>
      <c r="N4276" s="5">
        <f>VLOOKUP(M4276,[1]ArchetypeScores!E:N,10,FALSE)</f>
        <v>1</v>
      </c>
      <c r="O4276" s="5">
        <f>VLOOKUP(M4276,[1]ArchetypeScores!E:O,11,FALSE)</f>
        <v>-2</v>
      </c>
      <c r="P4276" s="5">
        <f>VLOOKUP(M4276,[1]ArchetypeScores!E:P,12,FALSE)</f>
        <v>0</v>
      </c>
      <c r="Q4276" s="2" t="str">
        <f>VLOOKUP(M4276,[1]ArchetypeScores!E:W,19,FALSE)</f>
        <v>Industrials - transportation</v>
      </c>
      <c r="R4276" s="2">
        <f>VLOOKUP(M4276,[1]ArchetypeScores!E:I,5,FALSE)</f>
        <v>0</v>
      </c>
      <c r="S4276" s="2">
        <f>VLOOKUP(M4276,[1]ArchetypeScores!E:K,7,FALSE)</f>
        <v>-1</v>
      </c>
      <c r="T4276" s="2" t="str">
        <f t="shared" si="68"/>
        <v>Not A&amp;R positive</v>
      </c>
    </row>
    <row r="4277" spans="1:20" x14ac:dyDescent="0.3">
      <c r="A4277" s="2" t="s">
        <v>11222</v>
      </c>
      <c r="B4277" s="3" t="s">
        <v>11356</v>
      </c>
      <c r="C4277" s="3" t="s">
        <v>11357</v>
      </c>
      <c r="D4277" s="4">
        <v>1.0669999999999999</v>
      </c>
      <c r="E4277" s="5" t="s">
        <v>11225</v>
      </c>
      <c r="F4277" s="4">
        <v>4.9160000000000002E-2</v>
      </c>
      <c r="G4277" s="6">
        <v>48572</v>
      </c>
      <c r="H4277" s="3" t="s">
        <v>11273</v>
      </c>
      <c r="I4277" s="3" t="s">
        <v>11253</v>
      </c>
      <c r="J4277" s="3"/>
      <c r="K4277" s="5" t="s">
        <v>25</v>
      </c>
      <c r="L4277" s="5">
        <v>16</v>
      </c>
      <c r="M4277" s="5" t="s">
        <v>1218</v>
      </c>
      <c r="N4277" s="5">
        <f>VLOOKUP(M4277,[1]ArchetypeScores!E:N,10,FALSE)</f>
        <v>1</v>
      </c>
      <c r="O4277" s="5">
        <f>VLOOKUP(M4277,[1]ArchetypeScores!E:O,11,FALSE)</f>
        <v>-2</v>
      </c>
      <c r="P4277" s="5">
        <f>VLOOKUP(M4277,[1]ArchetypeScores!E:P,12,FALSE)</f>
        <v>1</v>
      </c>
      <c r="Q4277" s="2" t="str">
        <f>VLOOKUP(M4277,[1]ArchetypeScores!E:W,19,FALSE)</f>
        <v>Energy and water</v>
      </c>
      <c r="R4277" s="2">
        <f>VLOOKUP(M4277,[1]ArchetypeScores!E:I,5,FALSE)</f>
        <v>0</v>
      </c>
      <c r="S4277" s="2">
        <f>VLOOKUP(M4277,[1]ArchetypeScores!E:K,7,FALSE)</f>
        <v>-1</v>
      </c>
      <c r="T4277" s="2" t="str">
        <f t="shared" si="68"/>
        <v>Not A&amp;R positive</v>
      </c>
    </row>
    <row r="4278" spans="1:20" x14ac:dyDescent="0.3">
      <c r="A4278" s="2" t="s">
        <v>11222</v>
      </c>
      <c r="B4278" s="3" t="s">
        <v>11358</v>
      </c>
      <c r="C4278" s="3" t="s">
        <v>11359</v>
      </c>
      <c r="D4278" s="4"/>
      <c r="E4278" s="5" t="s">
        <v>11225</v>
      </c>
      <c r="F4278" s="4">
        <v>0</v>
      </c>
      <c r="G4278" s="6">
        <v>48620</v>
      </c>
      <c r="H4278" s="3" t="s">
        <v>11360</v>
      </c>
      <c r="I4278" s="3"/>
      <c r="J4278" s="3"/>
      <c r="K4278" s="5" t="s">
        <v>112</v>
      </c>
      <c r="L4278" s="5" t="s">
        <v>112</v>
      </c>
      <c r="M4278" s="5" t="s">
        <v>961</v>
      </c>
      <c r="N4278" s="5">
        <f>VLOOKUP(M4278,[1]ArchetypeScores!E:N,10,FALSE)</f>
        <v>0</v>
      </c>
      <c r="O4278" s="5">
        <f>VLOOKUP(M4278,[1]ArchetypeScores!E:O,11,FALSE)</f>
        <v>0</v>
      </c>
      <c r="P4278" s="5">
        <f>VLOOKUP(M4278,[1]ArchetypeScores!E:P,12,FALSE)</f>
        <v>0</v>
      </c>
      <c r="Q4278" s="2" t="str">
        <f>VLOOKUP(M4278,[1]ArchetypeScores!E:W,19,FALSE)</f>
        <v>Untargeted</v>
      </c>
      <c r="R4278" s="2">
        <f>VLOOKUP(M4278,[1]ArchetypeScores!E:I,5,FALSE)</f>
        <v>0</v>
      </c>
      <c r="S4278" s="2">
        <f>VLOOKUP(M4278,[1]ArchetypeScores!E:K,7,FALSE)</f>
        <v>0</v>
      </c>
      <c r="T4278" s="2" t="str">
        <f t="shared" si="68"/>
        <v>Not A&amp;R positive</v>
      </c>
    </row>
    <row r="4279" spans="1:20" x14ac:dyDescent="0.3">
      <c r="A4279" s="2" t="s">
        <v>11361</v>
      </c>
      <c r="B4279" s="3" t="s">
        <v>11362</v>
      </c>
      <c r="C4279" s="3" t="s">
        <v>11363</v>
      </c>
      <c r="D4279" s="4">
        <v>196.6</v>
      </c>
      <c r="E4279" s="5" t="s">
        <v>11364</v>
      </c>
      <c r="F4279" s="4">
        <v>6.8809999999999996E-2</v>
      </c>
      <c r="G4279" s="6">
        <v>48623</v>
      </c>
      <c r="H4279" s="3" t="s">
        <v>11365</v>
      </c>
      <c r="I4279" s="3"/>
      <c r="J4279" s="3"/>
      <c r="K4279" s="5" t="s">
        <v>61</v>
      </c>
      <c r="L4279" s="5">
        <v>1</v>
      </c>
      <c r="M4279" s="5" t="s">
        <v>130</v>
      </c>
      <c r="N4279" s="5">
        <f>VLOOKUP(M4279,[1]ArchetypeScores!E:N,10,FALSE)</f>
        <v>0</v>
      </c>
      <c r="O4279" s="5">
        <f>VLOOKUP(M4279,[1]ArchetypeScores!E:O,11,FALSE)</f>
        <v>-1</v>
      </c>
      <c r="P4279" s="5">
        <f>VLOOKUP(M4279,[1]ArchetypeScores!E:P,12,FALSE)</f>
        <v>0</v>
      </c>
      <c r="Q4279" s="2" t="str">
        <f>VLOOKUP(M4279,[1]ArchetypeScores!E:W,19,FALSE)</f>
        <v>Health care</v>
      </c>
      <c r="R4279" s="2">
        <f>VLOOKUP(M4279,[1]ArchetypeScores!E:I,5,FALSE)</f>
        <v>0</v>
      </c>
      <c r="S4279" s="2">
        <f>VLOOKUP(M4279,[1]ArchetypeScores!E:K,7,FALSE)</f>
        <v>0</v>
      </c>
      <c r="T4279" s="2" t="str">
        <f t="shared" si="68"/>
        <v>Not A&amp;R positive</v>
      </c>
    </row>
    <row r="4280" spans="1:20" x14ac:dyDescent="0.3">
      <c r="A4280" s="2" t="s">
        <v>11361</v>
      </c>
      <c r="B4280" s="3" t="s">
        <v>11362</v>
      </c>
      <c r="C4280" s="3" t="s">
        <v>11366</v>
      </c>
      <c r="D4280" s="4">
        <v>1150</v>
      </c>
      <c r="E4280" s="5" t="s">
        <v>11364</v>
      </c>
      <c r="F4280" s="4">
        <v>0.40250000000000002</v>
      </c>
      <c r="G4280" s="6">
        <v>48624</v>
      </c>
      <c r="H4280" s="3" t="s">
        <v>11365</v>
      </c>
      <c r="I4280" s="3"/>
      <c r="J4280" s="3"/>
      <c r="K4280" s="5" t="s">
        <v>84</v>
      </c>
      <c r="L4280" s="5">
        <v>3</v>
      </c>
      <c r="M4280" s="5" t="s">
        <v>85</v>
      </c>
      <c r="N4280" s="5">
        <f>VLOOKUP(M4280,[1]ArchetypeScores!E:N,10,FALSE)</f>
        <v>0</v>
      </c>
      <c r="O4280" s="5">
        <f>VLOOKUP(M4280,[1]ArchetypeScores!E:O,11,FALSE)</f>
        <v>-1</v>
      </c>
      <c r="P4280" s="5">
        <f>VLOOKUP(M4280,[1]ArchetypeScores!E:P,12,FALSE)</f>
        <v>0</v>
      </c>
      <c r="Q4280" s="2" t="str">
        <f>VLOOKUP(M4280,[1]ArchetypeScores!E:W,19,FALSE)</f>
        <v>Untargeted</v>
      </c>
      <c r="R4280" s="2">
        <f>VLOOKUP(M4280,[1]ArchetypeScores!E:I,5,FALSE)</f>
        <v>0</v>
      </c>
      <c r="S4280" s="2">
        <f>VLOOKUP(M4280,[1]ArchetypeScores!E:K,7,FALSE)</f>
        <v>0</v>
      </c>
      <c r="T4280" s="2" t="str">
        <f t="shared" si="68"/>
        <v>Not A&amp;R positive</v>
      </c>
    </row>
    <row r="4281" spans="1:20" x14ac:dyDescent="0.3">
      <c r="A4281" s="2" t="s">
        <v>11361</v>
      </c>
      <c r="B4281" s="8" t="s">
        <v>11362</v>
      </c>
      <c r="C4281" s="3" t="s">
        <v>11367</v>
      </c>
      <c r="D4281" s="4">
        <v>300</v>
      </c>
      <c r="E4281" s="5" t="s">
        <v>11364</v>
      </c>
      <c r="F4281" s="4">
        <v>0.105</v>
      </c>
      <c r="G4281" s="6">
        <v>48625</v>
      </c>
      <c r="H4281" s="3" t="s">
        <v>11368</v>
      </c>
      <c r="I4281" s="3"/>
      <c r="J4281" s="3"/>
      <c r="K4281" s="5" t="s">
        <v>57</v>
      </c>
      <c r="L4281" s="5">
        <v>1</v>
      </c>
      <c r="M4281" s="5" t="s">
        <v>123</v>
      </c>
      <c r="N4281" s="5">
        <f>VLOOKUP(M4281,[1]ArchetypeScores!E:N,10,FALSE)</f>
        <v>0</v>
      </c>
      <c r="O4281" s="5">
        <f>VLOOKUP(M4281,[1]ArchetypeScores!E:O,11,FALSE)</f>
        <v>-1</v>
      </c>
      <c r="P4281" s="5">
        <f>VLOOKUP(M4281,[1]ArchetypeScores!E:P,12,FALSE)</f>
        <v>0</v>
      </c>
      <c r="Q4281" s="2" t="str">
        <f>VLOOKUP(M4281,[1]ArchetypeScores!E:W,19,FALSE)</f>
        <v>Consumer (including agriculture and tourism)</v>
      </c>
      <c r="R4281" s="2">
        <f>VLOOKUP(M4281,[1]ArchetypeScores!E:I,5,FALSE)</f>
        <v>0</v>
      </c>
      <c r="S4281" s="2">
        <f>VLOOKUP(M4281,[1]ArchetypeScores!E:K,7,FALSE)</f>
        <v>0</v>
      </c>
      <c r="T4281" s="2" t="str">
        <f t="shared" si="68"/>
        <v>Not A&amp;R positive</v>
      </c>
    </row>
    <row r="4282" spans="1:20" x14ac:dyDescent="0.3">
      <c r="A4282" s="2" t="s">
        <v>11361</v>
      </c>
      <c r="B4282" s="3" t="s">
        <v>11362</v>
      </c>
      <c r="C4282" s="3" t="s">
        <v>11369</v>
      </c>
      <c r="D4282" s="4">
        <v>1150</v>
      </c>
      <c r="E4282" s="5" t="s">
        <v>11364</v>
      </c>
      <c r="F4282" s="4">
        <v>0.40250000000000002</v>
      </c>
      <c r="G4282" s="6">
        <v>48626</v>
      </c>
      <c r="H4282" s="3" t="s">
        <v>11365</v>
      </c>
      <c r="I4282" s="3"/>
      <c r="J4282" s="3"/>
      <c r="K4282" s="5" t="s">
        <v>118</v>
      </c>
      <c r="L4282" s="5">
        <v>1</v>
      </c>
      <c r="M4282" s="5" t="s">
        <v>275</v>
      </c>
      <c r="N4282" s="5">
        <f>VLOOKUP(M4282,[1]ArchetypeScores!E:N,10,FALSE)</f>
        <v>0</v>
      </c>
      <c r="O4282" s="5">
        <f>VLOOKUP(M4282,[1]ArchetypeScores!E:O,11,FALSE)</f>
        <v>-1</v>
      </c>
      <c r="P4282" s="5">
        <f>VLOOKUP(M4282,[1]ArchetypeScores!E:P,12,FALSE)</f>
        <v>0</v>
      </c>
      <c r="Q4282" s="2" t="str">
        <f>VLOOKUP(M4282,[1]ArchetypeScores!E:W,19,FALSE)</f>
        <v>Untargeted</v>
      </c>
      <c r="R4282" s="2">
        <f>VLOOKUP(M4282,[1]ArchetypeScores!E:I,5,FALSE)</f>
        <v>0</v>
      </c>
      <c r="S4282" s="2">
        <f>VLOOKUP(M4282,[1]ArchetypeScores!E:K,7,FALSE)</f>
        <v>0</v>
      </c>
      <c r="T4282" s="2" t="str">
        <f t="shared" si="68"/>
        <v>Not A&amp;R positive</v>
      </c>
    </row>
    <row r="4283" spans="1:20" x14ac:dyDescent="0.3">
      <c r="A4283" s="2" t="s">
        <v>11361</v>
      </c>
      <c r="B4283" s="3" t="s">
        <v>11362</v>
      </c>
      <c r="C4283" s="3" t="s">
        <v>11370</v>
      </c>
      <c r="D4283" s="4">
        <v>1150</v>
      </c>
      <c r="E4283" s="5" t="s">
        <v>11364</v>
      </c>
      <c r="F4283" s="4">
        <v>0.40250000000000002</v>
      </c>
      <c r="G4283" s="6">
        <v>48627</v>
      </c>
      <c r="H4283" s="3" t="s">
        <v>11365</v>
      </c>
      <c r="I4283" s="3"/>
      <c r="J4283" s="3"/>
      <c r="K4283" s="5" t="s">
        <v>67</v>
      </c>
      <c r="L4283" s="5">
        <v>1</v>
      </c>
      <c r="M4283" s="5" t="s">
        <v>265</v>
      </c>
      <c r="N4283" s="5">
        <f>VLOOKUP(M4283,[1]ArchetypeScores!E:N,10,FALSE)</f>
        <v>0</v>
      </c>
      <c r="O4283" s="5">
        <f>VLOOKUP(M4283,[1]ArchetypeScores!E:O,11,FALSE)</f>
        <v>-1</v>
      </c>
      <c r="P4283" s="5">
        <f>VLOOKUP(M4283,[1]ArchetypeScores!E:P,12,FALSE)</f>
        <v>0</v>
      </c>
      <c r="Q4283" s="2" t="str">
        <f>VLOOKUP(M4283,[1]ArchetypeScores!E:W,19,FALSE)</f>
        <v>Untargeted</v>
      </c>
      <c r="R4283" s="2">
        <f>VLOOKUP(M4283,[1]ArchetypeScores!E:I,5,FALSE)</f>
        <v>0</v>
      </c>
      <c r="S4283" s="2">
        <f>VLOOKUP(M4283,[1]ArchetypeScores!E:K,7,FALSE)</f>
        <v>0</v>
      </c>
      <c r="T4283" s="2" t="str">
        <f t="shared" si="68"/>
        <v>Not A&amp;R positive</v>
      </c>
    </row>
    <row r="4284" spans="1:20" x14ac:dyDescent="0.3">
      <c r="A4284" s="2" t="s">
        <v>11361</v>
      </c>
      <c r="B4284" s="3" t="s">
        <v>11362</v>
      </c>
      <c r="C4284" s="3" t="s">
        <v>11371</v>
      </c>
      <c r="D4284" s="4">
        <v>1150</v>
      </c>
      <c r="E4284" s="5" t="s">
        <v>11364</v>
      </c>
      <c r="F4284" s="4">
        <v>0.40250000000000002</v>
      </c>
      <c r="G4284" s="6">
        <v>48628</v>
      </c>
      <c r="H4284" s="3" t="s">
        <v>11365</v>
      </c>
      <c r="I4284" s="3"/>
      <c r="J4284" s="3"/>
      <c r="K4284" s="5" t="s">
        <v>31</v>
      </c>
      <c r="L4284" s="5">
        <v>2</v>
      </c>
      <c r="M4284" s="5" t="s">
        <v>1819</v>
      </c>
      <c r="N4284" s="5">
        <f>VLOOKUP(M4284,[1]ArchetypeScores!E:N,10,FALSE)</f>
        <v>0</v>
      </c>
      <c r="O4284" s="5">
        <f>VLOOKUP(M4284,[1]ArchetypeScores!E:O,11,FALSE)</f>
        <v>-2</v>
      </c>
      <c r="P4284" s="5">
        <f>VLOOKUP(M4284,[1]ArchetypeScores!E:P,12,FALSE)</f>
        <v>0</v>
      </c>
      <c r="Q4284" s="2" t="str">
        <f>VLOOKUP(M4284,[1]ArchetypeScores!E:W,19,FALSE)</f>
        <v>Energy and water</v>
      </c>
      <c r="R4284" s="2">
        <f>VLOOKUP(M4284,[1]ArchetypeScores!E:I,5,FALSE)</f>
        <v>0</v>
      </c>
      <c r="S4284" s="2">
        <f>VLOOKUP(M4284,[1]ArchetypeScores!E:K,7,FALSE)</f>
        <v>0</v>
      </c>
      <c r="T4284" s="2" t="str">
        <f t="shared" si="68"/>
        <v>Not A&amp;R positive</v>
      </c>
    </row>
    <row r="4285" spans="1:20" x14ac:dyDescent="0.3">
      <c r="A4285" s="2" t="s">
        <v>11361</v>
      </c>
      <c r="B4285" s="3" t="s">
        <v>11372</v>
      </c>
      <c r="C4285" s="3" t="s">
        <v>11373</v>
      </c>
      <c r="D4285" s="4"/>
      <c r="E4285" s="5" t="s">
        <v>11364</v>
      </c>
      <c r="F4285" s="4">
        <v>0</v>
      </c>
      <c r="G4285" s="6">
        <v>48649</v>
      </c>
      <c r="H4285" s="3" t="s">
        <v>11374</v>
      </c>
      <c r="I4285" s="3"/>
      <c r="J4285" s="3"/>
      <c r="K4285" s="5" t="s">
        <v>694</v>
      </c>
      <c r="L4285" s="5">
        <v>1</v>
      </c>
      <c r="M4285" s="5" t="s">
        <v>1622</v>
      </c>
      <c r="N4285" s="5">
        <f>VLOOKUP(M4285,[1]ArchetypeScores!E:N,10,FALSE)</f>
        <v>1</v>
      </c>
      <c r="O4285" s="5">
        <f>VLOOKUP(M4285,[1]ArchetypeScores!E:O,11,FALSE)</f>
        <v>-1</v>
      </c>
      <c r="P4285" s="5">
        <f>VLOOKUP(M4285,[1]ArchetypeScores!E:P,12,FALSE)</f>
        <v>0</v>
      </c>
      <c r="Q4285" s="2" t="str">
        <f>VLOOKUP(M4285,[1]ArchetypeScores!E:W,19,FALSE)</f>
        <v>Untargeted</v>
      </c>
      <c r="R4285" s="2">
        <f>VLOOKUP(M4285,[1]ArchetypeScores!E:I,5,FALSE)</f>
        <v>0</v>
      </c>
      <c r="S4285" s="2">
        <f>VLOOKUP(M4285,[1]ArchetypeScores!E:K,7,FALSE)</f>
        <v>1</v>
      </c>
      <c r="T4285" s="2" t="str">
        <f t="shared" si="68"/>
        <v>Indirect only</v>
      </c>
    </row>
    <row r="4286" spans="1:20" x14ac:dyDescent="0.3">
      <c r="A4286" s="2" t="s">
        <v>11361</v>
      </c>
      <c r="B4286" s="3" t="s">
        <v>11375</v>
      </c>
      <c r="C4286" s="3" t="s">
        <v>11376</v>
      </c>
      <c r="D4286" s="4"/>
      <c r="E4286" s="5" t="s">
        <v>11364</v>
      </c>
      <c r="F4286" s="4">
        <v>0</v>
      </c>
      <c r="G4286" s="6">
        <v>48650</v>
      </c>
      <c r="H4286" s="3" t="s">
        <v>11374</v>
      </c>
      <c r="I4286" s="3"/>
      <c r="J4286" s="3"/>
      <c r="K4286" s="5" t="s">
        <v>694</v>
      </c>
      <c r="L4286" s="5">
        <v>1</v>
      </c>
      <c r="M4286" s="5" t="s">
        <v>1622</v>
      </c>
      <c r="N4286" s="5">
        <f>VLOOKUP(M4286,[1]ArchetypeScores!E:N,10,FALSE)</f>
        <v>1</v>
      </c>
      <c r="O4286" s="5">
        <f>VLOOKUP(M4286,[1]ArchetypeScores!E:O,11,FALSE)</f>
        <v>-1</v>
      </c>
      <c r="P4286" s="5">
        <f>VLOOKUP(M4286,[1]ArchetypeScores!E:P,12,FALSE)</f>
        <v>0</v>
      </c>
      <c r="Q4286" s="2" t="str">
        <f>VLOOKUP(M4286,[1]ArchetypeScores!E:W,19,FALSE)</f>
        <v>Untargeted</v>
      </c>
      <c r="R4286" s="2">
        <f>VLOOKUP(M4286,[1]ArchetypeScores!E:I,5,FALSE)</f>
        <v>0</v>
      </c>
      <c r="S4286" s="2">
        <f>VLOOKUP(M4286,[1]ArchetypeScores!E:K,7,FALSE)</f>
        <v>1</v>
      </c>
      <c r="T4286" s="2" t="str">
        <f t="shared" si="68"/>
        <v>Indirect only</v>
      </c>
    </row>
    <row r="4287" spans="1:20" x14ac:dyDescent="0.3">
      <c r="A4287" s="2" t="s">
        <v>11361</v>
      </c>
      <c r="B4287" s="3" t="s">
        <v>11377</v>
      </c>
      <c r="C4287" s="3" t="s">
        <v>11378</v>
      </c>
      <c r="D4287" s="4"/>
      <c r="E4287" s="5" t="s">
        <v>11364</v>
      </c>
      <c r="F4287" s="4">
        <v>0</v>
      </c>
      <c r="G4287" s="6">
        <v>48651</v>
      </c>
      <c r="H4287" s="3" t="s">
        <v>11374</v>
      </c>
      <c r="I4287" s="3"/>
      <c r="J4287" s="3"/>
      <c r="K4287" s="5" t="s">
        <v>7323</v>
      </c>
      <c r="L4287" s="5">
        <v>1</v>
      </c>
      <c r="M4287" s="5" t="s">
        <v>7324</v>
      </c>
      <c r="N4287" s="5">
        <f>VLOOKUP(M4287,[1]ArchetypeScores!E:N,10,FALSE)</f>
        <v>0</v>
      </c>
      <c r="O4287" s="5">
        <f>VLOOKUP(M4287,[1]ArchetypeScores!E:O,11,FALSE)</f>
        <v>0</v>
      </c>
      <c r="P4287" s="5">
        <f>VLOOKUP(M4287,[1]ArchetypeScores!E:P,12,FALSE)</f>
        <v>0</v>
      </c>
      <c r="Q4287" s="2" t="str">
        <f>VLOOKUP(M4287,[1]ArchetypeScores!E:W,19,FALSE)</f>
        <v>Consumer (including agriculture and tourism)</v>
      </c>
      <c r="R4287" s="2">
        <f>VLOOKUP(M4287,[1]ArchetypeScores!E:I,5,FALSE)</f>
        <v>0</v>
      </c>
      <c r="S4287" s="2">
        <f>VLOOKUP(M4287,[1]ArchetypeScores!E:K,7,FALSE)</f>
        <v>0</v>
      </c>
      <c r="T4287" s="2" t="str">
        <f t="shared" si="68"/>
        <v>Not A&amp;R positive</v>
      </c>
    </row>
    <row r="4288" spans="1:20" x14ac:dyDescent="0.3">
      <c r="A4288" s="2" t="s">
        <v>11361</v>
      </c>
      <c r="B4288" s="3" t="s">
        <v>11379</v>
      </c>
      <c r="C4288" s="3" t="s">
        <v>11380</v>
      </c>
      <c r="D4288" s="4"/>
      <c r="E4288" s="5" t="s">
        <v>11364</v>
      </c>
      <c r="F4288" s="4">
        <v>0</v>
      </c>
      <c r="G4288" s="6">
        <v>48652</v>
      </c>
      <c r="H4288" s="3" t="s">
        <v>11374</v>
      </c>
      <c r="I4288" s="3"/>
      <c r="J4288" s="3"/>
      <c r="K4288" s="5" t="s">
        <v>154</v>
      </c>
      <c r="L4288" s="5">
        <v>2</v>
      </c>
      <c r="M4288" s="5" t="s">
        <v>255</v>
      </c>
      <c r="N4288" s="5">
        <f>VLOOKUP(M4288,[1]ArchetypeScores!E:N,10,FALSE)</f>
        <v>1</v>
      </c>
      <c r="O4288" s="5">
        <f>VLOOKUP(M4288,[1]ArchetypeScores!E:O,11,FALSE)</f>
        <v>0</v>
      </c>
      <c r="P4288" s="5">
        <f>VLOOKUP(M4288,[1]ArchetypeScores!E:P,12,FALSE)</f>
        <v>0</v>
      </c>
      <c r="Q4288" s="2" t="str">
        <f>VLOOKUP(M4288,[1]ArchetypeScores!E:W,19,FALSE)</f>
        <v>Education and training</v>
      </c>
      <c r="R4288" s="2">
        <f>VLOOKUP(M4288,[1]ArchetypeScores!E:I,5,FALSE)</f>
        <v>0</v>
      </c>
      <c r="S4288" s="2">
        <f>VLOOKUP(M4288,[1]ArchetypeScores!E:K,7,FALSE)</f>
        <v>1</v>
      </c>
      <c r="T4288" s="2" t="str">
        <f t="shared" si="68"/>
        <v>Indirect only</v>
      </c>
    </row>
    <row r="4289" spans="1:20" x14ac:dyDescent="0.3">
      <c r="A4289" s="2" t="s">
        <v>11361</v>
      </c>
      <c r="B4289" s="3" t="s">
        <v>11381</v>
      </c>
      <c r="C4289" s="3" t="s">
        <v>11382</v>
      </c>
      <c r="D4289" s="4"/>
      <c r="E4289" s="5" t="s">
        <v>11364</v>
      </c>
      <c r="F4289" s="4">
        <v>0</v>
      </c>
      <c r="G4289" s="6">
        <v>48653</v>
      </c>
      <c r="H4289" s="3" t="s">
        <v>11374</v>
      </c>
      <c r="I4289" s="3"/>
      <c r="J4289" s="3"/>
      <c r="K4289" s="5" t="s">
        <v>489</v>
      </c>
      <c r="L4289" s="5">
        <v>1</v>
      </c>
      <c r="M4289" s="5" t="s">
        <v>660</v>
      </c>
      <c r="N4289" s="5">
        <f>VLOOKUP(M4289,[1]ArchetypeScores!E:N,10,FALSE)</f>
        <v>1</v>
      </c>
      <c r="O4289" s="5">
        <f>VLOOKUP(M4289,[1]ArchetypeScores!E:O,11,FALSE)</f>
        <v>-1</v>
      </c>
      <c r="P4289" s="5">
        <f>VLOOKUP(M4289,[1]ArchetypeScores!E:P,12,FALSE)</f>
        <v>0</v>
      </c>
      <c r="Q4289" s="2" t="str">
        <f>VLOOKUP(M4289,[1]ArchetypeScores!E:W,19,FALSE)</f>
        <v>Health care</v>
      </c>
      <c r="R4289" s="2">
        <f>VLOOKUP(M4289,[1]ArchetypeScores!E:I,5,FALSE)</f>
        <v>0</v>
      </c>
      <c r="S4289" s="2">
        <f>VLOOKUP(M4289,[1]ArchetypeScores!E:K,7,FALSE)</f>
        <v>1</v>
      </c>
      <c r="T4289" s="2" t="str">
        <f t="shared" si="68"/>
        <v>Indirect only</v>
      </c>
    </row>
    <row r="4290" spans="1:20" x14ac:dyDescent="0.3">
      <c r="A4290" s="2" t="s">
        <v>11361</v>
      </c>
      <c r="B4290" s="3" t="s">
        <v>11383</v>
      </c>
      <c r="C4290" s="3" t="s">
        <v>11384</v>
      </c>
      <c r="D4290" s="4"/>
      <c r="E4290" s="5" t="s">
        <v>11364</v>
      </c>
      <c r="F4290" s="4">
        <v>0</v>
      </c>
      <c r="G4290" s="6">
        <v>48654</v>
      </c>
      <c r="H4290" s="3" t="s">
        <v>11374</v>
      </c>
      <c r="I4290" s="3"/>
      <c r="J4290" s="3"/>
      <c r="K4290" s="5" t="s">
        <v>489</v>
      </c>
      <c r="L4290" s="5">
        <v>5</v>
      </c>
      <c r="M4290" s="5" t="s">
        <v>512</v>
      </c>
      <c r="N4290" s="5">
        <f>VLOOKUP(M4290,[1]ArchetypeScores!E:N,10,FALSE)</f>
        <v>1</v>
      </c>
      <c r="O4290" s="5">
        <f>VLOOKUP(M4290,[1]ArchetypeScores!E:O,11,FALSE)</f>
        <v>-2</v>
      </c>
      <c r="P4290" s="5">
        <f>VLOOKUP(M4290,[1]ArchetypeScores!E:P,12,FALSE)</f>
        <v>0</v>
      </c>
      <c r="Q4290" s="2" t="str">
        <f>VLOOKUP(M4290,[1]ArchetypeScores!E:W,19,FALSE)</f>
        <v>Health care</v>
      </c>
      <c r="R4290" s="2">
        <f>VLOOKUP(M4290,[1]ArchetypeScores!E:I,5,FALSE)</f>
        <v>0</v>
      </c>
      <c r="S4290" s="2">
        <f>VLOOKUP(M4290,[1]ArchetypeScores!E:K,7,FALSE)</f>
        <v>0</v>
      </c>
      <c r="T4290" s="2" t="str">
        <f t="shared" ref="T4290:T4353" si="69">IF(AND(R4290=1,S4290=1),"Both",IF(AND(R4290=1,S4290=0),"Direct only",IF(AND(R4290=0,S4290=1),"Indirect only","Not A&amp;R positive")))</f>
        <v>Not A&amp;R positive</v>
      </c>
    </row>
    <row r="4291" spans="1:20" x14ac:dyDescent="0.3">
      <c r="A4291" s="2" t="s">
        <v>11361</v>
      </c>
      <c r="B4291" s="3" t="s">
        <v>11385</v>
      </c>
      <c r="C4291" s="3" t="s">
        <v>11386</v>
      </c>
      <c r="D4291" s="4"/>
      <c r="E4291" s="5" t="s">
        <v>11364</v>
      </c>
      <c r="F4291" s="4">
        <v>0</v>
      </c>
      <c r="G4291" s="6">
        <v>48655</v>
      </c>
      <c r="H4291" s="3" t="s">
        <v>11374</v>
      </c>
      <c r="I4291" s="3"/>
      <c r="J4291" s="3"/>
      <c r="K4291" s="5" t="s">
        <v>694</v>
      </c>
      <c r="L4291" s="5">
        <v>3</v>
      </c>
      <c r="M4291" s="5" t="s">
        <v>11387</v>
      </c>
      <c r="N4291" s="5">
        <f>VLOOKUP(M4291,[1]ArchetypeScores!E:N,10,FALSE)</f>
        <v>1</v>
      </c>
      <c r="O4291" s="5">
        <f>VLOOKUP(M4291,[1]ArchetypeScores!E:O,11,FALSE)</f>
        <v>-1</v>
      </c>
      <c r="P4291" s="5">
        <f>VLOOKUP(M4291,[1]ArchetypeScores!E:P,12,FALSE)</f>
        <v>0</v>
      </c>
      <c r="Q4291" s="2" t="str">
        <f>VLOOKUP(M4291,[1]ArchetypeScores!E:W,19,FALSE)</f>
        <v>Untargeted</v>
      </c>
      <c r="R4291" s="2">
        <f>VLOOKUP(M4291,[1]ArchetypeScores!E:I,5,FALSE)</f>
        <v>1</v>
      </c>
      <c r="S4291" s="2">
        <f>VLOOKUP(M4291,[1]ArchetypeScores!E:K,7,FALSE)</f>
        <v>1</v>
      </c>
      <c r="T4291" s="2" t="str">
        <f t="shared" si="69"/>
        <v>Both</v>
      </c>
    </row>
    <row r="4292" spans="1:20" x14ac:dyDescent="0.3">
      <c r="A4292" s="2" t="s">
        <v>11361</v>
      </c>
      <c r="B4292" s="3" t="s">
        <v>11388</v>
      </c>
      <c r="C4292" s="3" t="s">
        <v>11389</v>
      </c>
      <c r="D4292" s="4"/>
      <c r="E4292" s="5" t="s">
        <v>11364</v>
      </c>
      <c r="F4292" s="4">
        <v>0</v>
      </c>
      <c r="G4292" s="6">
        <v>48656</v>
      </c>
      <c r="H4292" s="3" t="s">
        <v>11374</v>
      </c>
      <c r="I4292" s="3"/>
      <c r="J4292" s="3"/>
      <c r="K4292" s="5" t="s">
        <v>489</v>
      </c>
      <c r="L4292" s="5">
        <v>4</v>
      </c>
      <c r="M4292" s="5" t="s">
        <v>490</v>
      </c>
      <c r="N4292" s="5">
        <f>VLOOKUP(M4292,[1]ArchetypeScores!E:N,10,FALSE)</f>
        <v>1</v>
      </c>
      <c r="O4292" s="5">
        <f>VLOOKUP(M4292,[1]ArchetypeScores!E:O,11,FALSE)</f>
        <v>-1</v>
      </c>
      <c r="P4292" s="5">
        <f>VLOOKUP(M4292,[1]ArchetypeScores!E:P,12,FALSE)</f>
        <v>0</v>
      </c>
      <c r="Q4292" s="2" t="str">
        <f>VLOOKUP(M4292,[1]ArchetypeScores!E:W,19,FALSE)</f>
        <v>Health care</v>
      </c>
      <c r="R4292" s="2">
        <f>VLOOKUP(M4292,[1]ArchetypeScores!E:I,5,FALSE)</f>
        <v>0</v>
      </c>
      <c r="S4292" s="2">
        <f>VLOOKUP(M4292,[1]ArchetypeScores!E:K,7,FALSE)</f>
        <v>1</v>
      </c>
      <c r="T4292" s="2" t="str">
        <f t="shared" si="69"/>
        <v>Indirect only</v>
      </c>
    </row>
    <row r="4293" spans="1:20" x14ac:dyDescent="0.3">
      <c r="A4293" s="2" t="s">
        <v>11361</v>
      </c>
      <c r="B4293" s="3" t="s">
        <v>11390</v>
      </c>
      <c r="C4293" s="3" t="s">
        <v>11391</v>
      </c>
      <c r="D4293" s="4"/>
      <c r="E4293" s="5" t="s">
        <v>11364</v>
      </c>
      <c r="F4293" s="4">
        <v>0</v>
      </c>
      <c r="G4293" s="6">
        <v>48657</v>
      </c>
      <c r="H4293" s="3" t="s">
        <v>11374</v>
      </c>
      <c r="I4293" s="3"/>
      <c r="J4293" s="3"/>
      <c r="K4293" s="5" t="s">
        <v>694</v>
      </c>
      <c r="L4293" s="5">
        <v>2</v>
      </c>
      <c r="M4293" s="5" t="s">
        <v>5219</v>
      </c>
      <c r="N4293" s="5">
        <f>VLOOKUP(M4293,[1]ArchetypeScores!E:N,10,FALSE)</f>
        <v>1</v>
      </c>
      <c r="O4293" s="5">
        <f>VLOOKUP(M4293,[1]ArchetypeScores!E:O,11,FALSE)</f>
        <v>0</v>
      </c>
      <c r="P4293" s="5">
        <f>VLOOKUP(M4293,[1]ArchetypeScores!E:P,12,FALSE)</f>
        <v>0</v>
      </c>
      <c r="Q4293" s="2" t="str">
        <f>VLOOKUP(M4293,[1]ArchetypeScores!E:W,19,FALSE)</f>
        <v>Untargeted</v>
      </c>
      <c r="R4293" s="2">
        <f>VLOOKUP(M4293,[1]ArchetypeScores!E:I,5,FALSE)</f>
        <v>1</v>
      </c>
      <c r="S4293" s="2">
        <f>VLOOKUP(M4293,[1]ArchetypeScores!E:K,7,FALSE)</f>
        <v>1</v>
      </c>
      <c r="T4293" s="2" t="str">
        <f t="shared" si="69"/>
        <v>Both</v>
      </c>
    </row>
    <row r="4294" spans="1:20" x14ac:dyDescent="0.3">
      <c r="A4294" s="2" t="s">
        <v>11361</v>
      </c>
      <c r="B4294" s="3" t="s">
        <v>11392</v>
      </c>
      <c r="C4294" s="3" t="s">
        <v>11393</v>
      </c>
      <c r="D4294" s="4"/>
      <c r="E4294" s="5" t="s">
        <v>11364</v>
      </c>
      <c r="F4294" s="4">
        <v>0</v>
      </c>
      <c r="G4294" s="6">
        <v>48658</v>
      </c>
      <c r="H4294" s="3" t="s">
        <v>11374</v>
      </c>
      <c r="I4294" s="3"/>
      <c r="J4294" s="3"/>
      <c r="K4294" s="5" t="s">
        <v>214</v>
      </c>
      <c r="L4294" s="5">
        <v>4</v>
      </c>
      <c r="M4294" s="5" t="s">
        <v>560</v>
      </c>
      <c r="N4294" s="5">
        <f>VLOOKUP(M4294,[1]ArchetypeScores!E:N,10,FALSE)</f>
        <v>1</v>
      </c>
      <c r="O4294" s="5">
        <f>VLOOKUP(M4294,[1]ArchetypeScores!E:O,11,FALSE)</f>
        <v>0</v>
      </c>
      <c r="P4294" s="5">
        <f>VLOOKUP(M4294,[1]ArchetypeScores!E:P,12,FALSE)</f>
        <v>0</v>
      </c>
      <c r="Q4294" s="2" t="str">
        <f>VLOOKUP(M4294,[1]ArchetypeScores!E:W,19,FALSE)</f>
        <v>Other sector</v>
      </c>
      <c r="R4294" s="2">
        <f>VLOOKUP(M4294,[1]ArchetypeScores!E:I,5,FALSE)</f>
        <v>0</v>
      </c>
      <c r="S4294" s="2">
        <f>VLOOKUP(M4294,[1]ArchetypeScores!E:K,7,FALSE)</f>
        <v>0</v>
      </c>
      <c r="T4294" s="2" t="str">
        <f t="shared" si="69"/>
        <v>Not A&amp;R positive</v>
      </c>
    </row>
    <row r="4295" spans="1:20" x14ac:dyDescent="0.3">
      <c r="A4295" s="2" t="s">
        <v>11361</v>
      </c>
      <c r="B4295" s="3" t="s">
        <v>11394</v>
      </c>
      <c r="C4295" s="3" t="s">
        <v>11395</v>
      </c>
      <c r="D4295" s="4"/>
      <c r="E4295" s="5" t="s">
        <v>11364</v>
      </c>
      <c r="F4295" s="4">
        <v>0</v>
      </c>
      <c r="G4295" s="6">
        <v>48659</v>
      </c>
      <c r="H4295" s="3" t="s">
        <v>11374</v>
      </c>
      <c r="I4295" s="3"/>
      <c r="J4295" s="3"/>
      <c r="K4295" s="5" t="s">
        <v>154</v>
      </c>
      <c r="L4295" s="5">
        <v>2</v>
      </c>
      <c r="M4295" s="5" t="s">
        <v>255</v>
      </c>
      <c r="N4295" s="5">
        <f>VLOOKUP(M4295,[1]ArchetypeScores!E:N,10,FALSE)</f>
        <v>1</v>
      </c>
      <c r="O4295" s="5">
        <f>VLOOKUP(M4295,[1]ArchetypeScores!E:O,11,FALSE)</f>
        <v>0</v>
      </c>
      <c r="P4295" s="5">
        <f>VLOOKUP(M4295,[1]ArchetypeScores!E:P,12,FALSE)</f>
        <v>0</v>
      </c>
      <c r="Q4295" s="2" t="str">
        <f>VLOOKUP(M4295,[1]ArchetypeScores!E:W,19,FALSE)</f>
        <v>Education and training</v>
      </c>
      <c r="R4295" s="2">
        <f>VLOOKUP(M4295,[1]ArchetypeScores!E:I,5,FALSE)</f>
        <v>0</v>
      </c>
      <c r="S4295" s="2">
        <f>VLOOKUP(M4295,[1]ArchetypeScores!E:K,7,FALSE)</f>
        <v>1</v>
      </c>
      <c r="T4295" s="2" t="str">
        <f t="shared" si="69"/>
        <v>Indirect only</v>
      </c>
    </row>
    <row r="4296" spans="1:20" x14ac:dyDescent="0.3">
      <c r="A4296" s="2" t="s">
        <v>11361</v>
      </c>
      <c r="B4296" s="3" t="s">
        <v>11396</v>
      </c>
      <c r="C4296" s="3" t="s">
        <v>11397</v>
      </c>
      <c r="D4296" s="4"/>
      <c r="E4296" s="5" t="s">
        <v>11364</v>
      </c>
      <c r="F4296" s="4">
        <v>0</v>
      </c>
      <c r="G4296" s="6">
        <v>48660</v>
      </c>
      <c r="H4296" s="3" t="s">
        <v>11374</v>
      </c>
      <c r="I4296" s="3"/>
      <c r="J4296" s="3"/>
      <c r="K4296" s="5" t="s">
        <v>154</v>
      </c>
      <c r="L4296" s="5" t="s">
        <v>112</v>
      </c>
      <c r="M4296" s="5" t="s">
        <v>155</v>
      </c>
      <c r="N4296" s="5">
        <f>VLOOKUP(M4296,[1]ArchetypeScores!E:N,10,FALSE)</f>
        <v>1</v>
      </c>
      <c r="O4296" s="5">
        <f>VLOOKUP(M4296,[1]ArchetypeScores!E:O,11,FALSE)</f>
        <v>0</v>
      </c>
      <c r="P4296" s="5">
        <f>VLOOKUP(M4296,[1]ArchetypeScores!E:P,12,FALSE)</f>
        <v>0</v>
      </c>
      <c r="Q4296" s="2" t="str">
        <f>VLOOKUP(M4296,[1]ArchetypeScores!E:W,19,FALSE)</f>
        <v>Education and training</v>
      </c>
      <c r="R4296" s="2">
        <f>VLOOKUP(M4296,[1]ArchetypeScores!E:I,5,FALSE)</f>
        <v>0</v>
      </c>
      <c r="S4296" s="2">
        <f>VLOOKUP(M4296,[1]ArchetypeScores!E:K,7,FALSE)</f>
        <v>1</v>
      </c>
      <c r="T4296" s="2" t="str">
        <f t="shared" si="69"/>
        <v>Indirect only</v>
      </c>
    </row>
    <row r="4297" spans="1:20" x14ac:dyDescent="0.3">
      <c r="A4297" s="2" t="s">
        <v>11361</v>
      </c>
      <c r="B4297" s="3" t="s">
        <v>11398</v>
      </c>
      <c r="C4297" s="3" t="s">
        <v>11399</v>
      </c>
      <c r="D4297" s="4"/>
      <c r="E4297" s="5" t="s">
        <v>11364</v>
      </c>
      <c r="F4297" s="4">
        <v>0</v>
      </c>
      <c r="G4297" s="6">
        <v>48661</v>
      </c>
      <c r="H4297" s="3" t="s">
        <v>11374</v>
      </c>
      <c r="I4297" s="3"/>
      <c r="J4297" s="3"/>
      <c r="K4297" s="5" t="s">
        <v>154</v>
      </c>
      <c r="L4297" s="5">
        <v>4</v>
      </c>
      <c r="M4297" s="5" t="s">
        <v>2047</v>
      </c>
      <c r="N4297" s="5">
        <f>VLOOKUP(M4297,[1]ArchetypeScores!E:N,10,FALSE)</f>
        <v>1</v>
      </c>
      <c r="O4297" s="5">
        <f>VLOOKUP(M4297,[1]ArchetypeScores!E:O,11,FALSE)</f>
        <v>-2</v>
      </c>
      <c r="P4297" s="5">
        <f>VLOOKUP(M4297,[1]ArchetypeScores!E:P,12,FALSE)</f>
        <v>0</v>
      </c>
      <c r="Q4297" s="2" t="str">
        <f>VLOOKUP(M4297,[1]ArchetypeScores!E:W,19,FALSE)</f>
        <v>Education and training</v>
      </c>
      <c r="R4297" s="2">
        <f>VLOOKUP(M4297,[1]ArchetypeScores!E:I,5,FALSE)</f>
        <v>0</v>
      </c>
      <c r="S4297" s="2">
        <f>VLOOKUP(M4297,[1]ArchetypeScores!E:K,7,FALSE)</f>
        <v>0</v>
      </c>
      <c r="T4297" s="2" t="str">
        <f t="shared" si="69"/>
        <v>Not A&amp;R positive</v>
      </c>
    </row>
    <row r="4298" spans="1:20" x14ac:dyDescent="0.3">
      <c r="A4298" s="2" t="s">
        <v>11361</v>
      </c>
      <c r="B4298" s="3" t="s">
        <v>11400</v>
      </c>
      <c r="C4298" s="3" t="s">
        <v>11401</v>
      </c>
      <c r="D4298" s="4"/>
      <c r="E4298" s="5" t="s">
        <v>11364</v>
      </c>
      <c r="F4298" s="4">
        <v>0</v>
      </c>
      <c r="G4298" s="6">
        <v>48662</v>
      </c>
      <c r="H4298" s="3" t="s">
        <v>11374</v>
      </c>
      <c r="I4298" s="3"/>
      <c r="J4298" s="3"/>
      <c r="K4298" s="5" t="s">
        <v>25</v>
      </c>
      <c r="L4298" s="5">
        <v>4</v>
      </c>
      <c r="M4298" s="5" t="s">
        <v>184</v>
      </c>
      <c r="N4298" s="5">
        <f>VLOOKUP(M4298,[1]ArchetypeScores!E:N,10,FALSE)</f>
        <v>1</v>
      </c>
      <c r="O4298" s="5">
        <f>VLOOKUP(M4298,[1]ArchetypeScores!E:O,11,FALSE)</f>
        <v>-2</v>
      </c>
      <c r="P4298" s="5">
        <f>VLOOKUP(M4298,[1]ArchetypeScores!E:P,12,FALSE)</f>
        <v>1</v>
      </c>
      <c r="Q4298" s="2" t="e">
        <f>VLOOKUP(M4298,[1]ArchetypeScores!E:W,19,FALSE)</f>
        <v>#N/A</v>
      </c>
      <c r="R4298" s="2">
        <f>VLOOKUP(M4298,[1]ArchetypeScores!E:I,5,FALSE)</f>
        <v>0</v>
      </c>
      <c r="S4298" s="2">
        <f>VLOOKUP(M4298,[1]ArchetypeScores!E:K,7,FALSE)</f>
        <v>1</v>
      </c>
      <c r="T4298" s="2" t="str">
        <f t="shared" si="69"/>
        <v>Indirect only</v>
      </c>
    </row>
    <row r="4299" spans="1:20" x14ac:dyDescent="0.3">
      <c r="A4299" s="2" t="s">
        <v>11361</v>
      </c>
      <c r="B4299" s="3" t="s">
        <v>11402</v>
      </c>
      <c r="C4299" s="3" t="s">
        <v>11403</v>
      </c>
      <c r="D4299" s="4"/>
      <c r="E4299" s="5" t="s">
        <v>11364</v>
      </c>
      <c r="F4299" s="4">
        <v>0</v>
      </c>
      <c r="G4299" s="6">
        <v>48663</v>
      </c>
      <c r="H4299" s="3" t="s">
        <v>11374</v>
      </c>
      <c r="I4299" s="3"/>
      <c r="J4299" s="3"/>
      <c r="K4299" s="5" t="s">
        <v>47</v>
      </c>
      <c r="L4299" s="5">
        <v>1</v>
      </c>
      <c r="M4299" s="5" t="s">
        <v>48</v>
      </c>
      <c r="N4299" s="5">
        <f>VLOOKUP(M4299,[1]ArchetypeScores!E:N,10,FALSE)</f>
        <v>0</v>
      </c>
      <c r="O4299" s="5">
        <f>VLOOKUP(M4299,[1]ArchetypeScores!E:O,11,FALSE)</f>
        <v>0</v>
      </c>
      <c r="P4299" s="5">
        <f>VLOOKUP(M4299,[1]ArchetypeScores!E:P,12,FALSE)</f>
        <v>0</v>
      </c>
      <c r="Q4299" s="2" t="str">
        <f>VLOOKUP(M4299,[1]ArchetypeScores!E:W,19,FALSE)</f>
        <v>Consumer (including agriculture and tourism)</v>
      </c>
      <c r="R4299" s="2">
        <f>VLOOKUP(M4299,[1]ArchetypeScores!E:I,5,FALSE)</f>
        <v>0</v>
      </c>
      <c r="S4299" s="2">
        <f>VLOOKUP(M4299,[1]ArchetypeScores!E:K,7,FALSE)</f>
        <v>0</v>
      </c>
      <c r="T4299" s="2" t="str">
        <f t="shared" si="69"/>
        <v>Not A&amp;R positive</v>
      </c>
    </row>
    <row r="4300" spans="1:20" x14ac:dyDescent="0.3">
      <c r="A4300" s="2" t="s">
        <v>11361</v>
      </c>
      <c r="B4300" s="3" t="s">
        <v>11404</v>
      </c>
      <c r="C4300" s="3" t="s">
        <v>11405</v>
      </c>
      <c r="D4300" s="4"/>
      <c r="E4300" s="5" t="s">
        <v>11364</v>
      </c>
      <c r="F4300" s="4">
        <v>0</v>
      </c>
      <c r="G4300" s="6">
        <v>48664</v>
      </c>
      <c r="H4300" s="3" t="s">
        <v>11374</v>
      </c>
      <c r="I4300" s="3"/>
      <c r="J4300" s="3"/>
      <c r="K4300" s="5" t="s">
        <v>25</v>
      </c>
      <c r="L4300" s="5">
        <v>1</v>
      </c>
      <c r="M4300" s="5" t="s">
        <v>343</v>
      </c>
      <c r="N4300" s="5">
        <f>VLOOKUP(M4300,[1]ArchetypeScores!E:N,10,FALSE)</f>
        <v>1</v>
      </c>
      <c r="O4300" s="5">
        <f>VLOOKUP(M4300,[1]ArchetypeScores!E:O,11,FALSE)</f>
        <v>-2</v>
      </c>
      <c r="P4300" s="5">
        <f>VLOOKUP(M4300,[1]ArchetypeScores!E:P,12,FALSE)</f>
        <v>0</v>
      </c>
      <c r="Q4300" s="2" t="str">
        <f>VLOOKUP(M4300,[1]ArchetypeScores!E:W,19,FALSE)</f>
        <v>Industrials - other</v>
      </c>
      <c r="R4300" s="2">
        <f>VLOOKUP(M4300,[1]ArchetypeScores!E:I,5,FALSE)</f>
        <v>0</v>
      </c>
      <c r="S4300" s="2">
        <f>VLOOKUP(M4300,[1]ArchetypeScores!E:K,7,FALSE)</f>
        <v>-1</v>
      </c>
      <c r="T4300" s="2" t="str">
        <f t="shared" si="69"/>
        <v>Not A&amp;R positive</v>
      </c>
    </row>
    <row r="4301" spans="1:20" x14ac:dyDescent="0.3">
      <c r="A4301" s="2" t="s">
        <v>11361</v>
      </c>
      <c r="B4301" s="3" t="s">
        <v>11406</v>
      </c>
      <c r="C4301" s="3" t="s">
        <v>11407</v>
      </c>
      <c r="D4301" s="4"/>
      <c r="E4301" s="5" t="s">
        <v>11364</v>
      </c>
      <c r="F4301" s="4">
        <v>0</v>
      </c>
      <c r="G4301" s="6">
        <v>48665</v>
      </c>
      <c r="H4301" s="3" t="s">
        <v>11374</v>
      </c>
      <c r="I4301" s="3"/>
      <c r="J4301" s="3"/>
      <c r="K4301" s="5" t="s">
        <v>291</v>
      </c>
      <c r="L4301" s="5">
        <v>4</v>
      </c>
      <c r="M4301" s="5" t="s">
        <v>292</v>
      </c>
      <c r="N4301" s="5">
        <f>VLOOKUP(M4301,[1]ArchetypeScores!E:N,10,FALSE)</f>
        <v>1</v>
      </c>
      <c r="O4301" s="5">
        <f>VLOOKUP(M4301,[1]ArchetypeScores!E:O,11,FALSE)</f>
        <v>0</v>
      </c>
      <c r="P4301" s="5">
        <f>VLOOKUP(M4301,[1]ArchetypeScores!E:P,12,FALSE)</f>
        <v>0</v>
      </c>
      <c r="Q4301" s="2" t="str">
        <f>VLOOKUP(M4301,[1]ArchetypeScores!E:W,19,FALSE)</f>
        <v>Education and training</v>
      </c>
      <c r="R4301" s="2">
        <f>VLOOKUP(M4301,[1]ArchetypeScores!E:I,5,FALSE)</f>
        <v>0</v>
      </c>
      <c r="S4301" s="2">
        <f>VLOOKUP(M4301,[1]ArchetypeScores!E:K,7,FALSE)</f>
        <v>0</v>
      </c>
      <c r="T4301" s="2" t="str">
        <f t="shared" si="69"/>
        <v>Not A&amp;R positive</v>
      </c>
    </row>
    <row r="4302" spans="1:20" x14ac:dyDescent="0.3">
      <c r="A4302" s="2" t="s">
        <v>11361</v>
      </c>
      <c r="B4302" s="3" t="s">
        <v>11408</v>
      </c>
      <c r="C4302" s="3" t="s">
        <v>11409</v>
      </c>
      <c r="D4302" s="4"/>
      <c r="E4302" s="5" t="s">
        <v>11364</v>
      </c>
      <c r="F4302" s="4">
        <v>0</v>
      </c>
      <c r="G4302" s="6">
        <v>48666</v>
      </c>
      <c r="H4302" s="3" t="s">
        <v>11374</v>
      </c>
      <c r="I4302" s="3"/>
      <c r="J4302" s="3"/>
      <c r="K4302" s="5" t="s">
        <v>291</v>
      </c>
      <c r="L4302" s="5">
        <v>4</v>
      </c>
      <c r="M4302" s="5" t="s">
        <v>292</v>
      </c>
      <c r="N4302" s="5">
        <f>VLOOKUP(M4302,[1]ArchetypeScores!E:N,10,FALSE)</f>
        <v>1</v>
      </c>
      <c r="O4302" s="5">
        <f>VLOOKUP(M4302,[1]ArchetypeScores!E:O,11,FALSE)</f>
        <v>0</v>
      </c>
      <c r="P4302" s="5">
        <f>VLOOKUP(M4302,[1]ArchetypeScores!E:P,12,FALSE)</f>
        <v>0</v>
      </c>
      <c r="Q4302" s="2" t="str">
        <f>VLOOKUP(M4302,[1]ArchetypeScores!E:W,19,FALSE)</f>
        <v>Education and training</v>
      </c>
      <c r="R4302" s="2">
        <f>VLOOKUP(M4302,[1]ArchetypeScores!E:I,5,FALSE)</f>
        <v>0</v>
      </c>
      <c r="S4302" s="2">
        <f>VLOOKUP(M4302,[1]ArchetypeScores!E:K,7,FALSE)</f>
        <v>0</v>
      </c>
      <c r="T4302" s="2" t="str">
        <f t="shared" si="69"/>
        <v>Not A&amp;R positive</v>
      </c>
    </row>
    <row r="4303" spans="1:20" x14ac:dyDescent="0.3">
      <c r="A4303" s="2" t="s">
        <v>11361</v>
      </c>
      <c r="B4303" s="3" t="s">
        <v>11410</v>
      </c>
      <c r="C4303" s="3" t="s">
        <v>11411</v>
      </c>
      <c r="D4303" s="4"/>
      <c r="E4303" s="5" t="s">
        <v>11364</v>
      </c>
      <c r="F4303" s="4">
        <v>0</v>
      </c>
      <c r="G4303" s="6">
        <v>48667</v>
      </c>
      <c r="H4303" s="3" t="s">
        <v>11374</v>
      </c>
      <c r="I4303" s="3"/>
      <c r="J4303" s="3"/>
      <c r="K4303" s="5" t="s">
        <v>47</v>
      </c>
      <c r="L4303" s="5">
        <v>1</v>
      </c>
      <c r="M4303" s="5" t="s">
        <v>48</v>
      </c>
      <c r="N4303" s="5">
        <f>VLOOKUP(M4303,[1]ArchetypeScores!E:N,10,FALSE)</f>
        <v>0</v>
      </c>
      <c r="O4303" s="5">
        <f>VLOOKUP(M4303,[1]ArchetypeScores!E:O,11,FALSE)</f>
        <v>0</v>
      </c>
      <c r="P4303" s="5">
        <f>VLOOKUP(M4303,[1]ArchetypeScores!E:P,12,FALSE)</f>
        <v>0</v>
      </c>
      <c r="Q4303" s="2" t="str">
        <f>VLOOKUP(M4303,[1]ArchetypeScores!E:W,19,FALSE)</f>
        <v>Consumer (including agriculture and tourism)</v>
      </c>
      <c r="R4303" s="2">
        <f>VLOOKUP(M4303,[1]ArchetypeScores!E:I,5,FALSE)</f>
        <v>0</v>
      </c>
      <c r="S4303" s="2">
        <f>VLOOKUP(M4303,[1]ArchetypeScores!E:K,7,FALSE)</f>
        <v>0</v>
      </c>
      <c r="T4303" s="2" t="str">
        <f t="shared" si="69"/>
        <v>Not A&amp;R positive</v>
      </c>
    </row>
    <row r="4304" spans="1:20" x14ac:dyDescent="0.3">
      <c r="A4304" s="2" t="s">
        <v>11361</v>
      </c>
      <c r="B4304" s="3" t="s">
        <v>11412</v>
      </c>
      <c r="C4304" s="3" t="s">
        <v>11413</v>
      </c>
      <c r="D4304" s="4"/>
      <c r="E4304" s="5" t="s">
        <v>11364</v>
      </c>
      <c r="F4304" s="4">
        <v>0</v>
      </c>
      <c r="G4304" s="6">
        <v>48668</v>
      </c>
      <c r="H4304" s="3" t="s">
        <v>11374</v>
      </c>
      <c r="I4304" s="3"/>
      <c r="J4304" s="3"/>
      <c r="K4304" s="5" t="s">
        <v>112</v>
      </c>
      <c r="L4304" s="5" t="s">
        <v>112</v>
      </c>
      <c r="M4304" s="5" t="s">
        <v>961</v>
      </c>
      <c r="N4304" s="5">
        <f>VLOOKUP(M4304,[1]ArchetypeScores!E:N,10,FALSE)</f>
        <v>0</v>
      </c>
      <c r="O4304" s="5">
        <f>VLOOKUP(M4304,[1]ArchetypeScores!E:O,11,FALSE)</f>
        <v>0</v>
      </c>
      <c r="P4304" s="5">
        <f>VLOOKUP(M4304,[1]ArchetypeScores!E:P,12,FALSE)</f>
        <v>0</v>
      </c>
      <c r="Q4304" s="2" t="str">
        <f>VLOOKUP(M4304,[1]ArchetypeScores!E:W,19,FALSE)</f>
        <v>Untargeted</v>
      </c>
      <c r="R4304" s="2">
        <f>VLOOKUP(M4304,[1]ArchetypeScores!E:I,5,FALSE)</f>
        <v>0</v>
      </c>
      <c r="S4304" s="2">
        <f>VLOOKUP(M4304,[1]ArchetypeScores!E:K,7,FALSE)</f>
        <v>0</v>
      </c>
      <c r="T4304" s="2" t="str">
        <f t="shared" si="69"/>
        <v>Not A&amp;R positive</v>
      </c>
    </row>
    <row r="4305" spans="1:20" x14ac:dyDescent="0.3">
      <c r="A4305" s="2" t="s">
        <v>11361</v>
      </c>
      <c r="B4305" s="3" t="s">
        <v>11414</v>
      </c>
      <c r="C4305" s="3" t="s">
        <v>11415</v>
      </c>
      <c r="D4305" s="4"/>
      <c r="E4305" s="5" t="s">
        <v>11364</v>
      </c>
      <c r="F4305" s="4">
        <v>0</v>
      </c>
      <c r="G4305" s="6">
        <v>48669</v>
      </c>
      <c r="H4305" s="3" t="s">
        <v>11374</v>
      </c>
      <c r="I4305" s="3"/>
      <c r="J4305" s="3"/>
      <c r="K4305" s="5" t="s">
        <v>38</v>
      </c>
      <c r="L4305" s="5">
        <v>13</v>
      </c>
      <c r="M4305" s="5" t="s">
        <v>39</v>
      </c>
      <c r="N4305" s="5">
        <f>VLOOKUP(M4305,[1]ArchetypeScores!E:N,10,FALSE)</f>
        <v>0</v>
      </c>
      <c r="O4305" s="5">
        <f>VLOOKUP(M4305,[1]ArchetypeScores!E:O,11,FALSE)</f>
        <v>-2</v>
      </c>
      <c r="P4305" s="5">
        <f>VLOOKUP(M4305,[1]ArchetypeScores!E:P,12,FALSE)</f>
        <v>0</v>
      </c>
      <c r="Q4305" s="2" t="str">
        <f>VLOOKUP(M4305,[1]ArchetypeScores!E:W,19,FALSE)</f>
        <v>Industrials - transportation</v>
      </c>
      <c r="R4305" s="2">
        <f>VLOOKUP(M4305,[1]ArchetypeScores!E:I,5,FALSE)</f>
        <v>0</v>
      </c>
      <c r="S4305" s="2">
        <f>VLOOKUP(M4305,[1]ArchetypeScores!E:K,7,FALSE)</f>
        <v>0</v>
      </c>
      <c r="T4305" s="2" t="str">
        <f t="shared" si="69"/>
        <v>Not A&amp;R positive</v>
      </c>
    </row>
    <row r="4306" spans="1:20" x14ac:dyDescent="0.3">
      <c r="A4306" s="2" t="s">
        <v>11361</v>
      </c>
      <c r="B4306" s="3" t="s">
        <v>11416</v>
      </c>
      <c r="C4306" s="3" t="s">
        <v>11417</v>
      </c>
      <c r="D4306" s="4"/>
      <c r="E4306" s="5" t="s">
        <v>11364</v>
      </c>
      <c r="F4306" s="4">
        <v>0</v>
      </c>
      <c r="G4306" s="6">
        <v>48670</v>
      </c>
      <c r="H4306" s="3" t="s">
        <v>11374</v>
      </c>
      <c r="I4306" s="3"/>
      <c r="J4306" s="3"/>
      <c r="K4306" s="5" t="s">
        <v>570</v>
      </c>
      <c r="L4306" s="5">
        <v>3</v>
      </c>
      <c r="M4306" s="5" t="s">
        <v>4242</v>
      </c>
      <c r="N4306" s="5">
        <f>VLOOKUP(M4306,[1]ArchetypeScores!E:N,10,FALSE)</f>
        <v>1</v>
      </c>
      <c r="O4306" s="5">
        <f>VLOOKUP(M4306,[1]ArchetypeScores!E:O,11,FALSE)</f>
        <v>-2</v>
      </c>
      <c r="P4306" s="5">
        <f>VLOOKUP(M4306,[1]ArchetypeScores!E:P,12,FALSE)</f>
        <v>-2</v>
      </c>
      <c r="Q4306" s="2" t="str">
        <f>VLOOKUP(M4306,[1]ArchetypeScores!E:W,19,FALSE)</f>
        <v>Energy and water</v>
      </c>
      <c r="R4306" s="2">
        <f>VLOOKUP(M4306,[1]ArchetypeScores!E:I,5,FALSE)</f>
        <v>0</v>
      </c>
      <c r="S4306" s="2">
        <f>VLOOKUP(M4306,[1]ArchetypeScores!E:K,7,FALSE)</f>
        <v>-1</v>
      </c>
      <c r="T4306" s="2" t="str">
        <f t="shared" si="69"/>
        <v>Not A&amp;R positive</v>
      </c>
    </row>
    <row r="4307" spans="1:20" x14ac:dyDescent="0.3">
      <c r="A4307" s="2" t="s">
        <v>11361</v>
      </c>
      <c r="B4307" s="3" t="s">
        <v>11418</v>
      </c>
      <c r="C4307" s="3" t="s">
        <v>11419</v>
      </c>
      <c r="D4307" s="4"/>
      <c r="E4307" s="5" t="s">
        <v>11364</v>
      </c>
      <c r="F4307" s="4">
        <v>0</v>
      </c>
      <c r="G4307" s="6">
        <v>48671</v>
      </c>
      <c r="H4307" s="3" t="s">
        <v>11374</v>
      </c>
      <c r="I4307" s="3"/>
      <c r="J4307" s="3"/>
      <c r="K4307" s="5" t="s">
        <v>570</v>
      </c>
      <c r="L4307" s="5">
        <v>3</v>
      </c>
      <c r="M4307" s="5" t="s">
        <v>4242</v>
      </c>
      <c r="N4307" s="5">
        <f>VLOOKUP(M4307,[1]ArchetypeScores!E:N,10,FALSE)</f>
        <v>1</v>
      </c>
      <c r="O4307" s="5">
        <f>VLOOKUP(M4307,[1]ArchetypeScores!E:O,11,FALSE)</f>
        <v>-2</v>
      </c>
      <c r="P4307" s="5">
        <f>VLOOKUP(M4307,[1]ArchetypeScores!E:P,12,FALSE)</f>
        <v>-2</v>
      </c>
      <c r="Q4307" s="2" t="str">
        <f>VLOOKUP(M4307,[1]ArchetypeScores!E:W,19,FALSE)</f>
        <v>Energy and water</v>
      </c>
      <c r="R4307" s="2">
        <f>VLOOKUP(M4307,[1]ArchetypeScores!E:I,5,FALSE)</f>
        <v>0</v>
      </c>
      <c r="S4307" s="2">
        <f>VLOOKUP(M4307,[1]ArchetypeScores!E:K,7,FALSE)</f>
        <v>-1</v>
      </c>
      <c r="T4307" s="2" t="str">
        <f t="shared" si="69"/>
        <v>Not A&amp;R positive</v>
      </c>
    </row>
    <row r="4308" spans="1:20" x14ac:dyDescent="0.3">
      <c r="A4308" s="2" t="s">
        <v>11361</v>
      </c>
      <c r="B4308" s="3" t="s">
        <v>11420</v>
      </c>
      <c r="C4308" s="3" t="s">
        <v>11421</v>
      </c>
      <c r="D4308" s="4"/>
      <c r="E4308" s="5" t="s">
        <v>11364</v>
      </c>
      <c r="F4308" s="4">
        <v>0</v>
      </c>
      <c r="G4308" s="6">
        <v>48672</v>
      </c>
      <c r="H4308" s="3" t="s">
        <v>11374</v>
      </c>
      <c r="I4308" s="3"/>
      <c r="J4308" s="3"/>
      <c r="K4308" s="5" t="s">
        <v>214</v>
      </c>
      <c r="L4308" s="5">
        <v>4</v>
      </c>
      <c r="M4308" s="5" t="s">
        <v>560</v>
      </c>
      <c r="N4308" s="5">
        <f>VLOOKUP(M4308,[1]ArchetypeScores!E:N,10,FALSE)</f>
        <v>1</v>
      </c>
      <c r="O4308" s="5">
        <f>VLOOKUP(M4308,[1]ArchetypeScores!E:O,11,FALSE)</f>
        <v>0</v>
      </c>
      <c r="P4308" s="5">
        <f>VLOOKUP(M4308,[1]ArchetypeScores!E:P,12,FALSE)</f>
        <v>0</v>
      </c>
      <c r="Q4308" s="2" t="str">
        <f>VLOOKUP(M4308,[1]ArchetypeScores!E:W,19,FALSE)</f>
        <v>Other sector</v>
      </c>
      <c r="R4308" s="2">
        <f>VLOOKUP(M4308,[1]ArchetypeScores!E:I,5,FALSE)</f>
        <v>0</v>
      </c>
      <c r="S4308" s="2">
        <f>VLOOKUP(M4308,[1]ArchetypeScores!E:K,7,FALSE)</f>
        <v>0</v>
      </c>
      <c r="T4308" s="2" t="str">
        <f t="shared" si="69"/>
        <v>Not A&amp;R positive</v>
      </c>
    </row>
    <row r="4309" spans="1:20" x14ac:dyDescent="0.3">
      <c r="A4309" s="2" t="s">
        <v>11361</v>
      </c>
      <c r="B4309" s="3" t="s">
        <v>11422</v>
      </c>
      <c r="C4309" s="3" t="s">
        <v>11423</v>
      </c>
      <c r="D4309" s="4"/>
      <c r="E4309" s="5" t="s">
        <v>11364</v>
      </c>
      <c r="F4309" s="4">
        <v>0</v>
      </c>
      <c r="G4309" s="6">
        <v>48673</v>
      </c>
      <c r="H4309" s="3" t="s">
        <v>11374</v>
      </c>
      <c r="I4309" s="3"/>
      <c r="J4309" s="3"/>
      <c r="K4309" s="5" t="s">
        <v>570</v>
      </c>
      <c r="L4309" s="5">
        <v>3</v>
      </c>
      <c r="M4309" s="5" t="s">
        <v>4242</v>
      </c>
      <c r="N4309" s="5">
        <f>VLOOKUP(M4309,[1]ArchetypeScores!E:N,10,FALSE)</f>
        <v>1</v>
      </c>
      <c r="O4309" s="5">
        <f>VLOOKUP(M4309,[1]ArchetypeScores!E:O,11,FALSE)</f>
        <v>-2</v>
      </c>
      <c r="P4309" s="5">
        <f>VLOOKUP(M4309,[1]ArchetypeScores!E:P,12,FALSE)</f>
        <v>-2</v>
      </c>
      <c r="Q4309" s="2" t="str">
        <f>VLOOKUP(M4309,[1]ArchetypeScores!E:W,19,FALSE)</f>
        <v>Energy and water</v>
      </c>
      <c r="R4309" s="2">
        <f>VLOOKUP(M4309,[1]ArchetypeScores!E:I,5,FALSE)</f>
        <v>0</v>
      </c>
      <c r="S4309" s="2">
        <f>VLOOKUP(M4309,[1]ArchetypeScores!E:K,7,FALSE)</f>
        <v>-1</v>
      </c>
      <c r="T4309" s="2" t="str">
        <f t="shared" si="69"/>
        <v>Not A&amp;R positive</v>
      </c>
    </row>
    <row r="4310" spans="1:20" x14ac:dyDescent="0.3">
      <c r="A4310" s="2" t="s">
        <v>11361</v>
      </c>
      <c r="B4310" s="3" t="s">
        <v>11424</v>
      </c>
      <c r="C4310" s="3" t="s">
        <v>11425</v>
      </c>
      <c r="D4310" s="4"/>
      <c r="E4310" s="5" t="s">
        <v>11364</v>
      </c>
      <c r="F4310" s="4">
        <v>0</v>
      </c>
      <c r="G4310" s="6">
        <v>48674</v>
      </c>
      <c r="H4310" s="3" t="s">
        <v>11374</v>
      </c>
      <c r="I4310" s="3"/>
      <c r="J4310" s="3"/>
      <c r="K4310" s="5" t="s">
        <v>570</v>
      </c>
      <c r="L4310" s="5">
        <v>3</v>
      </c>
      <c r="M4310" s="5" t="s">
        <v>4242</v>
      </c>
      <c r="N4310" s="5">
        <f>VLOOKUP(M4310,[1]ArchetypeScores!E:N,10,FALSE)</f>
        <v>1</v>
      </c>
      <c r="O4310" s="5">
        <f>VLOOKUP(M4310,[1]ArchetypeScores!E:O,11,FALSE)</f>
        <v>-2</v>
      </c>
      <c r="P4310" s="5">
        <f>VLOOKUP(M4310,[1]ArchetypeScores!E:P,12,FALSE)</f>
        <v>-2</v>
      </c>
      <c r="Q4310" s="2" t="str">
        <f>VLOOKUP(M4310,[1]ArchetypeScores!E:W,19,FALSE)</f>
        <v>Energy and water</v>
      </c>
      <c r="R4310" s="2">
        <f>VLOOKUP(M4310,[1]ArchetypeScores!E:I,5,FALSE)</f>
        <v>0</v>
      </c>
      <c r="S4310" s="2">
        <f>VLOOKUP(M4310,[1]ArchetypeScores!E:K,7,FALSE)</f>
        <v>-1</v>
      </c>
      <c r="T4310" s="2" t="str">
        <f t="shared" si="69"/>
        <v>Not A&amp;R positive</v>
      </c>
    </row>
    <row r="4311" spans="1:20" x14ac:dyDescent="0.3">
      <c r="A4311" s="2" t="s">
        <v>11361</v>
      </c>
      <c r="B4311" s="3" t="s">
        <v>11426</v>
      </c>
      <c r="C4311" s="3" t="s">
        <v>11427</v>
      </c>
      <c r="D4311" s="4"/>
      <c r="E4311" s="5" t="s">
        <v>11364</v>
      </c>
      <c r="F4311" s="4">
        <v>0</v>
      </c>
      <c r="G4311" s="6">
        <v>48675</v>
      </c>
      <c r="H4311" s="3" t="s">
        <v>11374</v>
      </c>
      <c r="I4311" s="3"/>
      <c r="J4311" s="3"/>
      <c r="K4311" s="5" t="s">
        <v>570</v>
      </c>
      <c r="L4311" s="5">
        <v>3</v>
      </c>
      <c r="M4311" s="5" t="s">
        <v>4242</v>
      </c>
      <c r="N4311" s="5">
        <f>VLOOKUP(M4311,[1]ArchetypeScores!E:N,10,FALSE)</f>
        <v>1</v>
      </c>
      <c r="O4311" s="5">
        <f>VLOOKUP(M4311,[1]ArchetypeScores!E:O,11,FALSE)</f>
        <v>-2</v>
      </c>
      <c r="P4311" s="5">
        <f>VLOOKUP(M4311,[1]ArchetypeScores!E:P,12,FALSE)</f>
        <v>-2</v>
      </c>
      <c r="Q4311" s="2" t="str">
        <f>VLOOKUP(M4311,[1]ArchetypeScores!E:W,19,FALSE)</f>
        <v>Energy and water</v>
      </c>
      <c r="R4311" s="2">
        <f>VLOOKUP(M4311,[1]ArchetypeScores!E:I,5,FALSE)</f>
        <v>0</v>
      </c>
      <c r="S4311" s="2">
        <f>VLOOKUP(M4311,[1]ArchetypeScores!E:K,7,FALSE)</f>
        <v>-1</v>
      </c>
      <c r="T4311" s="2" t="str">
        <f t="shared" si="69"/>
        <v>Not A&amp;R positive</v>
      </c>
    </row>
    <row r="4312" spans="1:20" x14ac:dyDescent="0.3">
      <c r="A4312" s="2" t="s">
        <v>11361</v>
      </c>
      <c r="B4312" s="3" t="s">
        <v>11428</v>
      </c>
      <c r="C4312" s="3" t="s">
        <v>11429</v>
      </c>
      <c r="D4312" s="4"/>
      <c r="E4312" s="5" t="s">
        <v>11364</v>
      </c>
      <c r="F4312" s="4">
        <v>0</v>
      </c>
      <c r="G4312" s="6">
        <v>48676</v>
      </c>
      <c r="H4312" s="3" t="s">
        <v>11374</v>
      </c>
      <c r="I4312" s="3"/>
      <c r="J4312" s="3"/>
      <c r="K4312" s="5" t="s">
        <v>570</v>
      </c>
      <c r="L4312" s="5">
        <v>2</v>
      </c>
      <c r="M4312" s="5" t="s">
        <v>1110</v>
      </c>
      <c r="N4312" s="5">
        <f>VLOOKUP(M4312,[1]ArchetypeScores!E:N,10,FALSE)</f>
        <v>1</v>
      </c>
      <c r="O4312" s="5">
        <f>VLOOKUP(M4312,[1]ArchetypeScores!E:O,11,FALSE)</f>
        <v>-2</v>
      </c>
      <c r="P4312" s="5">
        <f>VLOOKUP(M4312,[1]ArchetypeScores!E:P,12,FALSE)</f>
        <v>-2</v>
      </c>
      <c r="Q4312" s="2" t="str">
        <f>VLOOKUP(M4312,[1]ArchetypeScores!E:W,19,FALSE)</f>
        <v>Energy and water</v>
      </c>
      <c r="R4312" s="2">
        <f>VLOOKUP(M4312,[1]ArchetypeScores!E:I,5,FALSE)</f>
        <v>0</v>
      </c>
      <c r="S4312" s="2">
        <f>VLOOKUP(M4312,[1]ArchetypeScores!E:K,7,FALSE)</f>
        <v>-1</v>
      </c>
      <c r="T4312" s="2" t="str">
        <f t="shared" si="69"/>
        <v>Not A&amp;R positive</v>
      </c>
    </row>
    <row r="4313" spans="1:20" x14ac:dyDescent="0.3">
      <c r="A4313" s="2" t="s">
        <v>11361</v>
      </c>
      <c r="B4313" s="3" t="s">
        <v>11430</v>
      </c>
      <c r="C4313" s="3" t="s">
        <v>11431</v>
      </c>
      <c r="D4313" s="4"/>
      <c r="E4313" s="5" t="s">
        <v>11364</v>
      </c>
      <c r="F4313" s="4">
        <v>0</v>
      </c>
      <c r="G4313" s="6">
        <v>48677</v>
      </c>
      <c r="H4313" s="3" t="s">
        <v>11374</v>
      </c>
      <c r="I4313" s="3"/>
      <c r="J4313" s="3"/>
      <c r="K4313" s="5" t="s">
        <v>570</v>
      </c>
      <c r="L4313" s="5">
        <v>2</v>
      </c>
      <c r="M4313" s="5" t="s">
        <v>1110</v>
      </c>
      <c r="N4313" s="5">
        <f>VLOOKUP(M4313,[1]ArchetypeScores!E:N,10,FALSE)</f>
        <v>1</v>
      </c>
      <c r="O4313" s="5">
        <f>VLOOKUP(M4313,[1]ArchetypeScores!E:O,11,FALSE)</f>
        <v>-2</v>
      </c>
      <c r="P4313" s="5">
        <f>VLOOKUP(M4313,[1]ArchetypeScores!E:P,12,FALSE)</f>
        <v>-2</v>
      </c>
      <c r="Q4313" s="2" t="str">
        <f>VLOOKUP(M4313,[1]ArchetypeScores!E:W,19,FALSE)</f>
        <v>Energy and water</v>
      </c>
      <c r="R4313" s="2">
        <f>VLOOKUP(M4313,[1]ArchetypeScores!E:I,5,FALSE)</f>
        <v>0</v>
      </c>
      <c r="S4313" s="2">
        <f>VLOOKUP(M4313,[1]ArchetypeScores!E:K,7,FALSE)</f>
        <v>-1</v>
      </c>
      <c r="T4313" s="2" t="str">
        <f t="shared" si="69"/>
        <v>Not A&amp;R positive</v>
      </c>
    </row>
    <row r="4314" spans="1:20" x14ac:dyDescent="0.3">
      <c r="A4314" s="2" t="s">
        <v>11361</v>
      </c>
      <c r="B4314" s="3" t="s">
        <v>11432</v>
      </c>
      <c r="C4314" s="3" t="s">
        <v>11433</v>
      </c>
      <c r="D4314" s="4"/>
      <c r="E4314" s="5" t="s">
        <v>11364</v>
      </c>
      <c r="F4314" s="4">
        <v>0</v>
      </c>
      <c r="G4314" s="6">
        <v>48678</v>
      </c>
      <c r="H4314" s="3" t="s">
        <v>11374</v>
      </c>
      <c r="I4314" s="3"/>
      <c r="J4314" s="3"/>
      <c r="K4314" s="5" t="s">
        <v>570</v>
      </c>
      <c r="L4314" s="5">
        <v>2</v>
      </c>
      <c r="M4314" s="5" t="s">
        <v>1110</v>
      </c>
      <c r="N4314" s="5">
        <f>VLOOKUP(M4314,[1]ArchetypeScores!E:N,10,FALSE)</f>
        <v>1</v>
      </c>
      <c r="O4314" s="5">
        <f>VLOOKUP(M4314,[1]ArchetypeScores!E:O,11,FALSE)</f>
        <v>-2</v>
      </c>
      <c r="P4314" s="5">
        <f>VLOOKUP(M4314,[1]ArchetypeScores!E:P,12,FALSE)</f>
        <v>-2</v>
      </c>
      <c r="Q4314" s="2" t="str">
        <f>VLOOKUP(M4314,[1]ArchetypeScores!E:W,19,FALSE)</f>
        <v>Energy and water</v>
      </c>
      <c r="R4314" s="2">
        <f>VLOOKUP(M4314,[1]ArchetypeScores!E:I,5,FALSE)</f>
        <v>0</v>
      </c>
      <c r="S4314" s="2">
        <f>VLOOKUP(M4314,[1]ArchetypeScores!E:K,7,FALSE)</f>
        <v>-1</v>
      </c>
      <c r="T4314" s="2" t="str">
        <f t="shared" si="69"/>
        <v>Not A&amp;R positive</v>
      </c>
    </row>
    <row r="4315" spans="1:20" x14ac:dyDescent="0.3">
      <c r="A4315" s="2" t="s">
        <v>11361</v>
      </c>
      <c r="B4315" s="3" t="s">
        <v>11434</v>
      </c>
      <c r="C4315" s="3" t="s">
        <v>11435</v>
      </c>
      <c r="D4315" s="4"/>
      <c r="E4315" s="5" t="s">
        <v>11364</v>
      </c>
      <c r="F4315" s="4">
        <v>0</v>
      </c>
      <c r="G4315" s="6">
        <v>48679</v>
      </c>
      <c r="H4315" s="3" t="s">
        <v>11374</v>
      </c>
      <c r="I4315" s="3"/>
      <c r="J4315" s="3"/>
      <c r="K4315" s="5" t="s">
        <v>570</v>
      </c>
      <c r="L4315" s="5">
        <v>2</v>
      </c>
      <c r="M4315" s="5" t="s">
        <v>1110</v>
      </c>
      <c r="N4315" s="5">
        <f>VLOOKUP(M4315,[1]ArchetypeScores!E:N,10,FALSE)</f>
        <v>1</v>
      </c>
      <c r="O4315" s="5">
        <f>VLOOKUP(M4315,[1]ArchetypeScores!E:O,11,FALSE)</f>
        <v>-2</v>
      </c>
      <c r="P4315" s="5">
        <f>VLOOKUP(M4315,[1]ArchetypeScores!E:P,12,FALSE)</f>
        <v>-2</v>
      </c>
      <c r="Q4315" s="2" t="str">
        <f>VLOOKUP(M4315,[1]ArchetypeScores!E:W,19,FALSE)</f>
        <v>Energy and water</v>
      </c>
      <c r="R4315" s="2">
        <f>VLOOKUP(M4315,[1]ArchetypeScores!E:I,5,FALSE)</f>
        <v>0</v>
      </c>
      <c r="S4315" s="2">
        <f>VLOOKUP(M4315,[1]ArchetypeScores!E:K,7,FALSE)</f>
        <v>-1</v>
      </c>
      <c r="T4315" s="2" t="str">
        <f t="shared" si="69"/>
        <v>Not A&amp;R positive</v>
      </c>
    </row>
    <row r="4316" spans="1:20" x14ac:dyDescent="0.3">
      <c r="A4316" s="2" t="s">
        <v>11361</v>
      </c>
      <c r="B4316" s="3" t="s">
        <v>11436</v>
      </c>
      <c r="C4316" s="3" t="s">
        <v>11437</v>
      </c>
      <c r="D4316" s="4"/>
      <c r="E4316" s="5" t="s">
        <v>11364</v>
      </c>
      <c r="F4316" s="4">
        <v>0</v>
      </c>
      <c r="G4316" s="6">
        <v>48680</v>
      </c>
      <c r="H4316" s="3" t="s">
        <v>11374</v>
      </c>
      <c r="I4316" s="3"/>
      <c r="J4316" s="3"/>
      <c r="K4316" s="5" t="s">
        <v>570</v>
      </c>
      <c r="L4316" s="5">
        <v>2</v>
      </c>
      <c r="M4316" s="5" t="s">
        <v>1110</v>
      </c>
      <c r="N4316" s="5">
        <f>VLOOKUP(M4316,[1]ArchetypeScores!E:N,10,FALSE)</f>
        <v>1</v>
      </c>
      <c r="O4316" s="5">
        <f>VLOOKUP(M4316,[1]ArchetypeScores!E:O,11,FALSE)</f>
        <v>-2</v>
      </c>
      <c r="P4316" s="5">
        <f>VLOOKUP(M4316,[1]ArchetypeScores!E:P,12,FALSE)</f>
        <v>-2</v>
      </c>
      <c r="Q4316" s="2" t="str">
        <f>VLOOKUP(M4316,[1]ArchetypeScores!E:W,19,FALSE)</f>
        <v>Energy and water</v>
      </c>
      <c r="R4316" s="2">
        <f>VLOOKUP(M4316,[1]ArchetypeScores!E:I,5,FALSE)</f>
        <v>0</v>
      </c>
      <c r="S4316" s="2">
        <f>VLOOKUP(M4316,[1]ArchetypeScores!E:K,7,FALSE)</f>
        <v>-1</v>
      </c>
      <c r="T4316" s="2" t="str">
        <f t="shared" si="69"/>
        <v>Not A&amp;R positive</v>
      </c>
    </row>
    <row r="4317" spans="1:20" x14ac:dyDescent="0.3">
      <c r="A4317" s="2" t="s">
        <v>11361</v>
      </c>
      <c r="B4317" s="3" t="s">
        <v>11438</v>
      </c>
      <c r="C4317" s="3" t="s">
        <v>11439</v>
      </c>
      <c r="D4317" s="4">
        <v>208.17400000000001</v>
      </c>
      <c r="E4317" s="5" t="s">
        <v>11364</v>
      </c>
      <c r="F4317" s="4">
        <v>7.2859999999999994E-2</v>
      </c>
      <c r="G4317" s="6">
        <v>48634</v>
      </c>
      <c r="H4317" s="3" t="s">
        <v>11440</v>
      </c>
      <c r="I4317" s="3"/>
      <c r="J4317" s="3"/>
      <c r="K4317" s="5" t="s">
        <v>89</v>
      </c>
      <c r="L4317" s="5">
        <v>2</v>
      </c>
      <c r="M4317" s="5" t="s">
        <v>626</v>
      </c>
      <c r="N4317" s="5">
        <f>VLOOKUP(M4317,[1]ArchetypeScores!E:N,10,FALSE)</f>
        <v>1</v>
      </c>
      <c r="O4317" s="5">
        <f>VLOOKUP(M4317,[1]ArchetypeScores!E:O,11,FALSE)</f>
        <v>0</v>
      </c>
      <c r="P4317" s="5">
        <f>VLOOKUP(M4317,[1]ArchetypeScores!E:P,12,FALSE)</f>
        <v>0</v>
      </c>
      <c r="Q4317" s="2" t="str">
        <f>VLOOKUP(M4317,[1]ArchetypeScores!E:W,19,FALSE)</f>
        <v>Other sector</v>
      </c>
      <c r="R4317" s="2">
        <f>VLOOKUP(M4317,[1]ArchetypeScores!E:I,5,FALSE)</f>
        <v>0</v>
      </c>
      <c r="S4317" s="2">
        <f>VLOOKUP(M4317,[1]ArchetypeScores!E:K,7,FALSE)</f>
        <v>1</v>
      </c>
      <c r="T4317" s="2" t="str">
        <f t="shared" si="69"/>
        <v>Indirect only</v>
      </c>
    </row>
    <row r="4318" spans="1:20" x14ac:dyDescent="0.3">
      <c r="A4318" s="2" t="s">
        <v>11361</v>
      </c>
      <c r="B4318" s="3" t="s">
        <v>11438</v>
      </c>
      <c r="C4318" s="3" t="s">
        <v>11441</v>
      </c>
      <c r="D4318" s="4">
        <v>285.17</v>
      </c>
      <c r="E4318" s="5" t="s">
        <v>11364</v>
      </c>
      <c r="F4318" s="4">
        <v>9.9809999999999996E-2</v>
      </c>
      <c r="G4318" s="6">
        <v>48633</v>
      </c>
      <c r="H4318" s="3" t="s">
        <v>11442</v>
      </c>
      <c r="I4318" s="3"/>
      <c r="J4318" s="3"/>
      <c r="K4318" s="5" t="s">
        <v>71</v>
      </c>
      <c r="L4318" s="5">
        <v>1</v>
      </c>
      <c r="M4318" s="5" t="s">
        <v>72</v>
      </c>
      <c r="N4318" s="5">
        <f>VLOOKUP(M4318,[1]ArchetypeScores!E:N,10,FALSE)</f>
        <v>0</v>
      </c>
      <c r="O4318" s="5">
        <f>VLOOKUP(M4318,[1]ArchetypeScores!E:O,11,FALSE)</f>
        <v>0</v>
      </c>
      <c r="P4318" s="5">
        <f>VLOOKUP(M4318,[1]ArchetypeScores!E:P,12,FALSE)</f>
        <v>0</v>
      </c>
      <c r="Q4318" s="2" t="str">
        <f>VLOOKUP(M4318,[1]ArchetypeScores!E:W,19,FALSE)</f>
        <v>Other sector</v>
      </c>
      <c r="R4318" s="2">
        <f>VLOOKUP(M4318,[1]ArchetypeScores!E:I,5,FALSE)</f>
        <v>0</v>
      </c>
      <c r="S4318" s="2">
        <f>VLOOKUP(M4318,[1]ArchetypeScores!E:K,7,FALSE)</f>
        <v>0</v>
      </c>
      <c r="T4318" s="2" t="str">
        <f t="shared" si="69"/>
        <v>Not A&amp;R positive</v>
      </c>
    </row>
    <row r="4319" spans="1:20" x14ac:dyDescent="0.3">
      <c r="A4319" s="2" t="s">
        <v>11361</v>
      </c>
      <c r="B4319" s="3" t="s">
        <v>11443</v>
      </c>
      <c r="C4319" s="3" t="s">
        <v>11444</v>
      </c>
      <c r="D4319" s="4">
        <v>2000</v>
      </c>
      <c r="E4319" s="5" t="s">
        <v>11364</v>
      </c>
      <c r="F4319" s="4">
        <v>0.7</v>
      </c>
      <c r="G4319" s="6">
        <v>48635</v>
      </c>
      <c r="H4319" s="3" t="s">
        <v>11445</v>
      </c>
      <c r="I4319" s="3"/>
      <c r="J4319" s="3"/>
      <c r="K4319" s="5" t="s">
        <v>57</v>
      </c>
      <c r="L4319" s="5">
        <v>29</v>
      </c>
      <c r="M4319" s="5" t="s">
        <v>58</v>
      </c>
      <c r="N4319" s="5">
        <f>VLOOKUP(M4319,[1]ArchetypeScores!E:N,10,FALSE)</f>
        <v>0</v>
      </c>
      <c r="O4319" s="5">
        <f>VLOOKUP(M4319,[1]ArchetypeScores!E:O,11,FALSE)</f>
        <v>-1</v>
      </c>
      <c r="P4319" s="5">
        <f>VLOOKUP(M4319,[1]ArchetypeScores!E:P,12,FALSE)</f>
        <v>0</v>
      </c>
      <c r="Q4319" s="2" t="str">
        <f>VLOOKUP(M4319,[1]ArchetypeScores!E:W,19,FALSE)</f>
        <v>Untargeted</v>
      </c>
      <c r="R4319" s="2">
        <f>VLOOKUP(M4319,[1]ArchetypeScores!E:I,5,FALSE)</f>
        <v>0</v>
      </c>
      <c r="S4319" s="2">
        <f>VLOOKUP(M4319,[1]ArchetypeScores!E:K,7,FALSE)</f>
        <v>0</v>
      </c>
      <c r="T4319" s="2" t="str">
        <f t="shared" si="69"/>
        <v>Not A&amp;R positive</v>
      </c>
    </row>
    <row r="4320" spans="1:20" ht="30.6" x14ac:dyDescent="0.3">
      <c r="A4320" s="2" t="s">
        <v>11361</v>
      </c>
      <c r="B4320" s="7" t="s">
        <v>11443</v>
      </c>
      <c r="C4320" s="3" t="s">
        <v>11446</v>
      </c>
      <c r="D4320" s="4">
        <v>500</v>
      </c>
      <c r="E4320" s="5" t="s">
        <v>11364</v>
      </c>
      <c r="F4320" s="4">
        <v>0.17499999999999999</v>
      </c>
      <c r="G4320" s="6">
        <v>48639</v>
      </c>
      <c r="H4320" s="3" t="s">
        <v>11445</v>
      </c>
      <c r="I4320" s="3"/>
      <c r="J4320" s="3"/>
      <c r="K4320" s="5" t="s">
        <v>38</v>
      </c>
      <c r="L4320" s="5">
        <v>1</v>
      </c>
      <c r="M4320" s="5" t="s">
        <v>43</v>
      </c>
      <c r="N4320" s="5">
        <f>VLOOKUP(M4320,[1]ArchetypeScores!E:N,10,FALSE)</f>
        <v>0</v>
      </c>
      <c r="O4320" s="5">
        <f>VLOOKUP(M4320,[1]ArchetypeScores!E:O,11,FALSE)</f>
        <v>-1</v>
      </c>
      <c r="P4320" s="5">
        <f>VLOOKUP(M4320,[1]ArchetypeScores!E:P,12,FALSE)</f>
        <v>0</v>
      </c>
      <c r="Q4320" s="2" t="str">
        <f>VLOOKUP(M4320,[1]ArchetypeScores!E:W,19,FALSE)</f>
        <v>Consumer (including agriculture and tourism)</v>
      </c>
      <c r="R4320" s="2">
        <f>VLOOKUP(M4320,[1]ArchetypeScores!E:I,5,FALSE)</f>
        <v>0</v>
      </c>
      <c r="S4320" s="2">
        <f>VLOOKUP(M4320,[1]ArchetypeScores!E:K,7,FALSE)</f>
        <v>0</v>
      </c>
      <c r="T4320" s="2" t="str">
        <f t="shared" si="69"/>
        <v>Not A&amp;R positive</v>
      </c>
    </row>
    <row r="4321" spans="1:20" x14ac:dyDescent="0.3">
      <c r="A4321" s="2" t="s">
        <v>11361</v>
      </c>
      <c r="B4321" s="3" t="s">
        <v>11443</v>
      </c>
      <c r="C4321" s="3" t="s">
        <v>11447</v>
      </c>
      <c r="D4321" s="4">
        <v>2000</v>
      </c>
      <c r="E4321" s="5" t="s">
        <v>11364</v>
      </c>
      <c r="F4321" s="4">
        <v>0.7</v>
      </c>
      <c r="G4321" s="6">
        <v>48638</v>
      </c>
      <c r="H4321" s="3" t="s">
        <v>11445</v>
      </c>
      <c r="I4321" s="3"/>
      <c r="J4321" s="3"/>
      <c r="K4321" s="5" t="s">
        <v>196</v>
      </c>
      <c r="L4321" s="5" t="s">
        <v>112</v>
      </c>
      <c r="M4321" s="5" t="s">
        <v>621</v>
      </c>
      <c r="N4321" s="5">
        <f>VLOOKUP(M4321,[1]ArchetypeScores!E:N,10,FALSE)</f>
        <v>1</v>
      </c>
      <c r="O4321" s="5">
        <f>VLOOKUP(M4321,[1]ArchetypeScores!E:O,11,FALSE)</f>
        <v>-2</v>
      </c>
      <c r="P4321" s="5">
        <f>VLOOKUP(M4321,[1]ArchetypeScores!E:P,12,FALSE)</f>
        <v>0</v>
      </c>
      <c r="Q4321" s="2" t="str">
        <f>VLOOKUP(M4321,[1]ArchetypeScores!E:W,19,FALSE)</f>
        <v>Other sector</v>
      </c>
      <c r="R4321" s="2">
        <f>VLOOKUP(M4321,[1]ArchetypeScores!E:I,5,FALSE)</f>
        <v>0</v>
      </c>
      <c r="S4321" s="2">
        <f>VLOOKUP(M4321,[1]ArchetypeScores!E:K,7,FALSE)</f>
        <v>-1</v>
      </c>
      <c r="T4321" s="2" t="str">
        <f t="shared" si="69"/>
        <v>Not A&amp;R positive</v>
      </c>
    </row>
    <row r="4322" spans="1:20" x14ac:dyDescent="0.3">
      <c r="A4322" s="2" t="s">
        <v>11361</v>
      </c>
      <c r="B4322" s="3" t="s">
        <v>11443</v>
      </c>
      <c r="C4322" s="3" t="s">
        <v>11448</v>
      </c>
      <c r="D4322" s="4">
        <v>500</v>
      </c>
      <c r="E4322" s="5" t="s">
        <v>11364</v>
      </c>
      <c r="F4322" s="4">
        <v>0.17499999999999999</v>
      </c>
      <c r="G4322" s="6">
        <v>48636</v>
      </c>
      <c r="H4322" s="3" t="s">
        <v>11445</v>
      </c>
      <c r="I4322" s="3"/>
      <c r="J4322" s="3"/>
      <c r="K4322" s="5" t="s">
        <v>291</v>
      </c>
      <c r="L4322" s="5">
        <v>4</v>
      </c>
      <c r="M4322" s="5" t="s">
        <v>292</v>
      </c>
      <c r="N4322" s="5">
        <f>VLOOKUP(M4322,[1]ArchetypeScores!E:N,10,FALSE)</f>
        <v>1</v>
      </c>
      <c r="O4322" s="5">
        <f>VLOOKUP(M4322,[1]ArchetypeScores!E:O,11,FALSE)</f>
        <v>0</v>
      </c>
      <c r="P4322" s="5">
        <f>VLOOKUP(M4322,[1]ArchetypeScores!E:P,12,FALSE)</f>
        <v>0</v>
      </c>
      <c r="Q4322" s="2" t="str">
        <f>VLOOKUP(M4322,[1]ArchetypeScores!E:W,19,FALSE)</f>
        <v>Education and training</v>
      </c>
      <c r="R4322" s="2">
        <f>VLOOKUP(M4322,[1]ArchetypeScores!E:I,5,FALSE)</f>
        <v>0</v>
      </c>
      <c r="S4322" s="2">
        <f>VLOOKUP(M4322,[1]ArchetypeScores!E:K,7,FALSE)</f>
        <v>0</v>
      </c>
      <c r="T4322" s="2" t="str">
        <f t="shared" si="69"/>
        <v>Not A&amp;R positive</v>
      </c>
    </row>
    <row r="4323" spans="1:20" x14ac:dyDescent="0.3">
      <c r="A4323" s="2" t="s">
        <v>11361</v>
      </c>
      <c r="B4323" s="3" t="s">
        <v>11443</v>
      </c>
      <c r="C4323" s="3" t="s">
        <v>11449</v>
      </c>
      <c r="D4323" s="4">
        <v>3000</v>
      </c>
      <c r="E4323" s="5" t="s">
        <v>11364</v>
      </c>
      <c r="F4323" s="4">
        <v>1.05</v>
      </c>
      <c r="G4323" s="6">
        <v>48637</v>
      </c>
      <c r="H4323" s="3" t="s">
        <v>11445</v>
      </c>
      <c r="I4323" s="3"/>
      <c r="J4323" s="3"/>
      <c r="K4323" s="5" t="s">
        <v>25</v>
      </c>
      <c r="L4323" s="5">
        <v>9</v>
      </c>
      <c r="M4323" s="5" t="s">
        <v>493</v>
      </c>
      <c r="N4323" s="5">
        <f>VLOOKUP(M4323,[1]ArchetypeScores!E:N,10,FALSE)</f>
        <v>1</v>
      </c>
      <c r="O4323" s="5">
        <f>VLOOKUP(M4323,[1]ArchetypeScores!E:O,11,FALSE)</f>
        <v>-2</v>
      </c>
      <c r="P4323" s="5">
        <f>VLOOKUP(M4323,[1]ArchetypeScores!E:P,12,FALSE)</f>
        <v>0</v>
      </c>
      <c r="Q4323" s="2" t="str">
        <f>VLOOKUP(M4323,[1]ArchetypeScores!E:W,19,FALSE)</f>
        <v>Industrials - other</v>
      </c>
      <c r="R4323" s="2">
        <f>VLOOKUP(M4323,[1]ArchetypeScores!E:I,5,FALSE)</f>
        <v>0</v>
      </c>
      <c r="S4323" s="2">
        <f>VLOOKUP(M4323,[1]ArchetypeScores!E:K,7,FALSE)</f>
        <v>-1</v>
      </c>
      <c r="T4323" s="2" t="str">
        <f t="shared" si="69"/>
        <v>Not A&amp;R positive</v>
      </c>
    </row>
    <row r="4324" spans="1:20" x14ac:dyDescent="0.3">
      <c r="A4324" s="2" t="s">
        <v>11361</v>
      </c>
      <c r="B4324" s="3" t="s">
        <v>11450</v>
      </c>
      <c r="C4324" s="3" t="s">
        <v>11451</v>
      </c>
      <c r="D4324" s="4">
        <v>60.101999999999997</v>
      </c>
      <c r="E4324" s="5" t="s">
        <v>11364</v>
      </c>
      <c r="F4324" s="4">
        <v>2.104E-2</v>
      </c>
      <c r="G4324" s="6">
        <v>48686</v>
      </c>
      <c r="H4324" s="3" t="s">
        <v>11452</v>
      </c>
      <c r="I4324" s="3"/>
      <c r="J4324" s="3"/>
      <c r="K4324" s="5" t="s">
        <v>61</v>
      </c>
      <c r="L4324" s="5">
        <v>5</v>
      </c>
      <c r="M4324" s="5" t="s">
        <v>62</v>
      </c>
      <c r="N4324" s="5">
        <f>VLOOKUP(M4324,[1]ArchetypeScores!E:N,10,FALSE)</f>
        <v>0</v>
      </c>
      <c r="O4324" s="5">
        <f>VLOOKUP(M4324,[1]ArchetypeScores!E:O,11,FALSE)</f>
        <v>-1</v>
      </c>
      <c r="P4324" s="5">
        <f>VLOOKUP(M4324,[1]ArchetypeScores!E:P,12,FALSE)</f>
        <v>0</v>
      </c>
      <c r="Q4324" s="2" t="str">
        <f>VLOOKUP(M4324,[1]ArchetypeScores!E:W,19,FALSE)</f>
        <v>Health care</v>
      </c>
      <c r="R4324" s="2">
        <f>VLOOKUP(M4324,[1]ArchetypeScores!E:I,5,FALSE)</f>
        <v>0</v>
      </c>
      <c r="S4324" s="2">
        <f>VLOOKUP(M4324,[1]ArchetypeScores!E:K,7,FALSE)</f>
        <v>0</v>
      </c>
      <c r="T4324" s="2" t="str">
        <f t="shared" si="69"/>
        <v>Not A&amp;R positive</v>
      </c>
    </row>
    <row r="4325" spans="1:20" x14ac:dyDescent="0.3">
      <c r="A4325" s="2" t="s">
        <v>11361</v>
      </c>
      <c r="B4325" s="3" t="s">
        <v>11453</v>
      </c>
      <c r="C4325" s="3" t="s">
        <v>11454</v>
      </c>
      <c r="D4325" s="4">
        <v>24.5</v>
      </c>
      <c r="E4325" s="5" t="s">
        <v>11364</v>
      </c>
      <c r="F4325" s="4">
        <v>8.5800000000000008E-3</v>
      </c>
      <c r="G4325" s="6">
        <v>48687</v>
      </c>
      <c r="H4325" s="3" t="s">
        <v>11455</v>
      </c>
      <c r="I4325" s="3"/>
      <c r="J4325" s="3"/>
      <c r="K4325" s="5" t="s">
        <v>291</v>
      </c>
      <c r="L4325" s="5">
        <v>4</v>
      </c>
      <c r="M4325" s="5" t="s">
        <v>292</v>
      </c>
      <c r="N4325" s="5">
        <f>VLOOKUP(M4325,[1]ArchetypeScores!E:N,10,FALSE)</f>
        <v>1</v>
      </c>
      <c r="O4325" s="5">
        <f>VLOOKUP(M4325,[1]ArchetypeScores!E:O,11,FALSE)</f>
        <v>0</v>
      </c>
      <c r="P4325" s="5">
        <f>VLOOKUP(M4325,[1]ArchetypeScores!E:P,12,FALSE)</f>
        <v>0</v>
      </c>
      <c r="Q4325" s="2" t="str">
        <f>VLOOKUP(M4325,[1]ArchetypeScores!E:W,19,FALSE)</f>
        <v>Education and training</v>
      </c>
      <c r="R4325" s="2">
        <f>VLOOKUP(M4325,[1]ArchetypeScores!E:I,5,FALSE)</f>
        <v>0</v>
      </c>
      <c r="S4325" s="2">
        <f>VLOOKUP(M4325,[1]ArchetypeScores!E:K,7,FALSE)</f>
        <v>0</v>
      </c>
      <c r="T4325" s="2" t="str">
        <f t="shared" si="69"/>
        <v>Not A&amp;R positive</v>
      </c>
    </row>
    <row r="4326" spans="1:20" x14ac:dyDescent="0.3">
      <c r="A4326" s="2" t="s">
        <v>11361</v>
      </c>
      <c r="B4326" s="3" t="s">
        <v>11456</v>
      </c>
      <c r="C4326" s="3" t="s">
        <v>11457</v>
      </c>
      <c r="D4326" s="4">
        <v>322</v>
      </c>
      <c r="E4326" s="5" t="s">
        <v>11364</v>
      </c>
      <c r="F4326" s="4">
        <v>0.11269999999999999</v>
      </c>
      <c r="G4326" s="6">
        <v>48681</v>
      </c>
      <c r="H4326" s="3" t="s">
        <v>11458</v>
      </c>
      <c r="I4326" s="3"/>
      <c r="J4326" s="3"/>
      <c r="K4326" s="5" t="s">
        <v>118</v>
      </c>
      <c r="L4326" s="5">
        <v>1</v>
      </c>
      <c r="M4326" s="5" t="s">
        <v>275</v>
      </c>
      <c r="N4326" s="5">
        <f>VLOOKUP(M4326,[1]ArchetypeScores!E:N,10,FALSE)</f>
        <v>0</v>
      </c>
      <c r="O4326" s="5">
        <f>VLOOKUP(M4326,[1]ArchetypeScores!E:O,11,FALSE)</f>
        <v>-1</v>
      </c>
      <c r="P4326" s="5">
        <f>VLOOKUP(M4326,[1]ArchetypeScores!E:P,12,FALSE)</f>
        <v>0</v>
      </c>
      <c r="Q4326" s="2" t="str">
        <f>VLOOKUP(M4326,[1]ArchetypeScores!E:W,19,FALSE)</f>
        <v>Untargeted</v>
      </c>
      <c r="R4326" s="2">
        <f>VLOOKUP(M4326,[1]ArchetypeScores!E:I,5,FALSE)</f>
        <v>0</v>
      </c>
      <c r="S4326" s="2">
        <f>VLOOKUP(M4326,[1]ArchetypeScores!E:K,7,FALSE)</f>
        <v>0</v>
      </c>
      <c r="T4326" s="2" t="str">
        <f t="shared" si="69"/>
        <v>Not A&amp;R positive</v>
      </c>
    </row>
    <row r="4327" spans="1:20" x14ac:dyDescent="0.3">
      <c r="A4327" s="2" t="s">
        <v>11361</v>
      </c>
      <c r="B4327" s="3" t="s">
        <v>11456</v>
      </c>
      <c r="C4327" s="3" t="s">
        <v>11459</v>
      </c>
      <c r="D4327" s="4">
        <v>144</v>
      </c>
      <c r="E4327" s="5" t="s">
        <v>11364</v>
      </c>
      <c r="F4327" s="4">
        <v>5.04E-2</v>
      </c>
      <c r="G4327" s="6">
        <v>48682</v>
      </c>
      <c r="H4327" s="3" t="s">
        <v>11458</v>
      </c>
      <c r="I4327" s="3"/>
      <c r="J4327" s="3"/>
      <c r="K4327" s="5" t="s">
        <v>84</v>
      </c>
      <c r="L4327" s="5" t="s">
        <v>112</v>
      </c>
      <c r="M4327" s="5" t="s">
        <v>11241</v>
      </c>
      <c r="N4327" s="5">
        <f>VLOOKUP(M4327,[1]ArchetypeScores!E:N,10,FALSE)</f>
        <v>0</v>
      </c>
      <c r="O4327" s="5">
        <f>VLOOKUP(M4327,[1]ArchetypeScores!E:O,11,FALSE)</f>
        <v>-1</v>
      </c>
      <c r="P4327" s="5">
        <f>VLOOKUP(M4327,[1]ArchetypeScores!E:P,12,FALSE)</f>
        <v>0</v>
      </c>
      <c r="Q4327" s="2" t="str">
        <f>VLOOKUP(M4327,[1]ArchetypeScores!E:W,19,FALSE)</f>
        <v>Untargeted</v>
      </c>
      <c r="R4327" s="2">
        <f>VLOOKUP(M4327,[1]ArchetypeScores!E:I,5,FALSE)</f>
        <v>0</v>
      </c>
      <c r="S4327" s="2">
        <f>VLOOKUP(M4327,[1]ArchetypeScores!E:K,7,FALSE)</f>
        <v>0</v>
      </c>
      <c r="T4327" s="2" t="str">
        <f t="shared" si="69"/>
        <v>Not A&amp;R positive</v>
      </c>
    </row>
    <row r="4328" spans="1:20" x14ac:dyDescent="0.3">
      <c r="A4328" s="2" t="s">
        <v>11361</v>
      </c>
      <c r="B4328" s="3" t="s">
        <v>11456</v>
      </c>
      <c r="C4328" s="3" t="s">
        <v>11460</v>
      </c>
      <c r="D4328" s="4">
        <v>118.6</v>
      </c>
      <c r="E4328" s="5" t="s">
        <v>11364</v>
      </c>
      <c r="F4328" s="4">
        <v>4.1509999999999998E-2</v>
      </c>
      <c r="G4328" s="6">
        <v>48683</v>
      </c>
      <c r="H4328" s="3" t="s">
        <v>11458</v>
      </c>
      <c r="I4328" s="3"/>
      <c r="J4328" s="3"/>
      <c r="K4328" s="5" t="s">
        <v>61</v>
      </c>
      <c r="L4328" s="5">
        <v>1</v>
      </c>
      <c r="M4328" s="5" t="s">
        <v>130</v>
      </c>
      <c r="N4328" s="5">
        <f>VLOOKUP(M4328,[1]ArchetypeScores!E:N,10,FALSE)</f>
        <v>0</v>
      </c>
      <c r="O4328" s="5">
        <f>VLOOKUP(M4328,[1]ArchetypeScores!E:O,11,FALSE)</f>
        <v>-1</v>
      </c>
      <c r="P4328" s="5">
        <f>VLOOKUP(M4328,[1]ArchetypeScores!E:P,12,FALSE)</f>
        <v>0</v>
      </c>
      <c r="Q4328" s="2" t="str">
        <f>VLOOKUP(M4328,[1]ArchetypeScores!E:W,19,FALSE)</f>
        <v>Health care</v>
      </c>
      <c r="R4328" s="2">
        <f>VLOOKUP(M4328,[1]ArchetypeScores!E:I,5,FALSE)</f>
        <v>0</v>
      </c>
      <c r="S4328" s="2">
        <f>VLOOKUP(M4328,[1]ArchetypeScores!E:K,7,FALSE)</f>
        <v>0</v>
      </c>
      <c r="T4328" s="2" t="str">
        <f t="shared" si="69"/>
        <v>Not A&amp;R positive</v>
      </c>
    </row>
    <row r="4329" spans="1:20" x14ac:dyDescent="0.3">
      <c r="A4329" s="2" t="s">
        <v>11361</v>
      </c>
      <c r="B4329" s="3" t="s">
        <v>11461</v>
      </c>
      <c r="C4329" s="3" t="s">
        <v>11462</v>
      </c>
      <c r="D4329" s="4"/>
      <c r="E4329" s="5" t="s">
        <v>11364</v>
      </c>
      <c r="F4329" s="4">
        <v>0</v>
      </c>
      <c r="G4329" s="6">
        <v>48648</v>
      </c>
      <c r="H4329" s="3" t="s">
        <v>11463</v>
      </c>
      <c r="I4329" s="3"/>
      <c r="J4329" s="3"/>
      <c r="K4329" s="5" t="s">
        <v>1306</v>
      </c>
      <c r="L4329" s="5">
        <v>1</v>
      </c>
      <c r="M4329" s="5" t="s">
        <v>1307</v>
      </c>
      <c r="N4329" s="5">
        <f>VLOOKUP(M4329,[1]ArchetypeScores!E:N,10,FALSE)</f>
        <v>0</v>
      </c>
      <c r="O4329" s="5">
        <f>VLOOKUP(M4329,[1]ArchetypeScores!E:O,11,FALSE)</f>
        <v>-1</v>
      </c>
      <c r="P4329" s="5">
        <f>VLOOKUP(M4329,[1]ArchetypeScores!E:P,12,FALSE)</f>
        <v>0</v>
      </c>
      <c r="Q4329" s="2" t="str">
        <f>VLOOKUP(M4329,[1]ArchetypeScores!E:W,19,FALSE)</f>
        <v>Untargeted</v>
      </c>
      <c r="R4329" s="2">
        <f>VLOOKUP(M4329,[1]ArchetypeScores!E:I,5,FALSE)</f>
        <v>0</v>
      </c>
      <c r="S4329" s="2">
        <f>VLOOKUP(M4329,[1]ArchetypeScores!E:K,7,FALSE)</f>
        <v>0</v>
      </c>
      <c r="T4329" s="2" t="str">
        <f t="shared" si="69"/>
        <v>Not A&amp;R positive</v>
      </c>
    </row>
    <row r="4330" spans="1:20" x14ac:dyDescent="0.3">
      <c r="A4330" s="2" t="s">
        <v>11361</v>
      </c>
      <c r="B4330" s="3" t="s">
        <v>11464</v>
      </c>
      <c r="C4330" s="3" t="s">
        <v>11465</v>
      </c>
      <c r="D4330" s="4"/>
      <c r="E4330" s="5" t="s">
        <v>11364</v>
      </c>
      <c r="F4330" s="4">
        <v>0</v>
      </c>
      <c r="G4330" s="6">
        <v>48631</v>
      </c>
      <c r="H4330" s="3" t="s">
        <v>11466</v>
      </c>
      <c r="I4330" s="3"/>
      <c r="J4330" s="3"/>
      <c r="K4330" s="5" t="s">
        <v>163</v>
      </c>
      <c r="L4330" s="5">
        <v>2</v>
      </c>
      <c r="M4330" s="5" t="s">
        <v>648</v>
      </c>
      <c r="N4330" s="5">
        <f>VLOOKUP(M4330,[1]ArchetypeScores!E:N,10,FALSE)</f>
        <v>0</v>
      </c>
      <c r="O4330" s="5">
        <f>VLOOKUP(M4330,[1]ArchetypeScores!E:O,11,FALSE)</f>
        <v>0</v>
      </c>
      <c r="P4330" s="5">
        <f>VLOOKUP(M4330,[1]ArchetypeScores!E:P,12,FALSE)</f>
        <v>0</v>
      </c>
      <c r="Q4330" s="2" t="str">
        <f>VLOOKUP(M4330,[1]ArchetypeScores!E:W,19,FALSE)</f>
        <v>Health care</v>
      </c>
      <c r="R4330" s="2">
        <f>VLOOKUP(M4330,[1]ArchetypeScores!E:I,5,FALSE)</f>
        <v>0</v>
      </c>
      <c r="S4330" s="2">
        <f>VLOOKUP(M4330,[1]ArchetypeScores!E:K,7,FALSE)</f>
        <v>0</v>
      </c>
      <c r="T4330" s="2" t="str">
        <f t="shared" si="69"/>
        <v>Not A&amp;R positive</v>
      </c>
    </row>
    <row r="4331" spans="1:20" x14ac:dyDescent="0.3">
      <c r="A4331" s="2" t="s">
        <v>11361</v>
      </c>
      <c r="B4331" s="3" t="s">
        <v>11467</v>
      </c>
      <c r="C4331" s="3" t="s">
        <v>11468</v>
      </c>
      <c r="D4331" s="4">
        <v>2.7</v>
      </c>
      <c r="E4331" s="5" t="s">
        <v>11364</v>
      </c>
      <c r="F4331" s="4">
        <v>9.5E-4</v>
      </c>
      <c r="G4331" s="6">
        <v>48632</v>
      </c>
      <c r="H4331" s="3" t="s">
        <v>11469</v>
      </c>
      <c r="I4331" s="3"/>
      <c r="J4331" s="3"/>
      <c r="K4331" s="5" t="s">
        <v>67</v>
      </c>
      <c r="L4331" s="5">
        <v>2</v>
      </c>
      <c r="M4331" s="5" t="s">
        <v>68</v>
      </c>
      <c r="N4331" s="5">
        <f>VLOOKUP(M4331,[1]ArchetypeScores!E:N,10,FALSE)</f>
        <v>0</v>
      </c>
      <c r="O4331" s="5">
        <f>VLOOKUP(M4331,[1]ArchetypeScores!E:O,11,FALSE)</f>
        <v>-1</v>
      </c>
      <c r="P4331" s="5">
        <f>VLOOKUP(M4331,[1]ArchetypeScores!E:P,12,FALSE)</f>
        <v>0</v>
      </c>
      <c r="Q4331" s="2" t="str">
        <f>VLOOKUP(M4331,[1]ArchetypeScores!E:W,19,FALSE)</f>
        <v>Untargeted</v>
      </c>
      <c r="R4331" s="2">
        <f>VLOOKUP(M4331,[1]ArchetypeScores!E:I,5,FALSE)</f>
        <v>0</v>
      </c>
      <c r="S4331" s="2">
        <f>VLOOKUP(M4331,[1]ArchetypeScores!E:K,7,FALSE)</f>
        <v>0</v>
      </c>
      <c r="T4331" s="2" t="str">
        <f t="shared" si="69"/>
        <v>Not A&amp;R positive</v>
      </c>
    </row>
    <row r="4332" spans="1:20" x14ac:dyDescent="0.3">
      <c r="A4332" s="2" t="s">
        <v>11361</v>
      </c>
      <c r="B4332" s="3" t="s">
        <v>11470</v>
      </c>
      <c r="C4332" s="3" t="s">
        <v>11471</v>
      </c>
      <c r="D4332" s="4"/>
      <c r="E4332" s="5" t="s">
        <v>11364</v>
      </c>
      <c r="F4332" s="4">
        <v>0</v>
      </c>
      <c r="G4332" s="6">
        <v>48645</v>
      </c>
      <c r="H4332" s="3" t="s">
        <v>11466</v>
      </c>
      <c r="I4332" s="3"/>
      <c r="J4332" s="3"/>
      <c r="K4332" s="5" t="s">
        <v>118</v>
      </c>
      <c r="L4332" s="5">
        <v>3</v>
      </c>
      <c r="M4332" s="5" t="s">
        <v>168</v>
      </c>
      <c r="N4332" s="5">
        <f>VLOOKUP(M4332,[1]ArchetypeScores!E:N,10,FALSE)</f>
        <v>0</v>
      </c>
      <c r="O4332" s="5">
        <f>VLOOKUP(M4332,[1]ArchetypeScores!E:O,11,FALSE)</f>
        <v>-1</v>
      </c>
      <c r="P4332" s="5">
        <f>VLOOKUP(M4332,[1]ArchetypeScores!E:P,12,FALSE)</f>
        <v>0</v>
      </c>
      <c r="Q4332" s="2" t="str">
        <f>VLOOKUP(M4332,[1]ArchetypeScores!E:W,19,FALSE)</f>
        <v>Untargeted</v>
      </c>
      <c r="R4332" s="2">
        <f>VLOOKUP(M4332,[1]ArchetypeScores!E:I,5,FALSE)</f>
        <v>0</v>
      </c>
      <c r="S4332" s="2">
        <f>VLOOKUP(M4332,[1]ArchetypeScores!E:K,7,FALSE)</f>
        <v>0</v>
      </c>
      <c r="T4332" s="2" t="str">
        <f t="shared" si="69"/>
        <v>Not A&amp;R positive</v>
      </c>
    </row>
    <row r="4333" spans="1:20" x14ac:dyDescent="0.3">
      <c r="A4333" s="2" t="s">
        <v>11361</v>
      </c>
      <c r="B4333" s="3" t="s">
        <v>11472</v>
      </c>
      <c r="C4333" s="3" t="s">
        <v>11473</v>
      </c>
      <c r="D4333" s="4">
        <v>593</v>
      </c>
      <c r="E4333" s="5" t="s">
        <v>11364</v>
      </c>
      <c r="F4333" s="4">
        <v>0.20755000000000001</v>
      </c>
      <c r="G4333" s="6">
        <v>48684</v>
      </c>
      <c r="H4333" s="3" t="s">
        <v>11474</v>
      </c>
      <c r="I4333" s="3"/>
      <c r="J4333" s="3"/>
      <c r="K4333" s="5" t="s">
        <v>163</v>
      </c>
      <c r="L4333" s="5">
        <v>2</v>
      </c>
      <c r="M4333" s="5" t="s">
        <v>648</v>
      </c>
      <c r="N4333" s="5">
        <f>VLOOKUP(M4333,[1]ArchetypeScores!E:N,10,FALSE)</f>
        <v>0</v>
      </c>
      <c r="O4333" s="5">
        <f>VLOOKUP(M4333,[1]ArchetypeScores!E:O,11,FALSE)</f>
        <v>0</v>
      </c>
      <c r="P4333" s="5">
        <f>VLOOKUP(M4333,[1]ArchetypeScores!E:P,12,FALSE)</f>
        <v>0</v>
      </c>
      <c r="Q4333" s="2" t="str">
        <f>VLOOKUP(M4333,[1]ArchetypeScores!E:W,19,FALSE)</f>
        <v>Health care</v>
      </c>
      <c r="R4333" s="2">
        <f>VLOOKUP(M4333,[1]ArchetypeScores!E:I,5,FALSE)</f>
        <v>0</v>
      </c>
      <c r="S4333" s="2">
        <f>VLOOKUP(M4333,[1]ArchetypeScores!E:K,7,FALSE)</f>
        <v>0</v>
      </c>
      <c r="T4333" s="2" t="str">
        <f t="shared" si="69"/>
        <v>Not A&amp;R positive</v>
      </c>
    </row>
    <row r="4334" spans="1:20" x14ac:dyDescent="0.3">
      <c r="A4334" s="2" t="s">
        <v>11361</v>
      </c>
      <c r="B4334" s="3" t="s">
        <v>11472</v>
      </c>
      <c r="C4334" s="3" t="s">
        <v>11475</v>
      </c>
      <c r="D4334" s="4">
        <v>200</v>
      </c>
      <c r="E4334" s="5" t="s">
        <v>11364</v>
      </c>
      <c r="F4334" s="4">
        <v>7.0000000000000007E-2</v>
      </c>
      <c r="G4334" s="6">
        <v>48685</v>
      </c>
      <c r="H4334" s="3" t="s">
        <v>11474</v>
      </c>
      <c r="I4334" s="3"/>
      <c r="J4334" s="3"/>
      <c r="K4334" s="5" t="s">
        <v>38</v>
      </c>
      <c r="L4334" s="5">
        <v>21</v>
      </c>
      <c r="M4334" s="5" t="s">
        <v>302</v>
      </c>
      <c r="N4334" s="5">
        <f>VLOOKUP(M4334,[1]ArchetypeScores!E:N,10,FALSE)</f>
        <v>0</v>
      </c>
      <c r="O4334" s="5">
        <f>VLOOKUP(M4334,[1]ArchetypeScores!E:O,11,FALSE)</f>
        <v>-1</v>
      </c>
      <c r="P4334" s="5">
        <f>VLOOKUP(M4334,[1]ArchetypeScores!E:P,12,FALSE)</f>
        <v>0</v>
      </c>
      <c r="Q4334" s="2" t="str">
        <f>VLOOKUP(M4334,[1]ArchetypeScores!E:W,19,FALSE)</f>
        <v>Consumer (including agriculture and tourism)</v>
      </c>
      <c r="R4334" s="2">
        <f>VLOOKUP(M4334,[1]ArchetypeScores!E:I,5,FALSE)</f>
        <v>0</v>
      </c>
      <c r="S4334" s="2">
        <f>VLOOKUP(M4334,[1]ArchetypeScores!E:K,7,FALSE)</f>
        <v>0</v>
      </c>
      <c r="T4334" s="2" t="str">
        <f t="shared" si="69"/>
        <v>Not A&amp;R positive</v>
      </c>
    </row>
    <row r="4335" spans="1:20" x14ac:dyDescent="0.3">
      <c r="A4335" s="2" t="s">
        <v>11361</v>
      </c>
      <c r="B4335" s="3" t="s">
        <v>11476</v>
      </c>
      <c r="C4335" s="3" t="s">
        <v>11477</v>
      </c>
      <c r="D4335" s="4">
        <v>3.569</v>
      </c>
      <c r="E4335" s="5" t="s">
        <v>11364</v>
      </c>
      <c r="F4335" s="4">
        <v>1.25E-3</v>
      </c>
      <c r="G4335" s="6">
        <v>48640</v>
      </c>
      <c r="H4335" s="3" t="s">
        <v>11478</v>
      </c>
      <c r="I4335" s="3"/>
      <c r="J4335" s="3"/>
      <c r="K4335" s="5" t="s">
        <v>71</v>
      </c>
      <c r="L4335" s="5">
        <v>1</v>
      </c>
      <c r="M4335" s="5" t="s">
        <v>72</v>
      </c>
      <c r="N4335" s="5">
        <f>VLOOKUP(M4335,[1]ArchetypeScores!E:N,10,FALSE)</f>
        <v>0</v>
      </c>
      <c r="O4335" s="5">
        <f>VLOOKUP(M4335,[1]ArchetypeScores!E:O,11,FALSE)</f>
        <v>0</v>
      </c>
      <c r="P4335" s="5">
        <f>VLOOKUP(M4335,[1]ArchetypeScores!E:P,12,FALSE)</f>
        <v>0</v>
      </c>
      <c r="Q4335" s="2" t="str">
        <f>VLOOKUP(M4335,[1]ArchetypeScores!E:W,19,FALSE)</f>
        <v>Other sector</v>
      </c>
      <c r="R4335" s="2">
        <f>VLOOKUP(M4335,[1]ArchetypeScores!E:I,5,FALSE)</f>
        <v>0</v>
      </c>
      <c r="S4335" s="2">
        <f>VLOOKUP(M4335,[1]ArchetypeScores!E:K,7,FALSE)</f>
        <v>0</v>
      </c>
      <c r="T4335" s="2" t="str">
        <f t="shared" si="69"/>
        <v>Not A&amp;R positive</v>
      </c>
    </row>
    <row r="4336" spans="1:20" x14ac:dyDescent="0.3">
      <c r="A4336" s="2" t="s">
        <v>11361</v>
      </c>
      <c r="B4336" s="3" t="s">
        <v>11476</v>
      </c>
      <c r="C4336" s="3" t="s">
        <v>11479</v>
      </c>
      <c r="D4336" s="4">
        <v>115.628</v>
      </c>
      <c r="E4336" s="5" t="s">
        <v>11364</v>
      </c>
      <c r="F4336" s="4">
        <v>4.0469999999999999E-2</v>
      </c>
      <c r="G4336" s="6">
        <v>48641</v>
      </c>
      <c r="H4336" s="3" t="s">
        <v>11478</v>
      </c>
      <c r="I4336" s="3"/>
      <c r="J4336" s="3"/>
      <c r="K4336" s="5" t="s">
        <v>7323</v>
      </c>
      <c r="L4336" s="5">
        <v>1</v>
      </c>
      <c r="M4336" s="5" t="s">
        <v>7324</v>
      </c>
      <c r="N4336" s="5">
        <f>VLOOKUP(M4336,[1]ArchetypeScores!E:N,10,FALSE)</f>
        <v>0</v>
      </c>
      <c r="O4336" s="5">
        <f>VLOOKUP(M4336,[1]ArchetypeScores!E:O,11,FALSE)</f>
        <v>0</v>
      </c>
      <c r="P4336" s="5">
        <f>VLOOKUP(M4336,[1]ArchetypeScores!E:P,12,FALSE)</f>
        <v>0</v>
      </c>
      <c r="Q4336" s="2" t="str">
        <f>VLOOKUP(M4336,[1]ArchetypeScores!E:W,19,FALSE)</f>
        <v>Consumer (including agriculture and tourism)</v>
      </c>
      <c r="R4336" s="2">
        <f>VLOOKUP(M4336,[1]ArchetypeScores!E:I,5,FALSE)</f>
        <v>0</v>
      </c>
      <c r="S4336" s="2">
        <f>VLOOKUP(M4336,[1]ArchetypeScores!E:K,7,FALSE)</f>
        <v>0</v>
      </c>
      <c r="T4336" s="2" t="str">
        <f t="shared" si="69"/>
        <v>Not A&amp;R positive</v>
      </c>
    </row>
    <row r="4337" spans="1:20" x14ac:dyDescent="0.3">
      <c r="A4337" s="2" t="s">
        <v>11361</v>
      </c>
      <c r="B4337" s="3" t="s">
        <v>11476</v>
      </c>
      <c r="C4337" s="3" t="s">
        <v>11480</v>
      </c>
      <c r="D4337" s="4">
        <v>17.986999999999998</v>
      </c>
      <c r="E4337" s="5" t="s">
        <v>11364</v>
      </c>
      <c r="F4337" s="4">
        <v>6.3E-3</v>
      </c>
      <c r="G4337" s="6">
        <v>48642</v>
      </c>
      <c r="H4337" s="3" t="s">
        <v>11478</v>
      </c>
      <c r="I4337" s="3"/>
      <c r="J4337" s="3"/>
      <c r="K4337" s="5" t="s">
        <v>61</v>
      </c>
      <c r="L4337" s="5">
        <v>5</v>
      </c>
      <c r="M4337" s="5" t="s">
        <v>62</v>
      </c>
      <c r="N4337" s="5">
        <f>VLOOKUP(M4337,[1]ArchetypeScores!E:N,10,FALSE)</f>
        <v>0</v>
      </c>
      <c r="O4337" s="5">
        <f>VLOOKUP(M4337,[1]ArchetypeScores!E:O,11,FALSE)</f>
        <v>-1</v>
      </c>
      <c r="P4337" s="5">
        <f>VLOOKUP(M4337,[1]ArchetypeScores!E:P,12,FALSE)</f>
        <v>0</v>
      </c>
      <c r="Q4337" s="2" t="str">
        <f>VLOOKUP(M4337,[1]ArchetypeScores!E:W,19,FALSE)</f>
        <v>Health care</v>
      </c>
      <c r="R4337" s="2">
        <f>VLOOKUP(M4337,[1]ArchetypeScores!E:I,5,FALSE)</f>
        <v>0</v>
      </c>
      <c r="S4337" s="2">
        <f>VLOOKUP(M4337,[1]ArchetypeScores!E:K,7,FALSE)</f>
        <v>0</v>
      </c>
      <c r="T4337" s="2" t="str">
        <f t="shared" si="69"/>
        <v>Not A&amp;R positive</v>
      </c>
    </row>
    <row r="4338" spans="1:20" x14ac:dyDescent="0.3">
      <c r="A4338" s="2" t="s">
        <v>11361</v>
      </c>
      <c r="B4338" s="3" t="s">
        <v>11476</v>
      </c>
      <c r="C4338" s="3" t="s">
        <v>11481</v>
      </c>
      <c r="D4338" s="4">
        <v>1.9990000000000001</v>
      </c>
      <c r="E4338" s="5" t="s">
        <v>11364</v>
      </c>
      <c r="F4338" s="4">
        <v>6.9999999999999999E-4</v>
      </c>
      <c r="G4338" s="6">
        <v>48643</v>
      </c>
      <c r="H4338" s="3" t="s">
        <v>11478</v>
      </c>
      <c r="I4338" s="3"/>
      <c r="J4338" s="3"/>
      <c r="K4338" s="5" t="s">
        <v>61</v>
      </c>
      <c r="L4338" s="5">
        <v>5</v>
      </c>
      <c r="M4338" s="5" t="s">
        <v>62</v>
      </c>
      <c r="N4338" s="5">
        <f>VLOOKUP(M4338,[1]ArchetypeScores!E:N,10,FALSE)</f>
        <v>0</v>
      </c>
      <c r="O4338" s="5">
        <f>VLOOKUP(M4338,[1]ArchetypeScores!E:O,11,FALSE)</f>
        <v>-1</v>
      </c>
      <c r="P4338" s="5">
        <f>VLOOKUP(M4338,[1]ArchetypeScores!E:P,12,FALSE)</f>
        <v>0</v>
      </c>
      <c r="Q4338" s="2" t="str">
        <f>VLOOKUP(M4338,[1]ArchetypeScores!E:W,19,FALSE)</f>
        <v>Health care</v>
      </c>
      <c r="R4338" s="2">
        <f>VLOOKUP(M4338,[1]ArchetypeScores!E:I,5,FALSE)</f>
        <v>0</v>
      </c>
      <c r="S4338" s="2">
        <f>VLOOKUP(M4338,[1]ArchetypeScores!E:K,7,FALSE)</f>
        <v>0</v>
      </c>
      <c r="T4338" s="2" t="str">
        <f t="shared" si="69"/>
        <v>Not A&amp;R positive</v>
      </c>
    </row>
    <row r="4339" spans="1:20" x14ac:dyDescent="0.3">
      <c r="A4339" s="2" t="s">
        <v>11361</v>
      </c>
      <c r="B4339" s="3" t="s">
        <v>11476</v>
      </c>
      <c r="C4339" s="3" t="s">
        <v>11482</v>
      </c>
      <c r="D4339" s="4">
        <v>5.71</v>
      </c>
      <c r="E4339" s="5" t="s">
        <v>11364</v>
      </c>
      <c r="F4339" s="4">
        <v>2E-3</v>
      </c>
      <c r="G4339" s="6">
        <v>48646</v>
      </c>
      <c r="H4339" s="3" t="s">
        <v>11478</v>
      </c>
      <c r="I4339" s="3"/>
      <c r="J4339" s="3"/>
      <c r="K4339" s="5" t="s">
        <v>61</v>
      </c>
      <c r="L4339" s="5">
        <v>5</v>
      </c>
      <c r="M4339" s="5" t="s">
        <v>62</v>
      </c>
      <c r="N4339" s="5">
        <f>VLOOKUP(M4339,[1]ArchetypeScores!E:N,10,FALSE)</f>
        <v>0</v>
      </c>
      <c r="O4339" s="5">
        <f>VLOOKUP(M4339,[1]ArchetypeScores!E:O,11,FALSE)</f>
        <v>-1</v>
      </c>
      <c r="P4339" s="5">
        <f>VLOOKUP(M4339,[1]ArchetypeScores!E:P,12,FALSE)</f>
        <v>0</v>
      </c>
      <c r="Q4339" s="2" t="str">
        <f>VLOOKUP(M4339,[1]ArchetypeScores!E:W,19,FALSE)</f>
        <v>Health care</v>
      </c>
      <c r="R4339" s="2">
        <f>VLOOKUP(M4339,[1]ArchetypeScores!E:I,5,FALSE)</f>
        <v>0</v>
      </c>
      <c r="S4339" s="2">
        <f>VLOOKUP(M4339,[1]ArchetypeScores!E:K,7,FALSE)</f>
        <v>0</v>
      </c>
      <c r="T4339" s="2" t="str">
        <f t="shared" si="69"/>
        <v>Not A&amp;R positive</v>
      </c>
    </row>
    <row r="4340" spans="1:20" x14ac:dyDescent="0.3">
      <c r="A4340" s="2" t="s">
        <v>11361</v>
      </c>
      <c r="B4340" s="3" t="s">
        <v>11483</v>
      </c>
      <c r="C4340" s="3" t="s">
        <v>11484</v>
      </c>
      <c r="D4340" s="4"/>
      <c r="E4340" s="5" t="s">
        <v>11364</v>
      </c>
      <c r="F4340" s="4">
        <v>0</v>
      </c>
      <c r="G4340" s="6">
        <v>48644</v>
      </c>
      <c r="H4340" s="3" t="s">
        <v>11466</v>
      </c>
      <c r="I4340" s="3"/>
      <c r="J4340" s="3"/>
      <c r="K4340" s="5" t="s">
        <v>570</v>
      </c>
      <c r="L4340" s="5">
        <v>2</v>
      </c>
      <c r="M4340" s="5" t="s">
        <v>1110</v>
      </c>
      <c r="N4340" s="5">
        <f>VLOOKUP(M4340,[1]ArchetypeScores!E:N,10,FALSE)</f>
        <v>1</v>
      </c>
      <c r="O4340" s="5">
        <f>VLOOKUP(M4340,[1]ArchetypeScores!E:O,11,FALSE)</f>
        <v>-2</v>
      </c>
      <c r="P4340" s="5">
        <f>VLOOKUP(M4340,[1]ArchetypeScores!E:P,12,FALSE)</f>
        <v>-2</v>
      </c>
      <c r="Q4340" s="2" t="str">
        <f>VLOOKUP(M4340,[1]ArchetypeScores!E:W,19,FALSE)</f>
        <v>Energy and water</v>
      </c>
      <c r="R4340" s="2">
        <f>VLOOKUP(M4340,[1]ArchetypeScores!E:I,5,FALSE)</f>
        <v>0</v>
      </c>
      <c r="S4340" s="2">
        <f>VLOOKUP(M4340,[1]ArchetypeScores!E:K,7,FALSE)</f>
        <v>-1</v>
      </c>
      <c r="T4340" s="2" t="str">
        <f t="shared" si="69"/>
        <v>Not A&amp;R positive</v>
      </c>
    </row>
    <row r="4341" spans="1:20" x14ac:dyDescent="0.3">
      <c r="A4341" s="2" t="s">
        <v>11361</v>
      </c>
      <c r="B4341" s="3" t="s">
        <v>11485</v>
      </c>
      <c r="C4341" s="3" t="s">
        <v>11486</v>
      </c>
      <c r="D4341" s="4"/>
      <c r="E4341" s="5" t="s">
        <v>11364</v>
      </c>
      <c r="F4341" s="4">
        <v>0</v>
      </c>
      <c r="G4341" s="6">
        <v>48629</v>
      </c>
      <c r="H4341" s="3" t="s">
        <v>11466</v>
      </c>
      <c r="I4341" s="3"/>
      <c r="J4341" s="3"/>
      <c r="K4341" s="5" t="s">
        <v>53</v>
      </c>
      <c r="L4341" s="5">
        <v>1</v>
      </c>
      <c r="M4341" s="5" t="s">
        <v>54</v>
      </c>
      <c r="N4341" s="5">
        <f>VLOOKUP(M4341,[1]ArchetypeScores!E:N,10,FALSE)</f>
        <v>0</v>
      </c>
      <c r="O4341" s="5">
        <f>VLOOKUP(M4341,[1]ArchetypeScores!E:O,11,FALSE)</f>
        <v>-1</v>
      </c>
      <c r="P4341" s="5">
        <f>VLOOKUP(M4341,[1]ArchetypeScores!E:P,12,FALSE)</f>
        <v>0</v>
      </c>
      <c r="Q4341" s="2" t="str">
        <f>VLOOKUP(M4341,[1]ArchetypeScores!E:W,19,FALSE)</f>
        <v>Untargeted</v>
      </c>
      <c r="R4341" s="2">
        <f>VLOOKUP(M4341,[1]ArchetypeScores!E:I,5,FALSE)</f>
        <v>0</v>
      </c>
      <c r="S4341" s="2">
        <f>VLOOKUP(M4341,[1]ArchetypeScores!E:K,7,FALSE)</f>
        <v>0</v>
      </c>
      <c r="T4341" s="2" t="str">
        <f t="shared" si="69"/>
        <v>Not A&amp;R positive</v>
      </c>
    </row>
    <row r="4342" spans="1:20" x14ac:dyDescent="0.3">
      <c r="A4342" s="2" t="s">
        <v>11361</v>
      </c>
      <c r="B4342" s="3" t="s">
        <v>11485</v>
      </c>
      <c r="C4342" s="3" t="s">
        <v>11487</v>
      </c>
      <c r="D4342" s="4"/>
      <c r="E4342" s="5" t="s">
        <v>11364</v>
      </c>
      <c r="F4342" s="4">
        <v>0</v>
      </c>
      <c r="G4342" s="6">
        <v>48630</v>
      </c>
      <c r="H4342" s="3" t="s">
        <v>11466</v>
      </c>
      <c r="I4342" s="3"/>
      <c r="J4342" s="3"/>
      <c r="K4342" s="5" t="s">
        <v>53</v>
      </c>
      <c r="L4342" s="5">
        <v>1</v>
      </c>
      <c r="M4342" s="5" t="s">
        <v>54</v>
      </c>
      <c r="N4342" s="5">
        <f>VLOOKUP(M4342,[1]ArchetypeScores!E:N,10,FALSE)</f>
        <v>0</v>
      </c>
      <c r="O4342" s="5">
        <f>VLOOKUP(M4342,[1]ArchetypeScores!E:O,11,FALSE)</f>
        <v>-1</v>
      </c>
      <c r="P4342" s="5">
        <f>VLOOKUP(M4342,[1]ArchetypeScores!E:P,12,FALSE)</f>
        <v>0</v>
      </c>
      <c r="Q4342" s="2" t="str">
        <f>VLOOKUP(M4342,[1]ArchetypeScores!E:W,19,FALSE)</f>
        <v>Untargeted</v>
      </c>
      <c r="R4342" s="2">
        <f>VLOOKUP(M4342,[1]ArchetypeScores!E:I,5,FALSE)</f>
        <v>0</v>
      </c>
      <c r="S4342" s="2">
        <f>VLOOKUP(M4342,[1]ArchetypeScores!E:K,7,FALSE)</f>
        <v>0</v>
      </c>
      <c r="T4342" s="2" t="str">
        <f t="shared" si="69"/>
        <v>Not A&amp;R positive</v>
      </c>
    </row>
    <row r="4343" spans="1:20" x14ac:dyDescent="0.3">
      <c r="A4343" s="2" t="s">
        <v>11361</v>
      </c>
      <c r="B4343" s="3" t="s">
        <v>11488</v>
      </c>
      <c r="C4343" s="3" t="s">
        <v>11489</v>
      </c>
      <c r="D4343" s="4">
        <v>420</v>
      </c>
      <c r="E4343" s="5" t="s">
        <v>11364</v>
      </c>
      <c r="F4343" s="4">
        <v>0.14699999999999999</v>
      </c>
      <c r="G4343" s="6">
        <v>48688</v>
      </c>
      <c r="H4343" s="3" t="s">
        <v>11490</v>
      </c>
      <c r="I4343" s="3"/>
      <c r="J4343" s="3"/>
      <c r="K4343" s="5" t="s">
        <v>137</v>
      </c>
      <c r="L4343" s="5">
        <v>2</v>
      </c>
      <c r="M4343" s="5" t="s">
        <v>138</v>
      </c>
      <c r="N4343" s="5">
        <f>VLOOKUP(M4343,[1]ArchetypeScores!E:N,10,FALSE)</f>
        <v>1</v>
      </c>
      <c r="O4343" s="5">
        <f>VLOOKUP(M4343,[1]ArchetypeScores!E:O,11,FALSE)</f>
        <v>-2</v>
      </c>
      <c r="P4343" s="5">
        <f>VLOOKUP(M4343,[1]ArchetypeScores!E:P,12,FALSE)</f>
        <v>2</v>
      </c>
      <c r="Q4343" s="2" t="str">
        <f>VLOOKUP(M4343,[1]ArchetypeScores!E:W,19,FALSE)</f>
        <v>Industrials - transportation</v>
      </c>
      <c r="R4343" s="2">
        <f>VLOOKUP(M4343,[1]ArchetypeScores!E:I,5,FALSE)</f>
        <v>0</v>
      </c>
      <c r="S4343" s="2">
        <f>VLOOKUP(M4343,[1]ArchetypeScores!E:K,7,FALSE)</f>
        <v>-1</v>
      </c>
      <c r="T4343" s="2" t="str">
        <f t="shared" si="69"/>
        <v>Not A&amp;R positive</v>
      </c>
    </row>
    <row r="4344" spans="1:20" x14ac:dyDescent="0.3">
      <c r="A4344" s="2" t="s">
        <v>11361</v>
      </c>
      <c r="B4344" s="3" t="s">
        <v>11491</v>
      </c>
      <c r="C4344" s="3" t="s">
        <v>11492</v>
      </c>
      <c r="D4344" s="4">
        <v>650</v>
      </c>
      <c r="E4344" s="5" t="s">
        <v>11364</v>
      </c>
      <c r="F4344" s="4">
        <v>0.22750000000000001</v>
      </c>
      <c r="G4344" s="6">
        <v>48647</v>
      </c>
      <c r="H4344" s="3" t="s">
        <v>11493</v>
      </c>
      <c r="I4344" s="3"/>
      <c r="J4344" s="3"/>
      <c r="K4344" s="5" t="s">
        <v>2091</v>
      </c>
      <c r="L4344" s="5">
        <v>3</v>
      </c>
      <c r="M4344" s="5" t="s">
        <v>2471</v>
      </c>
      <c r="N4344" s="5">
        <f>VLOOKUP(M4344,[1]ArchetypeScores!E:N,10,FALSE)</f>
        <v>0</v>
      </c>
      <c r="O4344" s="5">
        <f>VLOOKUP(M4344,[1]ArchetypeScores!E:O,11,FALSE)</f>
        <v>-1</v>
      </c>
      <c r="P4344" s="5">
        <f>VLOOKUP(M4344,[1]ArchetypeScores!E:P,12,FALSE)</f>
        <v>0</v>
      </c>
      <c r="Q4344" s="2" t="str">
        <f>VLOOKUP(M4344,[1]ArchetypeScores!E:W,19,FALSE)</f>
        <v>Energy and water</v>
      </c>
      <c r="R4344" s="2">
        <f>VLOOKUP(M4344,[1]ArchetypeScores!E:I,5,FALSE)</f>
        <v>0</v>
      </c>
      <c r="S4344" s="2">
        <f>VLOOKUP(M4344,[1]ArchetypeScores!E:K,7,FALSE)</f>
        <v>0</v>
      </c>
      <c r="T4344" s="2" t="str">
        <f t="shared" si="69"/>
        <v>Not A&amp;R positive</v>
      </c>
    </row>
    <row r="4345" spans="1:20" x14ac:dyDescent="0.3">
      <c r="A4345" s="2" t="s">
        <v>11494</v>
      </c>
      <c r="B4345" s="3" t="s">
        <v>11495</v>
      </c>
      <c r="C4345" s="3" t="s">
        <v>11496</v>
      </c>
      <c r="D4345" s="4">
        <v>0.52500000000000002</v>
      </c>
      <c r="E4345" s="5" t="s">
        <v>11497</v>
      </c>
      <c r="F4345" s="4">
        <v>5.4550000000000001E-2</v>
      </c>
      <c r="G4345" s="6">
        <v>48738</v>
      </c>
      <c r="H4345" s="3" t="s">
        <v>11498</v>
      </c>
      <c r="I4345" s="3" t="s">
        <v>11499</v>
      </c>
      <c r="J4345" s="3" t="s">
        <v>11500</v>
      </c>
      <c r="K4345" s="5" t="s">
        <v>1072</v>
      </c>
      <c r="L4345" s="5">
        <v>1</v>
      </c>
      <c r="M4345" s="5" t="s">
        <v>1922</v>
      </c>
      <c r="N4345" s="5">
        <f>VLOOKUP(M4345,[1]ArchetypeScores!E:N,10,FALSE)</f>
        <v>0</v>
      </c>
      <c r="O4345" s="5">
        <f>VLOOKUP(M4345,[1]ArchetypeScores!E:O,11,FALSE)</f>
        <v>-1</v>
      </c>
      <c r="P4345" s="5">
        <f>VLOOKUP(M4345,[1]ArchetypeScores!E:P,12,FALSE)</f>
        <v>0</v>
      </c>
      <c r="Q4345" s="2" t="str">
        <f>VLOOKUP(M4345,[1]ArchetypeScores!E:W,19,FALSE)</f>
        <v>Untargeted</v>
      </c>
      <c r="R4345" s="2">
        <f>VLOOKUP(M4345,[1]ArchetypeScores!E:I,5,FALSE)</f>
        <v>0</v>
      </c>
      <c r="S4345" s="2">
        <f>VLOOKUP(M4345,[1]ArchetypeScores!E:K,7,FALSE)</f>
        <v>0</v>
      </c>
      <c r="T4345" s="2" t="str">
        <f t="shared" si="69"/>
        <v>Not A&amp;R positive</v>
      </c>
    </row>
    <row r="4346" spans="1:20" x14ac:dyDescent="0.3">
      <c r="A4346" s="2" t="s">
        <v>11494</v>
      </c>
      <c r="B4346" s="3" t="s">
        <v>11501</v>
      </c>
      <c r="C4346" s="3" t="s">
        <v>11502</v>
      </c>
      <c r="D4346" s="4">
        <v>0.161</v>
      </c>
      <c r="E4346" s="5" t="s">
        <v>11497</v>
      </c>
      <c r="F4346" s="4">
        <v>1.6729999999999998E-2</v>
      </c>
      <c r="G4346" s="6">
        <v>48739</v>
      </c>
      <c r="H4346" s="3" t="s">
        <v>11498</v>
      </c>
      <c r="I4346" s="3" t="s">
        <v>11499</v>
      </c>
      <c r="J4346" s="3" t="s">
        <v>11500</v>
      </c>
      <c r="K4346" s="5" t="s">
        <v>84</v>
      </c>
      <c r="L4346" s="5">
        <v>3</v>
      </c>
      <c r="M4346" s="5" t="s">
        <v>85</v>
      </c>
      <c r="N4346" s="5">
        <f>VLOOKUP(M4346,[1]ArchetypeScores!E:N,10,FALSE)</f>
        <v>0</v>
      </c>
      <c r="O4346" s="5">
        <f>VLOOKUP(M4346,[1]ArchetypeScores!E:O,11,FALSE)</f>
        <v>-1</v>
      </c>
      <c r="P4346" s="5">
        <f>VLOOKUP(M4346,[1]ArchetypeScores!E:P,12,FALSE)</f>
        <v>0</v>
      </c>
      <c r="Q4346" s="2" t="str">
        <f>VLOOKUP(M4346,[1]ArchetypeScores!E:W,19,FALSE)</f>
        <v>Untargeted</v>
      </c>
      <c r="R4346" s="2">
        <f>VLOOKUP(M4346,[1]ArchetypeScores!E:I,5,FALSE)</f>
        <v>0</v>
      </c>
      <c r="S4346" s="2">
        <f>VLOOKUP(M4346,[1]ArchetypeScores!E:K,7,FALSE)</f>
        <v>0</v>
      </c>
      <c r="T4346" s="2" t="str">
        <f t="shared" si="69"/>
        <v>Not A&amp;R positive</v>
      </c>
    </row>
    <row r="4347" spans="1:20" x14ac:dyDescent="0.3">
      <c r="A4347" s="2" t="s">
        <v>11494</v>
      </c>
      <c r="B4347" s="3" t="s">
        <v>11503</v>
      </c>
      <c r="C4347" s="3" t="s">
        <v>11504</v>
      </c>
      <c r="D4347" s="4">
        <v>0.153</v>
      </c>
      <c r="E4347" s="5" t="s">
        <v>11497</v>
      </c>
      <c r="F4347" s="4">
        <v>1.5900000000000001E-2</v>
      </c>
      <c r="G4347" s="6">
        <v>48740</v>
      </c>
      <c r="H4347" s="3" t="s">
        <v>11498</v>
      </c>
      <c r="I4347" s="3" t="s">
        <v>11499</v>
      </c>
      <c r="J4347" s="3" t="s">
        <v>11500</v>
      </c>
      <c r="K4347" s="5" t="s">
        <v>1072</v>
      </c>
      <c r="L4347" s="5">
        <v>6</v>
      </c>
      <c r="M4347" s="5" t="s">
        <v>11505</v>
      </c>
      <c r="N4347" s="5">
        <f>VLOOKUP(M4347,[1]ArchetypeScores!E:N,10,FALSE)</f>
        <v>0</v>
      </c>
      <c r="O4347" s="5">
        <f>VLOOKUP(M4347,[1]ArchetypeScores!E:O,11,FALSE)</f>
        <v>-1</v>
      </c>
      <c r="P4347" s="5">
        <f>VLOOKUP(M4347,[1]ArchetypeScores!E:P,12,FALSE)</f>
        <v>0</v>
      </c>
      <c r="Q4347" s="2" t="str">
        <f>VLOOKUP(M4347,[1]ArchetypeScores!E:W,19,FALSE)</f>
        <v>Untargeted</v>
      </c>
      <c r="R4347" s="2">
        <f>VLOOKUP(M4347,[1]ArchetypeScores!E:I,5,FALSE)</f>
        <v>0</v>
      </c>
      <c r="S4347" s="2">
        <f>VLOOKUP(M4347,[1]ArchetypeScores!E:K,7,FALSE)</f>
        <v>0</v>
      </c>
      <c r="T4347" s="2" t="str">
        <f t="shared" si="69"/>
        <v>Not A&amp;R positive</v>
      </c>
    </row>
    <row r="4348" spans="1:20" x14ac:dyDescent="0.3">
      <c r="A4348" s="2" t="s">
        <v>11494</v>
      </c>
      <c r="B4348" s="3" t="s">
        <v>11506</v>
      </c>
      <c r="C4348" s="3" t="s">
        <v>11507</v>
      </c>
      <c r="D4348" s="4"/>
      <c r="E4348" s="5" t="s">
        <v>11497</v>
      </c>
      <c r="F4348" s="4">
        <v>0</v>
      </c>
      <c r="G4348" s="6">
        <v>48723</v>
      </c>
      <c r="H4348" s="3" t="s">
        <v>11508</v>
      </c>
      <c r="I4348" s="3"/>
      <c r="J4348" s="3"/>
      <c r="K4348" s="5" t="s">
        <v>57</v>
      </c>
      <c r="L4348" s="5">
        <v>29</v>
      </c>
      <c r="M4348" s="5" t="s">
        <v>58</v>
      </c>
      <c r="N4348" s="5">
        <f>VLOOKUP(M4348,[1]ArchetypeScores!E:N,10,FALSE)</f>
        <v>0</v>
      </c>
      <c r="O4348" s="5">
        <f>VLOOKUP(M4348,[1]ArchetypeScores!E:O,11,FALSE)</f>
        <v>-1</v>
      </c>
      <c r="P4348" s="5">
        <f>VLOOKUP(M4348,[1]ArchetypeScores!E:P,12,FALSE)</f>
        <v>0</v>
      </c>
      <c r="Q4348" s="2" t="str">
        <f>VLOOKUP(M4348,[1]ArchetypeScores!E:W,19,FALSE)</f>
        <v>Untargeted</v>
      </c>
      <c r="R4348" s="2">
        <f>VLOOKUP(M4348,[1]ArchetypeScores!E:I,5,FALSE)</f>
        <v>0</v>
      </c>
      <c r="S4348" s="2">
        <f>VLOOKUP(M4348,[1]ArchetypeScores!E:K,7,FALSE)</f>
        <v>0</v>
      </c>
      <c r="T4348" s="2" t="str">
        <f t="shared" si="69"/>
        <v>Not A&amp;R positive</v>
      </c>
    </row>
    <row r="4349" spans="1:20" x14ac:dyDescent="0.3">
      <c r="A4349" s="2" t="s">
        <v>11494</v>
      </c>
      <c r="B4349" s="3" t="s">
        <v>11506</v>
      </c>
      <c r="C4349" s="3" t="s">
        <v>11509</v>
      </c>
      <c r="D4349" s="4"/>
      <c r="E4349" s="5" t="s">
        <v>11497</v>
      </c>
      <c r="F4349" s="4">
        <v>0</v>
      </c>
      <c r="G4349" s="6">
        <v>48732</v>
      </c>
      <c r="H4349" s="3" t="s">
        <v>11510</v>
      </c>
      <c r="I4349" s="3"/>
      <c r="J4349" s="3"/>
      <c r="K4349" s="5" t="s">
        <v>57</v>
      </c>
      <c r="L4349" s="5">
        <v>29</v>
      </c>
      <c r="M4349" s="5" t="s">
        <v>58</v>
      </c>
      <c r="N4349" s="5">
        <f>VLOOKUP(M4349,[1]ArchetypeScores!E:N,10,FALSE)</f>
        <v>0</v>
      </c>
      <c r="O4349" s="5">
        <f>VLOOKUP(M4349,[1]ArchetypeScores!E:O,11,FALSE)</f>
        <v>-1</v>
      </c>
      <c r="P4349" s="5">
        <f>VLOOKUP(M4349,[1]ArchetypeScores!E:P,12,FALSE)</f>
        <v>0</v>
      </c>
      <c r="Q4349" s="2" t="str">
        <f>VLOOKUP(M4349,[1]ArchetypeScores!E:W,19,FALSE)</f>
        <v>Untargeted</v>
      </c>
      <c r="R4349" s="2">
        <f>VLOOKUP(M4349,[1]ArchetypeScores!E:I,5,FALSE)</f>
        <v>0</v>
      </c>
      <c r="S4349" s="2">
        <f>VLOOKUP(M4349,[1]ArchetypeScores!E:K,7,FALSE)</f>
        <v>0</v>
      </c>
      <c r="T4349" s="2" t="str">
        <f t="shared" si="69"/>
        <v>Not A&amp;R positive</v>
      </c>
    </row>
    <row r="4350" spans="1:20" x14ac:dyDescent="0.3">
      <c r="A4350" s="2" t="s">
        <v>11494</v>
      </c>
      <c r="B4350" s="3" t="s">
        <v>11511</v>
      </c>
      <c r="C4350" s="3" t="s">
        <v>11512</v>
      </c>
      <c r="D4350" s="4">
        <v>7</v>
      </c>
      <c r="E4350" s="5" t="s">
        <v>11497</v>
      </c>
      <c r="F4350" s="4">
        <v>0.71541999999999994</v>
      </c>
      <c r="G4350" s="6">
        <v>48733</v>
      </c>
      <c r="H4350" s="3" t="s">
        <v>11513</v>
      </c>
      <c r="I4350" s="3"/>
      <c r="J4350" s="3"/>
      <c r="K4350" s="5" t="s">
        <v>67</v>
      </c>
      <c r="L4350" s="5">
        <v>1</v>
      </c>
      <c r="M4350" s="5" t="s">
        <v>265</v>
      </c>
      <c r="N4350" s="5">
        <f>VLOOKUP(M4350,[1]ArchetypeScores!E:N,10,FALSE)</f>
        <v>0</v>
      </c>
      <c r="O4350" s="5">
        <f>VLOOKUP(M4350,[1]ArchetypeScores!E:O,11,FALSE)</f>
        <v>-1</v>
      </c>
      <c r="P4350" s="5">
        <f>VLOOKUP(M4350,[1]ArchetypeScores!E:P,12,FALSE)</f>
        <v>0</v>
      </c>
      <c r="Q4350" s="2" t="str">
        <f>VLOOKUP(M4350,[1]ArchetypeScores!E:W,19,FALSE)</f>
        <v>Untargeted</v>
      </c>
      <c r="R4350" s="2">
        <f>VLOOKUP(M4350,[1]ArchetypeScores!E:I,5,FALSE)</f>
        <v>0</v>
      </c>
      <c r="S4350" s="2">
        <f>VLOOKUP(M4350,[1]ArchetypeScores!E:K,7,FALSE)</f>
        <v>0</v>
      </c>
      <c r="T4350" s="2" t="str">
        <f t="shared" si="69"/>
        <v>Not A&amp;R positive</v>
      </c>
    </row>
    <row r="4351" spans="1:20" x14ac:dyDescent="0.3">
      <c r="A4351" s="2" t="s">
        <v>11494</v>
      </c>
      <c r="B4351" s="3" t="s">
        <v>11514</v>
      </c>
      <c r="C4351" s="3" t="s">
        <v>11515</v>
      </c>
      <c r="D4351" s="4"/>
      <c r="E4351" s="5" t="s">
        <v>11497</v>
      </c>
      <c r="F4351" s="4">
        <v>0</v>
      </c>
      <c r="G4351" s="6">
        <v>48727</v>
      </c>
      <c r="H4351" s="3" t="s">
        <v>11516</v>
      </c>
      <c r="I4351" s="3"/>
      <c r="J4351" s="3"/>
      <c r="K4351" s="5" t="s">
        <v>38</v>
      </c>
      <c r="L4351" s="5">
        <v>29</v>
      </c>
      <c r="M4351" s="5" t="s">
        <v>316</v>
      </c>
      <c r="N4351" s="5">
        <f>VLOOKUP(M4351,[1]ArchetypeScores!E:N,10,FALSE)</f>
        <v>0</v>
      </c>
      <c r="O4351" s="5">
        <f>VLOOKUP(M4351,[1]ArchetypeScores!E:O,11,FALSE)</f>
        <v>-1</v>
      </c>
      <c r="P4351" s="5">
        <f>VLOOKUP(M4351,[1]ArchetypeScores!E:P,12,FALSE)</f>
        <v>0</v>
      </c>
      <c r="Q4351" s="2" t="str">
        <f>VLOOKUP(M4351,[1]ArchetypeScores!E:W,19,FALSE)</f>
        <v>Other sector</v>
      </c>
      <c r="R4351" s="2">
        <f>VLOOKUP(M4351,[1]ArchetypeScores!E:I,5,FALSE)</f>
        <v>0</v>
      </c>
      <c r="S4351" s="2">
        <f>VLOOKUP(M4351,[1]ArchetypeScores!E:K,7,FALSE)</f>
        <v>0</v>
      </c>
      <c r="T4351" s="2" t="str">
        <f t="shared" si="69"/>
        <v>Not A&amp;R positive</v>
      </c>
    </row>
    <row r="4352" spans="1:20" x14ac:dyDescent="0.3">
      <c r="A4352" s="2" t="s">
        <v>11494</v>
      </c>
      <c r="B4352" s="3" t="s">
        <v>11517</v>
      </c>
      <c r="C4352" s="3" t="s">
        <v>11518</v>
      </c>
      <c r="D4352" s="4"/>
      <c r="E4352" s="5" t="s">
        <v>11497</v>
      </c>
      <c r="F4352" s="4">
        <v>0</v>
      </c>
      <c r="G4352" s="6">
        <v>48692</v>
      </c>
      <c r="H4352" s="3" t="s">
        <v>11519</v>
      </c>
      <c r="I4352" s="3"/>
      <c r="J4352" s="3"/>
      <c r="K4352" s="5" t="s">
        <v>38</v>
      </c>
      <c r="L4352" s="5">
        <v>13</v>
      </c>
      <c r="M4352" s="5" t="s">
        <v>39</v>
      </c>
      <c r="N4352" s="5">
        <f>VLOOKUP(M4352,[1]ArchetypeScores!E:N,10,FALSE)</f>
        <v>0</v>
      </c>
      <c r="O4352" s="5">
        <f>VLOOKUP(M4352,[1]ArchetypeScores!E:O,11,FALSE)</f>
        <v>-2</v>
      </c>
      <c r="P4352" s="5">
        <f>VLOOKUP(M4352,[1]ArchetypeScores!E:P,12,FALSE)</f>
        <v>0</v>
      </c>
      <c r="Q4352" s="2" t="str">
        <f>VLOOKUP(M4352,[1]ArchetypeScores!E:W,19,FALSE)</f>
        <v>Industrials - transportation</v>
      </c>
      <c r="R4352" s="2">
        <f>VLOOKUP(M4352,[1]ArchetypeScores!E:I,5,FALSE)</f>
        <v>0</v>
      </c>
      <c r="S4352" s="2">
        <f>VLOOKUP(M4352,[1]ArchetypeScores!E:K,7,FALSE)</f>
        <v>0</v>
      </c>
      <c r="T4352" s="2" t="str">
        <f t="shared" si="69"/>
        <v>Not A&amp;R positive</v>
      </c>
    </row>
    <row r="4353" spans="1:20" x14ac:dyDescent="0.3">
      <c r="A4353" s="2" t="s">
        <v>11494</v>
      </c>
      <c r="B4353" s="3" t="s">
        <v>11517</v>
      </c>
      <c r="C4353" s="3" t="s">
        <v>11520</v>
      </c>
      <c r="D4353" s="4"/>
      <c r="E4353" s="5" t="s">
        <v>11497</v>
      </c>
      <c r="F4353" s="4">
        <v>0</v>
      </c>
      <c r="G4353" s="6">
        <v>48695</v>
      </c>
      <c r="H4353" s="3" t="s">
        <v>11521</v>
      </c>
      <c r="I4353" s="3"/>
      <c r="J4353" s="3"/>
      <c r="K4353" s="5" t="s">
        <v>38</v>
      </c>
      <c r="L4353" s="5">
        <v>13</v>
      </c>
      <c r="M4353" s="5" t="s">
        <v>39</v>
      </c>
      <c r="N4353" s="5">
        <f>VLOOKUP(M4353,[1]ArchetypeScores!E:N,10,FALSE)</f>
        <v>0</v>
      </c>
      <c r="O4353" s="5">
        <f>VLOOKUP(M4353,[1]ArchetypeScores!E:O,11,FALSE)</f>
        <v>-2</v>
      </c>
      <c r="P4353" s="5">
        <f>VLOOKUP(M4353,[1]ArchetypeScores!E:P,12,FALSE)</f>
        <v>0</v>
      </c>
      <c r="Q4353" s="2" t="str">
        <f>VLOOKUP(M4353,[1]ArchetypeScores!E:W,19,FALSE)</f>
        <v>Industrials - transportation</v>
      </c>
      <c r="R4353" s="2">
        <f>VLOOKUP(M4353,[1]ArchetypeScores!E:I,5,FALSE)</f>
        <v>0</v>
      </c>
      <c r="S4353" s="2">
        <f>VLOOKUP(M4353,[1]ArchetypeScores!E:K,7,FALSE)</f>
        <v>0</v>
      </c>
      <c r="T4353" s="2" t="str">
        <f t="shared" si="69"/>
        <v>Not A&amp;R positive</v>
      </c>
    </row>
    <row r="4354" spans="1:20" x14ac:dyDescent="0.3">
      <c r="A4354" s="2" t="s">
        <v>11494</v>
      </c>
      <c r="B4354" s="3" t="s">
        <v>11522</v>
      </c>
      <c r="C4354" s="3" t="s">
        <v>11523</v>
      </c>
      <c r="D4354" s="4"/>
      <c r="E4354" s="5" t="s">
        <v>11497</v>
      </c>
      <c r="F4354" s="4">
        <v>0</v>
      </c>
      <c r="G4354" s="6">
        <v>48693</v>
      </c>
      <c r="H4354" s="3" t="s">
        <v>11519</v>
      </c>
      <c r="I4354" s="3"/>
      <c r="J4354" s="3"/>
      <c r="K4354" s="5" t="s">
        <v>38</v>
      </c>
      <c r="L4354" s="5">
        <v>29</v>
      </c>
      <c r="M4354" s="5" t="s">
        <v>316</v>
      </c>
      <c r="N4354" s="5">
        <f>VLOOKUP(M4354,[1]ArchetypeScores!E:N,10,FALSE)</f>
        <v>0</v>
      </c>
      <c r="O4354" s="5">
        <f>VLOOKUP(M4354,[1]ArchetypeScores!E:O,11,FALSE)</f>
        <v>-1</v>
      </c>
      <c r="P4354" s="5">
        <f>VLOOKUP(M4354,[1]ArchetypeScores!E:P,12,FALSE)</f>
        <v>0</v>
      </c>
      <c r="Q4354" s="2" t="str">
        <f>VLOOKUP(M4354,[1]ArchetypeScores!E:W,19,FALSE)</f>
        <v>Other sector</v>
      </c>
      <c r="R4354" s="2">
        <f>VLOOKUP(M4354,[1]ArchetypeScores!E:I,5,FALSE)</f>
        <v>0</v>
      </c>
      <c r="S4354" s="2">
        <f>VLOOKUP(M4354,[1]ArchetypeScores!E:K,7,FALSE)</f>
        <v>0</v>
      </c>
      <c r="T4354" s="2" t="str">
        <f t="shared" ref="T4354:T4417" si="70">IF(AND(R4354=1,S4354=1),"Both",IF(AND(R4354=1,S4354=0),"Direct only",IF(AND(R4354=0,S4354=1),"Indirect only","Not A&amp;R positive")))</f>
        <v>Not A&amp;R positive</v>
      </c>
    </row>
    <row r="4355" spans="1:20" x14ac:dyDescent="0.3">
      <c r="A4355" s="2" t="s">
        <v>11494</v>
      </c>
      <c r="B4355" s="3" t="s">
        <v>11524</v>
      </c>
      <c r="C4355" s="3" t="s">
        <v>11525</v>
      </c>
      <c r="D4355" s="4"/>
      <c r="E4355" s="5" t="s">
        <v>11497</v>
      </c>
      <c r="F4355" s="4">
        <v>0</v>
      </c>
      <c r="G4355" s="6">
        <v>48719</v>
      </c>
      <c r="H4355" s="3" t="s">
        <v>11526</v>
      </c>
      <c r="I4355" s="3"/>
      <c r="J4355" s="3"/>
      <c r="K4355" s="5" t="s">
        <v>67</v>
      </c>
      <c r="L4355" s="5">
        <v>2</v>
      </c>
      <c r="M4355" s="5" t="s">
        <v>68</v>
      </c>
      <c r="N4355" s="5">
        <f>VLOOKUP(M4355,[1]ArchetypeScores!E:N,10,FALSE)</f>
        <v>0</v>
      </c>
      <c r="O4355" s="5">
        <f>VLOOKUP(M4355,[1]ArchetypeScores!E:O,11,FALSE)</f>
        <v>-1</v>
      </c>
      <c r="P4355" s="5">
        <f>VLOOKUP(M4355,[1]ArchetypeScores!E:P,12,FALSE)</f>
        <v>0</v>
      </c>
      <c r="Q4355" s="2" t="str">
        <f>VLOOKUP(M4355,[1]ArchetypeScores!E:W,19,FALSE)</f>
        <v>Untargeted</v>
      </c>
      <c r="R4355" s="2">
        <f>VLOOKUP(M4355,[1]ArchetypeScores!E:I,5,FALSE)</f>
        <v>0</v>
      </c>
      <c r="S4355" s="2">
        <f>VLOOKUP(M4355,[1]ArchetypeScores!E:K,7,FALSE)</f>
        <v>0</v>
      </c>
      <c r="T4355" s="2" t="str">
        <f t="shared" si="70"/>
        <v>Not A&amp;R positive</v>
      </c>
    </row>
    <row r="4356" spans="1:20" x14ac:dyDescent="0.3">
      <c r="A4356" s="2" t="s">
        <v>11494</v>
      </c>
      <c r="B4356" s="3" t="s">
        <v>11527</v>
      </c>
      <c r="C4356" s="3" t="s">
        <v>11528</v>
      </c>
      <c r="D4356" s="4"/>
      <c r="E4356" s="5" t="s">
        <v>11497</v>
      </c>
      <c r="F4356" s="4">
        <v>0</v>
      </c>
      <c r="G4356" s="6">
        <v>48697</v>
      </c>
      <c r="H4356" s="3" t="s">
        <v>11529</v>
      </c>
      <c r="I4356" s="3" t="s">
        <v>11530</v>
      </c>
      <c r="J4356" s="3" t="s">
        <v>11531</v>
      </c>
      <c r="K4356" s="5" t="s">
        <v>84</v>
      </c>
      <c r="L4356" s="5">
        <v>3</v>
      </c>
      <c r="M4356" s="5" t="s">
        <v>85</v>
      </c>
      <c r="N4356" s="5">
        <f>VLOOKUP(M4356,[1]ArchetypeScores!E:N,10,FALSE)</f>
        <v>0</v>
      </c>
      <c r="O4356" s="5">
        <f>VLOOKUP(M4356,[1]ArchetypeScores!E:O,11,FALSE)</f>
        <v>-1</v>
      </c>
      <c r="P4356" s="5">
        <f>VLOOKUP(M4356,[1]ArchetypeScores!E:P,12,FALSE)</f>
        <v>0</v>
      </c>
      <c r="Q4356" s="2" t="str">
        <f>VLOOKUP(M4356,[1]ArchetypeScores!E:W,19,FALSE)</f>
        <v>Untargeted</v>
      </c>
      <c r="R4356" s="2">
        <f>VLOOKUP(M4356,[1]ArchetypeScores!E:I,5,FALSE)</f>
        <v>0</v>
      </c>
      <c r="S4356" s="2">
        <f>VLOOKUP(M4356,[1]ArchetypeScores!E:K,7,FALSE)</f>
        <v>0</v>
      </c>
      <c r="T4356" s="2" t="str">
        <f t="shared" si="70"/>
        <v>Not A&amp;R positive</v>
      </c>
    </row>
    <row r="4357" spans="1:20" x14ac:dyDescent="0.3">
      <c r="A4357" s="2" t="s">
        <v>11494</v>
      </c>
      <c r="B4357" s="3" t="s">
        <v>11532</v>
      </c>
      <c r="C4357" s="3" t="s">
        <v>11533</v>
      </c>
      <c r="D4357" s="4">
        <v>1.6</v>
      </c>
      <c r="E4357" s="5" t="s">
        <v>11497</v>
      </c>
      <c r="F4357" s="4">
        <v>0.17565</v>
      </c>
      <c r="G4357" s="6">
        <v>48691</v>
      </c>
      <c r="H4357" s="3" t="s">
        <v>11534</v>
      </c>
      <c r="I4357" s="3"/>
      <c r="J4357" s="3"/>
      <c r="K4357" s="5" t="s">
        <v>38</v>
      </c>
      <c r="L4357" s="5">
        <v>13</v>
      </c>
      <c r="M4357" s="5" t="s">
        <v>39</v>
      </c>
      <c r="N4357" s="5">
        <f>VLOOKUP(M4357,[1]ArchetypeScores!E:N,10,FALSE)</f>
        <v>0</v>
      </c>
      <c r="O4357" s="5">
        <f>VLOOKUP(M4357,[1]ArchetypeScores!E:O,11,FALSE)</f>
        <v>-2</v>
      </c>
      <c r="P4357" s="5">
        <f>VLOOKUP(M4357,[1]ArchetypeScores!E:P,12,FALSE)</f>
        <v>0</v>
      </c>
      <c r="Q4357" s="2" t="str">
        <f>VLOOKUP(M4357,[1]ArchetypeScores!E:W,19,FALSE)</f>
        <v>Industrials - transportation</v>
      </c>
      <c r="R4357" s="2">
        <f>VLOOKUP(M4357,[1]ArchetypeScores!E:I,5,FALSE)</f>
        <v>0</v>
      </c>
      <c r="S4357" s="2">
        <f>VLOOKUP(M4357,[1]ArchetypeScores!E:K,7,FALSE)</f>
        <v>0</v>
      </c>
      <c r="T4357" s="2" t="str">
        <f t="shared" si="70"/>
        <v>Not A&amp;R positive</v>
      </c>
    </row>
    <row r="4358" spans="1:20" x14ac:dyDescent="0.3">
      <c r="A4358" s="2" t="s">
        <v>11494</v>
      </c>
      <c r="B4358" s="3" t="s">
        <v>11535</v>
      </c>
      <c r="C4358" s="3" t="s">
        <v>11533</v>
      </c>
      <c r="D4358" s="4">
        <v>1.0669999999999999</v>
      </c>
      <c r="E4358" s="5" t="s">
        <v>11497</v>
      </c>
      <c r="F4358" s="4">
        <v>0.1171</v>
      </c>
      <c r="G4358" s="6">
        <v>48690</v>
      </c>
      <c r="H4358" s="3" t="s">
        <v>11534</v>
      </c>
      <c r="I4358" s="3"/>
      <c r="J4358" s="3"/>
      <c r="K4358" s="5" t="s">
        <v>47</v>
      </c>
      <c r="L4358" s="5">
        <v>4</v>
      </c>
      <c r="M4358" s="5" t="s">
        <v>485</v>
      </c>
      <c r="N4358" s="5">
        <f>VLOOKUP(M4358,[1]ArchetypeScores!E:N,10,FALSE)</f>
        <v>0</v>
      </c>
      <c r="O4358" s="5">
        <f>VLOOKUP(M4358,[1]ArchetypeScores!E:O,11,FALSE)</f>
        <v>0</v>
      </c>
      <c r="P4358" s="5">
        <f>VLOOKUP(M4358,[1]ArchetypeScores!E:P,12,FALSE)</f>
        <v>0</v>
      </c>
      <c r="Q4358" s="2" t="str">
        <f>VLOOKUP(M4358,[1]ArchetypeScores!E:W,19,FALSE)</f>
        <v>Energy and water</v>
      </c>
      <c r="R4358" s="2">
        <f>VLOOKUP(M4358,[1]ArchetypeScores!E:I,5,FALSE)</f>
        <v>0</v>
      </c>
      <c r="S4358" s="2">
        <f>VLOOKUP(M4358,[1]ArchetypeScores!E:K,7,FALSE)</f>
        <v>0</v>
      </c>
      <c r="T4358" s="2" t="str">
        <f t="shared" si="70"/>
        <v>Not A&amp;R positive</v>
      </c>
    </row>
    <row r="4359" spans="1:20" x14ac:dyDescent="0.3">
      <c r="A4359" s="2" t="s">
        <v>11494</v>
      </c>
      <c r="B4359" s="3" t="s">
        <v>11536</v>
      </c>
      <c r="C4359" s="3" t="s">
        <v>11533</v>
      </c>
      <c r="D4359" s="4">
        <v>0.53300000000000003</v>
      </c>
      <c r="E4359" s="5" t="s">
        <v>11497</v>
      </c>
      <c r="F4359" s="4">
        <v>5.8549999999999998E-2</v>
      </c>
      <c r="G4359" s="6">
        <v>48689</v>
      </c>
      <c r="H4359" s="3" t="s">
        <v>11534</v>
      </c>
      <c r="I4359" s="3"/>
      <c r="J4359" s="3"/>
      <c r="K4359" s="5" t="s">
        <v>38</v>
      </c>
      <c r="L4359" s="5">
        <v>13</v>
      </c>
      <c r="M4359" s="5" t="s">
        <v>39</v>
      </c>
      <c r="N4359" s="5">
        <f>VLOOKUP(M4359,[1]ArchetypeScores!E:N,10,FALSE)</f>
        <v>0</v>
      </c>
      <c r="O4359" s="5">
        <f>VLOOKUP(M4359,[1]ArchetypeScores!E:O,11,FALSE)</f>
        <v>-2</v>
      </c>
      <c r="P4359" s="5">
        <f>VLOOKUP(M4359,[1]ArchetypeScores!E:P,12,FALSE)</f>
        <v>0</v>
      </c>
      <c r="Q4359" s="2" t="str">
        <f>VLOOKUP(M4359,[1]ArchetypeScores!E:W,19,FALSE)</f>
        <v>Industrials - transportation</v>
      </c>
      <c r="R4359" s="2">
        <f>VLOOKUP(M4359,[1]ArchetypeScores!E:I,5,FALSE)</f>
        <v>0</v>
      </c>
      <c r="S4359" s="2">
        <f>VLOOKUP(M4359,[1]ArchetypeScores!E:K,7,FALSE)</f>
        <v>0</v>
      </c>
      <c r="T4359" s="2" t="str">
        <f t="shared" si="70"/>
        <v>Not A&amp;R positive</v>
      </c>
    </row>
    <row r="4360" spans="1:20" x14ac:dyDescent="0.3">
      <c r="A4360" s="2" t="s">
        <v>11494</v>
      </c>
      <c r="B4360" s="3" t="s">
        <v>11537</v>
      </c>
      <c r="C4360" s="3" t="s">
        <v>11538</v>
      </c>
      <c r="D4360" s="4">
        <v>5</v>
      </c>
      <c r="E4360" s="5" t="s">
        <v>11497</v>
      </c>
      <c r="F4360" s="4">
        <v>0.51849000000000001</v>
      </c>
      <c r="G4360" s="6">
        <v>48715</v>
      </c>
      <c r="H4360" s="3" t="s">
        <v>11539</v>
      </c>
      <c r="I4360" s="3"/>
      <c r="J4360" s="3"/>
      <c r="K4360" s="5" t="s">
        <v>38</v>
      </c>
      <c r="L4360" s="5">
        <v>13</v>
      </c>
      <c r="M4360" s="5" t="s">
        <v>39</v>
      </c>
      <c r="N4360" s="5">
        <f>VLOOKUP(M4360,[1]ArchetypeScores!E:N,10,FALSE)</f>
        <v>0</v>
      </c>
      <c r="O4360" s="5">
        <f>VLOOKUP(M4360,[1]ArchetypeScores!E:O,11,FALSE)</f>
        <v>-2</v>
      </c>
      <c r="P4360" s="5">
        <f>VLOOKUP(M4360,[1]ArchetypeScores!E:P,12,FALSE)</f>
        <v>0</v>
      </c>
      <c r="Q4360" s="2" t="str">
        <f>VLOOKUP(M4360,[1]ArchetypeScores!E:W,19,FALSE)</f>
        <v>Industrials - transportation</v>
      </c>
      <c r="R4360" s="2">
        <f>VLOOKUP(M4360,[1]ArchetypeScores!E:I,5,FALSE)</f>
        <v>0</v>
      </c>
      <c r="S4360" s="2">
        <f>VLOOKUP(M4360,[1]ArchetypeScores!E:K,7,FALSE)</f>
        <v>0</v>
      </c>
      <c r="T4360" s="2" t="str">
        <f t="shared" si="70"/>
        <v>Not A&amp;R positive</v>
      </c>
    </row>
    <row r="4361" spans="1:20" x14ac:dyDescent="0.3">
      <c r="A4361" s="2" t="s">
        <v>11494</v>
      </c>
      <c r="B4361" s="3" t="s">
        <v>11537</v>
      </c>
      <c r="C4361" s="3" t="s">
        <v>11540</v>
      </c>
      <c r="D4361" s="4"/>
      <c r="E4361" s="5" t="s">
        <v>11497</v>
      </c>
      <c r="F4361" s="4">
        <v>0</v>
      </c>
      <c r="G4361" s="6">
        <v>48737</v>
      </c>
      <c r="H4361" s="3" t="s">
        <v>11541</v>
      </c>
      <c r="I4361" s="3"/>
      <c r="J4361" s="3"/>
      <c r="K4361" s="5" t="s">
        <v>38</v>
      </c>
      <c r="L4361" s="5">
        <v>13</v>
      </c>
      <c r="M4361" s="5" t="s">
        <v>39</v>
      </c>
      <c r="N4361" s="5">
        <f>VLOOKUP(M4361,[1]ArchetypeScores!E:N,10,FALSE)</f>
        <v>0</v>
      </c>
      <c r="O4361" s="5">
        <f>VLOOKUP(M4361,[1]ArchetypeScores!E:O,11,FALSE)</f>
        <v>-2</v>
      </c>
      <c r="P4361" s="5">
        <f>VLOOKUP(M4361,[1]ArchetypeScores!E:P,12,FALSE)</f>
        <v>0</v>
      </c>
      <c r="Q4361" s="2" t="str">
        <f>VLOOKUP(M4361,[1]ArchetypeScores!E:W,19,FALSE)</f>
        <v>Industrials - transportation</v>
      </c>
      <c r="R4361" s="2">
        <f>VLOOKUP(M4361,[1]ArchetypeScores!E:I,5,FALSE)</f>
        <v>0</v>
      </c>
      <c r="S4361" s="2">
        <f>VLOOKUP(M4361,[1]ArchetypeScores!E:K,7,FALSE)</f>
        <v>0</v>
      </c>
      <c r="T4361" s="2" t="str">
        <f t="shared" si="70"/>
        <v>Not A&amp;R positive</v>
      </c>
    </row>
    <row r="4362" spans="1:20" x14ac:dyDescent="0.3">
      <c r="A4362" s="2" t="s">
        <v>11494</v>
      </c>
      <c r="B4362" s="3" t="s">
        <v>11542</v>
      </c>
      <c r="C4362" s="3" t="s">
        <v>11543</v>
      </c>
      <c r="D4362" s="4">
        <v>1.4999999999999999E-2</v>
      </c>
      <c r="E4362" s="5" t="s">
        <v>11497</v>
      </c>
      <c r="F4362" s="4">
        <v>1.48E-3</v>
      </c>
      <c r="G4362" s="6">
        <v>48721</v>
      </c>
      <c r="H4362" s="3" t="s">
        <v>11544</v>
      </c>
      <c r="I4362" s="3"/>
      <c r="J4362" s="3"/>
      <c r="K4362" s="5" t="s">
        <v>57</v>
      </c>
      <c r="L4362" s="5">
        <v>29</v>
      </c>
      <c r="M4362" s="5" t="s">
        <v>58</v>
      </c>
      <c r="N4362" s="5">
        <f>VLOOKUP(M4362,[1]ArchetypeScores!E:N,10,FALSE)</f>
        <v>0</v>
      </c>
      <c r="O4362" s="5">
        <f>VLOOKUP(M4362,[1]ArchetypeScores!E:O,11,FALSE)</f>
        <v>-1</v>
      </c>
      <c r="P4362" s="5">
        <f>VLOOKUP(M4362,[1]ArchetypeScores!E:P,12,FALSE)</f>
        <v>0</v>
      </c>
      <c r="Q4362" s="2" t="str">
        <f>VLOOKUP(M4362,[1]ArchetypeScores!E:W,19,FALSE)</f>
        <v>Untargeted</v>
      </c>
      <c r="R4362" s="2">
        <f>VLOOKUP(M4362,[1]ArchetypeScores!E:I,5,FALSE)</f>
        <v>0</v>
      </c>
      <c r="S4362" s="2">
        <f>VLOOKUP(M4362,[1]ArchetypeScores!E:K,7,FALSE)</f>
        <v>0</v>
      </c>
      <c r="T4362" s="2" t="str">
        <f t="shared" si="70"/>
        <v>Not A&amp;R positive</v>
      </c>
    </row>
    <row r="4363" spans="1:20" x14ac:dyDescent="0.3">
      <c r="A4363" s="2" t="s">
        <v>11494</v>
      </c>
      <c r="B4363" s="3" t="s">
        <v>11545</v>
      </c>
      <c r="C4363" s="3" t="s">
        <v>11546</v>
      </c>
      <c r="D4363" s="4"/>
      <c r="E4363" s="5" t="s">
        <v>11497</v>
      </c>
      <c r="F4363" s="4">
        <v>0</v>
      </c>
      <c r="G4363" s="6">
        <v>48722</v>
      </c>
      <c r="H4363" s="3" t="s">
        <v>11547</v>
      </c>
      <c r="I4363" s="3"/>
      <c r="J4363" s="3"/>
      <c r="K4363" s="5" t="s">
        <v>38</v>
      </c>
      <c r="L4363" s="5">
        <v>13</v>
      </c>
      <c r="M4363" s="5" t="s">
        <v>39</v>
      </c>
      <c r="N4363" s="5">
        <f>VLOOKUP(M4363,[1]ArchetypeScores!E:N,10,FALSE)</f>
        <v>0</v>
      </c>
      <c r="O4363" s="5">
        <f>VLOOKUP(M4363,[1]ArchetypeScores!E:O,11,FALSE)</f>
        <v>-2</v>
      </c>
      <c r="P4363" s="5">
        <f>VLOOKUP(M4363,[1]ArchetypeScores!E:P,12,FALSE)</f>
        <v>0</v>
      </c>
      <c r="Q4363" s="2" t="str">
        <f>VLOOKUP(M4363,[1]ArchetypeScores!E:W,19,FALSE)</f>
        <v>Industrials - transportation</v>
      </c>
      <c r="R4363" s="2">
        <f>VLOOKUP(M4363,[1]ArchetypeScores!E:I,5,FALSE)</f>
        <v>0</v>
      </c>
      <c r="S4363" s="2">
        <f>VLOOKUP(M4363,[1]ArchetypeScores!E:K,7,FALSE)</f>
        <v>0</v>
      </c>
      <c r="T4363" s="2" t="str">
        <f t="shared" si="70"/>
        <v>Not A&amp;R positive</v>
      </c>
    </row>
    <row r="4364" spans="1:20" x14ac:dyDescent="0.3">
      <c r="A4364" s="2" t="s">
        <v>11494</v>
      </c>
      <c r="B4364" s="3" t="s">
        <v>11548</v>
      </c>
      <c r="C4364" s="3" t="s">
        <v>11549</v>
      </c>
      <c r="D4364" s="4"/>
      <c r="E4364" s="5" t="s">
        <v>11497</v>
      </c>
      <c r="F4364" s="4">
        <v>0</v>
      </c>
      <c r="G4364" s="6">
        <v>48710</v>
      </c>
      <c r="H4364" s="3" t="s">
        <v>11550</v>
      </c>
      <c r="I4364" s="3"/>
      <c r="J4364" s="3"/>
      <c r="K4364" s="5" t="s">
        <v>38</v>
      </c>
      <c r="L4364" s="5">
        <v>29</v>
      </c>
      <c r="M4364" s="5" t="s">
        <v>316</v>
      </c>
      <c r="N4364" s="5">
        <f>VLOOKUP(M4364,[1]ArchetypeScores!E:N,10,FALSE)</f>
        <v>0</v>
      </c>
      <c r="O4364" s="5">
        <f>VLOOKUP(M4364,[1]ArchetypeScores!E:O,11,FALSE)</f>
        <v>-1</v>
      </c>
      <c r="P4364" s="5">
        <f>VLOOKUP(M4364,[1]ArchetypeScores!E:P,12,FALSE)</f>
        <v>0</v>
      </c>
      <c r="Q4364" s="2" t="str">
        <f>VLOOKUP(M4364,[1]ArchetypeScores!E:W,19,FALSE)</f>
        <v>Other sector</v>
      </c>
      <c r="R4364" s="2">
        <f>VLOOKUP(M4364,[1]ArchetypeScores!E:I,5,FALSE)</f>
        <v>0</v>
      </c>
      <c r="S4364" s="2">
        <f>VLOOKUP(M4364,[1]ArchetypeScores!E:K,7,FALSE)</f>
        <v>0</v>
      </c>
      <c r="T4364" s="2" t="str">
        <f t="shared" si="70"/>
        <v>Not A&amp;R positive</v>
      </c>
    </row>
    <row r="4365" spans="1:20" x14ac:dyDescent="0.3">
      <c r="A4365" s="2" t="s">
        <v>11494</v>
      </c>
      <c r="B4365" s="3" t="s">
        <v>11551</v>
      </c>
      <c r="C4365" s="3" t="s">
        <v>11552</v>
      </c>
      <c r="D4365" s="4"/>
      <c r="E4365" s="5" t="s">
        <v>11497</v>
      </c>
      <c r="F4365" s="4">
        <v>0</v>
      </c>
      <c r="G4365" s="6">
        <v>48726</v>
      </c>
      <c r="H4365" s="3" t="s">
        <v>11553</v>
      </c>
      <c r="I4365" s="3"/>
      <c r="J4365" s="3"/>
      <c r="K4365" s="5" t="s">
        <v>57</v>
      </c>
      <c r="L4365" s="5">
        <v>29</v>
      </c>
      <c r="M4365" s="5" t="s">
        <v>58</v>
      </c>
      <c r="N4365" s="5">
        <f>VLOOKUP(M4365,[1]ArchetypeScores!E:N,10,FALSE)</f>
        <v>0</v>
      </c>
      <c r="O4365" s="5">
        <f>VLOOKUP(M4365,[1]ArchetypeScores!E:O,11,FALSE)</f>
        <v>-1</v>
      </c>
      <c r="P4365" s="5">
        <f>VLOOKUP(M4365,[1]ArchetypeScores!E:P,12,FALSE)</f>
        <v>0</v>
      </c>
      <c r="Q4365" s="2" t="str">
        <f>VLOOKUP(M4365,[1]ArchetypeScores!E:W,19,FALSE)</f>
        <v>Untargeted</v>
      </c>
      <c r="R4365" s="2">
        <f>VLOOKUP(M4365,[1]ArchetypeScores!E:I,5,FALSE)</f>
        <v>0</v>
      </c>
      <c r="S4365" s="2">
        <f>VLOOKUP(M4365,[1]ArchetypeScores!E:K,7,FALSE)</f>
        <v>0</v>
      </c>
      <c r="T4365" s="2" t="str">
        <f t="shared" si="70"/>
        <v>Not A&amp;R positive</v>
      </c>
    </row>
    <row r="4366" spans="1:20" x14ac:dyDescent="0.3">
      <c r="A4366" s="2" t="s">
        <v>11494</v>
      </c>
      <c r="B4366" s="3" t="s">
        <v>11554</v>
      </c>
      <c r="C4366" s="3" t="s">
        <v>11555</v>
      </c>
      <c r="D4366" s="4"/>
      <c r="E4366" s="5" t="s">
        <v>11497</v>
      </c>
      <c r="F4366" s="4">
        <v>0</v>
      </c>
      <c r="G4366" s="6">
        <v>48694</v>
      </c>
      <c r="H4366" s="3" t="s">
        <v>11556</v>
      </c>
      <c r="I4366" s="3"/>
      <c r="J4366" s="3"/>
      <c r="K4366" s="5" t="s">
        <v>175</v>
      </c>
      <c r="L4366" s="5">
        <v>4</v>
      </c>
      <c r="M4366" s="5" t="s">
        <v>219</v>
      </c>
      <c r="N4366" s="5">
        <f>VLOOKUP(M4366,[1]ArchetypeScores!E:N,10,FALSE)</f>
        <v>1</v>
      </c>
      <c r="O4366" s="5">
        <f>VLOOKUP(M4366,[1]ArchetypeScores!E:O,11,FALSE)</f>
        <v>0</v>
      </c>
      <c r="P4366" s="5">
        <f>VLOOKUP(M4366,[1]ArchetypeScores!E:P,12,FALSE)</f>
        <v>0</v>
      </c>
      <c r="Q4366" s="2" t="str">
        <f>VLOOKUP(M4366,[1]ArchetypeScores!E:W,19,FALSE)</f>
        <v>Other sector</v>
      </c>
      <c r="R4366" s="2">
        <f>VLOOKUP(M4366,[1]ArchetypeScores!E:I,5,FALSE)</f>
        <v>0</v>
      </c>
      <c r="S4366" s="2">
        <f>VLOOKUP(M4366,[1]ArchetypeScores!E:K,7,FALSE)</f>
        <v>0</v>
      </c>
      <c r="T4366" s="2" t="str">
        <f t="shared" si="70"/>
        <v>Not A&amp;R positive</v>
      </c>
    </row>
    <row r="4367" spans="1:20" x14ac:dyDescent="0.3">
      <c r="A4367" s="2" t="s">
        <v>11494</v>
      </c>
      <c r="B4367" s="3" t="s">
        <v>11557</v>
      </c>
      <c r="C4367" s="3" t="s">
        <v>11558</v>
      </c>
      <c r="D4367" s="4"/>
      <c r="E4367" s="5" t="s">
        <v>11497</v>
      </c>
      <c r="F4367" s="4">
        <v>0</v>
      </c>
      <c r="G4367" s="6">
        <v>48725</v>
      </c>
      <c r="H4367" s="3" t="s">
        <v>11559</v>
      </c>
      <c r="I4367" s="3"/>
      <c r="J4367" s="3"/>
      <c r="K4367" s="5" t="s">
        <v>392</v>
      </c>
      <c r="L4367" s="5">
        <v>1</v>
      </c>
      <c r="M4367" s="5" t="s">
        <v>393</v>
      </c>
      <c r="N4367" s="5">
        <f>VLOOKUP(M4367,[1]ArchetypeScores!E:N,10,FALSE)</f>
        <v>0</v>
      </c>
      <c r="O4367" s="5">
        <f>VLOOKUP(M4367,[1]ArchetypeScores!E:O,11,FALSE)</f>
        <v>-1</v>
      </c>
      <c r="P4367" s="5">
        <f>VLOOKUP(M4367,[1]ArchetypeScores!E:P,12,FALSE)</f>
        <v>0</v>
      </c>
      <c r="Q4367" s="2" t="str">
        <f>VLOOKUP(M4367,[1]ArchetypeScores!E:W,19,FALSE)</f>
        <v>Other sector</v>
      </c>
      <c r="R4367" s="2">
        <f>VLOOKUP(M4367,[1]ArchetypeScores!E:I,5,FALSE)</f>
        <v>0</v>
      </c>
      <c r="S4367" s="2">
        <f>VLOOKUP(M4367,[1]ArchetypeScores!E:K,7,FALSE)</f>
        <v>0</v>
      </c>
      <c r="T4367" s="2" t="str">
        <f t="shared" si="70"/>
        <v>Not A&amp;R positive</v>
      </c>
    </row>
    <row r="4368" spans="1:20" x14ac:dyDescent="0.3">
      <c r="A4368" s="2" t="s">
        <v>11494</v>
      </c>
      <c r="B4368" s="3" t="s">
        <v>11560</v>
      </c>
      <c r="C4368" s="3" t="s">
        <v>11561</v>
      </c>
      <c r="D4368" s="4"/>
      <c r="E4368" s="5" t="s">
        <v>11497</v>
      </c>
      <c r="F4368" s="4">
        <v>0</v>
      </c>
      <c r="G4368" s="6">
        <v>48720</v>
      </c>
      <c r="H4368" s="3" t="s">
        <v>11562</v>
      </c>
      <c r="I4368" s="3"/>
      <c r="J4368" s="3"/>
      <c r="K4368" s="5" t="s">
        <v>261</v>
      </c>
      <c r="L4368" s="5">
        <v>2</v>
      </c>
      <c r="M4368" s="5" t="s">
        <v>262</v>
      </c>
      <c r="N4368" s="5">
        <f>VLOOKUP(M4368,[1]ArchetypeScores!E:N,10,FALSE)</f>
        <v>0</v>
      </c>
      <c r="O4368" s="5">
        <f>VLOOKUP(M4368,[1]ArchetypeScores!E:O,11,FALSE)</f>
        <v>-1</v>
      </c>
      <c r="P4368" s="5">
        <f>VLOOKUP(M4368,[1]ArchetypeScores!E:P,12,FALSE)</f>
        <v>0</v>
      </c>
      <c r="Q4368" s="2" t="str">
        <f>VLOOKUP(M4368,[1]ArchetypeScores!E:W,19,FALSE)</f>
        <v>Untargeted</v>
      </c>
      <c r="R4368" s="2">
        <f>VLOOKUP(M4368,[1]ArchetypeScores!E:I,5,FALSE)</f>
        <v>0</v>
      </c>
      <c r="S4368" s="2">
        <f>VLOOKUP(M4368,[1]ArchetypeScores!E:K,7,FALSE)</f>
        <v>0</v>
      </c>
      <c r="T4368" s="2" t="str">
        <f t="shared" si="70"/>
        <v>Not A&amp;R positive</v>
      </c>
    </row>
    <row r="4369" spans="1:20" x14ac:dyDescent="0.3">
      <c r="A4369" s="2" t="s">
        <v>11494</v>
      </c>
      <c r="B4369" s="3" t="s">
        <v>11563</v>
      </c>
      <c r="C4369" s="3" t="s">
        <v>11564</v>
      </c>
      <c r="D4369" s="4">
        <v>1.6E-2</v>
      </c>
      <c r="E4369" s="5" t="s">
        <v>11497</v>
      </c>
      <c r="F4369" s="4">
        <v>1.75E-3</v>
      </c>
      <c r="G4369" s="6">
        <v>48700</v>
      </c>
      <c r="H4369" s="3" t="s">
        <v>11565</v>
      </c>
      <c r="I4369" s="3" t="s">
        <v>11566</v>
      </c>
      <c r="J4369" s="3"/>
      <c r="K4369" s="5" t="s">
        <v>61</v>
      </c>
      <c r="L4369" s="5">
        <v>1</v>
      </c>
      <c r="M4369" s="5" t="s">
        <v>130</v>
      </c>
      <c r="N4369" s="5">
        <f>VLOOKUP(M4369,[1]ArchetypeScores!E:N,10,FALSE)</f>
        <v>0</v>
      </c>
      <c r="O4369" s="5">
        <f>VLOOKUP(M4369,[1]ArchetypeScores!E:O,11,FALSE)</f>
        <v>-1</v>
      </c>
      <c r="P4369" s="5">
        <f>VLOOKUP(M4369,[1]ArchetypeScores!E:P,12,FALSE)</f>
        <v>0</v>
      </c>
      <c r="Q4369" s="2" t="str">
        <f>VLOOKUP(M4369,[1]ArchetypeScores!E:W,19,FALSE)</f>
        <v>Health care</v>
      </c>
      <c r="R4369" s="2">
        <f>VLOOKUP(M4369,[1]ArchetypeScores!E:I,5,FALSE)</f>
        <v>0</v>
      </c>
      <c r="S4369" s="2">
        <f>VLOOKUP(M4369,[1]ArchetypeScores!E:K,7,FALSE)</f>
        <v>0</v>
      </c>
      <c r="T4369" s="2" t="str">
        <f t="shared" si="70"/>
        <v>Not A&amp;R positive</v>
      </c>
    </row>
    <row r="4370" spans="1:20" x14ac:dyDescent="0.3">
      <c r="A4370" s="2" t="s">
        <v>11494</v>
      </c>
      <c r="B4370" s="3" t="s">
        <v>11567</v>
      </c>
      <c r="C4370" s="3" t="s">
        <v>11568</v>
      </c>
      <c r="D4370" s="4">
        <v>0</v>
      </c>
      <c r="E4370" s="5" t="s">
        <v>11497</v>
      </c>
      <c r="F4370" s="4">
        <v>0</v>
      </c>
      <c r="G4370" s="6">
        <v>48707</v>
      </c>
      <c r="H4370" s="3" t="s">
        <v>11565</v>
      </c>
      <c r="I4370" s="3" t="s">
        <v>11566</v>
      </c>
      <c r="J4370" s="3"/>
      <c r="K4370" s="5" t="s">
        <v>61</v>
      </c>
      <c r="L4370" s="5">
        <v>4</v>
      </c>
      <c r="M4370" s="5" t="s">
        <v>433</v>
      </c>
      <c r="N4370" s="5">
        <f>VLOOKUP(M4370,[1]ArchetypeScores!E:N,10,FALSE)</f>
        <v>0</v>
      </c>
      <c r="O4370" s="5">
        <f>VLOOKUP(M4370,[1]ArchetypeScores!E:O,11,FALSE)</f>
        <v>0</v>
      </c>
      <c r="P4370" s="5">
        <f>VLOOKUP(M4370,[1]ArchetypeScores!E:P,12,FALSE)</f>
        <v>0</v>
      </c>
      <c r="Q4370" s="2" t="str">
        <f>VLOOKUP(M4370,[1]ArchetypeScores!E:W,19,FALSE)</f>
        <v>Health care</v>
      </c>
      <c r="R4370" s="2">
        <f>VLOOKUP(M4370,[1]ArchetypeScores!E:I,5,FALSE)</f>
        <v>0</v>
      </c>
      <c r="S4370" s="2">
        <f>VLOOKUP(M4370,[1]ArchetypeScores!E:K,7,FALSE)</f>
        <v>0</v>
      </c>
      <c r="T4370" s="2" t="str">
        <f t="shared" si="70"/>
        <v>Not A&amp;R positive</v>
      </c>
    </row>
    <row r="4371" spans="1:20" x14ac:dyDescent="0.3">
      <c r="A4371" s="2" t="s">
        <v>11494</v>
      </c>
      <c r="B4371" s="3" t="s">
        <v>11569</v>
      </c>
      <c r="C4371" s="3" t="s">
        <v>11570</v>
      </c>
      <c r="D4371" s="4">
        <v>0</v>
      </c>
      <c r="E4371" s="5" t="s">
        <v>11497</v>
      </c>
      <c r="F4371" s="4">
        <v>1.0000000000000001E-5</v>
      </c>
      <c r="G4371" s="6">
        <v>48706</v>
      </c>
      <c r="H4371" s="3" t="s">
        <v>11565</v>
      </c>
      <c r="I4371" s="3" t="s">
        <v>11566</v>
      </c>
      <c r="J4371" s="3"/>
      <c r="K4371" s="5" t="s">
        <v>61</v>
      </c>
      <c r="L4371" s="5">
        <v>1</v>
      </c>
      <c r="M4371" s="5" t="s">
        <v>130</v>
      </c>
      <c r="N4371" s="5">
        <f>VLOOKUP(M4371,[1]ArchetypeScores!E:N,10,FALSE)</f>
        <v>0</v>
      </c>
      <c r="O4371" s="5">
        <f>VLOOKUP(M4371,[1]ArchetypeScores!E:O,11,FALSE)</f>
        <v>-1</v>
      </c>
      <c r="P4371" s="5">
        <f>VLOOKUP(M4371,[1]ArchetypeScores!E:P,12,FALSE)</f>
        <v>0</v>
      </c>
      <c r="Q4371" s="2" t="str">
        <f>VLOOKUP(M4371,[1]ArchetypeScores!E:W,19,FALSE)</f>
        <v>Health care</v>
      </c>
      <c r="R4371" s="2">
        <f>VLOOKUP(M4371,[1]ArchetypeScores!E:I,5,FALSE)</f>
        <v>0</v>
      </c>
      <c r="S4371" s="2">
        <f>VLOOKUP(M4371,[1]ArchetypeScores!E:K,7,FALSE)</f>
        <v>0</v>
      </c>
      <c r="T4371" s="2" t="str">
        <f t="shared" si="70"/>
        <v>Not A&amp;R positive</v>
      </c>
    </row>
    <row r="4372" spans="1:20" x14ac:dyDescent="0.3">
      <c r="A4372" s="2" t="s">
        <v>11494</v>
      </c>
      <c r="B4372" s="3" t="s">
        <v>11571</v>
      </c>
      <c r="C4372" s="3" t="s">
        <v>11572</v>
      </c>
      <c r="D4372" s="4">
        <v>0</v>
      </c>
      <c r="E4372" s="5" t="s">
        <v>11497</v>
      </c>
      <c r="F4372" s="4">
        <v>3.0000000000000001E-5</v>
      </c>
      <c r="G4372" s="6">
        <v>48704</v>
      </c>
      <c r="H4372" s="3" t="s">
        <v>11565</v>
      </c>
      <c r="I4372" s="3" t="s">
        <v>11566</v>
      </c>
      <c r="J4372" s="3"/>
      <c r="K4372" s="5" t="s">
        <v>61</v>
      </c>
      <c r="L4372" s="5">
        <v>1</v>
      </c>
      <c r="M4372" s="5" t="s">
        <v>130</v>
      </c>
      <c r="N4372" s="5">
        <f>VLOOKUP(M4372,[1]ArchetypeScores!E:N,10,FALSE)</f>
        <v>0</v>
      </c>
      <c r="O4372" s="5">
        <f>VLOOKUP(M4372,[1]ArchetypeScores!E:O,11,FALSE)</f>
        <v>-1</v>
      </c>
      <c r="P4372" s="5">
        <f>VLOOKUP(M4372,[1]ArchetypeScores!E:P,12,FALSE)</f>
        <v>0</v>
      </c>
      <c r="Q4372" s="2" t="str">
        <f>VLOOKUP(M4372,[1]ArchetypeScores!E:W,19,FALSE)</f>
        <v>Health care</v>
      </c>
      <c r="R4372" s="2">
        <f>VLOOKUP(M4372,[1]ArchetypeScores!E:I,5,FALSE)</f>
        <v>0</v>
      </c>
      <c r="S4372" s="2">
        <f>VLOOKUP(M4372,[1]ArchetypeScores!E:K,7,FALSE)</f>
        <v>0</v>
      </c>
      <c r="T4372" s="2" t="str">
        <f t="shared" si="70"/>
        <v>Not A&amp;R positive</v>
      </c>
    </row>
    <row r="4373" spans="1:20" x14ac:dyDescent="0.3">
      <c r="A4373" s="2" t="s">
        <v>11494</v>
      </c>
      <c r="B4373" s="3" t="s">
        <v>11573</v>
      </c>
      <c r="C4373" s="3" t="s">
        <v>11574</v>
      </c>
      <c r="D4373" s="4">
        <v>1.6E-2</v>
      </c>
      <c r="E4373" s="5" t="s">
        <v>11497</v>
      </c>
      <c r="F4373" s="4">
        <v>1.82E-3</v>
      </c>
      <c r="G4373" s="6">
        <v>48699</v>
      </c>
      <c r="H4373" s="3" t="s">
        <v>11565</v>
      </c>
      <c r="I4373" s="3" t="s">
        <v>11566</v>
      </c>
      <c r="J4373" s="3"/>
      <c r="K4373" s="5" t="s">
        <v>61</v>
      </c>
      <c r="L4373" s="5">
        <v>1</v>
      </c>
      <c r="M4373" s="5" t="s">
        <v>130</v>
      </c>
      <c r="N4373" s="5">
        <f>VLOOKUP(M4373,[1]ArchetypeScores!E:N,10,FALSE)</f>
        <v>0</v>
      </c>
      <c r="O4373" s="5">
        <f>VLOOKUP(M4373,[1]ArchetypeScores!E:O,11,FALSE)</f>
        <v>-1</v>
      </c>
      <c r="P4373" s="5">
        <f>VLOOKUP(M4373,[1]ArchetypeScores!E:P,12,FALSE)</f>
        <v>0</v>
      </c>
      <c r="Q4373" s="2" t="str">
        <f>VLOOKUP(M4373,[1]ArchetypeScores!E:W,19,FALSE)</f>
        <v>Health care</v>
      </c>
      <c r="R4373" s="2">
        <f>VLOOKUP(M4373,[1]ArchetypeScores!E:I,5,FALSE)</f>
        <v>0</v>
      </c>
      <c r="S4373" s="2">
        <f>VLOOKUP(M4373,[1]ArchetypeScores!E:K,7,FALSE)</f>
        <v>0</v>
      </c>
      <c r="T4373" s="2" t="str">
        <f t="shared" si="70"/>
        <v>Not A&amp;R positive</v>
      </c>
    </row>
    <row r="4374" spans="1:20" x14ac:dyDescent="0.3">
      <c r="A4374" s="2" t="s">
        <v>11494</v>
      </c>
      <c r="B4374" s="3" t="s">
        <v>11575</v>
      </c>
      <c r="C4374" s="3" t="s">
        <v>11576</v>
      </c>
      <c r="D4374" s="4">
        <v>0</v>
      </c>
      <c r="E4374" s="5" t="s">
        <v>11497</v>
      </c>
      <c r="F4374" s="4">
        <v>2.0000000000000002E-5</v>
      </c>
      <c r="G4374" s="6">
        <v>48705</v>
      </c>
      <c r="H4374" s="3" t="s">
        <v>11565</v>
      </c>
      <c r="I4374" s="3" t="s">
        <v>11566</v>
      </c>
      <c r="J4374" s="3"/>
      <c r="K4374" s="5" t="s">
        <v>61</v>
      </c>
      <c r="L4374" s="5">
        <v>1</v>
      </c>
      <c r="M4374" s="5" t="s">
        <v>130</v>
      </c>
      <c r="N4374" s="5">
        <f>VLOOKUP(M4374,[1]ArchetypeScores!E:N,10,FALSE)</f>
        <v>0</v>
      </c>
      <c r="O4374" s="5">
        <f>VLOOKUP(M4374,[1]ArchetypeScores!E:O,11,FALSE)</f>
        <v>-1</v>
      </c>
      <c r="P4374" s="5">
        <f>VLOOKUP(M4374,[1]ArchetypeScores!E:P,12,FALSE)</f>
        <v>0</v>
      </c>
      <c r="Q4374" s="2" t="str">
        <f>VLOOKUP(M4374,[1]ArchetypeScores!E:W,19,FALSE)</f>
        <v>Health care</v>
      </c>
      <c r="R4374" s="2">
        <f>VLOOKUP(M4374,[1]ArchetypeScores!E:I,5,FALSE)</f>
        <v>0</v>
      </c>
      <c r="S4374" s="2">
        <f>VLOOKUP(M4374,[1]ArchetypeScores!E:K,7,FALSE)</f>
        <v>0</v>
      </c>
      <c r="T4374" s="2" t="str">
        <f t="shared" si="70"/>
        <v>Not A&amp;R positive</v>
      </c>
    </row>
    <row r="4375" spans="1:20" x14ac:dyDescent="0.3">
      <c r="A4375" s="2" t="s">
        <v>11494</v>
      </c>
      <c r="B4375" s="3" t="s">
        <v>11577</v>
      </c>
      <c r="C4375" s="3" t="s">
        <v>11578</v>
      </c>
      <c r="D4375" s="4">
        <v>3.4000000000000002E-2</v>
      </c>
      <c r="E4375" s="5" t="s">
        <v>11497</v>
      </c>
      <c r="F4375" s="4">
        <v>3.8700000000000002E-3</v>
      </c>
      <c r="G4375" s="6">
        <v>48698</v>
      </c>
      <c r="H4375" s="3" t="s">
        <v>11565</v>
      </c>
      <c r="I4375" s="3" t="s">
        <v>11566</v>
      </c>
      <c r="J4375" s="3"/>
      <c r="K4375" s="5" t="s">
        <v>61</v>
      </c>
      <c r="L4375" s="5">
        <v>1</v>
      </c>
      <c r="M4375" s="5" t="s">
        <v>130</v>
      </c>
      <c r="N4375" s="5">
        <f>VLOOKUP(M4375,[1]ArchetypeScores!E:N,10,FALSE)</f>
        <v>0</v>
      </c>
      <c r="O4375" s="5">
        <f>VLOOKUP(M4375,[1]ArchetypeScores!E:O,11,FALSE)</f>
        <v>-1</v>
      </c>
      <c r="P4375" s="5">
        <f>VLOOKUP(M4375,[1]ArchetypeScores!E:P,12,FALSE)</f>
        <v>0</v>
      </c>
      <c r="Q4375" s="2" t="str">
        <f>VLOOKUP(M4375,[1]ArchetypeScores!E:W,19,FALSE)</f>
        <v>Health care</v>
      </c>
      <c r="R4375" s="2">
        <f>VLOOKUP(M4375,[1]ArchetypeScores!E:I,5,FALSE)</f>
        <v>0</v>
      </c>
      <c r="S4375" s="2">
        <f>VLOOKUP(M4375,[1]ArchetypeScores!E:K,7,FALSE)</f>
        <v>0</v>
      </c>
      <c r="T4375" s="2" t="str">
        <f t="shared" si="70"/>
        <v>Not A&amp;R positive</v>
      </c>
    </row>
    <row r="4376" spans="1:20" x14ac:dyDescent="0.3">
      <c r="A4376" s="2" t="s">
        <v>11494</v>
      </c>
      <c r="B4376" s="3" t="s">
        <v>11579</v>
      </c>
      <c r="C4376" s="3" t="s">
        <v>11580</v>
      </c>
      <c r="D4376" s="4">
        <v>1E-3</v>
      </c>
      <c r="E4376" s="5" t="s">
        <v>11497</v>
      </c>
      <c r="F4376" s="4">
        <v>6.0000000000000002E-5</v>
      </c>
      <c r="G4376" s="6">
        <v>48702</v>
      </c>
      <c r="H4376" s="3" t="s">
        <v>11565</v>
      </c>
      <c r="I4376" s="3" t="s">
        <v>11566</v>
      </c>
      <c r="J4376" s="3"/>
      <c r="K4376" s="5" t="s">
        <v>61</v>
      </c>
      <c r="L4376" s="5">
        <v>1</v>
      </c>
      <c r="M4376" s="5" t="s">
        <v>130</v>
      </c>
      <c r="N4376" s="5">
        <f>VLOOKUP(M4376,[1]ArchetypeScores!E:N,10,FALSE)</f>
        <v>0</v>
      </c>
      <c r="O4376" s="5">
        <f>VLOOKUP(M4376,[1]ArchetypeScores!E:O,11,FALSE)</f>
        <v>-1</v>
      </c>
      <c r="P4376" s="5">
        <f>VLOOKUP(M4376,[1]ArchetypeScores!E:P,12,FALSE)</f>
        <v>0</v>
      </c>
      <c r="Q4376" s="2" t="str">
        <f>VLOOKUP(M4376,[1]ArchetypeScores!E:W,19,FALSE)</f>
        <v>Health care</v>
      </c>
      <c r="R4376" s="2">
        <f>VLOOKUP(M4376,[1]ArchetypeScores!E:I,5,FALSE)</f>
        <v>0</v>
      </c>
      <c r="S4376" s="2">
        <f>VLOOKUP(M4376,[1]ArchetypeScores!E:K,7,FALSE)</f>
        <v>0</v>
      </c>
      <c r="T4376" s="2" t="str">
        <f t="shared" si="70"/>
        <v>Not A&amp;R positive</v>
      </c>
    </row>
    <row r="4377" spans="1:20" x14ac:dyDescent="0.3">
      <c r="A4377" s="2" t="s">
        <v>11494</v>
      </c>
      <c r="B4377" s="3" t="s">
        <v>11581</v>
      </c>
      <c r="C4377" s="3" t="s">
        <v>11582</v>
      </c>
      <c r="D4377" s="4">
        <v>8.0000000000000002E-3</v>
      </c>
      <c r="E4377" s="5" t="s">
        <v>11497</v>
      </c>
      <c r="F4377" s="4">
        <v>9.5E-4</v>
      </c>
      <c r="G4377" s="6">
        <v>48701</v>
      </c>
      <c r="H4377" s="3" t="s">
        <v>11565</v>
      </c>
      <c r="I4377" s="3" t="s">
        <v>11566</v>
      </c>
      <c r="J4377" s="3"/>
      <c r="K4377" s="5" t="s">
        <v>61</v>
      </c>
      <c r="L4377" s="5">
        <v>1</v>
      </c>
      <c r="M4377" s="5" t="s">
        <v>130</v>
      </c>
      <c r="N4377" s="5">
        <f>VLOOKUP(M4377,[1]ArchetypeScores!E:N,10,FALSE)</f>
        <v>0</v>
      </c>
      <c r="O4377" s="5">
        <f>VLOOKUP(M4377,[1]ArchetypeScores!E:O,11,FALSE)</f>
        <v>-1</v>
      </c>
      <c r="P4377" s="5">
        <f>VLOOKUP(M4377,[1]ArchetypeScores!E:P,12,FALSE)</f>
        <v>0</v>
      </c>
      <c r="Q4377" s="2" t="str">
        <f>VLOOKUP(M4377,[1]ArchetypeScores!E:W,19,FALSE)</f>
        <v>Health care</v>
      </c>
      <c r="R4377" s="2">
        <f>VLOOKUP(M4377,[1]ArchetypeScores!E:I,5,FALSE)</f>
        <v>0</v>
      </c>
      <c r="S4377" s="2">
        <f>VLOOKUP(M4377,[1]ArchetypeScores!E:K,7,FALSE)</f>
        <v>0</v>
      </c>
      <c r="T4377" s="2" t="str">
        <f t="shared" si="70"/>
        <v>Not A&amp;R positive</v>
      </c>
    </row>
    <row r="4378" spans="1:20" x14ac:dyDescent="0.3">
      <c r="A4378" s="2" t="s">
        <v>11494</v>
      </c>
      <c r="B4378" s="3" t="s">
        <v>11583</v>
      </c>
      <c r="C4378" s="3" t="s">
        <v>11584</v>
      </c>
      <c r="D4378" s="4">
        <v>0</v>
      </c>
      <c r="E4378" s="5" t="s">
        <v>11497</v>
      </c>
      <c r="F4378" s="4">
        <v>4.0000000000000003E-5</v>
      </c>
      <c r="G4378" s="6">
        <v>48703</v>
      </c>
      <c r="H4378" s="3" t="s">
        <v>11565</v>
      </c>
      <c r="I4378" s="3" t="s">
        <v>11566</v>
      </c>
      <c r="J4378" s="3"/>
      <c r="K4378" s="5" t="s">
        <v>61</v>
      </c>
      <c r="L4378" s="5">
        <v>1</v>
      </c>
      <c r="M4378" s="5" t="s">
        <v>130</v>
      </c>
      <c r="N4378" s="5">
        <f>VLOOKUP(M4378,[1]ArchetypeScores!E:N,10,FALSE)</f>
        <v>0</v>
      </c>
      <c r="O4378" s="5">
        <f>VLOOKUP(M4378,[1]ArchetypeScores!E:O,11,FALSE)</f>
        <v>-1</v>
      </c>
      <c r="P4378" s="5">
        <f>VLOOKUP(M4378,[1]ArchetypeScores!E:P,12,FALSE)</f>
        <v>0</v>
      </c>
      <c r="Q4378" s="2" t="str">
        <f>VLOOKUP(M4378,[1]ArchetypeScores!E:W,19,FALSE)</f>
        <v>Health care</v>
      </c>
      <c r="R4378" s="2">
        <f>VLOOKUP(M4378,[1]ArchetypeScores!E:I,5,FALSE)</f>
        <v>0</v>
      </c>
      <c r="S4378" s="2">
        <f>VLOOKUP(M4378,[1]ArchetypeScores!E:K,7,FALSE)</f>
        <v>0</v>
      </c>
      <c r="T4378" s="2" t="str">
        <f t="shared" si="70"/>
        <v>Not A&amp;R positive</v>
      </c>
    </row>
    <row r="4379" spans="1:20" x14ac:dyDescent="0.3">
      <c r="A4379" s="2" t="s">
        <v>11494</v>
      </c>
      <c r="B4379" s="3" t="s">
        <v>11585</v>
      </c>
      <c r="C4379" s="3" t="s">
        <v>11586</v>
      </c>
      <c r="D4379" s="4">
        <v>0</v>
      </c>
      <c r="E4379" s="5" t="s">
        <v>11497</v>
      </c>
      <c r="F4379" s="4">
        <v>0</v>
      </c>
      <c r="G4379" s="6">
        <v>48709</v>
      </c>
      <c r="H4379" s="3" t="s">
        <v>11565</v>
      </c>
      <c r="I4379" s="3" t="s">
        <v>11566</v>
      </c>
      <c r="J4379" s="3"/>
      <c r="K4379" s="5" t="s">
        <v>61</v>
      </c>
      <c r="L4379" s="5">
        <v>5</v>
      </c>
      <c r="M4379" s="5" t="s">
        <v>62</v>
      </c>
      <c r="N4379" s="5">
        <f>VLOOKUP(M4379,[1]ArchetypeScores!E:N,10,FALSE)</f>
        <v>0</v>
      </c>
      <c r="O4379" s="5">
        <f>VLOOKUP(M4379,[1]ArchetypeScores!E:O,11,FALSE)</f>
        <v>-1</v>
      </c>
      <c r="P4379" s="5">
        <f>VLOOKUP(M4379,[1]ArchetypeScores!E:P,12,FALSE)</f>
        <v>0</v>
      </c>
      <c r="Q4379" s="2" t="str">
        <f>VLOOKUP(M4379,[1]ArchetypeScores!E:W,19,FALSE)</f>
        <v>Health care</v>
      </c>
      <c r="R4379" s="2">
        <f>VLOOKUP(M4379,[1]ArchetypeScores!E:I,5,FALSE)</f>
        <v>0</v>
      </c>
      <c r="S4379" s="2">
        <f>VLOOKUP(M4379,[1]ArchetypeScores!E:K,7,FALSE)</f>
        <v>0</v>
      </c>
      <c r="T4379" s="2" t="str">
        <f t="shared" si="70"/>
        <v>Not A&amp;R positive</v>
      </c>
    </row>
    <row r="4380" spans="1:20" x14ac:dyDescent="0.3">
      <c r="A4380" s="2" t="s">
        <v>11494</v>
      </c>
      <c r="B4380" s="3" t="s">
        <v>11587</v>
      </c>
      <c r="C4380" s="3" t="s">
        <v>11588</v>
      </c>
      <c r="D4380" s="4">
        <v>0</v>
      </c>
      <c r="E4380" s="5" t="s">
        <v>11497</v>
      </c>
      <c r="F4380" s="4">
        <v>0</v>
      </c>
      <c r="G4380" s="6">
        <v>48708</v>
      </c>
      <c r="H4380" s="3" t="s">
        <v>11565</v>
      </c>
      <c r="I4380" s="3" t="s">
        <v>11566</v>
      </c>
      <c r="J4380" s="3"/>
      <c r="K4380" s="5" t="s">
        <v>61</v>
      </c>
      <c r="L4380" s="5">
        <v>1</v>
      </c>
      <c r="M4380" s="5" t="s">
        <v>130</v>
      </c>
      <c r="N4380" s="5">
        <f>VLOOKUP(M4380,[1]ArchetypeScores!E:N,10,FALSE)</f>
        <v>0</v>
      </c>
      <c r="O4380" s="5">
        <f>VLOOKUP(M4380,[1]ArchetypeScores!E:O,11,FALSE)</f>
        <v>-1</v>
      </c>
      <c r="P4380" s="5">
        <f>VLOOKUP(M4380,[1]ArchetypeScores!E:P,12,FALSE)</f>
        <v>0</v>
      </c>
      <c r="Q4380" s="2" t="str">
        <f>VLOOKUP(M4380,[1]ArchetypeScores!E:W,19,FALSE)</f>
        <v>Health care</v>
      </c>
      <c r="R4380" s="2">
        <f>VLOOKUP(M4380,[1]ArchetypeScores!E:I,5,FALSE)</f>
        <v>0</v>
      </c>
      <c r="S4380" s="2">
        <f>VLOOKUP(M4380,[1]ArchetypeScores!E:K,7,FALSE)</f>
        <v>0</v>
      </c>
      <c r="T4380" s="2" t="str">
        <f t="shared" si="70"/>
        <v>Not A&amp;R positive</v>
      </c>
    </row>
    <row r="4381" spans="1:20" x14ac:dyDescent="0.3">
      <c r="A4381" s="2" t="s">
        <v>11494</v>
      </c>
      <c r="B4381" s="3" t="s">
        <v>11589</v>
      </c>
      <c r="C4381" s="3" t="s">
        <v>11590</v>
      </c>
      <c r="D4381" s="4">
        <v>2</v>
      </c>
      <c r="E4381" s="5" t="s">
        <v>11497</v>
      </c>
      <c r="F4381" s="4">
        <v>0.20158999999999999</v>
      </c>
      <c r="G4381" s="6">
        <v>48731</v>
      </c>
      <c r="H4381" s="3" t="s">
        <v>11591</v>
      </c>
      <c r="I4381" s="3"/>
      <c r="J4381" s="3"/>
      <c r="K4381" s="5" t="s">
        <v>61</v>
      </c>
      <c r="L4381" s="5">
        <v>1</v>
      </c>
      <c r="M4381" s="5" t="s">
        <v>130</v>
      </c>
      <c r="N4381" s="5">
        <f>VLOOKUP(M4381,[1]ArchetypeScores!E:N,10,FALSE)</f>
        <v>0</v>
      </c>
      <c r="O4381" s="5">
        <f>VLOOKUP(M4381,[1]ArchetypeScores!E:O,11,FALSE)</f>
        <v>-1</v>
      </c>
      <c r="P4381" s="5">
        <f>VLOOKUP(M4381,[1]ArchetypeScores!E:P,12,FALSE)</f>
        <v>0</v>
      </c>
      <c r="Q4381" s="2" t="str">
        <f>VLOOKUP(M4381,[1]ArchetypeScores!E:W,19,FALSE)</f>
        <v>Health care</v>
      </c>
      <c r="R4381" s="2">
        <f>VLOOKUP(M4381,[1]ArchetypeScores!E:I,5,FALSE)</f>
        <v>0</v>
      </c>
      <c r="S4381" s="2">
        <f>VLOOKUP(M4381,[1]ArchetypeScores!E:K,7,FALSE)</f>
        <v>0</v>
      </c>
      <c r="T4381" s="2" t="str">
        <f t="shared" si="70"/>
        <v>Not A&amp;R positive</v>
      </c>
    </row>
    <row r="4382" spans="1:20" x14ac:dyDescent="0.3">
      <c r="A4382" s="2" t="s">
        <v>11494</v>
      </c>
      <c r="B4382" s="3" t="s">
        <v>11592</v>
      </c>
      <c r="C4382" s="3" t="s">
        <v>11593</v>
      </c>
      <c r="D4382" s="4">
        <v>15</v>
      </c>
      <c r="E4382" s="5" t="s">
        <v>11497</v>
      </c>
      <c r="F4382" s="4">
        <v>1.5554699999999999</v>
      </c>
      <c r="G4382" s="6">
        <v>48717</v>
      </c>
      <c r="H4382" s="3" t="s">
        <v>11594</v>
      </c>
      <c r="I4382" s="3"/>
      <c r="J4382" s="3"/>
      <c r="K4382" s="5" t="s">
        <v>94</v>
      </c>
      <c r="L4382" s="5" t="s">
        <v>112</v>
      </c>
      <c r="M4382" s="5" t="s">
        <v>5796</v>
      </c>
      <c r="N4382" s="5">
        <f>VLOOKUP(M4382,[1]ArchetypeScores!E:N,10,FALSE)</f>
        <v>1</v>
      </c>
      <c r="O4382" s="5">
        <f>VLOOKUP(M4382,[1]ArchetypeScores!E:O,11,FALSE)</f>
        <v>0</v>
      </c>
      <c r="P4382" s="5">
        <f>VLOOKUP(M4382,[1]ArchetypeScores!E:P,12,FALSE)</f>
        <v>0</v>
      </c>
      <c r="Q4382" s="2" t="str">
        <f>VLOOKUP(M4382,[1]ArchetypeScores!E:W,19,FALSE)</f>
        <v>Consumer (including agriculture and tourism)</v>
      </c>
      <c r="R4382" s="2">
        <f>VLOOKUP(M4382,[1]ArchetypeScores!E:I,5,FALSE)</f>
        <v>0</v>
      </c>
      <c r="S4382" s="2">
        <f>VLOOKUP(M4382,[1]ArchetypeScores!E:K,7,FALSE)</f>
        <v>0</v>
      </c>
      <c r="T4382" s="2" t="str">
        <f t="shared" si="70"/>
        <v>Not A&amp;R positive</v>
      </c>
    </row>
    <row r="4383" spans="1:20" x14ac:dyDescent="0.3">
      <c r="A4383" s="2" t="s">
        <v>11494</v>
      </c>
      <c r="B4383" s="3" t="s">
        <v>11595</v>
      </c>
      <c r="C4383" s="3" t="s">
        <v>11593</v>
      </c>
      <c r="D4383" s="4">
        <v>15</v>
      </c>
      <c r="E4383" s="5" t="s">
        <v>11497</v>
      </c>
      <c r="F4383" s="4">
        <v>1.5554699999999999</v>
      </c>
      <c r="G4383" s="6">
        <v>48716</v>
      </c>
      <c r="H4383" s="3" t="s">
        <v>11594</v>
      </c>
      <c r="I4383" s="3"/>
      <c r="J4383" s="3"/>
      <c r="K4383" s="5" t="s">
        <v>196</v>
      </c>
      <c r="L4383" s="5" t="s">
        <v>112</v>
      </c>
      <c r="M4383" s="5" t="s">
        <v>621</v>
      </c>
      <c r="N4383" s="5">
        <f>VLOOKUP(M4383,[1]ArchetypeScores!E:N,10,FALSE)</f>
        <v>1</v>
      </c>
      <c r="O4383" s="5">
        <f>VLOOKUP(M4383,[1]ArchetypeScores!E:O,11,FALSE)</f>
        <v>-2</v>
      </c>
      <c r="P4383" s="5">
        <f>VLOOKUP(M4383,[1]ArchetypeScores!E:P,12,FALSE)</f>
        <v>0</v>
      </c>
      <c r="Q4383" s="2" t="str">
        <f>VLOOKUP(M4383,[1]ArchetypeScores!E:W,19,FALSE)</f>
        <v>Other sector</v>
      </c>
      <c r="R4383" s="2">
        <f>VLOOKUP(M4383,[1]ArchetypeScores!E:I,5,FALSE)</f>
        <v>0</v>
      </c>
      <c r="S4383" s="2">
        <f>VLOOKUP(M4383,[1]ArchetypeScores!E:K,7,FALSE)</f>
        <v>-1</v>
      </c>
      <c r="T4383" s="2" t="str">
        <f t="shared" si="70"/>
        <v>Not A&amp;R positive</v>
      </c>
    </row>
    <row r="4384" spans="1:20" x14ac:dyDescent="0.3">
      <c r="A4384" s="2" t="s">
        <v>11494</v>
      </c>
      <c r="B4384" s="3" t="s">
        <v>11596</v>
      </c>
      <c r="C4384" s="3" t="s">
        <v>11597</v>
      </c>
      <c r="D4384" s="4">
        <v>15</v>
      </c>
      <c r="E4384" s="5" t="s">
        <v>11497</v>
      </c>
      <c r="F4384" s="4">
        <v>1.5554699999999999</v>
      </c>
      <c r="G4384" s="6">
        <v>48718</v>
      </c>
      <c r="H4384" s="3" t="s">
        <v>11594</v>
      </c>
      <c r="I4384" s="3"/>
      <c r="J4384" s="3"/>
      <c r="K4384" s="5" t="s">
        <v>611</v>
      </c>
      <c r="L4384" s="5">
        <v>1</v>
      </c>
      <c r="M4384" s="5" t="s">
        <v>612</v>
      </c>
      <c r="N4384" s="5">
        <f>VLOOKUP(M4384,[1]ArchetypeScores!E:N,10,FALSE)</f>
        <v>1</v>
      </c>
      <c r="O4384" s="5">
        <f>VLOOKUP(M4384,[1]ArchetypeScores!E:O,11,FALSE)</f>
        <v>-2</v>
      </c>
      <c r="P4384" s="5">
        <f>VLOOKUP(M4384,[1]ArchetypeScores!E:P,12,FALSE)</f>
        <v>-1</v>
      </c>
      <c r="Q4384" s="2" t="str">
        <f>VLOOKUP(M4384,[1]ArchetypeScores!E:W,19,FALSE)</f>
        <v>Consumer (including agriculture and tourism)</v>
      </c>
      <c r="R4384" s="2">
        <f>VLOOKUP(M4384,[1]ArchetypeScores!E:I,5,FALSE)</f>
        <v>0</v>
      </c>
      <c r="S4384" s="2">
        <f>VLOOKUP(M4384,[1]ArchetypeScores!E:K,7,FALSE)</f>
        <v>0</v>
      </c>
      <c r="T4384" s="2" t="str">
        <f t="shared" si="70"/>
        <v>Not A&amp;R positive</v>
      </c>
    </row>
    <row r="4385" spans="1:20" x14ac:dyDescent="0.3">
      <c r="A4385" s="2" t="s">
        <v>11494</v>
      </c>
      <c r="B4385" s="3" t="s">
        <v>11598</v>
      </c>
      <c r="C4385" s="3" t="s">
        <v>11599</v>
      </c>
      <c r="D4385" s="4"/>
      <c r="E4385" s="5" t="s">
        <v>11497</v>
      </c>
      <c r="F4385" s="4">
        <v>0</v>
      </c>
      <c r="G4385" s="6">
        <v>48734</v>
      </c>
      <c r="H4385" s="3" t="s">
        <v>11600</v>
      </c>
      <c r="I4385" s="3"/>
      <c r="J4385" s="3"/>
      <c r="K4385" s="5" t="s">
        <v>392</v>
      </c>
      <c r="L4385" s="5">
        <v>3</v>
      </c>
      <c r="M4385" s="5" t="s">
        <v>1436</v>
      </c>
      <c r="N4385" s="5">
        <f>VLOOKUP(M4385,[1]ArchetypeScores!E:N,10,FALSE)</f>
        <v>0</v>
      </c>
      <c r="O4385" s="5">
        <f>VLOOKUP(M4385,[1]ArchetypeScores!E:O,11,FALSE)</f>
        <v>-1</v>
      </c>
      <c r="P4385" s="5">
        <f>VLOOKUP(M4385,[1]ArchetypeScores!E:P,12,FALSE)</f>
        <v>0</v>
      </c>
      <c r="Q4385" s="2" t="str">
        <f>VLOOKUP(M4385,[1]ArchetypeScores!E:W,19,FALSE)</f>
        <v>Untargeted</v>
      </c>
      <c r="R4385" s="2">
        <f>VLOOKUP(M4385,[1]ArchetypeScores!E:I,5,FALSE)</f>
        <v>0</v>
      </c>
      <c r="S4385" s="2">
        <f>VLOOKUP(M4385,[1]ArchetypeScores!E:K,7,FALSE)</f>
        <v>0</v>
      </c>
      <c r="T4385" s="2" t="str">
        <f t="shared" si="70"/>
        <v>Not A&amp;R positive</v>
      </c>
    </row>
    <row r="4386" spans="1:20" x14ac:dyDescent="0.3">
      <c r="A4386" s="2" t="s">
        <v>11494</v>
      </c>
      <c r="B4386" s="3" t="s">
        <v>11601</v>
      </c>
      <c r="C4386" s="3" t="s">
        <v>11602</v>
      </c>
      <c r="D4386" s="4"/>
      <c r="E4386" s="5" t="s">
        <v>11497</v>
      </c>
      <c r="F4386" s="4">
        <v>0</v>
      </c>
      <c r="G4386" s="6">
        <v>48735</v>
      </c>
      <c r="H4386" s="3" t="s">
        <v>11603</v>
      </c>
      <c r="I4386" s="3"/>
      <c r="J4386" s="3"/>
      <c r="K4386" s="5" t="s">
        <v>1072</v>
      </c>
      <c r="L4386" s="5">
        <v>1</v>
      </c>
      <c r="M4386" s="5" t="s">
        <v>1922</v>
      </c>
      <c r="N4386" s="5">
        <f>VLOOKUP(M4386,[1]ArchetypeScores!E:N,10,FALSE)</f>
        <v>0</v>
      </c>
      <c r="O4386" s="5">
        <f>VLOOKUP(M4386,[1]ArchetypeScores!E:O,11,FALSE)</f>
        <v>-1</v>
      </c>
      <c r="P4386" s="5">
        <f>VLOOKUP(M4386,[1]ArchetypeScores!E:P,12,FALSE)</f>
        <v>0</v>
      </c>
      <c r="Q4386" s="2" t="str">
        <f>VLOOKUP(M4386,[1]ArchetypeScores!E:W,19,FALSE)</f>
        <v>Untargeted</v>
      </c>
      <c r="R4386" s="2">
        <f>VLOOKUP(M4386,[1]ArchetypeScores!E:I,5,FALSE)</f>
        <v>0</v>
      </c>
      <c r="S4386" s="2">
        <f>VLOOKUP(M4386,[1]ArchetypeScores!E:K,7,FALSE)</f>
        <v>0</v>
      </c>
      <c r="T4386" s="2" t="str">
        <f t="shared" si="70"/>
        <v>Not A&amp;R positive</v>
      </c>
    </row>
    <row r="4387" spans="1:20" x14ac:dyDescent="0.3">
      <c r="A4387" s="2" t="s">
        <v>11494</v>
      </c>
      <c r="B4387" s="3" t="s">
        <v>11604</v>
      </c>
      <c r="C4387" s="3" t="s">
        <v>11605</v>
      </c>
      <c r="D4387" s="4"/>
      <c r="E4387" s="5" t="s">
        <v>11497</v>
      </c>
      <c r="F4387" s="4">
        <v>0</v>
      </c>
      <c r="G4387" s="6">
        <v>48713</v>
      </c>
      <c r="H4387" s="3" t="s">
        <v>11606</v>
      </c>
      <c r="I4387" s="3"/>
      <c r="J4387" s="3"/>
      <c r="K4387" s="5" t="s">
        <v>118</v>
      </c>
      <c r="L4387" s="5">
        <v>2</v>
      </c>
      <c r="M4387" s="5" t="s">
        <v>226</v>
      </c>
      <c r="N4387" s="5">
        <f>VLOOKUP(M4387,[1]ArchetypeScores!E:N,10,FALSE)</f>
        <v>0</v>
      </c>
      <c r="O4387" s="5">
        <f>VLOOKUP(M4387,[1]ArchetypeScores!E:O,11,FALSE)</f>
        <v>-1</v>
      </c>
      <c r="P4387" s="5">
        <f>VLOOKUP(M4387,[1]ArchetypeScores!E:P,12,FALSE)</f>
        <v>0</v>
      </c>
      <c r="Q4387" s="2" t="str">
        <f>VLOOKUP(M4387,[1]ArchetypeScores!E:W,19,FALSE)</f>
        <v>Untargeted</v>
      </c>
      <c r="R4387" s="2">
        <f>VLOOKUP(M4387,[1]ArchetypeScores!E:I,5,FALSE)</f>
        <v>0</v>
      </c>
      <c r="S4387" s="2">
        <f>VLOOKUP(M4387,[1]ArchetypeScores!E:K,7,FALSE)</f>
        <v>0</v>
      </c>
      <c r="T4387" s="2" t="str">
        <f t="shared" si="70"/>
        <v>Not A&amp;R positive</v>
      </c>
    </row>
    <row r="4388" spans="1:20" x14ac:dyDescent="0.3">
      <c r="A4388" s="2" t="s">
        <v>11494</v>
      </c>
      <c r="B4388" s="3" t="s">
        <v>11604</v>
      </c>
      <c r="C4388" s="3" t="s">
        <v>11607</v>
      </c>
      <c r="D4388" s="4">
        <v>4.2</v>
      </c>
      <c r="E4388" s="5" t="s">
        <v>11497</v>
      </c>
      <c r="F4388" s="4">
        <v>0.42727999999999999</v>
      </c>
      <c r="G4388" s="6">
        <v>48724</v>
      </c>
      <c r="H4388" s="3" t="s">
        <v>11608</v>
      </c>
      <c r="I4388" s="3"/>
      <c r="J4388" s="3"/>
      <c r="K4388" s="5" t="s">
        <v>118</v>
      </c>
      <c r="L4388" s="5">
        <v>2</v>
      </c>
      <c r="M4388" s="5" t="s">
        <v>226</v>
      </c>
      <c r="N4388" s="5">
        <f>VLOOKUP(M4388,[1]ArchetypeScores!E:N,10,FALSE)</f>
        <v>0</v>
      </c>
      <c r="O4388" s="5">
        <f>VLOOKUP(M4388,[1]ArchetypeScores!E:O,11,FALSE)</f>
        <v>-1</v>
      </c>
      <c r="P4388" s="5">
        <f>VLOOKUP(M4388,[1]ArchetypeScores!E:P,12,FALSE)</f>
        <v>0</v>
      </c>
      <c r="Q4388" s="2" t="str">
        <f>VLOOKUP(M4388,[1]ArchetypeScores!E:W,19,FALSE)</f>
        <v>Untargeted</v>
      </c>
      <c r="R4388" s="2">
        <f>VLOOKUP(M4388,[1]ArchetypeScores!E:I,5,FALSE)</f>
        <v>0</v>
      </c>
      <c r="S4388" s="2">
        <f>VLOOKUP(M4388,[1]ArchetypeScores!E:K,7,FALSE)</f>
        <v>0</v>
      </c>
      <c r="T4388" s="2" t="str">
        <f t="shared" si="70"/>
        <v>Not A&amp;R positive</v>
      </c>
    </row>
    <row r="4389" spans="1:20" x14ac:dyDescent="0.3">
      <c r="A4389" s="2" t="s">
        <v>11494</v>
      </c>
      <c r="B4389" s="3" t="s">
        <v>11604</v>
      </c>
      <c r="C4389" s="3" t="s">
        <v>11609</v>
      </c>
      <c r="D4389" s="4">
        <v>11</v>
      </c>
      <c r="E4389" s="5" t="s">
        <v>11497</v>
      </c>
      <c r="F4389" s="4">
        <v>1.0726</v>
      </c>
      <c r="G4389" s="6">
        <v>48729</v>
      </c>
      <c r="H4389" s="3" t="s">
        <v>11610</v>
      </c>
      <c r="I4389" s="3"/>
      <c r="J4389" s="3"/>
      <c r="K4389" s="5" t="s">
        <v>118</v>
      </c>
      <c r="L4389" s="5">
        <v>2</v>
      </c>
      <c r="M4389" s="5" t="s">
        <v>226</v>
      </c>
      <c r="N4389" s="5">
        <f>VLOOKUP(M4389,[1]ArchetypeScores!E:N,10,FALSE)</f>
        <v>0</v>
      </c>
      <c r="O4389" s="5">
        <f>VLOOKUP(M4389,[1]ArchetypeScores!E:O,11,FALSE)</f>
        <v>-1</v>
      </c>
      <c r="P4389" s="5">
        <f>VLOOKUP(M4389,[1]ArchetypeScores!E:P,12,FALSE)</f>
        <v>0</v>
      </c>
      <c r="Q4389" s="2" t="str">
        <f>VLOOKUP(M4389,[1]ArchetypeScores!E:W,19,FALSE)</f>
        <v>Untargeted</v>
      </c>
      <c r="R4389" s="2">
        <f>VLOOKUP(M4389,[1]ArchetypeScores!E:I,5,FALSE)</f>
        <v>0</v>
      </c>
      <c r="S4389" s="2">
        <f>VLOOKUP(M4389,[1]ArchetypeScores!E:K,7,FALSE)</f>
        <v>0</v>
      </c>
      <c r="T4389" s="2" t="str">
        <f t="shared" si="70"/>
        <v>Not A&amp;R positive</v>
      </c>
    </row>
    <row r="4390" spans="1:20" x14ac:dyDescent="0.3">
      <c r="A4390" s="2" t="s">
        <v>11494</v>
      </c>
      <c r="B4390" s="3" t="s">
        <v>11611</v>
      </c>
      <c r="C4390" s="3" t="s">
        <v>11612</v>
      </c>
      <c r="D4390" s="4"/>
      <c r="E4390" s="5" t="s">
        <v>11497</v>
      </c>
      <c r="F4390" s="4">
        <v>0</v>
      </c>
      <c r="G4390" s="6">
        <v>48696</v>
      </c>
      <c r="H4390" s="3" t="s">
        <v>11521</v>
      </c>
      <c r="I4390" s="3"/>
      <c r="J4390" s="3"/>
      <c r="K4390" s="5" t="s">
        <v>67</v>
      </c>
      <c r="L4390" s="5">
        <v>1</v>
      </c>
      <c r="M4390" s="5" t="s">
        <v>265</v>
      </c>
      <c r="N4390" s="5">
        <f>VLOOKUP(M4390,[1]ArchetypeScores!E:N,10,FALSE)</f>
        <v>0</v>
      </c>
      <c r="O4390" s="5">
        <f>VLOOKUP(M4390,[1]ArchetypeScores!E:O,11,FALSE)</f>
        <v>-1</v>
      </c>
      <c r="P4390" s="5">
        <f>VLOOKUP(M4390,[1]ArchetypeScores!E:P,12,FALSE)</f>
        <v>0</v>
      </c>
      <c r="Q4390" s="2" t="str">
        <f>VLOOKUP(M4390,[1]ArchetypeScores!E:W,19,FALSE)</f>
        <v>Untargeted</v>
      </c>
      <c r="R4390" s="2">
        <f>VLOOKUP(M4390,[1]ArchetypeScores!E:I,5,FALSE)</f>
        <v>0</v>
      </c>
      <c r="S4390" s="2">
        <f>VLOOKUP(M4390,[1]ArchetypeScores!E:K,7,FALSE)</f>
        <v>0</v>
      </c>
      <c r="T4390" s="2" t="str">
        <f t="shared" si="70"/>
        <v>Not A&amp;R positive</v>
      </c>
    </row>
    <row r="4391" spans="1:20" x14ac:dyDescent="0.3">
      <c r="A4391" s="2" t="s">
        <v>11494</v>
      </c>
      <c r="B4391" s="3" t="s">
        <v>11613</v>
      </c>
      <c r="C4391" s="3" t="s">
        <v>11614</v>
      </c>
      <c r="D4391" s="4"/>
      <c r="E4391" s="5" t="s">
        <v>11497</v>
      </c>
      <c r="F4391" s="4">
        <v>0</v>
      </c>
      <c r="G4391" s="6">
        <v>48714</v>
      </c>
      <c r="H4391" s="3" t="s">
        <v>11615</v>
      </c>
      <c r="I4391" s="3"/>
      <c r="J4391" s="3"/>
      <c r="K4391" s="5" t="s">
        <v>57</v>
      </c>
      <c r="L4391" s="5">
        <v>29</v>
      </c>
      <c r="M4391" s="5" t="s">
        <v>58</v>
      </c>
      <c r="N4391" s="5">
        <f>VLOOKUP(M4391,[1]ArchetypeScores!E:N,10,FALSE)</f>
        <v>0</v>
      </c>
      <c r="O4391" s="5">
        <f>VLOOKUP(M4391,[1]ArchetypeScores!E:O,11,FALSE)</f>
        <v>-1</v>
      </c>
      <c r="P4391" s="5">
        <f>VLOOKUP(M4391,[1]ArchetypeScores!E:P,12,FALSE)</f>
        <v>0</v>
      </c>
      <c r="Q4391" s="2" t="str">
        <f>VLOOKUP(M4391,[1]ArchetypeScores!E:W,19,FALSE)</f>
        <v>Untargeted</v>
      </c>
      <c r="R4391" s="2">
        <f>VLOOKUP(M4391,[1]ArchetypeScores!E:I,5,FALSE)</f>
        <v>0</v>
      </c>
      <c r="S4391" s="2">
        <f>VLOOKUP(M4391,[1]ArchetypeScores!E:K,7,FALSE)</f>
        <v>0</v>
      </c>
      <c r="T4391" s="2" t="str">
        <f t="shared" si="70"/>
        <v>Not A&amp;R positive</v>
      </c>
    </row>
    <row r="4392" spans="1:20" x14ac:dyDescent="0.3">
      <c r="A4392" s="2" t="s">
        <v>11494</v>
      </c>
      <c r="B4392" s="3" t="s">
        <v>11616</v>
      </c>
      <c r="C4392" s="3" t="s">
        <v>11617</v>
      </c>
      <c r="D4392" s="4"/>
      <c r="E4392" s="5" t="s">
        <v>11497</v>
      </c>
      <c r="F4392" s="4">
        <v>0</v>
      </c>
      <c r="G4392" s="6">
        <v>48712</v>
      </c>
      <c r="H4392" s="3" t="s">
        <v>11618</v>
      </c>
      <c r="I4392" s="3"/>
      <c r="J4392" s="3"/>
      <c r="K4392" s="5" t="s">
        <v>118</v>
      </c>
      <c r="L4392" s="5">
        <v>3</v>
      </c>
      <c r="M4392" s="5" t="s">
        <v>168</v>
      </c>
      <c r="N4392" s="5">
        <f>VLOOKUP(M4392,[1]ArchetypeScores!E:N,10,FALSE)</f>
        <v>0</v>
      </c>
      <c r="O4392" s="5">
        <f>VLOOKUP(M4392,[1]ArchetypeScores!E:O,11,FALSE)</f>
        <v>-1</v>
      </c>
      <c r="P4392" s="5">
        <f>VLOOKUP(M4392,[1]ArchetypeScores!E:P,12,FALSE)</f>
        <v>0</v>
      </c>
      <c r="Q4392" s="2" t="str">
        <f>VLOOKUP(M4392,[1]ArchetypeScores!E:W,19,FALSE)</f>
        <v>Untargeted</v>
      </c>
      <c r="R4392" s="2">
        <f>VLOOKUP(M4392,[1]ArchetypeScores!E:I,5,FALSE)</f>
        <v>0</v>
      </c>
      <c r="S4392" s="2">
        <f>VLOOKUP(M4392,[1]ArchetypeScores!E:K,7,FALSE)</f>
        <v>0</v>
      </c>
      <c r="T4392" s="2" t="str">
        <f t="shared" si="70"/>
        <v>Not A&amp;R positive</v>
      </c>
    </row>
    <row r="4393" spans="1:20" x14ac:dyDescent="0.3">
      <c r="A4393" s="2" t="s">
        <v>11494</v>
      </c>
      <c r="B4393" s="3" t="s">
        <v>11619</v>
      </c>
      <c r="C4393" s="3" t="s">
        <v>11620</v>
      </c>
      <c r="D4393" s="4"/>
      <c r="E4393" s="5" t="s">
        <v>11497</v>
      </c>
      <c r="F4393" s="4">
        <v>0</v>
      </c>
      <c r="G4393" s="6">
        <v>48711</v>
      </c>
      <c r="H4393" s="3" t="s">
        <v>11621</v>
      </c>
      <c r="I4393" s="3"/>
      <c r="J4393" s="3"/>
      <c r="K4393" s="5" t="s">
        <v>118</v>
      </c>
      <c r="L4393" s="5">
        <v>3</v>
      </c>
      <c r="M4393" s="5" t="s">
        <v>168</v>
      </c>
      <c r="N4393" s="5">
        <f>VLOOKUP(M4393,[1]ArchetypeScores!E:N,10,FALSE)</f>
        <v>0</v>
      </c>
      <c r="O4393" s="5">
        <f>VLOOKUP(M4393,[1]ArchetypeScores!E:O,11,FALSE)</f>
        <v>-1</v>
      </c>
      <c r="P4393" s="5">
        <f>VLOOKUP(M4393,[1]ArchetypeScores!E:P,12,FALSE)</f>
        <v>0</v>
      </c>
      <c r="Q4393" s="2" t="str">
        <f>VLOOKUP(M4393,[1]ArchetypeScores!E:W,19,FALSE)</f>
        <v>Untargeted</v>
      </c>
      <c r="R4393" s="2">
        <f>VLOOKUP(M4393,[1]ArchetypeScores!E:I,5,FALSE)</f>
        <v>0</v>
      </c>
      <c r="S4393" s="2">
        <f>VLOOKUP(M4393,[1]ArchetypeScores!E:K,7,FALSE)</f>
        <v>0</v>
      </c>
      <c r="T4393" s="2" t="str">
        <f t="shared" si="70"/>
        <v>Not A&amp;R positive</v>
      </c>
    </row>
    <row r="4394" spans="1:20" x14ac:dyDescent="0.3">
      <c r="A4394" s="2" t="s">
        <v>11494</v>
      </c>
      <c r="B4394" s="3" t="s">
        <v>11622</v>
      </c>
      <c r="C4394" s="3" t="s">
        <v>11623</v>
      </c>
      <c r="D4394" s="4"/>
      <c r="E4394" s="5" t="s">
        <v>11497</v>
      </c>
      <c r="F4394" s="4">
        <v>0</v>
      </c>
      <c r="G4394" s="6">
        <v>48728</v>
      </c>
      <c r="H4394" s="3" t="s">
        <v>11624</v>
      </c>
      <c r="I4394" s="3"/>
      <c r="J4394" s="3"/>
      <c r="K4394" s="5" t="s">
        <v>118</v>
      </c>
      <c r="L4394" s="5">
        <v>3</v>
      </c>
      <c r="M4394" s="5" t="s">
        <v>168</v>
      </c>
      <c r="N4394" s="5">
        <f>VLOOKUP(M4394,[1]ArchetypeScores!E:N,10,FALSE)</f>
        <v>0</v>
      </c>
      <c r="O4394" s="5">
        <f>VLOOKUP(M4394,[1]ArchetypeScores!E:O,11,FALSE)</f>
        <v>-1</v>
      </c>
      <c r="P4394" s="5">
        <f>VLOOKUP(M4394,[1]ArchetypeScores!E:P,12,FALSE)</f>
        <v>0</v>
      </c>
      <c r="Q4394" s="2" t="str">
        <f>VLOOKUP(M4394,[1]ArchetypeScores!E:W,19,FALSE)</f>
        <v>Untargeted</v>
      </c>
      <c r="R4394" s="2">
        <f>VLOOKUP(M4394,[1]ArchetypeScores!E:I,5,FALSE)</f>
        <v>0</v>
      </c>
      <c r="S4394" s="2">
        <f>VLOOKUP(M4394,[1]ArchetypeScores!E:K,7,FALSE)</f>
        <v>0</v>
      </c>
      <c r="T4394" s="2" t="str">
        <f t="shared" si="70"/>
        <v>Not A&amp;R positive</v>
      </c>
    </row>
    <row r="4395" spans="1:20" x14ac:dyDescent="0.3">
      <c r="A4395" s="2" t="s">
        <v>11494</v>
      </c>
      <c r="B4395" s="3" t="s">
        <v>11625</v>
      </c>
      <c r="C4395" s="3" t="s">
        <v>11626</v>
      </c>
      <c r="D4395" s="4"/>
      <c r="E4395" s="5" t="s">
        <v>11497</v>
      </c>
      <c r="F4395" s="4">
        <v>0</v>
      </c>
      <c r="G4395" s="6">
        <v>48730</v>
      </c>
      <c r="H4395" s="3" t="s">
        <v>11627</v>
      </c>
      <c r="I4395" s="3"/>
      <c r="J4395" s="3"/>
      <c r="K4395" s="5" t="s">
        <v>53</v>
      </c>
      <c r="L4395" s="5" t="s">
        <v>112</v>
      </c>
      <c r="M4395" s="5" t="s">
        <v>4493</v>
      </c>
      <c r="N4395" s="5">
        <f>VLOOKUP(M4395,[1]ArchetypeScores!E:N,10,FALSE)</f>
        <v>0</v>
      </c>
      <c r="O4395" s="5">
        <f>VLOOKUP(M4395,[1]ArchetypeScores!E:O,11,FALSE)</f>
        <v>-1</v>
      </c>
      <c r="P4395" s="5">
        <f>VLOOKUP(M4395,[1]ArchetypeScores!E:P,12,FALSE)</f>
        <v>0</v>
      </c>
      <c r="Q4395" s="2" t="str">
        <f>VLOOKUP(M4395,[1]ArchetypeScores!E:W,19,FALSE)</f>
        <v>Untargeted</v>
      </c>
      <c r="R4395" s="2">
        <f>VLOOKUP(M4395,[1]ArchetypeScores!E:I,5,FALSE)</f>
        <v>0</v>
      </c>
      <c r="S4395" s="2">
        <f>VLOOKUP(M4395,[1]ArchetypeScores!E:K,7,FALSE)</f>
        <v>0</v>
      </c>
      <c r="T4395" s="2" t="str">
        <f t="shared" si="70"/>
        <v>Not A&amp;R positive</v>
      </c>
    </row>
    <row r="4396" spans="1:20" x14ac:dyDescent="0.3">
      <c r="A4396" s="2" t="s">
        <v>11494</v>
      </c>
      <c r="B4396" s="3" t="s">
        <v>11628</v>
      </c>
      <c r="C4396" s="3" t="s">
        <v>11629</v>
      </c>
      <c r="D4396" s="4"/>
      <c r="E4396" s="5" t="s">
        <v>11497</v>
      </c>
      <c r="F4396" s="4">
        <v>0</v>
      </c>
      <c r="G4396" s="6">
        <v>48736</v>
      </c>
      <c r="H4396" s="3" t="s">
        <v>11630</v>
      </c>
      <c r="I4396" s="3"/>
      <c r="J4396" s="3"/>
      <c r="K4396" s="5" t="s">
        <v>261</v>
      </c>
      <c r="L4396" s="5">
        <v>2</v>
      </c>
      <c r="M4396" s="5" t="s">
        <v>262</v>
      </c>
      <c r="N4396" s="5">
        <f>VLOOKUP(M4396,[1]ArchetypeScores!E:N,10,FALSE)</f>
        <v>0</v>
      </c>
      <c r="O4396" s="5">
        <f>VLOOKUP(M4396,[1]ArchetypeScores!E:O,11,FALSE)</f>
        <v>-1</v>
      </c>
      <c r="P4396" s="5">
        <f>VLOOKUP(M4396,[1]ArchetypeScores!E:P,12,FALSE)</f>
        <v>0</v>
      </c>
      <c r="Q4396" s="2" t="str">
        <f>VLOOKUP(M4396,[1]ArchetypeScores!E:W,19,FALSE)</f>
        <v>Untargeted</v>
      </c>
      <c r="R4396" s="2">
        <f>VLOOKUP(M4396,[1]ArchetypeScores!E:I,5,FALSE)</f>
        <v>0</v>
      </c>
      <c r="S4396" s="2">
        <f>VLOOKUP(M4396,[1]ArchetypeScores!E:K,7,FALSE)</f>
        <v>0</v>
      </c>
      <c r="T4396" s="2" t="str">
        <f t="shared" si="70"/>
        <v>Not A&amp;R positive</v>
      </c>
    </row>
    <row r="4397" spans="1:20" x14ac:dyDescent="0.3">
      <c r="A4397" s="2" t="s">
        <v>11631</v>
      </c>
      <c r="B4397" s="3" t="s">
        <v>11632</v>
      </c>
      <c r="C4397" s="3" t="s">
        <v>11633</v>
      </c>
      <c r="D4397" s="4">
        <v>0.15</v>
      </c>
      <c r="E4397" s="5" t="s">
        <v>1340</v>
      </c>
      <c r="F4397" s="4">
        <v>0.17927999999999999</v>
      </c>
      <c r="G4397" s="6">
        <v>48808</v>
      </c>
      <c r="H4397" s="3" t="s">
        <v>11634</v>
      </c>
      <c r="I4397" s="3"/>
      <c r="J4397" s="3"/>
      <c r="K4397" s="5" t="s">
        <v>214</v>
      </c>
      <c r="L4397" s="5">
        <v>4</v>
      </c>
      <c r="M4397" s="5" t="s">
        <v>560</v>
      </c>
      <c r="N4397" s="5">
        <f>VLOOKUP(M4397,[1]ArchetypeScores!E:N,10,FALSE)</f>
        <v>1</v>
      </c>
      <c r="O4397" s="5">
        <f>VLOOKUP(M4397,[1]ArchetypeScores!E:O,11,FALSE)</f>
        <v>0</v>
      </c>
      <c r="P4397" s="5">
        <f>VLOOKUP(M4397,[1]ArchetypeScores!E:P,12,FALSE)</f>
        <v>0</v>
      </c>
      <c r="Q4397" s="2" t="str">
        <f>VLOOKUP(M4397,[1]ArchetypeScores!E:W,19,FALSE)</f>
        <v>Other sector</v>
      </c>
      <c r="R4397" s="2">
        <f>VLOOKUP(M4397,[1]ArchetypeScores!E:I,5,FALSE)</f>
        <v>0</v>
      </c>
      <c r="S4397" s="2">
        <f>VLOOKUP(M4397,[1]ArchetypeScores!E:K,7,FALSE)</f>
        <v>0</v>
      </c>
      <c r="T4397" s="2" t="str">
        <f t="shared" si="70"/>
        <v>Not A&amp;R positive</v>
      </c>
    </row>
    <row r="4398" spans="1:20" x14ac:dyDescent="0.3">
      <c r="A4398" s="2" t="s">
        <v>11631</v>
      </c>
      <c r="B4398" s="3" t="s">
        <v>11635</v>
      </c>
      <c r="C4398" s="3" t="s">
        <v>11636</v>
      </c>
      <c r="D4398" s="4"/>
      <c r="E4398" s="5" t="s">
        <v>1340</v>
      </c>
      <c r="F4398" s="4">
        <v>0</v>
      </c>
      <c r="G4398" s="6">
        <v>48877</v>
      </c>
      <c r="H4398" s="3" t="s">
        <v>11637</v>
      </c>
      <c r="I4398" s="3" t="s">
        <v>11638</v>
      </c>
      <c r="J4398" s="3"/>
      <c r="K4398" s="5" t="s">
        <v>1072</v>
      </c>
      <c r="L4398" s="5">
        <v>1</v>
      </c>
      <c r="M4398" s="5" t="s">
        <v>1922</v>
      </c>
      <c r="N4398" s="5">
        <f>VLOOKUP(M4398,[1]ArchetypeScores!E:N,10,FALSE)</f>
        <v>0</v>
      </c>
      <c r="O4398" s="5">
        <f>VLOOKUP(M4398,[1]ArchetypeScores!E:O,11,FALSE)</f>
        <v>-1</v>
      </c>
      <c r="P4398" s="5">
        <f>VLOOKUP(M4398,[1]ArchetypeScores!E:P,12,FALSE)</f>
        <v>0</v>
      </c>
      <c r="Q4398" s="2" t="str">
        <f>VLOOKUP(M4398,[1]ArchetypeScores!E:W,19,FALSE)</f>
        <v>Untargeted</v>
      </c>
      <c r="R4398" s="2">
        <f>VLOOKUP(M4398,[1]ArchetypeScores!E:I,5,FALSE)</f>
        <v>0</v>
      </c>
      <c r="S4398" s="2">
        <f>VLOOKUP(M4398,[1]ArchetypeScores!E:K,7,FALSE)</f>
        <v>0</v>
      </c>
      <c r="T4398" s="2" t="str">
        <f t="shared" si="70"/>
        <v>Not A&amp;R positive</v>
      </c>
    </row>
    <row r="4399" spans="1:20" x14ac:dyDescent="0.3">
      <c r="A4399" s="2" t="s">
        <v>11631</v>
      </c>
      <c r="B4399" s="3" t="s">
        <v>11639</v>
      </c>
      <c r="C4399" s="3" t="s">
        <v>11640</v>
      </c>
      <c r="D4399" s="4">
        <v>0.27600000000000002</v>
      </c>
      <c r="E4399" s="5" t="s">
        <v>1340</v>
      </c>
      <c r="F4399" s="4">
        <v>0.32834000000000002</v>
      </c>
      <c r="G4399" s="6">
        <v>48749</v>
      </c>
      <c r="H4399" s="3" t="s">
        <v>11641</v>
      </c>
      <c r="I4399" s="3" t="s">
        <v>11642</v>
      </c>
      <c r="J4399" s="3"/>
      <c r="K4399" s="5" t="s">
        <v>214</v>
      </c>
      <c r="L4399" s="5">
        <v>2</v>
      </c>
      <c r="M4399" s="5" t="s">
        <v>1806</v>
      </c>
      <c r="N4399" s="5">
        <f>VLOOKUP(M4399,[1]ArchetypeScores!E:N,10,FALSE)</f>
        <v>1</v>
      </c>
      <c r="O4399" s="5">
        <f>VLOOKUP(M4399,[1]ArchetypeScores!E:O,11,FALSE)</f>
        <v>0</v>
      </c>
      <c r="P4399" s="5">
        <f>VLOOKUP(M4399,[1]ArchetypeScores!E:P,12,FALSE)</f>
        <v>1</v>
      </c>
      <c r="Q4399" s="2" t="str">
        <f>VLOOKUP(M4399,[1]ArchetypeScores!E:W,19,FALSE)</f>
        <v>Other sector</v>
      </c>
      <c r="R4399" s="2">
        <f>VLOOKUP(M4399,[1]ArchetypeScores!E:I,5,FALSE)</f>
        <v>0</v>
      </c>
      <c r="S4399" s="2">
        <f>VLOOKUP(M4399,[1]ArchetypeScores!E:K,7,FALSE)</f>
        <v>0</v>
      </c>
      <c r="T4399" s="2" t="str">
        <f t="shared" si="70"/>
        <v>Not A&amp;R positive</v>
      </c>
    </row>
    <row r="4400" spans="1:20" x14ac:dyDescent="0.3">
      <c r="A4400" s="2" t="s">
        <v>11631</v>
      </c>
      <c r="B4400" s="3" t="s">
        <v>11643</v>
      </c>
      <c r="C4400" s="3" t="s">
        <v>11644</v>
      </c>
      <c r="D4400" s="4">
        <v>8.9999999999999993E-3</v>
      </c>
      <c r="E4400" s="5" t="s">
        <v>1340</v>
      </c>
      <c r="F4400" s="4">
        <v>1.091E-2</v>
      </c>
      <c r="G4400" s="6">
        <v>48832</v>
      </c>
      <c r="H4400" s="3" t="s">
        <v>11645</v>
      </c>
      <c r="I4400" s="3" t="s">
        <v>11646</v>
      </c>
      <c r="J4400" s="3"/>
      <c r="K4400" s="5" t="s">
        <v>38</v>
      </c>
      <c r="L4400" s="5">
        <v>29</v>
      </c>
      <c r="M4400" s="5" t="s">
        <v>316</v>
      </c>
      <c r="N4400" s="5">
        <f>VLOOKUP(M4400,[1]ArchetypeScores!E:N,10,FALSE)</f>
        <v>0</v>
      </c>
      <c r="O4400" s="5">
        <f>VLOOKUP(M4400,[1]ArchetypeScores!E:O,11,FALSE)</f>
        <v>-1</v>
      </c>
      <c r="P4400" s="5">
        <f>VLOOKUP(M4400,[1]ArchetypeScores!E:P,12,FALSE)</f>
        <v>0</v>
      </c>
      <c r="Q4400" s="2" t="str">
        <f>VLOOKUP(M4400,[1]ArchetypeScores!E:W,19,FALSE)</f>
        <v>Other sector</v>
      </c>
      <c r="R4400" s="2">
        <f>VLOOKUP(M4400,[1]ArchetypeScores!E:I,5,FALSE)</f>
        <v>0</v>
      </c>
      <c r="S4400" s="2">
        <f>VLOOKUP(M4400,[1]ArchetypeScores!E:K,7,FALSE)</f>
        <v>0</v>
      </c>
      <c r="T4400" s="2" t="str">
        <f t="shared" si="70"/>
        <v>Not A&amp;R positive</v>
      </c>
    </row>
    <row r="4401" spans="1:20" ht="30.6" x14ac:dyDescent="0.3">
      <c r="A4401" s="2" t="s">
        <v>11631</v>
      </c>
      <c r="B4401" s="7" t="s">
        <v>11647</v>
      </c>
      <c r="C4401" s="3" t="s">
        <v>11648</v>
      </c>
      <c r="D4401" s="4">
        <v>0.02</v>
      </c>
      <c r="E4401" s="5" t="s">
        <v>1340</v>
      </c>
      <c r="F4401" s="4">
        <v>2.3800000000000002E-2</v>
      </c>
      <c r="G4401" s="6">
        <v>48829</v>
      </c>
      <c r="H4401" s="3" t="s">
        <v>11649</v>
      </c>
      <c r="I4401" s="3" t="s">
        <v>11650</v>
      </c>
      <c r="J4401" s="3"/>
      <c r="K4401" s="5" t="s">
        <v>38</v>
      </c>
      <c r="L4401" s="5">
        <v>1</v>
      </c>
      <c r="M4401" s="5" t="s">
        <v>43</v>
      </c>
      <c r="N4401" s="5">
        <f>VLOOKUP(M4401,[1]ArchetypeScores!E:N,10,FALSE)</f>
        <v>0</v>
      </c>
      <c r="O4401" s="5">
        <f>VLOOKUP(M4401,[1]ArchetypeScores!E:O,11,FALSE)</f>
        <v>-1</v>
      </c>
      <c r="P4401" s="5">
        <f>VLOOKUP(M4401,[1]ArchetypeScores!E:P,12,FALSE)</f>
        <v>0</v>
      </c>
      <c r="Q4401" s="2" t="str">
        <f>VLOOKUP(M4401,[1]ArchetypeScores!E:W,19,FALSE)</f>
        <v>Consumer (including agriculture and tourism)</v>
      </c>
      <c r="R4401" s="2">
        <f>VLOOKUP(M4401,[1]ArchetypeScores!E:I,5,FALSE)</f>
        <v>0</v>
      </c>
      <c r="S4401" s="2">
        <f>VLOOKUP(M4401,[1]ArchetypeScores!E:K,7,FALSE)</f>
        <v>0</v>
      </c>
      <c r="T4401" s="2" t="str">
        <f t="shared" si="70"/>
        <v>Not A&amp;R positive</v>
      </c>
    </row>
    <row r="4402" spans="1:20" x14ac:dyDescent="0.3">
      <c r="A4402" s="2" t="s">
        <v>11631</v>
      </c>
      <c r="B4402" s="3" t="s">
        <v>11651</v>
      </c>
      <c r="C4402" s="3" t="s">
        <v>11652</v>
      </c>
      <c r="D4402" s="4"/>
      <c r="E4402" s="5" t="s">
        <v>1340</v>
      </c>
      <c r="F4402" s="4">
        <v>0</v>
      </c>
      <c r="G4402" s="6">
        <v>48874</v>
      </c>
      <c r="H4402" s="3" t="s">
        <v>11637</v>
      </c>
      <c r="I4402" s="3" t="s">
        <v>11638</v>
      </c>
      <c r="J4402" s="3"/>
      <c r="K4402" s="5" t="s">
        <v>67</v>
      </c>
      <c r="L4402" s="5">
        <v>1</v>
      </c>
      <c r="M4402" s="5" t="s">
        <v>265</v>
      </c>
      <c r="N4402" s="5">
        <f>VLOOKUP(M4402,[1]ArchetypeScores!E:N,10,FALSE)</f>
        <v>0</v>
      </c>
      <c r="O4402" s="5">
        <f>VLOOKUP(M4402,[1]ArchetypeScores!E:O,11,FALSE)</f>
        <v>-1</v>
      </c>
      <c r="P4402" s="5">
        <f>VLOOKUP(M4402,[1]ArchetypeScores!E:P,12,FALSE)</f>
        <v>0</v>
      </c>
      <c r="Q4402" s="2" t="str">
        <f>VLOOKUP(M4402,[1]ArchetypeScores!E:W,19,FALSE)</f>
        <v>Untargeted</v>
      </c>
      <c r="R4402" s="2">
        <f>VLOOKUP(M4402,[1]ArchetypeScores!E:I,5,FALSE)</f>
        <v>0</v>
      </c>
      <c r="S4402" s="2">
        <f>VLOOKUP(M4402,[1]ArchetypeScores!E:K,7,FALSE)</f>
        <v>0</v>
      </c>
      <c r="T4402" s="2" t="str">
        <f t="shared" si="70"/>
        <v>Not A&amp;R positive</v>
      </c>
    </row>
    <row r="4403" spans="1:20" x14ac:dyDescent="0.3">
      <c r="A4403" s="2" t="s">
        <v>11631</v>
      </c>
      <c r="B4403" s="3" t="s">
        <v>11653</v>
      </c>
      <c r="C4403" s="3" t="s">
        <v>11654</v>
      </c>
      <c r="D4403" s="4">
        <v>0.24</v>
      </c>
      <c r="E4403" s="5" t="s">
        <v>1340</v>
      </c>
      <c r="F4403" s="4">
        <v>0.29193999999999998</v>
      </c>
      <c r="G4403" s="6">
        <v>48797</v>
      </c>
      <c r="H4403" s="3" t="s">
        <v>11655</v>
      </c>
      <c r="I4403" s="3"/>
      <c r="J4403" s="3"/>
      <c r="K4403" s="5" t="s">
        <v>163</v>
      </c>
      <c r="L4403" s="5" t="s">
        <v>112</v>
      </c>
      <c r="M4403" s="5" t="s">
        <v>8164</v>
      </c>
      <c r="N4403" s="5">
        <f>VLOOKUP(M4403,[1]ArchetypeScores!E:N,10,FALSE)</f>
        <v>0</v>
      </c>
      <c r="O4403" s="5">
        <f>VLOOKUP(M4403,[1]ArchetypeScores!E:O,11,FALSE)</f>
        <v>0</v>
      </c>
      <c r="P4403" s="5">
        <f>VLOOKUP(M4403,[1]ArchetypeScores!E:P,12,FALSE)</f>
        <v>0</v>
      </c>
      <c r="Q4403" s="2" t="str">
        <f>VLOOKUP(M4403,[1]ArchetypeScores!E:W,19,FALSE)</f>
        <v>Untargeted</v>
      </c>
      <c r="R4403" s="2">
        <f>VLOOKUP(M4403,[1]ArchetypeScores!E:I,5,FALSE)</f>
        <v>0</v>
      </c>
      <c r="S4403" s="2">
        <f>VLOOKUP(M4403,[1]ArchetypeScores!E:K,7,FALSE)</f>
        <v>0</v>
      </c>
      <c r="T4403" s="2" t="str">
        <f t="shared" si="70"/>
        <v>Not A&amp;R positive</v>
      </c>
    </row>
    <row r="4404" spans="1:20" x14ac:dyDescent="0.3">
      <c r="A4404" s="2" t="s">
        <v>11631</v>
      </c>
      <c r="B4404" s="3" t="s">
        <v>11656</v>
      </c>
      <c r="C4404" s="3" t="s">
        <v>11657</v>
      </c>
      <c r="D4404" s="4">
        <v>0.83399999999999996</v>
      </c>
      <c r="E4404" s="5" t="s">
        <v>1340</v>
      </c>
      <c r="F4404" s="4">
        <v>0.98790999999999995</v>
      </c>
      <c r="G4404" s="6">
        <v>48779</v>
      </c>
      <c r="H4404" s="3" t="s">
        <v>11658</v>
      </c>
      <c r="I4404" s="3" t="s">
        <v>11659</v>
      </c>
      <c r="J4404" s="3"/>
      <c r="K4404" s="5" t="s">
        <v>57</v>
      </c>
      <c r="L4404" s="5">
        <v>29</v>
      </c>
      <c r="M4404" s="5" t="s">
        <v>58</v>
      </c>
      <c r="N4404" s="5">
        <f>VLOOKUP(M4404,[1]ArchetypeScores!E:N,10,FALSE)</f>
        <v>0</v>
      </c>
      <c r="O4404" s="5">
        <f>VLOOKUP(M4404,[1]ArchetypeScores!E:O,11,FALSE)</f>
        <v>-1</v>
      </c>
      <c r="P4404" s="5">
        <f>VLOOKUP(M4404,[1]ArchetypeScores!E:P,12,FALSE)</f>
        <v>0</v>
      </c>
      <c r="Q4404" s="2" t="str">
        <f>VLOOKUP(M4404,[1]ArchetypeScores!E:W,19,FALSE)</f>
        <v>Untargeted</v>
      </c>
      <c r="R4404" s="2">
        <f>VLOOKUP(M4404,[1]ArchetypeScores!E:I,5,FALSE)</f>
        <v>0</v>
      </c>
      <c r="S4404" s="2">
        <f>VLOOKUP(M4404,[1]ArchetypeScores!E:K,7,FALSE)</f>
        <v>0</v>
      </c>
      <c r="T4404" s="2" t="str">
        <f t="shared" si="70"/>
        <v>Not A&amp;R positive</v>
      </c>
    </row>
    <row r="4405" spans="1:20" x14ac:dyDescent="0.3">
      <c r="A4405" s="2" t="s">
        <v>11631</v>
      </c>
      <c r="B4405" s="3" t="s">
        <v>11660</v>
      </c>
      <c r="C4405" s="3" t="s">
        <v>11661</v>
      </c>
      <c r="D4405" s="4">
        <v>0.97</v>
      </c>
      <c r="E4405" s="5" t="s">
        <v>1340</v>
      </c>
      <c r="F4405" s="4">
        <v>1.1752499999999999</v>
      </c>
      <c r="G4405" s="6">
        <v>48777</v>
      </c>
      <c r="H4405" s="3" t="s">
        <v>11662</v>
      </c>
      <c r="I4405" s="3" t="s">
        <v>11663</v>
      </c>
      <c r="J4405" s="3" t="s">
        <v>11664</v>
      </c>
      <c r="K4405" s="5" t="s">
        <v>57</v>
      </c>
      <c r="L4405" s="5">
        <v>29</v>
      </c>
      <c r="M4405" s="5" t="s">
        <v>58</v>
      </c>
      <c r="N4405" s="5">
        <f>VLOOKUP(M4405,[1]ArchetypeScores!E:N,10,FALSE)</f>
        <v>0</v>
      </c>
      <c r="O4405" s="5">
        <f>VLOOKUP(M4405,[1]ArchetypeScores!E:O,11,FALSE)</f>
        <v>-1</v>
      </c>
      <c r="P4405" s="5">
        <f>VLOOKUP(M4405,[1]ArchetypeScores!E:P,12,FALSE)</f>
        <v>0</v>
      </c>
      <c r="Q4405" s="2" t="str">
        <f>VLOOKUP(M4405,[1]ArchetypeScores!E:W,19,FALSE)</f>
        <v>Untargeted</v>
      </c>
      <c r="R4405" s="2">
        <f>VLOOKUP(M4405,[1]ArchetypeScores!E:I,5,FALSE)</f>
        <v>0</v>
      </c>
      <c r="S4405" s="2">
        <f>VLOOKUP(M4405,[1]ArchetypeScores!E:K,7,FALSE)</f>
        <v>0</v>
      </c>
      <c r="T4405" s="2" t="str">
        <f t="shared" si="70"/>
        <v>Not A&amp;R positive</v>
      </c>
    </row>
    <row r="4406" spans="1:20" x14ac:dyDescent="0.3">
      <c r="A4406" s="2" t="s">
        <v>11631</v>
      </c>
      <c r="B4406" s="3" t="s">
        <v>11665</v>
      </c>
      <c r="C4406" s="3" t="s">
        <v>11666</v>
      </c>
      <c r="D4406" s="4">
        <v>7.0000000000000001E-3</v>
      </c>
      <c r="E4406" s="5" t="s">
        <v>1340</v>
      </c>
      <c r="F4406" s="4">
        <v>8.4799999999999997E-3</v>
      </c>
      <c r="G4406" s="6">
        <v>48833</v>
      </c>
      <c r="H4406" s="3" t="s">
        <v>11662</v>
      </c>
      <c r="I4406" s="3" t="s">
        <v>11663</v>
      </c>
      <c r="J4406" s="3" t="s">
        <v>11664</v>
      </c>
      <c r="K4406" s="5" t="s">
        <v>57</v>
      </c>
      <c r="L4406" s="5">
        <v>29</v>
      </c>
      <c r="M4406" s="5" t="s">
        <v>58</v>
      </c>
      <c r="N4406" s="5">
        <f>VLOOKUP(M4406,[1]ArchetypeScores!E:N,10,FALSE)</f>
        <v>0</v>
      </c>
      <c r="O4406" s="5">
        <f>VLOOKUP(M4406,[1]ArchetypeScores!E:O,11,FALSE)</f>
        <v>-1</v>
      </c>
      <c r="P4406" s="5">
        <f>VLOOKUP(M4406,[1]ArchetypeScores!E:P,12,FALSE)</f>
        <v>0</v>
      </c>
      <c r="Q4406" s="2" t="str">
        <f>VLOOKUP(M4406,[1]ArchetypeScores!E:W,19,FALSE)</f>
        <v>Untargeted</v>
      </c>
      <c r="R4406" s="2">
        <f>VLOOKUP(M4406,[1]ArchetypeScores!E:I,5,FALSE)</f>
        <v>0</v>
      </c>
      <c r="S4406" s="2">
        <f>VLOOKUP(M4406,[1]ArchetypeScores!E:K,7,FALSE)</f>
        <v>0</v>
      </c>
      <c r="T4406" s="2" t="str">
        <f t="shared" si="70"/>
        <v>Not A&amp;R positive</v>
      </c>
    </row>
    <row r="4407" spans="1:20" x14ac:dyDescent="0.3">
      <c r="A4407" s="2" t="s">
        <v>11631</v>
      </c>
      <c r="B4407" s="3" t="s">
        <v>11667</v>
      </c>
      <c r="C4407" s="3" t="s">
        <v>11668</v>
      </c>
      <c r="D4407" s="4">
        <v>1.9830000000000001</v>
      </c>
      <c r="E4407" s="5" t="s">
        <v>1340</v>
      </c>
      <c r="F4407" s="4">
        <v>2.3592300000000002</v>
      </c>
      <c r="G4407" s="6">
        <v>48769</v>
      </c>
      <c r="H4407" s="3" t="s">
        <v>11669</v>
      </c>
      <c r="I4407" s="3" t="s">
        <v>11670</v>
      </c>
      <c r="J4407" s="3" t="s">
        <v>11671</v>
      </c>
      <c r="K4407" s="5" t="s">
        <v>57</v>
      </c>
      <c r="L4407" s="5">
        <v>29</v>
      </c>
      <c r="M4407" s="5" t="s">
        <v>58</v>
      </c>
      <c r="N4407" s="5">
        <f>VLOOKUP(M4407,[1]ArchetypeScores!E:N,10,FALSE)</f>
        <v>0</v>
      </c>
      <c r="O4407" s="5">
        <f>VLOOKUP(M4407,[1]ArchetypeScores!E:O,11,FALSE)</f>
        <v>-1</v>
      </c>
      <c r="P4407" s="5">
        <f>VLOOKUP(M4407,[1]ArchetypeScores!E:P,12,FALSE)</f>
        <v>0</v>
      </c>
      <c r="Q4407" s="2" t="str">
        <f>VLOOKUP(M4407,[1]ArchetypeScores!E:W,19,FALSE)</f>
        <v>Untargeted</v>
      </c>
      <c r="R4407" s="2">
        <f>VLOOKUP(M4407,[1]ArchetypeScores!E:I,5,FALSE)</f>
        <v>0</v>
      </c>
      <c r="S4407" s="2">
        <f>VLOOKUP(M4407,[1]ArchetypeScores!E:K,7,FALSE)</f>
        <v>0</v>
      </c>
      <c r="T4407" s="2" t="str">
        <f t="shared" si="70"/>
        <v>Not A&amp;R positive</v>
      </c>
    </row>
    <row r="4408" spans="1:20" x14ac:dyDescent="0.3">
      <c r="A4408" s="2" t="s">
        <v>11631</v>
      </c>
      <c r="B4408" s="3" t="s">
        <v>11672</v>
      </c>
      <c r="C4408" s="3" t="s">
        <v>11673</v>
      </c>
      <c r="D4408" s="4">
        <v>0.03</v>
      </c>
      <c r="E4408" s="5" t="s">
        <v>1340</v>
      </c>
      <c r="F4408" s="4">
        <v>3.533E-2</v>
      </c>
      <c r="G4408" s="6">
        <v>48827</v>
      </c>
      <c r="H4408" s="3" t="s">
        <v>11674</v>
      </c>
      <c r="I4408" s="3" t="s">
        <v>11675</v>
      </c>
      <c r="J4408" s="3" t="s">
        <v>11676</v>
      </c>
      <c r="K4408" s="5" t="s">
        <v>57</v>
      </c>
      <c r="L4408" s="5">
        <v>29</v>
      </c>
      <c r="M4408" s="5" t="s">
        <v>58</v>
      </c>
      <c r="N4408" s="5">
        <f>VLOOKUP(M4408,[1]ArchetypeScores!E:N,10,FALSE)</f>
        <v>0</v>
      </c>
      <c r="O4408" s="5">
        <f>VLOOKUP(M4408,[1]ArchetypeScores!E:O,11,FALSE)</f>
        <v>-1</v>
      </c>
      <c r="P4408" s="5">
        <f>VLOOKUP(M4408,[1]ArchetypeScores!E:P,12,FALSE)</f>
        <v>0</v>
      </c>
      <c r="Q4408" s="2" t="str">
        <f>VLOOKUP(M4408,[1]ArchetypeScores!E:W,19,FALSE)</f>
        <v>Untargeted</v>
      </c>
      <c r="R4408" s="2">
        <f>VLOOKUP(M4408,[1]ArchetypeScores!E:I,5,FALSE)</f>
        <v>0</v>
      </c>
      <c r="S4408" s="2">
        <f>VLOOKUP(M4408,[1]ArchetypeScores!E:K,7,FALSE)</f>
        <v>0</v>
      </c>
      <c r="T4408" s="2" t="str">
        <f t="shared" si="70"/>
        <v>Not A&amp;R positive</v>
      </c>
    </row>
    <row r="4409" spans="1:20" x14ac:dyDescent="0.3">
      <c r="A4409" s="2" t="s">
        <v>11631</v>
      </c>
      <c r="B4409" s="3" t="s">
        <v>11677</v>
      </c>
      <c r="C4409" s="3" t="s">
        <v>11678</v>
      </c>
      <c r="D4409" s="4">
        <v>1.5</v>
      </c>
      <c r="E4409" s="5" t="s">
        <v>1340</v>
      </c>
      <c r="F4409" s="4">
        <v>1.7844500000000001</v>
      </c>
      <c r="G4409" s="6">
        <v>48752</v>
      </c>
      <c r="H4409" s="3" t="s">
        <v>11679</v>
      </c>
      <c r="I4409" s="3" t="s">
        <v>11642</v>
      </c>
      <c r="J4409" s="3"/>
      <c r="K4409" s="5" t="s">
        <v>137</v>
      </c>
      <c r="L4409" s="5">
        <v>1</v>
      </c>
      <c r="M4409" s="5" t="s">
        <v>3649</v>
      </c>
      <c r="N4409" s="5">
        <f>VLOOKUP(M4409,[1]ArchetypeScores!E:N,10,FALSE)</f>
        <v>1</v>
      </c>
      <c r="O4409" s="5">
        <f>VLOOKUP(M4409,[1]ArchetypeScores!E:O,11,FALSE)</f>
        <v>-2</v>
      </c>
      <c r="P4409" s="5">
        <f>VLOOKUP(M4409,[1]ArchetypeScores!E:P,12,FALSE)</f>
        <v>2</v>
      </c>
      <c r="Q4409" s="2" t="str">
        <f>VLOOKUP(M4409,[1]ArchetypeScores!E:W,19,FALSE)</f>
        <v>Industrials - transportation</v>
      </c>
      <c r="R4409" s="2">
        <f>VLOOKUP(M4409,[1]ArchetypeScores!E:I,5,FALSE)</f>
        <v>0</v>
      </c>
      <c r="S4409" s="2">
        <f>VLOOKUP(M4409,[1]ArchetypeScores!E:K,7,FALSE)</f>
        <v>-1</v>
      </c>
      <c r="T4409" s="2" t="str">
        <f t="shared" si="70"/>
        <v>Not A&amp;R positive</v>
      </c>
    </row>
    <row r="4410" spans="1:20" x14ac:dyDescent="0.3">
      <c r="A4410" s="2" t="s">
        <v>11631</v>
      </c>
      <c r="B4410" s="3" t="s">
        <v>11680</v>
      </c>
      <c r="C4410" s="3" t="s">
        <v>11681</v>
      </c>
      <c r="D4410" s="4">
        <v>0.72</v>
      </c>
      <c r="E4410" s="5" t="s">
        <v>1340</v>
      </c>
      <c r="F4410" s="4">
        <v>0.87297000000000002</v>
      </c>
      <c r="G4410" s="6">
        <v>48782</v>
      </c>
      <c r="H4410" s="3" t="s">
        <v>11682</v>
      </c>
      <c r="I4410" s="3"/>
      <c r="J4410" s="3"/>
      <c r="K4410" s="5" t="s">
        <v>67</v>
      </c>
      <c r="L4410" s="5">
        <v>2</v>
      </c>
      <c r="M4410" s="5" t="s">
        <v>68</v>
      </c>
      <c r="N4410" s="5">
        <f>VLOOKUP(M4410,[1]ArchetypeScores!E:N,10,FALSE)</f>
        <v>0</v>
      </c>
      <c r="O4410" s="5">
        <f>VLOOKUP(M4410,[1]ArchetypeScores!E:O,11,FALSE)</f>
        <v>-1</v>
      </c>
      <c r="P4410" s="5">
        <f>VLOOKUP(M4410,[1]ArchetypeScores!E:P,12,FALSE)</f>
        <v>0</v>
      </c>
      <c r="Q4410" s="2" t="str">
        <f>VLOOKUP(M4410,[1]ArchetypeScores!E:W,19,FALSE)</f>
        <v>Untargeted</v>
      </c>
      <c r="R4410" s="2">
        <f>VLOOKUP(M4410,[1]ArchetypeScores!E:I,5,FALSE)</f>
        <v>0</v>
      </c>
      <c r="S4410" s="2">
        <f>VLOOKUP(M4410,[1]ArchetypeScores!E:K,7,FALSE)</f>
        <v>0</v>
      </c>
      <c r="T4410" s="2" t="str">
        <f t="shared" si="70"/>
        <v>Not A&amp;R positive</v>
      </c>
    </row>
    <row r="4411" spans="1:20" ht="20.399999999999999" x14ac:dyDescent="0.3">
      <c r="A4411" s="2" t="s">
        <v>11631</v>
      </c>
      <c r="B4411" s="7" t="s">
        <v>11683</v>
      </c>
      <c r="C4411" s="3" t="s">
        <v>11684</v>
      </c>
      <c r="D4411" s="4"/>
      <c r="E4411" s="5" t="s">
        <v>1340</v>
      </c>
      <c r="F4411" s="4">
        <v>0</v>
      </c>
      <c r="G4411" s="6">
        <v>48843</v>
      </c>
      <c r="H4411" s="3" t="s">
        <v>11685</v>
      </c>
      <c r="I4411" s="3" t="s">
        <v>11686</v>
      </c>
      <c r="J4411" s="3"/>
      <c r="K4411" s="5" t="s">
        <v>38</v>
      </c>
      <c r="L4411" s="5">
        <v>1</v>
      </c>
      <c r="M4411" s="5" t="s">
        <v>43</v>
      </c>
      <c r="N4411" s="5">
        <f>VLOOKUP(M4411,[1]ArchetypeScores!E:N,10,FALSE)</f>
        <v>0</v>
      </c>
      <c r="O4411" s="5">
        <f>VLOOKUP(M4411,[1]ArchetypeScores!E:O,11,FALSE)</f>
        <v>-1</v>
      </c>
      <c r="P4411" s="5">
        <f>VLOOKUP(M4411,[1]ArchetypeScores!E:P,12,FALSE)</f>
        <v>0</v>
      </c>
      <c r="Q4411" s="2" t="str">
        <f>VLOOKUP(M4411,[1]ArchetypeScores!E:W,19,FALSE)</f>
        <v>Consumer (including agriculture and tourism)</v>
      </c>
      <c r="R4411" s="2">
        <f>VLOOKUP(M4411,[1]ArchetypeScores!E:I,5,FALSE)</f>
        <v>0</v>
      </c>
      <c r="S4411" s="2">
        <f>VLOOKUP(M4411,[1]ArchetypeScores!E:K,7,FALSE)</f>
        <v>0</v>
      </c>
      <c r="T4411" s="2" t="str">
        <f t="shared" si="70"/>
        <v>Not A&amp;R positive</v>
      </c>
    </row>
    <row r="4412" spans="1:20" x14ac:dyDescent="0.3">
      <c r="A4412" s="2" t="s">
        <v>11631</v>
      </c>
      <c r="B4412" s="3" t="s">
        <v>11687</v>
      </c>
      <c r="C4412" s="3" t="s">
        <v>11688</v>
      </c>
      <c r="D4412" s="4">
        <v>0.6</v>
      </c>
      <c r="E4412" s="5" t="s">
        <v>1340</v>
      </c>
      <c r="F4412" s="4">
        <v>0.69443999999999995</v>
      </c>
      <c r="G4412" s="6">
        <v>48789</v>
      </c>
      <c r="H4412" s="3" t="s">
        <v>11689</v>
      </c>
      <c r="I4412" s="3"/>
      <c r="J4412" s="3" t="s">
        <v>11690</v>
      </c>
      <c r="K4412" s="5" t="s">
        <v>118</v>
      </c>
      <c r="L4412" s="5">
        <v>1</v>
      </c>
      <c r="M4412" s="5" t="s">
        <v>275</v>
      </c>
      <c r="N4412" s="5">
        <f>VLOOKUP(M4412,[1]ArchetypeScores!E:N,10,FALSE)</f>
        <v>0</v>
      </c>
      <c r="O4412" s="5">
        <f>VLOOKUP(M4412,[1]ArchetypeScores!E:O,11,FALSE)</f>
        <v>-1</v>
      </c>
      <c r="P4412" s="5">
        <f>VLOOKUP(M4412,[1]ArchetypeScores!E:P,12,FALSE)</f>
        <v>0</v>
      </c>
      <c r="Q4412" s="2" t="str">
        <f>VLOOKUP(M4412,[1]ArchetypeScores!E:W,19,FALSE)</f>
        <v>Untargeted</v>
      </c>
      <c r="R4412" s="2">
        <f>VLOOKUP(M4412,[1]ArchetypeScores!E:I,5,FALSE)</f>
        <v>0</v>
      </c>
      <c r="S4412" s="2">
        <f>VLOOKUP(M4412,[1]ArchetypeScores!E:K,7,FALSE)</f>
        <v>0</v>
      </c>
      <c r="T4412" s="2" t="str">
        <f t="shared" si="70"/>
        <v>Not A&amp;R positive</v>
      </c>
    </row>
    <row r="4413" spans="1:20" x14ac:dyDescent="0.3">
      <c r="A4413" s="2" t="s">
        <v>11631</v>
      </c>
      <c r="B4413" s="3" t="s">
        <v>11687</v>
      </c>
      <c r="C4413" s="3" t="s">
        <v>11691</v>
      </c>
      <c r="D4413" s="4">
        <v>0.27500000000000002</v>
      </c>
      <c r="E4413" s="5" t="s">
        <v>1340</v>
      </c>
      <c r="F4413" s="4">
        <v>0.33209</v>
      </c>
      <c r="G4413" s="6">
        <v>48795</v>
      </c>
      <c r="H4413" s="3" t="s">
        <v>11692</v>
      </c>
      <c r="I4413" s="3"/>
      <c r="J4413" s="3"/>
      <c r="K4413" s="5" t="s">
        <v>269</v>
      </c>
      <c r="L4413" s="5">
        <v>1</v>
      </c>
      <c r="M4413" s="5" t="s">
        <v>2425</v>
      </c>
      <c r="N4413" s="5">
        <f>VLOOKUP(M4413,[1]ArchetypeScores!E:N,10,FALSE)</f>
        <v>1</v>
      </c>
      <c r="O4413" s="5">
        <f>VLOOKUP(M4413,[1]ArchetypeScores!E:O,11,FALSE)</f>
        <v>-1</v>
      </c>
      <c r="P4413" s="5">
        <f>VLOOKUP(M4413,[1]ArchetypeScores!E:P,12,FALSE)</f>
        <v>0</v>
      </c>
      <c r="Q4413" s="2" t="str">
        <f>VLOOKUP(M4413,[1]ArchetypeScores!E:W,19,FALSE)</f>
        <v>Untargeted</v>
      </c>
      <c r="R4413" s="2">
        <f>VLOOKUP(M4413,[1]ArchetypeScores!E:I,5,FALSE)</f>
        <v>0</v>
      </c>
      <c r="S4413" s="2">
        <f>VLOOKUP(M4413,[1]ArchetypeScores!E:K,7,FALSE)</f>
        <v>0</v>
      </c>
      <c r="T4413" s="2" t="str">
        <f t="shared" si="70"/>
        <v>Not A&amp;R positive</v>
      </c>
    </row>
    <row r="4414" spans="1:20" x14ac:dyDescent="0.3">
      <c r="A4414" s="2" t="s">
        <v>11631</v>
      </c>
      <c r="B4414" s="3" t="s">
        <v>11693</v>
      </c>
      <c r="C4414" s="3" t="s">
        <v>11694</v>
      </c>
      <c r="D4414" s="4">
        <v>0.02</v>
      </c>
      <c r="E4414" s="5" t="s">
        <v>1340</v>
      </c>
      <c r="F4414" s="4">
        <v>2.196E-2</v>
      </c>
      <c r="G4414" s="6">
        <v>48830</v>
      </c>
      <c r="H4414" s="3" t="s">
        <v>11695</v>
      </c>
      <c r="I4414" s="3"/>
      <c r="J4414" s="3"/>
      <c r="K4414" s="5" t="s">
        <v>291</v>
      </c>
      <c r="L4414" s="5">
        <v>3</v>
      </c>
      <c r="M4414" s="5" t="s">
        <v>532</v>
      </c>
      <c r="N4414" s="5">
        <f>VLOOKUP(M4414,[1]ArchetypeScores!E:N,10,FALSE)</f>
        <v>1</v>
      </c>
      <c r="O4414" s="5">
        <f>VLOOKUP(M4414,[1]ArchetypeScores!E:O,11,FALSE)</f>
        <v>0</v>
      </c>
      <c r="P4414" s="5">
        <f>VLOOKUP(M4414,[1]ArchetypeScores!E:P,12,FALSE)</f>
        <v>1</v>
      </c>
      <c r="Q4414" s="2" t="str">
        <f>VLOOKUP(M4414,[1]ArchetypeScores!E:W,19,FALSE)</f>
        <v>Education and training</v>
      </c>
      <c r="R4414" s="2">
        <f>VLOOKUP(M4414,[1]ArchetypeScores!E:I,5,FALSE)</f>
        <v>1</v>
      </c>
      <c r="S4414" s="2">
        <f>VLOOKUP(M4414,[1]ArchetypeScores!E:K,7,FALSE)</f>
        <v>1</v>
      </c>
      <c r="T4414" s="2" t="str">
        <f t="shared" si="70"/>
        <v>Both</v>
      </c>
    </row>
    <row r="4415" spans="1:20" x14ac:dyDescent="0.3">
      <c r="A4415" s="2" t="s">
        <v>11631</v>
      </c>
      <c r="B4415" s="3" t="s">
        <v>11696</v>
      </c>
      <c r="C4415" s="3" t="s">
        <v>11697</v>
      </c>
      <c r="D4415" s="4">
        <v>1.55</v>
      </c>
      <c r="E4415" s="5" t="s">
        <v>1340</v>
      </c>
      <c r="F4415" s="4">
        <v>1.8230599999999999</v>
      </c>
      <c r="G4415" s="6">
        <v>48771</v>
      </c>
      <c r="H4415" s="3" t="s">
        <v>11698</v>
      </c>
      <c r="I4415" s="3" t="s">
        <v>11699</v>
      </c>
      <c r="J4415" s="3" t="s">
        <v>11700</v>
      </c>
      <c r="K4415" s="5" t="s">
        <v>38</v>
      </c>
      <c r="L4415" s="5">
        <v>13</v>
      </c>
      <c r="M4415" s="5" t="s">
        <v>39</v>
      </c>
      <c r="N4415" s="5">
        <f>VLOOKUP(M4415,[1]ArchetypeScores!E:N,10,FALSE)</f>
        <v>0</v>
      </c>
      <c r="O4415" s="5">
        <f>VLOOKUP(M4415,[1]ArchetypeScores!E:O,11,FALSE)</f>
        <v>-2</v>
      </c>
      <c r="P4415" s="5">
        <f>VLOOKUP(M4415,[1]ArchetypeScores!E:P,12,FALSE)</f>
        <v>0</v>
      </c>
      <c r="Q4415" s="2" t="str">
        <f>VLOOKUP(M4415,[1]ArchetypeScores!E:W,19,FALSE)</f>
        <v>Industrials - transportation</v>
      </c>
      <c r="R4415" s="2">
        <f>VLOOKUP(M4415,[1]ArchetypeScores!E:I,5,FALSE)</f>
        <v>0</v>
      </c>
      <c r="S4415" s="2">
        <f>VLOOKUP(M4415,[1]ArchetypeScores!E:K,7,FALSE)</f>
        <v>0</v>
      </c>
      <c r="T4415" s="2" t="str">
        <f t="shared" si="70"/>
        <v>Not A&amp;R positive</v>
      </c>
    </row>
    <row r="4416" spans="1:20" x14ac:dyDescent="0.3">
      <c r="A4416" s="2" t="s">
        <v>11631</v>
      </c>
      <c r="B4416" s="3" t="s">
        <v>11701</v>
      </c>
      <c r="C4416" s="3" t="s">
        <v>11702</v>
      </c>
      <c r="D4416" s="4">
        <v>0.03</v>
      </c>
      <c r="E4416" s="5" t="s">
        <v>1340</v>
      </c>
      <c r="F4416" s="4">
        <v>3.5990000000000001E-2</v>
      </c>
      <c r="G4416" s="6">
        <v>48828</v>
      </c>
      <c r="H4416" s="3" t="s">
        <v>11703</v>
      </c>
      <c r="I4416" s="3" t="s">
        <v>11704</v>
      </c>
      <c r="J4416" s="3"/>
      <c r="K4416" s="5" t="s">
        <v>38</v>
      </c>
      <c r="L4416" s="5">
        <v>29</v>
      </c>
      <c r="M4416" s="5" t="s">
        <v>316</v>
      </c>
      <c r="N4416" s="5">
        <f>VLOOKUP(M4416,[1]ArchetypeScores!E:N,10,FALSE)</f>
        <v>0</v>
      </c>
      <c r="O4416" s="5">
        <f>VLOOKUP(M4416,[1]ArchetypeScores!E:O,11,FALSE)</f>
        <v>-1</v>
      </c>
      <c r="P4416" s="5">
        <f>VLOOKUP(M4416,[1]ArchetypeScores!E:P,12,FALSE)</f>
        <v>0</v>
      </c>
      <c r="Q4416" s="2" t="str">
        <f>VLOOKUP(M4416,[1]ArchetypeScores!E:W,19,FALSE)</f>
        <v>Other sector</v>
      </c>
      <c r="R4416" s="2">
        <f>VLOOKUP(M4416,[1]ArchetypeScores!E:I,5,FALSE)</f>
        <v>0</v>
      </c>
      <c r="S4416" s="2">
        <f>VLOOKUP(M4416,[1]ArchetypeScores!E:K,7,FALSE)</f>
        <v>0</v>
      </c>
      <c r="T4416" s="2" t="str">
        <f t="shared" si="70"/>
        <v>Not A&amp;R positive</v>
      </c>
    </row>
    <row r="4417" spans="1:20" x14ac:dyDescent="0.3">
      <c r="A4417" s="2" t="s">
        <v>11631</v>
      </c>
      <c r="B4417" s="3" t="s">
        <v>11705</v>
      </c>
      <c r="C4417" s="3" t="s">
        <v>11706</v>
      </c>
      <c r="D4417" s="4">
        <v>0.16</v>
      </c>
      <c r="E4417" s="5" t="s">
        <v>1340</v>
      </c>
      <c r="F4417" s="4">
        <v>0.17974000000000001</v>
      </c>
      <c r="G4417" s="6">
        <v>48806</v>
      </c>
      <c r="H4417" s="3" t="s">
        <v>11707</v>
      </c>
      <c r="I4417" s="3" t="s">
        <v>11708</v>
      </c>
      <c r="J4417" s="3"/>
      <c r="K4417" s="5" t="s">
        <v>38</v>
      </c>
      <c r="L4417" s="5">
        <v>29</v>
      </c>
      <c r="M4417" s="5" t="s">
        <v>316</v>
      </c>
      <c r="N4417" s="5">
        <f>VLOOKUP(M4417,[1]ArchetypeScores!E:N,10,FALSE)</f>
        <v>0</v>
      </c>
      <c r="O4417" s="5">
        <f>VLOOKUP(M4417,[1]ArchetypeScores!E:O,11,FALSE)</f>
        <v>-1</v>
      </c>
      <c r="P4417" s="5">
        <f>VLOOKUP(M4417,[1]ArchetypeScores!E:P,12,FALSE)</f>
        <v>0</v>
      </c>
      <c r="Q4417" s="2" t="str">
        <f>VLOOKUP(M4417,[1]ArchetypeScores!E:W,19,FALSE)</f>
        <v>Other sector</v>
      </c>
      <c r="R4417" s="2">
        <f>VLOOKUP(M4417,[1]ArchetypeScores!E:I,5,FALSE)</f>
        <v>0</v>
      </c>
      <c r="S4417" s="2">
        <f>VLOOKUP(M4417,[1]ArchetypeScores!E:K,7,FALSE)</f>
        <v>0</v>
      </c>
      <c r="T4417" s="2" t="str">
        <f t="shared" si="70"/>
        <v>Not A&amp;R positive</v>
      </c>
    </row>
    <row r="4418" spans="1:20" x14ac:dyDescent="0.3">
      <c r="A4418" s="2" t="s">
        <v>11631</v>
      </c>
      <c r="B4418" s="3" t="s">
        <v>11709</v>
      </c>
      <c r="C4418" s="3" t="s">
        <v>11710</v>
      </c>
      <c r="D4418" s="4"/>
      <c r="E4418" s="5" t="s">
        <v>1340</v>
      </c>
      <c r="F4418" s="4">
        <v>0</v>
      </c>
      <c r="G4418" s="6">
        <v>48852</v>
      </c>
      <c r="H4418" s="3" t="s">
        <v>11711</v>
      </c>
      <c r="I4418" s="3" t="s">
        <v>11712</v>
      </c>
      <c r="J4418" s="3"/>
      <c r="K4418" s="5" t="s">
        <v>1072</v>
      </c>
      <c r="L4418" s="5">
        <v>1</v>
      </c>
      <c r="M4418" s="5" t="s">
        <v>1922</v>
      </c>
      <c r="N4418" s="5">
        <f>VLOOKUP(M4418,[1]ArchetypeScores!E:N,10,FALSE)</f>
        <v>0</v>
      </c>
      <c r="O4418" s="5">
        <f>VLOOKUP(M4418,[1]ArchetypeScores!E:O,11,FALSE)</f>
        <v>-1</v>
      </c>
      <c r="P4418" s="5">
        <f>VLOOKUP(M4418,[1]ArchetypeScores!E:P,12,FALSE)</f>
        <v>0</v>
      </c>
      <c r="Q4418" s="2" t="str">
        <f>VLOOKUP(M4418,[1]ArchetypeScores!E:W,19,FALSE)</f>
        <v>Untargeted</v>
      </c>
      <c r="R4418" s="2">
        <f>VLOOKUP(M4418,[1]ArchetypeScores!E:I,5,FALSE)</f>
        <v>0</v>
      </c>
      <c r="S4418" s="2">
        <f>VLOOKUP(M4418,[1]ArchetypeScores!E:K,7,FALSE)</f>
        <v>0</v>
      </c>
      <c r="T4418" s="2" t="str">
        <f t="shared" ref="T4418:T4481" si="71">IF(AND(R4418=1,S4418=1),"Both",IF(AND(R4418=1,S4418=0),"Direct only",IF(AND(R4418=0,S4418=1),"Indirect only","Not A&amp;R positive")))</f>
        <v>Not A&amp;R positive</v>
      </c>
    </row>
    <row r="4419" spans="1:20" x14ac:dyDescent="0.3">
      <c r="A4419" s="2" t="s">
        <v>11631</v>
      </c>
      <c r="B4419" s="3" t="s">
        <v>11713</v>
      </c>
      <c r="C4419" s="3" t="s">
        <v>11714</v>
      </c>
      <c r="D4419" s="4">
        <v>0.20200000000000001</v>
      </c>
      <c r="E4419" s="5" t="s">
        <v>1340</v>
      </c>
      <c r="F4419" s="4">
        <v>0.22642999999999999</v>
      </c>
      <c r="G4419" s="6">
        <v>48798</v>
      </c>
      <c r="H4419" s="3" t="s">
        <v>11715</v>
      </c>
      <c r="I4419" s="3" t="s">
        <v>11716</v>
      </c>
      <c r="J4419" s="3"/>
      <c r="K4419" s="5" t="s">
        <v>2091</v>
      </c>
      <c r="L4419" s="5">
        <v>6</v>
      </c>
      <c r="M4419" s="5" t="s">
        <v>2092</v>
      </c>
      <c r="N4419" s="5">
        <f>VLOOKUP(M4419,[1]ArchetypeScores!E:N,10,FALSE)</f>
        <v>0</v>
      </c>
      <c r="O4419" s="5">
        <f>VLOOKUP(M4419,[1]ArchetypeScores!E:O,11,FALSE)</f>
        <v>-1</v>
      </c>
      <c r="P4419" s="5">
        <f>VLOOKUP(M4419,[1]ArchetypeScores!E:P,12,FALSE)</f>
        <v>0</v>
      </c>
      <c r="Q4419" s="2" t="str">
        <f>VLOOKUP(M4419,[1]ArchetypeScores!E:W,19,FALSE)</f>
        <v>Untargeted</v>
      </c>
      <c r="R4419" s="2">
        <f>VLOOKUP(M4419,[1]ArchetypeScores!E:I,5,FALSE)</f>
        <v>0</v>
      </c>
      <c r="S4419" s="2">
        <f>VLOOKUP(M4419,[1]ArchetypeScores!E:K,7,FALSE)</f>
        <v>0</v>
      </c>
      <c r="T4419" s="2" t="str">
        <f t="shared" si="71"/>
        <v>Not A&amp;R positive</v>
      </c>
    </row>
    <row r="4420" spans="1:20" x14ac:dyDescent="0.3">
      <c r="A4420" s="2" t="s">
        <v>11631</v>
      </c>
      <c r="B4420" s="3" t="s">
        <v>11717</v>
      </c>
      <c r="C4420" s="3" t="s">
        <v>11718</v>
      </c>
      <c r="D4420" s="4"/>
      <c r="E4420" s="5" t="s">
        <v>1340</v>
      </c>
      <c r="F4420" s="4">
        <v>0</v>
      </c>
      <c r="G4420" s="6">
        <v>48858</v>
      </c>
      <c r="H4420" s="3" t="s">
        <v>11719</v>
      </c>
      <c r="I4420" s="3"/>
      <c r="J4420" s="3"/>
      <c r="K4420" s="5" t="s">
        <v>57</v>
      </c>
      <c r="L4420" s="5">
        <v>29</v>
      </c>
      <c r="M4420" s="5" t="s">
        <v>58</v>
      </c>
      <c r="N4420" s="5">
        <f>VLOOKUP(M4420,[1]ArchetypeScores!E:N,10,FALSE)</f>
        <v>0</v>
      </c>
      <c r="O4420" s="5">
        <f>VLOOKUP(M4420,[1]ArchetypeScores!E:O,11,FALSE)</f>
        <v>-1</v>
      </c>
      <c r="P4420" s="5">
        <f>VLOOKUP(M4420,[1]ArchetypeScores!E:P,12,FALSE)</f>
        <v>0</v>
      </c>
      <c r="Q4420" s="2" t="str">
        <f>VLOOKUP(M4420,[1]ArchetypeScores!E:W,19,FALSE)</f>
        <v>Untargeted</v>
      </c>
      <c r="R4420" s="2">
        <f>VLOOKUP(M4420,[1]ArchetypeScores!E:I,5,FALSE)</f>
        <v>0</v>
      </c>
      <c r="S4420" s="2">
        <f>VLOOKUP(M4420,[1]ArchetypeScores!E:K,7,FALSE)</f>
        <v>0</v>
      </c>
      <c r="T4420" s="2" t="str">
        <f t="shared" si="71"/>
        <v>Not A&amp;R positive</v>
      </c>
    </row>
    <row r="4421" spans="1:20" x14ac:dyDescent="0.3">
      <c r="A4421" s="2" t="s">
        <v>11631</v>
      </c>
      <c r="B4421" s="3" t="s">
        <v>11717</v>
      </c>
      <c r="C4421" s="3" t="s">
        <v>11720</v>
      </c>
      <c r="D4421" s="4"/>
      <c r="E4421" s="5" t="s">
        <v>1340</v>
      </c>
      <c r="F4421" s="4">
        <v>0</v>
      </c>
      <c r="G4421" s="6">
        <v>48868</v>
      </c>
      <c r="H4421" s="3" t="s">
        <v>11721</v>
      </c>
      <c r="I4421" s="3"/>
      <c r="J4421" s="3"/>
      <c r="K4421" s="5" t="s">
        <v>261</v>
      </c>
      <c r="L4421" s="5">
        <v>2</v>
      </c>
      <c r="M4421" s="5" t="s">
        <v>262</v>
      </c>
      <c r="N4421" s="5">
        <f>VLOOKUP(M4421,[1]ArchetypeScores!E:N,10,FALSE)</f>
        <v>0</v>
      </c>
      <c r="O4421" s="5">
        <f>VLOOKUP(M4421,[1]ArchetypeScores!E:O,11,FALSE)</f>
        <v>-1</v>
      </c>
      <c r="P4421" s="5">
        <f>VLOOKUP(M4421,[1]ArchetypeScores!E:P,12,FALSE)</f>
        <v>0</v>
      </c>
      <c r="Q4421" s="2" t="str">
        <f>VLOOKUP(M4421,[1]ArchetypeScores!E:W,19,FALSE)</f>
        <v>Untargeted</v>
      </c>
      <c r="R4421" s="2">
        <f>VLOOKUP(M4421,[1]ArchetypeScores!E:I,5,FALSE)</f>
        <v>0</v>
      </c>
      <c r="S4421" s="2">
        <f>VLOOKUP(M4421,[1]ArchetypeScores!E:K,7,FALSE)</f>
        <v>0</v>
      </c>
      <c r="T4421" s="2" t="str">
        <f t="shared" si="71"/>
        <v>Not A&amp;R positive</v>
      </c>
    </row>
    <row r="4422" spans="1:20" x14ac:dyDescent="0.3">
      <c r="A4422" s="2" t="s">
        <v>11631</v>
      </c>
      <c r="B4422" s="3" t="s">
        <v>11722</v>
      </c>
      <c r="C4422" s="3" t="s">
        <v>11723</v>
      </c>
      <c r="D4422" s="4">
        <v>0.09</v>
      </c>
      <c r="E4422" s="5" t="s">
        <v>1340</v>
      </c>
      <c r="F4422" s="4">
        <v>0.10707</v>
      </c>
      <c r="G4422" s="6">
        <v>48751</v>
      </c>
      <c r="H4422" s="3" t="s">
        <v>11724</v>
      </c>
      <c r="I4422" s="3" t="s">
        <v>11642</v>
      </c>
      <c r="J4422" s="3"/>
      <c r="K4422" s="5" t="s">
        <v>291</v>
      </c>
      <c r="L4422" s="5">
        <v>4</v>
      </c>
      <c r="M4422" s="5" t="s">
        <v>292</v>
      </c>
      <c r="N4422" s="5">
        <f>VLOOKUP(M4422,[1]ArchetypeScores!E:N,10,FALSE)</f>
        <v>1</v>
      </c>
      <c r="O4422" s="5">
        <f>VLOOKUP(M4422,[1]ArchetypeScores!E:O,11,FALSE)</f>
        <v>0</v>
      </c>
      <c r="P4422" s="5">
        <f>VLOOKUP(M4422,[1]ArchetypeScores!E:P,12,FALSE)</f>
        <v>0</v>
      </c>
      <c r="Q4422" s="2" t="str">
        <f>VLOOKUP(M4422,[1]ArchetypeScores!E:W,19,FALSE)</f>
        <v>Education and training</v>
      </c>
      <c r="R4422" s="2">
        <f>VLOOKUP(M4422,[1]ArchetypeScores!E:I,5,FALSE)</f>
        <v>0</v>
      </c>
      <c r="S4422" s="2">
        <f>VLOOKUP(M4422,[1]ArchetypeScores!E:K,7,FALSE)</f>
        <v>0</v>
      </c>
      <c r="T4422" s="2" t="str">
        <f t="shared" si="71"/>
        <v>Not A&amp;R positive</v>
      </c>
    </row>
    <row r="4423" spans="1:20" x14ac:dyDescent="0.3">
      <c r="A4423" s="2" t="s">
        <v>11631</v>
      </c>
      <c r="B4423" s="3" t="s">
        <v>11725</v>
      </c>
      <c r="C4423" s="3" t="s">
        <v>11726</v>
      </c>
      <c r="D4423" s="4">
        <v>0.03</v>
      </c>
      <c r="E4423" s="5" t="s">
        <v>1340</v>
      </c>
      <c r="F4423" s="4">
        <v>3.569E-2</v>
      </c>
      <c r="G4423" s="6">
        <v>48754</v>
      </c>
      <c r="H4423" s="3" t="s">
        <v>11727</v>
      </c>
      <c r="I4423" s="3" t="s">
        <v>11642</v>
      </c>
      <c r="J4423" s="3"/>
      <c r="K4423" s="5" t="s">
        <v>137</v>
      </c>
      <c r="L4423" s="5">
        <v>2</v>
      </c>
      <c r="M4423" s="5" t="s">
        <v>138</v>
      </c>
      <c r="N4423" s="5">
        <f>VLOOKUP(M4423,[1]ArchetypeScores!E:N,10,FALSE)</f>
        <v>1</v>
      </c>
      <c r="O4423" s="5">
        <f>VLOOKUP(M4423,[1]ArchetypeScores!E:O,11,FALSE)</f>
        <v>-2</v>
      </c>
      <c r="P4423" s="5">
        <f>VLOOKUP(M4423,[1]ArchetypeScores!E:P,12,FALSE)</f>
        <v>2</v>
      </c>
      <c r="Q4423" s="2" t="str">
        <f>VLOOKUP(M4423,[1]ArchetypeScores!E:W,19,FALSE)</f>
        <v>Industrials - transportation</v>
      </c>
      <c r="R4423" s="2">
        <f>VLOOKUP(M4423,[1]ArchetypeScores!E:I,5,FALSE)</f>
        <v>0</v>
      </c>
      <c r="S4423" s="2">
        <f>VLOOKUP(M4423,[1]ArchetypeScores!E:K,7,FALSE)</f>
        <v>-1</v>
      </c>
      <c r="T4423" s="2" t="str">
        <f t="shared" si="71"/>
        <v>Not A&amp;R positive</v>
      </c>
    </row>
    <row r="4424" spans="1:20" x14ac:dyDescent="0.3">
      <c r="A4424" s="2" t="s">
        <v>11631</v>
      </c>
      <c r="B4424" s="3" t="s">
        <v>11728</v>
      </c>
      <c r="C4424" s="3" t="s">
        <v>11729</v>
      </c>
      <c r="D4424" s="4">
        <v>7.6999999999999999E-2</v>
      </c>
      <c r="E4424" s="5" t="s">
        <v>1340</v>
      </c>
      <c r="F4424" s="4">
        <v>8.7690000000000004E-2</v>
      </c>
      <c r="G4424" s="6">
        <v>48819</v>
      </c>
      <c r="H4424" s="3" t="s">
        <v>11730</v>
      </c>
      <c r="I4424" s="3" t="s">
        <v>11731</v>
      </c>
      <c r="J4424" s="3"/>
      <c r="K4424" s="5" t="s">
        <v>61</v>
      </c>
      <c r="L4424" s="5">
        <v>4</v>
      </c>
      <c r="M4424" s="5" t="s">
        <v>433</v>
      </c>
      <c r="N4424" s="5">
        <f>VLOOKUP(M4424,[1]ArchetypeScores!E:N,10,FALSE)</f>
        <v>0</v>
      </c>
      <c r="O4424" s="5">
        <f>VLOOKUP(M4424,[1]ArchetypeScores!E:O,11,FALSE)</f>
        <v>0</v>
      </c>
      <c r="P4424" s="5">
        <f>VLOOKUP(M4424,[1]ArchetypeScores!E:P,12,FALSE)</f>
        <v>0</v>
      </c>
      <c r="Q4424" s="2" t="str">
        <f>VLOOKUP(M4424,[1]ArchetypeScores!E:W,19,FALSE)</f>
        <v>Health care</v>
      </c>
      <c r="R4424" s="2">
        <f>VLOOKUP(M4424,[1]ArchetypeScores!E:I,5,FALSE)</f>
        <v>0</v>
      </c>
      <c r="S4424" s="2">
        <f>VLOOKUP(M4424,[1]ArchetypeScores!E:K,7,FALSE)</f>
        <v>0</v>
      </c>
      <c r="T4424" s="2" t="str">
        <f t="shared" si="71"/>
        <v>Not A&amp;R positive</v>
      </c>
    </row>
    <row r="4425" spans="1:20" x14ac:dyDescent="0.3">
      <c r="A4425" s="2" t="s">
        <v>11631</v>
      </c>
      <c r="B4425" s="3" t="s">
        <v>11728</v>
      </c>
      <c r="C4425" s="3" t="s">
        <v>11732</v>
      </c>
      <c r="D4425" s="4">
        <v>2E-3</v>
      </c>
      <c r="E4425" s="5" t="s">
        <v>1340</v>
      </c>
      <c r="F4425" s="4">
        <v>2.48E-3</v>
      </c>
      <c r="G4425" s="6">
        <v>48835</v>
      </c>
      <c r="H4425" s="3" t="s">
        <v>11733</v>
      </c>
      <c r="I4425" s="3" t="s">
        <v>11734</v>
      </c>
      <c r="J4425" s="3"/>
      <c r="K4425" s="5" t="s">
        <v>61</v>
      </c>
      <c r="L4425" s="5">
        <v>4</v>
      </c>
      <c r="M4425" s="5" t="s">
        <v>433</v>
      </c>
      <c r="N4425" s="5">
        <f>VLOOKUP(M4425,[1]ArchetypeScores!E:N,10,FALSE)</f>
        <v>0</v>
      </c>
      <c r="O4425" s="5">
        <f>VLOOKUP(M4425,[1]ArchetypeScores!E:O,11,FALSE)</f>
        <v>0</v>
      </c>
      <c r="P4425" s="5">
        <f>VLOOKUP(M4425,[1]ArchetypeScores!E:P,12,FALSE)</f>
        <v>0</v>
      </c>
      <c r="Q4425" s="2" t="str">
        <f>VLOOKUP(M4425,[1]ArchetypeScores!E:W,19,FALSE)</f>
        <v>Health care</v>
      </c>
      <c r="R4425" s="2">
        <f>VLOOKUP(M4425,[1]ArchetypeScores!E:I,5,FALSE)</f>
        <v>0</v>
      </c>
      <c r="S4425" s="2">
        <f>VLOOKUP(M4425,[1]ArchetypeScores!E:K,7,FALSE)</f>
        <v>0</v>
      </c>
      <c r="T4425" s="2" t="str">
        <f t="shared" si="71"/>
        <v>Not A&amp;R positive</v>
      </c>
    </row>
    <row r="4426" spans="1:20" x14ac:dyDescent="0.3">
      <c r="A4426" s="2" t="s">
        <v>11631</v>
      </c>
      <c r="B4426" s="3" t="s">
        <v>11735</v>
      </c>
      <c r="C4426" s="3" t="s">
        <v>11736</v>
      </c>
      <c r="D4426" s="4">
        <v>1.8</v>
      </c>
      <c r="E4426" s="5" t="s">
        <v>1340</v>
      </c>
      <c r="F4426" s="4">
        <v>2.1276700000000002</v>
      </c>
      <c r="G4426" s="6">
        <v>48770</v>
      </c>
      <c r="H4426" s="3" t="s">
        <v>11737</v>
      </c>
      <c r="I4426" s="3" t="s">
        <v>11738</v>
      </c>
      <c r="J4426" s="3"/>
      <c r="K4426" s="5" t="s">
        <v>57</v>
      </c>
      <c r="L4426" s="5">
        <v>29</v>
      </c>
      <c r="M4426" s="5" t="s">
        <v>58</v>
      </c>
      <c r="N4426" s="5">
        <f>VLOOKUP(M4426,[1]ArchetypeScores!E:N,10,FALSE)</f>
        <v>0</v>
      </c>
      <c r="O4426" s="5">
        <f>VLOOKUP(M4426,[1]ArchetypeScores!E:O,11,FALSE)</f>
        <v>-1</v>
      </c>
      <c r="P4426" s="5">
        <f>VLOOKUP(M4426,[1]ArchetypeScores!E:P,12,FALSE)</f>
        <v>0</v>
      </c>
      <c r="Q4426" s="2" t="str">
        <f>VLOOKUP(M4426,[1]ArchetypeScores!E:W,19,FALSE)</f>
        <v>Untargeted</v>
      </c>
      <c r="R4426" s="2">
        <f>VLOOKUP(M4426,[1]ArchetypeScores!E:I,5,FALSE)</f>
        <v>0</v>
      </c>
      <c r="S4426" s="2">
        <f>VLOOKUP(M4426,[1]ArchetypeScores!E:K,7,FALSE)</f>
        <v>0</v>
      </c>
      <c r="T4426" s="2" t="str">
        <f t="shared" si="71"/>
        <v>Not A&amp;R positive</v>
      </c>
    </row>
    <row r="4427" spans="1:20" x14ac:dyDescent="0.3">
      <c r="A4427" s="2" t="s">
        <v>11631</v>
      </c>
      <c r="B4427" s="3" t="s">
        <v>11739</v>
      </c>
      <c r="C4427" s="3" t="s">
        <v>11740</v>
      </c>
      <c r="D4427" s="4">
        <v>1.4</v>
      </c>
      <c r="E4427" s="5" t="s">
        <v>1340</v>
      </c>
      <c r="F4427" s="4">
        <v>1.5836399999999999</v>
      </c>
      <c r="G4427" s="6">
        <v>48773</v>
      </c>
      <c r="H4427" s="3" t="s">
        <v>11741</v>
      </c>
      <c r="I4427" s="3" t="s">
        <v>11742</v>
      </c>
      <c r="J4427" s="3"/>
      <c r="K4427" s="5" t="s">
        <v>57</v>
      </c>
      <c r="L4427" s="5">
        <v>25</v>
      </c>
      <c r="M4427" s="5" t="s">
        <v>241</v>
      </c>
      <c r="N4427" s="5">
        <f>VLOOKUP(M4427,[1]ArchetypeScores!E:N,10,FALSE)</f>
        <v>0</v>
      </c>
      <c r="O4427" s="5">
        <f>VLOOKUP(M4427,[1]ArchetypeScores!E:O,11,FALSE)</f>
        <v>-1</v>
      </c>
      <c r="P4427" s="5">
        <f>VLOOKUP(M4427,[1]ArchetypeScores!E:P,12,FALSE)</f>
        <v>0</v>
      </c>
      <c r="Q4427" s="2" t="str">
        <f>VLOOKUP(M4427,[1]ArchetypeScores!E:W,19,FALSE)</f>
        <v>Other sector</v>
      </c>
      <c r="R4427" s="2">
        <f>VLOOKUP(M4427,[1]ArchetypeScores!E:I,5,FALSE)</f>
        <v>0</v>
      </c>
      <c r="S4427" s="2">
        <f>VLOOKUP(M4427,[1]ArchetypeScores!E:K,7,FALSE)</f>
        <v>0</v>
      </c>
      <c r="T4427" s="2" t="str">
        <f t="shared" si="71"/>
        <v>Not A&amp;R positive</v>
      </c>
    </row>
    <row r="4428" spans="1:20" x14ac:dyDescent="0.3">
      <c r="A4428" s="2" t="s">
        <v>11631</v>
      </c>
      <c r="B4428" s="3" t="s">
        <v>11743</v>
      </c>
      <c r="C4428" s="3" t="s">
        <v>11744</v>
      </c>
      <c r="D4428" s="4">
        <v>0.09</v>
      </c>
      <c r="E4428" s="5" t="s">
        <v>1340</v>
      </c>
      <c r="F4428" s="4">
        <v>0.10961</v>
      </c>
      <c r="G4428" s="6">
        <v>48818</v>
      </c>
      <c r="H4428" s="3" t="s">
        <v>11745</v>
      </c>
      <c r="I4428" s="3" t="s">
        <v>11746</v>
      </c>
      <c r="J4428" s="3"/>
      <c r="K4428" s="5" t="s">
        <v>57</v>
      </c>
      <c r="L4428" s="5">
        <v>29</v>
      </c>
      <c r="M4428" s="5" t="s">
        <v>58</v>
      </c>
      <c r="N4428" s="5">
        <f>VLOOKUP(M4428,[1]ArchetypeScores!E:N,10,FALSE)</f>
        <v>0</v>
      </c>
      <c r="O4428" s="5">
        <f>VLOOKUP(M4428,[1]ArchetypeScores!E:O,11,FALSE)</f>
        <v>-1</v>
      </c>
      <c r="P4428" s="5">
        <f>VLOOKUP(M4428,[1]ArchetypeScores!E:P,12,FALSE)</f>
        <v>0</v>
      </c>
      <c r="Q4428" s="2" t="str">
        <f>VLOOKUP(M4428,[1]ArchetypeScores!E:W,19,FALSE)</f>
        <v>Untargeted</v>
      </c>
      <c r="R4428" s="2">
        <f>VLOOKUP(M4428,[1]ArchetypeScores!E:I,5,FALSE)</f>
        <v>0</v>
      </c>
      <c r="S4428" s="2">
        <f>VLOOKUP(M4428,[1]ArchetypeScores!E:K,7,FALSE)</f>
        <v>0</v>
      </c>
      <c r="T4428" s="2" t="str">
        <f t="shared" si="71"/>
        <v>Not A&amp;R positive</v>
      </c>
    </row>
    <row r="4429" spans="1:20" x14ac:dyDescent="0.3">
      <c r="A4429" s="2" t="s">
        <v>11631</v>
      </c>
      <c r="B4429" s="3" t="s">
        <v>11747</v>
      </c>
      <c r="C4429" s="3" t="s">
        <v>11748</v>
      </c>
      <c r="D4429" s="4">
        <v>0.1</v>
      </c>
      <c r="E4429" s="5" t="s">
        <v>1340</v>
      </c>
      <c r="F4429" s="4">
        <v>0.12014</v>
      </c>
      <c r="G4429" s="6">
        <v>48816</v>
      </c>
      <c r="H4429" s="3" t="s">
        <v>11749</v>
      </c>
      <c r="I4429" s="3"/>
      <c r="J4429" s="3"/>
      <c r="K4429" s="5" t="s">
        <v>1727</v>
      </c>
      <c r="L4429" s="5">
        <v>1</v>
      </c>
      <c r="M4429" s="5" t="s">
        <v>2397</v>
      </c>
      <c r="N4429" s="5">
        <f>VLOOKUP(M4429,[1]ArchetypeScores!E:N,10,FALSE)</f>
        <v>1</v>
      </c>
      <c r="O4429" s="5">
        <f>VLOOKUP(M4429,[1]ArchetypeScores!E:O,11,FALSE)</f>
        <v>-2</v>
      </c>
      <c r="P4429" s="5">
        <f>VLOOKUP(M4429,[1]ArchetypeScores!E:P,12,FALSE)</f>
        <v>2</v>
      </c>
      <c r="Q4429" s="2" t="str">
        <f>VLOOKUP(M4429,[1]ArchetypeScores!E:W,19,FALSE)</f>
        <v>Industrials - other</v>
      </c>
      <c r="R4429" s="2">
        <f>VLOOKUP(M4429,[1]ArchetypeScores!E:I,5,FALSE)</f>
        <v>1</v>
      </c>
      <c r="S4429" s="2">
        <f>VLOOKUP(M4429,[1]ArchetypeScores!E:K,7,FALSE)</f>
        <v>1</v>
      </c>
      <c r="T4429" s="2" t="str">
        <f t="shared" si="71"/>
        <v>Both</v>
      </c>
    </row>
    <row r="4430" spans="1:20" x14ac:dyDescent="0.3">
      <c r="A4430" s="2" t="s">
        <v>11631</v>
      </c>
      <c r="B4430" s="3" t="s">
        <v>11750</v>
      </c>
      <c r="C4430" s="3" t="s">
        <v>11751</v>
      </c>
      <c r="D4430" s="4">
        <v>0.71299999999999997</v>
      </c>
      <c r="E4430" s="5" t="s">
        <v>1340</v>
      </c>
      <c r="F4430" s="4">
        <v>0.78547</v>
      </c>
      <c r="G4430" s="6">
        <v>48784</v>
      </c>
      <c r="H4430" s="3" t="s">
        <v>11752</v>
      </c>
      <c r="I4430" s="3" t="s">
        <v>11753</v>
      </c>
      <c r="J4430" s="3" t="s">
        <v>11754</v>
      </c>
      <c r="K4430" s="5" t="s">
        <v>57</v>
      </c>
      <c r="L4430" s="5">
        <v>29</v>
      </c>
      <c r="M4430" s="5" t="s">
        <v>58</v>
      </c>
      <c r="N4430" s="5">
        <f>VLOOKUP(M4430,[1]ArchetypeScores!E:N,10,FALSE)</f>
        <v>0</v>
      </c>
      <c r="O4430" s="5">
        <f>VLOOKUP(M4430,[1]ArchetypeScores!E:O,11,FALSE)</f>
        <v>-1</v>
      </c>
      <c r="P4430" s="5">
        <f>VLOOKUP(M4430,[1]ArchetypeScores!E:P,12,FALSE)</f>
        <v>0</v>
      </c>
      <c r="Q4430" s="2" t="str">
        <f>VLOOKUP(M4430,[1]ArchetypeScores!E:W,19,FALSE)</f>
        <v>Untargeted</v>
      </c>
      <c r="R4430" s="2">
        <f>VLOOKUP(M4430,[1]ArchetypeScores!E:I,5,FALSE)</f>
        <v>0</v>
      </c>
      <c r="S4430" s="2">
        <f>VLOOKUP(M4430,[1]ArchetypeScores!E:K,7,FALSE)</f>
        <v>0</v>
      </c>
      <c r="T4430" s="2" t="str">
        <f t="shared" si="71"/>
        <v>Not A&amp;R positive</v>
      </c>
    </row>
    <row r="4431" spans="1:20" x14ac:dyDescent="0.3">
      <c r="A4431" s="2" t="s">
        <v>11631</v>
      </c>
      <c r="B4431" s="3" t="s">
        <v>11755</v>
      </c>
      <c r="C4431" s="3" t="s">
        <v>11756</v>
      </c>
      <c r="D4431" s="4">
        <v>0.3</v>
      </c>
      <c r="E4431" s="5" t="s">
        <v>1340</v>
      </c>
      <c r="F4431" s="4">
        <v>0.36492000000000002</v>
      </c>
      <c r="G4431" s="6">
        <v>48794</v>
      </c>
      <c r="H4431" s="3" t="s">
        <v>11655</v>
      </c>
      <c r="I4431" s="3"/>
      <c r="J4431" s="3"/>
      <c r="K4431" s="5" t="s">
        <v>163</v>
      </c>
      <c r="L4431" s="5">
        <v>1</v>
      </c>
      <c r="M4431" s="5" t="s">
        <v>975</v>
      </c>
      <c r="N4431" s="5">
        <f>VLOOKUP(M4431,[1]ArchetypeScores!E:N,10,FALSE)</f>
        <v>0</v>
      </c>
      <c r="O4431" s="5">
        <f>VLOOKUP(M4431,[1]ArchetypeScores!E:O,11,FALSE)</f>
        <v>0</v>
      </c>
      <c r="P4431" s="5">
        <f>VLOOKUP(M4431,[1]ArchetypeScores!E:P,12,FALSE)</f>
        <v>0</v>
      </c>
      <c r="Q4431" s="2" t="str">
        <f>VLOOKUP(M4431,[1]ArchetypeScores!E:W,19,FALSE)</f>
        <v>Other sector</v>
      </c>
      <c r="R4431" s="2">
        <f>VLOOKUP(M4431,[1]ArchetypeScores!E:I,5,FALSE)</f>
        <v>0</v>
      </c>
      <c r="S4431" s="2">
        <f>VLOOKUP(M4431,[1]ArchetypeScores!E:K,7,FALSE)</f>
        <v>0</v>
      </c>
      <c r="T4431" s="2" t="str">
        <f t="shared" si="71"/>
        <v>Not A&amp;R positive</v>
      </c>
    </row>
    <row r="4432" spans="1:20" x14ac:dyDescent="0.3">
      <c r="A4432" s="2" t="s">
        <v>11631</v>
      </c>
      <c r="B4432" s="3" t="s">
        <v>11757</v>
      </c>
      <c r="C4432" s="3" t="s">
        <v>11758</v>
      </c>
      <c r="D4432" s="4">
        <v>1.1000000000000001</v>
      </c>
      <c r="E4432" s="5" t="s">
        <v>1340</v>
      </c>
      <c r="F4432" s="4">
        <v>1.2116</v>
      </c>
      <c r="G4432" s="6">
        <v>48775</v>
      </c>
      <c r="H4432" s="3" t="s">
        <v>11637</v>
      </c>
      <c r="I4432" s="3" t="s">
        <v>11638</v>
      </c>
      <c r="J4432" s="3"/>
      <c r="K4432" s="5" t="s">
        <v>57</v>
      </c>
      <c r="L4432" s="5">
        <v>29</v>
      </c>
      <c r="M4432" s="5" t="s">
        <v>58</v>
      </c>
      <c r="N4432" s="5">
        <f>VLOOKUP(M4432,[1]ArchetypeScores!E:N,10,FALSE)</f>
        <v>0</v>
      </c>
      <c r="O4432" s="5">
        <f>VLOOKUP(M4432,[1]ArchetypeScores!E:O,11,FALSE)</f>
        <v>-1</v>
      </c>
      <c r="P4432" s="5">
        <f>VLOOKUP(M4432,[1]ArchetypeScores!E:P,12,FALSE)</f>
        <v>0</v>
      </c>
      <c r="Q4432" s="2" t="str">
        <f>VLOOKUP(M4432,[1]ArchetypeScores!E:W,19,FALSE)</f>
        <v>Untargeted</v>
      </c>
      <c r="R4432" s="2">
        <f>VLOOKUP(M4432,[1]ArchetypeScores!E:I,5,FALSE)</f>
        <v>0</v>
      </c>
      <c r="S4432" s="2">
        <f>VLOOKUP(M4432,[1]ArchetypeScores!E:K,7,FALSE)</f>
        <v>0</v>
      </c>
      <c r="T4432" s="2" t="str">
        <f t="shared" si="71"/>
        <v>Not A&amp;R positive</v>
      </c>
    </row>
    <row r="4433" spans="1:20" x14ac:dyDescent="0.3">
      <c r="A4433" s="2" t="s">
        <v>11631</v>
      </c>
      <c r="B4433" s="3" t="s">
        <v>11759</v>
      </c>
      <c r="C4433" s="3" t="s">
        <v>11760</v>
      </c>
      <c r="D4433" s="4">
        <v>3.8</v>
      </c>
      <c r="E4433" s="5" t="s">
        <v>1340</v>
      </c>
      <c r="F4433" s="4">
        <v>4.6223200000000002</v>
      </c>
      <c r="G4433" s="6">
        <v>48762</v>
      </c>
      <c r="H4433" s="3" t="s">
        <v>11655</v>
      </c>
      <c r="I4433" s="3"/>
      <c r="J4433" s="3"/>
      <c r="K4433" s="5" t="s">
        <v>38</v>
      </c>
      <c r="L4433" s="5">
        <v>29</v>
      </c>
      <c r="M4433" s="5" t="s">
        <v>316</v>
      </c>
      <c r="N4433" s="5">
        <f>VLOOKUP(M4433,[1]ArchetypeScores!E:N,10,FALSE)</f>
        <v>0</v>
      </c>
      <c r="O4433" s="5">
        <f>VLOOKUP(M4433,[1]ArchetypeScores!E:O,11,FALSE)</f>
        <v>-1</v>
      </c>
      <c r="P4433" s="5">
        <f>VLOOKUP(M4433,[1]ArchetypeScores!E:P,12,FALSE)</f>
        <v>0</v>
      </c>
      <c r="Q4433" s="2" t="str">
        <f>VLOOKUP(M4433,[1]ArchetypeScores!E:W,19,FALSE)</f>
        <v>Other sector</v>
      </c>
      <c r="R4433" s="2">
        <f>VLOOKUP(M4433,[1]ArchetypeScores!E:I,5,FALSE)</f>
        <v>0</v>
      </c>
      <c r="S4433" s="2">
        <f>VLOOKUP(M4433,[1]ArchetypeScores!E:K,7,FALSE)</f>
        <v>0</v>
      </c>
      <c r="T4433" s="2" t="str">
        <f t="shared" si="71"/>
        <v>Not A&amp;R positive</v>
      </c>
    </row>
    <row r="4434" spans="1:20" x14ac:dyDescent="0.3">
      <c r="A4434" s="2" t="s">
        <v>11631</v>
      </c>
      <c r="B4434" s="3" t="s">
        <v>11761</v>
      </c>
      <c r="C4434" s="3" t="s">
        <v>11762</v>
      </c>
      <c r="D4434" s="4"/>
      <c r="E4434" s="5" t="s">
        <v>1340</v>
      </c>
      <c r="F4434" s="4">
        <v>0</v>
      </c>
      <c r="G4434" s="6">
        <v>48857</v>
      </c>
      <c r="H4434" s="3" t="s">
        <v>11719</v>
      </c>
      <c r="I4434" s="3"/>
      <c r="J4434" s="3"/>
      <c r="K4434" s="5" t="s">
        <v>67</v>
      </c>
      <c r="L4434" s="5">
        <v>1</v>
      </c>
      <c r="M4434" s="5" t="s">
        <v>265</v>
      </c>
      <c r="N4434" s="5">
        <f>VLOOKUP(M4434,[1]ArchetypeScores!E:N,10,FALSE)</f>
        <v>0</v>
      </c>
      <c r="O4434" s="5">
        <f>VLOOKUP(M4434,[1]ArchetypeScores!E:O,11,FALSE)</f>
        <v>-1</v>
      </c>
      <c r="P4434" s="5">
        <f>VLOOKUP(M4434,[1]ArchetypeScores!E:P,12,FALSE)</f>
        <v>0</v>
      </c>
      <c r="Q4434" s="2" t="str">
        <f>VLOOKUP(M4434,[1]ArchetypeScores!E:W,19,FALSE)</f>
        <v>Untargeted</v>
      </c>
      <c r="R4434" s="2">
        <f>VLOOKUP(M4434,[1]ArchetypeScores!E:I,5,FALSE)</f>
        <v>0</v>
      </c>
      <c r="S4434" s="2">
        <f>VLOOKUP(M4434,[1]ArchetypeScores!E:K,7,FALSE)</f>
        <v>0</v>
      </c>
      <c r="T4434" s="2" t="str">
        <f t="shared" si="71"/>
        <v>Not A&amp;R positive</v>
      </c>
    </row>
    <row r="4435" spans="1:20" x14ac:dyDescent="0.3">
      <c r="A4435" s="2" t="s">
        <v>11631</v>
      </c>
      <c r="B4435" s="3" t="s">
        <v>11763</v>
      </c>
      <c r="C4435" s="3" t="s">
        <v>11764</v>
      </c>
      <c r="D4435" s="4">
        <v>0.16</v>
      </c>
      <c r="E4435" s="5" t="s">
        <v>1340</v>
      </c>
      <c r="F4435" s="4">
        <v>0.19461999999999999</v>
      </c>
      <c r="G4435" s="6">
        <v>48805</v>
      </c>
      <c r="H4435" s="3" t="s">
        <v>11655</v>
      </c>
      <c r="I4435" s="3"/>
      <c r="J4435" s="3"/>
      <c r="K4435" s="5" t="s">
        <v>57</v>
      </c>
      <c r="L4435" s="5">
        <v>21</v>
      </c>
      <c r="M4435" s="5" t="s">
        <v>1360</v>
      </c>
      <c r="N4435" s="5">
        <f>VLOOKUP(M4435,[1]ArchetypeScores!E:N,10,FALSE)</f>
        <v>0</v>
      </c>
      <c r="O4435" s="5">
        <f>VLOOKUP(M4435,[1]ArchetypeScores!E:O,11,FALSE)</f>
        <v>-1</v>
      </c>
      <c r="P4435" s="5">
        <f>VLOOKUP(M4435,[1]ArchetypeScores!E:P,12,FALSE)</f>
        <v>0</v>
      </c>
      <c r="Q4435" s="2" t="str">
        <f>VLOOKUP(M4435,[1]ArchetypeScores!E:W,19,FALSE)</f>
        <v>Consumer (including agriculture and tourism)</v>
      </c>
      <c r="R4435" s="2">
        <f>VLOOKUP(M4435,[1]ArchetypeScores!E:I,5,FALSE)</f>
        <v>0</v>
      </c>
      <c r="S4435" s="2">
        <f>VLOOKUP(M4435,[1]ArchetypeScores!E:K,7,FALSE)</f>
        <v>0</v>
      </c>
      <c r="T4435" s="2" t="str">
        <f t="shared" si="71"/>
        <v>Not A&amp;R positive</v>
      </c>
    </row>
    <row r="4436" spans="1:20" x14ac:dyDescent="0.3">
      <c r="A4436" s="2" t="s">
        <v>11631</v>
      </c>
      <c r="B4436" s="3" t="s">
        <v>11765</v>
      </c>
      <c r="C4436" s="3" t="s">
        <v>11766</v>
      </c>
      <c r="D4436" s="4">
        <v>0.37</v>
      </c>
      <c r="E4436" s="5" t="s">
        <v>1340</v>
      </c>
      <c r="F4436" s="4">
        <v>0.44547999999999999</v>
      </c>
      <c r="G4436" s="6">
        <v>48793</v>
      </c>
      <c r="H4436" s="3" t="s">
        <v>11767</v>
      </c>
      <c r="I4436" s="3"/>
      <c r="J4436" s="3"/>
      <c r="K4436" s="5" t="s">
        <v>38</v>
      </c>
      <c r="L4436" s="5">
        <v>13</v>
      </c>
      <c r="M4436" s="5" t="s">
        <v>39</v>
      </c>
      <c r="N4436" s="5">
        <f>VLOOKUP(M4436,[1]ArchetypeScores!E:N,10,FALSE)</f>
        <v>0</v>
      </c>
      <c r="O4436" s="5">
        <f>VLOOKUP(M4436,[1]ArchetypeScores!E:O,11,FALSE)</f>
        <v>-2</v>
      </c>
      <c r="P4436" s="5">
        <f>VLOOKUP(M4436,[1]ArchetypeScores!E:P,12,FALSE)</f>
        <v>0</v>
      </c>
      <c r="Q4436" s="2" t="str">
        <f>VLOOKUP(M4436,[1]ArchetypeScores!E:W,19,FALSE)</f>
        <v>Industrials - transportation</v>
      </c>
      <c r="R4436" s="2">
        <f>VLOOKUP(M4436,[1]ArchetypeScores!E:I,5,FALSE)</f>
        <v>0</v>
      </c>
      <c r="S4436" s="2">
        <f>VLOOKUP(M4436,[1]ArchetypeScores!E:K,7,FALSE)</f>
        <v>0</v>
      </c>
      <c r="T4436" s="2" t="str">
        <f t="shared" si="71"/>
        <v>Not A&amp;R positive</v>
      </c>
    </row>
    <row r="4437" spans="1:20" x14ac:dyDescent="0.3">
      <c r="A4437" s="2" t="s">
        <v>11631</v>
      </c>
      <c r="B4437" s="3" t="s">
        <v>11768</v>
      </c>
      <c r="C4437" s="3" t="s">
        <v>11769</v>
      </c>
      <c r="D4437" s="4">
        <v>2</v>
      </c>
      <c r="E4437" s="5" t="s">
        <v>1340</v>
      </c>
      <c r="F4437" s="4">
        <v>2.4382000000000001</v>
      </c>
      <c r="G4437" s="6">
        <v>48768</v>
      </c>
      <c r="H4437" s="3" t="s">
        <v>11770</v>
      </c>
      <c r="I4437" s="3"/>
      <c r="J4437" s="3"/>
      <c r="K4437" s="5" t="s">
        <v>31</v>
      </c>
      <c r="L4437" s="5" t="s">
        <v>112</v>
      </c>
      <c r="M4437" s="5" t="s">
        <v>779</v>
      </c>
      <c r="N4437" s="5">
        <f>VLOOKUP(M4437,[1]ArchetypeScores!E:N,10,FALSE)</f>
        <v>0</v>
      </c>
      <c r="O4437" s="5">
        <f>VLOOKUP(M4437,[1]ArchetypeScores!E:O,11,FALSE)</f>
        <v>0</v>
      </c>
      <c r="P4437" s="5">
        <f>VLOOKUP(M4437,[1]ArchetypeScores!E:P,12,FALSE)</f>
        <v>0</v>
      </c>
      <c r="Q4437" s="2" t="str">
        <f>VLOOKUP(M4437,[1]ArchetypeScores!E:W,19,FALSE)</f>
        <v>Untargeted</v>
      </c>
      <c r="R4437" s="2">
        <f>VLOOKUP(M4437,[1]ArchetypeScores!E:I,5,FALSE)</f>
        <v>0</v>
      </c>
      <c r="S4437" s="2">
        <f>VLOOKUP(M4437,[1]ArchetypeScores!E:K,7,FALSE)</f>
        <v>0</v>
      </c>
      <c r="T4437" s="2" t="str">
        <f t="shared" si="71"/>
        <v>Not A&amp;R positive</v>
      </c>
    </row>
    <row r="4438" spans="1:20" x14ac:dyDescent="0.3">
      <c r="A4438" s="2" t="s">
        <v>11631</v>
      </c>
      <c r="B4438" s="3" t="s">
        <v>11771</v>
      </c>
      <c r="C4438" s="3" t="s">
        <v>11772</v>
      </c>
      <c r="D4438" s="4">
        <v>3.5</v>
      </c>
      <c r="E4438" s="5" t="s">
        <v>1340</v>
      </c>
      <c r="F4438" s="4">
        <v>4.1777100000000003</v>
      </c>
      <c r="G4438" s="6">
        <v>48764</v>
      </c>
      <c r="H4438" s="3" t="s">
        <v>11773</v>
      </c>
      <c r="I4438" s="3" t="s">
        <v>11774</v>
      </c>
      <c r="J4438" s="3"/>
      <c r="K4438" s="5" t="s">
        <v>57</v>
      </c>
      <c r="L4438" s="5">
        <v>29</v>
      </c>
      <c r="M4438" s="5" t="s">
        <v>58</v>
      </c>
      <c r="N4438" s="5">
        <f>VLOOKUP(M4438,[1]ArchetypeScores!E:N,10,FALSE)</f>
        <v>0</v>
      </c>
      <c r="O4438" s="5">
        <f>VLOOKUP(M4438,[1]ArchetypeScores!E:O,11,FALSE)</f>
        <v>-1</v>
      </c>
      <c r="P4438" s="5">
        <f>VLOOKUP(M4438,[1]ArchetypeScores!E:P,12,FALSE)</f>
        <v>0</v>
      </c>
      <c r="Q4438" s="2" t="str">
        <f>VLOOKUP(M4438,[1]ArchetypeScores!E:W,19,FALSE)</f>
        <v>Untargeted</v>
      </c>
      <c r="R4438" s="2">
        <f>VLOOKUP(M4438,[1]ArchetypeScores!E:I,5,FALSE)</f>
        <v>0</v>
      </c>
      <c r="S4438" s="2">
        <f>VLOOKUP(M4438,[1]ArchetypeScores!E:K,7,FALSE)</f>
        <v>0</v>
      </c>
      <c r="T4438" s="2" t="str">
        <f t="shared" si="71"/>
        <v>Not A&amp;R positive</v>
      </c>
    </row>
    <row r="4439" spans="1:20" x14ac:dyDescent="0.3">
      <c r="A4439" s="2" t="s">
        <v>11631</v>
      </c>
      <c r="B4439" s="3" t="s">
        <v>11775</v>
      </c>
      <c r="C4439" s="3" t="s">
        <v>11776</v>
      </c>
      <c r="D4439" s="4">
        <v>0.15</v>
      </c>
      <c r="E4439" s="5" t="s">
        <v>1340</v>
      </c>
      <c r="F4439" s="4">
        <v>0.18332000000000001</v>
      </c>
      <c r="G4439" s="6">
        <v>48807</v>
      </c>
      <c r="H4439" s="3" t="s">
        <v>11777</v>
      </c>
      <c r="I4439" s="3"/>
      <c r="J4439" s="3"/>
      <c r="K4439" s="5" t="s">
        <v>1097</v>
      </c>
      <c r="L4439" s="5">
        <v>1</v>
      </c>
      <c r="M4439" s="5" t="s">
        <v>1098</v>
      </c>
      <c r="N4439" s="5">
        <f>VLOOKUP(M4439,[1]ArchetypeScores!E:N,10,FALSE)</f>
        <v>1</v>
      </c>
      <c r="O4439" s="5">
        <f>VLOOKUP(M4439,[1]ArchetypeScores!E:O,11,FALSE)</f>
        <v>0</v>
      </c>
      <c r="P4439" s="5">
        <f>VLOOKUP(M4439,[1]ArchetypeScores!E:P,12,FALSE)</f>
        <v>2</v>
      </c>
      <c r="Q4439" s="2" t="str">
        <f>VLOOKUP(M4439,[1]ArchetypeScores!E:W,19,FALSE)</f>
        <v>Energy and water</v>
      </c>
      <c r="R4439" s="2">
        <f>VLOOKUP(M4439,[1]ArchetypeScores!E:I,5,FALSE)</f>
        <v>0</v>
      </c>
      <c r="S4439" s="2">
        <f>VLOOKUP(M4439,[1]ArchetypeScores!E:K,7,FALSE)</f>
        <v>0</v>
      </c>
      <c r="T4439" s="2" t="str">
        <f t="shared" si="71"/>
        <v>Not A&amp;R positive</v>
      </c>
    </row>
    <row r="4440" spans="1:20" x14ac:dyDescent="0.3">
      <c r="A4440" s="2" t="s">
        <v>11631</v>
      </c>
      <c r="B4440" s="3" t="s">
        <v>11778</v>
      </c>
      <c r="C4440" s="3" t="s">
        <v>11779</v>
      </c>
      <c r="D4440" s="4">
        <v>0.25</v>
      </c>
      <c r="E4440" s="5" t="s">
        <v>1340</v>
      </c>
      <c r="F4440" s="4">
        <v>0.30614999999999998</v>
      </c>
      <c r="G4440" s="6">
        <v>48796</v>
      </c>
      <c r="H4440" s="3" t="s">
        <v>11780</v>
      </c>
      <c r="I4440" s="3"/>
      <c r="J4440" s="3"/>
      <c r="K4440" s="5" t="s">
        <v>25</v>
      </c>
      <c r="L4440" s="5">
        <v>9</v>
      </c>
      <c r="M4440" s="5" t="s">
        <v>493</v>
      </c>
      <c r="N4440" s="5">
        <f>VLOOKUP(M4440,[1]ArchetypeScores!E:N,10,FALSE)</f>
        <v>1</v>
      </c>
      <c r="O4440" s="5">
        <f>VLOOKUP(M4440,[1]ArchetypeScores!E:O,11,FALSE)</f>
        <v>-2</v>
      </c>
      <c r="P4440" s="5">
        <f>VLOOKUP(M4440,[1]ArchetypeScores!E:P,12,FALSE)</f>
        <v>0</v>
      </c>
      <c r="Q4440" s="2" t="str">
        <f>VLOOKUP(M4440,[1]ArchetypeScores!E:W,19,FALSE)</f>
        <v>Industrials - other</v>
      </c>
      <c r="R4440" s="2">
        <f>VLOOKUP(M4440,[1]ArchetypeScores!E:I,5,FALSE)</f>
        <v>0</v>
      </c>
      <c r="S4440" s="2">
        <f>VLOOKUP(M4440,[1]ArchetypeScores!E:K,7,FALSE)</f>
        <v>-1</v>
      </c>
      <c r="T4440" s="2" t="str">
        <f t="shared" si="71"/>
        <v>Not A&amp;R positive</v>
      </c>
    </row>
    <row r="4441" spans="1:20" x14ac:dyDescent="0.3">
      <c r="A4441" s="2" t="s">
        <v>11631</v>
      </c>
      <c r="B4441" s="7" t="s">
        <v>11781</v>
      </c>
      <c r="C4441" s="3" t="s">
        <v>11782</v>
      </c>
      <c r="D4441" s="4">
        <v>3.1E-2</v>
      </c>
      <c r="E4441" s="5" t="s">
        <v>1340</v>
      </c>
      <c r="F4441" s="4">
        <v>3.7870000000000001E-2</v>
      </c>
      <c r="G4441" s="6">
        <v>48826</v>
      </c>
      <c r="H4441" s="3" t="s">
        <v>11783</v>
      </c>
      <c r="I4441" s="3" t="s">
        <v>11784</v>
      </c>
      <c r="J4441" s="3"/>
      <c r="K4441" s="5" t="s">
        <v>38</v>
      </c>
      <c r="L4441" s="5">
        <v>1</v>
      </c>
      <c r="M4441" s="5" t="s">
        <v>43</v>
      </c>
      <c r="N4441" s="5">
        <f>VLOOKUP(M4441,[1]ArchetypeScores!E:N,10,FALSE)</f>
        <v>0</v>
      </c>
      <c r="O4441" s="5">
        <f>VLOOKUP(M4441,[1]ArchetypeScores!E:O,11,FALSE)</f>
        <v>-1</v>
      </c>
      <c r="P4441" s="5">
        <f>VLOOKUP(M4441,[1]ArchetypeScores!E:P,12,FALSE)</f>
        <v>0</v>
      </c>
      <c r="Q4441" s="2" t="str">
        <f>VLOOKUP(M4441,[1]ArchetypeScores!E:W,19,FALSE)</f>
        <v>Consumer (including agriculture and tourism)</v>
      </c>
      <c r="R4441" s="2">
        <f>VLOOKUP(M4441,[1]ArchetypeScores!E:I,5,FALSE)</f>
        <v>0</v>
      </c>
      <c r="S4441" s="2">
        <f>VLOOKUP(M4441,[1]ArchetypeScores!E:K,7,FALSE)</f>
        <v>0</v>
      </c>
      <c r="T4441" s="2" t="str">
        <f t="shared" si="71"/>
        <v>Not A&amp;R positive</v>
      </c>
    </row>
    <row r="4442" spans="1:20" x14ac:dyDescent="0.3">
      <c r="A4442" s="2" t="s">
        <v>11631</v>
      </c>
      <c r="B4442" s="3" t="s">
        <v>11785</v>
      </c>
      <c r="C4442" s="3" t="s">
        <v>11786</v>
      </c>
      <c r="D4442" s="4">
        <v>1.3140000000000001</v>
      </c>
      <c r="E4442" s="5" t="s">
        <v>1340</v>
      </c>
      <c r="F4442" s="4">
        <v>1.5938300000000001</v>
      </c>
      <c r="G4442" s="6">
        <v>48774</v>
      </c>
      <c r="H4442" s="3" t="s">
        <v>11787</v>
      </c>
      <c r="I4442" s="3"/>
      <c r="J4442" s="3"/>
      <c r="K4442" s="5" t="s">
        <v>118</v>
      </c>
      <c r="L4442" s="5">
        <v>4</v>
      </c>
      <c r="M4442" s="5" t="s">
        <v>119</v>
      </c>
      <c r="N4442" s="5">
        <f>VLOOKUP(M4442,[1]ArchetypeScores!E:N,10,FALSE)</f>
        <v>0</v>
      </c>
      <c r="O4442" s="5">
        <f>VLOOKUP(M4442,[1]ArchetypeScores!E:O,11,FALSE)</f>
        <v>-1</v>
      </c>
      <c r="P4442" s="5">
        <f>VLOOKUP(M4442,[1]ArchetypeScores!E:P,12,FALSE)</f>
        <v>0</v>
      </c>
      <c r="Q4442" s="2" t="str">
        <f>VLOOKUP(M4442,[1]ArchetypeScores!E:W,19,FALSE)</f>
        <v>Untargeted</v>
      </c>
      <c r="R4442" s="2">
        <f>VLOOKUP(M4442,[1]ArchetypeScores!E:I,5,FALSE)</f>
        <v>0</v>
      </c>
      <c r="S4442" s="2">
        <f>VLOOKUP(M4442,[1]ArchetypeScores!E:K,7,FALSE)</f>
        <v>0</v>
      </c>
      <c r="T4442" s="2" t="str">
        <f t="shared" si="71"/>
        <v>Not A&amp;R positive</v>
      </c>
    </row>
    <row r="4443" spans="1:20" x14ac:dyDescent="0.3">
      <c r="A4443" s="2" t="s">
        <v>11631</v>
      </c>
      <c r="B4443" s="3" t="s">
        <v>11788</v>
      </c>
      <c r="C4443" s="3" t="s">
        <v>11789</v>
      </c>
      <c r="D4443" s="4">
        <v>0.61299999999999999</v>
      </c>
      <c r="E4443" s="5" t="s">
        <v>1340</v>
      </c>
      <c r="F4443" s="4">
        <v>0.73646999999999996</v>
      </c>
      <c r="G4443" s="6">
        <v>48786</v>
      </c>
      <c r="H4443" s="3" t="s">
        <v>11790</v>
      </c>
      <c r="I4443" s="3"/>
      <c r="J4443" s="3"/>
      <c r="K4443" s="5" t="s">
        <v>489</v>
      </c>
      <c r="L4443" s="5">
        <v>2</v>
      </c>
      <c r="M4443" s="5" t="s">
        <v>1811</v>
      </c>
      <c r="N4443" s="5">
        <f>VLOOKUP(M4443,[1]ArchetypeScores!E:N,10,FALSE)</f>
        <v>1</v>
      </c>
      <c r="O4443" s="5">
        <f>VLOOKUP(M4443,[1]ArchetypeScores!E:O,11,FALSE)</f>
        <v>-1</v>
      </c>
      <c r="P4443" s="5">
        <f>VLOOKUP(M4443,[1]ArchetypeScores!E:P,12,FALSE)</f>
        <v>0</v>
      </c>
      <c r="Q4443" s="2" t="str">
        <f>VLOOKUP(M4443,[1]ArchetypeScores!E:W,19,FALSE)</f>
        <v>Health care</v>
      </c>
      <c r="R4443" s="2">
        <f>VLOOKUP(M4443,[1]ArchetypeScores!E:I,5,FALSE)</f>
        <v>0</v>
      </c>
      <c r="S4443" s="2">
        <f>VLOOKUP(M4443,[1]ArchetypeScores!E:K,7,FALSE)</f>
        <v>1</v>
      </c>
      <c r="T4443" s="2" t="str">
        <f t="shared" si="71"/>
        <v>Indirect only</v>
      </c>
    </row>
    <row r="4444" spans="1:20" x14ac:dyDescent="0.3">
      <c r="A4444" s="2" t="s">
        <v>11631</v>
      </c>
      <c r="B4444" s="3" t="s">
        <v>11791</v>
      </c>
      <c r="C4444" s="3" t="s">
        <v>11792</v>
      </c>
      <c r="D4444" s="4">
        <v>0.04</v>
      </c>
      <c r="E4444" s="5" t="s">
        <v>1340</v>
      </c>
      <c r="F4444" s="4">
        <v>4.8419999999999998E-2</v>
      </c>
      <c r="G4444" s="6">
        <v>48825</v>
      </c>
      <c r="H4444" s="3" t="s">
        <v>11793</v>
      </c>
      <c r="I4444" s="3"/>
      <c r="J4444" s="3"/>
      <c r="K4444" s="5" t="s">
        <v>67</v>
      </c>
      <c r="L4444" s="5">
        <v>2</v>
      </c>
      <c r="M4444" s="5" t="s">
        <v>68</v>
      </c>
      <c r="N4444" s="5">
        <f>VLOOKUP(M4444,[1]ArchetypeScores!E:N,10,FALSE)</f>
        <v>0</v>
      </c>
      <c r="O4444" s="5">
        <f>VLOOKUP(M4444,[1]ArchetypeScores!E:O,11,FALSE)</f>
        <v>-1</v>
      </c>
      <c r="P4444" s="5">
        <f>VLOOKUP(M4444,[1]ArchetypeScores!E:P,12,FALSE)</f>
        <v>0</v>
      </c>
      <c r="Q4444" s="2" t="str">
        <f>VLOOKUP(M4444,[1]ArchetypeScores!E:W,19,FALSE)</f>
        <v>Untargeted</v>
      </c>
      <c r="R4444" s="2">
        <f>VLOOKUP(M4444,[1]ArchetypeScores!E:I,5,FALSE)</f>
        <v>0</v>
      </c>
      <c r="S4444" s="2">
        <f>VLOOKUP(M4444,[1]ArchetypeScores!E:K,7,FALSE)</f>
        <v>0</v>
      </c>
      <c r="T4444" s="2" t="str">
        <f t="shared" si="71"/>
        <v>Not A&amp;R positive</v>
      </c>
    </row>
    <row r="4445" spans="1:20" x14ac:dyDescent="0.3">
      <c r="A4445" s="2" t="s">
        <v>11631</v>
      </c>
      <c r="B4445" s="3" t="s">
        <v>11794</v>
      </c>
      <c r="C4445" s="3" t="s">
        <v>11795</v>
      </c>
      <c r="D4445" s="4">
        <v>10</v>
      </c>
      <c r="E4445" s="5" t="s">
        <v>1340</v>
      </c>
      <c r="F4445" s="4">
        <v>10.805</v>
      </c>
      <c r="G4445" s="6">
        <v>48759</v>
      </c>
      <c r="H4445" s="3" t="s">
        <v>11796</v>
      </c>
      <c r="I4445" s="3" t="s">
        <v>11797</v>
      </c>
      <c r="J4445" s="3" t="s">
        <v>11798</v>
      </c>
      <c r="K4445" s="5" t="s">
        <v>38</v>
      </c>
      <c r="L4445" s="5">
        <v>29</v>
      </c>
      <c r="M4445" s="5" t="s">
        <v>316</v>
      </c>
      <c r="N4445" s="5">
        <f>VLOOKUP(M4445,[1]ArchetypeScores!E:N,10,FALSE)</f>
        <v>0</v>
      </c>
      <c r="O4445" s="5">
        <f>VLOOKUP(M4445,[1]ArchetypeScores!E:O,11,FALSE)</f>
        <v>-1</v>
      </c>
      <c r="P4445" s="5">
        <f>VLOOKUP(M4445,[1]ArchetypeScores!E:P,12,FALSE)</f>
        <v>0</v>
      </c>
      <c r="Q4445" s="2" t="str">
        <f>VLOOKUP(M4445,[1]ArchetypeScores!E:W,19,FALSE)</f>
        <v>Other sector</v>
      </c>
      <c r="R4445" s="2">
        <f>VLOOKUP(M4445,[1]ArchetypeScores!E:I,5,FALSE)</f>
        <v>0</v>
      </c>
      <c r="S4445" s="2">
        <f>VLOOKUP(M4445,[1]ArchetypeScores!E:K,7,FALSE)</f>
        <v>0</v>
      </c>
      <c r="T4445" s="2" t="str">
        <f t="shared" si="71"/>
        <v>Not A&amp;R positive</v>
      </c>
    </row>
    <row r="4446" spans="1:20" x14ac:dyDescent="0.3">
      <c r="A4446" s="2" t="s">
        <v>11631</v>
      </c>
      <c r="B4446" s="3" t="s">
        <v>11799</v>
      </c>
      <c r="C4446" s="3" t="s">
        <v>11800</v>
      </c>
      <c r="D4446" s="4">
        <v>2.5</v>
      </c>
      <c r="E4446" s="5" t="s">
        <v>1340</v>
      </c>
      <c r="F4446" s="4">
        <v>3.0541299999999998</v>
      </c>
      <c r="G4446" s="6">
        <v>48766</v>
      </c>
      <c r="H4446" s="3" t="s">
        <v>11801</v>
      </c>
      <c r="I4446" s="3"/>
      <c r="J4446" s="3"/>
      <c r="K4446" s="5" t="s">
        <v>38</v>
      </c>
      <c r="L4446" s="5">
        <v>13</v>
      </c>
      <c r="M4446" s="5" t="s">
        <v>39</v>
      </c>
      <c r="N4446" s="5">
        <f>VLOOKUP(M4446,[1]ArchetypeScores!E:N,10,FALSE)</f>
        <v>0</v>
      </c>
      <c r="O4446" s="5">
        <f>VLOOKUP(M4446,[1]ArchetypeScores!E:O,11,FALSE)</f>
        <v>-2</v>
      </c>
      <c r="P4446" s="5">
        <f>VLOOKUP(M4446,[1]ArchetypeScores!E:P,12,FALSE)</f>
        <v>0</v>
      </c>
      <c r="Q4446" s="2" t="str">
        <f>VLOOKUP(M4446,[1]ArchetypeScores!E:W,19,FALSE)</f>
        <v>Industrials - transportation</v>
      </c>
      <c r="R4446" s="2">
        <f>VLOOKUP(M4446,[1]ArchetypeScores!E:I,5,FALSE)</f>
        <v>0</v>
      </c>
      <c r="S4446" s="2">
        <f>VLOOKUP(M4446,[1]ArchetypeScores!E:K,7,FALSE)</f>
        <v>0</v>
      </c>
      <c r="T4446" s="2" t="str">
        <f t="shared" si="71"/>
        <v>Not A&amp;R positive</v>
      </c>
    </row>
    <row r="4447" spans="1:20" x14ac:dyDescent="0.3">
      <c r="A4447" s="2" t="s">
        <v>11631</v>
      </c>
      <c r="B4447" s="3" t="s">
        <v>11802</v>
      </c>
      <c r="C4447" s="3" t="s">
        <v>11803</v>
      </c>
      <c r="D4447" s="4">
        <v>6.8000000000000005E-2</v>
      </c>
      <c r="E4447" s="5" t="s">
        <v>1340</v>
      </c>
      <c r="F4447" s="4">
        <v>8.0890000000000004E-2</v>
      </c>
      <c r="G4447" s="6">
        <v>48746</v>
      </c>
      <c r="H4447" s="3" t="s">
        <v>11804</v>
      </c>
      <c r="I4447" s="3" t="s">
        <v>11642</v>
      </c>
      <c r="J4447" s="3"/>
      <c r="K4447" s="5" t="s">
        <v>1097</v>
      </c>
      <c r="L4447" s="5">
        <v>1</v>
      </c>
      <c r="M4447" s="5" t="s">
        <v>1098</v>
      </c>
      <c r="N4447" s="5">
        <f>VLOOKUP(M4447,[1]ArchetypeScores!E:N,10,FALSE)</f>
        <v>1</v>
      </c>
      <c r="O4447" s="5">
        <f>VLOOKUP(M4447,[1]ArchetypeScores!E:O,11,FALSE)</f>
        <v>0</v>
      </c>
      <c r="P4447" s="5">
        <f>VLOOKUP(M4447,[1]ArchetypeScores!E:P,12,FALSE)</f>
        <v>2</v>
      </c>
      <c r="Q4447" s="2" t="str">
        <f>VLOOKUP(M4447,[1]ArchetypeScores!E:W,19,FALSE)</f>
        <v>Energy and water</v>
      </c>
      <c r="R4447" s="2">
        <f>VLOOKUP(M4447,[1]ArchetypeScores!E:I,5,FALSE)</f>
        <v>0</v>
      </c>
      <c r="S4447" s="2">
        <f>VLOOKUP(M4447,[1]ArchetypeScores!E:K,7,FALSE)</f>
        <v>0</v>
      </c>
      <c r="T4447" s="2" t="str">
        <f t="shared" si="71"/>
        <v>Not A&amp;R positive</v>
      </c>
    </row>
    <row r="4448" spans="1:20" x14ac:dyDescent="0.3">
      <c r="A4448" s="2" t="s">
        <v>11631</v>
      </c>
      <c r="B4448" s="3" t="s">
        <v>11805</v>
      </c>
      <c r="C4448" s="3" t="s">
        <v>11806</v>
      </c>
      <c r="D4448" s="4">
        <v>4.7E-2</v>
      </c>
      <c r="E4448" s="5" t="s">
        <v>1340</v>
      </c>
      <c r="F4448" s="4">
        <v>5.5910000000000001E-2</v>
      </c>
      <c r="G4448" s="6">
        <v>48747</v>
      </c>
      <c r="H4448" s="3" t="s">
        <v>11804</v>
      </c>
      <c r="I4448" s="3" t="s">
        <v>11642</v>
      </c>
      <c r="J4448" s="3"/>
      <c r="K4448" s="5" t="s">
        <v>291</v>
      </c>
      <c r="L4448" s="5">
        <v>1</v>
      </c>
      <c r="M4448" s="5" t="s">
        <v>6665</v>
      </c>
      <c r="N4448" s="5">
        <f>VLOOKUP(M4448,[1]ArchetypeScores!E:N,10,FALSE)</f>
        <v>1</v>
      </c>
      <c r="O4448" s="5">
        <f>VLOOKUP(M4448,[1]ArchetypeScores!E:O,11,FALSE)</f>
        <v>0</v>
      </c>
      <c r="P4448" s="5">
        <f>VLOOKUP(M4448,[1]ArchetypeScores!E:P,12,FALSE)</f>
        <v>2</v>
      </c>
      <c r="Q4448" s="2" t="str">
        <f>VLOOKUP(M4448,[1]ArchetypeScores!E:W,19,FALSE)</f>
        <v>Education and training</v>
      </c>
      <c r="R4448" s="2">
        <f>VLOOKUP(M4448,[1]ArchetypeScores!E:I,5,FALSE)</f>
        <v>0</v>
      </c>
      <c r="S4448" s="2">
        <f>VLOOKUP(M4448,[1]ArchetypeScores!E:K,7,FALSE)</f>
        <v>0</v>
      </c>
      <c r="T4448" s="2" t="str">
        <f t="shared" si="71"/>
        <v>Not A&amp;R positive</v>
      </c>
    </row>
    <row r="4449" spans="1:20" x14ac:dyDescent="0.3">
      <c r="A4449" s="2" t="s">
        <v>11631</v>
      </c>
      <c r="B4449" s="3" t="s">
        <v>11807</v>
      </c>
      <c r="C4449" s="3" t="s">
        <v>11808</v>
      </c>
      <c r="D4449" s="4">
        <v>0.123</v>
      </c>
      <c r="E4449" s="5" t="s">
        <v>1340</v>
      </c>
      <c r="F4449" s="4">
        <v>0.14632000000000001</v>
      </c>
      <c r="G4449" s="6">
        <v>48744</v>
      </c>
      <c r="H4449" s="3" t="s">
        <v>11804</v>
      </c>
      <c r="I4449" s="3" t="s">
        <v>11642</v>
      </c>
      <c r="J4449" s="3"/>
      <c r="K4449" s="5" t="s">
        <v>477</v>
      </c>
      <c r="L4449" s="5">
        <v>6</v>
      </c>
      <c r="M4449" s="5" t="s">
        <v>478</v>
      </c>
      <c r="N4449" s="5">
        <f>VLOOKUP(M4449,[1]ArchetypeScores!E:N,10,FALSE)</f>
        <v>1</v>
      </c>
      <c r="O4449" s="5">
        <f>VLOOKUP(M4449,[1]ArchetypeScores!E:O,11,FALSE)</f>
        <v>-2</v>
      </c>
      <c r="P4449" s="5">
        <f>VLOOKUP(M4449,[1]ArchetypeScores!E:P,12,FALSE)</f>
        <v>2</v>
      </c>
      <c r="Q4449" s="2" t="str">
        <f>VLOOKUP(M4449,[1]ArchetypeScores!E:W,19,FALSE)</f>
        <v>Energy and water</v>
      </c>
      <c r="R4449" s="2">
        <f>VLOOKUP(M4449,[1]ArchetypeScores!E:I,5,FALSE)</f>
        <v>0</v>
      </c>
      <c r="S4449" s="2">
        <f>VLOOKUP(M4449,[1]ArchetypeScores!E:K,7,FALSE)</f>
        <v>0</v>
      </c>
      <c r="T4449" s="2" t="str">
        <f t="shared" si="71"/>
        <v>Not A&amp;R positive</v>
      </c>
    </row>
    <row r="4450" spans="1:20" x14ac:dyDescent="0.3">
      <c r="A4450" s="2" t="s">
        <v>11631</v>
      </c>
      <c r="B4450" s="3" t="s">
        <v>11809</v>
      </c>
      <c r="C4450" s="3" t="s">
        <v>11810</v>
      </c>
      <c r="D4450" s="4">
        <v>0.1</v>
      </c>
      <c r="E4450" s="5" t="s">
        <v>1340</v>
      </c>
      <c r="F4450" s="4">
        <v>0.11896</v>
      </c>
      <c r="G4450" s="6">
        <v>48745</v>
      </c>
      <c r="H4450" s="3" t="s">
        <v>11804</v>
      </c>
      <c r="I4450" s="3" t="s">
        <v>11642</v>
      </c>
      <c r="J4450" s="3"/>
      <c r="K4450" s="5" t="s">
        <v>477</v>
      </c>
      <c r="L4450" s="5">
        <v>6</v>
      </c>
      <c r="M4450" s="5" t="s">
        <v>478</v>
      </c>
      <c r="N4450" s="5">
        <f>VLOOKUP(M4450,[1]ArchetypeScores!E:N,10,FALSE)</f>
        <v>1</v>
      </c>
      <c r="O4450" s="5">
        <f>VLOOKUP(M4450,[1]ArchetypeScores!E:O,11,FALSE)</f>
        <v>-2</v>
      </c>
      <c r="P4450" s="5">
        <f>VLOOKUP(M4450,[1]ArchetypeScores!E:P,12,FALSE)</f>
        <v>2</v>
      </c>
      <c r="Q4450" s="2" t="str">
        <f>VLOOKUP(M4450,[1]ArchetypeScores!E:W,19,FALSE)</f>
        <v>Energy and water</v>
      </c>
      <c r="R4450" s="2">
        <f>VLOOKUP(M4450,[1]ArchetypeScores!E:I,5,FALSE)</f>
        <v>0</v>
      </c>
      <c r="S4450" s="2">
        <f>VLOOKUP(M4450,[1]ArchetypeScores!E:K,7,FALSE)</f>
        <v>0</v>
      </c>
      <c r="T4450" s="2" t="str">
        <f t="shared" si="71"/>
        <v>Not A&amp;R positive</v>
      </c>
    </row>
    <row r="4451" spans="1:20" x14ac:dyDescent="0.3">
      <c r="A4451" s="2" t="s">
        <v>11631</v>
      </c>
      <c r="B4451" s="3" t="s">
        <v>11811</v>
      </c>
      <c r="C4451" s="3" t="s">
        <v>11812</v>
      </c>
      <c r="D4451" s="4">
        <v>0.38500000000000001</v>
      </c>
      <c r="E4451" s="5" t="s">
        <v>1340</v>
      </c>
      <c r="F4451" s="4">
        <v>0.46604000000000001</v>
      </c>
      <c r="G4451" s="6">
        <v>48792</v>
      </c>
      <c r="H4451" s="3" t="s">
        <v>11813</v>
      </c>
      <c r="I4451" s="3" t="s">
        <v>11814</v>
      </c>
      <c r="J4451" s="3"/>
      <c r="K4451" s="5" t="s">
        <v>163</v>
      </c>
      <c r="L4451" s="5">
        <v>1</v>
      </c>
      <c r="M4451" s="5" t="s">
        <v>975</v>
      </c>
      <c r="N4451" s="5">
        <f>VLOOKUP(M4451,[1]ArchetypeScores!E:N,10,FALSE)</f>
        <v>0</v>
      </c>
      <c r="O4451" s="5">
        <f>VLOOKUP(M4451,[1]ArchetypeScores!E:O,11,FALSE)</f>
        <v>0</v>
      </c>
      <c r="P4451" s="5">
        <f>VLOOKUP(M4451,[1]ArchetypeScores!E:P,12,FALSE)</f>
        <v>0</v>
      </c>
      <c r="Q4451" s="2" t="str">
        <f>VLOOKUP(M4451,[1]ArchetypeScores!E:W,19,FALSE)</f>
        <v>Other sector</v>
      </c>
      <c r="R4451" s="2">
        <f>VLOOKUP(M4451,[1]ArchetypeScores!E:I,5,FALSE)</f>
        <v>0</v>
      </c>
      <c r="S4451" s="2">
        <f>VLOOKUP(M4451,[1]ArchetypeScores!E:K,7,FALSE)</f>
        <v>0</v>
      </c>
      <c r="T4451" s="2" t="str">
        <f t="shared" si="71"/>
        <v>Not A&amp;R positive</v>
      </c>
    </row>
    <row r="4452" spans="1:20" x14ac:dyDescent="0.3">
      <c r="A4452" s="2" t="s">
        <v>11631</v>
      </c>
      <c r="B4452" s="3" t="s">
        <v>11815</v>
      </c>
      <c r="C4452" s="3" t="s">
        <v>11816</v>
      </c>
      <c r="D4452" s="4">
        <v>6.5000000000000002E-2</v>
      </c>
      <c r="E4452" s="5" t="s">
        <v>1340</v>
      </c>
      <c r="F4452" s="4">
        <v>7.306E-2</v>
      </c>
      <c r="G4452" s="6">
        <v>48820</v>
      </c>
      <c r="H4452" s="3" t="s">
        <v>11817</v>
      </c>
      <c r="I4452" s="3" t="s">
        <v>11818</v>
      </c>
      <c r="J4452" s="3"/>
      <c r="K4452" s="5" t="s">
        <v>38</v>
      </c>
      <c r="L4452" s="5">
        <v>29</v>
      </c>
      <c r="M4452" s="5" t="s">
        <v>316</v>
      </c>
      <c r="N4452" s="5">
        <f>VLOOKUP(M4452,[1]ArchetypeScores!E:N,10,FALSE)</f>
        <v>0</v>
      </c>
      <c r="O4452" s="5">
        <f>VLOOKUP(M4452,[1]ArchetypeScores!E:O,11,FALSE)</f>
        <v>-1</v>
      </c>
      <c r="P4452" s="5">
        <f>VLOOKUP(M4452,[1]ArchetypeScores!E:P,12,FALSE)</f>
        <v>0</v>
      </c>
      <c r="Q4452" s="2" t="str">
        <f>VLOOKUP(M4452,[1]ArchetypeScores!E:W,19,FALSE)</f>
        <v>Other sector</v>
      </c>
      <c r="R4452" s="2">
        <f>VLOOKUP(M4452,[1]ArchetypeScores!E:I,5,FALSE)</f>
        <v>0</v>
      </c>
      <c r="S4452" s="2">
        <f>VLOOKUP(M4452,[1]ArchetypeScores!E:K,7,FALSE)</f>
        <v>0</v>
      </c>
      <c r="T4452" s="2" t="str">
        <f t="shared" si="71"/>
        <v>Not A&amp;R positive</v>
      </c>
    </row>
    <row r="4453" spans="1:20" x14ac:dyDescent="0.3">
      <c r="A4453" s="2" t="s">
        <v>11631</v>
      </c>
      <c r="B4453" s="3" t="s">
        <v>11819</v>
      </c>
      <c r="C4453" s="3" t="s">
        <v>11820</v>
      </c>
      <c r="D4453" s="4"/>
      <c r="E4453" s="5" t="s">
        <v>1340</v>
      </c>
      <c r="F4453" s="4">
        <v>0</v>
      </c>
      <c r="G4453" s="6">
        <v>48846</v>
      </c>
      <c r="H4453" s="3" t="s">
        <v>11821</v>
      </c>
      <c r="I4453" s="3" t="s">
        <v>11822</v>
      </c>
      <c r="J4453" s="3"/>
      <c r="K4453" s="5" t="s">
        <v>38</v>
      </c>
      <c r="L4453" s="5">
        <v>13</v>
      </c>
      <c r="M4453" s="5" t="s">
        <v>39</v>
      </c>
      <c r="N4453" s="5">
        <f>VLOOKUP(M4453,[1]ArchetypeScores!E:N,10,FALSE)</f>
        <v>0</v>
      </c>
      <c r="O4453" s="5">
        <f>VLOOKUP(M4453,[1]ArchetypeScores!E:O,11,FALSE)</f>
        <v>-2</v>
      </c>
      <c r="P4453" s="5">
        <f>VLOOKUP(M4453,[1]ArchetypeScores!E:P,12,FALSE)</f>
        <v>0</v>
      </c>
      <c r="Q4453" s="2" t="str">
        <f>VLOOKUP(M4453,[1]ArchetypeScores!E:W,19,FALSE)</f>
        <v>Industrials - transportation</v>
      </c>
      <c r="R4453" s="2">
        <f>VLOOKUP(M4453,[1]ArchetypeScores!E:I,5,FALSE)</f>
        <v>0</v>
      </c>
      <c r="S4453" s="2">
        <f>VLOOKUP(M4453,[1]ArchetypeScores!E:K,7,FALSE)</f>
        <v>0</v>
      </c>
      <c r="T4453" s="2" t="str">
        <f t="shared" si="71"/>
        <v>Not A&amp;R positive</v>
      </c>
    </row>
    <row r="4454" spans="1:20" x14ac:dyDescent="0.3">
      <c r="A4454" s="2" t="s">
        <v>11631</v>
      </c>
      <c r="B4454" s="3" t="s">
        <v>11823</v>
      </c>
      <c r="C4454" s="3" t="s">
        <v>11824</v>
      </c>
      <c r="D4454" s="4">
        <v>6.9000000000000006E-2</v>
      </c>
      <c r="E4454" s="5" t="s">
        <v>1340</v>
      </c>
      <c r="F4454" s="4">
        <v>8.208E-2</v>
      </c>
      <c r="G4454" s="6">
        <v>48743</v>
      </c>
      <c r="H4454" s="3" t="s">
        <v>11825</v>
      </c>
      <c r="I4454" s="3" t="s">
        <v>11642</v>
      </c>
      <c r="J4454" s="3"/>
      <c r="K4454" s="5" t="s">
        <v>214</v>
      </c>
      <c r="L4454" s="5">
        <v>1</v>
      </c>
      <c r="M4454" s="5" t="s">
        <v>215</v>
      </c>
      <c r="N4454" s="5">
        <f>VLOOKUP(M4454,[1]ArchetypeScores!E:N,10,FALSE)</f>
        <v>1</v>
      </c>
      <c r="O4454" s="5">
        <f>VLOOKUP(M4454,[1]ArchetypeScores!E:O,11,FALSE)</f>
        <v>0</v>
      </c>
      <c r="P4454" s="5">
        <f>VLOOKUP(M4454,[1]ArchetypeScores!E:P,12,FALSE)</f>
        <v>1</v>
      </c>
      <c r="Q4454" s="2" t="str">
        <f>VLOOKUP(M4454,[1]ArchetypeScores!E:W,19,FALSE)</f>
        <v>Health care</v>
      </c>
      <c r="R4454" s="2">
        <f>VLOOKUP(M4454,[1]ArchetypeScores!E:I,5,FALSE)</f>
        <v>0</v>
      </c>
      <c r="S4454" s="2">
        <f>VLOOKUP(M4454,[1]ArchetypeScores!E:K,7,FALSE)</f>
        <v>1</v>
      </c>
      <c r="T4454" s="2" t="str">
        <f t="shared" si="71"/>
        <v>Indirect only</v>
      </c>
    </row>
    <row r="4455" spans="1:20" x14ac:dyDescent="0.3">
      <c r="A4455" s="2" t="s">
        <v>11631</v>
      </c>
      <c r="B4455" s="3" t="s">
        <v>11826</v>
      </c>
      <c r="C4455" s="3" t="s">
        <v>11827</v>
      </c>
      <c r="D4455" s="4">
        <v>0.05</v>
      </c>
      <c r="E4455" s="5" t="s">
        <v>1340</v>
      </c>
      <c r="F4455" s="4">
        <v>5.4899999999999997E-2</v>
      </c>
      <c r="G4455" s="6">
        <v>48823</v>
      </c>
      <c r="H4455" s="3" t="s">
        <v>11695</v>
      </c>
      <c r="I4455" s="3"/>
      <c r="J4455" s="3"/>
      <c r="K4455" s="5" t="s">
        <v>269</v>
      </c>
      <c r="L4455" s="5">
        <v>2</v>
      </c>
      <c r="M4455" s="5" t="s">
        <v>3963</v>
      </c>
      <c r="N4455" s="5">
        <f>VLOOKUP(M4455,[1]ArchetypeScores!E:N,10,FALSE)</f>
        <v>1</v>
      </c>
      <c r="O4455" s="5">
        <f>VLOOKUP(M4455,[1]ArchetypeScores!E:O,11,FALSE)</f>
        <v>-1</v>
      </c>
      <c r="P4455" s="5">
        <f>VLOOKUP(M4455,[1]ArchetypeScores!E:P,12,FALSE)</f>
        <v>0</v>
      </c>
      <c r="Q4455" s="2" t="str">
        <f>VLOOKUP(M4455,[1]ArchetypeScores!E:W,19,FALSE)</f>
        <v>Untargeted</v>
      </c>
      <c r="R4455" s="2">
        <f>VLOOKUP(M4455,[1]ArchetypeScores!E:I,5,FALSE)</f>
        <v>0</v>
      </c>
      <c r="S4455" s="2">
        <f>VLOOKUP(M4455,[1]ArchetypeScores!E:K,7,FALSE)</f>
        <v>0</v>
      </c>
      <c r="T4455" s="2" t="str">
        <f t="shared" si="71"/>
        <v>Not A&amp;R positive</v>
      </c>
    </row>
    <row r="4456" spans="1:20" x14ac:dyDescent="0.3">
      <c r="A4456" s="2" t="s">
        <v>11631</v>
      </c>
      <c r="B4456" s="3" t="s">
        <v>11828</v>
      </c>
      <c r="C4456" s="3" t="s">
        <v>11829</v>
      </c>
      <c r="D4456" s="4"/>
      <c r="E4456" s="5" t="s">
        <v>1340</v>
      </c>
      <c r="F4456" s="4">
        <v>0</v>
      </c>
      <c r="G4456" s="6">
        <v>48856</v>
      </c>
      <c r="H4456" s="3" t="s">
        <v>11711</v>
      </c>
      <c r="I4456" s="3" t="s">
        <v>11712</v>
      </c>
      <c r="J4456" s="3"/>
      <c r="K4456" s="5" t="s">
        <v>84</v>
      </c>
      <c r="L4456" s="5">
        <v>1</v>
      </c>
      <c r="M4456" s="5" t="s">
        <v>517</v>
      </c>
      <c r="N4456" s="5">
        <f>VLOOKUP(M4456,[1]ArchetypeScores!E:N,10,FALSE)</f>
        <v>0</v>
      </c>
      <c r="O4456" s="5">
        <f>VLOOKUP(M4456,[1]ArchetypeScores!E:O,11,FALSE)</f>
        <v>-1</v>
      </c>
      <c r="P4456" s="5">
        <f>VLOOKUP(M4456,[1]ArchetypeScores!E:P,12,FALSE)</f>
        <v>0</v>
      </c>
      <c r="Q4456" s="2" t="str">
        <f>VLOOKUP(M4456,[1]ArchetypeScores!E:W,19,FALSE)</f>
        <v>Untargeted</v>
      </c>
      <c r="R4456" s="2">
        <f>VLOOKUP(M4456,[1]ArchetypeScores!E:I,5,FALSE)</f>
        <v>0</v>
      </c>
      <c r="S4456" s="2">
        <f>VLOOKUP(M4456,[1]ArchetypeScores!E:K,7,FALSE)</f>
        <v>0</v>
      </c>
      <c r="T4456" s="2" t="str">
        <f t="shared" si="71"/>
        <v>Not A&amp;R positive</v>
      </c>
    </row>
    <row r="4457" spans="1:20" x14ac:dyDescent="0.3">
      <c r="A4457" s="2" t="s">
        <v>11631</v>
      </c>
      <c r="B4457" s="3" t="s">
        <v>11830</v>
      </c>
      <c r="C4457" s="3" t="s">
        <v>11831</v>
      </c>
      <c r="D4457" s="4"/>
      <c r="E4457" s="5" t="s">
        <v>1340</v>
      </c>
      <c r="F4457" s="4">
        <v>0</v>
      </c>
      <c r="G4457" s="6">
        <v>48855</v>
      </c>
      <c r="H4457" s="3" t="s">
        <v>11711</v>
      </c>
      <c r="I4457" s="3" t="s">
        <v>11712</v>
      </c>
      <c r="J4457" s="3"/>
      <c r="K4457" s="5" t="s">
        <v>57</v>
      </c>
      <c r="L4457" s="5">
        <v>29</v>
      </c>
      <c r="M4457" s="5" t="s">
        <v>58</v>
      </c>
      <c r="N4457" s="5">
        <f>VLOOKUP(M4457,[1]ArchetypeScores!E:N,10,FALSE)</f>
        <v>0</v>
      </c>
      <c r="O4457" s="5">
        <f>VLOOKUP(M4457,[1]ArchetypeScores!E:O,11,FALSE)</f>
        <v>-1</v>
      </c>
      <c r="P4457" s="5">
        <f>VLOOKUP(M4457,[1]ArchetypeScores!E:P,12,FALSE)</f>
        <v>0</v>
      </c>
      <c r="Q4457" s="2" t="str">
        <f>VLOOKUP(M4457,[1]ArchetypeScores!E:W,19,FALSE)</f>
        <v>Untargeted</v>
      </c>
      <c r="R4457" s="2">
        <f>VLOOKUP(M4457,[1]ArchetypeScores!E:I,5,FALSE)</f>
        <v>0</v>
      </c>
      <c r="S4457" s="2">
        <f>VLOOKUP(M4457,[1]ArchetypeScores!E:K,7,FALSE)</f>
        <v>0</v>
      </c>
      <c r="T4457" s="2" t="str">
        <f t="shared" si="71"/>
        <v>Not A&amp;R positive</v>
      </c>
    </row>
    <row r="4458" spans="1:20" x14ac:dyDescent="0.3">
      <c r="A4458" s="2" t="s">
        <v>11631</v>
      </c>
      <c r="B4458" s="3" t="s">
        <v>11832</v>
      </c>
      <c r="C4458" s="3" t="s">
        <v>11833</v>
      </c>
      <c r="D4458" s="4">
        <v>4</v>
      </c>
      <c r="E4458" s="5" t="s">
        <v>1340</v>
      </c>
      <c r="F4458" s="4">
        <v>4.69468</v>
      </c>
      <c r="G4458" s="6">
        <v>48761</v>
      </c>
      <c r="H4458" s="3" t="s">
        <v>11834</v>
      </c>
      <c r="I4458" s="3"/>
      <c r="J4458" s="3"/>
      <c r="K4458" s="5" t="s">
        <v>57</v>
      </c>
      <c r="L4458" s="5">
        <v>29</v>
      </c>
      <c r="M4458" s="5" t="s">
        <v>58</v>
      </c>
      <c r="N4458" s="5">
        <f>VLOOKUP(M4458,[1]ArchetypeScores!E:N,10,FALSE)</f>
        <v>0</v>
      </c>
      <c r="O4458" s="5">
        <f>VLOOKUP(M4458,[1]ArchetypeScores!E:O,11,FALSE)</f>
        <v>-1</v>
      </c>
      <c r="P4458" s="5">
        <f>VLOOKUP(M4458,[1]ArchetypeScores!E:P,12,FALSE)</f>
        <v>0</v>
      </c>
      <c r="Q4458" s="2" t="str">
        <f>VLOOKUP(M4458,[1]ArchetypeScores!E:W,19,FALSE)</f>
        <v>Untargeted</v>
      </c>
      <c r="R4458" s="2">
        <f>VLOOKUP(M4458,[1]ArchetypeScores!E:I,5,FALSE)</f>
        <v>0</v>
      </c>
      <c r="S4458" s="2">
        <f>VLOOKUP(M4458,[1]ArchetypeScores!E:K,7,FALSE)</f>
        <v>0</v>
      </c>
      <c r="T4458" s="2" t="str">
        <f t="shared" si="71"/>
        <v>Not A&amp;R positive</v>
      </c>
    </row>
    <row r="4459" spans="1:20" x14ac:dyDescent="0.3">
      <c r="A4459" s="2" t="s">
        <v>11631</v>
      </c>
      <c r="B4459" s="3" t="s">
        <v>11835</v>
      </c>
      <c r="C4459" s="3" t="s">
        <v>11836</v>
      </c>
      <c r="D4459" s="4">
        <v>0.40300000000000002</v>
      </c>
      <c r="E4459" s="5" t="s">
        <v>1340</v>
      </c>
      <c r="F4459" s="4">
        <v>0.46665000000000001</v>
      </c>
      <c r="G4459" s="6">
        <v>48790</v>
      </c>
      <c r="H4459" s="3" t="s">
        <v>11837</v>
      </c>
      <c r="I4459" s="3" t="s">
        <v>11838</v>
      </c>
      <c r="J4459" s="3"/>
      <c r="K4459" s="5" t="s">
        <v>38</v>
      </c>
      <c r="L4459" s="5">
        <v>13</v>
      </c>
      <c r="M4459" s="5" t="s">
        <v>39</v>
      </c>
      <c r="N4459" s="5">
        <f>VLOOKUP(M4459,[1]ArchetypeScores!E:N,10,FALSE)</f>
        <v>0</v>
      </c>
      <c r="O4459" s="5">
        <f>VLOOKUP(M4459,[1]ArchetypeScores!E:O,11,FALSE)</f>
        <v>-2</v>
      </c>
      <c r="P4459" s="5">
        <f>VLOOKUP(M4459,[1]ArchetypeScores!E:P,12,FALSE)</f>
        <v>0</v>
      </c>
      <c r="Q4459" s="2" t="str">
        <f>VLOOKUP(M4459,[1]ArchetypeScores!E:W,19,FALSE)</f>
        <v>Industrials - transportation</v>
      </c>
      <c r="R4459" s="2">
        <f>VLOOKUP(M4459,[1]ArchetypeScores!E:I,5,FALSE)</f>
        <v>0</v>
      </c>
      <c r="S4459" s="2">
        <f>VLOOKUP(M4459,[1]ArchetypeScores!E:K,7,FALSE)</f>
        <v>0</v>
      </c>
      <c r="T4459" s="2" t="str">
        <f t="shared" si="71"/>
        <v>Not A&amp;R positive</v>
      </c>
    </row>
    <row r="4460" spans="1:20" x14ac:dyDescent="0.3">
      <c r="A4460" s="2" t="s">
        <v>11631</v>
      </c>
      <c r="B4460" s="3" t="s">
        <v>11839</v>
      </c>
      <c r="C4460" s="3" t="s">
        <v>11840</v>
      </c>
      <c r="D4460" s="4"/>
      <c r="E4460" s="5" t="s">
        <v>1340</v>
      </c>
      <c r="F4460" s="4">
        <v>0</v>
      </c>
      <c r="G4460" s="6">
        <v>48859</v>
      </c>
      <c r="H4460" s="3" t="s">
        <v>11719</v>
      </c>
      <c r="I4460" s="3"/>
      <c r="J4460" s="3"/>
      <c r="K4460" s="5" t="s">
        <v>57</v>
      </c>
      <c r="L4460" s="5">
        <v>29</v>
      </c>
      <c r="M4460" s="5" t="s">
        <v>58</v>
      </c>
      <c r="N4460" s="5">
        <f>VLOOKUP(M4460,[1]ArchetypeScores!E:N,10,FALSE)</f>
        <v>0</v>
      </c>
      <c r="O4460" s="5">
        <f>VLOOKUP(M4460,[1]ArchetypeScores!E:O,11,FALSE)</f>
        <v>-1</v>
      </c>
      <c r="P4460" s="5">
        <f>VLOOKUP(M4460,[1]ArchetypeScores!E:P,12,FALSE)</f>
        <v>0</v>
      </c>
      <c r="Q4460" s="2" t="str">
        <f>VLOOKUP(M4460,[1]ArchetypeScores!E:W,19,FALSE)</f>
        <v>Untargeted</v>
      </c>
      <c r="R4460" s="2">
        <f>VLOOKUP(M4460,[1]ArchetypeScores!E:I,5,FALSE)</f>
        <v>0</v>
      </c>
      <c r="S4460" s="2">
        <f>VLOOKUP(M4460,[1]ArchetypeScores!E:K,7,FALSE)</f>
        <v>0</v>
      </c>
      <c r="T4460" s="2" t="str">
        <f t="shared" si="71"/>
        <v>Not A&amp;R positive</v>
      </c>
    </row>
    <row r="4461" spans="1:20" x14ac:dyDescent="0.3">
      <c r="A4461" s="2" t="s">
        <v>11631</v>
      </c>
      <c r="B4461" s="3" t="s">
        <v>11839</v>
      </c>
      <c r="C4461" s="3" t="s">
        <v>11841</v>
      </c>
      <c r="D4461" s="4"/>
      <c r="E4461" s="5" t="s">
        <v>1340</v>
      </c>
      <c r="F4461" s="4">
        <v>0</v>
      </c>
      <c r="G4461" s="6">
        <v>48863</v>
      </c>
      <c r="H4461" s="3" t="s">
        <v>11842</v>
      </c>
      <c r="I4461" s="3"/>
      <c r="J4461" s="3"/>
      <c r="K4461" s="5" t="s">
        <v>57</v>
      </c>
      <c r="L4461" s="5">
        <v>29</v>
      </c>
      <c r="M4461" s="5" t="s">
        <v>58</v>
      </c>
      <c r="N4461" s="5">
        <f>VLOOKUP(M4461,[1]ArchetypeScores!E:N,10,FALSE)</f>
        <v>0</v>
      </c>
      <c r="O4461" s="5">
        <f>VLOOKUP(M4461,[1]ArchetypeScores!E:O,11,FALSE)</f>
        <v>-1</v>
      </c>
      <c r="P4461" s="5">
        <f>VLOOKUP(M4461,[1]ArchetypeScores!E:P,12,FALSE)</f>
        <v>0</v>
      </c>
      <c r="Q4461" s="2" t="str">
        <f>VLOOKUP(M4461,[1]ArchetypeScores!E:W,19,FALSE)</f>
        <v>Untargeted</v>
      </c>
      <c r="R4461" s="2">
        <f>VLOOKUP(M4461,[1]ArchetypeScores!E:I,5,FALSE)</f>
        <v>0</v>
      </c>
      <c r="S4461" s="2">
        <f>VLOOKUP(M4461,[1]ArchetypeScores!E:K,7,FALSE)</f>
        <v>0</v>
      </c>
      <c r="T4461" s="2" t="str">
        <f t="shared" si="71"/>
        <v>Not A&amp;R positive</v>
      </c>
    </row>
    <row r="4462" spans="1:20" x14ac:dyDescent="0.3">
      <c r="A4462" s="2" t="s">
        <v>11631</v>
      </c>
      <c r="B4462" s="3" t="s">
        <v>11839</v>
      </c>
      <c r="C4462" s="3" t="s">
        <v>11843</v>
      </c>
      <c r="D4462" s="4"/>
      <c r="E4462" s="5" t="s">
        <v>1340</v>
      </c>
      <c r="F4462" s="4">
        <v>0</v>
      </c>
      <c r="G4462" s="6">
        <v>48866</v>
      </c>
      <c r="H4462" s="3" t="s">
        <v>11844</v>
      </c>
      <c r="I4462" s="3"/>
      <c r="J4462" s="3"/>
      <c r="K4462" s="5" t="s">
        <v>57</v>
      </c>
      <c r="L4462" s="5">
        <v>29</v>
      </c>
      <c r="M4462" s="5" t="s">
        <v>58</v>
      </c>
      <c r="N4462" s="5">
        <f>VLOOKUP(M4462,[1]ArchetypeScores!E:N,10,FALSE)</f>
        <v>0</v>
      </c>
      <c r="O4462" s="5">
        <f>VLOOKUP(M4462,[1]ArchetypeScores!E:O,11,FALSE)</f>
        <v>-1</v>
      </c>
      <c r="P4462" s="5">
        <f>VLOOKUP(M4462,[1]ArchetypeScores!E:P,12,FALSE)</f>
        <v>0</v>
      </c>
      <c r="Q4462" s="2" t="str">
        <f>VLOOKUP(M4462,[1]ArchetypeScores!E:W,19,FALSE)</f>
        <v>Untargeted</v>
      </c>
      <c r="R4462" s="2">
        <f>VLOOKUP(M4462,[1]ArchetypeScores!E:I,5,FALSE)</f>
        <v>0</v>
      </c>
      <c r="S4462" s="2">
        <f>VLOOKUP(M4462,[1]ArchetypeScores!E:K,7,FALSE)</f>
        <v>0</v>
      </c>
      <c r="T4462" s="2" t="str">
        <f t="shared" si="71"/>
        <v>Not A&amp;R positive</v>
      </c>
    </row>
    <row r="4463" spans="1:20" ht="20.399999999999999" x14ac:dyDescent="0.3">
      <c r="A4463" s="2" t="s">
        <v>11631</v>
      </c>
      <c r="B4463" s="7" t="s">
        <v>11845</v>
      </c>
      <c r="C4463" s="3" t="s">
        <v>11846</v>
      </c>
      <c r="D4463" s="4"/>
      <c r="E4463" s="5" t="s">
        <v>1340</v>
      </c>
      <c r="F4463" s="4">
        <v>0</v>
      </c>
      <c r="G4463" s="6">
        <v>48875</v>
      </c>
      <c r="H4463" s="3" t="s">
        <v>11637</v>
      </c>
      <c r="I4463" s="3" t="s">
        <v>11638</v>
      </c>
      <c r="J4463" s="3"/>
      <c r="K4463" s="5" t="s">
        <v>38</v>
      </c>
      <c r="L4463" s="5">
        <v>1</v>
      </c>
      <c r="M4463" s="5" t="s">
        <v>43</v>
      </c>
      <c r="N4463" s="5">
        <f>VLOOKUP(M4463,[1]ArchetypeScores!E:N,10,FALSE)</f>
        <v>0</v>
      </c>
      <c r="O4463" s="5">
        <f>VLOOKUP(M4463,[1]ArchetypeScores!E:O,11,FALSE)</f>
        <v>-1</v>
      </c>
      <c r="P4463" s="5">
        <f>VLOOKUP(M4463,[1]ArchetypeScores!E:P,12,FALSE)</f>
        <v>0</v>
      </c>
      <c r="Q4463" s="2" t="str">
        <f>VLOOKUP(M4463,[1]ArchetypeScores!E:W,19,FALSE)</f>
        <v>Consumer (including agriculture and tourism)</v>
      </c>
      <c r="R4463" s="2">
        <f>VLOOKUP(M4463,[1]ArchetypeScores!E:I,5,FALSE)</f>
        <v>0</v>
      </c>
      <c r="S4463" s="2">
        <f>VLOOKUP(M4463,[1]ArchetypeScores!E:K,7,FALSE)</f>
        <v>0</v>
      </c>
      <c r="T4463" s="2" t="str">
        <f t="shared" si="71"/>
        <v>Not A&amp;R positive</v>
      </c>
    </row>
    <row r="4464" spans="1:20" x14ac:dyDescent="0.3">
      <c r="A4464" s="2" t="s">
        <v>11631</v>
      </c>
      <c r="B4464" s="3" t="s">
        <v>11847</v>
      </c>
      <c r="C4464" s="3" t="s">
        <v>11848</v>
      </c>
      <c r="D4464" s="4">
        <v>0.2</v>
      </c>
      <c r="E4464" s="5" t="s">
        <v>1340</v>
      </c>
      <c r="F4464" s="4">
        <v>0.24357999999999999</v>
      </c>
      <c r="G4464" s="6">
        <v>48799</v>
      </c>
      <c r="H4464" s="3" t="s">
        <v>11849</v>
      </c>
      <c r="I4464" s="3"/>
      <c r="J4464" s="3"/>
      <c r="K4464" s="5" t="s">
        <v>57</v>
      </c>
      <c r="L4464" s="5">
        <v>29</v>
      </c>
      <c r="M4464" s="5" t="s">
        <v>58</v>
      </c>
      <c r="N4464" s="5">
        <f>VLOOKUP(M4464,[1]ArchetypeScores!E:N,10,FALSE)</f>
        <v>0</v>
      </c>
      <c r="O4464" s="5">
        <f>VLOOKUP(M4464,[1]ArchetypeScores!E:O,11,FALSE)</f>
        <v>-1</v>
      </c>
      <c r="P4464" s="5">
        <f>VLOOKUP(M4464,[1]ArchetypeScores!E:P,12,FALSE)</f>
        <v>0</v>
      </c>
      <c r="Q4464" s="2" t="str">
        <f>VLOOKUP(M4464,[1]ArchetypeScores!E:W,19,FALSE)</f>
        <v>Untargeted</v>
      </c>
      <c r="R4464" s="2">
        <f>VLOOKUP(M4464,[1]ArchetypeScores!E:I,5,FALSE)</f>
        <v>0</v>
      </c>
      <c r="S4464" s="2">
        <f>VLOOKUP(M4464,[1]ArchetypeScores!E:K,7,FALSE)</f>
        <v>0</v>
      </c>
      <c r="T4464" s="2" t="str">
        <f t="shared" si="71"/>
        <v>Not A&amp;R positive</v>
      </c>
    </row>
    <row r="4465" spans="1:20" x14ac:dyDescent="0.3">
      <c r="A4465" s="2" t="s">
        <v>11631</v>
      </c>
      <c r="B4465" s="3" t="s">
        <v>11850</v>
      </c>
      <c r="C4465" s="3" t="s">
        <v>11851</v>
      </c>
      <c r="D4465" s="4"/>
      <c r="E4465" s="5" t="s">
        <v>1340</v>
      </c>
      <c r="F4465" s="4">
        <v>0</v>
      </c>
      <c r="G4465" s="6">
        <v>48862</v>
      </c>
      <c r="H4465" s="3" t="s">
        <v>11852</v>
      </c>
      <c r="I4465" s="3"/>
      <c r="J4465" s="3"/>
      <c r="K4465" s="5" t="s">
        <v>57</v>
      </c>
      <c r="L4465" s="5">
        <v>29</v>
      </c>
      <c r="M4465" s="5" t="s">
        <v>58</v>
      </c>
      <c r="N4465" s="5">
        <f>VLOOKUP(M4465,[1]ArchetypeScores!E:N,10,FALSE)</f>
        <v>0</v>
      </c>
      <c r="O4465" s="5">
        <f>VLOOKUP(M4465,[1]ArchetypeScores!E:O,11,FALSE)</f>
        <v>-1</v>
      </c>
      <c r="P4465" s="5">
        <f>VLOOKUP(M4465,[1]ArchetypeScores!E:P,12,FALSE)</f>
        <v>0</v>
      </c>
      <c r="Q4465" s="2" t="str">
        <f>VLOOKUP(M4465,[1]ArchetypeScores!E:W,19,FALSE)</f>
        <v>Untargeted</v>
      </c>
      <c r="R4465" s="2">
        <f>VLOOKUP(M4465,[1]ArchetypeScores!E:I,5,FALSE)</f>
        <v>0</v>
      </c>
      <c r="S4465" s="2">
        <f>VLOOKUP(M4465,[1]ArchetypeScores!E:K,7,FALSE)</f>
        <v>0</v>
      </c>
      <c r="T4465" s="2" t="str">
        <f t="shared" si="71"/>
        <v>Not A&amp;R positive</v>
      </c>
    </row>
    <row r="4466" spans="1:20" x14ac:dyDescent="0.3">
      <c r="A4466" s="2" t="s">
        <v>11631</v>
      </c>
      <c r="B4466" s="3" t="s">
        <v>11853</v>
      </c>
      <c r="C4466" s="3" t="s">
        <v>11854</v>
      </c>
      <c r="D4466" s="4"/>
      <c r="E4466" s="5" t="s">
        <v>1340</v>
      </c>
      <c r="F4466" s="4">
        <v>0</v>
      </c>
      <c r="G4466" s="6">
        <v>48853</v>
      </c>
      <c r="H4466" s="3" t="s">
        <v>11711</v>
      </c>
      <c r="I4466" s="3" t="s">
        <v>11712</v>
      </c>
      <c r="J4466" s="3"/>
      <c r="K4466" s="5" t="s">
        <v>1072</v>
      </c>
      <c r="L4466" s="5">
        <v>1</v>
      </c>
      <c r="M4466" s="5" t="s">
        <v>1922</v>
      </c>
      <c r="N4466" s="5">
        <f>VLOOKUP(M4466,[1]ArchetypeScores!E:N,10,FALSE)</f>
        <v>0</v>
      </c>
      <c r="O4466" s="5">
        <f>VLOOKUP(M4466,[1]ArchetypeScores!E:O,11,FALSE)</f>
        <v>-1</v>
      </c>
      <c r="P4466" s="5">
        <f>VLOOKUP(M4466,[1]ArchetypeScores!E:P,12,FALSE)</f>
        <v>0</v>
      </c>
      <c r="Q4466" s="2" t="str">
        <f>VLOOKUP(M4466,[1]ArchetypeScores!E:W,19,FALSE)</f>
        <v>Untargeted</v>
      </c>
      <c r="R4466" s="2">
        <f>VLOOKUP(M4466,[1]ArchetypeScores!E:I,5,FALSE)</f>
        <v>0</v>
      </c>
      <c r="S4466" s="2">
        <f>VLOOKUP(M4466,[1]ArchetypeScores!E:K,7,FALSE)</f>
        <v>0</v>
      </c>
      <c r="T4466" s="2" t="str">
        <f t="shared" si="71"/>
        <v>Not A&amp;R positive</v>
      </c>
    </row>
    <row r="4467" spans="1:20" x14ac:dyDescent="0.3">
      <c r="A4467" s="2" t="s">
        <v>11631</v>
      </c>
      <c r="B4467" s="3" t="s">
        <v>11855</v>
      </c>
      <c r="C4467" s="3" t="s">
        <v>11856</v>
      </c>
      <c r="D4467" s="4">
        <v>0.08</v>
      </c>
      <c r="E4467" s="5" t="s">
        <v>1340</v>
      </c>
      <c r="F4467" s="4">
        <v>9.5170000000000005E-2</v>
      </c>
      <c r="G4467" s="6">
        <v>48742</v>
      </c>
      <c r="H4467" s="3" t="s">
        <v>11857</v>
      </c>
      <c r="I4467" s="3" t="s">
        <v>11642</v>
      </c>
      <c r="J4467" s="3"/>
      <c r="K4467" s="5" t="s">
        <v>214</v>
      </c>
      <c r="L4467" s="5">
        <v>4</v>
      </c>
      <c r="M4467" s="5" t="s">
        <v>560</v>
      </c>
      <c r="N4467" s="5">
        <f>VLOOKUP(M4467,[1]ArchetypeScores!E:N,10,FALSE)</f>
        <v>1</v>
      </c>
      <c r="O4467" s="5">
        <f>VLOOKUP(M4467,[1]ArchetypeScores!E:O,11,FALSE)</f>
        <v>0</v>
      </c>
      <c r="P4467" s="5">
        <f>VLOOKUP(M4467,[1]ArchetypeScores!E:P,12,FALSE)</f>
        <v>0</v>
      </c>
      <c r="Q4467" s="2" t="str">
        <f>VLOOKUP(M4467,[1]ArchetypeScores!E:W,19,FALSE)</f>
        <v>Other sector</v>
      </c>
      <c r="R4467" s="2">
        <f>VLOOKUP(M4467,[1]ArchetypeScores!E:I,5,FALSE)</f>
        <v>0</v>
      </c>
      <c r="S4467" s="2">
        <f>VLOOKUP(M4467,[1]ArchetypeScores!E:K,7,FALSE)</f>
        <v>0</v>
      </c>
      <c r="T4467" s="2" t="str">
        <f t="shared" si="71"/>
        <v>Not A&amp;R positive</v>
      </c>
    </row>
    <row r="4468" spans="1:20" x14ac:dyDescent="0.3">
      <c r="A4468" s="2" t="s">
        <v>11631</v>
      </c>
      <c r="B4468" s="3" t="s">
        <v>11858</v>
      </c>
      <c r="C4468" s="3" t="s">
        <v>11859</v>
      </c>
      <c r="D4468" s="4">
        <v>8.5</v>
      </c>
      <c r="E4468" s="5" t="s">
        <v>1340</v>
      </c>
      <c r="F4468" s="4">
        <v>10.238250000000001</v>
      </c>
      <c r="G4468" s="6">
        <v>48760</v>
      </c>
      <c r="H4468" s="3" t="s">
        <v>11860</v>
      </c>
      <c r="I4468" s="3"/>
      <c r="J4468" s="3"/>
      <c r="K4468" s="5" t="s">
        <v>163</v>
      </c>
      <c r="L4468" s="5">
        <v>3</v>
      </c>
      <c r="M4468" s="5" t="s">
        <v>164</v>
      </c>
      <c r="N4468" s="5">
        <f>VLOOKUP(M4468,[1]ArchetypeScores!E:N,10,FALSE)</f>
        <v>0</v>
      </c>
      <c r="O4468" s="5">
        <f>VLOOKUP(M4468,[1]ArchetypeScores!E:O,11,FALSE)</f>
        <v>0</v>
      </c>
      <c r="P4468" s="5">
        <f>VLOOKUP(M4468,[1]ArchetypeScores!E:P,12,FALSE)</f>
        <v>0</v>
      </c>
      <c r="Q4468" s="2" t="str">
        <f>VLOOKUP(M4468,[1]ArchetypeScores!E:W,19,FALSE)</f>
        <v>Education and training</v>
      </c>
      <c r="R4468" s="2">
        <f>VLOOKUP(M4468,[1]ArchetypeScores!E:I,5,FALSE)</f>
        <v>0</v>
      </c>
      <c r="S4468" s="2">
        <f>VLOOKUP(M4468,[1]ArchetypeScores!E:K,7,FALSE)</f>
        <v>0</v>
      </c>
      <c r="T4468" s="2" t="str">
        <f t="shared" si="71"/>
        <v>Not A&amp;R positive</v>
      </c>
    </row>
    <row r="4469" spans="1:20" x14ac:dyDescent="0.3">
      <c r="A4469" s="2" t="s">
        <v>11631</v>
      </c>
      <c r="B4469" s="3" t="s">
        <v>11642</v>
      </c>
      <c r="C4469" s="3" t="s">
        <v>11861</v>
      </c>
      <c r="D4469" s="4">
        <v>15.946</v>
      </c>
      <c r="E4469" s="5" t="s">
        <v>1340</v>
      </c>
      <c r="F4469" s="4">
        <v>18.763660000000002</v>
      </c>
      <c r="G4469" s="6">
        <v>48741</v>
      </c>
      <c r="H4469" s="3" t="s">
        <v>11862</v>
      </c>
      <c r="I4469" s="3"/>
      <c r="J4469" s="3"/>
      <c r="K4469" s="5" t="s">
        <v>196</v>
      </c>
      <c r="L4469" s="5" t="s">
        <v>112</v>
      </c>
      <c r="M4469" s="5" t="s">
        <v>621</v>
      </c>
      <c r="N4469" s="5">
        <f>VLOOKUP(M4469,[1]ArchetypeScores!E:N,10,FALSE)</f>
        <v>1</v>
      </c>
      <c r="O4469" s="5">
        <f>VLOOKUP(M4469,[1]ArchetypeScores!E:O,11,FALSE)</f>
        <v>-2</v>
      </c>
      <c r="P4469" s="5">
        <f>VLOOKUP(M4469,[1]ArchetypeScores!E:P,12,FALSE)</f>
        <v>0</v>
      </c>
      <c r="Q4469" s="2" t="str">
        <f>VLOOKUP(M4469,[1]ArchetypeScores!E:W,19,FALSE)</f>
        <v>Other sector</v>
      </c>
      <c r="R4469" s="2">
        <f>VLOOKUP(M4469,[1]ArchetypeScores!E:I,5,FALSE)</f>
        <v>0</v>
      </c>
      <c r="S4469" s="2">
        <f>VLOOKUP(M4469,[1]ArchetypeScores!E:K,7,FALSE)</f>
        <v>-1</v>
      </c>
      <c r="T4469" s="2" t="str">
        <f t="shared" si="71"/>
        <v>Not A&amp;R positive</v>
      </c>
    </row>
    <row r="4470" spans="1:20" x14ac:dyDescent="0.3">
      <c r="A4470" s="2" t="s">
        <v>11631</v>
      </c>
      <c r="B4470" s="3" t="s">
        <v>11863</v>
      </c>
      <c r="C4470" s="3" t="s">
        <v>11864</v>
      </c>
      <c r="D4470" s="4">
        <v>1.35</v>
      </c>
      <c r="E4470" s="5" t="s">
        <v>1340</v>
      </c>
      <c r="F4470" s="4">
        <v>1.6060000000000001</v>
      </c>
      <c r="G4470" s="6">
        <v>48755</v>
      </c>
      <c r="H4470" s="9" t="s">
        <v>11865</v>
      </c>
      <c r="I4470" s="3" t="s">
        <v>11642</v>
      </c>
      <c r="J4470" s="3"/>
      <c r="K4470" s="5" t="s">
        <v>214</v>
      </c>
      <c r="L4470" s="5">
        <v>4</v>
      </c>
      <c r="M4470" s="5" t="s">
        <v>560</v>
      </c>
      <c r="N4470" s="5">
        <f>VLOOKUP(M4470,[1]ArchetypeScores!E:N,10,FALSE)</f>
        <v>1</v>
      </c>
      <c r="O4470" s="5">
        <f>VLOOKUP(M4470,[1]ArchetypeScores!E:O,11,FALSE)</f>
        <v>0</v>
      </c>
      <c r="P4470" s="5">
        <f>VLOOKUP(M4470,[1]ArchetypeScores!E:P,12,FALSE)</f>
        <v>0</v>
      </c>
      <c r="Q4470" s="2" t="str">
        <f>VLOOKUP(M4470,[1]ArchetypeScores!E:W,19,FALSE)</f>
        <v>Other sector</v>
      </c>
      <c r="R4470" s="2">
        <f>VLOOKUP(M4470,[1]ArchetypeScores!E:I,5,FALSE)</f>
        <v>0</v>
      </c>
      <c r="S4470" s="2">
        <f>VLOOKUP(M4470,[1]ArchetypeScores!E:K,7,FALSE)</f>
        <v>0</v>
      </c>
      <c r="T4470" s="2" t="str">
        <f t="shared" si="71"/>
        <v>Not A&amp;R positive</v>
      </c>
    </row>
    <row r="4471" spans="1:20" x14ac:dyDescent="0.3">
      <c r="A4471" s="2" t="s">
        <v>11631</v>
      </c>
      <c r="B4471" s="3" t="s">
        <v>11866</v>
      </c>
      <c r="C4471" s="3" t="s">
        <v>11867</v>
      </c>
      <c r="D4471" s="4"/>
      <c r="E4471" s="5" t="s">
        <v>1340</v>
      </c>
      <c r="F4471" s="4">
        <v>0</v>
      </c>
      <c r="G4471" s="6">
        <v>48849</v>
      </c>
      <c r="H4471" s="3" t="s">
        <v>11655</v>
      </c>
      <c r="I4471" s="3"/>
      <c r="J4471" s="3"/>
      <c r="K4471" s="5" t="s">
        <v>67</v>
      </c>
      <c r="L4471" s="5">
        <v>1</v>
      </c>
      <c r="M4471" s="5" t="s">
        <v>265</v>
      </c>
      <c r="N4471" s="5">
        <f>VLOOKUP(M4471,[1]ArchetypeScores!E:N,10,FALSE)</f>
        <v>0</v>
      </c>
      <c r="O4471" s="5">
        <f>VLOOKUP(M4471,[1]ArchetypeScores!E:O,11,FALSE)</f>
        <v>-1</v>
      </c>
      <c r="P4471" s="5">
        <f>VLOOKUP(M4471,[1]ArchetypeScores!E:P,12,FALSE)</f>
        <v>0</v>
      </c>
      <c r="Q4471" s="2" t="str">
        <f>VLOOKUP(M4471,[1]ArchetypeScores!E:W,19,FALSE)</f>
        <v>Untargeted</v>
      </c>
      <c r="R4471" s="2">
        <f>VLOOKUP(M4471,[1]ArchetypeScores!E:I,5,FALSE)</f>
        <v>0</v>
      </c>
      <c r="S4471" s="2">
        <f>VLOOKUP(M4471,[1]ArchetypeScores!E:K,7,FALSE)</f>
        <v>0</v>
      </c>
      <c r="T4471" s="2" t="str">
        <f t="shared" si="71"/>
        <v>Not A&amp;R positive</v>
      </c>
    </row>
    <row r="4472" spans="1:20" x14ac:dyDescent="0.3">
      <c r="A4472" s="2" t="s">
        <v>11631</v>
      </c>
      <c r="B4472" s="3" t="s">
        <v>11868</v>
      </c>
      <c r="C4472" s="3" t="s">
        <v>11869</v>
      </c>
      <c r="D4472" s="4">
        <v>0.2</v>
      </c>
      <c r="E4472" s="5" t="s">
        <v>1340</v>
      </c>
      <c r="F4472" s="4">
        <v>0.24235999999999999</v>
      </c>
      <c r="G4472" s="6">
        <v>48800</v>
      </c>
      <c r="H4472" s="3" t="s">
        <v>11870</v>
      </c>
      <c r="I4472" s="3"/>
      <c r="J4472" s="3"/>
      <c r="K4472" s="5" t="s">
        <v>61</v>
      </c>
      <c r="L4472" s="5">
        <v>2</v>
      </c>
      <c r="M4472" s="5" t="s">
        <v>954</v>
      </c>
      <c r="N4472" s="5">
        <f>VLOOKUP(M4472,[1]ArchetypeScores!E:N,10,FALSE)</f>
        <v>0</v>
      </c>
      <c r="O4472" s="5">
        <f>VLOOKUP(M4472,[1]ArchetypeScores!E:O,11,FALSE)</f>
        <v>0</v>
      </c>
      <c r="P4472" s="5">
        <f>VLOOKUP(M4472,[1]ArchetypeScores!E:P,12,FALSE)</f>
        <v>0</v>
      </c>
      <c r="Q4472" s="2" t="str">
        <f>VLOOKUP(M4472,[1]ArchetypeScores!E:W,19,FALSE)</f>
        <v>Health care</v>
      </c>
      <c r="R4472" s="2">
        <f>VLOOKUP(M4472,[1]ArchetypeScores!E:I,5,FALSE)</f>
        <v>0</v>
      </c>
      <c r="S4472" s="2">
        <f>VLOOKUP(M4472,[1]ArchetypeScores!E:K,7,FALSE)</f>
        <v>0</v>
      </c>
      <c r="T4472" s="2" t="str">
        <f t="shared" si="71"/>
        <v>Not A&amp;R positive</v>
      </c>
    </row>
    <row r="4473" spans="1:20" x14ac:dyDescent="0.3">
      <c r="A4473" s="2" t="s">
        <v>11631</v>
      </c>
      <c r="B4473" s="3" t="s">
        <v>11871</v>
      </c>
      <c r="C4473" s="3" t="s">
        <v>11872</v>
      </c>
      <c r="D4473" s="4">
        <v>12</v>
      </c>
      <c r="E4473" s="5" t="s">
        <v>1340</v>
      </c>
      <c r="F4473" s="4">
        <v>13.174799999999999</v>
      </c>
      <c r="G4473" s="6">
        <v>48758</v>
      </c>
      <c r="H4473" s="3" t="s">
        <v>11873</v>
      </c>
      <c r="I4473" s="3" t="s">
        <v>11874</v>
      </c>
      <c r="J4473" s="3"/>
      <c r="K4473" s="5" t="s">
        <v>112</v>
      </c>
      <c r="L4473" s="5" t="s">
        <v>112</v>
      </c>
      <c r="M4473" s="5" t="s">
        <v>961</v>
      </c>
      <c r="N4473" s="5">
        <f>VLOOKUP(M4473,[1]ArchetypeScores!E:N,10,FALSE)</f>
        <v>0</v>
      </c>
      <c r="O4473" s="5">
        <f>VLOOKUP(M4473,[1]ArchetypeScores!E:O,11,FALSE)</f>
        <v>0</v>
      </c>
      <c r="P4473" s="5">
        <f>VLOOKUP(M4473,[1]ArchetypeScores!E:P,12,FALSE)</f>
        <v>0</v>
      </c>
      <c r="Q4473" s="2" t="str">
        <f>VLOOKUP(M4473,[1]ArchetypeScores!E:W,19,FALSE)</f>
        <v>Untargeted</v>
      </c>
      <c r="R4473" s="2">
        <f>VLOOKUP(M4473,[1]ArchetypeScores!E:I,5,FALSE)</f>
        <v>0</v>
      </c>
      <c r="S4473" s="2">
        <f>VLOOKUP(M4473,[1]ArchetypeScores!E:K,7,FALSE)</f>
        <v>0</v>
      </c>
      <c r="T4473" s="2" t="str">
        <f t="shared" si="71"/>
        <v>Not A&amp;R positive</v>
      </c>
    </row>
    <row r="4474" spans="1:20" x14ac:dyDescent="0.3">
      <c r="A4474" s="2" t="s">
        <v>11631</v>
      </c>
      <c r="B4474" s="3" t="s">
        <v>11875</v>
      </c>
      <c r="C4474" s="3" t="s">
        <v>11876</v>
      </c>
      <c r="D4474" s="4">
        <v>1.5</v>
      </c>
      <c r="E4474" s="5" t="s">
        <v>1340</v>
      </c>
      <c r="F4474" s="4">
        <v>1.6938</v>
      </c>
      <c r="G4474" s="6">
        <v>48878</v>
      </c>
      <c r="H4474" s="3" t="s">
        <v>11877</v>
      </c>
      <c r="I4474" s="3"/>
      <c r="J4474" s="3"/>
      <c r="K4474" s="5" t="s">
        <v>38</v>
      </c>
      <c r="L4474" s="5">
        <v>16</v>
      </c>
      <c r="M4474" s="5" t="s">
        <v>3141</v>
      </c>
      <c r="N4474" s="5">
        <f>VLOOKUP(M4474,[1]ArchetypeScores!E:N,10,FALSE)</f>
        <v>0</v>
      </c>
      <c r="O4474" s="5">
        <f>VLOOKUP(M4474,[1]ArchetypeScores!E:O,11,FALSE)</f>
        <v>-2</v>
      </c>
      <c r="P4474" s="5">
        <f>VLOOKUP(M4474,[1]ArchetypeScores!E:P,12,FALSE)</f>
        <v>1</v>
      </c>
      <c r="Q4474" s="2" t="e">
        <f>VLOOKUP(M4474,[1]ArchetypeScores!E:W,19,FALSE)</f>
        <v>#N/A</v>
      </c>
      <c r="R4474" s="2">
        <f>VLOOKUP(M4474,[1]ArchetypeScores!E:I,5,FALSE)</f>
        <v>0</v>
      </c>
      <c r="S4474" s="2">
        <f>VLOOKUP(M4474,[1]ArchetypeScores!E:K,7,FALSE)</f>
        <v>0</v>
      </c>
      <c r="T4474" s="2" t="str">
        <f t="shared" si="71"/>
        <v>Not A&amp;R positive</v>
      </c>
    </row>
    <row r="4475" spans="1:20" x14ac:dyDescent="0.3">
      <c r="A4475" s="2" t="s">
        <v>11631</v>
      </c>
      <c r="B4475" s="3" t="s">
        <v>11878</v>
      </c>
      <c r="C4475" s="3" t="s">
        <v>11879</v>
      </c>
      <c r="D4475" s="4">
        <v>0.61499999999999999</v>
      </c>
      <c r="E4475" s="5" t="s">
        <v>1340</v>
      </c>
      <c r="F4475" s="4">
        <v>0.73162000000000005</v>
      </c>
      <c r="G4475" s="6">
        <v>48748</v>
      </c>
      <c r="H4475" s="3" t="s">
        <v>11880</v>
      </c>
      <c r="I4475" s="3" t="s">
        <v>11642</v>
      </c>
      <c r="J4475" s="3"/>
      <c r="K4475" s="5" t="s">
        <v>214</v>
      </c>
      <c r="L4475" s="5">
        <v>2</v>
      </c>
      <c r="M4475" s="5" t="s">
        <v>1806</v>
      </c>
      <c r="N4475" s="5">
        <f>VLOOKUP(M4475,[1]ArchetypeScores!E:N,10,FALSE)</f>
        <v>1</v>
      </c>
      <c r="O4475" s="5">
        <f>VLOOKUP(M4475,[1]ArchetypeScores!E:O,11,FALSE)</f>
        <v>0</v>
      </c>
      <c r="P4475" s="5">
        <f>VLOOKUP(M4475,[1]ArchetypeScores!E:P,12,FALSE)</f>
        <v>1</v>
      </c>
      <c r="Q4475" s="2" t="str">
        <f>VLOOKUP(M4475,[1]ArchetypeScores!E:W,19,FALSE)</f>
        <v>Other sector</v>
      </c>
      <c r="R4475" s="2">
        <f>VLOOKUP(M4475,[1]ArchetypeScores!E:I,5,FALSE)</f>
        <v>0</v>
      </c>
      <c r="S4475" s="2">
        <f>VLOOKUP(M4475,[1]ArchetypeScores!E:K,7,FALSE)</f>
        <v>0</v>
      </c>
      <c r="T4475" s="2" t="str">
        <f t="shared" si="71"/>
        <v>Not A&amp;R positive</v>
      </c>
    </row>
    <row r="4476" spans="1:20" x14ac:dyDescent="0.3">
      <c r="A4476" s="2" t="s">
        <v>11631</v>
      </c>
      <c r="B4476" s="3" t="s">
        <v>11881</v>
      </c>
      <c r="C4476" s="3" t="s">
        <v>11882</v>
      </c>
      <c r="D4476" s="4">
        <v>5.6000000000000001E-2</v>
      </c>
      <c r="E4476" s="5" t="s">
        <v>1340</v>
      </c>
      <c r="F4476" s="4">
        <v>6.6619999999999999E-2</v>
      </c>
      <c r="G4476" s="6">
        <v>48750</v>
      </c>
      <c r="H4476" s="3" t="s">
        <v>11883</v>
      </c>
      <c r="I4476" s="3" t="s">
        <v>11642</v>
      </c>
      <c r="J4476" s="3"/>
      <c r="K4476" s="5" t="s">
        <v>214</v>
      </c>
      <c r="L4476" s="5">
        <v>1</v>
      </c>
      <c r="M4476" s="5" t="s">
        <v>215</v>
      </c>
      <c r="N4476" s="5">
        <f>VLOOKUP(M4476,[1]ArchetypeScores!E:N,10,FALSE)</f>
        <v>1</v>
      </c>
      <c r="O4476" s="5">
        <f>VLOOKUP(M4476,[1]ArchetypeScores!E:O,11,FALSE)</f>
        <v>0</v>
      </c>
      <c r="P4476" s="5">
        <f>VLOOKUP(M4476,[1]ArchetypeScores!E:P,12,FALSE)</f>
        <v>1</v>
      </c>
      <c r="Q4476" s="2" t="str">
        <f>VLOOKUP(M4476,[1]ArchetypeScores!E:W,19,FALSE)</f>
        <v>Health care</v>
      </c>
      <c r="R4476" s="2">
        <f>VLOOKUP(M4476,[1]ArchetypeScores!E:I,5,FALSE)</f>
        <v>0</v>
      </c>
      <c r="S4476" s="2">
        <f>VLOOKUP(M4476,[1]ArchetypeScores!E:K,7,FALSE)</f>
        <v>1</v>
      </c>
      <c r="T4476" s="2" t="str">
        <f t="shared" si="71"/>
        <v>Indirect only</v>
      </c>
    </row>
    <row r="4477" spans="1:20" x14ac:dyDescent="0.3">
      <c r="A4477" s="2" t="s">
        <v>11631</v>
      </c>
      <c r="B4477" s="3" t="s">
        <v>11884</v>
      </c>
      <c r="C4477" s="3" t="s">
        <v>11885</v>
      </c>
      <c r="D4477" s="4">
        <v>0.17499999999999999</v>
      </c>
      <c r="E4477" s="5" t="s">
        <v>1340</v>
      </c>
      <c r="F4477" s="4">
        <v>0.19023999999999999</v>
      </c>
      <c r="G4477" s="6">
        <v>48802</v>
      </c>
      <c r="H4477" s="3" t="s">
        <v>11886</v>
      </c>
      <c r="I4477" s="3"/>
      <c r="J4477" s="3"/>
      <c r="K4477" s="5" t="s">
        <v>118</v>
      </c>
      <c r="L4477" s="5">
        <v>1</v>
      </c>
      <c r="M4477" s="5" t="s">
        <v>275</v>
      </c>
      <c r="N4477" s="5">
        <f>VLOOKUP(M4477,[1]ArchetypeScores!E:N,10,FALSE)</f>
        <v>0</v>
      </c>
      <c r="O4477" s="5">
        <f>VLOOKUP(M4477,[1]ArchetypeScores!E:O,11,FALSE)</f>
        <v>-1</v>
      </c>
      <c r="P4477" s="5">
        <f>VLOOKUP(M4477,[1]ArchetypeScores!E:P,12,FALSE)</f>
        <v>0</v>
      </c>
      <c r="Q4477" s="2" t="str">
        <f>VLOOKUP(M4477,[1]ArchetypeScores!E:W,19,FALSE)</f>
        <v>Untargeted</v>
      </c>
      <c r="R4477" s="2">
        <f>VLOOKUP(M4477,[1]ArchetypeScores!E:I,5,FALSE)</f>
        <v>0</v>
      </c>
      <c r="S4477" s="2">
        <f>VLOOKUP(M4477,[1]ArchetypeScores!E:K,7,FALSE)</f>
        <v>0</v>
      </c>
      <c r="T4477" s="2" t="str">
        <f t="shared" si="71"/>
        <v>Not A&amp;R positive</v>
      </c>
    </row>
    <row r="4478" spans="1:20" x14ac:dyDescent="0.3">
      <c r="A4478" s="2" t="s">
        <v>11631</v>
      </c>
      <c r="B4478" s="3" t="s">
        <v>11887</v>
      </c>
      <c r="C4478" s="3" t="s">
        <v>11888</v>
      </c>
      <c r="D4478" s="4">
        <v>0.64500000000000002</v>
      </c>
      <c r="E4478" s="5" t="s">
        <v>1340</v>
      </c>
      <c r="F4478" s="4">
        <v>0.77690000000000003</v>
      </c>
      <c r="G4478" s="6">
        <v>48785</v>
      </c>
      <c r="H4478" s="3" t="s">
        <v>11860</v>
      </c>
      <c r="I4478" s="3"/>
      <c r="J4478" s="3"/>
      <c r="K4478" s="5" t="s">
        <v>163</v>
      </c>
      <c r="L4478" s="5">
        <v>3</v>
      </c>
      <c r="M4478" s="5" t="s">
        <v>164</v>
      </c>
      <c r="N4478" s="5">
        <f>VLOOKUP(M4478,[1]ArchetypeScores!E:N,10,FALSE)</f>
        <v>0</v>
      </c>
      <c r="O4478" s="5">
        <f>VLOOKUP(M4478,[1]ArchetypeScores!E:O,11,FALSE)</f>
        <v>0</v>
      </c>
      <c r="P4478" s="5">
        <f>VLOOKUP(M4478,[1]ArchetypeScores!E:P,12,FALSE)</f>
        <v>0</v>
      </c>
      <c r="Q4478" s="2" t="str">
        <f>VLOOKUP(M4478,[1]ArchetypeScores!E:W,19,FALSE)</f>
        <v>Education and training</v>
      </c>
      <c r="R4478" s="2">
        <f>VLOOKUP(M4478,[1]ArchetypeScores!E:I,5,FALSE)</f>
        <v>0</v>
      </c>
      <c r="S4478" s="2">
        <f>VLOOKUP(M4478,[1]ArchetypeScores!E:K,7,FALSE)</f>
        <v>0</v>
      </c>
      <c r="T4478" s="2" t="str">
        <f t="shared" si="71"/>
        <v>Not A&amp;R positive</v>
      </c>
    </row>
    <row r="4479" spans="1:20" x14ac:dyDescent="0.3">
      <c r="A4479" s="2" t="s">
        <v>11631</v>
      </c>
      <c r="B4479" s="3" t="s">
        <v>11889</v>
      </c>
      <c r="C4479" s="3" t="s">
        <v>11890</v>
      </c>
      <c r="D4479" s="4"/>
      <c r="E4479" s="5" t="s">
        <v>1340</v>
      </c>
      <c r="F4479" s="4">
        <v>0</v>
      </c>
      <c r="G4479" s="6">
        <v>48842</v>
      </c>
      <c r="H4479" s="3" t="s">
        <v>11891</v>
      </c>
      <c r="I4479" s="3" t="s">
        <v>11892</v>
      </c>
      <c r="J4479" s="3"/>
      <c r="K4479" s="5" t="s">
        <v>38</v>
      </c>
      <c r="L4479" s="5">
        <v>13</v>
      </c>
      <c r="M4479" s="5" t="s">
        <v>39</v>
      </c>
      <c r="N4479" s="5">
        <f>VLOOKUP(M4479,[1]ArchetypeScores!E:N,10,FALSE)</f>
        <v>0</v>
      </c>
      <c r="O4479" s="5">
        <f>VLOOKUP(M4479,[1]ArchetypeScores!E:O,11,FALSE)</f>
        <v>-2</v>
      </c>
      <c r="P4479" s="5">
        <f>VLOOKUP(M4479,[1]ArchetypeScores!E:P,12,FALSE)</f>
        <v>0</v>
      </c>
      <c r="Q4479" s="2" t="str">
        <f>VLOOKUP(M4479,[1]ArchetypeScores!E:W,19,FALSE)</f>
        <v>Industrials - transportation</v>
      </c>
      <c r="R4479" s="2">
        <f>VLOOKUP(M4479,[1]ArchetypeScores!E:I,5,FALSE)</f>
        <v>0</v>
      </c>
      <c r="S4479" s="2">
        <f>VLOOKUP(M4479,[1]ArchetypeScores!E:K,7,FALSE)</f>
        <v>0</v>
      </c>
      <c r="T4479" s="2" t="str">
        <f t="shared" si="71"/>
        <v>Not A&amp;R positive</v>
      </c>
    </row>
    <row r="4480" spans="1:20" x14ac:dyDescent="0.3">
      <c r="A4480" s="2" t="s">
        <v>11631</v>
      </c>
      <c r="B4480" s="3" t="s">
        <v>11893</v>
      </c>
      <c r="C4480" s="3" t="s">
        <v>11894</v>
      </c>
      <c r="D4480" s="4"/>
      <c r="E4480" s="5" t="s">
        <v>1340</v>
      </c>
      <c r="F4480" s="4">
        <v>0</v>
      </c>
      <c r="G4480" s="6">
        <v>48836</v>
      </c>
      <c r="H4480" s="3" t="s">
        <v>11891</v>
      </c>
      <c r="I4480" s="3" t="s">
        <v>11892</v>
      </c>
      <c r="J4480" s="3"/>
      <c r="K4480" s="5" t="s">
        <v>38</v>
      </c>
      <c r="L4480" s="5">
        <v>13</v>
      </c>
      <c r="M4480" s="5" t="s">
        <v>39</v>
      </c>
      <c r="N4480" s="5">
        <f>VLOOKUP(M4480,[1]ArchetypeScores!E:N,10,FALSE)</f>
        <v>0</v>
      </c>
      <c r="O4480" s="5">
        <f>VLOOKUP(M4480,[1]ArchetypeScores!E:O,11,FALSE)</f>
        <v>-2</v>
      </c>
      <c r="P4480" s="5">
        <f>VLOOKUP(M4480,[1]ArchetypeScores!E:P,12,FALSE)</f>
        <v>0</v>
      </c>
      <c r="Q4480" s="2" t="str">
        <f>VLOOKUP(M4480,[1]ArchetypeScores!E:W,19,FALSE)</f>
        <v>Industrials - transportation</v>
      </c>
      <c r="R4480" s="2">
        <f>VLOOKUP(M4480,[1]ArchetypeScores!E:I,5,FALSE)</f>
        <v>0</v>
      </c>
      <c r="S4480" s="2">
        <f>VLOOKUP(M4480,[1]ArchetypeScores!E:K,7,FALSE)</f>
        <v>0</v>
      </c>
      <c r="T4480" s="2" t="str">
        <f t="shared" si="71"/>
        <v>Not A&amp;R positive</v>
      </c>
    </row>
    <row r="4481" spans="1:20" x14ac:dyDescent="0.3">
      <c r="A4481" s="2" t="s">
        <v>11631</v>
      </c>
      <c r="B4481" s="3" t="s">
        <v>11895</v>
      </c>
      <c r="C4481" s="3" t="s">
        <v>11896</v>
      </c>
      <c r="D4481" s="4"/>
      <c r="E4481" s="5" t="s">
        <v>1340</v>
      </c>
      <c r="F4481" s="4">
        <v>0</v>
      </c>
      <c r="G4481" s="6">
        <v>48839</v>
      </c>
      <c r="H4481" s="3" t="s">
        <v>11891</v>
      </c>
      <c r="I4481" s="3" t="s">
        <v>11892</v>
      </c>
      <c r="J4481" s="3"/>
      <c r="K4481" s="5" t="s">
        <v>57</v>
      </c>
      <c r="L4481" s="5">
        <v>29</v>
      </c>
      <c r="M4481" s="5" t="s">
        <v>58</v>
      </c>
      <c r="N4481" s="5">
        <f>VLOOKUP(M4481,[1]ArchetypeScores!E:N,10,FALSE)</f>
        <v>0</v>
      </c>
      <c r="O4481" s="5">
        <f>VLOOKUP(M4481,[1]ArchetypeScores!E:O,11,FALSE)</f>
        <v>-1</v>
      </c>
      <c r="P4481" s="5">
        <f>VLOOKUP(M4481,[1]ArchetypeScores!E:P,12,FALSE)</f>
        <v>0</v>
      </c>
      <c r="Q4481" s="2" t="str">
        <f>VLOOKUP(M4481,[1]ArchetypeScores!E:W,19,FALSE)</f>
        <v>Untargeted</v>
      </c>
      <c r="R4481" s="2">
        <f>VLOOKUP(M4481,[1]ArchetypeScores!E:I,5,FALSE)</f>
        <v>0</v>
      </c>
      <c r="S4481" s="2">
        <f>VLOOKUP(M4481,[1]ArchetypeScores!E:K,7,FALSE)</f>
        <v>0</v>
      </c>
      <c r="T4481" s="2" t="str">
        <f t="shared" si="71"/>
        <v>Not A&amp;R positive</v>
      </c>
    </row>
    <row r="4482" spans="1:20" ht="30.6" x14ac:dyDescent="0.3">
      <c r="A4482" s="2" t="s">
        <v>11631</v>
      </c>
      <c r="B4482" s="7" t="s">
        <v>11897</v>
      </c>
      <c r="C4482" s="3" t="s">
        <v>11897</v>
      </c>
      <c r="D4482" s="4"/>
      <c r="E4482" s="5" t="s">
        <v>1340</v>
      </c>
      <c r="F4482" s="4">
        <v>0</v>
      </c>
      <c r="G4482" s="6">
        <v>48838</v>
      </c>
      <c r="H4482" s="3" t="s">
        <v>11891</v>
      </c>
      <c r="I4482" s="3" t="s">
        <v>11892</v>
      </c>
      <c r="J4482" s="3"/>
      <c r="K4482" s="5" t="s">
        <v>38</v>
      </c>
      <c r="L4482" s="5">
        <v>1</v>
      </c>
      <c r="M4482" s="5" t="s">
        <v>43</v>
      </c>
      <c r="N4482" s="5">
        <f>VLOOKUP(M4482,[1]ArchetypeScores!E:N,10,FALSE)</f>
        <v>0</v>
      </c>
      <c r="O4482" s="5">
        <f>VLOOKUP(M4482,[1]ArchetypeScores!E:O,11,FALSE)</f>
        <v>-1</v>
      </c>
      <c r="P4482" s="5">
        <f>VLOOKUP(M4482,[1]ArchetypeScores!E:P,12,FALSE)</f>
        <v>0</v>
      </c>
      <c r="Q4482" s="2" t="str">
        <f>VLOOKUP(M4482,[1]ArchetypeScores!E:W,19,FALSE)</f>
        <v>Consumer (including agriculture and tourism)</v>
      </c>
      <c r="R4482" s="2">
        <f>VLOOKUP(M4482,[1]ArchetypeScores!E:I,5,FALSE)</f>
        <v>0</v>
      </c>
      <c r="S4482" s="2">
        <f>VLOOKUP(M4482,[1]ArchetypeScores!E:K,7,FALSE)</f>
        <v>0</v>
      </c>
      <c r="T4482" s="2" t="str">
        <f t="shared" ref="T4482:T4545" si="72">IF(AND(R4482=1,S4482=1),"Both",IF(AND(R4482=1,S4482=0),"Direct only",IF(AND(R4482=0,S4482=1),"Indirect only","Not A&amp;R positive")))</f>
        <v>Not A&amp;R positive</v>
      </c>
    </row>
    <row r="4483" spans="1:20" x14ac:dyDescent="0.3">
      <c r="A4483" s="2" t="s">
        <v>11631</v>
      </c>
      <c r="B4483" s="3" t="s">
        <v>11898</v>
      </c>
      <c r="C4483" s="3" t="s">
        <v>11898</v>
      </c>
      <c r="D4483" s="4"/>
      <c r="E4483" s="5" t="s">
        <v>1340</v>
      </c>
      <c r="F4483" s="4">
        <v>0</v>
      </c>
      <c r="G4483" s="6">
        <v>48841</v>
      </c>
      <c r="H4483" s="3" t="s">
        <v>11891</v>
      </c>
      <c r="I4483" s="3" t="s">
        <v>11892</v>
      </c>
      <c r="J4483" s="3"/>
      <c r="K4483" s="5" t="s">
        <v>2091</v>
      </c>
      <c r="L4483" s="5">
        <v>6</v>
      </c>
      <c r="M4483" s="5" t="s">
        <v>2092</v>
      </c>
      <c r="N4483" s="5">
        <f>VLOOKUP(M4483,[1]ArchetypeScores!E:N,10,FALSE)</f>
        <v>0</v>
      </c>
      <c r="O4483" s="5">
        <f>VLOOKUP(M4483,[1]ArchetypeScores!E:O,11,FALSE)</f>
        <v>-1</v>
      </c>
      <c r="P4483" s="5">
        <f>VLOOKUP(M4483,[1]ArchetypeScores!E:P,12,FALSE)</f>
        <v>0</v>
      </c>
      <c r="Q4483" s="2" t="str">
        <f>VLOOKUP(M4483,[1]ArchetypeScores!E:W,19,FALSE)</f>
        <v>Untargeted</v>
      </c>
      <c r="R4483" s="2">
        <f>VLOOKUP(M4483,[1]ArchetypeScores!E:I,5,FALSE)</f>
        <v>0</v>
      </c>
      <c r="S4483" s="2">
        <f>VLOOKUP(M4483,[1]ArchetypeScores!E:K,7,FALSE)</f>
        <v>0</v>
      </c>
      <c r="T4483" s="2" t="str">
        <f t="shared" si="72"/>
        <v>Not A&amp;R positive</v>
      </c>
    </row>
    <row r="4484" spans="1:20" x14ac:dyDescent="0.3">
      <c r="A4484" s="2" t="s">
        <v>11631</v>
      </c>
      <c r="B4484" s="3" t="s">
        <v>11899</v>
      </c>
      <c r="C4484" s="3" t="s">
        <v>11899</v>
      </c>
      <c r="D4484" s="4"/>
      <c r="E4484" s="5" t="s">
        <v>1340</v>
      </c>
      <c r="F4484" s="4">
        <v>0</v>
      </c>
      <c r="G4484" s="6">
        <v>48840</v>
      </c>
      <c r="H4484" s="3" t="s">
        <v>11891</v>
      </c>
      <c r="I4484" s="3" t="s">
        <v>11892</v>
      </c>
      <c r="J4484" s="3"/>
      <c r="K4484" s="5" t="s">
        <v>2091</v>
      </c>
      <c r="L4484" s="5">
        <v>6</v>
      </c>
      <c r="M4484" s="5" t="s">
        <v>2092</v>
      </c>
      <c r="N4484" s="5">
        <f>VLOOKUP(M4484,[1]ArchetypeScores!E:N,10,FALSE)</f>
        <v>0</v>
      </c>
      <c r="O4484" s="5">
        <f>VLOOKUP(M4484,[1]ArchetypeScores!E:O,11,FALSE)</f>
        <v>-1</v>
      </c>
      <c r="P4484" s="5">
        <f>VLOOKUP(M4484,[1]ArchetypeScores!E:P,12,FALSE)</f>
        <v>0</v>
      </c>
      <c r="Q4484" s="2" t="str">
        <f>VLOOKUP(M4484,[1]ArchetypeScores!E:W,19,FALSE)</f>
        <v>Untargeted</v>
      </c>
      <c r="R4484" s="2">
        <f>VLOOKUP(M4484,[1]ArchetypeScores!E:I,5,FALSE)</f>
        <v>0</v>
      </c>
      <c r="S4484" s="2">
        <f>VLOOKUP(M4484,[1]ArchetypeScores!E:K,7,FALSE)</f>
        <v>0</v>
      </c>
      <c r="T4484" s="2" t="str">
        <f t="shared" si="72"/>
        <v>Not A&amp;R positive</v>
      </c>
    </row>
    <row r="4485" spans="1:20" x14ac:dyDescent="0.3">
      <c r="A4485" s="2" t="s">
        <v>11631</v>
      </c>
      <c r="B4485" s="3" t="s">
        <v>11900</v>
      </c>
      <c r="C4485" s="3" t="s">
        <v>11900</v>
      </c>
      <c r="D4485" s="4"/>
      <c r="E4485" s="5" t="s">
        <v>1340</v>
      </c>
      <c r="F4485" s="4">
        <v>0</v>
      </c>
      <c r="G4485" s="6">
        <v>48837</v>
      </c>
      <c r="H4485" s="3" t="s">
        <v>11891</v>
      </c>
      <c r="I4485" s="3" t="s">
        <v>11892</v>
      </c>
      <c r="J4485" s="3"/>
      <c r="K4485" s="5" t="s">
        <v>38</v>
      </c>
      <c r="L4485" s="5">
        <v>13</v>
      </c>
      <c r="M4485" s="5" t="s">
        <v>39</v>
      </c>
      <c r="N4485" s="5">
        <f>VLOOKUP(M4485,[1]ArchetypeScores!E:N,10,FALSE)</f>
        <v>0</v>
      </c>
      <c r="O4485" s="5">
        <f>VLOOKUP(M4485,[1]ArchetypeScores!E:O,11,FALSE)</f>
        <v>-2</v>
      </c>
      <c r="P4485" s="5">
        <f>VLOOKUP(M4485,[1]ArchetypeScores!E:P,12,FALSE)</f>
        <v>0</v>
      </c>
      <c r="Q4485" s="2" t="str">
        <f>VLOOKUP(M4485,[1]ArchetypeScores!E:W,19,FALSE)</f>
        <v>Industrials - transportation</v>
      </c>
      <c r="R4485" s="2">
        <f>VLOOKUP(M4485,[1]ArchetypeScores!E:I,5,FALSE)</f>
        <v>0</v>
      </c>
      <c r="S4485" s="2">
        <f>VLOOKUP(M4485,[1]ArchetypeScores!E:K,7,FALSE)</f>
        <v>0</v>
      </c>
      <c r="T4485" s="2" t="str">
        <f t="shared" si="72"/>
        <v>Not A&amp;R positive</v>
      </c>
    </row>
    <row r="4486" spans="1:20" x14ac:dyDescent="0.3">
      <c r="A4486" s="2" t="s">
        <v>11631</v>
      </c>
      <c r="B4486" s="3" t="s">
        <v>11901</v>
      </c>
      <c r="C4486" s="3" t="s">
        <v>11902</v>
      </c>
      <c r="D4486" s="4"/>
      <c r="E4486" s="5" t="s">
        <v>1340</v>
      </c>
      <c r="F4486" s="4">
        <v>0</v>
      </c>
      <c r="G4486" s="6">
        <v>48876</v>
      </c>
      <c r="H4486" s="3" t="s">
        <v>11637</v>
      </c>
      <c r="I4486" s="3" t="s">
        <v>11638</v>
      </c>
      <c r="J4486" s="3"/>
      <c r="K4486" s="5" t="s">
        <v>261</v>
      </c>
      <c r="L4486" s="5">
        <v>2</v>
      </c>
      <c r="M4486" s="5" t="s">
        <v>262</v>
      </c>
      <c r="N4486" s="5">
        <f>VLOOKUP(M4486,[1]ArchetypeScores!E:N,10,FALSE)</f>
        <v>0</v>
      </c>
      <c r="O4486" s="5">
        <f>VLOOKUP(M4486,[1]ArchetypeScores!E:O,11,FALSE)</f>
        <v>-1</v>
      </c>
      <c r="P4486" s="5">
        <f>VLOOKUP(M4486,[1]ArchetypeScores!E:P,12,FALSE)</f>
        <v>0</v>
      </c>
      <c r="Q4486" s="2" t="str">
        <f>VLOOKUP(M4486,[1]ArchetypeScores!E:W,19,FALSE)</f>
        <v>Untargeted</v>
      </c>
      <c r="R4486" s="2">
        <f>VLOOKUP(M4486,[1]ArchetypeScores!E:I,5,FALSE)</f>
        <v>0</v>
      </c>
      <c r="S4486" s="2">
        <f>VLOOKUP(M4486,[1]ArchetypeScores!E:K,7,FALSE)</f>
        <v>0</v>
      </c>
      <c r="T4486" s="2" t="str">
        <f t="shared" si="72"/>
        <v>Not A&amp;R positive</v>
      </c>
    </row>
    <row r="4487" spans="1:20" x14ac:dyDescent="0.3">
      <c r="A4487" s="2" t="s">
        <v>11631</v>
      </c>
      <c r="B4487" s="3" t="s">
        <v>11903</v>
      </c>
      <c r="C4487" s="3" t="s">
        <v>11904</v>
      </c>
      <c r="D4487" s="4">
        <v>12</v>
      </c>
      <c r="E4487" s="5" t="s">
        <v>1340</v>
      </c>
      <c r="F4487" s="4">
        <v>14.4444</v>
      </c>
      <c r="G4487" s="6">
        <v>48757</v>
      </c>
      <c r="H4487" s="3" t="s">
        <v>11905</v>
      </c>
      <c r="I4487" s="3"/>
      <c r="J4487" s="3"/>
      <c r="K4487" s="5" t="s">
        <v>57</v>
      </c>
      <c r="L4487" s="5">
        <v>29</v>
      </c>
      <c r="M4487" s="5" t="s">
        <v>58</v>
      </c>
      <c r="N4487" s="5">
        <f>VLOOKUP(M4487,[1]ArchetypeScores!E:N,10,FALSE)</f>
        <v>0</v>
      </c>
      <c r="O4487" s="5">
        <f>VLOOKUP(M4487,[1]ArchetypeScores!E:O,11,FALSE)</f>
        <v>-1</v>
      </c>
      <c r="P4487" s="5">
        <f>VLOOKUP(M4487,[1]ArchetypeScores!E:P,12,FALSE)</f>
        <v>0</v>
      </c>
      <c r="Q4487" s="2" t="str">
        <f>VLOOKUP(M4487,[1]ArchetypeScores!E:W,19,FALSE)</f>
        <v>Untargeted</v>
      </c>
      <c r="R4487" s="2">
        <f>VLOOKUP(M4487,[1]ArchetypeScores!E:I,5,FALSE)</f>
        <v>0</v>
      </c>
      <c r="S4487" s="2">
        <f>VLOOKUP(M4487,[1]ArchetypeScores!E:K,7,FALSE)</f>
        <v>0</v>
      </c>
      <c r="T4487" s="2" t="str">
        <f t="shared" si="72"/>
        <v>Not A&amp;R positive</v>
      </c>
    </row>
    <row r="4488" spans="1:20" x14ac:dyDescent="0.3">
      <c r="A4488" s="2" t="s">
        <v>11631</v>
      </c>
      <c r="B4488" s="3" t="s">
        <v>11906</v>
      </c>
      <c r="C4488" s="3" t="s">
        <v>11907</v>
      </c>
      <c r="D4488" s="4">
        <v>0.16</v>
      </c>
      <c r="E4488" s="5" t="s">
        <v>1340</v>
      </c>
      <c r="F4488" s="4">
        <v>0.19252</v>
      </c>
      <c r="G4488" s="6">
        <v>48804</v>
      </c>
      <c r="H4488" s="3" t="s">
        <v>11908</v>
      </c>
      <c r="I4488" s="3"/>
      <c r="J4488" s="3"/>
      <c r="K4488" s="5" t="s">
        <v>392</v>
      </c>
      <c r="L4488" s="5">
        <v>3</v>
      </c>
      <c r="M4488" s="5" t="s">
        <v>1436</v>
      </c>
      <c r="N4488" s="5">
        <f>VLOOKUP(M4488,[1]ArchetypeScores!E:N,10,FALSE)</f>
        <v>0</v>
      </c>
      <c r="O4488" s="5">
        <f>VLOOKUP(M4488,[1]ArchetypeScores!E:O,11,FALSE)</f>
        <v>-1</v>
      </c>
      <c r="P4488" s="5">
        <f>VLOOKUP(M4488,[1]ArchetypeScores!E:P,12,FALSE)</f>
        <v>0</v>
      </c>
      <c r="Q4488" s="2" t="str">
        <f>VLOOKUP(M4488,[1]ArchetypeScores!E:W,19,FALSE)</f>
        <v>Untargeted</v>
      </c>
      <c r="R4488" s="2">
        <f>VLOOKUP(M4488,[1]ArchetypeScores!E:I,5,FALSE)</f>
        <v>0</v>
      </c>
      <c r="S4488" s="2">
        <f>VLOOKUP(M4488,[1]ArchetypeScores!E:K,7,FALSE)</f>
        <v>0</v>
      </c>
      <c r="T4488" s="2" t="str">
        <f t="shared" si="72"/>
        <v>Not A&amp;R positive</v>
      </c>
    </row>
    <row r="4489" spans="1:20" x14ac:dyDescent="0.3">
      <c r="A4489" s="2" t="s">
        <v>11631</v>
      </c>
      <c r="B4489" s="3" t="s">
        <v>11909</v>
      </c>
      <c r="C4489" s="3" t="s">
        <v>11910</v>
      </c>
      <c r="D4489" s="4">
        <v>5.1999999999999998E-2</v>
      </c>
      <c r="E4489" s="5" t="s">
        <v>1340</v>
      </c>
      <c r="F4489" s="4">
        <v>6.2700000000000006E-2</v>
      </c>
      <c r="G4489" s="6">
        <v>48822</v>
      </c>
      <c r="H4489" s="3" t="s">
        <v>11911</v>
      </c>
      <c r="I4489" s="3"/>
      <c r="J4489" s="3"/>
      <c r="K4489" s="5" t="s">
        <v>94</v>
      </c>
      <c r="L4489" s="5">
        <v>4</v>
      </c>
      <c r="M4489" s="5" t="s">
        <v>160</v>
      </c>
      <c r="N4489" s="5">
        <f>VLOOKUP(M4489,[1]ArchetypeScores!E:N,10,FALSE)</f>
        <v>1</v>
      </c>
      <c r="O4489" s="5">
        <f>VLOOKUP(M4489,[1]ArchetypeScores!E:O,11,FALSE)</f>
        <v>0</v>
      </c>
      <c r="P4489" s="5">
        <f>VLOOKUP(M4489,[1]ArchetypeScores!E:P,12,FALSE)</f>
        <v>1</v>
      </c>
      <c r="Q4489" s="2" t="e">
        <f>VLOOKUP(M4489,[1]ArchetypeScores!E:W,19,FALSE)</f>
        <v>#N/A</v>
      </c>
      <c r="R4489" s="2">
        <f>VLOOKUP(M4489,[1]ArchetypeScores!E:I,5,FALSE)</f>
        <v>0</v>
      </c>
      <c r="S4489" s="2">
        <f>VLOOKUP(M4489,[1]ArchetypeScores!E:K,7,FALSE)</f>
        <v>1</v>
      </c>
      <c r="T4489" s="2" t="str">
        <f t="shared" si="72"/>
        <v>Indirect only</v>
      </c>
    </row>
    <row r="4490" spans="1:20" x14ac:dyDescent="0.3">
      <c r="A4490" s="2" t="s">
        <v>11631</v>
      </c>
      <c r="B4490" s="3" t="s">
        <v>11912</v>
      </c>
      <c r="C4490" s="3" t="s">
        <v>11913</v>
      </c>
      <c r="D4490" s="4"/>
      <c r="E4490" s="5" t="s">
        <v>1340</v>
      </c>
      <c r="F4490" s="4">
        <v>0</v>
      </c>
      <c r="G4490" s="6">
        <v>48845</v>
      </c>
      <c r="H4490" s="3" t="s">
        <v>11914</v>
      </c>
      <c r="I4490" s="3" t="s">
        <v>11915</v>
      </c>
      <c r="J4490" s="3"/>
      <c r="K4490" s="5" t="s">
        <v>57</v>
      </c>
      <c r="L4490" s="5">
        <v>29</v>
      </c>
      <c r="M4490" s="5" t="s">
        <v>58</v>
      </c>
      <c r="N4490" s="5">
        <f>VLOOKUP(M4490,[1]ArchetypeScores!E:N,10,FALSE)</f>
        <v>0</v>
      </c>
      <c r="O4490" s="5">
        <f>VLOOKUP(M4490,[1]ArchetypeScores!E:O,11,FALSE)</f>
        <v>-1</v>
      </c>
      <c r="P4490" s="5">
        <f>VLOOKUP(M4490,[1]ArchetypeScores!E:P,12,FALSE)</f>
        <v>0</v>
      </c>
      <c r="Q4490" s="2" t="str">
        <f>VLOOKUP(M4490,[1]ArchetypeScores!E:W,19,FALSE)</f>
        <v>Untargeted</v>
      </c>
      <c r="R4490" s="2">
        <f>VLOOKUP(M4490,[1]ArchetypeScores!E:I,5,FALSE)</f>
        <v>0</v>
      </c>
      <c r="S4490" s="2">
        <f>VLOOKUP(M4490,[1]ArchetypeScores!E:K,7,FALSE)</f>
        <v>0</v>
      </c>
      <c r="T4490" s="2" t="str">
        <f t="shared" si="72"/>
        <v>Not A&amp;R positive</v>
      </c>
    </row>
    <row r="4491" spans="1:20" x14ac:dyDescent="0.3">
      <c r="A4491" s="2" t="s">
        <v>11631</v>
      </c>
      <c r="B4491" s="3" t="s">
        <v>11916</v>
      </c>
      <c r="C4491" s="3" t="s">
        <v>11917</v>
      </c>
      <c r="D4491" s="4">
        <v>0.123</v>
      </c>
      <c r="E4491" s="5" t="s">
        <v>1340</v>
      </c>
      <c r="F4491" s="4">
        <v>0.14842</v>
      </c>
      <c r="G4491" s="6">
        <v>48815</v>
      </c>
      <c r="H4491" s="3" t="s">
        <v>11918</v>
      </c>
      <c r="I4491" s="3" t="s">
        <v>11919</v>
      </c>
      <c r="J4491" s="3"/>
      <c r="K4491" s="5" t="s">
        <v>38</v>
      </c>
      <c r="L4491" s="5">
        <v>29</v>
      </c>
      <c r="M4491" s="5" t="s">
        <v>316</v>
      </c>
      <c r="N4491" s="5">
        <f>VLOOKUP(M4491,[1]ArchetypeScores!E:N,10,FALSE)</f>
        <v>0</v>
      </c>
      <c r="O4491" s="5">
        <f>VLOOKUP(M4491,[1]ArchetypeScores!E:O,11,FALSE)</f>
        <v>-1</v>
      </c>
      <c r="P4491" s="5">
        <f>VLOOKUP(M4491,[1]ArchetypeScores!E:P,12,FALSE)</f>
        <v>0</v>
      </c>
      <c r="Q4491" s="2" t="str">
        <f>VLOOKUP(M4491,[1]ArchetypeScores!E:W,19,FALSE)</f>
        <v>Other sector</v>
      </c>
      <c r="R4491" s="2">
        <f>VLOOKUP(M4491,[1]ArchetypeScores!E:I,5,FALSE)</f>
        <v>0</v>
      </c>
      <c r="S4491" s="2">
        <f>VLOOKUP(M4491,[1]ArchetypeScores!E:K,7,FALSE)</f>
        <v>0</v>
      </c>
      <c r="T4491" s="2" t="str">
        <f t="shared" si="72"/>
        <v>Not A&amp;R positive</v>
      </c>
    </row>
    <row r="4492" spans="1:20" x14ac:dyDescent="0.3">
      <c r="A4492" s="2" t="s">
        <v>11631</v>
      </c>
      <c r="B4492" s="3" t="s">
        <v>11920</v>
      </c>
      <c r="C4492" s="10" t="s">
        <v>11921</v>
      </c>
      <c r="D4492" s="4">
        <v>5.2999999999999999E-2</v>
      </c>
      <c r="E4492" s="5" t="s">
        <v>1340</v>
      </c>
      <c r="F4492" s="4">
        <v>5.951E-2</v>
      </c>
      <c r="G4492" s="6">
        <v>48821</v>
      </c>
      <c r="H4492" s="3" t="s">
        <v>11922</v>
      </c>
      <c r="I4492" s="3" t="s">
        <v>11923</v>
      </c>
      <c r="J4492" s="3"/>
      <c r="K4492" s="5" t="s">
        <v>163</v>
      </c>
      <c r="L4492" s="5">
        <v>5</v>
      </c>
      <c r="M4492" s="5" t="s">
        <v>11008</v>
      </c>
      <c r="N4492" s="5">
        <f>VLOOKUP(M4492,[1]ArchetypeScores!E:N,10,FALSE)</f>
        <v>0</v>
      </c>
      <c r="O4492" s="5">
        <f>VLOOKUP(M4492,[1]ArchetypeScores!E:O,11,FALSE)</f>
        <v>0</v>
      </c>
      <c r="P4492" s="5">
        <f>VLOOKUP(M4492,[1]ArchetypeScores!E:P,12,FALSE)</f>
        <v>0</v>
      </c>
      <c r="Q4492" s="2" t="str">
        <f>VLOOKUP(M4492,[1]ArchetypeScores!E:W,19,FALSE)</f>
        <v>Other sector</v>
      </c>
      <c r="R4492" s="2">
        <f>VLOOKUP(M4492,[1]ArchetypeScores!E:I,5,FALSE)</f>
        <v>0</v>
      </c>
      <c r="S4492" s="2">
        <f>VLOOKUP(M4492,[1]ArchetypeScores!E:K,7,FALSE)</f>
        <v>1</v>
      </c>
      <c r="T4492" s="2" t="str">
        <f t="shared" si="72"/>
        <v>Indirect only</v>
      </c>
    </row>
    <row r="4493" spans="1:20" x14ac:dyDescent="0.3">
      <c r="A4493" s="2" t="s">
        <v>11631</v>
      </c>
      <c r="B4493" s="3" t="s">
        <v>11924</v>
      </c>
      <c r="C4493" s="3" t="s">
        <v>11925</v>
      </c>
      <c r="D4493" s="4"/>
      <c r="E4493" s="5" t="s">
        <v>1340</v>
      </c>
      <c r="F4493" s="4">
        <v>0</v>
      </c>
      <c r="G4493" s="6">
        <v>48844</v>
      </c>
      <c r="H4493" s="3" t="s">
        <v>11926</v>
      </c>
      <c r="I4493" s="3" t="s">
        <v>11927</v>
      </c>
      <c r="J4493" s="3"/>
      <c r="K4493" s="5" t="s">
        <v>38</v>
      </c>
      <c r="L4493" s="5">
        <v>13</v>
      </c>
      <c r="M4493" s="5" t="s">
        <v>39</v>
      </c>
      <c r="N4493" s="5">
        <f>VLOOKUP(M4493,[1]ArchetypeScores!E:N,10,FALSE)</f>
        <v>0</v>
      </c>
      <c r="O4493" s="5">
        <f>VLOOKUP(M4493,[1]ArchetypeScores!E:O,11,FALSE)</f>
        <v>-2</v>
      </c>
      <c r="P4493" s="5">
        <f>VLOOKUP(M4493,[1]ArchetypeScores!E:P,12,FALSE)</f>
        <v>0</v>
      </c>
      <c r="Q4493" s="2" t="str">
        <f>VLOOKUP(M4493,[1]ArchetypeScores!E:W,19,FALSE)</f>
        <v>Industrials - transportation</v>
      </c>
      <c r="R4493" s="2">
        <f>VLOOKUP(M4493,[1]ArchetypeScores!E:I,5,FALSE)</f>
        <v>0</v>
      </c>
      <c r="S4493" s="2">
        <f>VLOOKUP(M4493,[1]ArchetypeScores!E:K,7,FALSE)</f>
        <v>0</v>
      </c>
      <c r="T4493" s="2" t="str">
        <f t="shared" si="72"/>
        <v>Not A&amp;R positive</v>
      </c>
    </row>
    <row r="4494" spans="1:20" x14ac:dyDescent="0.3">
      <c r="A4494" s="2" t="s">
        <v>11631</v>
      </c>
      <c r="B4494" s="3" t="s">
        <v>11928</v>
      </c>
      <c r="C4494" s="3" t="s">
        <v>11929</v>
      </c>
      <c r="D4494" s="4">
        <v>0.71299999999999997</v>
      </c>
      <c r="E4494" s="5" t="s">
        <v>1340</v>
      </c>
      <c r="F4494" s="4">
        <v>0.87104000000000004</v>
      </c>
      <c r="G4494" s="6">
        <v>48783</v>
      </c>
      <c r="H4494" s="3" t="s">
        <v>11930</v>
      </c>
      <c r="I4494" s="3"/>
      <c r="J4494" s="3"/>
      <c r="K4494" s="5" t="s">
        <v>57</v>
      </c>
      <c r="L4494" s="5">
        <v>29</v>
      </c>
      <c r="M4494" s="5" t="s">
        <v>58</v>
      </c>
      <c r="N4494" s="5">
        <f>VLOOKUP(M4494,[1]ArchetypeScores!E:N,10,FALSE)</f>
        <v>0</v>
      </c>
      <c r="O4494" s="5">
        <f>VLOOKUP(M4494,[1]ArchetypeScores!E:O,11,FALSE)</f>
        <v>-1</v>
      </c>
      <c r="P4494" s="5">
        <f>VLOOKUP(M4494,[1]ArchetypeScores!E:P,12,FALSE)</f>
        <v>0</v>
      </c>
      <c r="Q4494" s="2" t="str">
        <f>VLOOKUP(M4494,[1]ArchetypeScores!E:W,19,FALSE)</f>
        <v>Untargeted</v>
      </c>
      <c r="R4494" s="2">
        <f>VLOOKUP(M4494,[1]ArchetypeScores!E:I,5,FALSE)</f>
        <v>0</v>
      </c>
      <c r="S4494" s="2">
        <f>VLOOKUP(M4494,[1]ArchetypeScores!E:K,7,FALSE)</f>
        <v>0</v>
      </c>
      <c r="T4494" s="2" t="str">
        <f t="shared" si="72"/>
        <v>Not A&amp;R positive</v>
      </c>
    </row>
    <row r="4495" spans="1:20" x14ac:dyDescent="0.3">
      <c r="A4495" s="2" t="s">
        <v>11631</v>
      </c>
      <c r="B4495" s="3" t="s">
        <v>11931</v>
      </c>
      <c r="C4495" s="3" t="s">
        <v>11932</v>
      </c>
      <c r="D4495" s="4">
        <v>1.5</v>
      </c>
      <c r="E4495" s="5" t="s">
        <v>1340</v>
      </c>
      <c r="F4495" s="4">
        <v>1.8324800000000001</v>
      </c>
      <c r="G4495" s="6">
        <v>48772</v>
      </c>
      <c r="H4495" s="3" t="s">
        <v>11933</v>
      </c>
      <c r="I4495" s="3"/>
      <c r="J4495" s="3"/>
      <c r="K4495" s="5" t="s">
        <v>57</v>
      </c>
      <c r="L4495" s="5">
        <v>29</v>
      </c>
      <c r="M4495" s="5" t="s">
        <v>58</v>
      </c>
      <c r="N4495" s="5">
        <f>VLOOKUP(M4495,[1]ArchetypeScores!E:N,10,FALSE)</f>
        <v>0</v>
      </c>
      <c r="O4495" s="5">
        <f>VLOOKUP(M4495,[1]ArchetypeScores!E:O,11,FALSE)</f>
        <v>-1</v>
      </c>
      <c r="P4495" s="5">
        <f>VLOOKUP(M4495,[1]ArchetypeScores!E:P,12,FALSE)</f>
        <v>0</v>
      </c>
      <c r="Q4495" s="2" t="str">
        <f>VLOOKUP(M4495,[1]ArchetypeScores!E:W,19,FALSE)</f>
        <v>Untargeted</v>
      </c>
      <c r="R4495" s="2">
        <f>VLOOKUP(M4495,[1]ArchetypeScores!E:I,5,FALSE)</f>
        <v>0</v>
      </c>
      <c r="S4495" s="2">
        <f>VLOOKUP(M4495,[1]ArchetypeScores!E:K,7,FALSE)</f>
        <v>0</v>
      </c>
      <c r="T4495" s="2" t="str">
        <f t="shared" si="72"/>
        <v>Not A&amp;R positive</v>
      </c>
    </row>
    <row r="4496" spans="1:20" x14ac:dyDescent="0.3">
      <c r="A4496" s="2" t="s">
        <v>11631</v>
      </c>
      <c r="B4496" s="3" t="s">
        <v>11934</v>
      </c>
      <c r="C4496" s="3" t="s">
        <v>11935</v>
      </c>
      <c r="D4496" s="4">
        <v>1</v>
      </c>
      <c r="E4496" s="5" t="s">
        <v>1340</v>
      </c>
      <c r="F4496" s="4">
        <v>1.18963</v>
      </c>
      <c r="G4496" s="6">
        <v>48753</v>
      </c>
      <c r="H4496" s="3" t="s">
        <v>11936</v>
      </c>
      <c r="I4496" s="3" t="s">
        <v>11642</v>
      </c>
      <c r="J4496" s="3"/>
      <c r="K4496" s="5" t="s">
        <v>137</v>
      </c>
      <c r="L4496" s="5">
        <v>2</v>
      </c>
      <c r="M4496" s="5" t="s">
        <v>138</v>
      </c>
      <c r="N4496" s="5">
        <f>VLOOKUP(M4496,[1]ArchetypeScores!E:N,10,FALSE)</f>
        <v>1</v>
      </c>
      <c r="O4496" s="5">
        <f>VLOOKUP(M4496,[1]ArchetypeScores!E:O,11,FALSE)</f>
        <v>-2</v>
      </c>
      <c r="P4496" s="5">
        <f>VLOOKUP(M4496,[1]ArchetypeScores!E:P,12,FALSE)</f>
        <v>2</v>
      </c>
      <c r="Q4496" s="2" t="str">
        <f>VLOOKUP(M4496,[1]ArchetypeScores!E:W,19,FALSE)</f>
        <v>Industrials - transportation</v>
      </c>
      <c r="R4496" s="2">
        <f>VLOOKUP(M4496,[1]ArchetypeScores!E:I,5,FALSE)</f>
        <v>0</v>
      </c>
      <c r="S4496" s="2">
        <f>VLOOKUP(M4496,[1]ArchetypeScores!E:K,7,FALSE)</f>
        <v>-1</v>
      </c>
      <c r="T4496" s="2" t="str">
        <f t="shared" si="72"/>
        <v>Not A&amp;R positive</v>
      </c>
    </row>
    <row r="4497" spans="1:20" x14ac:dyDescent="0.3">
      <c r="A4497" s="2" t="s">
        <v>11631</v>
      </c>
      <c r="B4497" s="3" t="s">
        <v>11937</v>
      </c>
      <c r="C4497" s="3" t="s">
        <v>11938</v>
      </c>
      <c r="D4497" s="4">
        <v>0.14000000000000001</v>
      </c>
      <c r="E4497" s="5" t="s">
        <v>1340</v>
      </c>
      <c r="F4497" s="4">
        <v>0.17030000000000001</v>
      </c>
      <c r="G4497" s="6">
        <v>48810</v>
      </c>
      <c r="H4497" s="3" t="s">
        <v>11655</v>
      </c>
      <c r="I4497" s="3"/>
      <c r="J4497" s="3"/>
      <c r="K4497" s="5" t="s">
        <v>57</v>
      </c>
      <c r="L4497" s="5">
        <v>25</v>
      </c>
      <c r="M4497" s="5" t="s">
        <v>241</v>
      </c>
      <c r="N4497" s="5">
        <f>VLOOKUP(M4497,[1]ArchetypeScores!E:N,10,FALSE)</f>
        <v>0</v>
      </c>
      <c r="O4497" s="5">
        <f>VLOOKUP(M4497,[1]ArchetypeScores!E:O,11,FALSE)</f>
        <v>-1</v>
      </c>
      <c r="P4497" s="5">
        <f>VLOOKUP(M4497,[1]ArchetypeScores!E:P,12,FALSE)</f>
        <v>0</v>
      </c>
      <c r="Q4497" s="2" t="str">
        <f>VLOOKUP(M4497,[1]ArchetypeScores!E:W,19,FALSE)</f>
        <v>Other sector</v>
      </c>
      <c r="R4497" s="2">
        <f>VLOOKUP(M4497,[1]ArchetypeScores!E:I,5,FALSE)</f>
        <v>0</v>
      </c>
      <c r="S4497" s="2">
        <f>VLOOKUP(M4497,[1]ArchetypeScores!E:K,7,FALSE)</f>
        <v>0</v>
      </c>
      <c r="T4497" s="2" t="str">
        <f t="shared" si="72"/>
        <v>Not A&amp;R positive</v>
      </c>
    </row>
    <row r="4498" spans="1:20" x14ac:dyDescent="0.3">
      <c r="A4498" s="2" t="s">
        <v>11631</v>
      </c>
      <c r="B4498" s="3" t="s">
        <v>11939</v>
      </c>
      <c r="C4498" s="3" t="s">
        <v>11940</v>
      </c>
      <c r="D4498" s="4">
        <v>0.16500000000000001</v>
      </c>
      <c r="E4498" s="5" t="s">
        <v>1340</v>
      </c>
      <c r="F4498" s="4">
        <v>0.19333</v>
      </c>
      <c r="G4498" s="6">
        <v>48803</v>
      </c>
      <c r="H4498" s="3" t="s">
        <v>11941</v>
      </c>
      <c r="I4498" s="3" t="s">
        <v>11942</v>
      </c>
      <c r="J4498" s="3"/>
      <c r="K4498" s="5" t="s">
        <v>38</v>
      </c>
      <c r="L4498" s="5">
        <v>21</v>
      </c>
      <c r="M4498" s="5" t="s">
        <v>302</v>
      </c>
      <c r="N4498" s="5">
        <f>VLOOKUP(M4498,[1]ArchetypeScores!E:N,10,FALSE)</f>
        <v>0</v>
      </c>
      <c r="O4498" s="5">
        <f>VLOOKUP(M4498,[1]ArchetypeScores!E:O,11,FALSE)</f>
        <v>-1</v>
      </c>
      <c r="P4498" s="5">
        <f>VLOOKUP(M4498,[1]ArchetypeScores!E:P,12,FALSE)</f>
        <v>0</v>
      </c>
      <c r="Q4498" s="2" t="str">
        <f>VLOOKUP(M4498,[1]ArchetypeScores!E:W,19,FALSE)</f>
        <v>Consumer (including agriculture and tourism)</v>
      </c>
      <c r="R4498" s="2">
        <f>VLOOKUP(M4498,[1]ArchetypeScores!E:I,5,FALSE)</f>
        <v>0</v>
      </c>
      <c r="S4498" s="2">
        <f>VLOOKUP(M4498,[1]ArchetypeScores!E:K,7,FALSE)</f>
        <v>0</v>
      </c>
      <c r="T4498" s="2" t="str">
        <f t="shared" si="72"/>
        <v>Not A&amp;R positive</v>
      </c>
    </row>
    <row r="4499" spans="1:20" x14ac:dyDescent="0.3">
      <c r="A4499" s="2" t="s">
        <v>11631</v>
      </c>
      <c r="B4499" s="3" t="s">
        <v>11943</v>
      </c>
      <c r="C4499" s="3" t="s">
        <v>11944</v>
      </c>
      <c r="D4499" s="4">
        <v>0.13500000000000001</v>
      </c>
      <c r="E4499" s="5" t="s">
        <v>1340</v>
      </c>
      <c r="F4499" s="4">
        <v>0.16420999999999999</v>
      </c>
      <c r="G4499" s="6">
        <v>48812</v>
      </c>
      <c r="H4499" s="3" t="s">
        <v>11655</v>
      </c>
      <c r="I4499" s="3"/>
      <c r="J4499" s="3"/>
      <c r="K4499" s="5" t="s">
        <v>2091</v>
      </c>
      <c r="L4499" s="5">
        <v>6</v>
      </c>
      <c r="M4499" s="5" t="s">
        <v>2092</v>
      </c>
      <c r="N4499" s="5">
        <f>VLOOKUP(M4499,[1]ArchetypeScores!E:N,10,FALSE)</f>
        <v>0</v>
      </c>
      <c r="O4499" s="5">
        <f>VLOOKUP(M4499,[1]ArchetypeScores!E:O,11,FALSE)</f>
        <v>-1</v>
      </c>
      <c r="P4499" s="5">
        <f>VLOOKUP(M4499,[1]ArchetypeScores!E:P,12,FALSE)</f>
        <v>0</v>
      </c>
      <c r="Q4499" s="2" t="str">
        <f>VLOOKUP(M4499,[1]ArchetypeScores!E:W,19,FALSE)</f>
        <v>Untargeted</v>
      </c>
      <c r="R4499" s="2">
        <f>VLOOKUP(M4499,[1]ArchetypeScores!E:I,5,FALSE)</f>
        <v>0</v>
      </c>
      <c r="S4499" s="2">
        <f>VLOOKUP(M4499,[1]ArchetypeScores!E:K,7,FALSE)</f>
        <v>0</v>
      </c>
      <c r="T4499" s="2" t="str">
        <f t="shared" si="72"/>
        <v>Not A&amp;R positive</v>
      </c>
    </row>
    <row r="4500" spans="1:20" x14ac:dyDescent="0.3">
      <c r="A4500" s="2" t="s">
        <v>11631</v>
      </c>
      <c r="B4500" s="3" t="s">
        <v>11945</v>
      </c>
      <c r="C4500" s="3" t="s">
        <v>11946</v>
      </c>
      <c r="D4500" s="4">
        <v>3.0000000000000001E-3</v>
      </c>
      <c r="E4500" s="5" t="s">
        <v>1340</v>
      </c>
      <c r="F4500" s="4">
        <v>2.8300000000000001E-3</v>
      </c>
      <c r="G4500" s="6">
        <v>48834</v>
      </c>
      <c r="H4500" s="3" t="s">
        <v>11947</v>
      </c>
      <c r="I4500" s="3" t="s">
        <v>11948</v>
      </c>
      <c r="J4500" s="3"/>
      <c r="K4500" s="5" t="s">
        <v>2091</v>
      </c>
      <c r="L4500" s="5">
        <v>6</v>
      </c>
      <c r="M4500" s="5" t="s">
        <v>2092</v>
      </c>
      <c r="N4500" s="5">
        <f>VLOOKUP(M4500,[1]ArchetypeScores!E:N,10,FALSE)</f>
        <v>0</v>
      </c>
      <c r="O4500" s="5">
        <f>VLOOKUP(M4500,[1]ArchetypeScores!E:O,11,FALSE)</f>
        <v>-1</v>
      </c>
      <c r="P4500" s="5">
        <f>VLOOKUP(M4500,[1]ArchetypeScores!E:P,12,FALSE)</f>
        <v>0</v>
      </c>
      <c r="Q4500" s="2" t="str">
        <f>VLOOKUP(M4500,[1]ArchetypeScores!E:W,19,FALSE)</f>
        <v>Untargeted</v>
      </c>
      <c r="R4500" s="2">
        <f>VLOOKUP(M4500,[1]ArchetypeScores!E:I,5,FALSE)</f>
        <v>0</v>
      </c>
      <c r="S4500" s="2">
        <f>VLOOKUP(M4500,[1]ArchetypeScores!E:K,7,FALSE)</f>
        <v>0</v>
      </c>
      <c r="T4500" s="2" t="str">
        <f t="shared" si="72"/>
        <v>Not A&amp;R positive</v>
      </c>
    </row>
    <row r="4501" spans="1:20" x14ac:dyDescent="0.3">
      <c r="A4501" s="2" t="s">
        <v>11631</v>
      </c>
      <c r="B4501" s="3" t="s">
        <v>11949</v>
      </c>
      <c r="C4501" s="3" t="s">
        <v>11950</v>
      </c>
      <c r="D4501" s="4">
        <v>0.1</v>
      </c>
      <c r="E4501" s="5" t="s">
        <v>1340</v>
      </c>
      <c r="F4501" s="4">
        <v>0.10825</v>
      </c>
      <c r="G4501" s="6">
        <v>48817</v>
      </c>
      <c r="H4501" s="3" t="s">
        <v>11951</v>
      </c>
      <c r="I4501" s="3" t="s">
        <v>11952</v>
      </c>
      <c r="J4501" s="3"/>
      <c r="K4501" s="5" t="s">
        <v>2091</v>
      </c>
      <c r="L4501" s="5">
        <v>6</v>
      </c>
      <c r="M4501" s="5" t="s">
        <v>2092</v>
      </c>
      <c r="N4501" s="5">
        <f>VLOOKUP(M4501,[1]ArchetypeScores!E:N,10,FALSE)</f>
        <v>0</v>
      </c>
      <c r="O4501" s="5">
        <f>VLOOKUP(M4501,[1]ArchetypeScores!E:O,11,FALSE)</f>
        <v>-1</v>
      </c>
      <c r="P4501" s="5">
        <f>VLOOKUP(M4501,[1]ArchetypeScores!E:P,12,FALSE)</f>
        <v>0</v>
      </c>
      <c r="Q4501" s="2" t="str">
        <f>VLOOKUP(M4501,[1]ArchetypeScores!E:W,19,FALSE)</f>
        <v>Untargeted</v>
      </c>
      <c r="R4501" s="2">
        <f>VLOOKUP(M4501,[1]ArchetypeScores!E:I,5,FALSE)</f>
        <v>0</v>
      </c>
      <c r="S4501" s="2">
        <f>VLOOKUP(M4501,[1]ArchetypeScores!E:K,7,FALSE)</f>
        <v>0</v>
      </c>
      <c r="T4501" s="2" t="str">
        <f t="shared" si="72"/>
        <v>Not A&amp;R positive</v>
      </c>
    </row>
    <row r="4502" spans="1:20" x14ac:dyDescent="0.3">
      <c r="A4502" s="2" t="s">
        <v>11631</v>
      </c>
      <c r="B4502" s="3" t="s">
        <v>11953</v>
      </c>
      <c r="C4502" s="3" t="s">
        <v>11954</v>
      </c>
      <c r="D4502" s="4"/>
      <c r="E4502" s="5" t="s">
        <v>1340</v>
      </c>
      <c r="F4502" s="4">
        <v>0</v>
      </c>
      <c r="G4502" s="6">
        <v>48865</v>
      </c>
      <c r="H4502" s="3" t="s">
        <v>11955</v>
      </c>
      <c r="I4502" s="3"/>
      <c r="J4502" s="3"/>
      <c r="K4502" s="5" t="s">
        <v>57</v>
      </c>
      <c r="L4502" s="5">
        <v>29</v>
      </c>
      <c r="M4502" s="5" t="s">
        <v>58</v>
      </c>
      <c r="N4502" s="5">
        <f>VLOOKUP(M4502,[1]ArchetypeScores!E:N,10,FALSE)</f>
        <v>0</v>
      </c>
      <c r="O4502" s="5">
        <f>VLOOKUP(M4502,[1]ArchetypeScores!E:O,11,FALSE)</f>
        <v>-1</v>
      </c>
      <c r="P4502" s="5">
        <f>VLOOKUP(M4502,[1]ArchetypeScores!E:P,12,FALSE)</f>
        <v>0</v>
      </c>
      <c r="Q4502" s="2" t="str">
        <f>VLOOKUP(M4502,[1]ArchetypeScores!E:W,19,FALSE)</f>
        <v>Untargeted</v>
      </c>
      <c r="R4502" s="2">
        <f>VLOOKUP(M4502,[1]ArchetypeScores!E:I,5,FALSE)</f>
        <v>0</v>
      </c>
      <c r="S4502" s="2">
        <f>VLOOKUP(M4502,[1]ArchetypeScores!E:K,7,FALSE)</f>
        <v>0</v>
      </c>
      <c r="T4502" s="2" t="str">
        <f t="shared" si="72"/>
        <v>Not A&amp;R positive</v>
      </c>
    </row>
    <row r="4503" spans="1:20" x14ac:dyDescent="0.3">
      <c r="A4503" s="2" t="s">
        <v>11631</v>
      </c>
      <c r="B4503" s="3" t="s">
        <v>11956</v>
      </c>
      <c r="C4503" s="3" t="s">
        <v>11957</v>
      </c>
      <c r="D4503" s="4">
        <v>0.77</v>
      </c>
      <c r="E4503" s="5" t="s">
        <v>1340</v>
      </c>
      <c r="F4503" s="4">
        <v>0.86570999999999998</v>
      </c>
      <c r="G4503" s="6">
        <v>48781</v>
      </c>
      <c r="H4503" s="3" t="s">
        <v>11958</v>
      </c>
      <c r="I4503" s="3"/>
      <c r="J4503" s="3"/>
      <c r="K4503" s="5" t="s">
        <v>61</v>
      </c>
      <c r="L4503" s="5">
        <v>1</v>
      </c>
      <c r="M4503" s="5" t="s">
        <v>130</v>
      </c>
      <c r="N4503" s="5">
        <f>VLOOKUP(M4503,[1]ArchetypeScores!E:N,10,FALSE)</f>
        <v>0</v>
      </c>
      <c r="O4503" s="5">
        <f>VLOOKUP(M4503,[1]ArchetypeScores!E:O,11,FALSE)</f>
        <v>-1</v>
      </c>
      <c r="P4503" s="5">
        <f>VLOOKUP(M4503,[1]ArchetypeScores!E:P,12,FALSE)</f>
        <v>0</v>
      </c>
      <c r="Q4503" s="2" t="str">
        <f>VLOOKUP(M4503,[1]ArchetypeScores!E:W,19,FALSE)</f>
        <v>Health care</v>
      </c>
      <c r="R4503" s="2">
        <f>VLOOKUP(M4503,[1]ArchetypeScores!E:I,5,FALSE)</f>
        <v>0</v>
      </c>
      <c r="S4503" s="2">
        <f>VLOOKUP(M4503,[1]ArchetypeScores!E:K,7,FALSE)</f>
        <v>0</v>
      </c>
      <c r="T4503" s="2" t="str">
        <f t="shared" si="72"/>
        <v>Not A&amp;R positive</v>
      </c>
    </row>
    <row r="4504" spans="1:20" x14ac:dyDescent="0.3">
      <c r="A4504" s="2" t="s">
        <v>11631</v>
      </c>
      <c r="B4504" s="3" t="s">
        <v>11959</v>
      </c>
      <c r="C4504" s="3" t="s">
        <v>11960</v>
      </c>
      <c r="D4504" s="4">
        <v>3.4</v>
      </c>
      <c r="E4504" s="5" t="s">
        <v>1340</v>
      </c>
      <c r="F4504" s="4">
        <v>3.8144900000000002</v>
      </c>
      <c r="G4504" s="6">
        <v>48765</v>
      </c>
      <c r="H4504" s="3" t="s">
        <v>11961</v>
      </c>
      <c r="I4504" s="3" t="s">
        <v>11962</v>
      </c>
      <c r="J4504" s="3"/>
      <c r="K4504" s="5" t="s">
        <v>38</v>
      </c>
      <c r="L4504" s="5">
        <v>14</v>
      </c>
      <c r="M4504" s="5" t="s">
        <v>1351</v>
      </c>
      <c r="N4504" s="5">
        <f>VLOOKUP(M4504,[1]ArchetypeScores!E:N,10,FALSE)</f>
        <v>0</v>
      </c>
      <c r="O4504" s="5">
        <f>VLOOKUP(M4504,[1]ArchetypeScores!E:O,11,FALSE)</f>
        <v>-2</v>
      </c>
      <c r="P4504" s="5">
        <f>VLOOKUP(M4504,[1]ArchetypeScores!E:P,12,FALSE)</f>
        <v>1</v>
      </c>
      <c r="Q4504" s="2" t="str">
        <f>VLOOKUP(M4504,[1]ArchetypeScores!E:W,19,FALSE)</f>
        <v>Industrials - transportation</v>
      </c>
      <c r="R4504" s="2">
        <f>VLOOKUP(M4504,[1]ArchetypeScores!E:I,5,FALSE)</f>
        <v>0</v>
      </c>
      <c r="S4504" s="2">
        <f>VLOOKUP(M4504,[1]ArchetypeScores!E:K,7,FALSE)</f>
        <v>0</v>
      </c>
      <c r="T4504" s="2" t="str">
        <f t="shared" si="72"/>
        <v>Not A&amp;R positive</v>
      </c>
    </row>
    <row r="4505" spans="1:20" x14ac:dyDescent="0.3">
      <c r="A4505" s="2" t="s">
        <v>11631</v>
      </c>
      <c r="B4505" s="3" t="s">
        <v>7431</v>
      </c>
      <c r="C4505" s="3" t="s">
        <v>11963</v>
      </c>
      <c r="D4505" s="4"/>
      <c r="E4505" s="5" t="s">
        <v>1340</v>
      </c>
      <c r="F4505" s="4">
        <v>0</v>
      </c>
      <c r="G4505" s="6">
        <v>48872</v>
      </c>
      <c r="H4505" s="3" t="s">
        <v>11721</v>
      </c>
      <c r="I4505" s="3"/>
      <c r="J4505" s="3"/>
      <c r="K4505" s="5" t="s">
        <v>38</v>
      </c>
      <c r="L4505" s="5">
        <v>13</v>
      </c>
      <c r="M4505" s="5" t="s">
        <v>39</v>
      </c>
      <c r="N4505" s="5">
        <f>VLOOKUP(M4505,[1]ArchetypeScores!E:N,10,FALSE)</f>
        <v>0</v>
      </c>
      <c r="O4505" s="5">
        <f>VLOOKUP(M4505,[1]ArchetypeScores!E:O,11,FALSE)</f>
        <v>-2</v>
      </c>
      <c r="P4505" s="5">
        <f>VLOOKUP(M4505,[1]ArchetypeScores!E:P,12,FALSE)</f>
        <v>0</v>
      </c>
      <c r="Q4505" s="2" t="str">
        <f>VLOOKUP(M4505,[1]ArchetypeScores!E:W,19,FALSE)</f>
        <v>Industrials - transportation</v>
      </c>
      <c r="R4505" s="2">
        <f>VLOOKUP(M4505,[1]ArchetypeScores!E:I,5,FALSE)</f>
        <v>0</v>
      </c>
      <c r="S4505" s="2">
        <f>VLOOKUP(M4505,[1]ArchetypeScores!E:K,7,FALSE)</f>
        <v>0</v>
      </c>
      <c r="T4505" s="2" t="str">
        <f t="shared" si="72"/>
        <v>Not A&amp;R positive</v>
      </c>
    </row>
    <row r="4506" spans="1:20" x14ac:dyDescent="0.3">
      <c r="A4506" s="2" t="s">
        <v>11631</v>
      </c>
      <c r="B4506" s="3" t="s">
        <v>11964</v>
      </c>
      <c r="C4506" s="3" t="s">
        <v>11965</v>
      </c>
      <c r="D4506" s="4">
        <v>0.4</v>
      </c>
      <c r="E4506" s="5" t="s">
        <v>1340</v>
      </c>
      <c r="F4506" s="4">
        <v>0.46892</v>
      </c>
      <c r="G4506" s="6">
        <v>48791</v>
      </c>
      <c r="H4506" s="3" t="s">
        <v>11966</v>
      </c>
      <c r="I4506" s="3" t="s">
        <v>11967</v>
      </c>
      <c r="J4506" s="3"/>
      <c r="K4506" s="5" t="s">
        <v>38</v>
      </c>
      <c r="L4506" s="5">
        <v>13</v>
      </c>
      <c r="M4506" s="5" t="s">
        <v>39</v>
      </c>
      <c r="N4506" s="5">
        <f>VLOOKUP(M4506,[1]ArchetypeScores!E:N,10,FALSE)</f>
        <v>0</v>
      </c>
      <c r="O4506" s="5">
        <f>VLOOKUP(M4506,[1]ArchetypeScores!E:O,11,FALSE)</f>
        <v>-2</v>
      </c>
      <c r="P4506" s="5">
        <f>VLOOKUP(M4506,[1]ArchetypeScores!E:P,12,FALSE)</f>
        <v>0</v>
      </c>
      <c r="Q4506" s="2" t="str">
        <f>VLOOKUP(M4506,[1]ArchetypeScores!E:W,19,FALSE)</f>
        <v>Industrials - transportation</v>
      </c>
      <c r="R4506" s="2">
        <f>VLOOKUP(M4506,[1]ArchetypeScores!E:I,5,FALSE)</f>
        <v>0</v>
      </c>
      <c r="S4506" s="2">
        <f>VLOOKUP(M4506,[1]ArchetypeScores!E:K,7,FALSE)</f>
        <v>0</v>
      </c>
      <c r="T4506" s="2" t="str">
        <f t="shared" si="72"/>
        <v>Not A&amp;R positive</v>
      </c>
    </row>
    <row r="4507" spans="1:20" x14ac:dyDescent="0.3">
      <c r="A4507" s="2" t="s">
        <v>11631</v>
      </c>
      <c r="B4507" s="3" t="s">
        <v>11968</v>
      </c>
      <c r="C4507" s="3" t="s">
        <v>11969</v>
      </c>
      <c r="D4507" s="4">
        <v>13</v>
      </c>
      <c r="E4507" s="5" t="s">
        <v>1340</v>
      </c>
      <c r="F4507" s="4">
        <v>14.2727</v>
      </c>
      <c r="G4507" s="6">
        <v>48756</v>
      </c>
      <c r="H4507" s="3" t="s">
        <v>11970</v>
      </c>
      <c r="I4507" s="3"/>
      <c r="J4507" s="3"/>
      <c r="K4507" s="5" t="s">
        <v>38</v>
      </c>
      <c r="L4507" s="5">
        <v>13</v>
      </c>
      <c r="M4507" s="5" t="s">
        <v>39</v>
      </c>
      <c r="N4507" s="5">
        <f>VLOOKUP(M4507,[1]ArchetypeScores!E:N,10,FALSE)</f>
        <v>0</v>
      </c>
      <c r="O4507" s="5">
        <f>VLOOKUP(M4507,[1]ArchetypeScores!E:O,11,FALSE)</f>
        <v>-2</v>
      </c>
      <c r="P4507" s="5">
        <f>VLOOKUP(M4507,[1]ArchetypeScores!E:P,12,FALSE)</f>
        <v>0</v>
      </c>
      <c r="Q4507" s="2" t="str">
        <f>VLOOKUP(M4507,[1]ArchetypeScores!E:W,19,FALSE)</f>
        <v>Industrials - transportation</v>
      </c>
      <c r="R4507" s="2">
        <f>VLOOKUP(M4507,[1]ArchetypeScores!E:I,5,FALSE)</f>
        <v>0</v>
      </c>
      <c r="S4507" s="2">
        <f>VLOOKUP(M4507,[1]ArchetypeScores!E:K,7,FALSE)</f>
        <v>0</v>
      </c>
      <c r="T4507" s="2" t="str">
        <f t="shared" si="72"/>
        <v>Not A&amp;R positive</v>
      </c>
    </row>
    <row r="4508" spans="1:20" x14ac:dyDescent="0.3">
      <c r="A4508" s="2" t="s">
        <v>11631</v>
      </c>
      <c r="B4508" s="3" t="s">
        <v>11968</v>
      </c>
      <c r="C4508" s="3" t="s">
        <v>11971</v>
      </c>
      <c r="D4508" s="4">
        <v>0.6</v>
      </c>
      <c r="E4508" s="5" t="s">
        <v>1340</v>
      </c>
      <c r="F4508" s="4">
        <v>0.71353999999999995</v>
      </c>
      <c r="G4508" s="6">
        <v>48787</v>
      </c>
      <c r="H4508" s="3" t="s">
        <v>11719</v>
      </c>
      <c r="I4508" s="3"/>
      <c r="J4508" s="3"/>
      <c r="K4508" s="5" t="s">
        <v>38</v>
      </c>
      <c r="L4508" s="5">
        <v>13</v>
      </c>
      <c r="M4508" s="5" t="s">
        <v>39</v>
      </c>
      <c r="N4508" s="5">
        <f>VLOOKUP(M4508,[1]ArchetypeScores!E:N,10,FALSE)</f>
        <v>0</v>
      </c>
      <c r="O4508" s="5">
        <f>VLOOKUP(M4508,[1]ArchetypeScores!E:O,11,FALSE)</f>
        <v>-2</v>
      </c>
      <c r="P4508" s="5">
        <f>VLOOKUP(M4508,[1]ArchetypeScores!E:P,12,FALSE)</f>
        <v>0</v>
      </c>
      <c r="Q4508" s="2" t="str">
        <f>VLOOKUP(M4508,[1]ArchetypeScores!E:W,19,FALSE)</f>
        <v>Industrials - transportation</v>
      </c>
      <c r="R4508" s="2">
        <f>VLOOKUP(M4508,[1]ArchetypeScores!E:I,5,FALSE)</f>
        <v>0</v>
      </c>
      <c r="S4508" s="2">
        <f>VLOOKUP(M4508,[1]ArchetypeScores!E:K,7,FALSE)</f>
        <v>0</v>
      </c>
      <c r="T4508" s="2" t="str">
        <f t="shared" si="72"/>
        <v>Not A&amp;R positive</v>
      </c>
    </row>
    <row r="4509" spans="1:20" x14ac:dyDescent="0.3">
      <c r="A4509" s="2" t="s">
        <v>11631</v>
      </c>
      <c r="B4509" s="3" t="s">
        <v>11972</v>
      </c>
      <c r="C4509" s="3" t="s">
        <v>11973</v>
      </c>
      <c r="D4509" s="4"/>
      <c r="E4509" s="5" t="s">
        <v>1340</v>
      </c>
      <c r="F4509" s="4">
        <v>0</v>
      </c>
      <c r="G4509" s="6">
        <v>48870</v>
      </c>
      <c r="H4509" s="3" t="s">
        <v>11721</v>
      </c>
      <c r="I4509" s="3"/>
      <c r="J4509" s="3"/>
      <c r="K4509" s="5" t="s">
        <v>57</v>
      </c>
      <c r="L4509" s="5">
        <v>29</v>
      </c>
      <c r="M4509" s="5" t="s">
        <v>58</v>
      </c>
      <c r="N4509" s="5">
        <f>VLOOKUP(M4509,[1]ArchetypeScores!E:N,10,FALSE)</f>
        <v>0</v>
      </c>
      <c r="O4509" s="5">
        <f>VLOOKUP(M4509,[1]ArchetypeScores!E:O,11,FALSE)</f>
        <v>-1</v>
      </c>
      <c r="P4509" s="5">
        <f>VLOOKUP(M4509,[1]ArchetypeScores!E:P,12,FALSE)</f>
        <v>0</v>
      </c>
      <c r="Q4509" s="2" t="str">
        <f>VLOOKUP(M4509,[1]ArchetypeScores!E:W,19,FALSE)</f>
        <v>Untargeted</v>
      </c>
      <c r="R4509" s="2">
        <f>VLOOKUP(M4509,[1]ArchetypeScores!E:I,5,FALSE)</f>
        <v>0</v>
      </c>
      <c r="S4509" s="2">
        <f>VLOOKUP(M4509,[1]ArchetypeScores!E:K,7,FALSE)</f>
        <v>0</v>
      </c>
      <c r="T4509" s="2" t="str">
        <f t="shared" si="72"/>
        <v>Not A&amp;R positive</v>
      </c>
    </row>
    <row r="4510" spans="1:20" x14ac:dyDescent="0.3">
      <c r="A4510" s="2" t="s">
        <v>11631</v>
      </c>
      <c r="B4510" s="3" t="s">
        <v>11972</v>
      </c>
      <c r="C4510" s="3" t="s">
        <v>11974</v>
      </c>
      <c r="D4510" s="4"/>
      <c r="E4510" s="5" t="s">
        <v>1340</v>
      </c>
      <c r="F4510" s="4">
        <v>0</v>
      </c>
      <c r="G4510" s="6">
        <v>48871</v>
      </c>
      <c r="H4510" s="3" t="s">
        <v>11721</v>
      </c>
      <c r="I4510" s="3"/>
      <c r="J4510" s="3"/>
      <c r="K4510" s="5" t="s">
        <v>57</v>
      </c>
      <c r="L4510" s="5">
        <v>29</v>
      </c>
      <c r="M4510" s="5" t="s">
        <v>58</v>
      </c>
      <c r="N4510" s="5">
        <f>VLOOKUP(M4510,[1]ArchetypeScores!E:N,10,FALSE)</f>
        <v>0</v>
      </c>
      <c r="O4510" s="5">
        <f>VLOOKUP(M4510,[1]ArchetypeScores!E:O,11,FALSE)</f>
        <v>-1</v>
      </c>
      <c r="P4510" s="5">
        <f>VLOOKUP(M4510,[1]ArchetypeScores!E:P,12,FALSE)</f>
        <v>0</v>
      </c>
      <c r="Q4510" s="2" t="str">
        <f>VLOOKUP(M4510,[1]ArchetypeScores!E:W,19,FALSE)</f>
        <v>Untargeted</v>
      </c>
      <c r="R4510" s="2">
        <f>VLOOKUP(M4510,[1]ArchetypeScores!E:I,5,FALSE)</f>
        <v>0</v>
      </c>
      <c r="S4510" s="2">
        <f>VLOOKUP(M4510,[1]ArchetypeScores!E:K,7,FALSE)</f>
        <v>0</v>
      </c>
      <c r="T4510" s="2" t="str">
        <f t="shared" si="72"/>
        <v>Not A&amp;R positive</v>
      </c>
    </row>
    <row r="4511" spans="1:20" x14ac:dyDescent="0.3">
      <c r="A4511" s="2" t="s">
        <v>11631</v>
      </c>
      <c r="B4511" s="3" t="s">
        <v>10858</v>
      </c>
      <c r="C4511" s="3" t="s">
        <v>11975</v>
      </c>
      <c r="D4511" s="4">
        <v>1</v>
      </c>
      <c r="E4511" s="5" t="s">
        <v>1340</v>
      </c>
      <c r="F4511" s="4">
        <v>1.1892400000000001</v>
      </c>
      <c r="G4511" s="6">
        <v>48776</v>
      </c>
      <c r="H4511" s="3" t="s">
        <v>11719</v>
      </c>
      <c r="I4511" s="3"/>
      <c r="J4511" s="3"/>
      <c r="K4511" s="5" t="s">
        <v>291</v>
      </c>
      <c r="L4511" s="5">
        <v>4</v>
      </c>
      <c r="M4511" s="5" t="s">
        <v>292</v>
      </c>
      <c r="N4511" s="5">
        <f>VLOOKUP(M4511,[1]ArchetypeScores!E:N,10,FALSE)</f>
        <v>1</v>
      </c>
      <c r="O4511" s="5">
        <f>VLOOKUP(M4511,[1]ArchetypeScores!E:O,11,FALSE)</f>
        <v>0</v>
      </c>
      <c r="P4511" s="5">
        <f>VLOOKUP(M4511,[1]ArchetypeScores!E:P,12,FALSE)</f>
        <v>0</v>
      </c>
      <c r="Q4511" s="2" t="str">
        <f>VLOOKUP(M4511,[1]ArchetypeScores!E:W,19,FALSE)</f>
        <v>Education and training</v>
      </c>
      <c r="R4511" s="2">
        <f>VLOOKUP(M4511,[1]ArchetypeScores!E:I,5,FALSE)</f>
        <v>0</v>
      </c>
      <c r="S4511" s="2">
        <f>VLOOKUP(M4511,[1]ArchetypeScores!E:K,7,FALSE)</f>
        <v>0</v>
      </c>
      <c r="T4511" s="2" t="str">
        <f t="shared" si="72"/>
        <v>Not A&amp;R positive</v>
      </c>
    </row>
    <row r="4512" spans="1:20" x14ac:dyDescent="0.3">
      <c r="A4512" s="2" t="s">
        <v>11631</v>
      </c>
      <c r="B4512" s="3" t="s">
        <v>10858</v>
      </c>
      <c r="C4512" s="3" t="s">
        <v>11976</v>
      </c>
      <c r="D4512" s="4"/>
      <c r="E4512" s="5" t="s">
        <v>1340</v>
      </c>
      <c r="F4512" s="4">
        <v>0</v>
      </c>
      <c r="G4512" s="6">
        <v>48861</v>
      </c>
      <c r="H4512" s="3" t="s">
        <v>11719</v>
      </c>
      <c r="I4512" s="3"/>
      <c r="J4512" s="3"/>
      <c r="K4512" s="5" t="s">
        <v>57</v>
      </c>
      <c r="L4512" s="5">
        <v>29</v>
      </c>
      <c r="M4512" s="5" t="s">
        <v>58</v>
      </c>
      <c r="N4512" s="5">
        <f>VLOOKUP(M4512,[1]ArchetypeScores!E:N,10,FALSE)</f>
        <v>0</v>
      </c>
      <c r="O4512" s="5">
        <f>VLOOKUP(M4512,[1]ArchetypeScores!E:O,11,FALSE)</f>
        <v>-1</v>
      </c>
      <c r="P4512" s="5">
        <f>VLOOKUP(M4512,[1]ArchetypeScores!E:P,12,FALSE)</f>
        <v>0</v>
      </c>
      <c r="Q4512" s="2" t="str">
        <f>VLOOKUP(M4512,[1]ArchetypeScores!E:W,19,FALSE)</f>
        <v>Untargeted</v>
      </c>
      <c r="R4512" s="2">
        <f>VLOOKUP(M4512,[1]ArchetypeScores!E:I,5,FALSE)</f>
        <v>0</v>
      </c>
      <c r="S4512" s="2">
        <f>VLOOKUP(M4512,[1]ArchetypeScores!E:K,7,FALSE)</f>
        <v>0</v>
      </c>
      <c r="T4512" s="2" t="str">
        <f t="shared" si="72"/>
        <v>Not A&amp;R positive</v>
      </c>
    </row>
    <row r="4513" spans="1:20" x14ac:dyDescent="0.3">
      <c r="A4513" s="2" t="s">
        <v>11631</v>
      </c>
      <c r="B4513" s="3" t="s">
        <v>11977</v>
      </c>
      <c r="C4513" s="3" t="s">
        <v>11978</v>
      </c>
      <c r="D4513" s="4">
        <v>3.7</v>
      </c>
      <c r="E4513" s="5" t="s">
        <v>1340</v>
      </c>
      <c r="F4513" s="4">
        <v>4.4686399999999997</v>
      </c>
      <c r="G4513" s="6">
        <v>48763</v>
      </c>
      <c r="H4513" s="3" t="s">
        <v>11979</v>
      </c>
      <c r="I4513" s="3"/>
      <c r="J4513" s="3"/>
      <c r="K4513" s="5" t="s">
        <v>38</v>
      </c>
      <c r="L4513" s="5">
        <v>13</v>
      </c>
      <c r="M4513" s="5" t="s">
        <v>39</v>
      </c>
      <c r="N4513" s="5">
        <f>VLOOKUP(M4513,[1]ArchetypeScores!E:N,10,FALSE)</f>
        <v>0</v>
      </c>
      <c r="O4513" s="5">
        <f>VLOOKUP(M4513,[1]ArchetypeScores!E:O,11,FALSE)</f>
        <v>-2</v>
      </c>
      <c r="P4513" s="5">
        <f>VLOOKUP(M4513,[1]ArchetypeScores!E:P,12,FALSE)</f>
        <v>0</v>
      </c>
      <c r="Q4513" s="2" t="str">
        <f>VLOOKUP(M4513,[1]ArchetypeScores!E:W,19,FALSE)</f>
        <v>Industrials - transportation</v>
      </c>
      <c r="R4513" s="2">
        <f>VLOOKUP(M4513,[1]ArchetypeScores!E:I,5,FALSE)</f>
        <v>0</v>
      </c>
      <c r="S4513" s="2">
        <f>VLOOKUP(M4513,[1]ArchetypeScores!E:K,7,FALSE)</f>
        <v>0</v>
      </c>
      <c r="T4513" s="2" t="str">
        <f t="shared" si="72"/>
        <v>Not A&amp;R positive</v>
      </c>
    </row>
    <row r="4514" spans="1:20" x14ac:dyDescent="0.3">
      <c r="A4514" s="2" t="s">
        <v>11631</v>
      </c>
      <c r="B4514" s="3" t="s">
        <v>11980</v>
      </c>
      <c r="C4514" s="3" t="s">
        <v>11981</v>
      </c>
      <c r="D4514" s="4">
        <v>0.77700000000000002</v>
      </c>
      <c r="E4514" s="5" t="s">
        <v>1340</v>
      </c>
      <c r="F4514" s="4">
        <v>0.92637999999999998</v>
      </c>
      <c r="G4514" s="6">
        <v>48780</v>
      </c>
      <c r="H4514" s="3" t="s">
        <v>11982</v>
      </c>
      <c r="I4514" s="3"/>
      <c r="J4514" s="3"/>
      <c r="K4514" s="5" t="s">
        <v>102</v>
      </c>
      <c r="L4514" s="5">
        <v>2</v>
      </c>
      <c r="M4514" s="5" t="s">
        <v>681</v>
      </c>
      <c r="N4514" s="5">
        <f>VLOOKUP(M4514,[1]ArchetypeScores!E:N,10,FALSE)</f>
        <v>0</v>
      </c>
      <c r="O4514" s="5">
        <f>VLOOKUP(M4514,[1]ArchetypeScores!E:O,11,FALSE)</f>
        <v>-1</v>
      </c>
      <c r="P4514" s="5">
        <f>VLOOKUP(M4514,[1]ArchetypeScores!E:P,12,FALSE)</f>
        <v>0</v>
      </c>
      <c r="Q4514" s="2" t="str">
        <f>VLOOKUP(M4514,[1]ArchetypeScores!E:W,19,FALSE)</f>
        <v>Untargeted</v>
      </c>
      <c r="R4514" s="2">
        <f>VLOOKUP(M4514,[1]ArchetypeScores!E:I,5,FALSE)</f>
        <v>0</v>
      </c>
      <c r="S4514" s="2">
        <f>VLOOKUP(M4514,[1]ArchetypeScores!E:K,7,FALSE)</f>
        <v>1</v>
      </c>
      <c r="T4514" s="2" t="str">
        <f t="shared" si="72"/>
        <v>Indirect only</v>
      </c>
    </row>
    <row r="4515" spans="1:20" x14ac:dyDescent="0.3">
      <c r="A4515" s="2" t="s">
        <v>11631</v>
      </c>
      <c r="B4515" s="3" t="s">
        <v>11983</v>
      </c>
      <c r="C4515" s="3" t="s">
        <v>11984</v>
      </c>
      <c r="D4515" s="4">
        <v>0.6</v>
      </c>
      <c r="E4515" s="5" t="s">
        <v>1340</v>
      </c>
      <c r="F4515" s="4">
        <v>0.66086999999999996</v>
      </c>
      <c r="G4515" s="6">
        <v>48788</v>
      </c>
      <c r="H4515" s="3" t="s">
        <v>11637</v>
      </c>
      <c r="I4515" s="3" t="s">
        <v>11638</v>
      </c>
      <c r="J4515" s="3"/>
      <c r="K4515" s="5" t="s">
        <v>2091</v>
      </c>
      <c r="L4515" s="5">
        <v>4</v>
      </c>
      <c r="M4515" s="5" t="s">
        <v>11985</v>
      </c>
      <c r="N4515" s="5">
        <f>VLOOKUP(M4515,[1]ArchetypeScores!E:N,10,FALSE)</f>
        <v>0</v>
      </c>
      <c r="O4515" s="5">
        <f>VLOOKUP(M4515,[1]ArchetypeScores!E:O,11,FALSE)</f>
        <v>-1</v>
      </c>
      <c r="P4515" s="5">
        <f>VLOOKUP(M4515,[1]ArchetypeScores!E:P,12,FALSE)</f>
        <v>0</v>
      </c>
      <c r="Q4515" s="2" t="str">
        <f>VLOOKUP(M4515,[1]ArchetypeScores!E:W,19,FALSE)</f>
        <v>Untargeted</v>
      </c>
      <c r="R4515" s="2">
        <f>VLOOKUP(M4515,[1]ArchetypeScores!E:I,5,FALSE)</f>
        <v>0</v>
      </c>
      <c r="S4515" s="2">
        <f>VLOOKUP(M4515,[1]ArchetypeScores!E:K,7,FALSE)</f>
        <v>0</v>
      </c>
      <c r="T4515" s="2" t="str">
        <f t="shared" si="72"/>
        <v>Not A&amp;R positive</v>
      </c>
    </row>
    <row r="4516" spans="1:20" x14ac:dyDescent="0.3">
      <c r="A4516" s="2" t="s">
        <v>11631</v>
      </c>
      <c r="B4516" s="3" t="s">
        <v>3852</v>
      </c>
      <c r="C4516" s="3" t="s">
        <v>11986</v>
      </c>
      <c r="D4516" s="4"/>
      <c r="E4516" s="5" t="s">
        <v>1340</v>
      </c>
      <c r="F4516" s="4">
        <v>0</v>
      </c>
      <c r="G4516" s="6">
        <v>48860</v>
      </c>
      <c r="H4516" s="3" t="s">
        <v>11719</v>
      </c>
      <c r="I4516" s="3"/>
      <c r="J4516" s="3"/>
      <c r="K4516" s="5" t="s">
        <v>57</v>
      </c>
      <c r="L4516" s="5">
        <v>29</v>
      </c>
      <c r="M4516" s="5" t="s">
        <v>58</v>
      </c>
      <c r="N4516" s="5">
        <f>VLOOKUP(M4516,[1]ArchetypeScores!E:N,10,FALSE)</f>
        <v>0</v>
      </c>
      <c r="O4516" s="5">
        <f>VLOOKUP(M4516,[1]ArchetypeScores!E:O,11,FALSE)</f>
        <v>-1</v>
      </c>
      <c r="P4516" s="5">
        <f>VLOOKUP(M4516,[1]ArchetypeScores!E:P,12,FALSE)</f>
        <v>0</v>
      </c>
      <c r="Q4516" s="2" t="str">
        <f>VLOOKUP(M4516,[1]ArchetypeScores!E:W,19,FALSE)</f>
        <v>Untargeted</v>
      </c>
      <c r="R4516" s="2">
        <f>VLOOKUP(M4516,[1]ArchetypeScores!E:I,5,FALSE)</f>
        <v>0</v>
      </c>
      <c r="S4516" s="2">
        <f>VLOOKUP(M4516,[1]ArchetypeScores!E:K,7,FALSE)</f>
        <v>0</v>
      </c>
      <c r="T4516" s="2" t="str">
        <f t="shared" si="72"/>
        <v>Not A&amp;R positive</v>
      </c>
    </row>
    <row r="4517" spans="1:20" x14ac:dyDescent="0.3">
      <c r="A4517" s="2" t="s">
        <v>11631</v>
      </c>
      <c r="B4517" s="3" t="s">
        <v>11987</v>
      </c>
      <c r="C4517" s="3" t="s">
        <v>11988</v>
      </c>
      <c r="D4517" s="4"/>
      <c r="E4517" s="5" t="s">
        <v>1340</v>
      </c>
      <c r="F4517" s="4">
        <v>0</v>
      </c>
      <c r="G4517" s="6">
        <v>48864</v>
      </c>
      <c r="H4517" s="3" t="s">
        <v>11989</v>
      </c>
      <c r="I4517" s="3"/>
      <c r="J4517" s="3"/>
      <c r="K4517" s="5" t="s">
        <v>611</v>
      </c>
      <c r="L4517" s="5">
        <v>6</v>
      </c>
      <c r="M4517" s="5" t="s">
        <v>1228</v>
      </c>
      <c r="N4517" s="5">
        <f>VLOOKUP(M4517,[1]ArchetypeScores!E:N,10,FALSE)</f>
        <v>1</v>
      </c>
      <c r="O4517" s="5">
        <f>VLOOKUP(M4517,[1]ArchetypeScores!E:O,11,FALSE)</f>
        <v>0</v>
      </c>
      <c r="P4517" s="5">
        <f>VLOOKUP(M4517,[1]ArchetypeScores!E:P,12,FALSE)</f>
        <v>0</v>
      </c>
      <c r="Q4517" s="2" t="str">
        <f>VLOOKUP(M4517,[1]ArchetypeScores!E:W,19,FALSE)</f>
        <v>Consumer (including agriculture and tourism)</v>
      </c>
      <c r="R4517" s="2">
        <f>VLOOKUP(M4517,[1]ArchetypeScores!E:I,5,FALSE)</f>
        <v>0</v>
      </c>
      <c r="S4517" s="2">
        <f>VLOOKUP(M4517,[1]ArchetypeScores!E:K,7,FALSE)</f>
        <v>0</v>
      </c>
      <c r="T4517" s="2" t="str">
        <f t="shared" si="72"/>
        <v>Not A&amp;R positive</v>
      </c>
    </row>
    <row r="4518" spans="1:20" x14ac:dyDescent="0.3">
      <c r="A4518" s="2" t="s">
        <v>11631</v>
      </c>
      <c r="B4518" s="3" t="s">
        <v>11990</v>
      </c>
      <c r="C4518" s="3" t="s">
        <v>11991</v>
      </c>
      <c r="D4518" s="4">
        <v>0.13500000000000001</v>
      </c>
      <c r="E4518" s="5" t="s">
        <v>1340</v>
      </c>
      <c r="F4518" s="4">
        <v>0.15934000000000001</v>
      </c>
      <c r="G4518" s="6">
        <v>48811</v>
      </c>
      <c r="H4518" s="3" t="s">
        <v>11992</v>
      </c>
      <c r="I4518" s="3"/>
      <c r="J4518" s="3"/>
      <c r="K4518" s="5" t="s">
        <v>38</v>
      </c>
      <c r="L4518" s="5">
        <v>25</v>
      </c>
      <c r="M4518" s="5" t="s">
        <v>6285</v>
      </c>
      <c r="N4518" s="5">
        <f>VLOOKUP(M4518,[1]ArchetypeScores!E:N,10,FALSE)</f>
        <v>0</v>
      </c>
      <c r="O4518" s="5">
        <f>VLOOKUP(M4518,[1]ArchetypeScores!E:O,11,FALSE)</f>
        <v>-1</v>
      </c>
      <c r="P4518" s="5">
        <f>VLOOKUP(M4518,[1]ArchetypeScores!E:P,12,FALSE)</f>
        <v>0</v>
      </c>
      <c r="Q4518" s="2" t="str">
        <f>VLOOKUP(M4518,[1]ArchetypeScores!E:W,19,FALSE)</f>
        <v>Consumer (including agriculture and tourism)</v>
      </c>
      <c r="R4518" s="2">
        <f>VLOOKUP(M4518,[1]ArchetypeScores!E:I,5,FALSE)</f>
        <v>0</v>
      </c>
      <c r="S4518" s="2">
        <f>VLOOKUP(M4518,[1]ArchetypeScores!E:K,7,FALSE)</f>
        <v>0</v>
      </c>
      <c r="T4518" s="2" t="str">
        <f t="shared" si="72"/>
        <v>Not A&amp;R positive</v>
      </c>
    </row>
    <row r="4519" spans="1:20" x14ac:dyDescent="0.3">
      <c r="A4519" s="2" t="s">
        <v>11631</v>
      </c>
      <c r="B4519" s="3" t="s">
        <v>11993</v>
      </c>
      <c r="C4519" s="3" t="s">
        <v>11994</v>
      </c>
      <c r="D4519" s="4">
        <v>0.14000000000000001</v>
      </c>
      <c r="E4519" s="5" t="s">
        <v>1340</v>
      </c>
      <c r="F4519" s="4">
        <v>0.1671</v>
      </c>
      <c r="G4519" s="6">
        <v>48809</v>
      </c>
      <c r="H4519" s="3" t="s">
        <v>11995</v>
      </c>
      <c r="I4519" s="3"/>
      <c r="J4519" s="3"/>
      <c r="K4519" s="5" t="s">
        <v>38</v>
      </c>
      <c r="L4519" s="5">
        <v>13</v>
      </c>
      <c r="M4519" s="5" t="s">
        <v>39</v>
      </c>
      <c r="N4519" s="5">
        <f>VLOOKUP(M4519,[1]ArchetypeScores!E:N,10,FALSE)</f>
        <v>0</v>
      </c>
      <c r="O4519" s="5">
        <f>VLOOKUP(M4519,[1]ArchetypeScores!E:O,11,FALSE)</f>
        <v>-2</v>
      </c>
      <c r="P4519" s="5">
        <f>VLOOKUP(M4519,[1]ArchetypeScores!E:P,12,FALSE)</f>
        <v>0</v>
      </c>
      <c r="Q4519" s="2" t="str">
        <f>VLOOKUP(M4519,[1]ArchetypeScores!E:W,19,FALSE)</f>
        <v>Industrials - transportation</v>
      </c>
      <c r="R4519" s="2">
        <f>VLOOKUP(M4519,[1]ArchetypeScores!E:I,5,FALSE)</f>
        <v>0</v>
      </c>
      <c r="S4519" s="2">
        <f>VLOOKUP(M4519,[1]ArchetypeScores!E:K,7,FALSE)</f>
        <v>0</v>
      </c>
      <c r="T4519" s="2" t="str">
        <f t="shared" si="72"/>
        <v>Not A&amp;R positive</v>
      </c>
    </row>
    <row r="4520" spans="1:20" x14ac:dyDescent="0.3">
      <c r="A4520" s="2" t="s">
        <v>11631</v>
      </c>
      <c r="B4520" s="3" t="s">
        <v>11996</v>
      </c>
      <c r="C4520" s="3" t="s">
        <v>11997</v>
      </c>
      <c r="D4520" s="4">
        <v>0.13</v>
      </c>
      <c r="E4520" s="5" t="s">
        <v>1340</v>
      </c>
      <c r="F4520" s="4">
        <v>0.14530000000000001</v>
      </c>
      <c r="G4520" s="6">
        <v>48814</v>
      </c>
      <c r="H4520" s="3" t="s">
        <v>11998</v>
      </c>
      <c r="I4520" s="3"/>
      <c r="J4520" s="3"/>
      <c r="K4520" s="5" t="s">
        <v>67</v>
      </c>
      <c r="L4520" s="5">
        <v>1</v>
      </c>
      <c r="M4520" s="5" t="s">
        <v>265</v>
      </c>
      <c r="N4520" s="5">
        <f>VLOOKUP(M4520,[1]ArchetypeScores!E:N,10,FALSE)</f>
        <v>0</v>
      </c>
      <c r="O4520" s="5">
        <f>VLOOKUP(M4520,[1]ArchetypeScores!E:O,11,FALSE)</f>
        <v>-1</v>
      </c>
      <c r="P4520" s="5">
        <f>VLOOKUP(M4520,[1]ArchetypeScores!E:P,12,FALSE)</f>
        <v>0</v>
      </c>
      <c r="Q4520" s="2" t="str">
        <f>VLOOKUP(M4520,[1]ArchetypeScores!E:W,19,FALSE)</f>
        <v>Untargeted</v>
      </c>
      <c r="R4520" s="2">
        <f>VLOOKUP(M4520,[1]ArchetypeScores!E:I,5,FALSE)</f>
        <v>0</v>
      </c>
      <c r="S4520" s="2">
        <f>VLOOKUP(M4520,[1]ArchetypeScores!E:K,7,FALSE)</f>
        <v>0</v>
      </c>
      <c r="T4520" s="2" t="str">
        <f t="shared" si="72"/>
        <v>Not A&amp;R positive</v>
      </c>
    </row>
    <row r="4521" spans="1:20" x14ac:dyDescent="0.3">
      <c r="A4521" s="2" t="s">
        <v>11631</v>
      </c>
      <c r="B4521" s="3" t="s">
        <v>11999</v>
      </c>
      <c r="C4521" s="3" t="s">
        <v>12000</v>
      </c>
      <c r="D4521" s="4">
        <v>1.6E-2</v>
      </c>
      <c r="E4521" s="5" t="s">
        <v>1340</v>
      </c>
      <c r="F4521" s="4">
        <v>1.8110000000000001E-2</v>
      </c>
      <c r="G4521" s="6">
        <v>48831</v>
      </c>
      <c r="H4521" s="3" t="s">
        <v>12001</v>
      </c>
      <c r="I4521" s="3" t="s">
        <v>12002</v>
      </c>
      <c r="J4521" s="3"/>
      <c r="K4521" s="5" t="s">
        <v>38</v>
      </c>
      <c r="L4521" s="5">
        <v>29</v>
      </c>
      <c r="M4521" s="5" t="s">
        <v>316</v>
      </c>
      <c r="N4521" s="5">
        <f>VLOOKUP(M4521,[1]ArchetypeScores!E:N,10,FALSE)</f>
        <v>0</v>
      </c>
      <c r="O4521" s="5">
        <f>VLOOKUP(M4521,[1]ArchetypeScores!E:O,11,FALSE)</f>
        <v>-1</v>
      </c>
      <c r="P4521" s="5">
        <f>VLOOKUP(M4521,[1]ArchetypeScores!E:P,12,FALSE)</f>
        <v>0</v>
      </c>
      <c r="Q4521" s="2" t="str">
        <f>VLOOKUP(M4521,[1]ArchetypeScores!E:W,19,FALSE)</f>
        <v>Other sector</v>
      </c>
      <c r="R4521" s="2">
        <f>VLOOKUP(M4521,[1]ArchetypeScores!E:I,5,FALSE)</f>
        <v>0</v>
      </c>
      <c r="S4521" s="2">
        <f>VLOOKUP(M4521,[1]ArchetypeScores!E:K,7,FALSE)</f>
        <v>0</v>
      </c>
      <c r="T4521" s="2" t="str">
        <f t="shared" si="72"/>
        <v>Not A&amp;R positive</v>
      </c>
    </row>
    <row r="4522" spans="1:20" x14ac:dyDescent="0.3">
      <c r="A4522" s="2" t="s">
        <v>11631</v>
      </c>
      <c r="B4522" s="3" t="s">
        <v>12003</v>
      </c>
      <c r="C4522" s="3" t="s">
        <v>12004</v>
      </c>
      <c r="D4522" s="4">
        <v>0.05</v>
      </c>
      <c r="E4522" s="5" t="s">
        <v>1340</v>
      </c>
      <c r="F4522" s="4">
        <v>5.4899999999999997E-2</v>
      </c>
      <c r="G4522" s="6">
        <v>48824</v>
      </c>
      <c r="H4522" s="3" t="s">
        <v>11695</v>
      </c>
      <c r="I4522" s="3"/>
      <c r="J4522" s="3"/>
      <c r="K4522" s="5" t="s">
        <v>25</v>
      </c>
      <c r="L4522" s="5">
        <v>10</v>
      </c>
      <c r="M4522" s="5" t="s">
        <v>1831</v>
      </c>
      <c r="N4522" s="5">
        <f>VLOOKUP(M4522,[1]ArchetypeScores!E:N,10,FALSE)</f>
        <v>1</v>
      </c>
      <c r="O4522" s="5">
        <f>VLOOKUP(M4522,[1]ArchetypeScores!E:O,11,FALSE)</f>
        <v>-2</v>
      </c>
      <c r="P4522" s="5">
        <f>VLOOKUP(M4522,[1]ArchetypeScores!E:P,12,FALSE)</f>
        <v>1</v>
      </c>
      <c r="Q4522" s="2" t="str">
        <f>VLOOKUP(M4522,[1]ArchetypeScores!E:W,19,FALSE)</f>
        <v>Industrials - other</v>
      </c>
      <c r="R4522" s="2">
        <f>VLOOKUP(M4522,[1]ArchetypeScores!E:I,5,FALSE)</f>
        <v>0</v>
      </c>
      <c r="S4522" s="2">
        <f>VLOOKUP(M4522,[1]ArchetypeScores!E:K,7,FALSE)</f>
        <v>0</v>
      </c>
      <c r="T4522" s="2" t="str">
        <f t="shared" si="72"/>
        <v>Not A&amp;R positive</v>
      </c>
    </row>
    <row r="4523" spans="1:20" x14ac:dyDescent="0.3">
      <c r="A4523" s="2" t="s">
        <v>11631</v>
      </c>
      <c r="B4523" s="3" t="s">
        <v>12005</v>
      </c>
      <c r="C4523" s="3" t="s">
        <v>12006</v>
      </c>
      <c r="D4523" s="4"/>
      <c r="E4523" s="5" t="s">
        <v>1340</v>
      </c>
      <c r="F4523" s="4">
        <v>0</v>
      </c>
      <c r="G4523" s="6">
        <v>48850</v>
      </c>
      <c r="H4523" s="3" t="s">
        <v>12007</v>
      </c>
      <c r="I4523" s="3"/>
      <c r="J4523" s="3"/>
      <c r="K4523" s="5" t="s">
        <v>261</v>
      </c>
      <c r="L4523" s="5">
        <v>2</v>
      </c>
      <c r="M4523" s="5" t="s">
        <v>262</v>
      </c>
      <c r="N4523" s="5">
        <f>VLOOKUP(M4523,[1]ArchetypeScores!E:N,10,FALSE)</f>
        <v>0</v>
      </c>
      <c r="O4523" s="5">
        <f>VLOOKUP(M4523,[1]ArchetypeScores!E:O,11,FALSE)</f>
        <v>-1</v>
      </c>
      <c r="P4523" s="5">
        <f>VLOOKUP(M4523,[1]ArchetypeScores!E:P,12,FALSE)</f>
        <v>0</v>
      </c>
      <c r="Q4523" s="2" t="str">
        <f>VLOOKUP(M4523,[1]ArchetypeScores!E:W,19,FALSE)</f>
        <v>Untargeted</v>
      </c>
      <c r="R4523" s="2">
        <f>VLOOKUP(M4523,[1]ArchetypeScores!E:I,5,FALSE)</f>
        <v>0</v>
      </c>
      <c r="S4523" s="2">
        <f>VLOOKUP(M4523,[1]ArchetypeScores!E:K,7,FALSE)</f>
        <v>0</v>
      </c>
      <c r="T4523" s="2" t="str">
        <f t="shared" si="72"/>
        <v>Not A&amp;R positive</v>
      </c>
    </row>
    <row r="4524" spans="1:20" x14ac:dyDescent="0.3">
      <c r="A4524" s="2" t="s">
        <v>11631</v>
      </c>
      <c r="B4524" s="3" t="s">
        <v>10503</v>
      </c>
      <c r="C4524" s="3" t="s">
        <v>12008</v>
      </c>
      <c r="D4524" s="4">
        <v>0.9</v>
      </c>
      <c r="E4524" s="5" t="s">
        <v>1340</v>
      </c>
      <c r="F4524" s="4">
        <v>1.09476</v>
      </c>
      <c r="G4524" s="6">
        <v>48778</v>
      </c>
      <c r="H4524" s="3" t="s">
        <v>11655</v>
      </c>
      <c r="I4524" s="3"/>
      <c r="J4524" s="3"/>
      <c r="K4524" s="5" t="s">
        <v>53</v>
      </c>
      <c r="L4524" s="5">
        <v>2</v>
      </c>
      <c r="M4524" s="5" t="s">
        <v>330</v>
      </c>
      <c r="N4524" s="5">
        <f>VLOOKUP(M4524,[1]ArchetypeScores!E:N,10,FALSE)</f>
        <v>0</v>
      </c>
      <c r="O4524" s="5">
        <f>VLOOKUP(M4524,[1]ArchetypeScores!E:O,11,FALSE)</f>
        <v>-1</v>
      </c>
      <c r="P4524" s="5">
        <f>VLOOKUP(M4524,[1]ArchetypeScores!E:P,12,FALSE)</f>
        <v>0</v>
      </c>
      <c r="Q4524" s="2" t="str">
        <f>VLOOKUP(M4524,[1]ArchetypeScores!E:W,19,FALSE)</f>
        <v>Untargeted</v>
      </c>
      <c r="R4524" s="2">
        <f>VLOOKUP(M4524,[1]ArchetypeScores!E:I,5,FALSE)</f>
        <v>0</v>
      </c>
      <c r="S4524" s="2">
        <f>VLOOKUP(M4524,[1]ArchetypeScores!E:K,7,FALSE)</f>
        <v>0</v>
      </c>
      <c r="T4524" s="2" t="str">
        <f t="shared" si="72"/>
        <v>Not A&amp;R positive</v>
      </c>
    </row>
    <row r="4525" spans="1:20" x14ac:dyDescent="0.3">
      <c r="A4525" s="2" t="s">
        <v>11631</v>
      </c>
      <c r="B4525" s="3" t="s">
        <v>12009</v>
      </c>
      <c r="C4525" s="3" t="s">
        <v>12010</v>
      </c>
      <c r="D4525" s="4"/>
      <c r="E4525" s="5" t="s">
        <v>1340</v>
      </c>
      <c r="F4525" s="4">
        <v>0</v>
      </c>
      <c r="G4525" s="6">
        <v>48869</v>
      </c>
      <c r="H4525" s="3" t="s">
        <v>11721</v>
      </c>
      <c r="I4525" s="3"/>
      <c r="J4525" s="3"/>
      <c r="K4525" s="5" t="s">
        <v>67</v>
      </c>
      <c r="L4525" s="5">
        <v>1</v>
      </c>
      <c r="M4525" s="5" t="s">
        <v>265</v>
      </c>
      <c r="N4525" s="5">
        <f>VLOOKUP(M4525,[1]ArchetypeScores!E:N,10,FALSE)</f>
        <v>0</v>
      </c>
      <c r="O4525" s="5">
        <f>VLOOKUP(M4525,[1]ArchetypeScores!E:O,11,FALSE)</f>
        <v>-1</v>
      </c>
      <c r="P4525" s="5">
        <f>VLOOKUP(M4525,[1]ArchetypeScores!E:P,12,FALSE)</f>
        <v>0</v>
      </c>
      <c r="Q4525" s="2" t="str">
        <f>VLOOKUP(M4525,[1]ArchetypeScores!E:W,19,FALSE)</f>
        <v>Untargeted</v>
      </c>
      <c r="R4525" s="2">
        <f>VLOOKUP(M4525,[1]ArchetypeScores!E:I,5,FALSE)</f>
        <v>0</v>
      </c>
      <c r="S4525" s="2">
        <f>VLOOKUP(M4525,[1]ArchetypeScores!E:K,7,FALSE)</f>
        <v>0</v>
      </c>
      <c r="T4525" s="2" t="str">
        <f t="shared" si="72"/>
        <v>Not A&amp;R positive</v>
      </c>
    </row>
    <row r="4526" spans="1:20" x14ac:dyDescent="0.3">
      <c r="A4526" s="2" t="s">
        <v>11631</v>
      </c>
      <c r="B4526" s="3" t="s">
        <v>12011</v>
      </c>
      <c r="C4526" s="3" t="s">
        <v>12012</v>
      </c>
      <c r="D4526" s="4"/>
      <c r="E4526" s="5" t="s">
        <v>1340</v>
      </c>
      <c r="F4526" s="4">
        <v>0</v>
      </c>
      <c r="G4526" s="6">
        <v>48873</v>
      </c>
      <c r="H4526" s="3" t="s">
        <v>12013</v>
      </c>
      <c r="I4526" s="3"/>
      <c r="J4526" s="3"/>
      <c r="K4526" s="5" t="s">
        <v>84</v>
      </c>
      <c r="L4526" s="5">
        <v>4</v>
      </c>
      <c r="M4526" s="5" t="s">
        <v>849</v>
      </c>
      <c r="N4526" s="5">
        <f>VLOOKUP(M4526,[1]ArchetypeScores!E:N,10,FALSE)</f>
        <v>0</v>
      </c>
      <c r="O4526" s="5">
        <f>VLOOKUP(M4526,[1]ArchetypeScores!E:O,11,FALSE)</f>
        <v>-1</v>
      </c>
      <c r="P4526" s="5">
        <f>VLOOKUP(M4526,[1]ArchetypeScores!E:P,12,FALSE)</f>
        <v>0</v>
      </c>
      <c r="Q4526" s="2" t="str">
        <f>VLOOKUP(M4526,[1]ArchetypeScores!E:W,19,FALSE)</f>
        <v>Untargeted</v>
      </c>
      <c r="R4526" s="2">
        <f>VLOOKUP(M4526,[1]ArchetypeScores!E:I,5,FALSE)</f>
        <v>0</v>
      </c>
      <c r="S4526" s="2">
        <f>VLOOKUP(M4526,[1]ArchetypeScores!E:K,7,FALSE)</f>
        <v>0</v>
      </c>
      <c r="T4526" s="2" t="str">
        <f t="shared" si="72"/>
        <v>Not A&amp;R positive</v>
      </c>
    </row>
    <row r="4527" spans="1:20" x14ac:dyDescent="0.3">
      <c r="A4527" s="2" t="s">
        <v>11631</v>
      </c>
      <c r="B4527" s="3" t="s">
        <v>12014</v>
      </c>
      <c r="C4527" s="3" t="s">
        <v>12015</v>
      </c>
      <c r="D4527" s="4"/>
      <c r="E4527" s="5" t="s">
        <v>1340</v>
      </c>
      <c r="F4527" s="4">
        <v>0</v>
      </c>
      <c r="G4527" s="6">
        <v>48867</v>
      </c>
      <c r="H4527" s="3" t="s">
        <v>11721</v>
      </c>
      <c r="I4527" s="3"/>
      <c r="J4527" s="3"/>
      <c r="K4527" s="5" t="s">
        <v>261</v>
      </c>
      <c r="L4527" s="5">
        <v>2</v>
      </c>
      <c r="M4527" s="5" t="s">
        <v>262</v>
      </c>
      <c r="N4527" s="5">
        <f>VLOOKUP(M4527,[1]ArchetypeScores!E:N,10,FALSE)</f>
        <v>0</v>
      </c>
      <c r="O4527" s="5">
        <f>VLOOKUP(M4527,[1]ArchetypeScores!E:O,11,FALSE)</f>
        <v>-1</v>
      </c>
      <c r="P4527" s="5">
        <f>VLOOKUP(M4527,[1]ArchetypeScores!E:P,12,FALSE)</f>
        <v>0</v>
      </c>
      <c r="Q4527" s="2" t="str">
        <f>VLOOKUP(M4527,[1]ArchetypeScores!E:W,19,FALSE)</f>
        <v>Untargeted</v>
      </c>
      <c r="R4527" s="2">
        <f>VLOOKUP(M4527,[1]ArchetypeScores!E:I,5,FALSE)</f>
        <v>0</v>
      </c>
      <c r="S4527" s="2">
        <f>VLOOKUP(M4527,[1]ArchetypeScores!E:K,7,FALSE)</f>
        <v>0</v>
      </c>
      <c r="T4527" s="2" t="str">
        <f t="shared" si="72"/>
        <v>Not A&amp;R positive</v>
      </c>
    </row>
    <row r="4528" spans="1:20" x14ac:dyDescent="0.3">
      <c r="A4528" s="2" t="s">
        <v>11631</v>
      </c>
      <c r="B4528" s="3" t="s">
        <v>12016</v>
      </c>
      <c r="C4528" s="3" t="s">
        <v>12017</v>
      </c>
      <c r="D4528" s="4">
        <v>0.13</v>
      </c>
      <c r="E4528" s="5" t="s">
        <v>1340</v>
      </c>
      <c r="F4528" s="4">
        <v>0.15537999999999999</v>
      </c>
      <c r="G4528" s="6">
        <v>48813</v>
      </c>
      <c r="H4528" s="3" t="s">
        <v>12018</v>
      </c>
      <c r="I4528" s="3"/>
      <c r="J4528" s="3"/>
      <c r="K4528" s="5" t="s">
        <v>57</v>
      </c>
      <c r="L4528" s="5">
        <v>29</v>
      </c>
      <c r="M4528" s="5" t="s">
        <v>58</v>
      </c>
      <c r="N4528" s="5">
        <f>VLOOKUP(M4528,[1]ArchetypeScores!E:N,10,FALSE)</f>
        <v>0</v>
      </c>
      <c r="O4528" s="5">
        <f>VLOOKUP(M4528,[1]ArchetypeScores!E:O,11,FALSE)</f>
        <v>-1</v>
      </c>
      <c r="P4528" s="5">
        <f>VLOOKUP(M4528,[1]ArchetypeScores!E:P,12,FALSE)</f>
        <v>0</v>
      </c>
      <c r="Q4528" s="2" t="str">
        <f>VLOOKUP(M4528,[1]ArchetypeScores!E:W,19,FALSE)</f>
        <v>Untargeted</v>
      </c>
      <c r="R4528" s="2">
        <f>VLOOKUP(M4528,[1]ArchetypeScores!E:I,5,FALSE)</f>
        <v>0</v>
      </c>
      <c r="S4528" s="2">
        <f>VLOOKUP(M4528,[1]ArchetypeScores!E:K,7,FALSE)</f>
        <v>0</v>
      </c>
      <c r="T4528" s="2" t="str">
        <f t="shared" si="72"/>
        <v>Not A&amp;R positive</v>
      </c>
    </row>
    <row r="4529" spans="1:20" x14ac:dyDescent="0.3">
      <c r="A4529" s="2" t="s">
        <v>11631</v>
      </c>
      <c r="B4529" s="3" t="s">
        <v>12019</v>
      </c>
      <c r="C4529" s="3" t="s">
        <v>12020</v>
      </c>
      <c r="D4529" s="4"/>
      <c r="E4529" s="5" t="s">
        <v>1340</v>
      </c>
      <c r="F4529" s="4">
        <v>0</v>
      </c>
      <c r="G4529" s="6">
        <v>48847</v>
      </c>
      <c r="H4529" s="3" t="s">
        <v>12021</v>
      </c>
      <c r="I4529" s="3" t="s">
        <v>12022</v>
      </c>
      <c r="J4529" s="3"/>
      <c r="K4529" s="5" t="s">
        <v>38</v>
      </c>
      <c r="L4529" s="5">
        <v>21</v>
      </c>
      <c r="M4529" s="5" t="s">
        <v>302</v>
      </c>
      <c r="N4529" s="5">
        <f>VLOOKUP(M4529,[1]ArchetypeScores!E:N,10,FALSE)</f>
        <v>0</v>
      </c>
      <c r="O4529" s="5">
        <f>VLOOKUP(M4529,[1]ArchetypeScores!E:O,11,FALSE)</f>
        <v>-1</v>
      </c>
      <c r="P4529" s="5">
        <f>VLOOKUP(M4529,[1]ArchetypeScores!E:P,12,FALSE)</f>
        <v>0</v>
      </c>
      <c r="Q4529" s="2" t="str">
        <f>VLOOKUP(M4529,[1]ArchetypeScores!E:W,19,FALSE)</f>
        <v>Consumer (including agriculture and tourism)</v>
      </c>
      <c r="R4529" s="2">
        <f>VLOOKUP(M4529,[1]ArchetypeScores!E:I,5,FALSE)</f>
        <v>0</v>
      </c>
      <c r="S4529" s="2">
        <f>VLOOKUP(M4529,[1]ArchetypeScores!E:K,7,FALSE)</f>
        <v>0</v>
      </c>
      <c r="T4529" s="2" t="str">
        <f t="shared" si="72"/>
        <v>Not A&amp;R positive</v>
      </c>
    </row>
    <row r="4530" spans="1:20" x14ac:dyDescent="0.3">
      <c r="A4530" s="2" t="s">
        <v>11631</v>
      </c>
      <c r="B4530" s="3" t="s">
        <v>12023</v>
      </c>
      <c r="C4530" s="3" t="s">
        <v>12024</v>
      </c>
      <c r="D4530" s="4"/>
      <c r="E4530" s="5" t="s">
        <v>1340</v>
      </c>
      <c r="F4530" s="4">
        <v>0</v>
      </c>
      <c r="G4530" s="6">
        <v>48851</v>
      </c>
      <c r="H4530" s="3" t="s">
        <v>11711</v>
      </c>
      <c r="I4530" s="3" t="s">
        <v>11712</v>
      </c>
      <c r="J4530" s="3"/>
      <c r="K4530" s="5" t="s">
        <v>38</v>
      </c>
      <c r="L4530" s="5">
        <v>13</v>
      </c>
      <c r="M4530" s="5" t="s">
        <v>39</v>
      </c>
      <c r="N4530" s="5">
        <f>VLOOKUP(M4530,[1]ArchetypeScores!E:N,10,FALSE)</f>
        <v>0</v>
      </c>
      <c r="O4530" s="5">
        <f>VLOOKUP(M4530,[1]ArchetypeScores!E:O,11,FALSE)</f>
        <v>-2</v>
      </c>
      <c r="P4530" s="5">
        <f>VLOOKUP(M4530,[1]ArchetypeScores!E:P,12,FALSE)</f>
        <v>0</v>
      </c>
      <c r="Q4530" s="2" t="str">
        <f>VLOOKUP(M4530,[1]ArchetypeScores!E:W,19,FALSE)</f>
        <v>Industrials - transportation</v>
      </c>
      <c r="R4530" s="2">
        <f>VLOOKUP(M4530,[1]ArchetypeScores!E:I,5,FALSE)</f>
        <v>0</v>
      </c>
      <c r="S4530" s="2">
        <f>VLOOKUP(M4530,[1]ArchetypeScores!E:K,7,FALSE)</f>
        <v>0</v>
      </c>
      <c r="T4530" s="2" t="str">
        <f t="shared" si="72"/>
        <v>Not A&amp;R positive</v>
      </c>
    </row>
    <row r="4531" spans="1:20" x14ac:dyDescent="0.3">
      <c r="A4531" s="2" t="s">
        <v>11631</v>
      </c>
      <c r="B4531" s="3" t="s">
        <v>12025</v>
      </c>
      <c r="C4531" s="3" t="s">
        <v>12026</v>
      </c>
      <c r="D4531" s="4"/>
      <c r="E4531" s="5" t="s">
        <v>1340</v>
      </c>
      <c r="F4531" s="4">
        <v>0</v>
      </c>
      <c r="G4531" s="6">
        <v>48848</v>
      </c>
      <c r="H4531" s="3" t="s">
        <v>12027</v>
      </c>
      <c r="I4531" s="3"/>
      <c r="J4531" s="3"/>
      <c r="K4531" s="5" t="s">
        <v>38</v>
      </c>
      <c r="L4531" s="5">
        <v>29</v>
      </c>
      <c r="M4531" s="5" t="s">
        <v>316</v>
      </c>
      <c r="N4531" s="5">
        <f>VLOOKUP(M4531,[1]ArchetypeScores!E:N,10,FALSE)</f>
        <v>0</v>
      </c>
      <c r="O4531" s="5">
        <f>VLOOKUP(M4531,[1]ArchetypeScores!E:O,11,FALSE)</f>
        <v>-1</v>
      </c>
      <c r="P4531" s="5">
        <f>VLOOKUP(M4531,[1]ArchetypeScores!E:P,12,FALSE)</f>
        <v>0</v>
      </c>
      <c r="Q4531" s="2" t="str">
        <f>VLOOKUP(M4531,[1]ArchetypeScores!E:W,19,FALSE)</f>
        <v>Other sector</v>
      </c>
      <c r="R4531" s="2">
        <f>VLOOKUP(M4531,[1]ArchetypeScores!E:I,5,FALSE)</f>
        <v>0</v>
      </c>
      <c r="S4531" s="2">
        <f>VLOOKUP(M4531,[1]ArchetypeScores!E:K,7,FALSE)</f>
        <v>0</v>
      </c>
      <c r="T4531" s="2" t="str">
        <f t="shared" si="72"/>
        <v>Not A&amp;R positive</v>
      </c>
    </row>
    <row r="4532" spans="1:20" x14ac:dyDescent="0.3">
      <c r="A4532" s="2" t="s">
        <v>11631</v>
      </c>
      <c r="B4532" s="3" t="s">
        <v>12028</v>
      </c>
      <c r="C4532" s="3" t="s">
        <v>12029</v>
      </c>
      <c r="D4532" s="4">
        <v>2.4</v>
      </c>
      <c r="E4532" s="5" t="s">
        <v>1340</v>
      </c>
      <c r="F4532" s="4">
        <v>2.8206699999999998</v>
      </c>
      <c r="G4532" s="6">
        <v>48767</v>
      </c>
      <c r="H4532" s="3" t="s">
        <v>12030</v>
      </c>
      <c r="I4532" s="3"/>
      <c r="J4532" s="3"/>
      <c r="K4532" s="5" t="s">
        <v>38</v>
      </c>
      <c r="L4532" s="5">
        <v>29</v>
      </c>
      <c r="M4532" s="5" t="s">
        <v>316</v>
      </c>
      <c r="N4532" s="5">
        <f>VLOOKUP(M4532,[1]ArchetypeScores!E:N,10,FALSE)</f>
        <v>0</v>
      </c>
      <c r="O4532" s="5">
        <f>VLOOKUP(M4532,[1]ArchetypeScores!E:O,11,FALSE)</f>
        <v>-1</v>
      </c>
      <c r="P4532" s="5">
        <f>VLOOKUP(M4532,[1]ArchetypeScores!E:P,12,FALSE)</f>
        <v>0</v>
      </c>
      <c r="Q4532" s="2" t="str">
        <f>VLOOKUP(M4532,[1]ArchetypeScores!E:W,19,FALSE)</f>
        <v>Other sector</v>
      </c>
      <c r="R4532" s="2">
        <f>VLOOKUP(M4532,[1]ArchetypeScores!E:I,5,FALSE)</f>
        <v>0</v>
      </c>
      <c r="S4532" s="2">
        <f>VLOOKUP(M4532,[1]ArchetypeScores!E:K,7,FALSE)</f>
        <v>0</v>
      </c>
      <c r="T4532" s="2" t="str">
        <f t="shared" si="72"/>
        <v>Not A&amp;R positive</v>
      </c>
    </row>
    <row r="4533" spans="1:20" x14ac:dyDescent="0.3">
      <c r="A4533" s="2" t="s">
        <v>11631</v>
      </c>
      <c r="B4533" s="3" t="s">
        <v>12031</v>
      </c>
      <c r="C4533" s="3" t="s">
        <v>12032</v>
      </c>
      <c r="D4533" s="4">
        <v>0.2</v>
      </c>
      <c r="E4533" s="5" t="s">
        <v>1340</v>
      </c>
      <c r="F4533" s="4">
        <v>0.24328</v>
      </c>
      <c r="G4533" s="6">
        <v>48801</v>
      </c>
      <c r="H4533" s="3" t="s">
        <v>11655</v>
      </c>
      <c r="I4533" s="3"/>
      <c r="J4533" s="3"/>
      <c r="K4533" s="5" t="s">
        <v>38</v>
      </c>
      <c r="L4533" s="5">
        <v>13</v>
      </c>
      <c r="M4533" s="5" t="s">
        <v>39</v>
      </c>
      <c r="N4533" s="5">
        <f>VLOOKUP(M4533,[1]ArchetypeScores!E:N,10,FALSE)</f>
        <v>0</v>
      </c>
      <c r="O4533" s="5">
        <f>VLOOKUP(M4533,[1]ArchetypeScores!E:O,11,FALSE)</f>
        <v>-2</v>
      </c>
      <c r="P4533" s="5">
        <f>VLOOKUP(M4533,[1]ArchetypeScores!E:P,12,FALSE)</f>
        <v>0</v>
      </c>
      <c r="Q4533" s="2" t="str">
        <f>VLOOKUP(M4533,[1]ArchetypeScores!E:W,19,FALSE)</f>
        <v>Industrials - transportation</v>
      </c>
      <c r="R4533" s="2">
        <f>VLOOKUP(M4533,[1]ArchetypeScores!E:I,5,FALSE)</f>
        <v>0</v>
      </c>
      <c r="S4533" s="2">
        <f>VLOOKUP(M4533,[1]ArchetypeScores!E:K,7,FALSE)</f>
        <v>0</v>
      </c>
      <c r="T4533" s="2" t="str">
        <f t="shared" si="72"/>
        <v>Not A&amp;R positive</v>
      </c>
    </row>
    <row r="4534" spans="1:20" x14ac:dyDescent="0.3">
      <c r="A4534" s="2" t="s">
        <v>11631</v>
      </c>
      <c r="B4534" s="3" t="s">
        <v>12033</v>
      </c>
      <c r="C4534" s="3" t="s">
        <v>12034</v>
      </c>
      <c r="D4534" s="4"/>
      <c r="E4534" s="5" t="s">
        <v>1340</v>
      </c>
      <c r="F4534" s="4">
        <v>0</v>
      </c>
      <c r="G4534" s="6">
        <v>48854</v>
      </c>
      <c r="H4534" s="3" t="s">
        <v>11711</v>
      </c>
      <c r="I4534" s="3" t="s">
        <v>11712</v>
      </c>
      <c r="J4534" s="3"/>
      <c r="K4534" s="5" t="s">
        <v>53</v>
      </c>
      <c r="L4534" s="5">
        <v>1</v>
      </c>
      <c r="M4534" s="5" t="s">
        <v>54</v>
      </c>
      <c r="N4534" s="5">
        <f>VLOOKUP(M4534,[1]ArchetypeScores!E:N,10,FALSE)</f>
        <v>0</v>
      </c>
      <c r="O4534" s="5">
        <f>VLOOKUP(M4534,[1]ArchetypeScores!E:O,11,FALSE)</f>
        <v>-1</v>
      </c>
      <c r="P4534" s="5">
        <f>VLOOKUP(M4534,[1]ArchetypeScores!E:P,12,FALSE)</f>
        <v>0</v>
      </c>
      <c r="Q4534" s="2" t="str">
        <f>VLOOKUP(M4534,[1]ArchetypeScores!E:W,19,FALSE)</f>
        <v>Untargeted</v>
      </c>
      <c r="R4534" s="2">
        <f>VLOOKUP(M4534,[1]ArchetypeScores!E:I,5,FALSE)</f>
        <v>0</v>
      </c>
      <c r="S4534" s="2">
        <f>VLOOKUP(M4534,[1]ArchetypeScores!E:K,7,FALSE)</f>
        <v>0</v>
      </c>
      <c r="T4534" s="2" t="str">
        <f t="shared" si="72"/>
        <v>Not A&amp;R positive</v>
      </c>
    </row>
    <row r="4535" spans="1:20" x14ac:dyDescent="0.3">
      <c r="A4535" s="2" t="s">
        <v>12035</v>
      </c>
      <c r="B4535" s="3" t="s">
        <v>4922</v>
      </c>
      <c r="C4535" s="3" t="s">
        <v>12036</v>
      </c>
      <c r="D4535" s="4">
        <v>3.71</v>
      </c>
      <c r="E4535" s="5" t="s">
        <v>12037</v>
      </c>
      <c r="F4535" s="4">
        <v>0.10516</v>
      </c>
      <c r="G4535" s="6">
        <v>48879</v>
      </c>
      <c r="H4535" s="3" t="s">
        <v>12038</v>
      </c>
      <c r="I4535" s="3"/>
      <c r="J4535" s="3"/>
      <c r="K4535" s="5" t="s">
        <v>61</v>
      </c>
      <c r="L4535" s="5">
        <v>5</v>
      </c>
      <c r="M4535" s="5" t="s">
        <v>62</v>
      </c>
      <c r="N4535" s="5">
        <f>VLOOKUP(M4535,[1]ArchetypeScores!E:N,10,FALSE)</f>
        <v>0</v>
      </c>
      <c r="O4535" s="5">
        <f>VLOOKUP(M4535,[1]ArchetypeScores!E:O,11,FALSE)</f>
        <v>-1</v>
      </c>
      <c r="P4535" s="5">
        <f>VLOOKUP(M4535,[1]ArchetypeScores!E:P,12,FALSE)</f>
        <v>0</v>
      </c>
      <c r="Q4535" s="2" t="str">
        <f>VLOOKUP(M4535,[1]ArchetypeScores!E:W,19,FALSE)</f>
        <v>Health care</v>
      </c>
      <c r="R4535" s="2">
        <f>VLOOKUP(M4535,[1]ArchetypeScores!E:I,5,FALSE)</f>
        <v>0</v>
      </c>
      <c r="S4535" s="2">
        <f>VLOOKUP(M4535,[1]ArchetypeScores!E:K,7,FALSE)</f>
        <v>0</v>
      </c>
      <c r="T4535" s="2" t="str">
        <f t="shared" si="72"/>
        <v>Not A&amp;R positive</v>
      </c>
    </row>
    <row r="4536" spans="1:20" x14ac:dyDescent="0.3">
      <c r="A4536" s="2" t="s">
        <v>12035</v>
      </c>
      <c r="B4536" s="3" t="s">
        <v>12039</v>
      </c>
      <c r="C4536" s="3" t="s">
        <v>12040</v>
      </c>
      <c r="D4536" s="4">
        <v>6.3819999999999997</v>
      </c>
      <c r="E4536" s="5" t="s">
        <v>12037</v>
      </c>
      <c r="F4536" s="4">
        <v>0.18093000000000001</v>
      </c>
      <c r="G4536" s="6">
        <v>48880</v>
      </c>
      <c r="H4536" s="3" t="s">
        <v>12041</v>
      </c>
      <c r="I4536" s="3"/>
      <c r="J4536" s="3"/>
      <c r="K4536" s="5" t="s">
        <v>71</v>
      </c>
      <c r="L4536" s="5">
        <v>1</v>
      </c>
      <c r="M4536" s="5" t="s">
        <v>72</v>
      </c>
      <c r="N4536" s="5">
        <f>VLOOKUP(M4536,[1]ArchetypeScores!E:N,10,FALSE)</f>
        <v>0</v>
      </c>
      <c r="O4536" s="5">
        <f>VLOOKUP(M4536,[1]ArchetypeScores!E:O,11,FALSE)</f>
        <v>0</v>
      </c>
      <c r="P4536" s="5">
        <f>VLOOKUP(M4536,[1]ArchetypeScores!E:P,12,FALSE)</f>
        <v>0</v>
      </c>
      <c r="Q4536" s="2" t="str">
        <f>VLOOKUP(M4536,[1]ArchetypeScores!E:W,19,FALSE)</f>
        <v>Other sector</v>
      </c>
      <c r="R4536" s="2">
        <f>VLOOKUP(M4536,[1]ArchetypeScores!E:I,5,FALSE)</f>
        <v>0</v>
      </c>
      <c r="S4536" s="2">
        <f>VLOOKUP(M4536,[1]ArchetypeScores!E:K,7,FALSE)</f>
        <v>0</v>
      </c>
      <c r="T4536" s="2" t="str">
        <f t="shared" si="72"/>
        <v>Not A&amp;R positive</v>
      </c>
    </row>
    <row r="4537" spans="1:20" x14ac:dyDescent="0.3">
      <c r="A4537" s="2" t="s">
        <v>12035</v>
      </c>
      <c r="B4537" s="3" t="s">
        <v>12042</v>
      </c>
      <c r="C4537" s="3" t="s">
        <v>12043</v>
      </c>
      <c r="D4537" s="4"/>
      <c r="E4537" s="5" t="s">
        <v>12037</v>
      </c>
      <c r="F4537" s="4">
        <v>0</v>
      </c>
      <c r="G4537" s="6">
        <v>48881</v>
      </c>
      <c r="H4537" s="3" t="s">
        <v>12044</v>
      </c>
      <c r="I4537" s="3"/>
      <c r="J4537" s="3"/>
      <c r="K4537" s="5" t="s">
        <v>570</v>
      </c>
      <c r="L4537" s="5">
        <v>1</v>
      </c>
      <c r="M4537" s="5" t="s">
        <v>1113</v>
      </c>
      <c r="N4537" s="5">
        <f>VLOOKUP(M4537,[1]ArchetypeScores!E:N,10,FALSE)</f>
        <v>1</v>
      </c>
      <c r="O4537" s="5">
        <f>VLOOKUP(M4537,[1]ArchetypeScores!E:O,11,FALSE)</f>
        <v>-2</v>
      </c>
      <c r="P4537" s="5">
        <f>VLOOKUP(M4537,[1]ArchetypeScores!E:P,12,FALSE)</f>
        <v>-2</v>
      </c>
      <c r="Q4537" s="2" t="str">
        <f>VLOOKUP(M4537,[1]ArchetypeScores!E:W,19,FALSE)</f>
        <v>Energy and water</v>
      </c>
      <c r="R4537" s="2">
        <f>VLOOKUP(M4537,[1]ArchetypeScores!E:I,5,FALSE)</f>
        <v>0</v>
      </c>
      <c r="S4537" s="2">
        <f>VLOOKUP(M4537,[1]ArchetypeScores!E:K,7,FALSE)</f>
        <v>-1</v>
      </c>
      <c r="T4537" s="2" t="str">
        <f t="shared" si="72"/>
        <v>Not A&amp;R positive</v>
      </c>
    </row>
    <row r="4538" spans="1:20" x14ac:dyDescent="0.3">
      <c r="A4538" s="2" t="s">
        <v>12045</v>
      </c>
      <c r="B4538" s="3" t="s">
        <v>12046</v>
      </c>
      <c r="C4538" s="3" t="s">
        <v>12047</v>
      </c>
      <c r="D4538" s="4">
        <v>2300</v>
      </c>
      <c r="E4538" s="5" t="s">
        <v>12048</v>
      </c>
      <c r="F4538" s="4">
        <v>5.8939500000000002</v>
      </c>
      <c r="G4538" s="6">
        <v>48901</v>
      </c>
      <c r="H4538" s="9" t="s">
        <v>12049</v>
      </c>
      <c r="I4538" s="3"/>
      <c r="J4538" s="3"/>
      <c r="K4538" s="5" t="s">
        <v>112</v>
      </c>
      <c r="L4538" s="5" t="s">
        <v>112</v>
      </c>
      <c r="M4538" s="5" t="s">
        <v>961</v>
      </c>
      <c r="N4538" s="5">
        <f>VLOOKUP(M4538,[1]ArchetypeScores!E:N,10,FALSE)</f>
        <v>0</v>
      </c>
      <c r="O4538" s="5">
        <f>VLOOKUP(M4538,[1]ArchetypeScores!E:O,11,FALSE)</f>
        <v>0</v>
      </c>
      <c r="P4538" s="5">
        <f>VLOOKUP(M4538,[1]ArchetypeScores!E:P,12,FALSE)</f>
        <v>0</v>
      </c>
      <c r="Q4538" s="2" t="str">
        <f>VLOOKUP(M4538,[1]ArchetypeScores!E:W,19,FALSE)</f>
        <v>Untargeted</v>
      </c>
      <c r="R4538" s="2">
        <f>VLOOKUP(M4538,[1]ArchetypeScores!E:I,5,FALSE)</f>
        <v>0</v>
      </c>
      <c r="S4538" s="2">
        <f>VLOOKUP(M4538,[1]ArchetypeScores!E:K,7,FALSE)</f>
        <v>0</v>
      </c>
      <c r="T4538" s="2" t="str">
        <f t="shared" si="72"/>
        <v>Not A&amp;R positive</v>
      </c>
    </row>
    <row r="4539" spans="1:20" x14ac:dyDescent="0.3">
      <c r="A4539" s="2" t="s">
        <v>12045</v>
      </c>
      <c r="B4539" s="3" t="s">
        <v>12050</v>
      </c>
      <c r="C4539" s="3" t="s">
        <v>12051</v>
      </c>
      <c r="D4539" s="4">
        <v>3.7999999999999999E-2</v>
      </c>
      <c r="E4539" s="5" t="s">
        <v>12048</v>
      </c>
      <c r="F4539" s="4">
        <v>9.0000000000000006E-5</v>
      </c>
      <c r="G4539" s="6">
        <v>48924</v>
      </c>
      <c r="H4539" s="3" t="s">
        <v>12052</v>
      </c>
      <c r="I4539" s="3" t="s">
        <v>12053</v>
      </c>
      <c r="J4539" s="3" t="s">
        <v>12054</v>
      </c>
      <c r="K4539" s="5" t="s">
        <v>694</v>
      </c>
      <c r="L4539" s="5">
        <v>5</v>
      </c>
      <c r="M4539" s="5" t="s">
        <v>695</v>
      </c>
      <c r="N4539" s="5">
        <f>VLOOKUP(M4539,[1]ArchetypeScores!E:N,10,FALSE)</f>
        <v>1</v>
      </c>
      <c r="O4539" s="5">
        <f>VLOOKUP(M4539,[1]ArchetypeScores!E:O,11,FALSE)</f>
        <v>-1</v>
      </c>
      <c r="P4539" s="5">
        <f>VLOOKUP(M4539,[1]ArchetypeScores!E:P,12,FALSE)</f>
        <v>0</v>
      </c>
      <c r="Q4539" s="2" t="str">
        <f>VLOOKUP(M4539,[1]ArchetypeScores!E:W,19,FALSE)</f>
        <v>Untargeted</v>
      </c>
      <c r="R4539" s="2">
        <f>VLOOKUP(M4539,[1]ArchetypeScores!E:I,5,FALSE)</f>
        <v>1</v>
      </c>
      <c r="S4539" s="2">
        <f>VLOOKUP(M4539,[1]ArchetypeScores!E:K,7,FALSE)</f>
        <v>1</v>
      </c>
      <c r="T4539" s="2" t="str">
        <f t="shared" si="72"/>
        <v>Both</v>
      </c>
    </row>
    <row r="4540" spans="1:20" x14ac:dyDescent="0.3">
      <c r="A4540" s="2" t="s">
        <v>12045</v>
      </c>
      <c r="B4540" s="3" t="s">
        <v>12055</v>
      </c>
      <c r="C4540" s="3" t="s">
        <v>12056</v>
      </c>
      <c r="D4540" s="4">
        <v>27</v>
      </c>
      <c r="E4540" s="5" t="s">
        <v>12048</v>
      </c>
      <c r="F4540" s="4">
        <v>6.9349999999999995E-2</v>
      </c>
      <c r="G4540" s="6">
        <v>48888</v>
      </c>
      <c r="H4540" s="3" t="s">
        <v>12057</v>
      </c>
      <c r="I4540" s="3" t="s">
        <v>12058</v>
      </c>
      <c r="J4540" s="3"/>
      <c r="K4540" s="5" t="s">
        <v>67</v>
      </c>
      <c r="L4540" s="5">
        <v>2</v>
      </c>
      <c r="M4540" s="5" t="s">
        <v>68</v>
      </c>
      <c r="N4540" s="5">
        <f>VLOOKUP(M4540,[1]ArchetypeScores!E:N,10,FALSE)</f>
        <v>0</v>
      </c>
      <c r="O4540" s="5">
        <f>VLOOKUP(M4540,[1]ArchetypeScores!E:O,11,FALSE)</f>
        <v>-1</v>
      </c>
      <c r="P4540" s="5">
        <f>VLOOKUP(M4540,[1]ArchetypeScores!E:P,12,FALSE)</f>
        <v>0</v>
      </c>
      <c r="Q4540" s="2" t="str">
        <f>VLOOKUP(M4540,[1]ArchetypeScores!E:W,19,FALSE)</f>
        <v>Untargeted</v>
      </c>
      <c r="R4540" s="2">
        <f>VLOOKUP(M4540,[1]ArchetypeScores!E:I,5,FALSE)</f>
        <v>0</v>
      </c>
      <c r="S4540" s="2">
        <f>VLOOKUP(M4540,[1]ArchetypeScores!E:K,7,FALSE)</f>
        <v>0</v>
      </c>
      <c r="T4540" s="2" t="str">
        <f t="shared" si="72"/>
        <v>Not A&amp;R positive</v>
      </c>
    </row>
    <row r="4541" spans="1:20" x14ac:dyDescent="0.3">
      <c r="A4541" s="2" t="s">
        <v>12045</v>
      </c>
      <c r="B4541" s="3" t="s">
        <v>12059</v>
      </c>
      <c r="C4541" s="3" t="s">
        <v>12060</v>
      </c>
      <c r="D4541" s="4">
        <v>199</v>
      </c>
      <c r="E4541" s="5" t="s">
        <v>12048</v>
      </c>
      <c r="F4541" s="4">
        <v>0.51112999999999997</v>
      </c>
      <c r="G4541" s="6">
        <v>48894</v>
      </c>
      <c r="H4541" s="3" t="s">
        <v>12061</v>
      </c>
      <c r="I4541" s="3" t="s">
        <v>12058</v>
      </c>
      <c r="J4541" s="3"/>
      <c r="K4541" s="5" t="s">
        <v>694</v>
      </c>
      <c r="L4541" s="5">
        <v>1</v>
      </c>
      <c r="M4541" s="5" t="s">
        <v>1622</v>
      </c>
      <c r="N4541" s="5">
        <f>VLOOKUP(M4541,[1]ArchetypeScores!E:N,10,FALSE)</f>
        <v>1</v>
      </c>
      <c r="O4541" s="5">
        <f>VLOOKUP(M4541,[1]ArchetypeScores!E:O,11,FALSE)</f>
        <v>-1</v>
      </c>
      <c r="P4541" s="5">
        <f>VLOOKUP(M4541,[1]ArchetypeScores!E:P,12,FALSE)</f>
        <v>0</v>
      </c>
      <c r="Q4541" s="2" t="str">
        <f>VLOOKUP(M4541,[1]ArchetypeScores!E:W,19,FALSE)</f>
        <v>Untargeted</v>
      </c>
      <c r="R4541" s="2">
        <f>VLOOKUP(M4541,[1]ArchetypeScores!E:I,5,FALSE)</f>
        <v>0</v>
      </c>
      <c r="S4541" s="2">
        <f>VLOOKUP(M4541,[1]ArchetypeScores!E:K,7,FALSE)</f>
        <v>1</v>
      </c>
      <c r="T4541" s="2" t="str">
        <f t="shared" si="72"/>
        <v>Indirect only</v>
      </c>
    </row>
    <row r="4542" spans="1:20" x14ac:dyDescent="0.3">
      <c r="A4542" s="2" t="s">
        <v>12045</v>
      </c>
      <c r="B4542" s="3" t="s">
        <v>12062</v>
      </c>
      <c r="C4542" s="3" t="s">
        <v>12063</v>
      </c>
      <c r="D4542" s="4">
        <v>1.4E-2</v>
      </c>
      <c r="E4542" s="5" t="s">
        <v>12048</v>
      </c>
      <c r="F4542" s="4">
        <v>3.0000000000000001E-5</v>
      </c>
      <c r="G4542" s="6">
        <v>48923</v>
      </c>
      <c r="H4542" s="3" t="s">
        <v>12052</v>
      </c>
      <c r="I4542" s="3" t="s">
        <v>12064</v>
      </c>
      <c r="J4542" s="3" t="s">
        <v>12054</v>
      </c>
      <c r="K4542" s="5" t="s">
        <v>694</v>
      </c>
      <c r="L4542" s="5">
        <v>5</v>
      </c>
      <c r="M4542" s="5" t="s">
        <v>695</v>
      </c>
      <c r="N4542" s="5">
        <f>VLOOKUP(M4542,[1]ArchetypeScores!E:N,10,FALSE)</f>
        <v>1</v>
      </c>
      <c r="O4542" s="5">
        <f>VLOOKUP(M4542,[1]ArchetypeScores!E:O,11,FALSE)</f>
        <v>-1</v>
      </c>
      <c r="P4542" s="5">
        <f>VLOOKUP(M4542,[1]ArchetypeScores!E:P,12,FALSE)</f>
        <v>0</v>
      </c>
      <c r="Q4542" s="2" t="str">
        <f>VLOOKUP(M4542,[1]ArchetypeScores!E:W,19,FALSE)</f>
        <v>Untargeted</v>
      </c>
      <c r="R4542" s="2">
        <f>VLOOKUP(M4542,[1]ArchetypeScores!E:I,5,FALSE)</f>
        <v>1</v>
      </c>
      <c r="S4542" s="2">
        <f>VLOOKUP(M4542,[1]ArchetypeScores!E:K,7,FALSE)</f>
        <v>1</v>
      </c>
      <c r="T4542" s="2" t="str">
        <f t="shared" si="72"/>
        <v>Both</v>
      </c>
    </row>
    <row r="4543" spans="1:20" x14ac:dyDescent="0.3">
      <c r="A4543" s="2" t="s">
        <v>12045</v>
      </c>
      <c r="B4543" s="3" t="s">
        <v>12065</v>
      </c>
      <c r="C4543" s="3" t="s">
        <v>12066</v>
      </c>
      <c r="D4543" s="4">
        <v>8.6999999999999994E-2</v>
      </c>
      <c r="E4543" s="5" t="s">
        <v>12048</v>
      </c>
      <c r="F4543" s="4">
        <v>2.1000000000000001E-4</v>
      </c>
      <c r="G4543" s="6">
        <v>48925</v>
      </c>
      <c r="H4543" s="3" t="s">
        <v>12052</v>
      </c>
      <c r="I4543" s="3" t="s">
        <v>12067</v>
      </c>
      <c r="J4543" s="3" t="s">
        <v>12054</v>
      </c>
      <c r="K4543" s="5" t="s">
        <v>71</v>
      </c>
      <c r="L4543" s="5">
        <v>1</v>
      </c>
      <c r="M4543" s="5" t="s">
        <v>72</v>
      </c>
      <c r="N4543" s="5">
        <f>VLOOKUP(M4543,[1]ArchetypeScores!E:N,10,FALSE)</f>
        <v>0</v>
      </c>
      <c r="O4543" s="5">
        <f>VLOOKUP(M4543,[1]ArchetypeScores!E:O,11,FALSE)</f>
        <v>0</v>
      </c>
      <c r="P4543" s="5">
        <f>VLOOKUP(M4543,[1]ArchetypeScores!E:P,12,FALSE)</f>
        <v>0</v>
      </c>
      <c r="Q4543" s="2" t="str">
        <f>VLOOKUP(M4543,[1]ArchetypeScores!E:W,19,FALSE)</f>
        <v>Other sector</v>
      </c>
      <c r="R4543" s="2">
        <f>VLOOKUP(M4543,[1]ArchetypeScores!E:I,5,FALSE)</f>
        <v>0</v>
      </c>
      <c r="S4543" s="2">
        <f>VLOOKUP(M4543,[1]ArchetypeScores!E:K,7,FALSE)</f>
        <v>0</v>
      </c>
      <c r="T4543" s="2" t="str">
        <f t="shared" si="72"/>
        <v>Not A&amp;R positive</v>
      </c>
    </row>
    <row r="4544" spans="1:20" x14ac:dyDescent="0.3">
      <c r="A4544" s="2" t="s">
        <v>12045</v>
      </c>
      <c r="B4544" s="3" t="s">
        <v>12068</v>
      </c>
      <c r="C4544" s="3" t="s">
        <v>12069</v>
      </c>
      <c r="D4544" s="4">
        <v>4.8000000000000001E-2</v>
      </c>
      <c r="E4544" s="5" t="s">
        <v>12048</v>
      </c>
      <c r="F4544" s="4">
        <v>1.2E-4</v>
      </c>
      <c r="G4544" s="6">
        <v>48926</v>
      </c>
      <c r="H4544" s="3" t="s">
        <v>12052</v>
      </c>
      <c r="I4544" s="3" t="s">
        <v>12070</v>
      </c>
      <c r="J4544" s="3" t="s">
        <v>12054</v>
      </c>
      <c r="K4544" s="5" t="s">
        <v>71</v>
      </c>
      <c r="L4544" s="5">
        <v>1</v>
      </c>
      <c r="M4544" s="5" t="s">
        <v>72</v>
      </c>
      <c r="N4544" s="5">
        <f>VLOOKUP(M4544,[1]ArchetypeScores!E:N,10,FALSE)</f>
        <v>0</v>
      </c>
      <c r="O4544" s="5">
        <f>VLOOKUP(M4544,[1]ArchetypeScores!E:O,11,FALSE)</f>
        <v>0</v>
      </c>
      <c r="P4544" s="5">
        <f>VLOOKUP(M4544,[1]ArchetypeScores!E:P,12,FALSE)</f>
        <v>0</v>
      </c>
      <c r="Q4544" s="2" t="str">
        <f>VLOOKUP(M4544,[1]ArchetypeScores!E:W,19,FALSE)</f>
        <v>Other sector</v>
      </c>
      <c r="R4544" s="2">
        <f>VLOOKUP(M4544,[1]ArchetypeScores!E:I,5,FALSE)</f>
        <v>0</v>
      </c>
      <c r="S4544" s="2">
        <f>VLOOKUP(M4544,[1]ArchetypeScores!E:K,7,FALSE)</f>
        <v>0</v>
      </c>
      <c r="T4544" s="2" t="str">
        <f t="shared" si="72"/>
        <v>Not A&amp;R positive</v>
      </c>
    </row>
    <row r="4545" spans="1:20" x14ac:dyDescent="0.3">
      <c r="A4545" s="2" t="s">
        <v>12045</v>
      </c>
      <c r="B4545" s="3" t="s">
        <v>12071</v>
      </c>
      <c r="C4545" s="3" t="s">
        <v>12072</v>
      </c>
      <c r="D4545" s="4">
        <v>2E-3</v>
      </c>
      <c r="E4545" s="5" t="s">
        <v>12048</v>
      </c>
      <c r="F4545" s="4">
        <v>0</v>
      </c>
      <c r="G4545" s="6">
        <v>48920</v>
      </c>
      <c r="H4545" s="3" t="s">
        <v>12052</v>
      </c>
      <c r="I4545" s="3" t="s">
        <v>12073</v>
      </c>
      <c r="J4545" s="3" t="s">
        <v>12054</v>
      </c>
      <c r="K4545" s="5" t="s">
        <v>61</v>
      </c>
      <c r="L4545" s="5">
        <v>5</v>
      </c>
      <c r="M4545" s="5" t="s">
        <v>62</v>
      </c>
      <c r="N4545" s="5">
        <f>VLOOKUP(M4545,[1]ArchetypeScores!E:N,10,FALSE)</f>
        <v>0</v>
      </c>
      <c r="O4545" s="5">
        <f>VLOOKUP(M4545,[1]ArchetypeScores!E:O,11,FALSE)</f>
        <v>-1</v>
      </c>
      <c r="P4545" s="5">
        <f>VLOOKUP(M4545,[1]ArchetypeScores!E:P,12,FALSE)</f>
        <v>0</v>
      </c>
      <c r="Q4545" s="2" t="str">
        <f>VLOOKUP(M4545,[1]ArchetypeScores!E:W,19,FALSE)</f>
        <v>Health care</v>
      </c>
      <c r="R4545" s="2">
        <f>VLOOKUP(M4545,[1]ArchetypeScores!E:I,5,FALSE)</f>
        <v>0</v>
      </c>
      <c r="S4545" s="2">
        <f>VLOOKUP(M4545,[1]ArchetypeScores!E:K,7,FALSE)</f>
        <v>0</v>
      </c>
      <c r="T4545" s="2" t="str">
        <f t="shared" si="72"/>
        <v>Not A&amp;R positive</v>
      </c>
    </row>
    <row r="4546" spans="1:20" x14ac:dyDescent="0.3">
      <c r="A4546" s="2" t="s">
        <v>12045</v>
      </c>
      <c r="B4546" s="3" t="s">
        <v>12074</v>
      </c>
      <c r="C4546" s="3" t="s">
        <v>12075</v>
      </c>
      <c r="D4546" s="4">
        <v>0.18</v>
      </c>
      <c r="E4546" s="5" t="s">
        <v>12048</v>
      </c>
      <c r="F4546" s="4">
        <v>4.4000000000000002E-4</v>
      </c>
      <c r="G4546" s="6">
        <v>48922</v>
      </c>
      <c r="H4546" s="3" t="s">
        <v>12052</v>
      </c>
      <c r="I4546" s="3" t="s">
        <v>12076</v>
      </c>
      <c r="J4546" s="3" t="s">
        <v>12054</v>
      </c>
      <c r="K4546" s="5" t="s">
        <v>61</v>
      </c>
      <c r="L4546" s="5">
        <v>5</v>
      </c>
      <c r="M4546" s="5" t="s">
        <v>62</v>
      </c>
      <c r="N4546" s="5">
        <f>VLOOKUP(M4546,[1]ArchetypeScores!E:N,10,FALSE)</f>
        <v>0</v>
      </c>
      <c r="O4546" s="5">
        <f>VLOOKUP(M4546,[1]ArchetypeScores!E:O,11,FALSE)</f>
        <v>-1</v>
      </c>
      <c r="P4546" s="5">
        <f>VLOOKUP(M4546,[1]ArchetypeScores!E:P,12,FALSE)</f>
        <v>0</v>
      </c>
      <c r="Q4546" s="2" t="str">
        <f>VLOOKUP(M4546,[1]ArchetypeScores!E:W,19,FALSE)</f>
        <v>Health care</v>
      </c>
      <c r="R4546" s="2">
        <f>VLOOKUP(M4546,[1]ArchetypeScores!E:I,5,FALSE)</f>
        <v>0</v>
      </c>
      <c r="S4546" s="2">
        <f>VLOOKUP(M4546,[1]ArchetypeScores!E:K,7,FALSE)</f>
        <v>0</v>
      </c>
      <c r="T4546" s="2" t="str">
        <f t="shared" ref="T4546:T4609" si="73">IF(AND(R4546=1,S4546=1),"Both",IF(AND(R4546=1,S4546=0),"Direct only",IF(AND(R4546=0,S4546=1),"Indirect only","Not A&amp;R positive")))</f>
        <v>Not A&amp;R positive</v>
      </c>
    </row>
    <row r="4547" spans="1:20" x14ac:dyDescent="0.3">
      <c r="A4547" s="2" t="s">
        <v>12045</v>
      </c>
      <c r="B4547" s="3" t="s">
        <v>12077</v>
      </c>
      <c r="C4547" s="3" t="s">
        <v>12078</v>
      </c>
      <c r="D4547" s="4">
        <v>15</v>
      </c>
      <c r="E4547" s="5" t="s">
        <v>12048</v>
      </c>
      <c r="F4547" s="4">
        <v>3.8530000000000002E-2</v>
      </c>
      <c r="G4547" s="6">
        <v>48886</v>
      </c>
      <c r="H4547" s="3" t="s">
        <v>12079</v>
      </c>
      <c r="I4547" s="3" t="s">
        <v>12058</v>
      </c>
      <c r="J4547" s="3"/>
      <c r="K4547" s="5" t="s">
        <v>175</v>
      </c>
      <c r="L4547" s="5">
        <v>4</v>
      </c>
      <c r="M4547" s="5" t="s">
        <v>219</v>
      </c>
      <c r="N4547" s="5">
        <f>VLOOKUP(M4547,[1]ArchetypeScores!E:N,10,FALSE)</f>
        <v>1</v>
      </c>
      <c r="O4547" s="5">
        <f>VLOOKUP(M4547,[1]ArchetypeScores!E:O,11,FALSE)</f>
        <v>0</v>
      </c>
      <c r="P4547" s="5">
        <f>VLOOKUP(M4547,[1]ArchetypeScores!E:P,12,FALSE)</f>
        <v>0</v>
      </c>
      <c r="Q4547" s="2" t="str">
        <f>VLOOKUP(M4547,[1]ArchetypeScores!E:W,19,FALSE)</f>
        <v>Other sector</v>
      </c>
      <c r="R4547" s="2">
        <f>VLOOKUP(M4547,[1]ArchetypeScores!E:I,5,FALSE)</f>
        <v>0</v>
      </c>
      <c r="S4547" s="2">
        <f>VLOOKUP(M4547,[1]ArchetypeScores!E:K,7,FALSE)</f>
        <v>0</v>
      </c>
      <c r="T4547" s="2" t="str">
        <f t="shared" si="73"/>
        <v>Not A&amp;R positive</v>
      </c>
    </row>
    <row r="4548" spans="1:20" x14ac:dyDescent="0.3">
      <c r="A4548" s="2" t="s">
        <v>12045</v>
      </c>
      <c r="B4548" s="3" t="s">
        <v>12080</v>
      </c>
      <c r="C4548" s="3" t="s">
        <v>12081</v>
      </c>
      <c r="D4548" s="4">
        <v>6.5</v>
      </c>
      <c r="E4548" s="5" t="s">
        <v>12048</v>
      </c>
      <c r="F4548" s="4">
        <v>1.6910000000000001E-2</v>
      </c>
      <c r="G4548" s="6">
        <v>48904</v>
      </c>
      <c r="H4548" s="3" t="s">
        <v>12082</v>
      </c>
      <c r="I4548" s="3" t="s">
        <v>12083</v>
      </c>
      <c r="J4548" s="3"/>
      <c r="K4548" s="5" t="s">
        <v>61</v>
      </c>
      <c r="L4548" s="5">
        <v>1</v>
      </c>
      <c r="M4548" s="5" t="s">
        <v>130</v>
      </c>
      <c r="N4548" s="5">
        <f>VLOOKUP(M4548,[1]ArchetypeScores!E:N,10,FALSE)</f>
        <v>0</v>
      </c>
      <c r="O4548" s="5">
        <f>VLOOKUP(M4548,[1]ArchetypeScores!E:O,11,FALSE)</f>
        <v>-1</v>
      </c>
      <c r="P4548" s="5">
        <f>VLOOKUP(M4548,[1]ArchetypeScores!E:P,12,FALSE)</f>
        <v>0</v>
      </c>
      <c r="Q4548" s="2" t="str">
        <f>VLOOKUP(M4548,[1]ArchetypeScores!E:W,19,FALSE)</f>
        <v>Health care</v>
      </c>
      <c r="R4548" s="2">
        <f>VLOOKUP(M4548,[1]ArchetypeScores!E:I,5,FALSE)</f>
        <v>0</v>
      </c>
      <c r="S4548" s="2">
        <f>VLOOKUP(M4548,[1]ArchetypeScores!E:K,7,FALSE)</f>
        <v>0</v>
      </c>
      <c r="T4548" s="2" t="str">
        <f t="shared" si="73"/>
        <v>Not A&amp;R positive</v>
      </c>
    </row>
    <row r="4549" spans="1:20" x14ac:dyDescent="0.3">
      <c r="A4549" s="2" t="s">
        <v>12045</v>
      </c>
      <c r="B4549" s="3" t="s">
        <v>12080</v>
      </c>
      <c r="C4549" s="3" t="s">
        <v>12084</v>
      </c>
      <c r="D4549" s="4">
        <v>0.98399999999999999</v>
      </c>
      <c r="E4549" s="5" t="s">
        <v>12048</v>
      </c>
      <c r="F4549" s="4">
        <v>2.5600000000000002E-3</v>
      </c>
      <c r="G4549" s="6">
        <v>48907</v>
      </c>
      <c r="H4549" s="3" t="s">
        <v>12082</v>
      </c>
      <c r="I4549" s="3" t="s">
        <v>12083</v>
      </c>
      <c r="J4549" s="3"/>
      <c r="K4549" s="5" t="s">
        <v>61</v>
      </c>
      <c r="L4549" s="5">
        <v>1</v>
      </c>
      <c r="M4549" s="5" t="s">
        <v>130</v>
      </c>
      <c r="N4549" s="5">
        <f>VLOOKUP(M4549,[1]ArchetypeScores!E:N,10,FALSE)</f>
        <v>0</v>
      </c>
      <c r="O4549" s="5">
        <f>VLOOKUP(M4549,[1]ArchetypeScores!E:O,11,FALSE)</f>
        <v>-1</v>
      </c>
      <c r="P4549" s="5">
        <f>VLOOKUP(M4549,[1]ArchetypeScores!E:P,12,FALSE)</f>
        <v>0</v>
      </c>
      <c r="Q4549" s="2" t="str">
        <f>VLOOKUP(M4549,[1]ArchetypeScores!E:W,19,FALSE)</f>
        <v>Health care</v>
      </c>
      <c r="R4549" s="2">
        <f>VLOOKUP(M4549,[1]ArchetypeScores!E:I,5,FALSE)</f>
        <v>0</v>
      </c>
      <c r="S4549" s="2">
        <f>VLOOKUP(M4549,[1]ArchetypeScores!E:K,7,FALSE)</f>
        <v>0</v>
      </c>
      <c r="T4549" s="2" t="str">
        <f t="shared" si="73"/>
        <v>Not A&amp;R positive</v>
      </c>
    </row>
    <row r="4550" spans="1:20" x14ac:dyDescent="0.3">
      <c r="A4550" s="2" t="s">
        <v>12045</v>
      </c>
      <c r="B4550" s="3" t="s">
        <v>12085</v>
      </c>
      <c r="C4550" s="3" t="s">
        <v>12086</v>
      </c>
      <c r="D4550" s="4">
        <v>0.05</v>
      </c>
      <c r="E4550" s="5" t="s">
        <v>12048</v>
      </c>
      <c r="F4550" s="4">
        <v>1.2E-4</v>
      </c>
      <c r="G4550" s="6">
        <v>48929</v>
      </c>
      <c r="H4550" s="3" t="s">
        <v>12052</v>
      </c>
      <c r="I4550" s="3" t="s">
        <v>12087</v>
      </c>
      <c r="J4550" s="3" t="s">
        <v>12054</v>
      </c>
      <c r="K4550" s="5" t="s">
        <v>118</v>
      </c>
      <c r="L4550" s="5">
        <v>1</v>
      </c>
      <c r="M4550" s="5" t="s">
        <v>275</v>
      </c>
      <c r="N4550" s="5">
        <f>VLOOKUP(M4550,[1]ArchetypeScores!E:N,10,FALSE)</f>
        <v>0</v>
      </c>
      <c r="O4550" s="5">
        <f>VLOOKUP(M4550,[1]ArchetypeScores!E:O,11,FALSE)</f>
        <v>-1</v>
      </c>
      <c r="P4550" s="5">
        <f>VLOOKUP(M4550,[1]ArchetypeScores!E:P,12,FALSE)</f>
        <v>0</v>
      </c>
      <c r="Q4550" s="2" t="str">
        <f>VLOOKUP(M4550,[1]ArchetypeScores!E:W,19,FALSE)</f>
        <v>Untargeted</v>
      </c>
      <c r="R4550" s="2">
        <f>VLOOKUP(M4550,[1]ArchetypeScores!E:I,5,FALSE)</f>
        <v>0</v>
      </c>
      <c r="S4550" s="2">
        <f>VLOOKUP(M4550,[1]ArchetypeScores!E:K,7,FALSE)</f>
        <v>0</v>
      </c>
      <c r="T4550" s="2" t="str">
        <f t="shared" si="73"/>
        <v>Not A&amp;R positive</v>
      </c>
    </row>
    <row r="4551" spans="1:20" x14ac:dyDescent="0.3">
      <c r="A4551" s="2" t="s">
        <v>12045</v>
      </c>
      <c r="B4551" s="3" t="s">
        <v>12088</v>
      </c>
      <c r="C4551" s="3" t="s">
        <v>12089</v>
      </c>
      <c r="D4551" s="4">
        <v>240</v>
      </c>
      <c r="E4551" s="5" t="s">
        <v>12048</v>
      </c>
      <c r="F4551" s="4">
        <v>0.61643999999999999</v>
      </c>
      <c r="G4551" s="6">
        <v>48895</v>
      </c>
      <c r="H4551" s="3" t="s">
        <v>12090</v>
      </c>
      <c r="I4551" s="3" t="s">
        <v>12058</v>
      </c>
      <c r="J4551" s="3"/>
      <c r="K4551" s="5" t="s">
        <v>664</v>
      </c>
      <c r="L4551" s="5">
        <v>1</v>
      </c>
      <c r="M4551" s="5" t="s">
        <v>1896</v>
      </c>
      <c r="N4551" s="5">
        <f>VLOOKUP(M4551,[1]ArchetypeScores!E:N,10,FALSE)</f>
        <v>1</v>
      </c>
      <c r="O4551" s="5">
        <f>VLOOKUP(M4551,[1]ArchetypeScores!E:O,11,FALSE)</f>
        <v>0</v>
      </c>
      <c r="P4551" s="5">
        <f>VLOOKUP(M4551,[1]ArchetypeScores!E:P,12,FALSE)</f>
        <v>2</v>
      </c>
      <c r="Q4551" s="2" t="str">
        <f>VLOOKUP(M4551,[1]ArchetypeScores!E:W,19,FALSE)</f>
        <v>Energy and water</v>
      </c>
      <c r="R4551" s="2">
        <f>VLOOKUP(M4551,[1]ArchetypeScores!E:I,5,FALSE)</f>
        <v>0</v>
      </c>
      <c r="S4551" s="2">
        <f>VLOOKUP(M4551,[1]ArchetypeScores!E:K,7,FALSE)</f>
        <v>0</v>
      </c>
      <c r="T4551" s="2" t="str">
        <f t="shared" si="73"/>
        <v>Not A&amp;R positive</v>
      </c>
    </row>
    <row r="4552" spans="1:20" ht="20.399999999999999" x14ac:dyDescent="0.3">
      <c r="A4552" s="2" t="s">
        <v>12045</v>
      </c>
      <c r="B4552" s="7" t="s">
        <v>12091</v>
      </c>
      <c r="C4552" s="3" t="s">
        <v>12092</v>
      </c>
      <c r="D4552" s="4">
        <v>635</v>
      </c>
      <c r="E4552" s="5" t="s">
        <v>12048</v>
      </c>
      <c r="F4552" s="4">
        <v>1.631</v>
      </c>
      <c r="G4552" s="6">
        <v>48899</v>
      </c>
      <c r="H4552" s="3" t="s">
        <v>12093</v>
      </c>
      <c r="I4552" s="3" t="s">
        <v>12058</v>
      </c>
      <c r="J4552" s="3"/>
      <c r="K4552" s="5" t="s">
        <v>38</v>
      </c>
      <c r="L4552" s="5">
        <v>1</v>
      </c>
      <c r="M4552" s="5" t="s">
        <v>43</v>
      </c>
      <c r="N4552" s="5">
        <f>VLOOKUP(M4552,[1]ArchetypeScores!E:N,10,FALSE)</f>
        <v>0</v>
      </c>
      <c r="O4552" s="5">
        <f>VLOOKUP(M4552,[1]ArchetypeScores!E:O,11,FALSE)</f>
        <v>-1</v>
      </c>
      <c r="P4552" s="5">
        <f>VLOOKUP(M4552,[1]ArchetypeScores!E:P,12,FALSE)</f>
        <v>0</v>
      </c>
      <c r="Q4552" s="2" t="str">
        <f>VLOOKUP(M4552,[1]ArchetypeScores!E:W,19,FALSE)</f>
        <v>Consumer (including agriculture and tourism)</v>
      </c>
      <c r="R4552" s="2">
        <f>VLOOKUP(M4552,[1]ArchetypeScores!E:I,5,FALSE)</f>
        <v>0</v>
      </c>
      <c r="S4552" s="2">
        <f>VLOOKUP(M4552,[1]ArchetypeScores!E:K,7,FALSE)</f>
        <v>0</v>
      </c>
      <c r="T4552" s="2" t="str">
        <f t="shared" si="73"/>
        <v>Not A&amp;R positive</v>
      </c>
    </row>
    <row r="4553" spans="1:20" x14ac:dyDescent="0.3">
      <c r="A4553" s="2" t="s">
        <v>12045</v>
      </c>
      <c r="B4553" s="3" t="s">
        <v>12094</v>
      </c>
      <c r="C4553" s="3" t="s">
        <v>12095</v>
      </c>
      <c r="D4553" s="4">
        <v>150</v>
      </c>
      <c r="E4553" s="5" t="s">
        <v>12048</v>
      </c>
      <c r="F4553" s="4">
        <v>0.39013999999999999</v>
      </c>
      <c r="G4553" s="6">
        <v>48903</v>
      </c>
      <c r="H4553" s="3" t="s">
        <v>12082</v>
      </c>
      <c r="I4553" s="3" t="s">
        <v>12083</v>
      </c>
      <c r="J4553" s="3"/>
      <c r="K4553" s="5" t="s">
        <v>102</v>
      </c>
      <c r="L4553" s="5">
        <v>1</v>
      </c>
      <c r="M4553" s="5" t="s">
        <v>103</v>
      </c>
      <c r="N4553" s="5">
        <f>VLOOKUP(M4553,[1]ArchetypeScores!E:N,10,FALSE)</f>
        <v>0</v>
      </c>
      <c r="O4553" s="5">
        <f>VLOOKUP(M4553,[1]ArchetypeScores!E:O,11,FALSE)</f>
        <v>-1</v>
      </c>
      <c r="P4553" s="5">
        <f>VLOOKUP(M4553,[1]ArchetypeScores!E:P,12,FALSE)</f>
        <v>0</v>
      </c>
      <c r="Q4553" s="2" t="str">
        <f>VLOOKUP(M4553,[1]ArchetypeScores!E:W,19,FALSE)</f>
        <v>Untargeted</v>
      </c>
      <c r="R4553" s="2">
        <f>VLOOKUP(M4553,[1]ArchetypeScores!E:I,5,FALSE)</f>
        <v>0</v>
      </c>
      <c r="S4553" s="2">
        <f>VLOOKUP(M4553,[1]ArchetypeScores!E:K,7,FALSE)</f>
        <v>1</v>
      </c>
      <c r="T4553" s="2" t="str">
        <f t="shared" si="73"/>
        <v>Indirect only</v>
      </c>
    </row>
    <row r="4554" spans="1:20" x14ac:dyDescent="0.3">
      <c r="A4554" s="2" t="s">
        <v>12045</v>
      </c>
      <c r="B4554" s="3" t="s">
        <v>12094</v>
      </c>
      <c r="C4554" s="3" t="s">
        <v>12096</v>
      </c>
      <c r="D4554" s="4">
        <v>10</v>
      </c>
      <c r="E4554" s="5" t="s">
        <v>12048</v>
      </c>
      <c r="F4554" s="4">
        <v>2.6009999999999998E-2</v>
      </c>
      <c r="G4554" s="6">
        <v>48902</v>
      </c>
      <c r="H4554" s="3" t="s">
        <v>12082</v>
      </c>
      <c r="I4554" s="3" t="s">
        <v>12083</v>
      </c>
      <c r="J4554" s="3"/>
      <c r="K4554" s="5" t="s">
        <v>102</v>
      </c>
      <c r="L4554" s="5">
        <v>1</v>
      </c>
      <c r="M4554" s="5" t="s">
        <v>103</v>
      </c>
      <c r="N4554" s="5">
        <f>VLOOKUP(M4554,[1]ArchetypeScores!E:N,10,FALSE)</f>
        <v>0</v>
      </c>
      <c r="O4554" s="5">
        <f>VLOOKUP(M4554,[1]ArchetypeScores!E:O,11,FALSE)</f>
        <v>-1</v>
      </c>
      <c r="P4554" s="5">
        <f>VLOOKUP(M4554,[1]ArchetypeScores!E:P,12,FALSE)</f>
        <v>0</v>
      </c>
      <c r="Q4554" s="2" t="str">
        <f>VLOOKUP(M4554,[1]ArchetypeScores!E:W,19,FALSE)</f>
        <v>Untargeted</v>
      </c>
      <c r="R4554" s="2">
        <f>VLOOKUP(M4554,[1]ArchetypeScores!E:I,5,FALSE)</f>
        <v>0</v>
      </c>
      <c r="S4554" s="2">
        <f>VLOOKUP(M4554,[1]ArchetypeScores!E:K,7,FALSE)</f>
        <v>1</v>
      </c>
      <c r="T4554" s="2" t="str">
        <f t="shared" si="73"/>
        <v>Indirect only</v>
      </c>
    </row>
    <row r="4555" spans="1:20" x14ac:dyDescent="0.3">
      <c r="A4555" s="2" t="s">
        <v>12045</v>
      </c>
      <c r="B4555" s="3" t="s">
        <v>12097</v>
      </c>
      <c r="C4555" s="3" t="s">
        <v>12098</v>
      </c>
      <c r="D4555" s="4">
        <v>0.23</v>
      </c>
      <c r="E4555" s="5" t="s">
        <v>12048</v>
      </c>
      <c r="F4555" s="4">
        <v>5.5999999999999995E-4</v>
      </c>
      <c r="G4555" s="6">
        <v>48917</v>
      </c>
      <c r="H4555" s="3" t="s">
        <v>12052</v>
      </c>
      <c r="I4555" s="3" t="s">
        <v>12099</v>
      </c>
      <c r="J4555" s="3" t="s">
        <v>12054</v>
      </c>
      <c r="K4555" s="5" t="s">
        <v>291</v>
      </c>
      <c r="L4555" s="5">
        <v>4</v>
      </c>
      <c r="M4555" s="5" t="s">
        <v>292</v>
      </c>
      <c r="N4555" s="5">
        <f>VLOOKUP(M4555,[1]ArchetypeScores!E:N,10,FALSE)</f>
        <v>1</v>
      </c>
      <c r="O4555" s="5">
        <f>VLOOKUP(M4555,[1]ArchetypeScores!E:O,11,FALSE)</f>
        <v>0</v>
      </c>
      <c r="P4555" s="5">
        <f>VLOOKUP(M4555,[1]ArchetypeScores!E:P,12,FALSE)</f>
        <v>0</v>
      </c>
      <c r="Q4555" s="2" t="str">
        <f>VLOOKUP(M4555,[1]ArchetypeScores!E:W,19,FALSE)</f>
        <v>Education and training</v>
      </c>
      <c r="R4555" s="2">
        <f>VLOOKUP(M4555,[1]ArchetypeScores!E:I,5,FALSE)</f>
        <v>0</v>
      </c>
      <c r="S4555" s="2">
        <f>VLOOKUP(M4555,[1]ArchetypeScores!E:K,7,FALSE)</f>
        <v>0</v>
      </c>
      <c r="T4555" s="2" t="str">
        <f t="shared" si="73"/>
        <v>Not A&amp;R positive</v>
      </c>
    </row>
    <row r="4556" spans="1:20" x14ac:dyDescent="0.3">
      <c r="A4556" s="2" t="s">
        <v>12045</v>
      </c>
      <c r="B4556" s="3" t="s">
        <v>1049</v>
      </c>
      <c r="C4556" s="3" t="s">
        <v>12100</v>
      </c>
      <c r="D4556" s="4">
        <v>5.0000000000000001E-3</v>
      </c>
      <c r="E4556" s="5" t="s">
        <v>12048</v>
      </c>
      <c r="F4556" s="4">
        <v>1.0000000000000001E-5</v>
      </c>
      <c r="G4556" s="6">
        <v>48919</v>
      </c>
      <c r="H4556" s="3" t="s">
        <v>12052</v>
      </c>
      <c r="I4556" s="3" t="s">
        <v>12101</v>
      </c>
      <c r="J4556" s="3" t="s">
        <v>12054</v>
      </c>
      <c r="K4556" s="5" t="s">
        <v>61</v>
      </c>
      <c r="L4556" s="5">
        <v>1</v>
      </c>
      <c r="M4556" s="5" t="s">
        <v>130</v>
      </c>
      <c r="N4556" s="5">
        <f>VLOOKUP(M4556,[1]ArchetypeScores!E:N,10,FALSE)</f>
        <v>0</v>
      </c>
      <c r="O4556" s="5">
        <f>VLOOKUP(M4556,[1]ArchetypeScores!E:O,11,FALSE)</f>
        <v>-1</v>
      </c>
      <c r="P4556" s="5">
        <f>VLOOKUP(M4556,[1]ArchetypeScores!E:P,12,FALSE)</f>
        <v>0</v>
      </c>
      <c r="Q4556" s="2" t="str">
        <f>VLOOKUP(M4556,[1]ArchetypeScores!E:W,19,FALSE)</f>
        <v>Health care</v>
      </c>
      <c r="R4556" s="2">
        <f>VLOOKUP(M4556,[1]ArchetypeScores!E:I,5,FALSE)</f>
        <v>0</v>
      </c>
      <c r="S4556" s="2">
        <f>VLOOKUP(M4556,[1]ArchetypeScores!E:K,7,FALSE)</f>
        <v>0</v>
      </c>
      <c r="T4556" s="2" t="str">
        <f t="shared" si="73"/>
        <v>Not A&amp;R positive</v>
      </c>
    </row>
    <row r="4557" spans="1:20" x14ac:dyDescent="0.3">
      <c r="A4557" s="2" t="s">
        <v>12045</v>
      </c>
      <c r="B4557" s="3" t="s">
        <v>12102</v>
      </c>
      <c r="C4557" s="3" t="s">
        <v>12103</v>
      </c>
      <c r="D4557" s="4">
        <v>6.0000000000000001E-3</v>
      </c>
      <c r="E4557" s="5" t="s">
        <v>12048</v>
      </c>
      <c r="F4557" s="4">
        <v>1.0000000000000001E-5</v>
      </c>
      <c r="G4557" s="6">
        <v>48921</v>
      </c>
      <c r="H4557" s="3" t="s">
        <v>12052</v>
      </c>
      <c r="I4557" s="3" t="s">
        <v>12104</v>
      </c>
      <c r="J4557" s="3" t="s">
        <v>12054</v>
      </c>
      <c r="K4557" s="5" t="s">
        <v>61</v>
      </c>
      <c r="L4557" s="5" t="s">
        <v>112</v>
      </c>
      <c r="M4557" s="5" t="s">
        <v>948</v>
      </c>
      <c r="N4557" s="5">
        <f>VLOOKUP(M4557,[1]ArchetypeScores!E:N,10,FALSE)</f>
        <v>0</v>
      </c>
      <c r="O4557" s="5">
        <f>VLOOKUP(M4557,[1]ArchetypeScores!E:O,11,FALSE)</f>
        <v>-1</v>
      </c>
      <c r="P4557" s="5">
        <f>VLOOKUP(M4557,[1]ArchetypeScores!E:P,12,FALSE)</f>
        <v>0</v>
      </c>
      <c r="Q4557" s="2" t="str">
        <f>VLOOKUP(M4557,[1]ArchetypeScores!E:W,19,FALSE)</f>
        <v>Health care</v>
      </c>
      <c r="R4557" s="2">
        <f>VLOOKUP(M4557,[1]ArchetypeScores!E:I,5,FALSE)</f>
        <v>0</v>
      </c>
      <c r="S4557" s="2">
        <f>VLOOKUP(M4557,[1]ArchetypeScores!E:K,7,FALSE)</f>
        <v>0</v>
      </c>
      <c r="T4557" s="2" t="str">
        <f t="shared" si="73"/>
        <v>Not A&amp;R positive</v>
      </c>
    </row>
    <row r="4558" spans="1:20" x14ac:dyDescent="0.3">
      <c r="A4558" s="2" t="s">
        <v>12045</v>
      </c>
      <c r="B4558" s="3" t="s">
        <v>12105</v>
      </c>
      <c r="C4558" s="3" t="s">
        <v>12106</v>
      </c>
      <c r="D4558" s="4">
        <v>0.02</v>
      </c>
      <c r="E4558" s="5" t="s">
        <v>12048</v>
      </c>
      <c r="F4558" s="4">
        <v>5.0000000000000002E-5</v>
      </c>
      <c r="G4558" s="6">
        <v>48918</v>
      </c>
      <c r="H4558" s="3" t="s">
        <v>12052</v>
      </c>
      <c r="I4558" s="3" t="s">
        <v>12107</v>
      </c>
      <c r="J4558" s="3" t="s">
        <v>12054</v>
      </c>
      <c r="K4558" s="5" t="s">
        <v>61</v>
      </c>
      <c r="L4558" s="5" t="s">
        <v>112</v>
      </c>
      <c r="M4558" s="5" t="s">
        <v>948</v>
      </c>
      <c r="N4558" s="5">
        <f>VLOOKUP(M4558,[1]ArchetypeScores!E:N,10,FALSE)</f>
        <v>0</v>
      </c>
      <c r="O4558" s="5">
        <f>VLOOKUP(M4558,[1]ArchetypeScores!E:O,11,FALSE)</f>
        <v>-1</v>
      </c>
      <c r="P4558" s="5">
        <f>VLOOKUP(M4558,[1]ArchetypeScores!E:P,12,FALSE)</f>
        <v>0</v>
      </c>
      <c r="Q4558" s="2" t="str">
        <f>VLOOKUP(M4558,[1]ArchetypeScores!E:W,19,FALSE)</f>
        <v>Health care</v>
      </c>
      <c r="R4558" s="2">
        <f>VLOOKUP(M4558,[1]ArchetypeScores!E:I,5,FALSE)</f>
        <v>0</v>
      </c>
      <c r="S4558" s="2">
        <f>VLOOKUP(M4558,[1]ArchetypeScores!E:K,7,FALSE)</f>
        <v>0</v>
      </c>
      <c r="T4558" s="2" t="str">
        <f t="shared" si="73"/>
        <v>Not A&amp;R positive</v>
      </c>
    </row>
    <row r="4559" spans="1:20" x14ac:dyDescent="0.3">
      <c r="A4559" s="2" t="s">
        <v>12045</v>
      </c>
      <c r="B4559" s="3" t="s">
        <v>12108</v>
      </c>
      <c r="C4559" s="3" t="s">
        <v>12109</v>
      </c>
      <c r="D4559" s="4">
        <v>0.1</v>
      </c>
      <c r="E4559" s="5" t="s">
        <v>12048</v>
      </c>
      <c r="F4559" s="4">
        <v>2.4000000000000001E-4</v>
      </c>
      <c r="G4559" s="6">
        <v>48911</v>
      </c>
      <c r="H4559" s="3" t="s">
        <v>12052</v>
      </c>
      <c r="I4559" s="3" t="s">
        <v>12110</v>
      </c>
      <c r="J4559" s="3" t="s">
        <v>12054</v>
      </c>
      <c r="K4559" s="5" t="s">
        <v>61</v>
      </c>
      <c r="L4559" s="5">
        <v>4</v>
      </c>
      <c r="M4559" s="5" t="s">
        <v>433</v>
      </c>
      <c r="N4559" s="5">
        <f>VLOOKUP(M4559,[1]ArchetypeScores!E:N,10,FALSE)</f>
        <v>0</v>
      </c>
      <c r="O4559" s="5">
        <f>VLOOKUP(M4559,[1]ArchetypeScores!E:O,11,FALSE)</f>
        <v>0</v>
      </c>
      <c r="P4559" s="5">
        <f>VLOOKUP(M4559,[1]ArchetypeScores!E:P,12,FALSE)</f>
        <v>0</v>
      </c>
      <c r="Q4559" s="2" t="str">
        <f>VLOOKUP(M4559,[1]ArchetypeScores!E:W,19,FALSE)</f>
        <v>Health care</v>
      </c>
      <c r="R4559" s="2">
        <f>VLOOKUP(M4559,[1]ArchetypeScores!E:I,5,FALSE)</f>
        <v>0</v>
      </c>
      <c r="S4559" s="2">
        <f>VLOOKUP(M4559,[1]ArchetypeScores!E:K,7,FALSE)</f>
        <v>0</v>
      </c>
      <c r="T4559" s="2" t="str">
        <f t="shared" si="73"/>
        <v>Not A&amp;R positive</v>
      </c>
    </row>
    <row r="4560" spans="1:20" x14ac:dyDescent="0.3">
      <c r="A4560" s="2" t="s">
        <v>12045</v>
      </c>
      <c r="B4560" s="3" t="s">
        <v>12111</v>
      </c>
      <c r="C4560" s="3" t="s">
        <v>12112</v>
      </c>
      <c r="D4560" s="4">
        <v>2.4</v>
      </c>
      <c r="E4560" s="5" t="s">
        <v>12048</v>
      </c>
      <c r="F4560" s="4">
        <v>6.1599999999999997E-3</v>
      </c>
      <c r="G4560" s="6">
        <v>48882</v>
      </c>
      <c r="H4560" s="3" t="s">
        <v>12113</v>
      </c>
      <c r="I4560" s="3" t="s">
        <v>12058</v>
      </c>
      <c r="J4560" s="3"/>
      <c r="K4560" s="5" t="s">
        <v>196</v>
      </c>
      <c r="L4560" s="5" t="s">
        <v>112</v>
      </c>
      <c r="M4560" s="5" t="s">
        <v>621</v>
      </c>
      <c r="N4560" s="5">
        <f>VLOOKUP(M4560,[1]ArchetypeScores!E:N,10,FALSE)</f>
        <v>1</v>
      </c>
      <c r="O4560" s="5">
        <f>VLOOKUP(M4560,[1]ArchetypeScores!E:O,11,FALSE)</f>
        <v>-2</v>
      </c>
      <c r="P4560" s="5">
        <f>VLOOKUP(M4560,[1]ArchetypeScores!E:P,12,FALSE)</f>
        <v>0</v>
      </c>
      <c r="Q4560" s="2" t="str">
        <f>VLOOKUP(M4560,[1]ArchetypeScores!E:W,19,FALSE)</f>
        <v>Other sector</v>
      </c>
      <c r="R4560" s="2">
        <f>VLOOKUP(M4560,[1]ArchetypeScores!E:I,5,FALSE)</f>
        <v>0</v>
      </c>
      <c r="S4560" s="2">
        <f>VLOOKUP(M4560,[1]ArchetypeScores!E:K,7,FALSE)</f>
        <v>-1</v>
      </c>
      <c r="T4560" s="2" t="str">
        <f t="shared" si="73"/>
        <v>Not A&amp;R positive</v>
      </c>
    </row>
    <row r="4561" spans="1:20" x14ac:dyDescent="0.3">
      <c r="A4561" s="2" t="s">
        <v>12045</v>
      </c>
      <c r="B4561" s="3" t="s">
        <v>12114</v>
      </c>
      <c r="C4561" s="3" t="s">
        <v>12115</v>
      </c>
      <c r="D4561" s="4">
        <v>2300</v>
      </c>
      <c r="E4561" s="5" t="s">
        <v>12048</v>
      </c>
      <c r="F4561" s="4">
        <v>5.9822100000000002</v>
      </c>
      <c r="G4561" s="6">
        <v>48905</v>
      </c>
      <c r="H4561" s="3" t="s">
        <v>12082</v>
      </c>
      <c r="I4561" s="3" t="s">
        <v>12083</v>
      </c>
      <c r="J4561" s="3"/>
      <c r="K4561" s="5" t="s">
        <v>291</v>
      </c>
      <c r="L4561" s="5">
        <v>4</v>
      </c>
      <c r="M4561" s="5" t="s">
        <v>292</v>
      </c>
      <c r="N4561" s="5">
        <f>VLOOKUP(M4561,[1]ArchetypeScores!E:N,10,FALSE)</f>
        <v>1</v>
      </c>
      <c r="O4561" s="5">
        <f>VLOOKUP(M4561,[1]ArchetypeScores!E:O,11,FALSE)</f>
        <v>0</v>
      </c>
      <c r="P4561" s="5">
        <f>VLOOKUP(M4561,[1]ArchetypeScores!E:P,12,FALSE)</f>
        <v>0</v>
      </c>
      <c r="Q4561" s="2" t="str">
        <f>VLOOKUP(M4561,[1]ArchetypeScores!E:W,19,FALSE)</f>
        <v>Education and training</v>
      </c>
      <c r="R4561" s="2">
        <f>VLOOKUP(M4561,[1]ArchetypeScores!E:I,5,FALSE)</f>
        <v>0</v>
      </c>
      <c r="S4561" s="2">
        <f>VLOOKUP(M4561,[1]ArchetypeScores!E:K,7,FALSE)</f>
        <v>0</v>
      </c>
      <c r="T4561" s="2" t="str">
        <f t="shared" si="73"/>
        <v>Not A&amp;R positive</v>
      </c>
    </row>
    <row r="4562" spans="1:20" x14ac:dyDescent="0.3">
      <c r="A4562" s="2" t="s">
        <v>12045</v>
      </c>
      <c r="B4562" s="3" t="s">
        <v>12116</v>
      </c>
      <c r="C4562" s="3" t="s">
        <v>12117</v>
      </c>
      <c r="D4562" s="4">
        <v>50</v>
      </c>
      <c r="E4562" s="5" t="s">
        <v>12048</v>
      </c>
      <c r="F4562" s="4">
        <v>0.12842000000000001</v>
      </c>
      <c r="G4562" s="6">
        <v>48889</v>
      </c>
      <c r="H4562" s="3" t="s">
        <v>12118</v>
      </c>
      <c r="I4562" s="3" t="s">
        <v>12058</v>
      </c>
      <c r="J4562" s="3"/>
      <c r="K4562" s="5" t="s">
        <v>291</v>
      </c>
      <c r="L4562" s="5">
        <v>4</v>
      </c>
      <c r="M4562" s="5" t="s">
        <v>292</v>
      </c>
      <c r="N4562" s="5">
        <f>VLOOKUP(M4562,[1]ArchetypeScores!E:N,10,FALSE)</f>
        <v>1</v>
      </c>
      <c r="O4562" s="5">
        <f>VLOOKUP(M4562,[1]ArchetypeScores!E:O,11,FALSE)</f>
        <v>0</v>
      </c>
      <c r="P4562" s="5">
        <f>VLOOKUP(M4562,[1]ArchetypeScores!E:P,12,FALSE)</f>
        <v>0</v>
      </c>
      <c r="Q4562" s="2" t="str">
        <f>VLOOKUP(M4562,[1]ArchetypeScores!E:W,19,FALSE)</f>
        <v>Education and training</v>
      </c>
      <c r="R4562" s="2">
        <f>VLOOKUP(M4562,[1]ArchetypeScores!E:I,5,FALSE)</f>
        <v>0</v>
      </c>
      <c r="S4562" s="2">
        <f>VLOOKUP(M4562,[1]ArchetypeScores!E:K,7,FALSE)</f>
        <v>0</v>
      </c>
      <c r="T4562" s="2" t="str">
        <f t="shared" si="73"/>
        <v>Not A&amp;R positive</v>
      </c>
    </row>
    <row r="4563" spans="1:20" x14ac:dyDescent="0.3">
      <c r="A4563" s="2" t="s">
        <v>12045</v>
      </c>
      <c r="B4563" s="3" t="s">
        <v>12119</v>
      </c>
      <c r="C4563" s="3" t="s">
        <v>12120</v>
      </c>
      <c r="D4563" s="4">
        <v>317</v>
      </c>
      <c r="E4563" s="5" t="s">
        <v>12048</v>
      </c>
      <c r="F4563" s="4">
        <v>0.81420999999999999</v>
      </c>
      <c r="G4563" s="6">
        <v>48897</v>
      </c>
      <c r="H4563" s="3" t="s">
        <v>12121</v>
      </c>
      <c r="I4563" s="3" t="s">
        <v>12058</v>
      </c>
      <c r="J4563" s="3"/>
      <c r="K4563" s="5" t="s">
        <v>25</v>
      </c>
      <c r="L4563" s="5">
        <v>9</v>
      </c>
      <c r="M4563" s="5" t="s">
        <v>493</v>
      </c>
      <c r="N4563" s="5">
        <f>VLOOKUP(M4563,[1]ArchetypeScores!E:N,10,FALSE)</f>
        <v>1</v>
      </c>
      <c r="O4563" s="5">
        <f>VLOOKUP(M4563,[1]ArchetypeScores!E:O,11,FALSE)</f>
        <v>-2</v>
      </c>
      <c r="P4563" s="5">
        <f>VLOOKUP(M4563,[1]ArchetypeScores!E:P,12,FALSE)</f>
        <v>0</v>
      </c>
      <c r="Q4563" s="2" t="str">
        <f>VLOOKUP(M4563,[1]ArchetypeScores!E:W,19,FALSE)</f>
        <v>Industrials - other</v>
      </c>
      <c r="R4563" s="2">
        <f>VLOOKUP(M4563,[1]ArchetypeScores!E:I,5,FALSE)</f>
        <v>0</v>
      </c>
      <c r="S4563" s="2">
        <f>VLOOKUP(M4563,[1]ArchetypeScores!E:K,7,FALSE)</f>
        <v>-1</v>
      </c>
      <c r="T4563" s="2" t="str">
        <f t="shared" si="73"/>
        <v>Not A&amp;R positive</v>
      </c>
    </row>
    <row r="4564" spans="1:20" x14ac:dyDescent="0.3">
      <c r="A4564" s="2" t="s">
        <v>12045</v>
      </c>
      <c r="B4564" s="3" t="s">
        <v>12122</v>
      </c>
      <c r="C4564" s="3" t="s">
        <v>12123</v>
      </c>
      <c r="D4564" s="4">
        <v>0.04</v>
      </c>
      <c r="E4564" s="5" t="s">
        <v>12048</v>
      </c>
      <c r="F4564" s="4">
        <v>1E-4</v>
      </c>
      <c r="G4564" s="6">
        <v>48914</v>
      </c>
      <c r="H4564" s="3" t="s">
        <v>12052</v>
      </c>
      <c r="I4564" s="3" t="s">
        <v>12124</v>
      </c>
      <c r="J4564" s="3" t="s">
        <v>12054</v>
      </c>
      <c r="K4564" s="5" t="s">
        <v>57</v>
      </c>
      <c r="L4564" s="5">
        <v>29</v>
      </c>
      <c r="M4564" s="5" t="s">
        <v>58</v>
      </c>
      <c r="N4564" s="5">
        <f>VLOOKUP(M4564,[1]ArchetypeScores!E:N,10,FALSE)</f>
        <v>0</v>
      </c>
      <c r="O4564" s="5">
        <f>VLOOKUP(M4564,[1]ArchetypeScores!E:O,11,FALSE)</f>
        <v>-1</v>
      </c>
      <c r="P4564" s="5">
        <f>VLOOKUP(M4564,[1]ArchetypeScores!E:P,12,FALSE)</f>
        <v>0</v>
      </c>
      <c r="Q4564" s="2" t="str">
        <f>VLOOKUP(M4564,[1]ArchetypeScores!E:W,19,FALSE)</f>
        <v>Untargeted</v>
      </c>
      <c r="R4564" s="2">
        <f>VLOOKUP(M4564,[1]ArchetypeScores!E:I,5,FALSE)</f>
        <v>0</v>
      </c>
      <c r="S4564" s="2">
        <f>VLOOKUP(M4564,[1]ArchetypeScores!E:K,7,FALSE)</f>
        <v>0</v>
      </c>
      <c r="T4564" s="2" t="str">
        <f t="shared" si="73"/>
        <v>Not A&amp;R positive</v>
      </c>
    </row>
    <row r="4565" spans="1:20" x14ac:dyDescent="0.3">
      <c r="A4565" s="2" t="s">
        <v>12045</v>
      </c>
      <c r="B4565" s="3" t="s">
        <v>12125</v>
      </c>
      <c r="C4565" s="3" t="s">
        <v>12126</v>
      </c>
      <c r="D4565" s="4">
        <v>60</v>
      </c>
      <c r="E4565" s="5" t="s">
        <v>12048</v>
      </c>
      <c r="F4565" s="4">
        <v>0.15411</v>
      </c>
      <c r="G4565" s="6">
        <v>48890</v>
      </c>
      <c r="H4565" s="3" t="s">
        <v>12127</v>
      </c>
      <c r="I4565" s="3" t="s">
        <v>12058</v>
      </c>
      <c r="J4565" s="3"/>
      <c r="K4565" s="5" t="s">
        <v>229</v>
      </c>
      <c r="L4565" s="5">
        <v>1</v>
      </c>
      <c r="M4565" s="5" t="s">
        <v>528</v>
      </c>
      <c r="N4565" s="5">
        <f>VLOOKUP(M4565,[1]ArchetypeScores!E:N,10,FALSE)</f>
        <v>1</v>
      </c>
      <c r="O4565" s="5">
        <f>VLOOKUP(M4565,[1]ArchetypeScores!E:O,11,FALSE)</f>
        <v>-2</v>
      </c>
      <c r="P4565" s="5">
        <f>VLOOKUP(M4565,[1]ArchetypeScores!E:P,12,FALSE)</f>
        <v>0</v>
      </c>
      <c r="Q4565" s="2" t="str">
        <f>VLOOKUP(M4565,[1]ArchetypeScores!E:W,19,FALSE)</f>
        <v>Industrials - transportation</v>
      </c>
      <c r="R4565" s="2">
        <f>VLOOKUP(M4565,[1]ArchetypeScores!E:I,5,FALSE)</f>
        <v>0</v>
      </c>
      <c r="S4565" s="2">
        <f>VLOOKUP(M4565,[1]ArchetypeScores!E:K,7,FALSE)</f>
        <v>-1</v>
      </c>
      <c r="T4565" s="2" t="str">
        <f t="shared" si="73"/>
        <v>Not A&amp;R positive</v>
      </c>
    </row>
    <row r="4566" spans="1:20" x14ac:dyDescent="0.3">
      <c r="A4566" s="2" t="s">
        <v>12045</v>
      </c>
      <c r="B4566" s="3" t="s">
        <v>12128</v>
      </c>
      <c r="C4566" s="3" t="s">
        <v>12129</v>
      </c>
      <c r="D4566" s="4">
        <v>90</v>
      </c>
      <c r="E4566" s="5" t="s">
        <v>12048</v>
      </c>
      <c r="F4566" s="4">
        <v>0.23116</v>
      </c>
      <c r="G4566" s="6">
        <v>48892</v>
      </c>
      <c r="H4566" s="3" t="s">
        <v>12130</v>
      </c>
      <c r="I4566" s="3" t="s">
        <v>12058</v>
      </c>
      <c r="J4566" s="3"/>
      <c r="K4566" s="5" t="s">
        <v>570</v>
      </c>
      <c r="L4566" s="5" t="s">
        <v>112</v>
      </c>
      <c r="M4566" s="5" t="s">
        <v>571</v>
      </c>
      <c r="N4566" s="5">
        <f>VLOOKUP(M4566,[1]ArchetypeScores!E:N,10,FALSE)</f>
        <v>1</v>
      </c>
      <c r="O4566" s="5">
        <f>VLOOKUP(M4566,[1]ArchetypeScores!E:O,11,FALSE)</f>
        <v>-2</v>
      </c>
      <c r="P4566" s="5">
        <f>VLOOKUP(M4566,[1]ArchetypeScores!E:P,12,FALSE)</f>
        <v>-2</v>
      </c>
      <c r="Q4566" s="2" t="str">
        <f>VLOOKUP(M4566,[1]ArchetypeScores!E:W,19,FALSE)</f>
        <v>Energy and water</v>
      </c>
      <c r="R4566" s="2">
        <f>VLOOKUP(M4566,[1]ArchetypeScores!E:I,5,FALSE)</f>
        <v>0</v>
      </c>
      <c r="S4566" s="2">
        <f>VLOOKUP(M4566,[1]ArchetypeScores!E:K,7,FALSE)</f>
        <v>-1</v>
      </c>
      <c r="T4566" s="2" t="str">
        <f t="shared" si="73"/>
        <v>Not A&amp;R positive</v>
      </c>
    </row>
    <row r="4567" spans="1:20" x14ac:dyDescent="0.3">
      <c r="A4567" s="2" t="s">
        <v>12045</v>
      </c>
      <c r="B4567" s="3" t="s">
        <v>12131</v>
      </c>
      <c r="C4567" s="3" t="s">
        <v>12132</v>
      </c>
      <c r="D4567" s="4">
        <v>23.4</v>
      </c>
      <c r="E4567" s="5" t="s">
        <v>12048</v>
      </c>
      <c r="F4567" s="4">
        <v>6.0100000000000001E-2</v>
      </c>
      <c r="G4567" s="6">
        <v>48887</v>
      </c>
      <c r="H4567" s="3" t="s">
        <v>12133</v>
      </c>
      <c r="I4567" s="3" t="s">
        <v>12058</v>
      </c>
      <c r="J4567" s="3"/>
      <c r="K4567" s="5" t="s">
        <v>570</v>
      </c>
      <c r="L4567" s="5" t="s">
        <v>112</v>
      </c>
      <c r="M4567" s="5" t="s">
        <v>571</v>
      </c>
      <c r="N4567" s="5">
        <f>VLOOKUP(M4567,[1]ArchetypeScores!E:N,10,FALSE)</f>
        <v>1</v>
      </c>
      <c r="O4567" s="5">
        <f>VLOOKUP(M4567,[1]ArchetypeScores!E:O,11,FALSE)</f>
        <v>-2</v>
      </c>
      <c r="P4567" s="5">
        <f>VLOOKUP(M4567,[1]ArchetypeScores!E:P,12,FALSE)</f>
        <v>-2</v>
      </c>
      <c r="Q4567" s="2" t="str">
        <f>VLOOKUP(M4567,[1]ArchetypeScores!E:W,19,FALSE)</f>
        <v>Energy and water</v>
      </c>
      <c r="R4567" s="2">
        <f>VLOOKUP(M4567,[1]ArchetypeScores!E:I,5,FALSE)</f>
        <v>0</v>
      </c>
      <c r="S4567" s="2">
        <f>VLOOKUP(M4567,[1]ArchetypeScores!E:K,7,FALSE)</f>
        <v>-1</v>
      </c>
      <c r="T4567" s="2" t="str">
        <f t="shared" si="73"/>
        <v>Not A&amp;R positive</v>
      </c>
    </row>
    <row r="4568" spans="1:20" x14ac:dyDescent="0.3">
      <c r="A4568" s="2" t="s">
        <v>12045</v>
      </c>
      <c r="B4568" s="3" t="s">
        <v>12134</v>
      </c>
      <c r="C4568" s="3" t="s">
        <v>12135</v>
      </c>
      <c r="D4568" s="4"/>
      <c r="E4568" s="5" t="s">
        <v>12048</v>
      </c>
      <c r="F4568" s="4">
        <v>0</v>
      </c>
      <c r="G4568" s="6">
        <v>48909</v>
      </c>
      <c r="H4568" s="3" t="s">
        <v>12082</v>
      </c>
      <c r="I4568" s="3" t="s">
        <v>12083</v>
      </c>
      <c r="J4568" s="3"/>
      <c r="K4568" s="5" t="s">
        <v>53</v>
      </c>
      <c r="L4568" s="5">
        <v>4</v>
      </c>
      <c r="M4568" s="5" t="s">
        <v>237</v>
      </c>
      <c r="N4568" s="5">
        <f>VLOOKUP(M4568,[1]ArchetypeScores!E:N,10,FALSE)</f>
        <v>0</v>
      </c>
      <c r="O4568" s="5">
        <f>VLOOKUP(M4568,[1]ArchetypeScores!E:O,11,FALSE)</f>
        <v>-1</v>
      </c>
      <c r="P4568" s="5">
        <f>VLOOKUP(M4568,[1]ArchetypeScores!E:P,12,FALSE)</f>
        <v>0</v>
      </c>
      <c r="Q4568" s="2" t="str">
        <f>VLOOKUP(M4568,[1]ArchetypeScores!E:W,19,FALSE)</f>
        <v>Untargeted</v>
      </c>
      <c r="R4568" s="2">
        <f>VLOOKUP(M4568,[1]ArchetypeScores!E:I,5,FALSE)</f>
        <v>0</v>
      </c>
      <c r="S4568" s="2">
        <f>VLOOKUP(M4568,[1]ArchetypeScores!E:K,7,FALSE)</f>
        <v>0</v>
      </c>
      <c r="T4568" s="2" t="str">
        <f t="shared" si="73"/>
        <v>Not A&amp;R positive</v>
      </c>
    </row>
    <row r="4569" spans="1:20" x14ac:dyDescent="0.3">
      <c r="A4569" s="2" t="s">
        <v>12045</v>
      </c>
      <c r="B4569" s="3" t="s">
        <v>12136</v>
      </c>
      <c r="C4569" s="3" t="s">
        <v>12137</v>
      </c>
      <c r="D4569" s="4"/>
      <c r="E4569" s="5" t="s">
        <v>12048</v>
      </c>
      <c r="F4569" s="4">
        <v>0</v>
      </c>
      <c r="G4569" s="6">
        <v>48910</v>
      </c>
      <c r="H4569" s="3" t="s">
        <v>12082</v>
      </c>
      <c r="I4569" s="3" t="s">
        <v>12083</v>
      </c>
      <c r="J4569" s="3"/>
      <c r="K4569" s="5" t="s">
        <v>31</v>
      </c>
      <c r="L4569" s="5">
        <v>2</v>
      </c>
      <c r="M4569" s="5" t="s">
        <v>1819</v>
      </c>
      <c r="N4569" s="5">
        <f>VLOOKUP(M4569,[1]ArchetypeScores!E:N,10,FALSE)</f>
        <v>0</v>
      </c>
      <c r="O4569" s="5">
        <f>VLOOKUP(M4569,[1]ArchetypeScores!E:O,11,FALSE)</f>
        <v>-2</v>
      </c>
      <c r="P4569" s="5">
        <f>VLOOKUP(M4569,[1]ArchetypeScores!E:P,12,FALSE)</f>
        <v>0</v>
      </c>
      <c r="Q4569" s="2" t="str">
        <f>VLOOKUP(M4569,[1]ArchetypeScores!E:W,19,FALSE)</f>
        <v>Energy and water</v>
      </c>
      <c r="R4569" s="2">
        <f>VLOOKUP(M4569,[1]ArchetypeScores!E:I,5,FALSE)</f>
        <v>0</v>
      </c>
      <c r="S4569" s="2">
        <f>VLOOKUP(M4569,[1]ArchetypeScores!E:K,7,FALSE)</f>
        <v>0</v>
      </c>
      <c r="T4569" s="2" t="str">
        <f t="shared" si="73"/>
        <v>Not A&amp;R positive</v>
      </c>
    </row>
    <row r="4570" spans="1:20" x14ac:dyDescent="0.3">
      <c r="A4570" s="2" t="s">
        <v>12045</v>
      </c>
      <c r="B4570" s="3" t="s">
        <v>12138</v>
      </c>
      <c r="C4570" s="3" t="s">
        <v>12139</v>
      </c>
      <c r="D4570" s="4">
        <v>144</v>
      </c>
      <c r="E4570" s="5" t="s">
        <v>12048</v>
      </c>
      <c r="F4570" s="4">
        <v>0.36986000000000002</v>
      </c>
      <c r="G4570" s="6">
        <v>48893</v>
      </c>
      <c r="H4570" s="3" t="s">
        <v>12140</v>
      </c>
      <c r="I4570" s="3" t="s">
        <v>12058</v>
      </c>
      <c r="J4570" s="3"/>
      <c r="K4570" s="5" t="s">
        <v>214</v>
      </c>
      <c r="L4570" s="5">
        <v>1</v>
      </c>
      <c r="M4570" s="5" t="s">
        <v>215</v>
      </c>
      <c r="N4570" s="5">
        <f>VLOOKUP(M4570,[1]ArchetypeScores!E:N,10,FALSE)</f>
        <v>1</v>
      </c>
      <c r="O4570" s="5">
        <f>VLOOKUP(M4570,[1]ArchetypeScores!E:O,11,FALSE)</f>
        <v>0</v>
      </c>
      <c r="P4570" s="5">
        <f>VLOOKUP(M4570,[1]ArchetypeScores!E:P,12,FALSE)</f>
        <v>1</v>
      </c>
      <c r="Q4570" s="2" t="str">
        <f>VLOOKUP(M4570,[1]ArchetypeScores!E:W,19,FALSE)</f>
        <v>Health care</v>
      </c>
      <c r="R4570" s="2">
        <f>VLOOKUP(M4570,[1]ArchetypeScores!E:I,5,FALSE)</f>
        <v>0</v>
      </c>
      <c r="S4570" s="2">
        <f>VLOOKUP(M4570,[1]ArchetypeScores!E:K,7,FALSE)</f>
        <v>1</v>
      </c>
      <c r="T4570" s="2" t="str">
        <f t="shared" si="73"/>
        <v>Indirect only</v>
      </c>
    </row>
    <row r="4571" spans="1:20" x14ac:dyDescent="0.3">
      <c r="A4571" s="2" t="s">
        <v>12045</v>
      </c>
      <c r="B4571" s="3" t="s">
        <v>12141</v>
      </c>
      <c r="C4571" s="3" t="s">
        <v>12142</v>
      </c>
      <c r="D4571" s="4">
        <v>87.1</v>
      </c>
      <c r="E4571" s="5" t="s">
        <v>12048</v>
      </c>
      <c r="F4571" s="4">
        <v>0.22372</v>
      </c>
      <c r="G4571" s="6">
        <v>48891</v>
      </c>
      <c r="H4571" s="3" t="s">
        <v>12143</v>
      </c>
      <c r="I4571" s="3" t="s">
        <v>12058</v>
      </c>
      <c r="J4571" s="3"/>
      <c r="K4571" s="5" t="s">
        <v>118</v>
      </c>
      <c r="L4571" s="5">
        <v>2</v>
      </c>
      <c r="M4571" s="5" t="s">
        <v>226</v>
      </c>
      <c r="N4571" s="5">
        <f>VLOOKUP(M4571,[1]ArchetypeScores!E:N,10,FALSE)</f>
        <v>0</v>
      </c>
      <c r="O4571" s="5">
        <f>VLOOKUP(M4571,[1]ArchetypeScores!E:O,11,FALSE)</f>
        <v>-1</v>
      </c>
      <c r="P4571" s="5">
        <f>VLOOKUP(M4571,[1]ArchetypeScores!E:P,12,FALSE)</f>
        <v>0</v>
      </c>
      <c r="Q4571" s="2" t="str">
        <f>VLOOKUP(M4571,[1]ArchetypeScores!E:W,19,FALSE)</f>
        <v>Untargeted</v>
      </c>
      <c r="R4571" s="2">
        <f>VLOOKUP(M4571,[1]ArchetypeScores!E:I,5,FALSE)</f>
        <v>0</v>
      </c>
      <c r="S4571" s="2">
        <f>VLOOKUP(M4571,[1]ArchetypeScores!E:K,7,FALSE)</f>
        <v>0</v>
      </c>
      <c r="T4571" s="2" t="str">
        <f t="shared" si="73"/>
        <v>Not A&amp;R positive</v>
      </c>
    </row>
    <row r="4572" spans="1:20" x14ac:dyDescent="0.3">
      <c r="A4572" s="2" t="s">
        <v>12045</v>
      </c>
      <c r="B4572" s="3" t="s">
        <v>12144</v>
      </c>
      <c r="C4572" s="3" t="s">
        <v>12145</v>
      </c>
      <c r="D4572" s="4">
        <v>6</v>
      </c>
      <c r="E4572" s="5" t="s">
        <v>12048</v>
      </c>
      <c r="F4572" s="4">
        <v>1.541E-2</v>
      </c>
      <c r="G4572" s="6">
        <v>48883</v>
      </c>
      <c r="H4572" s="3" t="s">
        <v>12146</v>
      </c>
      <c r="I4572" s="3" t="s">
        <v>12058</v>
      </c>
      <c r="J4572" s="3"/>
      <c r="K4572" s="5" t="s">
        <v>570</v>
      </c>
      <c r="L4572" s="5">
        <v>3</v>
      </c>
      <c r="M4572" s="5" t="s">
        <v>4242</v>
      </c>
      <c r="N4572" s="5">
        <f>VLOOKUP(M4572,[1]ArchetypeScores!E:N,10,FALSE)</f>
        <v>1</v>
      </c>
      <c r="O4572" s="5">
        <f>VLOOKUP(M4572,[1]ArchetypeScores!E:O,11,FALSE)</f>
        <v>-2</v>
      </c>
      <c r="P4572" s="5">
        <f>VLOOKUP(M4572,[1]ArchetypeScores!E:P,12,FALSE)</f>
        <v>-2</v>
      </c>
      <c r="Q4572" s="2" t="str">
        <f>VLOOKUP(M4572,[1]ArchetypeScores!E:W,19,FALSE)</f>
        <v>Energy and water</v>
      </c>
      <c r="R4572" s="2">
        <f>VLOOKUP(M4572,[1]ArchetypeScores!E:I,5,FALSE)</f>
        <v>0</v>
      </c>
      <c r="S4572" s="2">
        <f>VLOOKUP(M4572,[1]ArchetypeScores!E:K,7,FALSE)</f>
        <v>-1</v>
      </c>
      <c r="T4572" s="2" t="str">
        <f t="shared" si="73"/>
        <v>Not A&amp;R positive</v>
      </c>
    </row>
    <row r="4573" spans="1:20" x14ac:dyDescent="0.3">
      <c r="A4573" s="2" t="s">
        <v>12045</v>
      </c>
      <c r="B4573" s="3" t="s">
        <v>12147</v>
      </c>
      <c r="C4573" s="3" t="s">
        <v>12148</v>
      </c>
      <c r="D4573" s="4">
        <v>500</v>
      </c>
      <c r="E4573" s="5" t="s">
        <v>12048</v>
      </c>
      <c r="F4573" s="4">
        <v>1.3004800000000001</v>
      </c>
      <c r="G4573" s="6">
        <v>48908</v>
      </c>
      <c r="H4573" s="3" t="s">
        <v>12082</v>
      </c>
      <c r="I4573" s="3" t="s">
        <v>12083</v>
      </c>
      <c r="J4573" s="3"/>
      <c r="K4573" s="5" t="s">
        <v>61</v>
      </c>
      <c r="L4573" s="5">
        <v>1</v>
      </c>
      <c r="M4573" s="5" t="s">
        <v>130</v>
      </c>
      <c r="N4573" s="5">
        <f>VLOOKUP(M4573,[1]ArchetypeScores!E:N,10,FALSE)</f>
        <v>0</v>
      </c>
      <c r="O4573" s="5">
        <f>VLOOKUP(M4573,[1]ArchetypeScores!E:O,11,FALSE)</f>
        <v>-1</v>
      </c>
      <c r="P4573" s="5">
        <f>VLOOKUP(M4573,[1]ArchetypeScores!E:P,12,FALSE)</f>
        <v>0</v>
      </c>
      <c r="Q4573" s="2" t="str">
        <f>VLOOKUP(M4573,[1]ArchetypeScores!E:W,19,FALSE)</f>
        <v>Health care</v>
      </c>
      <c r="R4573" s="2">
        <f>VLOOKUP(M4573,[1]ArchetypeScores!E:I,5,FALSE)</f>
        <v>0</v>
      </c>
      <c r="S4573" s="2">
        <f>VLOOKUP(M4573,[1]ArchetypeScores!E:K,7,FALSE)</f>
        <v>0</v>
      </c>
      <c r="T4573" s="2" t="str">
        <f t="shared" si="73"/>
        <v>Not A&amp;R positive</v>
      </c>
    </row>
    <row r="4574" spans="1:20" x14ac:dyDescent="0.3">
      <c r="A4574" s="2" t="s">
        <v>12045</v>
      </c>
      <c r="B4574" s="3" t="s">
        <v>10858</v>
      </c>
      <c r="C4574" s="3" t="s">
        <v>12149</v>
      </c>
      <c r="D4574" s="4"/>
      <c r="E4574" s="5" t="s">
        <v>12048</v>
      </c>
      <c r="F4574" s="4">
        <v>0</v>
      </c>
      <c r="G4574" s="6">
        <v>48906</v>
      </c>
      <c r="H4574" s="3" t="s">
        <v>12082</v>
      </c>
      <c r="I4574" s="3" t="s">
        <v>12083</v>
      </c>
      <c r="J4574" s="3"/>
      <c r="K4574" s="5" t="s">
        <v>118</v>
      </c>
      <c r="L4574" s="5">
        <v>1</v>
      </c>
      <c r="M4574" s="5" t="s">
        <v>275</v>
      </c>
      <c r="N4574" s="5">
        <f>VLOOKUP(M4574,[1]ArchetypeScores!E:N,10,FALSE)</f>
        <v>0</v>
      </c>
      <c r="O4574" s="5">
        <f>VLOOKUP(M4574,[1]ArchetypeScores!E:O,11,FALSE)</f>
        <v>-1</v>
      </c>
      <c r="P4574" s="5">
        <f>VLOOKUP(M4574,[1]ArchetypeScores!E:P,12,FALSE)</f>
        <v>0</v>
      </c>
      <c r="Q4574" s="2" t="str">
        <f>VLOOKUP(M4574,[1]ArchetypeScores!E:W,19,FALSE)</f>
        <v>Untargeted</v>
      </c>
      <c r="R4574" s="2">
        <f>VLOOKUP(M4574,[1]ArchetypeScores!E:I,5,FALSE)</f>
        <v>0</v>
      </c>
      <c r="S4574" s="2">
        <f>VLOOKUP(M4574,[1]ArchetypeScores!E:K,7,FALSE)</f>
        <v>0</v>
      </c>
      <c r="T4574" s="2" t="str">
        <f t="shared" si="73"/>
        <v>Not A&amp;R positive</v>
      </c>
    </row>
    <row r="4575" spans="1:20" x14ac:dyDescent="0.3">
      <c r="A4575" s="2" t="s">
        <v>12045</v>
      </c>
      <c r="B4575" s="3" t="s">
        <v>12150</v>
      </c>
      <c r="C4575" s="3" t="s">
        <v>12151</v>
      </c>
      <c r="D4575" s="4">
        <v>0.25</v>
      </c>
      <c r="E4575" s="5" t="s">
        <v>12048</v>
      </c>
      <c r="F4575" s="4">
        <v>6.0999999999999997E-4</v>
      </c>
      <c r="G4575" s="6">
        <v>48915</v>
      </c>
      <c r="H4575" s="3" t="s">
        <v>12052</v>
      </c>
      <c r="I4575" s="3" t="s">
        <v>12152</v>
      </c>
      <c r="J4575" s="3" t="s">
        <v>12054</v>
      </c>
      <c r="K4575" s="5" t="s">
        <v>57</v>
      </c>
      <c r="L4575" s="5">
        <v>29</v>
      </c>
      <c r="M4575" s="5" t="s">
        <v>58</v>
      </c>
      <c r="N4575" s="5">
        <f>VLOOKUP(M4575,[1]ArchetypeScores!E:N,10,FALSE)</f>
        <v>0</v>
      </c>
      <c r="O4575" s="5">
        <f>VLOOKUP(M4575,[1]ArchetypeScores!E:O,11,FALSE)</f>
        <v>-1</v>
      </c>
      <c r="P4575" s="5">
        <f>VLOOKUP(M4575,[1]ArchetypeScores!E:P,12,FALSE)</f>
        <v>0</v>
      </c>
      <c r="Q4575" s="2" t="str">
        <f>VLOOKUP(M4575,[1]ArchetypeScores!E:W,19,FALSE)</f>
        <v>Untargeted</v>
      </c>
      <c r="R4575" s="2">
        <f>VLOOKUP(M4575,[1]ArchetypeScores!E:I,5,FALSE)</f>
        <v>0</v>
      </c>
      <c r="S4575" s="2">
        <f>VLOOKUP(M4575,[1]ArchetypeScores!E:K,7,FALSE)</f>
        <v>0</v>
      </c>
      <c r="T4575" s="2" t="str">
        <f t="shared" si="73"/>
        <v>Not A&amp;R positive</v>
      </c>
    </row>
    <row r="4576" spans="1:20" x14ac:dyDescent="0.3">
      <c r="A4576" s="2" t="s">
        <v>12045</v>
      </c>
      <c r="B4576" s="3" t="s">
        <v>12150</v>
      </c>
      <c r="C4576" s="3" t="s">
        <v>12153</v>
      </c>
      <c r="D4576" s="4">
        <v>0.04</v>
      </c>
      <c r="E4576" s="5" t="s">
        <v>12048</v>
      </c>
      <c r="F4576" s="4">
        <v>1E-4</v>
      </c>
      <c r="G4576" s="6">
        <v>48930</v>
      </c>
      <c r="H4576" s="3" t="s">
        <v>12052</v>
      </c>
      <c r="I4576" s="3" t="s">
        <v>12154</v>
      </c>
      <c r="J4576" s="3" t="s">
        <v>12054</v>
      </c>
      <c r="K4576" s="5" t="s">
        <v>57</v>
      </c>
      <c r="L4576" s="5">
        <v>29</v>
      </c>
      <c r="M4576" s="5" t="s">
        <v>58</v>
      </c>
      <c r="N4576" s="5">
        <f>VLOOKUP(M4576,[1]ArchetypeScores!E:N,10,FALSE)</f>
        <v>0</v>
      </c>
      <c r="O4576" s="5">
        <f>VLOOKUP(M4576,[1]ArchetypeScores!E:O,11,FALSE)</f>
        <v>-1</v>
      </c>
      <c r="P4576" s="5">
        <f>VLOOKUP(M4576,[1]ArchetypeScores!E:P,12,FALSE)</f>
        <v>0</v>
      </c>
      <c r="Q4576" s="2" t="str">
        <f>VLOOKUP(M4576,[1]ArchetypeScores!E:W,19,FALSE)</f>
        <v>Untargeted</v>
      </c>
      <c r="R4576" s="2">
        <f>VLOOKUP(M4576,[1]ArchetypeScores!E:I,5,FALSE)</f>
        <v>0</v>
      </c>
      <c r="S4576" s="2">
        <f>VLOOKUP(M4576,[1]ArchetypeScores!E:K,7,FALSE)</f>
        <v>0</v>
      </c>
      <c r="T4576" s="2" t="str">
        <f t="shared" si="73"/>
        <v>Not A&amp;R positive</v>
      </c>
    </row>
    <row r="4577" spans="1:20" x14ac:dyDescent="0.3">
      <c r="A4577" s="2" t="s">
        <v>12045</v>
      </c>
      <c r="B4577" s="3" t="s">
        <v>12155</v>
      </c>
      <c r="C4577" s="3" t="s">
        <v>12156</v>
      </c>
      <c r="D4577" s="4">
        <v>3.1E-2</v>
      </c>
      <c r="E4577" s="5" t="s">
        <v>12048</v>
      </c>
      <c r="F4577" s="4">
        <v>8.0000000000000007E-5</v>
      </c>
      <c r="G4577" s="6">
        <v>48913</v>
      </c>
      <c r="H4577" s="3" t="s">
        <v>12052</v>
      </c>
      <c r="I4577" s="3" t="s">
        <v>12157</v>
      </c>
      <c r="J4577" s="3" t="s">
        <v>12054</v>
      </c>
      <c r="K4577" s="5" t="s">
        <v>291</v>
      </c>
      <c r="L4577" s="5">
        <v>4</v>
      </c>
      <c r="M4577" s="5" t="s">
        <v>292</v>
      </c>
      <c r="N4577" s="5">
        <f>VLOOKUP(M4577,[1]ArchetypeScores!E:N,10,FALSE)</f>
        <v>1</v>
      </c>
      <c r="O4577" s="5">
        <f>VLOOKUP(M4577,[1]ArchetypeScores!E:O,11,FALSE)</f>
        <v>0</v>
      </c>
      <c r="P4577" s="5">
        <f>VLOOKUP(M4577,[1]ArchetypeScores!E:P,12,FALSE)</f>
        <v>0</v>
      </c>
      <c r="Q4577" s="2" t="str">
        <f>VLOOKUP(M4577,[1]ArchetypeScores!E:W,19,FALSE)</f>
        <v>Education and training</v>
      </c>
      <c r="R4577" s="2">
        <f>VLOOKUP(M4577,[1]ArchetypeScores!E:I,5,FALSE)</f>
        <v>0</v>
      </c>
      <c r="S4577" s="2">
        <f>VLOOKUP(M4577,[1]ArchetypeScores!E:K,7,FALSE)</f>
        <v>0</v>
      </c>
      <c r="T4577" s="2" t="str">
        <f t="shared" si="73"/>
        <v>Not A&amp;R positive</v>
      </c>
    </row>
    <row r="4578" spans="1:20" x14ac:dyDescent="0.3">
      <c r="A4578" s="2" t="s">
        <v>12045</v>
      </c>
      <c r="B4578" s="3" t="s">
        <v>12158</v>
      </c>
      <c r="C4578" s="3" t="s">
        <v>12159</v>
      </c>
      <c r="D4578" s="4">
        <v>15</v>
      </c>
      <c r="E4578" s="5" t="s">
        <v>12048</v>
      </c>
      <c r="F4578" s="4">
        <v>3.8530000000000002E-2</v>
      </c>
      <c r="G4578" s="6">
        <v>48885</v>
      </c>
      <c r="H4578" s="3" t="s">
        <v>12160</v>
      </c>
      <c r="I4578" s="3" t="s">
        <v>12058</v>
      </c>
      <c r="J4578" s="3"/>
      <c r="K4578" s="5" t="s">
        <v>67</v>
      </c>
      <c r="L4578" s="5">
        <v>2</v>
      </c>
      <c r="M4578" s="5" t="s">
        <v>68</v>
      </c>
      <c r="N4578" s="5">
        <f>VLOOKUP(M4578,[1]ArchetypeScores!E:N,10,FALSE)</f>
        <v>0</v>
      </c>
      <c r="O4578" s="5">
        <f>VLOOKUP(M4578,[1]ArchetypeScores!E:O,11,FALSE)</f>
        <v>-1</v>
      </c>
      <c r="P4578" s="5">
        <f>VLOOKUP(M4578,[1]ArchetypeScores!E:P,12,FALSE)</f>
        <v>0</v>
      </c>
      <c r="Q4578" s="2" t="str">
        <f>VLOOKUP(M4578,[1]ArchetypeScores!E:W,19,FALSE)</f>
        <v>Untargeted</v>
      </c>
      <c r="R4578" s="2">
        <f>VLOOKUP(M4578,[1]ArchetypeScores!E:I,5,FALSE)</f>
        <v>0</v>
      </c>
      <c r="S4578" s="2">
        <f>VLOOKUP(M4578,[1]ArchetypeScores!E:K,7,FALSE)</f>
        <v>0</v>
      </c>
      <c r="T4578" s="2" t="str">
        <f t="shared" si="73"/>
        <v>Not A&amp;R positive</v>
      </c>
    </row>
    <row r="4579" spans="1:20" x14ac:dyDescent="0.3">
      <c r="A4579" s="2" t="s">
        <v>12045</v>
      </c>
      <c r="B4579" s="3" t="s">
        <v>12161</v>
      </c>
      <c r="C4579" s="3" t="s">
        <v>12162</v>
      </c>
      <c r="D4579" s="4">
        <v>350</v>
      </c>
      <c r="E4579" s="5" t="s">
        <v>12048</v>
      </c>
      <c r="F4579" s="4">
        <v>0.89897000000000005</v>
      </c>
      <c r="G4579" s="6">
        <v>48898</v>
      </c>
      <c r="H4579" s="3" t="s">
        <v>12163</v>
      </c>
      <c r="I4579" s="3" t="s">
        <v>12058</v>
      </c>
      <c r="J4579" s="3"/>
      <c r="K4579" s="5" t="s">
        <v>57</v>
      </c>
      <c r="L4579" s="5">
        <v>29</v>
      </c>
      <c r="M4579" s="5" t="s">
        <v>58</v>
      </c>
      <c r="N4579" s="5">
        <f>VLOOKUP(M4579,[1]ArchetypeScores!E:N,10,FALSE)</f>
        <v>0</v>
      </c>
      <c r="O4579" s="5">
        <f>VLOOKUP(M4579,[1]ArchetypeScores!E:O,11,FALSE)</f>
        <v>-1</v>
      </c>
      <c r="P4579" s="5">
        <f>VLOOKUP(M4579,[1]ArchetypeScores!E:P,12,FALSE)</f>
        <v>0</v>
      </c>
      <c r="Q4579" s="2" t="str">
        <f>VLOOKUP(M4579,[1]ArchetypeScores!E:W,19,FALSE)</f>
        <v>Untargeted</v>
      </c>
      <c r="R4579" s="2">
        <f>VLOOKUP(M4579,[1]ArchetypeScores!E:I,5,FALSE)</f>
        <v>0</v>
      </c>
      <c r="S4579" s="2">
        <f>VLOOKUP(M4579,[1]ArchetypeScores!E:K,7,FALSE)</f>
        <v>0</v>
      </c>
      <c r="T4579" s="2" t="str">
        <f t="shared" si="73"/>
        <v>Not A&amp;R positive</v>
      </c>
    </row>
    <row r="4580" spans="1:20" x14ac:dyDescent="0.3">
      <c r="A4580" s="2" t="s">
        <v>12045</v>
      </c>
      <c r="B4580" s="3" t="s">
        <v>12164</v>
      </c>
      <c r="C4580" s="3" t="s">
        <v>12165</v>
      </c>
      <c r="D4580" s="4">
        <v>260</v>
      </c>
      <c r="E4580" s="5" t="s">
        <v>12048</v>
      </c>
      <c r="F4580" s="4">
        <v>0.66781000000000001</v>
      </c>
      <c r="G4580" s="6">
        <v>48896</v>
      </c>
      <c r="H4580" s="3" t="s">
        <v>12166</v>
      </c>
      <c r="I4580" s="3" t="s">
        <v>12058</v>
      </c>
      <c r="J4580" s="3"/>
      <c r="K4580" s="5" t="s">
        <v>57</v>
      </c>
      <c r="L4580" s="5">
        <v>29</v>
      </c>
      <c r="M4580" s="5" t="s">
        <v>58</v>
      </c>
      <c r="N4580" s="5">
        <f>VLOOKUP(M4580,[1]ArchetypeScores!E:N,10,FALSE)</f>
        <v>0</v>
      </c>
      <c r="O4580" s="5">
        <f>VLOOKUP(M4580,[1]ArchetypeScores!E:O,11,FALSE)</f>
        <v>-1</v>
      </c>
      <c r="P4580" s="5">
        <f>VLOOKUP(M4580,[1]ArchetypeScores!E:P,12,FALSE)</f>
        <v>0</v>
      </c>
      <c r="Q4580" s="2" t="str">
        <f>VLOOKUP(M4580,[1]ArchetypeScores!E:W,19,FALSE)</f>
        <v>Untargeted</v>
      </c>
      <c r="R4580" s="2">
        <f>VLOOKUP(M4580,[1]ArchetypeScores!E:I,5,FALSE)</f>
        <v>0</v>
      </c>
      <c r="S4580" s="2">
        <f>VLOOKUP(M4580,[1]ArchetypeScores!E:K,7,FALSE)</f>
        <v>0</v>
      </c>
      <c r="T4580" s="2" t="str">
        <f t="shared" si="73"/>
        <v>Not A&amp;R positive</v>
      </c>
    </row>
    <row r="4581" spans="1:20" x14ac:dyDescent="0.3">
      <c r="A4581" s="2" t="s">
        <v>12045</v>
      </c>
      <c r="B4581" s="3" t="s">
        <v>12167</v>
      </c>
      <c r="C4581" s="3" t="s">
        <v>12168</v>
      </c>
      <c r="D4581" s="4">
        <v>3.7999999999999999E-2</v>
      </c>
      <c r="E4581" s="5" t="s">
        <v>12048</v>
      </c>
      <c r="F4581" s="4">
        <v>9.0000000000000006E-5</v>
      </c>
      <c r="G4581" s="6">
        <v>48928</v>
      </c>
      <c r="H4581" s="3" t="s">
        <v>12052</v>
      </c>
      <c r="I4581" s="3" t="s">
        <v>12169</v>
      </c>
      <c r="J4581" s="3" t="s">
        <v>12054</v>
      </c>
      <c r="K4581" s="5" t="s">
        <v>71</v>
      </c>
      <c r="L4581" s="5">
        <v>1</v>
      </c>
      <c r="M4581" s="5" t="s">
        <v>72</v>
      </c>
      <c r="N4581" s="5">
        <f>VLOOKUP(M4581,[1]ArchetypeScores!E:N,10,FALSE)</f>
        <v>0</v>
      </c>
      <c r="O4581" s="5">
        <f>VLOOKUP(M4581,[1]ArchetypeScores!E:O,11,FALSE)</f>
        <v>0</v>
      </c>
      <c r="P4581" s="5">
        <f>VLOOKUP(M4581,[1]ArchetypeScores!E:P,12,FALSE)</f>
        <v>0</v>
      </c>
      <c r="Q4581" s="2" t="str">
        <f>VLOOKUP(M4581,[1]ArchetypeScores!E:W,19,FALSE)</f>
        <v>Other sector</v>
      </c>
      <c r="R4581" s="2">
        <f>VLOOKUP(M4581,[1]ArchetypeScores!E:I,5,FALSE)</f>
        <v>0</v>
      </c>
      <c r="S4581" s="2">
        <f>VLOOKUP(M4581,[1]ArchetypeScores!E:K,7,FALSE)</f>
        <v>0</v>
      </c>
      <c r="T4581" s="2" t="str">
        <f t="shared" si="73"/>
        <v>Not A&amp;R positive</v>
      </c>
    </row>
    <row r="4582" spans="1:20" x14ac:dyDescent="0.3">
      <c r="A4582" s="2" t="s">
        <v>12045</v>
      </c>
      <c r="B4582" s="3" t="s">
        <v>12170</v>
      </c>
      <c r="C4582" s="3" t="s">
        <v>12171</v>
      </c>
      <c r="D4582" s="4">
        <v>75</v>
      </c>
      <c r="E4582" s="5" t="s">
        <v>12048</v>
      </c>
      <c r="F4582" s="4">
        <v>0.18548999999999999</v>
      </c>
      <c r="G4582" s="6">
        <v>48900</v>
      </c>
      <c r="H4582" s="3" t="s">
        <v>12172</v>
      </c>
      <c r="I4582" s="3"/>
      <c r="J4582" s="3" t="s">
        <v>12173</v>
      </c>
      <c r="K4582" s="5" t="s">
        <v>57</v>
      </c>
      <c r="L4582" s="5">
        <v>29</v>
      </c>
      <c r="M4582" s="5" t="s">
        <v>58</v>
      </c>
      <c r="N4582" s="5">
        <f>VLOOKUP(M4582,[1]ArchetypeScores!E:N,10,FALSE)</f>
        <v>0</v>
      </c>
      <c r="O4582" s="5">
        <f>VLOOKUP(M4582,[1]ArchetypeScores!E:O,11,FALSE)</f>
        <v>-1</v>
      </c>
      <c r="P4582" s="5">
        <f>VLOOKUP(M4582,[1]ArchetypeScores!E:P,12,FALSE)</f>
        <v>0</v>
      </c>
      <c r="Q4582" s="2" t="str">
        <f>VLOOKUP(M4582,[1]ArchetypeScores!E:W,19,FALSE)</f>
        <v>Untargeted</v>
      </c>
      <c r="R4582" s="2">
        <f>VLOOKUP(M4582,[1]ArchetypeScores!E:I,5,FALSE)</f>
        <v>0</v>
      </c>
      <c r="S4582" s="2">
        <f>VLOOKUP(M4582,[1]ArchetypeScores!E:K,7,FALSE)</f>
        <v>0</v>
      </c>
      <c r="T4582" s="2" t="str">
        <f t="shared" si="73"/>
        <v>Not A&amp;R positive</v>
      </c>
    </row>
    <row r="4583" spans="1:20" x14ac:dyDescent="0.3">
      <c r="A4583" s="2" t="s">
        <v>12045</v>
      </c>
      <c r="B4583" s="3" t="s">
        <v>12174</v>
      </c>
      <c r="C4583" s="3" t="s">
        <v>12175</v>
      </c>
      <c r="D4583" s="4">
        <v>0.02</v>
      </c>
      <c r="E4583" s="5" t="s">
        <v>12048</v>
      </c>
      <c r="F4583" s="4">
        <v>5.0000000000000002E-5</v>
      </c>
      <c r="G4583" s="6">
        <v>48912</v>
      </c>
      <c r="H4583" s="3" t="s">
        <v>12052</v>
      </c>
      <c r="I4583" s="3" t="s">
        <v>12176</v>
      </c>
      <c r="J4583" s="3" t="s">
        <v>12054</v>
      </c>
      <c r="K4583" s="5" t="s">
        <v>61</v>
      </c>
      <c r="L4583" s="5">
        <v>1</v>
      </c>
      <c r="M4583" s="5" t="s">
        <v>130</v>
      </c>
      <c r="N4583" s="5">
        <f>VLOOKUP(M4583,[1]ArchetypeScores!E:N,10,FALSE)</f>
        <v>0</v>
      </c>
      <c r="O4583" s="5">
        <f>VLOOKUP(M4583,[1]ArchetypeScores!E:O,11,FALSE)</f>
        <v>-1</v>
      </c>
      <c r="P4583" s="5">
        <f>VLOOKUP(M4583,[1]ArchetypeScores!E:P,12,FALSE)</f>
        <v>0</v>
      </c>
      <c r="Q4583" s="2" t="str">
        <f>VLOOKUP(M4583,[1]ArchetypeScores!E:W,19,FALSE)</f>
        <v>Health care</v>
      </c>
      <c r="R4583" s="2">
        <f>VLOOKUP(M4583,[1]ArchetypeScores!E:I,5,FALSE)</f>
        <v>0</v>
      </c>
      <c r="S4583" s="2">
        <f>VLOOKUP(M4583,[1]ArchetypeScores!E:K,7,FALSE)</f>
        <v>0</v>
      </c>
      <c r="T4583" s="2" t="str">
        <f t="shared" si="73"/>
        <v>Not A&amp;R positive</v>
      </c>
    </row>
    <row r="4584" spans="1:20" x14ac:dyDescent="0.3">
      <c r="A4584" s="2" t="s">
        <v>12045</v>
      </c>
      <c r="B4584" s="3" t="s">
        <v>12177</v>
      </c>
      <c r="C4584" s="3" t="s">
        <v>12178</v>
      </c>
      <c r="D4584" s="4">
        <v>3.0000000000000001E-3</v>
      </c>
      <c r="E4584" s="5" t="s">
        <v>12048</v>
      </c>
      <c r="F4584" s="4">
        <v>1.0000000000000001E-5</v>
      </c>
      <c r="G4584" s="6">
        <v>48916</v>
      </c>
      <c r="H4584" s="3" t="s">
        <v>12052</v>
      </c>
      <c r="I4584" s="3" t="s">
        <v>12179</v>
      </c>
      <c r="J4584" s="3" t="s">
        <v>12054</v>
      </c>
      <c r="K4584" s="5" t="s">
        <v>291</v>
      </c>
      <c r="L4584" s="5">
        <v>4</v>
      </c>
      <c r="M4584" s="5" t="s">
        <v>292</v>
      </c>
      <c r="N4584" s="5">
        <f>VLOOKUP(M4584,[1]ArchetypeScores!E:N,10,FALSE)</f>
        <v>1</v>
      </c>
      <c r="O4584" s="5">
        <f>VLOOKUP(M4584,[1]ArchetypeScores!E:O,11,FALSE)</f>
        <v>0</v>
      </c>
      <c r="P4584" s="5">
        <f>VLOOKUP(M4584,[1]ArchetypeScores!E:P,12,FALSE)</f>
        <v>0</v>
      </c>
      <c r="Q4584" s="2" t="str">
        <f>VLOOKUP(M4584,[1]ArchetypeScores!E:W,19,FALSE)</f>
        <v>Education and training</v>
      </c>
      <c r="R4584" s="2">
        <f>VLOOKUP(M4584,[1]ArchetypeScores!E:I,5,FALSE)</f>
        <v>0</v>
      </c>
      <c r="S4584" s="2">
        <f>VLOOKUP(M4584,[1]ArchetypeScores!E:K,7,FALSE)</f>
        <v>0</v>
      </c>
      <c r="T4584" s="2" t="str">
        <f t="shared" si="73"/>
        <v>Not A&amp;R positive</v>
      </c>
    </row>
    <row r="4585" spans="1:20" x14ac:dyDescent="0.3">
      <c r="A4585" s="2" t="s">
        <v>12045</v>
      </c>
      <c r="B4585" s="3" t="s">
        <v>1320</v>
      </c>
      <c r="C4585" s="3" t="s">
        <v>12180</v>
      </c>
      <c r="D4585" s="4">
        <v>0.189</v>
      </c>
      <c r="E4585" s="5" t="s">
        <v>12048</v>
      </c>
      <c r="F4585" s="4">
        <v>4.6000000000000001E-4</v>
      </c>
      <c r="G4585" s="6">
        <v>48927</v>
      </c>
      <c r="H4585" s="3" t="s">
        <v>12052</v>
      </c>
      <c r="I4585" s="3" t="s">
        <v>12181</v>
      </c>
      <c r="J4585" s="3" t="s">
        <v>12054</v>
      </c>
      <c r="K4585" s="5" t="s">
        <v>61</v>
      </c>
      <c r="L4585" s="5">
        <v>5</v>
      </c>
      <c r="M4585" s="5" t="s">
        <v>62</v>
      </c>
      <c r="N4585" s="5">
        <f>VLOOKUP(M4585,[1]ArchetypeScores!E:N,10,FALSE)</f>
        <v>0</v>
      </c>
      <c r="O4585" s="5">
        <f>VLOOKUP(M4585,[1]ArchetypeScores!E:O,11,FALSE)</f>
        <v>-1</v>
      </c>
      <c r="P4585" s="5">
        <f>VLOOKUP(M4585,[1]ArchetypeScores!E:P,12,FALSE)</f>
        <v>0</v>
      </c>
      <c r="Q4585" s="2" t="str">
        <f>VLOOKUP(M4585,[1]ArchetypeScores!E:W,19,FALSE)</f>
        <v>Health care</v>
      </c>
      <c r="R4585" s="2">
        <f>VLOOKUP(M4585,[1]ArchetypeScores!E:I,5,FALSE)</f>
        <v>0</v>
      </c>
      <c r="S4585" s="2">
        <f>VLOOKUP(M4585,[1]ArchetypeScores!E:K,7,FALSE)</f>
        <v>0</v>
      </c>
      <c r="T4585" s="2" t="str">
        <f t="shared" si="73"/>
        <v>Not A&amp;R positive</v>
      </c>
    </row>
    <row r="4586" spans="1:20" x14ac:dyDescent="0.3">
      <c r="A4586" s="2" t="s">
        <v>12045</v>
      </c>
      <c r="B4586" s="3" t="s">
        <v>12182</v>
      </c>
      <c r="C4586" s="3" t="s">
        <v>12182</v>
      </c>
      <c r="D4586" s="4">
        <v>10.3</v>
      </c>
      <c r="E4586" s="5" t="s">
        <v>12048</v>
      </c>
      <c r="F4586" s="4">
        <v>2.6460000000000001E-2</v>
      </c>
      <c r="G4586" s="6">
        <v>48884</v>
      </c>
      <c r="H4586" s="3" t="s">
        <v>12183</v>
      </c>
      <c r="I4586" s="3" t="s">
        <v>12058</v>
      </c>
      <c r="J4586" s="3"/>
      <c r="K4586" s="5" t="s">
        <v>47</v>
      </c>
      <c r="L4586" s="5">
        <v>3</v>
      </c>
      <c r="M4586" s="5" t="s">
        <v>607</v>
      </c>
      <c r="N4586" s="5">
        <f>VLOOKUP(M4586,[1]ArchetypeScores!E:N,10,FALSE)</f>
        <v>0</v>
      </c>
      <c r="O4586" s="5">
        <f>VLOOKUP(M4586,[1]ArchetypeScores!E:O,11,FALSE)</f>
        <v>0</v>
      </c>
      <c r="P4586" s="5">
        <f>VLOOKUP(M4586,[1]ArchetypeScores!E:P,12,FALSE)</f>
        <v>0</v>
      </c>
      <c r="Q4586" s="2" t="str">
        <f>VLOOKUP(M4586,[1]ArchetypeScores!E:W,19,FALSE)</f>
        <v>Other sector</v>
      </c>
      <c r="R4586" s="2">
        <f>VLOOKUP(M4586,[1]ArchetypeScores!E:I,5,FALSE)</f>
        <v>0</v>
      </c>
      <c r="S4586" s="2">
        <f>VLOOKUP(M4586,[1]ArchetypeScores!E:K,7,FALSE)</f>
        <v>0</v>
      </c>
      <c r="T4586" s="2" t="str">
        <f t="shared" si="73"/>
        <v>Not A&amp;R positive</v>
      </c>
    </row>
    <row r="4587" spans="1:20" x14ac:dyDescent="0.3">
      <c r="A4587" s="2" t="s">
        <v>12184</v>
      </c>
      <c r="B4587" s="3" t="s">
        <v>12185</v>
      </c>
      <c r="C4587" s="3" t="s">
        <v>12186</v>
      </c>
      <c r="D4587" s="4">
        <v>0.95</v>
      </c>
      <c r="E4587" s="5" t="s">
        <v>12187</v>
      </c>
      <c r="F4587" s="4">
        <v>9.1130000000000003E-2</v>
      </c>
      <c r="G4587" s="6">
        <v>49097</v>
      </c>
      <c r="H4587" s="3" t="s">
        <v>12188</v>
      </c>
      <c r="I4587" s="3"/>
      <c r="J4587" s="3"/>
      <c r="K4587" s="5" t="s">
        <v>229</v>
      </c>
      <c r="L4587" s="5" t="s">
        <v>112</v>
      </c>
      <c r="M4587" s="5" t="s">
        <v>1282</v>
      </c>
      <c r="N4587" s="5">
        <f>VLOOKUP(M4587,[1]ArchetypeScores!E:N,10,FALSE)</f>
        <v>1</v>
      </c>
      <c r="O4587" s="5">
        <f>VLOOKUP(M4587,[1]ArchetypeScores!E:O,11,FALSE)</f>
        <v>-2</v>
      </c>
      <c r="P4587" s="5">
        <f>VLOOKUP(M4587,[1]ArchetypeScores!E:P,12,FALSE)</f>
        <v>-1</v>
      </c>
      <c r="Q4587" s="2" t="str">
        <f>VLOOKUP(M4587,[1]ArchetypeScores!E:W,19,FALSE)</f>
        <v>Industrials - transportation</v>
      </c>
      <c r="R4587" s="2">
        <f>VLOOKUP(M4587,[1]ArchetypeScores!E:I,5,FALSE)</f>
        <v>0</v>
      </c>
      <c r="S4587" s="2">
        <f>VLOOKUP(M4587,[1]ArchetypeScores!E:K,7,FALSE)</f>
        <v>-1</v>
      </c>
      <c r="T4587" s="2" t="str">
        <f t="shared" si="73"/>
        <v>Not A&amp;R positive</v>
      </c>
    </row>
    <row r="4588" spans="1:20" x14ac:dyDescent="0.3">
      <c r="A4588" s="2" t="s">
        <v>12184</v>
      </c>
      <c r="B4588" s="3" t="s">
        <v>12189</v>
      </c>
      <c r="C4588" s="3" t="s">
        <v>12190</v>
      </c>
      <c r="D4588" s="4">
        <v>5.1999999999999998E-2</v>
      </c>
      <c r="E4588" s="5" t="s">
        <v>12187</v>
      </c>
      <c r="F4588" s="4">
        <v>5.2900000000000004E-3</v>
      </c>
      <c r="G4588" s="6">
        <v>48972</v>
      </c>
      <c r="H4588" s="3" t="s">
        <v>12191</v>
      </c>
      <c r="I4588" s="3" t="s">
        <v>12192</v>
      </c>
      <c r="J4588" s="3"/>
      <c r="K4588" s="5" t="s">
        <v>89</v>
      </c>
      <c r="L4588" s="5">
        <v>1</v>
      </c>
      <c r="M4588" s="5" t="s">
        <v>90</v>
      </c>
      <c r="N4588" s="5">
        <f>VLOOKUP(M4588,[1]ArchetypeScores!E:N,10,FALSE)</f>
        <v>1</v>
      </c>
      <c r="O4588" s="5">
        <f>VLOOKUP(M4588,[1]ArchetypeScores!E:O,11,FALSE)</f>
        <v>0</v>
      </c>
      <c r="P4588" s="5">
        <f>VLOOKUP(M4588,[1]ArchetypeScores!E:P,12,FALSE)</f>
        <v>0</v>
      </c>
      <c r="Q4588" s="2" t="str">
        <f>VLOOKUP(M4588,[1]ArchetypeScores!E:W,19,FALSE)</f>
        <v>Other sector</v>
      </c>
      <c r="R4588" s="2">
        <f>VLOOKUP(M4588,[1]ArchetypeScores!E:I,5,FALSE)</f>
        <v>0</v>
      </c>
      <c r="S4588" s="2">
        <f>VLOOKUP(M4588,[1]ArchetypeScores!E:K,7,FALSE)</f>
        <v>0</v>
      </c>
      <c r="T4588" s="2" t="str">
        <f t="shared" si="73"/>
        <v>Not A&amp;R positive</v>
      </c>
    </row>
    <row r="4589" spans="1:20" x14ac:dyDescent="0.3">
      <c r="A4589" s="2" t="s">
        <v>12184</v>
      </c>
      <c r="B4589" s="3" t="s">
        <v>12193</v>
      </c>
      <c r="C4589" s="3" t="s">
        <v>12194</v>
      </c>
      <c r="D4589" s="4">
        <v>1</v>
      </c>
      <c r="E4589" s="5" t="s">
        <v>12187</v>
      </c>
      <c r="F4589" s="4">
        <v>0.10181999999999999</v>
      </c>
      <c r="G4589" s="6">
        <v>49017</v>
      </c>
      <c r="H4589" s="3" t="s">
        <v>12195</v>
      </c>
      <c r="I4589" s="3" t="s">
        <v>12192</v>
      </c>
      <c r="J4589" s="3"/>
      <c r="K4589" s="5" t="s">
        <v>38</v>
      </c>
      <c r="L4589" s="5">
        <v>13</v>
      </c>
      <c r="M4589" s="5" t="s">
        <v>39</v>
      </c>
      <c r="N4589" s="5">
        <f>VLOOKUP(M4589,[1]ArchetypeScores!E:N,10,FALSE)</f>
        <v>0</v>
      </c>
      <c r="O4589" s="5">
        <f>VLOOKUP(M4589,[1]ArchetypeScores!E:O,11,FALSE)</f>
        <v>-2</v>
      </c>
      <c r="P4589" s="5">
        <f>VLOOKUP(M4589,[1]ArchetypeScores!E:P,12,FALSE)</f>
        <v>0</v>
      </c>
      <c r="Q4589" s="2" t="str">
        <f>VLOOKUP(M4589,[1]ArchetypeScores!E:W,19,FALSE)</f>
        <v>Industrials - transportation</v>
      </c>
      <c r="R4589" s="2">
        <f>VLOOKUP(M4589,[1]ArchetypeScores!E:I,5,FALSE)</f>
        <v>0</v>
      </c>
      <c r="S4589" s="2">
        <f>VLOOKUP(M4589,[1]ArchetypeScores!E:K,7,FALSE)</f>
        <v>0</v>
      </c>
      <c r="T4589" s="2" t="str">
        <f t="shared" si="73"/>
        <v>Not A&amp;R positive</v>
      </c>
    </row>
    <row r="4590" spans="1:20" x14ac:dyDescent="0.3">
      <c r="A4590" s="2" t="s">
        <v>12184</v>
      </c>
      <c r="B4590" s="3" t="s">
        <v>12196</v>
      </c>
      <c r="C4590" s="3" t="s">
        <v>12197</v>
      </c>
      <c r="D4590" s="4">
        <v>5.0000000000000001E-3</v>
      </c>
      <c r="E4590" s="5" t="s">
        <v>12187</v>
      </c>
      <c r="F4590" s="4">
        <v>4.6999999999999999E-4</v>
      </c>
      <c r="G4590" s="6">
        <v>49053</v>
      </c>
      <c r="H4590" s="3" t="s">
        <v>12198</v>
      </c>
      <c r="I4590" s="3"/>
      <c r="J4590" s="3"/>
      <c r="K4590" s="5" t="s">
        <v>118</v>
      </c>
      <c r="L4590" s="5">
        <v>3</v>
      </c>
      <c r="M4590" s="5" t="s">
        <v>168</v>
      </c>
      <c r="N4590" s="5">
        <f>VLOOKUP(M4590,[1]ArchetypeScores!E:N,10,FALSE)</f>
        <v>0</v>
      </c>
      <c r="O4590" s="5">
        <f>VLOOKUP(M4590,[1]ArchetypeScores!E:O,11,FALSE)</f>
        <v>-1</v>
      </c>
      <c r="P4590" s="5">
        <f>VLOOKUP(M4590,[1]ArchetypeScores!E:P,12,FALSE)</f>
        <v>0</v>
      </c>
      <c r="Q4590" s="2" t="str">
        <f>VLOOKUP(M4590,[1]ArchetypeScores!E:W,19,FALSE)</f>
        <v>Untargeted</v>
      </c>
      <c r="R4590" s="2">
        <f>VLOOKUP(M4590,[1]ArchetypeScores!E:I,5,FALSE)</f>
        <v>0</v>
      </c>
      <c r="S4590" s="2">
        <f>VLOOKUP(M4590,[1]ArchetypeScores!E:K,7,FALSE)</f>
        <v>0</v>
      </c>
      <c r="T4590" s="2" t="str">
        <f t="shared" si="73"/>
        <v>Not A&amp;R positive</v>
      </c>
    </row>
    <row r="4591" spans="1:20" x14ac:dyDescent="0.3">
      <c r="A4591" s="2" t="s">
        <v>12184</v>
      </c>
      <c r="B4591" s="3" t="s">
        <v>12199</v>
      </c>
      <c r="C4591" s="3" t="s">
        <v>12200</v>
      </c>
      <c r="D4591" s="4">
        <v>0.05</v>
      </c>
      <c r="E4591" s="5" t="s">
        <v>12187</v>
      </c>
      <c r="F4591" s="4">
        <v>5.0899999999999999E-3</v>
      </c>
      <c r="G4591" s="6">
        <v>48970</v>
      </c>
      <c r="H4591" s="3" t="s">
        <v>12201</v>
      </c>
      <c r="I4591" s="3" t="s">
        <v>12192</v>
      </c>
      <c r="J4591" s="3"/>
      <c r="K4591" s="5" t="s">
        <v>291</v>
      </c>
      <c r="L4591" s="5">
        <v>4</v>
      </c>
      <c r="M4591" s="5" t="s">
        <v>292</v>
      </c>
      <c r="N4591" s="5">
        <f>VLOOKUP(M4591,[1]ArchetypeScores!E:N,10,FALSE)</f>
        <v>1</v>
      </c>
      <c r="O4591" s="5">
        <f>VLOOKUP(M4591,[1]ArchetypeScores!E:O,11,FALSE)</f>
        <v>0</v>
      </c>
      <c r="P4591" s="5">
        <f>VLOOKUP(M4591,[1]ArchetypeScores!E:P,12,FALSE)</f>
        <v>0</v>
      </c>
      <c r="Q4591" s="2" t="str">
        <f>VLOOKUP(M4591,[1]ArchetypeScores!E:W,19,FALSE)</f>
        <v>Education and training</v>
      </c>
      <c r="R4591" s="2">
        <f>VLOOKUP(M4591,[1]ArchetypeScores!E:I,5,FALSE)</f>
        <v>0</v>
      </c>
      <c r="S4591" s="2">
        <f>VLOOKUP(M4591,[1]ArchetypeScores!E:K,7,FALSE)</f>
        <v>0</v>
      </c>
      <c r="T4591" s="2" t="str">
        <f t="shared" si="73"/>
        <v>Not A&amp;R positive</v>
      </c>
    </row>
    <row r="4592" spans="1:20" x14ac:dyDescent="0.3">
      <c r="A4592" s="2" t="s">
        <v>12184</v>
      </c>
      <c r="B4592" s="3" t="s">
        <v>12202</v>
      </c>
      <c r="C4592" s="3" t="s">
        <v>12203</v>
      </c>
      <c r="D4592" s="4"/>
      <c r="E4592" s="5" t="s">
        <v>12187</v>
      </c>
      <c r="F4592" s="4">
        <v>0</v>
      </c>
      <c r="G4592" s="6">
        <v>49055</v>
      </c>
      <c r="H4592" s="3" t="s">
        <v>12204</v>
      </c>
      <c r="I4592" s="3"/>
      <c r="J4592" s="3"/>
      <c r="K4592" s="5" t="s">
        <v>94</v>
      </c>
      <c r="L4592" s="5">
        <v>1</v>
      </c>
      <c r="M4592" s="5" t="s">
        <v>95</v>
      </c>
      <c r="N4592" s="5">
        <f>VLOOKUP(M4592,[1]ArchetypeScores!E:N,10,FALSE)</f>
        <v>1</v>
      </c>
      <c r="O4592" s="5">
        <f>VLOOKUP(M4592,[1]ArchetypeScores!E:O,11,FALSE)</f>
        <v>-1</v>
      </c>
      <c r="P4592" s="5">
        <f>VLOOKUP(M4592,[1]ArchetypeScores!E:P,12,FALSE)</f>
        <v>0</v>
      </c>
      <c r="Q4592" s="2" t="str">
        <f>VLOOKUP(M4592,[1]ArchetypeScores!E:W,19,FALSE)</f>
        <v>Consumer (including agriculture and tourism)</v>
      </c>
      <c r="R4592" s="2">
        <f>VLOOKUP(M4592,[1]ArchetypeScores!E:I,5,FALSE)</f>
        <v>0</v>
      </c>
      <c r="S4592" s="2">
        <f>VLOOKUP(M4592,[1]ArchetypeScores!E:K,7,FALSE)</f>
        <v>0</v>
      </c>
      <c r="T4592" s="2" t="str">
        <f t="shared" si="73"/>
        <v>Not A&amp;R positive</v>
      </c>
    </row>
    <row r="4593" spans="1:20" x14ac:dyDescent="0.3">
      <c r="A4593" s="2" t="s">
        <v>12184</v>
      </c>
      <c r="B4593" s="7" t="s">
        <v>12205</v>
      </c>
      <c r="C4593" s="3" t="s">
        <v>12206</v>
      </c>
      <c r="D4593" s="4"/>
      <c r="E4593" s="5" t="s">
        <v>12187</v>
      </c>
      <c r="F4593" s="4">
        <v>0</v>
      </c>
      <c r="G4593" s="6">
        <v>49056</v>
      </c>
      <c r="H4593" s="3" t="s">
        <v>12204</v>
      </c>
      <c r="I4593" s="3"/>
      <c r="J4593" s="3"/>
      <c r="K4593" s="5" t="s">
        <v>38</v>
      </c>
      <c r="L4593" s="5">
        <v>1</v>
      </c>
      <c r="M4593" s="5" t="s">
        <v>43</v>
      </c>
      <c r="N4593" s="5">
        <f>VLOOKUP(M4593,[1]ArchetypeScores!E:N,10,FALSE)</f>
        <v>0</v>
      </c>
      <c r="O4593" s="5">
        <f>VLOOKUP(M4593,[1]ArchetypeScores!E:O,11,FALSE)</f>
        <v>-1</v>
      </c>
      <c r="P4593" s="5">
        <f>VLOOKUP(M4593,[1]ArchetypeScores!E:P,12,FALSE)</f>
        <v>0</v>
      </c>
      <c r="Q4593" s="2" t="str">
        <f>VLOOKUP(M4593,[1]ArchetypeScores!E:W,19,FALSE)</f>
        <v>Consumer (including agriculture and tourism)</v>
      </c>
      <c r="R4593" s="2">
        <f>VLOOKUP(M4593,[1]ArchetypeScores!E:I,5,FALSE)</f>
        <v>0</v>
      </c>
      <c r="S4593" s="2">
        <f>VLOOKUP(M4593,[1]ArchetypeScores!E:K,7,FALSE)</f>
        <v>0</v>
      </c>
      <c r="T4593" s="2" t="str">
        <f t="shared" si="73"/>
        <v>Not A&amp;R positive</v>
      </c>
    </row>
    <row r="4594" spans="1:20" x14ac:dyDescent="0.3">
      <c r="A4594" s="2" t="s">
        <v>12184</v>
      </c>
      <c r="B4594" s="3" t="s">
        <v>12207</v>
      </c>
      <c r="C4594" s="3" t="s">
        <v>12208</v>
      </c>
      <c r="D4594" s="4">
        <v>0.36499999999999999</v>
      </c>
      <c r="E4594" s="5" t="s">
        <v>12187</v>
      </c>
      <c r="F4594" s="4">
        <v>3.7159999999999999E-2</v>
      </c>
      <c r="G4594" s="6">
        <v>49021</v>
      </c>
      <c r="H4594" s="3" t="s">
        <v>12209</v>
      </c>
      <c r="I4594" s="3" t="s">
        <v>12192</v>
      </c>
      <c r="J4594" s="3"/>
      <c r="K4594" s="5" t="s">
        <v>196</v>
      </c>
      <c r="L4594" s="5">
        <v>9</v>
      </c>
      <c r="M4594" s="5" t="s">
        <v>450</v>
      </c>
      <c r="N4594" s="5">
        <f>VLOOKUP(M4594,[1]ArchetypeScores!E:N,10,FALSE)</f>
        <v>1</v>
      </c>
      <c r="O4594" s="5">
        <f>VLOOKUP(M4594,[1]ArchetypeScores!E:O,11,FALSE)</f>
        <v>-2</v>
      </c>
      <c r="P4594" s="5">
        <f>VLOOKUP(M4594,[1]ArchetypeScores!E:P,12,FALSE)</f>
        <v>-1</v>
      </c>
      <c r="Q4594" s="2" t="str">
        <f>VLOOKUP(M4594,[1]ArchetypeScores!E:W,19,FALSE)</f>
        <v>Industrials - other</v>
      </c>
      <c r="R4594" s="2">
        <f>VLOOKUP(M4594,[1]ArchetypeScores!E:I,5,FALSE)</f>
        <v>0</v>
      </c>
      <c r="S4594" s="2">
        <f>VLOOKUP(M4594,[1]ArchetypeScores!E:K,7,FALSE)</f>
        <v>0</v>
      </c>
      <c r="T4594" s="2" t="str">
        <f t="shared" si="73"/>
        <v>Not A&amp;R positive</v>
      </c>
    </row>
    <row r="4595" spans="1:20" x14ac:dyDescent="0.3">
      <c r="A4595" s="2" t="s">
        <v>12184</v>
      </c>
      <c r="B4595" s="3" t="s">
        <v>12210</v>
      </c>
      <c r="C4595" s="3" t="s">
        <v>12211</v>
      </c>
      <c r="D4595" s="4">
        <v>0.25</v>
      </c>
      <c r="E4595" s="5" t="s">
        <v>12187</v>
      </c>
      <c r="F4595" s="4">
        <v>2.3570000000000001E-2</v>
      </c>
      <c r="G4595" s="6">
        <v>49075</v>
      </c>
      <c r="H4595" s="3" t="s">
        <v>12212</v>
      </c>
      <c r="I4595" s="3" t="s">
        <v>12213</v>
      </c>
      <c r="J4595" s="3"/>
      <c r="K4595" s="5" t="s">
        <v>67</v>
      </c>
      <c r="L4595" s="5">
        <v>1</v>
      </c>
      <c r="M4595" s="5" t="s">
        <v>265</v>
      </c>
      <c r="N4595" s="5">
        <f>VLOOKUP(M4595,[1]ArchetypeScores!E:N,10,FALSE)</f>
        <v>0</v>
      </c>
      <c r="O4595" s="5">
        <f>VLOOKUP(M4595,[1]ArchetypeScores!E:O,11,FALSE)</f>
        <v>-1</v>
      </c>
      <c r="P4595" s="5">
        <f>VLOOKUP(M4595,[1]ArchetypeScores!E:P,12,FALSE)</f>
        <v>0</v>
      </c>
      <c r="Q4595" s="2" t="str">
        <f>VLOOKUP(M4595,[1]ArchetypeScores!E:W,19,FALSE)</f>
        <v>Untargeted</v>
      </c>
      <c r="R4595" s="2">
        <f>VLOOKUP(M4595,[1]ArchetypeScores!E:I,5,FALSE)</f>
        <v>0</v>
      </c>
      <c r="S4595" s="2">
        <f>VLOOKUP(M4595,[1]ArchetypeScores!E:K,7,FALSE)</f>
        <v>0</v>
      </c>
      <c r="T4595" s="2" t="str">
        <f t="shared" si="73"/>
        <v>Not A&amp;R positive</v>
      </c>
    </row>
    <row r="4596" spans="1:20" x14ac:dyDescent="0.3">
      <c r="A4596" s="2" t="s">
        <v>12184</v>
      </c>
      <c r="B4596" s="3" t="s">
        <v>12214</v>
      </c>
      <c r="C4596" s="3" t="s">
        <v>12215</v>
      </c>
      <c r="D4596" s="4">
        <v>0.35</v>
      </c>
      <c r="E4596" s="5" t="s">
        <v>12187</v>
      </c>
      <c r="F4596" s="4">
        <v>3.5639999999999998E-2</v>
      </c>
      <c r="G4596" s="6">
        <v>49008</v>
      </c>
      <c r="H4596" s="3" t="s">
        <v>12201</v>
      </c>
      <c r="I4596" s="3" t="s">
        <v>12192</v>
      </c>
      <c r="J4596" s="3"/>
      <c r="K4596" s="5" t="s">
        <v>291</v>
      </c>
      <c r="L4596" s="5">
        <v>4</v>
      </c>
      <c r="M4596" s="5" t="s">
        <v>292</v>
      </c>
      <c r="N4596" s="5">
        <f>VLOOKUP(M4596,[1]ArchetypeScores!E:N,10,FALSE)</f>
        <v>1</v>
      </c>
      <c r="O4596" s="5">
        <f>VLOOKUP(M4596,[1]ArchetypeScores!E:O,11,FALSE)</f>
        <v>0</v>
      </c>
      <c r="P4596" s="5">
        <f>VLOOKUP(M4596,[1]ArchetypeScores!E:P,12,FALSE)</f>
        <v>0</v>
      </c>
      <c r="Q4596" s="2" t="str">
        <f>VLOOKUP(M4596,[1]ArchetypeScores!E:W,19,FALSE)</f>
        <v>Education and training</v>
      </c>
      <c r="R4596" s="2">
        <f>VLOOKUP(M4596,[1]ArchetypeScores!E:I,5,FALSE)</f>
        <v>0</v>
      </c>
      <c r="S4596" s="2">
        <f>VLOOKUP(M4596,[1]ArchetypeScores!E:K,7,FALSE)</f>
        <v>0</v>
      </c>
      <c r="T4596" s="2" t="str">
        <f t="shared" si="73"/>
        <v>Not A&amp;R positive</v>
      </c>
    </row>
    <row r="4597" spans="1:20" x14ac:dyDescent="0.3">
      <c r="A4597" s="2" t="s">
        <v>12184</v>
      </c>
      <c r="B4597" s="3" t="s">
        <v>12216</v>
      </c>
      <c r="C4597" s="3" t="s">
        <v>12217</v>
      </c>
      <c r="D4597" s="4">
        <v>6</v>
      </c>
      <c r="E4597" s="5" t="s">
        <v>12187</v>
      </c>
      <c r="F4597" s="4">
        <v>0.52068999999999999</v>
      </c>
      <c r="G4597" s="6">
        <v>49132</v>
      </c>
      <c r="H4597" s="3" t="s">
        <v>12218</v>
      </c>
      <c r="I4597" s="3"/>
      <c r="J4597" s="3"/>
      <c r="K4597" s="5" t="s">
        <v>38</v>
      </c>
      <c r="L4597" s="5">
        <v>13</v>
      </c>
      <c r="M4597" s="5" t="s">
        <v>39</v>
      </c>
      <c r="N4597" s="5">
        <f>VLOOKUP(M4597,[1]ArchetypeScores!E:N,10,FALSE)</f>
        <v>0</v>
      </c>
      <c r="O4597" s="5">
        <f>VLOOKUP(M4597,[1]ArchetypeScores!E:O,11,FALSE)</f>
        <v>-2</v>
      </c>
      <c r="P4597" s="5">
        <f>VLOOKUP(M4597,[1]ArchetypeScores!E:P,12,FALSE)</f>
        <v>0</v>
      </c>
      <c r="Q4597" s="2" t="str">
        <f>VLOOKUP(M4597,[1]ArchetypeScores!E:W,19,FALSE)</f>
        <v>Industrials - transportation</v>
      </c>
      <c r="R4597" s="2">
        <f>VLOOKUP(M4597,[1]ArchetypeScores!E:I,5,FALSE)</f>
        <v>0</v>
      </c>
      <c r="S4597" s="2">
        <f>VLOOKUP(M4597,[1]ArchetypeScores!E:K,7,FALSE)</f>
        <v>0</v>
      </c>
      <c r="T4597" s="2" t="str">
        <f t="shared" si="73"/>
        <v>Not A&amp;R positive</v>
      </c>
    </row>
    <row r="4598" spans="1:20" x14ac:dyDescent="0.3">
      <c r="A4598" s="2" t="s">
        <v>12184</v>
      </c>
      <c r="B4598" s="3" t="s">
        <v>12219</v>
      </c>
      <c r="C4598" s="3" t="s">
        <v>12220</v>
      </c>
      <c r="D4598" s="4">
        <v>4.3</v>
      </c>
      <c r="E4598" s="5" t="s">
        <v>12187</v>
      </c>
      <c r="F4598" s="4">
        <v>0.30098999999999998</v>
      </c>
      <c r="G4598" s="6">
        <v>49126</v>
      </c>
      <c r="H4598" s="3" t="s">
        <v>12221</v>
      </c>
      <c r="I4598" s="3" t="s">
        <v>12222</v>
      </c>
      <c r="J4598" s="3"/>
      <c r="K4598" s="5" t="s">
        <v>38</v>
      </c>
      <c r="L4598" s="5">
        <v>13</v>
      </c>
      <c r="M4598" s="5" t="s">
        <v>39</v>
      </c>
      <c r="N4598" s="5">
        <f>VLOOKUP(M4598,[1]ArchetypeScores!E:N,10,FALSE)</f>
        <v>0</v>
      </c>
      <c r="O4598" s="5">
        <f>VLOOKUP(M4598,[1]ArchetypeScores!E:O,11,FALSE)</f>
        <v>-2</v>
      </c>
      <c r="P4598" s="5">
        <f>VLOOKUP(M4598,[1]ArchetypeScores!E:P,12,FALSE)</f>
        <v>0</v>
      </c>
      <c r="Q4598" s="2" t="str">
        <f>VLOOKUP(M4598,[1]ArchetypeScores!E:W,19,FALSE)</f>
        <v>Industrials - transportation</v>
      </c>
      <c r="R4598" s="2">
        <f>VLOOKUP(M4598,[1]ArchetypeScores!E:I,5,FALSE)</f>
        <v>0</v>
      </c>
      <c r="S4598" s="2">
        <f>VLOOKUP(M4598,[1]ArchetypeScores!E:K,7,FALSE)</f>
        <v>0</v>
      </c>
      <c r="T4598" s="2" t="str">
        <f t="shared" si="73"/>
        <v>Not A&amp;R positive</v>
      </c>
    </row>
    <row r="4599" spans="1:20" x14ac:dyDescent="0.3">
      <c r="A4599" s="2" t="s">
        <v>12184</v>
      </c>
      <c r="B4599" s="3" t="s">
        <v>12223</v>
      </c>
      <c r="C4599" s="3" t="s">
        <v>12224</v>
      </c>
      <c r="D4599" s="4">
        <v>0.15</v>
      </c>
      <c r="E4599" s="5" t="s">
        <v>12187</v>
      </c>
      <c r="F4599" s="4">
        <v>1.4630000000000001E-2</v>
      </c>
      <c r="G4599" s="6">
        <v>49064</v>
      </c>
      <c r="H4599" s="3" t="s">
        <v>12225</v>
      </c>
      <c r="I4599" s="3"/>
      <c r="J4599" s="3"/>
      <c r="K4599" s="5" t="s">
        <v>175</v>
      </c>
      <c r="L4599" s="5">
        <v>1</v>
      </c>
      <c r="M4599" s="5" t="s">
        <v>176</v>
      </c>
      <c r="N4599" s="5">
        <f>VLOOKUP(M4599,[1]ArchetypeScores!E:N,10,FALSE)</f>
        <v>1</v>
      </c>
      <c r="O4599" s="5">
        <f>VLOOKUP(M4599,[1]ArchetypeScores!E:O,11,FALSE)</f>
        <v>-2</v>
      </c>
      <c r="P4599" s="5">
        <f>VLOOKUP(M4599,[1]ArchetypeScores!E:P,12,FALSE)</f>
        <v>0</v>
      </c>
      <c r="Q4599" s="2" t="str">
        <f>VLOOKUP(M4599,[1]ArchetypeScores!E:W,19,FALSE)</f>
        <v>Other sector</v>
      </c>
      <c r="R4599" s="2">
        <f>VLOOKUP(M4599,[1]ArchetypeScores!E:I,5,FALSE)</f>
        <v>0</v>
      </c>
      <c r="S4599" s="2">
        <f>VLOOKUP(M4599,[1]ArchetypeScores!E:K,7,FALSE)</f>
        <v>1</v>
      </c>
      <c r="T4599" s="2" t="str">
        <f t="shared" si="73"/>
        <v>Indirect only</v>
      </c>
    </row>
    <row r="4600" spans="1:20" x14ac:dyDescent="0.3">
      <c r="A4600" s="2" t="s">
        <v>12184</v>
      </c>
      <c r="B4600" s="3" t="s">
        <v>12226</v>
      </c>
      <c r="C4600" s="3" t="s">
        <v>12227</v>
      </c>
      <c r="D4600" s="4">
        <v>0.05</v>
      </c>
      <c r="E4600" s="5" t="s">
        <v>12187</v>
      </c>
      <c r="F4600" s="4">
        <v>4.8199999999999996E-3</v>
      </c>
      <c r="G4600" s="6">
        <v>49060</v>
      </c>
      <c r="H4600" s="3" t="s">
        <v>12228</v>
      </c>
      <c r="I4600" s="3"/>
      <c r="J4600" s="3"/>
      <c r="K4600" s="5" t="s">
        <v>214</v>
      </c>
      <c r="L4600" s="5">
        <v>4</v>
      </c>
      <c r="M4600" s="5" t="s">
        <v>560</v>
      </c>
      <c r="N4600" s="5">
        <f>VLOOKUP(M4600,[1]ArchetypeScores!E:N,10,FALSE)</f>
        <v>1</v>
      </c>
      <c r="O4600" s="5">
        <f>VLOOKUP(M4600,[1]ArchetypeScores!E:O,11,FALSE)</f>
        <v>0</v>
      </c>
      <c r="P4600" s="5">
        <f>VLOOKUP(M4600,[1]ArchetypeScores!E:P,12,FALSE)</f>
        <v>0</v>
      </c>
      <c r="Q4600" s="2" t="str">
        <f>VLOOKUP(M4600,[1]ArchetypeScores!E:W,19,FALSE)</f>
        <v>Other sector</v>
      </c>
      <c r="R4600" s="2">
        <f>VLOOKUP(M4600,[1]ArchetypeScores!E:I,5,FALSE)</f>
        <v>0</v>
      </c>
      <c r="S4600" s="2">
        <f>VLOOKUP(M4600,[1]ArchetypeScores!E:K,7,FALSE)</f>
        <v>0</v>
      </c>
      <c r="T4600" s="2" t="str">
        <f t="shared" si="73"/>
        <v>Not A&amp;R positive</v>
      </c>
    </row>
    <row r="4601" spans="1:20" x14ac:dyDescent="0.3">
      <c r="A4601" s="2" t="s">
        <v>12184</v>
      </c>
      <c r="B4601" s="3" t="s">
        <v>12229</v>
      </c>
      <c r="C4601" s="3" t="s">
        <v>12230</v>
      </c>
      <c r="D4601" s="4"/>
      <c r="E4601" s="5" t="s">
        <v>12187</v>
      </c>
      <c r="F4601" s="4">
        <v>0</v>
      </c>
      <c r="G4601" s="6">
        <v>49095</v>
      </c>
      <c r="H4601" s="3" t="s">
        <v>12231</v>
      </c>
      <c r="I4601" s="3" t="s">
        <v>12232</v>
      </c>
      <c r="J4601" s="3"/>
      <c r="K4601" s="5" t="s">
        <v>38</v>
      </c>
      <c r="L4601" s="5">
        <v>13</v>
      </c>
      <c r="M4601" s="5" t="s">
        <v>39</v>
      </c>
      <c r="N4601" s="5">
        <f>VLOOKUP(M4601,[1]ArchetypeScores!E:N,10,FALSE)</f>
        <v>0</v>
      </c>
      <c r="O4601" s="5">
        <f>VLOOKUP(M4601,[1]ArchetypeScores!E:O,11,FALSE)</f>
        <v>-2</v>
      </c>
      <c r="P4601" s="5">
        <f>VLOOKUP(M4601,[1]ArchetypeScores!E:P,12,FALSE)</f>
        <v>0</v>
      </c>
      <c r="Q4601" s="2" t="str">
        <f>VLOOKUP(M4601,[1]ArchetypeScores!E:W,19,FALSE)</f>
        <v>Industrials - transportation</v>
      </c>
      <c r="R4601" s="2">
        <f>VLOOKUP(M4601,[1]ArchetypeScores!E:I,5,FALSE)</f>
        <v>0</v>
      </c>
      <c r="S4601" s="2">
        <f>VLOOKUP(M4601,[1]ArchetypeScores!E:K,7,FALSE)</f>
        <v>0</v>
      </c>
      <c r="T4601" s="2" t="str">
        <f t="shared" si="73"/>
        <v>Not A&amp;R positive</v>
      </c>
    </row>
    <row r="4602" spans="1:20" x14ac:dyDescent="0.3">
      <c r="A4602" s="2" t="s">
        <v>12184</v>
      </c>
      <c r="B4602" s="3" t="s">
        <v>12233</v>
      </c>
      <c r="C4602" s="3" t="s">
        <v>12234</v>
      </c>
      <c r="D4602" s="4">
        <v>0.04</v>
      </c>
      <c r="E4602" s="5" t="s">
        <v>12187</v>
      </c>
      <c r="F4602" s="4">
        <v>4.0699999999999998E-3</v>
      </c>
      <c r="G4602" s="6">
        <v>48982</v>
      </c>
      <c r="H4602" s="3" t="s">
        <v>12235</v>
      </c>
      <c r="I4602" s="3" t="s">
        <v>12236</v>
      </c>
      <c r="J4602" s="3"/>
      <c r="K4602" s="5" t="s">
        <v>1097</v>
      </c>
      <c r="L4602" s="5">
        <v>4</v>
      </c>
      <c r="M4602" s="5" t="s">
        <v>5186</v>
      </c>
      <c r="N4602" s="5">
        <f>VLOOKUP(M4602,[1]ArchetypeScores!E:N,10,FALSE)</f>
        <v>1</v>
      </c>
      <c r="O4602" s="5">
        <f>VLOOKUP(M4602,[1]ArchetypeScores!E:O,11,FALSE)</f>
        <v>0</v>
      </c>
      <c r="P4602" s="5">
        <f>VLOOKUP(M4602,[1]ArchetypeScores!E:P,12,FALSE)</f>
        <v>2</v>
      </c>
      <c r="Q4602" s="2" t="str">
        <f>VLOOKUP(M4602,[1]ArchetypeScores!E:W,19,FALSE)</f>
        <v>Other sector</v>
      </c>
      <c r="R4602" s="2">
        <f>VLOOKUP(M4602,[1]ArchetypeScores!E:I,5,FALSE)</f>
        <v>0</v>
      </c>
      <c r="S4602" s="2">
        <f>VLOOKUP(M4602,[1]ArchetypeScores!E:K,7,FALSE)</f>
        <v>0</v>
      </c>
      <c r="T4602" s="2" t="str">
        <f t="shared" si="73"/>
        <v>Not A&amp;R positive</v>
      </c>
    </row>
    <row r="4603" spans="1:20" x14ac:dyDescent="0.3">
      <c r="A4603" s="2" t="s">
        <v>12184</v>
      </c>
      <c r="B4603" s="3" t="s">
        <v>12237</v>
      </c>
      <c r="C4603" s="3" t="s">
        <v>12238</v>
      </c>
      <c r="D4603" s="4">
        <v>0.03</v>
      </c>
      <c r="E4603" s="5" t="s">
        <v>12187</v>
      </c>
      <c r="F4603" s="4">
        <v>3.0500000000000002E-3</v>
      </c>
      <c r="G4603" s="6">
        <v>48983</v>
      </c>
      <c r="H4603" s="3" t="s">
        <v>12235</v>
      </c>
      <c r="I4603" s="3" t="s">
        <v>12236</v>
      </c>
      <c r="J4603" s="3"/>
      <c r="K4603" s="5" t="s">
        <v>664</v>
      </c>
      <c r="L4603" s="5">
        <v>2</v>
      </c>
      <c r="M4603" s="5" t="s">
        <v>1105</v>
      </c>
      <c r="N4603" s="5">
        <f>VLOOKUP(M4603,[1]ArchetypeScores!E:N,10,FALSE)</f>
        <v>1</v>
      </c>
      <c r="O4603" s="5">
        <f>VLOOKUP(M4603,[1]ArchetypeScores!E:O,11,FALSE)</f>
        <v>0</v>
      </c>
      <c r="P4603" s="5">
        <f>VLOOKUP(M4603,[1]ArchetypeScores!E:P,12,FALSE)</f>
        <v>2</v>
      </c>
      <c r="Q4603" s="2" t="str">
        <f>VLOOKUP(M4603,[1]ArchetypeScores!E:W,19,FALSE)</f>
        <v>Other sector</v>
      </c>
      <c r="R4603" s="2">
        <f>VLOOKUP(M4603,[1]ArchetypeScores!E:I,5,FALSE)</f>
        <v>0</v>
      </c>
      <c r="S4603" s="2">
        <f>VLOOKUP(M4603,[1]ArchetypeScores!E:K,7,FALSE)</f>
        <v>0</v>
      </c>
      <c r="T4603" s="2" t="str">
        <f t="shared" si="73"/>
        <v>Not A&amp;R positive</v>
      </c>
    </row>
    <row r="4604" spans="1:20" x14ac:dyDescent="0.3">
      <c r="A4604" s="2" t="s">
        <v>12184</v>
      </c>
      <c r="B4604" s="3" t="s">
        <v>12239</v>
      </c>
      <c r="C4604" s="3" t="s">
        <v>12240</v>
      </c>
      <c r="D4604" s="4">
        <v>2.8000000000000001E-2</v>
      </c>
      <c r="E4604" s="5" t="s">
        <v>12187</v>
      </c>
      <c r="F4604" s="4">
        <v>2.8500000000000001E-3</v>
      </c>
      <c r="G4604" s="6">
        <v>48984</v>
      </c>
      <c r="H4604" s="3" t="s">
        <v>12235</v>
      </c>
      <c r="I4604" s="3" t="s">
        <v>12236</v>
      </c>
      <c r="J4604" s="3"/>
      <c r="K4604" s="5" t="s">
        <v>664</v>
      </c>
      <c r="L4604" s="5">
        <v>2</v>
      </c>
      <c r="M4604" s="5" t="s">
        <v>1105</v>
      </c>
      <c r="N4604" s="5">
        <f>VLOOKUP(M4604,[1]ArchetypeScores!E:N,10,FALSE)</f>
        <v>1</v>
      </c>
      <c r="O4604" s="5">
        <f>VLOOKUP(M4604,[1]ArchetypeScores!E:O,11,FALSE)</f>
        <v>0</v>
      </c>
      <c r="P4604" s="5">
        <f>VLOOKUP(M4604,[1]ArchetypeScores!E:P,12,FALSE)</f>
        <v>2</v>
      </c>
      <c r="Q4604" s="2" t="str">
        <f>VLOOKUP(M4604,[1]ArchetypeScores!E:W,19,FALSE)</f>
        <v>Other sector</v>
      </c>
      <c r="R4604" s="2">
        <f>VLOOKUP(M4604,[1]ArchetypeScores!E:I,5,FALSE)</f>
        <v>0</v>
      </c>
      <c r="S4604" s="2">
        <f>VLOOKUP(M4604,[1]ArchetypeScores!E:K,7,FALSE)</f>
        <v>0</v>
      </c>
      <c r="T4604" s="2" t="str">
        <f t="shared" si="73"/>
        <v>Not A&amp;R positive</v>
      </c>
    </row>
    <row r="4605" spans="1:20" x14ac:dyDescent="0.3">
      <c r="A4605" s="2" t="s">
        <v>12184</v>
      </c>
      <c r="B4605" s="3" t="s">
        <v>12241</v>
      </c>
      <c r="C4605" s="3" t="s">
        <v>12242</v>
      </c>
      <c r="D4605" s="4">
        <v>2E-3</v>
      </c>
      <c r="E4605" s="5" t="s">
        <v>12187</v>
      </c>
      <c r="F4605" s="4">
        <v>2.0000000000000001E-4</v>
      </c>
      <c r="G4605" s="6">
        <v>48985</v>
      </c>
      <c r="H4605" s="3" t="s">
        <v>12235</v>
      </c>
      <c r="I4605" s="3" t="s">
        <v>12236</v>
      </c>
      <c r="J4605" s="3"/>
      <c r="K4605" s="5" t="s">
        <v>664</v>
      </c>
      <c r="L4605" s="5">
        <v>2</v>
      </c>
      <c r="M4605" s="5" t="s">
        <v>1105</v>
      </c>
      <c r="N4605" s="5">
        <f>VLOOKUP(M4605,[1]ArchetypeScores!E:N,10,FALSE)</f>
        <v>1</v>
      </c>
      <c r="O4605" s="5">
        <f>VLOOKUP(M4605,[1]ArchetypeScores!E:O,11,FALSE)</f>
        <v>0</v>
      </c>
      <c r="P4605" s="5">
        <f>VLOOKUP(M4605,[1]ArchetypeScores!E:P,12,FALSE)</f>
        <v>2</v>
      </c>
      <c r="Q4605" s="2" t="str">
        <f>VLOOKUP(M4605,[1]ArchetypeScores!E:W,19,FALSE)</f>
        <v>Other sector</v>
      </c>
      <c r="R4605" s="2">
        <f>VLOOKUP(M4605,[1]ArchetypeScores!E:I,5,FALSE)</f>
        <v>0</v>
      </c>
      <c r="S4605" s="2">
        <f>VLOOKUP(M4605,[1]ArchetypeScores!E:K,7,FALSE)</f>
        <v>0</v>
      </c>
      <c r="T4605" s="2" t="str">
        <f t="shared" si="73"/>
        <v>Not A&amp;R positive</v>
      </c>
    </row>
    <row r="4606" spans="1:20" x14ac:dyDescent="0.3">
      <c r="A4606" s="2" t="s">
        <v>12184</v>
      </c>
      <c r="B4606" s="3" t="s">
        <v>12243</v>
      </c>
      <c r="C4606" s="3" t="s">
        <v>12244</v>
      </c>
      <c r="D4606" s="4">
        <v>2</v>
      </c>
      <c r="E4606" s="5" t="s">
        <v>12187</v>
      </c>
      <c r="F4606" s="4">
        <v>0.20363000000000001</v>
      </c>
      <c r="G4606" s="6">
        <v>48992</v>
      </c>
      <c r="H4606" s="3" t="s">
        <v>12245</v>
      </c>
      <c r="I4606" s="3" t="s">
        <v>12192</v>
      </c>
      <c r="J4606" s="3"/>
      <c r="K4606" s="5" t="s">
        <v>1097</v>
      </c>
      <c r="L4606" s="5">
        <v>1</v>
      </c>
      <c r="M4606" s="5" t="s">
        <v>1098</v>
      </c>
      <c r="N4606" s="5">
        <f>VLOOKUP(M4606,[1]ArchetypeScores!E:N,10,FALSE)</f>
        <v>1</v>
      </c>
      <c r="O4606" s="5">
        <f>VLOOKUP(M4606,[1]ArchetypeScores!E:O,11,FALSE)</f>
        <v>0</v>
      </c>
      <c r="P4606" s="5">
        <f>VLOOKUP(M4606,[1]ArchetypeScores!E:P,12,FALSE)</f>
        <v>2</v>
      </c>
      <c r="Q4606" s="2" t="str">
        <f>VLOOKUP(M4606,[1]ArchetypeScores!E:W,19,FALSE)</f>
        <v>Energy and water</v>
      </c>
      <c r="R4606" s="2">
        <f>VLOOKUP(M4606,[1]ArchetypeScores!E:I,5,FALSE)</f>
        <v>0</v>
      </c>
      <c r="S4606" s="2">
        <f>VLOOKUP(M4606,[1]ArchetypeScores!E:K,7,FALSE)</f>
        <v>0</v>
      </c>
      <c r="T4606" s="2" t="str">
        <f t="shared" si="73"/>
        <v>Not A&amp;R positive</v>
      </c>
    </row>
    <row r="4607" spans="1:20" x14ac:dyDescent="0.3">
      <c r="A4607" s="2" t="s">
        <v>12184</v>
      </c>
      <c r="B4607" s="3" t="s">
        <v>12246</v>
      </c>
      <c r="C4607" s="3" t="s">
        <v>12247</v>
      </c>
      <c r="D4607" s="4">
        <v>0.1</v>
      </c>
      <c r="E4607" s="5" t="s">
        <v>12187</v>
      </c>
      <c r="F4607" s="4">
        <v>1.018E-2</v>
      </c>
      <c r="G4607" s="6">
        <v>49018</v>
      </c>
      <c r="H4607" s="3" t="s">
        <v>12248</v>
      </c>
      <c r="I4607" s="3" t="s">
        <v>12192</v>
      </c>
      <c r="J4607" s="3"/>
      <c r="K4607" s="5" t="s">
        <v>137</v>
      </c>
      <c r="L4607" s="5">
        <v>2</v>
      </c>
      <c r="M4607" s="5" t="s">
        <v>138</v>
      </c>
      <c r="N4607" s="5">
        <f>VLOOKUP(M4607,[1]ArchetypeScores!E:N,10,FALSE)</f>
        <v>1</v>
      </c>
      <c r="O4607" s="5">
        <f>VLOOKUP(M4607,[1]ArchetypeScores!E:O,11,FALSE)</f>
        <v>-2</v>
      </c>
      <c r="P4607" s="5">
        <f>VLOOKUP(M4607,[1]ArchetypeScores!E:P,12,FALSE)</f>
        <v>2</v>
      </c>
      <c r="Q4607" s="2" t="str">
        <f>VLOOKUP(M4607,[1]ArchetypeScores!E:W,19,FALSE)</f>
        <v>Industrials - transportation</v>
      </c>
      <c r="R4607" s="2">
        <f>VLOOKUP(M4607,[1]ArchetypeScores!E:I,5,FALSE)</f>
        <v>0</v>
      </c>
      <c r="S4607" s="2">
        <f>VLOOKUP(M4607,[1]ArchetypeScores!E:K,7,FALSE)</f>
        <v>-1</v>
      </c>
      <c r="T4607" s="2" t="str">
        <f t="shared" si="73"/>
        <v>Not A&amp;R positive</v>
      </c>
    </row>
    <row r="4608" spans="1:20" x14ac:dyDescent="0.3">
      <c r="A4608" s="2" t="s">
        <v>12184</v>
      </c>
      <c r="B4608" s="3" t="s">
        <v>12249</v>
      </c>
      <c r="C4608" s="3" t="s">
        <v>12250</v>
      </c>
      <c r="D4608" s="4">
        <v>3.12</v>
      </c>
      <c r="E4608" s="5" t="s">
        <v>12187</v>
      </c>
      <c r="F4608" s="4">
        <v>0.29741000000000001</v>
      </c>
      <c r="G4608" s="6">
        <v>49116</v>
      </c>
      <c r="H4608" s="3" t="s">
        <v>12251</v>
      </c>
      <c r="I4608" s="3" t="s">
        <v>12252</v>
      </c>
      <c r="J4608" s="3"/>
      <c r="K4608" s="5" t="s">
        <v>611</v>
      </c>
      <c r="L4608" s="5">
        <v>6</v>
      </c>
      <c r="M4608" s="5" t="s">
        <v>1228</v>
      </c>
      <c r="N4608" s="5">
        <f>VLOOKUP(M4608,[1]ArchetypeScores!E:N,10,FALSE)</f>
        <v>1</v>
      </c>
      <c r="O4608" s="5">
        <f>VLOOKUP(M4608,[1]ArchetypeScores!E:O,11,FALSE)</f>
        <v>0</v>
      </c>
      <c r="P4608" s="5">
        <f>VLOOKUP(M4608,[1]ArchetypeScores!E:P,12,FALSE)</f>
        <v>0</v>
      </c>
      <c r="Q4608" s="2" t="str">
        <f>VLOOKUP(M4608,[1]ArchetypeScores!E:W,19,FALSE)</f>
        <v>Consumer (including agriculture and tourism)</v>
      </c>
      <c r="R4608" s="2">
        <f>VLOOKUP(M4608,[1]ArchetypeScores!E:I,5,FALSE)</f>
        <v>0</v>
      </c>
      <c r="S4608" s="2">
        <f>VLOOKUP(M4608,[1]ArchetypeScores!E:K,7,FALSE)</f>
        <v>0</v>
      </c>
      <c r="T4608" s="2" t="str">
        <f t="shared" si="73"/>
        <v>Not A&amp;R positive</v>
      </c>
    </row>
    <row r="4609" spans="1:20" x14ac:dyDescent="0.3">
      <c r="A4609" s="2" t="s">
        <v>12184</v>
      </c>
      <c r="B4609" s="3" t="s">
        <v>12253</v>
      </c>
      <c r="C4609" s="3" t="s">
        <v>12254</v>
      </c>
      <c r="D4609" s="4">
        <v>1.0999999999999999E-2</v>
      </c>
      <c r="E4609" s="5" t="s">
        <v>12187</v>
      </c>
      <c r="F4609" s="4">
        <v>1.2700000000000001E-3</v>
      </c>
      <c r="G4609" s="6">
        <v>48948</v>
      </c>
      <c r="H4609" s="3" t="s">
        <v>12255</v>
      </c>
      <c r="I4609" s="3"/>
      <c r="J4609" s="3"/>
      <c r="K4609" s="5" t="s">
        <v>163</v>
      </c>
      <c r="L4609" s="5">
        <v>1</v>
      </c>
      <c r="M4609" s="5" t="s">
        <v>975</v>
      </c>
      <c r="N4609" s="5">
        <f>VLOOKUP(M4609,[1]ArchetypeScores!E:N,10,FALSE)</f>
        <v>0</v>
      </c>
      <c r="O4609" s="5">
        <f>VLOOKUP(M4609,[1]ArchetypeScores!E:O,11,FALSE)</f>
        <v>0</v>
      </c>
      <c r="P4609" s="5">
        <f>VLOOKUP(M4609,[1]ArchetypeScores!E:P,12,FALSE)</f>
        <v>0</v>
      </c>
      <c r="Q4609" s="2" t="str">
        <f>VLOOKUP(M4609,[1]ArchetypeScores!E:W,19,FALSE)</f>
        <v>Other sector</v>
      </c>
      <c r="R4609" s="2">
        <f>VLOOKUP(M4609,[1]ArchetypeScores!E:I,5,FALSE)</f>
        <v>0</v>
      </c>
      <c r="S4609" s="2">
        <f>VLOOKUP(M4609,[1]ArchetypeScores!E:K,7,FALSE)</f>
        <v>0</v>
      </c>
      <c r="T4609" s="2" t="str">
        <f t="shared" si="73"/>
        <v>Not A&amp;R positive</v>
      </c>
    </row>
    <row r="4610" spans="1:20" x14ac:dyDescent="0.3">
      <c r="A4610" s="2" t="s">
        <v>12184</v>
      </c>
      <c r="B4610" s="3" t="s">
        <v>12256</v>
      </c>
      <c r="C4610" s="3" t="s">
        <v>12257</v>
      </c>
      <c r="D4610" s="4">
        <v>1</v>
      </c>
      <c r="E4610" s="5" t="s">
        <v>12187</v>
      </c>
      <c r="F4610" s="4">
        <v>9.4289999999999999E-2</v>
      </c>
      <c r="G4610" s="6">
        <v>49076</v>
      </c>
      <c r="H4610" s="3" t="s">
        <v>12258</v>
      </c>
      <c r="I4610" s="3" t="s">
        <v>12213</v>
      </c>
      <c r="J4610" s="3"/>
      <c r="K4610" s="5" t="s">
        <v>38</v>
      </c>
      <c r="L4610" s="5">
        <v>29</v>
      </c>
      <c r="M4610" s="5" t="s">
        <v>316</v>
      </c>
      <c r="N4610" s="5">
        <f>VLOOKUP(M4610,[1]ArchetypeScores!E:N,10,FALSE)</f>
        <v>0</v>
      </c>
      <c r="O4610" s="5">
        <f>VLOOKUP(M4610,[1]ArchetypeScores!E:O,11,FALSE)</f>
        <v>-1</v>
      </c>
      <c r="P4610" s="5">
        <f>VLOOKUP(M4610,[1]ArchetypeScores!E:P,12,FALSE)</f>
        <v>0</v>
      </c>
      <c r="Q4610" s="2" t="str">
        <f>VLOOKUP(M4610,[1]ArchetypeScores!E:W,19,FALSE)</f>
        <v>Other sector</v>
      </c>
      <c r="R4610" s="2">
        <f>VLOOKUP(M4610,[1]ArchetypeScores!E:I,5,FALSE)</f>
        <v>0</v>
      </c>
      <c r="S4610" s="2">
        <f>VLOOKUP(M4610,[1]ArchetypeScores!E:K,7,FALSE)</f>
        <v>0</v>
      </c>
      <c r="T4610" s="2" t="str">
        <f t="shared" ref="T4610:T4673" si="74">IF(AND(R4610=1,S4610=1),"Both",IF(AND(R4610=1,S4610=0),"Direct only",IF(AND(R4610=0,S4610=1),"Indirect only","Not A&amp;R positive")))</f>
        <v>Not A&amp;R positive</v>
      </c>
    </row>
    <row r="4611" spans="1:20" x14ac:dyDescent="0.3">
      <c r="A4611" s="2" t="s">
        <v>12184</v>
      </c>
      <c r="B4611" s="3" t="s">
        <v>12259</v>
      </c>
      <c r="C4611" s="3" t="s">
        <v>12260</v>
      </c>
      <c r="D4611" s="4">
        <v>1</v>
      </c>
      <c r="E4611" s="5" t="s">
        <v>12187</v>
      </c>
      <c r="F4611" s="4">
        <v>9.5320000000000002E-2</v>
      </c>
      <c r="G4611" s="6">
        <v>49101</v>
      </c>
      <c r="H4611" s="3" t="s">
        <v>12218</v>
      </c>
      <c r="I4611" s="3"/>
      <c r="J4611" s="3"/>
      <c r="K4611" s="5" t="s">
        <v>163</v>
      </c>
      <c r="L4611" s="5">
        <v>3</v>
      </c>
      <c r="M4611" s="5" t="s">
        <v>164</v>
      </c>
      <c r="N4611" s="5">
        <f>VLOOKUP(M4611,[1]ArchetypeScores!E:N,10,FALSE)</f>
        <v>0</v>
      </c>
      <c r="O4611" s="5">
        <f>VLOOKUP(M4611,[1]ArchetypeScores!E:O,11,FALSE)</f>
        <v>0</v>
      </c>
      <c r="P4611" s="5">
        <f>VLOOKUP(M4611,[1]ArchetypeScores!E:P,12,FALSE)</f>
        <v>0</v>
      </c>
      <c r="Q4611" s="2" t="str">
        <f>VLOOKUP(M4611,[1]ArchetypeScores!E:W,19,FALSE)</f>
        <v>Education and training</v>
      </c>
      <c r="R4611" s="2">
        <f>VLOOKUP(M4611,[1]ArchetypeScores!E:I,5,FALSE)</f>
        <v>0</v>
      </c>
      <c r="S4611" s="2">
        <f>VLOOKUP(M4611,[1]ArchetypeScores!E:K,7,FALSE)</f>
        <v>0</v>
      </c>
      <c r="T4611" s="2" t="str">
        <f t="shared" si="74"/>
        <v>Not A&amp;R positive</v>
      </c>
    </row>
    <row r="4612" spans="1:20" x14ac:dyDescent="0.3">
      <c r="A4612" s="2" t="s">
        <v>12184</v>
      </c>
      <c r="B4612" s="3" t="s">
        <v>12261</v>
      </c>
      <c r="C4612" s="3" t="s">
        <v>12262</v>
      </c>
      <c r="D4612" s="4">
        <v>0.3</v>
      </c>
      <c r="E4612" s="5" t="s">
        <v>12187</v>
      </c>
      <c r="F4612" s="4">
        <v>2.6839999999999999E-2</v>
      </c>
      <c r="G4612" s="6">
        <v>49134</v>
      </c>
      <c r="H4612" s="3" t="s">
        <v>12263</v>
      </c>
      <c r="I4612" s="3"/>
      <c r="J4612" s="3"/>
      <c r="K4612" s="5" t="s">
        <v>163</v>
      </c>
      <c r="L4612" s="5">
        <v>1</v>
      </c>
      <c r="M4612" s="5" t="s">
        <v>975</v>
      </c>
      <c r="N4612" s="5">
        <f>VLOOKUP(M4612,[1]ArchetypeScores!E:N,10,FALSE)</f>
        <v>0</v>
      </c>
      <c r="O4612" s="5">
        <f>VLOOKUP(M4612,[1]ArchetypeScores!E:O,11,FALSE)</f>
        <v>0</v>
      </c>
      <c r="P4612" s="5">
        <f>VLOOKUP(M4612,[1]ArchetypeScores!E:P,12,FALSE)</f>
        <v>0</v>
      </c>
      <c r="Q4612" s="2" t="str">
        <f>VLOOKUP(M4612,[1]ArchetypeScores!E:W,19,FALSE)</f>
        <v>Other sector</v>
      </c>
      <c r="R4612" s="2">
        <f>VLOOKUP(M4612,[1]ArchetypeScores!E:I,5,FALSE)</f>
        <v>0</v>
      </c>
      <c r="S4612" s="2">
        <f>VLOOKUP(M4612,[1]ArchetypeScores!E:K,7,FALSE)</f>
        <v>0</v>
      </c>
      <c r="T4612" s="2" t="str">
        <f t="shared" si="74"/>
        <v>Not A&amp;R positive</v>
      </c>
    </row>
    <row r="4613" spans="1:20" x14ac:dyDescent="0.3">
      <c r="A4613" s="2" t="s">
        <v>12184</v>
      </c>
      <c r="B4613" s="3" t="s">
        <v>12264</v>
      </c>
      <c r="C4613" s="3" t="s">
        <v>12265</v>
      </c>
      <c r="D4613" s="4">
        <v>0.18</v>
      </c>
      <c r="E4613" s="5" t="s">
        <v>12187</v>
      </c>
      <c r="F4613" s="4">
        <v>1.8329999999999999E-2</v>
      </c>
      <c r="G4613" s="6">
        <v>49023</v>
      </c>
      <c r="H4613" s="3" t="s">
        <v>12266</v>
      </c>
      <c r="I4613" s="3" t="s">
        <v>12192</v>
      </c>
      <c r="J4613" s="3"/>
      <c r="K4613" s="5" t="s">
        <v>38</v>
      </c>
      <c r="L4613" s="5">
        <v>21</v>
      </c>
      <c r="M4613" s="5" t="s">
        <v>302</v>
      </c>
      <c r="N4613" s="5">
        <f>VLOOKUP(M4613,[1]ArchetypeScores!E:N,10,FALSE)</f>
        <v>0</v>
      </c>
      <c r="O4613" s="5">
        <f>VLOOKUP(M4613,[1]ArchetypeScores!E:O,11,FALSE)</f>
        <v>-1</v>
      </c>
      <c r="P4613" s="5">
        <f>VLOOKUP(M4613,[1]ArchetypeScores!E:P,12,FALSE)</f>
        <v>0</v>
      </c>
      <c r="Q4613" s="2" t="str">
        <f>VLOOKUP(M4613,[1]ArchetypeScores!E:W,19,FALSE)</f>
        <v>Consumer (including agriculture and tourism)</v>
      </c>
      <c r="R4613" s="2">
        <f>VLOOKUP(M4613,[1]ArchetypeScores!E:I,5,FALSE)</f>
        <v>0</v>
      </c>
      <c r="S4613" s="2">
        <f>VLOOKUP(M4613,[1]ArchetypeScores!E:K,7,FALSE)</f>
        <v>0</v>
      </c>
      <c r="T4613" s="2" t="str">
        <f t="shared" si="74"/>
        <v>Not A&amp;R positive</v>
      </c>
    </row>
    <row r="4614" spans="1:20" x14ac:dyDescent="0.3">
      <c r="A4614" s="2" t="s">
        <v>12184</v>
      </c>
      <c r="B4614" s="3" t="s">
        <v>12267</v>
      </c>
      <c r="C4614" s="3" t="s">
        <v>12268</v>
      </c>
      <c r="D4614" s="4">
        <v>0.6</v>
      </c>
      <c r="E4614" s="5" t="s">
        <v>12187</v>
      </c>
      <c r="F4614" s="4">
        <v>5.3670000000000002E-2</v>
      </c>
      <c r="G4614" s="6">
        <v>49133</v>
      </c>
      <c r="H4614" s="3" t="s">
        <v>12269</v>
      </c>
      <c r="I4614" s="3"/>
      <c r="J4614" s="3"/>
      <c r="K4614" s="5" t="s">
        <v>163</v>
      </c>
      <c r="L4614" s="5">
        <v>4</v>
      </c>
      <c r="M4614" s="5" t="s">
        <v>1448</v>
      </c>
      <c r="N4614" s="5">
        <f>VLOOKUP(M4614,[1]ArchetypeScores!E:N,10,FALSE)</f>
        <v>0</v>
      </c>
      <c r="O4614" s="5">
        <f>VLOOKUP(M4614,[1]ArchetypeScores!E:O,11,FALSE)</f>
        <v>0</v>
      </c>
      <c r="P4614" s="5">
        <f>VLOOKUP(M4614,[1]ArchetypeScores!E:P,12,FALSE)</f>
        <v>0</v>
      </c>
      <c r="Q4614" s="2" t="str">
        <f>VLOOKUP(M4614,[1]ArchetypeScores!E:W,19,FALSE)</f>
        <v>Other sector</v>
      </c>
      <c r="R4614" s="2">
        <f>VLOOKUP(M4614,[1]ArchetypeScores!E:I,5,FALSE)</f>
        <v>0</v>
      </c>
      <c r="S4614" s="2">
        <f>VLOOKUP(M4614,[1]ArchetypeScores!E:K,7,FALSE)</f>
        <v>0</v>
      </c>
      <c r="T4614" s="2" t="str">
        <f t="shared" si="74"/>
        <v>Not A&amp;R positive</v>
      </c>
    </row>
    <row r="4615" spans="1:20" x14ac:dyDescent="0.3">
      <c r="A4615" s="2" t="s">
        <v>12184</v>
      </c>
      <c r="B4615" s="3" t="s">
        <v>12270</v>
      </c>
      <c r="C4615" s="3" t="s">
        <v>12271</v>
      </c>
      <c r="D4615" s="4">
        <v>0.3</v>
      </c>
      <c r="E4615" s="5" t="s">
        <v>12187</v>
      </c>
      <c r="F4615" s="4">
        <v>2.9180000000000001E-2</v>
      </c>
      <c r="G4615" s="6">
        <v>49048</v>
      </c>
      <c r="H4615" s="3" t="s">
        <v>12272</v>
      </c>
      <c r="I4615" s="3" t="s">
        <v>12273</v>
      </c>
      <c r="J4615" s="3"/>
      <c r="K4615" s="5" t="s">
        <v>38</v>
      </c>
      <c r="L4615" s="5">
        <v>21</v>
      </c>
      <c r="M4615" s="5" t="s">
        <v>302</v>
      </c>
      <c r="N4615" s="5">
        <f>VLOOKUP(M4615,[1]ArchetypeScores!E:N,10,FALSE)</f>
        <v>0</v>
      </c>
      <c r="O4615" s="5">
        <f>VLOOKUP(M4615,[1]ArchetypeScores!E:O,11,FALSE)</f>
        <v>-1</v>
      </c>
      <c r="P4615" s="5">
        <f>VLOOKUP(M4615,[1]ArchetypeScores!E:P,12,FALSE)</f>
        <v>0</v>
      </c>
      <c r="Q4615" s="2" t="str">
        <f>VLOOKUP(M4615,[1]ArchetypeScores!E:W,19,FALSE)</f>
        <v>Consumer (including agriculture and tourism)</v>
      </c>
      <c r="R4615" s="2">
        <f>VLOOKUP(M4615,[1]ArchetypeScores!E:I,5,FALSE)</f>
        <v>0</v>
      </c>
      <c r="S4615" s="2">
        <f>VLOOKUP(M4615,[1]ArchetypeScores!E:K,7,FALSE)</f>
        <v>0</v>
      </c>
      <c r="T4615" s="2" t="str">
        <f t="shared" si="74"/>
        <v>Not A&amp;R positive</v>
      </c>
    </row>
    <row r="4616" spans="1:20" x14ac:dyDescent="0.3">
      <c r="A4616" s="2" t="s">
        <v>12184</v>
      </c>
      <c r="B4616" s="3" t="s">
        <v>12274</v>
      </c>
      <c r="C4616" s="3" t="s">
        <v>12275</v>
      </c>
      <c r="D4616" s="4">
        <v>1</v>
      </c>
      <c r="E4616" s="5" t="s">
        <v>12187</v>
      </c>
      <c r="F4616" s="4">
        <v>9.5320000000000002E-2</v>
      </c>
      <c r="G4616" s="6">
        <v>49106</v>
      </c>
      <c r="H4616" s="3" t="s">
        <v>12212</v>
      </c>
      <c r="I4616" s="3" t="s">
        <v>12232</v>
      </c>
      <c r="J4616" s="3"/>
      <c r="K4616" s="5" t="s">
        <v>163</v>
      </c>
      <c r="L4616" s="5">
        <v>3</v>
      </c>
      <c r="M4616" s="5" t="s">
        <v>164</v>
      </c>
      <c r="N4616" s="5">
        <f>VLOOKUP(M4616,[1]ArchetypeScores!E:N,10,FALSE)</f>
        <v>0</v>
      </c>
      <c r="O4616" s="5">
        <f>VLOOKUP(M4616,[1]ArchetypeScores!E:O,11,FALSE)</f>
        <v>0</v>
      </c>
      <c r="P4616" s="5">
        <f>VLOOKUP(M4616,[1]ArchetypeScores!E:P,12,FALSE)</f>
        <v>0</v>
      </c>
      <c r="Q4616" s="2" t="str">
        <f>VLOOKUP(M4616,[1]ArchetypeScores!E:W,19,FALSE)</f>
        <v>Education and training</v>
      </c>
      <c r="R4616" s="2">
        <f>VLOOKUP(M4616,[1]ArchetypeScores!E:I,5,FALSE)</f>
        <v>0</v>
      </c>
      <c r="S4616" s="2">
        <f>VLOOKUP(M4616,[1]ArchetypeScores!E:K,7,FALSE)</f>
        <v>0</v>
      </c>
      <c r="T4616" s="2" t="str">
        <f t="shared" si="74"/>
        <v>Not A&amp;R positive</v>
      </c>
    </row>
    <row r="4617" spans="1:20" x14ac:dyDescent="0.3">
      <c r="A4617" s="2" t="s">
        <v>12184</v>
      </c>
      <c r="B4617" s="3" t="s">
        <v>12276</v>
      </c>
      <c r="C4617" s="3" t="s">
        <v>12277</v>
      </c>
      <c r="D4617" s="4">
        <v>0.6</v>
      </c>
      <c r="E4617" s="5" t="s">
        <v>12187</v>
      </c>
      <c r="F4617" s="4">
        <v>6.1089999999999998E-2</v>
      </c>
      <c r="G4617" s="6">
        <v>48996</v>
      </c>
      <c r="H4617" s="3" t="s">
        <v>12278</v>
      </c>
      <c r="I4617" s="3"/>
      <c r="J4617" s="3"/>
      <c r="K4617" s="5" t="s">
        <v>102</v>
      </c>
      <c r="L4617" s="5">
        <v>2</v>
      </c>
      <c r="M4617" s="5" t="s">
        <v>681</v>
      </c>
      <c r="N4617" s="5">
        <f>VLOOKUP(M4617,[1]ArchetypeScores!E:N,10,FALSE)</f>
        <v>0</v>
      </c>
      <c r="O4617" s="5">
        <f>VLOOKUP(M4617,[1]ArchetypeScores!E:O,11,FALSE)</f>
        <v>-1</v>
      </c>
      <c r="P4617" s="5">
        <f>VLOOKUP(M4617,[1]ArchetypeScores!E:P,12,FALSE)</f>
        <v>0</v>
      </c>
      <c r="Q4617" s="2" t="str">
        <f>VLOOKUP(M4617,[1]ArchetypeScores!E:W,19,FALSE)</f>
        <v>Untargeted</v>
      </c>
      <c r="R4617" s="2">
        <f>VLOOKUP(M4617,[1]ArchetypeScores!E:I,5,FALSE)</f>
        <v>0</v>
      </c>
      <c r="S4617" s="2">
        <f>VLOOKUP(M4617,[1]ArchetypeScores!E:K,7,FALSE)</f>
        <v>1</v>
      </c>
      <c r="T4617" s="2" t="str">
        <f t="shared" si="74"/>
        <v>Indirect only</v>
      </c>
    </row>
    <row r="4618" spans="1:20" x14ac:dyDescent="0.3">
      <c r="A4618" s="2" t="s">
        <v>12184</v>
      </c>
      <c r="B4618" s="3" t="s">
        <v>12279</v>
      </c>
      <c r="C4618" s="3" t="s">
        <v>12280</v>
      </c>
      <c r="D4618" s="4">
        <v>0.6</v>
      </c>
      <c r="E4618" s="5" t="s">
        <v>12187</v>
      </c>
      <c r="F4618" s="4">
        <v>5.8189999999999999E-2</v>
      </c>
      <c r="G4618" s="6">
        <v>49062</v>
      </c>
      <c r="H4618" s="3" t="s">
        <v>12281</v>
      </c>
      <c r="I4618" s="3"/>
      <c r="J4618" s="3"/>
      <c r="K4618" s="5" t="s">
        <v>229</v>
      </c>
      <c r="L4618" s="5">
        <v>1</v>
      </c>
      <c r="M4618" s="5" t="s">
        <v>528</v>
      </c>
      <c r="N4618" s="5">
        <f>VLOOKUP(M4618,[1]ArchetypeScores!E:N,10,FALSE)</f>
        <v>1</v>
      </c>
      <c r="O4618" s="5">
        <f>VLOOKUP(M4618,[1]ArchetypeScores!E:O,11,FALSE)</f>
        <v>-2</v>
      </c>
      <c r="P4618" s="5">
        <f>VLOOKUP(M4618,[1]ArchetypeScores!E:P,12,FALSE)</f>
        <v>0</v>
      </c>
      <c r="Q4618" s="2" t="str">
        <f>VLOOKUP(M4618,[1]ArchetypeScores!E:W,19,FALSE)</f>
        <v>Industrials - transportation</v>
      </c>
      <c r="R4618" s="2">
        <f>VLOOKUP(M4618,[1]ArchetypeScores!E:I,5,FALSE)</f>
        <v>0</v>
      </c>
      <c r="S4618" s="2">
        <f>VLOOKUP(M4618,[1]ArchetypeScores!E:K,7,FALSE)</f>
        <v>-1</v>
      </c>
      <c r="T4618" s="2" t="str">
        <f t="shared" si="74"/>
        <v>Not A&amp;R positive</v>
      </c>
    </row>
    <row r="4619" spans="1:20" x14ac:dyDescent="0.3">
      <c r="A4619" s="2" t="s">
        <v>12184</v>
      </c>
      <c r="B4619" s="3" t="s">
        <v>12282</v>
      </c>
      <c r="C4619" s="3" t="s">
        <v>12283</v>
      </c>
      <c r="D4619" s="4"/>
      <c r="E4619" s="5" t="s">
        <v>12187</v>
      </c>
      <c r="F4619" s="4">
        <v>0</v>
      </c>
      <c r="G4619" s="6">
        <v>49142</v>
      </c>
      <c r="H4619" s="3" t="s">
        <v>12231</v>
      </c>
      <c r="I4619" s="3"/>
      <c r="J4619" s="3"/>
      <c r="K4619" s="5" t="s">
        <v>291</v>
      </c>
      <c r="L4619" s="5">
        <v>4</v>
      </c>
      <c r="M4619" s="5" t="s">
        <v>292</v>
      </c>
      <c r="N4619" s="5">
        <f>VLOOKUP(M4619,[1]ArchetypeScores!E:N,10,FALSE)</f>
        <v>1</v>
      </c>
      <c r="O4619" s="5">
        <f>VLOOKUP(M4619,[1]ArchetypeScores!E:O,11,FALSE)</f>
        <v>0</v>
      </c>
      <c r="P4619" s="5">
        <f>VLOOKUP(M4619,[1]ArchetypeScores!E:P,12,FALSE)</f>
        <v>0</v>
      </c>
      <c r="Q4619" s="2" t="str">
        <f>VLOOKUP(M4619,[1]ArchetypeScores!E:W,19,FALSE)</f>
        <v>Education and training</v>
      </c>
      <c r="R4619" s="2">
        <f>VLOOKUP(M4619,[1]ArchetypeScores!E:I,5,FALSE)</f>
        <v>0</v>
      </c>
      <c r="S4619" s="2">
        <f>VLOOKUP(M4619,[1]ArchetypeScores!E:K,7,FALSE)</f>
        <v>0</v>
      </c>
      <c r="T4619" s="2" t="str">
        <f t="shared" si="74"/>
        <v>Not A&amp;R positive</v>
      </c>
    </row>
    <row r="4620" spans="1:20" x14ac:dyDescent="0.3">
      <c r="A4620" s="2" t="s">
        <v>12184</v>
      </c>
      <c r="B4620" s="3" t="s">
        <v>12284</v>
      </c>
      <c r="C4620" s="3" t="s">
        <v>12285</v>
      </c>
      <c r="D4620" s="4">
        <v>0.90600000000000003</v>
      </c>
      <c r="E4620" s="5" t="s">
        <v>12187</v>
      </c>
      <c r="F4620" s="4">
        <v>9.7589999999999996E-2</v>
      </c>
      <c r="G4620" s="6">
        <v>48958</v>
      </c>
      <c r="H4620" s="3" t="s">
        <v>12286</v>
      </c>
      <c r="I4620" s="3"/>
      <c r="J4620" s="3"/>
      <c r="K4620" s="5" t="s">
        <v>154</v>
      </c>
      <c r="L4620" s="5" t="s">
        <v>112</v>
      </c>
      <c r="M4620" s="5" t="s">
        <v>155</v>
      </c>
      <c r="N4620" s="5">
        <f>VLOOKUP(M4620,[1]ArchetypeScores!E:N,10,FALSE)</f>
        <v>1</v>
      </c>
      <c r="O4620" s="5">
        <f>VLOOKUP(M4620,[1]ArchetypeScores!E:O,11,FALSE)</f>
        <v>0</v>
      </c>
      <c r="P4620" s="5">
        <f>VLOOKUP(M4620,[1]ArchetypeScores!E:P,12,FALSE)</f>
        <v>0</v>
      </c>
      <c r="Q4620" s="2" t="str">
        <f>VLOOKUP(M4620,[1]ArchetypeScores!E:W,19,FALSE)</f>
        <v>Education and training</v>
      </c>
      <c r="R4620" s="2">
        <f>VLOOKUP(M4620,[1]ArchetypeScores!E:I,5,FALSE)</f>
        <v>0</v>
      </c>
      <c r="S4620" s="2">
        <f>VLOOKUP(M4620,[1]ArchetypeScores!E:K,7,FALSE)</f>
        <v>1</v>
      </c>
      <c r="T4620" s="2" t="str">
        <f t="shared" si="74"/>
        <v>Indirect only</v>
      </c>
    </row>
    <row r="4621" spans="1:20" x14ac:dyDescent="0.3">
      <c r="A4621" s="2" t="s">
        <v>12184</v>
      </c>
      <c r="B4621" s="3" t="s">
        <v>12287</v>
      </c>
      <c r="C4621" s="3" t="s">
        <v>12288</v>
      </c>
      <c r="D4621" s="4">
        <v>0.02</v>
      </c>
      <c r="E4621" s="5" t="s">
        <v>12187</v>
      </c>
      <c r="F4621" s="4">
        <v>2.0400000000000001E-3</v>
      </c>
      <c r="G4621" s="6">
        <v>49028</v>
      </c>
      <c r="H4621" s="3" t="s">
        <v>12289</v>
      </c>
      <c r="I4621" s="3"/>
      <c r="J4621" s="3"/>
      <c r="K4621" s="5" t="s">
        <v>291</v>
      </c>
      <c r="L4621" s="5">
        <v>2</v>
      </c>
      <c r="M4621" s="5" t="s">
        <v>6203</v>
      </c>
      <c r="N4621" s="5">
        <f>VLOOKUP(M4621,[1]ArchetypeScores!E:N,10,FALSE)</f>
        <v>1</v>
      </c>
      <c r="O4621" s="5">
        <f>VLOOKUP(M4621,[1]ArchetypeScores!E:O,11,FALSE)</f>
        <v>0</v>
      </c>
      <c r="P4621" s="5">
        <f>VLOOKUP(M4621,[1]ArchetypeScores!E:P,12,FALSE)</f>
        <v>0</v>
      </c>
      <c r="Q4621" s="2" t="str">
        <f>VLOOKUP(M4621,[1]ArchetypeScores!E:W,19,FALSE)</f>
        <v>Education and training</v>
      </c>
      <c r="R4621" s="2">
        <f>VLOOKUP(M4621,[1]ArchetypeScores!E:I,5,FALSE)</f>
        <v>1</v>
      </c>
      <c r="S4621" s="2">
        <f>VLOOKUP(M4621,[1]ArchetypeScores!E:K,7,FALSE)</f>
        <v>1</v>
      </c>
      <c r="T4621" s="2" t="str">
        <f t="shared" si="74"/>
        <v>Both</v>
      </c>
    </row>
    <row r="4622" spans="1:20" x14ac:dyDescent="0.3">
      <c r="A4622" s="2" t="s">
        <v>12184</v>
      </c>
      <c r="B4622" s="3" t="s">
        <v>10019</v>
      </c>
      <c r="C4622" s="3" t="s">
        <v>12290</v>
      </c>
      <c r="D4622" s="4">
        <v>0.65</v>
      </c>
      <c r="E4622" s="5" t="s">
        <v>12187</v>
      </c>
      <c r="F4622" s="4">
        <v>6.6180000000000003E-2</v>
      </c>
      <c r="G4622" s="6">
        <v>49001</v>
      </c>
      <c r="H4622" s="3" t="s">
        <v>12291</v>
      </c>
      <c r="I4622" s="3" t="s">
        <v>12192</v>
      </c>
      <c r="J4622" s="3" t="s">
        <v>12292</v>
      </c>
      <c r="K4622" s="5" t="s">
        <v>611</v>
      </c>
      <c r="L4622" s="5">
        <v>6</v>
      </c>
      <c r="M4622" s="5" t="s">
        <v>1228</v>
      </c>
      <c r="N4622" s="5">
        <f>VLOOKUP(M4622,[1]ArchetypeScores!E:N,10,FALSE)</f>
        <v>1</v>
      </c>
      <c r="O4622" s="5">
        <f>VLOOKUP(M4622,[1]ArchetypeScores!E:O,11,FALSE)</f>
        <v>0</v>
      </c>
      <c r="P4622" s="5">
        <f>VLOOKUP(M4622,[1]ArchetypeScores!E:P,12,FALSE)</f>
        <v>0</v>
      </c>
      <c r="Q4622" s="2" t="str">
        <f>VLOOKUP(M4622,[1]ArchetypeScores!E:W,19,FALSE)</f>
        <v>Consumer (including agriculture and tourism)</v>
      </c>
      <c r="R4622" s="2">
        <f>VLOOKUP(M4622,[1]ArchetypeScores!E:I,5,FALSE)</f>
        <v>0</v>
      </c>
      <c r="S4622" s="2">
        <f>VLOOKUP(M4622,[1]ArchetypeScores!E:K,7,FALSE)</f>
        <v>0</v>
      </c>
      <c r="T4622" s="2" t="str">
        <f t="shared" si="74"/>
        <v>Not A&amp;R positive</v>
      </c>
    </row>
    <row r="4623" spans="1:20" x14ac:dyDescent="0.3">
      <c r="A4623" s="2" t="s">
        <v>12184</v>
      </c>
      <c r="B4623" s="3" t="s">
        <v>12293</v>
      </c>
      <c r="C4623" s="3" t="s">
        <v>12294</v>
      </c>
      <c r="D4623" s="4">
        <v>0.62</v>
      </c>
      <c r="E4623" s="5" t="s">
        <v>12187</v>
      </c>
      <c r="F4623" s="4">
        <v>6.3130000000000006E-2</v>
      </c>
      <c r="G4623" s="6">
        <v>49016</v>
      </c>
      <c r="H4623" s="3" t="s">
        <v>12295</v>
      </c>
      <c r="I4623" s="3" t="s">
        <v>12192</v>
      </c>
      <c r="J4623" s="3"/>
      <c r="K4623" s="5" t="s">
        <v>735</v>
      </c>
      <c r="L4623" s="5">
        <v>1</v>
      </c>
      <c r="M4623" s="5" t="s">
        <v>736</v>
      </c>
      <c r="N4623" s="5">
        <f>VLOOKUP(M4623,[1]ArchetypeScores!E:N,10,FALSE)</f>
        <v>1</v>
      </c>
      <c r="O4623" s="5">
        <f>VLOOKUP(M4623,[1]ArchetypeScores!E:O,11,FALSE)</f>
        <v>-2</v>
      </c>
      <c r="P4623" s="5">
        <f>VLOOKUP(M4623,[1]ArchetypeScores!E:P,12,FALSE)</f>
        <v>-2</v>
      </c>
      <c r="Q4623" s="2" t="str">
        <f>VLOOKUP(M4623,[1]ArchetypeScores!E:W,19,FALSE)</f>
        <v>Other sector</v>
      </c>
      <c r="R4623" s="2">
        <f>VLOOKUP(M4623,[1]ArchetypeScores!E:I,5,FALSE)</f>
        <v>0</v>
      </c>
      <c r="S4623" s="2">
        <f>VLOOKUP(M4623,[1]ArchetypeScores!E:K,7,FALSE)</f>
        <v>0</v>
      </c>
      <c r="T4623" s="2" t="str">
        <f t="shared" si="74"/>
        <v>Not A&amp;R positive</v>
      </c>
    </row>
    <row r="4624" spans="1:20" x14ac:dyDescent="0.3">
      <c r="A4624" s="2" t="s">
        <v>12184</v>
      </c>
      <c r="B4624" s="3" t="s">
        <v>12296</v>
      </c>
      <c r="C4624" s="3" t="s">
        <v>12297</v>
      </c>
      <c r="D4624" s="4"/>
      <c r="E4624" s="5" t="s">
        <v>12187</v>
      </c>
      <c r="F4624" s="4">
        <v>0</v>
      </c>
      <c r="G4624" s="6">
        <v>49140</v>
      </c>
      <c r="H4624" s="3" t="s">
        <v>12298</v>
      </c>
      <c r="I4624" s="3"/>
      <c r="J4624" s="3"/>
      <c r="K4624" s="5" t="s">
        <v>84</v>
      </c>
      <c r="L4624" s="5">
        <v>4</v>
      </c>
      <c r="M4624" s="5" t="s">
        <v>849</v>
      </c>
      <c r="N4624" s="5">
        <f>VLOOKUP(M4624,[1]ArchetypeScores!E:N,10,FALSE)</f>
        <v>0</v>
      </c>
      <c r="O4624" s="5">
        <f>VLOOKUP(M4624,[1]ArchetypeScores!E:O,11,FALSE)</f>
        <v>-1</v>
      </c>
      <c r="P4624" s="5">
        <f>VLOOKUP(M4624,[1]ArchetypeScores!E:P,12,FALSE)</f>
        <v>0</v>
      </c>
      <c r="Q4624" s="2" t="str">
        <f>VLOOKUP(M4624,[1]ArchetypeScores!E:W,19,FALSE)</f>
        <v>Untargeted</v>
      </c>
      <c r="R4624" s="2">
        <f>VLOOKUP(M4624,[1]ArchetypeScores!E:I,5,FALSE)</f>
        <v>0</v>
      </c>
      <c r="S4624" s="2">
        <f>VLOOKUP(M4624,[1]ArchetypeScores!E:K,7,FALSE)</f>
        <v>0</v>
      </c>
      <c r="T4624" s="2" t="str">
        <f t="shared" si="74"/>
        <v>Not A&amp;R positive</v>
      </c>
    </row>
    <row r="4625" spans="1:20" x14ac:dyDescent="0.3">
      <c r="A4625" s="2" t="s">
        <v>12184</v>
      </c>
      <c r="B4625" s="3" t="s">
        <v>12299</v>
      </c>
      <c r="C4625" s="3" t="s">
        <v>12300</v>
      </c>
      <c r="D4625" s="4"/>
      <c r="E4625" s="5" t="s">
        <v>12187</v>
      </c>
      <c r="F4625" s="4">
        <v>0</v>
      </c>
      <c r="G4625" s="6">
        <v>49141</v>
      </c>
      <c r="H4625" s="3" t="s">
        <v>12231</v>
      </c>
      <c r="I4625" s="3"/>
      <c r="J4625" s="3"/>
      <c r="K4625" s="5" t="s">
        <v>261</v>
      </c>
      <c r="L4625" s="5">
        <v>2</v>
      </c>
      <c r="M4625" s="5" t="s">
        <v>262</v>
      </c>
      <c r="N4625" s="5">
        <f>VLOOKUP(M4625,[1]ArchetypeScores!E:N,10,FALSE)</f>
        <v>0</v>
      </c>
      <c r="O4625" s="5">
        <f>VLOOKUP(M4625,[1]ArchetypeScores!E:O,11,FALSE)</f>
        <v>-1</v>
      </c>
      <c r="P4625" s="5">
        <f>VLOOKUP(M4625,[1]ArchetypeScores!E:P,12,FALSE)</f>
        <v>0</v>
      </c>
      <c r="Q4625" s="2" t="str">
        <f>VLOOKUP(M4625,[1]ArchetypeScores!E:W,19,FALSE)</f>
        <v>Untargeted</v>
      </c>
      <c r="R4625" s="2">
        <f>VLOOKUP(M4625,[1]ArchetypeScores!E:I,5,FALSE)</f>
        <v>0</v>
      </c>
      <c r="S4625" s="2">
        <f>VLOOKUP(M4625,[1]ArchetypeScores!E:K,7,FALSE)</f>
        <v>0</v>
      </c>
      <c r="T4625" s="2" t="str">
        <f t="shared" si="74"/>
        <v>Not A&amp;R positive</v>
      </c>
    </row>
    <row r="4626" spans="1:20" x14ac:dyDescent="0.3">
      <c r="A4626" s="2" t="s">
        <v>12184</v>
      </c>
      <c r="B4626" s="3" t="s">
        <v>12301</v>
      </c>
      <c r="C4626" s="3" t="s">
        <v>12302</v>
      </c>
      <c r="D4626" s="4">
        <v>0.14000000000000001</v>
      </c>
      <c r="E4626" s="5" t="s">
        <v>12187</v>
      </c>
      <c r="F4626" s="4">
        <v>1.3769999999999999E-2</v>
      </c>
      <c r="G4626" s="6">
        <v>49038</v>
      </c>
      <c r="H4626" s="3" t="s">
        <v>12303</v>
      </c>
      <c r="I4626" s="3"/>
      <c r="J4626" s="3"/>
      <c r="K4626" s="5" t="s">
        <v>154</v>
      </c>
      <c r="L4626" s="5">
        <v>1</v>
      </c>
      <c r="M4626" s="5" t="s">
        <v>188</v>
      </c>
      <c r="N4626" s="5">
        <f>VLOOKUP(M4626,[1]ArchetypeScores!E:N,10,FALSE)</f>
        <v>1</v>
      </c>
      <c r="O4626" s="5">
        <f>VLOOKUP(M4626,[1]ArchetypeScores!E:O,11,FALSE)</f>
        <v>-1</v>
      </c>
      <c r="P4626" s="5">
        <f>VLOOKUP(M4626,[1]ArchetypeScores!E:P,12,FALSE)</f>
        <v>0</v>
      </c>
      <c r="Q4626" s="2" t="str">
        <f>VLOOKUP(M4626,[1]ArchetypeScores!E:W,19,FALSE)</f>
        <v>Education and training</v>
      </c>
      <c r="R4626" s="2">
        <f>VLOOKUP(M4626,[1]ArchetypeScores!E:I,5,FALSE)</f>
        <v>0</v>
      </c>
      <c r="S4626" s="2">
        <f>VLOOKUP(M4626,[1]ArchetypeScores!E:K,7,FALSE)</f>
        <v>1</v>
      </c>
      <c r="T4626" s="2" t="str">
        <f t="shared" si="74"/>
        <v>Indirect only</v>
      </c>
    </row>
    <row r="4627" spans="1:20" x14ac:dyDescent="0.3">
      <c r="A4627" s="2" t="s">
        <v>12184</v>
      </c>
      <c r="B4627" s="3" t="s">
        <v>12304</v>
      </c>
      <c r="C4627" s="3" t="s">
        <v>12305</v>
      </c>
      <c r="D4627" s="4">
        <v>0.14000000000000001</v>
      </c>
      <c r="E4627" s="5" t="s">
        <v>12187</v>
      </c>
      <c r="F4627" s="4">
        <v>1.3769999999999999E-2</v>
      </c>
      <c r="G4627" s="6">
        <v>49044</v>
      </c>
      <c r="H4627" s="3" t="s">
        <v>12306</v>
      </c>
      <c r="I4627" s="3"/>
      <c r="J4627" s="3"/>
      <c r="K4627" s="5" t="s">
        <v>154</v>
      </c>
      <c r="L4627" s="5">
        <v>1</v>
      </c>
      <c r="M4627" s="5" t="s">
        <v>188</v>
      </c>
      <c r="N4627" s="5">
        <f>VLOOKUP(M4627,[1]ArchetypeScores!E:N,10,FALSE)</f>
        <v>1</v>
      </c>
      <c r="O4627" s="5">
        <f>VLOOKUP(M4627,[1]ArchetypeScores!E:O,11,FALSE)</f>
        <v>-1</v>
      </c>
      <c r="P4627" s="5">
        <f>VLOOKUP(M4627,[1]ArchetypeScores!E:P,12,FALSE)</f>
        <v>0</v>
      </c>
      <c r="Q4627" s="2" t="str">
        <f>VLOOKUP(M4627,[1]ArchetypeScores!E:W,19,FALSE)</f>
        <v>Education and training</v>
      </c>
      <c r="R4627" s="2">
        <f>VLOOKUP(M4627,[1]ArchetypeScores!E:I,5,FALSE)</f>
        <v>0</v>
      </c>
      <c r="S4627" s="2">
        <f>VLOOKUP(M4627,[1]ArchetypeScores!E:K,7,FALSE)</f>
        <v>1</v>
      </c>
      <c r="T4627" s="2" t="str">
        <f t="shared" si="74"/>
        <v>Indirect only</v>
      </c>
    </row>
    <row r="4628" spans="1:20" x14ac:dyDescent="0.3">
      <c r="A4628" s="2" t="s">
        <v>12184</v>
      </c>
      <c r="B4628" s="8" t="s">
        <v>12307</v>
      </c>
      <c r="C4628" s="3" t="s">
        <v>12308</v>
      </c>
      <c r="D4628" s="4">
        <v>0.35</v>
      </c>
      <c r="E4628" s="5" t="s">
        <v>12187</v>
      </c>
      <c r="F4628" s="4">
        <v>3.5639999999999998E-2</v>
      </c>
      <c r="G4628" s="6">
        <v>48977</v>
      </c>
      <c r="H4628" s="3" t="s">
        <v>12201</v>
      </c>
      <c r="I4628" s="3" t="s">
        <v>12192</v>
      </c>
      <c r="J4628" s="3"/>
      <c r="K4628" s="5" t="s">
        <v>154</v>
      </c>
      <c r="L4628" s="5">
        <v>4</v>
      </c>
      <c r="M4628" s="5" t="s">
        <v>2047</v>
      </c>
      <c r="N4628" s="5">
        <f>VLOOKUP(M4628,[1]ArchetypeScores!E:N,10,FALSE)</f>
        <v>1</v>
      </c>
      <c r="O4628" s="5">
        <f>VLOOKUP(M4628,[1]ArchetypeScores!E:O,11,FALSE)</f>
        <v>-2</v>
      </c>
      <c r="P4628" s="5">
        <f>VLOOKUP(M4628,[1]ArchetypeScores!E:P,12,FALSE)</f>
        <v>0</v>
      </c>
      <c r="Q4628" s="2" t="str">
        <f>VLOOKUP(M4628,[1]ArchetypeScores!E:W,19,FALSE)</f>
        <v>Education and training</v>
      </c>
      <c r="R4628" s="2">
        <f>VLOOKUP(M4628,[1]ArchetypeScores!E:I,5,FALSE)</f>
        <v>0</v>
      </c>
      <c r="S4628" s="2">
        <f>VLOOKUP(M4628,[1]ArchetypeScores!E:K,7,FALSE)</f>
        <v>0</v>
      </c>
      <c r="T4628" s="2" t="str">
        <f t="shared" si="74"/>
        <v>Not A&amp;R positive</v>
      </c>
    </row>
    <row r="4629" spans="1:20" x14ac:dyDescent="0.3">
      <c r="A4629" s="2" t="s">
        <v>12184</v>
      </c>
      <c r="B4629" s="3" t="s">
        <v>12309</v>
      </c>
      <c r="C4629" s="3" t="s">
        <v>12310</v>
      </c>
      <c r="D4629" s="4">
        <v>0.3</v>
      </c>
      <c r="E4629" s="5" t="s">
        <v>12187</v>
      </c>
      <c r="F4629" s="4">
        <v>3.0550000000000001E-2</v>
      </c>
      <c r="G4629" s="6">
        <v>48976</v>
      </c>
      <c r="H4629" s="3" t="s">
        <v>12201</v>
      </c>
      <c r="I4629" s="3" t="s">
        <v>12192</v>
      </c>
      <c r="J4629" s="3"/>
      <c r="K4629" s="5" t="s">
        <v>154</v>
      </c>
      <c r="L4629" s="5" t="s">
        <v>112</v>
      </c>
      <c r="M4629" s="5" t="s">
        <v>155</v>
      </c>
      <c r="N4629" s="5">
        <f>VLOOKUP(M4629,[1]ArchetypeScores!E:N,10,FALSE)</f>
        <v>1</v>
      </c>
      <c r="O4629" s="5">
        <f>VLOOKUP(M4629,[1]ArchetypeScores!E:O,11,FALSE)</f>
        <v>0</v>
      </c>
      <c r="P4629" s="5">
        <f>VLOOKUP(M4629,[1]ArchetypeScores!E:P,12,FALSE)</f>
        <v>0</v>
      </c>
      <c r="Q4629" s="2" t="str">
        <f>VLOOKUP(M4629,[1]ArchetypeScores!E:W,19,FALSE)</f>
        <v>Education and training</v>
      </c>
      <c r="R4629" s="2">
        <f>VLOOKUP(M4629,[1]ArchetypeScores!E:I,5,FALSE)</f>
        <v>0</v>
      </c>
      <c r="S4629" s="2">
        <f>VLOOKUP(M4629,[1]ArchetypeScores!E:K,7,FALSE)</f>
        <v>1</v>
      </c>
      <c r="T4629" s="2" t="str">
        <f t="shared" si="74"/>
        <v>Indirect only</v>
      </c>
    </row>
    <row r="4630" spans="1:20" x14ac:dyDescent="0.3">
      <c r="A4630" s="2" t="s">
        <v>12184</v>
      </c>
      <c r="B4630" s="3" t="s">
        <v>12311</v>
      </c>
      <c r="C4630" s="3" t="s">
        <v>12312</v>
      </c>
      <c r="D4630" s="4">
        <v>0.02</v>
      </c>
      <c r="E4630" s="5" t="s">
        <v>12187</v>
      </c>
      <c r="F4630" s="4">
        <v>1.89E-3</v>
      </c>
      <c r="G4630" s="6">
        <v>49091</v>
      </c>
      <c r="H4630" s="3" t="s">
        <v>12212</v>
      </c>
      <c r="I4630" s="3" t="s">
        <v>12232</v>
      </c>
      <c r="J4630" s="3"/>
      <c r="K4630" s="5" t="s">
        <v>154</v>
      </c>
      <c r="L4630" s="5" t="s">
        <v>112</v>
      </c>
      <c r="M4630" s="5" t="s">
        <v>155</v>
      </c>
      <c r="N4630" s="5">
        <f>VLOOKUP(M4630,[1]ArchetypeScores!E:N,10,FALSE)</f>
        <v>1</v>
      </c>
      <c r="O4630" s="5">
        <f>VLOOKUP(M4630,[1]ArchetypeScores!E:O,11,FALSE)</f>
        <v>0</v>
      </c>
      <c r="P4630" s="5">
        <f>VLOOKUP(M4630,[1]ArchetypeScores!E:P,12,FALSE)</f>
        <v>0</v>
      </c>
      <c r="Q4630" s="2" t="str">
        <f>VLOOKUP(M4630,[1]ArchetypeScores!E:W,19,FALSE)</f>
        <v>Education and training</v>
      </c>
      <c r="R4630" s="2">
        <f>VLOOKUP(M4630,[1]ArchetypeScores!E:I,5,FALSE)</f>
        <v>0</v>
      </c>
      <c r="S4630" s="2">
        <f>VLOOKUP(M4630,[1]ArchetypeScores!E:K,7,FALSE)</f>
        <v>1</v>
      </c>
      <c r="T4630" s="2" t="str">
        <f t="shared" si="74"/>
        <v>Indirect only</v>
      </c>
    </row>
    <row r="4631" spans="1:20" x14ac:dyDescent="0.3">
      <c r="A4631" s="2" t="s">
        <v>12184</v>
      </c>
      <c r="B4631" s="3" t="s">
        <v>12313</v>
      </c>
      <c r="C4631" s="3" t="s">
        <v>12314</v>
      </c>
      <c r="D4631" s="4">
        <v>0.02</v>
      </c>
      <c r="E4631" s="5" t="s">
        <v>12187</v>
      </c>
      <c r="F4631" s="4">
        <v>2.1700000000000001E-3</v>
      </c>
      <c r="G4631" s="6">
        <v>48932</v>
      </c>
      <c r="H4631" s="3" t="s">
        <v>12315</v>
      </c>
      <c r="I4631" s="3" t="s">
        <v>12316</v>
      </c>
      <c r="J4631" s="3"/>
      <c r="K4631" s="5" t="s">
        <v>154</v>
      </c>
      <c r="L4631" s="5">
        <v>2</v>
      </c>
      <c r="M4631" s="5" t="s">
        <v>255</v>
      </c>
      <c r="N4631" s="5">
        <f>VLOOKUP(M4631,[1]ArchetypeScores!E:N,10,FALSE)</f>
        <v>1</v>
      </c>
      <c r="O4631" s="5">
        <f>VLOOKUP(M4631,[1]ArchetypeScores!E:O,11,FALSE)</f>
        <v>0</v>
      </c>
      <c r="P4631" s="5">
        <f>VLOOKUP(M4631,[1]ArchetypeScores!E:P,12,FALSE)</f>
        <v>0</v>
      </c>
      <c r="Q4631" s="2" t="str">
        <f>VLOOKUP(M4631,[1]ArchetypeScores!E:W,19,FALSE)</f>
        <v>Education and training</v>
      </c>
      <c r="R4631" s="2">
        <f>VLOOKUP(M4631,[1]ArchetypeScores!E:I,5,FALSE)</f>
        <v>0</v>
      </c>
      <c r="S4631" s="2">
        <f>VLOOKUP(M4631,[1]ArchetypeScores!E:K,7,FALSE)</f>
        <v>1</v>
      </c>
      <c r="T4631" s="2" t="str">
        <f t="shared" si="74"/>
        <v>Indirect only</v>
      </c>
    </row>
    <row r="4632" spans="1:20" x14ac:dyDescent="0.3">
      <c r="A4632" s="2" t="s">
        <v>12184</v>
      </c>
      <c r="B4632" s="3" t="s">
        <v>12313</v>
      </c>
      <c r="C4632" s="3" t="s">
        <v>12317</v>
      </c>
      <c r="D4632" s="4">
        <v>0.02</v>
      </c>
      <c r="E4632" s="5" t="s">
        <v>12187</v>
      </c>
      <c r="F4632" s="4">
        <v>2.14E-3</v>
      </c>
      <c r="G4632" s="6">
        <v>48931</v>
      </c>
      <c r="H4632" s="3" t="s">
        <v>12315</v>
      </c>
      <c r="I4632" s="3" t="s">
        <v>12316</v>
      </c>
      <c r="J4632" s="3"/>
      <c r="K4632" s="5" t="s">
        <v>154</v>
      </c>
      <c r="L4632" s="5" t="s">
        <v>112</v>
      </c>
      <c r="M4632" s="5" t="s">
        <v>155</v>
      </c>
      <c r="N4632" s="5">
        <f>VLOOKUP(M4632,[1]ArchetypeScores!E:N,10,FALSE)</f>
        <v>1</v>
      </c>
      <c r="O4632" s="5">
        <f>VLOOKUP(M4632,[1]ArchetypeScores!E:O,11,FALSE)</f>
        <v>0</v>
      </c>
      <c r="P4632" s="5">
        <f>VLOOKUP(M4632,[1]ArchetypeScores!E:P,12,FALSE)</f>
        <v>0</v>
      </c>
      <c r="Q4632" s="2" t="str">
        <f>VLOOKUP(M4632,[1]ArchetypeScores!E:W,19,FALSE)</f>
        <v>Education and training</v>
      </c>
      <c r="R4632" s="2">
        <f>VLOOKUP(M4632,[1]ArchetypeScores!E:I,5,FALSE)</f>
        <v>0</v>
      </c>
      <c r="S4632" s="2">
        <f>VLOOKUP(M4632,[1]ArchetypeScores!E:K,7,FALSE)</f>
        <v>1</v>
      </c>
      <c r="T4632" s="2" t="str">
        <f t="shared" si="74"/>
        <v>Indirect only</v>
      </c>
    </row>
    <row r="4633" spans="1:20" x14ac:dyDescent="0.3">
      <c r="A4633" s="2" t="s">
        <v>12184</v>
      </c>
      <c r="B4633" s="3" t="s">
        <v>12318</v>
      </c>
      <c r="C4633" s="3" t="s">
        <v>12319</v>
      </c>
      <c r="D4633" s="4">
        <v>2.5</v>
      </c>
      <c r="E4633" s="5" t="s">
        <v>12187</v>
      </c>
      <c r="F4633" s="4">
        <v>0.26889000000000002</v>
      </c>
      <c r="G4633" s="6">
        <v>48943</v>
      </c>
      <c r="H4633" s="3" t="s">
        <v>12320</v>
      </c>
      <c r="I4633" s="3" t="s">
        <v>12321</v>
      </c>
      <c r="J4633" s="3" t="s">
        <v>12322</v>
      </c>
      <c r="K4633" s="5" t="s">
        <v>154</v>
      </c>
      <c r="L4633" s="5" t="s">
        <v>112</v>
      </c>
      <c r="M4633" s="5" t="s">
        <v>155</v>
      </c>
      <c r="N4633" s="5">
        <f>VLOOKUP(M4633,[1]ArchetypeScores!E:N,10,FALSE)</f>
        <v>1</v>
      </c>
      <c r="O4633" s="5">
        <f>VLOOKUP(M4633,[1]ArchetypeScores!E:O,11,FALSE)</f>
        <v>0</v>
      </c>
      <c r="P4633" s="5">
        <f>VLOOKUP(M4633,[1]ArchetypeScores!E:P,12,FALSE)</f>
        <v>0</v>
      </c>
      <c r="Q4633" s="2" t="str">
        <f>VLOOKUP(M4633,[1]ArchetypeScores!E:W,19,FALSE)</f>
        <v>Education and training</v>
      </c>
      <c r="R4633" s="2">
        <f>VLOOKUP(M4633,[1]ArchetypeScores!E:I,5,FALSE)</f>
        <v>0</v>
      </c>
      <c r="S4633" s="2">
        <f>VLOOKUP(M4633,[1]ArchetypeScores!E:K,7,FALSE)</f>
        <v>1</v>
      </c>
      <c r="T4633" s="2" t="str">
        <f t="shared" si="74"/>
        <v>Indirect only</v>
      </c>
    </row>
    <row r="4634" spans="1:20" x14ac:dyDescent="0.3">
      <c r="A4634" s="2" t="s">
        <v>12184</v>
      </c>
      <c r="B4634" s="3" t="s">
        <v>12323</v>
      </c>
      <c r="C4634" s="3" t="s">
        <v>12324</v>
      </c>
      <c r="D4634" s="4">
        <v>8.1999999999999993</v>
      </c>
      <c r="E4634" s="5" t="s">
        <v>12187</v>
      </c>
      <c r="F4634" s="4">
        <v>0.78166000000000002</v>
      </c>
      <c r="G4634" s="6">
        <v>49111</v>
      </c>
      <c r="H4634" s="3" t="s">
        <v>12325</v>
      </c>
      <c r="I4634" s="3" t="s">
        <v>12232</v>
      </c>
      <c r="J4634" s="3"/>
      <c r="K4634" s="5" t="s">
        <v>1072</v>
      </c>
      <c r="L4634" s="5">
        <v>1</v>
      </c>
      <c r="M4634" s="5" t="s">
        <v>1922</v>
      </c>
      <c r="N4634" s="5">
        <f>VLOOKUP(M4634,[1]ArchetypeScores!E:N,10,FALSE)</f>
        <v>0</v>
      </c>
      <c r="O4634" s="5">
        <f>VLOOKUP(M4634,[1]ArchetypeScores!E:O,11,FALSE)</f>
        <v>-1</v>
      </c>
      <c r="P4634" s="5">
        <f>VLOOKUP(M4634,[1]ArchetypeScores!E:P,12,FALSE)</f>
        <v>0</v>
      </c>
      <c r="Q4634" s="2" t="str">
        <f>VLOOKUP(M4634,[1]ArchetypeScores!E:W,19,FALSE)</f>
        <v>Untargeted</v>
      </c>
      <c r="R4634" s="2">
        <f>VLOOKUP(M4634,[1]ArchetypeScores!E:I,5,FALSE)</f>
        <v>0</v>
      </c>
      <c r="S4634" s="2">
        <f>VLOOKUP(M4634,[1]ArchetypeScores!E:K,7,FALSE)</f>
        <v>0</v>
      </c>
      <c r="T4634" s="2" t="str">
        <f t="shared" si="74"/>
        <v>Not A&amp;R positive</v>
      </c>
    </row>
    <row r="4635" spans="1:20" x14ac:dyDescent="0.3">
      <c r="A4635" s="2" t="s">
        <v>12184</v>
      </c>
      <c r="B4635" s="3" t="s">
        <v>12326</v>
      </c>
      <c r="C4635" s="3" t="s">
        <v>12327</v>
      </c>
      <c r="D4635" s="4">
        <v>5.3999999999999999E-2</v>
      </c>
      <c r="E4635" s="5" t="s">
        <v>12187</v>
      </c>
      <c r="F4635" s="4">
        <v>5.4999999999999997E-3</v>
      </c>
      <c r="G4635" s="6">
        <v>48969</v>
      </c>
      <c r="H4635" s="3" t="s">
        <v>12328</v>
      </c>
      <c r="I4635" s="3" t="s">
        <v>12192</v>
      </c>
      <c r="J4635" s="3"/>
      <c r="K4635" s="5" t="s">
        <v>38</v>
      </c>
      <c r="L4635" s="5">
        <v>17</v>
      </c>
      <c r="M4635" s="5" t="s">
        <v>634</v>
      </c>
      <c r="N4635" s="5">
        <f>VLOOKUP(M4635,[1]ArchetypeScores!E:N,10,FALSE)</f>
        <v>0</v>
      </c>
      <c r="O4635" s="5">
        <f>VLOOKUP(M4635,[1]ArchetypeScores!E:O,11,FALSE)</f>
        <v>-2</v>
      </c>
      <c r="P4635" s="5">
        <f>VLOOKUP(M4635,[1]ArchetypeScores!E:P,12,FALSE)</f>
        <v>-1</v>
      </c>
      <c r="Q4635" s="2" t="str">
        <f>VLOOKUP(M4635,[1]ArchetypeScores!E:W,19,FALSE)</f>
        <v>Energy and water</v>
      </c>
      <c r="R4635" s="2">
        <f>VLOOKUP(M4635,[1]ArchetypeScores!E:I,5,FALSE)</f>
        <v>0</v>
      </c>
      <c r="S4635" s="2">
        <f>VLOOKUP(M4635,[1]ArchetypeScores!E:K,7,FALSE)</f>
        <v>0</v>
      </c>
      <c r="T4635" s="2" t="str">
        <f t="shared" si="74"/>
        <v>Not A&amp;R positive</v>
      </c>
    </row>
    <row r="4636" spans="1:20" x14ac:dyDescent="0.3">
      <c r="A4636" s="2" t="s">
        <v>12184</v>
      </c>
      <c r="B4636" s="3" t="s">
        <v>12329</v>
      </c>
      <c r="C4636" s="3" t="s">
        <v>12330</v>
      </c>
      <c r="D4636" s="4">
        <v>2</v>
      </c>
      <c r="E4636" s="5" t="s">
        <v>12187</v>
      </c>
      <c r="F4636" s="4">
        <v>0.20363000000000001</v>
      </c>
      <c r="G4636" s="6">
        <v>48980</v>
      </c>
      <c r="H4636" s="3" t="s">
        <v>12328</v>
      </c>
      <c r="I4636" s="3" t="s">
        <v>12236</v>
      </c>
      <c r="J4636" s="3"/>
      <c r="K4636" s="5" t="s">
        <v>477</v>
      </c>
      <c r="L4636" s="5">
        <v>1</v>
      </c>
      <c r="M4636" s="5" t="s">
        <v>750</v>
      </c>
      <c r="N4636" s="5">
        <f>VLOOKUP(M4636,[1]ArchetypeScores!E:N,10,FALSE)</f>
        <v>1</v>
      </c>
      <c r="O4636" s="5">
        <f>VLOOKUP(M4636,[1]ArchetypeScores!E:O,11,FALSE)</f>
        <v>-2</v>
      </c>
      <c r="P4636" s="5">
        <f>VLOOKUP(M4636,[1]ArchetypeScores!E:P,12,FALSE)</f>
        <v>2</v>
      </c>
      <c r="Q4636" s="2" t="str">
        <f>VLOOKUP(M4636,[1]ArchetypeScores!E:W,19,FALSE)</f>
        <v>Energy and water</v>
      </c>
      <c r="R4636" s="2">
        <f>VLOOKUP(M4636,[1]ArchetypeScores!E:I,5,FALSE)</f>
        <v>0</v>
      </c>
      <c r="S4636" s="2">
        <f>VLOOKUP(M4636,[1]ArchetypeScores!E:K,7,FALSE)</f>
        <v>0</v>
      </c>
      <c r="T4636" s="2" t="str">
        <f t="shared" si="74"/>
        <v>Not A&amp;R positive</v>
      </c>
    </row>
    <row r="4637" spans="1:20" x14ac:dyDescent="0.3">
      <c r="A4637" s="2" t="s">
        <v>12184</v>
      </c>
      <c r="B4637" s="3" t="s">
        <v>12331</v>
      </c>
      <c r="C4637" s="3" t="s">
        <v>12332</v>
      </c>
      <c r="D4637" s="4">
        <v>0.185</v>
      </c>
      <c r="E4637" s="5" t="s">
        <v>12187</v>
      </c>
      <c r="F4637" s="4">
        <v>1.7770000000000001E-2</v>
      </c>
      <c r="G4637" s="6">
        <v>49061</v>
      </c>
      <c r="H4637" s="3" t="s">
        <v>12228</v>
      </c>
      <c r="I4637" s="3"/>
      <c r="J4637" s="3"/>
      <c r="K4637" s="5" t="s">
        <v>1097</v>
      </c>
      <c r="L4637" s="5" t="s">
        <v>112</v>
      </c>
      <c r="M4637" s="5" t="s">
        <v>1586</v>
      </c>
      <c r="N4637" s="5">
        <f>VLOOKUP(M4637,[1]ArchetypeScores!E:N,10,FALSE)</f>
        <v>1</v>
      </c>
      <c r="O4637" s="5">
        <f>VLOOKUP(M4637,[1]ArchetypeScores!E:O,11,FALSE)</f>
        <v>0</v>
      </c>
      <c r="P4637" s="5">
        <f>VLOOKUP(M4637,[1]ArchetypeScores!E:P,12,FALSE)</f>
        <v>2</v>
      </c>
      <c r="Q4637" s="2" t="str">
        <f>VLOOKUP(M4637,[1]ArchetypeScores!E:W,19,FALSE)</f>
        <v>Untargeted</v>
      </c>
      <c r="R4637" s="2">
        <f>VLOOKUP(M4637,[1]ArchetypeScores!E:I,5,FALSE)</f>
        <v>0</v>
      </c>
      <c r="S4637" s="2">
        <f>VLOOKUP(M4637,[1]ArchetypeScores!E:K,7,FALSE)</f>
        <v>0</v>
      </c>
      <c r="T4637" s="2" t="str">
        <f t="shared" si="74"/>
        <v>Not A&amp;R positive</v>
      </c>
    </row>
    <row r="4638" spans="1:20" x14ac:dyDescent="0.3">
      <c r="A4638" s="2" t="s">
        <v>12184</v>
      </c>
      <c r="B4638" s="3" t="s">
        <v>12333</v>
      </c>
      <c r="C4638" s="3" t="s">
        <v>12334</v>
      </c>
      <c r="D4638" s="4">
        <v>0.1</v>
      </c>
      <c r="E4638" s="5" t="s">
        <v>12187</v>
      </c>
      <c r="F4638" s="4">
        <v>9.4299999999999991E-3</v>
      </c>
      <c r="G4638" s="6">
        <v>49085</v>
      </c>
      <c r="H4638" s="3" t="s">
        <v>12258</v>
      </c>
      <c r="I4638" s="3" t="s">
        <v>12213</v>
      </c>
      <c r="J4638" s="3"/>
      <c r="K4638" s="5" t="s">
        <v>1072</v>
      </c>
      <c r="L4638" s="5">
        <v>1</v>
      </c>
      <c r="M4638" s="5" t="s">
        <v>1922</v>
      </c>
      <c r="N4638" s="5">
        <f>VLOOKUP(M4638,[1]ArchetypeScores!E:N,10,FALSE)</f>
        <v>0</v>
      </c>
      <c r="O4638" s="5">
        <f>VLOOKUP(M4638,[1]ArchetypeScores!E:O,11,FALSE)</f>
        <v>-1</v>
      </c>
      <c r="P4638" s="5">
        <f>VLOOKUP(M4638,[1]ArchetypeScores!E:P,12,FALSE)</f>
        <v>0</v>
      </c>
      <c r="Q4638" s="2" t="str">
        <f>VLOOKUP(M4638,[1]ArchetypeScores!E:W,19,FALSE)</f>
        <v>Untargeted</v>
      </c>
      <c r="R4638" s="2">
        <f>VLOOKUP(M4638,[1]ArchetypeScores!E:I,5,FALSE)</f>
        <v>0</v>
      </c>
      <c r="S4638" s="2">
        <f>VLOOKUP(M4638,[1]ArchetypeScores!E:K,7,FALSE)</f>
        <v>0</v>
      </c>
      <c r="T4638" s="2" t="str">
        <f t="shared" si="74"/>
        <v>Not A&amp;R positive</v>
      </c>
    </row>
    <row r="4639" spans="1:20" x14ac:dyDescent="0.3">
      <c r="A4639" s="2" t="s">
        <v>12184</v>
      </c>
      <c r="B4639" s="3" t="s">
        <v>12335</v>
      </c>
      <c r="C4639" s="3" t="s">
        <v>12336</v>
      </c>
      <c r="D4639" s="4">
        <v>0.3</v>
      </c>
      <c r="E4639" s="5" t="s">
        <v>12187</v>
      </c>
      <c r="F4639" s="4">
        <v>2.9499999999999998E-2</v>
      </c>
      <c r="G4639" s="6">
        <v>49037</v>
      </c>
      <c r="H4639" s="3" t="s">
        <v>12337</v>
      </c>
      <c r="I4639" s="3"/>
      <c r="J4639" s="3"/>
      <c r="K4639" s="5" t="s">
        <v>163</v>
      </c>
      <c r="L4639" s="5">
        <v>1</v>
      </c>
      <c r="M4639" s="5" t="s">
        <v>975</v>
      </c>
      <c r="N4639" s="5">
        <f>VLOOKUP(M4639,[1]ArchetypeScores!E:N,10,FALSE)</f>
        <v>0</v>
      </c>
      <c r="O4639" s="5">
        <f>VLOOKUP(M4639,[1]ArchetypeScores!E:O,11,FALSE)</f>
        <v>0</v>
      </c>
      <c r="P4639" s="5">
        <f>VLOOKUP(M4639,[1]ArchetypeScores!E:P,12,FALSE)</f>
        <v>0</v>
      </c>
      <c r="Q4639" s="2" t="str">
        <f>VLOOKUP(M4639,[1]ArchetypeScores!E:W,19,FALSE)</f>
        <v>Other sector</v>
      </c>
      <c r="R4639" s="2">
        <f>VLOOKUP(M4639,[1]ArchetypeScores!E:I,5,FALSE)</f>
        <v>0</v>
      </c>
      <c r="S4639" s="2">
        <f>VLOOKUP(M4639,[1]ArchetypeScores!E:K,7,FALSE)</f>
        <v>0</v>
      </c>
      <c r="T4639" s="2" t="str">
        <f t="shared" si="74"/>
        <v>Not A&amp;R positive</v>
      </c>
    </row>
    <row r="4640" spans="1:20" x14ac:dyDescent="0.3">
      <c r="A4640" s="2" t="s">
        <v>12184</v>
      </c>
      <c r="B4640" s="3" t="s">
        <v>12338</v>
      </c>
      <c r="C4640" s="3" t="s">
        <v>12339</v>
      </c>
      <c r="D4640" s="4">
        <v>0.4</v>
      </c>
      <c r="E4640" s="5" t="s">
        <v>12187</v>
      </c>
      <c r="F4640" s="4">
        <v>3.9329999999999997E-2</v>
      </c>
      <c r="G4640" s="6">
        <v>49036</v>
      </c>
      <c r="H4640" s="3" t="s">
        <v>12340</v>
      </c>
      <c r="I4640" s="3"/>
      <c r="J4640" s="3"/>
      <c r="K4640" s="5" t="s">
        <v>163</v>
      </c>
      <c r="L4640" s="5">
        <v>4</v>
      </c>
      <c r="M4640" s="5" t="s">
        <v>1448</v>
      </c>
      <c r="N4640" s="5">
        <f>VLOOKUP(M4640,[1]ArchetypeScores!E:N,10,FALSE)</f>
        <v>0</v>
      </c>
      <c r="O4640" s="5">
        <f>VLOOKUP(M4640,[1]ArchetypeScores!E:O,11,FALSE)</f>
        <v>0</v>
      </c>
      <c r="P4640" s="5">
        <f>VLOOKUP(M4640,[1]ArchetypeScores!E:P,12,FALSE)</f>
        <v>0</v>
      </c>
      <c r="Q4640" s="2" t="str">
        <f>VLOOKUP(M4640,[1]ArchetypeScores!E:W,19,FALSE)</f>
        <v>Other sector</v>
      </c>
      <c r="R4640" s="2">
        <f>VLOOKUP(M4640,[1]ArchetypeScores!E:I,5,FALSE)</f>
        <v>0</v>
      </c>
      <c r="S4640" s="2">
        <f>VLOOKUP(M4640,[1]ArchetypeScores!E:K,7,FALSE)</f>
        <v>0</v>
      </c>
      <c r="T4640" s="2" t="str">
        <f t="shared" si="74"/>
        <v>Not A&amp;R positive</v>
      </c>
    </row>
    <row r="4641" spans="1:20" x14ac:dyDescent="0.3">
      <c r="A4641" s="2" t="s">
        <v>12184</v>
      </c>
      <c r="B4641" s="7" t="s">
        <v>12341</v>
      </c>
      <c r="C4641" s="3" t="s">
        <v>12342</v>
      </c>
      <c r="D4641" s="4"/>
      <c r="E4641" s="5" t="s">
        <v>12187</v>
      </c>
      <c r="F4641" s="4">
        <v>0</v>
      </c>
      <c r="G4641" s="6">
        <v>49082</v>
      </c>
      <c r="H4641" s="3" t="s">
        <v>12343</v>
      </c>
      <c r="I4641" s="3"/>
      <c r="J4641" s="3"/>
      <c r="K4641" s="5" t="s">
        <v>38</v>
      </c>
      <c r="L4641" s="5">
        <v>1</v>
      </c>
      <c r="M4641" s="5" t="s">
        <v>43</v>
      </c>
      <c r="N4641" s="5">
        <f>VLOOKUP(M4641,[1]ArchetypeScores!E:N,10,FALSE)</f>
        <v>0</v>
      </c>
      <c r="O4641" s="5">
        <f>VLOOKUP(M4641,[1]ArchetypeScores!E:O,11,FALSE)</f>
        <v>-1</v>
      </c>
      <c r="P4641" s="5">
        <f>VLOOKUP(M4641,[1]ArchetypeScores!E:P,12,FALSE)</f>
        <v>0</v>
      </c>
      <c r="Q4641" s="2" t="str">
        <f>VLOOKUP(M4641,[1]ArchetypeScores!E:W,19,FALSE)</f>
        <v>Consumer (including agriculture and tourism)</v>
      </c>
      <c r="R4641" s="2">
        <f>VLOOKUP(M4641,[1]ArchetypeScores!E:I,5,FALSE)</f>
        <v>0</v>
      </c>
      <c r="S4641" s="2">
        <f>VLOOKUP(M4641,[1]ArchetypeScores!E:K,7,FALSE)</f>
        <v>0</v>
      </c>
      <c r="T4641" s="2" t="str">
        <f t="shared" si="74"/>
        <v>Not A&amp;R positive</v>
      </c>
    </row>
    <row r="4642" spans="1:20" x14ac:dyDescent="0.3">
      <c r="A4642" s="2" t="s">
        <v>12184</v>
      </c>
      <c r="B4642" s="3" t="s">
        <v>12344</v>
      </c>
      <c r="C4642" s="3" t="s">
        <v>12345</v>
      </c>
      <c r="D4642" s="4"/>
      <c r="E4642" s="5" t="s">
        <v>12187</v>
      </c>
      <c r="F4642" s="4">
        <v>0</v>
      </c>
      <c r="G4642" s="6">
        <v>49086</v>
      </c>
      <c r="H4642" s="3" t="s">
        <v>12258</v>
      </c>
      <c r="I4642" s="3" t="s">
        <v>12213</v>
      </c>
      <c r="J4642" s="3"/>
      <c r="K4642" s="5" t="s">
        <v>57</v>
      </c>
      <c r="L4642" s="5">
        <v>29</v>
      </c>
      <c r="M4642" s="5" t="s">
        <v>58</v>
      </c>
      <c r="N4642" s="5">
        <f>VLOOKUP(M4642,[1]ArchetypeScores!E:N,10,FALSE)</f>
        <v>0</v>
      </c>
      <c r="O4642" s="5">
        <f>VLOOKUP(M4642,[1]ArchetypeScores!E:O,11,FALSE)</f>
        <v>-1</v>
      </c>
      <c r="P4642" s="5">
        <f>VLOOKUP(M4642,[1]ArchetypeScores!E:P,12,FALSE)</f>
        <v>0</v>
      </c>
      <c r="Q4642" s="2" t="str">
        <f>VLOOKUP(M4642,[1]ArchetypeScores!E:W,19,FALSE)</f>
        <v>Untargeted</v>
      </c>
      <c r="R4642" s="2">
        <f>VLOOKUP(M4642,[1]ArchetypeScores!E:I,5,FALSE)</f>
        <v>0</v>
      </c>
      <c r="S4642" s="2">
        <f>VLOOKUP(M4642,[1]ArchetypeScores!E:K,7,FALSE)</f>
        <v>0</v>
      </c>
      <c r="T4642" s="2" t="str">
        <f t="shared" si="74"/>
        <v>Not A&amp;R positive</v>
      </c>
    </row>
    <row r="4643" spans="1:20" x14ac:dyDescent="0.3">
      <c r="A4643" s="2" t="s">
        <v>12184</v>
      </c>
      <c r="B4643" s="3" t="s">
        <v>12346</v>
      </c>
      <c r="C4643" s="3" t="s">
        <v>12347</v>
      </c>
      <c r="D4643" s="4">
        <v>0.02</v>
      </c>
      <c r="E4643" s="5" t="s">
        <v>12187</v>
      </c>
      <c r="F4643" s="4">
        <v>2.0400000000000001E-3</v>
      </c>
      <c r="G4643" s="6">
        <v>48989</v>
      </c>
      <c r="H4643" s="3" t="s">
        <v>12328</v>
      </c>
      <c r="I4643" s="3" t="s">
        <v>12236</v>
      </c>
      <c r="J4643" s="3"/>
      <c r="K4643" s="5" t="s">
        <v>570</v>
      </c>
      <c r="L4643" s="5" t="s">
        <v>112</v>
      </c>
      <c r="M4643" s="5" t="s">
        <v>571</v>
      </c>
      <c r="N4643" s="5">
        <f>VLOOKUP(M4643,[1]ArchetypeScores!E:N,10,FALSE)</f>
        <v>1</v>
      </c>
      <c r="O4643" s="5">
        <f>VLOOKUP(M4643,[1]ArchetypeScores!E:O,11,FALSE)</f>
        <v>-2</v>
      </c>
      <c r="P4643" s="5">
        <f>VLOOKUP(M4643,[1]ArchetypeScores!E:P,12,FALSE)</f>
        <v>-2</v>
      </c>
      <c r="Q4643" s="2" t="str">
        <f>VLOOKUP(M4643,[1]ArchetypeScores!E:W,19,FALSE)</f>
        <v>Energy and water</v>
      </c>
      <c r="R4643" s="2">
        <f>VLOOKUP(M4643,[1]ArchetypeScores!E:I,5,FALSE)</f>
        <v>0</v>
      </c>
      <c r="S4643" s="2">
        <f>VLOOKUP(M4643,[1]ArchetypeScores!E:K,7,FALSE)</f>
        <v>-1</v>
      </c>
      <c r="T4643" s="2" t="str">
        <f t="shared" si="74"/>
        <v>Not A&amp;R positive</v>
      </c>
    </row>
    <row r="4644" spans="1:20" x14ac:dyDescent="0.3">
      <c r="A4644" s="2" t="s">
        <v>12184</v>
      </c>
      <c r="B4644" s="3" t="s">
        <v>12348</v>
      </c>
      <c r="C4644" s="3" t="s">
        <v>12349</v>
      </c>
      <c r="D4644" s="4">
        <v>0.9</v>
      </c>
      <c r="E4644" s="5" t="s">
        <v>12187</v>
      </c>
      <c r="F4644" s="4">
        <v>0.10099</v>
      </c>
      <c r="G4644" s="6">
        <v>48947</v>
      </c>
      <c r="H4644" s="3" t="s">
        <v>12350</v>
      </c>
      <c r="I4644" s="3"/>
      <c r="J4644" s="3"/>
      <c r="K4644" s="5" t="s">
        <v>163</v>
      </c>
      <c r="L4644" s="5">
        <v>1</v>
      </c>
      <c r="M4644" s="5" t="s">
        <v>975</v>
      </c>
      <c r="N4644" s="5">
        <f>VLOOKUP(M4644,[1]ArchetypeScores!E:N,10,FALSE)</f>
        <v>0</v>
      </c>
      <c r="O4644" s="5">
        <f>VLOOKUP(M4644,[1]ArchetypeScores!E:O,11,FALSE)</f>
        <v>0</v>
      </c>
      <c r="P4644" s="5">
        <f>VLOOKUP(M4644,[1]ArchetypeScores!E:P,12,FALSE)</f>
        <v>0</v>
      </c>
      <c r="Q4644" s="2" t="str">
        <f>VLOOKUP(M4644,[1]ArchetypeScores!E:W,19,FALSE)</f>
        <v>Other sector</v>
      </c>
      <c r="R4644" s="2">
        <f>VLOOKUP(M4644,[1]ArchetypeScores!E:I,5,FALSE)</f>
        <v>0</v>
      </c>
      <c r="S4644" s="2">
        <f>VLOOKUP(M4644,[1]ArchetypeScores!E:K,7,FALSE)</f>
        <v>0</v>
      </c>
      <c r="T4644" s="2" t="str">
        <f t="shared" si="74"/>
        <v>Not A&amp;R positive</v>
      </c>
    </row>
    <row r="4645" spans="1:20" x14ac:dyDescent="0.3">
      <c r="A4645" s="2" t="s">
        <v>12184</v>
      </c>
      <c r="B4645" s="8" t="s">
        <v>12351</v>
      </c>
      <c r="C4645" s="3" t="s">
        <v>12352</v>
      </c>
      <c r="D4645" s="4">
        <v>1</v>
      </c>
      <c r="E4645" s="5" t="s">
        <v>12187</v>
      </c>
      <c r="F4645" s="4">
        <v>0.11226999999999999</v>
      </c>
      <c r="G4645" s="6">
        <v>48946</v>
      </c>
      <c r="H4645" s="3" t="s">
        <v>12353</v>
      </c>
      <c r="I4645" s="3"/>
      <c r="J4645" s="3"/>
      <c r="K4645" s="5" t="s">
        <v>57</v>
      </c>
      <c r="L4645" s="5">
        <v>17</v>
      </c>
      <c r="M4645" s="5" t="s">
        <v>210</v>
      </c>
      <c r="N4645" s="5">
        <f>VLOOKUP(M4645,[1]ArchetypeScores!E:N,10,FALSE)</f>
        <v>0</v>
      </c>
      <c r="O4645" s="5">
        <f>VLOOKUP(M4645,[1]ArchetypeScores!E:O,11,FALSE)</f>
        <v>-1</v>
      </c>
      <c r="P4645" s="5">
        <f>VLOOKUP(M4645,[1]ArchetypeScores!E:P,12,FALSE)</f>
        <v>0</v>
      </c>
      <c r="Q4645" s="2" t="str">
        <f>VLOOKUP(M4645,[1]ArchetypeScores!E:W,19,FALSE)</f>
        <v>Consumer (including agriculture and tourism)</v>
      </c>
      <c r="R4645" s="2">
        <f>VLOOKUP(M4645,[1]ArchetypeScores!E:I,5,FALSE)</f>
        <v>0</v>
      </c>
      <c r="S4645" s="2">
        <f>VLOOKUP(M4645,[1]ArchetypeScores!E:K,7,FALSE)</f>
        <v>0</v>
      </c>
      <c r="T4645" s="2" t="str">
        <f t="shared" si="74"/>
        <v>Not A&amp;R positive</v>
      </c>
    </row>
    <row r="4646" spans="1:20" x14ac:dyDescent="0.3">
      <c r="A4646" s="2" t="s">
        <v>12184</v>
      </c>
      <c r="B4646" s="3" t="s">
        <v>320</v>
      </c>
      <c r="C4646" s="3" t="s">
        <v>12354</v>
      </c>
      <c r="D4646" s="4"/>
      <c r="E4646" s="5" t="s">
        <v>12187</v>
      </c>
      <c r="F4646" s="4">
        <v>0</v>
      </c>
      <c r="G4646" s="6">
        <v>49109</v>
      </c>
      <c r="H4646" s="3" t="s">
        <v>12325</v>
      </c>
      <c r="I4646" s="3" t="s">
        <v>12232</v>
      </c>
      <c r="J4646" s="3"/>
      <c r="K4646" s="5" t="s">
        <v>118</v>
      </c>
      <c r="L4646" s="5">
        <v>3</v>
      </c>
      <c r="M4646" s="5" t="s">
        <v>168</v>
      </c>
      <c r="N4646" s="5">
        <f>VLOOKUP(M4646,[1]ArchetypeScores!E:N,10,FALSE)</f>
        <v>0</v>
      </c>
      <c r="O4646" s="5">
        <f>VLOOKUP(M4646,[1]ArchetypeScores!E:O,11,FALSE)</f>
        <v>-1</v>
      </c>
      <c r="P4646" s="5">
        <f>VLOOKUP(M4646,[1]ArchetypeScores!E:P,12,FALSE)</f>
        <v>0</v>
      </c>
      <c r="Q4646" s="2" t="str">
        <f>VLOOKUP(M4646,[1]ArchetypeScores!E:W,19,FALSE)</f>
        <v>Untargeted</v>
      </c>
      <c r="R4646" s="2">
        <f>VLOOKUP(M4646,[1]ArchetypeScores!E:I,5,FALSE)</f>
        <v>0</v>
      </c>
      <c r="S4646" s="2">
        <f>VLOOKUP(M4646,[1]ArchetypeScores!E:K,7,FALSE)</f>
        <v>0</v>
      </c>
      <c r="T4646" s="2" t="str">
        <f t="shared" si="74"/>
        <v>Not A&amp;R positive</v>
      </c>
    </row>
    <row r="4647" spans="1:20" x14ac:dyDescent="0.3">
      <c r="A4647" s="2" t="s">
        <v>12184</v>
      </c>
      <c r="B4647" s="3" t="s">
        <v>12355</v>
      </c>
      <c r="C4647" s="3" t="s">
        <v>12356</v>
      </c>
      <c r="D4647" s="4">
        <v>0.01</v>
      </c>
      <c r="E4647" s="5" t="s">
        <v>12187</v>
      </c>
      <c r="F4647" s="4">
        <v>1.0200000000000001E-3</v>
      </c>
      <c r="G4647" s="6">
        <v>49027</v>
      </c>
      <c r="H4647" s="3" t="s">
        <v>12357</v>
      </c>
      <c r="I4647" s="3"/>
      <c r="J4647" s="3"/>
      <c r="K4647" s="5" t="s">
        <v>694</v>
      </c>
      <c r="L4647" s="5">
        <v>5</v>
      </c>
      <c r="M4647" s="5" t="s">
        <v>695</v>
      </c>
      <c r="N4647" s="5">
        <f>VLOOKUP(M4647,[1]ArchetypeScores!E:N,10,FALSE)</f>
        <v>1</v>
      </c>
      <c r="O4647" s="5">
        <f>VLOOKUP(M4647,[1]ArchetypeScores!E:O,11,FALSE)</f>
        <v>-1</v>
      </c>
      <c r="P4647" s="5">
        <f>VLOOKUP(M4647,[1]ArchetypeScores!E:P,12,FALSE)</f>
        <v>0</v>
      </c>
      <c r="Q4647" s="2" t="str">
        <f>VLOOKUP(M4647,[1]ArchetypeScores!E:W,19,FALSE)</f>
        <v>Untargeted</v>
      </c>
      <c r="R4647" s="2">
        <f>VLOOKUP(M4647,[1]ArchetypeScores!E:I,5,FALSE)</f>
        <v>1</v>
      </c>
      <c r="S4647" s="2">
        <f>VLOOKUP(M4647,[1]ArchetypeScores!E:K,7,FALSE)</f>
        <v>1</v>
      </c>
      <c r="T4647" s="2" t="str">
        <f t="shared" si="74"/>
        <v>Both</v>
      </c>
    </row>
    <row r="4648" spans="1:20" x14ac:dyDescent="0.3">
      <c r="A4648" s="2" t="s">
        <v>12184</v>
      </c>
      <c r="B4648" s="3" t="s">
        <v>12358</v>
      </c>
      <c r="C4648" s="3" t="s">
        <v>12359</v>
      </c>
      <c r="D4648" s="4">
        <v>0.1</v>
      </c>
      <c r="E4648" s="5" t="s">
        <v>12187</v>
      </c>
      <c r="F4648" s="4">
        <v>9.41E-3</v>
      </c>
      <c r="G4648" s="6">
        <v>49052</v>
      </c>
      <c r="H4648" s="3" t="s">
        <v>12360</v>
      </c>
      <c r="I4648" s="3"/>
      <c r="J4648" s="3"/>
      <c r="K4648" s="5" t="s">
        <v>229</v>
      </c>
      <c r="L4648" s="5">
        <v>4</v>
      </c>
      <c r="M4648" s="5" t="s">
        <v>230</v>
      </c>
      <c r="N4648" s="5">
        <f>VLOOKUP(M4648,[1]ArchetypeScores!E:N,10,FALSE)</f>
        <v>1</v>
      </c>
      <c r="O4648" s="5">
        <f>VLOOKUP(M4648,[1]ArchetypeScores!E:O,11,FALSE)</f>
        <v>-2</v>
      </c>
      <c r="P4648" s="5">
        <f>VLOOKUP(M4648,[1]ArchetypeScores!E:P,12,FALSE)</f>
        <v>-1</v>
      </c>
      <c r="Q4648" s="2" t="str">
        <f>VLOOKUP(M4648,[1]ArchetypeScores!E:W,19,FALSE)</f>
        <v>Industrials - transportation</v>
      </c>
      <c r="R4648" s="2">
        <f>VLOOKUP(M4648,[1]ArchetypeScores!E:I,5,FALSE)</f>
        <v>0</v>
      </c>
      <c r="S4648" s="2">
        <f>VLOOKUP(M4648,[1]ArchetypeScores!E:K,7,FALSE)</f>
        <v>-1</v>
      </c>
      <c r="T4648" s="2" t="str">
        <f t="shared" si="74"/>
        <v>Not A&amp;R positive</v>
      </c>
    </row>
    <row r="4649" spans="1:20" x14ac:dyDescent="0.3">
      <c r="A4649" s="2" t="s">
        <v>12184</v>
      </c>
      <c r="B4649" s="3" t="s">
        <v>12361</v>
      </c>
      <c r="C4649" s="3" t="s">
        <v>12362</v>
      </c>
      <c r="D4649" s="4">
        <v>0.05</v>
      </c>
      <c r="E4649" s="5" t="s">
        <v>12187</v>
      </c>
      <c r="F4649" s="4">
        <v>4.8700000000000002E-3</v>
      </c>
      <c r="G4649" s="6">
        <v>49049</v>
      </c>
      <c r="H4649" s="3" t="s">
        <v>12363</v>
      </c>
      <c r="I4649" s="3"/>
      <c r="J4649" s="3"/>
      <c r="K4649" s="5" t="s">
        <v>291</v>
      </c>
      <c r="L4649" s="5">
        <v>2</v>
      </c>
      <c r="M4649" s="5" t="s">
        <v>6203</v>
      </c>
      <c r="N4649" s="5">
        <f>VLOOKUP(M4649,[1]ArchetypeScores!E:N,10,FALSE)</f>
        <v>1</v>
      </c>
      <c r="O4649" s="5">
        <f>VLOOKUP(M4649,[1]ArchetypeScores!E:O,11,FALSE)</f>
        <v>0</v>
      </c>
      <c r="P4649" s="5">
        <f>VLOOKUP(M4649,[1]ArchetypeScores!E:P,12,FALSE)</f>
        <v>0</v>
      </c>
      <c r="Q4649" s="2" t="str">
        <f>VLOOKUP(M4649,[1]ArchetypeScores!E:W,19,FALSE)</f>
        <v>Education and training</v>
      </c>
      <c r="R4649" s="2">
        <f>VLOOKUP(M4649,[1]ArchetypeScores!E:I,5,FALSE)</f>
        <v>1</v>
      </c>
      <c r="S4649" s="2">
        <f>VLOOKUP(M4649,[1]ArchetypeScores!E:K,7,FALSE)</f>
        <v>1</v>
      </c>
      <c r="T4649" s="2" t="str">
        <f t="shared" si="74"/>
        <v>Both</v>
      </c>
    </row>
    <row r="4650" spans="1:20" x14ac:dyDescent="0.3">
      <c r="A4650" s="2" t="s">
        <v>12184</v>
      </c>
      <c r="B4650" s="3" t="s">
        <v>12364</v>
      </c>
      <c r="C4650" s="3" t="s">
        <v>12365</v>
      </c>
      <c r="D4650" s="4">
        <v>3.5000000000000003E-2</v>
      </c>
      <c r="E4650" s="5" t="s">
        <v>12187</v>
      </c>
      <c r="F4650" s="4">
        <v>3.5599999999999998E-3</v>
      </c>
      <c r="G4650" s="6">
        <v>49019</v>
      </c>
      <c r="H4650" s="3" t="s">
        <v>12366</v>
      </c>
      <c r="I4650" s="3" t="s">
        <v>12192</v>
      </c>
      <c r="J4650" s="3"/>
      <c r="K4650" s="5" t="s">
        <v>137</v>
      </c>
      <c r="L4650" s="5">
        <v>2</v>
      </c>
      <c r="M4650" s="5" t="s">
        <v>138</v>
      </c>
      <c r="N4650" s="5">
        <f>VLOOKUP(M4650,[1]ArchetypeScores!E:N,10,FALSE)</f>
        <v>1</v>
      </c>
      <c r="O4650" s="5">
        <f>VLOOKUP(M4650,[1]ArchetypeScores!E:O,11,FALSE)</f>
        <v>-2</v>
      </c>
      <c r="P4650" s="5">
        <f>VLOOKUP(M4650,[1]ArchetypeScores!E:P,12,FALSE)</f>
        <v>2</v>
      </c>
      <c r="Q4650" s="2" t="str">
        <f>VLOOKUP(M4650,[1]ArchetypeScores!E:W,19,FALSE)</f>
        <v>Industrials - transportation</v>
      </c>
      <c r="R4650" s="2">
        <f>VLOOKUP(M4650,[1]ArchetypeScores!E:I,5,FALSE)</f>
        <v>0</v>
      </c>
      <c r="S4650" s="2">
        <f>VLOOKUP(M4650,[1]ArchetypeScores!E:K,7,FALSE)</f>
        <v>-1</v>
      </c>
      <c r="T4650" s="2" t="str">
        <f t="shared" si="74"/>
        <v>Not A&amp;R positive</v>
      </c>
    </row>
    <row r="4651" spans="1:20" x14ac:dyDescent="0.3">
      <c r="A4651" s="2" t="s">
        <v>12184</v>
      </c>
      <c r="B4651" s="3" t="s">
        <v>12367</v>
      </c>
      <c r="C4651" s="3" t="s">
        <v>12368</v>
      </c>
      <c r="D4651" s="4"/>
      <c r="E4651" s="5" t="s">
        <v>12187</v>
      </c>
      <c r="F4651" s="4">
        <v>0</v>
      </c>
      <c r="G4651" s="6">
        <v>49121</v>
      </c>
      <c r="H4651" s="3" t="s">
        <v>12369</v>
      </c>
      <c r="I4651" s="3"/>
      <c r="J4651" s="3"/>
      <c r="K4651" s="5" t="s">
        <v>67</v>
      </c>
      <c r="L4651" s="5">
        <v>2</v>
      </c>
      <c r="M4651" s="5" t="s">
        <v>68</v>
      </c>
      <c r="N4651" s="5">
        <f>VLOOKUP(M4651,[1]ArchetypeScores!E:N,10,FALSE)</f>
        <v>0</v>
      </c>
      <c r="O4651" s="5">
        <f>VLOOKUP(M4651,[1]ArchetypeScores!E:O,11,FALSE)</f>
        <v>-1</v>
      </c>
      <c r="P4651" s="5">
        <f>VLOOKUP(M4651,[1]ArchetypeScores!E:P,12,FALSE)</f>
        <v>0</v>
      </c>
      <c r="Q4651" s="2" t="str">
        <f>VLOOKUP(M4651,[1]ArchetypeScores!E:W,19,FALSE)</f>
        <v>Untargeted</v>
      </c>
      <c r="R4651" s="2">
        <f>VLOOKUP(M4651,[1]ArchetypeScores!E:I,5,FALSE)</f>
        <v>0</v>
      </c>
      <c r="S4651" s="2">
        <f>VLOOKUP(M4651,[1]ArchetypeScores!E:K,7,FALSE)</f>
        <v>0</v>
      </c>
      <c r="T4651" s="2" t="str">
        <f t="shared" si="74"/>
        <v>Not A&amp;R positive</v>
      </c>
    </row>
    <row r="4652" spans="1:20" x14ac:dyDescent="0.3">
      <c r="A4652" s="2" t="s">
        <v>12184</v>
      </c>
      <c r="B4652" s="3" t="s">
        <v>12370</v>
      </c>
      <c r="C4652" s="3" t="s">
        <v>12371</v>
      </c>
      <c r="D4652" s="4">
        <v>0.15</v>
      </c>
      <c r="E4652" s="5" t="s">
        <v>12187</v>
      </c>
      <c r="F4652" s="4">
        <v>1.4749999999999999E-2</v>
      </c>
      <c r="G4652" s="6">
        <v>49043</v>
      </c>
      <c r="H4652" s="3" t="s">
        <v>12306</v>
      </c>
      <c r="I4652" s="3"/>
      <c r="J4652" s="3"/>
      <c r="K4652" s="5" t="s">
        <v>118</v>
      </c>
      <c r="L4652" s="5">
        <v>3</v>
      </c>
      <c r="M4652" s="5" t="s">
        <v>168</v>
      </c>
      <c r="N4652" s="5">
        <f>VLOOKUP(M4652,[1]ArchetypeScores!E:N,10,FALSE)</f>
        <v>0</v>
      </c>
      <c r="O4652" s="5">
        <f>VLOOKUP(M4652,[1]ArchetypeScores!E:O,11,FALSE)</f>
        <v>-1</v>
      </c>
      <c r="P4652" s="5">
        <f>VLOOKUP(M4652,[1]ArchetypeScores!E:P,12,FALSE)</f>
        <v>0</v>
      </c>
      <c r="Q4652" s="2" t="str">
        <f>VLOOKUP(M4652,[1]ArchetypeScores!E:W,19,FALSE)</f>
        <v>Untargeted</v>
      </c>
      <c r="R4652" s="2">
        <f>VLOOKUP(M4652,[1]ArchetypeScores!E:I,5,FALSE)</f>
        <v>0</v>
      </c>
      <c r="S4652" s="2">
        <f>VLOOKUP(M4652,[1]ArchetypeScores!E:K,7,FALSE)</f>
        <v>0</v>
      </c>
      <c r="T4652" s="2" t="str">
        <f t="shared" si="74"/>
        <v>Not A&amp;R positive</v>
      </c>
    </row>
    <row r="4653" spans="1:20" x14ac:dyDescent="0.3">
      <c r="A4653" s="2" t="s">
        <v>12184</v>
      </c>
      <c r="B4653" s="3" t="s">
        <v>12372</v>
      </c>
      <c r="C4653" s="3" t="s">
        <v>12373</v>
      </c>
      <c r="D4653" s="4">
        <v>0.57999999999999996</v>
      </c>
      <c r="E4653" s="5" t="s">
        <v>12187</v>
      </c>
      <c r="F4653" s="4">
        <v>5.4690000000000003E-2</v>
      </c>
      <c r="G4653" s="6">
        <v>49083</v>
      </c>
      <c r="H4653" s="3" t="s">
        <v>12212</v>
      </c>
      <c r="I4653" s="3" t="s">
        <v>12374</v>
      </c>
      <c r="J4653" s="3"/>
      <c r="K4653" s="5" t="s">
        <v>261</v>
      </c>
      <c r="L4653" s="5">
        <v>1</v>
      </c>
      <c r="M4653" s="5" t="s">
        <v>3547</v>
      </c>
      <c r="N4653" s="5">
        <f>VLOOKUP(M4653,[1]ArchetypeScores!E:N,10,FALSE)</f>
        <v>0</v>
      </c>
      <c r="O4653" s="5">
        <f>VLOOKUP(M4653,[1]ArchetypeScores!E:O,11,FALSE)</f>
        <v>-2</v>
      </c>
      <c r="P4653" s="5">
        <f>VLOOKUP(M4653,[1]ArchetypeScores!E:P,12,FALSE)</f>
        <v>0</v>
      </c>
      <c r="Q4653" s="2" t="str">
        <f>VLOOKUP(M4653,[1]ArchetypeScores!E:W,19,FALSE)</f>
        <v>Untargeted</v>
      </c>
      <c r="R4653" s="2">
        <f>VLOOKUP(M4653,[1]ArchetypeScores!E:I,5,FALSE)</f>
        <v>0</v>
      </c>
      <c r="S4653" s="2">
        <f>VLOOKUP(M4653,[1]ArchetypeScores!E:K,7,FALSE)</f>
        <v>0</v>
      </c>
      <c r="T4653" s="2" t="str">
        <f t="shared" si="74"/>
        <v>Not A&amp;R positive</v>
      </c>
    </row>
    <row r="4654" spans="1:20" x14ac:dyDescent="0.3">
      <c r="A4654" s="2" t="s">
        <v>12184</v>
      </c>
      <c r="B4654" s="3" t="s">
        <v>12375</v>
      </c>
      <c r="C4654" s="3" t="s">
        <v>12376</v>
      </c>
      <c r="D4654" s="4">
        <v>0.5</v>
      </c>
      <c r="E4654" s="5" t="s">
        <v>12187</v>
      </c>
      <c r="F4654" s="4">
        <v>5.348E-2</v>
      </c>
      <c r="G4654" s="6">
        <v>48935</v>
      </c>
      <c r="H4654" s="3" t="s">
        <v>12377</v>
      </c>
      <c r="I4654" s="3"/>
      <c r="J4654" s="3"/>
      <c r="K4654" s="5" t="s">
        <v>61</v>
      </c>
      <c r="L4654" s="5" t="s">
        <v>112</v>
      </c>
      <c r="M4654" s="5" t="s">
        <v>948</v>
      </c>
      <c r="N4654" s="5">
        <f>VLOOKUP(M4654,[1]ArchetypeScores!E:N,10,FALSE)</f>
        <v>0</v>
      </c>
      <c r="O4654" s="5">
        <f>VLOOKUP(M4654,[1]ArchetypeScores!E:O,11,FALSE)</f>
        <v>-1</v>
      </c>
      <c r="P4654" s="5">
        <f>VLOOKUP(M4654,[1]ArchetypeScores!E:P,12,FALSE)</f>
        <v>0</v>
      </c>
      <c r="Q4654" s="2" t="str">
        <f>VLOOKUP(M4654,[1]ArchetypeScores!E:W,19,FALSE)</f>
        <v>Health care</v>
      </c>
      <c r="R4654" s="2">
        <f>VLOOKUP(M4654,[1]ArchetypeScores!E:I,5,FALSE)</f>
        <v>0</v>
      </c>
      <c r="S4654" s="2">
        <f>VLOOKUP(M4654,[1]ArchetypeScores!E:K,7,FALSE)</f>
        <v>0</v>
      </c>
      <c r="T4654" s="2" t="str">
        <f t="shared" si="74"/>
        <v>Not A&amp;R positive</v>
      </c>
    </row>
    <row r="4655" spans="1:20" x14ac:dyDescent="0.3">
      <c r="A4655" s="2" t="s">
        <v>12184</v>
      </c>
      <c r="B4655" s="3" t="s">
        <v>12375</v>
      </c>
      <c r="C4655" s="3" t="s">
        <v>12378</v>
      </c>
      <c r="D4655" s="4">
        <v>0.2</v>
      </c>
      <c r="E4655" s="5" t="s">
        <v>12187</v>
      </c>
      <c r="F4655" s="4">
        <v>2.1389999999999999E-2</v>
      </c>
      <c r="G4655" s="6">
        <v>48936</v>
      </c>
      <c r="H4655" s="3" t="s">
        <v>12377</v>
      </c>
      <c r="I4655" s="3"/>
      <c r="J4655" s="3"/>
      <c r="K4655" s="5" t="s">
        <v>38</v>
      </c>
      <c r="L4655" s="5">
        <v>13</v>
      </c>
      <c r="M4655" s="5" t="s">
        <v>39</v>
      </c>
      <c r="N4655" s="5">
        <f>VLOOKUP(M4655,[1]ArchetypeScores!E:N,10,FALSE)</f>
        <v>0</v>
      </c>
      <c r="O4655" s="5">
        <f>VLOOKUP(M4655,[1]ArchetypeScores!E:O,11,FALSE)</f>
        <v>-2</v>
      </c>
      <c r="P4655" s="5">
        <f>VLOOKUP(M4655,[1]ArchetypeScores!E:P,12,FALSE)</f>
        <v>0</v>
      </c>
      <c r="Q4655" s="2" t="str">
        <f>VLOOKUP(M4655,[1]ArchetypeScores!E:W,19,FALSE)</f>
        <v>Industrials - transportation</v>
      </c>
      <c r="R4655" s="2">
        <f>VLOOKUP(M4655,[1]ArchetypeScores!E:I,5,FALSE)</f>
        <v>0</v>
      </c>
      <c r="S4655" s="2">
        <f>VLOOKUP(M4655,[1]ArchetypeScores!E:K,7,FALSE)</f>
        <v>0</v>
      </c>
      <c r="T4655" s="2" t="str">
        <f t="shared" si="74"/>
        <v>Not A&amp;R positive</v>
      </c>
    </row>
    <row r="4656" spans="1:20" x14ac:dyDescent="0.3">
      <c r="A4656" s="2" t="s">
        <v>12184</v>
      </c>
      <c r="B4656" s="3" t="s">
        <v>12379</v>
      </c>
      <c r="C4656" s="3" t="s">
        <v>12380</v>
      </c>
      <c r="D4656" s="4">
        <v>5.5</v>
      </c>
      <c r="E4656" s="5" t="s">
        <v>12187</v>
      </c>
      <c r="F4656" s="4">
        <v>0.46866999999999998</v>
      </c>
      <c r="G4656" s="6">
        <v>49137</v>
      </c>
      <c r="H4656" s="3" t="s">
        <v>12381</v>
      </c>
      <c r="I4656" s="3"/>
      <c r="J4656" s="3" t="s">
        <v>12382</v>
      </c>
      <c r="K4656" s="5" t="s">
        <v>102</v>
      </c>
      <c r="L4656" s="5">
        <v>2</v>
      </c>
      <c r="M4656" s="5" t="s">
        <v>681</v>
      </c>
      <c r="N4656" s="5">
        <f>VLOOKUP(M4656,[1]ArchetypeScores!E:N,10,FALSE)</f>
        <v>0</v>
      </c>
      <c r="O4656" s="5">
        <f>VLOOKUP(M4656,[1]ArchetypeScores!E:O,11,FALSE)</f>
        <v>-1</v>
      </c>
      <c r="P4656" s="5">
        <f>VLOOKUP(M4656,[1]ArchetypeScores!E:P,12,FALSE)</f>
        <v>0</v>
      </c>
      <c r="Q4656" s="2" t="str">
        <f>VLOOKUP(M4656,[1]ArchetypeScores!E:W,19,FALSE)</f>
        <v>Untargeted</v>
      </c>
      <c r="R4656" s="2">
        <f>VLOOKUP(M4656,[1]ArchetypeScores!E:I,5,FALSE)</f>
        <v>0</v>
      </c>
      <c r="S4656" s="2">
        <f>VLOOKUP(M4656,[1]ArchetypeScores!E:K,7,FALSE)</f>
        <v>1</v>
      </c>
      <c r="T4656" s="2" t="str">
        <f t="shared" si="74"/>
        <v>Indirect only</v>
      </c>
    </row>
    <row r="4657" spans="1:20" x14ac:dyDescent="0.3">
      <c r="A4657" s="2" t="s">
        <v>12184</v>
      </c>
      <c r="B4657" s="3" t="s">
        <v>12383</v>
      </c>
      <c r="C4657" s="3" t="s">
        <v>12384</v>
      </c>
      <c r="D4657" s="4">
        <v>7.4999999999999997E-2</v>
      </c>
      <c r="E4657" s="5" t="s">
        <v>12187</v>
      </c>
      <c r="F4657" s="4">
        <v>8.7200000000000003E-3</v>
      </c>
      <c r="G4657" s="6">
        <v>48940</v>
      </c>
      <c r="H4657" s="3" t="s">
        <v>12385</v>
      </c>
      <c r="I4657" s="3"/>
      <c r="J4657" s="3"/>
      <c r="K4657" s="5" t="s">
        <v>71</v>
      </c>
      <c r="L4657" s="5">
        <v>1</v>
      </c>
      <c r="M4657" s="5" t="s">
        <v>72</v>
      </c>
      <c r="N4657" s="5">
        <f>VLOOKUP(M4657,[1]ArchetypeScores!E:N,10,FALSE)</f>
        <v>0</v>
      </c>
      <c r="O4657" s="5">
        <f>VLOOKUP(M4657,[1]ArchetypeScores!E:O,11,FALSE)</f>
        <v>0</v>
      </c>
      <c r="P4657" s="5">
        <f>VLOOKUP(M4657,[1]ArchetypeScores!E:P,12,FALSE)</f>
        <v>0</v>
      </c>
      <c r="Q4657" s="2" t="str">
        <f>VLOOKUP(M4657,[1]ArchetypeScores!E:W,19,FALSE)</f>
        <v>Other sector</v>
      </c>
      <c r="R4657" s="2">
        <f>VLOOKUP(M4657,[1]ArchetypeScores!E:I,5,FALSE)</f>
        <v>0</v>
      </c>
      <c r="S4657" s="2">
        <f>VLOOKUP(M4657,[1]ArchetypeScores!E:K,7,FALSE)</f>
        <v>0</v>
      </c>
      <c r="T4657" s="2" t="str">
        <f t="shared" si="74"/>
        <v>Not A&amp;R positive</v>
      </c>
    </row>
    <row r="4658" spans="1:20" x14ac:dyDescent="0.3">
      <c r="A4658" s="2" t="s">
        <v>12184</v>
      </c>
      <c r="B4658" s="3" t="s">
        <v>12386</v>
      </c>
      <c r="C4658" s="3" t="s">
        <v>12387</v>
      </c>
      <c r="D4658" s="4">
        <v>0.18</v>
      </c>
      <c r="E4658" s="5" t="s">
        <v>12187</v>
      </c>
      <c r="F4658" s="4">
        <v>1.9359999999999999E-2</v>
      </c>
      <c r="G4658" s="6">
        <v>48944</v>
      </c>
      <c r="H4658" s="3" t="s">
        <v>12388</v>
      </c>
      <c r="I4658" s="3" t="s">
        <v>12321</v>
      </c>
      <c r="J4658" s="3" t="s">
        <v>12322</v>
      </c>
      <c r="K4658" s="5" t="s">
        <v>154</v>
      </c>
      <c r="L4658" s="5">
        <v>1</v>
      </c>
      <c r="M4658" s="5" t="s">
        <v>188</v>
      </c>
      <c r="N4658" s="5">
        <f>VLOOKUP(M4658,[1]ArchetypeScores!E:N,10,FALSE)</f>
        <v>1</v>
      </c>
      <c r="O4658" s="5">
        <f>VLOOKUP(M4658,[1]ArchetypeScores!E:O,11,FALSE)</f>
        <v>-1</v>
      </c>
      <c r="P4658" s="5">
        <f>VLOOKUP(M4658,[1]ArchetypeScores!E:P,12,FALSE)</f>
        <v>0</v>
      </c>
      <c r="Q4658" s="2" t="str">
        <f>VLOOKUP(M4658,[1]ArchetypeScores!E:W,19,FALSE)</f>
        <v>Education and training</v>
      </c>
      <c r="R4658" s="2">
        <f>VLOOKUP(M4658,[1]ArchetypeScores!E:I,5,FALSE)</f>
        <v>0</v>
      </c>
      <c r="S4658" s="2">
        <f>VLOOKUP(M4658,[1]ArchetypeScores!E:K,7,FALSE)</f>
        <v>1</v>
      </c>
      <c r="T4658" s="2" t="str">
        <f t="shared" si="74"/>
        <v>Indirect only</v>
      </c>
    </row>
    <row r="4659" spans="1:20" x14ac:dyDescent="0.3">
      <c r="A4659" s="2" t="s">
        <v>12184</v>
      </c>
      <c r="B4659" s="3" t="s">
        <v>12389</v>
      </c>
      <c r="C4659" s="3" t="s">
        <v>12390</v>
      </c>
      <c r="D4659" s="4">
        <v>3.0000000000000001E-3</v>
      </c>
      <c r="E4659" s="5" t="s">
        <v>12187</v>
      </c>
      <c r="F4659" s="4">
        <v>2.5000000000000001E-4</v>
      </c>
      <c r="G4659" s="6">
        <v>48974</v>
      </c>
      <c r="H4659" s="3" t="s">
        <v>12391</v>
      </c>
      <c r="I4659" s="3" t="s">
        <v>12192</v>
      </c>
      <c r="J4659" s="3"/>
      <c r="K4659" s="5" t="s">
        <v>38</v>
      </c>
      <c r="L4659" s="5">
        <v>29</v>
      </c>
      <c r="M4659" s="5" t="s">
        <v>316</v>
      </c>
      <c r="N4659" s="5">
        <f>VLOOKUP(M4659,[1]ArchetypeScores!E:N,10,FALSE)</f>
        <v>0</v>
      </c>
      <c r="O4659" s="5">
        <f>VLOOKUP(M4659,[1]ArchetypeScores!E:O,11,FALSE)</f>
        <v>-1</v>
      </c>
      <c r="P4659" s="5">
        <f>VLOOKUP(M4659,[1]ArchetypeScores!E:P,12,FALSE)</f>
        <v>0</v>
      </c>
      <c r="Q4659" s="2" t="str">
        <f>VLOOKUP(M4659,[1]ArchetypeScores!E:W,19,FALSE)</f>
        <v>Other sector</v>
      </c>
      <c r="R4659" s="2">
        <f>VLOOKUP(M4659,[1]ArchetypeScores!E:I,5,FALSE)</f>
        <v>0</v>
      </c>
      <c r="S4659" s="2">
        <f>VLOOKUP(M4659,[1]ArchetypeScores!E:K,7,FALSE)</f>
        <v>0</v>
      </c>
      <c r="T4659" s="2" t="str">
        <f t="shared" si="74"/>
        <v>Not A&amp;R positive</v>
      </c>
    </row>
    <row r="4660" spans="1:20" x14ac:dyDescent="0.3">
      <c r="A4660" s="2" t="s">
        <v>12184</v>
      </c>
      <c r="B4660" s="3" t="s">
        <v>12392</v>
      </c>
      <c r="C4660" s="3" t="s">
        <v>12393</v>
      </c>
      <c r="D4660" s="4">
        <v>0.6</v>
      </c>
      <c r="E4660" s="5" t="s">
        <v>12187</v>
      </c>
      <c r="F4660" s="4">
        <v>6.1089999999999998E-2</v>
      </c>
      <c r="G4660" s="6">
        <v>48973</v>
      </c>
      <c r="H4660" s="3" t="s">
        <v>12394</v>
      </c>
      <c r="I4660" s="3" t="s">
        <v>12192</v>
      </c>
      <c r="J4660" s="3"/>
      <c r="K4660" s="5" t="s">
        <v>38</v>
      </c>
      <c r="L4660" s="5">
        <v>13</v>
      </c>
      <c r="M4660" s="5" t="s">
        <v>39</v>
      </c>
      <c r="N4660" s="5">
        <f>VLOOKUP(M4660,[1]ArchetypeScores!E:N,10,FALSE)</f>
        <v>0</v>
      </c>
      <c r="O4660" s="5">
        <f>VLOOKUP(M4660,[1]ArchetypeScores!E:O,11,FALSE)</f>
        <v>-2</v>
      </c>
      <c r="P4660" s="5">
        <f>VLOOKUP(M4660,[1]ArchetypeScores!E:P,12,FALSE)</f>
        <v>0</v>
      </c>
      <c r="Q4660" s="2" t="str">
        <f>VLOOKUP(M4660,[1]ArchetypeScores!E:W,19,FALSE)</f>
        <v>Industrials - transportation</v>
      </c>
      <c r="R4660" s="2">
        <f>VLOOKUP(M4660,[1]ArchetypeScores!E:I,5,FALSE)</f>
        <v>0</v>
      </c>
      <c r="S4660" s="2">
        <f>VLOOKUP(M4660,[1]ArchetypeScores!E:K,7,FALSE)</f>
        <v>0</v>
      </c>
      <c r="T4660" s="2" t="str">
        <f t="shared" si="74"/>
        <v>Not A&amp;R positive</v>
      </c>
    </row>
    <row r="4661" spans="1:20" x14ac:dyDescent="0.3">
      <c r="A4661" s="2" t="s">
        <v>12184</v>
      </c>
      <c r="B4661" s="7" t="s">
        <v>12395</v>
      </c>
      <c r="C4661" s="3" t="s">
        <v>12396</v>
      </c>
      <c r="D4661" s="4">
        <v>0.01</v>
      </c>
      <c r="E4661" s="5" t="s">
        <v>12187</v>
      </c>
      <c r="F4661" s="4">
        <v>9.7999999999999997E-4</v>
      </c>
      <c r="G4661" s="6">
        <v>49032</v>
      </c>
      <c r="H4661" s="3" t="s">
        <v>12397</v>
      </c>
      <c r="I4661" s="3"/>
      <c r="J4661" s="3"/>
      <c r="K4661" s="5" t="s">
        <v>38</v>
      </c>
      <c r="L4661" s="5">
        <v>1</v>
      </c>
      <c r="M4661" s="5" t="s">
        <v>43</v>
      </c>
      <c r="N4661" s="5">
        <f>VLOOKUP(M4661,[1]ArchetypeScores!E:N,10,FALSE)</f>
        <v>0</v>
      </c>
      <c r="O4661" s="5">
        <f>VLOOKUP(M4661,[1]ArchetypeScores!E:O,11,FALSE)</f>
        <v>-1</v>
      </c>
      <c r="P4661" s="5">
        <f>VLOOKUP(M4661,[1]ArchetypeScores!E:P,12,FALSE)</f>
        <v>0</v>
      </c>
      <c r="Q4661" s="2" t="str">
        <f>VLOOKUP(M4661,[1]ArchetypeScores!E:W,19,FALSE)</f>
        <v>Consumer (including agriculture and tourism)</v>
      </c>
      <c r="R4661" s="2">
        <f>VLOOKUP(M4661,[1]ArchetypeScores!E:I,5,FALSE)</f>
        <v>0</v>
      </c>
      <c r="S4661" s="2">
        <f>VLOOKUP(M4661,[1]ArchetypeScores!E:K,7,FALSE)</f>
        <v>0</v>
      </c>
      <c r="T4661" s="2" t="str">
        <f t="shared" si="74"/>
        <v>Not A&amp;R positive</v>
      </c>
    </row>
    <row r="4662" spans="1:20" ht="20.399999999999999" x14ac:dyDescent="0.3">
      <c r="A4662" s="2" t="s">
        <v>12184</v>
      </c>
      <c r="B4662" s="7" t="s">
        <v>12398</v>
      </c>
      <c r="C4662" s="3" t="s">
        <v>12399</v>
      </c>
      <c r="D4662" s="4">
        <v>0.05</v>
      </c>
      <c r="E4662" s="5" t="s">
        <v>12187</v>
      </c>
      <c r="F4662" s="4">
        <v>5.3899999999999998E-3</v>
      </c>
      <c r="G4662" s="6">
        <v>48957</v>
      </c>
      <c r="H4662" s="3" t="s">
        <v>12400</v>
      </c>
      <c r="I4662" s="3"/>
      <c r="J4662" s="3"/>
      <c r="K4662" s="5" t="s">
        <v>38</v>
      </c>
      <c r="L4662" s="5">
        <v>9</v>
      </c>
      <c r="M4662" s="5" t="s">
        <v>415</v>
      </c>
      <c r="N4662" s="5">
        <f>VLOOKUP(M4662,[1]ArchetypeScores!E:N,10,FALSE)</f>
        <v>0</v>
      </c>
      <c r="O4662" s="5">
        <f>VLOOKUP(M4662,[1]ArchetypeScores!E:O,11,FALSE)</f>
        <v>-1</v>
      </c>
      <c r="P4662" s="5">
        <f>VLOOKUP(M4662,[1]ArchetypeScores!E:P,12,FALSE)</f>
        <v>0</v>
      </c>
      <c r="Q4662" s="2" t="e">
        <f>VLOOKUP(M4662,[1]ArchetypeScores!E:W,19,FALSE)</f>
        <v>#N/A</v>
      </c>
      <c r="R4662" s="2">
        <f>VLOOKUP(M4662,[1]ArchetypeScores!E:I,5,FALSE)</f>
        <v>0</v>
      </c>
      <c r="S4662" s="2">
        <f>VLOOKUP(M4662,[1]ArchetypeScores!E:K,7,FALSE)</f>
        <v>0</v>
      </c>
      <c r="T4662" s="2" t="str">
        <f t="shared" si="74"/>
        <v>Not A&amp;R positive</v>
      </c>
    </row>
    <row r="4663" spans="1:20" x14ac:dyDescent="0.3">
      <c r="A4663" s="2" t="s">
        <v>12184</v>
      </c>
      <c r="B4663" s="3" t="s">
        <v>12401</v>
      </c>
      <c r="C4663" s="3" t="s">
        <v>12402</v>
      </c>
      <c r="D4663" s="4"/>
      <c r="E4663" s="5" t="s">
        <v>12187</v>
      </c>
      <c r="F4663" s="4">
        <v>0</v>
      </c>
      <c r="G4663" s="6">
        <v>49110</v>
      </c>
      <c r="H4663" s="3" t="s">
        <v>12325</v>
      </c>
      <c r="I4663" s="3" t="s">
        <v>12232</v>
      </c>
      <c r="J4663" s="3"/>
      <c r="K4663" s="5" t="s">
        <v>53</v>
      </c>
      <c r="L4663" s="5">
        <v>1</v>
      </c>
      <c r="M4663" s="5" t="s">
        <v>54</v>
      </c>
      <c r="N4663" s="5">
        <f>VLOOKUP(M4663,[1]ArchetypeScores!E:N,10,FALSE)</f>
        <v>0</v>
      </c>
      <c r="O4663" s="5">
        <f>VLOOKUP(M4663,[1]ArchetypeScores!E:O,11,FALSE)</f>
        <v>-1</v>
      </c>
      <c r="P4663" s="5">
        <f>VLOOKUP(M4663,[1]ArchetypeScores!E:P,12,FALSE)</f>
        <v>0</v>
      </c>
      <c r="Q4663" s="2" t="str">
        <f>VLOOKUP(M4663,[1]ArchetypeScores!E:W,19,FALSE)</f>
        <v>Untargeted</v>
      </c>
      <c r="R4663" s="2">
        <f>VLOOKUP(M4663,[1]ArchetypeScores!E:I,5,FALSE)</f>
        <v>0</v>
      </c>
      <c r="S4663" s="2">
        <f>VLOOKUP(M4663,[1]ArchetypeScores!E:K,7,FALSE)</f>
        <v>0</v>
      </c>
      <c r="T4663" s="2" t="str">
        <f t="shared" si="74"/>
        <v>Not A&amp;R positive</v>
      </c>
    </row>
    <row r="4664" spans="1:20" x14ac:dyDescent="0.3">
      <c r="A4664" s="2" t="s">
        <v>12184</v>
      </c>
      <c r="B4664" s="3" t="s">
        <v>12403</v>
      </c>
      <c r="C4664" s="3" t="s">
        <v>12404</v>
      </c>
      <c r="D4664" s="4">
        <v>50</v>
      </c>
      <c r="E4664" s="5" t="s">
        <v>12187</v>
      </c>
      <c r="F4664" s="4">
        <v>4.7662199999999997</v>
      </c>
      <c r="G4664" s="6">
        <v>49117</v>
      </c>
      <c r="H4664" s="3" t="s">
        <v>12303</v>
      </c>
      <c r="I4664" s="3"/>
      <c r="J4664" s="3"/>
      <c r="K4664" s="5" t="s">
        <v>38</v>
      </c>
      <c r="L4664" s="5">
        <v>13</v>
      </c>
      <c r="M4664" s="5" t="s">
        <v>39</v>
      </c>
      <c r="N4664" s="5">
        <f>VLOOKUP(M4664,[1]ArchetypeScores!E:N,10,FALSE)</f>
        <v>0</v>
      </c>
      <c r="O4664" s="5">
        <f>VLOOKUP(M4664,[1]ArchetypeScores!E:O,11,FALSE)</f>
        <v>-2</v>
      </c>
      <c r="P4664" s="5">
        <f>VLOOKUP(M4664,[1]ArchetypeScores!E:P,12,FALSE)</f>
        <v>0</v>
      </c>
      <c r="Q4664" s="2" t="str">
        <f>VLOOKUP(M4664,[1]ArchetypeScores!E:W,19,FALSE)</f>
        <v>Industrials - transportation</v>
      </c>
      <c r="R4664" s="2">
        <f>VLOOKUP(M4664,[1]ArchetypeScores!E:I,5,FALSE)</f>
        <v>0</v>
      </c>
      <c r="S4664" s="2">
        <f>VLOOKUP(M4664,[1]ArchetypeScores!E:K,7,FALSE)</f>
        <v>0</v>
      </c>
      <c r="T4664" s="2" t="str">
        <f t="shared" si="74"/>
        <v>Not A&amp;R positive</v>
      </c>
    </row>
    <row r="4665" spans="1:20" x14ac:dyDescent="0.3">
      <c r="A4665" s="2" t="s">
        <v>12184</v>
      </c>
      <c r="B4665" s="3" t="s">
        <v>12405</v>
      </c>
      <c r="C4665" s="3" t="s">
        <v>12406</v>
      </c>
      <c r="D4665" s="4">
        <v>0.15</v>
      </c>
      <c r="E4665" s="5" t="s">
        <v>12187</v>
      </c>
      <c r="F4665" s="4">
        <v>1.5270000000000001E-2</v>
      </c>
      <c r="G4665" s="6">
        <v>49009</v>
      </c>
      <c r="H4665" s="3" t="s">
        <v>12201</v>
      </c>
      <c r="I4665" s="3" t="s">
        <v>12192</v>
      </c>
      <c r="J4665" s="3"/>
      <c r="K4665" s="5" t="s">
        <v>154</v>
      </c>
      <c r="L4665" s="5">
        <v>2</v>
      </c>
      <c r="M4665" s="5" t="s">
        <v>255</v>
      </c>
      <c r="N4665" s="5">
        <f>VLOOKUP(M4665,[1]ArchetypeScores!E:N,10,FALSE)</f>
        <v>1</v>
      </c>
      <c r="O4665" s="5">
        <f>VLOOKUP(M4665,[1]ArchetypeScores!E:O,11,FALSE)</f>
        <v>0</v>
      </c>
      <c r="P4665" s="5">
        <f>VLOOKUP(M4665,[1]ArchetypeScores!E:P,12,FALSE)</f>
        <v>0</v>
      </c>
      <c r="Q4665" s="2" t="str">
        <f>VLOOKUP(M4665,[1]ArchetypeScores!E:W,19,FALSE)</f>
        <v>Education and training</v>
      </c>
      <c r="R4665" s="2">
        <f>VLOOKUP(M4665,[1]ArchetypeScores!E:I,5,FALSE)</f>
        <v>0</v>
      </c>
      <c r="S4665" s="2">
        <f>VLOOKUP(M4665,[1]ArchetypeScores!E:K,7,FALSE)</f>
        <v>1</v>
      </c>
      <c r="T4665" s="2" t="str">
        <f t="shared" si="74"/>
        <v>Indirect only</v>
      </c>
    </row>
    <row r="4666" spans="1:20" x14ac:dyDescent="0.3">
      <c r="A4666" s="2" t="s">
        <v>12184</v>
      </c>
      <c r="B4666" s="3" t="s">
        <v>12407</v>
      </c>
      <c r="C4666" s="3" t="s">
        <v>12408</v>
      </c>
      <c r="D4666" s="4">
        <v>0.25</v>
      </c>
      <c r="E4666" s="5" t="s">
        <v>12187</v>
      </c>
      <c r="F4666" s="4">
        <v>2.383E-2</v>
      </c>
      <c r="G4666" s="6">
        <v>49105</v>
      </c>
      <c r="H4666" s="3" t="s">
        <v>12212</v>
      </c>
      <c r="I4666" s="3" t="s">
        <v>12232</v>
      </c>
      <c r="J4666" s="3"/>
      <c r="K4666" s="5" t="s">
        <v>118</v>
      </c>
      <c r="L4666" s="5">
        <v>3</v>
      </c>
      <c r="M4666" s="5" t="s">
        <v>168</v>
      </c>
      <c r="N4666" s="5">
        <f>VLOOKUP(M4666,[1]ArchetypeScores!E:N,10,FALSE)</f>
        <v>0</v>
      </c>
      <c r="O4666" s="5">
        <f>VLOOKUP(M4666,[1]ArchetypeScores!E:O,11,FALSE)</f>
        <v>-1</v>
      </c>
      <c r="P4666" s="5">
        <f>VLOOKUP(M4666,[1]ArchetypeScores!E:P,12,FALSE)</f>
        <v>0</v>
      </c>
      <c r="Q4666" s="2" t="str">
        <f>VLOOKUP(M4666,[1]ArchetypeScores!E:W,19,FALSE)</f>
        <v>Untargeted</v>
      </c>
      <c r="R4666" s="2">
        <f>VLOOKUP(M4666,[1]ArchetypeScores!E:I,5,FALSE)</f>
        <v>0</v>
      </c>
      <c r="S4666" s="2">
        <f>VLOOKUP(M4666,[1]ArchetypeScores!E:K,7,FALSE)</f>
        <v>0</v>
      </c>
      <c r="T4666" s="2" t="str">
        <f t="shared" si="74"/>
        <v>Not A&amp;R positive</v>
      </c>
    </row>
    <row r="4667" spans="1:20" x14ac:dyDescent="0.3">
      <c r="A4667" s="2" t="s">
        <v>12184</v>
      </c>
      <c r="B4667" s="3" t="s">
        <v>12409</v>
      </c>
      <c r="C4667" s="3" t="s">
        <v>12410</v>
      </c>
      <c r="D4667" s="4">
        <v>0.05</v>
      </c>
      <c r="E4667" s="5" t="s">
        <v>12187</v>
      </c>
      <c r="F4667" s="4">
        <v>4.7699999999999999E-3</v>
      </c>
      <c r="G4667" s="6">
        <v>49118</v>
      </c>
      <c r="H4667" s="3" t="s">
        <v>12411</v>
      </c>
      <c r="I4667" s="3"/>
      <c r="J4667" s="3"/>
      <c r="K4667" s="5" t="s">
        <v>57</v>
      </c>
      <c r="L4667" s="5">
        <v>29</v>
      </c>
      <c r="M4667" s="5" t="s">
        <v>58</v>
      </c>
      <c r="N4667" s="5">
        <f>VLOOKUP(M4667,[1]ArchetypeScores!E:N,10,FALSE)</f>
        <v>0</v>
      </c>
      <c r="O4667" s="5">
        <f>VLOOKUP(M4667,[1]ArchetypeScores!E:O,11,FALSE)</f>
        <v>-1</v>
      </c>
      <c r="P4667" s="5">
        <f>VLOOKUP(M4667,[1]ArchetypeScores!E:P,12,FALSE)</f>
        <v>0</v>
      </c>
      <c r="Q4667" s="2" t="str">
        <f>VLOOKUP(M4667,[1]ArchetypeScores!E:W,19,FALSE)</f>
        <v>Untargeted</v>
      </c>
      <c r="R4667" s="2">
        <f>VLOOKUP(M4667,[1]ArchetypeScores!E:I,5,FALSE)</f>
        <v>0</v>
      </c>
      <c r="S4667" s="2">
        <f>VLOOKUP(M4667,[1]ArchetypeScores!E:K,7,FALSE)</f>
        <v>0</v>
      </c>
      <c r="T4667" s="2" t="str">
        <f t="shared" si="74"/>
        <v>Not A&amp;R positive</v>
      </c>
    </row>
    <row r="4668" spans="1:20" x14ac:dyDescent="0.3">
      <c r="A4668" s="2" t="s">
        <v>12184</v>
      </c>
      <c r="B4668" s="3" t="s">
        <v>12412</v>
      </c>
      <c r="C4668" s="3" t="s">
        <v>12413</v>
      </c>
      <c r="D4668" s="4">
        <v>1</v>
      </c>
      <c r="E4668" s="5" t="s">
        <v>12187</v>
      </c>
      <c r="F4668" s="4">
        <v>0.10181999999999999</v>
      </c>
      <c r="G4668" s="6">
        <v>48990</v>
      </c>
      <c r="H4668" s="3" t="s">
        <v>12328</v>
      </c>
      <c r="I4668" s="3" t="s">
        <v>12236</v>
      </c>
      <c r="J4668" s="3"/>
      <c r="K4668" s="5" t="s">
        <v>1097</v>
      </c>
      <c r="L4668" s="5">
        <v>1</v>
      </c>
      <c r="M4668" s="5" t="s">
        <v>1098</v>
      </c>
      <c r="N4668" s="5">
        <f>VLOOKUP(M4668,[1]ArchetypeScores!E:N,10,FALSE)</f>
        <v>1</v>
      </c>
      <c r="O4668" s="5">
        <f>VLOOKUP(M4668,[1]ArchetypeScores!E:O,11,FALSE)</f>
        <v>0</v>
      </c>
      <c r="P4668" s="5">
        <f>VLOOKUP(M4668,[1]ArchetypeScores!E:P,12,FALSE)</f>
        <v>2</v>
      </c>
      <c r="Q4668" s="2" t="str">
        <f>VLOOKUP(M4668,[1]ArchetypeScores!E:W,19,FALSE)</f>
        <v>Energy and water</v>
      </c>
      <c r="R4668" s="2">
        <f>VLOOKUP(M4668,[1]ArchetypeScores!E:I,5,FALSE)</f>
        <v>0</v>
      </c>
      <c r="S4668" s="2">
        <f>VLOOKUP(M4668,[1]ArchetypeScores!E:K,7,FALSE)</f>
        <v>0</v>
      </c>
      <c r="T4668" s="2" t="str">
        <f t="shared" si="74"/>
        <v>Not A&amp;R positive</v>
      </c>
    </row>
    <row r="4669" spans="1:20" x14ac:dyDescent="0.3">
      <c r="A4669" s="2" t="s">
        <v>12184</v>
      </c>
      <c r="B4669" s="3" t="s">
        <v>12414</v>
      </c>
      <c r="C4669" s="3" t="s">
        <v>12415</v>
      </c>
      <c r="D4669" s="4">
        <v>8.5000000000000006E-2</v>
      </c>
      <c r="E4669" s="5" t="s">
        <v>12187</v>
      </c>
      <c r="F4669" s="4">
        <v>8.6499999999999997E-3</v>
      </c>
      <c r="G4669" s="6">
        <v>48988</v>
      </c>
      <c r="H4669" s="3" t="s">
        <v>12328</v>
      </c>
      <c r="I4669" s="3" t="s">
        <v>12236</v>
      </c>
      <c r="J4669" s="3"/>
      <c r="K4669" s="5" t="s">
        <v>137</v>
      </c>
      <c r="L4669" s="5">
        <v>6</v>
      </c>
      <c r="M4669" s="5" t="s">
        <v>2392</v>
      </c>
      <c r="N4669" s="5">
        <f>VLOOKUP(M4669,[1]ArchetypeScores!E:N,10,FALSE)</f>
        <v>1</v>
      </c>
      <c r="O4669" s="5">
        <f>VLOOKUP(M4669,[1]ArchetypeScores!E:O,11,FALSE)</f>
        <v>-2</v>
      </c>
      <c r="P4669" s="5">
        <f>VLOOKUP(M4669,[1]ArchetypeScores!E:P,12,FALSE)</f>
        <v>2</v>
      </c>
      <c r="Q4669" s="2" t="str">
        <f>VLOOKUP(M4669,[1]ArchetypeScores!E:W,19,FALSE)</f>
        <v>Industrials - transportation</v>
      </c>
      <c r="R4669" s="2">
        <f>VLOOKUP(M4669,[1]ArchetypeScores!E:I,5,FALSE)</f>
        <v>0</v>
      </c>
      <c r="S4669" s="2">
        <f>VLOOKUP(M4669,[1]ArchetypeScores!E:K,7,FALSE)</f>
        <v>0</v>
      </c>
      <c r="T4669" s="2" t="str">
        <f t="shared" si="74"/>
        <v>Not A&amp;R positive</v>
      </c>
    </row>
    <row r="4670" spans="1:20" x14ac:dyDescent="0.3">
      <c r="A4670" s="2" t="s">
        <v>12184</v>
      </c>
      <c r="B4670" s="3" t="s">
        <v>12416</v>
      </c>
      <c r="C4670" s="3" t="s">
        <v>12417</v>
      </c>
      <c r="D4670" s="4">
        <v>3</v>
      </c>
      <c r="E4670" s="5" t="s">
        <v>12187</v>
      </c>
      <c r="F4670" s="4">
        <v>0.20999000000000001</v>
      </c>
      <c r="G4670" s="6">
        <v>49129</v>
      </c>
      <c r="H4670" s="3" t="s">
        <v>12418</v>
      </c>
      <c r="I4670" s="3" t="s">
        <v>12419</v>
      </c>
      <c r="J4670" s="3"/>
      <c r="K4670" s="5" t="s">
        <v>38</v>
      </c>
      <c r="L4670" s="5">
        <v>13</v>
      </c>
      <c r="M4670" s="5" t="s">
        <v>39</v>
      </c>
      <c r="N4670" s="5">
        <f>VLOOKUP(M4670,[1]ArchetypeScores!E:N,10,FALSE)</f>
        <v>0</v>
      </c>
      <c r="O4670" s="5">
        <f>VLOOKUP(M4670,[1]ArchetypeScores!E:O,11,FALSE)</f>
        <v>-2</v>
      </c>
      <c r="P4670" s="5">
        <f>VLOOKUP(M4670,[1]ArchetypeScores!E:P,12,FALSE)</f>
        <v>0</v>
      </c>
      <c r="Q4670" s="2" t="str">
        <f>VLOOKUP(M4670,[1]ArchetypeScores!E:W,19,FALSE)</f>
        <v>Industrials - transportation</v>
      </c>
      <c r="R4670" s="2">
        <f>VLOOKUP(M4670,[1]ArchetypeScores!E:I,5,FALSE)</f>
        <v>0</v>
      </c>
      <c r="S4670" s="2">
        <f>VLOOKUP(M4670,[1]ArchetypeScores!E:K,7,FALSE)</f>
        <v>0</v>
      </c>
      <c r="T4670" s="2" t="str">
        <f t="shared" si="74"/>
        <v>Not A&amp;R positive</v>
      </c>
    </row>
    <row r="4671" spans="1:20" x14ac:dyDescent="0.3">
      <c r="A4671" s="2" t="s">
        <v>12184</v>
      </c>
      <c r="B4671" s="3" t="s">
        <v>12420</v>
      </c>
      <c r="C4671" s="3" t="s">
        <v>12421</v>
      </c>
      <c r="D4671" s="4">
        <v>1.5</v>
      </c>
      <c r="E4671" s="5" t="s">
        <v>12187</v>
      </c>
      <c r="F4671" s="4">
        <v>0.105</v>
      </c>
      <c r="G4671" s="6">
        <v>49130</v>
      </c>
      <c r="H4671" s="3" t="s">
        <v>12418</v>
      </c>
      <c r="I4671" s="3" t="s">
        <v>12419</v>
      </c>
      <c r="J4671" s="3"/>
      <c r="K4671" s="5" t="s">
        <v>38</v>
      </c>
      <c r="L4671" s="5">
        <v>13</v>
      </c>
      <c r="M4671" s="5" t="s">
        <v>39</v>
      </c>
      <c r="N4671" s="5">
        <f>VLOOKUP(M4671,[1]ArchetypeScores!E:N,10,FALSE)</f>
        <v>0</v>
      </c>
      <c r="O4671" s="5">
        <f>VLOOKUP(M4671,[1]ArchetypeScores!E:O,11,FALSE)</f>
        <v>-2</v>
      </c>
      <c r="P4671" s="5">
        <f>VLOOKUP(M4671,[1]ArchetypeScores!E:P,12,FALSE)</f>
        <v>0</v>
      </c>
      <c r="Q4671" s="2" t="str">
        <f>VLOOKUP(M4671,[1]ArchetypeScores!E:W,19,FALSE)</f>
        <v>Industrials - transportation</v>
      </c>
      <c r="R4671" s="2">
        <f>VLOOKUP(M4671,[1]ArchetypeScores!E:I,5,FALSE)</f>
        <v>0</v>
      </c>
      <c r="S4671" s="2">
        <f>VLOOKUP(M4671,[1]ArchetypeScores!E:K,7,FALSE)</f>
        <v>0</v>
      </c>
      <c r="T4671" s="2" t="str">
        <f t="shared" si="74"/>
        <v>Not A&amp;R positive</v>
      </c>
    </row>
    <row r="4672" spans="1:20" x14ac:dyDescent="0.3">
      <c r="A4672" s="2" t="s">
        <v>12184</v>
      </c>
      <c r="B4672" s="3" t="s">
        <v>12422</v>
      </c>
      <c r="C4672" s="3" t="s">
        <v>12423</v>
      </c>
      <c r="D4672" s="4">
        <v>1.5</v>
      </c>
      <c r="E4672" s="5" t="s">
        <v>12187</v>
      </c>
      <c r="F4672" s="4">
        <v>0.105</v>
      </c>
      <c r="G4672" s="6">
        <v>49131</v>
      </c>
      <c r="H4672" s="3" t="s">
        <v>12418</v>
      </c>
      <c r="I4672" s="3" t="s">
        <v>12419</v>
      </c>
      <c r="J4672" s="3"/>
      <c r="K4672" s="5" t="s">
        <v>38</v>
      </c>
      <c r="L4672" s="5">
        <v>13</v>
      </c>
      <c r="M4672" s="5" t="s">
        <v>39</v>
      </c>
      <c r="N4672" s="5">
        <f>VLOOKUP(M4672,[1]ArchetypeScores!E:N,10,FALSE)</f>
        <v>0</v>
      </c>
      <c r="O4672" s="5">
        <f>VLOOKUP(M4672,[1]ArchetypeScores!E:O,11,FALSE)</f>
        <v>-2</v>
      </c>
      <c r="P4672" s="5">
        <f>VLOOKUP(M4672,[1]ArchetypeScores!E:P,12,FALSE)</f>
        <v>0</v>
      </c>
      <c r="Q4672" s="2" t="str">
        <f>VLOOKUP(M4672,[1]ArchetypeScores!E:W,19,FALSE)</f>
        <v>Industrials - transportation</v>
      </c>
      <c r="R4672" s="2">
        <f>VLOOKUP(M4672,[1]ArchetypeScores!E:I,5,FALSE)</f>
        <v>0</v>
      </c>
      <c r="S4672" s="2">
        <f>VLOOKUP(M4672,[1]ArchetypeScores!E:K,7,FALSE)</f>
        <v>0</v>
      </c>
      <c r="T4672" s="2" t="str">
        <f t="shared" si="74"/>
        <v>Not A&amp;R positive</v>
      </c>
    </row>
    <row r="4673" spans="1:20" x14ac:dyDescent="0.3">
      <c r="A4673" s="2" t="s">
        <v>12184</v>
      </c>
      <c r="B4673" s="3" t="s">
        <v>12424</v>
      </c>
      <c r="C4673" s="3" t="s">
        <v>12425</v>
      </c>
      <c r="D4673" s="4">
        <v>1</v>
      </c>
      <c r="E4673" s="5" t="s">
        <v>12187</v>
      </c>
      <c r="F4673" s="4">
        <v>9.4289999999999999E-2</v>
      </c>
      <c r="G4673" s="6">
        <v>49074</v>
      </c>
      <c r="H4673" s="3" t="s">
        <v>12258</v>
      </c>
      <c r="I4673" s="3" t="s">
        <v>12213</v>
      </c>
      <c r="J4673" s="3"/>
      <c r="K4673" s="5" t="s">
        <v>392</v>
      </c>
      <c r="L4673" s="5">
        <v>2</v>
      </c>
      <c r="M4673" s="5" t="s">
        <v>3902</v>
      </c>
      <c r="N4673" s="5">
        <f>VLOOKUP(M4673,[1]ArchetypeScores!E:N,10,FALSE)</f>
        <v>0</v>
      </c>
      <c r="O4673" s="5">
        <f>VLOOKUP(M4673,[1]ArchetypeScores!E:O,11,FALSE)</f>
        <v>-1</v>
      </c>
      <c r="P4673" s="5">
        <f>VLOOKUP(M4673,[1]ArchetypeScores!E:P,12,FALSE)</f>
        <v>0</v>
      </c>
      <c r="Q4673" s="2" t="str">
        <f>VLOOKUP(M4673,[1]ArchetypeScores!E:W,19,FALSE)</f>
        <v>Education and training</v>
      </c>
      <c r="R4673" s="2">
        <f>VLOOKUP(M4673,[1]ArchetypeScores!E:I,5,FALSE)</f>
        <v>0</v>
      </c>
      <c r="S4673" s="2">
        <f>VLOOKUP(M4673,[1]ArchetypeScores!E:K,7,FALSE)</f>
        <v>0</v>
      </c>
      <c r="T4673" s="2" t="str">
        <f t="shared" si="74"/>
        <v>Not A&amp;R positive</v>
      </c>
    </row>
    <row r="4674" spans="1:20" x14ac:dyDescent="0.3">
      <c r="A4674" s="2" t="s">
        <v>12184</v>
      </c>
      <c r="B4674" s="3" t="s">
        <v>12426</v>
      </c>
      <c r="C4674" s="3" t="s">
        <v>12427</v>
      </c>
      <c r="D4674" s="4">
        <v>3.0000000000000001E-3</v>
      </c>
      <c r="E4674" s="5" t="s">
        <v>12187</v>
      </c>
      <c r="F4674" s="4">
        <v>2.7999999999999998E-4</v>
      </c>
      <c r="G4674" s="6">
        <v>49078</v>
      </c>
      <c r="H4674" s="3" t="s">
        <v>12258</v>
      </c>
      <c r="I4674" s="3" t="s">
        <v>12213</v>
      </c>
      <c r="J4674" s="3"/>
      <c r="K4674" s="5" t="s">
        <v>154</v>
      </c>
      <c r="L4674" s="5">
        <v>1</v>
      </c>
      <c r="M4674" s="5" t="s">
        <v>188</v>
      </c>
      <c r="N4674" s="5">
        <f>VLOOKUP(M4674,[1]ArchetypeScores!E:N,10,FALSE)</f>
        <v>1</v>
      </c>
      <c r="O4674" s="5">
        <f>VLOOKUP(M4674,[1]ArchetypeScores!E:O,11,FALSE)</f>
        <v>-1</v>
      </c>
      <c r="P4674" s="5">
        <f>VLOOKUP(M4674,[1]ArchetypeScores!E:P,12,FALSE)</f>
        <v>0</v>
      </c>
      <c r="Q4674" s="2" t="str">
        <f>VLOOKUP(M4674,[1]ArchetypeScores!E:W,19,FALSE)</f>
        <v>Education and training</v>
      </c>
      <c r="R4674" s="2">
        <f>VLOOKUP(M4674,[1]ArchetypeScores!E:I,5,FALSE)</f>
        <v>0</v>
      </c>
      <c r="S4674" s="2">
        <f>VLOOKUP(M4674,[1]ArchetypeScores!E:K,7,FALSE)</f>
        <v>1</v>
      </c>
      <c r="T4674" s="2" t="str">
        <f t="shared" ref="T4674:T4737" si="75">IF(AND(R4674=1,S4674=1),"Both",IF(AND(R4674=1,S4674=0),"Direct only",IF(AND(R4674=0,S4674=1),"Indirect only","Not A&amp;R positive")))</f>
        <v>Indirect only</v>
      </c>
    </row>
    <row r="4675" spans="1:20" x14ac:dyDescent="0.3">
      <c r="A4675" s="2" t="s">
        <v>12184</v>
      </c>
      <c r="B4675" s="3" t="s">
        <v>12428</v>
      </c>
      <c r="C4675" s="3" t="s">
        <v>12429</v>
      </c>
      <c r="D4675" s="4">
        <v>0.12</v>
      </c>
      <c r="E4675" s="5" t="s">
        <v>12187</v>
      </c>
      <c r="F4675" s="4">
        <v>1.222E-2</v>
      </c>
      <c r="G4675" s="6">
        <v>48991</v>
      </c>
      <c r="H4675" s="3" t="s">
        <v>12245</v>
      </c>
      <c r="I4675" s="3" t="s">
        <v>12192</v>
      </c>
      <c r="J4675" s="3"/>
      <c r="K4675" s="5" t="s">
        <v>1097</v>
      </c>
      <c r="L4675" s="5">
        <v>1</v>
      </c>
      <c r="M4675" s="5" t="s">
        <v>1098</v>
      </c>
      <c r="N4675" s="5">
        <f>VLOOKUP(M4675,[1]ArchetypeScores!E:N,10,FALSE)</f>
        <v>1</v>
      </c>
      <c r="O4675" s="5">
        <f>VLOOKUP(M4675,[1]ArchetypeScores!E:O,11,FALSE)</f>
        <v>0</v>
      </c>
      <c r="P4675" s="5">
        <f>VLOOKUP(M4675,[1]ArchetypeScores!E:P,12,FALSE)</f>
        <v>2</v>
      </c>
      <c r="Q4675" s="2" t="str">
        <f>VLOOKUP(M4675,[1]ArchetypeScores!E:W,19,FALSE)</f>
        <v>Energy and water</v>
      </c>
      <c r="R4675" s="2">
        <f>VLOOKUP(M4675,[1]ArchetypeScores!E:I,5,FALSE)</f>
        <v>0</v>
      </c>
      <c r="S4675" s="2">
        <f>VLOOKUP(M4675,[1]ArchetypeScores!E:K,7,FALSE)</f>
        <v>0</v>
      </c>
      <c r="T4675" s="2" t="str">
        <f t="shared" si="75"/>
        <v>Not A&amp;R positive</v>
      </c>
    </row>
    <row r="4676" spans="1:20" x14ac:dyDescent="0.3">
      <c r="A4676" s="2" t="s">
        <v>12184</v>
      </c>
      <c r="B4676" s="3" t="s">
        <v>12430</v>
      </c>
      <c r="C4676" s="3" t="s">
        <v>12431</v>
      </c>
      <c r="D4676" s="4">
        <v>0.27</v>
      </c>
      <c r="E4676" s="5" t="s">
        <v>12187</v>
      </c>
      <c r="F4676" s="4">
        <v>2.7490000000000001E-2</v>
      </c>
      <c r="G4676" s="6">
        <v>48971</v>
      </c>
      <c r="H4676" s="3" t="s">
        <v>12432</v>
      </c>
      <c r="I4676" s="3" t="s">
        <v>12192</v>
      </c>
      <c r="J4676" s="3"/>
      <c r="K4676" s="5" t="s">
        <v>291</v>
      </c>
      <c r="L4676" s="5">
        <v>4</v>
      </c>
      <c r="M4676" s="5" t="s">
        <v>292</v>
      </c>
      <c r="N4676" s="5">
        <f>VLOOKUP(M4676,[1]ArchetypeScores!E:N,10,FALSE)</f>
        <v>1</v>
      </c>
      <c r="O4676" s="5">
        <f>VLOOKUP(M4676,[1]ArchetypeScores!E:O,11,FALSE)</f>
        <v>0</v>
      </c>
      <c r="P4676" s="5">
        <f>VLOOKUP(M4676,[1]ArchetypeScores!E:P,12,FALSE)</f>
        <v>0</v>
      </c>
      <c r="Q4676" s="2" t="str">
        <f>VLOOKUP(M4676,[1]ArchetypeScores!E:W,19,FALSE)</f>
        <v>Education and training</v>
      </c>
      <c r="R4676" s="2">
        <f>VLOOKUP(M4676,[1]ArchetypeScores!E:I,5,FALSE)</f>
        <v>0</v>
      </c>
      <c r="S4676" s="2">
        <f>VLOOKUP(M4676,[1]ArchetypeScores!E:K,7,FALSE)</f>
        <v>0</v>
      </c>
      <c r="T4676" s="2" t="str">
        <f t="shared" si="75"/>
        <v>Not A&amp;R positive</v>
      </c>
    </row>
    <row r="4677" spans="1:20" x14ac:dyDescent="0.3">
      <c r="A4677" s="2" t="s">
        <v>12184</v>
      </c>
      <c r="B4677" s="3" t="s">
        <v>12433</v>
      </c>
      <c r="C4677" s="3" t="s">
        <v>12434</v>
      </c>
      <c r="D4677" s="4">
        <v>0.45600000000000002</v>
      </c>
      <c r="E4677" s="5" t="s">
        <v>12187</v>
      </c>
      <c r="F4677" s="4">
        <v>4.6429999999999999E-2</v>
      </c>
      <c r="G4677" s="6">
        <v>48967</v>
      </c>
      <c r="H4677" s="3" t="s">
        <v>12432</v>
      </c>
      <c r="I4677" s="3"/>
      <c r="J4677" s="3"/>
      <c r="K4677" s="5" t="s">
        <v>291</v>
      </c>
      <c r="L4677" s="5">
        <v>4</v>
      </c>
      <c r="M4677" s="5" t="s">
        <v>292</v>
      </c>
      <c r="N4677" s="5">
        <f>VLOOKUP(M4677,[1]ArchetypeScores!E:N,10,FALSE)</f>
        <v>1</v>
      </c>
      <c r="O4677" s="5">
        <f>VLOOKUP(M4677,[1]ArchetypeScores!E:O,11,FALSE)</f>
        <v>0</v>
      </c>
      <c r="P4677" s="5">
        <f>VLOOKUP(M4677,[1]ArchetypeScores!E:P,12,FALSE)</f>
        <v>0</v>
      </c>
      <c r="Q4677" s="2" t="str">
        <f>VLOOKUP(M4677,[1]ArchetypeScores!E:W,19,FALSE)</f>
        <v>Education and training</v>
      </c>
      <c r="R4677" s="2">
        <f>VLOOKUP(M4677,[1]ArchetypeScores!E:I,5,FALSE)</f>
        <v>0</v>
      </c>
      <c r="S4677" s="2">
        <f>VLOOKUP(M4677,[1]ArchetypeScores!E:K,7,FALSE)</f>
        <v>0</v>
      </c>
      <c r="T4677" s="2" t="str">
        <f t="shared" si="75"/>
        <v>Not A&amp;R positive</v>
      </c>
    </row>
    <row r="4678" spans="1:20" x14ac:dyDescent="0.3">
      <c r="A4678" s="2" t="s">
        <v>12184</v>
      </c>
      <c r="B4678" s="3" t="s">
        <v>12435</v>
      </c>
      <c r="C4678" s="3" t="s">
        <v>12436</v>
      </c>
      <c r="D4678" s="4"/>
      <c r="E4678" s="5" t="s">
        <v>12187</v>
      </c>
      <c r="F4678" s="4">
        <v>0</v>
      </c>
      <c r="G4678" s="6">
        <v>48938</v>
      </c>
      <c r="H4678" s="3" t="s">
        <v>12437</v>
      </c>
      <c r="I4678" s="3"/>
      <c r="J4678" s="3"/>
      <c r="K4678" s="5" t="s">
        <v>118</v>
      </c>
      <c r="L4678" s="5">
        <v>4</v>
      </c>
      <c r="M4678" s="5" t="s">
        <v>119</v>
      </c>
      <c r="N4678" s="5">
        <f>VLOOKUP(M4678,[1]ArchetypeScores!E:N,10,FALSE)</f>
        <v>0</v>
      </c>
      <c r="O4678" s="5">
        <f>VLOOKUP(M4678,[1]ArchetypeScores!E:O,11,FALSE)</f>
        <v>-1</v>
      </c>
      <c r="P4678" s="5">
        <f>VLOOKUP(M4678,[1]ArchetypeScores!E:P,12,FALSE)</f>
        <v>0</v>
      </c>
      <c r="Q4678" s="2" t="str">
        <f>VLOOKUP(M4678,[1]ArchetypeScores!E:W,19,FALSE)</f>
        <v>Untargeted</v>
      </c>
      <c r="R4678" s="2">
        <f>VLOOKUP(M4678,[1]ArchetypeScores!E:I,5,FALSE)</f>
        <v>0</v>
      </c>
      <c r="S4678" s="2">
        <f>VLOOKUP(M4678,[1]ArchetypeScores!E:K,7,FALSE)</f>
        <v>0</v>
      </c>
      <c r="T4678" s="2" t="str">
        <f t="shared" si="75"/>
        <v>Not A&amp;R positive</v>
      </c>
    </row>
    <row r="4679" spans="1:20" x14ac:dyDescent="0.3">
      <c r="A4679" s="2" t="s">
        <v>12184</v>
      </c>
      <c r="B4679" s="3" t="s">
        <v>12438</v>
      </c>
      <c r="C4679" s="3" t="s">
        <v>12439</v>
      </c>
      <c r="D4679" s="4">
        <v>1</v>
      </c>
      <c r="E4679" s="5" t="s">
        <v>12187</v>
      </c>
      <c r="F4679" s="4">
        <v>9.5320000000000002E-2</v>
      </c>
      <c r="G4679" s="6">
        <v>49103</v>
      </c>
      <c r="H4679" s="3" t="s">
        <v>12212</v>
      </c>
      <c r="I4679" s="3" t="s">
        <v>12232</v>
      </c>
      <c r="J4679" s="3"/>
      <c r="K4679" s="5" t="s">
        <v>392</v>
      </c>
      <c r="L4679" s="5">
        <v>2</v>
      </c>
      <c r="M4679" s="5" t="s">
        <v>3902</v>
      </c>
      <c r="N4679" s="5">
        <f>VLOOKUP(M4679,[1]ArchetypeScores!E:N,10,FALSE)</f>
        <v>0</v>
      </c>
      <c r="O4679" s="5">
        <f>VLOOKUP(M4679,[1]ArchetypeScores!E:O,11,FALSE)</f>
        <v>-1</v>
      </c>
      <c r="P4679" s="5">
        <f>VLOOKUP(M4679,[1]ArchetypeScores!E:P,12,FALSE)</f>
        <v>0</v>
      </c>
      <c r="Q4679" s="2" t="str">
        <f>VLOOKUP(M4679,[1]ArchetypeScores!E:W,19,FALSE)</f>
        <v>Education and training</v>
      </c>
      <c r="R4679" s="2">
        <f>VLOOKUP(M4679,[1]ArchetypeScores!E:I,5,FALSE)</f>
        <v>0</v>
      </c>
      <c r="S4679" s="2">
        <f>VLOOKUP(M4679,[1]ArchetypeScores!E:K,7,FALSE)</f>
        <v>0</v>
      </c>
      <c r="T4679" s="2" t="str">
        <f t="shared" si="75"/>
        <v>Not A&amp;R positive</v>
      </c>
    </row>
    <row r="4680" spans="1:20" x14ac:dyDescent="0.3">
      <c r="A4680" s="2" t="s">
        <v>12184</v>
      </c>
      <c r="B4680" s="3" t="s">
        <v>12440</v>
      </c>
      <c r="C4680" s="3" t="s">
        <v>12441</v>
      </c>
      <c r="D4680" s="4">
        <v>0.7</v>
      </c>
      <c r="E4680" s="5" t="s">
        <v>12187</v>
      </c>
      <c r="F4680" s="4">
        <v>6.6729999999999998E-2</v>
      </c>
      <c r="G4680" s="6">
        <v>49100</v>
      </c>
      <c r="H4680" s="3" t="s">
        <v>12303</v>
      </c>
      <c r="I4680" s="3" t="s">
        <v>12442</v>
      </c>
      <c r="J4680" s="3"/>
      <c r="K4680" s="5" t="s">
        <v>71</v>
      </c>
      <c r="L4680" s="5">
        <v>1</v>
      </c>
      <c r="M4680" s="5" t="s">
        <v>72</v>
      </c>
      <c r="N4680" s="5">
        <f>VLOOKUP(M4680,[1]ArchetypeScores!E:N,10,FALSE)</f>
        <v>0</v>
      </c>
      <c r="O4680" s="5">
        <f>VLOOKUP(M4680,[1]ArchetypeScores!E:O,11,FALSE)</f>
        <v>0</v>
      </c>
      <c r="P4680" s="5">
        <f>VLOOKUP(M4680,[1]ArchetypeScores!E:P,12,FALSE)</f>
        <v>0</v>
      </c>
      <c r="Q4680" s="2" t="str">
        <f>VLOOKUP(M4680,[1]ArchetypeScores!E:W,19,FALSE)</f>
        <v>Other sector</v>
      </c>
      <c r="R4680" s="2">
        <f>VLOOKUP(M4680,[1]ArchetypeScores!E:I,5,FALSE)</f>
        <v>0</v>
      </c>
      <c r="S4680" s="2">
        <f>VLOOKUP(M4680,[1]ArchetypeScores!E:K,7,FALSE)</f>
        <v>0</v>
      </c>
      <c r="T4680" s="2" t="str">
        <f t="shared" si="75"/>
        <v>Not A&amp;R positive</v>
      </c>
    </row>
    <row r="4681" spans="1:20" x14ac:dyDescent="0.3">
      <c r="A4681" s="2" t="s">
        <v>12184</v>
      </c>
      <c r="B4681" s="3" t="s">
        <v>12443</v>
      </c>
      <c r="C4681" s="3" t="s">
        <v>12444</v>
      </c>
      <c r="D4681" s="4">
        <v>1.4</v>
      </c>
      <c r="E4681" s="5" t="s">
        <v>12187</v>
      </c>
      <c r="F4681" s="4">
        <v>0.13345000000000001</v>
      </c>
      <c r="G4681" s="6">
        <v>49098</v>
      </c>
      <c r="H4681" s="3" t="s">
        <v>12325</v>
      </c>
      <c r="I4681" s="3" t="s">
        <v>12232</v>
      </c>
      <c r="J4681" s="3"/>
      <c r="K4681" s="5" t="s">
        <v>214</v>
      </c>
      <c r="L4681" s="5">
        <v>4</v>
      </c>
      <c r="M4681" s="5" t="s">
        <v>560</v>
      </c>
      <c r="N4681" s="5">
        <f>VLOOKUP(M4681,[1]ArchetypeScores!E:N,10,FALSE)</f>
        <v>1</v>
      </c>
      <c r="O4681" s="5">
        <f>VLOOKUP(M4681,[1]ArchetypeScores!E:O,11,FALSE)</f>
        <v>0</v>
      </c>
      <c r="P4681" s="5">
        <f>VLOOKUP(M4681,[1]ArchetypeScores!E:P,12,FALSE)</f>
        <v>0</v>
      </c>
      <c r="Q4681" s="2" t="str">
        <f>VLOOKUP(M4681,[1]ArchetypeScores!E:W,19,FALSE)</f>
        <v>Other sector</v>
      </c>
      <c r="R4681" s="2">
        <f>VLOOKUP(M4681,[1]ArchetypeScores!E:I,5,FALSE)</f>
        <v>0</v>
      </c>
      <c r="S4681" s="2">
        <f>VLOOKUP(M4681,[1]ArchetypeScores!E:K,7,FALSE)</f>
        <v>0</v>
      </c>
      <c r="T4681" s="2" t="str">
        <f t="shared" si="75"/>
        <v>Not A&amp;R positive</v>
      </c>
    </row>
    <row r="4682" spans="1:20" x14ac:dyDescent="0.3">
      <c r="A4682" s="2" t="s">
        <v>12184</v>
      </c>
      <c r="B4682" s="3" t="s">
        <v>12445</v>
      </c>
      <c r="C4682" s="3" t="s">
        <v>12446</v>
      </c>
      <c r="D4682" s="4">
        <v>0.107</v>
      </c>
      <c r="E4682" s="5" t="s">
        <v>12187</v>
      </c>
      <c r="F4682" s="4">
        <v>1.047E-2</v>
      </c>
      <c r="G4682" s="6">
        <v>49034</v>
      </c>
      <c r="H4682" s="3" t="s">
        <v>12447</v>
      </c>
      <c r="I4682" s="3"/>
      <c r="J4682" s="3"/>
      <c r="K4682" s="5" t="s">
        <v>53</v>
      </c>
      <c r="L4682" s="5">
        <v>3</v>
      </c>
      <c r="M4682" s="5" t="s">
        <v>75</v>
      </c>
      <c r="N4682" s="5">
        <f>VLOOKUP(M4682,[1]ArchetypeScores!E:N,10,FALSE)</f>
        <v>0</v>
      </c>
      <c r="O4682" s="5">
        <f>VLOOKUP(M4682,[1]ArchetypeScores!E:O,11,FALSE)</f>
        <v>-1</v>
      </c>
      <c r="P4682" s="5">
        <f>VLOOKUP(M4682,[1]ArchetypeScores!E:P,12,FALSE)</f>
        <v>0</v>
      </c>
      <c r="Q4682" s="2" t="str">
        <f>VLOOKUP(M4682,[1]ArchetypeScores!E:W,19,FALSE)</f>
        <v>Untargeted</v>
      </c>
      <c r="R4682" s="2">
        <f>VLOOKUP(M4682,[1]ArchetypeScores!E:I,5,FALSE)</f>
        <v>0</v>
      </c>
      <c r="S4682" s="2">
        <f>VLOOKUP(M4682,[1]ArchetypeScores!E:K,7,FALSE)</f>
        <v>0</v>
      </c>
      <c r="T4682" s="2" t="str">
        <f t="shared" si="75"/>
        <v>Not A&amp;R positive</v>
      </c>
    </row>
    <row r="4683" spans="1:20" x14ac:dyDescent="0.3">
      <c r="A4683" s="2" t="s">
        <v>12184</v>
      </c>
      <c r="B4683" s="3" t="s">
        <v>12448</v>
      </c>
      <c r="C4683" s="3" t="s">
        <v>12449</v>
      </c>
      <c r="D4683" s="4">
        <v>3</v>
      </c>
      <c r="E4683" s="5" t="s">
        <v>12187</v>
      </c>
      <c r="F4683" s="4">
        <v>0.31907999999999997</v>
      </c>
      <c r="G4683" s="6">
        <v>48942</v>
      </c>
      <c r="H4683" s="3" t="s">
        <v>12450</v>
      </c>
      <c r="I4683" s="3"/>
      <c r="J4683" s="3"/>
      <c r="K4683" s="5" t="s">
        <v>735</v>
      </c>
      <c r="L4683" s="5">
        <v>1</v>
      </c>
      <c r="M4683" s="5" t="s">
        <v>736</v>
      </c>
      <c r="N4683" s="5">
        <f>VLOOKUP(M4683,[1]ArchetypeScores!E:N,10,FALSE)</f>
        <v>1</v>
      </c>
      <c r="O4683" s="5">
        <f>VLOOKUP(M4683,[1]ArchetypeScores!E:O,11,FALSE)</f>
        <v>-2</v>
      </c>
      <c r="P4683" s="5">
        <f>VLOOKUP(M4683,[1]ArchetypeScores!E:P,12,FALSE)</f>
        <v>-2</v>
      </c>
      <c r="Q4683" s="2" t="str">
        <f>VLOOKUP(M4683,[1]ArchetypeScores!E:W,19,FALSE)</f>
        <v>Other sector</v>
      </c>
      <c r="R4683" s="2">
        <f>VLOOKUP(M4683,[1]ArchetypeScores!E:I,5,FALSE)</f>
        <v>0</v>
      </c>
      <c r="S4683" s="2">
        <f>VLOOKUP(M4683,[1]ArchetypeScores!E:K,7,FALSE)</f>
        <v>0</v>
      </c>
      <c r="T4683" s="2" t="str">
        <f t="shared" si="75"/>
        <v>Not A&amp;R positive</v>
      </c>
    </row>
    <row r="4684" spans="1:20" x14ac:dyDescent="0.3">
      <c r="A4684" s="2" t="s">
        <v>12184</v>
      </c>
      <c r="B4684" s="3" t="s">
        <v>12451</v>
      </c>
      <c r="C4684" s="3" t="s">
        <v>12452</v>
      </c>
      <c r="D4684" s="4">
        <v>0.06</v>
      </c>
      <c r="E4684" s="5" t="s">
        <v>12187</v>
      </c>
      <c r="F4684" s="4">
        <v>6.11E-3</v>
      </c>
      <c r="G4684" s="6">
        <v>48993</v>
      </c>
      <c r="H4684" s="3" t="s">
        <v>12453</v>
      </c>
      <c r="I4684" s="3" t="s">
        <v>12192</v>
      </c>
      <c r="J4684" s="3"/>
      <c r="K4684" s="5" t="s">
        <v>142</v>
      </c>
      <c r="L4684" s="5">
        <v>3</v>
      </c>
      <c r="M4684" s="5" t="s">
        <v>143</v>
      </c>
      <c r="N4684" s="5">
        <f>VLOOKUP(M4684,[1]ArchetypeScores!E:N,10,FALSE)</f>
        <v>1</v>
      </c>
      <c r="O4684" s="5">
        <f>VLOOKUP(M4684,[1]ArchetypeScores!E:O,11,FALSE)</f>
        <v>1</v>
      </c>
      <c r="P4684" s="5">
        <f>VLOOKUP(M4684,[1]ArchetypeScores!E:P,12,FALSE)</f>
        <v>2</v>
      </c>
      <c r="Q4684" s="2" t="str">
        <f>VLOOKUP(M4684,[1]ArchetypeScores!E:W,19,FALSE)</f>
        <v>Materials (including forestry and nature)</v>
      </c>
      <c r="R4684" s="2">
        <f>VLOOKUP(M4684,[1]ArchetypeScores!E:I,5,FALSE)</f>
        <v>1</v>
      </c>
      <c r="S4684" s="2">
        <f>VLOOKUP(M4684,[1]ArchetypeScores!E:K,7,FALSE)</f>
        <v>1</v>
      </c>
      <c r="T4684" s="2" t="str">
        <f t="shared" si="75"/>
        <v>Both</v>
      </c>
    </row>
    <row r="4685" spans="1:20" x14ac:dyDescent="0.3">
      <c r="A4685" s="2" t="s">
        <v>12184</v>
      </c>
      <c r="B4685" s="3" t="s">
        <v>12454</v>
      </c>
      <c r="C4685" s="3" t="s">
        <v>12455</v>
      </c>
      <c r="D4685" s="4">
        <v>4.1000000000000002E-2</v>
      </c>
      <c r="E4685" s="5" t="s">
        <v>12187</v>
      </c>
      <c r="F4685" s="4">
        <v>4.6499999999999996E-3</v>
      </c>
      <c r="G4685" s="6">
        <v>48941</v>
      </c>
      <c r="H4685" s="3" t="s">
        <v>12456</v>
      </c>
      <c r="I4685" s="3"/>
      <c r="J4685" s="3"/>
      <c r="K4685" s="5" t="s">
        <v>154</v>
      </c>
      <c r="L4685" s="5" t="s">
        <v>112</v>
      </c>
      <c r="M4685" s="5" t="s">
        <v>155</v>
      </c>
      <c r="N4685" s="5">
        <f>VLOOKUP(M4685,[1]ArchetypeScores!E:N,10,FALSE)</f>
        <v>1</v>
      </c>
      <c r="O4685" s="5">
        <f>VLOOKUP(M4685,[1]ArchetypeScores!E:O,11,FALSE)</f>
        <v>0</v>
      </c>
      <c r="P4685" s="5">
        <f>VLOOKUP(M4685,[1]ArchetypeScores!E:P,12,FALSE)</f>
        <v>0</v>
      </c>
      <c r="Q4685" s="2" t="str">
        <f>VLOOKUP(M4685,[1]ArchetypeScores!E:W,19,FALSE)</f>
        <v>Education and training</v>
      </c>
      <c r="R4685" s="2">
        <f>VLOOKUP(M4685,[1]ArchetypeScores!E:I,5,FALSE)</f>
        <v>0</v>
      </c>
      <c r="S4685" s="2">
        <f>VLOOKUP(M4685,[1]ArchetypeScores!E:K,7,FALSE)</f>
        <v>1</v>
      </c>
      <c r="T4685" s="2" t="str">
        <f t="shared" si="75"/>
        <v>Indirect only</v>
      </c>
    </row>
    <row r="4686" spans="1:20" x14ac:dyDescent="0.3">
      <c r="A4686" s="2" t="s">
        <v>12184</v>
      </c>
      <c r="B4686" s="3" t="s">
        <v>12457</v>
      </c>
      <c r="C4686" s="3" t="s">
        <v>12458</v>
      </c>
      <c r="D4686" s="4">
        <v>0.251</v>
      </c>
      <c r="E4686" s="5" t="s">
        <v>12187</v>
      </c>
      <c r="F4686" s="4">
        <v>2.6849999999999999E-2</v>
      </c>
      <c r="G4686" s="6">
        <v>48933</v>
      </c>
      <c r="H4686" s="3" t="s">
        <v>12377</v>
      </c>
      <c r="I4686" s="3"/>
      <c r="J4686" s="3"/>
      <c r="K4686" s="5" t="s">
        <v>61</v>
      </c>
      <c r="L4686" s="5">
        <v>1</v>
      </c>
      <c r="M4686" s="5" t="s">
        <v>130</v>
      </c>
      <c r="N4686" s="5">
        <f>VLOOKUP(M4686,[1]ArchetypeScores!E:N,10,FALSE)</f>
        <v>0</v>
      </c>
      <c r="O4686" s="5">
        <f>VLOOKUP(M4686,[1]ArchetypeScores!E:O,11,FALSE)</f>
        <v>-1</v>
      </c>
      <c r="P4686" s="5">
        <f>VLOOKUP(M4686,[1]ArchetypeScores!E:P,12,FALSE)</f>
        <v>0</v>
      </c>
      <c r="Q4686" s="2" t="str">
        <f>VLOOKUP(M4686,[1]ArchetypeScores!E:W,19,FALSE)</f>
        <v>Health care</v>
      </c>
      <c r="R4686" s="2">
        <f>VLOOKUP(M4686,[1]ArchetypeScores!E:I,5,FALSE)</f>
        <v>0</v>
      </c>
      <c r="S4686" s="2">
        <f>VLOOKUP(M4686,[1]ArchetypeScores!E:K,7,FALSE)</f>
        <v>0</v>
      </c>
      <c r="T4686" s="2" t="str">
        <f t="shared" si="75"/>
        <v>Not A&amp;R positive</v>
      </c>
    </row>
    <row r="4687" spans="1:20" x14ac:dyDescent="0.3">
      <c r="A4687" s="2" t="s">
        <v>12184</v>
      </c>
      <c r="B4687" s="3" t="s">
        <v>12459</v>
      </c>
      <c r="C4687" s="3" t="s">
        <v>12460</v>
      </c>
      <c r="D4687" s="4"/>
      <c r="E4687" s="5" t="s">
        <v>12187</v>
      </c>
      <c r="F4687" s="4">
        <v>0</v>
      </c>
      <c r="G4687" s="6">
        <v>48945</v>
      </c>
      <c r="H4687" s="3" t="s">
        <v>12461</v>
      </c>
      <c r="I4687" s="3"/>
      <c r="J4687" s="3"/>
      <c r="K4687" s="5" t="s">
        <v>118</v>
      </c>
      <c r="L4687" s="5">
        <v>3</v>
      </c>
      <c r="M4687" s="5" t="s">
        <v>168</v>
      </c>
      <c r="N4687" s="5">
        <f>VLOOKUP(M4687,[1]ArchetypeScores!E:N,10,FALSE)</f>
        <v>0</v>
      </c>
      <c r="O4687" s="5">
        <f>VLOOKUP(M4687,[1]ArchetypeScores!E:O,11,FALSE)</f>
        <v>-1</v>
      </c>
      <c r="P4687" s="5">
        <f>VLOOKUP(M4687,[1]ArchetypeScores!E:P,12,FALSE)</f>
        <v>0</v>
      </c>
      <c r="Q4687" s="2" t="str">
        <f>VLOOKUP(M4687,[1]ArchetypeScores!E:W,19,FALSE)</f>
        <v>Untargeted</v>
      </c>
      <c r="R4687" s="2">
        <f>VLOOKUP(M4687,[1]ArchetypeScores!E:I,5,FALSE)</f>
        <v>0</v>
      </c>
      <c r="S4687" s="2">
        <f>VLOOKUP(M4687,[1]ArchetypeScores!E:K,7,FALSE)</f>
        <v>0</v>
      </c>
      <c r="T4687" s="2" t="str">
        <f t="shared" si="75"/>
        <v>Not A&amp;R positive</v>
      </c>
    </row>
    <row r="4688" spans="1:20" x14ac:dyDescent="0.3">
      <c r="A4688" s="2" t="s">
        <v>12184</v>
      </c>
      <c r="B4688" s="3" t="s">
        <v>12462</v>
      </c>
      <c r="C4688" s="3" t="s">
        <v>12463</v>
      </c>
      <c r="D4688" s="4">
        <v>5.5E-2</v>
      </c>
      <c r="E4688" s="5" t="s">
        <v>12187</v>
      </c>
      <c r="F4688" s="4">
        <v>5.8100000000000001E-3</v>
      </c>
      <c r="G4688" s="6">
        <v>48951</v>
      </c>
      <c r="H4688" s="3" t="s">
        <v>12286</v>
      </c>
      <c r="I4688" s="3"/>
      <c r="J4688" s="3"/>
      <c r="K4688" s="5" t="s">
        <v>291</v>
      </c>
      <c r="L4688" s="5">
        <v>4</v>
      </c>
      <c r="M4688" s="5" t="s">
        <v>292</v>
      </c>
      <c r="N4688" s="5">
        <f>VLOOKUP(M4688,[1]ArchetypeScores!E:N,10,FALSE)</f>
        <v>1</v>
      </c>
      <c r="O4688" s="5">
        <f>VLOOKUP(M4688,[1]ArchetypeScores!E:O,11,FALSE)</f>
        <v>0</v>
      </c>
      <c r="P4688" s="5">
        <f>VLOOKUP(M4688,[1]ArchetypeScores!E:P,12,FALSE)</f>
        <v>0</v>
      </c>
      <c r="Q4688" s="2" t="str">
        <f>VLOOKUP(M4688,[1]ArchetypeScores!E:W,19,FALSE)</f>
        <v>Education and training</v>
      </c>
      <c r="R4688" s="2">
        <f>VLOOKUP(M4688,[1]ArchetypeScores!E:I,5,FALSE)</f>
        <v>0</v>
      </c>
      <c r="S4688" s="2">
        <f>VLOOKUP(M4688,[1]ArchetypeScores!E:K,7,FALSE)</f>
        <v>0</v>
      </c>
      <c r="T4688" s="2" t="str">
        <f t="shared" si="75"/>
        <v>Not A&amp;R positive</v>
      </c>
    </row>
    <row r="4689" spans="1:20" x14ac:dyDescent="0.3">
      <c r="A4689" s="2" t="s">
        <v>12184</v>
      </c>
      <c r="B4689" s="3" t="s">
        <v>12464</v>
      </c>
      <c r="C4689" s="3" t="s">
        <v>12465</v>
      </c>
      <c r="D4689" s="4">
        <v>0.04</v>
      </c>
      <c r="E4689" s="5" t="s">
        <v>12187</v>
      </c>
      <c r="F4689" s="4">
        <v>3.9300000000000003E-3</v>
      </c>
      <c r="G4689" s="6">
        <v>49045</v>
      </c>
      <c r="H4689" s="3" t="s">
        <v>12466</v>
      </c>
      <c r="I4689" s="3"/>
      <c r="J4689" s="3"/>
      <c r="K4689" s="5" t="s">
        <v>1097</v>
      </c>
      <c r="L4689" s="5">
        <v>3</v>
      </c>
      <c r="M4689" s="5" t="s">
        <v>1172</v>
      </c>
      <c r="N4689" s="5">
        <f>VLOOKUP(M4689,[1]ArchetypeScores!E:N,10,FALSE)</f>
        <v>1</v>
      </c>
      <c r="O4689" s="5">
        <f>VLOOKUP(M4689,[1]ArchetypeScores!E:O,11,FALSE)</f>
        <v>0</v>
      </c>
      <c r="P4689" s="5">
        <f>VLOOKUP(M4689,[1]ArchetypeScores!E:P,12,FALSE)</f>
        <v>2</v>
      </c>
      <c r="Q4689" s="2" t="str">
        <f>VLOOKUP(M4689,[1]ArchetypeScores!E:W,19,FALSE)</f>
        <v>Industrials - other</v>
      </c>
      <c r="R4689" s="2">
        <f>VLOOKUP(M4689,[1]ArchetypeScores!E:I,5,FALSE)</f>
        <v>0</v>
      </c>
      <c r="S4689" s="2">
        <f>VLOOKUP(M4689,[1]ArchetypeScores!E:K,7,FALSE)</f>
        <v>0</v>
      </c>
      <c r="T4689" s="2" t="str">
        <f t="shared" si="75"/>
        <v>Not A&amp;R positive</v>
      </c>
    </row>
    <row r="4690" spans="1:20" x14ac:dyDescent="0.3">
      <c r="A4690" s="2" t="s">
        <v>12184</v>
      </c>
      <c r="B4690" s="3" t="s">
        <v>12467</v>
      </c>
      <c r="C4690" s="3" t="s">
        <v>12468</v>
      </c>
      <c r="D4690" s="4">
        <v>2.5</v>
      </c>
      <c r="E4690" s="5" t="s">
        <v>12187</v>
      </c>
      <c r="F4690" s="4">
        <v>0.23830999999999999</v>
      </c>
      <c r="G4690" s="6">
        <v>49104</v>
      </c>
      <c r="H4690" s="3" t="s">
        <v>12325</v>
      </c>
      <c r="I4690" s="3" t="s">
        <v>12232</v>
      </c>
      <c r="J4690" s="3"/>
      <c r="K4690" s="5" t="s">
        <v>214</v>
      </c>
      <c r="L4690" s="5">
        <v>4</v>
      </c>
      <c r="M4690" s="5" t="s">
        <v>560</v>
      </c>
      <c r="N4690" s="5">
        <f>VLOOKUP(M4690,[1]ArchetypeScores!E:N,10,FALSE)</f>
        <v>1</v>
      </c>
      <c r="O4690" s="5">
        <f>VLOOKUP(M4690,[1]ArchetypeScores!E:O,11,FALSE)</f>
        <v>0</v>
      </c>
      <c r="P4690" s="5">
        <f>VLOOKUP(M4690,[1]ArchetypeScores!E:P,12,FALSE)</f>
        <v>0</v>
      </c>
      <c r="Q4690" s="2" t="str">
        <f>VLOOKUP(M4690,[1]ArchetypeScores!E:W,19,FALSE)</f>
        <v>Other sector</v>
      </c>
      <c r="R4690" s="2">
        <f>VLOOKUP(M4690,[1]ArchetypeScores!E:I,5,FALSE)</f>
        <v>0</v>
      </c>
      <c r="S4690" s="2">
        <f>VLOOKUP(M4690,[1]ArchetypeScores!E:K,7,FALSE)</f>
        <v>0</v>
      </c>
      <c r="T4690" s="2" t="str">
        <f t="shared" si="75"/>
        <v>Not A&amp;R positive</v>
      </c>
    </row>
    <row r="4691" spans="1:20" x14ac:dyDescent="0.3">
      <c r="A4691" s="2" t="s">
        <v>12184</v>
      </c>
      <c r="B4691" s="3" t="s">
        <v>12469</v>
      </c>
      <c r="C4691" s="3" t="s">
        <v>12470</v>
      </c>
      <c r="D4691" s="4">
        <v>0.3</v>
      </c>
      <c r="E4691" s="5" t="s">
        <v>12187</v>
      </c>
      <c r="F4691" s="4">
        <v>2.86E-2</v>
      </c>
      <c r="G4691" s="6">
        <v>49107</v>
      </c>
      <c r="H4691" s="3" t="s">
        <v>12325</v>
      </c>
      <c r="I4691" s="3" t="s">
        <v>12232</v>
      </c>
      <c r="J4691" s="3"/>
      <c r="K4691" s="5" t="s">
        <v>2091</v>
      </c>
      <c r="L4691" s="5">
        <v>6</v>
      </c>
      <c r="M4691" s="5" t="s">
        <v>2092</v>
      </c>
      <c r="N4691" s="5">
        <f>VLOOKUP(M4691,[1]ArchetypeScores!E:N,10,FALSE)</f>
        <v>0</v>
      </c>
      <c r="O4691" s="5">
        <f>VLOOKUP(M4691,[1]ArchetypeScores!E:O,11,FALSE)</f>
        <v>-1</v>
      </c>
      <c r="P4691" s="5">
        <f>VLOOKUP(M4691,[1]ArchetypeScores!E:P,12,FALSE)</f>
        <v>0</v>
      </c>
      <c r="Q4691" s="2" t="str">
        <f>VLOOKUP(M4691,[1]ArchetypeScores!E:W,19,FALSE)</f>
        <v>Untargeted</v>
      </c>
      <c r="R4691" s="2">
        <f>VLOOKUP(M4691,[1]ArchetypeScores!E:I,5,FALSE)</f>
        <v>0</v>
      </c>
      <c r="S4691" s="2">
        <f>VLOOKUP(M4691,[1]ArchetypeScores!E:K,7,FALSE)</f>
        <v>0</v>
      </c>
      <c r="T4691" s="2" t="str">
        <f t="shared" si="75"/>
        <v>Not A&amp;R positive</v>
      </c>
    </row>
    <row r="4692" spans="1:20" x14ac:dyDescent="0.3">
      <c r="A4692" s="2" t="s">
        <v>12184</v>
      </c>
      <c r="B4692" s="3" t="s">
        <v>12471</v>
      </c>
      <c r="C4692" s="3" t="s">
        <v>12472</v>
      </c>
      <c r="D4692" s="4"/>
      <c r="E4692" s="5" t="s">
        <v>12187</v>
      </c>
      <c r="F4692" s="4">
        <v>0</v>
      </c>
      <c r="G4692" s="6">
        <v>48956</v>
      </c>
      <c r="H4692" s="3" t="s">
        <v>12473</v>
      </c>
      <c r="I4692" s="3"/>
      <c r="J4692" s="3"/>
      <c r="K4692" s="5" t="s">
        <v>118</v>
      </c>
      <c r="L4692" s="5">
        <v>4</v>
      </c>
      <c r="M4692" s="5" t="s">
        <v>119</v>
      </c>
      <c r="N4692" s="5">
        <f>VLOOKUP(M4692,[1]ArchetypeScores!E:N,10,FALSE)</f>
        <v>0</v>
      </c>
      <c r="O4692" s="5">
        <f>VLOOKUP(M4692,[1]ArchetypeScores!E:O,11,FALSE)</f>
        <v>-1</v>
      </c>
      <c r="P4692" s="5">
        <f>VLOOKUP(M4692,[1]ArchetypeScores!E:P,12,FALSE)</f>
        <v>0</v>
      </c>
      <c r="Q4692" s="2" t="str">
        <f>VLOOKUP(M4692,[1]ArchetypeScores!E:W,19,FALSE)</f>
        <v>Untargeted</v>
      </c>
      <c r="R4692" s="2">
        <f>VLOOKUP(M4692,[1]ArchetypeScores!E:I,5,FALSE)</f>
        <v>0</v>
      </c>
      <c r="S4692" s="2">
        <f>VLOOKUP(M4692,[1]ArchetypeScores!E:K,7,FALSE)</f>
        <v>0</v>
      </c>
      <c r="T4692" s="2" t="str">
        <f t="shared" si="75"/>
        <v>Not A&amp;R positive</v>
      </c>
    </row>
    <row r="4693" spans="1:20" x14ac:dyDescent="0.3">
      <c r="A4693" s="2" t="s">
        <v>12184</v>
      </c>
      <c r="B4693" s="3" t="s">
        <v>12474</v>
      </c>
      <c r="C4693" s="3" t="s">
        <v>12475</v>
      </c>
      <c r="D4693" s="4">
        <v>2.5000000000000001E-2</v>
      </c>
      <c r="E4693" s="5" t="s">
        <v>12187</v>
      </c>
      <c r="F4693" s="4">
        <v>2.5500000000000002E-3</v>
      </c>
      <c r="G4693" s="6">
        <v>49015</v>
      </c>
      <c r="H4693" s="3" t="s">
        <v>12432</v>
      </c>
      <c r="I4693" s="3" t="s">
        <v>12192</v>
      </c>
      <c r="J4693" s="3"/>
      <c r="K4693" s="5" t="s">
        <v>291</v>
      </c>
      <c r="L4693" s="5">
        <v>4</v>
      </c>
      <c r="M4693" s="5" t="s">
        <v>292</v>
      </c>
      <c r="N4693" s="5">
        <f>VLOOKUP(M4693,[1]ArchetypeScores!E:N,10,FALSE)</f>
        <v>1</v>
      </c>
      <c r="O4693" s="5">
        <f>VLOOKUP(M4693,[1]ArchetypeScores!E:O,11,FALSE)</f>
        <v>0</v>
      </c>
      <c r="P4693" s="5">
        <f>VLOOKUP(M4693,[1]ArchetypeScores!E:P,12,FALSE)</f>
        <v>0</v>
      </c>
      <c r="Q4693" s="2" t="str">
        <f>VLOOKUP(M4693,[1]ArchetypeScores!E:W,19,FALSE)</f>
        <v>Education and training</v>
      </c>
      <c r="R4693" s="2">
        <f>VLOOKUP(M4693,[1]ArchetypeScores!E:I,5,FALSE)</f>
        <v>0</v>
      </c>
      <c r="S4693" s="2">
        <f>VLOOKUP(M4693,[1]ArchetypeScores!E:K,7,FALSE)</f>
        <v>0</v>
      </c>
      <c r="T4693" s="2" t="str">
        <f t="shared" si="75"/>
        <v>Not A&amp;R positive</v>
      </c>
    </row>
    <row r="4694" spans="1:20" x14ac:dyDescent="0.3">
      <c r="A4694" s="2" t="s">
        <v>12184</v>
      </c>
      <c r="B4694" s="3" t="s">
        <v>12476</v>
      </c>
      <c r="C4694" s="3" t="s">
        <v>12477</v>
      </c>
      <c r="D4694" s="4"/>
      <c r="E4694" s="5" t="s">
        <v>12187</v>
      </c>
      <c r="F4694" s="4">
        <v>0</v>
      </c>
      <c r="G4694" s="6">
        <v>49058</v>
      </c>
      <c r="H4694" s="3" t="s">
        <v>12478</v>
      </c>
      <c r="I4694" s="3"/>
      <c r="J4694" s="3"/>
      <c r="K4694" s="5" t="s">
        <v>118</v>
      </c>
      <c r="L4694" s="5">
        <v>4</v>
      </c>
      <c r="M4694" s="5" t="s">
        <v>119</v>
      </c>
      <c r="N4694" s="5">
        <f>VLOOKUP(M4694,[1]ArchetypeScores!E:N,10,FALSE)</f>
        <v>0</v>
      </c>
      <c r="O4694" s="5">
        <f>VLOOKUP(M4694,[1]ArchetypeScores!E:O,11,FALSE)</f>
        <v>-1</v>
      </c>
      <c r="P4694" s="5">
        <f>VLOOKUP(M4694,[1]ArchetypeScores!E:P,12,FALSE)</f>
        <v>0</v>
      </c>
      <c r="Q4694" s="2" t="str">
        <f>VLOOKUP(M4694,[1]ArchetypeScores!E:W,19,FALSE)</f>
        <v>Untargeted</v>
      </c>
      <c r="R4694" s="2">
        <f>VLOOKUP(M4694,[1]ArchetypeScores!E:I,5,FALSE)</f>
        <v>0</v>
      </c>
      <c r="S4694" s="2">
        <f>VLOOKUP(M4694,[1]ArchetypeScores!E:K,7,FALSE)</f>
        <v>0</v>
      </c>
      <c r="T4694" s="2" t="str">
        <f t="shared" si="75"/>
        <v>Not A&amp;R positive</v>
      </c>
    </row>
    <row r="4695" spans="1:20" x14ac:dyDescent="0.3">
      <c r="A4695" s="2" t="s">
        <v>12184</v>
      </c>
      <c r="B4695" s="3" t="s">
        <v>12479</v>
      </c>
      <c r="C4695" s="3" t="s">
        <v>12480</v>
      </c>
      <c r="D4695" s="4">
        <v>0.161</v>
      </c>
      <c r="E4695" s="5" t="s">
        <v>12187</v>
      </c>
      <c r="F4695" s="4">
        <v>1.6389999999999998E-2</v>
      </c>
      <c r="G4695" s="6">
        <v>49014</v>
      </c>
      <c r="H4695" s="3" t="s">
        <v>12432</v>
      </c>
      <c r="I4695" s="3" t="s">
        <v>12192</v>
      </c>
      <c r="J4695" s="3"/>
      <c r="K4695" s="5" t="s">
        <v>291</v>
      </c>
      <c r="L4695" s="5">
        <v>4</v>
      </c>
      <c r="M4695" s="5" t="s">
        <v>292</v>
      </c>
      <c r="N4695" s="5">
        <f>VLOOKUP(M4695,[1]ArchetypeScores!E:N,10,FALSE)</f>
        <v>1</v>
      </c>
      <c r="O4695" s="5">
        <f>VLOOKUP(M4695,[1]ArchetypeScores!E:O,11,FALSE)</f>
        <v>0</v>
      </c>
      <c r="P4695" s="5">
        <f>VLOOKUP(M4695,[1]ArchetypeScores!E:P,12,FALSE)</f>
        <v>0</v>
      </c>
      <c r="Q4695" s="2" t="str">
        <f>VLOOKUP(M4695,[1]ArchetypeScores!E:W,19,FALSE)</f>
        <v>Education and training</v>
      </c>
      <c r="R4695" s="2">
        <f>VLOOKUP(M4695,[1]ArchetypeScores!E:I,5,FALSE)</f>
        <v>0</v>
      </c>
      <c r="S4695" s="2">
        <f>VLOOKUP(M4695,[1]ArchetypeScores!E:K,7,FALSE)</f>
        <v>0</v>
      </c>
      <c r="T4695" s="2" t="str">
        <f t="shared" si="75"/>
        <v>Not A&amp;R positive</v>
      </c>
    </row>
    <row r="4696" spans="1:20" x14ac:dyDescent="0.3">
      <c r="A4696" s="2" t="s">
        <v>12184</v>
      </c>
      <c r="B4696" s="3" t="s">
        <v>12481</v>
      </c>
      <c r="C4696" s="3" t="s">
        <v>12482</v>
      </c>
      <c r="D4696" s="4">
        <v>50</v>
      </c>
      <c r="E4696" s="5" t="s">
        <v>12187</v>
      </c>
      <c r="F4696" s="4">
        <v>4.7662199999999997</v>
      </c>
      <c r="G4696" s="6">
        <v>49102</v>
      </c>
      <c r="H4696" s="3" t="s">
        <v>12483</v>
      </c>
      <c r="I4696" s="3" t="s">
        <v>12232</v>
      </c>
      <c r="J4696" s="3"/>
      <c r="K4696" s="5" t="s">
        <v>38</v>
      </c>
      <c r="L4696" s="5">
        <v>13</v>
      </c>
      <c r="M4696" s="5" t="s">
        <v>39</v>
      </c>
      <c r="N4696" s="5">
        <f>VLOOKUP(M4696,[1]ArchetypeScores!E:N,10,FALSE)</f>
        <v>0</v>
      </c>
      <c r="O4696" s="5">
        <f>VLOOKUP(M4696,[1]ArchetypeScores!E:O,11,FALSE)</f>
        <v>-2</v>
      </c>
      <c r="P4696" s="5">
        <f>VLOOKUP(M4696,[1]ArchetypeScores!E:P,12,FALSE)</f>
        <v>0</v>
      </c>
      <c r="Q4696" s="2" t="str">
        <f>VLOOKUP(M4696,[1]ArchetypeScores!E:W,19,FALSE)</f>
        <v>Industrials - transportation</v>
      </c>
      <c r="R4696" s="2">
        <f>VLOOKUP(M4696,[1]ArchetypeScores!E:I,5,FALSE)</f>
        <v>0</v>
      </c>
      <c r="S4696" s="2">
        <f>VLOOKUP(M4696,[1]ArchetypeScores!E:K,7,FALSE)</f>
        <v>0</v>
      </c>
      <c r="T4696" s="2" t="str">
        <f t="shared" si="75"/>
        <v>Not A&amp;R positive</v>
      </c>
    </row>
    <row r="4697" spans="1:20" x14ac:dyDescent="0.3">
      <c r="A4697" s="2" t="s">
        <v>12184</v>
      </c>
      <c r="B4697" s="3" t="s">
        <v>6265</v>
      </c>
      <c r="C4697" s="3" t="s">
        <v>12484</v>
      </c>
      <c r="D4697" s="4">
        <v>50</v>
      </c>
      <c r="E4697" s="5" t="s">
        <v>12187</v>
      </c>
      <c r="F4697" s="4">
        <v>4.7447999999999997</v>
      </c>
      <c r="G4697" s="6">
        <v>49136</v>
      </c>
      <c r="H4697" s="3" t="s">
        <v>12485</v>
      </c>
      <c r="I4697" s="3"/>
      <c r="J4697" s="3"/>
      <c r="K4697" s="5" t="s">
        <v>57</v>
      </c>
      <c r="L4697" s="5">
        <v>29</v>
      </c>
      <c r="M4697" s="5" t="s">
        <v>58</v>
      </c>
      <c r="N4697" s="5">
        <f>VLOOKUP(M4697,[1]ArchetypeScores!E:N,10,FALSE)</f>
        <v>0</v>
      </c>
      <c r="O4697" s="5">
        <f>VLOOKUP(M4697,[1]ArchetypeScores!E:O,11,FALSE)</f>
        <v>-1</v>
      </c>
      <c r="P4697" s="5">
        <f>VLOOKUP(M4697,[1]ArchetypeScores!E:P,12,FALSE)</f>
        <v>0</v>
      </c>
      <c r="Q4697" s="2" t="str">
        <f>VLOOKUP(M4697,[1]ArchetypeScores!E:W,19,FALSE)</f>
        <v>Untargeted</v>
      </c>
      <c r="R4697" s="2">
        <f>VLOOKUP(M4697,[1]ArchetypeScores!E:I,5,FALSE)</f>
        <v>0</v>
      </c>
      <c r="S4697" s="2">
        <f>VLOOKUP(M4697,[1]ArchetypeScores!E:K,7,FALSE)</f>
        <v>0</v>
      </c>
      <c r="T4697" s="2" t="str">
        <f t="shared" si="75"/>
        <v>Not A&amp;R positive</v>
      </c>
    </row>
    <row r="4698" spans="1:20" x14ac:dyDescent="0.3">
      <c r="A4698" s="2" t="s">
        <v>12184</v>
      </c>
      <c r="B4698" s="3" t="s">
        <v>12486</v>
      </c>
      <c r="C4698" s="3" t="s">
        <v>12487</v>
      </c>
      <c r="D4698" s="4">
        <v>2</v>
      </c>
      <c r="E4698" s="5" t="s">
        <v>12187</v>
      </c>
      <c r="F4698" s="4">
        <v>0.21002000000000001</v>
      </c>
      <c r="G4698" s="6">
        <v>48959</v>
      </c>
      <c r="H4698" s="3" t="s">
        <v>12488</v>
      </c>
      <c r="I4698" s="3"/>
      <c r="J4698" s="3"/>
      <c r="K4698" s="5" t="s">
        <v>214</v>
      </c>
      <c r="L4698" s="5">
        <v>4</v>
      </c>
      <c r="M4698" s="5" t="s">
        <v>560</v>
      </c>
      <c r="N4698" s="5">
        <f>VLOOKUP(M4698,[1]ArchetypeScores!E:N,10,FALSE)</f>
        <v>1</v>
      </c>
      <c r="O4698" s="5">
        <f>VLOOKUP(M4698,[1]ArchetypeScores!E:O,11,FALSE)</f>
        <v>0</v>
      </c>
      <c r="P4698" s="5">
        <f>VLOOKUP(M4698,[1]ArchetypeScores!E:P,12,FALSE)</f>
        <v>0</v>
      </c>
      <c r="Q4698" s="2" t="str">
        <f>VLOOKUP(M4698,[1]ArchetypeScores!E:W,19,FALSE)</f>
        <v>Other sector</v>
      </c>
      <c r="R4698" s="2">
        <f>VLOOKUP(M4698,[1]ArchetypeScores!E:I,5,FALSE)</f>
        <v>0</v>
      </c>
      <c r="S4698" s="2">
        <f>VLOOKUP(M4698,[1]ArchetypeScores!E:K,7,FALSE)</f>
        <v>0</v>
      </c>
      <c r="T4698" s="2" t="str">
        <f t="shared" si="75"/>
        <v>Not A&amp;R positive</v>
      </c>
    </row>
    <row r="4699" spans="1:20" x14ac:dyDescent="0.3">
      <c r="A4699" s="2" t="s">
        <v>12184</v>
      </c>
      <c r="B4699" s="3" t="s">
        <v>12489</v>
      </c>
      <c r="C4699" s="3" t="s">
        <v>12490</v>
      </c>
      <c r="D4699" s="4">
        <v>20</v>
      </c>
      <c r="E4699" s="5" t="s">
        <v>12187</v>
      </c>
      <c r="F4699" s="4">
        <v>1.96652</v>
      </c>
      <c r="G4699" s="6">
        <v>49041</v>
      </c>
      <c r="H4699" s="3" t="s">
        <v>12303</v>
      </c>
      <c r="I4699" s="3" t="s">
        <v>12222</v>
      </c>
      <c r="J4699" s="3"/>
      <c r="K4699" s="5" t="s">
        <v>38</v>
      </c>
      <c r="L4699" s="5">
        <v>13</v>
      </c>
      <c r="M4699" s="5" t="s">
        <v>39</v>
      </c>
      <c r="N4699" s="5">
        <f>VLOOKUP(M4699,[1]ArchetypeScores!E:N,10,FALSE)</f>
        <v>0</v>
      </c>
      <c r="O4699" s="5">
        <f>VLOOKUP(M4699,[1]ArchetypeScores!E:O,11,FALSE)</f>
        <v>-2</v>
      </c>
      <c r="P4699" s="5">
        <f>VLOOKUP(M4699,[1]ArchetypeScores!E:P,12,FALSE)</f>
        <v>0</v>
      </c>
      <c r="Q4699" s="2" t="str">
        <f>VLOOKUP(M4699,[1]ArchetypeScores!E:W,19,FALSE)</f>
        <v>Industrials - transportation</v>
      </c>
      <c r="R4699" s="2">
        <f>VLOOKUP(M4699,[1]ArchetypeScores!E:I,5,FALSE)</f>
        <v>0</v>
      </c>
      <c r="S4699" s="2">
        <f>VLOOKUP(M4699,[1]ArchetypeScores!E:K,7,FALSE)</f>
        <v>0</v>
      </c>
      <c r="T4699" s="2" t="str">
        <f t="shared" si="75"/>
        <v>Not A&amp;R positive</v>
      </c>
    </row>
    <row r="4700" spans="1:20" x14ac:dyDescent="0.3">
      <c r="A4700" s="2" t="s">
        <v>12184</v>
      </c>
      <c r="B4700" s="3" t="s">
        <v>12491</v>
      </c>
      <c r="C4700" s="3" t="s">
        <v>12492</v>
      </c>
      <c r="D4700" s="4">
        <v>0.3</v>
      </c>
      <c r="E4700" s="5" t="s">
        <v>12187</v>
      </c>
      <c r="F4700" s="4">
        <v>3.0550000000000001E-2</v>
      </c>
      <c r="G4700" s="6">
        <v>48978</v>
      </c>
      <c r="H4700" s="3" t="s">
        <v>12493</v>
      </c>
      <c r="I4700" s="3" t="s">
        <v>12236</v>
      </c>
      <c r="J4700" s="3"/>
      <c r="K4700" s="5" t="s">
        <v>229</v>
      </c>
      <c r="L4700" s="5">
        <v>4</v>
      </c>
      <c r="M4700" s="5" t="s">
        <v>230</v>
      </c>
      <c r="N4700" s="5">
        <f>VLOOKUP(M4700,[1]ArchetypeScores!E:N,10,FALSE)</f>
        <v>1</v>
      </c>
      <c r="O4700" s="5">
        <f>VLOOKUP(M4700,[1]ArchetypeScores!E:O,11,FALSE)</f>
        <v>-2</v>
      </c>
      <c r="P4700" s="5">
        <f>VLOOKUP(M4700,[1]ArchetypeScores!E:P,12,FALSE)</f>
        <v>-1</v>
      </c>
      <c r="Q4700" s="2" t="str">
        <f>VLOOKUP(M4700,[1]ArchetypeScores!E:W,19,FALSE)</f>
        <v>Industrials - transportation</v>
      </c>
      <c r="R4700" s="2">
        <f>VLOOKUP(M4700,[1]ArchetypeScores!E:I,5,FALSE)</f>
        <v>0</v>
      </c>
      <c r="S4700" s="2">
        <f>VLOOKUP(M4700,[1]ArchetypeScores!E:K,7,FALSE)</f>
        <v>-1</v>
      </c>
      <c r="T4700" s="2" t="str">
        <f t="shared" si="75"/>
        <v>Not A&amp;R positive</v>
      </c>
    </row>
    <row r="4701" spans="1:20" x14ac:dyDescent="0.3">
      <c r="A4701" s="2" t="s">
        <v>12184</v>
      </c>
      <c r="B4701" s="3" t="s">
        <v>12494</v>
      </c>
      <c r="C4701" s="3" t="s">
        <v>12495</v>
      </c>
      <c r="D4701" s="4">
        <v>1.5</v>
      </c>
      <c r="E4701" s="5" t="s">
        <v>12187</v>
      </c>
      <c r="F4701" s="4">
        <v>0.14832000000000001</v>
      </c>
      <c r="G4701" s="6">
        <v>48953</v>
      </c>
      <c r="H4701" s="3" t="s">
        <v>12496</v>
      </c>
      <c r="I4701" s="3"/>
      <c r="J4701" s="3"/>
      <c r="K4701" s="5" t="s">
        <v>38</v>
      </c>
      <c r="L4701" s="5">
        <v>21</v>
      </c>
      <c r="M4701" s="5" t="s">
        <v>302</v>
      </c>
      <c r="N4701" s="5">
        <f>VLOOKUP(M4701,[1]ArchetypeScores!E:N,10,FALSE)</f>
        <v>0</v>
      </c>
      <c r="O4701" s="5">
        <f>VLOOKUP(M4701,[1]ArchetypeScores!E:O,11,FALSE)</f>
        <v>-1</v>
      </c>
      <c r="P4701" s="5">
        <f>VLOOKUP(M4701,[1]ArchetypeScores!E:P,12,FALSE)</f>
        <v>0</v>
      </c>
      <c r="Q4701" s="2" t="str">
        <f>VLOOKUP(M4701,[1]ArchetypeScores!E:W,19,FALSE)</f>
        <v>Consumer (including agriculture and tourism)</v>
      </c>
      <c r="R4701" s="2">
        <f>VLOOKUP(M4701,[1]ArchetypeScores!E:I,5,FALSE)</f>
        <v>0</v>
      </c>
      <c r="S4701" s="2">
        <f>VLOOKUP(M4701,[1]ArchetypeScores!E:K,7,FALSE)</f>
        <v>0</v>
      </c>
      <c r="T4701" s="2" t="str">
        <f t="shared" si="75"/>
        <v>Not A&amp;R positive</v>
      </c>
    </row>
    <row r="4702" spans="1:20" x14ac:dyDescent="0.3">
      <c r="A4702" s="2" t="s">
        <v>12184</v>
      </c>
      <c r="B4702" s="3" t="s">
        <v>12497</v>
      </c>
      <c r="C4702" s="3" t="s">
        <v>12498</v>
      </c>
      <c r="D4702" s="4">
        <v>1</v>
      </c>
      <c r="E4702" s="5" t="s">
        <v>12187</v>
      </c>
      <c r="F4702" s="4">
        <v>9.5320000000000002E-2</v>
      </c>
      <c r="G4702" s="6">
        <v>49115</v>
      </c>
      <c r="H4702" s="3" t="s">
        <v>12499</v>
      </c>
      <c r="I4702" s="3"/>
      <c r="J4702" s="3"/>
      <c r="K4702" s="5" t="s">
        <v>154</v>
      </c>
      <c r="L4702" s="5">
        <v>2</v>
      </c>
      <c r="M4702" s="5" t="s">
        <v>255</v>
      </c>
      <c r="N4702" s="5">
        <f>VLOOKUP(M4702,[1]ArchetypeScores!E:N,10,FALSE)</f>
        <v>1</v>
      </c>
      <c r="O4702" s="5">
        <f>VLOOKUP(M4702,[1]ArchetypeScores!E:O,11,FALSE)</f>
        <v>0</v>
      </c>
      <c r="P4702" s="5">
        <f>VLOOKUP(M4702,[1]ArchetypeScores!E:P,12,FALSE)</f>
        <v>0</v>
      </c>
      <c r="Q4702" s="2" t="str">
        <f>VLOOKUP(M4702,[1]ArchetypeScores!E:W,19,FALSE)</f>
        <v>Education and training</v>
      </c>
      <c r="R4702" s="2">
        <f>VLOOKUP(M4702,[1]ArchetypeScores!E:I,5,FALSE)</f>
        <v>0</v>
      </c>
      <c r="S4702" s="2">
        <f>VLOOKUP(M4702,[1]ArchetypeScores!E:K,7,FALSE)</f>
        <v>1</v>
      </c>
      <c r="T4702" s="2" t="str">
        <f t="shared" si="75"/>
        <v>Indirect only</v>
      </c>
    </row>
    <row r="4703" spans="1:20" x14ac:dyDescent="0.3">
      <c r="A4703" s="2" t="s">
        <v>12184</v>
      </c>
      <c r="B4703" s="3" t="s">
        <v>12500</v>
      </c>
      <c r="C4703" s="3" t="s">
        <v>12501</v>
      </c>
      <c r="D4703" s="4">
        <v>7.4999999999999997E-2</v>
      </c>
      <c r="E4703" s="5" t="s">
        <v>12187</v>
      </c>
      <c r="F4703" s="4">
        <v>7.6400000000000001E-3</v>
      </c>
      <c r="G4703" s="6">
        <v>48981</v>
      </c>
      <c r="H4703" s="3" t="s">
        <v>12328</v>
      </c>
      <c r="I4703" s="3" t="s">
        <v>12236</v>
      </c>
      <c r="J4703" s="3"/>
      <c r="K4703" s="5" t="s">
        <v>1097</v>
      </c>
      <c r="L4703" s="5">
        <v>1</v>
      </c>
      <c r="M4703" s="5" t="s">
        <v>1098</v>
      </c>
      <c r="N4703" s="5">
        <f>VLOOKUP(M4703,[1]ArchetypeScores!E:N,10,FALSE)</f>
        <v>1</v>
      </c>
      <c r="O4703" s="5">
        <f>VLOOKUP(M4703,[1]ArchetypeScores!E:O,11,FALSE)</f>
        <v>0</v>
      </c>
      <c r="P4703" s="5">
        <f>VLOOKUP(M4703,[1]ArchetypeScores!E:P,12,FALSE)</f>
        <v>2</v>
      </c>
      <c r="Q4703" s="2" t="str">
        <f>VLOOKUP(M4703,[1]ArchetypeScores!E:W,19,FALSE)</f>
        <v>Energy and water</v>
      </c>
      <c r="R4703" s="2">
        <f>VLOOKUP(M4703,[1]ArchetypeScores!E:I,5,FALSE)</f>
        <v>0</v>
      </c>
      <c r="S4703" s="2">
        <f>VLOOKUP(M4703,[1]ArchetypeScores!E:K,7,FALSE)</f>
        <v>0</v>
      </c>
      <c r="T4703" s="2" t="str">
        <f t="shared" si="75"/>
        <v>Not A&amp;R positive</v>
      </c>
    </row>
    <row r="4704" spans="1:20" x14ac:dyDescent="0.3">
      <c r="A4704" s="2" t="s">
        <v>12184</v>
      </c>
      <c r="B4704" s="3" t="s">
        <v>12502</v>
      </c>
      <c r="C4704" s="3" t="s">
        <v>12503</v>
      </c>
      <c r="D4704" s="4">
        <v>0.20300000000000001</v>
      </c>
      <c r="E4704" s="5" t="s">
        <v>12187</v>
      </c>
      <c r="F4704" s="4">
        <v>2.359E-2</v>
      </c>
      <c r="G4704" s="6">
        <v>48939</v>
      </c>
      <c r="H4704" s="3" t="s">
        <v>12385</v>
      </c>
      <c r="I4704" s="3"/>
      <c r="J4704" s="3"/>
      <c r="K4704" s="5" t="s">
        <v>71</v>
      </c>
      <c r="L4704" s="5">
        <v>1</v>
      </c>
      <c r="M4704" s="5" t="s">
        <v>72</v>
      </c>
      <c r="N4704" s="5">
        <f>VLOOKUP(M4704,[1]ArchetypeScores!E:N,10,FALSE)</f>
        <v>0</v>
      </c>
      <c r="O4704" s="5">
        <f>VLOOKUP(M4704,[1]ArchetypeScores!E:O,11,FALSE)</f>
        <v>0</v>
      </c>
      <c r="P4704" s="5">
        <f>VLOOKUP(M4704,[1]ArchetypeScores!E:P,12,FALSE)</f>
        <v>0</v>
      </c>
      <c r="Q4704" s="2" t="str">
        <f>VLOOKUP(M4704,[1]ArchetypeScores!E:W,19,FALSE)</f>
        <v>Other sector</v>
      </c>
      <c r="R4704" s="2">
        <f>VLOOKUP(M4704,[1]ArchetypeScores!E:I,5,FALSE)</f>
        <v>0</v>
      </c>
      <c r="S4704" s="2">
        <f>VLOOKUP(M4704,[1]ArchetypeScores!E:K,7,FALSE)</f>
        <v>0</v>
      </c>
      <c r="T4704" s="2" t="str">
        <f t="shared" si="75"/>
        <v>Not A&amp;R positive</v>
      </c>
    </row>
    <row r="4705" spans="1:20" x14ac:dyDescent="0.3">
      <c r="A4705" s="2" t="s">
        <v>12184</v>
      </c>
      <c r="B4705" s="3" t="s">
        <v>12504</v>
      </c>
      <c r="C4705" s="3" t="s">
        <v>12505</v>
      </c>
      <c r="D4705" s="4">
        <v>0.17</v>
      </c>
      <c r="E4705" s="5" t="s">
        <v>12187</v>
      </c>
      <c r="F4705" s="4">
        <v>1.7309999999999999E-2</v>
      </c>
      <c r="G4705" s="6">
        <v>49022</v>
      </c>
      <c r="H4705" s="3" t="s">
        <v>12506</v>
      </c>
      <c r="I4705" s="3" t="s">
        <v>12192</v>
      </c>
      <c r="J4705" s="3"/>
      <c r="K4705" s="5" t="s">
        <v>229</v>
      </c>
      <c r="L4705" s="5">
        <v>4</v>
      </c>
      <c r="M4705" s="5" t="s">
        <v>230</v>
      </c>
      <c r="N4705" s="5">
        <f>VLOOKUP(M4705,[1]ArchetypeScores!E:N,10,FALSE)</f>
        <v>1</v>
      </c>
      <c r="O4705" s="5">
        <f>VLOOKUP(M4705,[1]ArchetypeScores!E:O,11,FALSE)</f>
        <v>-2</v>
      </c>
      <c r="P4705" s="5">
        <f>VLOOKUP(M4705,[1]ArchetypeScores!E:P,12,FALSE)</f>
        <v>-1</v>
      </c>
      <c r="Q4705" s="2" t="str">
        <f>VLOOKUP(M4705,[1]ArchetypeScores!E:W,19,FALSE)</f>
        <v>Industrials - transportation</v>
      </c>
      <c r="R4705" s="2">
        <f>VLOOKUP(M4705,[1]ArchetypeScores!E:I,5,FALSE)</f>
        <v>0</v>
      </c>
      <c r="S4705" s="2">
        <f>VLOOKUP(M4705,[1]ArchetypeScores!E:K,7,FALSE)</f>
        <v>-1</v>
      </c>
      <c r="T4705" s="2" t="str">
        <f t="shared" si="75"/>
        <v>Not A&amp;R positive</v>
      </c>
    </row>
    <row r="4706" spans="1:20" x14ac:dyDescent="0.3">
      <c r="A4706" s="2" t="s">
        <v>12184</v>
      </c>
      <c r="B4706" s="3" t="s">
        <v>12507</v>
      </c>
      <c r="C4706" s="3" t="s">
        <v>12508</v>
      </c>
      <c r="D4706" s="4">
        <v>1.4</v>
      </c>
      <c r="E4706" s="5" t="s">
        <v>12187</v>
      </c>
      <c r="F4706" s="4">
        <v>0.14254</v>
      </c>
      <c r="G4706" s="6">
        <v>48999</v>
      </c>
      <c r="H4706" s="3" t="s">
        <v>12509</v>
      </c>
      <c r="I4706" s="3"/>
      <c r="J4706" s="3"/>
      <c r="K4706" s="5" t="s">
        <v>291</v>
      </c>
      <c r="L4706" s="5">
        <v>4</v>
      </c>
      <c r="M4706" s="5" t="s">
        <v>292</v>
      </c>
      <c r="N4706" s="5">
        <f>VLOOKUP(M4706,[1]ArchetypeScores!E:N,10,FALSE)</f>
        <v>1</v>
      </c>
      <c r="O4706" s="5">
        <f>VLOOKUP(M4706,[1]ArchetypeScores!E:O,11,FALSE)</f>
        <v>0</v>
      </c>
      <c r="P4706" s="5">
        <f>VLOOKUP(M4706,[1]ArchetypeScores!E:P,12,FALSE)</f>
        <v>0</v>
      </c>
      <c r="Q4706" s="2" t="str">
        <f>VLOOKUP(M4706,[1]ArchetypeScores!E:W,19,FALSE)</f>
        <v>Education and training</v>
      </c>
      <c r="R4706" s="2">
        <f>VLOOKUP(M4706,[1]ArchetypeScores!E:I,5,FALSE)</f>
        <v>0</v>
      </c>
      <c r="S4706" s="2">
        <f>VLOOKUP(M4706,[1]ArchetypeScores!E:K,7,FALSE)</f>
        <v>0</v>
      </c>
      <c r="T4706" s="2" t="str">
        <f t="shared" si="75"/>
        <v>Not A&amp;R positive</v>
      </c>
    </row>
    <row r="4707" spans="1:20" x14ac:dyDescent="0.3">
      <c r="A4707" s="2" t="s">
        <v>12184</v>
      </c>
      <c r="B4707" s="3" t="s">
        <v>12510</v>
      </c>
      <c r="C4707" s="3" t="s">
        <v>12511</v>
      </c>
      <c r="D4707" s="4">
        <v>0.06</v>
      </c>
      <c r="E4707" s="5" t="s">
        <v>12187</v>
      </c>
      <c r="F4707" s="4">
        <v>6.11E-3</v>
      </c>
      <c r="G4707" s="6">
        <v>48966</v>
      </c>
      <c r="H4707" s="3" t="s">
        <v>12512</v>
      </c>
      <c r="I4707" s="3"/>
      <c r="J4707" s="3"/>
      <c r="K4707" s="5" t="s">
        <v>137</v>
      </c>
      <c r="L4707" s="5">
        <v>6</v>
      </c>
      <c r="M4707" s="5" t="s">
        <v>2392</v>
      </c>
      <c r="N4707" s="5">
        <f>VLOOKUP(M4707,[1]ArchetypeScores!E:N,10,FALSE)</f>
        <v>1</v>
      </c>
      <c r="O4707" s="5">
        <f>VLOOKUP(M4707,[1]ArchetypeScores!E:O,11,FALSE)</f>
        <v>-2</v>
      </c>
      <c r="P4707" s="5">
        <f>VLOOKUP(M4707,[1]ArchetypeScores!E:P,12,FALSE)</f>
        <v>2</v>
      </c>
      <c r="Q4707" s="2" t="str">
        <f>VLOOKUP(M4707,[1]ArchetypeScores!E:W,19,FALSE)</f>
        <v>Industrials - transportation</v>
      </c>
      <c r="R4707" s="2">
        <f>VLOOKUP(M4707,[1]ArchetypeScores!E:I,5,FALSE)</f>
        <v>0</v>
      </c>
      <c r="S4707" s="2">
        <f>VLOOKUP(M4707,[1]ArchetypeScores!E:K,7,FALSE)</f>
        <v>0</v>
      </c>
      <c r="T4707" s="2" t="str">
        <f t="shared" si="75"/>
        <v>Not A&amp;R positive</v>
      </c>
    </row>
    <row r="4708" spans="1:20" x14ac:dyDescent="0.3">
      <c r="A4708" s="2" t="s">
        <v>12184</v>
      </c>
      <c r="B4708" s="3" t="s">
        <v>12513</v>
      </c>
      <c r="C4708" s="3" t="s">
        <v>12514</v>
      </c>
      <c r="D4708" s="4">
        <v>0.06</v>
      </c>
      <c r="E4708" s="5" t="s">
        <v>12187</v>
      </c>
      <c r="F4708" s="4">
        <v>6.11E-3</v>
      </c>
      <c r="G4708" s="6">
        <v>48965</v>
      </c>
      <c r="H4708" s="3" t="s">
        <v>12512</v>
      </c>
      <c r="I4708" s="3"/>
      <c r="J4708" s="3"/>
      <c r="K4708" s="5" t="s">
        <v>229</v>
      </c>
      <c r="L4708" s="5">
        <v>4</v>
      </c>
      <c r="M4708" s="5" t="s">
        <v>230</v>
      </c>
      <c r="N4708" s="5">
        <f>VLOOKUP(M4708,[1]ArchetypeScores!E:N,10,FALSE)</f>
        <v>1</v>
      </c>
      <c r="O4708" s="5">
        <f>VLOOKUP(M4708,[1]ArchetypeScores!E:O,11,FALSE)</f>
        <v>-2</v>
      </c>
      <c r="P4708" s="5">
        <f>VLOOKUP(M4708,[1]ArchetypeScores!E:P,12,FALSE)</f>
        <v>-1</v>
      </c>
      <c r="Q4708" s="2" t="str">
        <f>VLOOKUP(M4708,[1]ArchetypeScores!E:W,19,FALSE)</f>
        <v>Industrials - transportation</v>
      </c>
      <c r="R4708" s="2">
        <f>VLOOKUP(M4708,[1]ArchetypeScores!E:I,5,FALSE)</f>
        <v>0</v>
      </c>
      <c r="S4708" s="2">
        <f>VLOOKUP(M4708,[1]ArchetypeScores!E:K,7,FALSE)</f>
        <v>-1</v>
      </c>
      <c r="T4708" s="2" t="str">
        <f t="shared" si="75"/>
        <v>Not A&amp;R positive</v>
      </c>
    </row>
    <row r="4709" spans="1:20" x14ac:dyDescent="0.3">
      <c r="A4709" s="2" t="s">
        <v>12184</v>
      </c>
      <c r="B4709" s="3" t="s">
        <v>12515</v>
      </c>
      <c r="C4709" s="3" t="s">
        <v>12516</v>
      </c>
      <c r="D4709" s="4">
        <v>2.9000000000000001E-2</v>
      </c>
      <c r="E4709" s="5" t="s">
        <v>12187</v>
      </c>
      <c r="F4709" s="4">
        <v>2.9299999999999999E-3</v>
      </c>
      <c r="G4709" s="6">
        <v>48960</v>
      </c>
      <c r="H4709" s="3" t="s">
        <v>12517</v>
      </c>
      <c r="I4709" s="3" t="s">
        <v>12192</v>
      </c>
      <c r="J4709" s="3"/>
      <c r="K4709" s="5" t="s">
        <v>25</v>
      </c>
      <c r="L4709" s="5">
        <v>12</v>
      </c>
      <c r="M4709" s="5" t="s">
        <v>183</v>
      </c>
      <c r="N4709" s="5">
        <f>VLOOKUP(M4709,[1]ArchetypeScores!E:N,10,FALSE)</f>
        <v>1</v>
      </c>
      <c r="O4709" s="5">
        <f>VLOOKUP(M4709,[1]ArchetypeScores!E:O,11,FALSE)</f>
        <v>-2</v>
      </c>
      <c r="P4709" s="5">
        <f>VLOOKUP(M4709,[1]ArchetypeScores!E:P,12,FALSE)</f>
        <v>0</v>
      </c>
      <c r="Q4709" s="2" t="str">
        <f>VLOOKUP(M4709,[1]ArchetypeScores!E:W,19,FALSE)</f>
        <v>Industrials - other</v>
      </c>
      <c r="R4709" s="2">
        <f>VLOOKUP(M4709,[1]ArchetypeScores!E:I,5,FALSE)</f>
        <v>0</v>
      </c>
      <c r="S4709" s="2">
        <f>VLOOKUP(M4709,[1]ArchetypeScores!E:K,7,FALSE)</f>
        <v>0</v>
      </c>
      <c r="T4709" s="2" t="str">
        <f t="shared" si="75"/>
        <v>Not A&amp;R positive</v>
      </c>
    </row>
    <row r="4710" spans="1:20" x14ac:dyDescent="0.3">
      <c r="A4710" s="2" t="s">
        <v>12184</v>
      </c>
      <c r="B4710" s="3" t="s">
        <v>12518</v>
      </c>
      <c r="C4710" s="3" t="s">
        <v>12519</v>
      </c>
      <c r="D4710" s="4">
        <v>0.04</v>
      </c>
      <c r="E4710" s="5" t="s">
        <v>12187</v>
      </c>
      <c r="F4710" s="4">
        <v>4.0699999999999998E-3</v>
      </c>
      <c r="G4710" s="6">
        <v>48961</v>
      </c>
      <c r="H4710" s="3" t="s">
        <v>12517</v>
      </c>
      <c r="I4710" s="3" t="s">
        <v>12192</v>
      </c>
      <c r="J4710" s="3"/>
      <c r="K4710" s="5" t="s">
        <v>137</v>
      </c>
      <c r="L4710" s="5">
        <v>3</v>
      </c>
      <c r="M4710" s="5" t="s">
        <v>928</v>
      </c>
      <c r="N4710" s="5">
        <f>VLOOKUP(M4710,[1]ArchetypeScores!E:N,10,FALSE)</f>
        <v>1</v>
      </c>
      <c r="O4710" s="5">
        <f>VLOOKUP(M4710,[1]ArchetypeScores!E:O,11,FALSE)</f>
        <v>-2</v>
      </c>
      <c r="P4710" s="5">
        <f>VLOOKUP(M4710,[1]ArchetypeScores!E:P,12,FALSE)</f>
        <v>2</v>
      </c>
      <c r="Q4710" s="2" t="str">
        <f>VLOOKUP(M4710,[1]ArchetypeScores!E:W,19,FALSE)</f>
        <v>Industrials - transportation</v>
      </c>
      <c r="R4710" s="2">
        <f>VLOOKUP(M4710,[1]ArchetypeScores!E:I,5,FALSE)</f>
        <v>0</v>
      </c>
      <c r="S4710" s="2">
        <f>VLOOKUP(M4710,[1]ArchetypeScores!E:K,7,FALSE)</f>
        <v>-1</v>
      </c>
      <c r="T4710" s="2" t="str">
        <f t="shared" si="75"/>
        <v>Not A&amp;R positive</v>
      </c>
    </row>
    <row r="4711" spans="1:20" x14ac:dyDescent="0.3">
      <c r="A4711" s="2" t="s">
        <v>12184</v>
      </c>
      <c r="B4711" s="8" t="s">
        <v>12520</v>
      </c>
      <c r="C4711" s="3" t="s">
        <v>12521</v>
      </c>
      <c r="D4711" s="4">
        <v>0.05</v>
      </c>
      <c r="E4711" s="5" t="s">
        <v>12187</v>
      </c>
      <c r="F4711" s="4">
        <v>5.0899999999999999E-3</v>
      </c>
      <c r="G4711" s="6">
        <v>48962</v>
      </c>
      <c r="H4711" s="3" t="s">
        <v>12517</v>
      </c>
      <c r="I4711" s="3" t="s">
        <v>12192</v>
      </c>
      <c r="J4711" s="3"/>
      <c r="K4711" s="5" t="s">
        <v>1727</v>
      </c>
      <c r="L4711" s="5">
        <v>3</v>
      </c>
      <c r="M4711" s="5" t="s">
        <v>1728</v>
      </c>
      <c r="N4711" s="5">
        <f>VLOOKUP(M4711,[1]ArchetypeScores!E:N,10,FALSE)</f>
        <v>1</v>
      </c>
      <c r="O4711" s="5">
        <f>VLOOKUP(M4711,[1]ArchetypeScores!E:O,11,FALSE)</f>
        <v>-2</v>
      </c>
      <c r="P4711" s="5">
        <f>VLOOKUP(M4711,[1]ArchetypeScores!E:P,12,FALSE)</f>
        <v>0</v>
      </c>
      <c r="Q4711" s="2" t="str">
        <f>VLOOKUP(M4711,[1]ArchetypeScores!E:W,19,FALSE)</f>
        <v>Industrials - other</v>
      </c>
      <c r="R4711" s="2">
        <f>VLOOKUP(M4711,[1]ArchetypeScores!E:I,5,FALSE)</f>
        <v>0</v>
      </c>
      <c r="S4711" s="2">
        <f>VLOOKUP(M4711,[1]ArchetypeScores!E:K,7,FALSE)</f>
        <v>0</v>
      </c>
      <c r="T4711" s="2" t="str">
        <f t="shared" si="75"/>
        <v>Not A&amp;R positive</v>
      </c>
    </row>
    <row r="4712" spans="1:20" x14ac:dyDescent="0.3">
      <c r="A4712" s="2" t="s">
        <v>12184</v>
      </c>
      <c r="B4712" s="3" t="s">
        <v>12522</v>
      </c>
      <c r="C4712" s="3" t="s">
        <v>12523</v>
      </c>
      <c r="D4712" s="4">
        <v>0.13500000000000001</v>
      </c>
      <c r="E4712" s="5" t="s">
        <v>12187</v>
      </c>
      <c r="F4712" s="4">
        <v>1.375E-2</v>
      </c>
      <c r="G4712" s="6">
        <v>48963</v>
      </c>
      <c r="H4712" s="3" t="s">
        <v>12517</v>
      </c>
      <c r="I4712" s="3" t="s">
        <v>12192</v>
      </c>
      <c r="J4712" s="3"/>
      <c r="K4712" s="5" t="s">
        <v>25</v>
      </c>
      <c r="L4712" s="5">
        <v>12</v>
      </c>
      <c r="M4712" s="5" t="s">
        <v>183</v>
      </c>
      <c r="N4712" s="5">
        <f>VLOOKUP(M4712,[1]ArchetypeScores!E:N,10,FALSE)</f>
        <v>1</v>
      </c>
      <c r="O4712" s="5">
        <f>VLOOKUP(M4712,[1]ArchetypeScores!E:O,11,FALSE)</f>
        <v>-2</v>
      </c>
      <c r="P4712" s="5">
        <f>VLOOKUP(M4712,[1]ArchetypeScores!E:P,12,FALSE)</f>
        <v>0</v>
      </c>
      <c r="Q4712" s="2" t="str">
        <f>VLOOKUP(M4712,[1]ArchetypeScores!E:W,19,FALSE)</f>
        <v>Industrials - other</v>
      </c>
      <c r="R4712" s="2">
        <f>VLOOKUP(M4712,[1]ArchetypeScores!E:I,5,FALSE)</f>
        <v>0</v>
      </c>
      <c r="S4712" s="2">
        <f>VLOOKUP(M4712,[1]ArchetypeScores!E:K,7,FALSE)</f>
        <v>0</v>
      </c>
      <c r="T4712" s="2" t="str">
        <f t="shared" si="75"/>
        <v>Not A&amp;R positive</v>
      </c>
    </row>
    <row r="4713" spans="1:20" x14ac:dyDescent="0.3">
      <c r="A4713" s="2" t="s">
        <v>12184</v>
      </c>
      <c r="B4713" s="3" t="s">
        <v>12524</v>
      </c>
      <c r="C4713" s="3" t="s">
        <v>12525</v>
      </c>
      <c r="D4713" s="4">
        <v>0.09</v>
      </c>
      <c r="E4713" s="5" t="s">
        <v>12187</v>
      </c>
      <c r="F4713" s="4">
        <v>9.1599999999999997E-3</v>
      </c>
      <c r="G4713" s="6">
        <v>49024</v>
      </c>
      <c r="H4713" s="3" t="s">
        <v>12526</v>
      </c>
      <c r="I4713" s="3" t="s">
        <v>12192</v>
      </c>
      <c r="J4713" s="3"/>
      <c r="K4713" s="5" t="s">
        <v>175</v>
      </c>
      <c r="L4713" s="5">
        <v>1</v>
      </c>
      <c r="M4713" s="5" t="s">
        <v>176</v>
      </c>
      <c r="N4713" s="5">
        <f>VLOOKUP(M4713,[1]ArchetypeScores!E:N,10,FALSE)</f>
        <v>1</v>
      </c>
      <c r="O4713" s="5">
        <f>VLOOKUP(M4713,[1]ArchetypeScores!E:O,11,FALSE)</f>
        <v>-2</v>
      </c>
      <c r="P4713" s="5">
        <f>VLOOKUP(M4713,[1]ArchetypeScores!E:P,12,FALSE)</f>
        <v>0</v>
      </c>
      <c r="Q4713" s="2" t="str">
        <f>VLOOKUP(M4713,[1]ArchetypeScores!E:W,19,FALSE)</f>
        <v>Other sector</v>
      </c>
      <c r="R4713" s="2">
        <f>VLOOKUP(M4713,[1]ArchetypeScores!E:I,5,FALSE)</f>
        <v>0</v>
      </c>
      <c r="S4713" s="2">
        <f>VLOOKUP(M4713,[1]ArchetypeScores!E:K,7,FALSE)</f>
        <v>1</v>
      </c>
      <c r="T4713" s="2" t="str">
        <f t="shared" si="75"/>
        <v>Indirect only</v>
      </c>
    </row>
    <row r="4714" spans="1:20" x14ac:dyDescent="0.3">
      <c r="A4714" s="2" t="s">
        <v>12184</v>
      </c>
      <c r="B4714" s="3" t="s">
        <v>12527</v>
      </c>
      <c r="C4714" s="3" t="s">
        <v>12528</v>
      </c>
      <c r="D4714" s="4">
        <v>12.5</v>
      </c>
      <c r="E4714" s="5" t="s">
        <v>12187</v>
      </c>
      <c r="F4714" s="4">
        <v>1.1786000000000001</v>
      </c>
      <c r="G4714" s="6">
        <v>49072</v>
      </c>
      <c r="H4714" s="3" t="s">
        <v>12212</v>
      </c>
      <c r="I4714" s="3" t="s">
        <v>12232</v>
      </c>
      <c r="J4714" s="3"/>
      <c r="K4714" s="5" t="s">
        <v>38</v>
      </c>
      <c r="L4714" s="5">
        <v>29</v>
      </c>
      <c r="M4714" s="5" t="s">
        <v>316</v>
      </c>
      <c r="N4714" s="5">
        <f>VLOOKUP(M4714,[1]ArchetypeScores!E:N,10,FALSE)</f>
        <v>0</v>
      </c>
      <c r="O4714" s="5">
        <f>VLOOKUP(M4714,[1]ArchetypeScores!E:O,11,FALSE)</f>
        <v>-1</v>
      </c>
      <c r="P4714" s="5">
        <f>VLOOKUP(M4714,[1]ArchetypeScores!E:P,12,FALSE)</f>
        <v>0</v>
      </c>
      <c r="Q4714" s="2" t="str">
        <f>VLOOKUP(M4714,[1]ArchetypeScores!E:W,19,FALSE)</f>
        <v>Other sector</v>
      </c>
      <c r="R4714" s="2">
        <f>VLOOKUP(M4714,[1]ArchetypeScores!E:I,5,FALSE)</f>
        <v>0</v>
      </c>
      <c r="S4714" s="2">
        <f>VLOOKUP(M4714,[1]ArchetypeScores!E:K,7,FALSE)</f>
        <v>0</v>
      </c>
      <c r="T4714" s="2" t="str">
        <f t="shared" si="75"/>
        <v>Not A&amp;R positive</v>
      </c>
    </row>
    <row r="4715" spans="1:20" x14ac:dyDescent="0.3">
      <c r="A4715" s="2" t="s">
        <v>12184</v>
      </c>
      <c r="B4715" s="3" t="s">
        <v>12529</v>
      </c>
      <c r="C4715" s="3" t="s">
        <v>12530</v>
      </c>
      <c r="D4715" s="4">
        <v>12.5</v>
      </c>
      <c r="E4715" s="5" t="s">
        <v>12187</v>
      </c>
      <c r="F4715" s="4">
        <v>1.1786000000000001</v>
      </c>
      <c r="G4715" s="6">
        <v>49070</v>
      </c>
      <c r="H4715" s="3" t="s">
        <v>12212</v>
      </c>
      <c r="I4715" s="3" t="s">
        <v>12232</v>
      </c>
      <c r="J4715" s="3"/>
      <c r="K4715" s="5" t="s">
        <v>57</v>
      </c>
      <c r="L4715" s="5">
        <v>25</v>
      </c>
      <c r="M4715" s="5" t="s">
        <v>241</v>
      </c>
      <c r="N4715" s="5">
        <f>VLOOKUP(M4715,[1]ArchetypeScores!E:N,10,FALSE)</f>
        <v>0</v>
      </c>
      <c r="O4715" s="5">
        <f>VLOOKUP(M4715,[1]ArchetypeScores!E:O,11,FALSE)</f>
        <v>-1</v>
      </c>
      <c r="P4715" s="5">
        <f>VLOOKUP(M4715,[1]ArchetypeScores!E:P,12,FALSE)</f>
        <v>0</v>
      </c>
      <c r="Q4715" s="2" t="str">
        <f>VLOOKUP(M4715,[1]ArchetypeScores!E:W,19,FALSE)</f>
        <v>Other sector</v>
      </c>
      <c r="R4715" s="2">
        <f>VLOOKUP(M4715,[1]ArchetypeScores!E:I,5,FALSE)</f>
        <v>0</v>
      </c>
      <c r="S4715" s="2">
        <f>VLOOKUP(M4715,[1]ArchetypeScores!E:K,7,FALSE)</f>
        <v>0</v>
      </c>
      <c r="T4715" s="2" t="str">
        <f t="shared" si="75"/>
        <v>Not A&amp;R positive</v>
      </c>
    </row>
    <row r="4716" spans="1:20" x14ac:dyDescent="0.3">
      <c r="A4716" s="2" t="s">
        <v>12184</v>
      </c>
      <c r="B4716" s="3" t="s">
        <v>12531</v>
      </c>
      <c r="C4716" s="3" t="s">
        <v>12532</v>
      </c>
      <c r="D4716" s="4">
        <v>12.5</v>
      </c>
      <c r="E4716" s="5" t="s">
        <v>12187</v>
      </c>
      <c r="F4716" s="4">
        <v>1.1786000000000001</v>
      </c>
      <c r="G4716" s="6">
        <v>49071</v>
      </c>
      <c r="H4716" s="3" t="s">
        <v>12212</v>
      </c>
      <c r="I4716" s="3" t="s">
        <v>12232</v>
      </c>
      <c r="J4716" s="3"/>
      <c r="K4716" s="5" t="s">
        <v>57</v>
      </c>
      <c r="L4716" s="5">
        <v>25</v>
      </c>
      <c r="M4716" s="5" t="s">
        <v>241</v>
      </c>
      <c r="N4716" s="5">
        <f>VLOOKUP(M4716,[1]ArchetypeScores!E:N,10,FALSE)</f>
        <v>0</v>
      </c>
      <c r="O4716" s="5">
        <f>VLOOKUP(M4716,[1]ArchetypeScores!E:O,11,FALSE)</f>
        <v>-1</v>
      </c>
      <c r="P4716" s="5">
        <f>VLOOKUP(M4716,[1]ArchetypeScores!E:P,12,FALSE)</f>
        <v>0</v>
      </c>
      <c r="Q4716" s="2" t="str">
        <f>VLOOKUP(M4716,[1]ArchetypeScores!E:W,19,FALSE)</f>
        <v>Other sector</v>
      </c>
      <c r="R4716" s="2">
        <f>VLOOKUP(M4716,[1]ArchetypeScores!E:I,5,FALSE)</f>
        <v>0</v>
      </c>
      <c r="S4716" s="2">
        <f>VLOOKUP(M4716,[1]ArchetypeScores!E:K,7,FALSE)</f>
        <v>0</v>
      </c>
      <c r="T4716" s="2" t="str">
        <f t="shared" si="75"/>
        <v>Not A&amp;R positive</v>
      </c>
    </row>
    <row r="4717" spans="1:20" x14ac:dyDescent="0.3">
      <c r="A4717" s="2" t="s">
        <v>12184</v>
      </c>
      <c r="B4717" s="3" t="s">
        <v>12533</v>
      </c>
      <c r="C4717" s="3" t="s">
        <v>12534</v>
      </c>
      <c r="D4717" s="4">
        <v>12.5</v>
      </c>
      <c r="E4717" s="5" t="s">
        <v>12187</v>
      </c>
      <c r="F4717" s="4">
        <v>1.1786000000000001</v>
      </c>
      <c r="G4717" s="6">
        <v>49069</v>
      </c>
      <c r="H4717" s="3" t="s">
        <v>12212</v>
      </c>
      <c r="I4717" s="3" t="s">
        <v>12232</v>
      </c>
      <c r="J4717" s="3"/>
      <c r="K4717" s="5" t="s">
        <v>57</v>
      </c>
      <c r="L4717" s="5">
        <v>21</v>
      </c>
      <c r="M4717" s="5" t="s">
        <v>1360</v>
      </c>
      <c r="N4717" s="5">
        <f>VLOOKUP(M4717,[1]ArchetypeScores!E:N,10,FALSE)</f>
        <v>0</v>
      </c>
      <c r="O4717" s="5">
        <f>VLOOKUP(M4717,[1]ArchetypeScores!E:O,11,FALSE)</f>
        <v>-1</v>
      </c>
      <c r="P4717" s="5">
        <f>VLOOKUP(M4717,[1]ArchetypeScores!E:P,12,FALSE)</f>
        <v>0</v>
      </c>
      <c r="Q4717" s="2" t="str">
        <f>VLOOKUP(M4717,[1]ArchetypeScores!E:W,19,FALSE)</f>
        <v>Consumer (including agriculture and tourism)</v>
      </c>
      <c r="R4717" s="2">
        <f>VLOOKUP(M4717,[1]ArchetypeScores!E:I,5,FALSE)</f>
        <v>0</v>
      </c>
      <c r="S4717" s="2">
        <f>VLOOKUP(M4717,[1]ArchetypeScores!E:K,7,FALSE)</f>
        <v>0</v>
      </c>
      <c r="T4717" s="2" t="str">
        <f t="shared" si="75"/>
        <v>Not A&amp;R positive</v>
      </c>
    </row>
    <row r="4718" spans="1:20" x14ac:dyDescent="0.3">
      <c r="A4718" s="2" t="s">
        <v>12184</v>
      </c>
      <c r="B4718" s="3" t="s">
        <v>12535</v>
      </c>
      <c r="C4718" s="3" t="s">
        <v>12536</v>
      </c>
      <c r="D4718" s="4">
        <v>12.5</v>
      </c>
      <c r="E4718" s="5" t="s">
        <v>12187</v>
      </c>
      <c r="F4718" s="4">
        <v>1.1786000000000001</v>
      </c>
      <c r="G4718" s="6">
        <v>49068</v>
      </c>
      <c r="H4718" s="3" t="s">
        <v>12212</v>
      </c>
      <c r="I4718" s="3" t="s">
        <v>12232</v>
      </c>
      <c r="J4718" s="3"/>
      <c r="K4718" s="5" t="s">
        <v>57</v>
      </c>
      <c r="L4718" s="5">
        <v>21</v>
      </c>
      <c r="M4718" s="5" t="s">
        <v>1360</v>
      </c>
      <c r="N4718" s="5">
        <f>VLOOKUP(M4718,[1]ArchetypeScores!E:N,10,FALSE)</f>
        <v>0</v>
      </c>
      <c r="O4718" s="5">
        <f>VLOOKUP(M4718,[1]ArchetypeScores!E:O,11,FALSE)</f>
        <v>-1</v>
      </c>
      <c r="P4718" s="5">
        <f>VLOOKUP(M4718,[1]ArchetypeScores!E:P,12,FALSE)</f>
        <v>0</v>
      </c>
      <c r="Q4718" s="2" t="str">
        <f>VLOOKUP(M4718,[1]ArchetypeScores!E:W,19,FALSE)</f>
        <v>Consumer (including agriculture and tourism)</v>
      </c>
      <c r="R4718" s="2">
        <f>VLOOKUP(M4718,[1]ArchetypeScores!E:I,5,FALSE)</f>
        <v>0</v>
      </c>
      <c r="S4718" s="2">
        <f>VLOOKUP(M4718,[1]ArchetypeScores!E:K,7,FALSE)</f>
        <v>0</v>
      </c>
      <c r="T4718" s="2" t="str">
        <f t="shared" si="75"/>
        <v>Not A&amp;R positive</v>
      </c>
    </row>
    <row r="4719" spans="1:20" x14ac:dyDescent="0.3">
      <c r="A4719" s="2" t="s">
        <v>12184</v>
      </c>
      <c r="B4719" s="3" t="s">
        <v>12537</v>
      </c>
      <c r="C4719" s="3" t="s">
        <v>12538</v>
      </c>
      <c r="D4719" s="4">
        <v>12.5</v>
      </c>
      <c r="E4719" s="5" t="s">
        <v>12187</v>
      </c>
      <c r="F4719" s="4">
        <v>1.1786000000000001</v>
      </c>
      <c r="G4719" s="6">
        <v>49065</v>
      </c>
      <c r="H4719" s="3" t="s">
        <v>12212</v>
      </c>
      <c r="I4719" s="3" t="s">
        <v>12232</v>
      </c>
      <c r="J4719" s="3"/>
      <c r="K4719" s="5" t="s">
        <v>477</v>
      </c>
      <c r="L4719" s="5">
        <v>1</v>
      </c>
      <c r="M4719" s="5" t="s">
        <v>750</v>
      </c>
      <c r="N4719" s="5">
        <f>VLOOKUP(M4719,[1]ArchetypeScores!E:N,10,FALSE)</f>
        <v>1</v>
      </c>
      <c r="O4719" s="5">
        <f>VLOOKUP(M4719,[1]ArchetypeScores!E:O,11,FALSE)</f>
        <v>-2</v>
      </c>
      <c r="P4719" s="5">
        <f>VLOOKUP(M4719,[1]ArchetypeScores!E:P,12,FALSE)</f>
        <v>2</v>
      </c>
      <c r="Q4719" s="2" t="str">
        <f>VLOOKUP(M4719,[1]ArchetypeScores!E:W,19,FALSE)</f>
        <v>Energy and water</v>
      </c>
      <c r="R4719" s="2">
        <f>VLOOKUP(M4719,[1]ArchetypeScores!E:I,5,FALSE)</f>
        <v>0</v>
      </c>
      <c r="S4719" s="2">
        <f>VLOOKUP(M4719,[1]ArchetypeScores!E:K,7,FALSE)</f>
        <v>0</v>
      </c>
      <c r="T4719" s="2" t="str">
        <f t="shared" si="75"/>
        <v>Not A&amp;R positive</v>
      </c>
    </row>
    <row r="4720" spans="1:20" x14ac:dyDescent="0.3">
      <c r="A4720" s="2" t="s">
        <v>12184</v>
      </c>
      <c r="B4720" s="3" t="s">
        <v>12539</v>
      </c>
      <c r="C4720" s="3" t="s">
        <v>12540</v>
      </c>
      <c r="D4720" s="4">
        <v>12.5</v>
      </c>
      <c r="E4720" s="5" t="s">
        <v>12187</v>
      </c>
      <c r="F4720" s="4">
        <v>1.1786000000000001</v>
      </c>
      <c r="G4720" s="6">
        <v>49067</v>
      </c>
      <c r="H4720" s="3" t="s">
        <v>12212</v>
      </c>
      <c r="I4720" s="3" t="s">
        <v>12232</v>
      </c>
      <c r="J4720" s="3"/>
      <c r="K4720" s="5" t="s">
        <v>57</v>
      </c>
      <c r="L4720" s="5">
        <v>21</v>
      </c>
      <c r="M4720" s="5" t="s">
        <v>1360</v>
      </c>
      <c r="N4720" s="5">
        <f>VLOOKUP(M4720,[1]ArchetypeScores!E:N,10,FALSE)</f>
        <v>0</v>
      </c>
      <c r="O4720" s="5">
        <f>VLOOKUP(M4720,[1]ArchetypeScores!E:O,11,FALSE)</f>
        <v>-1</v>
      </c>
      <c r="P4720" s="5">
        <f>VLOOKUP(M4720,[1]ArchetypeScores!E:P,12,FALSE)</f>
        <v>0</v>
      </c>
      <c r="Q4720" s="2" t="str">
        <f>VLOOKUP(M4720,[1]ArchetypeScores!E:W,19,FALSE)</f>
        <v>Consumer (including agriculture and tourism)</v>
      </c>
      <c r="R4720" s="2">
        <f>VLOOKUP(M4720,[1]ArchetypeScores!E:I,5,FALSE)</f>
        <v>0</v>
      </c>
      <c r="S4720" s="2">
        <f>VLOOKUP(M4720,[1]ArchetypeScores!E:K,7,FALSE)</f>
        <v>0</v>
      </c>
      <c r="T4720" s="2" t="str">
        <f t="shared" si="75"/>
        <v>Not A&amp;R positive</v>
      </c>
    </row>
    <row r="4721" spans="1:20" x14ac:dyDescent="0.3">
      <c r="A4721" s="2" t="s">
        <v>12184</v>
      </c>
      <c r="B4721" s="8" t="s">
        <v>12541</v>
      </c>
      <c r="C4721" s="3" t="s">
        <v>12542</v>
      </c>
      <c r="D4721" s="4">
        <v>12.5</v>
      </c>
      <c r="E4721" s="5" t="s">
        <v>12187</v>
      </c>
      <c r="F4721" s="4">
        <v>1.1786000000000001</v>
      </c>
      <c r="G4721" s="6">
        <v>49066</v>
      </c>
      <c r="H4721" s="3" t="s">
        <v>12212</v>
      </c>
      <c r="I4721" s="3" t="s">
        <v>12232</v>
      </c>
      <c r="J4721" s="3"/>
      <c r="K4721" s="5" t="s">
        <v>57</v>
      </c>
      <c r="L4721" s="5">
        <v>17</v>
      </c>
      <c r="M4721" s="5" t="s">
        <v>210</v>
      </c>
      <c r="N4721" s="5">
        <f>VLOOKUP(M4721,[1]ArchetypeScores!E:N,10,FALSE)</f>
        <v>0</v>
      </c>
      <c r="O4721" s="5">
        <f>VLOOKUP(M4721,[1]ArchetypeScores!E:O,11,FALSE)</f>
        <v>-1</v>
      </c>
      <c r="P4721" s="5">
        <f>VLOOKUP(M4721,[1]ArchetypeScores!E:P,12,FALSE)</f>
        <v>0</v>
      </c>
      <c r="Q4721" s="2" t="str">
        <f>VLOOKUP(M4721,[1]ArchetypeScores!E:W,19,FALSE)</f>
        <v>Consumer (including agriculture and tourism)</v>
      </c>
      <c r="R4721" s="2">
        <f>VLOOKUP(M4721,[1]ArchetypeScores!E:I,5,FALSE)</f>
        <v>0</v>
      </c>
      <c r="S4721" s="2">
        <f>VLOOKUP(M4721,[1]ArchetypeScores!E:K,7,FALSE)</f>
        <v>0</v>
      </c>
      <c r="T4721" s="2" t="str">
        <f t="shared" si="75"/>
        <v>Not A&amp;R positive</v>
      </c>
    </row>
    <row r="4722" spans="1:20" x14ac:dyDescent="0.3">
      <c r="A4722" s="2" t="s">
        <v>12184</v>
      </c>
      <c r="B4722" s="3" t="s">
        <v>12543</v>
      </c>
      <c r="C4722" s="3" t="s">
        <v>12544</v>
      </c>
      <c r="D4722" s="4">
        <v>0.05</v>
      </c>
      <c r="E4722" s="5" t="s">
        <v>12187</v>
      </c>
      <c r="F4722" s="4">
        <v>5.0899999999999999E-3</v>
      </c>
      <c r="G4722" s="6">
        <v>48979</v>
      </c>
      <c r="H4722" s="3" t="s">
        <v>12328</v>
      </c>
      <c r="I4722" s="3" t="s">
        <v>12236</v>
      </c>
      <c r="J4722" s="3"/>
      <c r="K4722" s="5" t="s">
        <v>664</v>
      </c>
      <c r="L4722" s="5">
        <v>2</v>
      </c>
      <c r="M4722" s="5" t="s">
        <v>1105</v>
      </c>
      <c r="N4722" s="5">
        <f>VLOOKUP(M4722,[1]ArchetypeScores!E:N,10,FALSE)</f>
        <v>1</v>
      </c>
      <c r="O4722" s="5">
        <f>VLOOKUP(M4722,[1]ArchetypeScores!E:O,11,FALSE)</f>
        <v>0</v>
      </c>
      <c r="P4722" s="5">
        <f>VLOOKUP(M4722,[1]ArchetypeScores!E:P,12,FALSE)</f>
        <v>2</v>
      </c>
      <c r="Q4722" s="2" t="str">
        <f>VLOOKUP(M4722,[1]ArchetypeScores!E:W,19,FALSE)</f>
        <v>Other sector</v>
      </c>
      <c r="R4722" s="2">
        <f>VLOOKUP(M4722,[1]ArchetypeScores!E:I,5,FALSE)</f>
        <v>0</v>
      </c>
      <c r="S4722" s="2">
        <f>VLOOKUP(M4722,[1]ArchetypeScores!E:K,7,FALSE)</f>
        <v>0</v>
      </c>
      <c r="T4722" s="2" t="str">
        <f t="shared" si="75"/>
        <v>Not A&amp;R positive</v>
      </c>
    </row>
    <row r="4723" spans="1:20" x14ac:dyDescent="0.3">
      <c r="A4723" s="2" t="s">
        <v>12184</v>
      </c>
      <c r="B4723" s="3" t="s">
        <v>12545</v>
      </c>
      <c r="C4723" s="3" t="s">
        <v>12546</v>
      </c>
      <c r="D4723" s="4">
        <v>0.2</v>
      </c>
      <c r="E4723" s="5" t="s">
        <v>12187</v>
      </c>
      <c r="F4723" s="4">
        <v>2.036E-2</v>
      </c>
      <c r="G4723" s="6">
        <v>49003</v>
      </c>
      <c r="H4723" s="3" t="s">
        <v>12291</v>
      </c>
      <c r="I4723" s="3" t="s">
        <v>12192</v>
      </c>
      <c r="J4723" s="3" t="s">
        <v>12292</v>
      </c>
      <c r="K4723" s="5" t="s">
        <v>163</v>
      </c>
      <c r="L4723" s="5">
        <v>1</v>
      </c>
      <c r="M4723" s="5" t="s">
        <v>975</v>
      </c>
      <c r="N4723" s="5">
        <f>VLOOKUP(M4723,[1]ArchetypeScores!E:N,10,FALSE)</f>
        <v>0</v>
      </c>
      <c r="O4723" s="5">
        <f>VLOOKUP(M4723,[1]ArchetypeScores!E:O,11,FALSE)</f>
        <v>0</v>
      </c>
      <c r="P4723" s="5">
        <f>VLOOKUP(M4723,[1]ArchetypeScores!E:P,12,FALSE)</f>
        <v>0</v>
      </c>
      <c r="Q4723" s="2" t="str">
        <f>VLOOKUP(M4723,[1]ArchetypeScores!E:W,19,FALSE)</f>
        <v>Other sector</v>
      </c>
      <c r="R4723" s="2">
        <f>VLOOKUP(M4723,[1]ArchetypeScores!E:I,5,FALSE)</f>
        <v>0</v>
      </c>
      <c r="S4723" s="2">
        <f>VLOOKUP(M4723,[1]ArchetypeScores!E:K,7,FALSE)</f>
        <v>0</v>
      </c>
      <c r="T4723" s="2" t="str">
        <f t="shared" si="75"/>
        <v>Not A&amp;R positive</v>
      </c>
    </row>
    <row r="4724" spans="1:20" x14ac:dyDescent="0.3">
      <c r="A4724" s="2" t="s">
        <v>12184</v>
      </c>
      <c r="B4724" s="3" t="s">
        <v>12547</v>
      </c>
      <c r="C4724" s="3" t="s">
        <v>12548</v>
      </c>
      <c r="D4724" s="4">
        <v>0.1</v>
      </c>
      <c r="E4724" s="5" t="s">
        <v>12187</v>
      </c>
      <c r="F4724" s="4">
        <v>1.018E-2</v>
      </c>
      <c r="G4724" s="6">
        <v>49004</v>
      </c>
      <c r="H4724" s="3" t="s">
        <v>12291</v>
      </c>
      <c r="I4724" s="3" t="s">
        <v>12192</v>
      </c>
      <c r="J4724" s="3" t="s">
        <v>12292</v>
      </c>
      <c r="K4724" s="5" t="s">
        <v>118</v>
      </c>
      <c r="L4724" s="5">
        <v>3</v>
      </c>
      <c r="M4724" s="5" t="s">
        <v>168</v>
      </c>
      <c r="N4724" s="5">
        <f>VLOOKUP(M4724,[1]ArchetypeScores!E:N,10,FALSE)</f>
        <v>0</v>
      </c>
      <c r="O4724" s="5">
        <f>VLOOKUP(M4724,[1]ArchetypeScores!E:O,11,FALSE)</f>
        <v>-1</v>
      </c>
      <c r="P4724" s="5">
        <f>VLOOKUP(M4724,[1]ArchetypeScores!E:P,12,FALSE)</f>
        <v>0</v>
      </c>
      <c r="Q4724" s="2" t="str">
        <f>VLOOKUP(M4724,[1]ArchetypeScores!E:W,19,FALSE)</f>
        <v>Untargeted</v>
      </c>
      <c r="R4724" s="2">
        <f>VLOOKUP(M4724,[1]ArchetypeScores!E:I,5,FALSE)</f>
        <v>0</v>
      </c>
      <c r="S4724" s="2">
        <f>VLOOKUP(M4724,[1]ArchetypeScores!E:K,7,FALSE)</f>
        <v>0</v>
      </c>
      <c r="T4724" s="2" t="str">
        <f t="shared" si="75"/>
        <v>Not A&amp;R positive</v>
      </c>
    </row>
    <row r="4725" spans="1:20" x14ac:dyDescent="0.3">
      <c r="A4725" s="2" t="s">
        <v>12184</v>
      </c>
      <c r="B4725" s="3" t="s">
        <v>12549</v>
      </c>
      <c r="C4725" s="3" t="s">
        <v>12550</v>
      </c>
      <c r="D4725" s="4">
        <v>0.7</v>
      </c>
      <c r="E4725" s="5" t="s">
        <v>12187</v>
      </c>
      <c r="F4725" s="4">
        <v>6.8830000000000002E-2</v>
      </c>
      <c r="G4725" s="6">
        <v>49033</v>
      </c>
      <c r="H4725" s="3" t="s">
        <v>12551</v>
      </c>
      <c r="I4725" s="3"/>
      <c r="J4725" s="3"/>
      <c r="K4725" s="5" t="s">
        <v>118</v>
      </c>
      <c r="L4725" s="5">
        <v>4</v>
      </c>
      <c r="M4725" s="5" t="s">
        <v>119</v>
      </c>
      <c r="N4725" s="5">
        <f>VLOOKUP(M4725,[1]ArchetypeScores!E:N,10,FALSE)</f>
        <v>0</v>
      </c>
      <c r="O4725" s="5">
        <f>VLOOKUP(M4725,[1]ArchetypeScores!E:O,11,FALSE)</f>
        <v>-1</v>
      </c>
      <c r="P4725" s="5">
        <f>VLOOKUP(M4725,[1]ArchetypeScores!E:P,12,FALSE)</f>
        <v>0</v>
      </c>
      <c r="Q4725" s="2" t="str">
        <f>VLOOKUP(M4725,[1]ArchetypeScores!E:W,19,FALSE)</f>
        <v>Untargeted</v>
      </c>
      <c r="R4725" s="2">
        <f>VLOOKUP(M4725,[1]ArchetypeScores!E:I,5,FALSE)</f>
        <v>0</v>
      </c>
      <c r="S4725" s="2">
        <f>VLOOKUP(M4725,[1]ArchetypeScores!E:K,7,FALSE)</f>
        <v>0</v>
      </c>
      <c r="T4725" s="2" t="str">
        <f t="shared" si="75"/>
        <v>Not A&amp;R positive</v>
      </c>
    </row>
    <row r="4726" spans="1:20" x14ac:dyDescent="0.3">
      <c r="A4726" s="2" t="s">
        <v>12184</v>
      </c>
      <c r="B4726" s="3" t="s">
        <v>12552</v>
      </c>
      <c r="C4726" s="3" t="s">
        <v>12553</v>
      </c>
      <c r="D4726" s="4">
        <v>0.1</v>
      </c>
      <c r="E4726" s="5" t="s">
        <v>12187</v>
      </c>
      <c r="F4726" s="4">
        <v>1.018E-2</v>
      </c>
      <c r="G4726" s="6">
        <v>48995</v>
      </c>
      <c r="H4726" s="3" t="s">
        <v>12554</v>
      </c>
      <c r="I4726" s="3"/>
      <c r="J4726" s="3" t="s">
        <v>12555</v>
      </c>
      <c r="K4726" s="5" t="s">
        <v>142</v>
      </c>
      <c r="L4726" s="5" t="s">
        <v>112</v>
      </c>
      <c r="M4726" s="5" t="s">
        <v>470</v>
      </c>
      <c r="N4726" s="5">
        <f>VLOOKUP(M4726,[1]ArchetypeScores!E:N,10,FALSE)</f>
        <v>1</v>
      </c>
      <c r="O4726" s="5">
        <f>VLOOKUP(M4726,[1]ArchetypeScores!E:O,11,FALSE)</f>
        <v>1</v>
      </c>
      <c r="P4726" s="5">
        <f>VLOOKUP(M4726,[1]ArchetypeScores!E:P,12,FALSE)</f>
        <v>2</v>
      </c>
      <c r="Q4726" s="2" t="str">
        <f>VLOOKUP(M4726,[1]ArchetypeScores!E:W,19,FALSE)</f>
        <v>Materials (including forestry and nature)</v>
      </c>
      <c r="R4726" s="2">
        <f>VLOOKUP(M4726,[1]ArchetypeScores!E:I,5,FALSE)</f>
        <v>1</v>
      </c>
      <c r="S4726" s="2">
        <f>VLOOKUP(M4726,[1]ArchetypeScores!E:K,7,FALSE)</f>
        <v>1</v>
      </c>
      <c r="T4726" s="2" t="str">
        <f t="shared" si="75"/>
        <v>Both</v>
      </c>
    </row>
    <row r="4727" spans="1:20" x14ac:dyDescent="0.3">
      <c r="A4727" s="2" t="s">
        <v>12184</v>
      </c>
      <c r="B4727" s="3" t="s">
        <v>12556</v>
      </c>
      <c r="C4727" s="3" t="s">
        <v>12557</v>
      </c>
      <c r="D4727" s="4">
        <v>1.4999999999999999E-2</v>
      </c>
      <c r="E4727" s="5" t="s">
        <v>12187</v>
      </c>
      <c r="F4727" s="4">
        <v>1.5299999999999999E-3</v>
      </c>
      <c r="G4727" s="6">
        <v>48986</v>
      </c>
      <c r="H4727" s="3" t="s">
        <v>12328</v>
      </c>
      <c r="I4727" s="3" t="s">
        <v>12236</v>
      </c>
      <c r="J4727" s="3"/>
      <c r="K4727" s="5" t="s">
        <v>1097</v>
      </c>
      <c r="L4727" s="5">
        <v>1</v>
      </c>
      <c r="M4727" s="5" t="s">
        <v>1098</v>
      </c>
      <c r="N4727" s="5">
        <f>VLOOKUP(M4727,[1]ArchetypeScores!E:N,10,FALSE)</f>
        <v>1</v>
      </c>
      <c r="O4727" s="5">
        <f>VLOOKUP(M4727,[1]ArchetypeScores!E:O,11,FALSE)</f>
        <v>0</v>
      </c>
      <c r="P4727" s="5">
        <f>VLOOKUP(M4727,[1]ArchetypeScores!E:P,12,FALSE)</f>
        <v>2</v>
      </c>
      <c r="Q4727" s="2" t="str">
        <f>VLOOKUP(M4727,[1]ArchetypeScores!E:W,19,FALSE)</f>
        <v>Energy and water</v>
      </c>
      <c r="R4727" s="2">
        <f>VLOOKUP(M4727,[1]ArchetypeScores!E:I,5,FALSE)</f>
        <v>0</v>
      </c>
      <c r="S4727" s="2">
        <f>VLOOKUP(M4727,[1]ArchetypeScores!E:K,7,FALSE)</f>
        <v>0</v>
      </c>
      <c r="T4727" s="2" t="str">
        <f t="shared" si="75"/>
        <v>Not A&amp;R positive</v>
      </c>
    </row>
    <row r="4728" spans="1:20" x14ac:dyDescent="0.3">
      <c r="A4728" s="2" t="s">
        <v>12184</v>
      </c>
      <c r="B4728" s="3" t="s">
        <v>12558</v>
      </c>
      <c r="C4728" s="3" t="s">
        <v>12559</v>
      </c>
      <c r="D4728" s="4">
        <v>0.01</v>
      </c>
      <c r="E4728" s="5" t="s">
        <v>12187</v>
      </c>
      <c r="F4728" s="4">
        <v>1.0200000000000001E-3</v>
      </c>
      <c r="G4728" s="6">
        <v>48987</v>
      </c>
      <c r="H4728" s="3" t="s">
        <v>12328</v>
      </c>
      <c r="I4728" s="3" t="s">
        <v>12236</v>
      </c>
      <c r="J4728" s="3"/>
      <c r="K4728" s="5" t="s">
        <v>477</v>
      </c>
      <c r="L4728" s="5">
        <v>4</v>
      </c>
      <c r="M4728" s="5" t="s">
        <v>1025</v>
      </c>
      <c r="N4728" s="5">
        <f>VLOOKUP(M4728,[1]ArchetypeScores!E:N,10,FALSE)</f>
        <v>1</v>
      </c>
      <c r="O4728" s="5">
        <f>VLOOKUP(M4728,[1]ArchetypeScores!E:O,11,FALSE)</f>
        <v>-2</v>
      </c>
      <c r="P4728" s="5">
        <f>VLOOKUP(M4728,[1]ArchetypeScores!E:P,12,FALSE)</f>
        <v>2</v>
      </c>
      <c r="Q4728" s="2" t="str">
        <f>VLOOKUP(M4728,[1]ArchetypeScores!E:W,19,FALSE)</f>
        <v>Industrials - other</v>
      </c>
      <c r="R4728" s="2">
        <f>VLOOKUP(M4728,[1]ArchetypeScores!E:I,5,FALSE)</f>
        <v>0</v>
      </c>
      <c r="S4728" s="2">
        <f>VLOOKUP(M4728,[1]ArchetypeScores!E:K,7,FALSE)</f>
        <v>0</v>
      </c>
      <c r="T4728" s="2" t="str">
        <f t="shared" si="75"/>
        <v>Not A&amp;R positive</v>
      </c>
    </row>
    <row r="4729" spans="1:20" x14ac:dyDescent="0.3">
      <c r="A4729" s="2" t="s">
        <v>12184</v>
      </c>
      <c r="B4729" s="3" t="s">
        <v>12560</v>
      </c>
      <c r="C4729" s="3" t="s">
        <v>12561</v>
      </c>
      <c r="D4729" s="4">
        <v>0.05</v>
      </c>
      <c r="E4729" s="5" t="s">
        <v>12187</v>
      </c>
      <c r="F4729" s="4">
        <v>4.7099999999999998E-3</v>
      </c>
      <c r="G4729" s="6">
        <v>49092</v>
      </c>
      <c r="H4729" s="3" t="s">
        <v>12212</v>
      </c>
      <c r="I4729" s="3" t="s">
        <v>12232</v>
      </c>
      <c r="J4729" s="3"/>
      <c r="K4729" s="5" t="s">
        <v>291</v>
      </c>
      <c r="L4729" s="5">
        <v>4</v>
      </c>
      <c r="M4729" s="5" t="s">
        <v>292</v>
      </c>
      <c r="N4729" s="5">
        <f>VLOOKUP(M4729,[1]ArchetypeScores!E:N,10,FALSE)</f>
        <v>1</v>
      </c>
      <c r="O4729" s="5">
        <f>VLOOKUP(M4729,[1]ArchetypeScores!E:O,11,FALSE)</f>
        <v>0</v>
      </c>
      <c r="P4729" s="5">
        <f>VLOOKUP(M4729,[1]ArchetypeScores!E:P,12,FALSE)</f>
        <v>0</v>
      </c>
      <c r="Q4729" s="2" t="str">
        <f>VLOOKUP(M4729,[1]ArchetypeScores!E:W,19,FALSE)</f>
        <v>Education and training</v>
      </c>
      <c r="R4729" s="2">
        <f>VLOOKUP(M4729,[1]ArchetypeScores!E:I,5,FALSE)</f>
        <v>0</v>
      </c>
      <c r="S4729" s="2">
        <f>VLOOKUP(M4729,[1]ArchetypeScores!E:K,7,FALSE)</f>
        <v>0</v>
      </c>
      <c r="T4729" s="2" t="str">
        <f t="shared" si="75"/>
        <v>Not A&amp;R positive</v>
      </c>
    </row>
    <row r="4730" spans="1:20" x14ac:dyDescent="0.3">
      <c r="A4730" s="2" t="s">
        <v>12184</v>
      </c>
      <c r="B4730" s="3" t="s">
        <v>12562</v>
      </c>
      <c r="C4730" s="3" t="s">
        <v>12563</v>
      </c>
      <c r="D4730" s="4"/>
      <c r="E4730" s="5" t="s">
        <v>12187</v>
      </c>
      <c r="F4730" s="4">
        <v>0</v>
      </c>
      <c r="G4730" s="6">
        <v>48952</v>
      </c>
      <c r="H4730" s="3" t="s">
        <v>12564</v>
      </c>
      <c r="I4730" s="3"/>
      <c r="J4730" s="3"/>
      <c r="K4730" s="5" t="s">
        <v>1072</v>
      </c>
      <c r="L4730" s="5">
        <v>1</v>
      </c>
      <c r="M4730" s="5" t="s">
        <v>1922</v>
      </c>
      <c r="N4730" s="5">
        <f>VLOOKUP(M4730,[1]ArchetypeScores!E:N,10,FALSE)</f>
        <v>0</v>
      </c>
      <c r="O4730" s="5">
        <f>VLOOKUP(M4730,[1]ArchetypeScores!E:O,11,FALSE)</f>
        <v>-1</v>
      </c>
      <c r="P4730" s="5">
        <f>VLOOKUP(M4730,[1]ArchetypeScores!E:P,12,FALSE)</f>
        <v>0</v>
      </c>
      <c r="Q4730" s="2" t="str">
        <f>VLOOKUP(M4730,[1]ArchetypeScores!E:W,19,FALSE)</f>
        <v>Untargeted</v>
      </c>
      <c r="R4730" s="2">
        <f>VLOOKUP(M4730,[1]ArchetypeScores!E:I,5,FALSE)</f>
        <v>0</v>
      </c>
      <c r="S4730" s="2">
        <f>VLOOKUP(M4730,[1]ArchetypeScores!E:K,7,FALSE)</f>
        <v>0</v>
      </c>
      <c r="T4730" s="2" t="str">
        <f t="shared" si="75"/>
        <v>Not A&amp;R positive</v>
      </c>
    </row>
    <row r="4731" spans="1:20" x14ac:dyDescent="0.3">
      <c r="A4731" s="2" t="s">
        <v>12184</v>
      </c>
      <c r="B4731" s="3" t="s">
        <v>12565</v>
      </c>
      <c r="C4731" s="3" t="s">
        <v>12566</v>
      </c>
      <c r="D4731" s="4">
        <v>5.0000000000000001E-3</v>
      </c>
      <c r="E4731" s="5" t="s">
        <v>12187</v>
      </c>
      <c r="F4731" s="4">
        <v>4.8999999999999998E-4</v>
      </c>
      <c r="G4731" s="6">
        <v>49046</v>
      </c>
      <c r="H4731" s="3" t="s">
        <v>12567</v>
      </c>
      <c r="I4731" s="3"/>
      <c r="J4731" s="3"/>
      <c r="K4731" s="5" t="s">
        <v>1097</v>
      </c>
      <c r="L4731" s="5">
        <v>3</v>
      </c>
      <c r="M4731" s="5" t="s">
        <v>1172</v>
      </c>
      <c r="N4731" s="5">
        <f>VLOOKUP(M4731,[1]ArchetypeScores!E:N,10,FALSE)</f>
        <v>1</v>
      </c>
      <c r="O4731" s="5">
        <f>VLOOKUP(M4731,[1]ArchetypeScores!E:O,11,FALSE)</f>
        <v>0</v>
      </c>
      <c r="P4731" s="5">
        <f>VLOOKUP(M4731,[1]ArchetypeScores!E:P,12,FALSE)</f>
        <v>2</v>
      </c>
      <c r="Q4731" s="2" t="str">
        <f>VLOOKUP(M4731,[1]ArchetypeScores!E:W,19,FALSE)</f>
        <v>Industrials - other</v>
      </c>
      <c r="R4731" s="2">
        <f>VLOOKUP(M4731,[1]ArchetypeScores!E:I,5,FALSE)</f>
        <v>0</v>
      </c>
      <c r="S4731" s="2">
        <f>VLOOKUP(M4731,[1]ArchetypeScores!E:K,7,FALSE)</f>
        <v>0</v>
      </c>
      <c r="T4731" s="2" t="str">
        <f t="shared" si="75"/>
        <v>Not A&amp;R positive</v>
      </c>
    </row>
    <row r="4732" spans="1:20" x14ac:dyDescent="0.3">
      <c r="A4732" s="2" t="s">
        <v>12184</v>
      </c>
      <c r="B4732" s="3" t="s">
        <v>12568</v>
      </c>
      <c r="C4732" s="3" t="s">
        <v>12569</v>
      </c>
      <c r="D4732" s="4">
        <v>8.0000000000000002E-3</v>
      </c>
      <c r="E4732" s="5" t="s">
        <v>12187</v>
      </c>
      <c r="F4732" s="4">
        <v>7.7999999999999999E-4</v>
      </c>
      <c r="G4732" s="6">
        <v>49047</v>
      </c>
      <c r="H4732" s="3" t="s">
        <v>12567</v>
      </c>
      <c r="I4732" s="3"/>
      <c r="J4732" s="3"/>
      <c r="K4732" s="5" t="s">
        <v>1097</v>
      </c>
      <c r="L4732" s="5">
        <v>3</v>
      </c>
      <c r="M4732" s="5" t="s">
        <v>1172</v>
      </c>
      <c r="N4732" s="5">
        <f>VLOOKUP(M4732,[1]ArchetypeScores!E:N,10,FALSE)</f>
        <v>1</v>
      </c>
      <c r="O4732" s="5">
        <f>VLOOKUP(M4732,[1]ArchetypeScores!E:O,11,FALSE)</f>
        <v>0</v>
      </c>
      <c r="P4732" s="5">
        <f>VLOOKUP(M4732,[1]ArchetypeScores!E:P,12,FALSE)</f>
        <v>2</v>
      </c>
      <c r="Q4732" s="2" t="str">
        <f>VLOOKUP(M4732,[1]ArchetypeScores!E:W,19,FALSE)</f>
        <v>Industrials - other</v>
      </c>
      <c r="R4732" s="2">
        <f>VLOOKUP(M4732,[1]ArchetypeScores!E:I,5,FALSE)</f>
        <v>0</v>
      </c>
      <c r="S4732" s="2">
        <f>VLOOKUP(M4732,[1]ArchetypeScores!E:K,7,FALSE)</f>
        <v>0</v>
      </c>
      <c r="T4732" s="2" t="str">
        <f t="shared" si="75"/>
        <v>Not A&amp;R positive</v>
      </c>
    </row>
    <row r="4733" spans="1:20" x14ac:dyDescent="0.3">
      <c r="A4733" s="2" t="s">
        <v>12184</v>
      </c>
      <c r="B4733" s="3" t="s">
        <v>12570</v>
      </c>
      <c r="C4733" s="3" t="s">
        <v>12571</v>
      </c>
      <c r="D4733" s="4"/>
      <c r="E4733" s="5" t="s">
        <v>12187</v>
      </c>
      <c r="F4733" s="4">
        <v>0</v>
      </c>
      <c r="G4733" s="6">
        <v>49120</v>
      </c>
      <c r="H4733" s="3" t="s">
        <v>12411</v>
      </c>
      <c r="I4733" s="3"/>
      <c r="J4733" s="3"/>
      <c r="K4733" s="5" t="s">
        <v>261</v>
      </c>
      <c r="L4733" s="5">
        <v>2</v>
      </c>
      <c r="M4733" s="5" t="s">
        <v>262</v>
      </c>
      <c r="N4733" s="5">
        <f>VLOOKUP(M4733,[1]ArchetypeScores!E:N,10,FALSE)</f>
        <v>0</v>
      </c>
      <c r="O4733" s="5">
        <f>VLOOKUP(M4733,[1]ArchetypeScores!E:O,11,FALSE)</f>
        <v>-1</v>
      </c>
      <c r="P4733" s="5">
        <f>VLOOKUP(M4733,[1]ArchetypeScores!E:P,12,FALSE)</f>
        <v>0</v>
      </c>
      <c r="Q4733" s="2" t="str">
        <f>VLOOKUP(M4733,[1]ArchetypeScores!E:W,19,FALSE)</f>
        <v>Untargeted</v>
      </c>
      <c r="R4733" s="2">
        <f>VLOOKUP(M4733,[1]ArchetypeScores!E:I,5,FALSE)</f>
        <v>0</v>
      </c>
      <c r="S4733" s="2">
        <f>VLOOKUP(M4733,[1]ArchetypeScores!E:K,7,FALSE)</f>
        <v>0</v>
      </c>
      <c r="T4733" s="2" t="str">
        <f t="shared" si="75"/>
        <v>Not A&amp;R positive</v>
      </c>
    </row>
    <row r="4734" spans="1:20" x14ac:dyDescent="0.3">
      <c r="A4734" s="2" t="s">
        <v>12184</v>
      </c>
      <c r="B4734" s="3" t="s">
        <v>12572</v>
      </c>
      <c r="C4734" s="3" t="s">
        <v>12573</v>
      </c>
      <c r="D4734" s="4"/>
      <c r="E4734" s="5" t="s">
        <v>12187</v>
      </c>
      <c r="F4734" s="4">
        <v>0</v>
      </c>
      <c r="G4734" s="6">
        <v>49119</v>
      </c>
      <c r="H4734" s="3" t="s">
        <v>12411</v>
      </c>
      <c r="I4734" s="3"/>
      <c r="J4734" s="3"/>
      <c r="K4734" s="5" t="s">
        <v>84</v>
      </c>
      <c r="L4734" s="5">
        <v>4</v>
      </c>
      <c r="M4734" s="5" t="s">
        <v>849</v>
      </c>
      <c r="N4734" s="5">
        <f>VLOOKUP(M4734,[1]ArchetypeScores!E:N,10,FALSE)</f>
        <v>0</v>
      </c>
      <c r="O4734" s="5">
        <f>VLOOKUP(M4734,[1]ArchetypeScores!E:O,11,FALSE)</f>
        <v>-1</v>
      </c>
      <c r="P4734" s="5">
        <f>VLOOKUP(M4734,[1]ArchetypeScores!E:P,12,FALSE)</f>
        <v>0</v>
      </c>
      <c r="Q4734" s="2" t="str">
        <f>VLOOKUP(M4734,[1]ArchetypeScores!E:W,19,FALSE)</f>
        <v>Untargeted</v>
      </c>
      <c r="R4734" s="2">
        <f>VLOOKUP(M4734,[1]ArchetypeScores!E:I,5,FALSE)</f>
        <v>0</v>
      </c>
      <c r="S4734" s="2">
        <f>VLOOKUP(M4734,[1]ArchetypeScores!E:K,7,FALSE)</f>
        <v>0</v>
      </c>
      <c r="T4734" s="2" t="str">
        <f t="shared" si="75"/>
        <v>Not A&amp;R positive</v>
      </c>
    </row>
    <row r="4735" spans="1:20" x14ac:dyDescent="0.3">
      <c r="A4735" s="2" t="s">
        <v>12184</v>
      </c>
      <c r="B4735" s="3" t="s">
        <v>12574</v>
      </c>
      <c r="C4735" s="3" t="s">
        <v>12575</v>
      </c>
      <c r="D4735" s="4">
        <v>6.5000000000000002E-2</v>
      </c>
      <c r="E4735" s="5" t="s">
        <v>12187</v>
      </c>
      <c r="F4735" s="4">
        <v>6.62E-3</v>
      </c>
      <c r="G4735" s="6">
        <v>48994</v>
      </c>
      <c r="H4735" s="3" t="s">
        <v>12453</v>
      </c>
      <c r="I4735" s="3" t="s">
        <v>12192</v>
      </c>
      <c r="J4735" s="3"/>
      <c r="K4735" s="5" t="s">
        <v>142</v>
      </c>
      <c r="L4735" s="5">
        <v>2</v>
      </c>
      <c r="M4735" s="5" t="s">
        <v>250</v>
      </c>
      <c r="N4735" s="5">
        <f>VLOOKUP(M4735,[1]ArchetypeScores!E:N,10,FALSE)</f>
        <v>1</v>
      </c>
      <c r="O4735" s="5">
        <f>VLOOKUP(M4735,[1]ArchetypeScores!E:O,11,FALSE)</f>
        <v>1</v>
      </c>
      <c r="P4735" s="5">
        <f>VLOOKUP(M4735,[1]ArchetypeScores!E:P,12,FALSE)</f>
        <v>2</v>
      </c>
      <c r="Q4735" s="2" t="str">
        <f>VLOOKUP(M4735,[1]ArchetypeScores!E:W,19,FALSE)</f>
        <v>Materials (including forestry and nature)</v>
      </c>
      <c r="R4735" s="2">
        <f>VLOOKUP(M4735,[1]ArchetypeScores!E:I,5,FALSE)</f>
        <v>1</v>
      </c>
      <c r="S4735" s="2">
        <f>VLOOKUP(M4735,[1]ArchetypeScores!E:K,7,FALSE)</f>
        <v>1</v>
      </c>
      <c r="T4735" s="2" t="str">
        <f t="shared" si="75"/>
        <v>Both</v>
      </c>
    </row>
    <row r="4736" spans="1:20" x14ac:dyDescent="0.3">
      <c r="A4736" s="2" t="s">
        <v>12184</v>
      </c>
      <c r="B4736" s="3" t="s">
        <v>12576</v>
      </c>
      <c r="C4736" s="3" t="s">
        <v>12577</v>
      </c>
      <c r="D4736" s="4">
        <v>16.8</v>
      </c>
      <c r="E4736" s="5" t="s">
        <v>12187</v>
      </c>
      <c r="F4736" s="4">
        <v>1.79698</v>
      </c>
      <c r="G4736" s="6">
        <v>49144</v>
      </c>
      <c r="H4736" s="3" t="s">
        <v>12578</v>
      </c>
      <c r="I4736" s="3"/>
      <c r="J4736" s="3"/>
      <c r="K4736" s="5" t="s">
        <v>477</v>
      </c>
      <c r="L4736" s="5">
        <v>8</v>
      </c>
      <c r="M4736" s="5" t="s">
        <v>1100</v>
      </c>
      <c r="N4736" s="5">
        <f>VLOOKUP(M4736,[1]ArchetypeScores!E:N,10,FALSE)</f>
        <v>1</v>
      </c>
      <c r="O4736" s="5">
        <f>VLOOKUP(M4736,[1]ArchetypeScores!E:O,11,FALSE)</f>
        <v>-2</v>
      </c>
      <c r="P4736" s="5">
        <f>VLOOKUP(M4736,[1]ArchetypeScores!E:P,12,FALSE)</f>
        <v>2</v>
      </c>
      <c r="Q4736" s="2" t="str">
        <f>VLOOKUP(M4736,[1]ArchetypeScores!E:W,19,FALSE)</f>
        <v>Energy and water</v>
      </c>
      <c r="R4736" s="2">
        <f>VLOOKUP(M4736,[1]ArchetypeScores!E:I,5,FALSE)</f>
        <v>0</v>
      </c>
      <c r="S4736" s="2">
        <f>VLOOKUP(M4736,[1]ArchetypeScores!E:K,7,FALSE)</f>
        <v>0</v>
      </c>
      <c r="T4736" s="2" t="str">
        <f t="shared" si="75"/>
        <v>Not A&amp;R positive</v>
      </c>
    </row>
    <row r="4737" spans="1:20" x14ac:dyDescent="0.3">
      <c r="A4737" s="2" t="s">
        <v>12184</v>
      </c>
      <c r="B4737" s="3" t="s">
        <v>12579</v>
      </c>
      <c r="C4737" s="3" t="s">
        <v>12580</v>
      </c>
      <c r="D4737" s="4">
        <v>1.5</v>
      </c>
      <c r="E4737" s="5" t="s">
        <v>12187</v>
      </c>
      <c r="F4737" s="4">
        <v>0.16044</v>
      </c>
      <c r="G4737" s="6">
        <v>48937</v>
      </c>
      <c r="H4737" s="3" t="s">
        <v>12581</v>
      </c>
      <c r="I4737" s="3"/>
      <c r="J4737" s="3"/>
      <c r="K4737" s="5" t="s">
        <v>38</v>
      </c>
      <c r="L4737" s="5">
        <v>13</v>
      </c>
      <c r="M4737" s="5" t="s">
        <v>39</v>
      </c>
      <c r="N4737" s="5">
        <f>VLOOKUP(M4737,[1]ArchetypeScores!E:N,10,FALSE)</f>
        <v>0</v>
      </c>
      <c r="O4737" s="5">
        <f>VLOOKUP(M4737,[1]ArchetypeScores!E:O,11,FALSE)</f>
        <v>-2</v>
      </c>
      <c r="P4737" s="5">
        <f>VLOOKUP(M4737,[1]ArchetypeScores!E:P,12,FALSE)</f>
        <v>0</v>
      </c>
      <c r="Q4737" s="2" t="str">
        <f>VLOOKUP(M4737,[1]ArchetypeScores!E:W,19,FALSE)</f>
        <v>Industrials - transportation</v>
      </c>
      <c r="R4737" s="2">
        <f>VLOOKUP(M4737,[1]ArchetypeScores!E:I,5,FALSE)</f>
        <v>0</v>
      </c>
      <c r="S4737" s="2">
        <f>VLOOKUP(M4737,[1]ArchetypeScores!E:K,7,FALSE)</f>
        <v>0</v>
      </c>
      <c r="T4737" s="2" t="str">
        <f t="shared" si="75"/>
        <v>Not A&amp;R positive</v>
      </c>
    </row>
    <row r="4738" spans="1:20" x14ac:dyDescent="0.3">
      <c r="A4738" s="2" t="s">
        <v>12184</v>
      </c>
      <c r="B4738" s="3" t="s">
        <v>12582</v>
      </c>
      <c r="C4738" s="3" t="s">
        <v>12583</v>
      </c>
      <c r="D4738" s="4">
        <v>0.6</v>
      </c>
      <c r="E4738" s="5" t="s">
        <v>12187</v>
      </c>
      <c r="F4738" s="4">
        <v>6.1089999999999998E-2</v>
      </c>
      <c r="G4738" s="6">
        <v>48975</v>
      </c>
      <c r="H4738" s="3" t="s">
        <v>12584</v>
      </c>
      <c r="I4738" s="3" t="s">
        <v>12192</v>
      </c>
      <c r="J4738" s="3"/>
      <c r="K4738" s="5" t="s">
        <v>38</v>
      </c>
      <c r="L4738" s="5">
        <v>16</v>
      </c>
      <c r="M4738" s="5" t="s">
        <v>3141</v>
      </c>
      <c r="N4738" s="5">
        <f>VLOOKUP(M4738,[1]ArchetypeScores!E:N,10,FALSE)</f>
        <v>0</v>
      </c>
      <c r="O4738" s="5">
        <f>VLOOKUP(M4738,[1]ArchetypeScores!E:O,11,FALSE)</f>
        <v>-2</v>
      </c>
      <c r="P4738" s="5">
        <f>VLOOKUP(M4738,[1]ArchetypeScores!E:P,12,FALSE)</f>
        <v>1</v>
      </c>
      <c r="Q4738" s="2" t="e">
        <f>VLOOKUP(M4738,[1]ArchetypeScores!E:W,19,FALSE)</f>
        <v>#N/A</v>
      </c>
      <c r="R4738" s="2">
        <f>VLOOKUP(M4738,[1]ArchetypeScores!E:I,5,FALSE)</f>
        <v>0</v>
      </c>
      <c r="S4738" s="2">
        <f>VLOOKUP(M4738,[1]ArchetypeScores!E:K,7,FALSE)</f>
        <v>0</v>
      </c>
      <c r="T4738" s="2" t="str">
        <f t="shared" ref="T4738:T4801" si="76">IF(AND(R4738=1,S4738=1),"Both",IF(AND(R4738=1,S4738=0),"Direct only",IF(AND(R4738=0,S4738=1),"Indirect only","Not A&amp;R positive")))</f>
        <v>Not A&amp;R positive</v>
      </c>
    </row>
    <row r="4739" spans="1:20" x14ac:dyDescent="0.3">
      <c r="A4739" s="2" t="s">
        <v>12184</v>
      </c>
      <c r="B4739" s="3" t="s">
        <v>12585</v>
      </c>
      <c r="C4739" s="3" t="s">
        <v>12586</v>
      </c>
      <c r="D4739" s="4">
        <v>1.5</v>
      </c>
      <c r="E4739" s="5" t="s">
        <v>12187</v>
      </c>
      <c r="F4739" s="4">
        <v>0.14749000000000001</v>
      </c>
      <c r="G4739" s="6">
        <v>49042</v>
      </c>
      <c r="H4739" s="3" t="s">
        <v>12306</v>
      </c>
      <c r="I4739" s="3"/>
      <c r="J4739" s="3"/>
      <c r="K4739" s="5" t="s">
        <v>137</v>
      </c>
      <c r="L4739" s="5">
        <v>2</v>
      </c>
      <c r="M4739" s="5" t="s">
        <v>138</v>
      </c>
      <c r="N4739" s="5">
        <f>VLOOKUP(M4739,[1]ArchetypeScores!E:N,10,FALSE)</f>
        <v>1</v>
      </c>
      <c r="O4739" s="5">
        <f>VLOOKUP(M4739,[1]ArchetypeScores!E:O,11,FALSE)</f>
        <v>-2</v>
      </c>
      <c r="P4739" s="5">
        <f>VLOOKUP(M4739,[1]ArchetypeScores!E:P,12,FALSE)</f>
        <v>2</v>
      </c>
      <c r="Q4739" s="2" t="str">
        <f>VLOOKUP(M4739,[1]ArchetypeScores!E:W,19,FALSE)</f>
        <v>Industrials - transportation</v>
      </c>
      <c r="R4739" s="2">
        <f>VLOOKUP(M4739,[1]ArchetypeScores!E:I,5,FALSE)</f>
        <v>0</v>
      </c>
      <c r="S4739" s="2">
        <f>VLOOKUP(M4739,[1]ArchetypeScores!E:K,7,FALSE)</f>
        <v>-1</v>
      </c>
      <c r="T4739" s="2" t="str">
        <f t="shared" si="76"/>
        <v>Not A&amp;R positive</v>
      </c>
    </row>
    <row r="4740" spans="1:20" x14ac:dyDescent="0.3">
      <c r="A4740" s="2" t="s">
        <v>12184</v>
      </c>
      <c r="B4740" s="3" t="s">
        <v>12587</v>
      </c>
      <c r="C4740" s="3" t="s">
        <v>12588</v>
      </c>
      <c r="D4740" s="4">
        <v>2</v>
      </c>
      <c r="E4740" s="5" t="s">
        <v>12187</v>
      </c>
      <c r="F4740" s="4">
        <v>0.13999</v>
      </c>
      <c r="G4740" s="6">
        <v>49125</v>
      </c>
      <c r="H4740" s="3" t="s">
        <v>12589</v>
      </c>
      <c r="I4740" s="3"/>
      <c r="J4740" s="3"/>
      <c r="K4740" s="5" t="s">
        <v>38</v>
      </c>
      <c r="L4740" s="5">
        <v>13</v>
      </c>
      <c r="M4740" s="5" t="s">
        <v>39</v>
      </c>
      <c r="N4740" s="5">
        <f>VLOOKUP(M4740,[1]ArchetypeScores!E:N,10,FALSE)</f>
        <v>0</v>
      </c>
      <c r="O4740" s="5">
        <f>VLOOKUP(M4740,[1]ArchetypeScores!E:O,11,FALSE)</f>
        <v>-2</v>
      </c>
      <c r="P4740" s="5">
        <f>VLOOKUP(M4740,[1]ArchetypeScores!E:P,12,FALSE)</f>
        <v>0</v>
      </c>
      <c r="Q4740" s="2" t="str">
        <f>VLOOKUP(M4740,[1]ArchetypeScores!E:W,19,FALSE)</f>
        <v>Industrials - transportation</v>
      </c>
      <c r="R4740" s="2">
        <f>VLOOKUP(M4740,[1]ArchetypeScores!E:I,5,FALSE)</f>
        <v>0</v>
      </c>
      <c r="S4740" s="2">
        <f>VLOOKUP(M4740,[1]ArchetypeScores!E:K,7,FALSE)</f>
        <v>0</v>
      </c>
      <c r="T4740" s="2" t="str">
        <f t="shared" si="76"/>
        <v>Not A&amp;R positive</v>
      </c>
    </row>
    <row r="4741" spans="1:20" x14ac:dyDescent="0.3">
      <c r="A4741" s="2" t="s">
        <v>12184</v>
      </c>
      <c r="B4741" s="3" t="s">
        <v>12590</v>
      </c>
      <c r="C4741" s="3" t="s">
        <v>12591</v>
      </c>
      <c r="D4741" s="4"/>
      <c r="E4741" s="5" t="s">
        <v>12187</v>
      </c>
      <c r="F4741" s="4">
        <v>0</v>
      </c>
      <c r="G4741" s="6">
        <v>49096</v>
      </c>
      <c r="H4741" s="3" t="s">
        <v>12418</v>
      </c>
      <c r="I4741" s="3" t="s">
        <v>12232</v>
      </c>
      <c r="J4741" s="3"/>
      <c r="K4741" s="5" t="s">
        <v>38</v>
      </c>
      <c r="L4741" s="5">
        <v>13</v>
      </c>
      <c r="M4741" s="5" t="s">
        <v>39</v>
      </c>
      <c r="N4741" s="5">
        <f>VLOOKUP(M4741,[1]ArchetypeScores!E:N,10,FALSE)</f>
        <v>0</v>
      </c>
      <c r="O4741" s="5">
        <f>VLOOKUP(M4741,[1]ArchetypeScores!E:O,11,FALSE)</f>
        <v>-2</v>
      </c>
      <c r="P4741" s="5">
        <f>VLOOKUP(M4741,[1]ArchetypeScores!E:P,12,FALSE)</f>
        <v>0</v>
      </c>
      <c r="Q4741" s="2" t="str">
        <f>VLOOKUP(M4741,[1]ArchetypeScores!E:W,19,FALSE)</f>
        <v>Industrials - transportation</v>
      </c>
      <c r="R4741" s="2">
        <f>VLOOKUP(M4741,[1]ArchetypeScores!E:I,5,FALSE)</f>
        <v>0</v>
      </c>
      <c r="S4741" s="2">
        <f>VLOOKUP(M4741,[1]ArchetypeScores!E:K,7,FALSE)</f>
        <v>0</v>
      </c>
      <c r="T4741" s="2" t="str">
        <f t="shared" si="76"/>
        <v>Not A&amp;R positive</v>
      </c>
    </row>
    <row r="4742" spans="1:20" x14ac:dyDescent="0.3">
      <c r="A4742" s="2" t="s">
        <v>12184</v>
      </c>
      <c r="B4742" s="3" t="s">
        <v>12592</v>
      </c>
      <c r="C4742" s="3" t="s">
        <v>12593</v>
      </c>
      <c r="D4742" s="4">
        <v>0.1</v>
      </c>
      <c r="E4742" s="5" t="s">
        <v>12187</v>
      </c>
      <c r="F4742" s="4">
        <v>7.0000000000000001E-3</v>
      </c>
      <c r="G4742" s="6">
        <v>49127</v>
      </c>
      <c r="H4742" s="3" t="s">
        <v>12594</v>
      </c>
      <c r="I4742" s="3"/>
      <c r="J4742" s="3"/>
      <c r="K4742" s="5" t="s">
        <v>38</v>
      </c>
      <c r="L4742" s="5">
        <v>13</v>
      </c>
      <c r="M4742" s="5" t="s">
        <v>39</v>
      </c>
      <c r="N4742" s="5">
        <f>VLOOKUP(M4742,[1]ArchetypeScores!E:N,10,FALSE)</f>
        <v>0</v>
      </c>
      <c r="O4742" s="5">
        <f>VLOOKUP(M4742,[1]ArchetypeScores!E:O,11,FALSE)</f>
        <v>-2</v>
      </c>
      <c r="P4742" s="5">
        <f>VLOOKUP(M4742,[1]ArchetypeScores!E:P,12,FALSE)</f>
        <v>0</v>
      </c>
      <c r="Q4742" s="2" t="str">
        <f>VLOOKUP(M4742,[1]ArchetypeScores!E:W,19,FALSE)</f>
        <v>Industrials - transportation</v>
      </c>
      <c r="R4742" s="2">
        <f>VLOOKUP(M4742,[1]ArchetypeScores!E:I,5,FALSE)</f>
        <v>0</v>
      </c>
      <c r="S4742" s="2">
        <f>VLOOKUP(M4742,[1]ArchetypeScores!E:K,7,FALSE)</f>
        <v>0</v>
      </c>
      <c r="T4742" s="2" t="str">
        <f t="shared" si="76"/>
        <v>Not A&amp;R positive</v>
      </c>
    </row>
    <row r="4743" spans="1:20" x14ac:dyDescent="0.3">
      <c r="A4743" s="2" t="s">
        <v>12184</v>
      </c>
      <c r="B4743" s="3" t="s">
        <v>5636</v>
      </c>
      <c r="C4743" s="3" t="s">
        <v>12595</v>
      </c>
      <c r="D4743" s="4">
        <v>4.8</v>
      </c>
      <c r="E4743" s="5" t="s">
        <v>12187</v>
      </c>
      <c r="F4743" s="4">
        <v>0.48871999999999999</v>
      </c>
      <c r="G4743" s="6">
        <v>49000</v>
      </c>
      <c r="H4743" s="3" t="s">
        <v>12596</v>
      </c>
      <c r="I4743" s="3"/>
      <c r="J4743" s="3"/>
      <c r="K4743" s="5" t="s">
        <v>61</v>
      </c>
      <c r="L4743" s="5">
        <v>1</v>
      </c>
      <c r="M4743" s="5" t="s">
        <v>130</v>
      </c>
      <c r="N4743" s="5">
        <f>VLOOKUP(M4743,[1]ArchetypeScores!E:N,10,FALSE)</f>
        <v>0</v>
      </c>
      <c r="O4743" s="5">
        <f>VLOOKUP(M4743,[1]ArchetypeScores!E:O,11,FALSE)</f>
        <v>-1</v>
      </c>
      <c r="P4743" s="5">
        <f>VLOOKUP(M4743,[1]ArchetypeScores!E:P,12,FALSE)</f>
        <v>0</v>
      </c>
      <c r="Q4743" s="2" t="str">
        <f>VLOOKUP(M4743,[1]ArchetypeScores!E:W,19,FALSE)</f>
        <v>Health care</v>
      </c>
      <c r="R4743" s="2">
        <f>VLOOKUP(M4743,[1]ArchetypeScores!E:I,5,FALSE)</f>
        <v>0</v>
      </c>
      <c r="S4743" s="2">
        <f>VLOOKUP(M4743,[1]ArchetypeScores!E:K,7,FALSE)</f>
        <v>0</v>
      </c>
      <c r="T4743" s="2" t="str">
        <f t="shared" si="76"/>
        <v>Not A&amp;R positive</v>
      </c>
    </row>
    <row r="4744" spans="1:20" x14ac:dyDescent="0.3">
      <c r="A4744" s="2" t="s">
        <v>12184</v>
      </c>
      <c r="B4744" s="3" t="s">
        <v>12597</v>
      </c>
      <c r="C4744" s="3" t="s">
        <v>12598</v>
      </c>
      <c r="D4744" s="4"/>
      <c r="E4744" s="5" t="s">
        <v>12187</v>
      </c>
      <c r="F4744" s="4">
        <v>0</v>
      </c>
      <c r="G4744" s="6">
        <v>48949</v>
      </c>
      <c r="H4744" s="3" t="s">
        <v>12599</v>
      </c>
      <c r="I4744" s="3"/>
      <c r="J4744" s="3"/>
      <c r="K4744" s="5" t="s">
        <v>38</v>
      </c>
      <c r="L4744" s="5">
        <v>13</v>
      </c>
      <c r="M4744" s="5" t="s">
        <v>39</v>
      </c>
      <c r="N4744" s="5">
        <f>VLOOKUP(M4744,[1]ArchetypeScores!E:N,10,FALSE)</f>
        <v>0</v>
      </c>
      <c r="O4744" s="5">
        <f>VLOOKUP(M4744,[1]ArchetypeScores!E:O,11,FALSE)</f>
        <v>-2</v>
      </c>
      <c r="P4744" s="5">
        <f>VLOOKUP(M4744,[1]ArchetypeScores!E:P,12,FALSE)</f>
        <v>0</v>
      </c>
      <c r="Q4744" s="2" t="str">
        <f>VLOOKUP(M4744,[1]ArchetypeScores!E:W,19,FALSE)</f>
        <v>Industrials - transportation</v>
      </c>
      <c r="R4744" s="2">
        <f>VLOOKUP(M4744,[1]ArchetypeScores!E:I,5,FALSE)</f>
        <v>0</v>
      </c>
      <c r="S4744" s="2">
        <f>VLOOKUP(M4744,[1]ArchetypeScores!E:K,7,FALSE)</f>
        <v>0</v>
      </c>
      <c r="T4744" s="2" t="str">
        <f t="shared" si="76"/>
        <v>Not A&amp;R positive</v>
      </c>
    </row>
    <row r="4745" spans="1:20" x14ac:dyDescent="0.3">
      <c r="A4745" s="2" t="s">
        <v>12184</v>
      </c>
      <c r="B4745" s="3" t="s">
        <v>12600</v>
      </c>
      <c r="C4745" s="3" t="s">
        <v>12601</v>
      </c>
      <c r="D4745" s="4">
        <v>0.11</v>
      </c>
      <c r="E4745" s="5" t="s">
        <v>12187</v>
      </c>
      <c r="F4745" s="4">
        <v>1.12E-2</v>
      </c>
      <c r="G4745" s="6">
        <v>49011</v>
      </c>
      <c r="H4745" s="3" t="s">
        <v>12201</v>
      </c>
      <c r="I4745" s="3" t="s">
        <v>12192</v>
      </c>
      <c r="J4745" s="3"/>
      <c r="K4745" s="5" t="s">
        <v>1097</v>
      </c>
      <c r="L4745" s="5" t="s">
        <v>112</v>
      </c>
      <c r="M4745" s="5" t="s">
        <v>1586</v>
      </c>
      <c r="N4745" s="5">
        <f>VLOOKUP(M4745,[1]ArchetypeScores!E:N,10,FALSE)</f>
        <v>1</v>
      </c>
      <c r="O4745" s="5">
        <f>VLOOKUP(M4745,[1]ArchetypeScores!E:O,11,FALSE)</f>
        <v>0</v>
      </c>
      <c r="P4745" s="5">
        <f>VLOOKUP(M4745,[1]ArchetypeScores!E:P,12,FALSE)</f>
        <v>2</v>
      </c>
      <c r="Q4745" s="2" t="str">
        <f>VLOOKUP(M4745,[1]ArchetypeScores!E:W,19,FALSE)</f>
        <v>Untargeted</v>
      </c>
      <c r="R4745" s="2">
        <f>VLOOKUP(M4745,[1]ArchetypeScores!E:I,5,FALSE)</f>
        <v>0</v>
      </c>
      <c r="S4745" s="2">
        <f>VLOOKUP(M4745,[1]ArchetypeScores!E:K,7,FALSE)</f>
        <v>0</v>
      </c>
      <c r="T4745" s="2" t="str">
        <f t="shared" si="76"/>
        <v>Not A&amp;R positive</v>
      </c>
    </row>
    <row r="4746" spans="1:20" x14ac:dyDescent="0.3">
      <c r="A4746" s="2" t="s">
        <v>12184</v>
      </c>
      <c r="B4746" s="3" t="s">
        <v>12602</v>
      </c>
      <c r="C4746" s="3" t="s">
        <v>12603</v>
      </c>
      <c r="D4746" s="4">
        <v>1.5</v>
      </c>
      <c r="E4746" s="5" t="s">
        <v>12187</v>
      </c>
      <c r="F4746" s="4">
        <v>0.14121</v>
      </c>
      <c r="G4746" s="6">
        <v>49054</v>
      </c>
      <c r="H4746" s="3" t="s">
        <v>12604</v>
      </c>
      <c r="I4746" s="3"/>
      <c r="J4746" s="3"/>
      <c r="K4746" s="5" t="s">
        <v>214</v>
      </c>
      <c r="L4746" s="5">
        <v>4</v>
      </c>
      <c r="M4746" s="5" t="s">
        <v>560</v>
      </c>
      <c r="N4746" s="5">
        <f>VLOOKUP(M4746,[1]ArchetypeScores!E:N,10,FALSE)</f>
        <v>1</v>
      </c>
      <c r="O4746" s="5">
        <f>VLOOKUP(M4746,[1]ArchetypeScores!E:O,11,FALSE)</f>
        <v>0</v>
      </c>
      <c r="P4746" s="5">
        <f>VLOOKUP(M4746,[1]ArchetypeScores!E:P,12,FALSE)</f>
        <v>0</v>
      </c>
      <c r="Q4746" s="2" t="str">
        <f>VLOOKUP(M4746,[1]ArchetypeScores!E:W,19,FALSE)</f>
        <v>Other sector</v>
      </c>
      <c r="R4746" s="2">
        <f>VLOOKUP(M4746,[1]ArchetypeScores!E:I,5,FALSE)</f>
        <v>0</v>
      </c>
      <c r="S4746" s="2">
        <f>VLOOKUP(M4746,[1]ArchetypeScores!E:K,7,FALSE)</f>
        <v>0</v>
      </c>
      <c r="T4746" s="2" t="str">
        <f t="shared" si="76"/>
        <v>Not A&amp;R positive</v>
      </c>
    </row>
    <row r="4747" spans="1:20" x14ac:dyDescent="0.3">
      <c r="A4747" s="2" t="s">
        <v>12184</v>
      </c>
      <c r="B4747" s="3" t="s">
        <v>12605</v>
      </c>
      <c r="C4747" s="3" t="s">
        <v>12606</v>
      </c>
      <c r="D4747" s="4">
        <v>0.25</v>
      </c>
      <c r="E4747" s="5" t="s">
        <v>12187</v>
      </c>
      <c r="F4747" s="4">
        <v>2.383E-2</v>
      </c>
      <c r="G4747" s="6">
        <v>49108</v>
      </c>
      <c r="H4747" s="3" t="s">
        <v>12325</v>
      </c>
      <c r="I4747" s="3" t="s">
        <v>12232</v>
      </c>
      <c r="J4747" s="3"/>
      <c r="K4747" s="5" t="s">
        <v>214</v>
      </c>
      <c r="L4747" s="5">
        <v>4</v>
      </c>
      <c r="M4747" s="5" t="s">
        <v>560</v>
      </c>
      <c r="N4747" s="5">
        <f>VLOOKUP(M4747,[1]ArchetypeScores!E:N,10,FALSE)</f>
        <v>1</v>
      </c>
      <c r="O4747" s="5">
        <f>VLOOKUP(M4747,[1]ArchetypeScores!E:O,11,FALSE)</f>
        <v>0</v>
      </c>
      <c r="P4747" s="5">
        <f>VLOOKUP(M4747,[1]ArchetypeScores!E:P,12,FALSE)</f>
        <v>0</v>
      </c>
      <c r="Q4747" s="2" t="str">
        <f>VLOOKUP(M4747,[1]ArchetypeScores!E:W,19,FALSE)</f>
        <v>Other sector</v>
      </c>
      <c r="R4747" s="2">
        <f>VLOOKUP(M4747,[1]ArchetypeScores!E:I,5,FALSE)</f>
        <v>0</v>
      </c>
      <c r="S4747" s="2">
        <f>VLOOKUP(M4747,[1]ArchetypeScores!E:K,7,FALSE)</f>
        <v>0</v>
      </c>
      <c r="T4747" s="2" t="str">
        <f t="shared" si="76"/>
        <v>Not A&amp;R positive</v>
      </c>
    </row>
    <row r="4748" spans="1:20" x14ac:dyDescent="0.3">
      <c r="A4748" s="2" t="s">
        <v>12184</v>
      </c>
      <c r="B4748" s="3" t="s">
        <v>12607</v>
      </c>
      <c r="C4748" s="3" t="s">
        <v>12608</v>
      </c>
      <c r="D4748" s="4">
        <v>0.2</v>
      </c>
      <c r="E4748" s="5" t="s">
        <v>12187</v>
      </c>
      <c r="F4748" s="4">
        <v>1.8519999999999998E-2</v>
      </c>
      <c r="G4748" s="6">
        <v>49051</v>
      </c>
      <c r="H4748" s="3" t="s">
        <v>12609</v>
      </c>
      <c r="I4748" s="3"/>
      <c r="J4748" s="3"/>
      <c r="K4748" s="5" t="s">
        <v>229</v>
      </c>
      <c r="L4748" s="5">
        <v>5</v>
      </c>
      <c r="M4748" s="5" t="s">
        <v>2160</v>
      </c>
      <c r="N4748" s="5">
        <f>VLOOKUP(M4748,[1]ArchetypeScores!E:N,10,FALSE)</f>
        <v>1</v>
      </c>
      <c r="O4748" s="5">
        <f>VLOOKUP(M4748,[1]ArchetypeScores!E:O,11,FALSE)</f>
        <v>-2</v>
      </c>
      <c r="P4748" s="5">
        <f>VLOOKUP(M4748,[1]ArchetypeScores!E:P,12,FALSE)</f>
        <v>1</v>
      </c>
      <c r="Q4748" s="2" t="str">
        <f>VLOOKUP(M4748,[1]ArchetypeScores!E:W,19,FALSE)</f>
        <v>Industrials - transportation</v>
      </c>
      <c r="R4748" s="2">
        <f>VLOOKUP(M4748,[1]ArchetypeScores!E:I,5,FALSE)</f>
        <v>0</v>
      </c>
      <c r="S4748" s="2">
        <f>VLOOKUP(M4748,[1]ArchetypeScores!E:K,7,FALSE)</f>
        <v>-1</v>
      </c>
      <c r="T4748" s="2" t="str">
        <f t="shared" si="76"/>
        <v>Not A&amp;R positive</v>
      </c>
    </row>
    <row r="4749" spans="1:20" x14ac:dyDescent="0.3">
      <c r="A4749" s="2" t="s">
        <v>12184</v>
      </c>
      <c r="B4749" s="3" t="s">
        <v>12610</v>
      </c>
      <c r="C4749" s="3" t="s">
        <v>12611</v>
      </c>
      <c r="D4749" s="4"/>
      <c r="E4749" s="5" t="s">
        <v>12187</v>
      </c>
      <c r="F4749" s="4">
        <v>0</v>
      </c>
      <c r="G4749" s="6">
        <v>49124</v>
      </c>
      <c r="H4749" s="3" t="s">
        <v>12612</v>
      </c>
      <c r="I4749" s="3"/>
      <c r="J4749" s="3"/>
      <c r="K4749" s="5" t="s">
        <v>53</v>
      </c>
      <c r="L4749" s="5">
        <v>1</v>
      </c>
      <c r="M4749" s="5" t="s">
        <v>54</v>
      </c>
      <c r="N4749" s="5">
        <f>VLOOKUP(M4749,[1]ArchetypeScores!E:N,10,FALSE)</f>
        <v>0</v>
      </c>
      <c r="O4749" s="5">
        <f>VLOOKUP(M4749,[1]ArchetypeScores!E:O,11,FALSE)</f>
        <v>-1</v>
      </c>
      <c r="P4749" s="5">
        <f>VLOOKUP(M4749,[1]ArchetypeScores!E:P,12,FALSE)</f>
        <v>0</v>
      </c>
      <c r="Q4749" s="2" t="str">
        <f>VLOOKUP(M4749,[1]ArchetypeScores!E:W,19,FALSE)</f>
        <v>Untargeted</v>
      </c>
      <c r="R4749" s="2">
        <f>VLOOKUP(M4749,[1]ArchetypeScores!E:I,5,FALSE)</f>
        <v>0</v>
      </c>
      <c r="S4749" s="2">
        <f>VLOOKUP(M4749,[1]ArchetypeScores!E:K,7,FALSE)</f>
        <v>0</v>
      </c>
      <c r="T4749" s="2" t="str">
        <f t="shared" si="76"/>
        <v>Not A&amp;R positive</v>
      </c>
    </row>
    <row r="4750" spans="1:20" x14ac:dyDescent="0.3">
      <c r="A4750" s="2" t="s">
        <v>12184</v>
      </c>
      <c r="B4750" s="3" t="s">
        <v>7370</v>
      </c>
      <c r="C4750" s="3" t="s">
        <v>12613</v>
      </c>
      <c r="D4750" s="4">
        <v>0.05</v>
      </c>
      <c r="E4750" s="5" t="s">
        <v>12187</v>
      </c>
      <c r="F4750" s="4">
        <v>5.0899999999999999E-3</v>
      </c>
      <c r="G4750" s="6">
        <v>49026</v>
      </c>
      <c r="H4750" s="3" t="s">
        <v>12614</v>
      </c>
      <c r="I4750" s="3" t="s">
        <v>12192</v>
      </c>
      <c r="J4750" s="3"/>
      <c r="K4750" s="5" t="s">
        <v>142</v>
      </c>
      <c r="L4750" s="5">
        <v>2</v>
      </c>
      <c r="M4750" s="5" t="s">
        <v>250</v>
      </c>
      <c r="N4750" s="5">
        <f>VLOOKUP(M4750,[1]ArchetypeScores!E:N,10,FALSE)</f>
        <v>1</v>
      </c>
      <c r="O4750" s="5">
        <f>VLOOKUP(M4750,[1]ArchetypeScores!E:O,11,FALSE)</f>
        <v>1</v>
      </c>
      <c r="P4750" s="5">
        <f>VLOOKUP(M4750,[1]ArchetypeScores!E:P,12,FALSE)</f>
        <v>2</v>
      </c>
      <c r="Q4750" s="2" t="str">
        <f>VLOOKUP(M4750,[1]ArchetypeScores!E:W,19,FALSE)</f>
        <v>Materials (including forestry and nature)</v>
      </c>
      <c r="R4750" s="2">
        <f>VLOOKUP(M4750,[1]ArchetypeScores!E:I,5,FALSE)</f>
        <v>1</v>
      </c>
      <c r="S4750" s="2">
        <f>VLOOKUP(M4750,[1]ArchetypeScores!E:K,7,FALSE)</f>
        <v>1</v>
      </c>
      <c r="T4750" s="2" t="str">
        <f t="shared" si="76"/>
        <v>Both</v>
      </c>
    </row>
    <row r="4751" spans="1:20" x14ac:dyDescent="0.3">
      <c r="A4751" s="2" t="s">
        <v>12184</v>
      </c>
      <c r="B4751" s="3" t="s">
        <v>12615</v>
      </c>
      <c r="C4751" s="3" t="s">
        <v>12616</v>
      </c>
      <c r="D4751" s="4">
        <v>0.02</v>
      </c>
      <c r="E4751" s="5" t="s">
        <v>12187</v>
      </c>
      <c r="F4751" s="4">
        <v>1.89E-3</v>
      </c>
      <c r="G4751" s="6">
        <v>49087</v>
      </c>
      <c r="H4751" s="3" t="s">
        <v>12258</v>
      </c>
      <c r="I4751" s="3" t="s">
        <v>12213</v>
      </c>
      <c r="J4751" s="3"/>
      <c r="K4751" s="5" t="s">
        <v>38</v>
      </c>
      <c r="L4751" s="5">
        <v>25</v>
      </c>
      <c r="M4751" s="5" t="s">
        <v>6285</v>
      </c>
      <c r="N4751" s="5">
        <f>VLOOKUP(M4751,[1]ArchetypeScores!E:N,10,FALSE)</f>
        <v>0</v>
      </c>
      <c r="O4751" s="5">
        <f>VLOOKUP(M4751,[1]ArchetypeScores!E:O,11,FALSE)</f>
        <v>-1</v>
      </c>
      <c r="P4751" s="5">
        <f>VLOOKUP(M4751,[1]ArchetypeScores!E:P,12,FALSE)</f>
        <v>0</v>
      </c>
      <c r="Q4751" s="2" t="str">
        <f>VLOOKUP(M4751,[1]ArchetypeScores!E:W,19,FALSE)</f>
        <v>Consumer (including agriculture and tourism)</v>
      </c>
      <c r="R4751" s="2">
        <f>VLOOKUP(M4751,[1]ArchetypeScores!E:I,5,FALSE)</f>
        <v>0</v>
      </c>
      <c r="S4751" s="2">
        <f>VLOOKUP(M4751,[1]ArchetypeScores!E:K,7,FALSE)</f>
        <v>0</v>
      </c>
      <c r="T4751" s="2" t="str">
        <f t="shared" si="76"/>
        <v>Not A&amp;R positive</v>
      </c>
    </row>
    <row r="4752" spans="1:20" x14ac:dyDescent="0.3">
      <c r="A4752" s="2" t="s">
        <v>12184</v>
      </c>
      <c r="B4752" s="8" t="s">
        <v>12617</v>
      </c>
      <c r="C4752" s="3" t="s">
        <v>12618</v>
      </c>
      <c r="D4752" s="4">
        <v>0.02</v>
      </c>
      <c r="E4752" s="5" t="s">
        <v>12187</v>
      </c>
      <c r="F4752" s="4">
        <v>1.89E-3</v>
      </c>
      <c r="G4752" s="6">
        <v>49090</v>
      </c>
      <c r="H4752" s="3" t="s">
        <v>12212</v>
      </c>
      <c r="I4752" s="3" t="s">
        <v>12232</v>
      </c>
      <c r="J4752" s="3"/>
      <c r="K4752" s="5" t="s">
        <v>57</v>
      </c>
      <c r="L4752" s="5">
        <v>1</v>
      </c>
      <c r="M4752" s="5" t="s">
        <v>123</v>
      </c>
      <c r="N4752" s="5">
        <f>VLOOKUP(M4752,[1]ArchetypeScores!E:N,10,FALSE)</f>
        <v>0</v>
      </c>
      <c r="O4752" s="5">
        <f>VLOOKUP(M4752,[1]ArchetypeScores!E:O,11,FALSE)</f>
        <v>-1</v>
      </c>
      <c r="P4752" s="5">
        <f>VLOOKUP(M4752,[1]ArchetypeScores!E:P,12,FALSE)</f>
        <v>0</v>
      </c>
      <c r="Q4752" s="2" t="str">
        <f>VLOOKUP(M4752,[1]ArchetypeScores!E:W,19,FALSE)</f>
        <v>Consumer (including agriculture and tourism)</v>
      </c>
      <c r="R4752" s="2">
        <f>VLOOKUP(M4752,[1]ArchetypeScores!E:I,5,FALSE)</f>
        <v>0</v>
      </c>
      <c r="S4752" s="2">
        <f>VLOOKUP(M4752,[1]ArchetypeScores!E:K,7,FALSE)</f>
        <v>0</v>
      </c>
      <c r="T4752" s="2" t="str">
        <f t="shared" si="76"/>
        <v>Not A&amp;R positive</v>
      </c>
    </row>
    <row r="4753" spans="1:20" x14ac:dyDescent="0.3">
      <c r="A4753" s="2" t="s">
        <v>12184</v>
      </c>
      <c r="B4753" s="3" t="s">
        <v>12619</v>
      </c>
      <c r="C4753" s="3" t="s">
        <v>12620</v>
      </c>
      <c r="D4753" s="4">
        <v>0.03</v>
      </c>
      <c r="E4753" s="5" t="s">
        <v>12187</v>
      </c>
      <c r="F4753" s="4">
        <v>2.82E-3</v>
      </c>
      <c r="G4753" s="6">
        <v>49063</v>
      </c>
      <c r="H4753" s="3" t="s">
        <v>12621</v>
      </c>
      <c r="I4753" s="3"/>
      <c r="J4753" s="3"/>
      <c r="K4753" s="5" t="s">
        <v>61</v>
      </c>
      <c r="L4753" s="5">
        <v>5</v>
      </c>
      <c r="M4753" s="5" t="s">
        <v>62</v>
      </c>
      <c r="N4753" s="5">
        <f>VLOOKUP(M4753,[1]ArchetypeScores!E:N,10,FALSE)</f>
        <v>0</v>
      </c>
      <c r="O4753" s="5">
        <f>VLOOKUP(M4753,[1]ArchetypeScores!E:O,11,FALSE)</f>
        <v>-1</v>
      </c>
      <c r="P4753" s="5">
        <f>VLOOKUP(M4753,[1]ArchetypeScores!E:P,12,FALSE)</f>
        <v>0</v>
      </c>
      <c r="Q4753" s="2" t="str">
        <f>VLOOKUP(M4753,[1]ArchetypeScores!E:W,19,FALSE)</f>
        <v>Health care</v>
      </c>
      <c r="R4753" s="2">
        <f>VLOOKUP(M4753,[1]ArchetypeScores!E:I,5,FALSE)</f>
        <v>0</v>
      </c>
      <c r="S4753" s="2">
        <f>VLOOKUP(M4753,[1]ArchetypeScores!E:K,7,FALSE)</f>
        <v>0</v>
      </c>
      <c r="T4753" s="2" t="str">
        <f t="shared" si="76"/>
        <v>Not A&amp;R positive</v>
      </c>
    </row>
    <row r="4754" spans="1:20" x14ac:dyDescent="0.3">
      <c r="A4754" s="2" t="s">
        <v>12184</v>
      </c>
      <c r="B4754" s="3" t="s">
        <v>12622</v>
      </c>
      <c r="C4754" s="3" t="s">
        <v>12623</v>
      </c>
      <c r="D4754" s="4">
        <v>0.05</v>
      </c>
      <c r="E4754" s="5" t="s">
        <v>12187</v>
      </c>
      <c r="F4754" s="4">
        <v>5.0899999999999999E-3</v>
      </c>
      <c r="G4754" s="6">
        <v>49005</v>
      </c>
      <c r="H4754" s="3" t="s">
        <v>12291</v>
      </c>
      <c r="I4754" s="3" t="s">
        <v>12192</v>
      </c>
      <c r="J4754" s="3"/>
      <c r="K4754" s="5" t="s">
        <v>38</v>
      </c>
      <c r="L4754" s="5">
        <v>13</v>
      </c>
      <c r="M4754" s="5" t="s">
        <v>39</v>
      </c>
      <c r="N4754" s="5">
        <f>VLOOKUP(M4754,[1]ArchetypeScores!E:N,10,FALSE)</f>
        <v>0</v>
      </c>
      <c r="O4754" s="5">
        <f>VLOOKUP(M4754,[1]ArchetypeScores!E:O,11,FALSE)</f>
        <v>-2</v>
      </c>
      <c r="P4754" s="5">
        <f>VLOOKUP(M4754,[1]ArchetypeScores!E:P,12,FALSE)</f>
        <v>0</v>
      </c>
      <c r="Q4754" s="2" t="str">
        <f>VLOOKUP(M4754,[1]ArchetypeScores!E:W,19,FALSE)</f>
        <v>Industrials - transportation</v>
      </c>
      <c r="R4754" s="2">
        <f>VLOOKUP(M4754,[1]ArchetypeScores!E:I,5,FALSE)</f>
        <v>0</v>
      </c>
      <c r="S4754" s="2">
        <f>VLOOKUP(M4754,[1]ArchetypeScores!E:K,7,FALSE)</f>
        <v>0</v>
      </c>
      <c r="T4754" s="2" t="str">
        <f t="shared" si="76"/>
        <v>Not A&amp;R positive</v>
      </c>
    </row>
    <row r="4755" spans="1:20" x14ac:dyDescent="0.3">
      <c r="A4755" s="2" t="s">
        <v>12184</v>
      </c>
      <c r="B4755" s="3" t="s">
        <v>12624</v>
      </c>
      <c r="C4755" s="3" t="s">
        <v>12625</v>
      </c>
      <c r="D4755" s="4">
        <v>0.04</v>
      </c>
      <c r="E4755" s="5" t="s">
        <v>12187</v>
      </c>
      <c r="F4755" s="4">
        <v>4.0699999999999998E-3</v>
      </c>
      <c r="G4755" s="6">
        <v>49012</v>
      </c>
      <c r="H4755" s="3" t="s">
        <v>12201</v>
      </c>
      <c r="I4755" s="3" t="s">
        <v>12192</v>
      </c>
      <c r="J4755" s="3"/>
      <c r="K4755" s="5" t="s">
        <v>154</v>
      </c>
      <c r="L4755" s="5">
        <v>2</v>
      </c>
      <c r="M4755" s="5" t="s">
        <v>255</v>
      </c>
      <c r="N4755" s="5">
        <f>VLOOKUP(M4755,[1]ArchetypeScores!E:N,10,FALSE)</f>
        <v>1</v>
      </c>
      <c r="O4755" s="5">
        <f>VLOOKUP(M4755,[1]ArchetypeScores!E:O,11,FALSE)</f>
        <v>0</v>
      </c>
      <c r="P4755" s="5">
        <f>VLOOKUP(M4755,[1]ArchetypeScores!E:P,12,FALSE)</f>
        <v>0</v>
      </c>
      <c r="Q4755" s="2" t="str">
        <f>VLOOKUP(M4755,[1]ArchetypeScores!E:W,19,FALSE)</f>
        <v>Education and training</v>
      </c>
      <c r="R4755" s="2">
        <f>VLOOKUP(M4755,[1]ArchetypeScores!E:I,5,FALSE)</f>
        <v>0</v>
      </c>
      <c r="S4755" s="2">
        <f>VLOOKUP(M4755,[1]ArchetypeScores!E:K,7,FALSE)</f>
        <v>1</v>
      </c>
      <c r="T4755" s="2" t="str">
        <f t="shared" si="76"/>
        <v>Indirect only</v>
      </c>
    </row>
    <row r="4756" spans="1:20" x14ac:dyDescent="0.3">
      <c r="A4756" s="2" t="s">
        <v>12184</v>
      </c>
      <c r="B4756" s="3" t="s">
        <v>12626</v>
      </c>
      <c r="C4756" s="3" t="s">
        <v>12627</v>
      </c>
      <c r="D4756" s="4">
        <v>0.3</v>
      </c>
      <c r="E4756" s="5" t="s">
        <v>12187</v>
      </c>
      <c r="F4756" s="4">
        <v>3.0550000000000001E-2</v>
      </c>
      <c r="G4756" s="6">
        <v>49025</v>
      </c>
      <c r="H4756" s="3" t="s">
        <v>12628</v>
      </c>
      <c r="I4756" s="3" t="s">
        <v>12192</v>
      </c>
      <c r="J4756" s="3"/>
      <c r="K4756" s="5" t="s">
        <v>291</v>
      </c>
      <c r="L4756" s="5">
        <v>4</v>
      </c>
      <c r="M4756" s="5" t="s">
        <v>292</v>
      </c>
      <c r="N4756" s="5">
        <f>VLOOKUP(M4756,[1]ArchetypeScores!E:N,10,FALSE)</f>
        <v>1</v>
      </c>
      <c r="O4756" s="5">
        <f>VLOOKUP(M4756,[1]ArchetypeScores!E:O,11,FALSE)</f>
        <v>0</v>
      </c>
      <c r="P4756" s="5">
        <f>VLOOKUP(M4756,[1]ArchetypeScores!E:P,12,FALSE)</f>
        <v>0</v>
      </c>
      <c r="Q4756" s="2" t="str">
        <f>VLOOKUP(M4756,[1]ArchetypeScores!E:W,19,FALSE)</f>
        <v>Education and training</v>
      </c>
      <c r="R4756" s="2">
        <f>VLOOKUP(M4756,[1]ArchetypeScores!E:I,5,FALSE)</f>
        <v>0</v>
      </c>
      <c r="S4756" s="2">
        <f>VLOOKUP(M4756,[1]ArchetypeScores!E:K,7,FALSE)</f>
        <v>0</v>
      </c>
      <c r="T4756" s="2" t="str">
        <f t="shared" si="76"/>
        <v>Not A&amp;R positive</v>
      </c>
    </row>
    <row r="4757" spans="1:20" x14ac:dyDescent="0.3">
      <c r="A4757" s="2" t="s">
        <v>12184</v>
      </c>
      <c r="B4757" s="3" t="s">
        <v>12629</v>
      </c>
      <c r="C4757" s="3" t="s">
        <v>12630</v>
      </c>
      <c r="D4757" s="4"/>
      <c r="E4757" s="5" t="s">
        <v>12187</v>
      </c>
      <c r="F4757" s="4">
        <v>0</v>
      </c>
      <c r="G4757" s="6">
        <v>49114</v>
      </c>
      <c r="H4757" s="3" t="s">
        <v>12631</v>
      </c>
      <c r="I4757" s="3"/>
      <c r="J4757" s="3"/>
      <c r="K4757" s="5" t="s">
        <v>118</v>
      </c>
      <c r="L4757" s="5">
        <v>2</v>
      </c>
      <c r="M4757" s="5" t="s">
        <v>226</v>
      </c>
      <c r="N4757" s="5">
        <f>VLOOKUP(M4757,[1]ArchetypeScores!E:N,10,FALSE)</f>
        <v>0</v>
      </c>
      <c r="O4757" s="5">
        <f>VLOOKUP(M4757,[1]ArchetypeScores!E:O,11,FALSE)</f>
        <v>-1</v>
      </c>
      <c r="P4757" s="5">
        <f>VLOOKUP(M4757,[1]ArchetypeScores!E:P,12,FALSE)</f>
        <v>0</v>
      </c>
      <c r="Q4757" s="2" t="str">
        <f>VLOOKUP(M4757,[1]ArchetypeScores!E:W,19,FALSE)</f>
        <v>Untargeted</v>
      </c>
      <c r="R4757" s="2">
        <f>VLOOKUP(M4757,[1]ArchetypeScores!E:I,5,FALSE)</f>
        <v>0</v>
      </c>
      <c r="S4757" s="2">
        <f>VLOOKUP(M4757,[1]ArchetypeScores!E:K,7,FALSE)</f>
        <v>0</v>
      </c>
      <c r="T4757" s="2" t="str">
        <f t="shared" si="76"/>
        <v>Not A&amp;R positive</v>
      </c>
    </row>
    <row r="4758" spans="1:20" x14ac:dyDescent="0.3">
      <c r="A4758" s="2" t="s">
        <v>12184</v>
      </c>
      <c r="B4758" s="3" t="s">
        <v>12632</v>
      </c>
      <c r="C4758" s="3" t="s">
        <v>12633</v>
      </c>
      <c r="D4758" s="4">
        <v>0.5</v>
      </c>
      <c r="E4758" s="5" t="s">
        <v>12187</v>
      </c>
      <c r="F4758" s="4">
        <v>5.0909999999999997E-2</v>
      </c>
      <c r="G4758" s="6">
        <v>49007</v>
      </c>
      <c r="H4758" s="3" t="s">
        <v>12634</v>
      </c>
      <c r="I4758" s="3" t="s">
        <v>12192</v>
      </c>
      <c r="J4758" s="3"/>
      <c r="K4758" s="5" t="s">
        <v>229</v>
      </c>
      <c r="L4758" s="5">
        <v>4</v>
      </c>
      <c r="M4758" s="5" t="s">
        <v>230</v>
      </c>
      <c r="N4758" s="5">
        <f>VLOOKUP(M4758,[1]ArchetypeScores!E:N,10,FALSE)</f>
        <v>1</v>
      </c>
      <c r="O4758" s="5">
        <f>VLOOKUP(M4758,[1]ArchetypeScores!E:O,11,FALSE)</f>
        <v>-2</v>
      </c>
      <c r="P4758" s="5">
        <f>VLOOKUP(M4758,[1]ArchetypeScores!E:P,12,FALSE)</f>
        <v>-1</v>
      </c>
      <c r="Q4758" s="2" t="str">
        <f>VLOOKUP(M4758,[1]ArchetypeScores!E:W,19,FALSE)</f>
        <v>Industrials - transportation</v>
      </c>
      <c r="R4758" s="2">
        <f>VLOOKUP(M4758,[1]ArchetypeScores!E:I,5,FALSE)</f>
        <v>0</v>
      </c>
      <c r="S4758" s="2">
        <f>VLOOKUP(M4758,[1]ArchetypeScores!E:K,7,FALSE)</f>
        <v>-1</v>
      </c>
      <c r="T4758" s="2" t="str">
        <f t="shared" si="76"/>
        <v>Not A&amp;R positive</v>
      </c>
    </row>
    <row r="4759" spans="1:20" x14ac:dyDescent="0.3">
      <c r="A4759" s="2" t="s">
        <v>12184</v>
      </c>
      <c r="B4759" s="3" t="s">
        <v>12635</v>
      </c>
      <c r="C4759" s="3" t="s">
        <v>12636</v>
      </c>
      <c r="D4759" s="4">
        <v>0.19</v>
      </c>
      <c r="E4759" s="5" t="s">
        <v>12187</v>
      </c>
      <c r="F4759" s="4">
        <v>1.7909999999999999E-2</v>
      </c>
      <c r="G4759" s="6">
        <v>49077</v>
      </c>
      <c r="H4759" s="3" t="s">
        <v>12258</v>
      </c>
      <c r="I4759" s="3" t="s">
        <v>12213</v>
      </c>
      <c r="J4759" s="3"/>
      <c r="K4759" s="5" t="s">
        <v>291</v>
      </c>
      <c r="L4759" s="5">
        <v>4</v>
      </c>
      <c r="M4759" s="5" t="s">
        <v>292</v>
      </c>
      <c r="N4759" s="5">
        <f>VLOOKUP(M4759,[1]ArchetypeScores!E:N,10,FALSE)</f>
        <v>1</v>
      </c>
      <c r="O4759" s="5">
        <f>VLOOKUP(M4759,[1]ArchetypeScores!E:O,11,FALSE)</f>
        <v>0</v>
      </c>
      <c r="P4759" s="5">
        <f>VLOOKUP(M4759,[1]ArchetypeScores!E:P,12,FALSE)</f>
        <v>0</v>
      </c>
      <c r="Q4759" s="2" t="str">
        <f>VLOOKUP(M4759,[1]ArchetypeScores!E:W,19,FALSE)</f>
        <v>Education and training</v>
      </c>
      <c r="R4759" s="2">
        <f>VLOOKUP(M4759,[1]ArchetypeScores!E:I,5,FALSE)</f>
        <v>0</v>
      </c>
      <c r="S4759" s="2">
        <f>VLOOKUP(M4759,[1]ArchetypeScores!E:K,7,FALSE)</f>
        <v>0</v>
      </c>
      <c r="T4759" s="2" t="str">
        <f t="shared" si="76"/>
        <v>Not A&amp;R positive</v>
      </c>
    </row>
    <row r="4760" spans="1:20" x14ac:dyDescent="0.3">
      <c r="A4760" s="2" t="s">
        <v>12184</v>
      </c>
      <c r="B4760" s="3" t="s">
        <v>12637</v>
      </c>
      <c r="C4760" s="3" t="s">
        <v>12638</v>
      </c>
      <c r="D4760" s="4">
        <v>0.85</v>
      </c>
      <c r="E4760" s="5" t="s">
        <v>12187</v>
      </c>
      <c r="F4760" s="4">
        <v>8.6540000000000006E-2</v>
      </c>
      <c r="G4760" s="6">
        <v>49002</v>
      </c>
      <c r="H4760" s="3" t="s">
        <v>12291</v>
      </c>
      <c r="I4760" s="3" t="s">
        <v>12192</v>
      </c>
      <c r="J4760" s="3" t="s">
        <v>12292</v>
      </c>
      <c r="K4760" s="5" t="s">
        <v>611</v>
      </c>
      <c r="L4760" s="5">
        <v>7</v>
      </c>
      <c r="M4760" s="5" t="s">
        <v>1872</v>
      </c>
      <c r="N4760" s="5">
        <f>VLOOKUP(M4760,[1]ArchetypeScores!E:N,10,FALSE)</f>
        <v>1</v>
      </c>
      <c r="O4760" s="5">
        <f>VLOOKUP(M4760,[1]ArchetypeScores!E:O,11,FALSE)</f>
        <v>-1</v>
      </c>
      <c r="P4760" s="5">
        <f>VLOOKUP(M4760,[1]ArchetypeScores!E:P,12,FALSE)</f>
        <v>0</v>
      </c>
      <c r="Q4760" s="2" t="str">
        <f>VLOOKUP(M4760,[1]ArchetypeScores!E:W,19,FALSE)</f>
        <v>Consumer (including agriculture and tourism)</v>
      </c>
      <c r="R4760" s="2">
        <f>VLOOKUP(M4760,[1]ArchetypeScores!E:I,5,FALSE)</f>
        <v>0</v>
      </c>
      <c r="S4760" s="2">
        <f>VLOOKUP(M4760,[1]ArchetypeScores!E:K,7,FALSE)</f>
        <v>0</v>
      </c>
      <c r="T4760" s="2" t="str">
        <f t="shared" si="76"/>
        <v>Not A&amp;R positive</v>
      </c>
    </row>
    <row r="4761" spans="1:20" x14ac:dyDescent="0.3">
      <c r="A4761" s="2" t="s">
        <v>12184</v>
      </c>
      <c r="B4761" s="3" t="s">
        <v>12639</v>
      </c>
      <c r="C4761" s="3" t="s">
        <v>12640</v>
      </c>
      <c r="D4761" s="4">
        <v>50</v>
      </c>
      <c r="E4761" s="5" t="s">
        <v>12187</v>
      </c>
      <c r="F4761" s="4">
        <v>4.7447999999999997</v>
      </c>
      <c r="G4761" s="6">
        <v>49135</v>
      </c>
      <c r="H4761" s="3" t="s">
        <v>12641</v>
      </c>
      <c r="I4761" s="3"/>
      <c r="J4761" s="3"/>
      <c r="K4761" s="5" t="s">
        <v>57</v>
      </c>
      <c r="L4761" s="5">
        <v>29</v>
      </c>
      <c r="M4761" s="5" t="s">
        <v>58</v>
      </c>
      <c r="N4761" s="5">
        <f>VLOOKUP(M4761,[1]ArchetypeScores!E:N,10,FALSE)</f>
        <v>0</v>
      </c>
      <c r="O4761" s="5">
        <f>VLOOKUP(M4761,[1]ArchetypeScores!E:O,11,FALSE)</f>
        <v>-1</v>
      </c>
      <c r="P4761" s="5">
        <f>VLOOKUP(M4761,[1]ArchetypeScores!E:P,12,FALSE)</f>
        <v>0</v>
      </c>
      <c r="Q4761" s="2" t="str">
        <f>VLOOKUP(M4761,[1]ArchetypeScores!E:W,19,FALSE)</f>
        <v>Untargeted</v>
      </c>
      <c r="R4761" s="2">
        <f>VLOOKUP(M4761,[1]ArchetypeScores!E:I,5,FALSE)</f>
        <v>0</v>
      </c>
      <c r="S4761" s="2">
        <f>VLOOKUP(M4761,[1]ArchetypeScores!E:K,7,FALSE)</f>
        <v>0</v>
      </c>
      <c r="T4761" s="2" t="str">
        <f t="shared" si="76"/>
        <v>Not A&amp;R positive</v>
      </c>
    </row>
    <row r="4762" spans="1:20" x14ac:dyDescent="0.3">
      <c r="A4762" s="2" t="s">
        <v>12184</v>
      </c>
      <c r="B4762" s="3" t="s">
        <v>12642</v>
      </c>
      <c r="C4762" s="3" t="s">
        <v>12643</v>
      </c>
      <c r="D4762" s="4"/>
      <c r="E4762" s="5" t="s">
        <v>12187</v>
      </c>
      <c r="F4762" s="4">
        <v>0</v>
      </c>
      <c r="G4762" s="6">
        <v>49050</v>
      </c>
      <c r="H4762" s="3" t="s">
        <v>12644</v>
      </c>
      <c r="I4762" s="3"/>
      <c r="J4762" s="3"/>
      <c r="K4762" s="5" t="s">
        <v>392</v>
      </c>
      <c r="L4762" s="5">
        <v>2</v>
      </c>
      <c r="M4762" s="5" t="s">
        <v>3902</v>
      </c>
      <c r="N4762" s="5">
        <f>VLOOKUP(M4762,[1]ArchetypeScores!E:N,10,FALSE)</f>
        <v>0</v>
      </c>
      <c r="O4762" s="5">
        <f>VLOOKUP(M4762,[1]ArchetypeScores!E:O,11,FALSE)</f>
        <v>-1</v>
      </c>
      <c r="P4762" s="5">
        <f>VLOOKUP(M4762,[1]ArchetypeScores!E:P,12,FALSE)</f>
        <v>0</v>
      </c>
      <c r="Q4762" s="2" t="str">
        <f>VLOOKUP(M4762,[1]ArchetypeScores!E:W,19,FALSE)</f>
        <v>Education and training</v>
      </c>
      <c r="R4762" s="2">
        <f>VLOOKUP(M4762,[1]ArchetypeScores!E:I,5,FALSE)</f>
        <v>0</v>
      </c>
      <c r="S4762" s="2">
        <f>VLOOKUP(M4762,[1]ArchetypeScores!E:K,7,FALSE)</f>
        <v>0</v>
      </c>
      <c r="T4762" s="2" t="str">
        <f t="shared" si="76"/>
        <v>Not A&amp;R positive</v>
      </c>
    </row>
    <row r="4763" spans="1:20" x14ac:dyDescent="0.3">
      <c r="A4763" s="2" t="s">
        <v>12184</v>
      </c>
      <c r="B4763" s="3" t="s">
        <v>12645</v>
      </c>
      <c r="C4763" s="3" t="s">
        <v>12646</v>
      </c>
      <c r="D4763" s="4">
        <v>0.5</v>
      </c>
      <c r="E4763" s="5" t="s">
        <v>12187</v>
      </c>
      <c r="F4763" s="4">
        <v>4.9439999999999998E-2</v>
      </c>
      <c r="G4763" s="6">
        <v>48954</v>
      </c>
      <c r="H4763" s="3" t="s">
        <v>12496</v>
      </c>
      <c r="I4763" s="3"/>
      <c r="J4763" s="3"/>
      <c r="K4763" s="5" t="s">
        <v>38</v>
      </c>
      <c r="L4763" s="5">
        <v>21</v>
      </c>
      <c r="M4763" s="5" t="s">
        <v>302</v>
      </c>
      <c r="N4763" s="5">
        <f>VLOOKUP(M4763,[1]ArchetypeScores!E:N,10,FALSE)</f>
        <v>0</v>
      </c>
      <c r="O4763" s="5">
        <f>VLOOKUP(M4763,[1]ArchetypeScores!E:O,11,FALSE)</f>
        <v>-1</v>
      </c>
      <c r="P4763" s="5">
        <f>VLOOKUP(M4763,[1]ArchetypeScores!E:P,12,FALSE)</f>
        <v>0</v>
      </c>
      <c r="Q4763" s="2" t="str">
        <f>VLOOKUP(M4763,[1]ArchetypeScores!E:W,19,FALSE)</f>
        <v>Consumer (including agriculture and tourism)</v>
      </c>
      <c r="R4763" s="2">
        <f>VLOOKUP(M4763,[1]ArchetypeScores!E:I,5,FALSE)</f>
        <v>0</v>
      </c>
      <c r="S4763" s="2">
        <f>VLOOKUP(M4763,[1]ArchetypeScores!E:K,7,FALSE)</f>
        <v>0</v>
      </c>
      <c r="T4763" s="2" t="str">
        <f t="shared" si="76"/>
        <v>Not A&amp;R positive</v>
      </c>
    </row>
    <row r="4764" spans="1:20" x14ac:dyDescent="0.3">
      <c r="A4764" s="2" t="s">
        <v>12184</v>
      </c>
      <c r="B4764" s="3" t="s">
        <v>12647</v>
      </c>
      <c r="C4764" s="3" t="s">
        <v>12648</v>
      </c>
      <c r="D4764" s="4">
        <v>7.0000000000000007E-2</v>
      </c>
      <c r="E4764" s="5" t="s">
        <v>12187</v>
      </c>
      <c r="F4764" s="4">
        <v>7.2500000000000004E-3</v>
      </c>
      <c r="G4764" s="6">
        <v>48955</v>
      </c>
      <c r="H4764" s="3" t="s">
        <v>12649</v>
      </c>
      <c r="I4764" s="3"/>
      <c r="J4764" s="3"/>
      <c r="K4764" s="5" t="s">
        <v>38</v>
      </c>
      <c r="L4764" s="5">
        <v>13</v>
      </c>
      <c r="M4764" s="5" t="s">
        <v>39</v>
      </c>
      <c r="N4764" s="5">
        <f>VLOOKUP(M4764,[1]ArchetypeScores!E:N,10,FALSE)</f>
        <v>0</v>
      </c>
      <c r="O4764" s="5">
        <f>VLOOKUP(M4764,[1]ArchetypeScores!E:O,11,FALSE)</f>
        <v>-2</v>
      </c>
      <c r="P4764" s="5">
        <f>VLOOKUP(M4764,[1]ArchetypeScores!E:P,12,FALSE)</f>
        <v>0</v>
      </c>
      <c r="Q4764" s="2" t="str">
        <f>VLOOKUP(M4764,[1]ArchetypeScores!E:W,19,FALSE)</f>
        <v>Industrials - transportation</v>
      </c>
      <c r="R4764" s="2">
        <f>VLOOKUP(M4764,[1]ArchetypeScores!E:I,5,FALSE)</f>
        <v>0</v>
      </c>
      <c r="S4764" s="2">
        <f>VLOOKUP(M4764,[1]ArchetypeScores!E:K,7,FALSE)</f>
        <v>0</v>
      </c>
      <c r="T4764" s="2" t="str">
        <f t="shared" si="76"/>
        <v>Not A&amp;R positive</v>
      </c>
    </row>
    <row r="4765" spans="1:20" x14ac:dyDescent="0.3">
      <c r="A4765" s="2" t="s">
        <v>12184</v>
      </c>
      <c r="B4765" s="3" t="s">
        <v>12650</v>
      </c>
      <c r="C4765" s="3" t="s">
        <v>12651</v>
      </c>
      <c r="D4765" s="4"/>
      <c r="E4765" s="5" t="s">
        <v>12187</v>
      </c>
      <c r="F4765" s="4">
        <v>0</v>
      </c>
      <c r="G4765" s="6">
        <v>49029</v>
      </c>
      <c r="H4765" s="3" t="s">
        <v>12652</v>
      </c>
      <c r="I4765" s="3" t="s">
        <v>12192</v>
      </c>
      <c r="J4765" s="3"/>
      <c r="K4765" s="5" t="s">
        <v>67</v>
      </c>
      <c r="L4765" s="5">
        <v>1</v>
      </c>
      <c r="M4765" s="5" t="s">
        <v>265</v>
      </c>
      <c r="N4765" s="5">
        <f>VLOOKUP(M4765,[1]ArchetypeScores!E:N,10,FALSE)</f>
        <v>0</v>
      </c>
      <c r="O4765" s="5">
        <f>VLOOKUP(M4765,[1]ArchetypeScores!E:O,11,FALSE)</f>
        <v>-1</v>
      </c>
      <c r="P4765" s="5">
        <f>VLOOKUP(M4765,[1]ArchetypeScores!E:P,12,FALSE)</f>
        <v>0</v>
      </c>
      <c r="Q4765" s="2" t="str">
        <f>VLOOKUP(M4765,[1]ArchetypeScores!E:W,19,FALSE)</f>
        <v>Untargeted</v>
      </c>
      <c r="R4765" s="2">
        <f>VLOOKUP(M4765,[1]ArchetypeScores!E:I,5,FALSE)</f>
        <v>0</v>
      </c>
      <c r="S4765" s="2">
        <f>VLOOKUP(M4765,[1]ArchetypeScores!E:K,7,FALSE)</f>
        <v>0</v>
      </c>
      <c r="T4765" s="2" t="str">
        <f t="shared" si="76"/>
        <v>Not A&amp;R positive</v>
      </c>
    </row>
    <row r="4766" spans="1:20" x14ac:dyDescent="0.3">
      <c r="A4766" s="2" t="s">
        <v>12184</v>
      </c>
      <c r="B4766" s="3" t="s">
        <v>12653</v>
      </c>
      <c r="C4766" s="3" t="s">
        <v>12654</v>
      </c>
      <c r="D4766" s="4">
        <v>0.25</v>
      </c>
      <c r="E4766" s="5" t="s">
        <v>12187</v>
      </c>
      <c r="F4766" s="4">
        <v>2.6700000000000002E-2</v>
      </c>
      <c r="G4766" s="6">
        <v>48950</v>
      </c>
      <c r="H4766" s="3" t="s">
        <v>12655</v>
      </c>
      <c r="I4766" s="3"/>
      <c r="J4766" s="3"/>
      <c r="K4766" s="5" t="s">
        <v>611</v>
      </c>
      <c r="L4766" s="5">
        <v>1</v>
      </c>
      <c r="M4766" s="5" t="s">
        <v>612</v>
      </c>
      <c r="N4766" s="5">
        <f>VLOOKUP(M4766,[1]ArchetypeScores!E:N,10,FALSE)</f>
        <v>1</v>
      </c>
      <c r="O4766" s="5">
        <f>VLOOKUP(M4766,[1]ArchetypeScores!E:O,11,FALSE)</f>
        <v>-2</v>
      </c>
      <c r="P4766" s="5">
        <f>VLOOKUP(M4766,[1]ArchetypeScores!E:P,12,FALSE)</f>
        <v>-1</v>
      </c>
      <c r="Q4766" s="2" t="str">
        <f>VLOOKUP(M4766,[1]ArchetypeScores!E:W,19,FALSE)</f>
        <v>Consumer (including agriculture and tourism)</v>
      </c>
      <c r="R4766" s="2">
        <f>VLOOKUP(M4766,[1]ArchetypeScores!E:I,5,FALSE)</f>
        <v>0</v>
      </c>
      <c r="S4766" s="2">
        <f>VLOOKUP(M4766,[1]ArchetypeScores!E:K,7,FALSE)</f>
        <v>0</v>
      </c>
      <c r="T4766" s="2" t="str">
        <f t="shared" si="76"/>
        <v>Not A&amp;R positive</v>
      </c>
    </row>
    <row r="4767" spans="1:20" x14ac:dyDescent="0.3">
      <c r="A4767" s="2" t="s">
        <v>12184</v>
      </c>
      <c r="B4767" s="3" t="s">
        <v>12656</v>
      </c>
      <c r="C4767" s="3" t="s">
        <v>12657</v>
      </c>
      <c r="D4767" s="4">
        <v>0.254</v>
      </c>
      <c r="E4767" s="5" t="s">
        <v>12187</v>
      </c>
      <c r="F4767" s="4">
        <v>2.5839999999999998E-2</v>
      </c>
      <c r="G4767" s="6">
        <v>48968</v>
      </c>
      <c r="H4767" s="3" t="s">
        <v>12517</v>
      </c>
      <c r="I4767" s="3" t="s">
        <v>12192</v>
      </c>
      <c r="J4767" s="3"/>
      <c r="K4767" s="5" t="s">
        <v>38</v>
      </c>
      <c r="L4767" s="5">
        <v>29</v>
      </c>
      <c r="M4767" s="5" t="s">
        <v>316</v>
      </c>
      <c r="N4767" s="5">
        <f>VLOOKUP(M4767,[1]ArchetypeScores!E:N,10,FALSE)</f>
        <v>0</v>
      </c>
      <c r="O4767" s="5">
        <f>VLOOKUP(M4767,[1]ArchetypeScores!E:O,11,FALSE)</f>
        <v>-1</v>
      </c>
      <c r="P4767" s="5">
        <f>VLOOKUP(M4767,[1]ArchetypeScores!E:P,12,FALSE)</f>
        <v>0</v>
      </c>
      <c r="Q4767" s="2" t="str">
        <f>VLOOKUP(M4767,[1]ArchetypeScores!E:W,19,FALSE)</f>
        <v>Other sector</v>
      </c>
      <c r="R4767" s="2">
        <f>VLOOKUP(M4767,[1]ArchetypeScores!E:I,5,FALSE)</f>
        <v>0</v>
      </c>
      <c r="S4767" s="2">
        <f>VLOOKUP(M4767,[1]ArchetypeScores!E:K,7,FALSE)</f>
        <v>0</v>
      </c>
      <c r="T4767" s="2" t="str">
        <f t="shared" si="76"/>
        <v>Not A&amp;R positive</v>
      </c>
    </row>
    <row r="4768" spans="1:20" x14ac:dyDescent="0.3">
      <c r="A4768" s="2" t="s">
        <v>12184</v>
      </c>
      <c r="B4768" s="3" t="s">
        <v>12658</v>
      </c>
      <c r="C4768" s="3" t="s">
        <v>12659</v>
      </c>
      <c r="D4768" s="4">
        <v>8.9999999999999993E-3</v>
      </c>
      <c r="E4768" s="5" t="s">
        <v>12187</v>
      </c>
      <c r="F4768" s="4">
        <v>8.4000000000000003E-4</v>
      </c>
      <c r="G4768" s="6">
        <v>49035</v>
      </c>
      <c r="H4768" s="3" t="s">
        <v>12660</v>
      </c>
      <c r="I4768" s="3"/>
      <c r="J4768" s="3"/>
      <c r="K4768" s="5" t="s">
        <v>38</v>
      </c>
      <c r="L4768" s="5">
        <v>29</v>
      </c>
      <c r="M4768" s="5" t="s">
        <v>316</v>
      </c>
      <c r="N4768" s="5">
        <f>VLOOKUP(M4768,[1]ArchetypeScores!E:N,10,FALSE)</f>
        <v>0</v>
      </c>
      <c r="O4768" s="5">
        <f>VLOOKUP(M4768,[1]ArchetypeScores!E:O,11,FALSE)</f>
        <v>-1</v>
      </c>
      <c r="P4768" s="5">
        <f>VLOOKUP(M4768,[1]ArchetypeScores!E:P,12,FALSE)</f>
        <v>0</v>
      </c>
      <c r="Q4768" s="2" t="str">
        <f>VLOOKUP(M4768,[1]ArchetypeScores!E:W,19,FALSE)</f>
        <v>Other sector</v>
      </c>
      <c r="R4768" s="2">
        <f>VLOOKUP(M4768,[1]ArchetypeScores!E:I,5,FALSE)</f>
        <v>0</v>
      </c>
      <c r="S4768" s="2">
        <f>VLOOKUP(M4768,[1]ArchetypeScores!E:K,7,FALSE)</f>
        <v>0</v>
      </c>
      <c r="T4768" s="2" t="str">
        <f t="shared" si="76"/>
        <v>Not A&amp;R positive</v>
      </c>
    </row>
    <row r="4769" spans="1:20" x14ac:dyDescent="0.3">
      <c r="A4769" s="2" t="s">
        <v>12184</v>
      </c>
      <c r="B4769" s="3" t="s">
        <v>12661</v>
      </c>
      <c r="C4769" s="3" t="s">
        <v>12662</v>
      </c>
      <c r="D4769" s="4">
        <v>0.09</v>
      </c>
      <c r="E4769" s="5" t="s">
        <v>12187</v>
      </c>
      <c r="F4769" s="4">
        <v>9.3799999999999994E-3</v>
      </c>
      <c r="G4769" s="6">
        <v>49143</v>
      </c>
      <c r="H4769" s="3" t="s">
        <v>12663</v>
      </c>
      <c r="I4769" s="3"/>
      <c r="J4769" s="3"/>
      <c r="K4769" s="5" t="s">
        <v>38</v>
      </c>
      <c r="L4769" s="5">
        <v>13</v>
      </c>
      <c r="M4769" s="5" t="s">
        <v>39</v>
      </c>
      <c r="N4769" s="5">
        <f>VLOOKUP(M4769,[1]ArchetypeScores!E:N,10,FALSE)</f>
        <v>0</v>
      </c>
      <c r="O4769" s="5">
        <f>VLOOKUP(M4769,[1]ArchetypeScores!E:O,11,FALSE)</f>
        <v>-2</v>
      </c>
      <c r="P4769" s="5">
        <f>VLOOKUP(M4769,[1]ArchetypeScores!E:P,12,FALSE)</f>
        <v>0</v>
      </c>
      <c r="Q4769" s="2" t="str">
        <f>VLOOKUP(M4769,[1]ArchetypeScores!E:W,19,FALSE)</f>
        <v>Industrials - transportation</v>
      </c>
      <c r="R4769" s="2">
        <f>VLOOKUP(M4769,[1]ArchetypeScores!E:I,5,FALSE)</f>
        <v>0</v>
      </c>
      <c r="S4769" s="2">
        <f>VLOOKUP(M4769,[1]ArchetypeScores!E:K,7,FALSE)</f>
        <v>0</v>
      </c>
      <c r="T4769" s="2" t="str">
        <f t="shared" si="76"/>
        <v>Not A&amp;R positive</v>
      </c>
    </row>
    <row r="4770" spans="1:20" x14ac:dyDescent="0.3">
      <c r="A4770" s="2" t="s">
        <v>12184</v>
      </c>
      <c r="B4770" s="3" t="s">
        <v>12664</v>
      </c>
      <c r="C4770" s="3" t="s">
        <v>12665</v>
      </c>
      <c r="D4770" s="4">
        <v>0.1</v>
      </c>
      <c r="E4770" s="5" t="s">
        <v>12187</v>
      </c>
      <c r="F4770" s="4">
        <v>1.018E-2</v>
      </c>
      <c r="G4770" s="6">
        <v>48964</v>
      </c>
      <c r="H4770" s="3" t="s">
        <v>12666</v>
      </c>
      <c r="I4770" s="3"/>
      <c r="J4770" s="3"/>
      <c r="K4770" s="5" t="s">
        <v>38</v>
      </c>
      <c r="L4770" s="5">
        <v>16</v>
      </c>
      <c r="M4770" s="5" t="s">
        <v>3141</v>
      </c>
      <c r="N4770" s="5">
        <f>VLOOKUP(M4770,[1]ArchetypeScores!E:N,10,FALSE)</f>
        <v>0</v>
      </c>
      <c r="O4770" s="5">
        <f>VLOOKUP(M4770,[1]ArchetypeScores!E:O,11,FALSE)</f>
        <v>-2</v>
      </c>
      <c r="P4770" s="5">
        <f>VLOOKUP(M4770,[1]ArchetypeScores!E:P,12,FALSE)</f>
        <v>1</v>
      </c>
      <c r="Q4770" s="2" t="e">
        <f>VLOOKUP(M4770,[1]ArchetypeScores!E:W,19,FALSE)</f>
        <v>#N/A</v>
      </c>
      <c r="R4770" s="2">
        <f>VLOOKUP(M4770,[1]ArchetypeScores!E:I,5,FALSE)</f>
        <v>0</v>
      </c>
      <c r="S4770" s="2">
        <f>VLOOKUP(M4770,[1]ArchetypeScores!E:K,7,FALSE)</f>
        <v>0</v>
      </c>
      <c r="T4770" s="2" t="str">
        <f t="shared" si="76"/>
        <v>Not A&amp;R positive</v>
      </c>
    </row>
    <row r="4771" spans="1:20" x14ac:dyDescent="0.3">
      <c r="A4771" s="2" t="s">
        <v>12184</v>
      </c>
      <c r="B4771" s="3" t="s">
        <v>12667</v>
      </c>
      <c r="C4771" s="3" t="s">
        <v>12668</v>
      </c>
      <c r="D4771" s="4">
        <v>5.1999999999999998E-2</v>
      </c>
      <c r="E4771" s="5" t="s">
        <v>12187</v>
      </c>
      <c r="F4771" s="4">
        <v>5.2900000000000004E-3</v>
      </c>
      <c r="G4771" s="6">
        <v>48998</v>
      </c>
      <c r="H4771" s="3" t="s">
        <v>12191</v>
      </c>
      <c r="I4771" s="3"/>
      <c r="J4771" s="3"/>
      <c r="K4771" s="5" t="s">
        <v>89</v>
      </c>
      <c r="L4771" s="5">
        <v>1</v>
      </c>
      <c r="M4771" s="5" t="s">
        <v>90</v>
      </c>
      <c r="N4771" s="5">
        <f>VLOOKUP(M4771,[1]ArchetypeScores!E:N,10,FALSE)</f>
        <v>1</v>
      </c>
      <c r="O4771" s="5">
        <f>VLOOKUP(M4771,[1]ArchetypeScores!E:O,11,FALSE)</f>
        <v>0</v>
      </c>
      <c r="P4771" s="5">
        <f>VLOOKUP(M4771,[1]ArchetypeScores!E:P,12,FALSE)</f>
        <v>0</v>
      </c>
      <c r="Q4771" s="2" t="str">
        <f>VLOOKUP(M4771,[1]ArchetypeScores!E:W,19,FALSE)</f>
        <v>Other sector</v>
      </c>
      <c r="R4771" s="2">
        <f>VLOOKUP(M4771,[1]ArchetypeScores!E:I,5,FALSE)</f>
        <v>0</v>
      </c>
      <c r="S4771" s="2">
        <f>VLOOKUP(M4771,[1]ArchetypeScores!E:K,7,FALSE)</f>
        <v>0</v>
      </c>
      <c r="T4771" s="2" t="str">
        <f t="shared" si="76"/>
        <v>Not A&amp;R positive</v>
      </c>
    </row>
    <row r="4772" spans="1:20" x14ac:dyDescent="0.3">
      <c r="A4772" s="2" t="s">
        <v>12184</v>
      </c>
      <c r="B4772" s="3" t="s">
        <v>12669</v>
      </c>
      <c r="C4772" s="3" t="s">
        <v>12670</v>
      </c>
      <c r="D4772" s="4"/>
      <c r="E4772" s="5" t="s">
        <v>12187</v>
      </c>
      <c r="F4772" s="4">
        <v>0</v>
      </c>
      <c r="G4772" s="6">
        <v>49138</v>
      </c>
      <c r="H4772" s="3" t="s">
        <v>12671</v>
      </c>
      <c r="I4772" s="3"/>
      <c r="J4772" s="3"/>
      <c r="K4772" s="5" t="s">
        <v>38</v>
      </c>
      <c r="L4772" s="5">
        <v>13</v>
      </c>
      <c r="M4772" s="5" t="s">
        <v>39</v>
      </c>
      <c r="N4772" s="5">
        <f>VLOOKUP(M4772,[1]ArchetypeScores!E:N,10,FALSE)</f>
        <v>0</v>
      </c>
      <c r="O4772" s="5">
        <f>VLOOKUP(M4772,[1]ArchetypeScores!E:O,11,FALSE)</f>
        <v>-2</v>
      </c>
      <c r="P4772" s="5">
        <f>VLOOKUP(M4772,[1]ArchetypeScores!E:P,12,FALSE)</f>
        <v>0</v>
      </c>
      <c r="Q4772" s="2" t="str">
        <f>VLOOKUP(M4772,[1]ArchetypeScores!E:W,19,FALSE)</f>
        <v>Industrials - transportation</v>
      </c>
      <c r="R4772" s="2">
        <f>VLOOKUP(M4772,[1]ArchetypeScores!E:I,5,FALSE)</f>
        <v>0</v>
      </c>
      <c r="S4772" s="2">
        <f>VLOOKUP(M4772,[1]ArchetypeScores!E:K,7,FALSE)</f>
        <v>0</v>
      </c>
      <c r="T4772" s="2" t="str">
        <f t="shared" si="76"/>
        <v>Not A&amp;R positive</v>
      </c>
    </row>
    <row r="4773" spans="1:20" x14ac:dyDescent="0.3">
      <c r="A4773" s="2" t="s">
        <v>12184</v>
      </c>
      <c r="B4773" s="3" t="s">
        <v>12672</v>
      </c>
      <c r="C4773" s="3" t="s">
        <v>12673</v>
      </c>
      <c r="D4773" s="4"/>
      <c r="E4773" s="5" t="s">
        <v>12187</v>
      </c>
      <c r="F4773" s="4">
        <v>0</v>
      </c>
      <c r="G4773" s="6">
        <v>49139</v>
      </c>
      <c r="H4773" s="3" t="s">
        <v>12674</v>
      </c>
      <c r="I4773" s="3"/>
      <c r="J4773" s="3"/>
      <c r="K4773" s="5" t="s">
        <v>38</v>
      </c>
      <c r="L4773" s="5">
        <v>13</v>
      </c>
      <c r="M4773" s="5" t="s">
        <v>39</v>
      </c>
      <c r="N4773" s="5">
        <f>VLOOKUP(M4773,[1]ArchetypeScores!E:N,10,FALSE)</f>
        <v>0</v>
      </c>
      <c r="O4773" s="5">
        <f>VLOOKUP(M4773,[1]ArchetypeScores!E:O,11,FALSE)</f>
        <v>-2</v>
      </c>
      <c r="P4773" s="5">
        <f>VLOOKUP(M4773,[1]ArchetypeScores!E:P,12,FALSE)</f>
        <v>0</v>
      </c>
      <c r="Q4773" s="2" t="str">
        <f>VLOOKUP(M4773,[1]ArchetypeScores!E:W,19,FALSE)</f>
        <v>Industrials - transportation</v>
      </c>
      <c r="R4773" s="2">
        <f>VLOOKUP(M4773,[1]ArchetypeScores!E:I,5,FALSE)</f>
        <v>0</v>
      </c>
      <c r="S4773" s="2">
        <f>VLOOKUP(M4773,[1]ArchetypeScores!E:K,7,FALSE)</f>
        <v>0</v>
      </c>
      <c r="T4773" s="2" t="str">
        <f t="shared" si="76"/>
        <v>Not A&amp;R positive</v>
      </c>
    </row>
    <row r="4774" spans="1:20" x14ac:dyDescent="0.3">
      <c r="A4774" s="2" t="s">
        <v>12184</v>
      </c>
      <c r="B4774" s="3" t="s">
        <v>12675</v>
      </c>
      <c r="C4774" s="3" t="s">
        <v>12676</v>
      </c>
      <c r="D4774" s="4"/>
      <c r="E4774" s="5" t="s">
        <v>12187</v>
      </c>
      <c r="F4774" s="4">
        <v>0</v>
      </c>
      <c r="G4774" s="6">
        <v>49094</v>
      </c>
      <c r="H4774" s="3" t="s">
        <v>12231</v>
      </c>
      <c r="I4774" s="3" t="s">
        <v>12232</v>
      </c>
      <c r="J4774" s="3"/>
      <c r="K4774" s="5" t="s">
        <v>38</v>
      </c>
      <c r="L4774" s="5">
        <v>13</v>
      </c>
      <c r="M4774" s="5" t="s">
        <v>39</v>
      </c>
      <c r="N4774" s="5">
        <f>VLOOKUP(M4774,[1]ArchetypeScores!E:N,10,FALSE)</f>
        <v>0</v>
      </c>
      <c r="O4774" s="5">
        <f>VLOOKUP(M4774,[1]ArchetypeScores!E:O,11,FALSE)</f>
        <v>-2</v>
      </c>
      <c r="P4774" s="5">
        <f>VLOOKUP(M4774,[1]ArchetypeScores!E:P,12,FALSE)</f>
        <v>0</v>
      </c>
      <c r="Q4774" s="2" t="str">
        <f>VLOOKUP(M4774,[1]ArchetypeScores!E:W,19,FALSE)</f>
        <v>Industrials - transportation</v>
      </c>
      <c r="R4774" s="2">
        <f>VLOOKUP(M4774,[1]ArchetypeScores!E:I,5,FALSE)</f>
        <v>0</v>
      </c>
      <c r="S4774" s="2">
        <f>VLOOKUP(M4774,[1]ArchetypeScores!E:K,7,FALSE)</f>
        <v>0</v>
      </c>
      <c r="T4774" s="2" t="str">
        <f t="shared" si="76"/>
        <v>Not A&amp;R positive</v>
      </c>
    </row>
    <row r="4775" spans="1:20" x14ac:dyDescent="0.3">
      <c r="A4775" s="2" t="s">
        <v>12184</v>
      </c>
      <c r="B4775" s="3" t="s">
        <v>12677</v>
      </c>
      <c r="C4775" s="3" t="s">
        <v>12678</v>
      </c>
      <c r="D4775" s="4"/>
      <c r="E4775" s="5" t="s">
        <v>12187</v>
      </c>
      <c r="F4775" s="4">
        <v>0</v>
      </c>
      <c r="G4775" s="6">
        <v>49123</v>
      </c>
      <c r="H4775" s="3" t="s">
        <v>12679</v>
      </c>
      <c r="I4775" s="3"/>
      <c r="J4775" s="3"/>
      <c r="K4775" s="5" t="s">
        <v>261</v>
      </c>
      <c r="L4775" s="5">
        <v>2</v>
      </c>
      <c r="M4775" s="5" t="s">
        <v>262</v>
      </c>
      <c r="N4775" s="5">
        <f>VLOOKUP(M4775,[1]ArchetypeScores!E:N,10,FALSE)</f>
        <v>0</v>
      </c>
      <c r="O4775" s="5">
        <f>VLOOKUP(M4775,[1]ArchetypeScores!E:O,11,FALSE)</f>
        <v>-1</v>
      </c>
      <c r="P4775" s="5">
        <f>VLOOKUP(M4775,[1]ArchetypeScores!E:P,12,FALSE)</f>
        <v>0</v>
      </c>
      <c r="Q4775" s="2" t="str">
        <f>VLOOKUP(M4775,[1]ArchetypeScores!E:W,19,FALSE)</f>
        <v>Untargeted</v>
      </c>
      <c r="R4775" s="2">
        <f>VLOOKUP(M4775,[1]ArchetypeScores!E:I,5,FALSE)</f>
        <v>0</v>
      </c>
      <c r="S4775" s="2">
        <f>VLOOKUP(M4775,[1]ArchetypeScores!E:K,7,FALSE)</f>
        <v>0</v>
      </c>
      <c r="T4775" s="2" t="str">
        <f t="shared" si="76"/>
        <v>Not A&amp;R positive</v>
      </c>
    </row>
    <row r="4776" spans="1:20" x14ac:dyDescent="0.3">
      <c r="A4776" s="2" t="s">
        <v>12184</v>
      </c>
      <c r="B4776" s="3" t="s">
        <v>12680</v>
      </c>
      <c r="C4776" s="3" t="s">
        <v>12681</v>
      </c>
      <c r="D4776" s="4">
        <v>3.5</v>
      </c>
      <c r="E4776" s="5" t="s">
        <v>12187</v>
      </c>
      <c r="F4776" s="4">
        <v>0.24499000000000001</v>
      </c>
      <c r="G4776" s="6">
        <v>49122</v>
      </c>
      <c r="H4776" s="3" t="s">
        <v>12682</v>
      </c>
      <c r="I4776" s="3"/>
      <c r="J4776" s="3"/>
      <c r="K4776" s="5" t="s">
        <v>1072</v>
      </c>
      <c r="L4776" s="5" t="s">
        <v>112</v>
      </c>
      <c r="M4776" s="5" t="s">
        <v>4844</v>
      </c>
      <c r="N4776" s="5">
        <f>VLOOKUP(M4776,[1]ArchetypeScores!E:N,10,FALSE)</f>
        <v>0</v>
      </c>
      <c r="O4776" s="5">
        <f>VLOOKUP(M4776,[1]ArchetypeScores!E:O,11,FALSE)</f>
        <v>-1</v>
      </c>
      <c r="P4776" s="5">
        <f>VLOOKUP(M4776,[1]ArchetypeScores!E:P,12,FALSE)</f>
        <v>0</v>
      </c>
      <c r="Q4776" s="2" t="str">
        <f>VLOOKUP(M4776,[1]ArchetypeScores!E:W,19,FALSE)</f>
        <v>Untargeted</v>
      </c>
      <c r="R4776" s="2">
        <f>VLOOKUP(M4776,[1]ArchetypeScores!E:I,5,FALSE)</f>
        <v>0</v>
      </c>
      <c r="S4776" s="2">
        <f>VLOOKUP(M4776,[1]ArchetypeScores!E:K,7,FALSE)</f>
        <v>0</v>
      </c>
      <c r="T4776" s="2" t="str">
        <f t="shared" si="76"/>
        <v>Not A&amp;R positive</v>
      </c>
    </row>
    <row r="4777" spans="1:20" x14ac:dyDescent="0.3">
      <c r="A4777" s="2" t="s">
        <v>12184</v>
      </c>
      <c r="B4777" s="3" t="s">
        <v>12683</v>
      </c>
      <c r="C4777" s="3" t="s">
        <v>12684</v>
      </c>
      <c r="D4777" s="4">
        <v>1.4E-2</v>
      </c>
      <c r="E4777" s="5" t="s">
        <v>12187</v>
      </c>
      <c r="F4777" s="4">
        <v>1.32E-3</v>
      </c>
      <c r="G4777" s="6">
        <v>49081</v>
      </c>
      <c r="H4777" s="3" t="s">
        <v>12212</v>
      </c>
      <c r="I4777" s="3" t="s">
        <v>12374</v>
      </c>
      <c r="J4777" s="3"/>
      <c r="K4777" s="5" t="s">
        <v>261</v>
      </c>
      <c r="L4777" s="5">
        <v>2</v>
      </c>
      <c r="M4777" s="5" t="s">
        <v>262</v>
      </c>
      <c r="N4777" s="5">
        <f>VLOOKUP(M4777,[1]ArchetypeScores!E:N,10,FALSE)</f>
        <v>0</v>
      </c>
      <c r="O4777" s="5">
        <f>VLOOKUP(M4777,[1]ArchetypeScores!E:O,11,FALSE)</f>
        <v>-1</v>
      </c>
      <c r="P4777" s="5">
        <f>VLOOKUP(M4777,[1]ArchetypeScores!E:P,12,FALSE)</f>
        <v>0</v>
      </c>
      <c r="Q4777" s="2" t="str">
        <f>VLOOKUP(M4777,[1]ArchetypeScores!E:W,19,FALSE)</f>
        <v>Untargeted</v>
      </c>
      <c r="R4777" s="2">
        <f>VLOOKUP(M4777,[1]ArchetypeScores!E:I,5,FALSE)</f>
        <v>0</v>
      </c>
      <c r="S4777" s="2">
        <f>VLOOKUP(M4777,[1]ArchetypeScores!E:K,7,FALSE)</f>
        <v>0</v>
      </c>
      <c r="T4777" s="2" t="str">
        <f t="shared" si="76"/>
        <v>Not A&amp;R positive</v>
      </c>
    </row>
    <row r="4778" spans="1:20" x14ac:dyDescent="0.3">
      <c r="A4778" s="2" t="s">
        <v>12184</v>
      </c>
      <c r="B4778" s="3" t="s">
        <v>12685</v>
      </c>
      <c r="C4778" s="3" t="s">
        <v>12686</v>
      </c>
      <c r="D4778" s="4"/>
      <c r="E4778" s="5" t="s">
        <v>12187</v>
      </c>
      <c r="F4778" s="4">
        <v>0</v>
      </c>
      <c r="G4778" s="6">
        <v>48997</v>
      </c>
      <c r="H4778" s="3" t="s">
        <v>12687</v>
      </c>
      <c r="I4778" s="3"/>
      <c r="J4778" s="3"/>
      <c r="K4778" s="5" t="s">
        <v>118</v>
      </c>
      <c r="L4778" s="5">
        <v>3</v>
      </c>
      <c r="M4778" s="5" t="s">
        <v>168</v>
      </c>
      <c r="N4778" s="5">
        <f>VLOOKUP(M4778,[1]ArchetypeScores!E:N,10,FALSE)</f>
        <v>0</v>
      </c>
      <c r="O4778" s="5">
        <f>VLOOKUP(M4778,[1]ArchetypeScores!E:O,11,FALSE)</f>
        <v>-1</v>
      </c>
      <c r="P4778" s="5">
        <f>VLOOKUP(M4778,[1]ArchetypeScores!E:P,12,FALSE)</f>
        <v>0</v>
      </c>
      <c r="Q4778" s="2" t="str">
        <f>VLOOKUP(M4778,[1]ArchetypeScores!E:W,19,FALSE)</f>
        <v>Untargeted</v>
      </c>
      <c r="R4778" s="2">
        <f>VLOOKUP(M4778,[1]ArchetypeScores!E:I,5,FALSE)</f>
        <v>0</v>
      </c>
      <c r="S4778" s="2">
        <f>VLOOKUP(M4778,[1]ArchetypeScores!E:K,7,FALSE)</f>
        <v>0</v>
      </c>
      <c r="T4778" s="2" t="str">
        <f t="shared" si="76"/>
        <v>Not A&amp;R positive</v>
      </c>
    </row>
    <row r="4779" spans="1:20" x14ac:dyDescent="0.3">
      <c r="A4779" s="2" t="s">
        <v>12184</v>
      </c>
      <c r="B4779" s="3" t="s">
        <v>12688</v>
      </c>
      <c r="C4779" s="3" t="s">
        <v>12689</v>
      </c>
      <c r="D4779" s="4">
        <v>29.5</v>
      </c>
      <c r="E4779" s="5" t="s">
        <v>12187</v>
      </c>
      <c r="F4779" s="4">
        <v>2.90062</v>
      </c>
      <c r="G4779" s="6">
        <v>49039</v>
      </c>
      <c r="H4779" s="3" t="s">
        <v>12690</v>
      </c>
      <c r="I4779" s="3" t="s">
        <v>12691</v>
      </c>
      <c r="J4779" s="3" t="s">
        <v>12692</v>
      </c>
      <c r="K4779" s="5" t="s">
        <v>53</v>
      </c>
      <c r="L4779" s="5">
        <v>1</v>
      </c>
      <c r="M4779" s="5" t="s">
        <v>54</v>
      </c>
      <c r="N4779" s="5">
        <f>VLOOKUP(M4779,[1]ArchetypeScores!E:N,10,FALSE)</f>
        <v>0</v>
      </c>
      <c r="O4779" s="5">
        <f>VLOOKUP(M4779,[1]ArchetypeScores!E:O,11,FALSE)</f>
        <v>-1</v>
      </c>
      <c r="P4779" s="5">
        <f>VLOOKUP(M4779,[1]ArchetypeScores!E:P,12,FALSE)</f>
        <v>0</v>
      </c>
      <c r="Q4779" s="2" t="str">
        <f>VLOOKUP(M4779,[1]ArchetypeScores!E:W,19,FALSE)</f>
        <v>Untargeted</v>
      </c>
      <c r="R4779" s="2">
        <f>VLOOKUP(M4779,[1]ArchetypeScores!E:I,5,FALSE)</f>
        <v>0</v>
      </c>
      <c r="S4779" s="2">
        <f>VLOOKUP(M4779,[1]ArchetypeScores!E:K,7,FALSE)</f>
        <v>0</v>
      </c>
      <c r="T4779" s="2" t="str">
        <f t="shared" si="76"/>
        <v>Not A&amp;R positive</v>
      </c>
    </row>
    <row r="4780" spans="1:20" x14ac:dyDescent="0.3">
      <c r="A4780" s="2" t="s">
        <v>12184</v>
      </c>
      <c r="B4780" s="3" t="s">
        <v>12693</v>
      </c>
      <c r="C4780" s="3" t="s">
        <v>12694</v>
      </c>
      <c r="D4780" s="4">
        <v>0.04</v>
      </c>
      <c r="E4780" s="5" t="s">
        <v>12187</v>
      </c>
      <c r="F4780" s="4">
        <v>3.7699999999999999E-3</v>
      </c>
      <c r="G4780" s="6">
        <v>49084</v>
      </c>
      <c r="H4780" s="3" t="s">
        <v>12258</v>
      </c>
      <c r="I4780" s="3" t="s">
        <v>12213</v>
      </c>
      <c r="J4780" s="3"/>
      <c r="K4780" s="5" t="s">
        <v>261</v>
      </c>
      <c r="L4780" s="5">
        <v>1</v>
      </c>
      <c r="M4780" s="5" t="s">
        <v>3547</v>
      </c>
      <c r="N4780" s="5">
        <f>VLOOKUP(M4780,[1]ArchetypeScores!E:N,10,FALSE)</f>
        <v>0</v>
      </c>
      <c r="O4780" s="5">
        <f>VLOOKUP(M4780,[1]ArchetypeScores!E:O,11,FALSE)</f>
        <v>-2</v>
      </c>
      <c r="P4780" s="5">
        <f>VLOOKUP(M4780,[1]ArchetypeScores!E:P,12,FALSE)</f>
        <v>0</v>
      </c>
      <c r="Q4780" s="2" t="str">
        <f>VLOOKUP(M4780,[1]ArchetypeScores!E:W,19,FALSE)</f>
        <v>Untargeted</v>
      </c>
      <c r="R4780" s="2">
        <f>VLOOKUP(M4780,[1]ArchetypeScores!E:I,5,FALSE)</f>
        <v>0</v>
      </c>
      <c r="S4780" s="2">
        <f>VLOOKUP(M4780,[1]ArchetypeScores!E:K,7,FALSE)</f>
        <v>0</v>
      </c>
      <c r="T4780" s="2" t="str">
        <f t="shared" si="76"/>
        <v>Not A&amp;R positive</v>
      </c>
    </row>
    <row r="4781" spans="1:20" x14ac:dyDescent="0.3">
      <c r="A4781" s="2" t="s">
        <v>12184</v>
      </c>
      <c r="B4781" s="3" t="s">
        <v>12695</v>
      </c>
      <c r="C4781" s="3" t="s">
        <v>12696</v>
      </c>
      <c r="D4781" s="4">
        <v>50</v>
      </c>
      <c r="E4781" s="5" t="s">
        <v>12187</v>
      </c>
      <c r="F4781" s="4">
        <v>4.8324100000000003</v>
      </c>
      <c r="G4781" s="6">
        <v>49059</v>
      </c>
      <c r="H4781" s="3" t="s">
        <v>12303</v>
      </c>
      <c r="I4781" s="3"/>
      <c r="J4781" s="3"/>
      <c r="K4781" s="5" t="s">
        <v>57</v>
      </c>
      <c r="L4781" s="5">
        <v>29</v>
      </c>
      <c r="M4781" s="5" t="s">
        <v>58</v>
      </c>
      <c r="N4781" s="5">
        <f>VLOOKUP(M4781,[1]ArchetypeScores!E:N,10,FALSE)</f>
        <v>0</v>
      </c>
      <c r="O4781" s="5">
        <f>VLOOKUP(M4781,[1]ArchetypeScores!E:O,11,FALSE)</f>
        <v>-1</v>
      </c>
      <c r="P4781" s="5">
        <f>VLOOKUP(M4781,[1]ArchetypeScores!E:P,12,FALSE)</f>
        <v>0</v>
      </c>
      <c r="Q4781" s="2" t="str">
        <f>VLOOKUP(M4781,[1]ArchetypeScores!E:W,19,FALSE)</f>
        <v>Untargeted</v>
      </c>
      <c r="R4781" s="2">
        <f>VLOOKUP(M4781,[1]ArchetypeScores!E:I,5,FALSE)</f>
        <v>0</v>
      </c>
      <c r="S4781" s="2">
        <f>VLOOKUP(M4781,[1]ArchetypeScores!E:K,7,FALSE)</f>
        <v>0</v>
      </c>
      <c r="T4781" s="2" t="str">
        <f t="shared" si="76"/>
        <v>Not A&amp;R positive</v>
      </c>
    </row>
    <row r="4782" spans="1:20" x14ac:dyDescent="0.3">
      <c r="A4782" s="2" t="s">
        <v>12184</v>
      </c>
      <c r="B4782" s="3" t="s">
        <v>12697</v>
      </c>
      <c r="C4782" s="3" t="s">
        <v>12698</v>
      </c>
      <c r="D4782" s="4">
        <v>50</v>
      </c>
      <c r="E4782" s="5" t="s">
        <v>12187</v>
      </c>
      <c r="F4782" s="4">
        <v>4.7144000000000004</v>
      </c>
      <c r="G4782" s="6">
        <v>49073</v>
      </c>
      <c r="H4782" s="3" t="s">
        <v>12699</v>
      </c>
      <c r="I4782" s="3" t="s">
        <v>12213</v>
      </c>
      <c r="J4782" s="3"/>
      <c r="K4782" s="5" t="s">
        <v>38</v>
      </c>
      <c r="L4782" s="5">
        <v>13</v>
      </c>
      <c r="M4782" s="5" t="s">
        <v>39</v>
      </c>
      <c r="N4782" s="5">
        <f>VLOOKUP(M4782,[1]ArchetypeScores!E:N,10,FALSE)</f>
        <v>0</v>
      </c>
      <c r="O4782" s="5">
        <f>VLOOKUP(M4782,[1]ArchetypeScores!E:O,11,FALSE)</f>
        <v>-2</v>
      </c>
      <c r="P4782" s="5">
        <f>VLOOKUP(M4782,[1]ArchetypeScores!E:P,12,FALSE)</f>
        <v>0</v>
      </c>
      <c r="Q4782" s="2" t="str">
        <f>VLOOKUP(M4782,[1]ArchetypeScores!E:W,19,FALSE)</f>
        <v>Industrials - transportation</v>
      </c>
      <c r="R4782" s="2">
        <f>VLOOKUP(M4782,[1]ArchetypeScores!E:I,5,FALSE)</f>
        <v>0</v>
      </c>
      <c r="S4782" s="2">
        <f>VLOOKUP(M4782,[1]ArchetypeScores!E:K,7,FALSE)</f>
        <v>0</v>
      </c>
      <c r="T4782" s="2" t="str">
        <f t="shared" si="76"/>
        <v>Not A&amp;R positive</v>
      </c>
    </row>
    <row r="4783" spans="1:20" x14ac:dyDescent="0.3">
      <c r="A4783" s="2" t="s">
        <v>12184</v>
      </c>
      <c r="B4783" s="3" t="s">
        <v>12700</v>
      </c>
      <c r="C4783" s="3" t="s">
        <v>12701</v>
      </c>
      <c r="D4783" s="4">
        <v>0.5</v>
      </c>
      <c r="E4783" s="5" t="s">
        <v>12187</v>
      </c>
      <c r="F4783" s="4">
        <v>4.9259999999999998E-2</v>
      </c>
      <c r="G4783" s="6">
        <v>49031</v>
      </c>
      <c r="H4783" s="3" t="s">
        <v>12702</v>
      </c>
      <c r="I4783" s="3"/>
      <c r="J4783" s="3"/>
      <c r="K4783" s="5" t="s">
        <v>57</v>
      </c>
      <c r="L4783" s="5">
        <v>29</v>
      </c>
      <c r="M4783" s="5" t="s">
        <v>58</v>
      </c>
      <c r="N4783" s="5">
        <f>VLOOKUP(M4783,[1]ArchetypeScores!E:N,10,FALSE)</f>
        <v>0</v>
      </c>
      <c r="O4783" s="5">
        <f>VLOOKUP(M4783,[1]ArchetypeScores!E:O,11,FALSE)</f>
        <v>-1</v>
      </c>
      <c r="P4783" s="5">
        <f>VLOOKUP(M4783,[1]ArchetypeScores!E:P,12,FALSE)</f>
        <v>0</v>
      </c>
      <c r="Q4783" s="2" t="str">
        <f>VLOOKUP(M4783,[1]ArchetypeScores!E:W,19,FALSE)</f>
        <v>Untargeted</v>
      </c>
      <c r="R4783" s="2">
        <f>VLOOKUP(M4783,[1]ArchetypeScores!E:I,5,FALSE)</f>
        <v>0</v>
      </c>
      <c r="S4783" s="2">
        <f>VLOOKUP(M4783,[1]ArchetypeScores!E:K,7,FALSE)</f>
        <v>0</v>
      </c>
      <c r="T4783" s="2" t="str">
        <f t="shared" si="76"/>
        <v>Not A&amp;R positive</v>
      </c>
    </row>
    <row r="4784" spans="1:20" x14ac:dyDescent="0.3">
      <c r="A4784" s="2" t="s">
        <v>12184</v>
      </c>
      <c r="B4784" s="3" t="s">
        <v>12703</v>
      </c>
      <c r="C4784" s="3" t="s">
        <v>12704</v>
      </c>
      <c r="D4784" s="4">
        <v>1.55</v>
      </c>
      <c r="E4784" s="5" t="s">
        <v>12187</v>
      </c>
      <c r="F4784" s="4">
        <v>0.14615</v>
      </c>
      <c r="G4784" s="6">
        <v>49080</v>
      </c>
      <c r="H4784" s="3" t="s">
        <v>12705</v>
      </c>
      <c r="I4784" s="3" t="s">
        <v>12213</v>
      </c>
      <c r="J4784" s="3" t="s">
        <v>12706</v>
      </c>
      <c r="K4784" s="5" t="s">
        <v>229</v>
      </c>
      <c r="L4784" s="5">
        <v>5</v>
      </c>
      <c r="M4784" s="5" t="s">
        <v>2160</v>
      </c>
      <c r="N4784" s="5">
        <f>VLOOKUP(M4784,[1]ArchetypeScores!E:N,10,FALSE)</f>
        <v>1</v>
      </c>
      <c r="O4784" s="5">
        <f>VLOOKUP(M4784,[1]ArchetypeScores!E:O,11,FALSE)</f>
        <v>-2</v>
      </c>
      <c r="P4784" s="5">
        <f>VLOOKUP(M4784,[1]ArchetypeScores!E:P,12,FALSE)</f>
        <v>1</v>
      </c>
      <c r="Q4784" s="2" t="str">
        <f>VLOOKUP(M4784,[1]ArchetypeScores!E:W,19,FALSE)</f>
        <v>Industrials - transportation</v>
      </c>
      <c r="R4784" s="2">
        <f>VLOOKUP(M4784,[1]ArchetypeScores!E:I,5,FALSE)</f>
        <v>0</v>
      </c>
      <c r="S4784" s="2">
        <f>VLOOKUP(M4784,[1]ArchetypeScores!E:K,7,FALSE)</f>
        <v>-1</v>
      </c>
      <c r="T4784" s="2" t="str">
        <f t="shared" si="76"/>
        <v>Not A&amp;R positive</v>
      </c>
    </row>
    <row r="4785" spans="1:20" x14ac:dyDescent="0.3">
      <c r="A4785" s="2" t="s">
        <v>12184</v>
      </c>
      <c r="B4785" s="8" t="s">
        <v>12707</v>
      </c>
      <c r="C4785" s="3" t="s">
        <v>12708</v>
      </c>
      <c r="D4785" s="4"/>
      <c r="E4785" s="5" t="s">
        <v>12187</v>
      </c>
      <c r="F4785" s="4">
        <v>0</v>
      </c>
      <c r="G4785" s="6">
        <v>49089</v>
      </c>
      <c r="H4785" s="3" t="s">
        <v>12212</v>
      </c>
      <c r="I4785" s="3" t="s">
        <v>12232</v>
      </c>
      <c r="J4785" s="3"/>
      <c r="K4785" s="5" t="s">
        <v>57</v>
      </c>
      <c r="L4785" s="5">
        <v>17</v>
      </c>
      <c r="M4785" s="5" t="s">
        <v>210</v>
      </c>
      <c r="N4785" s="5">
        <f>VLOOKUP(M4785,[1]ArchetypeScores!E:N,10,FALSE)</f>
        <v>0</v>
      </c>
      <c r="O4785" s="5">
        <f>VLOOKUP(M4785,[1]ArchetypeScores!E:O,11,FALSE)</f>
        <v>-1</v>
      </c>
      <c r="P4785" s="5">
        <f>VLOOKUP(M4785,[1]ArchetypeScores!E:P,12,FALSE)</f>
        <v>0</v>
      </c>
      <c r="Q4785" s="2" t="str">
        <f>VLOOKUP(M4785,[1]ArchetypeScores!E:W,19,FALSE)</f>
        <v>Consumer (including agriculture and tourism)</v>
      </c>
      <c r="R4785" s="2">
        <f>VLOOKUP(M4785,[1]ArchetypeScores!E:I,5,FALSE)</f>
        <v>0</v>
      </c>
      <c r="S4785" s="2">
        <f>VLOOKUP(M4785,[1]ArchetypeScores!E:K,7,FALSE)</f>
        <v>0</v>
      </c>
      <c r="T4785" s="2" t="str">
        <f t="shared" si="76"/>
        <v>Not A&amp;R positive</v>
      </c>
    </row>
    <row r="4786" spans="1:20" x14ac:dyDescent="0.3">
      <c r="A4786" s="2" t="s">
        <v>12184</v>
      </c>
      <c r="B4786" s="3" t="s">
        <v>7056</v>
      </c>
      <c r="C4786" s="3" t="s">
        <v>12709</v>
      </c>
      <c r="D4786" s="4">
        <v>0.17799999999999999</v>
      </c>
      <c r="E4786" s="5" t="s">
        <v>12187</v>
      </c>
      <c r="F4786" s="4">
        <v>1.72E-2</v>
      </c>
      <c r="G4786" s="6">
        <v>49057</v>
      </c>
      <c r="H4786" s="3" t="s">
        <v>12710</v>
      </c>
      <c r="I4786" s="3"/>
      <c r="J4786" s="3"/>
      <c r="K4786" s="5" t="s">
        <v>611</v>
      </c>
      <c r="L4786" s="5">
        <v>1</v>
      </c>
      <c r="M4786" s="5" t="s">
        <v>612</v>
      </c>
      <c r="N4786" s="5">
        <f>VLOOKUP(M4786,[1]ArchetypeScores!E:N,10,FALSE)</f>
        <v>1</v>
      </c>
      <c r="O4786" s="5">
        <f>VLOOKUP(M4786,[1]ArchetypeScores!E:O,11,FALSE)</f>
        <v>-2</v>
      </c>
      <c r="P4786" s="5">
        <f>VLOOKUP(M4786,[1]ArchetypeScores!E:P,12,FALSE)</f>
        <v>-1</v>
      </c>
      <c r="Q4786" s="2" t="str">
        <f>VLOOKUP(M4786,[1]ArchetypeScores!E:W,19,FALSE)</f>
        <v>Consumer (including agriculture and tourism)</v>
      </c>
      <c r="R4786" s="2">
        <f>VLOOKUP(M4786,[1]ArchetypeScores!E:I,5,FALSE)</f>
        <v>0</v>
      </c>
      <c r="S4786" s="2">
        <f>VLOOKUP(M4786,[1]ArchetypeScores!E:K,7,FALSE)</f>
        <v>0</v>
      </c>
      <c r="T4786" s="2" t="str">
        <f t="shared" si="76"/>
        <v>Not A&amp;R positive</v>
      </c>
    </row>
    <row r="4787" spans="1:20" x14ac:dyDescent="0.3">
      <c r="A4787" s="2" t="s">
        <v>12184</v>
      </c>
      <c r="B4787" s="3" t="s">
        <v>7056</v>
      </c>
      <c r="C4787" s="3" t="s">
        <v>12711</v>
      </c>
      <c r="D4787" s="4">
        <v>0.25</v>
      </c>
      <c r="E4787" s="5" t="s">
        <v>12187</v>
      </c>
      <c r="F4787" s="4">
        <v>2.545E-2</v>
      </c>
      <c r="G4787" s="6">
        <v>49006</v>
      </c>
      <c r="H4787" s="3" t="s">
        <v>12394</v>
      </c>
      <c r="I4787" s="3" t="s">
        <v>12192</v>
      </c>
      <c r="J4787" s="3"/>
      <c r="K4787" s="5" t="s">
        <v>611</v>
      </c>
      <c r="L4787" s="5">
        <v>1</v>
      </c>
      <c r="M4787" s="5" t="s">
        <v>612</v>
      </c>
      <c r="N4787" s="5">
        <f>VLOOKUP(M4787,[1]ArchetypeScores!E:N,10,FALSE)</f>
        <v>1</v>
      </c>
      <c r="O4787" s="5">
        <f>VLOOKUP(M4787,[1]ArchetypeScores!E:O,11,FALSE)</f>
        <v>-2</v>
      </c>
      <c r="P4787" s="5">
        <f>VLOOKUP(M4787,[1]ArchetypeScores!E:P,12,FALSE)</f>
        <v>-1</v>
      </c>
      <c r="Q4787" s="2" t="str">
        <f>VLOOKUP(M4787,[1]ArchetypeScores!E:W,19,FALSE)</f>
        <v>Consumer (including agriculture and tourism)</v>
      </c>
      <c r="R4787" s="2">
        <f>VLOOKUP(M4787,[1]ArchetypeScores!E:I,5,FALSE)</f>
        <v>0</v>
      </c>
      <c r="S4787" s="2">
        <f>VLOOKUP(M4787,[1]ArchetypeScores!E:K,7,FALSE)</f>
        <v>0</v>
      </c>
      <c r="T4787" s="2" t="str">
        <f t="shared" si="76"/>
        <v>Not A&amp;R positive</v>
      </c>
    </row>
    <row r="4788" spans="1:20" x14ac:dyDescent="0.3">
      <c r="A4788" s="2" t="s">
        <v>12184</v>
      </c>
      <c r="B4788" s="3" t="s">
        <v>12712</v>
      </c>
      <c r="C4788" s="3" t="s">
        <v>12713</v>
      </c>
      <c r="D4788" s="4">
        <v>4.5999999999999999E-2</v>
      </c>
      <c r="E4788" s="5" t="s">
        <v>12187</v>
      </c>
      <c r="F4788" s="4">
        <v>4.6800000000000001E-3</v>
      </c>
      <c r="G4788" s="6">
        <v>49010</v>
      </c>
      <c r="H4788" s="3" t="s">
        <v>12201</v>
      </c>
      <c r="I4788" s="3" t="s">
        <v>12192</v>
      </c>
      <c r="J4788" s="3"/>
      <c r="K4788" s="5" t="s">
        <v>291</v>
      </c>
      <c r="L4788" s="5">
        <v>4</v>
      </c>
      <c r="M4788" s="5" t="s">
        <v>292</v>
      </c>
      <c r="N4788" s="5">
        <f>VLOOKUP(M4788,[1]ArchetypeScores!E:N,10,FALSE)</f>
        <v>1</v>
      </c>
      <c r="O4788" s="5">
        <f>VLOOKUP(M4788,[1]ArchetypeScores!E:O,11,FALSE)</f>
        <v>0</v>
      </c>
      <c r="P4788" s="5">
        <f>VLOOKUP(M4788,[1]ArchetypeScores!E:P,12,FALSE)</f>
        <v>0</v>
      </c>
      <c r="Q4788" s="2" t="str">
        <f>VLOOKUP(M4788,[1]ArchetypeScores!E:W,19,FALSE)</f>
        <v>Education and training</v>
      </c>
      <c r="R4788" s="2">
        <f>VLOOKUP(M4788,[1]ArchetypeScores!E:I,5,FALSE)</f>
        <v>0</v>
      </c>
      <c r="S4788" s="2">
        <f>VLOOKUP(M4788,[1]ArchetypeScores!E:K,7,FALSE)</f>
        <v>0</v>
      </c>
      <c r="T4788" s="2" t="str">
        <f t="shared" si="76"/>
        <v>Not A&amp;R positive</v>
      </c>
    </row>
    <row r="4789" spans="1:20" x14ac:dyDescent="0.3">
      <c r="A4789" s="2" t="s">
        <v>12184</v>
      </c>
      <c r="B4789" s="3" t="s">
        <v>12714</v>
      </c>
      <c r="C4789" s="3" t="s">
        <v>12715</v>
      </c>
      <c r="D4789" s="4">
        <v>1</v>
      </c>
      <c r="E4789" s="5" t="s">
        <v>12187</v>
      </c>
      <c r="F4789" s="4">
        <v>0.10181999999999999</v>
      </c>
      <c r="G4789" s="6">
        <v>49020</v>
      </c>
      <c r="H4789" s="3" t="s">
        <v>12716</v>
      </c>
      <c r="I4789" s="3" t="s">
        <v>12192</v>
      </c>
      <c r="J4789" s="3"/>
      <c r="K4789" s="5" t="s">
        <v>38</v>
      </c>
      <c r="L4789" s="5">
        <v>13</v>
      </c>
      <c r="M4789" s="5" t="s">
        <v>39</v>
      </c>
      <c r="N4789" s="5">
        <f>VLOOKUP(M4789,[1]ArchetypeScores!E:N,10,FALSE)</f>
        <v>0</v>
      </c>
      <c r="O4789" s="5">
        <f>VLOOKUP(M4789,[1]ArchetypeScores!E:O,11,FALSE)</f>
        <v>-2</v>
      </c>
      <c r="P4789" s="5">
        <f>VLOOKUP(M4789,[1]ArchetypeScores!E:P,12,FALSE)</f>
        <v>0</v>
      </c>
      <c r="Q4789" s="2" t="str">
        <f>VLOOKUP(M4789,[1]ArchetypeScores!E:W,19,FALSE)</f>
        <v>Industrials - transportation</v>
      </c>
      <c r="R4789" s="2">
        <f>VLOOKUP(M4789,[1]ArchetypeScores!E:I,5,FALSE)</f>
        <v>0</v>
      </c>
      <c r="S4789" s="2">
        <f>VLOOKUP(M4789,[1]ArchetypeScores!E:K,7,FALSE)</f>
        <v>0</v>
      </c>
      <c r="T4789" s="2" t="str">
        <f t="shared" si="76"/>
        <v>Not A&amp;R positive</v>
      </c>
    </row>
    <row r="4790" spans="1:20" x14ac:dyDescent="0.3">
      <c r="A4790" s="2" t="s">
        <v>12184</v>
      </c>
      <c r="B4790" s="3" t="s">
        <v>12717</v>
      </c>
      <c r="C4790" s="3" t="s">
        <v>12718</v>
      </c>
      <c r="D4790" s="4">
        <v>0.55000000000000004</v>
      </c>
      <c r="E4790" s="5" t="s">
        <v>12187</v>
      </c>
      <c r="F4790" s="4">
        <v>5.1860000000000003E-2</v>
      </c>
      <c r="G4790" s="6">
        <v>49088</v>
      </c>
      <c r="H4790" s="3" t="s">
        <v>12212</v>
      </c>
      <c r="I4790" s="3" t="s">
        <v>12232</v>
      </c>
      <c r="J4790" s="3"/>
      <c r="K4790" s="5" t="s">
        <v>38</v>
      </c>
      <c r="L4790" s="5">
        <v>13</v>
      </c>
      <c r="M4790" s="5" t="s">
        <v>39</v>
      </c>
      <c r="N4790" s="5">
        <f>VLOOKUP(M4790,[1]ArchetypeScores!E:N,10,FALSE)</f>
        <v>0</v>
      </c>
      <c r="O4790" s="5">
        <f>VLOOKUP(M4790,[1]ArchetypeScores!E:O,11,FALSE)</f>
        <v>-2</v>
      </c>
      <c r="P4790" s="5">
        <f>VLOOKUP(M4790,[1]ArchetypeScores!E:P,12,FALSE)</f>
        <v>0</v>
      </c>
      <c r="Q4790" s="2" t="str">
        <f>VLOOKUP(M4790,[1]ArchetypeScores!E:W,19,FALSE)</f>
        <v>Industrials - transportation</v>
      </c>
      <c r="R4790" s="2">
        <f>VLOOKUP(M4790,[1]ArchetypeScores!E:I,5,FALSE)</f>
        <v>0</v>
      </c>
      <c r="S4790" s="2">
        <f>VLOOKUP(M4790,[1]ArchetypeScores!E:K,7,FALSE)</f>
        <v>0</v>
      </c>
      <c r="T4790" s="2" t="str">
        <f t="shared" si="76"/>
        <v>Not A&amp;R positive</v>
      </c>
    </row>
    <row r="4791" spans="1:20" x14ac:dyDescent="0.3">
      <c r="A4791" s="2" t="s">
        <v>12184</v>
      </c>
      <c r="B4791" s="3" t="s">
        <v>12719</v>
      </c>
      <c r="C4791" s="3" t="s">
        <v>12720</v>
      </c>
      <c r="D4791" s="4">
        <v>0.02</v>
      </c>
      <c r="E4791" s="5" t="s">
        <v>12187</v>
      </c>
      <c r="F4791" s="4">
        <v>1.89E-3</v>
      </c>
      <c r="G4791" s="6">
        <v>49093</v>
      </c>
      <c r="H4791" s="3" t="s">
        <v>12212</v>
      </c>
      <c r="I4791" s="3" t="s">
        <v>12232</v>
      </c>
      <c r="J4791" s="3"/>
      <c r="K4791" s="5" t="s">
        <v>291</v>
      </c>
      <c r="L4791" s="5">
        <v>4</v>
      </c>
      <c r="M4791" s="5" t="s">
        <v>292</v>
      </c>
      <c r="N4791" s="5">
        <f>VLOOKUP(M4791,[1]ArchetypeScores!E:N,10,FALSE)</f>
        <v>1</v>
      </c>
      <c r="O4791" s="5">
        <f>VLOOKUP(M4791,[1]ArchetypeScores!E:O,11,FALSE)</f>
        <v>0</v>
      </c>
      <c r="P4791" s="5">
        <f>VLOOKUP(M4791,[1]ArchetypeScores!E:P,12,FALSE)</f>
        <v>0</v>
      </c>
      <c r="Q4791" s="2" t="str">
        <f>VLOOKUP(M4791,[1]ArchetypeScores!E:W,19,FALSE)</f>
        <v>Education and training</v>
      </c>
      <c r="R4791" s="2">
        <f>VLOOKUP(M4791,[1]ArchetypeScores!E:I,5,FALSE)</f>
        <v>0</v>
      </c>
      <c r="S4791" s="2">
        <f>VLOOKUP(M4791,[1]ArchetypeScores!E:K,7,FALSE)</f>
        <v>0</v>
      </c>
      <c r="T4791" s="2" t="str">
        <f t="shared" si="76"/>
        <v>Not A&amp;R positive</v>
      </c>
    </row>
    <row r="4792" spans="1:20" x14ac:dyDescent="0.3">
      <c r="A4792" s="2" t="s">
        <v>12184</v>
      </c>
      <c r="B4792" s="3" t="s">
        <v>12721</v>
      </c>
      <c r="C4792" s="3" t="s">
        <v>12722</v>
      </c>
      <c r="D4792" s="4">
        <v>0.1</v>
      </c>
      <c r="E4792" s="5" t="s">
        <v>12187</v>
      </c>
      <c r="F4792" s="4">
        <v>9.5300000000000003E-3</v>
      </c>
      <c r="G4792" s="6">
        <v>49112</v>
      </c>
      <c r="H4792" s="3" t="s">
        <v>12723</v>
      </c>
      <c r="I4792" s="3" t="s">
        <v>12232</v>
      </c>
      <c r="J4792" s="3"/>
      <c r="K4792" s="5" t="s">
        <v>38</v>
      </c>
      <c r="L4792" s="5">
        <v>21</v>
      </c>
      <c r="M4792" s="5" t="s">
        <v>302</v>
      </c>
      <c r="N4792" s="5">
        <f>VLOOKUP(M4792,[1]ArchetypeScores!E:N,10,FALSE)</f>
        <v>0</v>
      </c>
      <c r="O4792" s="5">
        <f>VLOOKUP(M4792,[1]ArchetypeScores!E:O,11,FALSE)</f>
        <v>-1</v>
      </c>
      <c r="P4792" s="5">
        <f>VLOOKUP(M4792,[1]ArchetypeScores!E:P,12,FALSE)</f>
        <v>0</v>
      </c>
      <c r="Q4792" s="2" t="str">
        <f>VLOOKUP(M4792,[1]ArchetypeScores!E:W,19,FALSE)</f>
        <v>Consumer (including agriculture and tourism)</v>
      </c>
      <c r="R4792" s="2">
        <f>VLOOKUP(M4792,[1]ArchetypeScores!E:I,5,FALSE)</f>
        <v>0</v>
      </c>
      <c r="S4792" s="2">
        <f>VLOOKUP(M4792,[1]ArchetypeScores!E:K,7,FALSE)</f>
        <v>0</v>
      </c>
      <c r="T4792" s="2" t="str">
        <f t="shared" si="76"/>
        <v>Not A&amp;R positive</v>
      </c>
    </row>
    <row r="4793" spans="1:20" x14ac:dyDescent="0.3">
      <c r="A4793" s="2" t="s">
        <v>12184</v>
      </c>
      <c r="B4793" s="3" t="s">
        <v>12724</v>
      </c>
      <c r="C4793" s="3" t="s">
        <v>12725</v>
      </c>
      <c r="D4793" s="4">
        <v>0.06</v>
      </c>
      <c r="E4793" s="5" t="s">
        <v>12187</v>
      </c>
      <c r="F4793" s="4">
        <v>5.7200000000000003E-3</v>
      </c>
      <c r="G4793" s="6">
        <v>49113</v>
      </c>
      <c r="H4793" s="3" t="s">
        <v>12726</v>
      </c>
      <c r="I4793" s="3" t="s">
        <v>12232</v>
      </c>
      <c r="J4793" s="3"/>
      <c r="K4793" s="5" t="s">
        <v>142</v>
      </c>
      <c r="L4793" s="5">
        <v>2</v>
      </c>
      <c r="M4793" s="5" t="s">
        <v>250</v>
      </c>
      <c r="N4793" s="5">
        <f>VLOOKUP(M4793,[1]ArchetypeScores!E:N,10,FALSE)</f>
        <v>1</v>
      </c>
      <c r="O4793" s="5">
        <f>VLOOKUP(M4793,[1]ArchetypeScores!E:O,11,FALSE)</f>
        <v>1</v>
      </c>
      <c r="P4793" s="5">
        <f>VLOOKUP(M4793,[1]ArchetypeScores!E:P,12,FALSE)</f>
        <v>2</v>
      </c>
      <c r="Q4793" s="2" t="str">
        <f>VLOOKUP(M4793,[1]ArchetypeScores!E:W,19,FALSE)</f>
        <v>Materials (including forestry and nature)</v>
      </c>
      <c r="R4793" s="2">
        <f>VLOOKUP(M4793,[1]ArchetypeScores!E:I,5,FALSE)</f>
        <v>1</v>
      </c>
      <c r="S4793" s="2">
        <f>VLOOKUP(M4793,[1]ArchetypeScores!E:K,7,FALSE)</f>
        <v>1</v>
      </c>
      <c r="T4793" s="2" t="str">
        <f t="shared" si="76"/>
        <v>Both</v>
      </c>
    </row>
    <row r="4794" spans="1:20" x14ac:dyDescent="0.3">
      <c r="A4794" s="2" t="s">
        <v>12184</v>
      </c>
      <c r="B4794" s="3" t="s">
        <v>12727</v>
      </c>
      <c r="C4794" s="3" t="s">
        <v>12728</v>
      </c>
      <c r="D4794" s="4"/>
      <c r="E4794" s="5" t="s">
        <v>12187</v>
      </c>
      <c r="F4794" s="4">
        <v>0</v>
      </c>
      <c r="G4794" s="6">
        <v>49040</v>
      </c>
      <c r="H4794" s="3" t="s">
        <v>12303</v>
      </c>
      <c r="I4794" s="3"/>
      <c r="J4794" s="3"/>
      <c r="K4794" s="5" t="s">
        <v>118</v>
      </c>
      <c r="L4794" s="5">
        <v>3</v>
      </c>
      <c r="M4794" s="5" t="s">
        <v>168</v>
      </c>
      <c r="N4794" s="5">
        <f>VLOOKUP(M4794,[1]ArchetypeScores!E:N,10,FALSE)</f>
        <v>0</v>
      </c>
      <c r="O4794" s="5">
        <f>VLOOKUP(M4794,[1]ArchetypeScores!E:O,11,FALSE)</f>
        <v>-1</v>
      </c>
      <c r="P4794" s="5">
        <f>VLOOKUP(M4794,[1]ArchetypeScores!E:P,12,FALSE)</f>
        <v>0</v>
      </c>
      <c r="Q4794" s="2" t="str">
        <f>VLOOKUP(M4794,[1]ArchetypeScores!E:W,19,FALSE)</f>
        <v>Untargeted</v>
      </c>
      <c r="R4794" s="2">
        <f>VLOOKUP(M4794,[1]ArchetypeScores!E:I,5,FALSE)</f>
        <v>0</v>
      </c>
      <c r="S4794" s="2">
        <f>VLOOKUP(M4794,[1]ArchetypeScores!E:K,7,FALSE)</f>
        <v>0</v>
      </c>
      <c r="T4794" s="2" t="str">
        <f t="shared" si="76"/>
        <v>Not A&amp;R positive</v>
      </c>
    </row>
    <row r="4795" spans="1:20" x14ac:dyDescent="0.3">
      <c r="A4795" s="2" t="s">
        <v>12184</v>
      </c>
      <c r="B4795" s="3" t="s">
        <v>12729</v>
      </c>
      <c r="C4795" s="3" t="s">
        <v>12730</v>
      </c>
      <c r="D4795" s="4">
        <v>5.0000000000000001E-3</v>
      </c>
      <c r="E4795" s="5" t="s">
        <v>12187</v>
      </c>
      <c r="F4795" s="4">
        <v>4.8000000000000001E-4</v>
      </c>
      <c r="G4795" s="6">
        <v>49099</v>
      </c>
      <c r="H4795" s="3" t="s">
        <v>12731</v>
      </c>
      <c r="I4795" s="3" t="s">
        <v>12232</v>
      </c>
      <c r="J4795" s="3"/>
      <c r="K4795" s="5" t="s">
        <v>118</v>
      </c>
      <c r="L4795" s="5">
        <v>3</v>
      </c>
      <c r="M4795" s="5" t="s">
        <v>168</v>
      </c>
      <c r="N4795" s="5">
        <f>VLOOKUP(M4795,[1]ArchetypeScores!E:N,10,FALSE)</f>
        <v>0</v>
      </c>
      <c r="O4795" s="5">
        <f>VLOOKUP(M4795,[1]ArchetypeScores!E:O,11,FALSE)</f>
        <v>-1</v>
      </c>
      <c r="P4795" s="5">
        <f>VLOOKUP(M4795,[1]ArchetypeScores!E:P,12,FALSE)</f>
        <v>0</v>
      </c>
      <c r="Q4795" s="2" t="str">
        <f>VLOOKUP(M4795,[1]ArchetypeScores!E:W,19,FALSE)</f>
        <v>Untargeted</v>
      </c>
      <c r="R4795" s="2">
        <f>VLOOKUP(M4795,[1]ArchetypeScores!E:I,5,FALSE)</f>
        <v>0</v>
      </c>
      <c r="S4795" s="2">
        <f>VLOOKUP(M4795,[1]ArchetypeScores!E:K,7,FALSE)</f>
        <v>0</v>
      </c>
      <c r="T4795" s="2" t="str">
        <f t="shared" si="76"/>
        <v>Not A&amp;R positive</v>
      </c>
    </row>
    <row r="4796" spans="1:20" x14ac:dyDescent="0.3">
      <c r="A4796" s="2" t="s">
        <v>12184</v>
      </c>
      <c r="B4796" s="3" t="s">
        <v>11004</v>
      </c>
      <c r="C4796" s="3" t="s">
        <v>12732</v>
      </c>
      <c r="D4796" s="4">
        <v>0.5</v>
      </c>
      <c r="E4796" s="5" t="s">
        <v>12187</v>
      </c>
      <c r="F4796" s="4">
        <v>5.348E-2</v>
      </c>
      <c r="G4796" s="6">
        <v>48934</v>
      </c>
      <c r="H4796" s="3" t="s">
        <v>12377</v>
      </c>
      <c r="I4796" s="3"/>
      <c r="J4796" s="3"/>
      <c r="K4796" s="5" t="s">
        <v>61</v>
      </c>
      <c r="L4796" s="5">
        <v>5</v>
      </c>
      <c r="M4796" s="5" t="s">
        <v>62</v>
      </c>
      <c r="N4796" s="5">
        <f>VLOOKUP(M4796,[1]ArchetypeScores!E:N,10,FALSE)</f>
        <v>0</v>
      </c>
      <c r="O4796" s="5">
        <f>VLOOKUP(M4796,[1]ArchetypeScores!E:O,11,FALSE)</f>
        <v>-1</v>
      </c>
      <c r="P4796" s="5">
        <f>VLOOKUP(M4796,[1]ArchetypeScores!E:P,12,FALSE)</f>
        <v>0</v>
      </c>
      <c r="Q4796" s="2" t="str">
        <f>VLOOKUP(M4796,[1]ArchetypeScores!E:W,19,FALSE)</f>
        <v>Health care</v>
      </c>
      <c r="R4796" s="2">
        <f>VLOOKUP(M4796,[1]ArchetypeScores!E:I,5,FALSE)</f>
        <v>0</v>
      </c>
      <c r="S4796" s="2">
        <f>VLOOKUP(M4796,[1]ArchetypeScores!E:K,7,FALSE)</f>
        <v>0</v>
      </c>
      <c r="T4796" s="2" t="str">
        <f t="shared" si="76"/>
        <v>Not A&amp;R positive</v>
      </c>
    </row>
    <row r="4797" spans="1:20" x14ac:dyDescent="0.3">
      <c r="A4797" s="2" t="s">
        <v>12184</v>
      </c>
      <c r="B4797" s="3" t="s">
        <v>1475</v>
      </c>
      <c r="C4797" s="3" t="s">
        <v>12733</v>
      </c>
      <c r="D4797" s="4"/>
      <c r="E4797" s="5" t="s">
        <v>12187</v>
      </c>
      <c r="F4797" s="4">
        <v>0</v>
      </c>
      <c r="G4797" s="6">
        <v>49128</v>
      </c>
      <c r="H4797" s="3" t="s">
        <v>12418</v>
      </c>
      <c r="I4797" s="3"/>
      <c r="J4797" s="3"/>
      <c r="K4797" s="5" t="s">
        <v>53</v>
      </c>
      <c r="L4797" s="5">
        <v>1</v>
      </c>
      <c r="M4797" s="5" t="s">
        <v>54</v>
      </c>
      <c r="N4797" s="5">
        <f>VLOOKUP(M4797,[1]ArchetypeScores!E:N,10,FALSE)</f>
        <v>0</v>
      </c>
      <c r="O4797" s="5">
        <f>VLOOKUP(M4797,[1]ArchetypeScores!E:O,11,FALSE)</f>
        <v>-1</v>
      </c>
      <c r="P4797" s="5">
        <f>VLOOKUP(M4797,[1]ArchetypeScores!E:P,12,FALSE)</f>
        <v>0</v>
      </c>
      <c r="Q4797" s="2" t="str">
        <f>VLOOKUP(M4797,[1]ArchetypeScores!E:W,19,FALSE)</f>
        <v>Untargeted</v>
      </c>
      <c r="R4797" s="2">
        <f>VLOOKUP(M4797,[1]ArchetypeScores!E:I,5,FALSE)</f>
        <v>0</v>
      </c>
      <c r="S4797" s="2">
        <f>VLOOKUP(M4797,[1]ArchetypeScores!E:K,7,FALSE)</f>
        <v>0</v>
      </c>
      <c r="T4797" s="2" t="str">
        <f t="shared" si="76"/>
        <v>Not A&amp;R positive</v>
      </c>
    </row>
    <row r="4798" spans="1:20" x14ac:dyDescent="0.3">
      <c r="A4798" s="2" t="s">
        <v>12184</v>
      </c>
      <c r="B4798" s="3" t="s">
        <v>12734</v>
      </c>
      <c r="C4798" s="3" t="s">
        <v>12735</v>
      </c>
      <c r="D4798" s="4">
        <v>8.0000000000000002E-3</v>
      </c>
      <c r="E4798" s="5" t="s">
        <v>12187</v>
      </c>
      <c r="F4798" s="4">
        <v>7.6000000000000004E-4</v>
      </c>
      <c r="G4798" s="6">
        <v>49013</v>
      </c>
      <c r="H4798" s="3" t="s">
        <v>12201</v>
      </c>
      <c r="I4798" s="3" t="s">
        <v>12192</v>
      </c>
      <c r="J4798" s="3"/>
      <c r="K4798" s="5" t="s">
        <v>291</v>
      </c>
      <c r="L4798" s="5">
        <v>4</v>
      </c>
      <c r="M4798" s="5" t="s">
        <v>292</v>
      </c>
      <c r="N4798" s="5">
        <f>VLOOKUP(M4798,[1]ArchetypeScores!E:N,10,FALSE)</f>
        <v>1</v>
      </c>
      <c r="O4798" s="5">
        <f>VLOOKUP(M4798,[1]ArchetypeScores!E:O,11,FALSE)</f>
        <v>0</v>
      </c>
      <c r="P4798" s="5">
        <f>VLOOKUP(M4798,[1]ArchetypeScores!E:P,12,FALSE)</f>
        <v>0</v>
      </c>
      <c r="Q4798" s="2" t="str">
        <f>VLOOKUP(M4798,[1]ArchetypeScores!E:W,19,FALSE)</f>
        <v>Education and training</v>
      </c>
      <c r="R4798" s="2">
        <f>VLOOKUP(M4798,[1]ArchetypeScores!E:I,5,FALSE)</f>
        <v>0</v>
      </c>
      <c r="S4798" s="2">
        <f>VLOOKUP(M4798,[1]ArchetypeScores!E:K,7,FALSE)</f>
        <v>0</v>
      </c>
      <c r="T4798" s="2" t="str">
        <f t="shared" si="76"/>
        <v>Not A&amp;R positive</v>
      </c>
    </row>
    <row r="4799" spans="1:20" x14ac:dyDescent="0.3">
      <c r="A4799" s="2" t="s">
        <v>12184</v>
      </c>
      <c r="B4799" s="3" t="s">
        <v>12736</v>
      </c>
      <c r="C4799" s="3" t="s">
        <v>12737</v>
      </c>
      <c r="D4799" s="4">
        <v>7.0000000000000001E-3</v>
      </c>
      <c r="E4799" s="5" t="s">
        <v>12187</v>
      </c>
      <c r="F4799" s="4">
        <v>6.2E-4</v>
      </c>
      <c r="G4799" s="6">
        <v>49079</v>
      </c>
      <c r="H4799" s="3" t="s">
        <v>12258</v>
      </c>
      <c r="I4799" s="3" t="s">
        <v>12213</v>
      </c>
      <c r="J4799" s="3"/>
      <c r="K4799" s="5" t="s">
        <v>163</v>
      </c>
      <c r="L4799" s="5">
        <v>4</v>
      </c>
      <c r="M4799" s="5" t="s">
        <v>1448</v>
      </c>
      <c r="N4799" s="5">
        <f>VLOOKUP(M4799,[1]ArchetypeScores!E:N,10,FALSE)</f>
        <v>0</v>
      </c>
      <c r="O4799" s="5">
        <f>VLOOKUP(M4799,[1]ArchetypeScores!E:O,11,FALSE)</f>
        <v>0</v>
      </c>
      <c r="P4799" s="5">
        <f>VLOOKUP(M4799,[1]ArchetypeScores!E:P,12,FALSE)</f>
        <v>0</v>
      </c>
      <c r="Q4799" s="2" t="str">
        <f>VLOOKUP(M4799,[1]ArchetypeScores!E:W,19,FALSE)</f>
        <v>Other sector</v>
      </c>
      <c r="R4799" s="2">
        <f>VLOOKUP(M4799,[1]ArchetypeScores!E:I,5,FALSE)</f>
        <v>0</v>
      </c>
      <c r="S4799" s="2">
        <f>VLOOKUP(M4799,[1]ArchetypeScores!E:K,7,FALSE)</f>
        <v>0</v>
      </c>
      <c r="T4799" s="2" t="str">
        <f t="shared" si="76"/>
        <v>Not A&amp;R positive</v>
      </c>
    </row>
    <row r="4800" spans="1:20" x14ac:dyDescent="0.3">
      <c r="A4800" s="2" t="s">
        <v>12184</v>
      </c>
      <c r="B4800" s="3" t="s">
        <v>12738</v>
      </c>
      <c r="C4800" s="3" t="s">
        <v>12739</v>
      </c>
      <c r="D4800" s="4">
        <v>4</v>
      </c>
      <c r="E4800" s="5" t="s">
        <v>12187</v>
      </c>
      <c r="F4800" s="4">
        <v>0.40895999999999999</v>
      </c>
      <c r="G4800" s="6">
        <v>49030</v>
      </c>
      <c r="H4800" s="3" t="s">
        <v>12740</v>
      </c>
      <c r="I4800" s="3" t="s">
        <v>12741</v>
      </c>
      <c r="J4800" s="3" t="s">
        <v>12742</v>
      </c>
      <c r="K4800" s="5" t="s">
        <v>67</v>
      </c>
      <c r="L4800" s="5">
        <v>1</v>
      </c>
      <c r="M4800" s="5" t="s">
        <v>265</v>
      </c>
      <c r="N4800" s="5">
        <f>VLOOKUP(M4800,[1]ArchetypeScores!E:N,10,FALSE)</f>
        <v>0</v>
      </c>
      <c r="O4800" s="5">
        <f>VLOOKUP(M4800,[1]ArchetypeScores!E:O,11,FALSE)</f>
        <v>-1</v>
      </c>
      <c r="P4800" s="5">
        <f>VLOOKUP(M4800,[1]ArchetypeScores!E:P,12,FALSE)</f>
        <v>0</v>
      </c>
      <c r="Q4800" s="2" t="str">
        <f>VLOOKUP(M4800,[1]ArchetypeScores!E:W,19,FALSE)</f>
        <v>Untargeted</v>
      </c>
      <c r="R4800" s="2">
        <f>VLOOKUP(M4800,[1]ArchetypeScores!E:I,5,FALSE)</f>
        <v>0</v>
      </c>
      <c r="S4800" s="2">
        <f>VLOOKUP(M4800,[1]ArchetypeScores!E:K,7,FALSE)</f>
        <v>0</v>
      </c>
      <c r="T4800" s="2" t="str">
        <f t="shared" si="76"/>
        <v>Not A&amp;R positive</v>
      </c>
    </row>
    <row r="4801" spans="1:20" x14ac:dyDescent="0.3">
      <c r="A4801" s="2" t="s">
        <v>12743</v>
      </c>
      <c r="B4801" s="3" t="s">
        <v>12744</v>
      </c>
      <c r="C4801" s="3" t="s">
        <v>12745</v>
      </c>
      <c r="D4801" s="4">
        <v>50</v>
      </c>
      <c r="E4801" s="5" t="s">
        <v>12746</v>
      </c>
      <c r="F4801" s="4">
        <v>0.31168000000000001</v>
      </c>
      <c r="G4801" s="6">
        <v>49199</v>
      </c>
      <c r="H4801" s="3" t="s">
        <v>12747</v>
      </c>
      <c r="I4801" s="3" t="s">
        <v>12748</v>
      </c>
      <c r="J4801" s="3" t="s">
        <v>12749</v>
      </c>
      <c r="K4801" s="5" t="s">
        <v>57</v>
      </c>
      <c r="L4801" s="5">
        <v>29</v>
      </c>
      <c r="M4801" s="5" t="s">
        <v>58</v>
      </c>
      <c r="N4801" s="5">
        <f>VLOOKUP(M4801,[1]ArchetypeScores!E:N,10,FALSE)</f>
        <v>0</v>
      </c>
      <c r="O4801" s="5">
        <f>VLOOKUP(M4801,[1]ArchetypeScores!E:O,11,FALSE)</f>
        <v>-1</v>
      </c>
      <c r="P4801" s="5">
        <f>VLOOKUP(M4801,[1]ArchetypeScores!E:P,12,FALSE)</f>
        <v>0</v>
      </c>
      <c r="Q4801" s="2" t="str">
        <f>VLOOKUP(M4801,[1]ArchetypeScores!E:W,19,FALSE)</f>
        <v>Untargeted</v>
      </c>
      <c r="R4801" s="2">
        <f>VLOOKUP(M4801,[1]ArchetypeScores!E:I,5,FALSE)</f>
        <v>0</v>
      </c>
      <c r="S4801" s="2">
        <f>VLOOKUP(M4801,[1]ArchetypeScores!E:K,7,FALSE)</f>
        <v>0</v>
      </c>
      <c r="T4801" s="2" t="str">
        <f t="shared" si="76"/>
        <v>Not A&amp;R positive</v>
      </c>
    </row>
    <row r="4802" spans="1:20" x14ac:dyDescent="0.3">
      <c r="A4802" s="2" t="s">
        <v>12743</v>
      </c>
      <c r="B4802" s="3" t="s">
        <v>12750</v>
      </c>
      <c r="C4802" s="3" t="s">
        <v>12751</v>
      </c>
      <c r="D4802" s="4">
        <v>30</v>
      </c>
      <c r="E4802" s="5" t="s">
        <v>12746</v>
      </c>
      <c r="F4802" s="4">
        <v>0.18534</v>
      </c>
      <c r="G4802" s="6">
        <v>49179</v>
      </c>
      <c r="H4802" s="3" t="s">
        <v>12752</v>
      </c>
      <c r="I4802" s="3"/>
      <c r="J4802" s="3"/>
      <c r="K4802" s="5" t="s">
        <v>94</v>
      </c>
      <c r="L4802" s="5">
        <v>1</v>
      </c>
      <c r="M4802" s="5" t="s">
        <v>95</v>
      </c>
      <c r="N4802" s="5">
        <f>VLOOKUP(M4802,[1]ArchetypeScores!E:N,10,FALSE)</f>
        <v>1</v>
      </c>
      <c r="O4802" s="5">
        <f>VLOOKUP(M4802,[1]ArchetypeScores!E:O,11,FALSE)</f>
        <v>-1</v>
      </c>
      <c r="P4802" s="5">
        <f>VLOOKUP(M4802,[1]ArchetypeScores!E:P,12,FALSE)</f>
        <v>0</v>
      </c>
      <c r="Q4802" s="2" t="str">
        <f>VLOOKUP(M4802,[1]ArchetypeScores!E:W,19,FALSE)</f>
        <v>Consumer (including agriculture and tourism)</v>
      </c>
      <c r="R4802" s="2">
        <f>VLOOKUP(M4802,[1]ArchetypeScores!E:I,5,FALSE)</f>
        <v>0</v>
      </c>
      <c r="S4802" s="2">
        <f>VLOOKUP(M4802,[1]ArchetypeScores!E:K,7,FALSE)</f>
        <v>0</v>
      </c>
      <c r="T4802" s="2" t="str">
        <f t="shared" ref="T4802:T4865" si="77">IF(AND(R4802=1,S4802=1),"Both",IF(AND(R4802=1,S4802=0),"Direct only",IF(AND(R4802=0,S4802=1),"Indirect only","Not A&amp;R positive")))</f>
        <v>Not A&amp;R positive</v>
      </c>
    </row>
    <row r="4803" spans="1:20" x14ac:dyDescent="0.3">
      <c r="A4803" s="2" t="s">
        <v>12743</v>
      </c>
      <c r="B4803" s="7" t="s">
        <v>12753</v>
      </c>
      <c r="C4803" s="3" t="s">
        <v>12754</v>
      </c>
      <c r="D4803" s="4">
        <v>50</v>
      </c>
      <c r="E4803" s="5" t="s">
        <v>12746</v>
      </c>
      <c r="F4803" s="4">
        <v>0.31168000000000001</v>
      </c>
      <c r="G4803" s="6">
        <v>49200</v>
      </c>
      <c r="H4803" s="3" t="s">
        <v>12747</v>
      </c>
      <c r="I4803" s="3" t="s">
        <v>12748</v>
      </c>
      <c r="J4803" s="3" t="s">
        <v>12755</v>
      </c>
      <c r="K4803" s="5" t="s">
        <v>38</v>
      </c>
      <c r="L4803" s="5">
        <v>1</v>
      </c>
      <c r="M4803" s="5" t="s">
        <v>43</v>
      </c>
      <c r="N4803" s="5">
        <f>VLOOKUP(M4803,[1]ArchetypeScores!E:N,10,FALSE)</f>
        <v>0</v>
      </c>
      <c r="O4803" s="5">
        <f>VLOOKUP(M4803,[1]ArchetypeScores!E:O,11,FALSE)</f>
        <v>-1</v>
      </c>
      <c r="P4803" s="5">
        <f>VLOOKUP(M4803,[1]ArchetypeScores!E:P,12,FALSE)</f>
        <v>0</v>
      </c>
      <c r="Q4803" s="2" t="str">
        <f>VLOOKUP(M4803,[1]ArchetypeScores!E:W,19,FALSE)</f>
        <v>Consumer (including agriculture and tourism)</v>
      </c>
      <c r="R4803" s="2">
        <f>VLOOKUP(M4803,[1]ArchetypeScores!E:I,5,FALSE)</f>
        <v>0</v>
      </c>
      <c r="S4803" s="2">
        <f>VLOOKUP(M4803,[1]ArchetypeScores!E:K,7,FALSE)</f>
        <v>0</v>
      </c>
      <c r="T4803" s="2" t="str">
        <f t="shared" si="77"/>
        <v>Not A&amp;R positive</v>
      </c>
    </row>
    <row r="4804" spans="1:20" x14ac:dyDescent="0.3">
      <c r="A4804" s="2" t="s">
        <v>12743</v>
      </c>
      <c r="B4804" s="8" t="s">
        <v>10528</v>
      </c>
      <c r="C4804" s="3" t="s">
        <v>12756</v>
      </c>
      <c r="D4804" s="4">
        <v>56.6</v>
      </c>
      <c r="E4804" s="5" t="s">
        <v>12746</v>
      </c>
      <c r="F4804" s="4">
        <v>0.34795999999999999</v>
      </c>
      <c r="G4804" s="6">
        <v>49172</v>
      </c>
      <c r="H4804" s="3" t="s">
        <v>12752</v>
      </c>
      <c r="I4804" s="3"/>
      <c r="J4804" s="3"/>
      <c r="K4804" s="5" t="s">
        <v>57</v>
      </c>
      <c r="L4804" s="5">
        <v>1</v>
      </c>
      <c r="M4804" s="5" t="s">
        <v>123</v>
      </c>
      <c r="N4804" s="5">
        <f>VLOOKUP(M4804,[1]ArchetypeScores!E:N,10,FALSE)</f>
        <v>0</v>
      </c>
      <c r="O4804" s="5">
        <f>VLOOKUP(M4804,[1]ArchetypeScores!E:O,11,FALSE)</f>
        <v>-1</v>
      </c>
      <c r="P4804" s="5">
        <f>VLOOKUP(M4804,[1]ArchetypeScores!E:P,12,FALSE)</f>
        <v>0</v>
      </c>
      <c r="Q4804" s="2" t="str">
        <f>VLOOKUP(M4804,[1]ArchetypeScores!E:W,19,FALSE)</f>
        <v>Consumer (including agriculture and tourism)</v>
      </c>
      <c r="R4804" s="2">
        <f>VLOOKUP(M4804,[1]ArchetypeScores!E:I,5,FALSE)</f>
        <v>0</v>
      </c>
      <c r="S4804" s="2">
        <f>VLOOKUP(M4804,[1]ArchetypeScores!E:K,7,FALSE)</f>
        <v>0</v>
      </c>
      <c r="T4804" s="2" t="str">
        <f t="shared" si="77"/>
        <v>Not A&amp;R positive</v>
      </c>
    </row>
    <row r="4805" spans="1:20" x14ac:dyDescent="0.3">
      <c r="A4805" s="2" t="s">
        <v>12743</v>
      </c>
      <c r="B4805" s="3" t="s">
        <v>12757</v>
      </c>
      <c r="C4805" s="3" t="s">
        <v>12758</v>
      </c>
      <c r="D4805" s="4">
        <v>0.75</v>
      </c>
      <c r="E4805" s="5" t="s">
        <v>12746</v>
      </c>
      <c r="F4805" s="4">
        <v>4.4999999999999997E-3</v>
      </c>
      <c r="G4805" s="6">
        <v>49169</v>
      </c>
      <c r="H4805" s="3" t="s">
        <v>12759</v>
      </c>
      <c r="I4805" s="3" t="s">
        <v>12760</v>
      </c>
      <c r="J4805" s="3"/>
      <c r="K4805" s="5" t="s">
        <v>163</v>
      </c>
      <c r="L4805" s="5">
        <v>1</v>
      </c>
      <c r="M4805" s="5" t="s">
        <v>975</v>
      </c>
      <c r="N4805" s="5">
        <f>VLOOKUP(M4805,[1]ArchetypeScores!E:N,10,FALSE)</f>
        <v>0</v>
      </c>
      <c r="O4805" s="5">
        <f>VLOOKUP(M4805,[1]ArchetypeScores!E:O,11,FALSE)</f>
        <v>0</v>
      </c>
      <c r="P4805" s="5">
        <f>VLOOKUP(M4805,[1]ArchetypeScores!E:P,12,FALSE)</f>
        <v>0</v>
      </c>
      <c r="Q4805" s="2" t="str">
        <f>VLOOKUP(M4805,[1]ArchetypeScores!E:W,19,FALSE)</f>
        <v>Other sector</v>
      </c>
      <c r="R4805" s="2">
        <f>VLOOKUP(M4805,[1]ArchetypeScores!E:I,5,FALSE)</f>
        <v>0</v>
      </c>
      <c r="S4805" s="2">
        <f>VLOOKUP(M4805,[1]ArchetypeScores!E:K,7,FALSE)</f>
        <v>0</v>
      </c>
      <c r="T4805" s="2" t="str">
        <f t="shared" si="77"/>
        <v>Not A&amp;R positive</v>
      </c>
    </row>
    <row r="4806" spans="1:20" x14ac:dyDescent="0.3">
      <c r="A4806" s="2" t="s">
        <v>12743</v>
      </c>
      <c r="B4806" s="3" t="s">
        <v>12761</v>
      </c>
      <c r="C4806" s="3" t="s">
        <v>12762</v>
      </c>
      <c r="D4806" s="4">
        <v>72.900000000000006</v>
      </c>
      <c r="E4806" s="5" t="s">
        <v>12746</v>
      </c>
      <c r="F4806" s="4">
        <v>0.43440000000000001</v>
      </c>
      <c r="G4806" s="6">
        <v>49183</v>
      </c>
      <c r="H4806" s="3" t="s">
        <v>12763</v>
      </c>
      <c r="I4806" s="3"/>
      <c r="J4806" s="3"/>
      <c r="K4806" s="5" t="s">
        <v>118</v>
      </c>
      <c r="L4806" s="5">
        <v>3</v>
      </c>
      <c r="M4806" s="5" t="s">
        <v>168</v>
      </c>
      <c r="N4806" s="5">
        <f>VLOOKUP(M4806,[1]ArchetypeScores!E:N,10,FALSE)</f>
        <v>0</v>
      </c>
      <c r="O4806" s="5">
        <f>VLOOKUP(M4806,[1]ArchetypeScores!E:O,11,FALSE)</f>
        <v>-1</v>
      </c>
      <c r="P4806" s="5">
        <f>VLOOKUP(M4806,[1]ArchetypeScores!E:P,12,FALSE)</f>
        <v>0</v>
      </c>
      <c r="Q4806" s="2" t="str">
        <f>VLOOKUP(M4806,[1]ArchetypeScores!E:W,19,FALSE)</f>
        <v>Untargeted</v>
      </c>
      <c r="R4806" s="2">
        <f>VLOOKUP(M4806,[1]ArchetypeScores!E:I,5,FALSE)</f>
        <v>0</v>
      </c>
      <c r="S4806" s="2">
        <f>VLOOKUP(M4806,[1]ArchetypeScores!E:K,7,FALSE)</f>
        <v>0</v>
      </c>
      <c r="T4806" s="2" t="str">
        <f t="shared" si="77"/>
        <v>Not A&amp;R positive</v>
      </c>
    </row>
    <row r="4807" spans="1:20" x14ac:dyDescent="0.3">
      <c r="A4807" s="2" t="s">
        <v>12743</v>
      </c>
      <c r="B4807" s="3" t="s">
        <v>12764</v>
      </c>
      <c r="C4807" s="3" t="s">
        <v>12765</v>
      </c>
      <c r="D4807" s="4">
        <v>1.5</v>
      </c>
      <c r="E4807" s="5" t="s">
        <v>12746</v>
      </c>
      <c r="F4807" s="4">
        <v>8.9899999999999997E-3</v>
      </c>
      <c r="G4807" s="6">
        <v>49171</v>
      </c>
      <c r="H4807" s="3" t="s">
        <v>12766</v>
      </c>
      <c r="I4807" s="3" t="s">
        <v>12767</v>
      </c>
      <c r="J4807" s="3"/>
      <c r="K4807" s="5" t="s">
        <v>118</v>
      </c>
      <c r="L4807" s="5">
        <v>2</v>
      </c>
      <c r="M4807" s="5" t="s">
        <v>226</v>
      </c>
      <c r="N4807" s="5">
        <f>VLOOKUP(M4807,[1]ArchetypeScores!E:N,10,FALSE)</f>
        <v>0</v>
      </c>
      <c r="O4807" s="5">
        <f>VLOOKUP(M4807,[1]ArchetypeScores!E:O,11,FALSE)</f>
        <v>-1</v>
      </c>
      <c r="P4807" s="5">
        <f>VLOOKUP(M4807,[1]ArchetypeScores!E:P,12,FALSE)</f>
        <v>0</v>
      </c>
      <c r="Q4807" s="2" t="str">
        <f>VLOOKUP(M4807,[1]ArchetypeScores!E:W,19,FALSE)</f>
        <v>Untargeted</v>
      </c>
      <c r="R4807" s="2">
        <f>VLOOKUP(M4807,[1]ArchetypeScores!E:I,5,FALSE)</f>
        <v>0</v>
      </c>
      <c r="S4807" s="2">
        <f>VLOOKUP(M4807,[1]ArchetypeScores!E:K,7,FALSE)</f>
        <v>0</v>
      </c>
      <c r="T4807" s="2" t="str">
        <f t="shared" si="77"/>
        <v>Not A&amp;R positive</v>
      </c>
    </row>
    <row r="4808" spans="1:20" x14ac:dyDescent="0.3">
      <c r="A4808" s="2" t="s">
        <v>12743</v>
      </c>
      <c r="B4808" s="3" t="s">
        <v>12768</v>
      </c>
      <c r="C4808" s="3" t="s">
        <v>12769</v>
      </c>
      <c r="D4808" s="4">
        <v>1.5</v>
      </c>
      <c r="E4808" s="5" t="s">
        <v>12746</v>
      </c>
      <c r="F4808" s="4">
        <v>8.94E-3</v>
      </c>
      <c r="G4808" s="6">
        <v>49187</v>
      </c>
      <c r="H4808" s="3" t="s">
        <v>12770</v>
      </c>
      <c r="I4808" s="3" t="s">
        <v>12771</v>
      </c>
      <c r="J4808" s="3"/>
      <c r="K4808" s="5" t="s">
        <v>118</v>
      </c>
      <c r="L4808" s="5">
        <v>3</v>
      </c>
      <c r="M4808" s="5" t="s">
        <v>168</v>
      </c>
      <c r="N4808" s="5">
        <f>VLOOKUP(M4808,[1]ArchetypeScores!E:N,10,FALSE)</f>
        <v>0</v>
      </c>
      <c r="O4808" s="5">
        <f>VLOOKUP(M4808,[1]ArchetypeScores!E:O,11,FALSE)</f>
        <v>-1</v>
      </c>
      <c r="P4808" s="5">
        <f>VLOOKUP(M4808,[1]ArchetypeScores!E:P,12,FALSE)</f>
        <v>0</v>
      </c>
      <c r="Q4808" s="2" t="str">
        <f>VLOOKUP(M4808,[1]ArchetypeScores!E:W,19,FALSE)</f>
        <v>Untargeted</v>
      </c>
      <c r="R4808" s="2">
        <f>VLOOKUP(M4808,[1]ArchetypeScores!E:I,5,FALSE)</f>
        <v>0</v>
      </c>
      <c r="S4808" s="2">
        <f>VLOOKUP(M4808,[1]ArchetypeScores!E:K,7,FALSE)</f>
        <v>0</v>
      </c>
      <c r="T4808" s="2" t="str">
        <f t="shared" si="77"/>
        <v>Not A&amp;R positive</v>
      </c>
    </row>
    <row r="4809" spans="1:20" x14ac:dyDescent="0.3">
      <c r="A4809" s="2" t="s">
        <v>12743</v>
      </c>
      <c r="B4809" s="3" t="s">
        <v>12772</v>
      </c>
      <c r="C4809" s="3" t="s">
        <v>12773</v>
      </c>
      <c r="D4809" s="4">
        <v>144</v>
      </c>
      <c r="E4809" s="5" t="s">
        <v>12746</v>
      </c>
      <c r="F4809" s="4">
        <v>0.85807999999999995</v>
      </c>
      <c r="G4809" s="6">
        <v>49184</v>
      </c>
      <c r="H4809" s="3" t="s">
        <v>12763</v>
      </c>
      <c r="I4809" s="3"/>
      <c r="J4809" s="3"/>
      <c r="K4809" s="5" t="s">
        <v>118</v>
      </c>
      <c r="L4809" s="5">
        <v>1</v>
      </c>
      <c r="M4809" s="5" t="s">
        <v>275</v>
      </c>
      <c r="N4809" s="5">
        <f>VLOOKUP(M4809,[1]ArchetypeScores!E:N,10,FALSE)</f>
        <v>0</v>
      </c>
      <c r="O4809" s="5">
        <f>VLOOKUP(M4809,[1]ArchetypeScores!E:O,11,FALSE)</f>
        <v>-1</v>
      </c>
      <c r="P4809" s="5">
        <f>VLOOKUP(M4809,[1]ArchetypeScores!E:P,12,FALSE)</f>
        <v>0</v>
      </c>
      <c r="Q4809" s="2" t="str">
        <f>VLOOKUP(M4809,[1]ArchetypeScores!E:W,19,FALSE)</f>
        <v>Untargeted</v>
      </c>
      <c r="R4809" s="2">
        <f>VLOOKUP(M4809,[1]ArchetypeScores!E:I,5,FALSE)</f>
        <v>0</v>
      </c>
      <c r="S4809" s="2">
        <f>VLOOKUP(M4809,[1]ArchetypeScores!E:K,7,FALSE)</f>
        <v>0</v>
      </c>
      <c r="T4809" s="2" t="str">
        <f t="shared" si="77"/>
        <v>Not A&amp;R positive</v>
      </c>
    </row>
    <row r="4810" spans="1:20" x14ac:dyDescent="0.3">
      <c r="A4810" s="2" t="s">
        <v>12743</v>
      </c>
      <c r="B4810" s="3" t="s">
        <v>4652</v>
      </c>
      <c r="C4810" s="3" t="s">
        <v>12774</v>
      </c>
      <c r="D4810" s="4">
        <v>29.72</v>
      </c>
      <c r="E4810" s="5" t="s">
        <v>12746</v>
      </c>
      <c r="F4810" s="4">
        <v>0.17662</v>
      </c>
      <c r="G4810" s="6">
        <v>49167</v>
      </c>
      <c r="H4810" s="3" t="s">
        <v>12775</v>
      </c>
      <c r="I4810" s="3"/>
      <c r="J4810" s="3"/>
      <c r="K4810" s="5" t="s">
        <v>118</v>
      </c>
      <c r="L4810" s="5">
        <v>3</v>
      </c>
      <c r="M4810" s="5" t="s">
        <v>168</v>
      </c>
      <c r="N4810" s="5">
        <f>VLOOKUP(M4810,[1]ArchetypeScores!E:N,10,FALSE)</f>
        <v>0</v>
      </c>
      <c r="O4810" s="5">
        <f>VLOOKUP(M4810,[1]ArchetypeScores!E:O,11,FALSE)</f>
        <v>-1</v>
      </c>
      <c r="P4810" s="5">
        <f>VLOOKUP(M4810,[1]ArchetypeScores!E:P,12,FALSE)</f>
        <v>0</v>
      </c>
      <c r="Q4810" s="2" t="str">
        <f>VLOOKUP(M4810,[1]ArchetypeScores!E:W,19,FALSE)</f>
        <v>Untargeted</v>
      </c>
      <c r="R4810" s="2">
        <f>VLOOKUP(M4810,[1]ArchetypeScores!E:I,5,FALSE)</f>
        <v>0</v>
      </c>
      <c r="S4810" s="2">
        <f>VLOOKUP(M4810,[1]ArchetypeScores!E:K,7,FALSE)</f>
        <v>0</v>
      </c>
      <c r="T4810" s="2" t="str">
        <f t="shared" si="77"/>
        <v>Not A&amp;R positive</v>
      </c>
    </row>
    <row r="4811" spans="1:20" x14ac:dyDescent="0.3">
      <c r="A4811" s="2" t="s">
        <v>12743</v>
      </c>
      <c r="B4811" s="3" t="s">
        <v>12776</v>
      </c>
      <c r="C4811" s="3" t="s">
        <v>12777</v>
      </c>
      <c r="D4811" s="4">
        <v>200</v>
      </c>
      <c r="E4811" s="5" t="s">
        <v>12746</v>
      </c>
      <c r="F4811" s="4">
        <v>1.2467299999999999</v>
      </c>
      <c r="G4811" s="6">
        <v>49195</v>
      </c>
      <c r="H4811" s="3" t="s">
        <v>12747</v>
      </c>
      <c r="I4811" s="3" t="s">
        <v>12748</v>
      </c>
      <c r="J4811" s="3" t="s">
        <v>12778</v>
      </c>
      <c r="K4811" s="5" t="s">
        <v>118</v>
      </c>
      <c r="L4811" s="5">
        <v>2</v>
      </c>
      <c r="M4811" s="5" t="s">
        <v>226</v>
      </c>
      <c r="N4811" s="5">
        <f>VLOOKUP(M4811,[1]ArchetypeScores!E:N,10,FALSE)</f>
        <v>0</v>
      </c>
      <c r="O4811" s="5">
        <f>VLOOKUP(M4811,[1]ArchetypeScores!E:O,11,FALSE)</f>
        <v>-1</v>
      </c>
      <c r="P4811" s="5">
        <f>VLOOKUP(M4811,[1]ArchetypeScores!E:P,12,FALSE)</f>
        <v>0</v>
      </c>
      <c r="Q4811" s="2" t="str">
        <f>VLOOKUP(M4811,[1]ArchetypeScores!E:W,19,FALSE)</f>
        <v>Untargeted</v>
      </c>
      <c r="R4811" s="2">
        <f>VLOOKUP(M4811,[1]ArchetypeScores!E:I,5,FALSE)</f>
        <v>0</v>
      </c>
      <c r="S4811" s="2">
        <f>VLOOKUP(M4811,[1]ArchetypeScores!E:K,7,FALSE)</f>
        <v>0</v>
      </c>
      <c r="T4811" s="2" t="str">
        <f t="shared" si="77"/>
        <v>Not A&amp;R positive</v>
      </c>
    </row>
    <row r="4812" spans="1:20" x14ac:dyDescent="0.3">
      <c r="A4812" s="2" t="s">
        <v>12743</v>
      </c>
      <c r="B4812" s="3" t="s">
        <v>12779</v>
      </c>
      <c r="C4812" s="3" t="s">
        <v>12780</v>
      </c>
      <c r="D4812" s="4">
        <v>150</v>
      </c>
      <c r="E4812" s="5" t="s">
        <v>12746</v>
      </c>
      <c r="F4812" s="4">
        <v>0.93505000000000005</v>
      </c>
      <c r="G4812" s="6">
        <v>49193</v>
      </c>
      <c r="H4812" s="3" t="s">
        <v>12747</v>
      </c>
      <c r="I4812" s="3" t="s">
        <v>12748</v>
      </c>
      <c r="J4812" s="3" t="s">
        <v>12781</v>
      </c>
      <c r="K4812" s="5" t="s">
        <v>118</v>
      </c>
      <c r="L4812" s="5">
        <v>2</v>
      </c>
      <c r="M4812" s="5" t="s">
        <v>226</v>
      </c>
      <c r="N4812" s="5">
        <f>VLOOKUP(M4812,[1]ArchetypeScores!E:N,10,FALSE)</f>
        <v>0</v>
      </c>
      <c r="O4812" s="5">
        <f>VLOOKUP(M4812,[1]ArchetypeScores!E:O,11,FALSE)</f>
        <v>-1</v>
      </c>
      <c r="P4812" s="5">
        <f>VLOOKUP(M4812,[1]ArchetypeScores!E:P,12,FALSE)</f>
        <v>0</v>
      </c>
      <c r="Q4812" s="2" t="str">
        <f>VLOOKUP(M4812,[1]ArchetypeScores!E:W,19,FALSE)</f>
        <v>Untargeted</v>
      </c>
      <c r="R4812" s="2">
        <f>VLOOKUP(M4812,[1]ArchetypeScores!E:I,5,FALSE)</f>
        <v>0</v>
      </c>
      <c r="S4812" s="2">
        <f>VLOOKUP(M4812,[1]ArchetypeScores!E:K,7,FALSE)</f>
        <v>0</v>
      </c>
      <c r="T4812" s="2" t="str">
        <f t="shared" si="77"/>
        <v>Not A&amp;R positive</v>
      </c>
    </row>
    <row r="4813" spans="1:20" x14ac:dyDescent="0.3">
      <c r="A4813" s="2" t="s">
        <v>12743</v>
      </c>
      <c r="B4813" s="3" t="s">
        <v>12782</v>
      </c>
      <c r="C4813" s="3" t="s">
        <v>12783</v>
      </c>
      <c r="D4813" s="4">
        <v>70</v>
      </c>
      <c r="E4813" s="5" t="s">
        <v>12746</v>
      </c>
      <c r="F4813" s="4">
        <v>0.42027999999999999</v>
      </c>
      <c r="G4813" s="6">
        <v>49168</v>
      </c>
      <c r="H4813" s="3" t="s">
        <v>12784</v>
      </c>
      <c r="I4813" s="3" t="s">
        <v>12760</v>
      </c>
      <c r="J4813" s="3"/>
      <c r="K4813" s="5" t="s">
        <v>112</v>
      </c>
      <c r="L4813" s="5" t="s">
        <v>112</v>
      </c>
      <c r="M4813" s="5" t="s">
        <v>961</v>
      </c>
      <c r="N4813" s="5">
        <f>VLOOKUP(M4813,[1]ArchetypeScores!E:N,10,FALSE)</f>
        <v>0</v>
      </c>
      <c r="O4813" s="5">
        <f>VLOOKUP(M4813,[1]ArchetypeScores!E:O,11,FALSE)</f>
        <v>0</v>
      </c>
      <c r="P4813" s="5">
        <f>VLOOKUP(M4813,[1]ArchetypeScores!E:P,12,FALSE)</f>
        <v>0</v>
      </c>
      <c r="Q4813" s="2" t="str">
        <f>VLOOKUP(M4813,[1]ArchetypeScores!E:W,19,FALSE)</f>
        <v>Untargeted</v>
      </c>
      <c r="R4813" s="2">
        <f>VLOOKUP(M4813,[1]ArchetypeScores!E:I,5,FALSE)</f>
        <v>0</v>
      </c>
      <c r="S4813" s="2">
        <f>VLOOKUP(M4813,[1]ArchetypeScores!E:K,7,FALSE)</f>
        <v>0</v>
      </c>
      <c r="T4813" s="2" t="str">
        <f t="shared" si="77"/>
        <v>Not A&amp;R positive</v>
      </c>
    </row>
    <row r="4814" spans="1:20" x14ac:dyDescent="0.3">
      <c r="A4814" s="2" t="s">
        <v>12743</v>
      </c>
      <c r="B4814" s="3" t="s">
        <v>12785</v>
      </c>
      <c r="C4814" s="3" t="s">
        <v>12786</v>
      </c>
      <c r="D4814" s="4">
        <v>100</v>
      </c>
      <c r="E4814" s="5" t="s">
        <v>12746</v>
      </c>
      <c r="F4814" s="4">
        <v>0.62336999999999998</v>
      </c>
      <c r="G4814" s="6">
        <v>49189</v>
      </c>
      <c r="H4814" s="3" t="s">
        <v>12747</v>
      </c>
      <c r="I4814" s="3" t="s">
        <v>12748</v>
      </c>
      <c r="J4814" s="3" t="s">
        <v>12787</v>
      </c>
      <c r="K4814" s="5" t="s">
        <v>31</v>
      </c>
      <c r="L4814" s="5">
        <v>2</v>
      </c>
      <c r="M4814" s="5" t="s">
        <v>1819</v>
      </c>
      <c r="N4814" s="5">
        <f>VLOOKUP(M4814,[1]ArchetypeScores!E:N,10,FALSE)</f>
        <v>0</v>
      </c>
      <c r="O4814" s="5">
        <f>VLOOKUP(M4814,[1]ArchetypeScores!E:O,11,FALSE)</f>
        <v>-2</v>
      </c>
      <c r="P4814" s="5">
        <f>VLOOKUP(M4814,[1]ArchetypeScores!E:P,12,FALSE)</f>
        <v>0</v>
      </c>
      <c r="Q4814" s="2" t="str">
        <f>VLOOKUP(M4814,[1]ArchetypeScores!E:W,19,FALSE)</f>
        <v>Energy and water</v>
      </c>
      <c r="R4814" s="2">
        <f>VLOOKUP(M4814,[1]ArchetypeScores!E:I,5,FALSE)</f>
        <v>0</v>
      </c>
      <c r="S4814" s="2">
        <f>VLOOKUP(M4814,[1]ArchetypeScores!E:K,7,FALSE)</f>
        <v>0</v>
      </c>
      <c r="T4814" s="2" t="str">
        <f t="shared" si="77"/>
        <v>Not A&amp;R positive</v>
      </c>
    </row>
    <row r="4815" spans="1:20" x14ac:dyDescent="0.3">
      <c r="A4815" s="2" t="s">
        <v>12743</v>
      </c>
      <c r="B4815" s="3" t="s">
        <v>12788</v>
      </c>
      <c r="C4815" s="3" t="s">
        <v>12789</v>
      </c>
      <c r="D4815" s="4">
        <v>175.4</v>
      </c>
      <c r="E4815" s="5" t="s">
        <v>12746</v>
      </c>
      <c r="F4815" s="4">
        <v>1.0836300000000001</v>
      </c>
      <c r="G4815" s="6">
        <v>49180</v>
      </c>
      <c r="H4815" s="3" t="s">
        <v>12752</v>
      </c>
      <c r="I4815" s="3"/>
      <c r="J4815" s="3"/>
      <c r="K4815" s="5" t="s">
        <v>196</v>
      </c>
      <c r="L4815" s="5">
        <v>1</v>
      </c>
      <c r="M4815" s="5" t="s">
        <v>197</v>
      </c>
      <c r="N4815" s="5">
        <f>VLOOKUP(M4815,[1]ArchetypeScores!E:N,10,FALSE)</f>
        <v>1</v>
      </c>
      <c r="O4815" s="5">
        <f>VLOOKUP(M4815,[1]ArchetypeScores!E:O,11,FALSE)</f>
        <v>-2</v>
      </c>
      <c r="P4815" s="5">
        <f>VLOOKUP(M4815,[1]ArchetypeScores!E:P,12,FALSE)</f>
        <v>0</v>
      </c>
      <c r="Q4815" s="2" t="str">
        <f>VLOOKUP(M4815,[1]ArchetypeScores!E:W,19,FALSE)</f>
        <v>Industrials - other</v>
      </c>
      <c r="R4815" s="2">
        <f>VLOOKUP(M4815,[1]ArchetypeScores!E:I,5,FALSE)</f>
        <v>0</v>
      </c>
      <c r="S4815" s="2">
        <f>VLOOKUP(M4815,[1]ArchetypeScores!E:K,7,FALSE)</f>
        <v>-1</v>
      </c>
      <c r="T4815" s="2" t="str">
        <f t="shared" si="77"/>
        <v>Not A&amp;R positive</v>
      </c>
    </row>
    <row r="4816" spans="1:20" x14ac:dyDescent="0.3">
      <c r="A4816" s="2" t="s">
        <v>12743</v>
      </c>
      <c r="B4816" s="8" t="s">
        <v>12790</v>
      </c>
      <c r="C4816" s="3" t="s">
        <v>12791</v>
      </c>
      <c r="D4816" s="4">
        <v>280</v>
      </c>
      <c r="E4816" s="5" t="s">
        <v>12746</v>
      </c>
      <c r="F4816" s="4">
        <v>1.74542</v>
      </c>
      <c r="G4816" s="6">
        <v>49194</v>
      </c>
      <c r="H4816" s="3" t="s">
        <v>12747</v>
      </c>
      <c r="I4816" s="3" t="s">
        <v>12748</v>
      </c>
      <c r="J4816" s="3" t="s">
        <v>12792</v>
      </c>
      <c r="K4816" s="5" t="s">
        <v>57</v>
      </c>
      <c r="L4816" s="5">
        <v>1</v>
      </c>
      <c r="M4816" s="5" t="s">
        <v>123</v>
      </c>
      <c r="N4816" s="5">
        <f>VLOOKUP(M4816,[1]ArchetypeScores!E:N,10,FALSE)</f>
        <v>0</v>
      </c>
      <c r="O4816" s="5">
        <f>VLOOKUP(M4816,[1]ArchetypeScores!E:O,11,FALSE)</f>
        <v>-1</v>
      </c>
      <c r="P4816" s="5">
        <f>VLOOKUP(M4816,[1]ArchetypeScores!E:P,12,FALSE)</f>
        <v>0</v>
      </c>
      <c r="Q4816" s="2" t="str">
        <f>VLOOKUP(M4816,[1]ArchetypeScores!E:W,19,FALSE)</f>
        <v>Consumer (including agriculture and tourism)</v>
      </c>
      <c r="R4816" s="2">
        <f>VLOOKUP(M4816,[1]ArchetypeScores!E:I,5,FALSE)</f>
        <v>0</v>
      </c>
      <c r="S4816" s="2">
        <f>VLOOKUP(M4816,[1]ArchetypeScores!E:K,7,FALSE)</f>
        <v>0</v>
      </c>
      <c r="T4816" s="2" t="str">
        <f t="shared" si="77"/>
        <v>Not A&amp;R positive</v>
      </c>
    </row>
    <row r="4817" spans="1:20" x14ac:dyDescent="0.3">
      <c r="A4817" s="2" t="s">
        <v>12743</v>
      </c>
      <c r="B4817" s="3" t="s">
        <v>12793</v>
      </c>
      <c r="C4817" s="3" t="s">
        <v>12794</v>
      </c>
      <c r="D4817" s="4">
        <v>100</v>
      </c>
      <c r="E4817" s="5" t="s">
        <v>12746</v>
      </c>
      <c r="F4817" s="4">
        <v>0.63675000000000004</v>
      </c>
      <c r="G4817" s="6">
        <v>49152</v>
      </c>
      <c r="H4817" s="3" t="s">
        <v>12795</v>
      </c>
      <c r="I4817" s="3"/>
      <c r="J4817" s="3"/>
      <c r="K4817" s="5" t="s">
        <v>112</v>
      </c>
      <c r="L4817" s="5" t="s">
        <v>112</v>
      </c>
      <c r="M4817" s="5" t="s">
        <v>961</v>
      </c>
      <c r="N4817" s="5">
        <f>VLOOKUP(M4817,[1]ArchetypeScores!E:N,10,FALSE)</f>
        <v>0</v>
      </c>
      <c r="O4817" s="5">
        <f>VLOOKUP(M4817,[1]ArchetypeScores!E:O,11,FALSE)</f>
        <v>0</v>
      </c>
      <c r="P4817" s="5">
        <f>VLOOKUP(M4817,[1]ArchetypeScores!E:P,12,FALSE)</f>
        <v>0</v>
      </c>
      <c r="Q4817" s="2" t="str">
        <f>VLOOKUP(M4817,[1]ArchetypeScores!E:W,19,FALSE)</f>
        <v>Untargeted</v>
      </c>
      <c r="R4817" s="2">
        <f>VLOOKUP(M4817,[1]ArchetypeScores!E:I,5,FALSE)</f>
        <v>0</v>
      </c>
      <c r="S4817" s="2">
        <f>VLOOKUP(M4817,[1]ArchetypeScores!E:K,7,FALSE)</f>
        <v>0</v>
      </c>
      <c r="T4817" s="2" t="str">
        <f t="shared" si="77"/>
        <v>Not A&amp;R positive</v>
      </c>
    </row>
    <row r="4818" spans="1:20" x14ac:dyDescent="0.3">
      <c r="A4818" s="2" t="s">
        <v>12743</v>
      </c>
      <c r="B4818" s="3" t="s">
        <v>12796</v>
      </c>
      <c r="C4818" s="3" t="s">
        <v>12797</v>
      </c>
      <c r="D4818" s="4">
        <v>5</v>
      </c>
      <c r="E4818" s="5" t="s">
        <v>12746</v>
      </c>
      <c r="F4818" s="4">
        <v>3.0439999999999998E-2</v>
      </c>
      <c r="G4818" s="6">
        <v>49188</v>
      </c>
      <c r="H4818" s="3" t="s">
        <v>12798</v>
      </c>
      <c r="I4818" s="3"/>
      <c r="J4818" s="3"/>
      <c r="K4818" s="5" t="s">
        <v>71</v>
      </c>
      <c r="L4818" s="5">
        <v>1</v>
      </c>
      <c r="M4818" s="5" t="s">
        <v>72</v>
      </c>
      <c r="N4818" s="5">
        <f>VLOOKUP(M4818,[1]ArchetypeScores!E:N,10,FALSE)</f>
        <v>0</v>
      </c>
      <c r="O4818" s="5">
        <f>VLOOKUP(M4818,[1]ArchetypeScores!E:O,11,FALSE)</f>
        <v>0</v>
      </c>
      <c r="P4818" s="5">
        <f>VLOOKUP(M4818,[1]ArchetypeScores!E:P,12,FALSE)</f>
        <v>0</v>
      </c>
      <c r="Q4818" s="2" t="str">
        <f>VLOOKUP(M4818,[1]ArchetypeScores!E:W,19,FALSE)</f>
        <v>Other sector</v>
      </c>
      <c r="R4818" s="2">
        <f>VLOOKUP(M4818,[1]ArchetypeScores!E:I,5,FALSE)</f>
        <v>0</v>
      </c>
      <c r="S4818" s="2">
        <f>VLOOKUP(M4818,[1]ArchetypeScores!E:K,7,FALSE)</f>
        <v>0</v>
      </c>
      <c r="T4818" s="2" t="str">
        <f t="shared" si="77"/>
        <v>Not A&amp;R positive</v>
      </c>
    </row>
    <row r="4819" spans="1:20" x14ac:dyDescent="0.3">
      <c r="A4819" s="2" t="s">
        <v>12743</v>
      </c>
      <c r="B4819" s="3" t="s">
        <v>12799</v>
      </c>
      <c r="C4819" s="3" t="s">
        <v>12800</v>
      </c>
      <c r="D4819" s="4">
        <v>100</v>
      </c>
      <c r="E4819" s="5" t="s">
        <v>12746</v>
      </c>
      <c r="F4819" s="4">
        <v>0.62336999999999998</v>
      </c>
      <c r="G4819" s="6">
        <v>49201</v>
      </c>
      <c r="H4819" s="3" t="s">
        <v>12747</v>
      </c>
      <c r="I4819" s="3" t="s">
        <v>12748</v>
      </c>
      <c r="J4819" s="3" t="s">
        <v>12801</v>
      </c>
      <c r="K4819" s="5" t="s">
        <v>694</v>
      </c>
      <c r="L4819" s="5">
        <v>1</v>
      </c>
      <c r="M4819" s="5" t="s">
        <v>1622</v>
      </c>
      <c r="N4819" s="5">
        <f>VLOOKUP(M4819,[1]ArchetypeScores!E:N,10,FALSE)</f>
        <v>1</v>
      </c>
      <c r="O4819" s="5">
        <f>VLOOKUP(M4819,[1]ArchetypeScores!E:O,11,FALSE)</f>
        <v>-1</v>
      </c>
      <c r="P4819" s="5">
        <f>VLOOKUP(M4819,[1]ArchetypeScores!E:P,12,FALSE)</f>
        <v>0</v>
      </c>
      <c r="Q4819" s="2" t="str">
        <f>VLOOKUP(M4819,[1]ArchetypeScores!E:W,19,FALSE)</f>
        <v>Untargeted</v>
      </c>
      <c r="R4819" s="2">
        <f>VLOOKUP(M4819,[1]ArchetypeScores!E:I,5,FALSE)</f>
        <v>0</v>
      </c>
      <c r="S4819" s="2">
        <f>VLOOKUP(M4819,[1]ArchetypeScores!E:K,7,FALSE)</f>
        <v>1</v>
      </c>
      <c r="T4819" s="2" t="str">
        <f t="shared" si="77"/>
        <v>Indirect only</v>
      </c>
    </row>
    <row r="4820" spans="1:20" x14ac:dyDescent="0.3">
      <c r="A4820" s="2" t="s">
        <v>12743</v>
      </c>
      <c r="B4820" s="3" t="s">
        <v>12802</v>
      </c>
      <c r="C4820" s="3" t="s">
        <v>12803</v>
      </c>
      <c r="D4820" s="4">
        <v>4.1890000000000001</v>
      </c>
      <c r="E4820" s="5" t="s">
        <v>12746</v>
      </c>
      <c r="F4820" s="4">
        <v>2.5919999999999999E-2</v>
      </c>
      <c r="G4820" s="6">
        <v>49163</v>
      </c>
      <c r="H4820" s="3" t="s">
        <v>12804</v>
      </c>
      <c r="I4820" s="3"/>
      <c r="J4820" s="3"/>
      <c r="K4820" s="5" t="s">
        <v>102</v>
      </c>
      <c r="L4820" s="5">
        <v>1</v>
      </c>
      <c r="M4820" s="5" t="s">
        <v>103</v>
      </c>
      <c r="N4820" s="5">
        <f>VLOOKUP(M4820,[1]ArchetypeScores!E:N,10,FALSE)</f>
        <v>0</v>
      </c>
      <c r="O4820" s="5">
        <f>VLOOKUP(M4820,[1]ArchetypeScores!E:O,11,FALSE)</f>
        <v>-1</v>
      </c>
      <c r="P4820" s="5">
        <f>VLOOKUP(M4820,[1]ArchetypeScores!E:P,12,FALSE)</f>
        <v>0</v>
      </c>
      <c r="Q4820" s="2" t="str">
        <f>VLOOKUP(M4820,[1]ArchetypeScores!E:W,19,FALSE)</f>
        <v>Untargeted</v>
      </c>
      <c r="R4820" s="2">
        <f>VLOOKUP(M4820,[1]ArchetypeScores!E:I,5,FALSE)</f>
        <v>0</v>
      </c>
      <c r="S4820" s="2">
        <f>VLOOKUP(M4820,[1]ArchetypeScores!E:K,7,FALSE)</f>
        <v>1</v>
      </c>
      <c r="T4820" s="2" t="str">
        <f t="shared" si="77"/>
        <v>Indirect only</v>
      </c>
    </row>
    <row r="4821" spans="1:20" x14ac:dyDescent="0.3">
      <c r="A4821" s="2" t="s">
        <v>12743</v>
      </c>
      <c r="B4821" s="3" t="s">
        <v>12805</v>
      </c>
      <c r="C4821" s="3" t="s">
        <v>12806</v>
      </c>
      <c r="D4821" s="4">
        <v>1.056</v>
      </c>
      <c r="E4821" s="5" t="s">
        <v>12746</v>
      </c>
      <c r="F4821" s="4">
        <v>6.6699999999999997E-3</v>
      </c>
      <c r="G4821" s="6">
        <v>49158</v>
      </c>
      <c r="H4821" s="3" t="s">
        <v>12804</v>
      </c>
      <c r="I4821" s="3"/>
      <c r="J4821" s="3"/>
      <c r="K4821" s="5" t="s">
        <v>291</v>
      </c>
      <c r="L4821" s="5">
        <v>4</v>
      </c>
      <c r="M4821" s="5" t="s">
        <v>292</v>
      </c>
      <c r="N4821" s="5">
        <f>VLOOKUP(M4821,[1]ArchetypeScores!E:N,10,FALSE)</f>
        <v>1</v>
      </c>
      <c r="O4821" s="5">
        <f>VLOOKUP(M4821,[1]ArchetypeScores!E:O,11,FALSE)</f>
        <v>0</v>
      </c>
      <c r="P4821" s="5">
        <f>VLOOKUP(M4821,[1]ArchetypeScores!E:P,12,FALSE)</f>
        <v>0</v>
      </c>
      <c r="Q4821" s="2" t="str">
        <f>VLOOKUP(M4821,[1]ArchetypeScores!E:W,19,FALSE)</f>
        <v>Education and training</v>
      </c>
      <c r="R4821" s="2">
        <f>VLOOKUP(M4821,[1]ArchetypeScores!E:I,5,FALSE)</f>
        <v>0</v>
      </c>
      <c r="S4821" s="2">
        <f>VLOOKUP(M4821,[1]ArchetypeScores!E:K,7,FALSE)</f>
        <v>0</v>
      </c>
      <c r="T4821" s="2" t="str">
        <f t="shared" si="77"/>
        <v>Not A&amp;R positive</v>
      </c>
    </row>
    <row r="4822" spans="1:20" x14ac:dyDescent="0.3">
      <c r="A4822" s="2" t="s">
        <v>12743</v>
      </c>
      <c r="B4822" s="3" t="s">
        <v>12807</v>
      </c>
      <c r="C4822" s="3" t="s">
        <v>12808</v>
      </c>
      <c r="D4822" s="4">
        <v>50</v>
      </c>
      <c r="E4822" s="5" t="s">
        <v>12746</v>
      </c>
      <c r="F4822" s="4">
        <v>0.29559000000000002</v>
      </c>
      <c r="G4822" s="6">
        <v>49181</v>
      </c>
      <c r="H4822" s="3" t="s">
        <v>12752</v>
      </c>
      <c r="I4822" s="3"/>
      <c r="J4822" s="3"/>
      <c r="K4822" s="5" t="s">
        <v>47</v>
      </c>
      <c r="L4822" s="5">
        <v>5</v>
      </c>
      <c r="M4822" s="5" t="s">
        <v>192</v>
      </c>
      <c r="N4822" s="5">
        <f>VLOOKUP(M4822,[1]ArchetypeScores!E:N,10,FALSE)</f>
        <v>0</v>
      </c>
      <c r="O4822" s="5">
        <f>VLOOKUP(M4822,[1]ArchetypeScores!E:O,11,FALSE)</f>
        <v>0</v>
      </c>
      <c r="P4822" s="5">
        <f>VLOOKUP(M4822,[1]ArchetypeScores!E:P,12,FALSE)</f>
        <v>0</v>
      </c>
      <c r="Q4822" s="2" t="str">
        <f>VLOOKUP(M4822,[1]ArchetypeScores!E:W,19,FALSE)</f>
        <v>Untargeted</v>
      </c>
      <c r="R4822" s="2">
        <f>VLOOKUP(M4822,[1]ArchetypeScores!E:I,5,FALSE)</f>
        <v>0</v>
      </c>
      <c r="S4822" s="2">
        <f>VLOOKUP(M4822,[1]ArchetypeScores!E:K,7,FALSE)</f>
        <v>0</v>
      </c>
      <c r="T4822" s="2" t="str">
        <f t="shared" si="77"/>
        <v>Not A&amp;R positive</v>
      </c>
    </row>
    <row r="4823" spans="1:20" x14ac:dyDescent="0.3">
      <c r="A4823" s="2" t="s">
        <v>12743</v>
      </c>
      <c r="B4823" s="3" t="s">
        <v>12809</v>
      </c>
      <c r="C4823" s="3" t="s">
        <v>12810</v>
      </c>
      <c r="D4823" s="4">
        <v>0.219</v>
      </c>
      <c r="E4823" s="5" t="s">
        <v>12746</v>
      </c>
      <c r="F4823" s="4">
        <v>1.3500000000000001E-3</v>
      </c>
      <c r="G4823" s="6">
        <v>49164</v>
      </c>
      <c r="H4823" s="3" t="s">
        <v>12804</v>
      </c>
      <c r="I4823" s="3"/>
      <c r="J4823" s="3"/>
      <c r="K4823" s="5" t="s">
        <v>61</v>
      </c>
      <c r="L4823" s="5">
        <v>1</v>
      </c>
      <c r="M4823" s="5" t="s">
        <v>130</v>
      </c>
      <c r="N4823" s="5">
        <f>VLOOKUP(M4823,[1]ArchetypeScores!E:N,10,FALSE)</f>
        <v>0</v>
      </c>
      <c r="O4823" s="5">
        <f>VLOOKUP(M4823,[1]ArchetypeScores!E:O,11,FALSE)</f>
        <v>-1</v>
      </c>
      <c r="P4823" s="5">
        <f>VLOOKUP(M4823,[1]ArchetypeScores!E:P,12,FALSE)</f>
        <v>0</v>
      </c>
      <c r="Q4823" s="2" t="str">
        <f>VLOOKUP(M4823,[1]ArchetypeScores!E:W,19,FALSE)</f>
        <v>Health care</v>
      </c>
      <c r="R4823" s="2">
        <f>VLOOKUP(M4823,[1]ArchetypeScores!E:I,5,FALSE)</f>
        <v>0</v>
      </c>
      <c r="S4823" s="2">
        <f>VLOOKUP(M4823,[1]ArchetypeScores!E:K,7,FALSE)</f>
        <v>0</v>
      </c>
      <c r="T4823" s="2" t="str">
        <f t="shared" si="77"/>
        <v>Not A&amp;R positive</v>
      </c>
    </row>
    <row r="4824" spans="1:20" x14ac:dyDescent="0.3">
      <c r="A4824" s="2" t="s">
        <v>12743</v>
      </c>
      <c r="B4824" s="3" t="s">
        <v>12811</v>
      </c>
      <c r="C4824" s="3" t="s">
        <v>12812</v>
      </c>
      <c r="D4824" s="4">
        <v>1.1000000000000001</v>
      </c>
      <c r="E4824" s="5" t="s">
        <v>12746</v>
      </c>
      <c r="F4824" s="4">
        <v>7.0000000000000001E-3</v>
      </c>
      <c r="G4824" s="6">
        <v>49154</v>
      </c>
      <c r="H4824" s="3" t="s">
        <v>12804</v>
      </c>
      <c r="I4824" s="3" t="s">
        <v>11137</v>
      </c>
      <c r="J4824" s="3"/>
      <c r="K4824" s="5" t="s">
        <v>61</v>
      </c>
      <c r="L4824" s="5">
        <v>5</v>
      </c>
      <c r="M4824" s="5" t="s">
        <v>62</v>
      </c>
      <c r="N4824" s="5">
        <f>VLOOKUP(M4824,[1]ArchetypeScores!E:N,10,FALSE)</f>
        <v>0</v>
      </c>
      <c r="O4824" s="5">
        <f>VLOOKUP(M4824,[1]ArchetypeScores!E:O,11,FALSE)</f>
        <v>-1</v>
      </c>
      <c r="P4824" s="5">
        <f>VLOOKUP(M4824,[1]ArchetypeScores!E:P,12,FALSE)</f>
        <v>0</v>
      </c>
      <c r="Q4824" s="2" t="str">
        <f>VLOOKUP(M4824,[1]ArchetypeScores!E:W,19,FALSE)</f>
        <v>Health care</v>
      </c>
      <c r="R4824" s="2">
        <f>VLOOKUP(M4824,[1]ArchetypeScores!E:I,5,FALSE)</f>
        <v>0</v>
      </c>
      <c r="S4824" s="2">
        <f>VLOOKUP(M4824,[1]ArchetypeScores!E:K,7,FALSE)</f>
        <v>0</v>
      </c>
      <c r="T4824" s="2" t="str">
        <f t="shared" si="77"/>
        <v>Not A&amp;R positive</v>
      </c>
    </row>
    <row r="4825" spans="1:20" x14ac:dyDescent="0.3">
      <c r="A4825" s="2" t="s">
        <v>12743</v>
      </c>
      <c r="B4825" s="3" t="s">
        <v>12813</v>
      </c>
      <c r="C4825" s="3" t="s">
        <v>12814</v>
      </c>
      <c r="D4825" s="4">
        <v>75</v>
      </c>
      <c r="E4825" s="5" t="s">
        <v>12746</v>
      </c>
      <c r="F4825" s="4">
        <v>0.46751999999999999</v>
      </c>
      <c r="G4825" s="6">
        <v>49191</v>
      </c>
      <c r="H4825" s="3" t="s">
        <v>12747</v>
      </c>
      <c r="I4825" s="3" t="s">
        <v>12748</v>
      </c>
      <c r="J4825" s="3" t="s">
        <v>12815</v>
      </c>
      <c r="K4825" s="5" t="s">
        <v>61</v>
      </c>
      <c r="L4825" s="5">
        <v>1</v>
      </c>
      <c r="M4825" s="5" t="s">
        <v>130</v>
      </c>
      <c r="N4825" s="5">
        <f>VLOOKUP(M4825,[1]ArchetypeScores!E:N,10,FALSE)</f>
        <v>0</v>
      </c>
      <c r="O4825" s="5">
        <f>VLOOKUP(M4825,[1]ArchetypeScores!E:O,11,FALSE)</f>
        <v>-1</v>
      </c>
      <c r="P4825" s="5">
        <f>VLOOKUP(M4825,[1]ArchetypeScores!E:P,12,FALSE)</f>
        <v>0</v>
      </c>
      <c r="Q4825" s="2" t="str">
        <f>VLOOKUP(M4825,[1]ArchetypeScores!E:W,19,FALSE)</f>
        <v>Health care</v>
      </c>
      <c r="R4825" s="2">
        <f>VLOOKUP(M4825,[1]ArchetypeScores!E:I,5,FALSE)</f>
        <v>0</v>
      </c>
      <c r="S4825" s="2">
        <f>VLOOKUP(M4825,[1]ArchetypeScores!E:K,7,FALSE)</f>
        <v>0</v>
      </c>
      <c r="T4825" s="2" t="str">
        <f t="shared" si="77"/>
        <v>Not A&amp;R positive</v>
      </c>
    </row>
    <row r="4826" spans="1:20" x14ac:dyDescent="0.3">
      <c r="A4826" s="2" t="s">
        <v>12743</v>
      </c>
      <c r="B4826" s="3" t="s">
        <v>12816</v>
      </c>
      <c r="C4826" s="3" t="s">
        <v>12817</v>
      </c>
      <c r="D4826" s="4">
        <v>9.6000000000000002E-2</v>
      </c>
      <c r="E4826" s="5" t="s">
        <v>12746</v>
      </c>
      <c r="F4826" s="4">
        <v>5.6999999999999998E-4</v>
      </c>
      <c r="G4826" s="6">
        <v>49146</v>
      </c>
      <c r="H4826" s="3" t="s">
        <v>12775</v>
      </c>
      <c r="I4826" s="3"/>
      <c r="J4826" s="3"/>
      <c r="K4826" s="5" t="s">
        <v>89</v>
      </c>
      <c r="L4826" s="5">
        <v>1</v>
      </c>
      <c r="M4826" s="5" t="s">
        <v>90</v>
      </c>
      <c r="N4826" s="5">
        <f>VLOOKUP(M4826,[1]ArchetypeScores!E:N,10,FALSE)</f>
        <v>1</v>
      </c>
      <c r="O4826" s="5">
        <f>VLOOKUP(M4826,[1]ArchetypeScores!E:O,11,FALSE)</f>
        <v>0</v>
      </c>
      <c r="P4826" s="5">
        <f>VLOOKUP(M4826,[1]ArchetypeScores!E:P,12,FALSE)</f>
        <v>0</v>
      </c>
      <c r="Q4826" s="2" t="str">
        <f>VLOOKUP(M4826,[1]ArchetypeScores!E:W,19,FALSE)</f>
        <v>Other sector</v>
      </c>
      <c r="R4826" s="2">
        <f>VLOOKUP(M4826,[1]ArchetypeScores!E:I,5,FALSE)</f>
        <v>0</v>
      </c>
      <c r="S4826" s="2">
        <f>VLOOKUP(M4826,[1]ArchetypeScores!E:K,7,FALSE)</f>
        <v>0</v>
      </c>
      <c r="T4826" s="2" t="str">
        <f t="shared" si="77"/>
        <v>Not A&amp;R positive</v>
      </c>
    </row>
    <row r="4827" spans="1:20" x14ac:dyDescent="0.3">
      <c r="A4827" s="2" t="s">
        <v>12743</v>
      </c>
      <c r="B4827" s="3" t="s">
        <v>12818</v>
      </c>
      <c r="C4827" s="3" t="s">
        <v>12819</v>
      </c>
      <c r="D4827" s="4">
        <v>15</v>
      </c>
      <c r="E4827" s="5" t="s">
        <v>12746</v>
      </c>
      <c r="F4827" s="4">
        <v>9.3210000000000001E-2</v>
      </c>
      <c r="G4827" s="6">
        <v>49174</v>
      </c>
      <c r="H4827" s="3" t="s">
        <v>12820</v>
      </c>
      <c r="I4827" s="3" t="s">
        <v>12821</v>
      </c>
      <c r="J4827" s="3"/>
      <c r="K4827" s="5" t="s">
        <v>291</v>
      </c>
      <c r="L4827" s="5">
        <v>2</v>
      </c>
      <c r="M4827" s="5" t="s">
        <v>6203</v>
      </c>
      <c r="N4827" s="5">
        <f>VLOOKUP(M4827,[1]ArchetypeScores!E:N,10,FALSE)</f>
        <v>1</v>
      </c>
      <c r="O4827" s="5">
        <f>VLOOKUP(M4827,[1]ArchetypeScores!E:O,11,FALSE)</f>
        <v>0</v>
      </c>
      <c r="P4827" s="5">
        <f>VLOOKUP(M4827,[1]ArchetypeScores!E:P,12,FALSE)</f>
        <v>0</v>
      </c>
      <c r="Q4827" s="2" t="str">
        <f>VLOOKUP(M4827,[1]ArchetypeScores!E:W,19,FALSE)</f>
        <v>Education and training</v>
      </c>
      <c r="R4827" s="2">
        <f>VLOOKUP(M4827,[1]ArchetypeScores!E:I,5,FALSE)</f>
        <v>1</v>
      </c>
      <c r="S4827" s="2">
        <f>VLOOKUP(M4827,[1]ArchetypeScores!E:K,7,FALSE)</f>
        <v>1</v>
      </c>
      <c r="T4827" s="2" t="str">
        <f t="shared" si="77"/>
        <v>Both</v>
      </c>
    </row>
    <row r="4828" spans="1:20" x14ac:dyDescent="0.3">
      <c r="A4828" s="2" t="s">
        <v>12743</v>
      </c>
      <c r="B4828" s="3" t="s">
        <v>12822</v>
      </c>
      <c r="C4828" s="3" t="s">
        <v>12823</v>
      </c>
      <c r="D4828" s="4">
        <v>0.75700000000000001</v>
      </c>
      <c r="E4828" s="5" t="s">
        <v>12746</v>
      </c>
      <c r="F4828" s="4">
        <v>4.6800000000000001E-3</v>
      </c>
      <c r="G4828" s="6">
        <v>49161</v>
      </c>
      <c r="H4828" s="3" t="s">
        <v>12804</v>
      </c>
      <c r="I4828" s="3"/>
      <c r="J4828" s="3"/>
      <c r="K4828" s="5" t="s">
        <v>664</v>
      </c>
      <c r="L4828" s="5">
        <v>2</v>
      </c>
      <c r="M4828" s="5" t="s">
        <v>1105</v>
      </c>
      <c r="N4828" s="5">
        <f>VLOOKUP(M4828,[1]ArchetypeScores!E:N,10,FALSE)</f>
        <v>1</v>
      </c>
      <c r="O4828" s="5">
        <f>VLOOKUP(M4828,[1]ArchetypeScores!E:O,11,FALSE)</f>
        <v>0</v>
      </c>
      <c r="P4828" s="5">
        <f>VLOOKUP(M4828,[1]ArchetypeScores!E:P,12,FALSE)</f>
        <v>2</v>
      </c>
      <c r="Q4828" s="2" t="str">
        <f>VLOOKUP(M4828,[1]ArchetypeScores!E:W,19,FALSE)</f>
        <v>Other sector</v>
      </c>
      <c r="R4828" s="2">
        <f>VLOOKUP(M4828,[1]ArchetypeScores!E:I,5,FALSE)</f>
        <v>0</v>
      </c>
      <c r="S4828" s="2">
        <f>VLOOKUP(M4828,[1]ArchetypeScores!E:K,7,FALSE)</f>
        <v>0</v>
      </c>
      <c r="T4828" s="2" t="str">
        <f t="shared" si="77"/>
        <v>Not A&amp;R positive</v>
      </c>
    </row>
    <row r="4829" spans="1:20" x14ac:dyDescent="0.3">
      <c r="A4829" s="2" t="s">
        <v>12743</v>
      </c>
      <c r="B4829" s="3" t="s">
        <v>12824</v>
      </c>
      <c r="C4829" s="3" t="s">
        <v>12825</v>
      </c>
      <c r="D4829" s="4">
        <v>20</v>
      </c>
      <c r="E4829" s="5" t="s">
        <v>12746</v>
      </c>
      <c r="F4829" s="4">
        <v>0.12008000000000001</v>
      </c>
      <c r="G4829" s="6">
        <v>49170</v>
      </c>
      <c r="H4829" s="3" t="s">
        <v>12747</v>
      </c>
      <c r="I4829" s="3" t="s">
        <v>12760</v>
      </c>
      <c r="J4829" s="3"/>
      <c r="K4829" s="5" t="s">
        <v>61</v>
      </c>
      <c r="L4829" s="5">
        <v>1</v>
      </c>
      <c r="M4829" s="5" t="s">
        <v>130</v>
      </c>
      <c r="N4829" s="5">
        <f>VLOOKUP(M4829,[1]ArchetypeScores!E:N,10,FALSE)</f>
        <v>0</v>
      </c>
      <c r="O4829" s="5">
        <f>VLOOKUP(M4829,[1]ArchetypeScores!E:O,11,FALSE)</f>
        <v>-1</v>
      </c>
      <c r="P4829" s="5">
        <f>VLOOKUP(M4829,[1]ArchetypeScores!E:P,12,FALSE)</f>
        <v>0</v>
      </c>
      <c r="Q4829" s="2" t="str">
        <f>VLOOKUP(M4829,[1]ArchetypeScores!E:W,19,FALSE)</f>
        <v>Health care</v>
      </c>
      <c r="R4829" s="2">
        <f>VLOOKUP(M4829,[1]ArchetypeScores!E:I,5,FALSE)</f>
        <v>0</v>
      </c>
      <c r="S4829" s="2">
        <f>VLOOKUP(M4829,[1]ArchetypeScores!E:K,7,FALSE)</f>
        <v>0</v>
      </c>
      <c r="T4829" s="2" t="str">
        <f t="shared" si="77"/>
        <v>Not A&amp;R positive</v>
      </c>
    </row>
    <row r="4830" spans="1:20" x14ac:dyDescent="0.3">
      <c r="A4830" s="2" t="s">
        <v>12743</v>
      </c>
      <c r="B4830" s="3" t="s">
        <v>12826</v>
      </c>
      <c r="C4830" s="3" t="s">
        <v>12827</v>
      </c>
      <c r="D4830" s="4">
        <v>1.5</v>
      </c>
      <c r="E4830" s="5" t="s">
        <v>12746</v>
      </c>
      <c r="F4830" s="4">
        <v>9.4699999999999993E-3</v>
      </c>
      <c r="G4830" s="6">
        <v>49159</v>
      </c>
      <c r="H4830" s="3" t="s">
        <v>12804</v>
      </c>
      <c r="I4830" s="3"/>
      <c r="J4830" s="3"/>
      <c r="K4830" s="5" t="s">
        <v>392</v>
      </c>
      <c r="L4830" s="5">
        <v>1</v>
      </c>
      <c r="M4830" s="5" t="s">
        <v>393</v>
      </c>
      <c r="N4830" s="5">
        <f>VLOOKUP(M4830,[1]ArchetypeScores!E:N,10,FALSE)</f>
        <v>0</v>
      </c>
      <c r="O4830" s="5">
        <f>VLOOKUP(M4830,[1]ArchetypeScores!E:O,11,FALSE)</f>
        <v>-1</v>
      </c>
      <c r="P4830" s="5">
        <f>VLOOKUP(M4830,[1]ArchetypeScores!E:P,12,FALSE)</f>
        <v>0</v>
      </c>
      <c r="Q4830" s="2" t="str">
        <f>VLOOKUP(M4830,[1]ArchetypeScores!E:W,19,FALSE)</f>
        <v>Other sector</v>
      </c>
      <c r="R4830" s="2">
        <f>VLOOKUP(M4830,[1]ArchetypeScores!E:I,5,FALSE)</f>
        <v>0</v>
      </c>
      <c r="S4830" s="2">
        <f>VLOOKUP(M4830,[1]ArchetypeScores!E:K,7,FALSE)</f>
        <v>0</v>
      </c>
      <c r="T4830" s="2" t="str">
        <f t="shared" si="77"/>
        <v>Not A&amp;R positive</v>
      </c>
    </row>
    <row r="4831" spans="1:20" x14ac:dyDescent="0.3">
      <c r="A4831" s="2" t="s">
        <v>12743</v>
      </c>
      <c r="B4831" s="3" t="s">
        <v>12828</v>
      </c>
      <c r="C4831" s="3" t="s">
        <v>12829</v>
      </c>
      <c r="D4831" s="4">
        <v>32</v>
      </c>
      <c r="E4831" s="5" t="s">
        <v>12746</v>
      </c>
      <c r="F4831" s="4">
        <v>0.19769999999999999</v>
      </c>
      <c r="G4831" s="6">
        <v>49178</v>
      </c>
      <c r="H4831" s="3" t="s">
        <v>12752</v>
      </c>
      <c r="I4831" s="3"/>
      <c r="J4831" s="3"/>
      <c r="K4831" s="5" t="s">
        <v>61</v>
      </c>
      <c r="L4831" s="5">
        <v>1</v>
      </c>
      <c r="M4831" s="5" t="s">
        <v>130</v>
      </c>
      <c r="N4831" s="5">
        <f>VLOOKUP(M4831,[1]ArchetypeScores!E:N,10,FALSE)</f>
        <v>0</v>
      </c>
      <c r="O4831" s="5">
        <f>VLOOKUP(M4831,[1]ArchetypeScores!E:O,11,FALSE)</f>
        <v>-1</v>
      </c>
      <c r="P4831" s="5">
        <f>VLOOKUP(M4831,[1]ArchetypeScores!E:P,12,FALSE)</f>
        <v>0</v>
      </c>
      <c r="Q4831" s="2" t="str">
        <f>VLOOKUP(M4831,[1]ArchetypeScores!E:W,19,FALSE)</f>
        <v>Health care</v>
      </c>
      <c r="R4831" s="2">
        <f>VLOOKUP(M4831,[1]ArchetypeScores!E:I,5,FALSE)</f>
        <v>0</v>
      </c>
      <c r="S4831" s="2">
        <f>VLOOKUP(M4831,[1]ArchetypeScores!E:K,7,FALSE)</f>
        <v>0</v>
      </c>
      <c r="T4831" s="2" t="str">
        <f t="shared" si="77"/>
        <v>Not A&amp;R positive</v>
      </c>
    </row>
    <row r="4832" spans="1:20" x14ac:dyDescent="0.3">
      <c r="A4832" s="2" t="s">
        <v>12743</v>
      </c>
      <c r="B4832" s="3" t="s">
        <v>12830</v>
      </c>
      <c r="C4832" s="3" t="s">
        <v>12831</v>
      </c>
      <c r="D4832" s="4">
        <v>0.5</v>
      </c>
      <c r="E4832" s="5" t="s">
        <v>12746</v>
      </c>
      <c r="F4832" s="4">
        <v>3.0899999999999999E-3</v>
      </c>
      <c r="G4832" s="6">
        <v>49162</v>
      </c>
      <c r="H4832" s="3" t="s">
        <v>12804</v>
      </c>
      <c r="I4832" s="3"/>
      <c r="J4832" s="3"/>
      <c r="K4832" s="5" t="s">
        <v>392</v>
      </c>
      <c r="L4832" s="5">
        <v>1</v>
      </c>
      <c r="M4832" s="5" t="s">
        <v>393</v>
      </c>
      <c r="N4832" s="5">
        <f>VLOOKUP(M4832,[1]ArchetypeScores!E:N,10,FALSE)</f>
        <v>0</v>
      </c>
      <c r="O4832" s="5">
        <f>VLOOKUP(M4832,[1]ArchetypeScores!E:O,11,FALSE)</f>
        <v>-1</v>
      </c>
      <c r="P4832" s="5">
        <f>VLOOKUP(M4832,[1]ArchetypeScores!E:P,12,FALSE)</f>
        <v>0</v>
      </c>
      <c r="Q4832" s="2" t="str">
        <f>VLOOKUP(M4832,[1]ArchetypeScores!E:W,19,FALSE)</f>
        <v>Other sector</v>
      </c>
      <c r="R4832" s="2">
        <f>VLOOKUP(M4832,[1]ArchetypeScores!E:I,5,FALSE)</f>
        <v>0</v>
      </c>
      <c r="S4832" s="2">
        <f>VLOOKUP(M4832,[1]ArchetypeScores!E:K,7,FALSE)</f>
        <v>0</v>
      </c>
      <c r="T4832" s="2" t="str">
        <f t="shared" si="77"/>
        <v>Not A&amp;R positive</v>
      </c>
    </row>
    <row r="4833" spans="1:20" x14ac:dyDescent="0.3">
      <c r="A4833" s="2" t="s">
        <v>12743</v>
      </c>
      <c r="B4833" s="3" t="s">
        <v>12832</v>
      </c>
      <c r="C4833" s="3" t="s">
        <v>12833</v>
      </c>
      <c r="D4833" s="4">
        <v>100</v>
      </c>
      <c r="E4833" s="5" t="s">
        <v>12746</v>
      </c>
      <c r="F4833" s="4">
        <v>0.62336999999999998</v>
      </c>
      <c r="G4833" s="6">
        <v>49198</v>
      </c>
      <c r="H4833" s="3" t="s">
        <v>12747</v>
      </c>
      <c r="I4833" s="3" t="s">
        <v>12748</v>
      </c>
      <c r="J4833" s="3" t="s">
        <v>12834</v>
      </c>
      <c r="K4833" s="5" t="s">
        <v>38</v>
      </c>
      <c r="L4833" s="5">
        <v>29</v>
      </c>
      <c r="M4833" s="5" t="s">
        <v>316</v>
      </c>
      <c r="N4833" s="5">
        <f>VLOOKUP(M4833,[1]ArchetypeScores!E:N,10,FALSE)</f>
        <v>0</v>
      </c>
      <c r="O4833" s="5">
        <f>VLOOKUP(M4833,[1]ArchetypeScores!E:O,11,FALSE)</f>
        <v>-1</v>
      </c>
      <c r="P4833" s="5">
        <f>VLOOKUP(M4833,[1]ArchetypeScores!E:P,12,FALSE)</f>
        <v>0</v>
      </c>
      <c r="Q4833" s="2" t="str">
        <f>VLOOKUP(M4833,[1]ArchetypeScores!E:W,19,FALSE)</f>
        <v>Other sector</v>
      </c>
      <c r="R4833" s="2">
        <f>VLOOKUP(M4833,[1]ArchetypeScores!E:I,5,FALSE)</f>
        <v>0</v>
      </c>
      <c r="S4833" s="2">
        <f>VLOOKUP(M4833,[1]ArchetypeScores!E:K,7,FALSE)</f>
        <v>0</v>
      </c>
      <c r="T4833" s="2" t="str">
        <f t="shared" si="77"/>
        <v>Not A&amp;R positive</v>
      </c>
    </row>
    <row r="4834" spans="1:20" x14ac:dyDescent="0.3">
      <c r="A4834" s="2" t="s">
        <v>12743</v>
      </c>
      <c r="B4834" s="3" t="s">
        <v>12835</v>
      </c>
      <c r="C4834" s="3" t="s">
        <v>12836</v>
      </c>
      <c r="D4834" s="4">
        <v>0.16</v>
      </c>
      <c r="E4834" s="5" t="s">
        <v>12746</v>
      </c>
      <c r="F4834" s="4">
        <v>9.6000000000000002E-4</v>
      </c>
      <c r="G4834" s="6">
        <v>49147</v>
      </c>
      <c r="H4834" s="3" t="s">
        <v>12775</v>
      </c>
      <c r="I4834" s="3"/>
      <c r="J4834" s="3"/>
      <c r="K4834" s="5" t="s">
        <v>291</v>
      </c>
      <c r="L4834" s="5">
        <v>4</v>
      </c>
      <c r="M4834" s="5" t="s">
        <v>292</v>
      </c>
      <c r="N4834" s="5">
        <f>VLOOKUP(M4834,[1]ArchetypeScores!E:N,10,FALSE)</f>
        <v>1</v>
      </c>
      <c r="O4834" s="5">
        <f>VLOOKUP(M4834,[1]ArchetypeScores!E:O,11,FALSE)</f>
        <v>0</v>
      </c>
      <c r="P4834" s="5">
        <f>VLOOKUP(M4834,[1]ArchetypeScores!E:P,12,FALSE)</f>
        <v>0</v>
      </c>
      <c r="Q4834" s="2" t="str">
        <f>VLOOKUP(M4834,[1]ArchetypeScores!E:W,19,FALSE)</f>
        <v>Education and training</v>
      </c>
      <c r="R4834" s="2">
        <f>VLOOKUP(M4834,[1]ArchetypeScores!E:I,5,FALSE)</f>
        <v>0</v>
      </c>
      <c r="S4834" s="2">
        <f>VLOOKUP(M4834,[1]ArchetypeScores!E:K,7,FALSE)</f>
        <v>0</v>
      </c>
      <c r="T4834" s="2" t="str">
        <f t="shared" si="77"/>
        <v>Not A&amp;R positive</v>
      </c>
    </row>
    <row r="4835" spans="1:20" x14ac:dyDescent="0.3">
      <c r="A4835" s="2" t="s">
        <v>12743</v>
      </c>
      <c r="B4835" s="3" t="s">
        <v>12837</v>
      </c>
      <c r="C4835" s="3" t="s">
        <v>12838</v>
      </c>
      <c r="D4835" s="4"/>
      <c r="E4835" s="5" t="s">
        <v>12746</v>
      </c>
      <c r="F4835" s="4">
        <v>0</v>
      </c>
      <c r="G4835" s="6">
        <v>49150</v>
      </c>
      <c r="H4835" s="3" t="s">
        <v>12804</v>
      </c>
      <c r="I4835" s="3" t="s">
        <v>12839</v>
      </c>
      <c r="J4835" s="3"/>
      <c r="K4835" s="5" t="s">
        <v>57</v>
      </c>
      <c r="L4835" s="5">
        <v>29</v>
      </c>
      <c r="M4835" s="5" t="s">
        <v>58</v>
      </c>
      <c r="N4835" s="5">
        <f>VLOOKUP(M4835,[1]ArchetypeScores!E:N,10,FALSE)</f>
        <v>0</v>
      </c>
      <c r="O4835" s="5">
        <f>VLOOKUP(M4835,[1]ArchetypeScores!E:O,11,FALSE)</f>
        <v>-1</v>
      </c>
      <c r="P4835" s="5">
        <f>VLOOKUP(M4835,[1]ArchetypeScores!E:P,12,FALSE)</f>
        <v>0</v>
      </c>
      <c r="Q4835" s="2" t="str">
        <f>VLOOKUP(M4835,[1]ArchetypeScores!E:W,19,FALSE)</f>
        <v>Untargeted</v>
      </c>
      <c r="R4835" s="2">
        <f>VLOOKUP(M4835,[1]ArchetypeScores!E:I,5,FALSE)</f>
        <v>0</v>
      </c>
      <c r="S4835" s="2">
        <f>VLOOKUP(M4835,[1]ArchetypeScores!E:K,7,FALSE)</f>
        <v>0</v>
      </c>
      <c r="T4835" s="2" t="str">
        <f t="shared" si="77"/>
        <v>Not A&amp;R positive</v>
      </c>
    </row>
    <row r="4836" spans="1:20" ht="20.399999999999999" x14ac:dyDescent="0.3">
      <c r="A4836" s="2" t="s">
        <v>12743</v>
      </c>
      <c r="B4836" s="7" t="s">
        <v>12840</v>
      </c>
      <c r="C4836" s="3" t="s">
        <v>12841</v>
      </c>
      <c r="D4836" s="4"/>
      <c r="E4836" s="5" t="s">
        <v>12746</v>
      </c>
      <c r="F4836" s="4">
        <v>0</v>
      </c>
      <c r="G4836" s="6">
        <v>49148</v>
      </c>
      <c r="H4836" s="3" t="s">
        <v>12804</v>
      </c>
      <c r="I4836" s="3" t="s">
        <v>12839</v>
      </c>
      <c r="J4836" s="3"/>
      <c r="K4836" s="5" t="s">
        <v>38</v>
      </c>
      <c r="L4836" s="5">
        <v>1</v>
      </c>
      <c r="M4836" s="5" t="s">
        <v>43</v>
      </c>
      <c r="N4836" s="5">
        <f>VLOOKUP(M4836,[1]ArchetypeScores!E:N,10,FALSE)</f>
        <v>0</v>
      </c>
      <c r="O4836" s="5">
        <f>VLOOKUP(M4836,[1]ArchetypeScores!E:O,11,FALSE)</f>
        <v>-1</v>
      </c>
      <c r="P4836" s="5">
        <f>VLOOKUP(M4836,[1]ArchetypeScores!E:P,12,FALSE)</f>
        <v>0</v>
      </c>
      <c r="Q4836" s="2" t="str">
        <f>VLOOKUP(M4836,[1]ArchetypeScores!E:W,19,FALSE)</f>
        <v>Consumer (including agriculture and tourism)</v>
      </c>
      <c r="R4836" s="2">
        <f>VLOOKUP(M4836,[1]ArchetypeScores!E:I,5,FALSE)</f>
        <v>0</v>
      </c>
      <c r="S4836" s="2">
        <f>VLOOKUP(M4836,[1]ArchetypeScores!E:K,7,FALSE)</f>
        <v>0</v>
      </c>
      <c r="T4836" s="2" t="str">
        <f t="shared" si="77"/>
        <v>Not A&amp;R positive</v>
      </c>
    </row>
    <row r="4837" spans="1:20" x14ac:dyDescent="0.3">
      <c r="A4837" s="2" t="s">
        <v>12743</v>
      </c>
      <c r="B4837" s="3" t="s">
        <v>12842</v>
      </c>
      <c r="C4837" s="3" t="s">
        <v>12843</v>
      </c>
      <c r="D4837" s="4">
        <v>1600</v>
      </c>
      <c r="E4837" s="5" t="s">
        <v>12746</v>
      </c>
      <c r="F4837" s="4">
        <v>9.7808700000000002</v>
      </c>
      <c r="G4837" s="6">
        <v>49151</v>
      </c>
      <c r="H4837" s="3" t="s">
        <v>12804</v>
      </c>
      <c r="I4837" s="3" t="s">
        <v>12839</v>
      </c>
      <c r="J4837" s="3"/>
      <c r="K4837" s="5" t="s">
        <v>112</v>
      </c>
      <c r="L4837" s="5" t="s">
        <v>112</v>
      </c>
      <c r="M4837" s="5" t="s">
        <v>961</v>
      </c>
      <c r="N4837" s="5">
        <f>VLOOKUP(M4837,[1]ArchetypeScores!E:N,10,FALSE)</f>
        <v>0</v>
      </c>
      <c r="O4837" s="5">
        <f>VLOOKUP(M4837,[1]ArchetypeScores!E:O,11,FALSE)</f>
        <v>0</v>
      </c>
      <c r="P4837" s="5">
        <f>VLOOKUP(M4837,[1]ArchetypeScores!E:P,12,FALSE)</f>
        <v>0</v>
      </c>
      <c r="Q4837" s="2" t="str">
        <f>VLOOKUP(M4837,[1]ArchetypeScores!E:W,19,FALSE)</f>
        <v>Untargeted</v>
      </c>
      <c r="R4837" s="2">
        <f>VLOOKUP(M4837,[1]ArchetypeScores!E:I,5,FALSE)</f>
        <v>0</v>
      </c>
      <c r="S4837" s="2">
        <f>VLOOKUP(M4837,[1]ArchetypeScores!E:K,7,FALSE)</f>
        <v>0</v>
      </c>
      <c r="T4837" s="2" t="str">
        <f t="shared" si="77"/>
        <v>Not A&amp;R positive</v>
      </c>
    </row>
    <row r="4838" spans="1:20" x14ac:dyDescent="0.3">
      <c r="A4838" s="2" t="s">
        <v>12743</v>
      </c>
      <c r="B4838" s="3" t="s">
        <v>12844</v>
      </c>
      <c r="C4838" s="3" t="s">
        <v>12845</v>
      </c>
      <c r="D4838" s="4"/>
      <c r="E4838" s="5" t="s">
        <v>12746</v>
      </c>
      <c r="F4838" s="4">
        <v>0</v>
      </c>
      <c r="G4838" s="6">
        <v>49145</v>
      </c>
      <c r="H4838" s="3" t="s">
        <v>12846</v>
      </c>
      <c r="I4838" s="3" t="s">
        <v>12839</v>
      </c>
      <c r="J4838" s="3"/>
      <c r="K4838" s="5" t="s">
        <v>47</v>
      </c>
      <c r="L4838" s="5" t="s">
        <v>112</v>
      </c>
      <c r="M4838" s="5" t="s">
        <v>5248</v>
      </c>
      <c r="N4838" s="5">
        <f>VLOOKUP(M4838,[1]ArchetypeScores!E:N,10,FALSE)</f>
        <v>0</v>
      </c>
      <c r="O4838" s="5">
        <f>VLOOKUP(M4838,[1]ArchetypeScores!E:O,11,FALSE)</f>
        <v>0</v>
      </c>
      <c r="P4838" s="5">
        <f>VLOOKUP(M4838,[1]ArchetypeScores!E:P,12,FALSE)</f>
        <v>0</v>
      </c>
      <c r="Q4838" s="2" t="str">
        <f>VLOOKUP(M4838,[1]ArchetypeScores!E:W,19,FALSE)</f>
        <v>Untargeted</v>
      </c>
      <c r="R4838" s="2">
        <f>VLOOKUP(M4838,[1]ArchetypeScores!E:I,5,FALSE)</f>
        <v>0</v>
      </c>
      <c r="S4838" s="2">
        <f>VLOOKUP(M4838,[1]ArchetypeScores!E:K,7,FALSE)</f>
        <v>0</v>
      </c>
      <c r="T4838" s="2" t="str">
        <f t="shared" si="77"/>
        <v>Not A&amp;R positive</v>
      </c>
    </row>
    <row r="4839" spans="1:20" x14ac:dyDescent="0.3">
      <c r="A4839" s="2" t="s">
        <v>12743</v>
      </c>
      <c r="B4839" s="3" t="s">
        <v>12847</v>
      </c>
      <c r="C4839" s="3" t="s">
        <v>12848</v>
      </c>
      <c r="D4839" s="4">
        <v>13</v>
      </c>
      <c r="E4839" s="5" t="s">
        <v>12746</v>
      </c>
      <c r="F4839" s="4">
        <v>8.208E-2</v>
      </c>
      <c r="G4839" s="6">
        <v>49156</v>
      </c>
      <c r="H4839" s="3" t="s">
        <v>12804</v>
      </c>
      <c r="I4839" s="3"/>
      <c r="J4839" s="3"/>
      <c r="K4839" s="5" t="s">
        <v>61</v>
      </c>
      <c r="L4839" s="5">
        <v>1</v>
      </c>
      <c r="M4839" s="5" t="s">
        <v>130</v>
      </c>
      <c r="N4839" s="5">
        <f>VLOOKUP(M4839,[1]ArchetypeScores!E:N,10,FALSE)</f>
        <v>0</v>
      </c>
      <c r="O4839" s="5">
        <f>VLOOKUP(M4839,[1]ArchetypeScores!E:O,11,FALSE)</f>
        <v>-1</v>
      </c>
      <c r="P4839" s="5">
        <f>VLOOKUP(M4839,[1]ArchetypeScores!E:P,12,FALSE)</f>
        <v>0</v>
      </c>
      <c r="Q4839" s="2" t="str">
        <f>VLOOKUP(M4839,[1]ArchetypeScores!E:W,19,FALSE)</f>
        <v>Health care</v>
      </c>
      <c r="R4839" s="2">
        <f>VLOOKUP(M4839,[1]ArchetypeScores!E:I,5,FALSE)</f>
        <v>0</v>
      </c>
      <c r="S4839" s="2">
        <f>VLOOKUP(M4839,[1]ArchetypeScores!E:K,7,FALSE)</f>
        <v>0</v>
      </c>
      <c r="T4839" s="2" t="str">
        <f t="shared" si="77"/>
        <v>Not A&amp;R positive</v>
      </c>
    </row>
    <row r="4840" spans="1:20" x14ac:dyDescent="0.3">
      <c r="A4840" s="2" t="s">
        <v>12743</v>
      </c>
      <c r="B4840" s="3" t="s">
        <v>12849</v>
      </c>
      <c r="C4840" s="3" t="s">
        <v>12850</v>
      </c>
      <c r="D4840" s="4">
        <v>566</v>
      </c>
      <c r="E4840" s="5" t="s">
        <v>12746</v>
      </c>
      <c r="F4840" s="4">
        <v>3.5282499999999999</v>
      </c>
      <c r="G4840" s="6">
        <v>49203</v>
      </c>
      <c r="H4840" s="3" t="s">
        <v>12747</v>
      </c>
      <c r="I4840" s="3" t="s">
        <v>12748</v>
      </c>
      <c r="J4840" s="3" t="s">
        <v>12851</v>
      </c>
      <c r="K4840" s="5" t="s">
        <v>392</v>
      </c>
      <c r="L4840" s="5">
        <v>3</v>
      </c>
      <c r="M4840" s="5" t="s">
        <v>1436</v>
      </c>
      <c r="N4840" s="5">
        <f>VLOOKUP(M4840,[1]ArchetypeScores!E:N,10,FALSE)</f>
        <v>0</v>
      </c>
      <c r="O4840" s="5">
        <f>VLOOKUP(M4840,[1]ArchetypeScores!E:O,11,FALSE)</f>
        <v>-1</v>
      </c>
      <c r="P4840" s="5">
        <f>VLOOKUP(M4840,[1]ArchetypeScores!E:P,12,FALSE)</f>
        <v>0</v>
      </c>
      <c r="Q4840" s="2" t="str">
        <f>VLOOKUP(M4840,[1]ArchetypeScores!E:W,19,FALSE)</f>
        <v>Untargeted</v>
      </c>
      <c r="R4840" s="2">
        <f>VLOOKUP(M4840,[1]ArchetypeScores!E:I,5,FALSE)</f>
        <v>0</v>
      </c>
      <c r="S4840" s="2">
        <f>VLOOKUP(M4840,[1]ArchetypeScores!E:K,7,FALSE)</f>
        <v>0</v>
      </c>
      <c r="T4840" s="2" t="str">
        <f t="shared" si="77"/>
        <v>Not A&amp;R positive</v>
      </c>
    </row>
    <row r="4841" spans="1:20" x14ac:dyDescent="0.3">
      <c r="A4841" s="2" t="s">
        <v>12743</v>
      </c>
      <c r="B4841" s="3" t="s">
        <v>12852</v>
      </c>
      <c r="C4841" s="3" t="s">
        <v>12853</v>
      </c>
      <c r="D4841" s="4"/>
      <c r="E4841" s="5" t="s">
        <v>12746</v>
      </c>
      <c r="F4841" s="4">
        <v>0</v>
      </c>
      <c r="G4841" s="6">
        <v>49149</v>
      </c>
      <c r="H4841" s="3" t="s">
        <v>12804</v>
      </c>
      <c r="I4841" s="3" t="s">
        <v>12839</v>
      </c>
      <c r="J4841" s="3"/>
      <c r="K4841" s="5" t="s">
        <v>25</v>
      </c>
      <c r="L4841" s="5">
        <v>9</v>
      </c>
      <c r="M4841" s="5" t="s">
        <v>493</v>
      </c>
      <c r="N4841" s="5">
        <f>VLOOKUP(M4841,[1]ArchetypeScores!E:N,10,FALSE)</f>
        <v>1</v>
      </c>
      <c r="O4841" s="5">
        <f>VLOOKUP(M4841,[1]ArchetypeScores!E:O,11,FALSE)</f>
        <v>-2</v>
      </c>
      <c r="P4841" s="5">
        <f>VLOOKUP(M4841,[1]ArchetypeScores!E:P,12,FALSE)</f>
        <v>0</v>
      </c>
      <c r="Q4841" s="2" t="str">
        <f>VLOOKUP(M4841,[1]ArchetypeScores!E:W,19,FALSE)</f>
        <v>Industrials - other</v>
      </c>
      <c r="R4841" s="2">
        <f>VLOOKUP(M4841,[1]ArchetypeScores!E:I,5,FALSE)</f>
        <v>0</v>
      </c>
      <c r="S4841" s="2">
        <f>VLOOKUP(M4841,[1]ArchetypeScores!E:K,7,FALSE)</f>
        <v>-1</v>
      </c>
      <c r="T4841" s="2" t="str">
        <f t="shared" si="77"/>
        <v>Not A&amp;R positive</v>
      </c>
    </row>
    <row r="4842" spans="1:20" x14ac:dyDescent="0.3">
      <c r="A4842" s="2" t="s">
        <v>12743</v>
      </c>
      <c r="B4842" s="3" t="s">
        <v>12854</v>
      </c>
      <c r="C4842" s="3" t="s">
        <v>12855</v>
      </c>
      <c r="D4842" s="4">
        <v>0.14099999999999999</v>
      </c>
      <c r="E4842" s="5" t="s">
        <v>12746</v>
      </c>
      <c r="F4842" s="4">
        <v>8.7000000000000001E-4</v>
      </c>
      <c r="G4842" s="6">
        <v>49160</v>
      </c>
      <c r="H4842" s="3" t="s">
        <v>12804</v>
      </c>
      <c r="I4842" s="3"/>
      <c r="J4842" s="3"/>
      <c r="K4842" s="5" t="s">
        <v>71</v>
      </c>
      <c r="L4842" s="5">
        <v>1</v>
      </c>
      <c r="M4842" s="5" t="s">
        <v>72</v>
      </c>
      <c r="N4842" s="5">
        <f>VLOOKUP(M4842,[1]ArchetypeScores!E:N,10,FALSE)</f>
        <v>0</v>
      </c>
      <c r="O4842" s="5">
        <f>VLOOKUP(M4842,[1]ArchetypeScores!E:O,11,FALSE)</f>
        <v>0</v>
      </c>
      <c r="P4842" s="5">
        <f>VLOOKUP(M4842,[1]ArchetypeScores!E:P,12,FALSE)</f>
        <v>0</v>
      </c>
      <c r="Q4842" s="2" t="str">
        <f>VLOOKUP(M4842,[1]ArchetypeScores!E:W,19,FALSE)</f>
        <v>Other sector</v>
      </c>
      <c r="R4842" s="2">
        <f>VLOOKUP(M4842,[1]ArchetypeScores!E:I,5,FALSE)</f>
        <v>0</v>
      </c>
      <c r="S4842" s="2">
        <f>VLOOKUP(M4842,[1]ArchetypeScores!E:K,7,FALSE)</f>
        <v>0</v>
      </c>
      <c r="T4842" s="2" t="str">
        <f t="shared" si="77"/>
        <v>Not A&amp;R positive</v>
      </c>
    </row>
    <row r="4843" spans="1:20" x14ac:dyDescent="0.3">
      <c r="A4843" s="2" t="s">
        <v>12743</v>
      </c>
      <c r="B4843" s="3" t="s">
        <v>12856</v>
      </c>
      <c r="C4843" s="3" t="s">
        <v>12857</v>
      </c>
      <c r="D4843" s="4">
        <v>5.2999999999999999E-2</v>
      </c>
      <c r="E4843" s="5" t="s">
        <v>12746</v>
      </c>
      <c r="F4843" s="4">
        <v>3.3E-4</v>
      </c>
      <c r="G4843" s="6">
        <v>49166</v>
      </c>
      <c r="H4843" s="3" t="s">
        <v>12804</v>
      </c>
      <c r="I4843" s="3"/>
      <c r="J4843" s="3"/>
      <c r="K4843" s="5" t="s">
        <v>61</v>
      </c>
      <c r="L4843" s="5">
        <v>1</v>
      </c>
      <c r="M4843" s="5" t="s">
        <v>130</v>
      </c>
      <c r="N4843" s="5">
        <f>VLOOKUP(M4843,[1]ArchetypeScores!E:N,10,FALSE)</f>
        <v>0</v>
      </c>
      <c r="O4843" s="5">
        <f>VLOOKUP(M4843,[1]ArchetypeScores!E:O,11,FALSE)</f>
        <v>-1</v>
      </c>
      <c r="P4843" s="5">
        <f>VLOOKUP(M4843,[1]ArchetypeScores!E:P,12,FALSE)</f>
        <v>0</v>
      </c>
      <c r="Q4843" s="2" t="str">
        <f>VLOOKUP(M4843,[1]ArchetypeScores!E:W,19,FALSE)</f>
        <v>Health care</v>
      </c>
      <c r="R4843" s="2">
        <f>VLOOKUP(M4843,[1]ArchetypeScores!E:I,5,FALSE)</f>
        <v>0</v>
      </c>
      <c r="S4843" s="2">
        <f>VLOOKUP(M4843,[1]ArchetypeScores!E:K,7,FALSE)</f>
        <v>0</v>
      </c>
      <c r="T4843" s="2" t="str">
        <f t="shared" si="77"/>
        <v>Not A&amp;R positive</v>
      </c>
    </row>
    <row r="4844" spans="1:20" x14ac:dyDescent="0.3">
      <c r="A4844" s="2" t="s">
        <v>12743</v>
      </c>
      <c r="B4844" s="3" t="s">
        <v>12858</v>
      </c>
      <c r="C4844" s="3" t="s">
        <v>12859</v>
      </c>
      <c r="D4844" s="4">
        <v>0.70599999999999996</v>
      </c>
      <c r="E4844" s="5" t="s">
        <v>12746</v>
      </c>
      <c r="F4844" s="4">
        <v>4.3699999999999998E-3</v>
      </c>
      <c r="G4844" s="6">
        <v>49165</v>
      </c>
      <c r="H4844" s="3" t="s">
        <v>12804</v>
      </c>
      <c r="I4844" s="3"/>
      <c r="J4844" s="3"/>
      <c r="K4844" s="5" t="s">
        <v>112</v>
      </c>
      <c r="L4844" s="5" t="s">
        <v>112</v>
      </c>
      <c r="M4844" s="5" t="s">
        <v>961</v>
      </c>
      <c r="N4844" s="5">
        <f>VLOOKUP(M4844,[1]ArchetypeScores!E:N,10,FALSE)</f>
        <v>0</v>
      </c>
      <c r="O4844" s="5">
        <f>VLOOKUP(M4844,[1]ArchetypeScores!E:O,11,FALSE)</f>
        <v>0</v>
      </c>
      <c r="P4844" s="5">
        <f>VLOOKUP(M4844,[1]ArchetypeScores!E:P,12,FALSE)</f>
        <v>0</v>
      </c>
      <c r="Q4844" s="2" t="str">
        <f>VLOOKUP(M4844,[1]ArchetypeScores!E:W,19,FALSE)</f>
        <v>Untargeted</v>
      </c>
      <c r="R4844" s="2">
        <f>VLOOKUP(M4844,[1]ArchetypeScores!E:I,5,FALSE)</f>
        <v>0</v>
      </c>
      <c r="S4844" s="2">
        <f>VLOOKUP(M4844,[1]ArchetypeScores!E:K,7,FALSE)</f>
        <v>0</v>
      </c>
      <c r="T4844" s="2" t="str">
        <f t="shared" si="77"/>
        <v>Not A&amp;R positive</v>
      </c>
    </row>
    <row r="4845" spans="1:20" x14ac:dyDescent="0.3">
      <c r="A4845" s="2" t="s">
        <v>12743</v>
      </c>
      <c r="B4845" s="3" t="s">
        <v>12860</v>
      </c>
      <c r="C4845" s="3" t="s">
        <v>12861</v>
      </c>
      <c r="D4845" s="4">
        <v>4</v>
      </c>
      <c r="E4845" s="5" t="s">
        <v>12746</v>
      </c>
      <c r="F4845" s="4">
        <v>2.486E-2</v>
      </c>
      <c r="G4845" s="6">
        <v>49175</v>
      </c>
      <c r="H4845" s="3" t="s">
        <v>12862</v>
      </c>
      <c r="I4845" s="3" t="s">
        <v>12821</v>
      </c>
      <c r="J4845" s="3"/>
      <c r="K4845" s="5" t="s">
        <v>142</v>
      </c>
      <c r="L4845" s="5">
        <v>3</v>
      </c>
      <c r="M4845" s="5" t="s">
        <v>143</v>
      </c>
      <c r="N4845" s="5">
        <f>VLOOKUP(M4845,[1]ArchetypeScores!E:N,10,FALSE)</f>
        <v>1</v>
      </c>
      <c r="O4845" s="5">
        <f>VLOOKUP(M4845,[1]ArchetypeScores!E:O,11,FALSE)</f>
        <v>1</v>
      </c>
      <c r="P4845" s="5">
        <f>VLOOKUP(M4845,[1]ArchetypeScores!E:P,12,FALSE)</f>
        <v>2</v>
      </c>
      <c r="Q4845" s="2" t="str">
        <f>VLOOKUP(M4845,[1]ArchetypeScores!E:W,19,FALSE)</f>
        <v>Materials (including forestry and nature)</v>
      </c>
      <c r="R4845" s="2">
        <f>VLOOKUP(M4845,[1]ArchetypeScores!E:I,5,FALSE)</f>
        <v>1</v>
      </c>
      <c r="S4845" s="2">
        <f>VLOOKUP(M4845,[1]ArchetypeScores!E:K,7,FALSE)</f>
        <v>1</v>
      </c>
      <c r="T4845" s="2" t="str">
        <f t="shared" si="77"/>
        <v>Both</v>
      </c>
    </row>
    <row r="4846" spans="1:20" x14ac:dyDescent="0.3">
      <c r="A4846" s="2" t="s">
        <v>12743</v>
      </c>
      <c r="B4846" s="3" t="s">
        <v>12863</v>
      </c>
      <c r="C4846" s="3" t="s">
        <v>12864</v>
      </c>
      <c r="D4846" s="4">
        <v>6</v>
      </c>
      <c r="E4846" s="5" t="s">
        <v>12746</v>
      </c>
      <c r="F4846" s="4">
        <v>3.5749999999999997E-2</v>
      </c>
      <c r="G4846" s="6">
        <v>49185</v>
      </c>
      <c r="H4846" s="3" t="s">
        <v>12763</v>
      </c>
      <c r="I4846" s="3"/>
      <c r="J4846" s="3"/>
      <c r="K4846" s="5" t="s">
        <v>229</v>
      </c>
      <c r="L4846" s="5">
        <v>5</v>
      </c>
      <c r="M4846" s="5" t="s">
        <v>2160</v>
      </c>
      <c r="N4846" s="5">
        <f>VLOOKUP(M4846,[1]ArchetypeScores!E:N,10,FALSE)</f>
        <v>1</v>
      </c>
      <c r="O4846" s="5">
        <f>VLOOKUP(M4846,[1]ArchetypeScores!E:O,11,FALSE)</f>
        <v>-2</v>
      </c>
      <c r="P4846" s="5">
        <f>VLOOKUP(M4846,[1]ArchetypeScores!E:P,12,FALSE)</f>
        <v>1</v>
      </c>
      <c r="Q4846" s="2" t="str">
        <f>VLOOKUP(M4846,[1]ArchetypeScores!E:W,19,FALSE)</f>
        <v>Industrials - transportation</v>
      </c>
      <c r="R4846" s="2">
        <f>VLOOKUP(M4846,[1]ArchetypeScores!E:I,5,FALSE)</f>
        <v>0</v>
      </c>
      <c r="S4846" s="2">
        <f>VLOOKUP(M4846,[1]ArchetypeScores!E:K,7,FALSE)</f>
        <v>-1</v>
      </c>
      <c r="T4846" s="2" t="str">
        <f t="shared" si="77"/>
        <v>Not A&amp;R positive</v>
      </c>
    </row>
    <row r="4847" spans="1:20" x14ac:dyDescent="0.3">
      <c r="A4847" s="2" t="s">
        <v>12743</v>
      </c>
      <c r="B4847" s="3" t="s">
        <v>12865</v>
      </c>
      <c r="C4847" s="3" t="s">
        <v>12866</v>
      </c>
      <c r="D4847" s="4">
        <v>7</v>
      </c>
      <c r="E4847" s="5" t="s">
        <v>12746</v>
      </c>
      <c r="F4847" s="4">
        <v>4.4569999999999999E-2</v>
      </c>
      <c r="G4847" s="6">
        <v>49153</v>
      </c>
      <c r="H4847" s="3" t="s">
        <v>12795</v>
      </c>
      <c r="I4847" s="3" t="s">
        <v>11137</v>
      </c>
      <c r="J4847" s="3"/>
      <c r="K4847" s="5" t="s">
        <v>47</v>
      </c>
      <c r="L4847" s="5" t="s">
        <v>112</v>
      </c>
      <c r="M4847" s="5" t="s">
        <v>5248</v>
      </c>
      <c r="N4847" s="5">
        <f>VLOOKUP(M4847,[1]ArchetypeScores!E:N,10,FALSE)</f>
        <v>0</v>
      </c>
      <c r="O4847" s="5">
        <f>VLOOKUP(M4847,[1]ArchetypeScores!E:O,11,FALSE)</f>
        <v>0</v>
      </c>
      <c r="P4847" s="5">
        <f>VLOOKUP(M4847,[1]ArchetypeScores!E:P,12,FALSE)</f>
        <v>0</v>
      </c>
      <c r="Q4847" s="2" t="str">
        <f>VLOOKUP(M4847,[1]ArchetypeScores!E:W,19,FALSE)</f>
        <v>Untargeted</v>
      </c>
      <c r="R4847" s="2">
        <f>VLOOKUP(M4847,[1]ArchetypeScores!E:I,5,FALSE)</f>
        <v>0</v>
      </c>
      <c r="S4847" s="2">
        <f>VLOOKUP(M4847,[1]ArchetypeScores!E:K,7,FALSE)</f>
        <v>0</v>
      </c>
      <c r="T4847" s="2" t="str">
        <f t="shared" si="77"/>
        <v>Not A&amp;R positive</v>
      </c>
    </row>
    <row r="4848" spans="1:20" x14ac:dyDescent="0.3">
      <c r="A4848" s="2" t="s">
        <v>12743</v>
      </c>
      <c r="B4848" s="3" t="s">
        <v>12867</v>
      </c>
      <c r="C4848" s="3" t="s">
        <v>12868</v>
      </c>
      <c r="D4848" s="4">
        <v>50</v>
      </c>
      <c r="E4848" s="5" t="s">
        <v>12746</v>
      </c>
      <c r="F4848" s="4">
        <v>0.31168000000000001</v>
      </c>
      <c r="G4848" s="6">
        <v>49197</v>
      </c>
      <c r="H4848" s="3" t="s">
        <v>12747</v>
      </c>
      <c r="I4848" s="3" t="s">
        <v>12748</v>
      </c>
      <c r="J4848" s="3" t="s">
        <v>12869</v>
      </c>
      <c r="K4848" s="5" t="s">
        <v>47</v>
      </c>
      <c r="L4848" s="5">
        <v>5</v>
      </c>
      <c r="M4848" s="5" t="s">
        <v>192</v>
      </c>
      <c r="N4848" s="5">
        <f>VLOOKUP(M4848,[1]ArchetypeScores!E:N,10,FALSE)</f>
        <v>0</v>
      </c>
      <c r="O4848" s="5">
        <f>VLOOKUP(M4848,[1]ArchetypeScores!E:O,11,FALSE)</f>
        <v>0</v>
      </c>
      <c r="P4848" s="5">
        <f>VLOOKUP(M4848,[1]ArchetypeScores!E:P,12,FALSE)</f>
        <v>0</v>
      </c>
      <c r="Q4848" s="2" t="str">
        <f>VLOOKUP(M4848,[1]ArchetypeScores!E:W,19,FALSE)</f>
        <v>Untargeted</v>
      </c>
      <c r="R4848" s="2">
        <f>VLOOKUP(M4848,[1]ArchetypeScores!E:I,5,FALSE)</f>
        <v>0</v>
      </c>
      <c r="S4848" s="2">
        <f>VLOOKUP(M4848,[1]ArchetypeScores!E:K,7,FALSE)</f>
        <v>0</v>
      </c>
      <c r="T4848" s="2" t="str">
        <f t="shared" si="77"/>
        <v>Not A&amp;R positive</v>
      </c>
    </row>
    <row r="4849" spans="1:20" x14ac:dyDescent="0.3">
      <c r="A4849" s="2" t="s">
        <v>12743</v>
      </c>
      <c r="B4849" s="3" t="s">
        <v>12870</v>
      </c>
      <c r="C4849" s="3" t="s">
        <v>12871</v>
      </c>
      <c r="D4849" s="4">
        <v>70</v>
      </c>
      <c r="E4849" s="5" t="s">
        <v>12746</v>
      </c>
      <c r="F4849" s="4">
        <v>0.43636000000000003</v>
      </c>
      <c r="G4849" s="6">
        <v>49196</v>
      </c>
      <c r="H4849" s="3" t="s">
        <v>12747</v>
      </c>
      <c r="I4849" s="3" t="s">
        <v>12748</v>
      </c>
      <c r="J4849" s="3" t="s">
        <v>12872</v>
      </c>
      <c r="K4849" s="5" t="s">
        <v>31</v>
      </c>
      <c r="L4849" s="5">
        <v>2</v>
      </c>
      <c r="M4849" s="5" t="s">
        <v>1819</v>
      </c>
      <c r="N4849" s="5">
        <f>VLOOKUP(M4849,[1]ArchetypeScores!E:N,10,FALSE)</f>
        <v>0</v>
      </c>
      <c r="O4849" s="5">
        <f>VLOOKUP(M4849,[1]ArchetypeScores!E:O,11,FALSE)</f>
        <v>-2</v>
      </c>
      <c r="P4849" s="5">
        <f>VLOOKUP(M4849,[1]ArchetypeScores!E:P,12,FALSE)</f>
        <v>0</v>
      </c>
      <c r="Q4849" s="2" t="str">
        <f>VLOOKUP(M4849,[1]ArchetypeScores!E:W,19,FALSE)</f>
        <v>Energy and water</v>
      </c>
      <c r="R4849" s="2">
        <f>VLOOKUP(M4849,[1]ArchetypeScores!E:I,5,FALSE)</f>
        <v>0</v>
      </c>
      <c r="S4849" s="2">
        <f>VLOOKUP(M4849,[1]ArchetypeScores!E:K,7,FALSE)</f>
        <v>0</v>
      </c>
      <c r="T4849" s="2" t="str">
        <f t="shared" si="77"/>
        <v>Not A&amp;R positive</v>
      </c>
    </row>
    <row r="4850" spans="1:20" x14ac:dyDescent="0.3">
      <c r="A4850" s="2" t="s">
        <v>12743</v>
      </c>
      <c r="B4850" s="3" t="s">
        <v>12873</v>
      </c>
      <c r="C4850" s="3" t="s">
        <v>12874</v>
      </c>
      <c r="D4850" s="4">
        <v>12.882</v>
      </c>
      <c r="E4850" s="5" t="s">
        <v>12746</v>
      </c>
      <c r="F4850" s="4">
        <v>8.2290000000000002E-2</v>
      </c>
      <c r="G4850" s="6">
        <v>49155</v>
      </c>
      <c r="H4850" s="3" t="s">
        <v>12804</v>
      </c>
      <c r="I4850" s="3"/>
      <c r="J4850" s="3"/>
      <c r="K4850" s="5" t="s">
        <v>71</v>
      </c>
      <c r="L4850" s="5">
        <v>1</v>
      </c>
      <c r="M4850" s="5" t="s">
        <v>72</v>
      </c>
      <c r="N4850" s="5">
        <f>VLOOKUP(M4850,[1]ArchetypeScores!E:N,10,FALSE)</f>
        <v>0</v>
      </c>
      <c r="O4850" s="5">
        <f>VLOOKUP(M4850,[1]ArchetypeScores!E:O,11,FALSE)</f>
        <v>0</v>
      </c>
      <c r="P4850" s="5">
        <f>VLOOKUP(M4850,[1]ArchetypeScores!E:P,12,FALSE)</f>
        <v>0</v>
      </c>
      <c r="Q4850" s="2" t="str">
        <f>VLOOKUP(M4850,[1]ArchetypeScores!E:W,19,FALSE)</f>
        <v>Other sector</v>
      </c>
      <c r="R4850" s="2">
        <f>VLOOKUP(M4850,[1]ArchetypeScores!E:I,5,FALSE)</f>
        <v>0</v>
      </c>
      <c r="S4850" s="2">
        <f>VLOOKUP(M4850,[1]ArchetypeScores!E:K,7,FALSE)</f>
        <v>0</v>
      </c>
      <c r="T4850" s="2" t="str">
        <f t="shared" si="77"/>
        <v>Not A&amp;R positive</v>
      </c>
    </row>
    <row r="4851" spans="1:20" x14ac:dyDescent="0.3">
      <c r="A4851" s="2" t="s">
        <v>12743</v>
      </c>
      <c r="B4851" s="3" t="s">
        <v>12875</v>
      </c>
      <c r="C4851" s="3" t="s">
        <v>12876</v>
      </c>
      <c r="D4851" s="4">
        <v>30</v>
      </c>
      <c r="E4851" s="5" t="s">
        <v>12746</v>
      </c>
      <c r="F4851" s="4">
        <v>0.18709999999999999</v>
      </c>
      <c r="G4851" s="6">
        <v>49173</v>
      </c>
      <c r="H4851" s="3" t="s">
        <v>12752</v>
      </c>
      <c r="I4851" s="3"/>
      <c r="J4851" s="3"/>
      <c r="K4851" s="5" t="s">
        <v>38</v>
      </c>
      <c r="L4851" s="5">
        <v>29</v>
      </c>
      <c r="M4851" s="5" t="s">
        <v>316</v>
      </c>
      <c r="N4851" s="5">
        <f>VLOOKUP(M4851,[1]ArchetypeScores!E:N,10,FALSE)</f>
        <v>0</v>
      </c>
      <c r="O4851" s="5">
        <f>VLOOKUP(M4851,[1]ArchetypeScores!E:O,11,FALSE)</f>
        <v>-1</v>
      </c>
      <c r="P4851" s="5">
        <f>VLOOKUP(M4851,[1]ArchetypeScores!E:P,12,FALSE)</f>
        <v>0</v>
      </c>
      <c r="Q4851" s="2" t="str">
        <f>VLOOKUP(M4851,[1]ArchetypeScores!E:W,19,FALSE)</f>
        <v>Other sector</v>
      </c>
      <c r="R4851" s="2">
        <f>VLOOKUP(M4851,[1]ArchetypeScores!E:I,5,FALSE)</f>
        <v>0</v>
      </c>
      <c r="S4851" s="2">
        <f>VLOOKUP(M4851,[1]ArchetypeScores!E:K,7,FALSE)</f>
        <v>0</v>
      </c>
      <c r="T4851" s="2" t="str">
        <f t="shared" si="77"/>
        <v>Not A&amp;R positive</v>
      </c>
    </row>
    <row r="4852" spans="1:20" x14ac:dyDescent="0.3">
      <c r="A4852" s="2" t="s">
        <v>12743</v>
      </c>
      <c r="B4852" s="3" t="s">
        <v>12877</v>
      </c>
      <c r="C4852" s="3" t="s">
        <v>12878</v>
      </c>
      <c r="D4852" s="4">
        <v>12.43</v>
      </c>
      <c r="E4852" s="5" t="s">
        <v>12746</v>
      </c>
      <c r="F4852" s="4">
        <v>7.6789999999999997E-2</v>
      </c>
      <c r="G4852" s="6">
        <v>49177</v>
      </c>
      <c r="H4852" s="3" t="s">
        <v>12752</v>
      </c>
      <c r="I4852" s="3"/>
      <c r="J4852" s="3"/>
      <c r="K4852" s="5" t="s">
        <v>229</v>
      </c>
      <c r="L4852" s="5">
        <v>1</v>
      </c>
      <c r="M4852" s="5" t="s">
        <v>528</v>
      </c>
      <c r="N4852" s="5">
        <f>VLOOKUP(M4852,[1]ArchetypeScores!E:N,10,FALSE)</f>
        <v>1</v>
      </c>
      <c r="O4852" s="5">
        <f>VLOOKUP(M4852,[1]ArchetypeScores!E:O,11,FALSE)</f>
        <v>-2</v>
      </c>
      <c r="P4852" s="5">
        <f>VLOOKUP(M4852,[1]ArchetypeScores!E:P,12,FALSE)</f>
        <v>0</v>
      </c>
      <c r="Q4852" s="2" t="str">
        <f>VLOOKUP(M4852,[1]ArchetypeScores!E:W,19,FALSE)</f>
        <v>Industrials - transportation</v>
      </c>
      <c r="R4852" s="2">
        <f>VLOOKUP(M4852,[1]ArchetypeScores!E:I,5,FALSE)</f>
        <v>0</v>
      </c>
      <c r="S4852" s="2">
        <f>VLOOKUP(M4852,[1]ArchetypeScores!E:K,7,FALSE)</f>
        <v>-1</v>
      </c>
      <c r="T4852" s="2" t="str">
        <f t="shared" si="77"/>
        <v>Not A&amp;R positive</v>
      </c>
    </row>
    <row r="4853" spans="1:20" x14ac:dyDescent="0.3">
      <c r="A4853" s="2" t="s">
        <v>12743</v>
      </c>
      <c r="B4853" s="3" t="s">
        <v>12879</v>
      </c>
      <c r="C4853" s="3" t="s">
        <v>12880</v>
      </c>
      <c r="D4853" s="4">
        <v>20.821999999999999</v>
      </c>
      <c r="E4853" s="5" t="s">
        <v>12746</v>
      </c>
      <c r="F4853" s="4">
        <v>0.13147</v>
      </c>
      <c r="G4853" s="6">
        <v>49157</v>
      </c>
      <c r="H4853" s="3" t="s">
        <v>12804</v>
      </c>
      <c r="I4853" s="3"/>
      <c r="J4853" s="3"/>
      <c r="K4853" s="5" t="s">
        <v>694</v>
      </c>
      <c r="L4853" s="5">
        <v>5</v>
      </c>
      <c r="M4853" s="5" t="s">
        <v>695</v>
      </c>
      <c r="N4853" s="5">
        <f>VLOOKUP(M4853,[1]ArchetypeScores!E:N,10,FALSE)</f>
        <v>1</v>
      </c>
      <c r="O4853" s="5">
        <f>VLOOKUP(M4853,[1]ArchetypeScores!E:O,11,FALSE)</f>
        <v>-1</v>
      </c>
      <c r="P4853" s="5">
        <f>VLOOKUP(M4853,[1]ArchetypeScores!E:P,12,FALSE)</f>
        <v>0</v>
      </c>
      <c r="Q4853" s="2" t="str">
        <f>VLOOKUP(M4853,[1]ArchetypeScores!E:W,19,FALSE)</f>
        <v>Untargeted</v>
      </c>
      <c r="R4853" s="2">
        <f>VLOOKUP(M4853,[1]ArchetypeScores!E:I,5,FALSE)</f>
        <v>1</v>
      </c>
      <c r="S4853" s="2">
        <f>VLOOKUP(M4853,[1]ArchetypeScores!E:K,7,FALSE)</f>
        <v>1</v>
      </c>
      <c r="T4853" s="2" t="str">
        <f t="shared" si="77"/>
        <v>Both</v>
      </c>
    </row>
    <row r="4854" spans="1:20" x14ac:dyDescent="0.3">
      <c r="A4854" s="2" t="s">
        <v>12743</v>
      </c>
      <c r="B4854" s="3" t="s">
        <v>12881</v>
      </c>
      <c r="C4854" s="3" t="s">
        <v>12882</v>
      </c>
      <c r="D4854" s="4"/>
      <c r="E4854" s="5" t="s">
        <v>12746</v>
      </c>
      <c r="F4854" s="4">
        <v>0</v>
      </c>
      <c r="G4854" s="6">
        <v>49204</v>
      </c>
      <c r="H4854" s="3" t="s">
        <v>12883</v>
      </c>
      <c r="I4854" s="3" t="s">
        <v>12748</v>
      </c>
      <c r="J4854" s="3" t="s">
        <v>12884</v>
      </c>
      <c r="K4854" s="5" t="s">
        <v>53</v>
      </c>
      <c r="L4854" s="5">
        <v>4</v>
      </c>
      <c r="M4854" s="5" t="s">
        <v>237</v>
      </c>
      <c r="N4854" s="5">
        <f>VLOOKUP(M4854,[1]ArchetypeScores!E:N,10,FALSE)</f>
        <v>0</v>
      </c>
      <c r="O4854" s="5">
        <f>VLOOKUP(M4854,[1]ArchetypeScores!E:O,11,FALSE)</f>
        <v>-1</v>
      </c>
      <c r="P4854" s="5">
        <f>VLOOKUP(M4854,[1]ArchetypeScores!E:P,12,FALSE)</f>
        <v>0</v>
      </c>
      <c r="Q4854" s="2" t="str">
        <f>VLOOKUP(M4854,[1]ArchetypeScores!E:W,19,FALSE)</f>
        <v>Untargeted</v>
      </c>
      <c r="R4854" s="2">
        <f>VLOOKUP(M4854,[1]ArchetypeScores!E:I,5,FALSE)</f>
        <v>0</v>
      </c>
      <c r="S4854" s="2">
        <f>VLOOKUP(M4854,[1]ArchetypeScores!E:K,7,FALSE)</f>
        <v>0</v>
      </c>
      <c r="T4854" s="2" t="str">
        <f t="shared" si="77"/>
        <v>Not A&amp;R positive</v>
      </c>
    </row>
    <row r="4855" spans="1:20" x14ac:dyDescent="0.3">
      <c r="A4855" s="2" t="s">
        <v>12743</v>
      </c>
      <c r="B4855" s="3" t="s">
        <v>12885</v>
      </c>
      <c r="C4855" s="3" t="s">
        <v>12886</v>
      </c>
      <c r="D4855" s="4">
        <v>96</v>
      </c>
      <c r="E4855" s="5" t="s">
        <v>12746</v>
      </c>
      <c r="F4855" s="4">
        <v>0.59843000000000002</v>
      </c>
      <c r="G4855" s="6">
        <v>49190</v>
      </c>
      <c r="H4855" s="3" t="s">
        <v>12747</v>
      </c>
      <c r="I4855" s="3" t="s">
        <v>12748</v>
      </c>
      <c r="J4855" s="3" t="s">
        <v>12887</v>
      </c>
      <c r="K4855" s="5" t="s">
        <v>67</v>
      </c>
      <c r="L4855" s="5">
        <v>1</v>
      </c>
      <c r="M4855" s="5" t="s">
        <v>265</v>
      </c>
      <c r="N4855" s="5">
        <f>VLOOKUP(M4855,[1]ArchetypeScores!E:N,10,FALSE)</f>
        <v>0</v>
      </c>
      <c r="O4855" s="5">
        <f>VLOOKUP(M4855,[1]ArchetypeScores!E:O,11,FALSE)</f>
        <v>-1</v>
      </c>
      <c r="P4855" s="5">
        <f>VLOOKUP(M4855,[1]ArchetypeScores!E:P,12,FALSE)</f>
        <v>0</v>
      </c>
      <c r="Q4855" s="2" t="str">
        <f>VLOOKUP(M4855,[1]ArchetypeScores!E:W,19,FALSE)</f>
        <v>Untargeted</v>
      </c>
      <c r="R4855" s="2">
        <f>VLOOKUP(M4855,[1]ArchetypeScores!E:I,5,FALSE)</f>
        <v>0</v>
      </c>
      <c r="S4855" s="2">
        <f>VLOOKUP(M4855,[1]ArchetypeScores!E:K,7,FALSE)</f>
        <v>0</v>
      </c>
      <c r="T4855" s="2" t="str">
        <f t="shared" si="77"/>
        <v>Not A&amp;R positive</v>
      </c>
    </row>
    <row r="4856" spans="1:20" x14ac:dyDescent="0.3">
      <c r="A4856" s="2" t="s">
        <v>12743</v>
      </c>
      <c r="B4856" s="3" t="s">
        <v>12888</v>
      </c>
      <c r="C4856" s="3" t="s">
        <v>12889</v>
      </c>
      <c r="D4856" s="4"/>
      <c r="E4856" s="5" t="s">
        <v>12746</v>
      </c>
      <c r="F4856" s="4">
        <v>0</v>
      </c>
      <c r="G4856" s="6">
        <v>49176</v>
      </c>
      <c r="H4856" s="3" t="s">
        <v>12890</v>
      </c>
      <c r="I4856" s="3"/>
      <c r="J4856" s="3"/>
      <c r="K4856" s="5" t="s">
        <v>25</v>
      </c>
      <c r="L4856" s="5">
        <v>15</v>
      </c>
      <c r="M4856" s="5" t="s">
        <v>26</v>
      </c>
      <c r="N4856" s="5">
        <f>VLOOKUP(M4856,[1]ArchetypeScores!E:N,10,FALSE)</f>
        <v>1</v>
      </c>
      <c r="O4856" s="5">
        <f>VLOOKUP(M4856,[1]ArchetypeScores!E:O,11,FALSE)</f>
        <v>-2</v>
      </c>
      <c r="P4856" s="5">
        <f>VLOOKUP(M4856,[1]ArchetypeScores!E:P,12,FALSE)</f>
        <v>0</v>
      </c>
      <c r="Q4856" s="2" t="str">
        <f>VLOOKUP(M4856,[1]ArchetypeScores!E:W,19,FALSE)</f>
        <v>Energy and water</v>
      </c>
      <c r="R4856" s="2">
        <f>VLOOKUP(M4856,[1]ArchetypeScores!E:I,5,FALSE)</f>
        <v>0</v>
      </c>
      <c r="S4856" s="2">
        <f>VLOOKUP(M4856,[1]ArchetypeScores!E:K,7,FALSE)</f>
        <v>0</v>
      </c>
      <c r="T4856" s="2" t="str">
        <f t="shared" si="77"/>
        <v>Not A&amp;R positive</v>
      </c>
    </row>
    <row r="4857" spans="1:20" x14ac:dyDescent="0.3">
      <c r="A4857" s="2" t="s">
        <v>12743</v>
      </c>
      <c r="B4857" s="3" t="s">
        <v>12891</v>
      </c>
      <c r="C4857" s="3" t="s">
        <v>12892</v>
      </c>
      <c r="D4857" s="4">
        <v>75</v>
      </c>
      <c r="E4857" s="5" t="s">
        <v>12746</v>
      </c>
      <c r="F4857" s="4">
        <v>0.44691999999999998</v>
      </c>
      <c r="G4857" s="6">
        <v>49182</v>
      </c>
      <c r="H4857" s="3" t="s">
        <v>12763</v>
      </c>
      <c r="I4857" s="3"/>
      <c r="J4857" s="3"/>
      <c r="K4857" s="5" t="s">
        <v>53</v>
      </c>
      <c r="L4857" s="5">
        <v>3</v>
      </c>
      <c r="M4857" s="5" t="s">
        <v>75</v>
      </c>
      <c r="N4857" s="5">
        <f>VLOOKUP(M4857,[1]ArchetypeScores!E:N,10,FALSE)</f>
        <v>0</v>
      </c>
      <c r="O4857" s="5">
        <f>VLOOKUP(M4857,[1]ArchetypeScores!E:O,11,FALSE)</f>
        <v>-1</v>
      </c>
      <c r="P4857" s="5">
        <f>VLOOKUP(M4857,[1]ArchetypeScores!E:P,12,FALSE)</f>
        <v>0</v>
      </c>
      <c r="Q4857" s="2" t="str">
        <f>VLOOKUP(M4857,[1]ArchetypeScores!E:W,19,FALSE)</f>
        <v>Untargeted</v>
      </c>
      <c r="R4857" s="2">
        <f>VLOOKUP(M4857,[1]ArchetypeScores!E:I,5,FALSE)</f>
        <v>0</v>
      </c>
      <c r="S4857" s="2">
        <f>VLOOKUP(M4857,[1]ArchetypeScores!E:K,7,FALSE)</f>
        <v>0</v>
      </c>
      <c r="T4857" s="2" t="str">
        <f t="shared" si="77"/>
        <v>Not A&amp;R positive</v>
      </c>
    </row>
    <row r="4858" spans="1:20" x14ac:dyDescent="0.3">
      <c r="A4858" s="2" t="s">
        <v>12743</v>
      </c>
      <c r="B4858" s="3" t="s">
        <v>12893</v>
      </c>
      <c r="C4858" s="3" t="s">
        <v>12894</v>
      </c>
      <c r="D4858" s="4"/>
      <c r="E4858" s="5" t="s">
        <v>12746</v>
      </c>
      <c r="F4858" s="4">
        <v>0</v>
      </c>
      <c r="G4858" s="6">
        <v>49202</v>
      </c>
      <c r="H4858" s="3" t="s">
        <v>12747</v>
      </c>
      <c r="I4858" s="3" t="s">
        <v>12748</v>
      </c>
      <c r="J4858" s="3" t="s">
        <v>12895</v>
      </c>
      <c r="K4858" s="5" t="s">
        <v>1072</v>
      </c>
      <c r="L4858" s="5">
        <v>1</v>
      </c>
      <c r="M4858" s="5" t="s">
        <v>1922</v>
      </c>
      <c r="N4858" s="5">
        <f>VLOOKUP(M4858,[1]ArchetypeScores!E:N,10,FALSE)</f>
        <v>0</v>
      </c>
      <c r="O4858" s="5">
        <f>VLOOKUP(M4858,[1]ArchetypeScores!E:O,11,FALSE)</f>
        <v>-1</v>
      </c>
      <c r="P4858" s="5">
        <f>VLOOKUP(M4858,[1]ArchetypeScores!E:P,12,FALSE)</f>
        <v>0</v>
      </c>
      <c r="Q4858" s="2" t="str">
        <f>VLOOKUP(M4858,[1]ArchetypeScores!E:W,19,FALSE)</f>
        <v>Untargeted</v>
      </c>
      <c r="R4858" s="2">
        <f>VLOOKUP(M4858,[1]ArchetypeScores!E:I,5,FALSE)</f>
        <v>0</v>
      </c>
      <c r="S4858" s="2">
        <f>VLOOKUP(M4858,[1]ArchetypeScores!E:K,7,FALSE)</f>
        <v>0</v>
      </c>
      <c r="T4858" s="2" t="str">
        <f t="shared" si="77"/>
        <v>Not A&amp;R positive</v>
      </c>
    </row>
    <row r="4859" spans="1:20" x14ac:dyDescent="0.3">
      <c r="A4859" s="2" t="s">
        <v>12743</v>
      </c>
      <c r="B4859" s="3" t="s">
        <v>12896</v>
      </c>
      <c r="C4859" s="3" t="s">
        <v>12897</v>
      </c>
      <c r="D4859" s="4">
        <v>15</v>
      </c>
      <c r="E4859" s="5" t="s">
        <v>12746</v>
      </c>
      <c r="F4859" s="4">
        <v>9.35E-2</v>
      </c>
      <c r="G4859" s="6">
        <v>49192</v>
      </c>
      <c r="H4859" s="3" t="s">
        <v>12747</v>
      </c>
      <c r="I4859" s="3" t="s">
        <v>12748</v>
      </c>
      <c r="J4859" s="3" t="s">
        <v>12898</v>
      </c>
      <c r="K4859" s="5" t="s">
        <v>47</v>
      </c>
      <c r="L4859" s="5">
        <v>1</v>
      </c>
      <c r="M4859" s="5" t="s">
        <v>48</v>
      </c>
      <c r="N4859" s="5">
        <f>VLOOKUP(M4859,[1]ArchetypeScores!E:N,10,FALSE)</f>
        <v>0</v>
      </c>
      <c r="O4859" s="5">
        <f>VLOOKUP(M4859,[1]ArchetypeScores!E:O,11,FALSE)</f>
        <v>0</v>
      </c>
      <c r="P4859" s="5">
        <f>VLOOKUP(M4859,[1]ArchetypeScores!E:P,12,FALSE)</f>
        <v>0</v>
      </c>
      <c r="Q4859" s="2" t="str">
        <f>VLOOKUP(M4859,[1]ArchetypeScores!E:W,19,FALSE)</f>
        <v>Consumer (including agriculture and tourism)</v>
      </c>
      <c r="R4859" s="2">
        <f>VLOOKUP(M4859,[1]ArchetypeScores!E:I,5,FALSE)</f>
        <v>0</v>
      </c>
      <c r="S4859" s="2">
        <f>VLOOKUP(M4859,[1]ArchetypeScores!E:K,7,FALSE)</f>
        <v>0</v>
      </c>
      <c r="T4859" s="2" t="str">
        <f t="shared" si="77"/>
        <v>Not A&amp;R positive</v>
      </c>
    </row>
    <row r="4860" spans="1:20" x14ac:dyDescent="0.3">
      <c r="A4860" s="2" t="s">
        <v>12743</v>
      </c>
      <c r="B4860" s="3" t="s">
        <v>12899</v>
      </c>
      <c r="C4860" s="3" t="s">
        <v>12900</v>
      </c>
      <c r="D4860" s="4">
        <v>18</v>
      </c>
      <c r="E4860" s="5" t="s">
        <v>12746</v>
      </c>
      <c r="F4860" s="4">
        <v>0.10725999999999999</v>
      </c>
      <c r="G4860" s="6">
        <v>49186</v>
      </c>
      <c r="H4860" s="3" t="s">
        <v>12901</v>
      </c>
      <c r="I4860" s="3" t="s">
        <v>12771</v>
      </c>
      <c r="J4860" s="3"/>
      <c r="K4860" s="5" t="s">
        <v>261</v>
      </c>
      <c r="L4860" s="5">
        <v>2</v>
      </c>
      <c r="M4860" s="5" t="s">
        <v>262</v>
      </c>
      <c r="N4860" s="5">
        <f>VLOOKUP(M4860,[1]ArchetypeScores!E:N,10,FALSE)</f>
        <v>0</v>
      </c>
      <c r="O4860" s="5">
        <f>VLOOKUP(M4860,[1]ArchetypeScores!E:O,11,FALSE)</f>
        <v>-1</v>
      </c>
      <c r="P4860" s="5">
        <f>VLOOKUP(M4860,[1]ArchetypeScores!E:P,12,FALSE)</f>
        <v>0</v>
      </c>
      <c r="Q4860" s="2" t="str">
        <f>VLOOKUP(M4860,[1]ArchetypeScores!E:W,19,FALSE)</f>
        <v>Untargeted</v>
      </c>
      <c r="R4860" s="2">
        <f>VLOOKUP(M4860,[1]ArchetypeScores!E:I,5,FALSE)</f>
        <v>0</v>
      </c>
      <c r="S4860" s="2">
        <f>VLOOKUP(M4860,[1]ArchetypeScores!E:K,7,FALSE)</f>
        <v>0</v>
      </c>
      <c r="T4860" s="2" t="str">
        <f t="shared" si="77"/>
        <v>Not A&amp;R positive</v>
      </c>
    </row>
    <row r="4861" spans="1:20" x14ac:dyDescent="0.3">
      <c r="A4861" s="2" t="s">
        <v>12902</v>
      </c>
      <c r="B4861" s="8" t="s">
        <v>12903</v>
      </c>
      <c r="C4861" s="3" t="s">
        <v>12904</v>
      </c>
      <c r="D4861" s="4">
        <v>0.15</v>
      </c>
      <c r="E4861" s="5" t="s">
        <v>12905</v>
      </c>
      <c r="F4861" s="4">
        <v>0.14663999999999999</v>
      </c>
      <c r="G4861" s="6">
        <v>49246</v>
      </c>
      <c r="H4861" s="3" t="s">
        <v>12906</v>
      </c>
      <c r="I4861" s="3" t="s">
        <v>12907</v>
      </c>
      <c r="J4861" s="3"/>
      <c r="K4861" s="5" t="s">
        <v>57</v>
      </c>
      <c r="L4861" s="5">
        <v>1</v>
      </c>
      <c r="M4861" s="5" t="s">
        <v>123</v>
      </c>
      <c r="N4861" s="5">
        <f>VLOOKUP(M4861,[1]ArchetypeScores!E:N,10,FALSE)</f>
        <v>0</v>
      </c>
      <c r="O4861" s="5">
        <f>VLOOKUP(M4861,[1]ArchetypeScores!E:O,11,FALSE)</f>
        <v>-1</v>
      </c>
      <c r="P4861" s="5">
        <f>VLOOKUP(M4861,[1]ArchetypeScores!E:P,12,FALSE)</f>
        <v>0</v>
      </c>
      <c r="Q4861" s="2" t="str">
        <f>VLOOKUP(M4861,[1]ArchetypeScores!E:W,19,FALSE)</f>
        <v>Consumer (including agriculture and tourism)</v>
      </c>
      <c r="R4861" s="2">
        <f>VLOOKUP(M4861,[1]ArchetypeScores!E:I,5,FALSE)</f>
        <v>0</v>
      </c>
      <c r="S4861" s="2">
        <f>VLOOKUP(M4861,[1]ArchetypeScores!E:K,7,FALSE)</f>
        <v>0</v>
      </c>
      <c r="T4861" s="2" t="str">
        <f t="shared" si="77"/>
        <v>Not A&amp;R positive</v>
      </c>
    </row>
    <row r="4862" spans="1:20" x14ac:dyDescent="0.3">
      <c r="A4862" s="2" t="s">
        <v>12902</v>
      </c>
      <c r="B4862" s="8" t="s">
        <v>12908</v>
      </c>
      <c r="C4862" s="3" t="s">
        <v>12909</v>
      </c>
      <c r="D4862" s="4">
        <v>8.0000000000000002E-3</v>
      </c>
      <c r="E4862" s="5" t="s">
        <v>12905</v>
      </c>
      <c r="F4862" s="4">
        <v>7.8300000000000002E-3</v>
      </c>
      <c r="G4862" s="6">
        <v>49224</v>
      </c>
      <c r="H4862" s="3" t="s">
        <v>12910</v>
      </c>
      <c r="I4862" s="3"/>
      <c r="J4862" s="3"/>
      <c r="K4862" s="5" t="s">
        <v>57</v>
      </c>
      <c r="L4862" s="5">
        <v>1</v>
      </c>
      <c r="M4862" s="5" t="s">
        <v>123</v>
      </c>
      <c r="N4862" s="5">
        <f>VLOOKUP(M4862,[1]ArchetypeScores!E:N,10,FALSE)</f>
        <v>0</v>
      </c>
      <c r="O4862" s="5">
        <f>VLOOKUP(M4862,[1]ArchetypeScores!E:O,11,FALSE)</f>
        <v>-1</v>
      </c>
      <c r="P4862" s="5">
        <f>VLOOKUP(M4862,[1]ArchetypeScores!E:P,12,FALSE)</f>
        <v>0</v>
      </c>
      <c r="Q4862" s="2" t="str">
        <f>VLOOKUP(M4862,[1]ArchetypeScores!E:W,19,FALSE)</f>
        <v>Consumer (including agriculture and tourism)</v>
      </c>
      <c r="R4862" s="2">
        <f>VLOOKUP(M4862,[1]ArchetypeScores!E:I,5,FALSE)</f>
        <v>0</v>
      </c>
      <c r="S4862" s="2">
        <f>VLOOKUP(M4862,[1]ArchetypeScores!E:K,7,FALSE)</f>
        <v>0</v>
      </c>
      <c r="T4862" s="2" t="str">
        <f t="shared" si="77"/>
        <v>Not A&amp;R positive</v>
      </c>
    </row>
    <row r="4863" spans="1:20" x14ac:dyDescent="0.3">
      <c r="A4863" s="2" t="s">
        <v>12902</v>
      </c>
      <c r="B4863" s="3" t="s">
        <v>12911</v>
      </c>
      <c r="C4863" s="3" t="s">
        <v>12912</v>
      </c>
      <c r="D4863" s="4">
        <v>7.4999999999999997E-2</v>
      </c>
      <c r="E4863" s="5" t="s">
        <v>12905</v>
      </c>
      <c r="F4863" s="4">
        <v>7.3469999999999994E-2</v>
      </c>
      <c r="G4863" s="6">
        <v>49238</v>
      </c>
      <c r="H4863" s="3" t="s">
        <v>12913</v>
      </c>
      <c r="I4863" s="3"/>
      <c r="J4863" s="3"/>
      <c r="K4863" s="5" t="s">
        <v>71</v>
      </c>
      <c r="L4863" s="5">
        <v>1</v>
      </c>
      <c r="M4863" s="5" t="s">
        <v>72</v>
      </c>
      <c r="N4863" s="5">
        <f>VLOOKUP(M4863,[1]ArchetypeScores!E:N,10,FALSE)</f>
        <v>0</v>
      </c>
      <c r="O4863" s="5">
        <f>VLOOKUP(M4863,[1]ArchetypeScores!E:O,11,FALSE)</f>
        <v>0</v>
      </c>
      <c r="P4863" s="5">
        <f>VLOOKUP(M4863,[1]ArchetypeScores!E:P,12,FALSE)</f>
        <v>0</v>
      </c>
      <c r="Q4863" s="2" t="str">
        <f>VLOOKUP(M4863,[1]ArchetypeScores!E:W,19,FALSE)</f>
        <v>Other sector</v>
      </c>
      <c r="R4863" s="2">
        <f>VLOOKUP(M4863,[1]ArchetypeScores!E:I,5,FALSE)</f>
        <v>0</v>
      </c>
      <c r="S4863" s="2">
        <f>VLOOKUP(M4863,[1]ArchetypeScores!E:K,7,FALSE)</f>
        <v>0</v>
      </c>
      <c r="T4863" s="2" t="str">
        <f t="shared" si="77"/>
        <v>Not A&amp;R positive</v>
      </c>
    </row>
    <row r="4864" spans="1:20" x14ac:dyDescent="0.3">
      <c r="A4864" s="2" t="s">
        <v>12902</v>
      </c>
      <c r="B4864" s="3" t="s">
        <v>12914</v>
      </c>
      <c r="C4864" s="3" t="s">
        <v>12915</v>
      </c>
      <c r="D4864" s="4">
        <v>0.255</v>
      </c>
      <c r="E4864" s="5" t="s">
        <v>12905</v>
      </c>
      <c r="F4864" s="4">
        <v>0.24972</v>
      </c>
      <c r="G4864" s="6">
        <v>49229</v>
      </c>
      <c r="H4864" s="3" t="s">
        <v>12916</v>
      </c>
      <c r="I4864" s="3"/>
      <c r="J4864" s="3"/>
      <c r="K4864" s="5" t="s">
        <v>47</v>
      </c>
      <c r="L4864" s="5">
        <v>1</v>
      </c>
      <c r="M4864" s="5" t="s">
        <v>48</v>
      </c>
      <c r="N4864" s="5">
        <f>VLOOKUP(M4864,[1]ArchetypeScores!E:N,10,FALSE)</f>
        <v>0</v>
      </c>
      <c r="O4864" s="5">
        <f>VLOOKUP(M4864,[1]ArchetypeScores!E:O,11,FALSE)</f>
        <v>0</v>
      </c>
      <c r="P4864" s="5">
        <f>VLOOKUP(M4864,[1]ArchetypeScores!E:P,12,FALSE)</f>
        <v>0</v>
      </c>
      <c r="Q4864" s="2" t="str">
        <f>VLOOKUP(M4864,[1]ArchetypeScores!E:W,19,FALSE)</f>
        <v>Consumer (including agriculture and tourism)</v>
      </c>
      <c r="R4864" s="2">
        <f>VLOOKUP(M4864,[1]ArchetypeScores!E:I,5,FALSE)</f>
        <v>0</v>
      </c>
      <c r="S4864" s="2">
        <f>VLOOKUP(M4864,[1]ArchetypeScores!E:K,7,FALSE)</f>
        <v>0</v>
      </c>
      <c r="T4864" s="2" t="str">
        <f t="shared" si="77"/>
        <v>Not A&amp;R positive</v>
      </c>
    </row>
    <row r="4865" spans="1:20" x14ac:dyDescent="0.3">
      <c r="A4865" s="2" t="s">
        <v>12902</v>
      </c>
      <c r="B4865" s="3" t="s">
        <v>12917</v>
      </c>
      <c r="C4865" s="3" t="s">
        <v>12918</v>
      </c>
      <c r="D4865" s="4"/>
      <c r="E4865" s="5" t="s">
        <v>12905</v>
      </c>
      <c r="F4865" s="4">
        <v>0</v>
      </c>
      <c r="G4865" s="6">
        <v>49223</v>
      </c>
      <c r="H4865" s="3" t="s">
        <v>12919</v>
      </c>
      <c r="I4865" s="3"/>
      <c r="J4865" s="3" t="s">
        <v>12920</v>
      </c>
      <c r="K4865" s="5" t="s">
        <v>112</v>
      </c>
      <c r="L4865" s="5" t="s">
        <v>112</v>
      </c>
      <c r="M4865" s="5" t="s">
        <v>961</v>
      </c>
      <c r="N4865" s="5">
        <f>VLOOKUP(M4865,[1]ArchetypeScores!E:N,10,FALSE)</f>
        <v>0</v>
      </c>
      <c r="O4865" s="5">
        <f>VLOOKUP(M4865,[1]ArchetypeScores!E:O,11,FALSE)</f>
        <v>0</v>
      </c>
      <c r="P4865" s="5">
        <f>VLOOKUP(M4865,[1]ArchetypeScores!E:P,12,FALSE)</f>
        <v>0</v>
      </c>
      <c r="Q4865" s="2" t="str">
        <f>VLOOKUP(M4865,[1]ArchetypeScores!E:W,19,FALSE)</f>
        <v>Untargeted</v>
      </c>
      <c r="R4865" s="2">
        <f>VLOOKUP(M4865,[1]ArchetypeScores!E:I,5,FALSE)</f>
        <v>0</v>
      </c>
      <c r="S4865" s="2">
        <f>VLOOKUP(M4865,[1]ArchetypeScores!E:K,7,FALSE)</f>
        <v>0</v>
      </c>
      <c r="T4865" s="2" t="str">
        <f t="shared" si="77"/>
        <v>Not A&amp;R positive</v>
      </c>
    </row>
    <row r="4866" spans="1:20" x14ac:dyDescent="0.3">
      <c r="A4866" s="2" t="s">
        <v>12902</v>
      </c>
      <c r="B4866" s="3" t="s">
        <v>12921</v>
      </c>
      <c r="C4866" s="3" t="s">
        <v>12922</v>
      </c>
      <c r="D4866" s="4"/>
      <c r="E4866" s="5" t="s">
        <v>12905</v>
      </c>
      <c r="F4866" s="4">
        <v>0</v>
      </c>
      <c r="G4866" s="6">
        <v>49222</v>
      </c>
      <c r="H4866" s="3" t="s">
        <v>12919</v>
      </c>
      <c r="I4866" s="3"/>
      <c r="J4866" s="3" t="s">
        <v>12923</v>
      </c>
      <c r="K4866" s="5" t="s">
        <v>112</v>
      </c>
      <c r="L4866" s="5" t="s">
        <v>112</v>
      </c>
      <c r="M4866" s="5" t="s">
        <v>961</v>
      </c>
      <c r="N4866" s="5">
        <f>VLOOKUP(M4866,[1]ArchetypeScores!E:N,10,FALSE)</f>
        <v>0</v>
      </c>
      <c r="O4866" s="5">
        <f>VLOOKUP(M4866,[1]ArchetypeScores!E:O,11,FALSE)</f>
        <v>0</v>
      </c>
      <c r="P4866" s="5">
        <f>VLOOKUP(M4866,[1]ArchetypeScores!E:P,12,FALSE)</f>
        <v>0</v>
      </c>
      <c r="Q4866" s="2" t="str">
        <f>VLOOKUP(M4866,[1]ArchetypeScores!E:W,19,FALSE)</f>
        <v>Untargeted</v>
      </c>
      <c r="R4866" s="2">
        <f>VLOOKUP(M4866,[1]ArchetypeScores!E:I,5,FALSE)</f>
        <v>0</v>
      </c>
      <c r="S4866" s="2">
        <f>VLOOKUP(M4866,[1]ArchetypeScores!E:K,7,FALSE)</f>
        <v>0</v>
      </c>
      <c r="T4866" s="2" t="str">
        <f t="shared" ref="T4866:T4929" si="78">IF(AND(R4866=1,S4866=1),"Both",IF(AND(R4866=1,S4866=0),"Direct only",IF(AND(R4866=0,S4866=1),"Indirect only","Not A&amp;R positive")))</f>
        <v>Not A&amp;R positive</v>
      </c>
    </row>
    <row r="4867" spans="1:20" x14ac:dyDescent="0.3">
      <c r="A4867" s="2" t="s">
        <v>12902</v>
      </c>
      <c r="B4867" s="3" t="s">
        <v>12924</v>
      </c>
      <c r="C4867" s="3" t="s">
        <v>12925</v>
      </c>
      <c r="D4867" s="4">
        <v>7.0000000000000001E-3</v>
      </c>
      <c r="E4867" s="5" t="s">
        <v>12905</v>
      </c>
      <c r="F4867" s="4">
        <v>6.7499999999999999E-3</v>
      </c>
      <c r="G4867" s="6">
        <v>49239</v>
      </c>
      <c r="H4867" s="3" t="s">
        <v>12926</v>
      </c>
      <c r="I4867" s="3"/>
      <c r="J4867" s="3"/>
      <c r="K4867" s="5" t="s">
        <v>118</v>
      </c>
      <c r="L4867" s="5">
        <v>3</v>
      </c>
      <c r="M4867" s="5" t="s">
        <v>168</v>
      </c>
      <c r="N4867" s="5">
        <f>VLOOKUP(M4867,[1]ArchetypeScores!E:N,10,FALSE)</f>
        <v>0</v>
      </c>
      <c r="O4867" s="5">
        <f>VLOOKUP(M4867,[1]ArchetypeScores!E:O,11,FALSE)</f>
        <v>-1</v>
      </c>
      <c r="P4867" s="5">
        <f>VLOOKUP(M4867,[1]ArchetypeScores!E:P,12,FALSE)</f>
        <v>0</v>
      </c>
      <c r="Q4867" s="2" t="str">
        <f>VLOOKUP(M4867,[1]ArchetypeScores!E:W,19,FALSE)</f>
        <v>Untargeted</v>
      </c>
      <c r="R4867" s="2">
        <f>VLOOKUP(M4867,[1]ArchetypeScores!E:I,5,FALSE)</f>
        <v>0</v>
      </c>
      <c r="S4867" s="2">
        <f>VLOOKUP(M4867,[1]ArchetypeScores!E:K,7,FALSE)</f>
        <v>0</v>
      </c>
      <c r="T4867" s="2" t="str">
        <f t="shared" si="78"/>
        <v>Not A&amp;R positive</v>
      </c>
    </row>
    <row r="4868" spans="1:20" x14ac:dyDescent="0.3">
      <c r="A4868" s="2" t="s">
        <v>12902</v>
      </c>
      <c r="B4868" s="3" t="s">
        <v>12927</v>
      </c>
      <c r="C4868" s="3" t="s">
        <v>12928</v>
      </c>
      <c r="D4868" s="4">
        <v>4.1000000000000002E-2</v>
      </c>
      <c r="E4868" s="5" t="s">
        <v>12905</v>
      </c>
      <c r="F4868" s="4">
        <v>3.9690000000000003E-2</v>
      </c>
      <c r="G4868" s="6">
        <v>49214</v>
      </c>
      <c r="H4868" s="3" t="s">
        <v>12929</v>
      </c>
      <c r="I4868" s="3"/>
      <c r="J4868" s="3"/>
      <c r="K4868" s="5" t="s">
        <v>2091</v>
      </c>
      <c r="L4868" s="5">
        <v>3</v>
      </c>
      <c r="M4868" s="5" t="s">
        <v>2471</v>
      </c>
      <c r="N4868" s="5">
        <f>VLOOKUP(M4868,[1]ArchetypeScores!E:N,10,FALSE)</f>
        <v>0</v>
      </c>
      <c r="O4868" s="5">
        <f>VLOOKUP(M4868,[1]ArchetypeScores!E:O,11,FALSE)</f>
        <v>-1</v>
      </c>
      <c r="P4868" s="5">
        <f>VLOOKUP(M4868,[1]ArchetypeScores!E:P,12,FALSE)</f>
        <v>0</v>
      </c>
      <c r="Q4868" s="2" t="str">
        <f>VLOOKUP(M4868,[1]ArchetypeScores!E:W,19,FALSE)</f>
        <v>Energy and water</v>
      </c>
      <c r="R4868" s="2">
        <f>VLOOKUP(M4868,[1]ArchetypeScores!E:I,5,FALSE)</f>
        <v>0</v>
      </c>
      <c r="S4868" s="2">
        <f>VLOOKUP(M4868,[1]ArchetypeScores!E:K,7,FALSE)</f>
        <v>0</v>
      </c>
      <c r="T4868" s="2" t="str">
        <f t="shared" si="78"/>
        <v>Not A&amp;R positive</v>
      </c>
    </row>
    <row r="4869" spans="1:20" x14ac:dyDescent="0.3">
      <c r="A4869" s="2" t="s">
        <v>12902</v>
      </c>
      <c r="B4869" s="3" t="s">
        <v>12930</v>
      </c>
      <c r="C4869" s="3" t="s">
        <v>12931</v>
      </c>
      <c r="D4869" s="4"/>
      <c r="E4869" s="5" t="s">
        <v>12905</v>
      </c>
      <c r="F4869" s="4">
        <v>0</v>
      </c>
      <c r="G4869" s="6">
        <v>49219</v>
      </c>
      <c r="H4869" s="3" t="s">
        <v>12932</v>
      </c>
      <c r="I4869" s="3" t="s">
        <v>12933</v>
      </c>
      <c r="J4869" s="3" t="s">
        <v>12933</v>
      </c>
      <c r="K4869" s="5" t="s">
        <v>1072</v>
      </c>
      <c r="L4869" s="5">
        <v>1</v>
      </c>
      <c r="M4869" s="5" t="s">
        <v>1922</v>
      </c>
      <c r="N4869" s="5">
        <f>VLOOKUP(M4869,[1]ArchetypeScores!E:N,10,FALSE)</f>
        <v>0</v>
      </c>
      <c r="O4869" s="5">
        <f>VLOOKUP(M4869,[1]ArchetypeScores!E:O,11,FALSE)</f>
        <v>-1</v>
      </c>
      <c r="P4869" s="5">
        <f>VLOOKUP(M4869,[1]ArchetypeScores!E:P,12,FALSE)</f>
        <v>0</v>
      </c>
      <c r="Q4869" s="2" t="str">
        <f>VLOOKUP(M4869,[1]ArchetypeScores!E:W,19,FALSE)</f>
        <v>Untargeted</v>
      </c>
      <c r="R4869" s="2">
        <f>VLOOKUP(M4869,[1]ArchetypeScores!E:I,5,FALSE)</f>
        <v>0</v>
      </c>
      <c r="S4869" s="2">
        <f>VLOOKUP(M4869,[1]ArchetypeScores!E:K,7,FALSE)</f>
        <v>0</v>
      </c>
      <c r="T4869" s="2" t="str">
        <f t="shared" si="78"/>
        <v>Not A&amp;R positive</v>
      </c>
    </row>
    <row r="4870" spans="1:20" x14ac:dyDescent="0.3">
      <c r="A4870" s="2" t="s">
        <v>12902</v>
      </c>
      <c r="B4870" s="3" t="s">
        <v>12934</v>
      </c>
      <c r="C4870" s="3" t="s">
        <v>12935</v>
      </c>
      <c r="D4870" s="4"/>
      <c r="E4870" s="5" t="s">
        <v>12905</v>
      </c>
      <c r="F4870" s="4">
        <v>0</v>
      </c>
      <c r="G4870" s="6">
        <v>49213</v>
      </c>
      <c r="H4870" s="3" t="s">
        <v>12929</v>
      </c>
      <c r="I4870" s="3"/>
      <c r="J4870" s="3"/>
      <c r="K4870" s="5" t="s">
        <v>1306</v>
      </c>
      <c r="L4870" s="5">
        <v>1</v>
      </c>
      <c r="M4870" s="5" t="s">
        <v>1307</v>
      </c>
      <c r="N4870" s="5">
        <f>VLOOKUP(M4870,[1]ArchetypeScores!E:N,10,FALSE)</f>
        <v>0</v>
      </c>
      <c r="O4870" s="5">
        <f>VLOOKUP(M4870,[1]ArchetypeScores!E:O,11,FALSE)</f>
        <v>-1</v>
      </c>
      <c r="P4870" s="5">
        <f>VLOOKUP(M4870,[1]ArchetypeScores!E:P,12,FALSE)</f>
        <v>0</v>
      </c>
      <c r="Q4870" s="2" t="str">
        <f>VLOOKUP(M4870,[1]ArchetypeScores!E:W,19,FALSE)</f>
        <v>Untargeted</v>
      </c>
      <c r="R4870" s="2">
        <f>VLOOKUP(M4870,[1]ArchetypeScores!E:I,5,FALSE)</f>
        <v>0</v>
      </c>
      <c r="S4870" s="2">
        <f>VLOOKUP(M4870,[1]ArchetypeScores!E:K,7,FALSE)</f>
        <v>0</v>
      </c>
      <c r="T4870" s="2" t="str">
        <f t="shared" si="78"/>
        <v>Not A&amp;R positive</v>
      </c>
    </row>
    <row r="4871" spans="1:20" x14ac:dyDescent="0.3">
      <c r="A4871" s="2" t="s">
        <v>12902</v>
      </c>
      <c r="B4871" s="3" t="s">
        <v>12936</v>
      </c>
      <c r="C4871" s="3" t="s">
        <v>12937</v>
      </c>
      <c r="D4871" s="4">
        <v>0.17699999999999999</v>
      </c>
      <c r="E4871" s="5" t="s">
        <v>12905</v>
      </c>
      <c r="F4871" s="4">
        <v>0.17341999999999999</v>
      </c>
      <c r="G4871" s="6">
        <v>49217</v>
      </c>
      <c r="H4871" s="3" t="s">
        <v>12938</v>
      </c>
      <c r="I4871" s="3" t="s">
        <v>12939</v>
      </c>
      <c r="J4871" s="3"/>
      <c r="K4871" s="5" t="s">
        <v>137</v>
      </c>
      <c r="L4871" s="5">
        <v>1</v>
      </c>
      <c r="M4871" s="5" t="s">
        <v>3649</v>
      </c>
      <c r="N4871" s="5">
        <f>VLOOKUP(M4871,[1]ArchetypeScores!E:N,10,FALSE)</f>
        <v>1</v>
      </c>
      <c r="O4871" s="5">
        <f>VLOOKUP(M4871,[1]ArchetypeScores!E:O,11,FALSE)</f>
        <v>-2</v>
      </c>
      <c r="P4871" s="5">
        <f>VLOOKUP(M4871,[1]ArchetypeScores!E:P,12,FALSE)</f>
        <v>2</v>
      </c>
      <c r="Q4871" s="2" t="str">
        <f>VLOOKUP(M4871,[1]ArchetypeScores!E:W,19,FALSE)</f>
        <v>Industrials - transportation</v>
      </c>
      <c r="R4871" s="2">
        <f>VLOOKUP(M4871,[1]ArchetypeScores!E:I,5,FALSE)</f>
        <v>0</v>
      </c>
      <c r="S4871" s="2">
        <f>VLOOKUP(M4871,[1]ArchetypeScores!E:K,7,FALSE)</f>
        <v>-1</v>
      </c>
      <c r="T4871" s="2" t="str">
        <f t="shared" si="78"/>
        <v>Not A&amp;R positive</v>
      </c>
    </row>
    <row r="4872" spans="1:20" x14ac:dyDescent="0.3">
      <c r="A4872" s="2" t="s">
        <v>12902</v>
      </c>
      <c r="B4872" s="3" t="s">
        <v>12940</v>
      </c>
      <c r="C4872" s="3" t="s">
        <v>12941</v>
      </c>
      <c r="D4872" s="4">
        <v>0.15</v>
      </c>
      <c r="E4872" s="5" t="s">
        <v>12905</v>
      </c>
      <c r="F4872" s="4">
        <v>0.14663999999999999</v>
      </c>
      <c r="G4872" s="6">
        <v>49244</v>
      </c>
      <c r="H4872" s="3" t="s">
        <v>12906</v>
      </c>
      <c r="I4872" s="3" t="s">
        <v>12942</v>
      </c>
      <c r="J4872" s="3"/>
      <c r="K4872" s="5" t="s">
        <v>57</v>
      </c>
      <c r="L4872" s="5">
        <v>25</v>
      </c>
      <c r="M4872" s="5" t="s">
        <v>241</v>
      </c>
      <c r="N4872" s="5">
        <f>VLOOKUP(M4872,[1]ArchetypeScores!E:N,10,FALSE)</f>
        <v>0</v>
      </c>
      <c r="O4872" s="5">
        <f>VLOOKUP(M4872,[1]ArchetypeScores!E:O,11,FALSE)</f>
        <v>-1</v>
      </c>
      <c r="P4872" s="5">
        <f>VLOOKUP(M4872,[1]ArchetypeScores!E:P,12,FALSE)</f>
        <v>0</v>
      </c>
      <c r="Q4872" s="2" t="str">
        <f>VLOOKUP(M4872,[1]ArchetypeScores!E:W,19,FALSE)</f>
        <v>Other sector</v>
      </c>
      <c r="R4872" s="2">
        <f>VLOOKUP(M4872,[1]ArchetypeScores!E:I,5,FALSE)</f>
        <v>0</v>
      </c>
      <c r="S4872" s="2">
        <f>VLOOKUP(M4872,[1]ArchetypeScores!E:K,7,FALSE)</f>
        <v>0</v>
      </c>
      <c r="T4872" s="2" t="str">
        <f t="shared" si="78"/>
        <v>Not A&amp;R positive</v>
      </c>
    </row>
    <row r="4873" spans="1:20" x14ac:dyDescent="0.3">
      <c r="A4873" s="2" t="s">
        <v>12902</v>
      </c>
      <c r="B4873" s="3" t="s">
        <v>12943</v>
      </c>
      <c r="C4873" s="3" t="s">
        <v>12944</v>
      </c>
      <c r="D4873" s="4">
        <v>2.1999999999999999E-2</v>
      </c>
      <c r="E4873" s="5" t="s">
        <v>12905</v>
      </c>
      <c r="F4873" s="4">
        <v>2.1559999999999999E-2</v>
      </c>
      <c r="G4873" s="6">
        <v>49208</v>
      </c>
      <c r="H4873" s="3" t="s">
        <v>12945</v>
      </c>
      <c r="I4873" s="3"/>
      <c r="J4873" s="3"/>
      <c r="K4873" s="5" t="s">
        <v>47</v>
      </c>
      <c r="L4873" s="5">
        <v>1</v>
      </c>
      <c r="M4873" s="5" t="s">
        <v>48</v>
      </c>
      <c r="N4873" s="5">
        <f>VLOOKUP(M4873,[1]ArchetypeScores!E:N,10,FALSE)</f>
        <v>0</v>
      </c>
      <c r="O4873" s="5">
        <f>VLOOKUP(M4873,[1]ArchetypeScores!E:O,11,FALSE)</f>
        <v>0</v>
      </c>
      <c r="P4873" s="5">
        <f>VLOOKUP(M4873,[1]ArchetypeScores!E:P,12,FALSE)</f>
        <v>0</v>
      </c>
      <c r="Q4873" s="2" t="str">
        <f>VLOOKUP(M4873,[1]ArchetypeScores!E:W,19,FALSE)</f>
        <v>Consumer (including agriculture and tourism)</v>
      </c>
      <c r="R4873" s="2">
        <f>VLOOKUP(M4873,[1]ArchetypeScores!E:I,5,FALSE)</f>
        <v>0</v>
      </c>
      <c r="S4873" s="2">
        <f>VLOOKUP(M4873,[1]ArchetypeScores!E:K,7,FALSE)</f>
        <v>0</v>
      </c>
      <c r="T4873" s="2" t="str">
        <f t="shared" si="78"/>
        <v>Not A&amp;R positive</v>
      </c>
    </row>
    <row r="4874" spans="1:20" x14ac:dyDescent="0.3">
      <c r="A4874" s="2" t="s">
        <v>12902</v>
      </c>
      <c r="B4874" s="3" t="s">
        <v>12946</v>
      </c>
      <c r="C4874" s="3" t="s">
        <v>12947</v>
      </c>
      <c r="D4874" s="4"/>
      <c r="E4874" s="5" t="s">
        <v>12905</v>
      </c>
      <c r="F4874" s="4">
        <v>0</v>
      </c>
      <c r="G4874" s="6">
        <v>49216</v>
      </c>
      <c r="H4874" s="3" t="s">
        <v>12948</v>
      </c>
      <c r="I4874" s="3"/>
      <c r="J4874" s="3" t="s">
        <v>12949</v>
      </c>
      <c r="K4874" s="5" t="s">
        <v>163</v>
      </c>
      <c r="L4874" s="5">
        <v>3</v>
      </c>
      <c r="M4874" s="5" t="s">
        <v>164</v>
      </c>
      <c r="N4874" s="5">
        <f>VLOOKUP(M4874,[1]ArchetypeScores!E:N,10,FALSE)</f>
        <v>0</v>
      </c>
      <c r="O4874" s="5">
        <f>VLOOKUP(M4874,[1]ArchetypeScores!E:O,11,FALSE)</f>
        <v>0</v>
      </c>
      <c r="P4874" s="5">
        <f>VLOOKUP(M4874,[1]ArchetypeScores!E:P,12,FALSE)</f>
        <v>0</v>
      </c>
      <c r="Q4874" s="2" t="str">
        <f>VLOOKUP(M4874,[1]ArchetypeScores!E:W,19,FALSE)</f>
        <v>Education and training</v>
      </c>
      <c r="R4874" s="2">
        <f>VLOOKUP(M4874,[1]ArchetypeScores!E:I,5,FALSE)</f>
        <v>0</v>
      </c>
      <c r="S4874" s="2">
        <f>VLOOKUP(M4874,[1]ArchetypeScores!E:K,7,FALSE)</f>
        <v>0</v>
      </c>
      <c r="T4874" s="2" t="str">
        <f t="shared" si="78"/>
        <v>Not A&amp;R positive</v>
      </c>
    </row>
    <row r="4875" spans="1:20" x14ac:dyDescent="0.3">
      <c r="A4875" s="2" t="s">
        <v>12902</v>
      </c>
      <c r="B4875" s="3" t="s">
        <v>12950</v>
      </c>
      <c r="C4875" s="3" t="s">
        <v>12951</v>
      </c>
      <c r="D4875" s="4">
        <v>0.05</v>
      </c>
      <c r="E4875" s="5" t="s">
        <v>12905</v>
      </c>
      <c r="F4875" s="4">
        <v>4.888E-2</v>
      </c>
      <c r="G4875" s="6">
        <v>49245</v>
      </c>
      <c r="H4875" s="3" t="s">
        <v>12906</v>
      </c>
      <c r="I4875" s="3" t="s">
        <v>12952</v>
      </c>
      <c r="J4875" s="3"/>
      <c r="K4875" s="5" t="s">
        <v>57</v>
      </c>
      <c r="L4875" s="5">
        <v>25</v>
      </c>
      <c r="M4875" s="5" t="s">
        <v>241</v>
      </c>
      <c r="N4875" s="5">
        <f>VLOOKUP(M4875,[1]ArchetypeScores!E:N,10,FALSE)</f>
        <v>0</v>
      </c>
      <c r="O4875" s="5">
        <f>VLOOKUP(M4875,[1]ArchetypeScores!E:O,11,FALSE)</f>
        <v>-1</v>
      </c>
      <c r="P4875" s="5">
        <f>VLOOKUP(M4875,[1]ArchetypeScores!E:P,12,FALSE)</f>
        <v>0</v>
      </c>
      <c r="Q4875" s="2" t="str">
        <f>VLOOKUP(M4875,[1]ArchetypeScores!E:W,19,FALSE)</f>
        <v>Other sector</v>
      </c>
      <c r="R4875" s="2">
        <f>VLOOKUP(M4875,[1]ArchetypeScores!E:I,5,FALSE)</f>
        <v>0</v>
      </c>
      <c r="S4875" s="2">
        <f>VLOOKUP(M4875,[1]ArchetypeScores!E:K,7,FALSE)</f>
        <v>0</v>
      </c>
      <c r="T4875" s="2" t="str">
        <f t="shared" si="78"/>
        <v>Not A&amp;R positive</v>
      </c>
    </row>
    <row r="4876" spans="1:20" x14ac:dyDescent="0.3">
      <c r="A4876" s="2" t="s">
        <v>12902</v>
      </c>
      <c r="B4876" s="3" t="s">
        <v>12953</v>
      </c>
      <c r="C4876" s="3" t="s">
        <v>12954</v>
      </c>
      <c r="D4876" s="4">
        <v>1.2999999999999999E-2</v>
      </c>
      <c r="E4876" s="5" t="s">
        <v>12905</v>
      </c>
      <c r="F4876" s="4">
        <v>1.2239999999999999E-2</v>
      </c>
      <c r="G4876" s="6">
        <v>49240</v>
      </c>
      <c r="H4876" s="3" t="s">
        <v>12955</v>
      </c>
      <c r="I4876" s="3" t="s">
        <v>12956</v>
      </c>
      <c r="J4876" s="3"/>
      <c r="K4876" s="5" t="s">
        <v>67</v>
      </c>
      <c r="L4876" s="5">
        <v>2</v>
      </c>
      <c r="M4876" s="5" t="s">
        <v>68</v>
      </c>
      <c r="N4876" s="5">
        <f>VLOOKUP(M4876,[1]ArchetypeScores!E:N,10,FALSE)</f>
        <v>0</v>
      </c>
      <c r="O4876" s="5">
        <f>VLOOKUP(M4876,[1]ArchetypeScores!E:O,11,FALSE)</f>
        <v>-1</v>
      </c>
      <c r="P4876" s="5">
        <f>VLOOKUP(M4876,[1]ArchetypeScores!E:P,12,FALSE)</f>
        <v>0</v>
      </c>
      <c r="Q4876" s="2" t="str">
        <f>VLOOKUP(M4876,[1]ArchetypeScores!E:W,19,FALSE)</f>
        <v>Untargeted</v>
      </c>
      <c r="R4876" s="2">
        <f>VLOOKUP(M4876,[1]ArchetypeScores!E:I,5,FALSE)</f>
        <v>0</v>
      </c>
      <c r="S4876" s="2">
        <f>VLOOKUP(M4876,[1]ArchetypeScores!E:K,7,FALSE)</f>
        <v>0</v>
      </c>
      <c r="T4876" s="2" t="str">
        <f t="shared" si="78"/>
        <v>Not A&amp;R positive</v>
      </c>
    </row>
    <row r="4877" spans="1:20" x14ac:dyDescent="0.3">
      <c r="A4877" s="2" t="s">
        <v>12902</v>
      </c>
      <c r="B4877" s="3" t="s">
        <v>10966</v>
      </c>
      <c r="C4877" s="3" t="s">
        <v>12957</v>
      </c>
      <c r="D4877" s="4">
        <v>7.0000000000000001E-3</v>
      </c>
      <c r="E4877" s="5" t="s">
        <v>12905</v>
      </c>
      <c r="F4877" s="4">
        <v>6.3499999999999997E-3</v>
      </c>
      <c r="G4877" s="6">
        <v>49254</v>
      </c>
      <c r="H4877" s="3" t="s">
        <v>12958</v>
      </c>
      <c r="I4877" s="3"/>
      <c r="J4877" s="3"/>
      <c r="K4877" s="5" t="s">
        <v>61</v>
      </c>
      <c r="L4877" s="5" t="s">
        <v>112</v>
      </c>
      <c r="M4877" s="5" t="s">
        <v>948</v>
      </c>
      <c r="N4877" s="5">
        <f>VLOOKUP(M4877,[1]ArchetypeScores!E:N,10,FALSE)</f>
        <v>0</v>
      </c>
      <c r="O4877" s="5">
        <f>VLOOKUP(M4877,[1]ArchetypeScores!E:O,11,FALSE)</f>
        <v>-1</v>
      </c>
      <c r="P4877" s="5">
        <f>VLOOKUP(M4877,[1]ArchetypeScores!E:P,12,FALSE)</f>
        <v>0</v>
      </c>
      <c r="Q4877" s="2" t="str">
        <f>VLOOKUP(M4877,[1]ArchetypeScores!E:W,19,FALSE)</f>
        <v>Health care</v>
      </c>
      <c r="R4877" s="2">
        <f>VLOOKUP(M4877,[1]ArchetypeScores!E:I,5,FALSE)</f>
        <v>0</v>
      </c>
      <c r="S4877" s="2">
        <f>VLOOKUP(M4877,[1]ArchetypeScores!E:K,7,FALSE)</f>
        <v>0</v>
      </c>
      <c r="T4877" s="2" t="str">
        <f t="shared" si="78"/>
        <v>Not A&amp;R positive</v>
      </c>
    </row>
    <row r="4878" spans="1:20" x14ac:dyDescent="0.3">
      <c r="A4878" s="2" t="s">
        <v>12902</v>
      </c>
      <c r="B4878" s="3" t="s">
        <v>12959</v>
      </c>
      <c r="C4878" s="3" t="s">
        <v>12960</v>
      </c>
      <c r="D4878" s="4">
        <v>0.04</v>
      </c>
      <c r="E4878" s="5" t="s">
        <v>12905</v>
      </c>
      <c r="F4878" s="4">
        <v>3.9170000000000003E-2</v>
      </c>
      <c r="G4878" s="6">
        <v>49230</v>
      </c>
      <c r="H4878" s="9" t="s">
        <v>12916</v>
      </c>
      <c r="I4878" s="3"/>
      <c r="J4878" s="3"/>
      <c r="K4878" s="5" t="s">
        <v>47</v>
      </c>
      <c r="L4878" s="5" t="s">
        <v>112</v>
      </c>
      <c r="M4878" s="5" t="s">
        <v>5248</v>
      </c>
      <c r="N4878" s="5">
        <f>VLOOKUP(M4878,[1]ArchetypeScores!E:N,10,FALSE)</f>
        <v>0</v>
      </c>
      <c r="O4878" s="5">
        <f>VLOOKUP(M4878,[1]ArchetypeScores!E:O,11,FALSE)</f>
        <v>0</v>
      </c>
      <c r="P4878" s="5">
        <f>VLOOKUP(M4878,[1]ArchetypeScores!E:P,12,FALSE)</f>
        <v>0</v>
      </c>
      <c r="Q4878" s="2" t="str">
        <f>VLOOKUP(M4878,[1]ArchetypeScores!E:W,19,FALSE)</f>
        <v>Untargeted</v>
      </c>
      <c r="R4878" s="2">
        <f>VLOOKUP(M4878,[1]ArchetypeScores!E:I,5,FALSE)</f>
        <v>0</v>
      </c>
      <c r="S4878" s="2">
        <f>VLOOKUP(M4878,[1]ArchetypeScores!E:K,7,FALSE)</f>
        <v>0</v>
      </c>
      <c r="T4878" s="2" t="str">
        <f t="shared" si="78"/>
        <v>Not A&amp;R positive</v>
      </c>
    </row>
    <row r="4879" spans="1:20" x14ac:dyDescent="0.3">
      <c r="A4879" s="2" t="s">
        <v>12902</v>
      </c>
      <c r="B4879" s="3" t="s">
        <v>12961</v>
      </c>
      <c r="C4879" s="3" t="s">
        <v>12962</v>
      </c>
      <c r="D4879" s="4"/>
      <c r="E4879" s="5" t="s">
        <v>12905</v>
      </c>
      <c r="F4879" s="4">
        <v>0</v>
      </c>
      <c r="G4879" s="6">
        <v>49242</v>
      </c>
      <c r="H4879" s="3" t="s">
        <v>12963</v>
      </c>
      <c r="I4879" s="3"/>
      <c r="J4879" s="3"/>
      <c r="K4879" s="5" t="s">
        <v>71</v>
      </c>
      <c r="L4879" s="5">
        <v>1</v>
      </c>
      <c r="M4879" s="5" t="s">
        <v>72</v>
      </c>
      <c r="N4879" s="5">
        <f>VLOOKUP(M4879,[1]ArchetypeScores!E:N,10,FALSE)</f>
        <v>0</v>
      </c>
      <c r="O4879" s="5">
        <f>VLOOKUP(M4879,[1]ArchetypeScores!E:O,11,FALSE)</f>
        <v>0</v>
      </c>
      <c r="P4879" s="5">
        <f>VLOOKUP(M4879,[1]ArchetypeScores!E:P,12,FALSE)</f>
        <v>0</v>
      </c>
      <c r="Q4879" s="2" t="str">
        <f>VLOOKUP(M4879,[1]ArchetypeScores!E:W,19,FALSE)</f>
        <v>Other sector</v>
      </c>
      <c r="R4879" s="2">
        <f>VLOOKUP(M4879,[1]ArchetypeScores!E:I,5,FALSE)</f>
        <v>0</v>
      </c>
      <c r="S4879" s="2">
        <f>VLOOKUP(M4879,[1]ArchetypeScores!E:K,7,FALSE)</f>
        <v>0</v>
      </c>
      <c r="T4879" s="2" t="str">
        <f t="shared" si="78"/>
        <v>Not A&amp;R positive</v>
      </c>
    </row>
    <row r="4880" spans="1:20" x14ac:dyDescent="0.3">
      <c r="A4880" s="2" t="s">
        <v>12902</v>
      </c>
      <c r="B4880" s="3" t="s">
        <v>12964</v>
      </c>
      <c r="C4880" s="3" t="s">
        <v>12965</v>
      </c>
      <c r="D4880" s="4">
        <v>2.4E-2</v>
      </c>
      <c r="E4880" s="5" t="s">
        <v>12905</v>
      </c>
      <c r="F4880" s="4">
        <v>2.351E-2</v>
      </c>
      <c r="G4880" s="6">
        <v>49209</v>
      </c>
      <c r="H4880" s="3" t="s">
        <v>12966</v>
      </c>
      <c r="I4880" s="3"/>
      <c r="J4880" s="3"/>
      <c r="K4880" s="5" t="s">
        <v>229</v>
      </c>
      <c r="L4880" s="5">
        <v>4</v>
      </c>
      <c r="M4880" s="5" t="s">
        <v>230</v>
      </c>
      <c r="N4880" s="5">
        <f>VLOOKUP(M4880,[1]ArchetypeScores!E:N,10,FALSE)</f>
        <v>1</v>
      </c>
      <c r="O4880" s="5">
        <f>VLOOKUP(M4880,[1]ArchetypeScores!E:O,11,FALSE)</f>
        <v>-2</v>
      </c>
      <c r="P4880" s="5">
        <f>VLOOKUP(M4880,[1]ArchetypeScores!E:P,12,FALSE)</f>
        <v>-1</v>
      </c>
      <c r="Q4880" s="2" t="str">
        <f>VLOOKUP(M4880,[1]ArchetypeScores!E:W,19,FALSE)</f>
        <v>Industrials - transportation</v>
      </c>
      <c r="R4880" s="2">
        <f>VLOOKUP(M4880,[1]ArchetypeScores!E:I,5,FALSE)</f>
        <v>0</v>
      </c>
      <c r="S4880" s="2">
        <f>VLOOKUP(M4880,[1]ArchetypeScores!E:K,7,FALSE)</f>
        <v>-1</v>
      </c>
      <c r="T4880" s="2" t="str">
        <f t="shared" si="78"/>
        <v>Not A&amp;R positive</v>
      </c>
    </row>
    <row r="4881" spans="1:20" x14ac:dyDescent="0.3">
      <c r="A4881" s="2" t="s">
        <v>12902</v>
      </c>
      <c r="B4881" s="3" t="s">
        <v>12967</v>
      </c>
      <c r="C4881" s="3" t="s">
        <v>12968</v>
      </c>
      <c r="D4881" s="4">
        <v>1.0999999999999999E-2</v>
      </c>
      <c r="E4881" s="5" t="s">
        <v>12905</v>
      </c>
      <c r="F4881" s="4">
        <v>1.116E-2</v>
      </c>
      <c r="G4881" s="6">
        <v>49235</v>
      </c>
      <c r="H4881" s="3" t="s">
        <v>12969</v>
      </c>
      <c r="I4881" s="3" t="s">
        <v>12970</v>
      </c>
      <c r="J4881" s="3"/>
      <c r="K4881" s="5" t="s">
        <v>163</v>
      </c>
      <c r="L4881" s="5">
        <v>3</v>
      </c>
      <c r="M4881" s="5" t="s">
        <v>164</v>
      </c>
      <c r="N4881" s="5">
        <f>VLOOKUP(M4881,[1]ArchetypeScores!E:N,10,FALSE)</f>
        <v>0</v>
      </c>
      <c r="O4881" s="5">
        <f>VLOOKUP(M4881,[1]ArchetypeScores!E:O,11,FALSE)</f>
        <v>0</v>
      </c>
      <c r="P4881" s="5">
        <f>VLOOKUP(M4881,[1]ArchetypeScores!E:P,12,FALSE)</f>
        <v>0</v>
      </c>
      <c r="Q4881" s="2" t="str">
        <f>VLOOKUP(M4881,[1]ArchetypeScores!E:W,19,FALSE)</f>
        <v>Education and training</v>
      </c>
      <c r="R4881" s="2">
        <f>VLOOKUP(M4881,[1]ArchetypeScores!E:I,5,FALSE)</f>
        <v>0</v>
      </c>
      <c r="S4881" s="2">
        <f>VLOOKUP(M4881,[1]ArchetypeScores!E:K,7,FALSE)</f>
        <v>0</v>
      </c>
      <c r="T4881" s="2" t="str">
        <f t="shared" si="78"/>
        <v>Not A&amp;R positive</v>
      </c>
    </row>
    <row r="4882" spans="1:20" x14ac:dyDescent="0.3">
      <c r="A4882" s="2" t="s">
        <v>12902</v>
      </c>
      <c r="B4882" s="3" t="s">
        <v>12971</v>
      </c>
      <c r="C4882" s="3" t="s">
        <v>12972</v>
      </c>
      <c r="D4882" s="4">
        <v>8.9999999999999993E-3</v>
      </c>
      <c r="E4882" s="5" t="s">
        <v>12905</v>
      </c>
      <c r="F4882" s="4">
        <v>9.0100000000000006E-3</v>
      </c>
      <c r="G4882" s="6">
        <v>49236</v>
      </c>
      <c r="H4882" s="3" t="s">
        <v>12969</v>
      </c>
      <c r="I4882" s="3" t="s">
        <v>12970</v>
      </c>
      <c r="J4882" s="3"/>
      <c r="K4882" s="5" t="s">
        <v>229</v>
      </c>
      <c r="L4882" s="5">
        <v>1</v>
      </c>
      <c r="M4882" s="5" t="s">
        <v>528</v>
      </c>
      <c r="N4882" s="5">
        <f>VLOOKUP(M4882,[1]ArchetypeScores!E:N,10,FALSE)</f>
        <v>1</v>
      </c>
      <c r="O4882" s="5">
        <f>VLOOKUP(M4882,[1]ArchetypeScores!E:O,11,FALSE)</f>
        <v>-2</v>
      </c>
      <c r="P4882" s="5">
        <f>VLOOKUP(M4882,[1]ArchetypeScores!E:P,12,FALSE)</f>
        <v>0</v>
      </c>
      <c r="Q4882" s="2" t="str">
        <f>VLOOKUP(M4882,[1]ArchetypeScores!E:W,19,FALSE)</f>
        <v>Industrials - transportation</v>
      </c>
      <c r="R4882" s="2">
        <f>VLOOKUP(M4882,[1]ArchetypeScores!E:I,5,FALSE)</f>
        <v>0</v>
      </c>
      <c r="S4882" s="2">
        <f>VLOOKUP(M4882,[1]ArchetypeScores!E:K,7,FALSE)</f>
        <v>-1</v>
      </c>
      <c r="T4882" s="2" t="str">
        <f t="shared" si="78"/>
        <v>Not A&amp;R positive</v>
      </c>
    </row>
    <row r="4883" spans="1:20" x14ac:dyDescent="0.3">
      <c r="A4883" s="2" t="s">
        <v>12902</v>
      </c>
      <c r="B4883" s="3" t="s">
        <v>12973</v>
      </c>
      <c r="C4883" s="3" t="s">
        <v>12974</v>
      </c>
      <c r="D4883" s="4"/>
      <c r="E4883" s="5" t="s">
        <v>12905</v>
      </c>
      <c r="F4883" s="4">
        <v>0</v>
      </c>
      <c r="G4883" s="6">
        <v>49253</v>
      </c>
      <c r="H4883" s="3" t="s">
        <v>12975</v>
      </c>
      <c r="I4883" s="3"/>
      <c r="J4883" s="3"/>
      <c r="K4883" s="5" t="s">
        <v>57</v>
      </c>
      <c r="L4883" s="5">
        <v>29</v>
      </c>
      <c r="M4883" s="5" t="s">
        <v>58</v>
      </c>
      <c r="N4883" s="5">
        <f>VLOOKUP(M4883,[1]ArchetypeScores!E:N,10,FALSE)</f>
        <v>0</v>
      </c>
      <c r="O4883" s="5">
        <f>VLOOKUP(M4883,[1]ArchetypeScores!E:O,11,FALSE)</f>
        <v>-1</v>
      </c>
      <c r="P4883" s="5">
        <f>VLOOKUP(M4883,[1]ArchetypeScores!E:P,12,FALSE)</f>
        <v>0</v>
      </c>
      <c r="Q4883" s="2" t="str">
        <f>VLOOKUP(M4883,[1]ArchetypeScores!E:W,19,FALSE)</f>
        <v>Untargeted</v>
      </c>
      <c r="R4883" s="2">
        <f>VLOOKUP(M4883,[1]ArchetypeScores!E:I,5,FALSE)</f>
        <v>0</v>
      </c>
      <c r="S4883" s="2">
        <f>VLOOKUP(M4883,[1]ArchetypeScores!E:K,7,FALSE)</f>
        <v>0</v>
      </c>
      <c r="T4883" s="2" t="str">
        <f t="shared" si="78"/>
        <v>Not A&amp;R positive</v>
      </c>
    </row>
    <row r="4884" spans="1:20" x14ac:dyDescent="0.3">
      <c r="A4884" s="2" t="s">
        <v>12902</v>
      </c>
      <c r="B4884" s="3" t="s">
        <v>12976</v>
      </c>
      <c r="C4884" s="3" t="s">
        <v>12977</v>
      </c>
      <c r="D4884" s="4"/>
      <c r="E4884" s="5" t="s">
        <v>12905</v>
      </c>
      <c r="F4884" s="4">
        <v>0</v>
      </c>
      <c r="G4884" s="6">
        <v>49241</v>
      </c>
      <c r="H4884" s="3" t="s">
        <v>12963</v>
      </c>
      <c r="I4884" s="3"/>
      <c r="J4884" s="3"/>
      <c r="K4884" s="5" t="s">
        <v>71</v>
      </c>
      <c r="L4884" s="5">
        <v>1</v>
      </c>
      <c r="M4884" s="5" t="s">
        <v>72</v>
      </c>
      <c r="N4884" s="5">
        <f>VLOOKUP(M4884,[1]ArchetypeScores!E:N,10,FALSE)</f>
        <v>0</v>
      </c>
      <c r="O4884" s="5">
        <f>VLOOKUP(M4884,[1]ArchetypeScores!E:O,11,FALSE)</f>
        <v>0</v>
      </c>
      <c r="P4884" s="5">
        <f>VLOOKUP(M4884,[1]ArchetypeScores!E:P,12,FALSE)</f>
        <v>0</v>
      </c>
      <c r="Q4884" s="2" t="str">
        <f>VLOOKUP(M4884,[1]ArchetypeScores!E:W,19,FALSE)</f>
        <v>Other sector</v>
      </c>
      <c r="R4884" s="2">
        <f>VLOOKUP(M4884,[1]ArchetypeScores!E:I,5,FALSE)</f>
        <v>0</v>
      </c>
      <c r="S4884" s="2">
        <f>VLOOKUP(M4884,[1]ArchetypeScores!E:K,7,FALSE)</f>
        <v>0</v>
      </c>
      <c r="T4884" s="2" t="str">
        <f t="shared" si="78"/>
        <v>Not A&amp;R positive</v>
      </c>
    </row>
    <row r="4885" spans="1:20" x14ac:dyDescent="0.3">
      <c r="A4885" s="2" t="s">
        <v>12902</v>
      </c>
      <c r="B4885" s="3" t="s">
        <v>12978</v>
      </c>
      <c r="C4885" s="3" t="s">
        <v>12979</v>
      </c>
      <c r="D4885" s="4">
        <v>5.0000000000000001E-3</v>
      </c>
      <c r="E4885" s="5" t="s">
        <v>12905</v>
      </c>
      <c r="F4885" s="4">
        <v>4.8999999999999998E-3</v>
      </c>
      <c r="G4885" s="6">
        <v>49212</v>
      </c>
      <c r="H4885" s="3" t="s">
        <v>12980</v>
      </c>
      <c r="I4885" s="3" t="s">
        <v>12981</v>
      </c>
      <c r="J4885" s="3"/>
      <c r="K4885" s="5" t="s">
        <v>67</v>
      </c>
      <c r="L4885" s="5">
        <v>2</v>
      </c>
      <c r="M4885" s="5" t="s">
        <v>68</v>
      </c>
      <c r="N4885" s="5">
        <f>VLOOKUP(M4885,[1]ArchetypeScores!E:N,10,FALSE)</f>
        <v>0</v>
      </c>
      <c r="O4885" s="5">
        <f>VLOOKUP(M4885,[1]ArchetypeScores!E:O,11,FALSE)</f>
        <v>-1</v>
      </c>
      <c r="P4885" s="5">
        <f>VLOOKUP(M4885,[1]ArchetypeScores!E:P,12,FALSE)</f>
        <v>0</v>
      </c>
      <c r="Q4885" s="2" t="str">
        <f>VLOOKUP(M4885,[1]ArchetypeScores!E:W,19,FALSE)</f>
        <v>Untargeted</v>
      </c>
      <c r="R4885" s="2">
        <f>VLOOKUP(M4885,[1]ArchetypeScores!E:I,5,FALSE)</f>
        <v>0</v>
      </c>
      <c r="S4885" s="2">
        <f>VLOOKUP(M4885,[1]ArchetypeScores!E:K,7,FALSE)</f>
        <v>0</v>
      </c>
      <c r="T4885" s="2" t="str">
        <f t="shared" si="78"/>
        <v>Not A&amp;R positive</v>
      </c>
    </row>
    <row r="4886" spans="1:20" x14ac:dyDescent="0.3">
      <c r="A4886" s="2" t="s">
        <v>12902</v>
      </c>
      <c r="B4886" s="3" t="s">
        <v>12982</v>
      </c>
      <c r="C4886" s="3" t="s">
        <v>12983</v>
      </c>
      <c r="D4886" s="4">
        <v>0.01</v>
      </c>
      <c r="E4886" s="5" t="s">
        <v>12905</v>
      </c>
      <c r="F4886" s="4">
        <v>9.7900000000000001E-3</v>
      </c>
      <c r="G4886" s="6">
        <v>49228</v>
      </c>
      <c r="H4886" s="3" t="s">
        <v>12984</v>
      </c>
      <c r="I4886" s="3"/>
      <c r="J4886" s="3"/>
      <c r="K4886" s="5" t="s">
        <v>118</v>
      </c>
      <c r="L4886" s="5">
        <v>4</v>
      </c>
      <c r="M4886" s="5" t="s">
        <v>119</v>
      </c>
      <c r="N4886" s="5">
        <f>VLOOKUP(M4886,[1]ArchetypeScores!E:N,10,FALSE)</f>
        <v>0</v>
      </c>
      <c r="O4886" s="5">
        <f>VLOOKUP(M4886,[1]ArchetypeScores!E:O,11,FALSE)</f>
        <v>-1</v>
      </c>
      <c r="P4886" s="5">
        <f>VLOOKUP(M4886,[1]ArchetypeScores!E:P,12,FALSE)</f>
        <v>0</v>
      </c>
      <c r="Q4886" s="2" t="str">
        <f>VLOOKUP(M4886,[1]ArchetypeScores!E:W,19,FALSE)</f>
        <v>Untargeted</v>
      </c>
      <c r="R4886" s="2">
        <f>VLOOKUP(M4886,[1]ArchetypeScores!E:I,5,FALSE)</f>
        <v>0</v>
      </c>
      <c r="S4886" s="2">
        <f>VLOOKUP(M4886,[1]ArchetypeScores!E:K,7,FALSE)</f>
        <v>0</v>
      </c>
      <c r="T4886" s="2" t="str">
        <f t="shared" si="78"/>
        <v>Not A&amp;R positive</v>
      </c>
    </row>
    <row r="4887" spans="1:20" x14ac:dyDescent="0.3">
      <c r="A4887" s="2" t="s">
        <v>12902</v>
      </c>
      <c r="B4887" s="3" t="s">
        <v>12985</v>
      </c>
      <c r="C4887" s="3" t="s">
        <v>12986</v>
      </c>
      <c r="D4887" s="4">
        <v>0.02</v>
      </c>
      <c r="E4887" s="5" t="s">
        <v>12905</v>
      </c>
      <c r="F4887" s="4">
        <v>1.9550000000000001E-2</v>
      </c>
      <c r="G4887" s="6">
        <v>49243</v>
      </c>
      <c r="H4887" s="3" t="s">
        <v>12906</v>
      </c>
      <c r="I4887" s="3" t="s">
        <v>12987</v>
      </c>
      <c r="J4887" s="3"/>
      <c r="K4887" s="5" t="s">
        <v>57</v>
      </c>
      <c r="L4887" s="5">
        <v>25</v>
      </c>
      <c r="M4887" s="5" t="s">
        <v>241</v>
      </c>
      <c r="N4887" s="5">
        <f>VLOOKUP(M4887,[1]ArchetypeScores!E:N,10,FALSE)</f>
        <v>0</v>
      </c>
      <c r="O4887" s="5">
        <f>VLOOKUP(M4887,[1]ArchetypeScores!E:O,11,FALSE)</f>
        <v>-1</v>
      </c>
      <c r="P4887" s="5">
        <f>VLOOKUP(M4887,[1]ArchetypeScores!E:P,12,FALSE)</f>
        <v>0</v>
      </c>
      <c r="Q4887" s="2" t="str">
        <f>VLOOKUP(M4887,[1]ArchetypeScores!E:W,19,FALSE)</f>
        <v>Other sector</v>
      </c>
      <c r="R4887" s="2">
        <f>VLOOKUP(M4887,[1]ArchetypeScores!E:I,5,FALSE)</f>
        <v>0</v>
      </c>
      <c r="S4887" s="2">
        <f>VLOOKUP(M4887,[1]ArchetypeScores!E:K,7,FALSE)</f>
        <v>0</v>
      </c>
      <c r="T4887" s="2" t="str">
        <f t="shared" si="78"/>
        <v>Not A&amp;R positive</v>
      </c>
    </row>
    <row r="4888" spans="1:20" x14ac:dyDescent="0.3">
      <c r="A4888" s="2" t="s">
        <v>12902</v>
      </c>
      <c r="B4888" s="3" t="s">
        <v>12988</v>
      </c>
      <c r="C4888" s="3" t="s">
        <v>12989</v>
      </c>
      <c r="D4888" s="4">
        <v>0.57899999999999996</v>
      </c>
      <c r="E4888" s="5" t="s">
        <v>12905</v>
      </c>
      <c r="F4888" s="4">
        <v>0.57911999999999997</v>
      </c>
      <c r="G4888" s="6">
        <v>49226</v>
      </c>
      <c r="H4888" s="3" t="s">
        <v>12990</v>
      </c>
      <c r="I4888" s="3"/>
      <c r="J4888" s="3"/>
      <c r="K4888" s="5" t="s">
        <v>47</v>
      </c>
      <c r="L4888" s="5">
        <v>1</v>
      </c>
      <c r="M4888" s="5" t="s">
        <v>48</v>
      </c>
      <c r="N4888" s="5">
        <f>VLOOKUP(M4888,[1]ArchetypeScores!E:N,10,FALSE)</f>
        <v>0</v>
      </c>
      <c r="O4888" s="5">
        <f>VLOOKUP(M4888,[1]ArchetypeScores!E:O,11,FALSE)</f>
        <v>0</v>
      </c>
      <c r="P4888" s="5">
        <f>VLOOKUP(M4888,[1]ArchetypeScores!E:P,12,FALSE)</f>
        <v>0</v>
      </c>
      <c r="Q4888" s="2" t="str">
        <f>VLOOKUP(M4888,[1]ArchetypeScores!E:W,19,FALSE)</f>
        <v>Consumer (including agriculture and tourism)</v>
      </c>
      <c r="R4888" s="2">
        <f>VLOOKUP(M4888,[1]ArchetypeScores!E:I,5,FALSE)</f>
        <v>0</v>
      </c>
      <c r="S4888" s="2">
        <f>VLOOKUP(M4888,[1]ArchetypeScores!E:K,7,FALSE)</f>
        <v>0</v>
      </c>
      <c r="T4888" s="2" t="str">
        <f t="shared" si="78"/>
        <v>Not A&amp;R positive</v>
      </c>
    </row>
    <row r="4889" spans="1:20" x14ac:dyDescent="0.3">
      <c r="A4889" s="2" t="s">
        <v>12902</v>
      </c>
      <c r="B4889" s="3" t="s">
        <v>12991</v>
      </c>
      <c r="C4889" s="3" t="s">
        <v>12992</v>
      </c>
      <c r="D4889" s="4">
        <v>7.9000000000000001E-2</v>
      </c>
      <c r="E4889" s="5" t="s">
        <v>12905</v>
      </c>
      <c r="F4889" s="4">
        <v>7.7729999999999994E-2</v>
      </c>
      <c r="G4889" s="6">
        <v>49210</v>
      </c>
      <c r="H4889" s="3" t="s">
        <v>12993</v>
      </c>
      <c r="I4889" s="3"/>
      <c r="J4889" s="3"/>
      <c r="K4889" s="5" t="s">
        <v>47</v>
      </c>
      <c r="L4889" s="5">
        <v>5</v>
      </c>
      <c r="M4889" s="5" t="s">
        <v>192</v>
      </c>
      <c r="N4889" s="5">
        <f>VLOOKUP(M4889,[1]ArchetypeScores!E:N,10,FALSE)</f>
        <v>0</v>
      </c>
      <c r="O4889" s="5">
        <f>VLOOKUP(M4889,[1]ArchetypeScores!E:O,11,FALSE)</f>
        <v>0</v>
      </c>
      <c r="P4889" s="5">
        <f>VLOOKUP(M4889,[1]ArchetypeScores!E:P,12,FALSE)</f>
        <v>0</v>
      </c>
      <c r="Q4889" s="2" t="str">
        <f>VLOOKUP(M4889,[1]ArchetypeScores!E:W,19,FALSE)</f>
        <v>Untargeted</v>
      </c>
      <c r="R4889" s="2">
        <f>VLOOKUP(M4889,[1]ArchetypeScores!E:I,5,FALSE)</f>
        <v>0</v>
      </c>
      <c r="S4889" s="2">
        <f>VLOOKUP(M4889,[1]ArchetypeScores!E:K,7,FALSE)</f>
        <v>0</v>
      </c>
      <c r="T4889" s="2" t="str">
        <f t="shared" si="78"/>
        <v>Not A&amp;R positive</v>
      </c>
    </row>
    <row r="4890" spans="1:20" x14ac:dyDescent="0.3">
      <c r="A4890" s="2" t="s">
        <v>12902</v>
      </c>
      <c r="B4890" s="3" t="s">
        <v>12994</v>
      </c>
      <c r="C4890" s="3" t="s">
        <v>12995</v>
      </c>
      <c r="D4890" s="4">
        <v>0.02</v>
      </c>
      <c r="E4890" s="5" t="s">
        <v>12905</v>
      </c>
      <c r="F4890" s="4">
        <v>1.9599999999999999E-2</v>
      </c>
      <c r="G4890" s="6">
        <v>49218</v>
      </c>
      <c r="H4890" s="3" t="s">
        <v>12996</v>
      </c>
      <c r="I4890" s="3"/>
      <c r="J4890" s="3"/>
      <c r="K4890" s="5" t="s">
        <v>67</v>
      </c>
      <c r="L4890" s="5">
        <v>2</v>
      </c>
      <c r="M4890" s="5" t="s">
        <v>68</v>
      </c>
      <c r="N4890" s="5">
        <f>VLOOKUP(M4890,[1]ArchetypeScores!E:N,10,FALSE)</f>
        <v>0</v>
      </c>
      <c r="O4890" s="5">
        <f>VLOOKUP(M4890,[1]ArchetypeScores!E:O,11,FALSE)</f>
        <v>-1</v>
      </c>
      <c r="P4890" s="5">
        <f>VLOOKUP(M4890,[1]ArchetypeScores!E:P,12,FALSE)</f>
        <v>0</v>
      </c>
      <c r="Q4890" s="2" t="str">
        <f>VLOOKUP(M4890,[1]ArchetypeScores!E:W,19,FALSE)</f>
        <v>Untargeted</v>
      </c>
      <c r="R4890" s="2">
        <f>VLOOKUP(M4890,[1]ArchetypeScores!E:I,5,FALSE)</f>
        <v>0</v>
      </c>
      <c r="S4890" s="2">
        <f>VLOOKUP(M4890,[1]ArchetypeScores!E:K,7,FALSE)</f>
        <v>0</v>
      </c>
      <c r="T4890" s="2" t="str">
        <f t="shared" si="78"/>
        <v>Not A&amp;R positive</v>
      </c>
    </row>
    <row r="4891" spans="1:20" x14ac:dyDescent="0.3">
      <c r="A4891" s="2" t="s">
        <v>12902</v>
      </c>
      <c r="B4891" s="8" t="s">
        <v>12997</v>
      </c>
      <c r="C4891" s="3" t="s">
        <v>12998</v>
      </c>
      <c r="D4891" s="4"/>
      <c r="E4891" s="5" t="s">
        <v>12905</v>
      </c>
      <c r="F4891" s="4">
        <v>0</v>
      </c>
      <c r="G4891" s="6">
        <v>49247</v>
      </c>
      <c r="H4891" s="3" t="s">
        <v>12906</v>
      </c>
      <c r="I4891" s="3" t="s">
        <v>12999</v>
      </c>
      <c r="J4891" s="3"/>
      <c r="K4891" s="5" t="s">
        <v>1727</v>
      </c>
      <c r="L4891" s="5">
        <v>3</v>
      </c>
      <c r="M4891" s="5" t="s">
        <v>1728</v>
      </c>
      <c r="N4891" s="5">
        <f>VLOOKUP(M4891,[1]ArchetypeScores!E:N,10,FALSE)</f>
        <v>1</v>
      </c>
      <c r="O4891" s="5">
        <f>VLOOKUP(M4891,[1]ArchetypeScores!E:O,11,FALSE)</f>
        <v>-2</v>
      </c>
      <c r="P4891" s="5">
        <f>VLOOKUP(M4891,[1]ArchetypeScores!E:P,12,FALSE)</f>
        <v>0</v>
      </c>
      <c r="Q4891" s="2" t="str">
        <f>VLOOKUP(M4891,[1]ArchetypeScores!E:W,19,FALSE)</f>
        <v>Industrials - other</v>
      </c>
      <c r="R4891" s="2">
        <f>VLOOKUP(M4891,[1]ArchetypeScores!E:I,5,FALSE)</f>
        <v>0</v>
      </c>
      <c r="S4891" s="2">
        <f>VLOOKUP(M4891,[1]ArchetypeScores!E:K,7,FALSE)</f>
        <v>0</v>
      </c>
      <c r="T4891" s="2" t="str">
        <f t="shared" si="78"/>
        <v>Not A&amp;R positive</v>
      </c>
    </row>
    <row r="4892" spans="1:20" x14ac:dyDescent="0.3">
      <c r="A4892" s="2" t="s">
        <v>12902</v>
      </c>
      <c r="B4892" s="3" t="s">
        <v>13000</v>
      </c>
      <c r="C4892" s="3" t="s">
        <v>13001</v>
      </c>
      <c r="D4892" s="4">
        <v>4.0000000000000001E-3</v>
      </c>
      <c r="E4892" s="5" t="s">
        <v>12905</v>
      </c>
      <c r="F4892" s="4">
        <v>3.9100000000000003E-3</v>
      </c>
      <c r="G4892" s="6">
        <v>49255</v>
      </c>
      <c r="H4892" s="3" t="s">
        <v>13002</v>
      </c>
      <c r="I4892" s="3"/>
      <c r="J4892" s="3"/>
      <c r="K4892" s="5" t="s">
        <v>61</v>
      </c>
      <c r="L4892" s="5">
        <v>1</v>
      </c>
      <c r="M4892" s="5" t="s">
        <v>130</v>
      </c>
      <c r="N4892" s="5">
        <f>VLOOKUP(M4892,[1]ArchetypeScores!E:N,10,FALSE)</f>
        <v>0</v>
      </c>
      <c r="O4892" s="5">
        <f>VLOOKUP(M4892,[1]ArchetypeScores!E:O,11,FALSE)</f>
        <v>-1</v>
      </c>
      <c r="P4892" s="5">
        <f>VLOOKUP(M4892,[1]ArchetypeScores!E:P,12,FALSE)</f>
        <v>0</v>
      </c>
      <c r="Q4892" s="2" t="str">
        <f>VLOOKUP(M4892,[1]ArchetypeScores!E:W,19,FALSE)</f>
        <v>Health care</v>
      </c>
      <c r="R4892" s="2">
        <f>VLOOKUP(M4892,[1]ArchetypeScores!E:I,5,FALSE)</f>
        <v>0</v>
      </c>
      <c r="S4892" s="2">
        <f>VLOOKUP(M4892,[1]ArchetypeScores!E:K,7,FALSE)</f>
        <v>0</v>
      </c>
      <c r="T4892" s="2" t="str">
        <f t="shared" si="78"/>
        <v>Not A&amp;R positive</v>
      </c>
    </row>
    <row r="4893" spans="1:20" x14ac:dyDescent="0.3">
      <c r="A4893" s="2" t="s">
        <v>12902</v>
      </c>
      <c r="B4893" s="8" t="s">
        <v>13003</v>
      </c>
      <c r="C4893" s="3" t="s">
        <v>13004</v>
      </c>
      <c r="D4893" s="4">
        <v>1.9E-2</v>
      </c>
      <c r="E4893" s="5" t="s">
        <v>12905</v>
      </c>
      <c r="F4893" s="4">
        <v>1.89E-2</v>
      </c>
      <c r="G4893" s="6">
        <v>49207</v>
      </c>
      <c r="H4893" s="3" t="s">
        <v>13005</v>
      </c>
      <c r="I4893" s="3"/>
      <c r="J4893" s="3"/>
      <c r="K4893" s="5" t="s">
        <v>1727</v>
      </c>
      <c r="L4893" s="5">
        <v>3</v>
      </c>
      <c r="M4893" s="5" t="s">
        <v>1728</v>
      </c>
      <c r="N4893" s="5">
        <f>VLOOKUP(M4893,[1]ArchetypeScores!E:N,10,FALSE)</f>
        <v>1</v>
      </c>
      <c r="O4893" s="5">
        <f>VLOOKUP(M4893,[1]ArchetypeScores!E:O,11,FALSE)</f>
        <v>-2</v>
      </c>
      <c r="P4893" s="5">
        <f>VLOOKUP(M4893,[1]ArchetypeScores!E:P,12,FALSE)</f>
        <v>0</v>
      </c>
      <c r="Q4893" s="2" t="str">
        <f>VLOOKUP(M4893,[1]ArchetypeScores!E:W,19,FALSE)</f>
        <v>Industrials - other</v>
      </c>
      <c r="R4893" s="2">
        <f>VLOOKUP(M4893,[1]ArchetypeScores!E:I,5,FALSE)</f>
        <v>0</v>
      </c>
      <c r="S4893" s="2">
        <f>VLOOKUP(M4893,[1]ArchetypeScores!E:K,7,FALSE)</f>
        <v>0</v>
      </c>
      <c r="T4893" s="2" t="str">
        <f t="shared" si="78"/>
        <v>Not A&amp;R positive</v>
      </c>
    </row>
    <row r="4894" spans="1:20" x14ac:dyDescent="0.3">
      <c r="A4894" s="2" t="s">
        <v>12902</v>
      </c>
      <c r="B4894" s="3" t="s">
        <v>13006</v>
      </c>
      <c r="C4894" s="3" t="s">
        <v>13007</v>
      </c>
      <c r="D4894" s="4"/>
      <c r="E4894" s="5" t="s">
        <v>12905</v>
      </c>
      <c r="F4894" s="4">
        <v>0</v>
      </c>
      <c r="G4894" s="6">
        <v>49220</v>
      </c>
      <c r="H4894" s="3" t="s">
        <v>13008</v>
      </c>
      <c r="I4894" s="3"/>
      <c r="J4894" s="3"/>
      <c r="K4894" s="5" t="s">
        <v>84</v>
      </c>
      <c r="L4894" s="5">
        <v>3</v>
      </c>
      <c r="M4894" s="5" t="s">
        <v>85</v>
      </c>
      <c r="N4894" s="5">
        <f>VLOOKUP(M4894,[1]ArchetypeScores!E:N,10,FALSE)</f>
        <v>0</v>
      </c>
      <c r="O4894" s="5">
        <f>VLOOKUP(M4894,[1]ArchetypeScores!E:O,11,FALSE)</f>
        <v>-1</v>
      </c>
      <c r="P4894" s="5">
        <f>VLOOKUP(M4894,[1]ArchetypeScores!E:P,12,FALSE)</f>
        <v>0</v>
      </c>
      <c r="Q4894" s="2" t="str">
        <f>VLOOKUP(M4894,[1]ArchetypeScores!E:W,19,FALSE)</f>
        <v>Untargeted</v>
      </c>
      <c r="R4894" s="2">
        <f>VLOOKUP(M4894,[1]ArchetypeScores!E:I,5,FALSE)</f>
        <v>0</v>
      </c>
      <c r="S4894" s="2">
        <f>VLOOKUP(M4894,[1]ArchetypeScores!E:K,7,FALSE)</f>
        <v>0</v>
      </c>
      <c r="T4894" s="2" t="str">
        <f t="shared" si="78"/>
        <v>Not A&amp;R positive</v>
      </c>
    </row>
    <row r="4895" spans="1:20" x14ac:dyDescent="0.3">
      <c r="A4895" s="2" t="s">
        <v>12902</v>
      </c>
      <c r="B4895" s="3" t="s">
        <v>13009</v>
      </c>
      <c r="C4895" s="3" t="s">
        <v>13010</v>
      </c>
      <c r="D4895" s="4"/>
      <c r="E4895" s="5" t="s">
        <v>12905</v>
      </c>
      <c r="F4895" s="4">
        <v>0</v>
      </c>
      <c r="G4895" s="6">
        <v>49232</v>
      </c>
      <c r="H4895" s="3" t="s">
        <v>13011</v>
      </c>
      <c r="I4895" s="3" t="s">
        <v>13012</v>
      </c>
      <c r="J4895" s="3" t="s">
        <v>13012</v>
      </c>
      <c r="K4895" s="5" t="s">
        <v>25</v>
      </c>
      <c r="L4895" s="5" t="s">
        <v>112</v>
      </c>
      <c r="M4895" s="5" t="s">
        <v>423</v>
      </c>
      <c r="N4895" s="5">
        <f>VLOOKUP(M4895,[1]ArchetypeScores!E:N,10,FALSE)</f>
        <v>1</v>
      </c>
      <c r="O4895" s="5">
        <f>VLOOKUP(M4895,[1]ArchetypeScores!E:O,11,FALSE)</f>
        <v>-2</v>
      </c>
      <c r="P4895" s="5">
        <f>VLOOKUP(M4895,[1]ArchetypeScores!E:P,12,FALSE)</f>
        <v>0</v>
      </c>
      <c r="Q4895" s="2" t="str">
        <f>VLOOKUP(M4895,[1]ArchetypeScores!E:W,19,FALSE)</f>
        <v>Industrials - other</v>
      </c>
      <c r="R4895" s="2">
        <f>VLOOKUP(M4895,[1]ArchetypeScores!E:I,5,FALSE)</f>
        <v>0</v>
      </c>
      <c r="S4895" s="2">
        <f>VLOOKUP(M4895,[1]ArchetypeScores!E:K,7,FALSE)</f>
        <v>-1</v>
      </c>
      <c r="T4895" s="2" t="str">
        <f t="shared" si="78"/>
        <v>Not A&amp;R positive</v>
      </c>
    </row>
    <row r="4896" spans="1:20" x14ac:dyDescent="0.3">
      <c r="A4896" s="2" t="s">
        <v>12902</v>
      </c>
      <c r="B4896" s="3" t="s">
        <v>13013</v>
      </c>
      <c r="C4896" s="3" t="s">
        <v>13014</v>
      </c>
      <c r="D4896" s="4">
        <v>0.08</v>
      </c>
      <c r="E4896" s="5" t="s">
        <v>12905</v>
      </c>
      <c r="F4896" s="4">
        <v>7.8210000000000002E-2</v>
      </c>
      <c r="G4896" s="6">
        <v>49248</v>
      </c>
      <c r="H4896" s="3" t="s">
        <v>12906</v>
      </c>
      <c r="I4896" s="3" t="s">
        <v>13015</v>
      </c>
      <c r="J4896" s="3"/>
      <c r="K4896" s="5" t="s">
        <v>25</v>
      </c>
      <c r="L4896" s="5">
        <v>9</v>
      </c>
      <c r="M4896" s="5" t="s">
        <v>493</v>
      </c>
      <c r="N4896" s="5">
        <f>VLOOKUP(M4896,[1]ArchetypeScores!E:N,10,FALSE)</f>
        <v>1</v>
      </c>
      <c r="O4896" s="5">
        <f>VLOOKUP(M4896,[1]ArchetypeScores!E:O,11,FALSE)</f>
        <v>-2</v>
      </c>
      <c r="P4896" s="5">
        <f>VLOOKUP(M4896,[1]ArchetypeScores!E:P,12,FALSE)</f>
        <v>0</v>
      </c>
      <c r="Q4896" s="2" t="str">
        <f>VLOOKUP(M4896,[1]ArchetypeScores!E:W,19,FALSE)</f>
        <v>Industrials - other</v>
      </c>
      <c r="R4896" s="2">
        <f>VLOOKUP(M4896,[1]ArchetypeScores!E:I,5,FALSE)</f>
        <v>0</v>
      </c>
      <c r="S4896" s="2">
        <f>VLOOKUP(M4896,[1]ArchetypeScores!E:K,7,FALSE)</f>
        <v>-1</v>
      </c>
      <c r="T4896" s="2" t="str">
        <f t="shared" si="78"/>
        <v>Not A&amp;R positive</v>
      </c>
    </row>
    <row r="4897" spans="1:20" x14ac:dyDescent="0.3">
      <c r="A4897" s="2" t="s">
        <v>12902</v>
      </c>
      <c r="B4897" s="3" t="s">
        <v>13016</v>
      </c>
      <c r="C4897" s="3" t="s">
        <v>13017</v>
      </c>
      <c r="D4897" s="4">
        <v>4.2000000000000003E-2</v>
      </c>
      <c r="E4897" s="5" t="s">
        <v>12905</v>
      </c>
      <c r="F4897" s="4">
        <v>4.1110000000000001E-2</v>
      </c>
      <c r="G4897" s="6">
        <v>49233</v>
      </c>
      <c r="H4897" s="3" t="s">
        <v>12969</v>
      </c>
      <c r="I4897" s="3" t="s">
        <v>12970</v>
      </c>
      <c r="J4897" s="3"/>
      <c r="K4897" s="5" t="s">
        <v>229</v>
      </c>
      <c r="L4897" s="5">
        <v>1</v>
      </c>
      <c r="M4897" s="5" t="s">
        <v>528</v>
      </c>
      <c r="N4897" s="5">
        <f>VLOOKUP(M4897,[1]ArchetypeScores!E:N,10,FALSE)</f>
        <v>1</v>
      </c>
      <c r="O4897" s="5">
        <f>VLOOKUP(M4897,[1]ArchetypeScores!E:O,11,FALSE)</f>
        <v>-2</v>
      </c>
      <c r="P4897" s="5">
        <f>VLOOKUP(M4897,[1]ArchetypeScores!E:P,12,FALSE)</f>
        <v>0</v>
      </c>
      <c r="Q4897" s="2" t="str">
        <f>VLOOKUP(M4897,[1]ArchetypeScores!E:W,19,FALSE)</f>
        <v>Industrials - transportation</v>
      </c>
      <c r="R4897" s="2">
        <f>VLOOKUP(M4897,[1]ArchetypeScores!E:I,5,FALSE)</f>
        <v>0</v>
      </c>
      <c r="S4897" s="2">
        <f>VLOOKUP(M4897,[1]ArchetypeScores!E:K,7,FALSE)</f>
        <v>-1</v>
      </c>
      <c r="T4897" s="2" t="str">
        <f t="shared" si="78"/>
        <v>Not A&amp;R positive</v>
      </c>
    </row>
    <row r="4898" spans="1:20" x14ac:dyDescent="0.3">
      <c r="A4898" s="2" t="s">
        <v>12902</v>
      </c>
      <c r="B4898" s="3" t="s">
        <v>13018</v>
      </c>
      <c r="C4898" s="3" t="s">
        <v>13019</v>
      </c>
      <c r="D4898" s="4">
        <v>0.01</v>
      </c>
      <c r="E4898" s="5" t="s">
        <v>12905</v>
      </c>
      <c r="F4898" s="4">
        <v>1.008E-2</v>
      </c>
      <c r="G4898" s="6">
        <v>49234</v>
      </c>
      <c r="H4898" s="3" t="s">
        <v>12969</v>
      </c>
      <c r="I4898" s="3" t="s">
        <v>12970</v>
      </c>
      <c r="J4898" s="3"/>
      <c r="K4898" s="5" t="s">
        <v>229</v>
      </c>
      <c r="L4898" s="5">
        <v>1</v>
      </c>
      <c r="M4898" s="5" t="s">
        <v>528</v>
      </c>
      <c r="N4898" s="5">
        <f>VLOOKUP(M4898,[1]ArchetypeScores!E:N,10,FALSE)</f>
        <v>1</v>
      </c>
      <c r="O4898" s="5">
        <f>VLOOKUP(M4898,[1]ArchetypeScores!E:O,11,FALSE)</f>
        <v>-2</v>
      </c>
      <c r="P4898" s="5">
        <f>VLOOKUP(M4898,[1]ArchetypeScores!E:P,12,FALSE)</f>
        <v>0</v>
      </c>
      <c r="Q4898" s="2" t="str">
        <f>VLOOKUP(M4898,[1]ArchetypeScores!E:W,19,FALSE)</f>
        <v>Industrials - transportation</v>
      </c>
      <c r="R4898" s="2">
        <f>VLOOKUP(M4898,[1]ArchetypeScores!E:I,5,FALSE)</f>
        <v>0</v>
      </c>
      <c r="S4898" s="2">
        <f>VLOOKUP(M4898,[1]ArchetypeScores!E:K,7,FALSE)</f>
        <v>-1</v>
      </c>
      <c r="T4898" s="2" t="str">
        <f t="shared" si="78"/>
        <v>Not A&amp;R positive</v>
      </c>
    </row>
    <row r="4899" spans="1:20" x14ac:dyDescent="0.3">
      <c r="A4899" s="2" t="s">
        <v>12902</v>
      </c>
      <c r="B4899" s="3" t="s">
        <v>13020</v>
      </c>
      <c r="C4899" s="3" t="s">
        <v>13021</v>
      </c>
      <c r="D4899" s="4">
        <v>4.0000000000000001E-3</v>
      </c>
      <c r="E4899" s="5" t="s">
        <v>12905</v>
      </c>
      <c r="F4899" s="4">
        <v>3.4299999999999999E-3</v>
      </c>
      <c r="G4899" s="6">
        <v>49237</v>
      </c>
      <c r="H4899" s="3" t="s">
        <v>12969</v>
      </c>
      <c r="I4899" s="3" t="s">
        <v>12970</v>
      </c>
      <c r="J4899" s="3"/>
      <c r="K4899" s="5" t="s">
        <v>25</v>
      </c>
      <c r="L4899" s="5">
        <v>12</v>
      </c>
      <c r="M4899" s="5" t="s">
        <v>183</v>
      </c>
      <c r="N4899" s="5">
        <f>VLOOKUP(M4899,[1]ArchetypeScores!E:N,10,FALSE)</f>
        <v>1</v>
      </c>
      <c r="O4899" s="5">
        <f>VLOOKUP(M4899,[1]ArchetypeScores!E:O,11,FALSE)</f>
        <v>-2</v>
      </c>
      <c r="P4899" s="5">
        <f>VLOOKUP(M4899,[1]ArchetypeScores!E:P,12,FALSE)</f>
        <v>0</v>
      </c>
      <c r="Q4899" s="2" t="str">
        <f>VLOOKUP(M4899,[1]ArchetypeScores!E:W,19,FALSE)</f>
        <v>Industrials - other</v>
      </c>
      <c r="R4899" s="2">
        <f>VLOOKUP(M4899,[1]ArchetypeScores!E:I,5,FALSE)</f>
        <v>0</v>
      </c>
      <c r="S4899" s="2">
        <f>VLOOKUP(M4899,[1]ArchetypeScores!E:K,7,FALSE)</f>
        <v>0</v>
      </c>
      <c r="T4899" s="2" t="str">
        <f t="shared" si="78"/>
        <v>Not A&amp;R positive</v>
      </c>
    </row>
    <row r="4900" spans="1:20" x14ac:dyDescent="0.3">
      <c r="A4900" s="2" t="s">
        <v>12902</v>
      </c>
      <c r="B4900" s="3" t="s">
        <v>13022</v>
      </c>
      <c r="C4900" s="3" t="s">
        <v>13023</v>
      </c>
      <c r="D4900" s="4"/>
      <c r="E4900" s="5" t="s">
        <v>12905</v>
      </c>
      <c r="F4900" s="4">
        <v>0</v>
      </c>
      <c r="G4900" s="6">
        <v>49215</v>
      </c>
      <c r="H4900" s="3" t="s">
        <v>12948</v>
      </c>
      <c r="I4900" s="3"/>
      <c r="J4900" s="3" t="s">
        <v>13024</v>
      </c>
      <c r="K4900" s="5" t="s">
        <v>112</v>
      </c>
      <c r="L4900" s="5" t="s">
        <v>112</v>
      </c>
      <c r="M4900" s="5" t="s">
        <v>961</v>
      </c>
      <c r="N4900" s="5">
        <f>VLOOKUP(M4900,[1]ArchetypeScores!E:N,10,FALSE)</f>
        <v>0</v>
      </c>
      <c r="O4900" s="5">
        <f>VLOOKUP(M4900,[1]ArchetypeScores!E:O,11,FALSE)</f>
        <v>0</v>
      </c>
      <c r="P4900" s="5">
        <f>VLOOKUP(M4900,[1]ArchetypeScores!E:P,12,FALSE)</f>
        <v>0</v>
      </c>
      <c r="Q4900" s="2" t="str">
        <f>VLOOKUP(M4900,[1]ArchetypeScores!E:W,19,FALSE)</f>
        <v>Untargeted</v>
      </c>
      <c r="R4900" s="2">
        <f>VLOOKUP(M4900,[1]ArchetypeScores!E:I,5,FALSE)</f>
        <v>0</v>
      </c>
      <c r="S4900" s="2">
        <f>VLOOKUP(M4900,[1]ArchetypeScores!E:K,7,FALSE)</f>
        <v>0</v>
      </c>
      <c r="T4900" s="2" t="str">
        <f t="shared" si="78"/>
        <v>Not A&amp;R positive</v>
      </c>
    </row>
    <row r="4901" spans="1:20" x14ac:dyDescent="0.3">
      <c r="A4901" s="2" t="s">
        <v>12902</v>
      </c>
      <c r="B4901" s="3" t="s">
        <v>13025</v>
      </c>
      <c r="C4901" s="3" t="s">
        <v>13026</v>
      </c>
      <c r="D4901" s="4">
        <v>0.5</v>
      </c>
      <c r="E4901" s="5" t="s">
        <v>12905</v>
      </c>
      <c r="F4901" s="4">
        <v>0.48881000000000002</v>
      </c>
      <c r="G4901" s="6">
        <v>49249</v>
      </c>
      <c r="H4901" s="3" t="s">
        <v>12906</v>
      </c>
      <c r="I4901" s="3" t="s">
        <v>13027</v>
      </c>
      <c r="J4901" s="3"/>
      <c r="K4901" s="5" t="s">
        <v>38</v>
      </c>
      <c r="L4901" s="5">
        <v>13</v>
      </c>
      <c r="M4901" s="5" t="s">
        <v>39</v>
      </c>
      <c r="N4901" s="5">
        <f>VLOOKUP(M4901,[1]ArchetypeScores!E:N,10,FALSE)</f>
        <v>0</v>
      </c>
      <c r="O4901" s="5">
        <f>VLOOKUP(M4901,[1]ArchetypeScores!E:O,11,FALSE)</f>
        <v>-2</v>
      </c>
      <c r="P4901" s="5">
        <f>VLOOKUP(M4901,[1]ArchetypeScores!E:P,12,FALSE)</f>
        <v>0</v>
      </c>
      <c r="Q4901" s="2" t="str">
        <f>VLOOKUP(M4901,[1]ArchetypeScores!E:W,19,FALSE)</f>
        <v>Industrials - transportation</v>
      </c>
      <c r="R4901" s="2">
        <f>VLOOKUP(M4901,[1]ArchetypeScores!E:I,5,FALSE)</f>
        <v>0</v>
      </c>
      <c r="S4901" s="2">
        <f>VLOOKUP(M4901,[1]ArchetypeScores!E:K,7,FALSE)</f>
        <v>0</v>
      </c>
      <c r="T4901" s="2" t="str">
        <f t="shared" si="78"/>
        <v>Not A&amp;R positive</v>
      </c>
    </row>
    <row r="4902" spans="1:20" x14ac:dyDescent="0.3">
      <c r="A4902" s="2" t="s">
        <v>12902</v>
      </c>
      <c r="B4902" s="3" t="s">
        <v>13025</v>
      </c>
      <c r="C4902" s="3" t="s">
        <v>13028</v>
      </c>
      <c r="D4902" s="4">
        <v>0.5</v>
      </c>
      <c r="E4902" s="5" t="s">
        <v>12905</v>
      </c>
      <c r="F4902" s="4">
        <v>0.48881000000000002</v>
      </c>
      <c r="G4902" s="6">
        <v>49250</v>
      </c>
      <c r="H4902" s="3" t="s">
        <v>12906</v>
      </c>
      <c r="I4902" s="3" t="s">
        <v>13027</v>
      </c>
      <c r="J4902" s="3"/>
      <c r="K4902" s="5" t="s">
        <v>38</v>
      </c>
      <c r="L4902" s="5">
        <v>29</v>
      </c>
      <c r="M4902" s="5" t="s">
        <v>316</v>
      </c>
      <c r="N4902" s="5">
        <f>VLOOKUP(M4902,[1]ArchetypeScores!E:N,10,FALSE)</f>
        <v>0</v>
      </c>
      <c r="O4902" s="5">
        <f>VLOOKUP(M4902,[1]ArchetypeScores!E:O,11,FALSE)</f>
        <v>-1</v>
      </c>
      <c r="P4902" s="5">
        <f>VLOOKUP(M4902,[1]ArchetypeScores!E:P,12,FALSE)</f>
        <v>0</v>
      </c>
      <c r="Q4902" s="2" t="str">
        <f>VLOOKUP(M4902,[1]ArchetypeScores!E:W,19,FALSE)</f>
        <v>Other sector</v>
      </c>
      <c r="R4902" s="2">
        <f>VLOOKUP(M4902,[1]ArchetypeScores!E:I,5,FALSE)</f>
        <v>0</v>
      </c>
      <c r="S4902" s="2">
        <f>VLOOKUP(M4902,[1]ArchetypeScores!E:K,7,FALSE)</f>
        <v>0</v>
      </c>
      <c r="T4902" s="2" t="str">
        <f t="shared" si="78"/>
        <v>Not A&amp;R positive</v>
      </c>
    </row>
    <row r="4903" spans="1:20" x14ac:dyDescent="0.3">
      <c r="A4903" s="2" t="s">
        <v>12902</v>
      </c>
      <c r="B4903" s="3" t="s">
        <v>5800</v>
      </c>
      <c r="C4903" s="3" t="s">
        <v>13029</v>
      </c>
      <c r="D4903" s="4">
        <v>2E-3</v>
      </c>
      <c r="E4903" s="5" t="s">
        <v>12905</v>
      </c>
      <c r="F4903" s="4">
        <v>1.9599999999999999E-3</v>
      </c>
      <c r="G4903" s="6">
        <v>49256</v>
      </c>
      <c r="H4903" s="3" t="s">
        <v>13030</v>
      </c>
      <c r="I4903" s="3"/>
      <c r="J4903" s="3"/>
      <c r="K4903" s="5" t="s">
        <v>38</v>
      </c>
      <c r="L4903" s="5">
        <v>29</v>
      </c>
      <c r="M4903" s="5" t="s">
        <v>316</v>
      </c>
      <c r="N4903" s="5">
        <f>VLOOKUP(M4903,[1]ArchetypeScores!E:N,10,FALSE)</f>
        <v>0</v>
      </c>
      <c r="O4903" s="5">
        <f>VLOOKUP(M4903,[1]ArchetypeScores!E:O,11,FALSE)</f>
        <v>-1</v>
      </c>
      <c r="P4903" s="5">
        <f>VLOOKUP(M4903,[1]ArchetypeScores!E:P,12,FALSE)</f>
        <v>0</v>
      </c>
      <c r="Q4903" s="2" t="str">
        <f>VLOOKUP(M4903,[1]ArchetypeScores!E:W,19,FALSE)</f>
        <v>Other sector</v>
      </c>
      <c r="R4903" s="2">
        <f>VLOOKUP(M4903,[1]ArchetypeScores!E:I,5,FALSE)</f>
        <v>0</v>
      </c>
      <c r="S4903" s="2">
        <f>VLOOKUP(M4903,[1]ArchetypeScores!E:K,7,FALSE)</f>
        <v>0</v>
      </c>
      <c r="T4903" s="2" t="str">
        <f t="shared" si="78"/>
        <v>Not A&amp;R positive</v>
      </c>
    </row>
    <row r="4904" spans="1:20" x14ac:dyDescent="0.3">
      <c r="A4904" s="2" t="s">
        <v>12902</v>
      </c>
      <c r="B4904" s="3" t="s">
        <v>13031</v>
      </c>
      <c r="C4904" s="3" t="s">
        <v>13032</v>
      </c>
      <c r="D4904" s="4"/>
      <c r="E4904" s="5" t="s">
        <v>12905</v>
      </c>
      <c r="F4904" s="4">
        <v>0</v>
      </c>
      <c r="G4904" s="6">
        <v>49221</v>
      </c>
      <c r="H4904" s="3" t="s">
        <v>13008</v>
      </c>
      <c r="I4904" s="3"/>
      <c r="J4904" s="3"/>
      <c r="K4904" s="5" t="s">
        <v>25</v>
      </c>
      <c r="L4904" s="5">
        <v>9</v>
      </c>
      <c r="M4904" s="5" t="s">
        <v>493</v>
      </c>
      <c r="N4904" s="5">
        <f>VLOOKUP(M4904,[1]ArchetypeScores!E:N,10,FALSE)</f>
        <v>1</v>
      </c>
      <c r="O4904" s="5">
        <f>VLOOKUP(M4904,[1]ArchetypeScores!E:O,11,FALSE)</f>
        <v>-2</v>
      </c>
      <c r="P4904" s="5">
        <f>VLOOKUP(M4904,[1]ArchetypeScores!E:P,12,FALSE)</f>
        <v>0</v>
      </c>
      <c r="Q4904" s="2" t="str">
        <f>VLOOKUP(M4904,[1]ArchetypeScores!E:W,19,FALSE)</f>
        <v>Industrials - other</v>
      </c>
      <c r="R4904" s="2">
        <f>VLOOKUP(M4904,[1]ArchetypeScores!E:I,5,FALSE)</f>
        <v>0</v>
      </c>
      <c r="S4904" s="2">
        <f>VLOOKUP(M4904,[1]ArchetypeScores!E:K,7,FALSE)</f>
        <v>-1</v>
      </c>
      <c r="T4904" s="2" t="str">
        <f t="shared" si="78"/>
        <v>Not A&amp;R positive</v>
      </c>
    </row>
    <row r="4905" spans="1:20" x14ac:dyDescent="0.3">
      <c r="A4905" s="2" t="s">
        <v>12902</v>
      </c>
      <c r="B4905" s="3" t="s">
        <v>13033</v>
      </c>
      <c r="C4905" s="3" t="s">
        <v>13034</v>
      </c>
      <c r="D4905" s="4">
        <v>3.1E-2</v>
      </c>
      <c r="E4905" s="5" t="s">
        <v>12905</v>
      </c>
      <c r="F4905" s="4">
        <v>2.9860000000000001E-2</v>
      </c>
      <c r="G4905" s="6">
        <v>49206</v>
      </c>
      <c r="H4905" s="3" t="s">
        <v>13035</v>
      </c>
      <c r="I4905" s="3" t="s">
        <v>13036</v>
      </c>
      <c r="J4905" s="3"/>
      <c r="K4905" s="5" t="s">
        <v>31</v>
      </c>
      <c r="L4905" s="5">
        <v>3</v>
      </c>
      <c r="M4905" s="5" t="s">
        <v>32</v>
      </c>
      <c r="N4905" s="5">
        <f>VLOOKUP(M4905,[1]ArchetypeScores!E:N,10,FALSE)</f>
        <v>0</v>
      </c>
      <c r="O4905" s="5">
        <f>VLOOKUP(M4905,[1]ArchetypeScores!E:O,11,FALSE)</f>
        <v>0</v>
      </c>
      <c r="P4905" s="5">
        <f>VLOOKUP(M4905,[1]ArchetypeScores!E:P,12,FALSE)</f>
        <v>0</v>
      </c>
      <c r="Q4905" s="2" t="str">
        <f>VLOOKUP(M4905,[1]ArchetypeScores!E:W,19,FALSE)</f>
        <v>Energy and water</v>
      </c>
      <c r="R4905" s="2">
        <f>VLOOKUP(M4905,[1]ArchetypeScores!E:I,5,FALSE)</f>
        <v>0</v>
      </c>
      <c r="S4905" s="2">
        <f>VLOOKUP(M4905,[1]ArchetypeScores!E:K,7,FALSE)</f>
        <v>0</v>
      </c>
      <c r="T4905" s="2" t="str">
        <f t="shared" si="78"/>
        <v>Not A&amp;R positive</v>
      </c>
    </row>
    <row r="4906" spans="1:20" x14ac:dyDescent="0.3">
      <c r="A4906" s="2" t="s">
        <v>12902</v>
      </c>
      <c r="B4906" s="3" t="s">
        <v>13037</v>
      </c>
      <c r="C4906" s="3" t="s">
        <v>13038</v>
      </c>
      <c r="D4906" s="4">
        <v>0.111</v>
      </c>
      <c r="E4906" s="5" t="s">
        <v>12905</v>
      </c>
      <c r="F4906" s="4">
        <v>0.1087</v>
      </c>
      <c r="G4906" s="6">
        <v>49225</v>
      </c>
      <c r="H4906" s="3" t="s">
        <v>12910</v>
      </c>
      <c r="I4906" s="3"/>
      <c r="J4906" s="3"/>
      <c r="K4906" s="5" t="s">
        <v>38</v>
      </c>
      <c r="L4906" s="5">
        <v>17</v>
      </c>
      <c r="M4906" s="5" t="s">
        <v>634</v>
      </c>
      <c r="N4906" s="5">
        <f>VLOOKUP(M4906,[1]ArchetypeScores!E:N,10,FALSE)</f>
        <v>0</v>
      </c>
      <c r="O4906" s="5">
        <f>VLOOKUP(M4906,[1]ArchetypeScores!E:O,11,FALSE)</f>
        <v>-2</v>
      </c>
      <c r="P4906" s="5">
        <f>VLOOKUP(M4906,[1]ArchetypeScores!E:P,12,FALSE)</f>
        <v>-1</v>
      </c>
      <c r="Q4906" s="2" t="str">
        <f>VLOOKUP(M4906,[1]ArchetypeScores!E:W,19,FALSE)</f>
        <v>Energy and water</v>
      </c>
      <c r="R4906" s="2">
        <f>VLOOKUP(M4906,[1]ArchetypeScores!E:I,5,FALSE)</f>
        <v>0</v>
      </c>
      <c r="S4906" s="2">
        <f>VLOOKUP(M4906,[1]ArchetypeScores!E:K,7,FALSE)</f>
        <v>0</v>
      </c>
      <c r="T4906" s="2" t="str">
        <f t="shared" si="78"/>
        <v>Not A&amp;R positive</v>
      </c>
    </row>
    <row r="4907" spans="1:20" x14ac:dyDescent="0.3">
      <c r="A4907" s="2" t="s">
        <v>12902</v>
      </c>
      <c r="B4907" s="3" t="s">
        <v>13037</v>
      </c>
      <c r="C4907" s="3" t="s">
        <v>13039</v>
      </c>
      <c r="D4907" s="4">
        <v>0.01</v>
      </c>
      <c r="E4907" s="5" t="s">
        <v>12905</v>
      </c>
      <c r="F4907" s="4">
        <v>9.9900000000000006E-3</v>
      </c>
      <c r="G4907" s="6">
        <v>49231</v>
      </c>
      <c r="H4907" s="3" t="s">
        <v>12916</v>
      </c>
      <c r="I4907" s="3"/>
      <c r="J4907" s="3"/>
      <c r="K4907" s="5" t="s">
        <v>2091</v>
      </c>
      <c r="L4907" s="5">
        <v>3</v>
      </c>
      <c r="M4907" s="5" t="s">
        <v>2471</v>
      </c>
      <c r="N4907" s="5">
        <f>VLOOKUP(M4907,[1]ArchetypeScores!E:N,10,FALSE)</f>
        <v>0</v>
      </c>
      <c r="O4907" s="5">
        <f>VLOOKUP(M4907,[1]ArchetypeScores!E:O,11,FALSE)</f>
        <v>-1</v>
      </c>
      <c r="P4907" s="5">
        <f>VLOOKUP(M4907,[1]ArchetypeScores!E:P,12,FALSE)</f>
        <v>0</v>
      </c>
      <c r="Q4907" s="2" t="str">
        <f>VLOOKUP(M4907,[1]ArchetypeScores!E:W,19,FALSE)</f>
        <v>Energy and water</v>
      </c>
      <c r="R4907" s="2">
        <f>VLOOKUP(M4907,[1]ArchetypeScores!E:I,5,FALSE)</f>
        <v>0</v>
      </c>
      <c r="S4907" s="2">
        <f>VLOOKUP(M4907,[1]ArchetypeScores!E:K,7,FALSE)</f>
        <v>0</v>
      </c>
      <c r="T4907" s="2" t="str">
        <f t="shared" si="78"/>
        <v>Not A&amp;R positive</v>
      </c>
    </row>
    <row r="4908" spans="1:20" x14ac:dyDescent="0.3">
      <c r="A4908" s="2" t="s">
        <v>12902</v>
      </c>
      <c r="B4908" s="3" t="s">
        <v>13040</v>
      </c>
      <c r="C4908" s="3" t="s">
        <v>13041</v>
      </c>
      <c r="D4908" s="4"/>
      <c r="E4908" s="5" t="s">
        <v>12905</v>
      </c>
      <c r="F4908" s="4">
        <v>0</v>
      </c>
      <c r="G4908" s="6">
        <v>49251</v>
      </c>
      <c r="H4908" s="3" t="s">
        <v>12906</v>
      </c>
      <c r="I4908" s="3" t="s">
        <v>13042</v>
      </c>
      <c r="J4908" s="3"/>
      <c r="K4908" s="5" t="s">
        <v>1306</v>
      </c>
      <c r="L4908" s="5">
        <v>1</v>
      </c>
      <c r="M4908" s="5" t="s">
        <v>1307</v>
      </c>
      <c r="N4908" s="5">
        <f>VLOOKUP(M4908,[1]ArchetypeScores!E:N,10,FALSE)</f>
        <v>0</v>
      </c>
      <c r="O4908" s="5">
        <f>VLOOKUP(M4908,[1]ArchetypeScores!E:O,11,FALSE)</f>
        <v>-1</v>
      </c>
      <c r="P4908" s="5">
        <f>VLOOKUP(M4908,[1]ArchetypeScores!E:P,12,FALSE)</f>
        <v>0</v>
      </c>
      <c r="Q4908" s="2" t="str">
        <f>VLOOKUP(M4908,[1]ArchetypeScores!E:W,19,FALSE)</f>
        <v>Untargeted</v>
      </c>
      <c r="R4908" s="2">
        <f>VLOOKUP(M4908,[1]ArchetypeScores!E:I,5,FALSE)</f>
        <v>0</v>
      </c>
      <c r="S4908" s="2">
        <f>VLOOKUP(M4908,[1]ArchetypeScores!E:K,7,FALSE)</f>
        <v>0</v>
      </c>
      <c r="T4908" s="2" t="str">
        <f t="shared" si="78"/>
        <v>Not A&amp;R positive</v>
      </c>
    </row>
    <row r="4909" spans="1:20" x14ac:dyDescent="0.3">
      <c r="A4909" s="2" t="s">
        <v>12902</v>
      </c>
      <c r="B4909" s="3" t="s">
        <v>13043</v>
      </c>
      <c r="C4909" s="3" t="s">
        <v>13044</v>
      </c>
      <c r="D4909" s="4">
        <v>1E-3</v>
      </c>
      <c r="E4909" s="5" t="s">
        <v>12905</v>
      </c>
      <c r="F4909" s="4">
        <v>9.7999999999999997E-4</v>
      </c>
      <c r="G4909" s="6">
        <v>49205</v>
      </c>
      <c r="H4909" s="3" t="s">
        <v>13045</v>
      </c>
      <c r="I4909" s="3"/>
      <c r="J4909" s="3"/>
      <c r="K4909" s="5" t="s">
        <v>611</v>
      </c>
      <c r="L4909" s="5">
        <v>7</v>
      </c>
      <c r="M4909" s="5" t="s">
        <v>1872</v>
      </c>
      <c r="N4909" s="5">
        <f>VLOOKUP(M4909,[1]ArchetypeScores!E:N,10,FALSE)</f>
        <v>1</v>
      </c>
      <c r="O4909" s="5">
        <f>VLOOKUP(M4909,[1]ArchetypeScores!E:O,11,FALSE)</f>
        <v>-1</v>
      </c>
      <c r="P4909" s="5">
        <f>VLOOKUP(M4909,[1]ArchetypeScores!E:P,12,FALSE)</f>
        <v>0</v>
      </c>
      <c r="Q4909" s="2" t="str">
        <f>VLOOKUP(M4909,[1]ArchetypeScores!E:W,19,FALSE)</f>
        <v>Consumer (including agriculture and tourism)</v>
      </c>
      <c r="R4909" s="2">
        <f>VLOOKUP(M4909,[1]ArchetypeScores!E:I,5,FALSE)</f>
        <v>0</v>
      </c>
      <c r="S4909" s="2">
        <f>VLOOKUP(M4909,[1]ArchetypeScores!E:K,7,FALSE)</f>
        <v>0</v>
      </c>
      <c r="T4909" s="2" t="str">
        <f t="shared" si="78"/>
        <v>Not A&amp;R positive</v>
      </c>
    </row>
    <row r="4910" spans="1:20" x14ac:dyDescent="0.3">
      <c r="A4910" s="2" t="s">
        <v>12902</v>
      </c>
      <c r="B4910" s="3" t="s">
        <v>13046</v>
      </c>
      <c r="C4910" s="3" t="s">
        <v>13047</v>
      </c>
      <c r="D4910" s="4">
        <v>1.7999999999999999E-2</v>
      </c>
      <c r="E4910" s="5" t="s">
        <v>12905</v>
      </c>
      <c r="F4910" s="4">
        <v>1.763E-2</v>
      </c>
      <c r="G4910" s="6">
        <v>49211</v>
      </c>
      <c r="H4910" s="3" t="s">
        <v>13048</v>
      </c>
      <c r="I4910" s="3"/>
      <c r="J4910" s="3"/>
      <c r="K4910" s="5" t="s">
        <v>61</v>
      </c>
      <c r="L4910" s="5">
        <v>1</v>
      </c>
      <c r="M4910" s="5" t="s">
        <v>130</v>
      </c>
      <c r="N4910" s="5">
        <f>VLOOKUP(M4910,[1]ArchetypeScores!E:N,10,FALSE)</f>
        <v>0</v>
      </c>
      <c r="O4910" s="5">
        <f>VLOOKUP(M4910,[1]ArchetypeScores!E:O,11,FALSE)</f>
        <v>-1</v>
      </c>
      <c r="P4910" s="5">
        <f>VLOOKUP(M4910,[1]ArchetypeScores!E:P,12,FALSE)</f>
        <v>0</v>
      </c>
      <c r="Q4910" s="2" t="str">
        <f>VLOOKUP(M4910,[1]ArchetypeScores!E:W,19,FALSE)</f>
        <v>Health care</v>
      </c>
      <c r="R4910" s="2">
        <f>VLOOKUP(M4910,[1]ArchetypeScores!E:I,5,FALSE)</f>
        <v>0</v>
      </c>
      <c r="S4910" s="2">
        <f>VLOOKUP(M4910,[1]ArchetypeScores!E:K,7,FALSE)</f>
        <v>0</v>
      </c>
      <c r="T4910" s="2" t="str">
        <f t="shared" si="78"/>
        <v>Not A&amp;R positive</v>
      </c>
    </row>
    <row r="4911" spans="1:20" x14ac:dyDescent="0.3">
      <c r="A4911" s="2" t="s">
        <v>12902</v>
      </c>
      <c r="B4911" s="3" t="s">
        <v>8576</v>
      </c>
      <c r="C4911" s="3" t="s">
        <v>13049</v>
      </c>
      <c r="D4911" s="4">
        <v>4.8000000000000001E-2</v>
      </c>
      <c r="E4911" s="5" t="s">
        <v>12905</v>
      </c>
      <c r="F4911" s="4">
        <v>4.7E-2</v>
      </c>
      <c r="G4911" s="6">
        <v>49227</v>
      </c>
      <c r="H4911" s="3" t="s">
        <v>13050</v>
      </c>
      <c r="I4911" s="3"/>
      <c r="J4911" s="3"/>
      <c r="K4911" s="5" t="s">
        <v>61</v>
      </c>
      <c r="L4911" s="5">
        <v>5</v>
      </c>
      <c r="M4911" s="5" t="s">
        <v>62</v>
      </c>
      <c r="N4911" s="5">
        <f>VLOOKUP(M4911,[1]ArchetypeScores!E:N,10,FALSE)</f>
        <v>0</v>
      </c>
      <c r="O4911" s="5">
        <f>VLOOKUP(M4911,[1]ArchetypeScores!E:O,11,FALSE)</f>
        <v>-1</v>
      </c>
      <c r="P4911" s="5">
        <f>VLOOKUP(M4911,[1]ArchetypeScores!E:P,12,FALSE)</f>
        <v>0</v>
      </c>
      <c r="Q4911" s="2" t="str">
        <f>VLOOKUP(M4911,[1]ArchetypeScores!E:W,19,FALSE)</f>
        <v>Health care</v>
      </c>
      <c r="R4911" s="2">
        <f>VLOOKUP(M4911,[1]ArchetypeScores!E:I,5,FALSE)</f>
        <v>0</v>
      </c>
      <c r="S4911" s="2">
        <f>VLOOKUP(M4911,[1]ArchetypeScores!E:K,7,FALSE)</f>
        <v>0</v>
      </c>
      <c r="T4911" s="2" t="str">
        <f t="shared" si="78"/>
        <v>Not A&amp;R positive</v>
      </c>
    </row>
    <row r="4912" spans="1:20" x14ac:dyDescent="0.3">
      <c r="A4912" s="2" t="s">
        <v>12902</v>
      </c>
      <c r="B4912" s="3" t="s">
        <v>13051</v>
      </c>
      <c r="C4912" s="3" t="s">
        <v>13052</v>
      </c>
      <c r="D4912" s="4">
        <v>2</v>
      </c>
      <c r="E4912" s="5" t="s">
        <v>12905</v>
      </c>
      <c r="F4912" s="4">
        <v>1.95522</v>
      </c>
      <c r="G4912" s="6">
        <v>49252</v>
      </c>
      <c r="H4912" s="3" t="s">
        <v>12906</v>
      </c>
      <c r="I4912" s="3" t="s">
        <v>13053</v>
      </c>
      <c r="J4912" s="3"/>
      <c r="K4912" s="5" t="s">
        <v>47</v>
      </c>
      <c r="L4912" s="5">
        <v>4</v>
      </c>
      <c r="M4912" s="5" t="s">
        <v>485</v>
      </c>
      <c r="N4912" s="5">
        <f>VLOOKUP(M4912,[1]ArchetypeScores!E:N,10,FALSE)</f>
        <v>0</v>
      </c>
      <c r="O4912" s="5">
        <f>VLOOKUP(M4912,[1]ArchetypeScores!E:O,11,FALSE)</f>
        <v>0</v>
      </c>
      <c r="P4912" s="5">
        <f>VLOOKUP(M4912,[1]ArchetypeScores!E:P,12,FALSE)</f>
        <v>0</v>
      </c>
      <c r="Q4912" s="2" t="str">
        <f>VLOOKUP(M4912,[1]ArchetypeScores!E:W,19,FALSE)</f>
        <v>Energy and water</v>
      </c>
      <c r="R4912" s="2">
        <f>VLOOKUP(M4912,[1]ArchetypeScores!E:I,5,FALSE)</f>
        <v>0</v>
      </c>
      <c r="S4912" s="2">
        <f>VLOOKUP(M4912,[1]ArchetypeScores!E:K,7,FALSE)</f>
        <v>0</v>
      </c>
      <c r="T4912" s="2" t="str">
        <f t="shared" si="78"/>
        <v>Not A&amp;R positive</v>
      </c>
    </row>
    <row r="4913" spans="1:20" x14ac:dyDescent="0.3">
      <c r="A4913" s="2" t="s">
        <v>13054</v>
      </c>
      <c r="B4913" s="3" t="s">
        <v>13055</v>
      </c>
      <c r="C4913" s="3" t="s">
        <v>13056</v>
      </c>
      <c r="D4913" s="4">
        <v>3558</v>
      </c>
      <c r="E4913" s="5" t="s">
        <v>13057</v>
      </c>
      <c r="F4913" s="4">
        <v>0.53561000000000003</v>
      </c>
      <c r="G4913" s="6">
        <v>49264</v>
      </c>
      <c r="H4913" s="3" t="s">
        <v>13058</v>
      </c>
      <c r="I4913" s="3"/>
      <c r="J4913" s="3"/>
      <c r="K4913" s="5" t="s">
        <v>61</v>
      </c>
      <c r="L4913" s="5">
        <v>1</v>
      </c>
      <c r="M4913" s="5" t="s">
        <v>130</v>
      </c>
      <c r="N4913" s="5">
        <f>VLOOKUP(M4913,[1]ArchetypeScores!E:N,10,FALSE)</f>
        <v>0</v>
      </c>
      <c r="O4913" s="5">
        <f>VLOOKUP(M4913,[1]ArchetypeScores!E:O,11,FALSE)</f>
        <v>-1</v>
      </c>
      <c r="P4913" s="5">
        <f>VLOOKUP(M4913,[1]ArchetypeScores!E:P,12,FALSE)</f>
        <v>0</v>
      </c>
      <c r="Q4913" s="2" t="str">
        <f>VLOOKUP(M4913,[1]ArchetypeScores!E:W,19,FALSE)</f>
        <v>Health care</v>
      </c>
      <c r="R4913" s="2">
        <f>VLOOKUP(M4913,[1]ArchetypeScores!E:I,5,FALSE)</f>
        <v>0</v>
      </c>
      <c r="S4913" s="2">
        <f>VLOOKUP(M4913,[1]ArchetypeScores!E:K,7,FALSE)</f>
        <v>0</v>
      </c>
      <c r="T4913" s="2" t="str">
        <f t="shared" si="78"/>
        <v>Not A&amp;R positive</v>
      </c>
    </row>
    <row r="4914" spans="1:20" x14ac:dyDescent="0.3">
      <c r="A4914" s="2" t="s">
        <v>13054</v>
      </c>
      <c r="B4914" s="3" t="s">
        <v>13059</v>
      </c>
      <c r="C4914" s="3" t="s">
        <v>13060</v>
      </c>
      <c r="D4914" s="4">
        <v>692</v>
      </c>
      <c r="E4914" s="5" t="s">
        <v>13057</v>
      </c>
      <c r="F4914" s="4">
        <v>0.10327</v>
      </c>
      <c r="G4914" s="6">
        <v>49263</v>
      </c>
      <c r="H4914" s="3" t="s">
        <v>13061</v>
      </c>
      <c r="I4914" s="3" t="s">
        <v>13059</v>
      </c>
      <c r="J4914" s="3"/>
      <c r="K4914" s="5" t="s">
        <v>61</v>
      </c>
      <c r="L4914" s="5">
        <v>1</v>
      </c>
      <c r="M4914" s="5" t="s">
        <v>130</v>
      </c>
      <c r="N4914" s="5">
        <f>VLOOKUP(M4914,[1]ArchetypeScores!E:N,10,FALSE)</f>
        <v>0</v>
      </c>
      <c r="O4914" s="5">
        <f>VLOOKUP(M4914,[1]ArchetypeScores!E:O,11,FALSE)</f>
        <v>-1</v>
      </c>
      <c r="P4914" s="5">
        <f>VLOOKUP(M4914,[1]ArchetypeScores!E:P,12,FALSE)</f>
        <v>0</v>
      </c>
      <c r="Q4914" s="2" t="str">
        <f>VLOOKUP(M4914,[1]ArchetypeScores!E:W,19,FALSE)</f>
        <v>Health care</v>
      </c>
      <c r="R4914" s="2">
        <f>VLOOKUP(M4914,[1]ArchetypeScores!E:I,5,FALSE)</f>
        <v>0</v>
      </c>
      <c r="S4914" s="2">
        <f>VLOOKUP(M4914,[1]ArchetypeScores!E:K,7,FALSE)</f>
        <v>0</v>
      </c>
      <c r="T4914" s="2" t="str">
        <f t="shared" si="78"/>
        <v>Not A&amp;R positive</v>
      </c>
    </row>
    <row r="4915" spans="1:20" x14ac:dyDescent="0.3">
      <c r="A4915" s="2" t="s">
        <v>13054</v>
      </c>
      <c r="B4915" s="3" t="s">
        <v>13062</v>
      </c>
      <c r="C4915" s="3" t="s">
        <v>13063</v>
      </c>
      <c r="D4915" s="4">
        <v>443</v>
      </c>
      <c r="E4915" s="5" t="s">
        <v>13057</v>
      </c>
      <c r="F4915" s="4">
        <v>6.6689999999999999E-2</v>
      </c>
      <c r="G4915" s="6">
        <v>49265</v>
      </c>
      <c r="H4915" s="3" t="s">
        <v>13058</v>
      </c>
      <c r="I4915" s="3"/>
      <c r="J4915" s="3"/>
      <c r="K4915" s="5" t="s">
        <v>57</v>
      </c>
      <c r="L4915" s="5">
        <v>29</v>
      </c>
      <c r="M4915" s="5" t="s">
        <v>58</v>
      </c>
      <c r="N4915" s="5">
        <f>VLOOKUP(M4915,[1]ArchetypeScores!E:N,10,FALSE)</f>
        <v>0</v>
      </c>
      <c r="O4915" s="5">
        <f>VLOOKUP(M4915,[1]ArchetypeScores!E:O,11,FALSE)</f>
        <v>-1</v>
      </c>
      <c r="P4915" s="5">
        <f>VLOOKUP(M4915,[1]ArchetypeScores!E:P,12,FALSE)</f>
        <v>0</v>
      </c>
      <c r="Q4915" s="2" t="str">
        <f>VLOOKUP(M4915,[1]ArchetypeScores!E:W,19,FALSE)</f>
        <v>Untargeted</v>
      </c>
      <c r="R4915" s="2">
        <f>VLOOKUP(M4915,[1]ArchetypeScores!E:I,5,FALSE)</f>
        <v>0</v>
      </c>
      <c r="S4915" s="2">
        <f>VLOOKUP(M4915,[1]ArchetypeScores!E:K,7,FALSE)</f>
        <v>0</v>
      </c>
      <c r="T4915" s="2" t="str">
        <f t="shared" si="78"/>
        <v>Not A&amp;R positive</v>
      </c>
    </row>
    <row r="4916" spans="1:20" x14ac:dyDescent="0.3">
      <c r="A4916" s="2" t="s">
        <v>13054</v>
      </c>
      <c r="B4916" s="3" t="s">
        <v>13064</v>
      </c>
      <c r="C4916" s="3" t="s">
        <v>13065</v>
      </c>
      <c r="D4916" s="4">
        <v>180</v>
      </c>
      <c r="E4916" s="5" t="s">
        <v>13057</v>
      </c>
      <c r="F4916" s="4">
        <v>2.6859999999999998E-2</v>
      </c>
      <c r="G4916" s="6">
        <v>49260</v>
      </c>
      <c r="H4916" s="3" t="s">
        <v>13066</v>
      </c>
      <c r="I4916" s="3" t="s">
        <v>13064</v>
      </c>
      <c r="J4916" s="3"/>
      <c r="K4916" s="5" t="s">
        <v>47</v>
      </c>
      <c r="L4916" s="5">
        <v>1</v>
      </c>
      <c r="M4916" s="5" t="s">
        <v>48</v>
      </c>
      <c r="N4916" s="5">
        <f>VLOOKUP(M4916,[1]ArchetypeScores!E:N,10,FALSE)</f>
        <v>0</v>
      </c>
      <c r="O4916" s="5">
        <f>VLOOKUP(M4916,[1]ArchetypeScores!E:O,11,FALSE)</f>
        <v>0</v>
      </c>
      <c r="P4916" s="5">
        <f>VLOOKUP(M4916,[1]ArchetypeScores!E:P,12,FALSE)</f>
        <v>0</v>
      </c>
      <c r="Q4916" s="2" t="str">
        <f>VLOOKUP(M4916,[1]ArchetypeScores!E:W,19,FALSE)</f>
        <v>Consumer (including agriculture and tourism)</v>
      </c>
      <c r="R4916" s="2">
        <f>VLOOKUP(M4916,[1]ArchetypeScores!E:I,5,FALSE)</f>
        <v>0</v>
      </c>
      <c r="S4916" s="2">
        <f>VLOOKUP(M4916,[1]ArchetypeScores!E:K,7,FALSE)</f>
        <v>0</v>
      </c>
      <c r="T4916" s="2" t="str">
        <f t="shared" si="78"/>
        <v>Not A&amp;R positive</v>
      </c>
    </row>
    <row r="4917" spans="1:20" x14ac:dyDescent="0.3">
      <c r="A4917" s="2" t="s">
        <v>13054</v>
      </c>
      <c r="B4917" s="3" t="s">
        <v>13067</v>
      </c>
      <c r="C4917" s="3" t="s">
        <v>13067</v>
      </c>
      <c r="D4917" s="4">
        <v>2076</v>
      </c>
      <c r="E4917" s="5" t="s">
        <v>13057</v>
      </c>
      <c r="F4917" s="4">
        <v>0.30512</v>
      </c>
      <c r="G4917" s="6">
        <v>49257</v>
      </c>
      <c r="H4917" s="3" t="s">
        <v>13061</v>
      </c>
      <c r="I4917" s="3"/>
      <c r="J4917" s="3"/>
      <c r="K4917" s="5" t="s">
        <v>67</v>
      </c>
      <c r="L4917" s="5">
        <v>1</v>
      </c>
      <c r="M4917" s="5" t="s">
        <v>265</v>
      </c>
      <c r="N4917" s="5">
        <f>VLOOKUP(M4917,[1]ArchetypeScores!E:N,10,FALSE)</f>
        <v>0</v>
      </c>
      <c r="O4917" s="5">
        <f>VLOOKUP(M4917,[1]ArchetypeScores!E:O,11,FALSE)</f>
        <v>-1</v>
      </c>
      <c r="P4917" s="5">
        <f>VLOOKUP(M4917,[1]ArchetypeScores!E:P,12,FALSE)</f>
        <v>0</v>
      </c>
      <c r="Q4917" s="2" t="str">
        <f>VLOOKUP(M4917,[1]ArchetypeScores!E:W,19,FALSE)</f>
        <v>Untargeted</v>
      </c>
      <c r="R4917" s="2">
        <f>VLOOKUP(M4917,[1]ArchetypeScores!E:I,5,FALSE)</f>
        <v>0</v>
      </c>
      <c r="S4917" s="2">
        <f>VLOOKUP(M4917,[1]ArchetypeScores!E:K,7,FALSE)</f>
        <v>0</v>
      </c>
      <c r="T4917" s="2" t="str">
        <f t="shared" si="78"/>
        <v>Not A&amp;R positive</v>
      </c>
    </row>
    <row r="4918" spans="1:20" x14ac:dyDescent="0.3">
      <c r="A4918" s="2" t="s">
        <v>13054</v>
      </c>
      <c r="B4918" s="3" t="s">
        <v>13068</v>
      </c>
      <c r="C4918" s="3" t="s">
        <v>13069</v>
      </c>
      <c r="D4918" s="4">
        <v>2076</v>
      </c>
      <c r="E4918" s="5" t="s">
        <v>13057</v>
      </c>
      <c r="F4918" s="4">
        <v>0.30980000000000002</v>
      </c>
      <c r="G4918" s="6">
        <v>49261</v>
      </c>
      <c r="H4918" s="3" t="s">
        <v>13066</v>
      </c>
      <c r="I4918" s="3" t="s">
        <v>13068</v>
      </c>
      <c r="J4918" s="3"/>
      <c r="K4918" s="5" t="s">
        <v>118</v>
      </c>
      <c r="L4918" s="5">
        <v>3</v>
      </c>
      <c r="M4918" s="5" t="s">
        <v>168</v>
      </c>
      <c r="N4918" s="5">
        <f>VLOOKUP(M4918,[1]ArchetypeScores!E:N,10,FALSE)</f>
        <v>0</v>
      </c>
      <c r="O4918" s="5">
        <f>VLOOKUP(M4918,[1]ArchetypeScores!E:O,11,FALSE)</f>
        <v>-1</v>
      </c>
      <c r="P4918" s="5">
        <f>VLOOKUP(M4918,[1]ArchetypeScores!E:P,12,FALSE)</f>
        <v>0</v>
      </c>
      <c r="Q4918" s="2" t="str">
        <f>VLOOKUP(M4918,[1]ArchetypeScores!E:W,19,FALSE)</f>
        <v>Untargeted</v>
      </c>
      <c r="R4918" s="2">
        <f>VLOOKUP(M4918,[1]ArchetypeScores!E:I,5,FALSE)</f>
        <v>0</v>
      </c>
      <c r="S4918" s="2">
        <f>VLOOKUP(M4918,[1]ArchetypeScores!E:K,7,FALSE)</f>
        <v>0</v>
      </c>
      <c r="T4918" s="2" t="str">
        <f t="shared" si="78"/>
        <v>Not A&amp;R positive</v>
      </c>
    </row>
    <row r="4919" spans="1:20" x14ac:dyDescent="0.3">
      <c r="A4919" s="2" t="s">
        <v>13054</v>
      </c>
      <c r="B4919" s="3" t="s">
        <v>13070</v>
      </c>
      <c r="C4919" s="3" t="s">
        <v>13071</v>
      </c>
      <c r="D4919" s="4">
        <v>408</v>
      </c>
      <c r="E4919" s="5" t="s">
        <v>13057</v>
      </c>
      <c r="F4919" s="4">
        <v>5.9970000000000002E-2</v>
      </c>
      <c r="G4919" s="6">
        <v>49258</v>
      </c>
      <c r="H4919" s="3" t="s">
        <v>13061</v>
      </c>
      <c r="I4919" s="3"/>
      <c r="J4919" s="3"/>
      <c r="K4919" s="5" t="s">
        <v>118</v>
      </c>
      <c r="L4919" s="5">
        <v>3</v>
      </c>
      <c r="M4919" s="5" t="s">
        <v>168</v>
      </c>
      <c r="N4919" s="5">
        <f>VLOOKUP(M4919,[1]ArchetypeScores!E:N,10,FALSE)</f>
        <v>0</v>
      </c>
      <c r="O4919" s="5">
        <f>VLOOKUP(M4919,[1]ArchetypeScores!E:O,11,FALSE)</f>
        <v>-1</v>
      </c>
      <c r="P4919" s="5">
        <f>VLOOKUP(M4919,[1]ArchetypeScores!E:P,12,FALSE)</f>
        <v>0</v>
      </c>
      <c r="Q4919" s="2" t="str">
        <f>VLOOKUP(M4919,[1]ArchetypeScores!E:W,19,FALSE)</f>
        <v>Untargeted</v>
      </c>
      <c r="R4919" s="2">
        <f>VLOOKUP(M4919,[1]ArchetypeScores!E:I,5,FALSE)</f>
        <v>0</v>
      </c>
      <c r="S4919" s="2">
        <f>VLOOKUP(M4919,[1]ArchetypeScores!E:K,7,FALSE)</f>
        <v>0</v>
      </c>
      <c r="T4919" s="2" t="str">
        <f t="shared" si="78"/>
        <v>Not A&amp;R positive</v>
      </c>
    </row>
    <row r="4920" spans="1:20" x14ac:dyDescent="0.3">
      <c r="A4920" s="2" t="s">
        <v>13054</v>
      </c>
      <c r="B4920" s="3" t="s">
        <v>13072</v>
      </c>
      <c r="C4920" s="3" t="s">
        <v>13072</v>
      </c>
      <c r="D4920" s="4">
        <v>387</v>
      </c>
      <c r="E4920" s="5" t="s">
        <v>13057</v>
      </c>
      <c r="F4920" s="4">
        <v>5.688E-2</v>
      </c>
      <c r="G4920" s="6">
        <v>49259</v>
      </c>
      <c r="H4920" s="3" t="s">
        <v>13061</v>
      </c>
      <c r="I4920" s="3"/>
      <c r="J4920" s="3"/>
      <c r="K4920" s="5" t="s">
        <v>118</v>
      </c>
      <c r="L4920" s="5">
        <v>3</v>
      </c>
      <c r="M4920" s="5" t="s">
        <v>168</v>
      </c>
      <c r="N4920" s="5">
        <f>VLOOKUP(M4920,[1]ArchetypeScores!E:N,10,FALSE)</f>
        <v>0</v>
      </c>
      <c r="O4920" s="5">
        <f>VLOOKUP(M4920,[1]ArchetypeScores!E:O,11,FALSE)</f>
        <v>-1</v>
      </c>
      <c r="P4920" s="5">
        <f>VLOOKUP(M4920,[1]ArchetypeScores!E:P,12,FALSE)</f>
        <v>0</v>
      </c>
      <c r="Q4920" s="2" t="str">
        <f>VLOOKUP(M4920,[1]ArchetypeScores!E:W,19,FALSE)</f>
        <v>Untargeted</v>
      </c>
      <c r="R4920" s="2">
        <f>VLOOKUP(M4920,[1]ArchetypeScores!E:I,5,FALSE)</f>
        <v>0</v>
      </c>
      <c r="S4920" s="2">
        <f>VLOOKUP(M4920,[1]ArchetypeScores!E:K,7,FALSE)</f>
        <v>0</v>
      </c>
      <c r="T4920" s="2" t="str">
        <f t="shared" si="78"/>
        <v>Not A&amp;R positive</v>
      </c>
    </row>
    <row r="4921" spans="1:20" x14ac:dyDescent="0.3">
      <c r="A4921" s="2" t="s">
        <v>13054</v>
      </c>
      <c r="B4921" s="3" t="s">
        <v>13073</v>
      </c>
      <c r="C4921" s="3" t="s">
        <v>13074</v>
      </c>
      <c r="D4921" s="4">
        <v>429</v>
      </c>
      <c r="E4921" s="5" t="s">
        <v>13057</v>
      </c>
      <c r="F4921" s="4">
        <v>6.4579999999999999E-2</v>
      </c>
      <c r="G4921" s="6">
        <v>49266</v>
      </c>
      <c r="H4921" s="3" t="s">
        <v>13058</v>
      </c>
      <c r="I4921" s="3"/>
      <c r="J4921" s="3"/>
      <c r="K4921" s="5" t="s">
        <v>47</v>
      </c>
      <c r="L4921" s="5">
        <v>4</v>
      </c>
      <c r="M4921" s="5" t="s">
        <v>485</v>
      </c>
      <c r="N4921" s="5">
        <f>VLOOKUP(M4921,[1]ArchetypeScores!E:N,10,FALSE)</f>
        <v>0</v>
      </c>
      <c r="O4921" s="5">
        <f>VLOOKUP(M4921,[1]ArchetypeScores!E:O,11,FALSE)</f>
        <v>0</v>
      </c>
      <c r="P4921" s="5">
        <f>VLOOKUP(M4921,[1]ArchetypeScores!E:P,12,FALSE)</f>
        <v>0</v>
      </c>
      <c r="Q4921" s="2" t="str">
        <f>VLOOKUP(M4921,[1]ArchetypeScores!E:W,19,FALSE)</f>
        <v>Energy and water</v>
      </c>
      <c r="R4921" s="2">
        <f>VLOOKUP(M4921,[1]ArchetypeScores!E:I,5,FALSE)</f>
        <v>0</v>
      </c>
      <c r="S4921" s="2">
        <f>VLOOKUP(M4921,[1]ArchetypeScores!E:K,7,FALSE)</f>
        <v>0</v>
      </c>
      <c r="T4921" s="2" t="str">
        <f t="shared" si="78"/>
        <v>Not A&amp;R positive</v>
      </c>
    </row>
    <row r="4922" spans="1:20" x14ac:dyDescent="0.3">
      <c r="A4922" s="2" t="s">
        <v>13054</v>
      </c>
      <c r="B4922" s="3" t="s">
        <v>13075</v>
      </c>
      <c r="C4922" s="3" t="s">
        <v>13076</v>
      </c>
      <c r="D4922" s="4">
        <v>180</v>
      </c>
      <c r="E4922" s="5" t="s">
        <v>13057</v>
      </c>
      <c r="F4922" s="4">
        <v>2.6859999999999998E-2</v>
      </c>
      <c r="G4922" s="6">
        <v>49262</v>
      </c>
      <c r="H4922" s="3" t="s">
        <v>13066</v>
      </c>
      <c r="I4922" s="3" t="s">
        <v>13075</v>
      </c>
      <c r="J4922" s="3"/>
      <c r="K4922" s="5" t="s">
        <v>118</v>
      </c>
      <c r="L4922" s="5">
        <v>4</v>
      </c>
      <c r="M4922" s="5" t="s">
        <v>119</v>
      </c>
      <c r="N4922" s="5">
        <f>VLOOKUP(M4922,[1]ArchetypeScores!E:N,10,FALSE)</f>
        <v>0</v>
      </c>
      <c r="O4922" s="5">
        <f>VLOOKUP(M4922,[1]ArchetypeScores!E:O,11,FALSE)</f>
        <v>-1</v>
      </c>
      <c r="P4922" s="5">
        <f>VLOOKUP(M4922,[1]ArchetypeScores!E:P,12,FALSE)</f>
        <v>0</v>
      </c>
      <c r="Q4922" s="2" t="str">
        <f>VLOOKUP(M4922,[1]ArchetypeScores!E:W,19,FALSE)</f>
        <v>Untargeted</v>
      </c>
      <c r="R4922" s="2">
        <f>VLOOKUP(M4922,[1]ArchetypeScores!E:I,5,FALSE)</f>
        <v>0</v>
      </c>
      <c r="S4922" s="2">
        <f>VLOOKUP(M4922,[1]ArchetypeScores!E:K,7,FALSE)</f>
        <v>0</v>
      </c>
      <c r="T4922" s="2" t="str">
        <f t="shared" si="78"/>
        <v>Not A&amp;R positive</v>
      </c>
    </row>
    <row r="4923" spans="1:20" x14ac:dyDescent="0.3">
      <c r="A4923" s="2" t="s">
        <v>13077</v>
      </c>
      <c r="B4923" s="3" t="s">
        <v>13078</v>
      </c>
      <c r="C4923" s="3" t="s">
        <v>13079</v>
      </c>
      <c r="D4923" s="4"/>
      <c r="E4923" s="5" t="s">
        <v>13080</v>
      </c>
      <c r="F4923" s="4">
        <v>0</v>
      </c>
      <c r="G4923" s="6">
        <v>49292</v>
      </c>
      <c r="H4923" s="3" t="s">
        <v>13081</v>
      </c>
      <c r="I4923" s="3"/>
      <c r="J4923" s="3"/>
      <c r="K4923" s="5" t="s">
        <v>611</v>
      </c>
      <c r="L4923" s="5">
        <v>1</v>
      </c>
      <c r="M4923" s="5" t="s">
        <v>612</v>
      </c>
      <c r="N4923" s="5">
        <f>VLOOKUP(M4923,[1]ArchetypeScores!E:N,10,FALSE)</f>
        <v>1</v>
      </c>
      <c r="O4923" s="5">
        <f>VLOOKUP(M4923,[1]ArchetypeScores!E:O,11,FALSE)</f>
        <v>-2</v>
      </c>
      <c r="P4923" s="5">
        <f>VLOOKUP(M4923,[1]ArchetypeScores!E:P,12,FALSE)</f>
        <v>-1</v>
      </c>
      <c r="Q4923" s="2" t="str">
        <f>VLOOKUP(M4923,[1]ArchetypeScores!E:W,19,FALSE)</f>
        <v>Consumer (including agriculture and tourism)</v>
      </c>
      <c r="R4923" s="2">
        <f>VLOOKUP(M4923,[1]ArchetypeScores!E:I,5,FALSE)</f>
        <v>0</v>
      </c>
      <c r="S4923" s="2">
        <f>VLOOKUP(M4923,[1]ArchetypeScores!E:K,7,FALSE)</f>
        <v>0</v>
      </c>
      <c r="T4923" s="2" t="str">
        <f t="shared" si="78"/>
        <v>Not A&amp;R positive</v>
      </c>
    </row>
    <row r="4924" spans="1:20" x14ac:dyDescent="0.3">
      <c r="A4924" s="2" t="s">
        <v>13077</v>
      </c>
      <c r="B4924" s="3" t="s">
        <v>13082</v>
      </c>
      <c r="C4924" s="3" t="s">
        <v>13083</v>
      </c>
      <c r="D4924" s="4">
        <v>0.1</v>
      </c>
      <c r="E4924" s="5" t="s">
        <v>13080</v>
      </c>
      <c r="F4924" s="4">
        <v>2.818E-2</v>
      </c>
      <c r="G4924" s="6">
        <v>49410</v>
      </c>
      <c r="H4924" s="3" t="s">
        <v>13084</v>
      </c>
      <c r="I4924" s="3" t="s">
        <v>13085</v>
      </c>
      <c r="J4924" s="3"/>
      <c r="K4924" s="5" t="s">
        <v>61</v>
      </c>
      <c r="L4924" s="5">
        <v>1</v>
      </c>
      <c r="M4924" s="5" t="s">
        <v>130</v>
      </c>
      <c r="N4924" s="5">
        <f>VLOOKUP(M4924,[1]ArchetypeScores!E:N,10,FALSE)</f>
        <v>0</v>
      </c>
      <c r="O4924" s="5">
        <f>VLOOKUP(M4924,[1]ArchetypeScores!E:O,11,FALSE)</f>
        <v>-1</v>
      </c>
      <c r="P4924" s="5">
        <f>VLOOKUP(M4924,[1]ArchetypeScores!E:P,12,FALSE)</f>
        <v>0</v>
      </c>
      <c r="Q4924" s="2" t="str">
        <f>VLOOKUP(M4924,[1]ArchetypeScores!E:W,19,FALSE)</f>
        <v>Health care</v>
      </c>
      <c r="R4924" s="2">
        <f>VLOOKUP(M4924,[1]ArchetypeScores!E:I,5,FALSE)</f>
        <v>0</v>
      </c>
      <c r="S4924" s="2">
        <f>VLOOKUP(M4924,[1]ArchetypeScores!E:K,7,FALSE)</f>
        <v>0</v>
      </c>
      <c r="T4924" s="2" t="str">
        <f t="shared" si="78"/>
        <v>Not A&amp;R positive</v>
      </c>
    </row>
    <row r="4925" spans="1:20" x14ac:dyDescent="0.3">
      <c r="A4925" s="2" t="s">
        <v>13077</v>
      </c>
      <c r="B4925" s="3" t="s">
        <v>13086</v>
      </c>
      <c r="C4925" s="3" t="s">
        <v>13087</v>
      </c>
      <c r="D4925" s="4">
        <v>0.6</v>
      </c>
      <c r="E4925" s="5" t="s">
        <v>13080</v>
      </c>
      <c r="F4925" s="4">
        <v>0.16073000000000001</v>
      </c>
      <c r="G4925" s="6">
        <v>49317</v>
      </c>
      <c r="H4925" s="3" t="s">
        <v>13088</v>
      </c>
      <c r="I4925" s="3"/>
      <c r="J4925" s="3"/>
      <c r="K4925" s="5" t="s">
        <v>57</v>
      </c>
      <c r="L4925" s="5">
        <v>29</v>
      </c>
      <c r="M4925" s="5" t="s">
        <v>58</v>
      </c>
      <c r="N4925" s="5">
        <f>VLOOKUP(M4925,[1]ArchetypeScores!E:N,10,FALSE)</f>
        <v>0</v>
      </c>
      <c r="O4925" s="5">
        <f>VLOOKUP(M4925,[1]ArchetypeScores!E:O,11,FALSE)</f>
        <v>-1</v>
      </c>
      <c r="P4925" s="5">
        <f>VLOOKUP(M4925,[1]ArchetypeScores!E:P,12,FALSE)</f>
        <v>0</v>
      </c>
      <c r="Q4925" s="2" t="str">
        <f>VLOOKUP(M4925,[1]ArchetypeScores!E:W,19,FALSE)</f>
        <v>Untargeted</v>
      </c>
      <c r="R4925" s="2">
        <f>VLOOKUP(M4925,[1]ArchetypeScores!E:I,5,FALSE)</f>
        <v>0</v>
      </c>
      <c r="S4925" s="2">
        <f>VLOOKUP(M4925,[1]ArchetypeScores!E:K,7,FALSE)</f>
        <v>0</v>
      </c>
      <c r="T4925" s="2" t="str">
        <f t="shared" si="78"/>
        <v>Not A&amp;R positive</v>
      </c>
    </row>
    <row r="4926" spans="1:20" x14ac:dyDescent="0.3">
      <c r="A4926" s="2" t="s">
        <v>13077</v>
      </c>
      <c r="B4926" s="3" t="s">
        <v>13089</v>
      </c>
      <c r="C4926" s="3" t="s">
        <v>13090</v>
      </c>
      <c r="D4926" s="4">
        <v>4.7E-2</v>
      </c>
      <c r="E4926" s="5" t="s">
        <v>13080</v>
      </c>
      <c r="F4926" s="4">
        <v>1.2670000000000001E-2</v>
      </c>
      <c r="G4926" s="6">
        <v>49318</v>
      </c>
      <c r="H4926" s="3" t="s">
        <v>13091</v>
      </c>
      <c r="I4926" s="3"/>
      <c r="J4926" s="3"/>
      <c r="K4926" s="5" t="s">
        <v>94</v>
      </c>
      <c r="L4926" s="5">
        <v>1</v>
      </c>
      <c r="M4926" s="5" t="s">
        <v>95</v>
      </c>
      <c r="N4926" s="5">
        <f>VLOOKUP(M4926,[1]ArchetypeScores!E:N,10,FALSE)</f>
        <v>1</v>
      </c>
      <c r="O4926" s="5">
        <f>VLOOKUP(M4926,[1]ArchetypeScores!E:O,11,FALSE)</f>
        <v>-1</v>
      </c>
      <c r="P4926" s="5">
        <f>VLOOKUP(M4926,[1]ArchetypeScores!E:P,12,FALSE)</f>
        <v>0</v>
      </c>
      <c r="Q4926" s="2" t="str">
        <f>VLOOKUP(M4926,[1]ArchetypeScores!E:W,19,FALSE)</f>
        <v>Consumer (including agriculture and tourism)</v>
      </c>
      <c r="R4926" s="2">
        <f>VLOOKUP(M4926,[1]ArchetypeScores!E:I,5,FALSE)</f>
        <v>0</v>
      </c>
      <c r="S4926" s="2">
        <f>VLOOKUP(M4926,[1]ArchetypeScores!E:K,7,FALSE)</f>
        <v>0</v>
      </c>
      <c r="T4926" s="2" t="str">
        <f t="shared" si="78"/>
        <v>Not A&amp;R positive</v>
      </c>
    </row>
    <row r="4927" spans="1:20" x14ac:dyDescent="0.3">
      <c r="A4927" s="2" t="s">
        <v>13077</v>
      </c>
      <c r="B4927" s="3" t="s">
        <v>13092</v>
      </c>
      <c r="C4927" s="3" t="s">
        <v>13093</v>
      </c>
      <c r="D4927" s="4">
        <v>4.6840000000000002</v>
      </c>
      <c r="E4927" s="5" t="s">
        <v>13080</v>
      </c>
      <c r="F4927" s="4">
        <v>1.16076</v>
      </c>
      <c r="G4927" s="6">
        <v>49269</v>
      </c>
      <c r="H4927" s="3" t="s">
        <v>13094</v>
      </c>
      <c r="I4927" s="3" t="s">
        <v>5269</v>
      </c>
      <c r="J4927" s="3"/>
      <c r="K4927" s="5" t="s">
        <v>94</v>
      </c>
      <c r="L4927" s="5" t="s">
        <v>112</v>
      </c>
      <c r="M4927" s="5" t="s">
        <v>5796</v>
      </c>
      <c r="N4927" s="5">
        <f>VLOOKUP(M4927,[1]ArchetypeScores!E:N,10,FALSE)</f>
        <v>1</v>
      </c>
      <c r="O4927" s="5">
        <f>VLOOKUP(M4927,[1]ArchetypeScores!E:O,11,FALSE)</f>
        <v>0</v>
      </c>
      <c r="P4927" s="5">
        <f>VLOOKUP(M4927,[1]ArchetypeScores!E:P,12,FALSE)</f>
        <v>0</v>
      </c>
      <c r="Q4927" s="2" t="str">
        <f>VLOOKUP(M4927,[1]ArchetypeScores!E:W,19,FALSE)</f>
        <v>Consumer (including agriculture and tourism)</v>
      </c>
      <c r="R4927" s="2">
        <f>VLOOKUP(M4927,[1]ArchetypeScores!E:I,5,FALSE)</f>
        <v>0</v>
      </c>
      <c r="S4927" s="2">
        <f>VLOOKUP(M4927,[1]ArchetypeScores!E:K,7,FALSE)</f>
        <v>0</v>
      </c>
      <c r="T4927" s="2" t="str">
        <f t="shared" si="78"/>
        <v>Not A&amp;R positive</v>
      </c>
    </row>
    <row r="4928" spans="1:20" x14ac:dyDescent="0.3">
      <c r="A4928" s="2" t="s">
        <v>13077</v>
      </c>
      <c r="B4928" s="8" t="s">
        <v>8591</v>
      </c>
      <c r="C4928" s="3" t="s">
        <v>13095</v>
      </c>
      <c r="D4928" s="4">
        <v>0.44</v>
      </c>
      <c r="E4928" s="5" t="s">
        <v>13080</v>
      </c>
      <c r="F4928" s="4">
        <v>0.12672</v>
      </c>
      <c r="G4928" s="6">
        <v>49416</v>
      </c>
      <c r="H4928" s="3" t="s">
        <v>13096</v>
      </c>
      <c r="I4928" s="3"/>
      <c r="J4928" s="3"/>
      <c r="K4928" s="5" t="s">
        <v>57</v>
      </c>
      <c r="L4928" s="5">
        <v>1</v>
      </c>
      <c r="M4928" s="5" t="s">
        <v>123</v>
      </c>
      <c r="N4928" s="5">
        <f>VLOOKUP(M4928,[1]ArchetypeScores!E:N,10,FALSE)</f>
        <v>0</v>
      </c>
      <c r="O4928" s="5">
        <f>VLOOKUP(M4928,[1]ArchetypeScores!E:O,11,FALSE)</f>
        <v>-1</v>
      </c>
      <c r="P4928" s="5">
        <f>VLOOKUP(M4928,[1]ArchetypeScores!E:P,12,FALSE)</f>
        <v>0</v>
      </c>
      <c r="Q4928" s="2" t="str">
        <f>VLOOKUP(M4928,[1]ArchetypeScores!E:W,19,FALSE)</f>
        <v>Consumer (including agriculture and tourism)</v>
      </c>
      <c r="R4928" s="2">
        <f>VLOOKUP(M4928,[1]ArchetypeScores!E:I,5,FALSE)</f>
        <v>0</v>
      </c>
      <c r="S4928" s="2">
        <f>VLOOKUP(M4928,[1]ArchetypeScores!E:K,7,FALSE)</f>
        <v>0</v>
      </c>
      <c r="T4928" s="2" t="str">
        <f t="shared" si="78"/>
        <v>Not A&amp;R positive</v>
      </c>
    </row>
    <row r="4929" spans="1:20" x14ac:dyDescent="0.3">
      <c r="A4929" s="2" t="s">
        <v>13077</v>
      </c>
      <c r="B4929" s="3" t="s">
        <v>13097</v>
      </c>
      <c r="C4929" s="3" t="s">
        <v>13098</v>
      </c>
      <c r="D4929" s="4">
        <v>0.26600000000000001</v>
      </c>
      <c r="E4929" s="5" t="s">
        <v>13080</v>
      </c>
      <c r="F4929" s="4">
        <v>7.2349999999999998E-2</v>
      </c>
      <c r="G4929" s="6">
        <v>49359</v>
      </c>
      <c r="H4929" s="3" t="s">
        <v>13099</v>
      </c>
      <c r="I4929" s="3"/>
      <c r="J4929" s="3"/>
      <c r="K4929" s="5" t="s">
        <v>229</v>
      </c>
      <c r="L4929" s="5">
        <v>3</v>
      </c>
      <c r="M4929" s="5" t="s">
        <v>2026</v>
      </c>
      <c r="N4929" s="5">
        <f>VLOOKUP(M4929,[1]ArchetypeScores!E:N,10,FALSE)</f>
        <v>1</v>
      </c>
      <c r="O4929" s="5">
        <f>VLOOKUP(M4929,[1]ArchetypeScores!E:O,11,FALSE)</f>
        <v>-2</v>
      </c>
      <c r="P4929" s="5">
        <f>VLOOKUP(M4929,[1]ArchetypeScores!E:P,12,FALSE)</f>
        <v>-2</v>
      </c>
      <c r="Q4929" s="2" t="str">
        <f>VLOOKUP(M4929,[1]ArchetypeScores!E:W,19,FALSE)</f>
        <v>Industrials - transportation</v>
      </c>
      <c r="R4929" s="2">
        <f>VLOOKUP(M4929,[1]ArchetypeScores!E:I,5,FALSE)</f>
        <v>0</v>
      </c>
      <c r="S4929" s="2">
        <f>VLOOKUP(M4929,[1]ArchetypeScores!E:K,7,FALSE)</f>
        <v>-1</v>
      </c>
      <c r="T4929" s="2" t="str">
        <f t="shared" si="78"/>
        <v>Not A&amp;R positive</v>
      </c>
    </row>
    <row r="4930" spans="1:20" x14ac:dyDescent="0.3">
      <c r="A4930" s="2" t="s">
        <v>13077</v>
      </c>
      <c r="B4930" s="3" t="s">
        <v>13100</v>
      </c>
      <c r="C4930" s="3" t="s">
        <v>13101</v>
      </c>
      <c r="D4930" s="4">
        <v>2.1000000000000001E-2</v>
      </c>
      <c r="E4930" s="5" t="s">
        <v>13080</v>
      </c>
      <c r="F4930" s="4">
        <v>5.6600000000000001E-3</v>
      </c>
      <c r="G4930" s="6">
        <v>49331</v>
      </c>
      <c r="H4930" s="3" t="s">
        <v>13102</v>
      </c>
      <c r="I4930" s="3"/>
      <c r="J4930" s="3"/>
      <c r="K4930" s="5" t="s">
        <v>61</v>
      </c>
      <c r="L4930" s="5">
        <v>1</v>
      </c>
      <c r="M4930" s="5" t="s">
        <v>130</v>
      </c>
      <c r="N4930" s="5">
        <f>VLOOKUP(M4930,[1]ArchetypeScores!E:N,10,FALSE)</f>
        <v>0</v>
      </c>
      <c r="O4930" s="5">
        <f>VLOOKUP(M4930,[1]ArchetypeScores!E:O,11,FALSE)</f>
        <v>-1</v>
      </c>
      <c r="P4930" s="5">
        <f>VLOOKUP(M4930,[1]ArchetypeScores!E:P,12,FALSE)</f>
        <v>0</v>
      </c>
      <c r="Q4930" s="2" t="str">
        <f>VLOOKUP(M4930,[1]ArchetypeScores!E:W,19,FALSE)</f>
        <v>Health care</v>
      </c>
      <c r="R4930" s="2">
        <f>VLOOKUP(M4930,[1]ArchetypeScores!E:I,5,FALSE)</f>
        <v>0</v>
      </c>
      <c r="S4930" s="2">
        <f>VLOOKUP(M4930,[1]ArchetypeScores!E:K,7,FALSE)</f>
        <v>0</v>
      </c>
      <c r="T4930" s="2" t="str">
        <f t="shared" ref="T4930:T4993" si="79">IF(AND(R4930=1,S4930=1),"Both",IF(AND(R4930=1,S4930=0),"Direct only",IF(AND(R4930=0,S4930=1),"Indirect only","Not A&amp;R positive")))</f>
        <v>Not A&amp;R positive</v>
      </c>
    </row>
    <row r="4931" spans="1:20" x14ac:dyDescent="0.3">
      <c r="A4931" s="2" t="s">
        <v>13077</v>
      </c>
      <c r="B4931" s="3" t="s">
        <v>13100</v>
      </c>
      <c r="C4931" s="3" t="s">
        <v>13103</v>
      </c>
      <c r="D4931" s="4"/>
      <c r="E4931" s="5" t="s">
        <v>13080</v>
      </c>
      <c r="F4931" s="4">
        <v>0</v>
      </c>
      <c r="G4931" s="6">
        <v>49334</v>
      </c>
      <c r="H4931" s="3" t="s">
        <v>13104</v>
      </c>
      <c r="I4931" s="3"/>
      <c r="J4931" s="3"/>
      <c r="K4931" s="5" t="s">
        <v>61</v>
      </c>
      <c r="L4931" s="5">
        <v>1</v>
      </c>
      <c r="M4931" s="5" t="s">
        <v>130</v>
      </c>
      <c r="N4931" s="5">
        <f>VLOOKUP(M4931,[1]ArchetypeScores!E:N,10,FALSE)</f>
        <v>0</v>
      </c>
      <c r="O4931" s="5">
        <f>VLOOKUP(M4931,[1]ArchetypeScores!E:O,11,FALSE)</f>
        <v>-1</v>
      </c>
      <c r="P4931" s="5">
        <f>VLOOKUP(M4931,[1]ArchetypeScores!E:P,12,FALSE)</f>
        <v>0</v>
      </c>
      <c r="Q4931" s="2" t="str">
        <f>VLOOKUP(M4931,[1]ArchetypeScores!E:W,19,FALSE)</f>
        <v>Health care</v>
      </c>
      <c r="R4931" s="2">
        <f>VLOOKUP(M4931,[1]ArchetypeScores!E:I,5,FALSE)</f>
        <v>0</v>
      </c>
      <c r="S4931" s="2">
        <f>VLOOKUP(M4931,[1]ArchetypeScores!E:K,7,FALSE)</f>
        <v>0</v>
      </c>
      <c r="T4931" s="2" t="str">
        <f t="shared" si="79"/>
        <v>Not A&amp;R positive</v>
      </c>
    </row>
    <row r="4932" spans="1:20" x14ac:dyDescent="0.3">
      <c r="A4932" s="2" t="s">
        <v>13077</v>
      </c>
      <c r="B4932" s="3" t="s">
        <v>13105</v>
      </c>
      <c r="C4932" s="3" t="s">
        <v>13106</v>
      </c>
      <c r="D4932" s="4"/>
      <c r="E4932" s="5" t="s">
        <v>13080</v>
      </c>
      <c r="F4932" s="4">
        <v>0</v>
      </c>
      <c r="G4932" s="6">
        <v>49325</v>
      </c>
      <c r="H4932" s="3" t="s">
        <v>13107</v>
      </c>
      <c r="I4932" s="3"/>
      <c r="J4932" s="3"/>
      <c r="K4932" s="5" t="s">
        <v>118</v>
      </c>
      <c r="L4932" s="5">
        <v>1</v>
      </c>
      <c r="M4932" s="5" t="s">
        <v>275</v>
      </c>
      <c r="N4932" s="5">
        <f>VLOOKUP(M4932,[1]ArchetypeScores!E:N,10,FALSE)</f>
        <v>0</v>
      </c>
      <c r="O4932" s="5">
        <f>VLOOKUP(M4932,[1]ArchetypeScores!E:O,11,FALSE)</f>
        <v>-1</v>
      </c>
      <c r="P4932" s="5">
        <f>VLOOKUP(M4932,[1]ArchetypeScores!E:P,12,FALSE)</f>
        <v>0</v>
      </c>
      <c r="Q4932" s="2" t="str">
        <f>VLOOKUP(M4932,[1]ArchetypeScores!E:W,19,FALSE)</f>
        <v>Untargeted</v>
      </c>
      <c r="R4932" s="2">
        <f>VLOOKUP(M4932,[1]ArchetypeScores!E:I,5,FALSE)</f>
        <v>0</v>
      </c>
      <c r="S4932" s="2">
        <f>VLOOKUP(M4932,[1]ArchetypeScores!E:K,7,FALSE)</f>
        <v>0</v>
      </c>
      <c r="T4932" s="2" t="str">
        <f t="shared" si="79"/>
        <v>Not A&amp;R positive</v>
      </c>
    </row>
    <row r="4933" spans="1:20" x14ac:dyDescent="0.3">
      <c r="A4933" s="2" t="s">
        <v>13077</v>
      </c>
      <c r="B4933" s="3" t="s">
        <v>13108</v>
      </c>
      <c r="C4933" s="3" t="s">
        <v>13109</v>
      </c>
      <c r="D4933" s="4"/>
      <c r="E4933" s="5" t="s">
        <v>13080</v>
      </c>
      <c r="F4933" s="4">
        <v>0</v>
      </c>
      <c r="G4933" s="6">
        <v>49378</v>
      </c>
      <c r="H4933" s="3" t="s">
        <v>13110</v>
      </c>
      <c r="I4933" s="3"/>
      <c r="J4933" s="3"/>
      <c r="K4933" s="5" t="s">
        <v>118</v>
      </c>
      <c r="L4933" s="5">
        <v>3</v>
      </c>
      <c r="M4933" s="5" t="s">
        <v>168</v>
      </c>
      <c r="N4933" s="5">
        <f>VLOOKUP(M4933,[1]ArchetypeScores!E:N,10,FALSE)</f>
        <v>0</v>
      </c>
      <c r="O4933" s="5">
        <f>VLOOKUP(M4933,[1]ArchetypeScores!E:O,11,FALSE)</f>
        <v>-1</v>
      </c>
      <c r="P4933" s="5">
        <f>VLOOKUP(M4933,[1]ArchetypeScores!E:P,12,FALSE)</f>
        <v>0</v>
      </c>
      <c r="Q4933" s="2" t="str">
        <f>VLOOKUP(M4933,[1]ArchetypeScores!E:W,19,FALSE)</f>
        <v>Untargeted</v>
      </c>
      <c r="R4933" s="2">
        <f>VLOOKUP(M4933,[1]ArchetypeScores!E:I,5,FALSE)</f>
        <v>0</v>
      </c>
      <c r="S4933" s="2">
        <f>VLOOKUP(M4933,[1]ArchetypeScores!E:K,7,FALSE)</f>
        <v>0</v>
      </c>
      <c r="T4933" s="2" t="str">
        <f t="shared" si="79"/>
        <v>Not A&amp;R positive</v>
      </c>
    </row>
    <row r="4934" spans="1:20" x14ac:dyDescent="0.3">
      <c r="A4934" s="2" t="s">
        <v>13077</v>
      </c>
      <c r="B4934" s="3" t="s">
        <v>13111</v>
      </c>
      <c r="C4934" s="3" t="s">
        <v>13112</v>
      </c>
      <c r="D4934" s="4">
        <v>0.311</v>
      </c>
      <c r="E4934" s="5" t="s">
        <v>13080</v>
      </c>
      <c r="F4934" s="4">
        <v>8.4570000000000006E-2</v>
      </c>
      <c r="G4934" s="6">
        <v>49388</v>
      </c>
      <c r="H4934" s="3" t="s">
        <v>13113</v>
      </c>
      <c r="I4934" s="3"/>
      <c r="J4934" s="3"/>
      <c r="K4934" s="5" t="s">
        <v>61</v>
      </c>
      <c r="L4934" s="5">
        <v>4</v>
      </c>
      <c r="M4934" s="5" t="s">
        <v>433</v>
      </c>
      <c r="N4934" s="5">
        <f>VLOOKUP(M4934,[1]ArchetypeScores!E:N,10,FALSE)</f>
        <v>0</v>
      </c>
      <c r="O4934" s="5">
        <f>VLOOKUP(M4934,[1]ArchetypeScores!E:O,11,FALSE)</f>
        <v>0</v>
      </c>
      <c r="P4934" s="5">
        <f>VLOOKUP(M4934,[1]ArchetypeScores!E:P,12,FALSE)</f>
        <v>0</v>
      </c>
      <c r="Q4934" s="2" t="str">
        <f>VLOOKUP(M4934,[1]ArchetypeScores!E:W,19,FALSE)</f>
        <v>Health care</v>
      </c>
      <c r="R4934" s="2">
        <f>VLOOKUP(M4934,[1]ArchetypeScores!E:I,5,FALSE)</f>
        <v>0</v>
      </c>
      <c r="S4934" s="2">
        <f>VLOOKUP(M4934,[1]ArchetypeScores!E:K,7,FALSE)</f>
        <v>0</v>
      </c>
      <c r="T4934" s="2" t="str">
        <f t="shared" si="79"/>
        <v>Not A&amp;R positive</v>
      </c>
    </row>
    <row r="4935" spans="1:20" x14ac:dyDescent="0.3">
      <c r="A4935" s="2" t="s">
        <v>13077</v>
      </c>
      <c r="B4935" s="3" t="s">
        <v>13114</v>
      </c>
      <c r="C4935" s="3" t="s">
        <v>13115</v>
      </c>
      <c r="D4935" s="4">
        <v>2</v>
      </c>
      <c r="E4935" s="5" t="s">
        <v>13080</v>
      </c>
      <c r="F4935" s="4">
        <v>0.53905999999999998</v>
      </c>
      <c r="G4935" s="6">
        <v>49324</v>
      </c>
      <c r="H4935" s="3" t="s">
        <v>13116</v>
      </c>
      <c r="I4935" s="3"/>
      <c r="J4935" s="3"/>
      <c r="K4935" s="5" t="s">
        <v>57</v>
      </c>
      <c r="L4935" s="5">
        <v>29</v>
      </c>
      <c r="M4935" s="5" t="s">
        <v>58</v>
      </c>
      <c r="N4935" s="5">
        <f>VLOOKUP(M4935,[1]ArchetypeScores!E:N,10,FALSE)</f>
        <v>0</v>
      </c>
      <c r="O4935" s="5">
        <f>VLOOKUP(M4935,[1]ArchetypeScores!E:O,11,FALSE)</f>
        <v>-1</v>
      </c>
      <c r="P4935" s="5">
        <f>VLOOKUP(M4935,[1]ArchetypeScores!E:P,12,FALSE)</f>
        <v>0</v>
      </c>
      <c r="Q4935" s="2" t="str">
        <f>VLOOKUP(M4935,[1]ArchetypeScores!E:W,19,FALSE)</f>
        <v>Untargeted</v>
      </c>
      <c r="R4935" s="2">
        <f>VLOOKUP(M4935,[1]ArchetypeScores!E:I,5,FALSE)</f>
        <v>0</v>
      </c>
      <c r="S4935" s="2">
        <f>VLOOKUP(M4935,[1]ArchetypeScores!E:K,7,FALSE)</f>
        <v>0</v>
      </c>
      <c r="T4935" s="2" t="str">
        <f t="shared" si="79"/>
        <v>Not A&amp;R positive</v>
      </c>
    </row>
    <row r="4936" spans="1:20" x14ac:dyDescent="0.3">
      <c r="A4936" s="2" t="s">
        <v>13077</v>
      </c>
      <c r="B4936" s="3" t="s">
        <v>13117</v>
      </c>
      <c r="C4936" s="3" t="s">
        <v>13118</v>
      </c>
      <c r="D4936" s="4">
        <v>7.0000000000000007E-2</v>
      </c>
      <c r="E4936" s="5" t="s">
        <v>13080</v>
      </c>
      <c r="F4936" s="4">
        <v>1.7670000000000002E-2</v>
      </c>
      <c r="G4936" s="6">
        <v>49296</v>
      </c>
      <c r="H4936" s="3" t="s">
        <v>13119</v>
      </c>
      <c r="I4936" s="3"/>
      <c r="J4936" s="3"/>
      <c r="K4936" s="5" t="s">
        <v>214</v>
      </c>
      <c r="L4936" s="5">
        <v>4</v>
      </c>
      <c r="M4936" s="5" t="s">
        <v>560</v>
      </c>
      <c r="N4936" s="5">
        <f>VLOOKUP(M4936,[1]ArchetypeScores!E:N,10,FALSE)</f>
        <v>1</v>
      </c>
      <c r="O4936" s="5">
        <f>VLOOKUP(M4936,[1]ArchetypeScores!E:O,11,FALSE)</f>
        <v>0</v>
      </c>
      <c r="P4936" s="5">
        <f>VLOOKUP(M4936,[1]ArchetypeScores!E:P,12,FALSE)</f>
        <v>0</v>
      </c>
      <c r="Q4936" s="2" t="str">
        <f>VLOOKUP(M4936,[1]ArchetypeScores!E:W,19,FALSE)</f>
        <v>Other sector</v>
      </c>
      <c r="R4936" s="2">
        <f>VLOOKUP(M4936,[1]ArchetypeScores!E:I,5,FALSE)</f>
        <v>0</v>
      </c>
      <c r="S4936" s="2">
        <f>VLOOKUP(M4936,[1]ArchetypeScores!E:K,7,FALSE)</f>
        <v>0</v>
      </c>
      <c r="T4936" s="2" t="str">
        <f t="shared" si="79"/>
        <v>Not A&amp;R positive</v>
      </c>
    </row>
    <row r="4937" spans="1:20" x14ac:dyDescent="0.3">
      <c r="A4937" s="2" t="s">
        <v>13077</v>
      </c>
      <c r="B4937" s="3" t="s">
        <v>13120</v>
      </c>
      <c r="C4937" s="3" t="s">
        <v>13121</v>
      </c>
      <c r="D4937" s="4">
        <v>10</v>
      </c>
      <c r="E4937" s="5" t="s">
        <v>13080</v>
      </c>
      <c r="F4937" s="4">
        <v>2.8375300000000001</v>
      </c>
      <c r="G4937" s="6">
        <v>49411</v>
      </c>
      <c r="H4937" s="3" t="s">
        <v>13122</v>
      </c>
      <c r="I4937" s="3"/>
      <c r="J4937" s="3"/>
      <c r="K4937" s="5" t="s">
        <v>118</v>
      </c>
      <c r="L4937" s="5">
        <v>4</v>
      </c>
      <c r="M4937" s="5" t="s">
        <v>119</v>
      </c>
      <c r="N4937" s="5">
        <f>VLOOKUP(M4937,[1]ArchetypeScores!E:N,10,FALSE)</f>
        <v>0</v>
      </c>
      <c r="O4937" s="5">
        <f>VLOOKUP(M4937,[1]ArchetypeScores!E:O,11,FALSE)</f>
        <v>-1</v>
      </c>
      <c r="P4937" s="5">
        <f>VLOOKUP(M4937,[1]ArchetypeScores!E:P,12,FALSE)</f>
        <v>0</v>
      </c>
      <c r="Q4937" s="2" t="str">
        <f>VLOOKUP(M4937,[1]ArchetypeScores!E:W,19,FALSE)</f>
        <v>Untargeted</v>
      </c>
      <c r="R4937" s="2">
        <f>VLOOKUP(M4937,[1]ArchetypeScores!E:I,5,FALSE)</f>
        <v>0</v>
      </c>
      <c r="S4937" s="2">
        <f>VLOOKUP(M4937,[1]ArchetypeScores!E:K,7,FALSE)</f>
        <v>0</v>
      </c>
      <c r="T4937" s="2" t="str">
        <f t="shared" si="79"/>
        <v>Not A&amp;R positive</v>
      </c>
    </row>
    <row r="4938" spans="1:20" x14ac:dyDescent="0.3">
      <c r="A4938" s="2" t="s">
        <v>13077</v>
      </c>
      <c r="B4938" s="3" t="s">
        <v>13123</v>
      </c>
      <c r="C4938" s="3" t="s">
        <v>13124</v>
      </c>
      <c r="D4938" s="4">
        <v>2.3E-2</v>
      </c>
      <c r="E4938" s="5" t="s">
        <v>13080</v>
      </c>
      <c r="F4938" s="4">
        <v>6.1999999999999998E-3</v>
      </c>
      <c r="G4938" s="6">
        <v>49345</v>
      </c>
      <c r="H4938" s="3" t="s">
        <v>13125</v>
      </c>
      <c r="I4938" s="3"/>
      <c r="J4938" s="3"/>
      <c r="K4938" s="5" t="s">
        <v>175</v>
      </c>
      <c r="L4938" s="5">
        <v>1</v>
      </c>
      <c r="M4938" s="5" t="s">
        <v>176</v>
      </c>
      <c r="N4938" s="5">
        <f>VLOOKUP(M4938,[1]ArchetypeScores!E:N,10,FALSE)</f>
        <v>1</v>
      </c>
      <c r="O4938" s="5">
        <f>VLOOKUP(M4938,[1]ArchetypeScores!E:O,11,FALSE)</f>
        <v>-2</v>
      </c>
      <c r="P4938" s="5">
        <f>VLOOKUP(M4938,[1]ArchetypeScores!E:P,12,FALSE)</f>
        <v>0</v>
      </c>
      <c r="Q4938" s="2" t="str">
        <f>VLOOKUP(M4938,[1]ArchetypeScores!E:W,19,FALSE)</f>
        <v>Other sector</v>
      </c>
      <c r="R4938" s="2">
        <f>VLOOKUP(M4938,[1]ArchetypeScores!E:I,5,FALSE)</f>
        <v>0</v>
      </c>
      <c r="S4938" s="2">
        <f>VLOOKUP(M4938,[1]ArchetypeScores!E:K,7,FALSE)</f>
        <v>1</v>
      </c>
      <c r="T4938" s="2" t="str">
        <f t="shared" si="79"/>
        <v>Indirect only</v>
      </c>
    </row>
    <row r="4939" spans="1:20" x14ac:dyDescent="0.3">
      <c r="A4939" s="2" t="s">
        <v>13077</v>
      </c>
      <c r="B4939" s="3" t="s">
        <v>13126</v>
      </c>
      <c r="C4939" s="3" t="s">
        <v>13127</v>
      </c>
      <c r="D4939" s="4">
        <v>0</v>
      </c>
      <c r="E4939" s="5" t="s">
        <v>13080</v>
      </c>
      <c r="F4939" s="4">
        <v>8.0000000000000007E-5</v>
      </c>
      <c r="G4939" s="6">
        <v>49367</v>
      </c>
      <c r="H4939" s="3" t="s">
        <v>13128</v>
      </c>
      <c r="I4939" s="3"/>
      <c r="J4939" s="3"/>
      <c r="K4939" s="5" t="s">
        <v>196</v>
      </c>
      <c r="L4939" s="5">
        <v>5</v>
      </c>
      <c r="M4939" s="5" t="s">
        <v>9091</v>
      </c>
      <c r="N4939" s="5">
        <f>VLOOKUP(M4939,[1]ArchetypeScores!E:N,10,FALSE)</f>
        <v>1</v>
      </c>
      <c r="O4939" s="5">
        <f>VLOOKUP(M4939,[1]ArchetypeScores!E:O,11,FALSE)</f>
        <v>-2</v>
      </c>
      <c r="P4939" s="5">
        <f>VLOOKUP(M4939,[1]ArchetypeScores!E:P,12,FALSE)</f>
        <v>0</v>
      </c>
      <c r="Q4939" s="2" t="str">
        <f>VLOOKUP(M4939,[1]ArchetypeScores!E:W,19,FALSE)</f>
        <v>Industrials - other</v>
      </c>
      <c r="R4939" s="2">
        <f>VLOOKUP(M4939,[1]ArchetypeScores!E:I,5,FALSE)</f>
        <v>0</v>
      </c>
      <c r="S4939" s="2">
        <f>VLOOKUP(M4939,[1]ArchetypeScores!E:K,7,FALSE)</f>
        <v>-1</v>
      </c>
      <c r="T4939" s="2" t="str">
        <f t="shared" si="79"/>
        <v>Not A&amp;R positive</v>
      </c>
    </row>
    <row r="4940" spans="1:20" x14ac:dyDescent="0.3">
      <c r="A4940" s="2" t="s">
        <v>13077</v>
      </c>
      <c r="B4940" s="3" t="s">
        <v>13129</v>
      </c>
      <c r="C4940" s="3" t="s">
        <v>13130</v>
      </c>
      <c r="D4940" s="4"/>
      <c r="E4940" s="5" t="s">
        <v>13080</v>
      </c>
      <c r="F4940" s="4">
        <v>0</v>
      </c>
      <c r="G4940" s="6">
        <v>49407</v>
      </c>
      <c r="H4940" s="3" t="s">
        <v>13131</v>
      </c>
      <c r="I4940" s="3"/>
      <c r="J4940" s="3"/>
      <c r="K4940" s="5" t="s">
        <v>57</v>
      </c>
      <c r="L4940" s="5">
        <v>29</v>
      </c>
      <c r="M4940" s="5" t="s">
        <v>58</v>
      </c>
      <c r="N4940" s="5">
        <f>VLOOKUP(M4940,[1]ArchetypeScores!E:N,10,FALSE)</f>
        <v>0</v>
      </c>
      <c r="O4940" s="5">
        <f>VLOOKUP(M4940,[1]ArchetypeScores!E:O,11,FALSE)</f>
        <v>-1</v>
      </c>
      <c r="P4940" s="5">
        <f>VLOOKUP(M4940,[1]ArchetypeScores!E:P,12,FALSE)</f>
        <v>0</v>
      </c>
      <c r="Q4940" s="2" t="str">
        <f>VLOOKUP(M4940,[1]ArchetypeScores!E:W,19,FALSE)</f>
        <v>Untargeted</v>
      </c>
      <c r="R4940" s="2">
        <f>VLOOKUP(M4940,[1]ArchetypeScores!E:I,5,FALSE)</f>
        <v>0</v>
      </c>
      <c r="S4940" s="2">
        <f>VLOOKUP(M4940,[1]ArchetypeScores!E:K,7,FALSE)</f>
        <v>0</v>
      </c>
      <c r="T4940" s="2" t="str">
        <f t="shared" si="79"/>
        <v>Not A&amp;R positive</v>
      </c>
    </row>
    <row r="4941" spans="1:20" x14ac:dyDescent="0.3">
      <c r="A4941" s="2" t="s">
        <v>13077</v>
      </c>
      <c r="B4941" s="3" t="s">
        <v>7619</v>
      </c>
      <c r="C4941" s="3" t="s">
        <v>13132</v>
      </c>
      <c r="D4941" s="4">
        <v>2.5000000000000001E-2</v>
      </c>
      <c r="E4941" s="5" t="s">
        <v>13080</v>
      </c>
      <c r="F4941" s="4">
        <v>7.2300000000000003E-3</v>
      </c>
      <c r="G4941" s="6">
        <v>49413</v>
      </c>
      <c r="H4941" s="3" t="s">
        <v>13133</v>
      </c>
      <c r="I4941" s="3"/>
      <c r="J4941" s="3"/>
      <c r="K4941" s="5" t="s">
        <v>611</v>
      </c>
      <c r="L4941" s="5">
        <v>6</v>
      </c>
      <c r="M4941" s="5" t="s">
        <v>1228</v>
      </c>
      <c r="N4941" s="5">
        <f>VLOOKUP(M4941,[1]ArchetypeScores!E:N,10,FALSE)</f>
        <v>1</v>
      </c>
      <c r="O4941" s="5">
        <f>VLOOKUP(M4941,[1]ArchetypeScores!E:O,11,FALSE)</f>
        <v>0</v>
      </c>
      <c r="P4941" s="5">
        <f>VLOOKUP(M4941,[1]ArchetypeScores!E:P,12,FALSE)</f>
        <v>0</v>
      </c>
      <c r="Q4941" s="2" t="str">
        <f>VLOOKUP(M4941,[1]ArchetypeScores!E:W,19,FALSE)</f>
        <v>Consumer (including agriculture and tourism)</v>
      </c>
      <c r="R4941" s="2">
        <f>VLOOKUP(M4941,[1]ArchetypeScores!E:I,5,FALSE)</f>
        <v>0</v>
      </c>
      <c r="S4941" s="2">
        <f>VLOOKUP(M4941,[1]ArchetypeScores!E:K,7,FALSE)</f>
        <v>0</v>
      </c>
      <c r="T4941" s="2" t="str">
        <f t="shared" si="79"/>
        <v>Not A&amp;R positive</v>
      </c>
    </row>
    <row r="4942" spans="1:20" x14ac:dyDescent="0.3">
      <c r="A4942" s="2" t="s">
        <v>13077</v>
      </c>
      <c r="B4942" s="3" t="s">
        <v>13134</v>
      </c>
      <c r="C4942" s="3" t="s">
        <v>13135</v>
      </c>
      <c r="D4942" s="4"/>
      <c r="E4942" s="5" t="s">
        <v>13080</v>
      </c>
      <c r="F4942" s="4">
        <v>0</v>
      </c>
      <c r="G4942" s="6">
        <v>49294</v>
      </c>
      <c r="H4942" s="3" t="s">
        <v>13136</v>
      </c>
      <c r="I4942" s="3"/>
      <c r="J4942" s="3"/>
      <c r="K4942" s="5" t="s">
        <v>61</v>
      </c>
      <c r="L4942" s="5">
        <v>5</v>
      </c>
      <c r="M4942" s="5" t="s">
        <v>62</v>
      </c>
      <c r="N4942" s="5">
        <f>VLOOKUP(M4942,[1]ArchetypeScores!E:N,10,FALSE)</f>
        <v>0</v>
      </c>
      <c r="O4942" s="5">
        <f>VLOOKUP(M4942,[1]ArchetypeScores!E:O,11,FALSE)</f>
        <v>-1</v>
      </c>
      <c r="P4942" s="5">
        <f>VLOOKUP(M4942,[1]ArchetypeScores!E:P,12,FALSE)</f>
        <v>0</v>
      </c>
      <c r="Q4942" s="2" t="str">
        <f>VLOOKUP(M4942,[1]ArchetypeScores!E:W,19,FALSE)</f>
        <v>Health care</v>
      </c>
      <c r="R4942" s="2">
        <f>VLOOKUP(M4942,[1]ArchetypeScores!E:I,5,FALSE)</f>
        <v>0</v>
      </c>
      <c r="S4942" s="2">
        <f>VLOOKUP(M4942,[1]ArchetypeScores!E:K,7,FALSE)</f>
        <v>0</v>
      </c>
      <c r="T4942" s="2" t="str">
        <f t="shared" si="79"/>
        <v>Not A&amp;R positive</v>
      </c>
    </row>
    <row r="4943" spans="1:20" x14ac:dyDescent="0.3">
      <c r="A4943" s="2" t="s">
        <v>13077</v>
      </c>
      <c r="B4943" s="3" t="s">
        <v>13137</v>
      </c>
      <c r="C4943" s="3" t="s">
        <v>13138</v>
      </c>
      <c r="D4943" s="4"/>
      <c r="E4943" s="5" t="s">
        <v>13080</v>
      </c>
      <c r="F4943" s="4">
        <v>0</v>
      </c>
      <c r="G4943" s="6">
        <v>49421</v>
      </c>
      <c r="H4943" s="3" t="s">
        <v>13139</v>
      </c>
      <c r="I4943" s="3"/>
      <c r="J4943" s="3"/>
      <c r="K4943" s="5" t="s">
        <v>118</v>
      </c>
      <c r="L4943" s="5">
        <v>3</v>
      </c>
      <c r="M4943" s="5" t="s">
        <v>168</v>
      </c>
      <c r="N4943" s="5">
        <f>VLOOKUP(M4943,[1]ArchetypeScores!E:N,10,FALSE)</f>
        <v>0</v>
      </c>
      <c r="O4943" s="5">
        <f>VLOOKUP(M4943,[1]ArchetypeScores!E:O,11,FALSE)</f>
        <v>-1</v>
      </c>
      <c r="P4943" s="5">
        <f>VLOOKUP(M4943,[1]ArchetypeScores!E:P,12,FALSE)</f>
        <v>0</v>
      </c>
      <c r="Q4943" s="2" t="str">
        <f>VLOOKUP(M4943,[1]ArchetypeScores!E:W,19,FALSE)</f>
        <v>Untargeted</v>
      </c>
      <c r="R4943" s="2">
        <f>VLOOKUP(M4943,[1]ArchetypeScores!E:I,5,FALSE)</f>
        <v>0</v>
      </c>
      <c r="S4943" s="2">
        <f>VLOOKUP(M4943,[1]ArchetypeScores!E:K,7,FALSE)</f>
        <v>0</v>
      </c>
      <c r="T4943" s="2" t="str">
        <f t="shared" si="79"/>
        <v>Not A&amp;R positive</v>
      </c>
    </row>
    <row r="4944" spans="1:20" x14ac:dyDescent="0.3">
      <c r="A4944" s="2" t="s">
        <v>13077</v>
      </c>
      <c r="B4944" s="3" t="s">
        <v>13140</v>
      </c>
      <c r="C4944" s="3" t="s">
        <v>13141</v>
      </c>
      <c r="D4944" s="4">
        <v>4.2999999999999997E-2</v>
      </c>
      <c r="E4944" s="5" t="s">
        <v>13080</v>
      </c>
      <c r="F4944" s="4">
        <v>1.1690000000000001E-2</v>
      </c>
      <c r="G4944" s="6">
        <v>49387</v>
      </c>
      <c r="H4944" s="3" t="s">
        <v>13142</v>
      </c>
      <c r="I4944" s="3"/>
      <c r="J4944" s="3"/>
      <c r="K4944" s="5" t="s">
        <v>61</v>
      </c>
      <c r="L4944" s="5">
        <v>1</v>
      </c>
      <c r="M4944" s="5" t="s">
        <v>130</v>
      </c>
      <c r="N4944" s="5">
        <f>VLOOKUP(M4944,[1]ArchetypeScores!E:N,10,FALSE)</f>
        <v>0</v>
      </c>
      <c r="O4944" s="5">
        <f>VLOOKUP(M4944,[1]ArchetypeScores!E:O,11,FALSE)</f>
        <v>-1</v>
      </c>
      <c r="P4944" s="5">
        <f>VLOOKUP(M4944,[1]ArchetypeScores!E:P,12,FALSE)</f>
        <v>0</v>
      </c>
      <c r="Q4944" s="2" t="str">
        <f>VLOOKUP(M4944,[1]ArchetypeScores!E:W,19,FALSE)</f>
        <v>Health care</v>
      </c>
      <c r="R4944" s="2">
        <f>VLOOKUP(M4944,[1]ArchetypeScores!E:I,5,FALSE)</f>
        <v>0</v>
      </c>
      <c r="S4944" s="2">
        <f>VLOOKUP(M4944,[1]ArchetypeScores!E:K,7,FALSE)</f>
        <v>0</v>
      </c>
      <c r="T4944" s="2" t="str">
        <f t="shared" si="79"/>
        <v>Not A&amp;R positive</v>
      </c>
    </row>
    <row r="4945" spans="1:20" x14ac:dyDescent="0.3">
      <c r="A4945" s="2" t="s">
        <v>13077</v>
      </c>
      <c r="B4945" s="3" t="s">
        <v>13140</v>
      </c>
      <c r="C4945" s="3" t="s">
        <v>13143</v>
      </c>
      <c r="D4945" s="4"/>
      <c r="E4945" s="5" t="s">
        <v>13080</v>
      </c>
      <c r="F4945" s="4">
        <v>0</v>
      </c>
      <c r="G4945" s="6">
        <v>49397</v>
      </c>
      <c r="H4945" s="3" t="s">
        <v>13144</v>
      </c>
      <c r="I4945" s="3"/>
      <c r="J4945" s="3"/>
      <c r="K4945" s="5" t="s">
        <v>61</v>
      </c>
      <c r="L4945" s="5">
        <v>1</v>
      </c>
      <c r="M4945" s="5" t="s">
        <v>130</v>
      </c>
      <c r="N4945" s="5">
        <f>VLOOKUP(M4945,[1]ArchetypeScores!E:N,10,FALSE)</f>
        <v>0</v>
      </c>
      <c r="O4945" s="5">
        <f>VLOOKUP(M4945,[1]ArchetypeScores!E:O,11,FALSE)</f>
        <v>-1</v>
      </c>
      <c r="P4945" s="5">
        <f>VLOOKUP(M4945,[1]ArchetypeScores!E:P,12,FALSE)</f>
        <v>0</v>
      </c>
      <c r="Q4945" s="2" t="str">
        <f>VLOOKUP(M4945,[1]ArchetypeScores!E:W,19,FALSE)</f>
        <v>Health care</v>
      </c>
      <c r="R4945" s="2">
        <f>VLOOKUP(M4945,[1]ArchetypeScores!E:I,5,FALSE)</f>
        <v>0</v>
      </c>
      <c r="S4945" s="2">
        <f>VLOOKUP(M4945,[1]ArchetypeScores!E:K,7,FALSE)</f>
        <v>0</v>
      </c>
      <c r="T4945" s="2" t="str">
        <f t="shared" si="79"/>
        <v>Not A&amp;R positive</v>
      </c>
    </row>
    <row r="4946" spans="1:20" x14ac:dyDescent="0.3">
      <c r="A4946" s="2" t="s">
        <v>13077</v>
      </c>
      <c r="B4946" s="3" t="s">
        <v>13140</v>
      </c>
      <c r="C4946" s="3" t="s">
        <v>13145</v>
      </c>
      <c r="D4946" s="4">
        <v>4.0000000000000001E-3</v>
      </c>
      <c r="E4946" s="5" t="s">
        <v>13080</v>
      </c>
      <c r="F4946" s="4">
        <v>1.1000000000000001E-3</v>
      </c>
      <c r="G4946" s="6">
        <v>49402</v>
      </c>
      <c r="H4946" s="3" t="s">
        <v>13146</v>
      </c>
      <c r="I4946" s="3"/>
      <c r="J4946" s="3"/>
      <c r="K4946" s="5" t="s">
        <v>61</v>
      </c>
      <c r="L4946" s="5">
        <v>1</v>
      </c>
      <c r="M4946" s="5" t="s">
        <v>130</v>
      </c>
      <c r="N4946" s="5">
        <f>VLOOKUP(M4946,[1]ArchetypeScores!E:N,10,FALSE)</f>
        <v>0</v>
      </c>
      <c r="O4946" s="5">
        <f>VLOOKUP(M4946,[1]ArchetypeScores!E:O,11,FALSE)</f>
        <v>-1</v>
      </c>
      <c r="P4946" s="5">
        <f>VLOOKUP(M4946,[1]ArchetypeScores!E:P,12,FALSE)</f>
        <v>0</v>
      </c>
      <c r="Q4946" s="2" t="str">
        <f>VLOOKUP(M4946,[1]ArchetypeScores!E:W,19,FALSE)</f>
        <v>Health care</v>
      </c>
      <c r="R4946" s="2">
        <f>VLOOKUP(M4946,[1]ArchetypeScores!E:I,5,FALSE)</f>
        <v>0</v>
      </c>
      <c r="S4946" s="2">
        <f>VLOOKUP(M4946,[1]ArchetypeScores!E:K,7,FALSE)</f>
        <v>0</v>
      </c>
      <c r="T4946" s="2" t="str">
        <f t="shared" si="79"/>
        <v>Not A&amp;R positive</v>
      </c>
    </row>
    <row r="4947" spans="1:20" x14ac:dyDescent="0.3">
      <c r="A4947" s="2" t="s">
        <v>13077</v>
      </c>
      <c r="B4947" s="3" t="s">
        <v>13147</v>
      </c>
      <c r="C4947" s="3" t="s">
        <v>13148</v>
      </c>
      <c r="D4947" s="4">
        <v>0.02</v>
      </c>
      <c r="E4947" s="5" t="s">
        <v>13080</v>
      </c>
      <c r="F4947" s="4">
        <v>5.3499999999999997E-3</v>
      </c>
      <c r="G4947" s="6">
        <v>49316</v>
      </c>
      <c r="H4947" s="3" t="s">
        <v>13149</v>
      </c>
      <c r="I4947" s="3"/>
      <c r="J4947" s="3"/>
      <c r="K4947" s="5" t="s">
        <v>163</v>
      </c>
      <c r="L4947" s="5">
        <v>1</v>
      </c>
      <c r="M4947" s="5" t="s">
        <v>975</v>
      </c>
      <c r="N4947" s="5">
        <f>VLOOKUP(M4947,[1]ArchetypeScores!E:N,10,FALSE)</f>
        <v>0</v>
      </c>
      <c r="O4947" s="5">
        <f>VLOOKUP(M4947,[1]ArchetypeScores!E:O,11,FALSE)</f>
        <v>0</v>
      </c>
      <c r="P4947" s="5">
        <f>VLOOKUP(M4947,[1]ArchetypeScores!E:P,12,FALSE)</f>
        <v>0</v>
      </c>
      <c r="Q4947" s="2" t="str">
        <f>VLOOKUP(M4947,[1]ArchetypeScores!E:W,19,FALSE)</f>
        <v>Other sector</v>
      </c>
      <c r="R4947" s="2">
        <f>VLOOKUP(M4947,[1]ArchetypeScores!E:I,5,FALSE)</f>
        <v>0</v>
      </c>
      <c r="S4947" s="2">
        <f>VLOOKUP(M4947,[1]ArchetypeScores!E:K,7,FALSE)</f>
        <v>0</v>
      </c>
      <c r="T4947" s="2" t="str">
        <f t="shared" si="79"/>
        <v>Not A&amp;R positive</v>
      </c>
    </row>
    <row r="4948" spans="1:20" x14ac:dyDescent="0.3">
      <c r="A4948" s="2" t="s">
        <v>13077</v>
      </c>
      <c r="B4948" s="3" t="s">
        <v>13150</v>
      </c>
      <c r="C4948" s="3" t="s">
        <v>13151</v>
      </c>
      <c r="D4948" s="4">
        <v>35.895000000000003</v>
      </c>
      <c r="E4948" s="5" t="s">
        <v>13080</v>
      </c>
      <c r="F4948" s="4">
        <v>8.8952799999999996</v>
      </c>
      <c r="G4948" s="6">
        <v>49268</v>
      </c>
      <c r="H4948" s="3" t="s">
        <v>13094</v>
      </c>
      <c r="I4948" s="3" t="s">
        <v>5269</v>
      </c>
      <c r="J4948" s="3"/>
      <c r="K4948" s="5" t="s">
        <v>154</v>
      </c>
      <c r="L4948" s="5" t="s">
        <v>112</v>
      </c>
      <c r="M4948" s="5" t="s">
        <v>155</v>
      </c>
      <c r="N4948" s="5">
        <f>VLOOKUP(M4948,[1]ArchetypeScores!E:N,10,FALSE)</f>
        <v>1</v>
      </c>
      <c r="O4948" s="5">
        <f>VLOOKUP(M4948,[1]ArchetypeScores!E:O,11,FALSE)</f>
        <v>0</v>
      </c>
      <c r="P4948" s="5">
        <f>VLOOKUP(M4948,[1]ArchetypeScores!E:P,12,FALSE)</f>
        <v>0</v>
      </c>
      <c r="Q4948" s="2" t="str">
        <f>VLOOKUP(M4948,[1]ArchetypeScores!E:W,19,FALSE)</f>
        <v>Education and training</v>
      </c>
      <c r="R4948" s="2">
        <f>VLOOKUP(M4948,[1]ArchetypeScores!E:I,5,FALSE)</f>
        <v>0</v>
      </c>
      <c r="S4948" s="2">
        <f>VLOOKUP(M4948,[1]ArchetypeScores!E:K,7,FALSE)</f>
        <v>1</v>
      </c>
      <c r="T4948" s="2" t="str">
        <f t="shared" si="79"/>
        <v>Indirect only</v>
      </c>
    </row>
    <row r="4949" spans="1:20" x14ac:dyDescent="0.3">
      <c r="A4949" s="2" t="s">
        <v>13077</v>
      </c>
      <c r="B4949" s="3" t="s">
        <v>13152</v>
      </c>
      <c r="C4949" s="3" t="s">
        <v>13153</v>
      </c>
      <c r="D4949" s="4">
        <v>0.23300000000000001</v>
      </c>
      <c r="E4949" s="5" t="s">
        <v>13080</v>
      </c>
      <c r="F4949" s="4">
        <v>6.3689999999999997E-2</v>
      </c>
      <c r="G4949" s="6">
        <v>49403</v>
      </c>
      <c r="H4949" s="3" t="s">
        <v>13154</v>
      </c>
      <c r="I4949" s="3" t="s">
        <v>13155</v>
      </c>
      <c r="J4949" s="3"/>
      <c r="K4949" s="5" t="s">
        <v>47</v>
      </c>
      <c r="L4949" s="5">
        <v>4</v>
      </c>
      <c r="M4949" s="5" t="s">
        <v>485</v>
      </c>
      <c r="N4949" s="5">
        <f>VLOOKUP(M4949,[1]ArchetypeScores!E:N,10,FALSE)</f>
        <v>0</v>
      </c>
      <c r="O4949" s="5">
        <f>VLOOKUP(M4949,[1]ArchetypeScores!E:O,11,FALSE)</f>
        <v>0</v>
      </c>
      <c r="P4949" s="5">
        <f>VLOOKUP(M4949,[1]ArchetypeScores!E:P,12,FALSE)</f>
        <v>0</v>
      </c>
      <c r="Q4949" s="2" t="str">
        <f>VLOOKUP(M4949,[1]ArchetypeScores!E:W,19,FALSE)</f>
        <v>Energy and water</v>
      </c>
      <c r="R4949" s="2">
        <f>VLOOKUP(M4949,[1]ArchetypeScores!E:I,5,FALSE)</f>
        <v>0</v>
      </c>
      <c r="S4949" s="2">
        <f>VLOOKUP(M4949,[1]ArchetypeScores!E:K,7,FALSE)</f>
        <v>0</v>
      </c>
      <c r="T4949" s="2" t="str">
        <f t="shared" si="79"/>
        <v>Not A&amp;R positive</v>
      </c>
    </row>
    <row r="4950" spans="1:20" x14ac:dyDescent="0.3">
      <c r="A4950" s="2" t="s">
        <v>13077</v>
      </c>
      <c r="B4950" s="3" t="s">
        <v>13156</v>
      </c>
      <c r="C4950" s="3" t="s">
        <v>13157</v>
      </c>
      <c r="D4950" s="4">
        <v>0.3</v>
      </c>
      <c r="E4950" s="5" t="s">
        <v>13080</v>
      </c>
      <c r="F4950" s="4">
        <v>8.1280000000000005E-2</v>
      </c>
      <c r="G4950" s="6">
        <v>49348</v>
      </c>
      <c r="H4950" s="3" t="s">
        <v>13158</v>
      </c>
      <c r="I4950" s="3"/>
      <c r="J4950" s="3"/>
      <c r="K4950" s="5" t="s">
        <v>47</v>
      </c>
      <c r="L4950" s="5">
        <v>4</v>
      </c>
      <c r="M4950" s="5" t="s">
        <v>485</v>
      </c>
      <c r="N4950" s="5">
        <f>VLOOKUP(M4950,[1]ArchetypeScores!E:N,10,FALSE)</f>
        <v>0</v>
      </c>
      <c r="O4950" s="5">
        <f>VLOOKUP(M4950,[1]ArchetypeScores!E:O,11,FALSE)</f>
        <v>0</v>
      </c>
      <c r="P4950" s="5">
        <f>VLOOKUP(M4950,[1]ArchetypeScores!E:P,12,FALSE)</f>
        <v>0</v>
      </c>
      <c r="Q4950" s="2" t="str">
        <f>VLOOKUP(M4950,[1]ArchetypeScores!E:W,19,FALSE)</f>
        <v>Energy and water</v>
      </c>
      <c r="R4950" s="2">
        <f>VLOOKUP(M4950,[1]ArchetypeScores!E:I,5,FALSE)</f>
        <v>0</v>
      </c>
      <c r="S4950" s="2">
        <f>VLOOKUP(M4950,[1]ArchetypeScores!E:K,7,FALSE)</f>
        <v>0</v>
      </c>
      <c r="T4950" s="2" t="str">
        <f t="shared" si="79"/>
        <v>Not A&amp;R positive</v>
      </c>
    </row>
    <row r="4951" spans="1:20" x14ac:dyDescent="0.3">
      <c r="A4951" s="2" t="s">
        <v>13077</v>
      </c>
      <c r="B4951" s="3" t="s">
        <v>13159</v>
      </c>
      <c r="C4951" s="3" t="s">
        <v>13160</v>
      </c>
      <c r="D4951" s="4"/>
      <c r="E4951" s="5" t="s">
        <v>13080</v>
      </c>
      <c r="F4951" s="4">
        <v>0</v>
      </c>
      <c r="G4951" s="6">
        <v>49406</v>
      </c>
      <c r="H4951" s="3" t="s">
        <v>13161</v>
      </c>
      <c r="I4951" s="3"/>
      <c r="J4951" s="3"/>
      <c r="K4951" s="5" t="s">
        <v>118</v>
      </c>
      <c r="L4951" s="5">
        <v>3</v>
      </c>
      <c r="M4951" s="5" t="s">
        <v>168</v>
      </c>
      <c r="N4951" s="5">
        <f>VLOOKUP(M4951,[1]ArchetypeScores!E:N,10,FALSE)</f>
        <v>0</v>
      </c>
      <c r="O4951" s="5">
        <f>VLOOKUP(M4951,[1]ArchetypeScores!E:O,11,FALSE)</f>
        <v>-1</v>
      </c>
      <c r="P4951" s="5">
        <f>VLOOKUP(M4951,[1]ArchetypeScores!E:P,12,FALSE)</f>
        <v>0</v>
      </c>
      <c r="Q4951" s="2" t="str">
        <f>VLOOKUP(M4951,[1]ArchetypeScores!E:W,19,FALSE)</f>
        <v>Untargeted</v>
      </c>
      <c r="R4951" s="2">
        <f>VLOOKUP(M4951,[1]ArchetypeScores!E:I,5,FALSE)</f>
        <v>0</v>
      </c>
      <c r="S4951" s="2">
        <f>VLOOKUP(M4951,[1]ArchetypeScores!E:K,7,FALSE)</f>
        <v>0</v>
      </c>
      <c r="T4951" s="2" t="str">
        <f t="shared" si="79"/>
        <v>Not A&amp;R positive</v>
      </c>
    </row>
    <row r="4952" spans="1:20" x14ac:dyDescent="0.3">
      <c r="A4952" s="2" t="s">
        <v>13077</v>
      </c>
      <c r="B4952" s="3" t="s">
        <v>13162</v>
      </c>
      <c r="C4952" s="3" t="s">
        <v>13163</v>
      </c>
      <c r="D4952" s="4">
        <v>0</v>
      </c>
      <c r="E4952" s="5" t="s">
        <v>13080</v>
      </c>
      <c r="F4952" s="4">
        <v>3.0000000000000001E-5</v>
      </c>
      <c r="G4952" s="6">
        <v>49322</v>
      </c>
      <c r="H4952" s="3" t="s">
        <v>13164</v>
      </c>
      <c r="I4952" s="3"/>
      <c r="J4952" s="3"/>
      <c r="K4952" s="5" t="s">
        <v>89</v>
      </c>
      <c r="L4952" s="5">
        <v>2</v>
      </c>
      <c r="M4952" s="5" t="s">
        <v>626</v>
      </c>
      <c r="N4952" s="5">
        <f>VLOOKUP(M4952,[1]ArchetypeScores!E:N,10,FALSE)</f>
        <v>1</v>
      </c>
      <c r="O4952" s="5">
        <f>VLOOKUP(M4952,[1]ArchetypeScores!E:O,11,FALSE)</f>
        <v>0</v>
      </c>
      <c r="P4952" s="5">
        <f>VLOOKUP(M4952,[1]ArchetypeScores!E:P,12,FALSE)</f>
        <v>0</v>
      </c>
      <c r="Q4952" s="2" t="str">
        <f>VLOOKUP(M4952,[1]ArchetypeScores!E:W,19,FALSE)</f>
        <v>Other sector</v>
      </c>
      <c r="R4952" s="2">
        <f>VLOOKUP(M4952,[1]ArchetypeScores!E:I,5,FALSE)</f>
        <v>0</v>
      </c>
      <c r="S4952" s="2">
        <f>VLOOKUP(M4952,[1]ArchetypeScores!E:K,7,FALSE)</f>
        <v>1</v>
      </c>
      <c r="T4952" s="2" t="str">
        <f t="shared" si="79"/>
        <v>Indirect only</v>
      </c>
    </row>
    <row r="4953" spans="1:20" x14ac:dyDescent="0.3">
      <c r="A4953" s="2" t="s">
        <v>13077</v>
      </c>
      <c r="B4953" s="3" t="s">
        <v>13165</v>
      </c>
      <c r="C4953" s="3" t="s">
        <v>13166</v>
      </c>
      <c r="D4953" s="4"/>
      <c r="E4953" s="5" t="s">
        <v>13080</v>
      </c>
      <c r="F4953" s="4">
        <v>0</v>
      </c>
      <c r="G4953" s="6">
        <v>49419</v>
      </c>
      <c r="H4953" s="3" t="s">
        <v>13167</v>
      </c>
      <c r="I4953" s="3"/>
      <c r="J4953" s="3"/>
      <c r="K4953" s="5" t="s">
        <v>47</v>
      </c>
      <c r="L4953" s="5">
        <v>4</v>
      </c>
      <c r="M4953" s="5" t="s">
        <v>485</v>
      </c>
      <c r="N4953" s="5">
        <f>VLOOKUP(M4953,[1]ArchetypeScores!E:N,10,FALSE)</f>
        <v>0</v>
      </c>
      <c r="O4953" s="5">
        <f>VLOOKUP(M4953,[1]ArchetypeScores!E:O,11,FALSE)</f>
        <v>0</v>
      </c>
      <c r="P4953" s="5">
        <f>VLOOKUP(M4953,[1]ArchetypeScores!E:P,12,FALSE)</f>
        <v>0</v>
      </c>
      <c r="Q4953" s="2" t="str">
        <f>VLOOKUP(M4953,[1]ArchetypeScores!E:W,19,FALSE)</f>
        <v>Energy and water</v>
      </c>
      <c r="R4953" s="2">
        <f>VLOOKUP(M4953,[1]ArchetypeScores!E:I,5,FALSE)</f>
        <v>0</v>
      </c>
      <c r="S4953" s="2">
        <f>VLOOKUP(M4953,[1]ArchetypeScores!E:K,7,FALSE)</f>
        <v>0</v>
      </c>
      <c r="T4953" s="2" t="str">
        <f t="shared" si="79"/>
        <v>Not A&amp;R positive</v>
      </c>
    </row>
    <row r="4954" spans="1:20" x14ac:dyDescent="0.3">
      <c r="A4954" s="2" t="s">
        <v>13077</v>
      </c>
      <c r="B4954" s="3" t="s">
        <v>13168</v>
      </c>
      <c r="C4954" s="3" t="s">
        <v>13169</v>
      </c>
      <c r="D4954" s="4"/>
      <c r="E4954" s="5" t="s">
        <v>13080</v>
      </c>
      <c r="F4954" s="4">
        <v>0</v>
      </c>
      <c r="G4954" s="6">
        <v>49398</v>
      </c>
      <c r="H4954" s="3" t="s">
        <v>13170</v>
      </c>
      <c r="I4954" s="3"/>
      <c r="J4954" s="3"/>
      <c r="K4954" s="5" t="s">
        <v>61</v>
      </c>
      <c r="L4954" s="5">
        <v>1</v>
      </c>
      <c r="M4954" s="5" t="s">
        <v>130</v>
      </c>
      <c r="N4954" s="5">
        <f>VLOOKUP(M4954,[1]ArchetypeScores!E:N,10,FALSE)</f>
        <v>0</v>
      </c>
      <c r="O4954" s="5">
        <f>VLOOKUP(M4954,[1]ArchetypeScores!E:O,11,FALSE)</f>
        <v>-1</v>
      </c>
      <c r="P4954" s="5">
        <f>VLOOKUP(M4954,[1]ArchetypeScores!E:P,12,FALSE)</f>
        <v>0</v>
      </c>
      <c r="Q4954" s="2" t="str">
        <f>VLOOKUP(M4954,[1]ArchetypeScores!E:W,19,FALSE)</f>
        <v>Health care</v>
      </c>
      <c r="R4954" s="2">
        <f>VLOOKUP(M4954,[1]ArchetypeScores!E:I,5,FALSE)</f>
        <v>0</v>
      </c>
      <c r="S4954" s="2">
        <f>VLOOKUP(M4954,[1]ArchetypeScores!E:K,7,FALSE)</f>
        <v>0</v>
      </c>
      <c r="T4954" s="2" t="str">
        <f t="shared" si="79"/>
        <v>Not A&amp;R positive</v>
      </c>
    </row>
    <row r="4955" spans="1:20" x14ac:dyDescent="0.3">
      <c r="A4955" s="2" t="s">
        <v>13077</v>
      </c>
      <c r="B4955" s="3" t="s">
        <v>13171</v>
      </c>
      <c r="C4955" s="3" t="s">
        <v>13172</v>
      </c>
      <c r="D4955" s="4"/>
      <c r="E4955" s="5" t="s">
        <v>13080</v>
      </c>
      <c r="F4955" s="4">
        <v>0</v>
      </c>
      <c r="G4955" s="6">
        <v>49280</v>
      </c>
      <c r="H4955" s="3" t="s">
        <v>13173</v>
      </c>
      <c r="I4955" s="3"/>
      <c r="J4955" s="3"/>
      <c r="K4955" s="5" t="s">
        <v>118</v>
      </c>
      <c r="L4955" s="5">
        <v>2</v>
      </c>
      <c r="M4955" s="5" t="s">
        <v>226</v>
      </c>
      <c r="N4955" s="5">
        <f>VLOOKUP(M4955,[1]ArchetypeScores!E:N,10,FALSE)</f>
        <v>0</v>
      </c>
      <c r="O4955" s="5">
        <f>VLOOKUP(M4955,[1]ArchetypeScores!E:O,11,FALSE)</f>
        <v>-1</v>
      </c>
      <c r="P4955" s="5">
        <f>VLOOKUP(M4955,[1]ArchetypeScores!E:P,12,FALSE)</f>
        <v>0</v>
      </c>
      <c r="Q4955" s="2" t="str">
        <f>VLOOKUP(M4955,[1]ArchetypeScores!E:W,19,FALSE)</f>
        <v>Untargeted</v>
      </c>
      <c r="R4955" s="2">
        <f>VLOOKUP(M4955,[1]ArchetypeScores!E:I,5,FALSE)</f>
        <v>0</v>
      </c>
      <c r="S4955" s="2">
        <f>VLOOKUP(M4955,[1]ArchetypeScores!E:K,7,FALSE)</f>
        <v>0</v>
      </c>
      <c r="T4955" s="2" t="str">
        <f t="shared" si="79"/>
        <v>Not A&amp;R positive</v>
      </c>
    </row>
    <row r="4956" spans="1:20" x14ac:dyDescent="0.3">
      <c r="A4956" s="2" t="s">
        <v>13077</v>
      </c>
      <c r="B4956" s="3" t="s">
        <v>13174</v>
      </c>
      <c r="C4956" s="3" t="s">
        <v>13175</v>
      </c>
      <c r="D4956" s="4"/>
      <c r="E4956" s="5" t="s">
        <v>13080</v>
      </c>
      <c r="F4956" s="4">
        <v>0</v>
      </c>
      <c r="G4956" s="6">
        <v>49358</v>
      </c>
      <c r="H4956" s="3" t="s">
        <v>13099</v>
      </c>
      <c r="I4956" s="3" t="s">
        <v>13176</v>
      </c>
      <c r="J4956" s="3"/>
      <c r="K4956" s="5" t="s">
        <v>61</v>
      </c>
      <c r="L4956" s="5">
        <v>1</v>
      </c>
      <c r="M4956" s="5" t="s">
        <v>130</v>
      </c>
      <c r="N4956" s="5">
        <f>VLOOKUP(M4956,[1]ArchetypeScores!E:N,10,FALSE)</f>
        <v>0</v>
      </c>
      <c r="O4956" s="5">
        <f>VLOOKUP(M4956,[1]ArchetypeScores!E:O,11,FALSE)</f>
        <v>-1</v>
      </c>
      <c r="P4956" s="5">
        <f>VLOOKUP(M4956,[1]ArchetypeScores!E:P,12,FALSE)</f>
        <v>0</v>
      </c>
      <c r="Q4956" s="2" t="str">
        <f>VLOOKUP(M4956,[1]ArchetypeScores!E:W,19,FALSE)</f>
        <v>Health care</v>
      </c>
      <c r="R4956" s="2">
        <f>VLOOKUP(M4956,[1]ArchetypeScores!E:I,5,FALSE)</f>
        <v>0</v>
      </c>
      <c r="S4956" s="2">
        <f>VLOOKUP(M4956,[1]ArchetypeScores!E:K,7,FALSE)</f>
        <v>0</v>
      </c>
      <c r="T4956" s="2" t="str">
        <f t="shared" si="79"/>
        <v>Not A&amp;R positive</v>
      </c>
    </row>
    <row r="4957" spans="1:20" x14ac:dyDescent="0.3">
      <c r="A4957" s="2" t="s">
        <v>13077</v>
      </c>
      <c r="B4957" s="3" t="s">
        <v>13177</v>
      </c>
      <c r="C4957" s="3" t="s">
        <v>13178</v>
      </c>
      <c r="D4957" s="4">
        <v>0.32900000000000001</v>
      </c>
      <c r="E4957" s="5" t="s">
        <v>13080</v>
      </c>
      <c r="F4957" s="4">
        <v>8.9480000000000004E-2</v>
      </c>
      <c r="G4957" s="6">
        <v>49361</v>
      </c>
      <c r="H4957" s="3" t="s">
        <v>13099</v>
      </c>
      <c r="I4957" s="3"/>
      <c r="J4957" s="3"/>
      <c r="K4957" s="5" t="s">
        <v>175</v>
      </c>
      <c r="L4957" s="5">
        <v>1</v>
      </c>
      <c r="M4957" s="5" t="s">
        <v>176</v>
      </c>
      <c r="N4957" s="5">
        <f>VLOOKUP(M4957,[1]ArchetypeScores!E:N,10,FALSE)</f>
        <v>1</v>
      </c>
      <c r="O4957" s="5">
        <f>VLOOKUP(M4957,[1]ArchetypeScores!E:O,11,FALSE)</f>
        <v>-2</v>
      </c>
      <c r="P4957" s="5">
        <f>VLOOKUP(M4957,[1]ArchetypeScores!E:P,12,FALSE)</f>
        <v>0</v>
      </c>
      <c r="Q4957" s="2" t="str">
        <f>VLOOKUP(M4957,[1]ArchetypeScores!E:W,19,FALSE)</f>
        <v>Other sector</v>
      </c>
      <c r="R4957" s="2">
        <f>VLOOKUP(M4957,[1]ArchetypeScores!E:I,5,FALSE)</f>
        <v>0</v>
      </c>
      <c r="S4957" s="2">
        <f>VLOOKUP(M4957,[1]ArchetypeScores!E:K,7,FALSE)</f>
        <v>1</v>
      </c>
      <c r="T4957" s="2" t="str">
        <f t="shared" si="79"/>
        <v>Indirect only</v>
      </c>
    </row>
    <row r="4958" spans="1:20" ht="20.399999999999999" x14ac:dyDescent="0.3">
      <c r="A4958" s="2" t="s">
        <v>13077</v>
      </c>
      <c r="B4958" s="7" t="s">
        <v>13179</v>
      </c>
      <c r="C4958" s="3" t="s">
        <v>13180</v>
      </c>
      <c r="D4958" s="4">
        <v>0.03</v>
      </c>
      <c r="E4958" s="5" t="s">
        <v>13080</v>
      </c>
      <c r="F4958" s="4">
        <v>8.09E-3</v>
      </c>
      <c r="G4958" s="6">
        <v>49327</v>
      </c>
      <c r="H4958" s="3" t="s">
        <v>13181</v>
      </c>
      <c r="I4958" s="3"/>
      <c r="J4958" s="3"/>
      <c r="K4958" s="5" t="s">
        <v>38</v>
      </c>
      <c r="L4958" s="5">
        <v>1</v>
      </c>
      <c r="M4958" s="5" t="s">
        <v>43</v>
      </c>
      <c r="N4958" s="5">
        <f>VLOOKUP(M4958,[1]ArchetypeScores!E:N,10,FALSE)</f>
        <v>0</v>
      </c>
      <c r="O4958" s="5">
        <f>VLOOKUP(M4958,[1]ArchetypeScores!E:O,11,FALSE)</f>
        <v>-1</v>
      </c>
      <c r="P4958" s="5">
        <f>VLOOKUP(M4958,[1]ArchetypeScores!E:P,12,FALSE)</f>
        <v>0</v>
      </c>
      <c r="Q4958" s="2" t="str">
        <f>VLOOKUP(M4958,[1]ArchetypeScores!E:W,19,FALSE)</f>
        <v>Consumer (including agriculture and tourism)</v>
      </c>
      <c r="R4958" s="2">
        <f>VLOOKUP(M4958,[1]ArchetypeScores!E:I,5,FALSE)</f>
        <v>0</v>
      </c>
      <c r="S4958" s="2">
        <f>VLOOKUP(M4958,[1]ArchetypeScores!E:K,7,FALSE)</f>
        <v>0</v>
      </c>
      <c r="T4958" s="2" t="str">
        <f t="shared" si="79"/>
        <v>Not A&amp;R positive</v>
      </c>
    </row>
    <row r="4959" spans="1:20" x14ac:dyDescent="0.3">
      <c r="A4959" s="2" t="s">
        <v>13077</v>
      </c>
      <c r="B4959" s="3" t="s">
        <v>365</v>
      </c>
      <c r="C4959" s="3" t="s">
        <v>13182</v>
      </c>
      <c r="D4959" s="4"/>
      <c r="E4959" s="5" t="s">
        <v>13080</v>
      </c>
      <c r="F4959" s="4">
        <v>0</v>
      </c>
      <c r="G4959" s="6">
        <v>49351</v>
      </c>
      <c r="H4959" s="3" t="s">
        <v>13183</v>
      </c>
      <c r="I4959" s="3"/>
      <c r="J4959" s="3"/>
      <c r="K4959" s="5" t="s">
        <v>57</v>
      </c>
      <c r="L4959" s="5">
        <v>29</v>
      </c>
      <c r="M4959" s="5" t="s">
        <v>58</v>
      </c>
      <c r="N4959" s="5">
        <f>VLOOKUP(M4959,[1]ArchetypeScores!E:N,10,FALSE)</f>
        <v>0</v>
      </c>
      <c r="O4959" s="5">
        <f>VLOOKUP(M4959,[1]ArchetypeScores!E:O,11,FALSE)</f>
        <v>-1</v>
      </c>
      <c r="P4959" s="5">
        <f>VLOOKUP(M4959,[1]ArchetypeScores!E:P,12,FALSE)</f>
        <v>0</v>
      </c>
      <c r="Q4959" s="2" t="str">
        <f>VLOOKUP(M4959,[1]ArchetypeScores!E:W,19,FALSE)</f>
        <v>Untargeted</v>
      </c>
      <c r="R4959" s="2">
        <f>VLOOKUP(M4959,[1]ArchetypeScores!E:I,5,FALSE)</f>
        <v>0</v>
      </c>
      <c r="S4959" s="2">
        <f>VLOOKUP(M4959,[1]ArchetypeScores!E:K,7,FALSE)</f>
        <v>0</v>
      </c>
      <c r="T4959" s="2" t="str">
        <f t="shared" si="79"/>
        <v>Not A&amp;R positive</v>
      </c>
    </row>
    <row r="4960" spans="1:20" x14ac:dyDescent="0.3">
      <c r="A4960" s="2" t="s">
        <v>13077</v>
      </c>
      <c r="B4960" s="3" t="s">
        <v>13184</v>
      </c>
      <c r="C4960" s="3" t="s">
        <v>13185</v>
      </c>
      <c r="D4960" s="4"/>
      <c r="E4960" s="5" t="s">
        <v>13080</v>
      </c>
      <c r="F4960" s="4">
        <v>0</v>
      </c>
      <c r="G4960" s="6">
        <v>49396</v>
      </c>
      <c r="H4960" s="3" t="s">
        <v>13186</v>
      </c>
      <c r="I4960" s="3"/>
      <c r="J4960" s="3"/>
      <c r="K4960" s="5" t="s">
        <v>47</v>
      </c>
      <c r="L4960" s="5">
        <v>1</v>
      </c>
      <c r="M4960" s="5" t="s">
        <v>48</v>
      </c>
      <c r="N4960" s="5">
        <f>VLOOKUP(M4960,[1]ArchetypeScores!E:N,10,FALSE)</f>
        <v>0</v>
      </c>
      <c r="O4960" s="5">
        <f>VLOOKUP(M4960,[1]ArchetypeScores!E:O,11,FALSE)</f>
        <v>0</v>
      </c>
      <c r="P4960" s="5">
        <f>VLOOKUP(M4960,[1]ArchetypeScores!E:P,12,FALSE)</f>
        <v>0</v>
      </c>
      <c r="Q4960" s="2" t="str">
        <f>VLOOKUP(M4960,[1]ArchetypeScores!E:W,19,FALSE)</f>
        <v>Consumer (including agriculture and tourism)</v>
      </c>
      <c r="R4960" s="2">
        <f>VLOOKUP(M4960,[1]ArchetypeScores!E:I,5,FALSE)</f>
        <v>0</v>
      </c>
      <c r="S4960" s="2">
        <f>VLOOKUP(M4960,[1]ArchetypeScores!E:K,7,FALSE)</f>
        <v>0</v>
      </c>
      <c r="T4960" s="2" t="str">
        <f t="shared" si="79"/>
        <v>Not A&amp;R positive</v>
      </c>
    </row>
    <row r="4961" spans="1:20" x14ac:dyDescent="0.3">
      <c r="A4961" s="2" t="s">
        <v>13077</v>
      </c>
      <c r="B4961" s="3" t="s">
        <v>13187</v>
      </c>
      <c r="C4961" s="3" t="s">
        <v>13188</v>
      </c>
      <c r="D4961" s="4"/>
      <c r="E4961" s="5" t="s">
        <v>13080</v>
      </c>
      <c r="F4961" s="4">
        <v>0</v>
      </c>
      <c r="G4961" s="6">
        <v>49389</v>
      </c>
      <c r="H4961" s="3" t="s">
        <v>13189</v>
      </c>
      <c r="I4961" s="3"/>
      <c r="J4961" s="3"/>
      <c r="K4961" s="5" t="s">
        <v>47</v>
      </c>
      <c r="L4961" s="5">
        <v>1</v>
      </c>
      <c r="M4961" s="5" t="s">
        <v>48</v>
      </c>
      <c r="N4961" s="5">
        <f>VLOOKUP(M4961,[1]ArchetypeScores!E:N,10,FALSE)</f>
        <v>0</v>
      </c>
      <c r="O4961" s="5">
        <f>VLOOKUP(M4961,[1]ArchetypeScores!E:O,11,FALSE)</f>
        <v>0</v>
      </c>
      <c r="P4961" s="5">
        <f>VLOOKUP(M4961,[1]ArchetypeScores!E:P,12,FALSE)</f>
        <v>0</v>
      </c>
      <c r="Q4961" s="2" t="str">
        <f>VLOOKUP(M4961,[1]ArchetypeScores!E:W,19,FALSE)</f>
        <v>Consumer (including agriculture and tourism)</v>
      </c>
      <c r="R4961" s="2">
        <f>VLOOKUP(M4961,[1]ArchetypeScores!E:I,5,FALSE)</f>
        <v>0</v>
      </c>
      <c r="S4961" s="2">
        <f>VLOOKUP(M4961,[1]ArchetypeScores!E:K,7,FALSE)</f>
        <v>0</v>
      </c>
      <c r="T4961" s="2" t="str">
        <f t="shared" si="79"/>
        <v>Not A&amp;R positive</v>
      </c>
    </row>
    <row r="4962" spans="1:20" x14ac:dyDescent="0.3">
      <c r="A4962" s="2" t="s">
        <v>13077</v>
      </c>
      <c r="B4962" s="3" t="s">
        <v>13190</v>
      </c>
      <c r="C4962" s="3" t="s">
        <v>13191</v>
      </c>
      <c r="D4962" s="4"/>
      <c r="E4962" s="5" t="s">
        <v>13080</v>
      </c>
      <c r="F4962" s="4">
        <v>0</v>
      </c>
      <c r="G4962" s="6">
        <v>49414</v>
      </c>
      <c r="H4962" s="3" t="s">
        <v>13192</v>
      </c>
      <c r="I4962" s="3"/>
      <c r="J4962" s="3"/>
      <c r="K4962" s="5" t="s">
        <v>47</v>
      </c>
      <c r="L4962" s="5">
        <v>1</v>
      </c>
      <c r="M4962" s="5" t="s">
        <v>48</v>
      </c>
      <c r="N4962" s="5">
        <f>VLOOKUP(M4962,[1]ArchetypeScores!E:N,10,FALSE)</f>
        <v>0</v>
      </c>
      <c r="O4962" s="5">
        <f>VLOOKUP(M4962,[1]ArchetypeScores!E:O,11,FALSE)</f>
        <v>0</v>
      </c>
      <c r="P4962" s="5">
        <f>VLOOKUP(M4962,[1]ArchetypeScores!E:P,12,FALSE)</f>
        <v>0</v>
      </c>
      <c r="Q4962" s="2" t="str">
        <f>VLOOKUP(M4962,[1]ArchetypeScores!E:W,19,FALSE)</f>
        <v>Consumer (including agriculture and tourism)</v>
      </c>
      <c r="R4962" s="2">
        <f>VLOOKUP(M4962,[1]ArchetypeScores!E:I,5,FALSE)</f>
        <v>0</v>
      </c>
      <c r="S4962" s="2">
        <f>VLOOKUP(M4962,[1]ArchetypeScores!E:K,7,FALSE)</f>
        <v>0</v>
      </c>
      <c r="T4962" s="2" t="str">
        <f t="shared" si="79"/>
        <v>Not A&amp;R positive</v>
      </c>
    </row>
    <row r="4963" spans="1:20" x14ac:dyDescent="0.3">
      <c r="A4963" s="2" t="s">
        <v>13077</v>
      </c>
      <c r="B4963" s="3" t="s">
        <v>13193</v>
      </c>
      <c r="C4963" s="3" t="s">
        <v>13194</v>
      </c>
      <c r="D4963" s="4"/>
      <c r="E4963" s="5" t="s">
        <v>13080</v>
      </c>
      <c r="F4963" s="4">
        <v>0</v>
      </c>
      <c r="G4963" s="6">
        <v>49300</v>
      </c>
      <c r="H4963" s="3" t="s">
        <v>13195</v>
      </c>
      <c r="I4963" s="3"/>
      <c r="J4963" s="3"/>
      <c r="K4963" s="5" t="s">
        <v>47</v>
      </c>
      <c r="L4963" s="5">
        <v>1</v>
      </c>
      <c r="M4963" s="5" t="s">
        <v>48</v>
      </c>
      <c r="N4963" s="5">
        <f>VLOOKUP(M4963,[1]ArchetypeScores!E:N,10,FALSE)</f>
        <v>0</v>
      </c>
      <c r="O4963" s="5">
        <f>VLOOKUP(M4963,[1]ArchetypeScores!E:O,11,FALSE)</f>
        <v>0</v>
      </c>
      <c r="P4963" s="5">
        <f>VLOOKUP(M4963,[1]ArchetypeScores!E:P,12,FALSE)</f>
        <v>0</v>
      </c>
      <c r="Q4963" s="2" t="str">
        <f>VLOOKUP(M4963,[1]ArchetypeScores!E:W,19,FALSE)</f>
        <v>Consumer (including agriculture and tourism)</v>
      </c>
      <c r="R4963" s="2">
        <f>VLOOKUP(M4963,[1]ArchetypeScores!E:I,5,FALSE)</f>
        <v>0</v>
      </c>
      <c r="S4963" s="2">
        <f>VLOOKUP(M4963,[1]ArchetypeScores!E:K,7,FALSE)</f>
        <v>0</v>
      </c>
      <c r="T4963" s="2" t="str">
        <f t="shared" si="79"/>
        <v>Not A&amp;R positive</v>
      </c>
    </row>
    <row r="4964" spans="1:20" ht="20.399999999999999" x14ac:dyDescent="0.3">
      <c r="A4964" s="2" t="s">
        <v>13077</v>
      </c>
      <c r="B4964" s="7" t="s">
        <v>13196</v>
      </c>
      <c r="C4964" s="3" t="s">
        <v>13197</v>
      </c>
      <c r="D4964" s="4">
        <v>6.5000000000000002E-2</v>
      </c>
      <c r="E4964" s="5" t="s">
        <v>13080</v>
      </c>
      <c r="F4964" s="4">
        <v>1.7229999999999999E-2</v>
      </c>
      <c r="G4964" s="6">
        <v>49306</v>
      </c>
      <c r="H4964" s="3" t="s">
        <v>13198</v>
      </c>
      <c r="I4964" s="3"/>
      <c r="J4964" s="3"/>
      <c r="K4964" s="5" t="s">
        <v>38</v>
      </c>
      <c r="L4964" s="5">
        <v>1</v>
      </c>
      <c r="M4964" s="5" t="s">
        <v>43</v>
      </c>
      <c r="N4964" s="5">
        <f>VLOOKUP(M4964,[1]ArchetypeScores!E:N,10,FALSE)</f>
        <v>0</v>
      </c>
      <c r="O4964" s="5">
        <f>VLOOKUP(M4964,[1]ArchetypeScores!E:O,11,FALSE)</f>
        <v>-1</v>
      </c>
      <c r="P4964" s="5">
        <f>VLOOKUP(M4964,[1]ArchetypeScores!E:P,12,FALSE)</f>
        <v>0</v>
      </c>
      <c r="Q4964" s="2" t="str">
        <f>VLOOKUP(M4964,[1]ArchetypeScores!E:W,19,FALSE)</f>
        <v>Consumer (including agriculture and tourism)</v>
      </c>
      <c r="R4964" s="2">
        <f>VLOOKUP(M4964,[1]ArchetypeScores!E:I,5,FALSE)</f>
        <v>0</v>
      </c>
      <c r="S4964" s="2">
        <f>VLOOKUP(M4964,[1]ArchetypeScores!E:K,7,FALSE)</f>
        <v>0</v>
      </c>
      <c r="T4964" s="2" t="str">
        <f t="shared" si="79"/>
        <v>Not A&amp;R positive</v>
      </c>
    </row>
    <row r="4965" spans="1:20" x14ac:dyDescent="0.3">
      <c r="A4965" s="2" t="s">
        <v>13077</v>
      </c>
      <c r="B4965" s="3" t="s">
        <v>13199</v>
      </c>
      <c r="C4965" s="3" t="s">
        <v>13200</v>
      </c>
      <c r="D4965" s="4">
        <v>1E-3</v>
      </c>
      <c r="E4965" s="5" t="s">
        <v>13080</v>
      </c>
      <c r="F4965" s="4">
        <v>2.7E-4</v>
      </c>
      <c r="G4965" s="6">
        <v>49401</v>
      </c>
      <c r="H4965" s="3" t="s">
        <v>13201</v>
      </c>
      <c r="I4965" s="3"/>
      <c r="J4965" s="3"/>
      <c r="K4965" s="5" t="s">
        <v>61</v>
      </c>
      <c r="L4965" s="5">
        <v>5</v>
      </c>
      <c r="M4965" s="5" t="s">
        <v>62</v>
      </c>
      <c r="N4965" s="5">
        <f>VLOOKUP(M4965,[1]ArchetypeScores!E:N,10,FALSE)</f>
        <v>0</v>
      </c>
      <c r="O4965" s="5">
        <f>VLOOKUP(M4965,[1]ArchetypeScores!E:O,11,FALSE)</f>
        <v>-1</v>
      </c>
      <c r="P4965" s="5">
        <f>VLOOKUP(M4965,[1]ArchetypeScores!E:P,12,FALSE)</f>
        <v>0</v>
      </c>
      <c r="Q4965" s="2" t="str">
        <f>VLOOKUP(M4965,[1]ArchetypeScores!E:W,19,FALSE)</f>
        <v>Health care</v>
      </c>
      <c r="R4965" s="2">
        <f>VLOOKUP(M4965,[1]ArchetypeScores!E:I,5,FALSE)</f>
        <v>0</v>
      </c>
      <c r="S4965" s="2">
        <f>VLOOKUP(M4965,[1]ArchetypeScores!E:K,7,FALSE)</f>
        <v>0</v>
      </c>
      <c r="T4965" s="2" t="str">
        <f t="shared" si="79"/>
        <v>Not A&amp;R positive</v>
      </c>
    </row>
    <row r="4966" spans="1:20" x14ac:dyDescent="0.3">
      <c r="A4966" s="2" t="s">
        <v>13077</v>
      </c>
      <c r="B4966" s="3" t="s">
        <v>13202</v>
      </c>
      <c r="C4966" s="3" t="s">
        <v>13203</v>
      </c>
      <c r="D4966" s="4">
        <v>0.11799999999999999</v>
      </c>
      <c r="E4966" s="5" t="s">
        <v>13080</v>
      </c>
      <c r="F4966" s="4">
        <v>2.9309999999999999E-2</v>
      </c>
      <c r="G4966" s="6">
        <v>49293</v>
      </c>
      <c r="H4966" s="3" t="s">
        <v>13204</v>
      </c>
      <c r="I4966" s="3"/>
      <c r="J4966" s="3"/>
      <c r="K4966" s="5" t="s">
        <v>61</v>
      </c>
      <c r="L4966" s="5">
        <v>1</v>
      </c>
      <c r="M4966" s="5" t="s">
        <v>130</v>
      </c>
      <c r="N4966" s="5">
        <f>VLOOKUP(M4966,[1]ArchetypeScores!E:N,10,FALSE)</f>
        <v>0</v>
      </c>
      <c r="O4966" s="5">
        <f>VLOOKUP(M4966,[1]ArchetypeScores!E:O,11,FALSE)</f>
        <v>-1</v>
      </c>
      <c r="P4966" s="5">
        <f>VLOOKUP(M4966,[1]ArchetypeScores!E:P,12,FALSE)</f>
        <v>0</v>
      </c>
      <c r="Q4966" s="2" t="str">
        <f>VLOOKUP(M4966,[1]ArchetypeScores!E:W,19,FALSE)</f>
        <v>Health care</v>
      </c>
      <c r="R4966" s="2">
        <f>VLOOKUP(M4966,[1]ArchetypeScores!E:I,5,FALSE)</f>
        <v>0</v>
      </c>
      <c r="S4966" s="2">
        <f>VLOOKUP(M4966,[1]ArchetypeScores!E:K,7,FALSE)</f>
        <v>0</v>
      </c>
      <c r="T4966" s="2" t="str">
        <f t="shared" si="79"/>
        <v>Not A&amp;R positive</v>
      </c>
    </row>
    <row r="4967" spans="1:20" ht="20.399999999999999" x14ac:dyDescent="0.3">
      <c r="A4967" s="2" t="s">
        <v>13077</v>
      </c>
      <c r="B4967" s="7" t="s">
        <v>13205</v>
      </c>
      <c r="C4967" s="3" t="s">
        <v>13206</v>
      </c>
      <c r="D4967" s="4">
        <v>1E-3</v>
      </c>
      <c r="E4967" s="5" t="s">
        <v>13080</v>
      </c>
      <c r="F4967" s="4">
        <v>1.2999999999999999E-4</v>
      </c>
      <c r="G4967" s="6">
        <v>49344</v>
      </c>
      <c r="H4967" s="3" t="s">
        <v>13207</v>
      </c>
      <c r="I4967" s="3"/>
      <c r="J4967" s="3"/>
      <c r="K4967" s="5" t="s">
        <v>38</v>
      </c>
      <c r="L4967" s="5">
        <v>1</v>
      </c>
      <c r="M4967" s="5" t="s">
        <v>43</v>
      </c>
      <c r="N4967" s="5">
        <f>VLOOKUP(M4967,[1]ArchetypeScores!E:N,10,FALSE)</f>
        <v>0</v>
      </c>
      <c r="O4967" s="5">
        <f>VLOOKUP(M4967,[1]ArchetypeScores!E:O,11,FALSE)</f>
        <v>-1</v>
      </c>
      <c r="P4967" s="5">
        <f>VLOOKUP(M4967,[1]ArchetypeScores!E:P,12,FALSE)</f>
        <v>0</v>
      </c>
      <c r="Q4967" s="2" t="str">
        <f>VLOOKUP(M4967,[1]ArchetypeScores!E:W,19,FALSE)</f>
        <v>Consumer (including agriculture and tourism)</v>
      </c>
      <c r="R4967" s="2">
        <f>VLOOKUP(M4967,[1]ArchetypeScores!E:I,5,FALSE)</f>
        <v>0</v>
      </c>
      <c r="S4967" s="2">
        <f>VLOOKUP(M4967,[1]ArchetypeScores!E:K,7,FALSE)</f>
        <v>0</v>
      </c>
      <c r="T4967" s="2" t="str">
        <f t="shared" si="79"/>
        <v>Not A&amp;R positive</v>
      </c>
    </row>
    <row r="4968" spans="1:20" x14ac:dyDescent="0.3">
      <c r="A4968" s="2" t="s">
        <v>13077</v>
      </c>
      <c r="B4968" s="3" t="s">
        <v>13208</v>
      </c>
      <c r="C4968" s="3" t="s">
        <v>13209</v>
      </c>
      <c r="D4968" s="4">
        <v>7.0999999999999994E-2</v>
      </c>
      <c r="E4968" s="5" t="s">
        <v>13080</v>
      </c>
      <c r="F4968" s="4">
        <v>1.9230000000000001E-2</v>
      </c>
      <c r="G4968" s="6">
        <v>49372</v>
      </c>
      <c r="H4968" s="3" t="s">
        <v>13210</v>
      </c>
      <c r="I4968" s="3"/>
      <c r="J4968" s="3"/>
      <c r="K4968" s="5" t="s">
        <v>61</v>
      </c>
      <c r="L4968" s="5">
        <v>4</v>
      </c>
      <c r="M4968" s="5" t="s">
        <v>433</v>
      </c>
      <c r="N4968" s="5">
        <f>VLOOKUP(M4968,[1]ArchetypeScores!E:N,10,FALSE)</f>
        <v>0</v>
      </c>
      <c r="O4968" s="5">
        <f>VLOOKUP(M4968,[1]ArchetypeScores!E:O,11,FALSE)</f>
        <v>0</v>
      </c>
      <c r="P4968" s="5">
        <f>VLOOKUP(M4968,[1]ArchetypeScores!E:P,12,FALSE)</f>
        <v>0</v>
      </c>
      <c r="Q4968" s="2" t="str">
        <f>VLOOKUP(M4968,[1]ArchetypeScores!E:W,19,FALSE)</f>
        <v>Health care</v>
      </c>
      <c r="R4968" s="2">
        <f>VLOOKUP(M4968,[1]ArchetypeScores!E:I,5,FALSE)</f>
        <v>0</v>
      </c>
      <c r="S4968" s="2">
        <f>VLOOKUP(M4968,[1]ArchetypeScores!E:K,7,FALSE)</f>
        <v>0</v>
      </c>
      <c r="T4968" s="2" t="str">
        <f t="shared" si="79"/>
        <v>Not A&amp;R positive</v>
      </c>
    </row>
    <row r="4969" spans="1:20" x14ac:dyDescent="0.3">
      <c r="A4969" s="2" t="s">
        <v>13077</v>
      </c>
      <c r="B4969" s="3" t="s">
        <v>13211</v>
      </c>
      <c r="C4969" s="3" t="s">
        <v>13212</v>
      </c>
      <c r="D4969" s="4">
        <v>8</v>
      </c>
      <c r="E4969" s="5" t="s">
        <v>13080</v>
      </c>
      <c r="F4969" s="4">
        <v>1.9740899999999999</v>
      </c>
      <c r="G4969" s="6">
        <v>49295</v>
      </c>
      <c r="H4969" s="3" t="s">
        <v>13213</v>
      </c>
      <c r="I4969" s="3"/>
      <c r="J4969" s="3"/>
      <c r="K4969" s="5" t="s">
        <v>89</v>
      </c>
      <c r="L4969" s="5">
        <v>2</v>
      </c>
      <c r="M4969" s="5" t="s">
        <v>626</v>
      </c>
      <c r="N4969" s="5">
        <f>VLOOKUP(M4969,[1]ArchetypeScores!E:N,10,FALSE)</f>
        <v>1</v>
      </c>
      <c r="O4969" s="5">
        <f>VLOOKUP(M4969,[1]ArchetypeScores!E:O,11,FALSE)</f>
        <v>0</v>
      </c>
      <c r="P4969" s="5">
        <f>VLOOKUP(M4969,[1]ArchetypeScores!E:P,12,FALSE)</f>
        <v>0</v>
      </c>
      <c r="Q4969" s="2" t="str">
        <f>VLOOKUP(M4969,[1]ArchetypeScores!E:W,19,FALSE)</f>
        <v>Other sector</v>
      </c>
      <c r="R4969" s="2">
        <f>VLOOKUP(M4969,[1]ArchetypeScores!E:I,5,FALSE)</f>
        <v>0</v>
      </c>
      <c r="S4969" s="2">
        <f>VLOOKUP(M4969,[1]ArchetypeScores!E:K,7,FALSE)</f>
        <v>1</v>
      </c>
      <c r="T4969" s="2" t="str">
        <f t="shared" si="79"/>
        <v>Indirect only</v>
      </c>
    </row>
    <row r="4970" spans="1:20" x14ac:dyDescent="0.3">
      <c r="A4970" s="2" t="s">
        <v>13077</v>
      </c>
      <c r="B4970" s="3" t="s">
        <v>13214</v>
      </c>
      <c r="C4970" s="3" t="s">
        <v>13215</v>
      </c>
      <c r="D4970" s="4">
        <v>1.9E-2</v>
      </c>
      <c r="E4970" s="5" t="s">
        <v>13080</v>
      </c>
      <c r="F4970" s="4">
        <v>5.1399999999999996E-3</v>
      </c>
      <c r="G4970" s="6">
        <v>49376</v>
      </c>
      <c r="H4970" s="3" t="s">
        <v>13216</v>
      </c>
      <c r="I4970" s="3"/>
      <c r="J4970" s="3"/>
      <c r="K4970" s="5" t="s">
        <v>392</v>
      </c>
      <c r="L4970" s="5">
        <v>3</v>
      </c>
      <c r="M4970" s="5" t="s">
        <v>1436</v>
      </c>
      <c r="N4970" s="5">
        <f>VLOOKUP(M4970,[1]ArchetypeScores!E:N,10,FALSE)</f>
        <v>0</v>
      </c>
      <c r="O4970" s="5">
        <f>VLOOKUP(M4970,[1]ArchetypeScores!E:O,11,FALSE)</f>
        <v>-1</v>
      </c>
      <c r="P4970" s="5">
        <f>VLOOKUP(M4970,[1]ArchetypeScores!E:P,12,FALSE)</f>
        <v>0</v>
      </c>
      <c r="Q4970" s="2" t="str">
        <f>VLOOKUP(M4970,[1]ArchetypeScores!E:W,19,FALSE)</f>
        <v>Untargeted</v>
      </c>
      <c r="R4970" s="2">
        <f>VLOOKUP(M4970,[1]ArchetypeScores!E:I,5,FALSE)</f>
        <v>0</v>
      </c>
      <c r="S4970" s="2">
        <f>VLOOKUP(M4970,[1]ArchetypeScores!E:K,7,FALSE)</f>
        <v>0</v>
      </c>
      <c r="T4970" s="2" t="str">
        <f t="shared" si="79"/>
        <v>Not A&amp;R positive</v>
      </c>
    </row>
    <row r="4971" spans="1:20" x14ac:dyDescent="0.3">
      <c r="A4971" s="2" t="s">
        <v>13077</v>
      </c>
      <c r="B4971" s="3" t="s">
        <v>13217</v>
      </c>
      <c r="C4971" s="3" t="s">
        <v>13218</v>
      </c>
      <c r="D4971" s="4">
        <v>1.7999999999999999E-2</v>
      </c>
      <c r="E4971" s="5" t="s">
        <v>13080</v>
      </c>
      <c r="F4971" s="4">
        <v>4.79E-3</v>
      </c>
      <c r="G4971" s="6">
        <v>49353</v>
      </c>
      <c r="H4971" s="3" t="s">
        <v>13219</v>
      </c>
      <c r="I4971" s="3"/>
      <c r="J4971" s="3"/>
      <c r="K4971" s="5" t="s">
        <v>214</v>
      </c>
      <c r="L4971" s="5">
        <v>1</v>
      </c>
      <c r="M4971" s="5" t="s">
        <v>215</v>
      </c>
      <c r="N4971" s="5">
        <f>VLOOKUP(M4971,[1]ArchetypeScores!E:N,10,FALSE)</f>
        <v>1</v>
      </c>
      <c r="O4971" s="5">
        <f>VLOOKUP(M4971,[1]ArchetypeScores!E:O,11,FALSE)</f>
        <v>0</v>
      </c>
      <c r="P4971" s="5">
        <f>VLOOKUP(M4971,[1]ArchetypeScores!E:P,12,FALSE)</f>
        <v>1</v>
      </c>
      <c r="Q4971" s="2" t="str">
        <f>VLOOKUP(M4971,[1]ArchetypeScores!E:W,19,FALSE)</f>
        <v>Health care</v>
      </c>
      <c r="R4971" s="2">
        <f>VLOOKUP(M4971,[1]ArchetypeScores!E:I,5,FALSE)</f>
        <v>0</v>
      </c>
      <c r="S4971" s="2">
        <f>VLOOKUP(M4971,[1]ArchetypeScores!E:K,7,FALSE)</f>
        <v>1</v>
      </c>
      <c r="T4971" s="2" t="str">
        <f t="shared" si="79"/>
        <v>Indirect only</v>
      </c>
    </row>
    <row r="4972" spans="1:20" x14ac:dyDescent="0.3">
      <c r="A4972" s="2" t="s">
        <v>13077</v>
      </c>
      <c r="B4972" s="3" t="s">
        <v>13220</v>
      </c>
      <c r="C4972" s="3" t="s">
        <v>13221</v>
      </c>
      <c r="D4972" s="4">
        <v>4.0000000000000001E-3</v>
      </c>
      <c r="E4972" s="5" t="s">
        <v>13080</v>
      </c>
      <c r="F4972" s="4">
        <v>1.1199999999999999E-3</v>
      </c>
      <c r="G4972" s="6">
        <v>49394</v>
      </c>
      <c r="H4972" s="3" t="s">
        <v>13222</v>
      </c>
      <c r="I4972" s="3"/>
      <c r="J4972" s="3"/>
      <c r="K4972" s="5" t="s">
        <v>137</v>
      </c>
      <c r="L4972" s="5">
        <v>5</v>
      </c>
      <c r="M4972" s="5" t="s">
        <v>2016</v>
      </c>
      <c r="N4972" s="5">
        <f>VLOOKUP(M4972,[1]ArchetypeScores!E:N,10,FALSE)</f>
        <v>1</v>
      </c>
      <c r="O4972" s="5">
        <f>VLOOKUP(M4972,[1]ArchetypeScores!E:O,11,FALSE)</f>
        <v>-2</v>
      </c>
      <c r="P4972" s="5">
        <f>VLOOKUP(M4972,[1]ArchetypeScores!E:P,12,FALSE)</f>
        <v>2</v>
      </c>
      <c r="Q4972" s="2" t="str">
        <f>VLOOKUP(M4972,[1]ArchetypeScores!E:W,19,FALSE)</f>
        <v>Industrials - other</v>
      </c>
      <c r="R4972" s="2">
        <f>VLOOKUP(M4972,[1]ArchetypeScores!E:I,5,FALSE)</f>
        <v>0</v>
      </c>
      <c r="S4972" s="2">
        <f>VLOOKUP(M4972,[1]ArchetypeScores!E:K,7,FALSE)</f>
        <v>0</v>
      </c>
      <c r="T4972" s="2" t="str">
        <f t="shared" si="79"/>
        <v>Not A&amp;R positive</v>
      </c>
    </row>
    <row r="4973" spans="1:20" x14ac:dyDescent="0.3">
      <c r="A4973" s="2" t="s">
        <v>13077</v>
      </c>
      <c r="B4973" s="3" t="s">
        <v>13223</v>
      </c>
      <c r="C4973" s="3" t="s">
        <v>13224</v>
      </c>
      <c r="D4973" s="4">
        <v>0.45200000000000001</v>
      </c>
      <c r="E4973" s="5" t="s">
        <v>13080</v>
      </c>
      <c r="F4973" s="4">
        <v>0.12346</v>
      </c>
      <c r="G4973" s="6">
        <v>49384</v>
      </c>
      <c r="H4973" s="3" t="s">
        <v>13225</v>
      </c>
      <c r="I4973" s="3"/>
      <c r="J4973" s="3"/>
      <c r="K4973" s="5" t="s">
        <v>57</v>
      </c>
      <c r="L4973" s="5">
        <v>29</v>
      </c>
      <c r="M4973" s="5" t="s">
        <v>58</v>
      </c>
      <c r="N4973" s="5">
        <f>VLOOKUP(M4973,[1]ArchetypeScores!E:N,10,FALSE)</f>
        <v>0</v>
      </c>
      <c r="O4973" s="5">
        <f>VLOOKUP(M4973,[1]ArchetypeScores!E:O,11,FALSE)</f>
        <v>-1</v>
      </c>
      <c r="P4973" s="5">
        <f>VLOOKUP(M4973,[1]ArchetypeScores!E:P,12,FALSE)</f>
        <v>0</v>
      </c>
      <c r="Q4973" s="2" t="str">
        <f>VLOOKUP(M4973,[1]ArchetypeScores!E:W,19,FALSE)</f>
        <v>Untargeted</v>
      </c>
      <c r="R4973" s="2">
        <f>VLOOKUP(M4973,[1]ArchetypeScores!E:I,5,FALSE)</f>
        <v>0</v>
      </c>
      <c r="S4973" s="2">
        <f>VLOOKUP(M4973,[1]ArchetypeScores!E:K,7,FALSE)</f>
        <v>0</v>
      </c>
      <c r="T4973" s="2" t="str">
        <f t="shared" si="79"/>
        <v>Not A&amp;R positive</v>
      </c>
    </row>
    <row r="4974" spans="1:20" x14ac:dyDescent="0.3">
      <c r="A4974" s="2" t="s">
        <v>13077</v>
      </c>
      <c r="B4974" s="3" t="s">
        <v>13226</v>
      </c>
      <c r="C4974" s="3" t="s">
        <v>13227</v>
      </c>
      <c r="D4974" s="4">
        <v>0.112</v>
      </c>
      <c r="E4974" s="5" t="s">
        <v>13080</v>
      </c>
      <c r="F4974" s="4">
        <v>3.0540000000000001E-2</v>
      </c>
      <c r="G4974" s="6">
        <v>49383</v>
      </c>
      <c r="H4974" s="3" t="s">
        <v>13228</v>
      </c>
      <c r="I4974" s="3"/>
      <c r="J4974" s="3"/>
      <c r="K4974" s="5" t="s">
        <v>94</v>
      </c>
      <c r="L4974" s="5">
        <v>1</v>
      </c>
      <c r="M4974" s="5" t="s">
        <v>95</v>
      </c>
      <c r="N4974" s="5">
        <f>VLOOKUP(M4974,[1]ArchetypeScores!E:N,10,FALSE)</f>
        <v>1</v>
      </c>
      <c r="O4974" s="5">
        <f>VLOOKUP(M4974,[1]ArchetypeScores!E:O,11,FALSE)</f>
        <v>-1</v>
      </c>
      <c r="P4974" s="5">
        <f>VLOOKUP(M4974,[1]ArchetypeScores!E:P,12,FALSE)</f>
        <v>0</v>
      </c>
      <c r="Q4974" s="2" t="str">
        <f>VLOOKUP(M4974,[1]ArchetypeScores!E:W,19,FALSE)</f>
        <v>Consumer (including agriculture and tourism)</v>
      </c>
      <c r="R4974" s="2">
        <f>VLOOKUP(M4974,[1]ArchetypeScores!E:I,5,FALSE)</f>
        <v>0</v>
      </c>
      <c r="S4974" s="2">
        <f>VLOOKUP(M4974,[1]ArchetypeScores!E:K,7,FALSE)</f>
        <v>0</v>
      </c>
      <c r="T4974" s="2" t="str">
        <f t="shared" si="79"/>
        <v>Not A&amp;R positive</v>
      </c>
    </row>
    <row r="4975" spans="1:20" x14ac:dyDescent="0.3">
      <c r="A4975" s="2" t="s">
        <v>13077</v>
      </c>
      <c r="B4975" s="3" t="s">
        <v>13229</v>
      </c>
      <c r="C4975" s="3" t="s">
        <v>13230</v>
      </c>
      <c r="D4975" s="4">
        <v>1.2E-2</v>
      </c>
      <c r="E4975" s="5" t="s">
        <v>13080</v>
      </c>
      <c r="F4975" s="4">
        <v>3.2699999999999999E-3</v>
      </c>
      <c r="G4975" s="6">
        <v>49390</v>
      </c>
      <c r="H4975" s="3" t="s">
        <v>13231</v>
      </c>
      <c r="I4975" s="3"/>
      <c r="J4975" s="3"/>
      <c r="K4975" s="5" t="s">
        <v>38</v>
      </c>
      <c r="L4975" s="5">
        <v>13</v>
      </c>
      <c r="M4975" s="5" t="s">
        <v>39</v>
      </c>
      <c r="N4975" s="5">
        <f>VLOOKUP(M4975,[1]ArchetypeScores!E:N,10,FALSE)</f>
        <v>0</v>
      </c>
      <c r="O4975" s="5">
        <f>VLOOKUP(M4975,[1]ArchetypeScores!E:O,11,FALSE)</f>
        <v>-2</v>
      </c>
      <c r="P4975" s="5">
        <f>VLOOKUP(M4975,[1]ArchetypeScores!E:P,12,FALSE)</f>
        <v>0</v>
      </c>
      <c r="Q4975" s="2" t="str">
        <f>VLOOKUP(M4975,[1]ArchetypeScores!E:W,19,FALSE)</f>
        <v>Industrials - transportation</v>
      </c>
      <c r="R4975" s="2">
        <f>VLOOKUP(M4975,[1]ArchetypeScores!E:I,5,FALSE)</f>
        <v>0</v>
      </c>
      <c r="S4975" s="2">
        <f>VLOOKUP(M4975,[1]ArchetypeScores!E:K,7,FALSE)</f>
        <v>0</v>
      </c>
      <c r="T4975" s="2" t="str">
        <f t="shared" si="79"/>
        <v>Not A&amp;R positive</v>
      </c>
    </row>
    <row r="4976" spans="1:20" x14ac:dyDescent="0.3">
      <c r="A4976" s="2" t="s">
        <v>13077</v>
      </c>
      <c r="B4976" s="3" t="s">
        <v>13232</v>
      </c>
      <c r="C4976" s="3" t="s">
        <v>13233</v>
      </c>
      <c r="D4976" s="4">
        <v>4.5999999999999996</v>
      </c>
      <c r="E4976" s="5" t="s">
        <v>13080</v>
      </c>
      <c r="F4976" s="4">
        <v>1.2581</v>
      </c>
      <c r="G4976" s="6">
        <v>49379</v>
      </c>
      <c r="H4976" s="3" t="s">
        <v>13234</v>
      </c>
      <c r="I4976" s="3"/>
      <c r="J4976" s="3"/>
      <c r="K4976" s="5" t="s">
        <v>229</v>
      </c>
      <c r="L4976" s="5" t="s">
        <v>112</v>
      </c>
      <c r="M4976" s="5" t="s">
        <v>1282</v>
      </c>
      <c r="N4976" s="5">
        <f>VLOOKUP(M4976,[1]ArchetypeScores!E:N,10,FALSE)</f>
        <v>1</v>
      </c>
      <c r="O4976" s="5">
        <f>VLOOKUP(M4976,[1]ArchetypeScores!E:O,11,FALSE)</f>
        <v>-2</v>
      </c>
      <c r="P4976" s="5">
        <f>VLOOKUP(M4976,[1]ArchetypeScores!E:P,12,FALSE)</f>
        <v>-1</v>
      </c>
      <c r="Q4976" s="2" t="str">
        <f>VLOOKUP(M4976,[1]ArchetypeScores!E:W,19,FALSE)</f>
        <v>Industrials - transportation</v>
      </c>
      <c r="R4976" s="2">
        <f>VLOOKUP(M4976,[1]ArchetypeScores!E:I,5,FALSE)</f>
        <v>0</v>
      </c>
      <c r="S4976" s="2">
        <f>VLOOKUP(M4976,[1]ArchetypeScores!E:K,7,FALSE)</f>
        <v>-1</v>
      </c>
      <c r="T4976" s="2" t="str">
        <f t="shared" si="79"/>
        <v>Not A&amp;R positive</v>
      </c>
    </row>
    <row r="4977" spans="1:20" x14ac:dyDescent="0.3">
      <c r="A4977" s="2" t="s">
        <v>13077</v>
      </c>
      <c r="B4977" s="3" t="s">
        <v>13235</v>
      </c>
      <c r="C4977" s="3" t="s">
        <v>13236</v>
      </c>
      <c r="D4977" s="4">
        <v>0.215</v>
      </c>
      <c r="E4977" s="5" t="s">
        <v>13080</v>
      </c>
      <c r="F4977" s="4">
        <v>5.8409999999999997E-2</v>
      </c>
      <c r="G4977" s="6">
        <v>49311</v>
      </c>
      <c r="H4977" s="3" t="s">
        <v>13237</v>
      </c>
      <c r="I4977" s="3"/>
      <c r="J4977" s="3"/>
      <c r="K4977" s="5" t="s">
        <v>25</v>
      </c>
      <c r="L4977" s="5">
        <v>15</v>
      </c>
      <c r="M4977" s="5" t="s">
        <v>26</v>
      </c>
      <c r="N4977" s="5">
        <f>VLOOKUP(M4977,[1]ArchetypeScores!E:N,10,FALSE)</f>
        <v>1</v>
      </c>
      <c r="O4977" s="5">
        <f>VLOOKUP(M4977,[1]ArchetypeScores!E:O,11,FALSE)</f>
        <v>-2</v>
      </c>
      <c r="P4977" s="5">
        <f>VLOOKUP(M4977,[1]ArchetypeScores!E:P,12,FALSE)</f>
        <v>0</v>
      </c>
      <c r="Q4977" s="2" t="str">
        <f>VLOOKUP(M4977,[1]ArchetypeScores!E:W,19,FALSE)</f>
        <v>Energy and water</v>
      </c>
      <c r="R4977" s="2">
        <f>VLOOKUP(M4977,[1]ArchetypeScores!E:I,5,FALSE)</f>
        <v>0</v>
      </c>
      <c r="S4977" s="2">
        <f>VLOOKUP(M4977,[1]ArchetypeScores!E:K,7,FALSE)</f>
        <v>0</v>
      </c>
      <c r="T4977" s="2" t="str">
        <f t="shared" si="79"/>
        <v>Not A&amp;R positive</v>
      </c>
    </row>
    <row r="4978" spans="1:20" x14ac:dyDescent="0.3">
      <c r="A4978" s="2" t="s">
        <v>13077</v>
      </c>
      <c r="B4978" s="3" t="s">
        <v>13238</v>
      </c>
      <c r="C4978" s="3" t="s">
        <v>13239</v>
      </c>
      <c r="D4978" s="4">
        <v>7.0000000000000007E-2</v>
      </c>
      <c r="E4978" s="5" t="s">
        <v>13080</v>
      </c>
      <c r="F4978" s="4">
        <v>1.9199999999999998E-2</v>
      </c>
      <c r="G4978" s="6">
        <v>49395</v>
      </c>
      <c r="H4978" s="3" t="s">
        <v>13240</v>
      </c>
      <c r="I4978" s="3"/>
      <c r="J4978" s="3"/>
      <c r="K4978" s="5" t="s">
        <v>57</v>
      </c>
      <c r="L4978" s="5">
        <v>25</v>
      </c>
      <c r="M4978" s="5" t="s">
        <v>241</v>
      </c>
      <c r="N4978" s="5">
        <f>VLOOKUP(M4978,[1]ArchetypeScores!E:N,10,FALSE)</f>
        <v>0</v>
      </c>
      <c r="O4978" s="5">
        <f>VLOOKUP(M4978,[1]ArchetypeScores!E:O,11,FALSE)</f>
        <v>-1</v>
      </c>
      <c r="P4978" s="5">
        <f>VLOOKUP(M4978,[1]ArchetypeScores!E:P,12,FALSE)</f>
        <v>0</v>
      </c>
      <c r="Q4978" s="2" t="str">
        <f>VLOOKUP(M4978,[1]ArchetypeScores!E:W,19,FALSE)</f>
        <v>Other sector</v>
      </c>
      <c r="R4978" s="2">
        <f>VLOOKUP(M4978,[1]ArchetypeScores!E:I,5,FALSE)</f>
        <v>0</v>
      </c>
      <c r="S4978" s="2">
        <f>VLOOKUP(M4978,[1]ArchetypeScores!E:K,7,FALSE)</f>
        <v>0</v>
      </c>
      <c r="T4978" s="2" t="str">
        <f t="shared" si="79"/>
        <v>Not A&amp;R positive</v>
      </c>
    </row>
    <row r="4979" spans="1:20" x14ac:dyDescent="0.3">
      <c r="A4979" s="2" t="s">
        <v>13077</v>
      </c>
      <c r="B4979" s="3" t="s">
        <v>13238</v>
      </c>
      <c r="C4979" s="3" t="s">
        <v>13241</v>
      </c>
      <c r="D4979" s="4">
        <v>0.371</v>
      </c>
      <c r="E4979" s="5" t="s">
        <v>13080</v>
      </c>
      <c r="F4979" s="4">
        <v>9.9949999999999997E-2</v>
      </c>
      <c r="G4979" s="6">
        <v>49400</v>
      </c>
      <c r="H4979" s="3" t="s">
        <v>13242</v>
      </c>
      <c r="I4979" s="3"/>
      <c r="J4979" s="3"/>
      <c r="K4979" s="5" t="s">
        <v>57</v>
      </c>
      <c r="L4979" s="5">
        <v>21</v>
      </c>
      <c r="M4979" s="5" t="s">
        <v>1360</v>
      </c>
      <c r="N4979" s="5">
        <f>VLOOKUP(M4979,[1]ArchetypeScores!E:N,10,FALSE)</f>
        <v>0</v>
      </c>
      <c r="O4979" s="5">
        <f>VLOOKUP(M4979,[1]ArchetypeScores!E:O,11,FALSE)</f>
        <v>-1</v>
      </c>
      <c r="P4979" s="5">
        <f>VLOOKUP(M4979,[1]ArchetypeScores!E:P,12,FALSE)</f>
        <v>0</v>
      </c>
      <c r="Q4979" s="2" t="str">
        <f>VLOOKUP(M4979,[1]ArchetypeScores!E:W,19,FALSE)</f>
        <v>Consumer (including agriculture and tourism)</v>
      </c>
      <c r="R4979" s="2">
        <f>VLOOKUP(M4979,[1]ArchetypeScores!E:I,5,FALSE)</f>
        <v>0</v>
      </c>
      <c r="S4979" s="2">
        <f>VLOOKUP(M4979,[1]ArchetypeScores!E:K,7,FALSE)</f>
        <v>0</v>
      </c>
      <c r="T4979" s="2" t="str">
        <f t="shared" si="79"/>
        <v>Not A&amp;R positive</v>
      </c>
    </row>
    <row r="4980" spans="1:20" x14ac:dyDescent="0.3">
      <c r="A4980" s="2" t="s">
        <v>13077</v>
      </c>
      <c r="B4980" s="3" t="s">
        <v>13243</v>
      </c>
      <c r="C4980" s="3" t="s">
        <v>13244</v>
      </c>
      <c r="D4980" s="4">
        <v>0.154</v>
      </c>
      <c r="E4980" s="5" t="s">
        <v>13080</v>
      </c>
      <c r="F4980" s="4">
        <v>4.1840000000000002E-2</v>
      </c>
      <c r="G4980" s="6">
        <v>49366</v>
      </c>
      <c r="H4980" s="3" t="s">
        <v>13245</v>
      </c>
      <c r="I4980" s="3"/>
      <c r="J4980" s="3"/>
      <c r="K4980" s="5" t="s">
        <v>61</v>
      </c>
      <c r="L4980" s="5">
        <v>1</v>
      </c>
      <c r="M4980" s="5" t="s">
        <v>130</v>
      </c>
      <c r="N4980" s="5">
        <f>VLOOKUP(M4980,[1]ArchetypeScores!E:N,10,FALSE)</f>
        <v>0</v>
      </c>
      <c r="O4980" s="5">
        <f>VLOOKUP(M4980,[1]ArchetypeScores!E:O,11,FALSE)</f>
        <v>-1</v>
      </c>
      <c r="P4980" s="5">
        <f>VLOOKUP(M4980,[1]ArchetypeScores!E:P,12,FALSE)</f>
        <v>0</v>
      </c>
      <c r="Q4980" s="2" t="str">
        <f>VLOOKUP(M4980,[1]ArchetypeScores!E:W,19,FALSE)</f>
        <v>Health care</v>
      </c>
      <c r="R4980" s="2">
        <f>VLOOKUP(M4980,[1]ArchetypeScores!E:I,5,FALSE)</f>
        <v>0</v>
      </c>
      <c r="S4980" s="2">
        <f>VLOOKUP(M4980,[1]ArchetypeScores!E:K,7,FALSE)</f>
        <v>0</v>
      </c>
      <c r="T4980" s="2" t="str">
        <f t="shared" si="79"/>
        <v>Not A&amp;R positive</v>
      </c>
    </row>
    <row r="4981" spans="1:20" x14ac:dyDescent="0.3">
      <c r="A4981" s="2" t="s">
        <v>13077</v>
      </c>
      <c r="B4981" s="3" t="s">
        <v>13243</v>
      </c>
      <c r="C4981" s="3" t="s">
        <v>13246</v>
      </c>
      <c r="D4981" s="4"/>
      <c r="E4981" s="5" t="s">
        <v>13080</v>
      </c>
      <c r="F4981" s="4">
        <v>0</v>
      </c>
      <c r="G4981" s="6">
        <v>49412</v>
      </c>
      <c r="H4981" s="3" t="s">
        <v>13247</v>
      </c>
      <c r="I4981" s="3" t="s">
        <v>13248</v>
      </c>
      <c r="J4981" s="3"/>
      <c r="K4981" s="5" t="s">
        <v>61</v>
      </c>
      <c r="L4981" s="5">
        <v>1</v>
      </c>
      <c r="M4981" s="5" t="s">
        <v>130</v>
      </c>
      <c r="N4981" s="5">
        <f>VLOOKUP(M4981,[1]ArchetypeScores!E:N,10,FALSE)</f>
        <v>0</v>
      </c>
      <c r="O4981" s="5">
        <f>VLOOKUP(M4981,[1]ArchetypeScores!E:O,11,FALSE)</f>
        <v>-1</v>
      </c>
      <c r="P4981" s="5">
        <f>VLOOKUP(M4981,[1]ArchetypeScores!E:P,12,FALSE)</f>
        <v>0</v>
      </c>
      <c r="Q4981" s="2" t="str">
        <f>VLOOKUP(M4981,[1]ArchetypeScores!E:W,19,FALSE)</f>
        <v>Health care</v>
      </c>
      <c r="R4981" s="2">
        <f>VLOOKUP(M4981,[1]ArchetypeScores!E:I,5,FALSE)</f>
        <v>0</v>
      </c>
      <c r="S4981" s="2">
        <f>VLOOKUP(M4981,[1]ArchetypeScores!E:K,7,FALSE)</f>
        <v>0</v>
      </c>
      <c r="T4981" s="2" t="str">
        <f t="shared" si="79"/>
        <v>Not A&amp;R positive</v>
      </c>
    </row>
    <row r="4982" spans="1:20" x14ac:dyDescent="0.3">
      <c r="A4982" s="2" t="s">
        <v>13077</v>
      </c>
      <c r="B4982" s="3" t="s">
        <v>13249</v>
      </c>
      <c r="C4982" s="3" t="s">
        <v>13250</v>
      </c>
      <c r="D4982" s="4">
        <v>22.945</v>
      </c>
      <c r="E4982" s="5" t="s">
        <v>13080</v>
      </c>
      <c r="F4982" s="4">
        <v>5.6860900000000001</v>
      </c>
      <c r="G4982" s="6">
        <v>49267</v>
      </c>
      <c r="H4982" s="3" t="s">
        <v>13094</v>
      </c>
      <c r="I4982" s="3" t="s">
        <v>5269</v>
      </c>
      <c r="J4982" s="3"/>
      <c r="K4982" s="5" t="s">
        <v>61</v>
      </c>
      <c r="L4982" s="5" t="s">
        <v>112</v>
      </c>
      <c r="M4982" s="5" t="s">
        <v>948</v>
      </c>
      <c r="N4982" s="5">
        <f>VLOOKUP(M4982,[1]ArchetypeScores!E:N,10,FALSE)</f>
        <v>0</v>
      </c>
      <c r="O4982" s="5">
        <f>VLOOKUP(M4982,[1]ArchetypeScores!E:O,11,FALSE)</f>
        <v>-1</v>
      </c>
      <c r="P4982" s="5">
        <f>VLOOKUP(M4982,[1]ArchetypeScores!E:P,12,FALSE)</f>
        <v>0</v>
      </c>
      <c r="Q4982" s="2" t="str">
        <f>VLOOKUP(M4982,[1]ArchetypeScores!E:W,19,FALSE)</f>
        <v>Health care</v>
      </c>
      <c r="R4982" s="2">
        <f>VLOOKUP(M4982,[1]ArchetypeScores!E:I,5,FALSE)</f>
        <v>0</v>
      </c>
      <c r="S4982" s="2">
        <f>VLOOKUP(M4982,[1]ArchetypeScores!E:K,7,FALSE)</f>
        <v>0</v>
      </c>
      <c r="T4982" s="2" t="str">
        <f t="shared" si="79"/>
        <v>Not A&amp;R positive</v>
      </c>
    </row>
    <row r="4983" spans="1:20" x14ac:dyDescent="0.3">
      <c r="A4983" s="2" t="s">
        <v>13077</v>
      </c>
      <c r="B4983" s="3" t="s">
        <v>13251</v>
      </c>
      <c r="C4983" s="3" t="s">
        <v>13252</v>
      </c>
      <c r="D4983" s="4"/>
      <c r="E4983" s="5" t="s">
        <v>13080</v>
      </c>
      <c r="F4983" s="4">
        <v>0</v>
      </c>
      <c r="G4983" s="6">
        <v>49332</v>
      </c>
      <c r="H4983" s="3" t="s">
        <v>13253</v>
      </c>
      <c r="I4983" s="3"/>
      <c r="J4983" s="3"/>
      <c r="K4983" s="5" t="s">
        <v>61</v>
      </c>
      <c r="L4983" s="5">
        <v>1</v>
      </c>
      <c r="M4983" s="5" t="s">
        <v>130</v>
      </c>
      <c r="N4983" s="5">
        <f>VLOOKUP(M4983,[1]ArchetypeScores!E:N,10,FALSE)</f>
        <v>0</v>
      </c>
      <c r="O4983" s="5">
        <f>VLOOKUP(M4983,[1]ArchetypeScores!E:O,11,FALSE)</f>
        <v>-1</v>
      </c>
      <c r="P4983" s="5">
        <f>VLOOKUP(M4983,[1]ArchetypeScores!E:P,12,FALSE)</f>
        <v>0</v>
      </c>
      <c r="Q4983" s="2" t="str">
        <f>VLOOKUP(M4983,[1]ArchetypeScores!E:W,19,FALSE)</f>
        <v>Health care</v>
      </c>
      <c r="R4983" s="2">
        <f>VLOOKUP(M4983,[1]ArchetypeScores!E:I,5,FALSE)</f>
        <v>0</v>
      </c>
      <c r="S4983" s="2">
        <f>VLOOKUP(M4983,[1]ArchetypeScores!E:K,7,FALSE)</f>
        <v>0</v>
      </c>
      <c r="T4983" s="2" t="str">
        <f t="shared" si="79"/>
        <v>Not A&amp;R positive</v>
      </c>
    </row>
    <row r="4984" spans="1:20" x14ac:dyDescent="0.3">
      <c r="A4984" s="2" t="s">
        <v>13077</v>
      </c>
      <c r="B4984" s="3" t="s">
        <v>13254</v>
      </c>
      <c r="C4984" s="3" t="s">
        <v>13255</v>
      </c>
      <c r="D4984" s="4">
        <v>1E-3</v>
      </c>
      <c r="E4984" s="5" t="s">
        <v>13080</v>
      </c>
      <c r="F4984" s="4">
        <v>2.7E-4</v>
      </c>
      <c r="G4984" s="6">
        <v>49368</v>
      </c>
      <c r="H4984" s="3" t="s">
        <v>13256</v>
      </c>
      <c r="I4984" s="3"/>
      <c r="J4984" s="3"/>
      <c r="K4984" s="5" t="s">
        <v>61</v>
      </c>
      <c r="L4984" s="5">
        <v>1</v>
      </c>
      <c r="M4984" s="5" t="s">
        <v>130</v>
      </c>
      <c r="N4984" s="5">
        <f>VLOOKUP(M4984,[1]ArchetypeScores!E:N,10,FALSE)</f>
        <v>0</v>
      </c>
      <c r="O4984" s="5">
        <f>VLOOKUP(M4984,[1]ArchetypeScores!E:O,11,FALSE)</f>
        <v>-1</v>
      </c>
      <c r="P4984" s="5">
        <f>VLOOKUP(M4984,[1]ArchetypeScores!E:P,12,FALSE)</f>
        <v>0</v>
      </c>
      <c r="Q4984" s="2" t="str">
        <f>VLOOKUP(M4984,[1]ArchetypeScores!E:W,19,FALSE)</f>
        <v>Health care</v>
      </c>
      <c r="R4984" s="2">
        <f>VLOOKUP(M4984,[1]ArchetypeScores!E:I,5,FALSE)</f>
        <v>0</v>
      </c>
      <c r="S4984" s="2">
        <f>VLOOKUP(M4984,[1]ArchetypeScores!E:K,7,FALSE)</f>
        <v>0</v>
      </c>
      <c r="T4984" s="2" t="str">
        <f t="shared" si="79"/>
        <v>Not A&amp;R positive</v>
      </c>
    </row>
    <row r="4985" spans="1:20" x14ac:dyDescent="0.3">
      <c r="A4985" s="2" t="s">
        <v>13077</v>
      </c>
      <c r="B4985" s="3" t="s">
        <v>13257</v>
      </c>
      <c r="C4985" s="3" t="s">
        <v>13258</v>
      </c>
      <c r="D4985" s="4"/>
      <c r="E4985" s="5" t="s">
        <v>13080</v>
      </c>
      <c r="F4985" s="4">
        <v>0</v>
      </c>
      <c r="G4985" s="6">
        <v>49408</v>
      </c>
      <c r="H4985" s="3" t="s">
        <v>13259</v>
      </c>
      <c r="I4985" s="3"/>
      <c r="J4985" s="3"/>
      <c r="K4985" s="5" t="s">
        <v>175</v>
      </c>
      <c r="L4985" s="5">
        <v>4</v>
      </c>
      <c r="M4985" s="5" t="s">
        <v>219</v>
      </c>
      <c r="N4985" s="5">
        <f>VLOOKUP(M4985,[1]ArchetypeScores!E:N,10,FALSE)</f>
        <v>1</v>
      </c>
      <c r="O4985" s="5">
        <f>VLOOKUP(M4985,[1]ArchetypeScores!E:O,11,FALSE)</f>
        <v>0</v>
      </c>
      <c r="P4985" s="5">
        <f>VLOOKUP(M4985,[1]ArchetypeScores!E:P,12,FALSE)</f>
        <v>0</v>
      </c>
      <c r="Q4985" s="2" t="str">
        <f>VLOOKUP(M4985,[1]ArchetypeScores!E:W,19,FALSE)</f>
        <v>Other sector</v>
      </c>
      <c r="R4985" s="2">
        <f>VLOOKUP(M4985,[1]ArchetypeScores!E:I,5,FALSE)</f>
        <v>0</v>
      </c>
      <c r="S4985" s="2">
        <f>VLOOKUP(M4985,[1]ArchetypeScores!E:K,7,FALSE)</f>
        <v>0</v>
      </c>
      <c r="T4985" s="2" t="str">
        <f t="shared" si="79"/>
        <v>Not A&amp;R positive</v>
      </c>
    </row>
    <row r="4986" spans="1:20" x14ac:dyDescent="0.3">
      <c r="A4986" s="2" t="s">
        <v>13077</v>
      </c>
      <c r="B4986" s="3" t="s">
        <v>13260</v>
      </c>
      <c r="C4986" s="3" t="s">
        <v>13261</v>
      </c>
      <c r="D4986" s="4">
        <v>0.38</v>
      </c>
      <c r="E4986" s="5" t="s">
        <v>13080</v>
      </c>
      <c r="F4986" s="4">
        <v>0.10284</v>
      </c>
      <c r="G4986" s="6">
        <v>49374</v>
      </c>
      <c r="H4986" s="3" t="s">
        <v>13262</v>
      </c>
      <c r="I4986" s="3"/>
      <c r="J4986" s="3"/>
      <c r="K4986" s="5" t="s">
        <v>175</v>
      </c>
      <c r="L4986" s="5">
        <v>1</v>
      </c>
      <c r="M4986" s="5" t="s">
        <v>176</v>
      </c>
      <c r="N4986" s="5">
        <f>VLOOKUP(M4986,[1]ArchetypeScores!E:N,10,FALSE)</f>
        <v>1</v>
      </c>
      <c r="O4986" s="5">
        <f>VLOOKUP(M4986,[1]ArchetypeScores!E:O,11,FALSE)</f>
        <v>-2</v>
      </c>
      <c r="P4986" s="5">
        <f>VLOOKUP(M4986,[1]ArchetypeScores!E:P,12,FALSE)</f>
        <v>0</v>
      </c>
      <c r="Q4986" s="2" t="str">
        <f>VLOOKUP(M4986,[1]ArchetypeScores!E:W,19,FALSE)</f>
        <v>Other sector</v>
      </c>
      <c r="R4986" s="2">
        <f>VLOOKUP(M4986,[1]ArchetypeScores!E:I,5,FALSE)</f>
        <v>0</v>
      </c>
      <c r="S4986" s="2">
        <f>VLOOKUP(M4986,[1]ArchetypeScores!E:K,7,FALSE)</f>
        <v>1</v>
      </c>
      <c r="T4986" s="2" t="str">
        <f t="shared" si="79"/>
        <v>Indirect only</v>
      </c>
    </row>
    <row r="4987" spans="1:20" x14ac:dyDescent="0.3">
      <c r="A4987" s="2" t="s">
        <v>13077</v>
      </c>
      <c r="B4987" s="3" t="s">
        <v>13263</v>
      </c>
      <c r="C4987" s="3" t="s">
        <v>13264</v>
      </c>
      <c r="D4987" s="4">
        <v>0.47099999999999997</v>
      </c>
      <c r="E4987" s="5" t="s">
        <v>13080</v>
      </c>
      <c r="F4987" s="4">
        <v>0.12809999999999999</v>
      </c>
      <c r="G4987" s="6">
        <v>49355</v>
      </c>
      <c r="H4987" s="3" t="s">
        <v>13099</v>
      </c>
      <c r="I4987" s="3"/>
      <c r="J4987" s="3"/>
      <c r="K4987" s="5" t="s">
        <v>229</v>
      </c>
      <c r="L4987" s="5">
        <v>1</v>
      </c>
      <c r="M4987" s="5" t="s">
        <v>528</v>
      </c>
      <c r="N4987" s="5">
        <f>VLOOKUP(M4987,[1]ArchetypeScores!E:N,10,FALSE)</f>
        <v>1</v>
      </c>
      <c r="O4987" s="5">
        <f>VLOOKUP(M4987,[1]ArchetypeScores!E:O,11,FALSE)</f>
        <v>-2</v>
      </c>
      <c r="P4987" s="5">
        <f>VLOOKUP(M4987,[1]ArchetypeScores!E:P,12,FALSE)</f>
        <v>0</v>
      </c>
      <c r="Q4987" s="2" t="str">
        <f>VLOOKUP(M4987,[1]ArchetypeScores!E:W,19,FALSE)</f>
        <v>Industrials - transportation</v>
      </c>
      <c r="R4987" s="2">
        <f>VLOOKUP(M4987,[1]ArchetypeScores!E:I,5,FALSE)</f>
        <v>0</v>
      </c>
      <c r="S4987" s="2">
        <f>VLOOKUP(M4987,[1]ArchetypeScores!E:K,7,FALSE)</f>
        <v>-1</v>
      </c>
      <c r="T4987" s="2" t="str">
        <f t="shared" si="79"/>
        <v>Not A&amp;R positive</v>
      </c>
    </row>
    <row r="4988" spans="1:20" x14ac:dyDescent="0.3">
      <c r="A4988" s="2" t="s">
        <v>13077</v>
      </c>
      <c r="B4988" s="8" t="s">
        <v>13265</v>
      </c>
      <c r="C4988" s="3" t="s">
        <v>13266</v>
      </c>
      <c r="D4988" s="4">
        <v>1.8420000000000001</v>
      </c>
      <c r="E4988" s="5" t="s">
        <v>13080</v>
      </c>
      <c r="F4988" s="4">
        <v>0.45646999999999999</v>
      </c>
      <c r="G4988" s="6">
        <v>49275</v>
      </c>
      <c r="H4988" s="3" t="s">
        <v>13267</v>
      </c>
      <c r="I4988" s="3" t="s">
        <v>5269</v>
      </c>
      <c r="J4988" s="3"/>
      <c r="K4988" s="5" t="s">
        <v>25</v>
      </c>
      <c r="L4988" s="5">
        <v>15</v>
      </c>
      <c r="M4988" s="5" t="s">
        <v>26</v>
      </c>
      <c r="N4988" s="5">
        <f>VLOOKUP(M4988,[1]ArchetypeScores!E:N,10,FALSE)</f>
        <v>1</v>
      </c>
      <c r="O4988" s="5">
        <f>VLOOKUP(M4988,[1]ArchetypeScores!E:O,11,FALSE)</f>
        <v>-2</v>
      </c>
      <c r="P4988" s="5">
        <f>VLOOKUP(M4988,[1]ArchetypeScores!E:P,12,FALSE)</f>
        <v>0</v>
      </c>
      <c r="Q4988" s="2" t="str">
        <f>VLOOKUP(M4988,[1]ArchetypeScores!E:W,19,FALSE)</f>
        <v>Energy and water</v>
      </c>
      <c r="R4988" s="2">
        <f>VLOOKUP(M4988,[1]ArchetypeScores!E:I,5,FALSE)</f>
        <v>0</v>
      </c>
      <c r="S4988" s="2">
        <f>VLOOKUP(M4988,[1]ArchetypeScores!E:K,7,FALSE)</f>
        <v>0</v>
      </c>
      <c r="T4988" s="2" t="str">
        <f t="shared" si="79"/>
        <v>Not A&amp;R positive</v>
      </c>
    </row>
    <row r="4989" spans="1:20" x14ac:dyDescent="0.3">
      <c r="A4989" s="2" t="s">
        <v>13077</v>
      </c>
      <c r="B4989" s="3" t="s">
        <v>13268</v>
      </c>
      <c r="C4989" s="3" t="s">
        <v>13269</v>
      </c>
      <c r="D4989" s="4">
        <v>0.20200000000000001</v>
      </c>
      <c r="E4989" s="5" t="s">
        <v>13080</v>
      </c>
      <c r="F4989" s="4">
        <v>5.4030000000000002E-2</v>
      </c>
      <c r="G4989" s="6">
        <v>49315</v>
      </c>
      <c r="H4989" s="3" t="s">
        <v>13270</v>
      </c>
      <c r="I4989" s="3"/>
      <c r="J4989" s="3"/>
      <c r="K4989" s="5" t="s">
        <v>291</v>
      </c>
      <c r="L4989" s="5">
        <v>4</v>
      </c>
      <c r="M4989" s="5" t="s">
        <v>292</v>
      </c>
      <c r="N4989" s="5">
        <f>VLOOKUP(M4989,[1]ArchetypeScores!E:N,10,FALSE)</f>
        <v>1</v>
      </c>
      <c r="O4989" s="5">
        <f>VLOOKUP(M4989,[1]ArchetypeScores!E:O,11,FALSE)</f>
        <v>0</v>
      </c>
      <c r="P4989" s="5">
        <f>VLOOKUP(M4989,[1]ArchetypeScores!E:P,12,FALSE)</f>
        <v>0</v>
      </c>
      <c r="Q4989" s="2" t="str">
        <f>VLOOKUP(M4989,[1]ArchetypeScores!E:W,19,FALSE)</f>
        <v>Education and training</v>
      </c>
      <c r="R4989" s="2">
        <f>VLOOKUP(M4989,[1]ArchetypeScores!E:I,5,FALSE)</f>
        <v>0</v>
      </c>
      <c r="S4989" s="2">
        <f>VLOOKUP(M4989,[1]ArchetypeScores!E:K,7,FALSE)</f>
        <v>0</v>
      </c>
      <c r="T4989" s="2" t="str">
        <f t="shared" si="79"/>
        <v>Not A&amp;R positive</v>
      </c>
    </row>
    <row r="4990" spans="1:20" x14ac:dyDescent="0.3">
      <c r="A4990" s="2" t="s">
        <v>13077</v>
      </c>
      <c r="B4990" s="3" t="s">
        <v>13271</v>
      </c>
      <c r="C4990" s="3" t="s">
        <v>13272</v>
      </c>
      <c r="D4990" s="4">
        <v>1.2E-2</v>
      </c>
      <c r="E4990" s="5" t="s">
        <v>13080</v>
      </c>
      <c r="F4990" s="4">
        <v>3.1900000000000001E-3</v>
      </c>
      <c r="G4990" s="6">
        <v>49308</v>
      </c>
      <c r="H4990" s="3" t="s">
        <v>13273</v>
      </c>
      <c r="I4990" s="3"/>
      <c r="J4990" s="3"/>
      <c r="K4990" s="5" t="s">
        <v>229</v>
      </c>
      <c r="L4990" s="5">
        <v>1</v>
      </c>
      <c r="M4990" s="5" t="s">
        <v>528</v>
      </c>
      <c r="N4990" s="5">
        <f>VLOOKUP(M4990,[1]ArchetypeScores!E:N,10,FALSE)</f>
        <v>1</v>
      </c>
      <c r="O4990" s="5">
        <f>VLOOKUP(M4990,[1]ArchetypeScores!E:O,11,FALSE)</f>
        <v>-2</v>
      </c>
      <c r="P4990" s="5">
        <f>VLOOKUP(M4990,[1]ArchetypeScores!E:P,12,FALSE)</f>
        <v>0</v>
      </c>
      <c r="Q4990" s="2" t="str">
        <f>VLOOKUP(M4990,[1]ArchetypeScores!E:W,19,FALSE)</f>
        <v>Industrials - transportation</v>
      </c>
      <c r="R4990" s="2">
        <f>VLOOKUP(M4990,[1]ArchetypeScores!E:I,5,FALSE)</f>
        <v>0</v>
      </c>
      <c r="S4990" s="2">
        <f>VLOOKUP(M4990,[1]ArchetypeScores!E:K,7,FALSE)</f>
        <v>-1</v>
      </c>
      <c r="T4990" s="2" t="str">
        <f t="shared" si="79"/>
        <v>Not A&amp;R positive</v>
      </c>
    </row>
    <row r="4991" spans="1:20" x14ac:dyDescent="0.3">
      <c r="A4991" s="2" t="s">
        <v>13077</v>
      </c>
      <c r="B4991" s="3" t="s">
        <v>525</v>
      </c>
      <c r="C4991" s="3" t="s">
        <v>13274</v>
      </c>
      <c r="D4991" s="4">
        <v>0.46600000000000003</v>
      </c>
      <c r="E4991" s="5" t="s">
        <v>13080</v>
      </c>
      <c r="F4991" s="4">
        <v>0.12612000000000001</v>
      </c>
      <c r="G4991" s="6">
        <v>49377</v>
      </c>
      <c r="H4991" s="3" t="s">
        <v>13275</v>
      </c>
      <c r="I4991" s="3"/>
      <c r="J4991" s="3"/>
      <c r="K4991" s="5" t="s">
        <v>196</v>
      </c>
      <c r="L4991" s="5" t="s">
        <v>112</v>
      </c>
      <c r="M4991" s="5" t="s">
        <v>621</v>
      </c>
      <c r="N4991" s="5">
        <f>VLOOKUP(M4991,[1]ArchetypeScores!E:N,10,FALSE)</f>
        <v>1</v>
      </c>
      <c r="O4991" s="5">
        <f>VLOOKUP(M4991,[1]ArchetypeScores!E:O,11,FALSE)</f>
        <v>-2</v>
      </c>
      <c r="P4991" s="5">
        <f>VLOOKUP(M4991,[1]ArchetypeScores!E:P,12,FALSE)</f>
        <v>0</v>
      </c>
      <c r="Q4991" s="2" t="str">
        <f>VLOOKUP(M4991,[1]ArchetypeScores!E:W,19,FALSE)</f>
        <v>Other sector</v>
      </c>
      <c r="R4991" s="2">
        <f>VLOOKUP(M4991,[1]ArchetypeScores!E:I,5,FALSE)</f>
        <v>0</v>
      </c>
      <c r="S4991" s="2">
        <f>VLOOKUP(M4991,[1]ArchetypeScores!E:K,7,FALSE)</f>
        <v>-1</v>
      </c>
      <c r="T4991" s="2" t="str">
        <f t="shared" si="79"/>
        <v>Not A&amp;R positive</v>
      </c>
    </row>
    <row r="4992" spans="1:20" x14ac:dyDescent="0.3">
      <c r="A4992" s="2" t="s">
        <v>13077</v>
      </c>
      <c r="B4992" s="3" t="s">
        <v>13276</v>
      </c>
      <c r="C4992" s="3" t="s">
        <v>13277</v>
      </c>
      <c r="D4992" s="4">
        <v>0.18</v>
      </c>
      <c r="E4992" s="5" t="s">
        <v>13080</v>
      </c>
      <c r="F4992" s="4">
        <v>4.861E-2</v>
      </c>
      <c r="G4992" s="6">
        <v>49335</v>
      </c>
      <c r="H4992" s="3" t="s">
        <v>13278</v>
      </c>
      <c r="I4992" s="3"/>
      <c r="J4992" s="3"/>
      <c r="K4992" s="5" t="s">
        <v>175</v>
      </c>
      <c r="L4992" s="5">
        <v>1</v>
      </c>
      <c r="M4992" s="5" t="s">
        <v>176</v>
      </c>
      <c r="N4992" s="5">
        <f>VLOOKUP(M4992,[1]ArchetypeScores!E:N,10,FALSE)</f>
        <v>1</v>
      </c>
      <c r="O4992" s="5">
        <f>VLOOKUP(M4992,[1]ArchetypeScores!E:O,11,FALSE)</f>
        <v>-2</v>
      </c>
      <c r="P4992" s="5">
        <f>VLOOKUP(M4992,[1]ArchetypeScores!E:P,12,FALSE)</f>
        <v>0</v>
      </c>
      <c r="Q4992" s="2" t="str">
        <f>VLOOKUP(M4992,[1]ArchetypeScores!E:W,19,FALSE)</f>
        <v>Other sector</v>
      </c>
      <c r="R4992" s="2">
        <f>VLOOKUP(M4992,[1]ArchetypeScores!E:I,5,FALSE)</f>
        <v>0</v>
      </c>
      <c r="S4992" s="2">
        <f>VLOOKUP(M4992,[1]ArchetypeScores!E:K,7,FALSE)</f>
        <v>1</v>
      </c>
      <c r="T4992" s="2" t="str">
        <f t="shared" si="79"/>
        <v>Indirect only</v>
      </c>
    </row>
    <row r="4993" spans="1:20" x14ac:dyDescent="0.3">
      <c r="A4993" s="2" t="s">
        <v>13077</v>
      </c>
      <c r="B4993" s="3" t="s">
        <v>13279</v>
      </c>
      <c r="C4993" s="3" t="s">
        <v>13280</v>
      </c>
      <c r="D4993" s="4">
        <v>6.6000000000000003E-2</v>
      </c>
      <c r="E4993" s="5" t="s">
        <v>13080</v>
      </c>
      <c r="F4993" s="4">
        <v>1.7809999999999999E-2</v>
      </c>
      <c r="G4993" s="6">
        <v>49341</v>
      </c>
      <c r="H4993" s="3" t="s">
        <v>13281</v>
      </c>
      <c r="I4993" s="3"/>
      <c r="J4993" s="3"/>
      <c r="K4993" s="5" t="s">
        <v>175</v>
      </c>
      <c r="L4993" s="5">
        <v>1</v>
      </c>
      <c r="M4993" s="5" t="s">
        <v>176</v>
      </c>
      <c r="N4993" s="5">
        <f>VLOOKUP(M4993,[1]ArchetypeScores!E:N,10,FALSE)</f>
        <v>1</v>
      </c>
      <c r="O4993" s="5">
        <f>VLOOKUP(M4993,[1]ArchetypeScores!E:O,11,FALSE)</f>
        <v>-2</v>
      </c>
      <c r="P4993" s="5">
        <f>VLOOKUP(M4993,[1]ArchetypeScores!E:P,12,FALSE)</f>
        <v>0</v>
      </c>
      <c r="Q4993" s="2" t="str">
        <f>VLOOKUP(M4993,[1]ArchetypeScores!E:W,19,FALSE)</f>
        <v>Other sector</v>
      </c>
      <c r="R4993" s="2">
        <f>VLOOKUP(M4993,[1]ArchetypeScores!E:I,5,FALSE)</f>
        <v>0</v>
      </c>
      <c r="S4993" s="2">
        <f>VLOOKUP(M4993,[1]ArchetypeScores!E:K,7,FALSE)</f>
        <v>1</v>
      </c>
      <c r="T4993" s="2" t="str">
        <f t="shared" si="79"/>
        <v>Indirect only</v>
      </c>
    </row>
    <row r="4994" spans="1:20" x14ac:dyDescent="0.3">
      <c r="A4994" s="2" t="s">
        <v>13077</v>
      </c>
      <c r="B4994" s="3" t="s">
        <v>13279</v>
      </c>
      <c r="C4994" s="3" t="s">
        <v>13282</v>
      </c>
      <c r="D4994" s="4">
        <v>1.5</v>
      </c>
      <c r="E4994" s="5" t="s">
        <v>13080</v>
      </c>
      <c r="F4994" s="4">
        <v>0.40788000000000002</v>
      </c>
      <c r="G4994" s="6">
        <v>49369</v>
      </c>
      <c r="H4994" s="3" t="s">
        <v>13283</v>
      </c>
      <c r="I4994" s="3"/>
      <c r="J4994" s="3"/>
      <c r="K4994" s="5" t="s">
        <v>175</v>
      </c>
      <c r="L4994" s="5">
        <v>1</v>
      </c>
      <c r="M4994" s="5" t="s">
        <v>176</v>
      </c>
      <c r="N4994" s="5">
        <f>VLOOKUP(M4994,[1]ArchetypeScores!E:N,10,FALSE)</f>
        <v>1</v>
      </c>
      <c r="O4994" s="5">
        <f>VLOOKUP(M4994,[1]ArchetypeScores!E:O,11,FALSE)</f>
        <v>-2</v>
      </c>
      <c r="P4994" s="5">
        <f>VLOOKUP(M4994,[1]ArchetypeScores!E:P,12,FALSE)</f>
        <v>0</v>
      </c>
      <c r="Q4994" s="2" t="str">
        <f>VLOOKUP(M4994,[1]ArchetypeScores!E:W,19,FALSE)</f>
        <v>Other sector</v>
      </c>
      <c r="R4994" s="2">
        <f>VLOOKUP(M4994,[1]ArchetypeScores!E:I,5,FALSE)</f>
        <v>0</v>
      </c>
      <c r="S4994" s="2">
        <f>VLOOKUP(M4994,[1]ArchetypeScores!E:K,7,FALSE)</f>
        <v>1</v>
      </c>
      <c r="T4994" s="2" t="str">
        <f t="shared" ref="T4994:T5057" si="80">IF(AND(R4994=1,S4994=1),"Both",IF(AND(R4994=1,S4994=0),"Direct only",IF(AND(R4994=0,S4994=1),"Indirect only","Not A&amp;R positive")))</f>
        <v>Indirect only</v>
      </c>
    </row>
    <row r="4995" spans="1:20" x14ac:dyDescent="0.3">
      <c r="A4995" s="2" t="s">
        <v>13077</v>
      </c>
      <c r="B4995" s="3" t="s">
        <v>13284</v>
      </c>
      <c r="C4995" s="3" t="s">
        <v>13285</v>
      </c>
      <c r="D4995" s="4">
        <v>2.1999999999999999E-2</v>
      </c>
      <c r="E4995" s="5" t="s">
        <v>13080</v>
      </c>
      <c r="F4995" s="4">
        <v>6.0099999999999997E-3</v>
      </c>
      <c r="G4995" s="6">
        <v>49381</v>
      </c>
      <c r="H4995" s="3" t="s">
        <v>13286</v>
      </c>
      <c r="I4995" s="3"/>
      <c r="J4995" s="3"/>
      <c r="K4995" s="5" t="s">
        <v>94</v>
      </c>
      <c r="L4995" s="5">
        <v>5</v>
      </c>
      <c r="M4995" s="5" t="s">
        <v>5630</v>
      </c>
      <c r="N4995" s="5">
        <f>VLOOKUP(M4995,[1]ArchetypeScores!E:N,10,FALSE)</f>
        <v>1</v>
      </c>
      <c r="O4995" s="5">
        <f>VLOOKUP(M4995,[1]ArchetypeScores!E:O,11,FALSE)</f>
        <v>-1</v>
      </c>
      <c r="P4995" s="5">
        <f>VLOOKUP(M4995,[1]ArchetypeScores!E:P,12,FALSE)</f>
        <v>0</v>
      </c>
      <c r="Q4995" s="2" t="str">
        <f>VLOOKUP(M4995,[1]ArchetypeScores!E:W,19,FALSE)</f>
        <v>Consumer (including agriculture and tourism)</v>
      </c>
      <c r="R4995" s="2">
        <f>VLOOKUP(M4995,[1]ArchetypeScores!E:I,5,FALSE)</f>
        <v>0</v>
      </c>
      <c r="S4995" s="2">
        <f>VLOOKUP(M4995,[1]ArchetypeScores!E:K,7,FALSE)</f>
        <v>0</v>
      </c>
      <c r="T4995" s="2" t="str">
        <f t="shared" si="80"/>
        <v>Not A&amp;R positive</v>
      </c>
    </row>
    <row r="4996" spans="1:20" x14ac:dyDescent="0.3">
      <c r="A4996" s="2" t="s">
        <v>13077</v>
      </c>
      <c r="B4996" s="3" t="s">
        <v>13287</v>
      </c>
      <c r="C4996" s="3" t="s">
        <v>13288</v>
      </c>
      <c r="D4996" s="4">
        <v>5.0000000000000001E-3</v>
      </c>
      <c r="E4996" s="5" t="s">
        <v>13080</v>
      </c>
      <c r="F4996" s="4">
        <v>1.23E-3</v>
      </c>
      <c r="G4996" s="6">
        <v>49399</v>
      </c>
      <c r="H4996" s="3" t="s">
        <v>13289</v>
      </c>
      <c r="I4996" s="3"/>
      <c r="J4996" s="3"/>
      <c r="K4996" s="5" t="s">
        <v>61</v>
      </c>
      <c r="L4996" s="5">
        <v>1</v>
      </c>
      <c r="M4996" s="5" t="s">
        <v>130</v>
      </c>
      <c r="N4996" s="5">
        <f>VLOOKUP(M4996,[1]ArchetypeScores!E:N,10,FALSE)</f>
        <v>0</v>
      </c>
      <c r="O4996" s="5">
        <f>VLOOKUP(M4996,[1]ArchetypeScores!E:O,11,FALSE)</f>
        <v>-1</v>
      </c>
      <c r="P4996" s="5">
        <f>VLOOKUP(M4996,[1]ArchetypeScores!E:P,12,FALSE)</f>
        <v>0</v>
      </c>
      <c r="Q4996" s="2" t="str">
        <f>VLOOKUP(M4996,[1]ArchetypeScores!E:W,19,FALSE)</f>
        <v>Health care</v>
      </c>
      <c r="R4996" s="2">
        <f>VLOOKUP(M4996,[1]ArchetypeScores!E:I,5,FALSE)</f>
        <v>0</v>
      </c>
      <c r="S4996" s="2">
        <f>VLOOKUP(M4996,[1]ArchetypeScores!E:K,7,FALSE)</f>
        <v>0</v>
      </c>
      <c r="T4996" s="2" t="str">
        <f t="shared" si="80"/>
        <v>Not A&amp;R positive</v>
      </c>
    </row>
    <row r="4997" spans="1:20" x14ac:dyDescent="0.3">
      <c r="A4997" s="2" t="s">
        <v>13077</v>
      </c>
      <c r="B4997" s="3" t="s">
        <v>13290</v>
      </c>
      <c r="C4997" s="3" t="s">
        <v>13291</v>
      </c>
      <c r="D4997" s="4">
        <v>1E-3</v>
      </c>
      <c r="E4997" s="5" t="s">
        <v>13080</v>
      </c>
      <c r="F4997" s="4">
        <v>2.7E-4</v>
      </c>
      <c r="G4997" s="6">
        <v>49382</v>
      </c>
      <c r="H4997" s="3" t="s">
        <v>13292</v>
      </c>
      <c r="I4997" s="3"/>
      <c r="J4997" s="3"/>
      <c r="K4997" s="5" t="s">
        <v>25</v>
      </c>
      <c r="L4997" s="5">
        <v>15</v>
      </c>
      <c r="M4997" s="5" t="s">
        <v>26</v>
      </c>
      <c r="N4997" s="5">
        <f>VLOOKUP(M4997,[1]ArchetypeScores!E:N,10,FALSE)</f>
        <v>1</v>
      </c>
      <c r="O4997" s="5">
        <f>VLOOKUP(M4997,[1]ArchetypeScores!E:O,11,FALSE)</f>
        <v>-2</v>
      </c>
      <c r="P4997" s="5">
        <f>VLOOKUP(M4997,[1]ArchetypeScores!E:P,12,FALSE)</f>
        <v>0</v>
      </c>
      <c r="Q4997" s="2" t="str">
        <f>VLOOKUP(M4997,[1]ArchetypeScores!E:W,19,FALSE)</f>
        <v>Energy and water</v>
      </c>
      <c r="R4997" s="2">
        <f>VLOOKUP(M4997,[1]ArchetypeScores!E:I,5,FALSE)</f>
        <v>0</v>
      </c>
      <c r="S4997" s="2">
        <f>VLOOKUP(M4997,[1]ArchetypeScores!E:K,7,FALSE)</f>
        <v>0</v>
      </c>
      <c r="T4997" s="2" t="str">
        <f t="shared" si="80"/>
        <v>Not A&amp;R positive</v>
      </c>
    </row>
    <row r="4998" spans="1:20" x14ac:dyDescent="0.3">
      <c r="A4998" s="2" t="s">
        <v>13077</v>
      </c>
      <c r="B4998" s="3" t="s">
        <v>13293</v>
      </c>
      <c r="C4998" s="3" t="s">
        <v>13294</v>
      </c>
      <c r="D4998" s="4">
        <v>0.7</v>
      </c>
      <c r="E4998" s="5" t="s">
        <v>13080</v>
      </c>
      <c r="F4998" s="4">
        <v>0.19728000000000001</v>
      </c>
      <c r="G4998" s="6">
        <v>49409</v>
      </c>
      <c r="H4998" s="3" t="s">
        <v>13295</v>
      </c>
      <c r="I4998" s="3"/>
      <c r="J4998" s="3"/>
      <c r="K4998" s="5" t="s">
        <v>291</v>
      </c>
      <c r="L4998" s="5">
        <v>4</v>
      </c>
      <c r="M4998" s="5" t="s">
        <v>292</v>
      </c>
      <c r="N4998" s="5">
        <f>VLOOKUP(M4998,[1]ArchetypeScores!E:N,10,FALSE)</f>
        <v>1</v>
      </c>
      <c r="O4998" s="5">
        <f>VLOOKUP(M4998,[1]ArchetypeScores!E:O,11,FALSE)</f>
        <v>0</v>
      </c>
      <c r="P4998" s="5">
        <f>VLOOKUP(M4998,[1]ArchetypeScores!E:P,12,FALSE)</f>
        <v>0</v>
      </c>
      <c r="Q4998" s="2" t="str">
        <f>VLOOKUP(M4998,[1]ArchetypeScores!E:W,19,FALSE)</f>
        <v>Education and training</v>
      </c>
      <c r="R4998" s="2">
        <f>VLOOKUP(M4998,[1]ArchetypeScores!E:I,5,FALSE)</f>
        <v>0</v>
      </c>
      <c r="S4998" s="2">
        <f>VLOOKUP(M4998,[1]ArchetypeScores!E:K,7,FALSE)</f>
        <v>0</v>
      </c>
      <c r="T4998" s="2" t="str">
        <f t="shared" si="80"/>
        <v>Not A&amp;R positive</v>
      </c>
    </row>
    <row r="4999" spans="1:20" x14ac:dyDescent="0.3">
      <c r="A4999" s="2" t="s">
        <v>13077</v>
      </c>
      <c r="B4999" s="3" t="s">
        <v>13296</v>
      </c>
      <c r="C4999" s="3" t="s">
        <v>13297</v>
      </c>
      <c r="D4999" s="4"/>
      <c r="E4999" s="5" t="s">
        <v>13080</v>
      </c>
      <c r="F4999" s="4">
        <v>0</v>
      </c>
      <c r="G4999" s="6">
        <v>49420</v>
      </c>
      <c r="H4999" s="3" t="s">
        <v>13298</v>
      </c>
      <c r="I4999" s="3"/>
      <c r="J4999" s="3"/>
      <c r="K4999" s="5" t="s">
        <v>57</v>
      </c>
      <c r="L4999" s="5">
        <v>29</v>
      </c>
      <c r="M4999" s="5" t="s">
        <v>58</v>
      </c>
      <c r="N4999" s="5">
        <f>VLOOKUP(M4999,[1]ArchetypeScores!E:N,10,FALSE)</f>
        <v>0</v>
      </c>
      <c r="O4999" s="5">
        <f>VLOOKUP(M4999,[1]ArchetypeScores!E:O,11,FALSE)</f>
        <v>-1</v>
      </c>
      <c r="P4999" s="5">
        <f>VLOOKUP(M4999,[1]ArchetypeScores!E:P,12,FALSE)</f>
        <v>0</v>
      </c>
      <c r="Q4999" s="2" t="str">
        <f>VLOOKUP(M4999,[1]ArchetypeScores!E:W,19,FALSE)</f>
        <v>Untargeted</v>
      </c>
      <c r="R4999" s="2">
        <f>VLOOKUP(M4999,[1]ArchetypeScores!E:I,5,FALSE)</f>
        <v>0</v>
      </c>
      <c r="S4999" s="2">
        <f>VLOOKUP(M4999,[1]ArchetypeScores!E:K,7,FALSE)</f>
        <v>0</v>
      </c>
      <c r="T4999" s="2" t="str">
        <f t="shared" si="80"/>
        <v>Not A&amp;R positive</v>
      </c>
    </row>
    <row r="5000" spans="1:20" x14ac:dyDescent="0.3">
      <c r="A5000" s="2" t="s">
        <v>13077</v>
      </c>
      <c r="B5000" s="3" t="s">
        <v>13299</v>
      </c>
      <c r="C5000" s="3" t="s">
        <v>13300</v>
      </c>
      <c r="D5000" s="4">
        <v>7.5999999999999998E-2</v>
      </c>
      <c r="E5000" s="5" t="s">
        <v>13080</v>
      </c>
      <c r="F5000" s="4">
        <v>2.0670000000000001E-2</v>
      </c>
      <c r="G5000" s="6">
        <v>49362</v>
      </c>
      <c r="H5000" s="3" t="s">
        <v>13301</v>
      </c>
      <c r="I5000" s="3"/>
      <c r="J5000" s="3"/>
      <c r="K5000" s="5" t="s">
        <v>102</v>
      </c>
      <c r="L5000" s="5">
        <v>2</v>
      </c>
      <c r="M5000" s="5" t="s">
        <v>681</v>
      </c>
      <c r="N5000" s="5">
        <f>VLOOKUP(M5000,[1]ArchetypeScores!E:N,10,FALSE)</f>
        <v>0</v>
      </c>
      <c r="O5000" s="5">
        <f>VLOOKUP(M5000,[1]ArchetypeScores!E:O,11,FALSE)</f>
        <v>-1</v>
      </c>
      <c r="P5000" s="5">
        <f>VLOOKUP(M5000,[1]ArchetypeScores!E:P,12,FALSE)</f>
        <v>0</v>
      </c>
      <c r="Q5000" s="2" t="str">
        <f>VLOOKUP(M5000,[1]ArchetypeScores!E:W,19,FALSE)</f>
        <v>Untargeted</v>
      </c>
      <c r="R5000" s="2">
        <f>VLOOKUP(M5000,[1]ArchetypeScores!E:I,5,FALSE)</f>
        <v>0</v>
      </c>
      <c r="S5000" s="2">
        <f>VLOOKUP(M5000,[1]ArchetypeScores!E:K,7,FALSE)</f>
        <v>1</v>
      </c>
      <c r="T5000" s="2" t="str">
        <f t="shared" si="80"/>
        <v>Indirect only</v>
      </c>
    </row>
    <row r="5001" spans="1:20" x14ac:dyDescent="0.3">
      <c r="A5001" s="2" t="s">
        <v>13077</v>
      </c>
      <c r="B5001" s="3" t="s">
        <v>13299</v>
      </c>
      <c r="C5001" s="3" t="s">
        <v>13302</v>
      </c>
      <c r="D5001" s="4">
        <v>2</v>
      </c>
      <c r="E5001" s="5" t="s">
        <v>13080</v>
      </c>
      <c r="F5001" s="4">
        <v>0.54981999999999998</v>
      </c>
      <c r="G5001" s="6">
        <v>49422</v>
      </c>
      <c r="H5001" s="3" t="s">
        <v>13303</v>
      </c>
      <c r="I5001" s="3"/>
      <c r="J5001" s="3"/>
      <c r="K5001" s="5" t="s">
        <v>47</v>
      </c>
      <c r="L5001" s="5">
        <v>5</v>
      </c>
      <c r="M5001" s="5" t="s">
        <v>192</v>
      </c>
      <c r="N5001" s="5">
        <f>VLOOKUP(M5001,[1]ArchetypeScores!E:N,10,FALSE)</f>
        <v>0</v>
      </c>
      <c r="O5001" s="5">
        <f>VLOOKUP(M5001,[1]ArchetypeScores!E:O,11,FALSE)</f>
        <v>0</v>
      </c>
      <c r="P5001" s="5">
        <f>VLOOKUP(M5001,[1]ArchetypeScores!E:P,12,FALSE)</f>
        <v>0</v>
      </c>
      <c r="Q5001" s="2" t="str">
        <f>VLOOKUP(M5001,[1]ArchetypeScores!E:W,19,FALSE)</f>
        <v>Untargeted</v>
      </c>
      <c r="R5001" s="2">
        <f>VLOOKUP(M5001,[1]ArchetypeScores!E:I,5,FALSE)</f>
        <v>0</v>
      </c>
      <c r="S5001" s="2">
        <f>VLOOKUP(M5001,[1]ArchetypeScores!E:K,7,FALSE)</f>
        <v>0</v>
      </c>
      <c r="T5001" s="2" t="str">
        <f t="shared" si="80"/>
        <v>Not A&amp;R positive</v>
      </c>
    </row>
    <row r="5002" spans="1:20" x14ac:dyDescent="0.3">
      <c r="A5002" s="2" t="s">
        <v>13077</v>
      </c>
      <c r="B5002" s="3" t="s">
        <v>13304</v>
      </c>
      <c r="C5002" s="3" t="s">
        <v>13305</v>
      </c>
      <c r="D5002" s="4"/>
      <c r="E5002" s="5" t="s">
        <v>13080</v>
      </c>
      <c r="F5002" s="4">
        <v>0</v>
      </c>
      <c r="G5002" s="6">
        <v>49415</v>
      </c>
      <c r="H5002" s="3" t="s">
        <v>13306</v>
      </c>
      <c r="I5002" s="3"/>
      <c r="J5002" s="3"/>
      <c r="K5002" s="5" t="s">
        <v>84</v>
      </c>
      <c r="L5002" s="5">
        <v>1</v>
      </c>
      <c r="M5002" s="5" t="s">
        <v>517</v>
      </c>
      <c r="N5002" s="5">
        <f>VLOOKUP(M5002,[1]ArchetypeScores!E:N,10,FALSE)</f>
        <v>0</v>
      </c>
      <c r="O5002" s="5">
        <f>VLOOKUP(M5002,[1]ArchetypeScores!E:O,11,FALSE)</f>
        <v>-1</v>
      </c>
      <c r="P5002" s="5">
        <f>VLOOKUP(M5002,[1]ArchetypeScores!E:P,12,FALSE)</f>
        <v>0</v>
      </c>
      <c r="Q5002" s="2" t="str">
        <f>VLOOKUP(M5002,[1]ArchetypeScores!E:W,19,FALSE)</f>
        <v>Untargeted</v>
      </c>
      <c r="R5002" s="2">
        <f>VLOOKUP(M5002,[1]ArchetypeScores!E:I,5,FALSE)</f>
        <v>0</v>
      </c>
      <c r="S5002" s="2">
        <f>VLOOKUP(M5002,[1]ArchetypeScores!E:K,7,FALSE)</f>
        <v>0</v>
      </c>
      <c r="T5002" s="2" t="str">
        <f t="shared" si="80"/>
        <v>Not A&amp;R positive</v>
      </c>
    </row>
    <row r="5003" spans="1:20" x14ac:dyDescent="0.3">
      <c r="A5003" s="2" t="s">
        <v>13077</v>
      </c>
      <c r="B5003" s="3" t="s">
        <v>13307</v>
      </c>
      <c r="C5003" s="3" t="s">
        <v>13308</v>
      </c>
      <c r="D5003" s="4"/>
      <c r="E5003" s="5" t="s">
        <v>13080</v>
      </c>
      <c r="F5003" s="4">
        <v>0</v>
      </c>
      <c r="G5003" s="6">
        <v>49418</v>
      </c>
      <c r="H5003" s="3" t="s">
        <v>13309</v>
      </c>
      <c r="I5003" s="3"/>
      <c r="J5003" s="3"/>
      <c r="K5003" s="5" t="s">
        <v>53</v>
      </c>
      <c r="L5003" s="5">
        <v>1</v>
      </c>
      <c r="M5003" s="5" t="s">
        <v>54</v>
      </c>
      <c r="N5003" s="5">
        <f>VLOOKUP(M5003,[1]ArchetypeScores!E:N,10,FALSE)</f>
        <v>0</v>
      </c>
      <c r="O5003" s="5">
        <f>VLOOKUP(M5003,[1]ArchetypeScores!E:O,11,FALSE)</f>
        <v>-1</v>
      </c>
      <c r="P5003" s="5">
        <f>VLOOKUP(M5003,[1]ArchetypeScores!E:P,12,FALSE)</f>
        <v>0</v>
      </c>
      <c r="Q5003" s="2" t="str">
        <f>VLOOKUP(M5003,[1]ArchetypeScores!E:W,19,FALSE)</f>
        <v>Untargeted</v>
      </c>
      <c r="R5003" s="2">
        <f>VLOOKUP(M5003,[1]ArchetypeScores!E:I,5,FALSE)</f>
        <v>0</v>
      </c>
      <c r="S5003" s="2">
        <f>VLOOKUP(M5003,[1]ArchetypeScores!E:K,7,FALSE)</f>
        <v>0</v>
      </c>
      <c r="T5003" s="2" t="str">
        <f t="shared" si="80"/>
        <v>Not A&amp;R positive</v>
      </c>
    </row>
    <row r="5004" spans="1:20" x14ac:dyDescent="0.3">
      <c r="A5004" s="2" t="s">
        <v>13077</v>
      </c>
      <c r="B5004" s="3" t="s">
        <v>13310</v>
      </c>
      <c r="C5004" s="3" t="s">
        <v>13311</v>
      </c>
      <c r="D5004" s="4">
        <v>1.7999999999999999E-2</v>
      </c>
      <c r="E5004" s="5" t="s">
        <v>13080</v>
      </c>
      <c r="F5004" s="4">
        <v>4.8399999999999997E-3</v>
      </c>
      <c r="G5004" s="6">
        <v>49319</v>
      </c>
      <c r="H5004" s="3" t="s">
        <v>13312</v>
      </c>
      <c r="I5004" s="3"/>
      <c r="J5004" s="3"/>
      <c r="K5004" s="5" t="s">
        <v>31</v>
      </c>
      <c r="L5004" s="5">
        <v>2</v>
      </c>
      <c r="M5004" s="5" t="s">
        <v>1819</v>
      </c>
      <c r="N5004" s="5">
        <f>VLOOKUP(M5004,[1]ArchetypeScores!E:N,10,FALSE)</f>
        <v>0</v>
      </c>
      <c r="O5004" s="5">
        <f>VLOOKUP(M5004,[1]ArchetypeScores!E:O,11,FALSE)</f>
        <v>-2</v>
      </c>
      <c r="P5004" s="5">
        <f>VLOOKUP(M5004,[1]ArchetypeScores!E:P,12,FALSE)</f>
        <v>0</v>
      </c>
      <c r="Q5004" s="2" t="str">
        <f>VLOOKUP(M5004,[1]ArchetypeScores!E:W,19,FALSE)</f>
        <v>Energy and water</v>
      </c>
      <c r="R5004" s="2">
        <f>VLOOKUP(M5004,[1]ArchetypeScores!E:I,5,FALSE)</f>
        <v>0</v>
      </c>
      <c r="S5004" s="2">
        <f>VLOOKUP(M5004,[1]ArchetypeScores!E:K,7,FALSE)</f>
        <v>0</v>
      </c>
      <c r="T5004" s="2" t="str">
        <f t="shared" si="80"/>
        <v>Not A&amp;R positive</v>
      </c>
    </row>
    <row r="5005" spans="1:20" x14ac:dyDescent="0.3">
      <c r="A5005" s="2" t="s">
        <v>13077</v>
      </c>
      <c r="B5005" s="3" t="s">
        <v>13313</v>
      </c>
      <c r="C5005" s="3" t="s">
        <v>13314</v>
      </c>
      <c r="D5005" s="4"/>
      <c r="E5005" s="5" t="s">
        <v>13080</v>
      </c>
      <c r="F5005" s="4">
        <v>0</v>
      </c>
      <c r="G5005" s="6">
        <v>49364</v>
      </c>
      <c r="H5005" s="3" t="s">
        <v>13315</v>
      </c>
      <c r="I5005" s="3"/>
      <c r="J5005" s="3"/>
      <c r="K5005" s="5" t="s">
        <v>61</v>
      </c>
      <c r="L5005" s="5">
        <v>1</v>
      </c>
      <c r="M5005" s="5" t="s">
        <v>130</v>
      </c>
      <c r="N5005" s="5">
        <f>VLOOKUP(M5005,[1]ArchetypeScores!E:N,10,FALSE)</f>
        <v>0</v>
      </c>
      <c r="O5005" s="5">
        <f>VLOOKUP(M5005,[1]ArchetypeScores!E:O,11,FALSE)</f>
        <v>-1</v>
      </c>
      <c r="P5005" s="5">
        <f>VLOOKUP(M5005,[1]ArchetypeScores!E:P,12,FALSE)</f>
        <v>0</v>
      </c>
      <c r="Q5005" s="2" t="str">
        <f>VLOOKUP(M5005,[1]ArchetypeScores!E:W,19,FALSE)</f>
        <v>Health care</v>
      </c>
      <c r="R5005" s="2">
        <f>VLOOKUP(M5005,[1]ArchetypeScores!E:I,5,FALSE)</f>
        <v>0</v>
      </c>
      <c r="S5005" s="2">
        <f>VLOOKUP(M5005,[1]ArchetypeScores!E:K,7,FALSE)</f>
        <v>0</v>
      </c>
      <c r="T5005" s="2" t="str">
        <f t="shared" si="80"/>
        <v>Not A&amp;R positive</v>
      </c>
    </row>
    <row r="5006" spans="1:20" x14ac:dyDescent="0.3">
      <c r="A5006" s="2" t="s">
        <v>13077</v>
      </c>
      <c r="B5006" s="3" t="s">
        <v>13316</v>
      </c>
      <c r="C5006" s="3" t="s">
        <v>13317</v>
      </c>
      <c r="D5006" s="4"/>
      <c r="E5006" s="5" t="s">
        <v>13080</v>
      </c>
      <c r="F5006" s="4">
        <v>0</v>
      </c>
      <c r="G5006" s="6">
        <v>49310</v>
      </c>
      <c r="H5006" s="3" t="s">
        <v>13318</v>
      </c>
      <c r="I5006" s="3"/>
      <c r="J5006" s="3"/>
      <c r="K5006" s="5" t="s">
        <v>61</v>
      </c>
      <c r="L5006" s="5">
        <v>1</v>
      </c>
      <c r="M5006" s="5" t="s">
        <v>130</v>
      </c>
      <c r="N5006" s="5">
        <f>VLOOKUP(M5006,[1]ArchetypeScores!E:N,10,FALSE)</f>
        <v>0</v>
      </c>
      <c r="O5006" s="5">
        <f>VLOOKUP(M5006,[1]ArchetypeScores!E:O,11,FALSE)</f>
        <v>-1</v>
      </c>
      <c r="P5006" s="5">
        <f>VLOOKUP(M5006,[1]ArchetypeScores!E:P,12,FALSE)</f>
        <v>0</v>
      </c>
      <c r="Q5006" s="2" t="str">
        <f>VLOOKUP(M5006,[1]ArchetypeScores!E:W,19,FALSE)</f>
        <v>Health care</v>
      </c>
      <c r="R5006" s="2">
        <f>VLOOKUP(M5006,[1]ArchetypeScores!E:I,5,FALSE)</f>
        <v>0</v>
      </c>
      <c r="S5006" s="2">
        <f>VLOOKUP(M5006,[1]ArchetypeScores!E:K,7,FALSE)</f>
        <v>0</v>
      </c>
      <c r="T5006" s="2" t="str">
        <f t="shared" si="80"/>
        <v>Not A&amp;R positive</v>
      </c>
    </row>
    <row r="5007" spans="1:20" x14ac:dyDescent="0.3">
      <c r="A5007" s="2" t="s">
        <v>13077</v>
      </c>
      <c r="B5007" s="3" t="s">
        <v>13316</v>
      </c>
      <c r="C5007" s="3" t="s">
        <v>13319</v>
      </c>
      <c r="D5007" s="4"/>
      <c r="E5007" s="5" t="s">
        <v>13080</v>
      </c>
      <c r="F5007" s="4">
        <v>0</v>
      </c>
      <c r="G5007" s="6">
        <v>49312</v>
      </c>
      <c r="H5007" s="3" t="s">
        <v>13320</v>
      </c>
      <c r="I5007" s="3"/>
      <c r="J5007" s="3"/>
      <c r="K5007" s="5" t="s">
        <v>61</v>
      </c>
      <c r="L5007" s="5">
        <v>1</v>
      </c>
      <c r="M5007" s="5" t="s">
        <v>130</v>
      </c>
      <c r="N5007" s="5">
        <f>VLOOKUP(M5007,[1]ArchetypeScores!E:N,10,FALSE)</f>
        <v>0</v>
      </c>
      <c r="O5007" s="5">
        <f>VLOOKUP(M5007,[1]ArchetypeScores!E:O,11,FALSE)</f>
        <v>-1</v>
      </c>
      <c r="P5007" s="5">
        <f>VLOOKUP(M5007,[1]ArchetypeScores!E:P,12,FALSE)</f>
        <v>0</v>
      </c>
      <c r="Q5007" s="2" t="str">
        <f>VLOOKUP(M5007,[1]ArchetypeScores!E:W,19,FALSE)</f>
        <v>Health care</v>
      </c>
      <c r="R5007" s="2">
        <f>VLOOKUP(M5007,[1]ArchetypeScores!E:I,5,FALSE)</f>
        <v>0</v>
      </c>
      <c r="S5007" s="2">
        <f>VLOOKUP(M5007,[1]ArchetypeScores!E:K,7,FALSE)</f>
        <v>0</v>
      </c>
      <c r="T5007" s="2" t="str">
        <f t="shared" si="80"/>
        <v>Not A&amp;R positive</v>
      </c>
    </row>
    <row r="5008" spans="1:20" x14ac:dyDescent="0.3">
      <c r="A5008" s="2" t="s">
        <v>13077</v>
      </c>
      <c r="B5008" s="3" t="s">
        <v>13316</v>
      </c>
      <c r="C5008" s="3" t="s">
        <v>13321</v>
      </c>
      <c r="D5008" s="4"/>
      <c r="E5008" s="5" t="s">
        <v>13080</v>
      </c>
      <c r="F5008" s="4">
        <v>0</v>
      </c>
      <c r="G5008" s="6">
        <v>49323</v>
      </c>
      <c r="H5008" s="3" t="s">
        <v>13322</v>
      </c>
      <c r="I5008" s="3"/>
      <c r="J5008" s="3"/>
      <c r="K5008" s="5" t="s">
        <v>61</v>
      </c>
      <c r="L5008" s="5">
        <v>1</v>
      </c>
      <c r="M5008" s="5" t="s">
        <v>130</v>
      </c>
      <c r="N5008" s="5">
        <f>VLOOKUP(M5008,[1]ArchetypeScores!E:N,10,FALSE)</f>
        <v>0</v>
      </c>
      <c r="O5008" s="5">
        <f>VLOOKUP(M5008,[1]ArchetypeScores!E:O,11,FALSE)</f>
        <v>-1</v>
      </c>
      <c r="P5008" s="5">
        <f>VLOOKUP(M5008,[1]ArchetypeScores!E:P,12,FALSE)</f>
        <v>0</v>
      </c>
      <c r="Q5008" s="2" t="str">
        <f>VLOOKUP(M5008,[1]ArchetypeScores!E:W,19,FALSE)</f>
        <v>Health care</v>
      </c>
      <c r="R5008" s="2">
        <f>VLOOKUP(M5008,[1]ArchetypeScores!E:I,5,FALSE)</f>
        <v>0</v>
      </c>
      <c r="S5008" s="2">
        <f>VLOOKUP(M5008,[1]ArchetypeScores!E:K,7,FALSE)</f>
        <v>0</v>
      </c>
      <c r="T5008" s="2" t="str">
        <f t="shared" si="80"/>
        <v>Not A&amp;R positive</v>
      </c>
    </row>
    <row r="5009" spans="1:20" x14ac:dyDescent="0.3">
      <c r="A5009" s="2" t="s">
        <v>13077</v>
      </c>
      <c r="B5009" s="3" t="s">
        <v>13316</v>
      </c>
      <c r="C5009" s="3" t="s">
        <v>13323</v>
      </c>
      <c r="D5009" s="4">
        <v>5.7000000000000002E-2</v>
      </c>
      <c r="E5009" s="5" t="s">
        <v>13080</v>
      </c>
      <c r="F5009" s="4">
        <v>1.536E-2</v>
      </c>
      <c r="G5009" s="6">
        <v>49342</v>
      </c>
      <c r="H5009" s="3" t="s">
        <v>13324</v>
      </c>
      <c r="I5009" s="3"/>
      <c r="J5009" s="3"/>
      <c r="K5009" s="5" t="s">
        <v>61</v>
      </c>
      <c r="L5009" s="5">
        <v>1</v>
      </c>
      <c r="M5009" s="5" t="s">
        <v>130</v>
      </c>
      <c r="N5009" s="5">
        <f>VLOOKUP(M5009,[1]ArchetypeScores!E:N,10,FALSE)</f>
        <v>0</v>
      </c>
      <c r="O5009" s="5">
        <f>VLOOKUP(M5009,[1]ArchetypeScores!E:O,11,FALSE)</f>
        <v>-1</v>
      </c>
      <c r="P5009" s="5">
        <f>VLOOKUP(M5009,[1]ArchetypeScores!E:P,12,FALSE)</f>
        <v>0</v>
      </c>
      <c r="Q5009" s="2" t="str">
        <f>VLOOKUP(M5009,[1]ArchetypeScores!E:W,19,FALSE)</f>
        <v>Health care</v>
      </c>
      <c r="R5009" s="2">
        <f>VLOOKUP(M5009,[1]ArchetypeScores!E:I,5,FALSE)</f>
        <v>0</v>
      </c>
      <c r="S5009" s="2">
        <f>VLOOKUP(M5009,[1]ArchetypeScores!E:K,7,FALSE)</f>
        <v>0</v>
      </c>
      <c r="T5009" s="2" t="str">
        <f t="shared" si="80"/>
        <v>Not A&amp;R positive</v>
      </c>
    </row>
    <row r="5010" spans="1:20" x14ac:dyDescent="0.3">
      <c r="A5010" s="2" t="s">
        <v>13077</v>
      </c>
      <c r="B5010" s="3" t="s">
        <v>13325</v>
      </c>
      <c r="C5010" s="3" t="s">
        <v>13326</v>
      </c>
      <c r="D5010" s="4"/>
      <c r="E5010" s="5" t="s">
        <v>13080</v>
      </c>
      <c r="F5010" s="4">
        <v>0</v>
      </c>
      <c r="G5010" s="6">
        <v>49346</v>
      </c>
      <c r="H5010" s="3" t="s">
        <v>13327</v>
      </c>
      <c r="I5010" s="3"/>
      <c r="J5010" s="3"/>
      <c r="K5010" s="5" t="s">
        <v>61</v>
      </c>
      <c r="L5010" s="5">
        <v>1</v>
      </c>
      <c r="M5010" s="5" t="s">
        <v>130</v>
      </c>
      <c r="N5010" s="5">
        <f>VLOOKUP(M5010,[1]ArchetypeScores!E:N,10,FALSE)</f>
        <v>0</v>
      </c>
      <c r="O5010" s="5">
        <f>VLOOKUP(M5010,[1]ArchetypeScores!E:O,11,FALSE)</f>
        <v>-1</v>
      </c>
      <c r="P5010" s="5">
        <f>VLOOKUP(M5010,[1]ArchetypeScores!E:P,12,FALSE)</f>
        <v>0</v>
      </c>
      <c r="Q5010" s="2" t="str">
        <f>VLOOKUP(M5010,[1]ArchetypeScores!E:W,19,FALSE)</f>
        <v>Health care</v>
      </c>
      <c r="R5010" s="2">
        <f>VLOOKUP(M5010,[1]ArchetypeScores!E:I,5,FALSE)</f>
        <v>0</v>
      </c>
      <c r="S5010" s="2">
        <f>VLOOKUP(M5010,[1]ArchetypeScores!E:K,7,FALSE)</f>
        <v>0</v>
      </c>
      <c r="T5010" s="2" t="str">
        <f t="shared" si="80"/>
        <v>Not A&amp;R positive</v>
      </c>
    </row>
    <row r="5011" spans="1:20" x14ac:dyDescent="0.3">
      <c r="A5011" s="2" t="s">
        <v>13077</v>
      </c>
      <c r="B5011" s="3" t="s">
        <v>13328</v>
      </c>
      <c r="C5011" s="3" t="s">
        <v>13329</v>
      </c>
      <c r="D5011" s="4"/>
      <c r="E5011" s="5" t="s">
        <v>13080</v>
      </c>
      <c r="F5011" s="4">
        <v>0</v>
      </c>
      <c r="G5011" s="6">
        <v>49339</v>
      </c>
      <c r="H5011" s="3" t="s">
        <v>13330</v>
      </c>
      <c r="I5011" s="3"/>
      <c r="J5011" s="3"/>
      <c r="K5011" s="5" t="s">
        <v>61</v>
      </c>
      <c r="L5011" s="5">
        <v>1</v>
      </c>
      <c r="M5011" s="5" t="s">
        <v>130</v>
      </c>
      <c r="N5011" s="5">
        <f>VLOOKUP(M5011,[1]ArchetypeScores!E:N,10,FALSE)</f>
        <v>0</v>
      </c>
      <c r="O5011" s="5">
        <f>VLOOKUP(M5011,[1]ArchetypeScores!E:O,11,FALSE)</f>
        <v>-1</v>
      </c>
      <c r="P5011" s="5">
        <f>VLOOKUP(M5011,[1]ArchetypeScores!E:P,12,FALSE)</f>
        <v>0</v>
      </c>
      <c r="Q5011" s="2" t="str">
        <f>VLOOKUP(M5011,[1]ArchetypeScores!E:W,19,FALSE)</f>
        <v>Health care</v>
      </c>
      <c r="R5011" s="2">
        <f>VLOOKUP(M5011,[1]ArchetypeScores!E:I,5,FALSE)</f>
        <v>0</v>
      </c>
      <c r="S5011" s="2">
        <f>VLOOKUP(M5011,[1]ArchetypeScores!E:K,7,FALSE)</f>
        <v>0</v>
      </c>
      <c r="T5011" s="2" t="str">
        <f t="shared" si="80"/>
        <v>Not A&amp;R positive</v>
      </c>
    </row>
    <row r="5012" spans="1:20" x14ac:dyDescent="0.3">
      <c r="A5012" s="2" t="s">
        <v>13077</v>
      </c>
      <c r="B5012" s="3" t="s">
        <v>13331</v>
      </c>
      <c r="C5012" s="3" t="s">
        <v>13332</v>
      </c>
      <c r="D5012" s="4"/>
      <c r="E5012" s="5" t="s">
        <v>13080</v>
      </c>
      <c r="F5012" s="4">
        <v>0</v>
      </c>
      <c r="G5012" s="6">
        <v>49350</v>
      </c>
      <c r="H5012" s="3" t="s">
        <v>13333</v>
      </c>
      <c r="I5012" s="3"/>
      <c r="J5012" s="3"/>
      <c r="K5012" s="5" t="s">
        <v>61</v>
      </c>
      <c r="L5012" s="5">
        <v>1</v>
      </c>
      <c r="M5012" s="5" t="s">
        <v>130</v>
      </c>
      <c r="N5012" s="5">
        <f>VLOOKUP(M5012,[1]ArchetypeScores!E:N,10,FALSE)</f>
        <v>0</v>
      </c>
      <c r="O5012" s="5">
        <f>VLOOKUP(M5012,[1]ArchetypeScores!E:O,11,FALSE)</f>
        <v>-1</v>
      </c>
      <c r="P5012" s="5">
        <f>VLOOKUP(M5012,[1]ArchetypeScores!E:P,12,FALSE)</f>
        <v>0</v>
      </c>
      <c r="Q5012" s="2" t="str">
        <f>VLOOKUP(M5012,[1]ArchetypeScores!E:W,19,FALSE)</f>
        <v>Health care</v>
      </c>
      <c r="R5012" s="2">
        <f>VLOOKUP(M5012,[1]ArchetypeScores!E:I,5,FALSE)</f>
        <v>0</v>
      </c>
      <c r="S5012" s="2">
        <f>VLOOKUP(M5012,[1]ArchetypeScores!E:K,7,FALSE)</f>
        <v>0</v>
      </c>
      <c r="T5012" s="2" t="str">
        <f t="shared" si="80"/>
        <v>Not A&amp;R positive</v>
      </c>
    </row>
    <row r="5013" spans="1:20" x14ac:dyDescent="0.3">
      <c r="A5013" s="2" t="s">
        <v>13077</v>
      </c>
      <c r="B5013" s="3" t="s">
        <v>13334</v>
      </c>
      <c r="C5013" s="3" t="s">
        <v>13335</v>
      </c>
      <c r="D5013" s="4">
        <v>0.02</v>
      </c>
      <c r="E5013" s="5" t="s">
        <v>13080</v>
      </c>
      <c r="F5013" s="4">
        <v>4.8300000000000001E-3</v>
      </c>
      <c r="G5013" s="6">
        <v>49288</v>
      </c>
      <c r="H5013" s="3" t="s">
        <v>13336</v>
      </c>
      <c r="I5013" s="3"/>
      <c r="J5013" s="3"/>
      <c r="K5013" s="5" t="s">
        <v>57</v>
      </c>
      <c r="L5013" s="5">
        <v>29</v>
      </c>
      <c r="M5013" s="5" t="s">
        <v>58</v>
      </c>
      <c r="N5013" s="5">
        <f>VLOOKUP(M5013,[1]ArchetypeScores!E:N,10,FALSE)</f>
        <v>0</v>
      </c>
      <c r="O5013" s="5">
        <f>VLOOKUP(M5013,[1]ArchetypeScores!E:O,11,FALSE)</f>
        <v>-1</v>
      </c>
      <c r="P5013" s="5">
        <f>VLOOKUP(M5013,[1]ArchetypeScores!E:P,12,FALSE)</f>
        <v>0</v>
      </c>
      <c r="Q5013" s="2" t="str">
        <f>VLOOKUP(M5013,[1]ArchetypeScores!E:W,19,FALSE)</f>
        <v>Untargeted</v>
      </c>
      <c r="R5013" s="2">
        <f>VLOOKUP(M5013,[1]ArchetypeScores!E:I,5,FALSE)</f>
        <v>0</v>
      </c>
      <c r="S5013" s="2">
        <f>VLOOKUP(M5013,[1]ArchetypeScores!E:K,7,FALSE)</f>
        <v>0</v>
      </c>
      <c r="T5013" s="2" t="str">
        <f t="shared" si="80"/>
        <v>Not A&amp;R positive</v>
      </c>
    </row>
    <row r="5014" spans="1:20" x14ac:dyDescent="0.3">
      <c r="A5014" s="2" t="s">
        <v>13077</v>
      </c>
      <c r="B5014" s="3" t="s">
        <v>13337</v>
      </c>
      <c r="C5014" s="3" t="s">
        <v>13338</v>
      </c>
      <c r="D5014" s="4"/>
      <c r="E5014" s="5" t="s">
        <v>13080</v>
      </c>
      <c r="F5014" s="4">
        <v>0</v>
      </c>
      <c r="G5014" s="6">
        <v>49297</v>
      </c>
      <c r="H5014" s="3" t="s">
        <v>13339</v>
      </c>
      <c r="I5014" s="3"/>
      <c r="J5014" s="3"/>
      <c r="K5014" s="5" t="s">
        <v>118</v>
      </c>
      <c r="L5014" s="5">
        <v>3</v>
      </c>
      <c r="M5014" s="5" t="s">
        <v>168</v>
      </c>
      <c r="N5014" s="5">
        <f>VLOOKUP(M5014,[1]ArchetypeScores!E:N,10,FALSE)</f>
        <v>0</v>
      </c>
      <c r="O5014" s="5">
        <f>VLOOKUP(M5014,[1]ArchetypeScores!E:O,11,FALSE)</f>
        <v>-1</v>
      </c>
      <c r="P5014" s="5">
        <f>VLOOKUP(M5014,[1]ArchetypeScores!E:P,12,FALSE)</f>
        <v>0</v>
      </c>
      <c r="Q5014" s="2" t="str">
        <f>VLOOKUP(M5014,[1]ArchetypeScores!E:W,19,FALSE)</f>
        <v>Untargeted</v>
      </c>
      <c r="R5014" s="2">
        <f>VLOOKUP(M5014,[1]ArchetypeScores!E:I,5,FALSE)</f>
        <v>0</v>
      </c>
      <c r="S5014" s="2">
        <f>VLOOKUP(M5014,[1]ArchetypeScores!E:K,7,FALSE)</f>
        <v>0</v>
      </c>
      <c r="T5014" s="2" t="str">
        <f t="shared" si="80"/>
        <v>Not A&amp;R positive</v>
      </c>
    </row>
    <row r="5015" spans="1:20" x14ac:dyDescent="0.3">
      <c r="A5015" s="2" t="s">
        <v>13077</v>
      </c>
      <c r="B5015" s="3" t="s">
        <v>13340</v>
      </c>
      <c r="C5015" s="3" t="s">
        <v>13341</v>
      </c>
      <c r="D5015" s="4"/>
      <c r="E5015" s="5" t="s">
        <v>13080</v>
      </c>
      <c r="F5015" s="4">
        <v>0</v>
      </c>
      <c r="G5015" s="6">
        <v>49314</v>
      </c>
      <c r="H5015" s="3" t="s">
        <v>13342</v>
      </c>
      <c r="I5015" s="3"/>
      <c r="J5015" s="3"/>
      <c r="K5015" s="5" t="s">
        <v>67</v>
      </c>
      <c r="L5015" s="5">
        <v>1</v>
      </c>
      <c r="M5015" s="5" t="s">
        <v>265</v>
      </c>
      <c r="N5015" s="5">
        <f>VLOOKUP(M5015,[1]ArchetypeScores!E:N,10,FALSE)</f>
        <v>0</v>
      </c>
      <c r="O5015" s="5">
        <f>VLOOKUP(M5015,[1]ArchetypeScores!E:O,11,FALSE)</f>
        <v>-1</v>
      </c>
      <c r="P5015" s="5">
        <f>VLOOKUP(M5015,[1]ArchetypeScores!E:P,12,FALSE)</f>
        <v>0</v>
      </c>
      <c r="Q5015" s="2" t="str">
        <f>VLOOKUP(M5015,[1]ArchetypeScores!E:W,19,FALSE)</f>
        <v>Untargeted</v>
      </c>
      <c r="R5015" s="2">
        <f>VLOOKUP(M5015,[1]ArchetypeScores!E:I,5,FALSE)</f>
        <v>0</v>
      </c>
      <c r="S5015" s="2">
        <f>VLOOKUP(M5015,[1]ArchetypeScores!E:K,7,FALSE)</f>
        <v>0</v>
      </c>
      <c r="T5015" s="2" t="str">
        <f t="shared" si="80"/>
        <v>Not A&amp;R positive</v>
      </c>
    </row>
    <row r="5016" spans="1:20" x14ac:dyDescent="0.3">
      <c r="A5016" s="2" t="s">
        <v>13077</v>
      </c>
      <c r="B5016" s="3" t="s">
        <v>13343</v>
      </c>
      <c r="C5016" s="3" t="s">
        <v>13344</v>
      </c>
      <c r="D5016" s="4">
        <v>1.7000000000000001E-2</v>
      </c>
      <c r="E5016" s="5" t="s">
        <v>13080</v>
      </c>
      <c r="F5016" s="4">
        <v>4.5900000000000003E-3</v>
      </c>
      <c r="G5016" s="6">
        <v>49336</v>
      </c>
      <c r="H5016" s="3" t="s">
        <v>13345</v>
      </c>
      <c r="I5016" s="3"/>
      <c r="J5016" s="3"/>
      <c r="K5016" s="5" t="s">
        <v>71</v>
      </c>
      <c r="L5016" s="5">
        <v>1</v>
      </c>
      <c r="M5016" s="5" t="s">
        <v>72</v>
      </c>
      <c r="N5016" s="5">
        <f>VLOOKUP(M5016,[1]ArchetypeScores!E:N,10,FALSE)</f>
        <v>0</v>
      </c>
      <c r="O5016" s="5">
        <f>VLOOKUP(M5016,[1]ArchetypeScores!E:O,11,FALSE)</f>
        <v>0</v>
      </c>
      <c r="P5016" s="5">
        <f>VLOOKUP(M5016,[1]ArchetypeScores!E:P,12,FALSE)</f>
        <v>0</v>
      </c>
      <c r="Q5016" s="2" t="str">
        <f>VLOOKUP(M5016,[1]ArchetypeScores!E:W,19,FALSE)</f>
        <v>Other sector</v>
      </c>
      <c r="R5016" s="2">
        <f>VLOOKUP(M5016,[1]ArchetypeScores!E:I,5,FALSE)</f>
        <v>0</v>
      </c>
      <c r="S5016" s="2">
        <f>VLOOKUP(M5016,[1]ArchetypeScores!E:K,7,FALSE)</f>
        <v>0</v>
      </c>
      <c r="T5016" s="2" t="str">
        <f t="shared" si="80"/>
        <v>Not A&amp;R positive</v>
      </c>
    </row>
    <row r="5017" spans="1:20" x14ac:dyDescent="0.3">
      <c r="A5017" s="2" t="s">
        <v>13077</v>
      </c>
      <c r="B5017" s="3" t="s">
        <v>13346</v>
      </c>
      <c r="C5017" s="3" t="s">
        <v>13347</v>
      </c>
      <c r="D5017" s="4">
        <v>0.94499999999999995</v>
      </c>
      <c r="E5017" s="5" t="s">
        <v>13080</v>
      </c>
      <c r="F5017" s="4">
        <v>0.25702000000000003</v>
      </c>
      <c r="G5017" s="6">
        <v>49360</v>
      </c>
      <c r="H5017" s="3" t="s">
        <v>13099</v>
      </c>
      <c r="I5017" s="3"/>
      <c r="J5017" s="3"/>
      <c r="K5017" s="5" t="s">
        <v>229</v>
      </c>
      <c r="L5017" s="5">
        <v>3</v>
      </c>
      <c r="M5017" s="5" t="s">
        <v>2026</v>
      </c>
      <c r="N5017" s="5">
        <f>VLOOKUP(M5017,[1]ArchetypeScores!E:N,10,FALSE)</f>
        <v>1</v>
      </c>
      <c r="O5017" s="5">
        <f>VLOOKUP(M5017,[1]ArchetypeScores!E:O,11,FALSE)</f>
        <v>-2</v>
      </c>
      <c r="P5017" s="5">
        <f>VLOOKUP(M5017,[1]ArchetypeScores!E:P,12,FALSE)</f>
        <v>-2</v>
      </c>
      <c r="Q5017" s="2" t="str">
        <f>VLOOKUP(M5017,[1]ArchetypeScores!E:W,19,FALSE)</f>
        <v>Industrials - transportation</v>
      </c>
      <c r="R5017" s="2">
        <f>VLOOKUP(M5017,[1]ArchetypeScores!E:I,5,FALSE)</f>
        <v>0</v>
      </c>
      <c r="S5017" s="2">
        <f>VLOOKUP(M5017,[1]ArchetypeScores!E:K,7,FALSE)</f>
        <v>-1</v>
      </c>
      <c r="T5017" s="2" t="str">
        <f t="shared" si="80"/>
        <v>Not A&amp;R positive</v>
      </c>
    </row>
    <row r="5018" spans="1:20" x14ac:dyDescent="0.3">
      <c r="A5018" s="2" t="s">
        <v>13077</v>
      </c>
      <c r="B5018" s="3" t="s">
        <v>13348</v>
      </c>
      <c r="C5018" s="3" t="s">
        <v>13349</v>
      </c>
      <c r="D5018" s="4">
        <v>7.1420000000000003</v>
      </c>
      <c r="E5018" s="5" t="s">
        <v>13080</v>
      </c>
      <c r="F5018" s="4">
        <v>1.76989</v>
      </c>
      <c r="G5018" s="6">
        <v>49270</v>
      </c>
      <c r="H5018" s="3" t="s">
        <v>13094</v>
      </c>
      <c r="I5018" s="3" t="s">
        <v>5269</v>
      </c>
      <c r="J5018" s="3"/>
      <c r="K5018" s="5" t="s">
        <v>47</v>
      </c>
      <c r="L5018" s="5" t="s">
        <v>112</v>
      </c>
      <c r="M5018" s="5" t="s">
        <v>5248</v>
      </c>
      <c r="N5018" s="5">
        <f>VLOOKUP(M5018,[1]ArchetypeScores!E:N,10,FALSE)</f>
        <v>0</v>
      </c>
      <c r="O5018" s="5">
        <f>VLOOKUP(M5018,[1]ArchetypeScores!E:O,11,FALSE)</f>
        <v>0</v>
      </c>
      <c r="P5018" s="5">
        <f>VLOOKUP(M5018,[1]ArchetypeScores!E:P,12,FALSE)</f>
        <v>0</v>
      </c>
      <c r="Q5018" s="2" t="str">
        <f>VLOOKUP(M5018,[1]ArchetypeScores!E:W,19,FALSE)</f>
        <v>Untargeted</v>
      </c>
      <c r="R5018" s="2">
        <f>VLOOKUP(M5018,[1]ArchetypeScores!E:I,5,FALSE)</f>
        <v>0</v>
      </c>
      <c r="S5018" s="2">
        <f>VLOOKUP(M5018,[1]ArchetypeScores!E:K,7,FALSE)</f>
        <v>0</v>
      </c>
      <c r="T5018" s="2" t="str">
        <f t="shared" si="80"/>
        <v>Not A&amp;R positive</v>
      </c>
    </row>
    <row r="5019" spans="1:20" x14ac:dyDescent="0.3">
      <c r="A5019" s="2" t="s">
        <v>13077</v>
      </c>
      <c r="B5019" s="3" t="s">
        <v>13350</v>
      </c>
      <c r="C5019" s="3" t="s">
        <v>13351</v>
      </c>
      <c r="D5019" s="4">
        <v>2.7E-2</v>
      </c>
      <c r="E5019" s="5" t="s">
        <v>13080</v>
      </c>
      <c r="F5019" s="4">
        <v>7.28E-3</v>
      </c>
      <c r="G5019" s="6">
        <v>49329</v>
      </c>
      <c r="H5019" s="3" t="s">
        <v>13352</v>
      </c>
      <c r="I5019" s="3"/>
      <c r="J5019" s="3"/>
      <c r="K5019" s="5" t="s">
        <v>61</v>
      </c>
      <c r="L5019" s="5">
        <v>1</v>
      </c>
      <c r="M5019" s="5" t="s">
        <v>130</v>
      </c>
      <c r="N5019" s="5">
        <f>VLOOKUP(M5019,[1]ArchetypeScores!E:N,10,FALSE)</f>
        <v>0</v>
      </c>
      <c r="O5019" s="5">
        <f>VLOOKUP(M5019,[1]ArchetypeScores!E:O,11,FALSE)</f>
        <v>-1</v>
      </c>
      <c r="P5019" s="5">
        <f>VLOOKUP(M5019,[1]ArchetypeScores!E:P,12,FALSE)</f>
        <v>0</v>
      </c>
      <c r="Q5019" s="2" t="str">
        <f>VLOOKUP(M5019,[1]ArchetypeScores!E:W,19,FALSE)</f>
        <v>Health care</v>
      </c>
      <c r="R5019" s="2">
        <f>VLOOKUP(M5019,[1]ArchetypeScores!E:I,5,FALSE)</f>
        <v>0</v>
      </c>
      <c r="S5019" s="2">
        <f>VLOOKUP(M5019,[1]ArchetypeScores!E:K,7,FALSE)</f>
        <v>0</v>
      </c>
      <c r="T5019" s="2" t="str">
        <f t="shared" si="80"/>
        <v>Not A&amp;R positive</v>
      </c>
    </row>
    <row r="5020" spans="1:20" x14ac:dyDescent="0.3">
      <c r="A5020" s="2" t="s">
        <v>13077</v>
      </c>
      <c r="B5020" s="3" t="s">
        <v>13353</v>
      </c>
      <c r="C5020" s="3" t="s">
        <v>13354</v>
      </c>
      <c r="D5020" s="4"/>
      <c r="E5020" s="5" t="s">
        <v>13080</v>
      </c>
      <c r="F5020" s="4">
        <v>0</v>
      </c>
      <c r="G5020" s="6">
        <v>49328</v>
      </c>
      <c r="H5020" s="3" t="s">
        <v>13355</v>
      </c>
      <c r="I5020" s="3"/>
      <c r="J5020" s="3"/>
      <c r="K5020" s="5" t="s">
        <v>61</v>
      </c>
      <c r="L5020" s="5">
        <v>1</v>
      </c>
      <c r="M5020" s="5" t="s">
        <v>130</v>
      </c>
      <c r="N5020" s="5">
        <f>VLOOKUP(M5020,[1]ArchetypeScores!E:N,10,FALSE)</f>
        <v>0</v>
      </c>
      <c r="O5020" s="5">
        <f>VLOOKUP(M5020,[1]ArchetypeScores!E:O,11,FALSE)</f>
        <v>-1</v>
      </c>
      <c r="P5020" s="5">
        <f>VLOOKUP(M5020,[1]ArchetypeScores!E:P,12,FALSE)</f>
        <v>0</v>
      </c>
      <c r="Q5020" s="2" t="str">
        <f>VLOOKUP(M5020,[1]ArchetypeScores!E:W,19,FALSE)</f>
        <v>Health care</v>
      </c>
      <c r="R5020" s="2">
        <f>VLOOKUP(M5020,[1]ArchetypeScores!E:I,5,FALSE)</f>
        <v>0</v>
      </c>
      <c r="S5020" s="2">
        <f>VLOOKUP(M5020,[1]ArchetypeScores!E:K,7,FALSE)</f>
        <v>0</v>
      </c>
      <c r="T5020" s="2" t="str">
        <f t="shared" si="80"/>
        <v>Not A&amp;R positive</v>
      </c>
    </row>
    <row r="5021" spans="1:20" x14ac:dyDescent="0.3">
      <c r="A5021" s="2" t="s">
        <v>13077</v>
      </c>
      <c r="B5021" s="3" t="s">
        <v>13356</v>
      </c>
      <c r="C5021" s="3" t="s">
        <v>13357</v>
      </c>
      <c r="D5021" s="4"/>
      <c r="E5021" s="5" t="s">
        <v>13080</v>
      </c>
      <c r="F5021" s="4">
        <v>0</v>
      </c>
      <c r="G5021" s="6">
        <v>49380</v>
      </c>
      <c r="H5021" s="3" t="s">
        <v>13358</v>
      </c>
      <c r="I5021" s="3"/>
      <c r="J5021" s="3"/>
      <c r="K5021" s="5" t="s">
        <v>61</v>
      </c>
      <c r="L5021" s="5">
        <v>1</v>
      </c>
      <c r="M5021" s="5" t="s">
        <v>130</v>
      </c>
      <c r="N5021" s="5">
        <f>VLOOKUP(M5021,[1]ArchetypeScores!E:N,10,FALSE)</f>
        <v>0</v>
      </c>
      <c r="O5021" s="5">
        <f>VLOOKUP(M5021,[1]ArchetypeScores!E:O,11,FALSE)</f>
        <v>-1</v>
      </c>
      <c r="P5021" s="5">
        <f>VLOOKUP(M5021,[1]ArchetypeScores!E:P,12,FALSE)</f>
        <v>0</v>
      </c>
      <c r="Q5021" s="2" t="str">
        <f>VLOOKUP(M5021,[1]ArchetypeScores!E:W,19,FALSE)</f>
        <v>Health care</v>
      </c>
      <c r="R5021" s="2">
        <f>VLOOKUP(M5021,[1]ArchetypeScores!E:I,5,FALSE)</f>
        <v>0</v>
      </c>
      <c r="S5021" s="2">
        <f>VLOOKUP(M5021,[1]ArchetypeScores!E:K,7,FALSE)</f>
        <v>0</v>
      </c>
      <c r="T5021" s="2" t="str">
        <f t="shared" si="80"/>
        <v>Not A&amp;R positive</v>
      </c>
    </row>
    <row r="5022" spans="1:20" x14ac:dyDescent="0.3">
      <c r="A5022" s="2" t="s">
        <v>13077</v>
      </c>
      <c r="B5022" s="3" t="s">
        <v>13359</v>
      </c>
      <c r="C5022" s="3" t="s">
        <v>13360</v>
      </c>
      <c r="D5022" s="4">
        <v>0.85199999999999998</v>
      </c>
      <c r="E5022" s="5" t="s">
        <v>13080</v>
      </c>
      <c r="F5022" s="4">
        <v>0.21109</v>
      </c>
      <c r="G5022" s="6">
        <v>49276</v>
      </c>
      <c r="H5022" s="3" t="s">
        <v>13361</v>
      </c>
      <c r="I5022" s="3"/>
      <c r="J5022" s="3"/>
      <c r="K5022" s="5" t="s">
        <v>94</v>
      </c>
      <c r="L5022" s="5">
        <v>5</v>
      </c>
      <c r="M5022" s="5" t="s">
        <v>5630</v>
      </c>
      <c r="N5022" s="5">
        <f>VLOOKUP(M5022,[1]ArchetypeScores!E:N,10,FALSE)</f>
        <v>1</v>
      </c>
      <c r="O5022" s="5">
        <f>VLOOKUP(M5022,[1]ArchetypeScores!E:O,11,FALSE)</f>
        <v>-1</v>
      </c>
      <c r="P5022" s="5">
        <f>VLOOKUP(M5022,[1]ArchetypeScores!E:P,12,FALSE)</f>
        <v>0</v>
      </c>
      <c r="Q5022" s="2" t="str">
        <f>VLOOKUP(M5022,[1]ArchetypeScores!E:W,19,FALSE)</f>
        <v>Consumer (including agriculture and tourism)</v>
      </c>
      <c r="R5022" s="2">
        <f>VLOOKUP(M5022,[1]ArchetypeScores!E:I,5,FALSE)</f>
        <v>0</v>
      </c>
      <c r="S5022" s="2">
        <f>VLOOKUP(M5022,[1]ArchetypeScores!E:K,7,FALSE)</f>
        <v>0</v>
      </c>
      <c r="T5022" s="2" t="str">
        <f t="shared" si="80"/>
        <v>Not A&amp;R positive</v>
      </c>
    </row>
    <row r="5023" spans="1:20" x14ac:dyDescent="0.3">
      <c r="A5023" s="2" t="s">
        <v>13077</v>
      </c>
      <c r="B5023" s="3" t="s">
        <v>13362</v>
      </c>
      <c r="C5023" s="3" t="s">
        <v>13363</v>
      </c>
      <c r="D5023" s="4">
        <v>0.185</v>
      </c>
      <c r="E5023" s="5" t="s">
        <v>13080</v>
      </c>
      <c r="F5023" s="4">
        <v>4.904E-2</v>
      </c>
      <c r="G5023" s="6">
        <v>49307</v>
      </c>
      <c r="H5023" s="3" t="s">
        <v>13364</v>
      </c>
      <c r="I5023" s="3"/>
      <c r="J5023" s="3"/>
      <c r="K5023" s="5" t="s">
        <v>142</v>
      </c>
      <c r="L5023" s="5">
        <v>2</v>
      </c>
      <c r="M5023" s="5" t="s">
        <v>250</v>
      </c>
      <c r="N5023" s="5">
        <f>VLOOKUP(M5023,[1]ArchetypeScores!E:N,10,FALSE)</f>
        <v>1</v>
      </c>
      <c r="O5023" s="5">
        <f>VLOOKUP(M5023,[1]ArchetypeScores!E:O,11,FALSE)</f>
        <v>1</v>
      </c>
      <c r="P5023" s="5">
        <f>VLOOKUP(M5023,[1]ArchetypeScores!E:P,12,FALSE)</f>
        <v>2</v>
      </c>
      <c r="Q5023" s="2" t="str">
        <f>VLOOKUP(M5023,[1]ArchetypeScores!E:W,19,FALSE)</f>
        <v>Materials (including forestry and nature)</v>
      </c>
      <c r="R5023" s="2">
        <f>VLOOKUP(M5023,[1]ArchetypeScores!E:I,5,FALSE)</f>
        <v>1</v>
      </c>
      <c r="S5023" s="2">
        <f>VLOOKUP(M5023,[1]ArchetypeScores!E:K,7,FALSE)</f>
        <v>1</v>
      </c>
      <c r="T5023" s="2" t="str">
        <f t="shared" si="80"/>
        <v>Both</v>
      </c>
    </row>
    <row r="5024" spans="1:20" x14ac:dyDescent="0.3">
      <c r="A5024" s="2" t="s">
        <v>13077</v>
      </c>
      <c r="B5024" s="3" t="s">
        <v>13365</v>
      </c>
      <c r="C5024" s="3" t="s">
        <v>13366</v>
      </c>
      <c r="D5024" s="4"/>
      <c r="E5024" s="5" t="s">
        <v>13080</v>
      </c>
      <c r="F5024" s="4">
        <v>0</v>
      </c>
      <c r="G5024" s="6">
        <v>49330</v>
      </c>
      <c r="H5024" s="3" t="s">
        <v>13367</v>
      </c>
      <c r="I5024" s="3"/>
      <c r="J5024" s="3"/>
      <c r="K5024" s="5" t="s">
        <v>61</v>
      </c>
      <c r="L5024" s="5">
        <v>1</v>
      </c>
      <c r="M5024" s="5" t="s">
        <v>130</v>
      </c>
      <c r="N5024" s="5">
        <f>VLOOKUP(M5024,[1]ArchetypeScores!E:N,10,FALSE)</f>
        <v>0</v>
      </c>
      <c r="O5024" s="5">
        <f>VLOOKUP(M5024,[1]ArchetypeScores!E:O,11,FALSE)</f>
        <v>-1</v>
      </c>
      <c r="P5024" s="5">
        <f>VLOOKUP(M5024,[1]ArchetypeScores!E:P,12,FALSE)</f>
        <v>0</v>
      </c>
      <c r="Q5024" s="2" t="str">
        <f>VLOOKUP(M5024,[1]ArchetypeScores!E:W,19,FALSE)</f>
        <v>Health care</v>
      </c>
      <c r="R5024" s="2">
        <f>VLOOKUP(M5024,[1]ArchetypeScores!E:I,5,FALSE)</f>
        <v>0</v>
      </c>
      <c r="S5024" s="2">
        <f>VLOOKUP(M5024,[1]ArchetypeScores!E:K,7,FALSE)</f>
        <v>0</v>
      </c>
      <c r="T5024" s="2" t="str">
        <f t="shared" si="80"/>
        <v>Not A&amp;R positive</v>
      </c>
    </row>
    <row r="5025" spans="1:20" x14ac:dyDescent="0.3">
      <c r="A5025" s="2" t="s">
        <v>13077</v>
      </c>
      <c r="B5025" s="3" t="s">
        <v>13365</v>
      </c>
      <c r="C5025" s="3" t="s">
        <v>13368</v>
      </c>
      <c r="D5025" s="4"/>
      <c r="E5025" s="5" t="s">
        <v>13080</v>
      </c>
      <c r="F5025" s="4">
        <v>0</v>
      </c>
      <c r="G5025" s="6">
        <v>49365</v>
      </c>
      <c r="H5025" s="3" t="s">
        <v>13369</v>
      </c>
      <c r="I5025" s="3"/>
      <c r="J5025" s="3"/>
      <c r="K5025" s="5" t="s">
        <v>61</v>
      </c>
      <c r="L5025" s="5">
        <v>1</v>
      </c>
      <c r="M5025" s="5" t="s">
        <v>130</v>
      </c>
      <c r="N5025" s="5">
        <f>VLOOKUP(M5025,[1]ArchetypeScores!E:N,10,FALSE)</f>
        <v>0</v>
      </c>
      <c r="O5025" s="5">
        <f>VLOOKUP(M5025,[1]ArchetypeScores!E:O,11,FALSE)</f>
        <v>-1</v>
      </c>
      <c r="P5025" s="5">
        <f>VLOOKUP(M5025,[1]ArchetypeScores!E:P,12,FALSE)</f>
        <v>0</v>
      </c>
      <c r="Q5025" s="2" t="str">
        <f>VLOOKUP(M5025,[1]ArchetypeScores!E:W,19,FALSE)</f>
        <v>Health care</v>
      </c>
      <c r="R5025" s="2">
        <f>VLOOKUP(M5025,[1]ArchetypeScores!E:I,5,FALSE)</f>
        <v>0</v>
      </c>
      <c r="S5025" s="2">
        <f>VLOOKUP(M5025,[1]ArchetypeScores!E:K,7,FALSE)</f>
        <v>0</v>
      </c>
      <c r="T5025" s="2" t="str">
        <f t="shared" si="80"/>
        <v>Not A&amp;R positive</v>
      </c>
    </row>
    <row r="5026" spans="1:20" x14ac:dyDescent="0.3">
      <c r="A5026" s="2" t="s">
        <v>13077</v>
      </c>
      <c r="B5026" s="3" t="s">
        <v>13365</v>
      </c>
      <c r="C5026" s="3" t="s">
        <v>13370</v>
      </c>
      <c r="D5026" s="4"/>
      <c r="E5026" s="5" t="s">
        <v>13080</v>
      </c>
      <c r="F5026" s="4">
        <v>0</v>
      </c>
      <c r="G5026" s="6">
        <v>49370</v>
      </c>
      <c r="H5026" s="3" t="s">
        <v>13371</v>
      </c>
      <c r="I5026" s="3"/>
      <c r="J5026" s="3"/>
      <c r="K5026" s="5" t="s">
        <v>61</v>
      </c>
      <c r="L5026" s="5">
        <v>1</v>
      </c>
      <c r="M5026" s="5" t="s">
        <v>130</v>
      </c>
      <c r="N5026" s="5">
        <f>VLOOKUP(M5026,[1]ArchetypeScores!E:N,10,FALSE)</f>
        <v>0</v>
      </c>
      <c r="O5026" s="5">
        <f>VLOOKUP(M5026,[1]ArchetypeScores!E:O,11,FALSE)</f>
        <v>-1</v>
      </c>
      <c r="P5026" s="5">
        <f>VLOOKUP(M5026,[1]ArchetypeScores!E:P,12,FALSE)</f>
        <v>0</v>
      </c>
      <c r="Q5026" s="2" t="str">
        <f>VLOOKUP(M5026,[1]ArchetypeScores!E:W,19,FALSE)</f>
        <v>Health care</v>
      </c>
      <c r="R5026" s="2">
        <f>VLOOKUP(M5026,[1]ArchetypeScores!E:I,5,FALSE)</f>
        <v>0</v>
      </c>
      <c r="S5026" s="2">
        <f>VLOOKUP(M5026,[1]ArchetypeScores!E:K,7,FALSE)</f>
        <v>0</v>
      </c>
      <c r="T5026" s="2" t="str">
        <f t="shared" si="80"/>
        <v>Not A&amp;R positive</v>
      </c>
    </row>
    <row r="5027" spans="1:20" x14ac:dyDescent="0.3">
      <c r="A5027" s="2" t="s">
        <v>13077</v>
      </c>
      <c r="B5027" s="3" t="s">
        <v>13372</v>
      </c>
      <c r="C5027" s="3" t="s">
        <v>13373</v>
      </c>
      <c r="D5027" s="4">
        <v>1.0999999999999999E-2</v>
      </c>
      <c r="E5027" s="5" t="s">
        <v>13080</v>
      </c>
      <c r="F5027" s="4">
        <v>2.81E-3</v>
      </c>
      <c r="G5027" s="6">
        <v>49285</v>
      </c>
      <c r="H5027" s="3" t="s">
        <v>13374</v>
      </c>
      <c r="I5027" s="3" t="s">
        <v>13375</v>
      </c>
      <c r="J5027" s="3"/>
      <c r="K5027" s="5" t="s">
        <v>163</v>
      </c>
      <c r="L5027" s="5">
        <v>1</v>
      </c>
      <c r="M5027" s="5" t="s">
        <v>975</v>
      </c>
      <c r="N5027" s="5">
        <f>VLOOKUP(M5027,[1]ArchetypeScores!E:N,10,FALSE)</f>
        <v>0</v>
      </c>
      <c r="O5027" s="5">
        <f>VLOOKUP(M5027,[1]ArchetypeScores!E:O,11,FALSE)</f>
        <v>0</v>
      </c>
      <c r="P5027" s="5">
        <f>VLOOKUP(M5027,[1]ArchetypeScores!E:P,12,FALSE)</f>
        <v>0</v>
      </c>
      <c r="Q5027" s="2" t="str">
        <f>VLOOKUP(M5027,[1]ArchetypeScores!E:W,19,FALSE)</f>
        <v>Other sector</v>
      </c>
      <c r="R5027" s="2">
        <f>VLOOKUP(M5027,[1]ArchetypeScores!E:I,5,FALSE)</f>
        <v>0</v>
      </c>
      <c r="S5027" s="2">
        <f>VLOOKUP(M5027,[1]ArchetypeScores!E:K,7,FALSE)</f>
        <v>0</v>
      </c>
      <c r="T5027" s="2" t="str">
        <f t="shared" si="80"/>
        <v>Not A&amp;R positive</v>
      </c>
    </row>
    <row r="5028" spans="1:20" x14ac:dyDescent="0.3">
      <c r="A5028" s="2" t="s">
        <v>13077</v>
      </c>
      <c r="B5028" s="3" t="s">
        <v>13376</v>
      </c>
      <c r="C5028" s="3" t="s">
        <v>13377</v>
      </c>
      <c r="D5028" s="4">
        <v>7.5999999999999998E-2</v>
      </c>
      <c r="E5028" s="5" t="s">
        <v>13080</v>
      </c>
      <c r="F5028" s="4">
        <v>2.069E-2</v>
      </c>
      <c r="G5028" s="6">
        <v>49392</v>
      </c>
      <c r="H5028" s="3" t="s">
        <v>13378</v>
      </c>
      <c r="I5028" s="3"/>
      <c r="J5028" s="3"/>
      <c r="K5028" s="5" t="s">
        <v>25</v>
      </c>
      <c r="L5028" s="5">
        <v>1</v>
      </c>
      <c r="M5028" s="5" t="s">
        <v>343</v>
      </c>
      <c r="N5028" s="5">
        <f>VLOOKUP(M5028,[1]ArchetypeScores!E:N,10,FALSE)</f>
        <v>1</v>
      </c>
      <c r="O5028" s="5">
        <f>VLOOKUP(M5028,[1]ArchetypeScores!E:O,11,FALSE)</f>
        <v>-2</v>
      </c>
      <c r="P5028" s="5">
        <f>VLOOKUP(M5028,[1]ArchetypeScores!E:P,12,FALSE)</f>
        <v>0</v>
      </c>
      <c r="Q5028" s="2" t="str">
        <f>VLOOKUP(M5028,[1]ArchetypeScores!E:W,19,FALSE)</f>
        <v>Industrials - other</v>
      </c>
      <c r="R5028" s="2">
        <f>VLOOKUP(M5028,[1]ArchetypeScores!E:I,5,FALSE)</f>
        <v>0</v>
      </c>
      <c r="S5028" s="2">
        <f>VLOOKUP(M5028,[1]ArchetypeScores!E:K,7,FALSE)</f>
        <v>-1</v>
      </c>
      <c r="T5028" s="2" t="str">
        <f t="shared" si="80"/>
        <v>Not A&amp;R positive</v>
      </c>
    </row>
    <row r="5029" spans="1:20" x14ac:dyDescent="0.3">
      <c r="A5029" s="2" t="s">
        <v>13077</v>
      </c>
      <c r="B5029" s="3" t="s">
        <v>13379</v>
      </c>
      <c r="C5029" s="3" t="s">
        <v>13380</v>
      </c>
      <c r="D5029" s="4">
        <v>5.2</v>
      </c>
      <c r="E5029" s="5" t="s">
        <v>13080</v>
      </c>
      <c r="F5029" s="4">
        <v>1.41784</v>
      </c>
      <c r="G5029" s="6">
        <v>49385</v>
      </c>
      <c r="H5029" s="3" t="s">
        <v>13381</v>
      </c>
      <c r="I5029" s="3"/>
      <c r="J5029" s="3"/>
      <c r="K5029" s="5" t="s">
        <v>196</v>
      </c>
      <c r="L5029" s="5">
        <v>5</v>
      </c>
      <c r="M5029" s="5" t="s">
        <v>9091</v>
      </c>
      <c r="N5029" s="5">
        <f>VLOOKUP(M5029,[1]ArchetypeScores!E:N,10,FALSE)</f>
        <v>1</v>
      </c>
      <c r="O5029" s="5">
        <f>VLOOKUP(M5029,[1]ArchetypeScores!E:O,11,FALSE)</f>
        <v>-2</v>
      </c>
      <c r="P5029" s="5">
        <f>VLOOKUP(M5029,[1]ArchetypeScores!E:P,12,FALSE)</f>
        <v>0</v>
      </c>
      <c r="Q5029" s="2" t="str">
        <f>VLOOKUP(M5029,[1]ArchetypeScores!E:W,19,FALSE)</f>
        <v>Industrials - other</v>
      </c>
      <c r="R5029" s="2">
        <f>VLOOKUP(M5029,[1]ArchetypeScores!E:I,5,FALSE)</f>
        <v>0</v>
      </c>
      <c r="S5029" s="2">
        <f>VLOOKUP(M5029,[1]ArchetypeScores!E:K,7,FALSE)</f>
        <v>-1</v>
      </c>
      <c r="T5029" s="2" t="str">
        <f t="shared" si="80"/>
        <v>Not A&amp;R positive</v>
      </c>
    </row>
    <row r="5030" spans="1:20" x14ac:dyDescent="0.3">
      <c r="A5030" s="2" t="s">
        <v>13077</v>
      </c>
      <c r="B5030" s="3" t="s">
        <v>719</v>
      </c>
      <c r="C5030" s="3" t="s">
        <v>13382</v>
      </c>
      <c r="D5030" s="4">
        <v>0.39</v>
      </c>
      <c r="E5030" s="5" t="s">
        <v>13080</v>
      </c>
      <c r="F5030" s="4">
        <v>0.10607</v>
      </c>
      <c r="G5030" s="6">
        <v>49357</v>
      </c>
      <c r="H5030" s="3" t="s">
        <v>13099</v>
      </c>
      <c r="I5030" s="3" t="s">
        <v>13383</v>
      </c>
      <c r="J5030" s="3"/>
      <c r="K5030" s="5" t="s">
        <v>229</v>
      </c>
      <c r="L5030" s="5">
        <v>1</v>
      </c>
      <c r="M5030" s="5" t="s">
        <v>528</v>
      </c>
      <c r="N5030" s="5">
        <f>VLOOKUP(M5030,[1]ArchetypeScores!E:N,10,FALSE)</f>
        <v>1</v>
      </c>
      <c r="O5030" s="5">
        <f>VLOOKUP(M5030,[1]ArchetypeScores!E:O,11,FALSE)</f>
        <v>-2</v>
      </c>
      <c r="P5030" s="5">
        <f>VLOOKUP(M5030,[1]ArchetypeScores!E:P,12,FALSE)</f>
        <v>0</v>
      </c>
      <c r="Q5030" s="2" t="str">
        <f>VLOOKUP(M5030,[1]ArchetypeScores!E:W,19,FALSE)</f>
        <v>Industrials - transportation</v>
      </c>
      <c r="R5030" s="2">
        <f>VLOOKUP(M5030,[1]ArchetypeScores!E:I,5,FALSE)</f>
        <v>0</v>
      </c>
      <c r="S5030" s="2">
        <f>VLOOKUP(M5030,[1]ArchetypeScores!E:K,7,FALSE)</f>
        <v>-1</v>
      </c>
      <c r="T5030" s="2" t="str">
        <f t="shared" si="80"/>
        <v>Not A&amp;R positive</v>
      </c>
    </row>
    <row r="5031" spans="1:20" x14ac:dyDescent="0.3">
      <c r="A5031" s="2" t="s">
        <v>13077</v>
      </c>
      <c r="B5031" s="3" t="s">
        <v>719</v>
      </c>
      <c r="C5031" s="3" t="s">
        <v>13384</v>
      </c>
      <c r="D5031" s="4">
        <v>0.27600000000000002</v>
      </c>
      <c r="E5031" s="5" t="s">
        <v>13080</v>
      </c>
      <c r="F5031" s="4">
        <v>7.5069999999999998E-2</v>
      </c>
      <c r="G5031" s="6">
        <v>49356</v>
      </c>
      <c r="H5031" s="3" t="s">
        <v>13099</v>
      </c>
      <c r="I5031" s="3" t="s">
        <v>13385</v>
      </c>
      <c r="J5031" s="3"/>
      <c r="K5031" s="5" t="s">
        <v>229</v>
      </c>
      <c r="L5031" s="5">
        <v>1</v>
      </c>
      <c r="M5031" s="5" t="s">
        <v>528</v>
      </c>
      <c r="N5031" s="5">
        <f>VLOOKUP(M5031,[1]ArchetypeScores!E:N,10,FALSE)</f>
        <v>1</v>
      </c>
      <c r="O5031" s="5">
        <f>VLOOKUP(M5031,[1]ArchetypeScores!E:O,11,FALSE)</f>
        <v>-2</v>
      </c>
      <c r="P5031" s="5">
        <f>VLOOKUP(M5031,[1]ArchetypeScores!E:P,12,FALSE)</f>
        <v>0</v>
      </c>
      <c r="Q5031" s="2" t="str">
        <f>VLOOKUP(M5031,[1]ArchetypeScores!E:W,19,FALSE)</f>
        <v>Industrials - transportation</v>
      </c>
      <c r="R5031" s="2">
        <f>VLOOKUP(M5031,[1]ArchetypeScores!E:I,5,FALSE)</f>
        <v>0</v>
      </c>
      <c r="S5031" s="2">
        <f>VLOOKUP(M5031,[1]ArchetypeScores!E:K,7,FALSE)</f>
        <v>-1</v>
      </c>
      <c r="T5031" s="2" t="str">
        <f t="shared" si="80"/>
        <v>Not A&amp;R positive</v>
      </c>
    </row>
    <row r="5032" spans="1:20" x14ac:dyDescent="0.3">
      <c r="A5032" s="2" t="s">
        <v>13077</v>
      </c>
      <c r="B5032" s="3" t="s">
        <v>719</v>
      </c>
      <c r="C5032" s="3" t="s">
        <v>13386</v>
      </c>
      <c r="D5032" s="4">
        <v>3.0000000000000001E-3</v>
      </c>
      <c r="E5032" s="5" t="s">
        <v>13080</v>
      </c>
      <c r="F5032" s="4">
        <v>6.8000000000000005E-4</v>
      </c>
      <c r="G5032" s="6">
        <v>49393</v>
      </c>
      <c r="H5032" s="3" t="s">
        <v>13387</v>
      </c>
      <c r="I5032" s="3"/>
      <c r="J5032" s="3"/>
      <c r="K5032" s="5" t="s">
        <v>229</v>
      </c>
      <c r="L5032" s="5">
        <v>1</v>
      </c>
      <c r="M5032" s="5" t="s">
        <v>528</v>
      </c>
      <c r="N5032" s="5">
        <f>VLOOKUP(M5032,[1]ArchetypeScores!E:N,10,FALSE)</f>
        <v>1</v>
      </c>
      <c r="O5032" s="5">
        <f>VLOOKUP(M5032,[1]ArchetypeScores!E:O,11,FALSE)</f>
        <v>-2</v>
      </c>
      <c r="P5032" s="5">
        <f>VLOOKUP(M5032,[1]ArchetypeScores!E:P,12,FALSE)</f>
        <v>0</v>
      </c>
      <c r="Q5032" s="2" t="str">
        <f>VLOOKUP(M5032,[1]ArchetypeScores!E:W,19,FALSE)</f>
        <v>Industrials - transportation</v>
      </c>
      <c r="R5032" s="2">
        <f>VLOOKUP(M5032,[1]ArchetypeScores!E:I,5,FALSE)</f>
        <v>0</v>
      </c>
      <c r="S5032" s="2">
        <f>VLOOKUP(M5032,[1]ArchetypeScores!E:K,7,FALSE)</f>
        <v>-1</v>
      </c>
      <c r="T5032" s="2" t="str">
        <f t="shared" si="80"/>
        <v>Not A&amp;R positive</v>
      </c>
    </row>
    <row r="5033" spans="1:20" x14ac:dyDescent="0.3">
      <c r="A5033" s="2" t="s">
        <v>13077</v>
      </c>
      <c r="B5033" s="3" t="s">
        <v>719</v>
      </c>
      <c r="C5033" s="3" t="s">
        <v>13388</v>
      </c>
      <c r="D5033" s="4">
        <v>5.5750000000000002</v>
      </c>
      <c r="E5033" s="5" t="s">
        <v>13080</v>
      </c>
      <c r="F5033" s="4">
        <v>1.51631</v>
      </c>
      <c r="G5033" s="6">
        <v>49354</v>
      </c>
      <c r="H5033" s="3" t="s">
        <v>13099</v>
      </c>
      <c r="I5033" s="3"/>
      <c r="J5033" s="3"/>
      <c r="K5033" s="5" t="s">
        <v>229</v>
      </c>
      <c r="L5033" s="5">
        <v>1</v>
      </c>
      <c r="M5033" s="5" t="s">
        <v>528</v>
      </c>
      <c r="N5033" s="5">
        <f>VLOOKUP(M5033,[1]ArchetypeScores!E:N,10,FALSE)</f>
        <v>1</v>
      </c>
      <c r="O5033" s="5">
        <f>VLOOKUP(M5033,[1]ArchetypeScores!E:O,11,FALSE)</f>
        <v>-2</v>
      </c>
      <c r="P5033" s="5">
        <f>VLOOKUP(M5033,[1]ArchetypeScores!E:P,12,FALSE)</f>
        <v>0</v>
      </c>
      <c r="Q5033" s="2" t="str">
        <f>VLOOKUP(M5033,[1]ArchetypeScores!E:W,19,FALSE)</f>
        <v>Industrials - transportation</v>
      </c>
      <c r="R5033" s="2">
        <f>VLOOKUP(M5033,[1]ArchetypeScores!E:I,5,FALSE)</f>
        <v>0</v>
      </c>
      <c r="S5033" s="2">
        <f>VLOOKUP(M5033,[1]ArchetypeScores!E:K,7,FALSE)</f>
        <v>-1</v>
      </c>
      <c r="T5033" s="2" t="str">
        <f t="shared" si="80"/>
        <v>Not A&amp;R positive</v>
      </c>
    </row>
    <row r="5034" spans="1:20" x14ac:dyDescent="0.3">
      <c r="A5034" s="2" t="s">
        <v>13077</v>
      </c>
      <c r="B5034" s="3" t="s">
        <v>719</v>
      </c>
      <c r="C5034" s="3" t="s">
        <v>13389</v>
      </c>
      <c r="D5034" s="4">
        <v>0.248</v>
      </c>
      <c r="E5034" s="5" t="s">
        <v>13080</v>
      </c>
      <c r="F5034" s="4">
        <v>6.7349999999999993E-2</v>
      </c>
      <c r="G5034" s="6">
        <v>49352</v>
      </c>
      <c r="H5034" s="3" t="s">
        <v>13390</v>
      </c>
      <c r="I5034" s="3"/>
      <c r="J5034" s="3"/>
      <c r="K5034" s="5" t="s">
        <v>229</v>
      </c>
      <c r="L5034" s="5">
        <v>1</v>
      </c>
      <c r="M5034" s="5" t="s">
        <v>528</v>
      </c>
      <c r="N5034" s="5">
        <f>VLOOKUP(M5034,[1]ArchetypeScores!E:N,10,FALSE)</f>
        <v>1</v>
      </c>
      <c r="O5034" s="5">
        <f>VLOOKUP(M5034,[1]ArchetypeScores!E:O,11,FALSE)</f>
        <v>-2</v>
      </c>
      <c r="P5034" s="5">
        <f>VLOOKUP(M5034,[1]ArchetypeScores!E:P,12,FALSE)</f>
        <v>0</v>
      </c>
      <c r="Q5034" s="2" t="str">
        <f>VLOOKUP(M5034,[1]ArchetypeScores!E:W,19,FALSE)</f>
        <v>Industrials - transportation</v>
      </c>
      <c r="R5034" s="2">
        <f>VLOOKUP(M5034,[1]ArchetypeScores!E:I,5,FALSE)</f>
        <v>0</v>
      </c>
      <c r="S5034" s="2">
        <f>VLOOKUP(M5034,[1]ArchetypeScores!E:K,7,FALSE)</f>
        <v>-1</v>
      </c>
      <c r="T5034" s="2" t="str">
        <f t="shared" si="80"/>
        <v>Not A&amp;R positive</v>
      </c>
    </row>
    <row r="5035" spans="1:20" x14ac:dyDescent="0.3">
      <c r="A5035" s="2" t="s">
        <v>13077</v>
      </c>
      <c r="B5035" s="3" t="s">
        <v>13391</v>
      </c>
      <c r="C5035" s="3" t="s">
        <v>13392</v>
      </c>
      <c r="D5035" s="4">
        <v>0.36599999999999999</v>
      </c>
      <c r="E5035" s="5" t="s">
        <v>13080</v>
      </c>
      <c r="F5035" s="4">
        <v>9.7030000000000005E-2</v>
      </c>
      <c r="G5035" s="6">
        <v>49305</v>
      </c>
      <c r="H5035" s="3" t="s">
        <v>13393</v>
      </c>
      <c r="I5035" s="3"/>
      <c r="J5035" s="3"/>
      <c r="K5035" s="5" t="s">
        <v>229</v>
      </c>
      <c r="L5035" s="5">
        <v>1</v>
      </c>
      <c r="M5035" s="5" t="s">
        <v>528</v>
      </c>
      <c r="N5035" s="5">
        <f>VLOOKUP(M5035,[1]ArchetypeScores!E:N,10,FALSE)</f>
        <v>1</v>
      </c>
      <c r="O5035" s="5">
        <f>VLOOKUP(M5035,[1]ArchetypeScores!E:O,11,FALSE)</f>
        <v>-2</v>
      </c>
      <c r="P5035" s="5">
        <f>VLOOKUP(M5035,[1]ArchetypeScores!E:P,12,FALSE)</f>
        <v>0</v>
      </c>
      <c r="Q5035" s="2" t="str">
        <f>VLOOKUP(M5035,[1]ArchetypeScores!E:W,19,FALSE)</f>
        <v>Industrials - transportation</v>
      </c>
      <c r="R5035" s="2">
        <f>VLOOKUP(M5035,[1]ArchetypeScores!E:I,5,FALSE)</f>
        <v>0</v>
      </c>
      <c r="S5035" s="2">
        <f>VLOOKUP(M5035,[1]ArchetypeScores!E:K,7,FALSE)</f>
        <v>-1</v>
      </c>
      <c r="T5035" s="2" t="str">
        <f t="shared" si="80"/>
        <v>Not A&amp;R positive</v>
      </c>
    </row>
    <row r="5036" spans="1:20" x14ac:dyDescent="0.3">
      <c r="A5036" s="2" t="s">
        <v>13077</v>
      </c>
      <c r="B5036" s="3" t="s">
        <v>13394</v>
      </c>
      <c r="C5036" s="3" t="s">
        <v>13395</v>
      </c>
      <c r="D5036" s="4">
        <v>1.6E-2</v>
      </c>
      <c r="E5036" s="5" t="s">
        <v>13080</v>
      </c>
      <c r="F5036" s="4">
        <v>4.2399999999999998E-3</v>
      </c>
      <c r="G5036" s="6">
        <v>49304</v>
      </c>
      <c r="H5036" s="3" t="s">
        <v>13396</v>
      </c>
      <c r="I5036" s="3"/>
      <c r="J5036" s="3"/>
      <c r="K5036" s="5" t="s">
        <v>229</v>
      </c>
      <c r="L5036" s="5">
        <v>1</v>
      </c>
      <c r="M5036" s="5" t="s">
        <v>528</v>
      </c>
      <c r="N5036" s="5">
        <f>VLOOKUP(M5036,[1]ArchetypeScores!E:N,10,FALSE)</f>
        <v>1</v>
      </c>
      <c r="O5036" s="5">
        <f>VLOOKUP(M5036,[1]ArchetypeScores!E:O,11,FALSE)</f>
        <v>-2</v>
      </c>
      <c r="P5036" s="5">
        <f>VLOOKUP(M5036,[1]ArchetypeScores!E:P,12,FALSE)</f>
        <v>0</v>
      </c>
      <c r="Q5036" s="2" t="str">
        <f>VLOOKUP(M5036,[1]ArchetypeScores!E:W,19,FALSE)</f>
        <v>Industrials - transportation</v>
      </c>
      <c r="R5036" s="2">
        <f>VLOOKUP(M5036,[1]ArchetypeScores!E:I,5,FALSE)</f>
        <v>0</v>
      </c>
      <c r="S5036" s="2">
        <f>VLOOKUP(M5036,[1]ArchetypeScores!E:K,7,FALSE)</f>
        <v>-1</v>
      </c>
      <c r="T5036" s="2" t="str">
        <f t="shared" si="80"/>
        <v>Not A&amp;R positive</v>
      </c>
    </row>
    <row r="5037" spans="1:20" x14ac:dyDescent="0.3">
      <c r="A5037" s="2" t="s">
        <v>13077</v>
      </c>
      <c r="B5037" s="3" t="s">
        <v>13397</v>
      </c>
      <c r="C5037" s="3" t="s">
        <v>13398</v>
      </c>
      <c r="D5037" s="4">
        <v>0.42699999999999999</v>
      </c>
      <c r="E5037" s="5" t="s">
        <v>13080</v>
      </c>
      <c r="F5037" s="4">
        <v>0.11601</v>
      </c>
      <c r="G5037" s="6">
        <v>49349</v>
      </c>
      <c r="H5037" s="3" t="s">
        <v>13399</v>
      </c>
      <c r="I5037" s="3"/>
      <c r="J5037" s="3"/>
      <c r="K5037" s="5" t="s">
        <v>25</v>
      </c>
      <c r="L5037" s="5">
        <v>15</v>
      </c>
      <c r="M5037" s="5" t="s">
        <v>26</v>
      </c>
      <c r="N5037" s="5">
        <f>VLOOKUP(M5037,[1]ArchetypeScores!E:N,10,FALSE)</f>
        <v>1</v>
      </c>
      <c r="O5037" s="5">
        <f>VLOOKUP(M5037,[1]ArchetypeScores!E:O,11,FALSE)</f>
        <v>-2</v>
      </c>
      <c r="P5037" s="5">
        <f>VLOOKUP(M5037,[1]ArchetypeScores!E:P,12,FALSE)</f>
        <v>0</v>
      </c>
      <c r="Q5037" s="2" t="str">
        <f>VLOOKUP(M5037,[1]ArchetypeScores!E:W,19,FALSE)</f>
        <v>Energy and water</v>
      </c>
      <c r="R5037" s="2">
        <f>VLOOKUP(M5037,[1]ArchetypeScores!E:I,5,FALSE)</f>
        <v>0</v>
      </c>
      <c r="S5037" s="2">
        <f>VLOOKUP(M5037,[1]ArchetypeScores!E:K,7,FALSE)</f>
        <v>0</v>
      </c>
      <c r="T5037" s="2" t="str">
        <f t="shared" si="80"/>
        <v>Not A&amp;R positive</v>
      </c>
    </row>
    <row r="5038" spans="1:20" x14ac:dyDescent="0.3">
      <c r="A5038" s="2" t="s">
        <v>13077</v>
      </c>
      <c r="B5038" s="3" t="s">
        <v>13400</v>
      </c>
      <c r="C5038" s="3" t="s">
        <v>13401</v>
      </c>
      <c r="D5038" s="4"/>
      <c r="E5038" s="5" t="s">
        <v>13080</v>
      </c>
      <c r="F5038" s="4">
        <v>0</v>
      </c>
      <c r="G5038" s="6">
        <v>49301</v>
      </c>
      <c r="H5038" s="3" t="s">
        <v>13402</v>
      </c>
      <c r="I5038" s="3"/>
      <c r="J5038" s="3"/>
      <c r="K5038" s="5" t="s">
        <v>291</v>
      </c>
      <c r="L5038" s="5">
        <v>4</v>
      </c>
      <c r="M5038" s="5" t="s">
        <v>292</v>
      </c>
      <c r="N5038" s="5">
        <f>VLOOKUP(M5038,[1]ArchetypeScores!E:N,10,FALSE)</f>
        <v>1</v>
      </c>
      <c r="O5038" s="5">
        <f>VLOOKUP(M5038,[1]ArchetypeScores!E:O,11,FALSE)</f>
        <v>0</v>
      </c>
      <c r="P5038" s="5">
        <f>VLOOKUP(M5038,[1]ArchetypeScores!E:P,12,FALSE)</f>
        <v>0</v>
      </c>
      <c r="Q5038" s="2" t="str">
        <f>VLOOKUP(M5038,[1]ArchetypeScores!E:W,19,FALSE)</f>
        <v>Education and training</v>
      </c>
      <c r="R5038" s="2">
        <f>VLOOKUP(M5038,[1]ArchetypeScores!E:I,5,FALSE)</f>
        <v>0</v>
      </c>
      <c r="S5038" s="2">
        <f>VLOOKUP(M5038,[1]ArchetypeScores!E:K,7,FALSE)</f>
        <v>0</v>
      </c>
      <c r="T5038" s="2" t="str">
        <f t="shared" si="80"/>
        <v>Not A&amp;R positive</v>
      </c>
    </row>
    <row r="5039" spans="1:20" x14ac:dyDescent="0.3">
      <c r="A5039" s="2" t="s">
        <v>13077</v>
      </c>
      <c r="B5039" s="3" t="s">
        <v>13403</v>
      </c>
      <c r="C5039" s="3" t="s">
        <v>13404</v>
      </c>
      <c r="D5039" s="4">
        <v>8.9999999999999993E-3</v>
      </c>
      <c r="E5039" s="5" t="s">
        <v>13080</v>
      </c>
      <c r="F5039" s="4">
        <v>2.32E-3</v>
      </c>
      <c r="G5039" s="6">
        <v>49282</v>
      </c>
      <c r="H5039" s="3" t="s">
        <v>13405</v>
      </c>
      <c r="I5039" s="3"/>
      <c r="J5039" s="3"/>
      <c r="K5039" s="5" t="s">
        <v>89</v>
      </c>
      <c r="L5039" s="5">
        <v>1</v>
      </c>
      <c r="M5039" s="5" t="s">
        <v>90</v>
      </c>
      <c r="N5039" s="5">
        <f>VLOOKUP(M5039,[1]ArchetypeScores!E:N,10,FALSE)</f>
        <v>1</v>
      </c>
      <c r="O5039" s="5">
        <f>VLOOKUP(M5039,[1]ArchetypeScores!E:O,11,FALSE)</f>
        <v>0</v>
      </c>
      <c r="P5039" s="5">
        <f>VLOOKUP(M5039,[1]ArchetypeScores!E:P,12,FALSE)</f>
        <v>0</v>
      </c>
      <c r="Q5039" s="2" t="str">
        <f>VLOOKUP(M5039,[1]ArchetypeScores!E:W,19,FALSE)</f>
        <v>Other sector</v>
      </c>
      <c r="R5039" s="2">
        <f>VLOOKUP(M5039,[1]ArchetypeScores!E:I,5,FALSE)</f>
        <v>0</v>
      </c>
      <c r="S5039" s="2">
        <f>VLOOKUP(M5039,[1]ArchetypeScores!E:K,7,FALSE)</f>
        <v>0</v>
      </c>
      <c r="T5039" s="2" t="str">
        <f t="shared" si="80"/>
        <v>Not A&amp;R positive</v>
      </c>
    </row>
    <row r="5040" spans="1:20" x14ac:dyDescent="0.3">
      <c r="A5040" s="2" t="s">
        <v>13077</v>
      </c>
      <c r="B5040" s="3" t="s">
        <v>13406</v>
      </c>
      <c r="C5040" s="3" t="s">
        <v>13407</v>
      </c>
      <c r="D5040" s="4"/>
      <c r="E5040" s="5" t="s">
        <v>13080</v>
      </c>
      <c r="F5040" s="4">
        <v>0</v>
      </c>
      <c r="G5040" s="6">
        <v>49337</v>
      </c>
      <c r="H5040" s="3" t="s">
        <v>13408</v>
      </c>
      <c r="I5040" s="3"/>
      <c r="J5040" s="3"/>
      <c r="K5040" s="5" t="s">
        <v>118</v>
      </c>
      <c r="L5040" s="5">
        <v>2</v>
      </c>
      <c r="M5040" s="5" t="s">
        <v>226</v>
      </c>
      <c r="N5040" s="5">
        <f>VLOOKUP(M5040,[1]ArchetypeScores!E:N,10,FALSE)</f>
        <v>0</v>
      </c>
      <c r="O5040" s="5">
        <f>VLOOKUP(M5040,[1]ArchetypeScores!E:O,11,FALSE)</f>
        <v>-1</v>
      </c>
      <c r="P5040" s="5">
        <f>VLOOKUP(M5040,[1]ArchetypeScores!E:P,12,FALSE)</f>
        <v>0</v>
      </c>
      <c r="Q5040" s="2" t="str">
        <f>VLOOKUP(M5040,[1]ArchetypeScores!E:W,19,FALSE)</f>
        <v>Untargeted</v>
      </c>
      <c r="R5040" s="2">
        <f>VLOOKUP(M5040,[1]ArchetypeScores!E:I,5,FALSE)</f>
        <v>0</v>
      </c>
      <c r="S5040" s="2">
        <f>VLOOKUP(M5040,[1]ArchetypeScores!E:K,7,FALSE)</f>
        <v>0</v>
      </c>
      <c r="T5040" s="2" t="str">
        <f t="shared" si="80"/>
        <v>Not A&amp;R positive</v>
      </c>
    </row>
    <row r="5041" spans="1:20" x14ac:dyDescent="0.3">
      <c r="A5041" s="2" t="s">
        <v>13077</v>
      </c>
      <c r="B5041" s="3" t="s">
        <v>13409</v>
      </c>
      <c r="C5041" s="3" t="s">
        <v>13410</v>
      </c>
      <c r="D5041" s="4"/>
      <c r="E5041" s="5" t="s">
        <v>13080</v>
      </c>
      <c r="F5041" s="4">
        <v>0</v>
      </c>
      <c r="G5041" s="6">
        <v>49277</v>
      </c>
      <c r="H5041" s="3" t="s">
        <v>13411</v>
      </c>
      <c r="I5041" s="3"/>
      <c r="J5041" s="3"/>
      <c r="K5041" s="5" t="s">
        <v>118</v>
      </c>
      <c r="L5041" s="5">
        <v>2</v>
      </c>
      <c r="M5041" s="5" t="s">
        <v>226</v>
      </c>
      <c r="N5041" s="5">
        <f>VLOOKUP(M5041,[1]ArchetypeScores!E:N,10,FALSE)</f>
        <v>0</v>
      </c>
      <c r="O5041" s="5">
        <f>VLOOKUP(M5041,[1]ArchetypeScores!E:O,11,FALSE)</f>
        <v>-1</v>
      </c>
      <c r="P5041" s="5">
        <f>VLOOKUP(M5041,[1]ArchetypeScores!E:P,12,FALSE)</f>
        <v>0</v>
      </c>
      <c r="Q5041" s="2" t="str">
        <f>VLOOKUP(M5041,[1]ArchetypeScores!E:W,19,FALSE)</f>
        <v>Untargeted</v>
      </c>
      <c r="R5041" s="2">
        <f>VLOOKUP(M5041,[1]ArchetypeScores!E:I,5,FALSE)</f>
        <v>0</v>
      </c>
      <c r="S5041" s="2">
        <f>VLOOKUP(M5041,[1]ArchetypeScores!E:K,7,FALSE)</f>
        <v>0</v>
      </c>
      <c r="T5041" s="2" t="str">
        <f t="shared" si="80"/>
        <v>Not A&amp;R positive</v>
      </c>
    </row>
    <row r="5042" spans="1:20" x14ac:dyDescent="0.3">
      <c r="A5042" s="2" t="s">
        <v>13077</v>
      </c>
      <c r="B5042" s="3" t="s">
        <v>13412</v>
      </c>
      <c r="C5042" s="3" t="s">
        <v>13413</v>
      </c>
      <c r="D5042" s="4">
        <v>8.0000000000000002E-3</v>
      </c>
      <c r="E5042" s="5" t="s">
        <v>13080</v>
      </c>
      <c r="F5042" s="4">
        <v>1.98E-3</v>
      </c>
      <c r="G5042" s="6">
        <v>49287</v>
      </c>
      <c r="H5042" s="9" t="s">
        <v>13414</v>
      </c>
      <c r="I5042" s="3"/>
      <c r="J5042" s="3"/>
      <c r="K5042" s="5" t="s">
        <v>94</v>
      </c>
      <c r="L5042" s="5">
        <v>1</v>
      </c>
      <c r="M5042" s="5" t="s">
        <v>5796</v>
      </c>
      <c r="N5042" s="5">
        <f>VLOOKUP(M5042,[1]ArchetypeScores!E:N,10,FALSE)</f>
        <v>1</v>
      </c>
      <c r="O5042" s="5">
        <f>VLOOKUP(M5042,[1]ArchetypeScores!E:O,11,FALSE)</f>
        <v>0</v>
      </c>
      <c r="P5042" s="5">
        <f>VLOOKUP(M5042,[1]ArchetypeScores!E:P,12,FALSE)</f>
        <v>0</v>
      </c>
      <c r="Q5042" s="2" t="str">
        <f>VLOOKUP(M5042,[1]ArchetypeScores!E:W,19,FALSE)</f>
        <v>Consumer (including agriculture and tourism)</v>
      </c>
      <c r="R5042" s="2">
        <f>VLOOKUP(M5042,[1]ArchetypeScores!E:I,5,FALSE)</f>
        <v>0</v>
      </c>
      <c r="S5042" s="2">
        <f>VLOOKUP(M5042,[1]ArchetypeScores!E:K,7,FALSE)</f>
        <v>0</v>
      </c>
      <c r="T5042" s="2" t="str">
        <f t="shared" si="80"/>
        <v>Not A&amp;R positive</v>
      </c>
    </row>
    <row r="5043" spans="1:20" x14ac:dyDescent="0.3">
      <c r="A5043" s="2" t="s">
        <v>13077</v>
      </c>
      <c r="B5043" s="3" t="s">
        <v>13415</v>
      </c>
      <c r="C5043" s="3" t="s">
        <v>13416</v>
      </c>
      <c r="D5043" s="4">
        <v>1.7999999999999999E-2</v>
      </c>
      <c r="E5043" s="5" t="s">
        <v>13080</v>
      </c>
      <c r="F5043" s="4">
        <v>4.9199999999999999E-3</v>
      </c>
      <c r="G5043" s="6">
        <v>49286</v>
      </c>
      <c r="H5043" s="3" t="s">
        <v>13417</v>
      </c>
      <c r="I5043" s="3"/>
      <c r="J5043" s="3"/>
      <c r="K5043" s="5" t="s">
        <v>611</v>
      </c>
      <c r="L5043" s="5">
        <v>6</v>
      </c>
      <c r="M5043" s="5" t="s">
        <v>1228</v>
      </c>
      <c r="N5043" s="5">
        <f>VLOOKUP(M5043,[1]ArchetypeScores!E:N,10,FALSE)</f>
        <v>1</v>
      </c>
      <c r="O5043" s="5">
        <f>VLOOKUP(M5043,[1]ArchetypeScores!E:O,11,FALSE)</f>
        <v>0</v>
      </c>
      <c r="P5043" s="5">
        <f>VLOOKUP(M5043,[1]ArchetypeScores!E:P,12,FALSE)</f>
        <v>0</v>
      </c>
      <c r="Q5043" s="2" t="str">
        <f>VLOOKUP(M5043,[1]ArchetypeScores!E:W,19,FALSE)</f>
        <v>Consumer (including agriculture and tourism)</v>
      </c>
      <c r="R5043" s="2">
        <f>VLOOKUP(M5043,[1]ArchetypeScores!E:I,5,FALSE)</f>
        <v>0</v>
      </c>
      <c r="S5043" s="2">
        <f>VLOOKUP(M5043,[1]ArchetypeScores!E:K,7,FALSE)</f>
        <v>0</v>
      </c>
      <c r="T5043" s="2" t="str">
        <f t="shared" si="80"/>
        <v>Not A&amp;R positive</v>
      </c>
    </row>
    <row r="5044" spans="1:20" x14ac:dyDescent="0.3">
      <c r="A5044" s="2" t="s">
        <v>13077</v>
      </c>
      <c r="B5044" s="8" t="s">
        <v>13418</v>
      </c>
      <c r="C5044" s="3" t="s">
        <v>13419</v>
      </c>
      <c r="D5044" s="4">
        <v>0.5</v>
      </c>
      <c r="E5044" s="5" t="s">
        <v>13080</v>
      </c>
      <c r="F5044" s="4">
        <v>0.13886000000000001</v>
      </c>
      <c r="G5044" s="6">
        <v>49405</v>
      </c>
      <c r="H5044" s="3" t="s">
        <v>13420</v>
      </c>
      <c r="I5044" s="3"/>
      <c r="J5044" s="3"/>
      <c r="K5044" s="5" t="s">
        <v>57</v>
      </c>
      <c r="L5044" s="5">
        <v>17</v>
      </c>
      <c r="M5044" s="5" t="s">
        <v>210</v>
      </c>
      <c r="N5044" s="5">
        <f>VLOOKUP(M5044,[1]ArchetypeScores!E:N,10,FALSE)</f>
        <v>0</v>
      </c>
      <c r="O5044" s="5">
        <f>VLOOKUP(M5044,[1]ArchetypeScores!E:O,11,FALSE)</f>
        <v>-1</v>
      </c>
      <c r="P5044" s="5">
        <f>VLOOKUP(M5044,[1]ArchetypeScores!E:P,12,FALSE)</f>
        <v>0</v>
      </c>
      <c r="Q5044" s="2" t="str">
        <f>VLOOKUP(M5044,[1]ArchetypeScores!E:W,19,FALSE)</f>
        <v>Consumer (including agriculture and tourism)</v>
      </c>
      <c r="R5044" s="2">
        <f>VLOOKUP(M5044,[1]ArchetypeScores!E:I,5,FALSE)</f>
        <v>0</v>
      </c>
      <c r="S5044" s="2">
        <f>VLOOKUP(M5044,[1]ArchetypeScores!E:K,7,FALSE)</f>
        <v>0</v>
      </c>
      <c r="T5044" s="2" t="str">
        <f t="shared" si="80"/>
        <v>Not A&amp;R positive</v>
      </c>
    </row>
    <row r="5045" spans="1:20" x14ac:dyDescent="0.3">
      <c r="A5045" s="2" t="s">
        <v>13077</v>
      </c>
      <c r="B5045" s="8" t="s">
        <v>13421</v>
      </c>
      <c r="C5045" s="3" t="s">
        <v>13422</v>
      </c>
      <c r="D5045" s="4">
        <v>0.5</v>
      </c>
      <c r="E5045" s="5" t="s">
        <v>13080</v>
      </c>
      <c r="F5045" s="4">
        <v>0.13908000000000001</v>
      </c>
      <c r="G5045" s="6">
        <v>49289</v>
      </c>
      <c r="H5045" s="3" t="s">
        <v>13423</v>
      </c>
      <c r="I5045" s="3"/>
      <c r="J5045" s="3"/>
      <c r="K5045" s="5" t="s">
        <v>57</v>
      </c>
      <c r="L5045" s="5">
        <v>17</v>
      </c>
      <c r="M5045" s="5" t="s">
        <v>210</v>
      </c>
      <c r="N5045" s="5">
        <f>VLOOKUP(M5045,[1]ArchetypeScores!E:N,10,FALSE)</f>
        <v>0</v>
      </c>
      <c r="O5045" s="5">
        <f>VLOOKUP(M5045,[1]ArchetypeScores!E:O,11,FALSE)</f>
        <v>-1</v>
      </c>
      <c r="P5045" s="5">
        <f>VLOOKUP(M5045,[1]ArchetypeScores!E:P,12,FALSE)</f>
        <v>0</v>
      </c>
      <c r="Q5045" s="2" t="str">
        <f>VLOOKUP(M5045,[1]ArchetypeScores!E:W,19,FALSE)</f>
        <v>Consumer (including agriculture and tourism)</v>
      </c>
      <c r="R5045" s="2">
        <f>VLOOKUP(M5045,[1]ArchetypeScores!E:I,5,FALSE)</f>
        <v>0</v>
      </c>
      <c r="S5045" s="2">
        <f>VLOOKUP(M5045,[1]ArchetypeScores!E:K,7,FALSE)</f>
        <v>0</v>
      </c>
      <c r="T5045" s="2" t="str">
        <f t="shared" si="80"/>
        <v>Not A&amp;R positive</v>
      </c>
    </row>
    <row r="5046" spans="1:20" x14ac:dyDescent="0.3">
      <c r="A5046" s="2" t="s">
        <v>13077</v>
      </c>
      <c r="B5046" s="3" t="s">
        <v>13424</v>
      </c>
      <c r="C5046" s="3" t="s">
        <v>13425</v>
      </c>
      <c r="D5046" s="4"/>
      <c r="E5046" s="5" t="s">
        <v>13080</v>
      </c>
      <c r="F5046" s="4">
        <v>0</v>
      </c>
      <c r="G5046" s="6">
        <v>49417</v>
      </c>
      <c r="H5046" s="3" t="s">
        <v>13426</v>
      </c>
      <c r="I5046" s="3"/>
      <c r="J5046" s="3"/>
      <c r="K5046" s="5" t="s">
        <v>118</v>
      </c>
      <c r="L5046" s="5">
        <v>1</v>
      </c>
      <c r="M5046" s="5" t="s">
        <v>275</v>
      </c>
      <c r="N5046" s="5">
        <f>VLOOKUP(M5046,[1]ArchetypeScores!E:N,10,FALSE)</f>
        <v>0</v>
      </c>
      <c r="O5046" s="5">
        <f>VLOOKUP(M5046,[1]ArchetypeScores!E:O,11,FALSE)</f>
        <v>-1</v>
      </c>
      <c r="P5046" s="5">
        <f>VLOOKUP(M5046,[1]ArchetypeScores!E:P,12,FALSE)</f>
        <v>0</v>
      </c>
      <c r="Q5046" s="2" t="str">
        <f>VLOOKUP(M5046,[1]ArchetypeScores!E:W,19,FALSE)</f>
        <v>Untargeted</v>
      </c>
      <c r="R5046" s="2">
        <f>VLOOKUP(M5046,[1]ArchetypeScores!E:I,5,FALSE)</f>
        <v>0</v>
      </c>
      <c r="S5046" s="2">
        <f>VLOOKUP(M5046,[1]ArchetypeScores!E:K,7,FALSE)</f>
        <v>0</v>
      </c>
      <c r="T5046" s="2" t="str">
        <f t="shared" si="80"/>
        <v>Not A&amp;R positive</v>
      </c>
    </row>
    <row r="5047" spans="1:20" x14ac:dyDescent="0.3">
      <c r="A5047" s="2" t="s">
        <v>13077</v>
      </c>
      <c r="B5047" s="3" t="s">
        <v>13427</v>
      </c>
      <c r="C5047" s="3" t="s">
        <v>13428</v>
      </c>
      <c r="D5047" s="4">
        <v>1E-3</v>
      </c>
      <c r="E5047" s="5" t="s">
        <v>13080</v>
      </c>
      <c r="F5047" s="4">
        <v>2.7E-4</v>
      </c>
      <c r="G5047" s="6">
        <v>49375</v>
      </c>
      <c r="H5047" s="3" t="s">
        <v>13429</v>
      </c>
      <c r="I5047" s="3"/>
      <c r="J5047" s="3"/>
      <c r="K5047" s="5" t="s">
        <v>214</v>
      </c>
      <c r="L5047" s="5">
        <v>4</v>
      </c>
      <c r="M5047" s="5" t="s">
        <v>560</v>
      </c>
      <c r="N5047" s="5">
        <f>VLOOKUP(M5047,[1]ArchetypeScores!E:N,10,FALSE)</f>
        <v>1</v>
      </c>
      <c r="O5047" s="5">
        <f>VLOOKUP(M5047,[1]ArchetypeScores!E:O,11,FALSE)</f>
        <v>0</v>
      </c>
      <c r="P5047" s="5">
        <f>VLOOKUP(M5047,[1]ArchetypeScores!E:P,12,FALSE)</f>
        <v>0</v>
      </c>
      <c r="Q5047" s="2" t="str">
        <f>VLOOKUP(M5047,[1]ArchetypeScores!E:W,19,FALSE)</f>
        <v>Other sector</v>
      </c>
      <c r="R5047" s="2">
        <f>VLOOKUP(M5047,[1]ArchetypeScores!E:I,5,FALSE)</f>
        <v>0</v>
      </c>
      <c r="S5047" s="2">
        <f>VLOOKUP(M5047,[1]ArchetypeScores!E:K,7,FALSE)</f>
        <v>0</v>
      </c>
      <c r="T5047" s="2" t="str">
        <f t="shared" si="80"/>
        <v>Not A&amp;R positive</v>
      </c>
    </row>
    <row r="5048" spans="1:20" x14ac:dyDescent="0.3">
      <c r="A5048" s="2" t="s">
        <v>13077</v>
      </c>
      <c r="B5048" s="3" t="s">
        <v>13430</v>
      </c>
      <c r="C5048" s="3" t="s">
        <v>13431</v>
      </c>
      <c r="D5048" s="4"/>
      <c r="E5048" s="5" t="s">
        <v>13080</v>
      </c>
      <c r="F5048" s="4">
        <v>0</v>
      </c>
      <c r="G5048" s="6">
        <v>49340</v>
      </c>
      <c r="H5048" s="3" t="s">
        <v>13432</v>
      </c>
      <c r="I5048" s="3"/>
      <c r="J5048" s="3"/>
      <c r="K5048" s="5" t="s">
        <v>61</v>
      </c>
      <c r="L5048" s="5">
        <v>1</v>
      </c>
      <c r="M5048" s="5" t="s">
        <v>130</v>
      </c>
      <c r="N5048" s="5">
        <f>VLOOKUP(M5048,[1]ArchetypeScores!E:N,10,FALSE)</f>
        <v>0</v>
      </c>
      <c r="O5048" s="5">
        <f>VLOOKUP(M5048,[1]ArchetypeScores!E:O,11,FALSE)</f>
        <v>-1</v>
      </c>
      <c r="P5048" s="5">
        <f>VLOOKUP(M5048,[1]ArchetypeScores!E:P,12,FALSE)</f>
        <v>0</v>
      </c>
      <c r="Q5048" s="2" t="str">
        <f>VLOOKUP(M5048,[1]ArchetypeScores!E:W,19,FALSE)</f>
        <v>Health care</v>
      </c>
      <c r="R5048" s="2">
        <f>VLOOKUP(M5048,[1]ArchetypeScores!E:I,5,FALSE)</f>
        <v>0</v>
      </c>
      <c r="S5048" s="2">
        <f>VLOOKUP(M5048,[1]ArchetypeScores!E:K,7,FALSE)</f>
        <v>0</v>
      </c>
      <c r="T5048" s="2" t="str">
        <f t="shared" si="80"/>
        <v>Not A&amp;R positive</v>
      </c>
    </row>
    <row r="5049" spans="1:20" x14ac:dyDescent="0.3">
      <c r="A5049" s="2" t="s">
        <v>13077</v>
      </c>
      <c r="B5049" s="3" t="s">
        <v>13433</v>
      </c>
      <c r="C5049" s="3" t="s">
        <v>13434</v>
      </c>
      <c r="D5049" s="4">
        <v>3.2000000000000001E-2</v>
      </c>
      <c r="E5049" s="5" t="s">
        <v>13080</v>
      </c>
      <c r="F5049" s="4">
        <v>8.0999999999999996E-3</v>
      </c>
      <c r="G5049" s="6">
        <v>49284</v>
      </c>
      <c r="H5049" s="3" t="s">
        <v>13435</v>
      </c>
      <c r="I5049" s="3" t="s">
        <v>13436</v>
      </c>
      <c r="J5049" s="3"/>
      <c r="K5049" s="5" t="s">
        <v>611</v>
      </c>
      <c r="L5049" s="5">
        <v>1</v>
      </c>
      <c r="M5049" s="5" t="s">
        <v>612</v>
      </c>
      <c r="N5049" s="5">
        <f>VLOOKUP(M5049,[1]ArchetypeScores!E:N,10,FALSE)</f>
        <v>1</v>
      </c>
      <c r="O5049" s="5">
        <f>VLOOKUP(M5049,[1]ArchetypeScores!E:O,11,FALSE)</f>
        <v>-2</v>
      </c>
      <c r="P5049" s="5">
        <f>VLOOKUP(M5049,[1]ArchetypeScores!E:P,12,FALSE)</f>
        <v>-1</v>
      </c>
      <c r="Q5049" s="2" t="str">
        <f>VLOOKUP(M5049,[1]ArchetypeScores!E:W,19,FALSE)</f>
        <v>Consumer (including agriculture and tourism)</v>
      </c>
      <c r="R5049" s="2">
        <f>VLOOKUP(M5049,[1]ArchetypeScores!E:I,5,FALSE)</f>
        <v>0</v>
      </c>
      <c r="S5049" s="2">
        <f>VLOOKUP(M5049,[1]ArchetypeScores!E:K,7,FALSE)</f>
        <v>0</v>
      </c>
      <c r="T5049" s="2" t="str">
        <f t="shared" si="80"/>
        <v>Not A&amp;R positive</v>
      </c>
    </row>
    <row r="5050" spans="1:20" x14ac:dyDescent="0.3">
      <c r="A5050" s="2" t="s">
        <v>13077</v>
      </c>
      <c r="B5050" s="3" t="s">
        <v>13437</v>
      </c>
      <c r="C5050" s="3" t="s">
        <v>13438</v>
      </c>
      <c r="D5050" s="4">
        <v>2.7E-2</v>
      </c>
      <c r="E5050" s="5" t="s">
        <v>13080</v>
      </c>
      <c r="F5050" s="4">
        <v>7.26E-3</v>
      </c>
      <c r="G5050" s="6">
        <v>49320</v>
      </c>
      <c r="H5050" s="3" t="s">
        <v>13439</v>
      </c>
      <c r="I5050" s="3"/>
      <c r="J5050" s="3"/>
      <c r="K5050" s="5" t="s">
        <v>611</v>
      </c>
      <c r="L5050" s="5">
        <v>1</v>
      </c>
      <c r="M5050" s="5" t="s">
        <v>612</v>
      </c>
      <c r="N5050" s="5">
        <f>VLOOKUP(M5050,[1]ArchetypeScores!E:N,10,FALSE)</f>
        <v>1</v>
      </c>
      <c r="O5050" s="5">
        <f>VLOOKUP(M5050,[1]ArchetypeScores!E:O,11,FALSE)</f>
        <v>-2</v>
      </c>
      <c r="P5050" s="5">
        <f>VLOOKUP(M5050,[1]ArchetypeScores!E:P,12,FALSE)</f>
        <v>-1</v>
      </c>
      <c r="Q5050" s="2" t="str">
        <f>VLOOKUP(M5050,[1]ArchetypeScores!E:W,19,FALSE)</f>
        <v>Consumer (including agriculture and tourism)</v>
      </c>
      <c r="R5050" s="2">
        <f>VLOOKUP(M5050,[1]ArchetypeScores!E:I,5,FALSE)</f>
        <v>0</v>
      </c>
      <c r="S5050" s="2">
        <f>VLOOKUP(M5050,[1]ArchetypeScores!E:K,7,FALSE)</f>
        <v>0</v>
      </c>
      <c r="T5050" s="2" t="str">
        <f t="shared" si="80"/>
        <v>Not A&amp;R positive</v>
      </c>
    </row>
    <row r="5051" spans="1:20" x14ac:dyDescent="0.3">
      <c r="A5051" s="2" t="s">
        <v>13077</v>
      </c>
      <c r="B5051" s="3" t="s">
        <v>13440</v>
      </c>
      <c r="C5051" s="3" t="s">
        <v>13441</v>
      </c>
      <c r="D5051" s="4">
        <v>0.68400000000000005</v>
      </c>
      <c r="E5051" s="5" t="s">
        <v>13080</v>
      </c>
      <c r="F5051" s="4">
        <v>0.16950000000000001</v>
      </c>
      <c r="G5051" s="6">
        <v>49274</v>
      </c>
      <c r="H5051" s="3" t="s">
        <v>13094</v>
      </c>
      <c r="I5051" s="3" t="s">
        <v>5269</v>
      </c>
      <c r="J5051" s="3"/>
      <c r="K5051" s="5" t="s">
        <v>611</v>
      </c>
      <c r="L5051" s="5">
        <v>1</v>
      </c>
      <c r="M5051" s="5" t="s">
        <v>612</v>
      </c>
      <c r="N5051" s="5">
        <f>VLOOKUP(M5051,[1]ArchetypeScores!E:N,10,FALSE)</f>
        <v>1</v>
      </c>
      <c r="O5051" s="5">
        <f>VLOOKUP(M5051,[1]ArchetypeScores!E:O,11,FALSE)</f>
        <v>-2</v>
      </c>
      <c r="P5051" s="5">
        <f>VLOOKUP(M5051,[1]ArchetypeScores!E:P,12,FALSE)</f>
        <v>-1</v>
      </c>
      <c r="Q5051" s="2" t="str">
        <f>VLOOKUP(M5051,[1]ArchetypeScores!E:W,19,FALSE)</f>
        <v>Consumer (including agriculture and tourism)</v>
      </c>
      <c r="R5051" s="2">
        <f>VLOOKUP(M5051,[1]ArchetypeScores!E:I,5,FALSE)</f>
        <v>0</v>
      </c>
      <c r="S5051" s="2">
        <f>VLOOKUP(M5051,[1]ArchetypeScores!E:K,7,FALSE)</f>
        <v>0</v>
      </c>
      <c r="T5051" s="2" t="str">
        <f t="shared" si="80"/>
        <v>Not A&amp;R positive</v>
      </c>
    </row>
    <row r="5052" spans="1:20" x14ac:dyDescent="0.3">
      <c r="A5052" s="2" t="s">
        <v>13077</v>
      </c>
      <c r="B5052" s="3" t="s">
        <v>13442</v>
      </c>
      <c r="C5052" s="3" t="s">
        <v>13443</v>
      </c>
      <c r="D5052" s="4"/>
      <c r="E5052" s="5" t="s">
        <v>13080</v>
      </c>
      <c r="F5052" s="4">
        <v>0</v>
      </c>
      <c r="G5052" s="6">
        <v>49391</v>
      </c>
      <c r="H5052" s="3" t="s">
        <v>13444</v>
      </c>
      <c r="I5052" s="3"/>
      <c r="J5052" s="3"/>
      <c r="K5052" s="5" t="s">
        <v>61</v>
      </c>
      <c r="L5052" s="5">
        <v>4</v>
      </c>
      <c r="M5052" s="5" t="s">
        <v>433</v>
      </c>
      <c r="N5052" s="5">
        <f>VLOOKUP(M5052,[1]ArchetypeScores!E:N,10,FALSE)</f>
        <v>0</v>
      </c>
      <c r="O5052" s="5">
        <f>VLOOKUP(M5052,[1]ArchetypeScores!E:O,11,FALSE)</f>
        <v>0</v>
      </c>
      <c r="P5052" s="5">
        <f>VLOOKUP(M5052,[1]ArchetypeScores!E:P,12,FALSE)</f>
        <v>0</v>
      </c>
      <c r="Q5052" s="2" t="str">
        <f>VLOOKUP(M5052,[1]ArchetypeScores!E:W,19,FALSE)</f>
        <v>Health care</v>
      </c>
      <c r="R5052" s="2">
        <f>VLOOKUP(M5052,[1]ArchetypeScores!E:I,5,FALSE)</f>
        <v>0</v>
      </c>
      <c r="S5052" s="2">
        <f>VLOOKUP(M5052,[1]ArchetypeScores!E:K,7,FALSE)</f>
        <v>0</v>
      </c>
      <c r="T5052" s="2" t="str">
        <f t="shared" si="80"/>
        <v>Not A&amp;R positive</v>
      </c>
    </row>
    <row r="5053" spans="1:20" x14ac:dyDescent="0.3">
      <c r="A5053" s="2" t="s">
        <v>13077</v>
      </c>
      <c r="B5053" s="3" t="s">
        <v>13445</v>
      </c>
      <c r="C5053" s="3" t="s">
        <v>13446</v>
      </c>
      <c r="D5053" s="4">
        <v>7.0000000000000007E-2</v>
      </c>
      <c r="E5053" s="5" t="s">
        <v>13080</v>
      </c>
      <c r="F5053" s="4">
        <v>1.924E-2</v>
      </c>
      <c r="G5053" s="6">
        <v>49338</v>
      </c>
      <c r="H5053" s="3" t="s">
        <v>13447</v>
      </c>
      <c r="I5053" s="3"/>
      <c r="J5053" s="3"/>
      <c r="K5053" s="5" t="s">
        <v>61</v>
      </c>
      <c r="L5053" s="5">
        <v>2</v>
      </c>
      <c r="M5053" s="5" t="s">
        <v>954</v>
      </c>
      <c r="N5053" s="5">
        <f>VLOOKUP(M5053,[1]ArchetypeScores!E:N,10,FALSE)</f>
        <v>0</v>
      </c>
      <c r="O5053" s="5">
        <f>VLOOKUP(M5053,[1]ArchetypeScores!E:O,11,FALSE)</f>
        <v>0</v>
      </c>
      <c r="P5053" s="5">
        <f>VLOOKUP(M5053,[1]ArchetypeScores!E:P,12,FALSE)</f>
        <v>0</v>
      </c>
      <c r="Q5053" s="2" t="str">
        <f>VLOOKUP(M5053,[1]ArchetypeScores!E:W,19,FALSE)</f>
        <v>Health care</v>
      </c>
      <c r="R5053" s="2">
        <f>VLOOKUP(M5053,[1]ArchetypeScores!E:I,5,FALSE)</f>
        <v>0</v>
      </c>
      <c r="S5053" s="2">
        <f>VLOOKUP(M5053,[1]ArchetypeScores!E:K,7,FALSE)</f>
        <v>0</v>
      </c>
      <c r="T5053" s="2" t="str">
        <f t="shared" si="80"/>
        <v>Not A&amp;R positive</v>
      </c>
    </row>
    <row r="5054" spans="1:20" x14ac:dyDescent="0.3">
      <c r="A5054" s="2" t="s">
        <v>13077</v>
      </c>
      <c r="B5054" s="3" t="s">
        <v>13448</v>
      </c>
      <c r="C5054" s="3" t="s">
        <v>13449</v>
      </c>
      <c r="D5054" s="4">
        <v>0.36499999999999999</v>
      </c>
      <c r="E5054" s="5" t="s">
        <v>13080</v>
      </c>
      <c r="F5054" s="4">
        <v>9.8479999999999998E-2</v>
      </c>
      <c r="G5054" s="6">
        <v>49326</v>
      </c>
      <c r="H5054" s="3" t="s">
        <v>13450</v>
      </c>
      <c r="I5054" s="3"/>
      <c r="J5054" s="3"/>
      <c r="K5054" s="5" t="s">
        <v>154</v>
      </c>
      <c r="L5054" s="5" t="s">
        <v>112</v>
      </c>
      <c r="M5054" s="5" t="s">
        <v>155</v>
      </c>
      <c r="N5054" s="5">
        <f>VLOOKUP(M5054,[1]ArchetypeScores!E:N,10,FALSE)</f>
        <v>1</v>
      </c>
      <c r="O5054" s="5">
        <f>VLOOKUP(M5054,[1]ArchetypeScores!E:O,11,FALSE)</f>
        <v>0</v>
      </c>
      <c r="P5054" s="5">
        <f>VLOOKUP(M5054,[1]ArchetypeScores!E:P,12,FALSE)</f>
        <v>0</v>
      </c>
      <c r="Q5054" s="2" t="str">
        <f>VLOOKUP(M5054,[1]ArchetypeScores!E:W,19,FALSE)</f>
        <v>Education and training</v>
      </c>
      <c r="R5054" s="2">
        <f>VLOOKUP(M5054,[1]ArchetypeScores!E:I,5,FALSE)</f>
        <v>0</v>
      </c>
      <c r="S5054" s="2">
        <f>VLOOKUP(M5054,[1]ArchetypeScores!E:K,7,FALSE)</f>
        <v>1</v>
      </c>
      <c r="T5054" s="2" t="str">
        <f t="shared" si="80"/>
        <v>Indirect only</v>
      </c>
    </row>
    <row r="5055" spans="1:20" x14ac:dyDescent="0.3">
      <c r="A5055" s="2" t="s">
        <v>13077</v>
      </c>
      <c r="B5055" s="3" t="s">
        <v>13451</v>
      </c>
      <c r="C5055" s="3" t="s">
        <v>13452</v>
      </c>
      <c r="D5055" s="4">
        <v>0.217</v>
      </c>
      <c r="E5055" s="5" t="s">
        <v>13080</v>
      </c>
      <c r="F5055" s="4">
        <v>5.8360000000000002E-2</v>
      </c>
      <c r="G5055" s="6">
        <v>49321</v>
      </c>
      <c r="H5055" s="3" t="s">
        <v>13453</v>
      </c>
      <c r="I5055" s="3"/>
      <c r="J5055" s="3"/>
      <c r="K5055" s="5" t="s">
        <v>61</v>
      </c>
      <c r="L5055" s="5">
        <v>1</v>
      </c>
      <c r="M5055" s="5" t="s">
        <v>130</v>
      </c>
      <c r="N5055" s="5">
        <f>VLOOKUP(M5055,[1]ArchetypeScores!E:N,10,FALSE)</f>
        <v>0</v>
      </c>
      <c r="O5055" s="5">
        <f>VLOOKUP(M5055,[1]ArchetypeScores!E:O,11,FALSE)</f>
        <v>-1</v>
      </c>
      <c r="P5055" s="5">
        <f>VLOOKUP(M5055,[1]ArchetypeScores!E:P,12,FALSE)</f>
        <v>0</v>
      </c>
      <c r="Q5055" s="2" t="str">
        <f>VLOOKUP(M5055,[1]ArchetypeScores!E:W,19,FALSE)</f>
        <v>Health care</v>
      </c>
      <c r="R5055" s="2">
        <f>VLOOKUP(M5055,[1]ArchetypeScores!E:I,5,FALSE)</f>
        <v>0</v>
      </c>
      <c r="S5055" s="2">
        <f>VLOOKUP(M5055,[1]ArchetypeScores!E:K,7,FALSE)</f>
        <v>0</v>
      </c>
      <c r="T5055" s="2" t="str">
        <f t="shared" si="80"/>
        <v>Not A&amp;R positive</v>
      </c>
    </row>
    <row r="5056" spans="1:20" x14ac:dyDescent="0.3">
      <c r="A5056" s="2" t="s">
        <v>13077</v>
      </c>
      <c r="B5056" s="3" t="s">
        <v>13454</v>
      </c>
      <c r="C5056" s="3" t="s">
        <v>13455</v>
      </c>
      <c r="D5056" s="4">
        <v>7.9000000000000001E-2</v>
      </c>
      <c r="E5056" s="5" t="s">
        <v>13080</v>
      </c>
      <c r="F5056" s="4">
        <v>2.129E-2</v>
      </c>
      <c r="G5056" s="6">
        <v>49343</v>
      </c>
      <c r="H5056" s="3" t="s">
        <v>13456</v>
      </c>
      <c r="I5056" s="3"/>
      <c r="J5056" s="3"/>
      <c r="K5056" s="5" t="s">
        <v>71</v>
      </c>
      <c r="L5056" s="5">
        <v>1</v>
      </c>
      <c r="M5056" s="5" t="s">
        <v>72</v>
      </c>
      <c r="N5056" s="5">
        <f>VLOOKUP(M5056,[1]ArchetypeScores!E:N,10,FALSE)</f>
        <v>0</v>
      </c>
      <c r="O5056" s="5">
        <f>VLOOKUP(M5056,[1]ArchetypeScores!E:O,11,FALSE)</f>
        <v>0</v>
      </c>
      <c r="P5056" s="5">
        <f>VLOOKUP(M5056,[1]ArchetypeScores!E:P,12,FALSE)</f>
        <v>0</v>
      </c>
      <c r="Q5056" s="2" t="str">
        <f>VLOOKUP(M5056,[1]ArchetypeScores!E:W,19,FALSE)</f>
        <v>Other sector</v>
      </c>
      <c r="R5056" s="2">
        <f>VLOOKUP(M5056,[1]ArchetypeScores!E:I,5,FALSE)</f>
        <v>0</v>
      </c>
      <c r="S5056" s="2">
        <f>VLOOKUP(M5056,[1]ArchetypeScores!E:K,7,FALSE)</f>
        <v>0</v>
      </c>
      <c r="T5056" s="2" t="str">
        <f t="shared" si="80"/>
        <v>Not A&amp;R positive</v>
      </c>
    </row>
    <row r="5057" spans="1:20" x14ac:dyDescent="0.3">
      <c r="A5057" s="2" t="s">
        <v>13077</v>
      </c>
      <c r="B5057" s="3" t="s">
        <v>13457</v>
      </c>
      <c r="C5057" s="3" t="s">
        <v>13458</v>
      </c>
      <c r="D5057" s="4">
        <v>9.1999999999999998E-2</v>
      </c>
      <c r="E5057" s="5" t="s">
        <v>13080</v>
      </c>
      <c r="F5057" s="4">
        <v>2.3E-2</v>
      </c>
      <c r="G5057" s="6">
        <v>49283</v>
      </c>
      <c r="H5057" s="3" t="s">
        <v>13459</v>
      </c>
      <c r="I5057" s="3"/>
      <c r="J5057" s="3"/>
      <c r="K5057" s="5" t="s">
        <v>694</v>
      </c>
      <c r="L5057" s="5">
        <v>1</v>
      </c>
      <c r="M5057" s="5" t="s">
        <v>1622</v>
      </c>
      <c r="N5057" s="5">
        <f>VLOOKUP(M5057,[1]ArchetypeScores!E:N,10,FALSE)</f>
        <v>1</v>
      </c>
      <c r="O5057" s="5">
        <f>VLOOKUP(M5057,[1]ArchetypeScores!E:O,11,FALSE)</f>
        <v>-1</v>
      </c>
      <c r="P5057" s="5">
        <f>VLOOKUP(M5057,[1]ArchetypeScores!E:P,12,FALSE)</f>
        <v>0</v>
      </c>
      <c r="Q5057" s="2" t="str">
        <f>VLOOKUP(M5057,[1]ArchetypeScores!E:W,19,FALSE)</f>
        <v>Untargeted</v>
      </c>
      <c r="R5057" s="2">
        <f>VLOOKUP(M5057,[1]ArchetypeScores!E:I,5,FALSE)</f>
        <v>0</v>
      </c>
      <c r="S5057" s="2">
        <f>VLOOKUP(M5057,[1]ArchetypeScores!E:K,7,FALSE)</f>
        <v>1</v>
      </c>
      <c r="T5057" s="2" t="str">
        <f t="shared" si="80"/>
        <v>Indirect only</v>
      </c>
    </row>
    <row r="5058" spans="1:20" x14ac:dyDescent="0.3">
      <c r="A5058" s="2" t="s">
        <v>13077</v>
      </c>
      <c r="B5058" s="3" t="s">
        <v>13460</v>
      </c>
      <c r="C5058" s="3" t="s">
        <v>13461</v>
      </c>
      <c r="D5058" s="4">
        <v>3.0000000000000001E-3</v>
      </c>
      <c r="E5058" s="5" t="s">
        <v>13080</v>
      </c>
      <c r="F5058" s="4">
        <v>7.3999999999999999E-4</v>
      </c>
      <c r="G5058" s="6">
        <v>49281</v>
      </c>
      <c r="H5058" s="3" t="s">
        <v>13462</v>
      </c>
      <c r="I5058" s="3"/>
      <c r="J5058" s="3"/>
      <c r="K5058" s="5" t="s">
        <v>291</v>
      </c>
      <c r="L5058" s="5">
        <v>4</v>
      </c>
      <c r="M5058" s="5" t="s">
        <v>292</v>
      </c>
      <c r="N5058" s="5">
        <f>VLOOKUP(M5058,[1]ArchetypeScores!E:N,10,FALSE)</f>
        <v>1</v>
      </c>
      <c r="O5058" s="5">
        <f>VLOOKUP(M5058,[1]ArchetypeScores!E:O,11,FALSE)</f>
        <v>0</v>
      </c>
      <c r="P5058" s="5">
        <f>VLOOKUP(M5058,[1]ArchetypeScores!E:P,12,FALSE)</f>
        <v>0</v>
      </c>
      <c r="Q5058" s="2" t="str">
        <f>VLOOKUP(M5058,[1]ArchetypeScores!E:W,19,FALSE)</f>
        <v>Education and training</v>
      </c>
      <c r="R5058" s="2">
        <f>VLOOKUP(M5058,[1]ArchetypeScores!E:I,5,FALSE)</f>
        <v>0</v>
      </c>
      <c r="S5058" s="2">
        <f>VLOOKUP(M5058,[1]ArchetypeScores!E:K,7,FALSE)</f>
        <v>0</v>
      </c>
      <c r="T5058" s="2" t="str">
        <f t="shared" ref="T5058:T5121" si="81">IF(AND(R5058=1,S5058=1),"Both",IF(AND(R5058=1,S5058=0),"Direct only",IF(AND(R5058=0,S5058=1),"Indirect only","Not A&amp;R positive")))</f>
        <v>Not A&amp;R positive</v>
      </c>
    </row>
    <row r="5059" spans="1:20" x14ac:dyDescent="0.3">
      <c r="A5059" s="2" t="s">
        <v>13077</v>
      </c>
      <c r="B5059" s="3" t="s">
        <v>13460</v>
      </c>
      <c r="C5059" s="3" t="s">
        <v>13463</v>
      </c>
      <c r="D5059" s="4">
        <v>2.8000000000000001E-2</v>
      </c>
      <c r="E5059" s="5" t="s">
        <v>13080</v>
      </c>
      <c r="F5059" s="4">
        <v>6.9699999999999996E-3</v>
      </c>
      <c r="G5059" s="6">
        <v>49279</v>
      </c>
      <c r="H5059" s="3" t="s">
        <v>13464</v>
      </c>
      <c r="I5059" s="3"/>
      <c r="J5059" s="3"/>
      <c r="K5059" s="5" t="s">
        <v>291</v>
      </c>
      <c r="L5059" s="5">
        <v>4</v>
      </c>
      <c r="M5059" s="5" t="s">
        <v>292</v>
      </c>
      <c r="N5059" s="5">
        <f>VLOOKUP(M5059,[1]ArchetypeScores!E:N,10,FALSE)</f>
        <v>1</v>
      </c>
      <c r="O5059" s="5">
        <f>VLOOKUP(M5059,[1]ArchetypeScores!E:O,11,FALSE)</f>
        <v>0</v>
      </c>
      <c r="P5059" s="5">
        <f>VLOOKUP(M5059,[1]ArchetypeScores!E:P,12,FALSE)</f>
        <v>0</v>
      </c>
      <c r="Q5059" s="2" t="str">
        <f>VLOOKUP(M5059,[1]ArchetypeScores!E:W,19,FALSE)</f>
        <v>Education and training</v>
      </c>
      <c r="R5059" s="2">
        <f>VLOOKUP(M5059,[1]ArchetypeScores!E:I,5,FALSE)</f>
        <v>0</v>
      </c>
      <c r="S5059" s="2">
        <f>VLOOKUP(M5059,[1]ArchetypeScores!E:K,7,FALSE)</f>
        <v>0</v>
      </c>
      <c r="T5059" s="2" t="str">
        <f t="shared" si="81"/>
        <v>Not A&amp;R positive</v>
      </c>
    </row>
    <row r="5060" spans="1:20" x14ac:dyDescent="0.3">
      <c r="A5060" s="2" t="s">
        <v>13077</v>
      </c>
      <c r="B5060" s="3" t="s">
        <v>13460</v>
      </c>
      <c r="C5060" s="3" t="s">
        <v>13465</v>
      </c>
      <c r="D5060" s="4">
        <v>0.2</v>
      </c>
      <c r="E5060" s="5" t="s">
        <v>13080</v>
      </c>
      <c r="F5060" s="4">
        <v>4.9829999999999999E-2</v>
      </c>
      <c r="G5060" s="6">
        <v>49278</v>
      </c>
      <c r="H5060" s="3" t="s">
        <v>13466</v>
      </c>
      <c r="I5060" s="3"/>
      <c r="J5060" s="3"/>
      <c r="K5060" s="5" t="s">
        <v>291</v>
      </c>
      <c r="L5060" s="5">
        <v>4</v>
      </c>
      <c r="M5060" s="5" t="s">
        <v>292</v>
      </c>
      <c r="N5060" s="5">
        <f>VLOOKUP(M5060,[1]ArchetypeScores!E:N,10,FALSE)</f>
        <v>1</v>
      </c>
      <c r="O5060" s="5">
        <f>VLOOKUP(M5060,[1]ArchetypeScores!E:O,11,FALSE)</f>
        <v>0</v>
      </c>
      <c r="P5060" s="5">
        <f>VLOOKUP(M5060,[1]ArchetypeScores!E:P,12,FALSE)</f>
        <v>0</v>
      </c>
      <c r="Q5060" s="2" t="str">
        <f>VLOOKUP(M5060,[1]ArchetypeScores!E:W,19,FALSE)</f>
        <v>Education and training</v>
      </c>
      <c r="R5060" s="2">
        <f>VLOOKUP(M5060,[1]ArchetypeScores!E:I,5,FALSE)</f>
        <v>0</v>
      </c>
      <c r="S5060" s="2">
        <f>VLOOKUP(M5060,[1]ArchetypeScores!E:K,7,FALSE)</f>
        <v>0</v>
      </c>
      <c r="T5060" s="2" t="str">
        <f t="shared" si="81"/>
        <v>Not A&amp;R positive</v>
      </c>
    </row>
    <row r="5061" spans="1:20" x14ac:dyDescent="0.3">
      <c r="A5061" s="2" t="s">
        <v>13077</v>
      </c>
      <c r="B5061" s="3" t="s">
        <v>13467</v>
      </c>
      <c r="C5061" s="3" t="s">
        <v>13468</v>
      </c>
      <c r="D5061" s="4">
        <v>0.93</v>
      </c>
      <c r="E5061" s="5" t="s">
        <v>13080</v>
      </c>
      <c r="F5061" s="4">
        <v>0.24479999999999999</v>
      </c>
      <c r="G5061" s="6">
        <v>49298</v>
      </c>
      <c r="H5061" s="3" t="s">
        <v>13469</v>
      </c>
      <c r="I5061" s="3"/>
      <c r="J5061" s="3"/>
      <c r="K5061" s="5" t="s">
        <v>61</v>
      </c>
      <c r="L5061" s="5">
        <v>1</v>
      </c>
      <c r="M5061" s="5" t="s">
        <v>130</v>
      </c>
      <c r="N5061" s="5">
        <f>VLOOKUP(M5061,[1]ArchetypeScores!E:N,10,FALSE)</f>
        <v>0</v>
      </c>
      <c r="O5061" s="5">
        <f>VLOOKUP(M5061,[1]ArchetypeScores!E:O,11,FALSE)</f>
        <v>-1</v>
      </c>
      <c r="P5061" s="5">
        <f>VLOOKUP(M5061,[1]ArchetypeScores!E:P,12,FALSE)</f>
        <v>0</v>
      </c>
      <c r="Q5061" s="2" t="str">
        <f>VLOOKUP(M5061,[1]ArchetypeScores!E:W,19,FALSE)</f>
        <v>Health care</v>
      </c>
      <c r="R5061" s="2">
        <f>VLOOKUP(M5061,[1]ArchetypeScores!E:I,5,FALSE)</f>
        <v>0</v>
      </c>
      <c r="S5061" s="2">
        <f>VLOOKUP(M5061,[1]ArchetypeScores!E:K,7,FALSE)</f>
        <v>0</v>
      </c>
      <c r="T5061" s="2" t="str">
        <f t="shared" si="81"/>
        <v>Not A&amp;R positive</v>
      </c>
    </row>
    <row r="5062" spans="1:20" x14ac:dyDescent="0.3">
      <c r="A5062" s="2" t="s">
        <v>13077</v>
      </c>
      <c r="B5062" s="3" t="s">
        <v>13470</v>
      </c>
      <c r="C5062" s="3" t="s">
        <v>13471</v>
      </c>
      <c r="D5062" s="4">
        <v>9.7889999999999997</v>
      </c>
      <c r="E5062" s="5" t="s">
        <v>13080</v>
      </c>
      <c r="F5062" s="4">
        <v>2.4258500000000001</v>
      </c>
      <c r="G5062" s="6">
        <v>49271</v>
      </c>
      <c r="H5062" s="3" t="s">
        <v>13094</v>
      </c>
      <c r="I5062" s="3" t="s">
        <v>5269</v>
      </c>
      <c r="J5062" s="3"/>
      <c r="K5062" s="5" t="s">
        <v>137</v>
      </c>
      <c r="L5062" s="5">
        <v>2</v>
      </c>
      <c r="M5062" s="5" t="s">
        <v>138</v>
      </c>
      <c r="N5062" s="5">
        <f>VLOOKUP(M5062,[1]ArchetypeScores!E:N,10,FALSE)</f>
        <v>1</v>
      </c>
      <c r="O5062" s="5">
        <f>VLOOKUP(M5062,[1]ArchetypeScores!E:O,11,FALSE)</f>
        <v>-2</v>
      </c>
      <c r="P5062" s="5">
        <f>VLOOKUP(M5062,[1]ArchetypeScores!E:P,12,FALSE)</f>
        <v>2</v>
      </c>
      <c r="Q5062" s="2" t="str">
        <f>VLOOKUP(M5062,[1]ArchetypeScores!E:W,19,FALSE)</f>
        <v>Industrials - transportation</v>
      </c>
      <c r="R5062" s="2">
        <f>VLOOKUP(M5062,[1]ArchetypeScores!E:I,5,FALSE)</f>
        <v>0</v>
      </c>
      <c r="S5062" s="2">
        <f>VLOOKUP(M5062,[1]ArchetypeScores!E:K,7,FALSE)</f>
        <v>-1</v>
      </c>
      <c r="T5062" s="2" t="str">
        <f t="shared" si="81"/>
        <v>Not A&amp;R positive</v>
      </c>
    </row>
    <row r="5063" spans="1:20" x14ac:dyDescent="0.3">
      <c r="A5063" s="2" t="s">
        <v>13077</v>
      </c>
      <c r="B5063" s="3" t="s">
        <v>13470</v>
      </c>
      <c r="C5063" s="3" t="s">
        <v>13471</v>
      </c>
      <c r="D5063" s="4">
        <v>9.7889999999999997</v>
      </c>
      <c r="E5063" s="5" t="s">
        <v>13080</v>
      </c>
      <c r="F5063" s="4">
        <v>2.4258500000000001</v>
      </c>
      <c r="G5063" s="6">
        <v>49272</v>
      </c>
      <c r="H5063" s="3" t="s">
        <v>13094</v>
      </c>
      <c r="I5063" s="3" t="s">
        <v>5269</v>
      </c>
      <c r="J5063" s="3"/>
      <c r="K5063" s="5" t="s">
        <v>229</v>
      </c>
      <c r="L5063" s="5" t="s">
        <v>112</v>
      </c>
      <c r="M5063" s="5" t="s">
        <v>1282</v>
      </c>
      <c r="N5063" s="5">
        <f>VLOOKUP(M5063,[1]ArchetypeScores!E:N,10,FALSE)</f>
        <v>1</v>
      </c>
      <c r="O5063" s="5">
        <f>VLOOKUP(M5063,[1]ArchetypeScores!E:O,11,FALSE)</f>
        <v>-2</v>
      </c>
      <c r="P5063" s="5">
        <f>VLOOKUP(M5063,[1]ArchetypeScores!E:P,12,FALSE)</f>
        <v>-1</v>
      </c>
      <c r="Q5063" s="2" t="str">
        <f>VLOOKUP(M5063,[1]ArchetypeScores!E:W,19,FALSE)</f>
        <v>Industrials - transportation</v>
      </c>
      <c r="R5063" s="2">
        <f>VLOOKUP(M5063,[1]ArchetypeScores!E:I,5,FALSE)</f>
        <v>0</v>
      </c>
      <c r="S5063" s="2">
        <f>VLOOKUP(M5063,[1]ArchetypeScores!E:K,7,FALSE)</f>
        <v>-1</v>
      </c>
      <c r="T5063" s="2" t="str">
        <f t="shared" si="81"/>
        <v>Not A&amp;R positive</v>
      </c>
    </row>
    <row r="5064" spans="1:20" x14ac:dyDescent="0.3">
      <c r="A5064" s="2" t="s">
        <v>13077</v>
      </c>
      <c r="B5064" s="3" t="s">
        <v>13472</v>
      </c>
      <c r="C5064" s="3" t="s">
        <v>13473</v>
      </c>
      <c r="D5064" s="4">
        <v>1.6E-2</v>
      </c>
      <c r="E5064" s="5" t="s">
        <v>13080</v>
      </c>
      <c r="F5064" s="4">
        <v>4.45E-3</v>
      </c>
      <c r="G5064" s="6">
        <v>49386</v>
      </c>
      <c r="H5064" s="3" t="s">
        <v>13474</v>
      </c>
      <c r="I5064" s="3"/>
      <c r="J5064" s="3"/>
      <c r="K5064" s="5" t="s">
        <v>38</v>
      </c>
      <c r="L5064" s="5">
        <v>16</v>
      </c>
      <c r="M5064" s="5" t="s">
        <v>3141</v>
      </c>
      <c r="N5064" s="5">
        <f>VLOOKUP(M5064,[1]ArchetypeScores!E:N,10,FALSE)</f>
        <v>0</v>
      </c>
      <c r="O5064" s="5">
        <f>VLOOKUP(M5064,[1]ArchetypeScores!E:O,11,FALSE)</f>
        <v>-2</v>
      </c>
      <c r="P5064" s="5">
        <f>VLOOKUP(M5064,[1]ArchetypeScores!E:P,12,FALSE)</f>
        <v>1</v>
      </c>
      <c r="Q5064" s="2" t="e">
        <f>VLOOKUP(M5064,[1]ArchetypeScores!E:W,19,FALSE)</f>
        <v>#N/A</v>
      </c>
      <c r="R5064" s="2">
        <f>VLOOKUP(M5064,[1]ArchetypeScores!E:I,5,FALSE)</f>
        <v>0</v>
      </c>
      <c r="S5064" s="2">
        <f>VLOOKUP(M5064,[1]ArchetypeScores!E:K,7,FALSE)</f>
        <v>0</v>
      </c>
      <c r="T5064" s="2" t="str">
        <f t="shared" si="81"/>
        <v>Not A&amp;R positive</v>
      </c>
    </row>
    <row r="5065" spans="1:20" x14ac:dyDescent="0.3">
      <c r="A5065" s="2" t="s">
        <v>13077</v>
      </c>
      <c r="B5065" s="3" t="s">
        <v>13475</v>
      </c>
      <c r="C5065" s="3" t="s">
        <v>13476</v>
      </c>
      <c r="D5065" s="4">
        <v>0.9</v>
      </c>
      <c r="E5065" s="5" t="s">
        <v>13080</v>
      </c>
      <c r="F5065" s="4">
        <v>0.23918</v>
      </c>
      <c r="G5065" s="6">
        <v>49309</v>
      </c>
      <c r="H5065" s="3" t="s">
        <v>13477</v>
      </c>
      <c r="I5065" s="3"/>
      <c r="J5065" s="3"/>
      <c r="K5065" s="5" t="s">
        <v>229</v>
      </c>
      <c r="L5065" s="5">
        <v>1</v>
      </c>
      <c r="M5065" s="5" t="s">
        <v>528</v>
      </c>
      <c r="N5065" s="5">
        <f>VLOOKUP(M5065,[1]ArchetypeScores!E:N,10,FALSE)</f>
        <v>1</v>
      </c>
      <c r="O5065" s="5">
        <f>VLOOKUP(M5065,[1]ArchetypeScores!E:O,11,FALSE)</f>
        <v>-2</v>
      </c>
      <c r="P5065" s="5">
        <f>VLOOKUP(M5065,[1]ArchetypeScores!E:P,12,FALSE)</f>
        <v>0</v>
      </c>
      <c r="Q5065" s="2" t="str">
        <f>VLOOKUP(M5065,[1]ArchetypeScores!E:W,19,FALSE)</f>
        <v>Industrials - transportation</v>
      </c>
      <c r="R5065" s="2">
        <f>VLOOKUP(M5065,[1]ArchetypeScores!E:I,5,FALSE)</f>
        <v>0</v>
      </c>
      <c r="S5065" s="2">
        <f>VLOOKUP(M5065,[1]ArchetypeScores!E:K,7,FALSE)</f>
        <v>-1</v>
      </c>
      <c r="T5065" s="2" t="str">
        <f t="shared" si="81"/>
        <v>Not A&amp;R positive</v>
      </c>
    </row>
    <row r="5066" spans="1:20" x14ac:dyDescent="0.3">
      <c r="A5066" s="2" t="s">
        <v>13077</v>
      </c>
      <c r="B5066" s="3" t="s">
        <v>13478</v>
      </c>
      <c r="C5066" s="3" t="s">
        <v>13479</v>
      </c>
      <c r="D5066" s="4">
        <v>11.8</v>
      </c>
      <c r="E5066" s="5" t="s">
        <v>13080</v>
      </c>
      <c r="F5066" s="4">
        <v>3.12826</v>
      </c>
      <c r="G5066" s="6">
        <v>49302</v>
      </c>
      <c r="H5066" s="3" t="s">
        <v>13480</v>
      </c>
      <c r="I5066" s="3"/>
      <c r="J5066" s="3"/>
      <c r="K5066" s="5" t="s">
        <v>229</v>
      </c>
      <c r="L5066" s="5">
        <v>1</v>
      </c>
      <c r="M5066" s="5" t="s">
        <v>528</v>
      </c>
      <c r="N5066" s="5">
        <f>VLOOKUP(M5066,[1]ArchetypeScores!E:N,10,FALSE)</f>
        <v>1</v>
      </c>
      <c r="O5066" s="5">
        <f>VLOOKUP(M5066,[1]ArchetypeScores!E:O,11,FALSE)</f>
        <v>-2</v>
      </c>
      <c r="P5066" s="5">
        <f>VLOOKUP(M5066,[1]ArchetypeScores!E:P,12,FALSE)</f>
        <v>0</v>
      </c>
      <c r="Q5066" s="2" t="str">
        <f>VLOOKUP(M5066,[1]ArchetypeScores!E:W,19,FALSE)</f>
        <v>Industrials - transportation</v>
      </c>
      <c r="R5066" s="2">
        <f>VLOOKUP(M5066,[1]ArchetypeScores!E:I,5,FALSE)</f>
        <v>0</v>
      </c>
      <c r="S5066" s="2">
        <f>VLOOKUP(M5066,[1]ArchetypeScores!E:K,7,FALSE)</f>
        <v>-1</v>
      </c>
      <c r="T5066" s="2" t="str">
        <f t="shared" si="81"/>
        <v>Not A&amp;R positive</v>
      </c>
    </row>
    <row r="5067" spans="1:20" x14ac:dyDescent="0.3">
      <c r="A5067" s="2" t="s">
        <v>13077</v>
      </c>
      <c r="B5067" s="3" t="s">
        <v>13481</v>
      </c>
      <c r="C5067" s="3" t="s">
        <v>13482</v>
      </c>
      <c r="D5067" s="4">
        <v>8.4</v>
      </c>
      <c r="E5067" s="5" t="s">
        <v>13080</v>
      </c>
      <c r="F5067" s="4">
        <v>2.2269000000000001</v>
      </c>
      <c r="G5067" s="6">
        <v>49303</v>
      </c>
      <c r="H5067" s="3" t="s">
        <v>13483</v>
      </c>
      <c r="I5067" s="3"/>
      <c r="J5067" s="3"/>
      <c r="K5067" s="5" t="s">
        <v>175</v>
      </c>
      <c r="L5067" s="5">
        <v>1</v>
      </c>
      <c r="M5067" s="5" t="s">
        <v>176</v>
      </c>
      <c r="N5067" s="5">
        <f>VLOOKUP(M5067,[1]ArchetypeScores!E:N,10,FALSE)</f>
        <v>1</v>
      </c>
      <c r="O5067" s="5">
        <f>VLOOKUP(M5067,[1]ArchetypeScores!E:O,11,FALSE)</f>
        <v>-2</v>
      </c>
      <c r="P5067" s="5">
        <f>VLOOKUP(M5067,[1]ArchetypeScores!E:P,12,FALSE)</f>
        <v>0</v>
      </c>
      <c r="Q5067" s="2" t="str">
        <f>VLOOKUP(M5067,[1]ArchetypeScores!E:W,19,FALSE)</f>
        <v>Other sector</v>
      </c>
      <c r="R5067" s="2">
        <f>VLOOKUP(M5067,[1]ArchetypeScores!E:I,5,FALSE)</f>
        <v>0</v>
      </c>
      <c r="S5067" s="2">
        <f>VLOOKUP(M5067,[1]ArchetypeScores!E:K,7,FALSE)</f>
        <v>1</v>
      </c>
      <c r="T5067" s="2" t="str">
        <f t="shared" si="81"/>
        <v>Indirect only</v>
      </c>
    </row>
    <row r="5068" spans="1:20" x14ac:dyDescent="0.3">
      <c r="A5068" s="2" t="s">
        <v>13077</v>
      </c>
      <c r="B5068" s="3" t="s">
        <v>13484</v>
      </c>
      <c r="C5068" s="3" t="s">
        <v>13485</v>
      </c>
      <c r="D5068" s="4">
        <v>1.7999999999999999E-2</v>
      </c>
      <c r="E5068" s="5" t="s">
        <v>13080</v>
      </c>
      <c r="F5068" s="4">
        <v>4.3099999999999996E-3</v>
      </c>
      <c r="G5068" s="6">
        <v>49290</v>
      </c>
      <c r="H5068" s="3" t="s">
        <v>13486</v>
      </c>
      <c r="I5068" s="3"/>
      <c r="J5068" s="3"/>
      <c r="K5068" s="5" t="s">
        <v>611</v>
      </c>
      <c r="L5068" s="5">
        <v>1</v>
      </c>
      <c r="M5068" s="5" t="s">
        <v>612</v>
      </c>
      <c r="N5068" s="5">
        <f>VLOOKUP(M5068,[1]ArchetypeScores!E:N,10,FALSE)</f>
        <v>1</v>
      </c>
      <c r="O5068" s="5">
        <f>VLOOKUP(M5068,[1]ArchetypeScores!E:O,11,FALSE)</f>
        <v>-2</v>
      </c>
      <c r="P5068" s="5">
        <f>VLOOKUP(M5068,[1]ArchetypeScores!E:P,12,FALSE)</f>
        <v>-1</v>
      </c>
      <c r="Q5068" s="2" t="str">
        <f>VLOOKUP(M5068,[1]ArchetypeScores!E:W,19,FALSE)</f>
        <v>Consumer (including agriculture and tourism)</v>
      </c>
      <c r="R5068" s="2">
        <f>VLOOKUP(M5068,[1]ArchetypeScores!E:I,5,FALSE)</f>
        <v>0</v>
      </c>
      <c r="S5068" s="2">
        <f>VLOOKUP(M5068,[1]ArchetypeScores!E:K,7,FALSE)</f>
        <v>0</v>
      </c>
      <c r="T5068" s="2" t="str">
        <f t="shared" si="81"/>
        <v>Not A&amp;R positive</v>
      </c>
    </row>
    <row r="5069" spans="1:20" x14ac:dyDescent="0.3">
      <c r="A5069" s="2" t="s">
        <v>13077</v>
      </c>
      <c r="B5069" s="3" t="s">
        <v>13487</v>
      </c>
      <c r="C5069" s="3" t="s">
        <v>13488</v>
      </c>
      <c r="D5069" s="4">
        <v>0.38100000000000001</v>
      </c>
      <c r="E5069" s="5" t="s">
        <v>13080</v>
      </c>
      <c r="F5069" s="4">
        <v>0.10643</v>
      </c>
      <c r="G5069" s="6">
        <v>49404</v>
      </c>
      <c r="H5069" s="3" t="s">
        <v>13423</v>
      </c>
      <c r="I5069" s="3" t="s">
        <v>13489</v>
      </c>
      <c r="J5069" s="3"/>
      <c r="K5069" s="5" t="s">
        <v>118</v>
      </c>
      <c r="L5069" s="5">
        <v>1</v>
      </c>
      <c r="M5069" s="5" t="s">
        <v>275</v>
      </c>
      <c r="N5069" s="5">
        <f>VLOOKUP(M5069,[1]ArchetypeScores!E:N,10,FALSE)</f>
        <v>0</v>
      </c>
      <c r="O5069" s="5">
        <f>VLOOKUP(M5069,[1]ArchetypeScores!E:O,11,FALSE)</f>
        <v>-1</v>
      </c>
      <c r="P5069" s="5">
        <f>VLOOKUP(M5069,[1]ArchetypeScores!E:P,12,FALSE)</f>
        <v>0</v>
      </c>
      <c r="Q5069" s="2" t="str">
        <f>VLOOKUP(M5069,[1]ArchetypeScores!E:W,19,FALSE)</f>
        <v>Untargeted</v>
      </c>
      <c r="R5069" s="2">
        <f>VLOOKUP(M5069,[1]ArchetypeScores!E:I,5,FALSE)</f>
        <v>0</v>
      </c>
      <c r="S5069" s="2">
        <f>VLOOKUP(M5069,[1]ArchetypeScores!E:K,7,FALSE)</f>
        <v>0</v>
      </c>
      <c r="T5069" s="2" t="str">
        <f t="shared" si="81"/>
        <v>Not A&amp;R positive</v>
      </c>
    </row>
    <row r="5070" spans="1:20" x14ac:dyDescent="0.3">
      <c r="A5070" s="2" t="s">
        <v>13077</v>
      </c>
      <c r="B5070" s="3" t="s">
        <v>13490</v>
      </c>
      <c r="C5070" s="3" t="s">
        <v>13491</v>
      </c>
      <c r="D5070" s="4">
        <v>1.4</v>
      </c>
      <c r="E5070" s="5" t="s">
        <v>13080</v>
      </c>
      <c r="F5070" s="4">
        <v>0.37118000000000001</v>
      </c>
      <c r="G5070" s="6">
        <v>49299</v>
      </c>
      <c r="H5070" s="3" t="s">
        <v>13492</v>
      </c>
      <c r="I5070" s="3"/>
      <c r="J5070" s="3"/>
      <c r="K5070" s="5" t="s">
        <v>25</v>
      </c>
      <c r="L5070" s="5">
        <v>1</v>
      </c>
      <c r="M5070" s="5" t="s">
        <v>343</v>
      </c>
      <c r="N5070" s="5">
        <f>VLOOKUP(M5070,[1]ArchetypeScores!E:N,10,FALSE)</f>
        <v>1</v>
      </c>
      <c r="O5070" s="5">
        <f>VLOOKUP(M5070,[1]ArchetypeScores!E:O,11,FALSE)</f>
        <v>-2</v>
      </c>
      <c r="P5070" s="5">
        <f>VLOOKUP(M5070,[1]ArchetypeScores!E:P,12,FALSE)</f>
        <v>0</v>
      </c>
      <c r="Q5070" s="2" t="str">
        <f>VLOOKUP(M5070,[1]ArchetypeScores!E:W,19,FALSE)</f>
        <v>Industrials - other</v>
      </c>
      <c r="R5070" s="2">
        <f>VLOOKUP(M5070,[1]ArchetypeScores!E:I,5,FALSE)</f>
        <v>0</v>
      </c>
      <c r="S5070" s="2">
        <f>VLOOKUP(M5070,[1]ArchetypeScores!E:K,7,FALSE)</f>
        <v>-1</v>
      </c>
      <c r="T5070" s="2" t="str">
        <f t="shared" si="81"/>
        <v>Not A&amp;R positive</v>
      </c>
    </row>
    <row r="5071" spans="1:20" x14ac:dyDescent="0.3">
      <c r="A5071" s="2" t="s">
        <v>13077</v>
      </c>
      <c r="B5071" s="3" t="s">
        <v>13493</v>
      </c>
      <c r="C5071" s="3" t="s">
        <v>13494</v>
      </c>
      <c r="D5071" s="4">
        <v>2E-3</v>
      </c>
      <c r="E5071" s="5" t="s">
        <v>13080</v>
      </c>
      <c r="F5071" s="4">
        <v>5.4000000000000001E-4</v>
      </c>
      <c r="G5071" s="6">
        <v>49347</v>
      </c>
      <c r="H5071" s="3" t="s">
        <v>13495</v>
      </c>
      <c r="I5071" s="3"/>
      <c r="J5071" s="3"/>
      <c r="K5071" s="5" t="s">
        <v>25</v>
      </c>
      <c r="L5071" s="5">
        <v>9</v>
      </c>
      <c r="M5071" s="5" t="s">
        <v>493</v>
      </c>
      <c r="N5071" s="5">
        <f>VLOOKUP(M5071,[1]ArchetypeScores!E:N,10,FALSE)</f>
        <v>1</v>
      </c>
      <c r="O5071" s="5">
        <f>VLOOKUP(M5071,[1]ArchetypeScores!E:O,11,FALSE)</f>
        <v>-2</v>
      </c>
      <c r="P5071" s="5">
        <f>VLOOKUP(M5071,[1]ArchetypeScores!E:P,12,FALSE)</f>
        <v>0</v>
      </c>
      <c r="Q5071" s="2" t="str">
        <f>VLOOKUP(M5071,[1]ArchetypeScores!E:W,19,FALSE)</f>
        <v>Industrials - other</v>
      </c>
      <c r="R5071" s="2">
        <f>VLOOKUP(M5071,[1]ArchetypeScores!E:I,5,FALSE)</f>
        <v>0</v>
      </c>
      <c r="S5071" s="2">
        <f>VLOOKUP(M5071,[1]ArchetypeScores!E:K,7,FALSE)</f>
        <v>-1</v>
      </c>
      <c r="T5071" s="2" t="str">
        <f t="shared" si="81"/>
        <v>Not A&amp;R positive</v>
      </c>
    </row>
    <row r="5072" spans="1:20" x14ac:dyDescent="0.3">
      <c r="A5072" s="2" t="s">
        <v>13077</v>
      </c>
      <c r="B5072" s="3" t="s">
        <v>13496</v>
      </c>
      <c r="C5072" s="3" t="s">
        <v>13497</v>
      </c>
      <c r="D5072" s="4">
        <v>1.45</v>
      </c>
      <c r="E5072" s="5" t="s">
        <v>13080</v>
      </c>
      <c r="F5072" s="4">
        <v>0.38783000000000001</v>
      </c>
      <c r="G5072" s="6">
        <v>49313</v>
      </c>
      <c r="H5072" s="3" t="s">
        <v>13498</v>
      </c>
      <c r="I5072" s="3"/>
      <c r="J5072" s="3"/>
      <c r="K5072" s="5" t="s">
        <v>25</v>
      </c>
      <c r="L5072" s="5">
        <v>1</v>
      </c>
      <c r="M5072" s="5" t="s">
        <v>343</v>
      </c>
      <c r="N5072" s="5">
        <f>VLOOKUP(M5072,[1]ArchetypeScores!E:N,10,FALSE)</f>
        <v>1</v>
      </c>
      <c r="O5072" s="5">
        <f>VLOOKUP(M5072,[1]ArchetypeScores!E:O,11,FALSE)</f>
        <v>-2</v>
      </c>
      <c r="P5072" s="5">
        <f>VLOOKUP(M5072,[1]ArchetypeScores!E:P,12,FALSE)</f>
        <v>0</v>
      </c>
      <c r="Q5072" s="2" t="str">
        <f>VLOOKUP(M5072,[1]ArchetypeScores!E:W,19,FALSE)</f>
        <v>Industrials - other</v>
      </c>
      <c r="R5072" s="2">
        <f>VLOOKUP(M5072,[1]ArchetypeScores!E:I,5,FALSE)</f>
        <v>0</v>
      </c>
      <c r="S5072" s="2">
        <f>VLOOKUP(M5072,[1]ArchetypeScores!E:K,7,FALSE)</f>
        <v>-1</v>
      </c>
      <c r="T5072" s="2" t="str">
        <f t="shared" si="81"/>
        <v>Not A&amp;R positive</v>
      </c>
    </row>
    <row r="5073" spans="1:20" x14ac:dyDescent="0.3">
      <c r="A5073" s="2" t="s">
        <v>13077</v>
      </c>
      <c r="B5073" s="3" t="s">
        <v>13499</v>
      </c>
      <c r="C5073" s="3" t="s">
        <v>13500</v>
      </c>
      <c r="D5073" s="4">
        <v>9.4E-2</v>
      </c>
      <c r="E5073" s="5" t="s">
        <v>13080</v>
      </c>
      <c r="F5073" s="4">
        <v>2.554E-2</v>
      </c>
      <c r="G5073" s="6">
        <v>49363</v>
      </c>
      <c r="H5073" s="3" t="s">
        <v>13501</v>
      </c>
      <c r="I5073" s="3"/>
      <c r="J5073" s="3"/>
      <c r="K5073" s="5" t="s">
        <v>61</v>
      </c>
      <c r="L5073" s="5">
        <v>5</v>
      </c>
      <c r="M5073" s="5" t="s">
        <v>62</v>
      </c>
      <c r="N5073" s="5">
        <f>VLOOKUP(M5073,[1]ArchetypeScores!E:N,10,FALSE)</f>
        <v>0</v>
      </c>
      <c r="O5073" s="5">
        <f>VLOOKUP(M5073,[1]ArchetypeScores!E:O,11,FALSE)</f>
        <v>-1</v>
      </c>
      <c r="P5073" s="5">
        <f>VLOOKUP(M5073,[1]ArchetypeScores!E:P,12,FALSE)</f>
        <v>0</v>
      </c>
      <c r="Q5073" s="2" t="str">
        <f>VLOOKUP(M5073,[1]ArchetypeScores!E:W,19,FALSE)</f>
        <v>Health care</v>
      </c>
      <c r="R5073" s="2">
        <f>VLOOKUP(M5073,[1]ArchetypeScores!E:I,5,FALSE)</f>
        <v>0</v>
      </c>
      <c r="S5073" s="2">
        <f>VLOOKUP(M5073,[1]ArchetypeScores!E:K,7,FALSE)</f>
        <v>0</v>
      </c>
      <c r="T5073" s="2" t="str">
        <f t="shared" si="81"/>
        <v>Not A&amp;R positive</v>
      </c>
    </row>
    <row r="5074" spans="1:20" x14ac:dyDescent="0.3">
      <c r="A5074" s="2" t="s">
        <v>13077</v>
      </c>
      <c r="B5074" s="3" t="s">
        <v>6808</v>
      </c>
      <c r="C5074" s="3" t="s">
        <v>13502</v>
      </c>
      <c r="D5074" s="4"/>
      <c r="E5074" s="5" t="s">
        <v>13080</v>
      </c>
      <c r="F5074" s="4">
        <v>0</v>
      </c>
      <c r="G5074" s="6">
        <v>49291</v>
      </c>
      <c r="H5074" s="3" t="s">
        <v>13503</v>
      </c>
      <c r="I5074" s="3"/>
      <c r="J5074" s="3"/>
      <c r="K5074" s="5" t="s">
        <v>61</v>
      </c>
      <c r="L5074" s="5">
        <v>5</v>
      </c>
      <c r="M5074" s="5" t="s">
        <v>62</v>
      </c>
      <c r="N5074" s="5">
        <f>VLOOKUP(M5074,[1]ArchetypeScores!E:N,10,FALSE)</f>
        <v>0</v>
      </c>
      <c r="O5074" s="5">
        <f>VLOOKUP(M5074,[1]ArchetypeScores!E:O,11,FALSE)</f>
        <v>-1</v>
      </c>
      <c r="P5074" s="5">
        <f>VLOOKUP(M5074,[1]ArchetypeScores!E:P,12,FALSE)</f>
        <v>0</v>
      </c>
      <c r="Q5074" s="2" t="str">
        <f>VLOOKUP(M5074,[1]ArchetypeScores!E:W,19,FALSE)</f>
        <v>Health care</v>
      </c>
      <c r="R5074" s="2">
        <f>VLOOKUP(M5074,[1]ArchetypeScores!E:I,5,FALSE)</f>
        <v>0</v>
      </c>
      <c r="S5074" s="2">
        <f>VLOOKUP(M5074,[1]ArchetypeScores!E:K,7,FALSE)</f>
        <v>0</v>
      </c>
      <c r="T5074" s="2" t="str">
        <f t="shared" si="81"/>
        <v>Not A&amp;R positive</v>
      </c>
    </row>
    <row r="5075" spans="1:20" x14ac:dyDescent="0.3">
      <c r="A5075" s="2" t="s">
        <v>13077</v>
      </c>
      <c r="B5075" s="3" t="s">
        <v>13504</v>
      </c>
      <c r="C5075" s="3" t="s">
        <v>13505</v>
      </c>
      <c r="D5075" s="4"/>
      <c r="E5075" s="5" t="s">
        <v>13080</v>
      </c>
      <c r="F5075" s="4">
        <v>0</v>
      </c>
      <c r="G5075" s="6">
        <v>49373</v>
      </c>
      <c r="H5075" s="3" t="s">
        <v>13506</v>
      </c>
      <c r="I5075" s="3"/>
      <c r="J5075" s="3"/>
      <c r="K5075" s="5" t="s">
        <v>61</v>
      </c>
      <c r="L5075" s="5">
        <v>1</v>
      </c>
      <c r="M5075" s="5" t="s">
        <v>130</v>
      </c>
      <c r="N5075" s="5">
        <f>VLOOKUP(M5075,[1]ArchetypeScores!E:N,10,FALSE)</f>
        <v>0</v>
      </c>
      <c r="O5075" s="5">
        <f>VLOOKUP(M5075,[1]ArchetypeScores!E:O,11,FALSE)</f>
        <v>-1</v>
      </c>
      <c r="P5075" s="5">
        <f>VLOOKUP(M5075,[1]ArchetypeScores!E:P,12,FALSE)</f>
        <v>0</v>
      </c>
      <c r="Q5075" s="2" t="str">
        <f>VLOOKUP(M5075,[1]ArchetypeScores!E:W,19,FALSE)</f>
        <v>Health care</v>
      </c>
      <c r="R5075" s="2">
        <f>VLOOKUP(M5075,[1]ArchetypeScores!E:I,5,FALSE)</f>
        <v>0</v>
      </c>
      <c r="S5075" s="2">
        <f>VLOOKUP(M5075,[1]ArchetypeScores!E:K,7,FALSE)</f>
        <v>0</v>
      </c>
      <c r="T5075" s="2" t="str">
        <f t="shared" si="81"/>
        <v>Not A&amp;R positive</v>
      </c>
    </row>
    <row r="5076" spans="1:20" x14ac:dyDescent="0.3">
      <c r="A5076" s="2" t="s">
        <v>13077</v>
      </c>
      <c r="B5076" s="3" t="s">
        <v>13507</v>
      </c>
      <c r="C5076" s="3" t="s">
        <v>13508</v>
      </c>
      <c r="D5076" s="4"/>
      <c r="E5076" s="5" t="s">
        <v>13080</v>
      </c>
      <c r="F5076" s="4">
        <v>0</v>
      </c>
      <c r="G5076" s="6">
        <v>49333</v>
      </c>
      <c r="H5076" s="3" t="s">
        <v>13509</v>
      </c>
      <c r="I5076" s="3"/>
      <c r="J5076" s="3"/>
      <c r="K5076" s="5" t="s">
        <v>291</v>
      </c>
      <c r="L5076" s="5">
        <v>4</v>
      </c>
      <c r="M5076" s="5" t="s">
        <v>292</v>
      </c>
      <c r="N5076" s="5">
        <f>VLOOKUP(M5076,[1]ArchetypeScores!E:N,10,FALSE)</f>
        <v>1</v>
      </c>
      <c r="O5076" s="5">
        <f>VLOOKUP(M5076,[1]ArchetypeScores!E:O,11,FALSE)</f>
        <v>0</v>
      </c>
      <c r="P5076" s="5">
        <f>VLOOKUP(M5076,[1]ArchetypeScores!E:P,12,FALSE)</f>
        <v>0</v>
      </c>
      <c r="Q5076" s="2" t="str">
        <f>VLOOKUP(M5076,[1]ArchetypeScores!E:W,19,FALSE)</f>
        <v>Education and training</v>
      </c>
      <c r="R5076" s="2">
        <f>VLOOKUP(M5076,[1]ArchetypeScores!E:I,5,FALSE)</f>
        <v>0</v>
      </c>
      <c r="S5076" s="2">
        <f>VLOOKUP(M5076,[1]ArchetypeScores!E:K,7,FALSE)</f>
        <v>0</v>
      </c>
      <c r="T5076" s="2" t="str">
        <f t="shared" si="81"/>
        <v>Not A&amp;R positive</v>
      </c>
    </row>
    <row r="5077" spans="1:20" x14ac:dyDescent="0.3">
      <c r="A5077" s="2" t="s">
        <v>13077</v>
      </c>
      <c r="B5077" s="3" t="s">
        <v>13510</v>
      </c>
      <c r="C5077" s="3" t="s">
        <v>13511</v>
      </c>
      <c r="D5077" s="4">
        <v>1.7999999999999999E-2</v>
      </c>
      <c r="E5077" s="5" t="s">
        <v>13080</v>
      </c>
      <c r="F5077" s="4">
        <v>4.8799999999999998E-3</v>
      </c>
      <c r="G5077" s="6">
        <v>49371</v>
      </c>
      <c r="H5077" s="3" t="s">
        <v>13512</v>
      </c>
      <c r="I5077" s="3"/>
      <c r="J5077" s="3"/>
      <c r="K5077" s="5" t="s">
        <v>94</v>
      </c>
      <c r="L5077" s="5">
        <v>1</v>
      </c>
      <c r="M5077" s="5" t="s">
        <v>95</v>
      </c>
      <c r="N5077" s="5">
        <f>VLOOKUP(M5077,[1]ArchetypeScores!E:N,10,FALSE)</f>
        <v>1</v>
      </c>
      <c r="O5077" s="5">
        <f>VLOOKUP(M5077,[1]ArchetypeScores!E:O,11,FALSE)</f>
        <v>-1</v>
      </c>
      <c r="P5077" s="5">
        <f>VLOOKUP(M5077,[1]ArchetypeScores!E:P,12,FALSE)</f>
        <v>0</v>
      </c>
      <c r="Q5077" s="2" t="str">
        <f>VLOOKUP(M5077,[1]ArchetypeScores!E:W,19,FALSE)</f>
        <v>Consumer (including agriculture and tourism)</v>
      </c>
      <c r="R5077" s="2">
        <f>VLOOKUP(M5077,[1]ArchetypeScores!E:I,5,FALSE)</f>
        <v>0</v>
      </c>
      <c r="S5077" s="2">
        <f>VLOOKUP(M5077,[1]ArchetypeScores!E:K,7,FALSE)</f>
        <v>0</v>
      </c>
      <c r="T5077" s="2" t="str">
        <f t="shared" si="81"/>
        <v>Not A&amp;R positive</v>
      </c>
    </row>
    <row r="5078" spans="1:20" x14ac:dyDescent="0.3">
      <c r="A5078" s="2" t="s">
        <v>13077</v>
      </c>
      <c r="B5078" s="3" t="s">
        <v>13513</v>
      </c>
      <c r="C5078" s="3" t="s">
        <v>13514</v>
      </c>
      <c r="D5078" s="4">
        <v>0.52300000000000002</v>
      </c>
      <c r="E5078" s="5" t="s">
        <v>13080</v>
      </c>
      <c r="F5078" s="4">
        <v>0.12961</v>
      </c>
      <c r="G5078" s="6">
        <v>49273</v>
      </c>
      <c r="H5078" s="3" t="s">
        <v>13094</v>
      </c>
      <c r="I5078" s="3" t="s">
        <v>5269</v>
      </c>
      <c r="J5078" s="3"/>
      <c r="K5078" s="5" t="s">
        <v>102</v>
      </c>
      <c r="L5078" s="5">
        <v>1</v>
      </c>
      <c r="M5078" s="5" t="s">
        <v>103</v>
      </c>
      <c r="N5078" s="5">
        <f>VLOOKUP(M5078,[1]ArchetypeScores!E:N,10,FALSE)</f>
        <v>0</v>
      </c>
      <c r="O5078" s="5">
        <f>VLOOKUP(M5078,[1]ArchetypeScores!E:O,11,FALSE)</f>
        <v>-1</v>
      </c>
      <c r="P5078" s="5">
        <f>VLOOKUP(M5078,[1]ArchetypeScores!E:P,12,FALSE)</f>
        <v>0</v>
      </c>
      <c r="Q5078" s="2" t="str">
        <f>VLOOKUP(M5078,[1]ArchetypeScores!E:W,19,FALSE)</f>
        <v>Untargeted</v>
      </c>
      <c r="R5078" s="2">
        <f>VLOOKUP(M5078,[1]ArchetypeScores!E:I,5,FALSE)</f>
        <v>0</v>
      </c>
      <c r="S5078" s="2">
        <f>VLOOKUP(M5078,[1]ArchetypeScores!E:K,7,FALSE)</f>
        <v>1</v>
      </c>
      <c r="T5078" s="2" t="str">
        <f t="shared" si="81"/>
        <v>Indirect only</v>
      </c>
    </row>
    <row r="5079" spans="1:20" x14ac:dyDescent="0.3">
      <c r="A5079" s="2" t="s">
        <v>13077</v>
      </c>
      <c r="B5079" s="3" t="s">
        <v>13515</v>
      </c>
      <c r="C5079" s="3" t="s">
        <v>13516</v>
      </c>
      <c r="D5079" s="4">
        <v>5.1449999999999996</v>
      </c>
      <c r="E5079" s="5" t="s">
        <v>13080</v>
      </c>
      <c r="F5079" s="4">
        <v>1.23163</v>
      </c>
      <c r="G5079" s="6">
        <v>49423</v>
      </c>
      <c r="H5079" s="3" t="s">
        <v>13517</v>
      </c>
      <c r="I5079" s="3"/>
      <c r="J5079" s="3"/>
      <c r="K5079" s="5" t="s">
        <v>118</v>
      </c>
      <c r="L5079" s="5">
        <v>4</v>
      </c>
      <c r="M5079" s="5" t="s">
        <v>119</v>
      </c>
      <c r="N5079" s="5">
        <f>VLOOKUP(M5079,[1]ArchetypeScores!E:N,10,FALSE)</f>
        <v>0</v>
      </c>
      <c r="O5079" s="5">
        <f>VLOOKUP(M5079,[1]ArchetypeScores!E:O,11,FALSE)</f>
        <v>-1</v>
      </c>
      <c r="P5079" s="5">
        <f>VLOOKUP(M5079,[1]ArchetypeScores!E:P,12,FALSE)</f>
        <v>0</v>
      </c>
      <c r="Q5079" s="2" t="str">
        <f>VLOOKUP(M5079,[1]ArchetypeScores!E:W,19,FALSE)</f>
        <v>Untargeted</v>
      </c>
      <c r="R5079" s="2">
        <f>VLOOKUP(M5079,[1]ArchetypeScores!E:I,5,FALSE)</f>
        <v>0</v>
      </c>
      <c r="S5079" s="2">
        <f>VLOOKUP(M5079,[1]ArchetypeScores!E:K,7,FALSE)</f>
        <v>0</v>
      </c>
      <c r="T5079" s="2" t="str">
        <f t="shared" si="81"/>
        <v>Not A&amp;R positive</v>
      </c>
    </row>
    <row r="5080" spans="1:20" x14ac:dyDescent="0.3">
      <c r="A5080" s="2" t="s">
        <v>13518</v>
      </c>
      <c r="B5080" s="3" t="s">
        <v>13519</v>
      </c>
      <c r="C5080" s="3" t="s">
        <v>13519</v>
      </c>
      <c r="D5080" s="4"/>
      <c r="E5080" s="5" t="s">
        <v>13520</v>
      </c>
      <c r="F5080" s="4">
        <v>0</v>
      </c>
      <c r="G5080" s="6">
        <v>49424</v>
      </c>
      <c r="H5080" s="3" t="s">
        <v>13050</v>
      </c>
      <c r="I5080" s="3"/>
      <c r="J5080" s="3"/>
      <c r="K5080" s="5" t="s">
        <v>57</v>
      </c>
      <c r="L5080" s="5">
        <v>29</v>
      </c>
      <c r="M5080" s="5" t="s">
        <v>58</v>
      </c>
      <c r="N5080" s="5">
        <f>VLOOKUP(M5080,[1]ArchetypeScores!E:N,10,FALSE)</f>
        <v>0</v>
      </c>
      <c r="O5080" s="5">
        <f>VLOOKUP(M5080,[1]ArchetypeScores!E:O,11,FALSE)</f>
        <v>-1</v>
      </c>
      <c r="P5080" s="5">
        <f>VLOOKUP(M5080,[1]ArchetypeScores!E:P,12,FALSE)</f>
        <v>0</v>
      </c>
      <c r="Q5080" s="2" t="str">
        <f>VLOOKUP(M5080,[1]ArchetypeScores!E:W,19,FALSE)</f>
        <v>Untargeted</v>
      </c>
      <c r="R5080" s="2">
        <f>VLOOKUP(M5080,[1]ArchetypeScores!E:I,5,FALSE)</f>
        <v>0</v>
      </c>
      <c r="S5080" s="2">
        <f>VLOOKUP(M5080,[1]ArchetypeScores!E:K,7,FALSE)</f>
        <v>0</v>
      </c>
      <c r="T5080" s="2" t="str">
        <f t="shared" si="81"/>
        <v>Not A&amp;R positive</v>
      </c>
    </row>
    <row r="5081" spans="1:20" x14ac:dyDescent="0.3">
      <c r="A5081" s="2" t="s">
        <v>13518</v>
      </c>
      <c r="B5081" s="7" t="s">
        <v>13521</v>
      </c>
      <c r="C5081" s="3" t="s">
        <v>13522</v>
      </c>
      <c r="D5081" s="4">
        <f>56/2</f>
        <v>28</v>
      </c>
      <c r="E5081" s="5" t="s">
        <v>13520</v>
      </c>
      <c r="F5081" s="4">
        <f>1.13122/2</f>
        <v>0.56560999999999995</v>
      </c>
      <c r="G5081" s="6">
        <v>49435</v>
      </c>
      <c r="H5081" s="3" t="s">
        <v>13523</v>
      </c>
      <c r="I5081" s="3" t="s">
        <v>13524</v>
      </c>
      <c r="J5081" s="3" t="s">
        <v>13525</v>
      </c>
      <c r="K5081" s="5" t="s">
        <v>38</v>
      </c>
      <c r="L5081" s="5">
        <v>1</v>
      </c>
      <c r="M5081" s="5" t="s">
        <v>43</v>
      </c>
      <c r="N5081" s="5">
        <f>VLOOKUP(M5081,[1]ArchetypeScores!E:N,10,FALSE)</f>
        <v>0</v>
      </c>
      <c r="O5081" s="5">
        <f>VLOOKUP(M5081,[1]ArchetypeScores!E:O,11,FALSE)</f>
        <v>-1</v>
      </c>
      <c r="P5081" s="5">
        <f>VLOOKUP(M5081,[1]ArchetypeScores!E:P,12,FALSE)</f>
        <v>0</v>
      </c>
      <c r="Q5081" s="2" t="str">
        <f>VLOOKUP(M5081,[1]ArchetypeScores!E:W,19,FALSE)</f>
        <v>Consumer (including agriculture and tourism)</v>
      </c>
      <c r="R5081" s="2">
        <f>VLOOKUP(M5081,[1]ArchetypeScores!E:I,5,FALSE)</f>
        <v>0</v>
      </c>
      <c r="S5081" s="2">
        <f>VLOOKUP(M5081,[1]ArchetypeScores!E:K,7,FALSE)</f>
        <v>0</v>
      </c>
      <c r="T5081" s="2" t="str">
        <f t="shared" si="81"/>
        <v>Not A&amp;R positive</v>
      </c>
    </row>
    <row r="5082" spans="1:20" x14ac:dyDescent="0.3">
      <c r="A5082" s="2" t="s">
        <v>13518</v>
      </c>
      <c r="B5082" s="7" t="s">
        <v>13521</v>
      </c>
      <c r="C5082" s="3" t="s">
        <v>13522</v>
      </c>
      <c r="D5082" s="4">
        <f>56/2</f>
        <v>28</v>
      </c>
      <c r="E5082" s="5" t="s">
        <v>13520</v>
      </c>
      <c r="F5082" s="4">
        <f>1.13122/2</f>
        <v>0.56560999999999995</v>
      </c>
      <c r="G5082" s="6">
        <v>49435</v>
      </c>
      <c r="H5082" s="3" t="s">
        <v>13523</v>
      </c>
      <c r="I5082" s="3" t="s">
        <v>13524</v>
      </c>
      <c r="J5082" s="3" t="s">
        <v>13525</v>
      </c>
      <c r="K5082" s="5" t="s">
        <v>38</v>
      </c>
      <c r="L5082" s="5">
        <v>5</v>
      </c>
      <c r="M5082" s="5" t="s">
        <v>635</v>
      </c>
      <c r="N5082" s="5">
        <f>VLOOKUP(M5082,[1]ArchetypeScores!E:N,10,FALSE)</f>
        <v>0</v>
      </c>
      <c r="O5082" s="5">
        <f>VLOOKUP(M5082,[1]ArchetypeScores!E:O,11,FALSE)</f>
        <v>-1</v>
      </c>
      <c r="P5082" s="5">
        <f>VLOOKUP(M5082,[1]ArchetypeScores!E:P,12,FALSE)</f>
        <v>0</v>
      </c>
      <c r="Q5082" s="2" t="str">
        <f>VLOOKUP(M5082,[1]ArchetypeScores!E:W,19,FALSE)</f>
        <v>Consumer (including agriculture and tourism)</v>
      </c>
      <c r="R5082" s="2">
        <f>VLOOKUP(M5082,[1]ArchetypeScores!E:I,5,FALSE)</f>
        <v>0</v>
      </c>
      <c r="S5082" s="2">
        <f>VLOOKUP(M5082,[1]ArchetypeScores!E:K,7,FALSE)</f>
        <v>0</v>
      </c>
      <c r="T5082" s="2" t="str">
        <f t="shared" si="81"/>
        <v>Not A&amp;R positive</v>
      </c>
    </row>
    <row r="5083" spans="1:20" x14ac:dyDescent="0.3">
      <c r="A5083" s="2" t="s">
        <v>13518</v>
      </c>
      <c r="B5083" s="3" t="s">
        <v>13526</v>
      </c>
      <c r="C5083" s="3" t="s">
        <v>13527</v>
      </c>
      <c r="D5083" s="4">
        <v>44</v>
      </c>
      <c r="E5083" s="5" t="s">
        <v>13520</v>
      </c>
      <c r="F5083" s="4">
        <v>0.88880999999999999</v>
      </c>
      <c r="G5083" s="6">
        <v>49433</v>
      </c>
      <c r="H5083" s="3" t="s">
        <v>13523</v>
      </c>
      <c r="I5083" s="3" t="s">
        <v>13524</v>
      </c>
      <c r="J5083" s="3" t="s">
        <v>13525</v>
      </c>
      <c r="K5083" s="5" t="s">
        <v>38</v>
      </c>
      <c r="L5083" s="5">
        <v>13</v>
      </c>
      <c r="M5083" s="5" t="s">
        <v>39</v>
      </c>
      <c r="N5083" s="5">
        <f>VLOOKUP(M5083,[1]ArchetypeScores!E:N,10,FALSE)</f>
        <v>0</v>
      </c>
      <c r="O5083" s="5">
        <f>VLOOKUP(M5083,[1]ArchetypeScores!E:O,11,FALSE)</f>
        <v>-2</v>
      </c>
      <c r="P5083" s="5">
        <f>VLOOKUP(M5083,[1]ArchetypeScores!E:P,12,FALSE)</f>
        <v>0</v>
      </c>
      <c r="Q5083" s="2" t="str">
        <f>VLOOKUP(M5083,[1]ArchetypeScores!E:W,19,FALSE)</f>
        <v>Industrials - transportation</v>
      </c>
      <c r="R5083" s="2">
        <f>VLOOKUP(M5083,[1]ArchetypeScores!E:I,5,FALSE)</f>
        <v>0</v>
      </c>
      <c r="S5083" s="2">
        <f>VLOOKUP(M5083,[1]ArchetypeScores!E:K,7,FALSE)</f>
        <v>0</v>
      </c>
      <c r="T5083" s="2" t="str">
        <f t="shared" si="81"/>
        <v>Not A&amp;R positive</v>
      </c>
    </row>
    <row r="5084" spans="1:20" x14ac:dyDescent="0.3">
      <c r="A5084" s="2" t="s">
        <v>13518</v>
      </c>
      <c r="B5084" s="3" t="s">
        <v>13528</v>
      </c>
      <c r="C5084" s="3" t="s">
        <v>13529</v>
      </c>
      <c r="D5084" s="4">
        <v>0.2</v>
      </c>
      <c r="E5084" s="5" t="s">
        <v>13520</v>
      </c>
      <c r="F5084" s="4">
        <v>3.9300000000000003E-3</v>
      </c>
      <c r="G5084" s="6">
        <v>49445</v>
      </c>
      <c r="H5084" s="3" t="s">
        <v>13530</v>
      </c>
      <c r="I5084" s="3"/>
      <c r="J5084" s="3"/>
      <c r="K5084" s="5" t="s">
        <v>57</v>
      </c>
      <c r="L5084" s="5">
        <v>29</v>
      </c>
      <c r="M5084" s="5" t="s">
        <v>58</v>
      </c>
      <c r="N5084" s="5">
        <f>VLOOKUP(M5084,[1]ArchetypeScores!E:N,10,FALSE)</f>
        <v>0</v>
      </c>
      <c r="O5084" s="5">
        <f>VLOOKUP(M5084,[1]ArchetypeScores!E:O,11,FALSE)</f>
        <v>-1</v>
      </c>
      <c r="P5084" s="5">
        <f>VLOOKUP(M5084,[1]ArchetypeScores!E:P,12,FALSE)</f>
        <v>0</v>
      </c>
      <c r="Q5084" s="2" t="str">
        <f>VLOOKUP(M5084,[1]ArchetypeScores!E:W,19,FALSE)</f>
        <v>Untargeted</v>
      </c>
      <c r="R5084" s="2">
        <f>VLOOKUP(M5084,[1]ArchetypeScores!E:I,5,FALSE)</f>
        <v>0</v>
      </c>
      <c r="S5084" s="2">
        <f>VLOOKUP(M5084,[1]ArchetypeScores!E:K,7,FALSE)</f>
        <v>0</v>
      </c>
      <c r="T5084" s="2" t="str">
        <f t="shared" si="81"/>
        <v>Not A&amp;R positive</v>
      </c>
    </row>
    <row r="5085" spans="1:20" x14ac:dyDescent="0.3">
      <c r="A5085" s="2" t="s">
        <v>13518</v>
      </c>
      <c r="B5085" s="3" t="s">
        <v>13531</v>
      </c>
      <c r="C5085" s="3" t="s">
        <v>13527</v>
      </c>
      <c r="D5085" s="4">
        <v>10</v>
      </c>
      <c r="E5085" s="5" t="s">
        <v>13520</v>
      </c>
      <c r="F5085" s="4">
        <v>0.20200000000000001</v>
      </c>
      <c r="G5085" s="6">
        <v>49431</v>
      </c>
      <c r="H5085" s="3" t="s">
        <v>13523</v>
      </c>
      <c r="I5085" s="3" t="s">
        <v>13524</v>
      </c>
      <c r="J5085" s="3" t="s">
        <v>13525</v>
      </c>
      <c r="K5085" s="5" t="s">
        <v>38</v>
      </c>
      <c r="L5085" s="5">
        <v>13</v>
      </c>
      <c r="M5085" s="5" t="s">
        <v>39</v>
      </c>
      <c r="N5085" s="5">
        <f>VLOOKUP(M5085,[1]ArchetypeScores!E:N,10,FALSE)</f>
        <v>0</v>
      </c>
      <c r="O5085" s="5">
        <f>VLOOKUP(M5085,[1]ArchetypeScores!E:O,11,FALSE)</f>
        <v>-2</v>
      </c>
      <c r="P5085" s="5">
        <f>VLOOKUP(M5085,[1]ArchetypeScores!E:P,12,FALSE)</f>
        <v>0</v>
      </c>
      <c r="Q5085" s="2" t="str">
        <f>VLOOKUP(M5085,[1]ArchetypeScores!E:W,19,FALSE)</f>
        <v>Industrials - transportation</v>
      </c>
      <c r="R5085" s="2">
        <f>VLOOKUP(M5085,[1]ArchetypeScores!E:I,5,FALSE)</f>
        <v>0</v>
      </c>
      <c r="S5085" s="2">
        <f>VLOOKUP(M5085,[1]ArchetypeScores!E:K,7,FALSE)</f>
        <v>0</v>
      </c>
      <c r="T5085" s="2" t="str">
        <f t="shared" si="81"/>
        <v>Not A&amp;R positive</v>
      </c>
    </row>
    <row r="5086" spans="1:20" x14ac:dyDescent="0.3">
      <c r="A5086" s="2" t="s">
        <v>13518</v>
      </c>
      <c r="B5086" s="3" t="s">
        <v>13532</v>
      </c>
      <c r="C5086" s="3" t="s">
        <v>13533</v>
      </c>
      <c r="D5086" s="4">
        <v>15</v>
      </c>
      <c r="E5086" s="5" t="s">
        <v>13520</v>
      </c>
      <c r="F5086" s="4">
        <v>0.30299999999999999</v>
      </c>
      <c r="G5086" s="6">
        <v>49429</v>
      </c>
      <c r="H5086" s="3" t="s">
        <v>13523</v>
      </c>
      <c r="I5086" s="3" t="s">
        <v>13524</v>
      </c>
      <c r="J5086" s="3" t="s">
        <v>13525</v>
      </c>
      <c r="K5086" s="5" t="s">
        <v>67</v>
      </c>
      <c r="L5086" s="5">
        <v>1</v>
      </c>
      <c r="M5086" s="5" t="s">
        <v>265</v>
      </c>
      <c r="N5086" s="5">
        <f>VLOOKUP(M5086,[1]ArchetypeScores!E:N,10,FALSE)</f>
        <v>0</v>
      </c>
      <c r="O5086" s="5">
        <f>VLOOKUP(M5086,[1]ArchetypeScores!E:O,11,FALSE)</f>
        <v>-1</v>
      </c>
      <c r="P5086" s="5">
        <f>VLOOKUP(M5086,[1]ArchetypeScores!E:P,12,FALSE)</f>
        <v>0</v>
      </c>
      <c r="Q5086" s="2" t="str">
        <f>VLOOKUP(M5086,[1]ArchetypeScores!E:W,19,FALSE)</f>
        <v>Untargeted</v>
      </c>
      <c r="R5086" s="2">
        <f>VLOOKUP(M5086,[1]ArchetypeScores!E:I,5,FALSE)</f>
        <v>0</v>
      </c>
      <c r="S5086" s="2">
        <f>VLOOKUP(M5086,[1]ArchetypeScores!E:K,7,FALSE)</f>
        <v>0</v>
      </c>
      <c r="T5086" s="2" t="str">
        <f t="shared" si="81"/>
        <v>Not A&amp;R positive</v>
      </c>
    </row>
    <row r="5087" spans="1:20" x14ac:dyDescent="0.3">
      <c r="A5087" s="2" t="s">
        <v>13518</v>
      </c>
      <c r="B5087" s="3" t="s">
        <v>13534</v>
      </c>
      <c r="C5087" s="3" t="s">
        <v>13527</v>
      </c>
      <c r="D5087" s="4">
        <v>58</v>
      </c>
      <c r="E5087" s="5" t="s">
        <v>13520</v>
      </c>
      <c r="F5087" s="4">
        <v>1.1716200000000001</v>
      </c>
      <c r="G5087" s="6">
        <v>49432</v>
      </c>
      <c r="H5087" s="3" t="s">
        <v>13523</v>
      </c>
      <c r="I5087" s="3" t="s">
        <v>13524</v>
      </c>
      <c r="J5087" s="3" t="s">
        <v>13525</v>
      </c>
      <c r="K5087" s="5" t="s">
        <v>38</v>
      </c>
      <c r="L5087" s="5">
        <v>21</v>
      </c>
      <c r="M5087" s="5" t="s">
        <v>302</v>
      </c>
      <c r="N5087" s="5">
        <f>VLOOKUP(M5087,[1]ArchetypeScores!E:N,10,FALSE)</f>
        <v>0</v>
      </c>
      <c r="O5087" s="5">
        <f>VLOOKUP(M5087,[1]ArchetypeScores!E:O,11,FALSE)</f>
        <v>-1</v>
      </c>
      <c r="P5087" s="5">
        <f>VLOOKUP(M5087,[1]ArchetypeScores!E:P,12,FALSE)</f>
        <v>0</v>
      </c>
      <c r="Q5087" s="2" t="str">
        <f>VLOOKUP(M5087,[1]ArchetypeScores!E:W,19,FALSE)</f>
        <v>Consumer (including agriculture and tourism)</v>
      </c>
      <c r="R5087" s="2">
        <f>VLOOKUP(M5087,[1]ArchetypeScores!E:I,5,FALSE)</f>
        <v>0</v>
      </c>
      <c r="S5087" s="2">
        <f>VLOOKUP(M5087,[1]ArchetypeScores!E:K,7,FALSE)</f>
        <v>0</v>
      </c>
      <c r="T5087" s="2" t="str">
        <f t="shared" si="81"/>
        <v>Not A&amp;R positive</v>
      </c>
    </row>
    <row r="5088" spans="1:20" x14ac:dyDescent="0.3">
      <c r="A5088" s="2" t="s">
        <v>13518</v>
      </c>
      <c r="B5088" s="3" t="s">
        <v>13535</v>
      </c>
      <c r="C5088" s="3" t="s">
        <v>13527</v>
      </c>
      <c r="D5088" s="4">
        <v>70</v>
      </c>
      <c r="E5088" s="5" t="s">
        <v>13520</v>
      </c>
      <c r="F5088" s="4">
        <v>1.4140200000000001</v>
      </c>
      <c r="G5088" s="6">
        <v>49434</v>
      </c>
      <c r="H5088" s="3" t="s">
        <v>13523</v>
      </c>
      <c r="I5088" s="3" t="s">
        <v>13524</v>
      </c>
      <c r="J5088" s="3" t="s">
        <v>13525</v>
      </c>
      <c r="K5088" s="5" t="s">
        <v>38</v>
      </c>
      <c r="L5088" s="5">
        <v>13</v>
      </c>
      <c r="M5088" s="5" t="s">
        <v>39</v>
      </c>
      <c r="N5088" s="5">
        <f>VLOOKUP(M5088,[1]ArchetypeScores!E:N,10,FALSE)</f>
        <v>0</v>
      </c>
      <c r="O5088" s="5">
        <f>VLOOKUP(M5088,[1]ArchetypeScores!E:O,11,FALSE)</f>
        <v>-2</v>
      </c>
      <c r="P5088" s="5">
        <f>VLOOKUP(M5088,[1]ArchetypeScores!E:P,12,FALSE)</f>
        <v>0</v>
      </c>
      <c r="Q5088" s="2" t="str">
        <f>VLOOKUP(M5088,[1]ArchetypeScores!E:W,19,FALSE)</f>
        <v>Industrials - transportation</v>
      </c>
      <c r="R5088" s="2">
        <f>VLOOKUP(M5088,[1]ArchetypeScores!E:I,5,FALSE)</f>
        <v>0</v>
      </c>
      <c r="S5088" s="2">
        <f>VLOOKUP(M5088,[1]ArchetypeScores!E:K,7,FALSE)</f>
        <v>0</v>
      </c>
      <c r="T5088" s="2" t="str">
        <f t="shared" si="81"/>
        <v>Not A&amp;R positive</v>
      </c>
    </row>
    <row r="5089" spans="1:20" x14ac:dyDescent="0.3">
      <c r="A5089" s="2" t="s">
        <v>13518</v>
      </c>
      <c r="B5089" s="3" t="s">
        <v>13536</v>
      </c>
      <c r="C5089" s="3" t="s">
        <v>13537</v>
      </c>
      <c r="D5089" s="4">
        <v>205</v>
      </c>
      <c r="E5089" s="5" t="s">
        <v>13520</v>
      </c>
      <c r="F5089" s="4">
        <v>4.0179600000000004</v>
      </c>
      <c r="G5089" s="6">
        <v>49447</v>
      </c>
      <c r="H5089" s="3" t="s">
        <v>13538</v>
      </c>
      <c r="I5089" s="3" t="s">
        <v>13539</v>
      </c>
      <c r="J5089" s="3"/>
      <c r="K5089" s="5" t="s">
        <v>118</v>
      </c>
      <c r="L5089" s="5">
        <v>1</v>
      </c>
      <c r="M5089" s="5" t="s">
        <v>275</v>
      </c>
      <c r="N5089" s="5">
        <f>VLOOKUP(M5089,[1]ArchetypeScores!E:N,10,FALSE)</f>
        <v>0</v>
      </c>
      <c r="O5089" s="5">
        <f>VLOOKUP(M5089,[1]ArchetypeScores!E:O,11,FALSE)</f>
        <v>-1</v>
      </c>
      <c r="P5089" s="5">
        <f>VLOOKUP(M5089,[1]ArchetypeScores!E:P,12,FALSE)</f>
        <v>0</v>
      </c>
      <c r="Q5089" s="2" t="str">
        <f>VLOOKUP(M5089,[1]ArchetypeScores!E:W,19,FALSE)</f>
        <v>Untargeted</v>
      </c>
      <c r="R5089" s="2">
        <f>VLOOKUP(M5089,[1]ArchetypeScores!E:I,5,FALSE)</f>
        <v>0</v>
      </c>
      <c r="S5089" s="2">
        <f>VLOOKUP(M5089,[1]ArchetypeScores!E:K,7,FALSE)</f>
        <v>0</v>
      </c>
      <c r="T5089" s="2" t="str">
        <f t="shared" si="81"/>
        <v>Not A&amp;R positive</v>
      </c>
    </row>
    <row r="5090" spans="1:20" x14ac:dyDescent="0.3">
      <c r="A5090" s="2" t="s">
        <v>13518</v>
      </c>
      <c r="B5090" s="3" t="s">
        <v>13540</v>
      </c>
      <c r="C5090" s="3" t="s">
        <v>13533</v>
      </c>
      <c r="D5090" s="4">
        <v>30</v>
      </c>
      <c r="E5090" s="5" t="s">
        <v>13520</v>
      </c>
      <c r="F5090" s="4">
        <v>0.60601000000000005</v>
      </c>
      <c r="G5090" s="6">
        <v>49428</v>
      </c>
      <c r="H5090" s="3" t="s">
        <v>13523</v>
      </c>
      <c r="I5090" s="3" t="s">
        <v>13524</v>
      </c>
      <c r="J5090" s="3" t="s">
        <v>13525</v>
      </c>
      <c r="K5090" s="5" t="s">
        <v>67</v>
      </c>
      <c r="L5090" s="5">
        <v>1</v>
      </c>
      <c r="M5090" s="5" t="s">
        <v>265</v>
      </c>
      <c r="N5090" s="5">
        <f>VLOOKUP(M5090,[1]ArchetypeScores!E:N,10,FALSE)</f>
        <v>0</v>
      </c>
      <c r="O5090" s="5">
        <f>VLOOKUP(M5090,[1]ArchetypeScores!E:O,11,FALSE)</f>
        <v>-1</v>
      </c>
      <c r="P5090" s="5">
        <f>VLOOKUP(M5090,[1]ArchetypeScores!E:P,12,FALSE)</f>
        <v>0</v>
      </c>
      <c r="Q5090" s="2" t="str">
        <f>VLOOKUP(M5090,[1]ArchetypeScores!E:W,19,FALSE)</f>
        <v>Untargeted</v>
      </c>
      <c r="R5090" s="2">
        <f>VLOOKUP(M5090,[1]ArchetypeScores!E:I,5,FALSE)</f>
        <v>0</v>
      </c>
      <c r="S5090" s="2">
        <f>VLOOKUP(M5090,[1]ArchetypeScores!E:K,7,FALSE)</f>
        <v>0</v>
      </c>
      <c r="T5090" s="2" t="str">
        <f t="shared" si="81"/>
        <v>Not A&amp;R positive</v>
      </c>
    </row>
    <row r="5091" spans="1:20" x14ac:dyDescent="0.3">
      <c r="A5091" s="2" t="s">
        <v>13518</v>
      </c>
      <c r="B5091" s="3" t="s">
        <v>13541</v>
      </c>
      <c r="C5091" s="3" t="s">
        <v>13542</v>
      </c>
      <c r="D5091" s="4">
        <f>1500/4</f>
        <v>375</v>
      </c>
      <c r="E5091" s="5" t="s">
        <v>13520</v>
      </c>
      <c r="F5091" s="4">
        <f>30.10773/4</f>
        <v>7.5269325</v>
      </c>
      <c r="G5091" s="6">
        <v>49438</v>
      </c>
      <c r="H5091" s="3" t="s">
        <v>13543</v>
      </c>
      <c r="I5091" s="3" t="s">
        <v>13544</v>
      </c>
      <c r="J5091" s="3" t="s">
        <v>13545</v>
      </c>
      <c r="K5091" s="5" t="s">
        <v>94</v>
      </c>
      <c r="L5091" s="5">
        <v>1</v>
      </c>
      <c r="M5091" s="5" t="s">
        <v>95</v>
      </c>
      <c r="N5091" s="5">
        <f>VLOOKUP(M5091,[1]ArchetypeScores!E:N,10,FALSE)</f>
        <v>1</v>
      </c>
      <c r="O5091" s="5">
        <f>VLOOKUP(M5091,[1]ArchetypeScores!E:O,11,FALSE)</f>
        <v>-1</v>
      </c>
      <c r="P5091" s="5">
        <f>VLOOKUP(M5091,[1]ArchetypeScores!E:P,12,FALSE)</f>
        <v>0</v>
      </c>
      <c r="Q5091" s="2" t="str">
        <f>VLOOKUP(M5091,[1]ArchetypeScores!E:W,19,FALSE)</f>
        <v>Consumer (including agriculture and tourism)</v>
      </c>
      <c r="R5091" s="2">
        <f>VLOOKUP(M5091,[1]ArchetypeScores!E:I,5,FALSE)</f>
        <v>0</v>
      </c>
      <c r="S5091" s="2">
        <f>VLOOKUP(M5091,[1]ArchetypeScores!E:K,7,FALSE)</f>
        <v>0</v>
      </c>
      <c r="T5091" s="2" t="str">
        <f t="shared" si="81"/>
        <v>Not A&amp;R positive</v>
      </c>
    </row>
    <row r="5092" spans="1:20" x14ac:dyDescent="0.3">
      <c r="A5092" s="2" t="s">
        <v>13518</v>
      </c>
      <c r="B5092" s="3" t="s">
        <v>13541</v>
      </c>
      <c r="C5092" s="3" t="s">
        <v>13546</v>
      </c>
      <c r="D5092" s="4">
        <f>1500/4</f>
        <v>375</v>
      </c>
      <c r="E5092" s="5" t="s">
        <v>13520</v>
      </c>
      <c r="F5092" s="4">
        <f>30.10773/4</f>
        <v>7.5269325</v>
      </c>
      <c r="G5092" s="6">
        <v>49438</v>
      </c>
      <c r="H5092" s="3" t="s">
        <v>13543</v>
      </c>
      <c r="I5092" s="3" t="s">
        <v>13544</v>
      </c>
      <c r="J5092" s="3" t="s">
        <v>13545</v>
      </c>
      <c r="K5092" s="5" t="s">
        <v>489</v>
      </c>
      <c r="L5092" s="5">
        <v>5</v>
      </c>
      <c r="M5092" s="5" t="s">
        <v>512</v>
      </c>
      <c r="N5092" s="5">
        <f>VLOOKUP(M5092,[1]ArchetypeScores!E:N,10,FALSE)</f>
        <v>1</v>
      </c>
      <c r="O5092" s="5">
        <f>VLOOKUP(M5092,[1]ArchetypeScores!E:O,11,FALSE)</f>
        <v>-2</v>
      </c>
      <c r="P5092" s="5">
        <f>VLOOKUP(M5092,[1]ArchetypeScores!E:P,12,FALSE)</f>
        <v>0</v>
      </c>
      <c r="Q5092" s="2" t="str">
        <f>VLOOKUP(M5092,[1]ArchetypeScores!E:W,19,FALSE)</f>
        <v>Health care</v>
      </c>
      <c r="R5092" s="2">
        <f>VLOOKUP(M5092,[1]ArchetypeScores!E:I,5,FALSE)</f>
        <v>0</v>
      </c>
      <c r="S5092" s="2">
        <f>VLOOKUP(M5092,[1]ArchetypeScores!E:K,7,FALSE)</f>
        <v>0</v>
      </c>
      <c r="T5092" s="2" t="str">
        <f t="shared" si="81"/>
        <v>Not A&amp;R positive</v>
      </c>
    </row>
    <row r="5093" spans="1:20" x14ac:dyDescent="0.3">
      <c r="A5093" s="2" t="s">
        <v>13518</v>
      </c>
      <c r="B5093" s="3" t="s">
        <v>13541</v>
      </c>
      <c r="C5093" s="3" t="s">
        <v>13547</v>
      </c>
      <c r="D5093" s="4">
        <f>1500/4</f>
        <v>375</v>
      </c>
      <c r="E5093" s="5" t="s">
        <v>13520</v>
      </c>
      <c r="F5093" s="4">
        <f>30.10773/4</f>
        <v>7.5269325</v>
      </c>
      <c r="G5093" s="6">
        <v>49438</v>
      </c>
      <c r="H5093" s="9" t="s">
        <v>13543</v>
      </c>
      <c r="I5093" s="3" t="s">
        <v>13544</v>
      </c>
      <c r="J5093" s="3" t="s">
        <v>13545</v>
      </c>
      <c r="K5093" s="5" t="s">
        <v>196</v>
      </c>
      <c r="L5093" s="5" t="s">
        <v>112</v>
      </c>
      <c r="M5093" s="5" t="s">
        <v>621</v>
      </c>
      <c r="N5093" s="5">
        <f>VLOOKUP(M5093,[1]ArchetypeScores!E:N,10,FALSE)</f>
        <v>1</v>
      </c>
      <c r="O5093" s="5">
        <f>VLOOKUP(M5093,[1]ArchetypeScores!E:O,11,FALSE)</f>
        <v>-2</v>
      </c>
      <c r="P5093" s="5">
        <f>VLOOKUP(M5093,[1]ArchetypeScores!E:P,12,FALSE)</f>
        <v>0</v>
      </c>
      <c r="Q5093" s="2" t="str">
        <f>VLOOKUP(M5093,[1]ArchetypeScores!E:W,19,FALSE)</f>
        <v>Other sector</v>
      </c>
      <c r="R5093" s="2">
        <f>VLOOKUP(M5093,[1]ArchetypeScores!E:I,5,FALSE)</f>
        <v>0</v>
      </c>
      <c r="S5093" s="2">
        <f>VLOOKUP(M5093,[1]ArchetypeScores!E:K,7,FALSE)</f>
        <v>-1</v>
      </c>
      <c r="T5093" s="2" t="str">
        <f t="shared" si="81"/>
        <v>Not A&amp;R positive</v>
      </c>
    </row>
    <row r="5094" spans="1:20" x14ac:dyDescent="0.3">
      <c r="A5094" s="2" t="s">
        <v>13518</v>
      </c>
      <c r="B5094" s="3" t="s">
        <v>13541</v>
      </c>
      <c r="C5094" s="3" t="s">
        <v>13548</v>
      </c>
      <c r="D5094" s="4">
        <f>1500/4</f>
        <v>375</v>
      </c>
      <c r="E5094" s="5" t="s">
        <v>13520</v>
      </c>
      <c r="F5094" s="4">
        <f>30.10773/4</f>
        <v>7.5269325</v>
      </c>
      <c r="G5094" s="6">
        <v>49438</v>
      </c>
      <c r="H5094" s="3" t="s">
        <v>13543</v>
      </c>
      <c r="I5094" s="3" t="s">
        <v>13544</v>
      </c>
      <c r="J5094" s="3" t="s">
        <v>13545</v>
      </c>
      <c r="K5094" s="5" t="s">
        <v>154</v>
      </c>
      <c r="L5094" s="5">
        <v>4</v>
      </c>
      <c r="M5094" s="5" t="s">
        <v>2047</v>
      </c>
      <c r="N5094" s="5">
        <f>VLOOKUP(M5094,[1]ArchetypeScores!E:N,10,FALSE)</f>
        <v>1</v>
      </c>
      <c r="O5094" s="5">
        <f>VLOOKUP(M5094,[1]ArchetypeScores!E:O,11,FALSE)</f>
        <v>-2</v>
      </c>
      <c r="P5094" s="5">
        <f>VLOOKUP(M5094,[1]ArchetypeScores!E:P,12,FALSE)</f>
        <v>0</v>
      </c>
      <c r="Q5094" s="2" t="str">
        <f>VLOOKUP(M5094,[1]ArchetypeScores!E:W,19,FALSE)</f>
        <v>Education and training</v>
      </c>
      <c r="R5094" s="2">
        <f>VLOOKUP(M5094,[1]ArchetypeScores!E:I,5,FALSE)</f>
        <v>0</v>
      </c>
      <c r="S5094" s="2">
        <f>VLOOKUP(M5094,[1]ArchetypeScores!E:K,7,FALSE)</f>
        <v>0</v>
      </c>
      <c r="T5094" s="2" t="str">
        <f t="shared" si="81"/>
        <v>Not A&amp;R positive</v>
      </c>
    </row>
    <row r="5095" spans="1:20" x14ac:dyDescent="0.3">
      <c r="A5095" s="2" t="s">
        <v>13518</v>
      </c>
      <c r="B5095" s="8" t="s">
        <v>13549</v>
      </c>
      <c r="C5095" s="3" t="s">
        <v>13550</v>
      </c>
      <c r="D5095" s="4">
        <v>120</v>
      </c>
      <c r="E5095" s="5" t="s">
        <v>13520</v>
      </c>
      <c r="F5095" s="4">
        <v>2.4715600000000002</v>
      </c>
      <c r="G5095" s="6">
        <v>49454</v>
      </c>
      <c r="H5095" s="3" t="s">
        <v>13050</v>
      </c>
      <c r="I5095" s="3"/>
      <c r="J5095" s="3"/>
      <c r="K5095" s="5" t="s">
        <v>57</v>
      </c>
      <c r="L5095" s="5">
        <v>1</v>
      </c>
      <c r="M5095" s="5" t="s">
        <v>123</v>
      </c>
      <c r="N5095" s="5">
        <f>VLOOKUP(M5095,[1]ArchetypeScores!E:N,10,FALSE)</f>
        <v>0</v>
      </c>
      <c r="O5095" s="5">
        <f>VLOOKUP(M5095,[1]ArchetypeScores!E:O,11,FALSE)</f>
        <v>-1</v>
      </c>
      <c r="P5095" s="5">
        <f>VLOOKUP(M5095,[1]ArchetypeScores!E:P,12,FALSE)</f>
        <v>0</v>
      </c>
      <c r="Q5095" s="2" t="str">
        <f>VLOOKUP(M5095,[1]ArchetypeScores!E:W,19,FALSE)</f>
        <v>Consumer (including agriculture and tourism)</v>
      </c>
      <c r="R5095" s="2">
        <f>VLOOKUP(M5095,[1]ArchetypeScores!E:I,5,FALSE)</f>
        <v>0</v>
      </c>
      <c r="S5095" s="2">
        <f>VLOOKUP(M5095,[1]ArchetypeScores!E:K,7,FALSE)</f>
        <v>0</v>
      </c>
      <c r="T5095" s="2" t="str">
        <f t="shared" si="81"/>
        <v>Not A&amp;R positive</v>
      </c>
    </row>
    <row r="5096" spans="1:20" x14ac:dyDescent="0.3">
      <c r="A5096" s="2" t="s">
        <v>13518</v>
      </c>
      <c r="B5096" s="3" t="s">
        <v>13551</v>
      </c>
      <c r="C5096" s="3" t="s">
        <v>13552</v>
      </c>
      <c r="D5096" s="4">
        <v>650</v>
      </c>
      <c r="E5096" s="5" t="s">
        <v>13520</v>
      </c>
      <c r="F5096" s="4">
        <v>13.130179999999999</v>
      </c>
      <c r="G5096" s="6">
        <v>49437</v>
      </c>
      <c r="H5096" s="3" t="s">
        <v>13523</v>
      </c>
      <c r="I5096" s="3" t="s">
        <v>13524</v>
      </c>
      <c r="J5096" s="3" t="s">
        <v>13525</v>
      </c>
      <c r="K5096" s="5" t="s">
        <v>229</v>
      </c>
      <c r="L5096" s="5" t="s">
        <v>112</v>
      </c>
      <c r="M5096" s="5" t="s">
        <v>1282</v>
      </c>
      <c r="N5096" s="5">
        <f>VLOOKUP(M5096,[1]ArchetypeScores!E:N,10,FALSE)</f>
        <v>1</v>
      </c>
      <c r="O5096" s="5">
        <f>VLOOKUP(M5096,[1]ArchetypeScores!E:O,11,FALSE)</f>
        <v>-2</v>
      </c>
      <c r="P5096" s="5">
        <f>VLOOKUP(M5096,[1]ArchetypeScores!E:P,12,FALSE)</f>
        <v>-1</v>
      </c>
      <c r="Q5096" s="2" t="str">
        <f>VLOOKUP(M5096,[1]ArchetypeScores!E:W,19,FALSE)</f>
        <v>Industrials - transportation</v>
      </c>
      <c r="R5096" s="2">
        <f>VLOOKUP(M5096,[1]ArchetypeScores!E:I,5,FALSE)</f>
        <v>0</v>
      </c>
      <c r="S5096" s="2">
        <f>VLOOKUP(M5096,[1]ArchetypeScores!E:K,7,FALSE)</f>
        <v>-1</v>
      </c>
      <c r="T5096" s="2" t="str">
        <f t="shared" si="81"/>
        <v>Not A&amp;R positive</v>
      </c>
    </row>
    <row r="5097" spans="1:20" x14ac:dyDescent="0.3">
      <c r="A5097" s="2" t="s">
        <v>13518</v>
      </c>
      <c r="B5097" s="3" t="s">
        <v>8380</v>
      </c>
      <c r="C5097" s="3" t="s">
        <v>13553</v>
      </c>
      <c r="D5097" s="4">
        <v>0.03</v>
      </c>
      <c r="E5097" s="5" t="s">
        <v>13520</v>
      </c>
      <c r="F5097" s="4">
        <v>5.8E-4</v>
      </c>
      <c r="G5097" s="6">
        <v>49451</v>
      </c>
      <c r="H5097" s="3" t="s">
        <v>13538</v>
      </c>
      <c r="I5097" s="3"/>
      <c r="J5097" s="3"/>
      <c r="K5097" s="5" t="s">
        <v>61</v>
      </c>
      <c r="L5097" s="5">
        <v>1</v>
      </c>
      <c r="M5097" s="5" t="s">
        <v>130</v>
      </c>
      <c r="N5097" s="5">
        <f>VLOOKUP(M5097,[1]ArchetypeScores!E:N,10,FALSE)</f>
        <v>0</v>
      </c>
      <c r="O5097" s="5">
        <f>VLOOKUP(M5097,[1]ArchetypeScores!E:O,11,FALSE)</f>
        <v>-1</v>
      </c>
      <c r="P5097" s="5">
        <f>VLOOKUP(M5097,[1]ArchetypeScores!E:P,12,FALSE)</f>
        <v>0</v>
      </c>
      <c r="Q5097" s="2" t="str">
        <f>VLOOKUP(M5097,[1]ArchetypeScores!E:W,19,FALSE)</f>
        <v>Health care</v>
      </c>
      <c r="R5097" s="2">
        <f>VLOOKUP(M5097,[1]ArchetypeScores!E:I,5,FALSE)</f>
        <v>0</v>
      </c>
      <c r="S5097" s="2">
        <f>VLOOKUP(M5097,[1]ArchetypeScores!E:K,7,FALSE)</f>
        <v>0</v>
      </c>
      <c r="T5097" s="2" t="str">
        <f t="shared" si="81"/>
        <v>Not A&amp;R positive</v>
      </c>
    </row>
    <row r="5098" spans="1:20" x14ac:dyDescent="0.3">
      <c r="A5098" s="2" t="s">
        <v>13518</v>
      </c>
      <c r="B5098" s="3" t="s">
        <v>13554</v>
      </c>
      <c r="C5098" s="3" t="s">
        <v>13554</v>
      </c>
      <c r="D5098" s="4"/>
      <c r="E5098" s="5" t="s">
        <v>13520</v>
      </c>
      <c r="F5098" s="4">
        <v>0</v>
      </c>
      <c r="G5098" s="6">
        <v>49425</v>
      </c>
      <c r="H5098" s="3" t="s">
        <v>13050</v>
      </c>
      <c r="I5098" s="3"/>
      <c r="J5098" s="3"/>
      <c r="K5098" s="5" t="s">
        <v>392</v>
      </c>
      <c r="L5098" s="5">
        <v>3</v>
      </c>
      <c r="M5098" s="5" t="s">
        <v>1436</v>
      </c>
      <c r="N5098" s="5">
        <f>VLOOKUP(M5098,[1]ArchetypeScores!E:N,10,FALSE)</f>
        <v>0</v>
      </c>
      <c r="O5098" s="5">
        <f>VLOOKUP(M5098,[1]ArchetypeScores!E:O,11,FALSE)</f>
        <v>-1</v>
      </c>
      <c r="P5098" s="5">
        <f>VLOOKUP(M5098,[1]ArchetypeScores!E:P,12,FALSE)</f>
        <v>0</v>
      </c>
      <c r="Q5098" s="2" t="str">
        <f>VLOOKUP(M5098,[1]ArchetypeScores!E:W,19,FALSE)</f>
        <v>Untargeted</v>
      </c>
      <c r="R5098" s="2">
        <f>VLOOKUP(M5098,[1]ArchetypeScores!E:I,5,FALSE)</f>
        <v>0</v>
      </c>
      <c r="S5098" s="2">
        <f>VLOOKUP(M5098,[1]ArchetypeScores!E:K,7,FALSE)</f>
        <v>0</v>
      </c>
      <c r="T5098" s="2" t="str">
        <f t="shared" si="81"/>
        <v>Not A&amp;R positive</v>
      </c>
    </row>
    <row r="5099" spans="1:20" x14ac:dyDescent="0.3">
      <c r="A5099" s="2" t="s">
        <v>13518</v>
      </c>
      <c r="B5099" s="3" t="s">
        <v>13555</v>
      </c>
      <c r="C5099" s="3" t="s">
        <v>13555</v>
      </c>
      <c r="D5099" s="4">
        <v>50</v>
      </c>
      <c r="E5099" s="5" t="s">
        <v>13520</v>
      </c>
      <c r="F5099" s="4">
        <v>1.0100100000000001</v>
      </c>
      <c r="G5099" s="6">
        <v>49430</v>
      </c>
      <c r="H5099" s="3" t="s">
        <v>13523</v>
      </c>
      <c r="I5099" s="3" t="s">
        <v>13524</v>
      </c>
      <c r="J5099" s="3" t="s">
        <v>13525</v>
      </c>
      <c r="K5099" s="5" t="s">
        <v>57</v>
      </c>
      <c r="L5099" s="5">
        <v>29</v>
      </c>
      <c r="M5099" s="5" t="s">
        <v>58</v>
      </c>
      <c r="N5099" s="5">
        <f>VLOOKUP(M5099,[1]ArchetypeScores!E:N,10,FALSE)</f>
        <v>0</v>
      </c>
      <c r="O5099" s="5">
        <f>VLOOKUP(M5099,[1]ArchetypeScores!E:O,11,FALSE)</f>
        <v>-1</v>
      </c>
      <c r="P5099" s="5">
        <f>VLOOKUP(M5099,[1]ArchetypeScores!E:P,12,FALSE)</f>
        <v>0</v>
      </c>
      <c r="Q5099" s="2" t="str">
        <f>VLOOKUP(M5099,[1]ArchetypeScores!E:W,19,FALSE)</f>
        <v>Untargeted</v>
      </c>
      <c r="R5099" s="2">
        <f>VLOOKUP(M5099,[1]ArchetypeScores!E:I,5,FALSE)</f>
        <v>0</v>
      </c>
      <c r="S5099" s="2">
        <f>VLOOKUP(M5099,[1]ArchetypeScores!E:K,7,FALSE)</f>
        <v>0</v>
      </c>
      <c r="T5099" s="2" t="str">
        <f t="shared" si="81"/>
        <v>Not A&amp;R positive</v>
      </c>
    </row>
    <row r="5100" spans="1:20" x14ac:dyDescent="0.3">
      <c r="A5100" s="2" t="s">
        <v>13518</v>
      </c>
      <c r="B5100" s="3" t="s">
        <v>13556</v>
      </c>
      <c r="C5100" s="3" t="s">
        <v>13557</v>
      </c>
      <c r="D5100" s="4">
        <v>5.2999999999999999E-2</v>
      </c>
      <c r="E5100" s="5" t="s">
        <v>13520</v>
      </c>
      <c r="F5100" s="4">
        <v>1.0499999999999999E-3</v>
      </c>
      <c r="G5100" s="6">
        <v>49446</v>
      </c>
      <c r="H5100" s="3" t="s">
        <v>13530</v>
      </c>
      <c r="I5100" s="3"/>
      <c r="J5100" s="3"/>
      <c r="K5100" s="5" t="s">
        <v>61</v>
      </c>
      <c r="L5100" s="5">
        <v>5</v>
      </c>
      <c r="M5100" s="5" t="s">
        <v>62</v>
      </c>
      <c r="N5100" s="5">
        <f>VLOOKUP(M5100,[1]ArchetypeScores!E:N,10,FALSE)</f>
        <v>0</v>
      </c>
      <c r="O5100" s="5">
        <f>VLOOKUP(M5100,[1]ArchetypeScores!E:O,11,FALSE)</f>
        <v>-1</v>
      </c>
      <c r="P5100" s="5">
        <f>VLOOKUP(M5100,[1]ArchetypeScores!E:P,12,FALSE)</f>
        <v>0</v>
      </c>
      <c r="Q5100" s="2" t="str">
        <f>VLOOKUP(M5100,[1]ArchetypeScores!E:W,19,FALSE)</f>
        <v>Health care</v>
      </c>
      <c r="R5100" s="2">
        <f>VLOOKUP(M5100,[1]ArchetypeScores!E:I,5,FALSE)</f>
        <v>0</v>
      </c>
      <c r="S5100" s="2">
        <f>VLOOKUP(M5100,[1]ArchetypeScores!E:K,7,FALSE)</f>
        <v>0</v>
      </c>
      <c r="T5100" s="2" t="str">
        <f t="shared" si="81"/>
        <v>Not A&amp;R positive</v>
      </c>
    </row>
    <row r="5101" spans="1:20" x14ac:dyDescent="0.3">
      <c r="A5101" s="2" t="s">
        <v>13518</v>
      </c>
      <c r="B5101" s="3" t="s">
        <v>13558</v>
      </c>
      <c r="C5101" s="3" t="s">
        <v>13558</v>
      </c>
      <c r="D5101" s="4">
        <v>54</v>
      </c>
      <c r="E5101" s="5" t="s">
        <v>13520</v>
      </c>
      <c r="F5101" s="4">
        <v>1.1122000000000001</v>
      </c>
      <c r="G5101" s="6">
        <v>49452</v>
      </c>
      <c r="H5101" s="3" t="s">
        <v>13050</v>
      </c>
      <c r="I5101" s="3"/>
      <c r="J5101" s="3"/>
      <c r="K5101" s="5" t="s">
        <v>61</v>
      </c>
      <c r="L5101" s="5">
        <v>1</v>
      </c>
      <c r="M5101" s="5" t="s">
        <v>130</v>
      </c>
      <c r="N5101" s="5">
        <f>VLOOKUP(M5101,[1]ArchetypeScores!E:N,10,FALSE)</f>
        <v>0</v>
      </c>
      <c r="O5101" s="5">
        <f>VLOOKUP(M5101,[1]ArchetypeScores!E:O,11,FALSE)</f>
        <v>-1</v>
      </c>
      <c r="P5101" s="5">
        <f>VLOOKUP(M5101,[1]ArchetypeScores!E:P,12,FALSE)</f>
        <v>0</v>
      </c>
      <c r="Q5101" s="2" t="str">
        <f>VLOOKUP(M5101,[1]ArchetypeScores!E:W,19,FALSE)</f>
        <v>Health care</v>
      </c>
      <c r="R5101" s="2">
        <f>VLOOKUP(M5101,[1]ArchetypeScores!E:I,5,FALSE)</f>
        <v>0</v>
      </c>
      <c r="S5101" s="2">
        <f>VLOOKUP(M5101,[1]ArchetypeScores!E:K,7,FALSE)</f>
        <v>0</v>
      </c>
      <c r="T5101" s="2" t="str">
        <f t="shared" si="81"/>
        <v>Not A&amp;R positive</v>
      </c>
    </row>
    <row r="5102" spans="1:20" x14ac:dyDescent="0.3">
      <c r="A5102" s="2" t="s">
        <v>13518</v>
      </c>
      <c r="B5102" s="3" t="s">
        <v>13559</v>
      </c>
      <c r="C5102" s="3" t="s">
        <v>13560</v>
      </c>
      <c r="D5102" s="4">
        <v>4506</v>
      </c>
      <c r="E5102" s="5" t="s">
        <v>13520</v>
      </c>
      <c r="F5102" s="4">
        <v>92.775880000000001</v>
      </c>
      <c r="G5102" s="6">
        <v>49426</v>
      </c>
      <c r="H5102" s="3" t="s">
        <v>13561</v>
      </c>
      <c r="I5102" s="3"/>
      <c r="J5102" s="3"/>
      <c r="K5102" s="5" t="s">
        <v>112</v>
      </c>
      <c r="L5102" s="5" t="s">
        <v>112</v>
      </c>
      <c r="M5102" s="5" t="s">
        <v>961</v>
      </c>
      <c r="N5102" s="5">
        <f>VLOOKUP(M5102,[1]ArchetypeScores!E:N,10,FALSE)</f>
        <v>0</v>
      </c>
      <c r="O5102" s="5">
        <f>VLOOKUP(M5102,[1]ArchetypeScores!E:O,11,FALSE)</f>
        <v>0</v>
      </c>
      <c r="P5102" s="5">
        <f>VLOOKUP(M5102,[1]ArchetypeScores!E:P,12,FALSE)</f>
        <v>0</v>
      </c>
      <c r="Q5102" s="2" t="str">
        <f>VLOOKUP(M5102,[1]ArchetypeScores!E:W,19,FALSE)</f>
        <v>Untargeted</v>
      </c>
      <c r="R5102" s="2">
        <f>VLOOKUP(M5102,[1]ArchetypeScores!E:I,5,FALSE)</f>
        <v>0</v>
      </c>
      <c r="S5102" s="2">
        <f>VLOOKUP(M5102,[1]ArchetypeScores!E:K,7,FALSE)</f>
        <v>0</v>
      </c>
      <c r="T5102" s="2" t="str">
        <f t="shared" si="81"/>
        <v>Not A&amp;R positive</v>
      </c>
    </row>
    <row r="5103" spans="1:20" x14ac:dyDescent="0.3">
      <c r="A5103" s="2" t="s">
        <v>13518</v>
      </c>
      <c r="B5103" s="3" t="s">
        <v>13562</v>
      </c>
      <c r="C5103" s="3" t="s">
        <v>13563</v>
      </c>
      <c r="D5103" s="4">
        <v>50</v>
      </c>
      <c r="E5103" s="5" t="s">
        <v>13520</v>
      </c>
      <c r="F5103" s="4">
        <v>1.0100100000000001</v>
      </c>
      <c r="G5103" s="6">
        <v>49436</v>
      </c>
      <c r="H5103" s="3" t="s">
        <v>13523</v>
      </c>
      <c r="I5103" s="3" t="s">
        <v>13524</v>
      </c>
      <c r="J5103" s="3" t="s">
        <v>13525</v>
      </c>
      <c r="K5103" s="5" t="s">
        <v>112</v>
      </c>
      <c r="L5103" s="5" t="s">
        <v>112</v>
      </c>
      <c r="M5103" s="5" t="s">
        <v>961</v>
      </c>
      <c r="N5103" s="5">
        <f>VLOOKUP(M5103,[1]ArchetypeScores!E:N,10,FALSE)</f>
        <v>0</v>
      </c>
      <c r="O5103" s="5">
        <f>VLOOKUP(M5103,[1]ArchetypeScores!E:O,11,FALSE)</f>
        <v>0</v>
      </c>
      <c r="P5103" s="5">
        <f>VLOOKUP(M5103,[1]ArchetypeScores!E:P,12,FALSE)</f>
        <v>0</v>
      </c>
      <c r="Q5103" s="2" t="str">
        <f>VLOOKUP(M5103,[1]ArchetypeScores!E:W,19,FALSE)</f>
        <v>Untargeted</v>
      </c>
      <c r="R5103" s="2">
        <f>VLOOKUP(M5103,[1]ArchetypeScores!E:I,5,FALSE)</f>
        <v>0</v>
      </c>
      <c r="S5103" s="2">
        <f>VLOOKUP(M5103,[1]ArchetypeScores!E:K,7,FALSE)</f>
        <v>0</v>
      </c>
      <c r="T5103" s="2" t="str">
        <f t="shared" si="81"/>
        <v>Not A&amp;R positive</v>
      </c>
    </row>
    <row r="5104" spans="1:20" x14ac:dyDescent="0.3">
      <c r="A5104" s="2" t="s">
        <v>13518</v>
      </c>
      <c r="B5104" s="3" t="s">
        <v>13564</v>
      </c>
      <c r="C5104" s="3" t="s">
        <v>13565</v>
      </c>
      <c r="D5104" s="4">
        <v>2.1999999999999999E-2</v>
      </c>
      <c r="E5104" s="5" t="s">
        <v>13520</v>
      </c>
      <c r="F5104" s="4">
        <v>4.2999999999999999E-4</v>
      </c>
      <c r="G5104" s="6">
        <v>49441</v>
      </c>
      <c r="H5104" s="3" t="s">
        <v>13530</v>
      </c>
      <c r="I5104" s="3"/>
      <c r="J5104" s="3"/>
      <c r="K5104" s="5" t="s">
        <v>47</v>
      </c>
      <c r="L5104" s="5">
        <v>1</v>
      </c>
      <c r="M5104" s="5" t="s">
        <v>48</v>
      </c>
      <c r="N5104" s="5">
        <f>VLOOKUP(M5104,[1]ArchetypeScores!E:N,10,FALSE)</f>
        <v>0</v>
      </c>
      <c r="O5104" s="5">
        <f>VLOOKUP(M5104,[1]ArchetypeScores!E:O,11,FALSE)</f>
        <v>0</v>
      </c>
      <c r="P5104" s="5">
        <f>VLOOKUP(M5104,[1]ArchetypeScores!E:P,12,FALSE)</f>
        <v>0</v>
      </c>
      <c r="Q5104" s="2" t="str">
        <f>VLOOKUP(M5104,[1]ArchetypeScores!E:W,19,FALSE)</f>
        <v>Consumer (including agriculture and tourism)</v>
      </c>
      <c r="R5104" s="2">
        <f>VLOOKUP(M5104,[1]ArchetypeScores!E:I,5,FALSE)</f>
        <v>0</v>
      </c>
      <c r="S5104" s="2">
        <f>VLOOKUP(M5104,[1]ArchetypeScores!E:K,7,FALSE)</f>
        <v>0</v>
      </c>
      <c r="T5104" s="2" t="str">
        <f t="shared" si="81"/>
        <v>Not A&amp;R positive</v>
      </c>
    </row>
    <row r="5105" spans="1:20" x14ac:dyDescent="0.3">
      <c r="A5105" s="2" t="s">
        <v>13518</v>
      </c>
      <c r="B5105" s="3" t="s">
        <v>13566</v>
      </c>
      <c r="C5105" s="3" t="s">
        <v>13567</v>
      </c>
      <c r="D5105" s="4">
        <v>1</v>
      </c>
      <c r="E5105" s="5" t="s">
        <v>13520</v>
      </c>
      <c r="F5105" s="4">
        <v>1.967E-2</v>
      </c>
      <c r="G5105" s="6">
        <v>49444</v>
      </c>
      <c r="H5105" s="3" t="s">
        <v>13530</v>
      </c>
      <c r="I5105" s="3"/>
      <c r="J5105" s="3"/>
      <c r="K5105" s="5" t="s">
        <v>57</v>
      </c>
      <c r="L5105" s="5">
        <v>29</v>
      </c>
      <c r="M5105" s="5" t="s">
        <v>58</v>
      </c>
      <c r="N5105" s="5">
        <f>VLOOKUP(M5105,[1]ArchetypeScores!E:N,10,FALSE)</f>
        <v>0</v>
      </c>
      <c r="O5105" s="5">
        <f>VLOOKUP(M5105,[1]ArchetypeScores!E:O,11,FALSE)</f>
        <v>-1</v>
      </c>
      <c r="P5105" s="5">
        <f>VLOOKUP(M5105,[1]ArchetypeScores!E:P,12,FALSE)</f>
        <v>0</v>
      </c>
      <c r="Q5105" s="2" t="str">
        <f>VLOOKUP(M5105,[1]ArchetypeScores!E:W,19,FALSE)</f>
        <v>Untargeted</v>
      </c>
      <c r="R5105" s="2">
        <f>VLOOKUP(M5105,[1]ArchetypeScores!E:I,5,FALSE)</f>
        <v>0</v>
      </c>
      <c r="S5105" s="2">
        <f>VLOOKUP(M5105,[1]ArchetypeScores!E:K,7,FALSE)</f>
        <v>0</v>
      </c>
      <c r="T5105" s="2" t="str">
        <f t="shared" si="81"/>
        <v>Not A&amp;R positive</v>
      </c>
    </row>
    <row r="5106" spans="1:20" x14ac:dyDescent="0.3">
      <c r="A5106" s="2" t="s">
        <v>13518</v>
      </c>
      <c r="B5106" s="3" t="s">
        <v>13568</v>
      </c>
      <c r="C5106" s="3" t="s">
        <v>13569</v>
      </c>
      <c r="D5106" s="4">
        <v>56</v>
      </c>
      <c r="E5106" s="5" t="s">
        <v>13520</v>
      </c>
      <c r="F5106" s="4">
        <v>1.1534</v>
      </c>
      <c r="G5106" s="6">
        <v>49453</v>
      </c>
      <c r="H5106" s="3" t="s">
        <v>13050</v>
      </c>
      <c r="I5106" s="3"/>
      <c r="J5106" s="3"/>
      <c r="K5106" s="5" t="s">
        <v>118</v>
      </c>
      <c r="L5106" s="5">
        <v>2</v>
      </c>
      <c r="M5106" s="5" t="s">
        <v>226</v>
      </c>
      <c r="N5106" s="5">
        <f>VLOOKUP(M5106,[1]ArchetypeScores!E:N,10,FALSE)</f>
        <v>0</v>
      </c>
      <c r="O5106" s="5">
        <f>VLOOKUP(M5106,[1]ArchetypeScores!E:O,11,FALSE)</f>
        <v>-1</v>
      </c>
      <c r="P5106" s="5">
        <f>VLOOKUP(M5106,[1]ArchetypeScores!E:P,12,FALSE)</f>
        <v>0</v>
      </c>
      <c r="Q5106" s="2" t="str">
        <f>VLOOKUP(M5106,[1]ArchetypeScores!E:W,19,FALSE)</f>
        <v>Untargeted</v>
      </c>
      <c r="R5106" s="2">
        <f>VLOOKUP(M5106,[1]ArchetypeScores!E:I,5,FALSE)</f>
        <v>0</v>
      </c>
      <c r="S5106" s="2">
        <f>VLOOKUP(M5106,[1]ArchetypeScores!E:K,7,FALSE)</f>
        <v>0</v>
      </c>
      <c r="T5106" s="2" t="str">
        <f t="shared" si="81"/>
        <v>Not A&amp;R positive</v>
      </c>
    </row>
    <row r="5107" spans="1:20" x14ac:dyDescent="0.3">
      <c r="A5107" s="2" t="s">
        <v>13518</v>
      </c>
      <c r="B5107" s="3" t="s">
        <v>13570</v>
      </c>
      <c r="C5107" s="3" t="s">
        <v>13571</v>
      </c>
      <c r="D5107" s="4">
        <v>1.2</v>
      </c>
      <c r="E5107" s="5" t="s">
        <v>13520</v>
      </c>
      <c r="F5107" s="4">
        <v>2.3599999999999999E-2</v>
      </c>
      <c r="G5107" s="6">
        <v>49442</v>
      </c>
      <c r="H5107" s="3" t="s">
        <v>13530</v>
      </c>
      <c r="I5107" s="3"/>
      <c r="J5107" s="3"/>
      <c r="K5107" s="5" t="s">
        <v>118</v>
      </c>
      <c r="L5107" s="5">
        <v>3</v>
      </c>
      <c r="M5107" s="5" t="s">
        <v>168</v>
      </c>
      <c r="N5107" s="5">
        <f>VLOOKUP(M5107,[1]ArchetypeScores!E:N,10,FALSE)</f>
        <v>0</v>
      </c>
      <c r="O5107" s="5">
        <f>VLOOKUP(M5107,[1]ArchetypeScores!E:O,11,FALSE)</f>
        <v>-1</v>
      </c>
      <c r="P5107" s="5">
        <f>VLOOKUP(M5107,[1]ArchetypeScores!E:P,12,FALSE)</f>
        <v>0</v>
      </c>
      <c r="Q5107" s="2" t="str">
        <f>VLOOKUP(M5107,[1]ArchetypeScores!E:W,19,FALSE)</f>
        <v>Untargeted</v>
      </c>
      <c r="R5107" s="2">
        <f>VLOOKUP(M5107,[1]ArchetypeScores!E:I,5,FALSE)</f>
        <v>0</v>
      </c>
      <c r="S5107" s="2">
        <f>VLOOKUP(M5107,[1]ArchetypeScores!E:K,7,FALSE)</f>
        <v>0</v>
      </c>
      <c r="T5107" s="2" t="str">
        <f t="shared" si="81"/>
        <v>Not A&amp;R positive</v>
      </c>
    </row>
    <row r="5108" spans="1:20" x14ac:dyDescent="0.3">
      <c r="A5108" s="2" t="s">
        <v>13518</v>
      </c>
      <c r="B5108" s="8" t="s">
        <v>13572</v>
      </c>
      <c r="C5108" s="3" t="s">
        <v>13573</v>
      </c>
      <c r="D5108" s="4">
        <f>2.8/2</f>
        <v>1.4</v>
      </c>
      <c r="E5108" s="5" t="s">
        <v>13520</v>
      </c>
      <c r="F5108" s="4">
        <f>0.05413/2</f>
        <v>2.7064999999999999E-2</v>
      </c>
      <c r="G5108" s="6">
        <v>49448</v>
      </c>
      <c r="H5108" s="3" t="s">
        <v>13538</v>
      </c>
      <c r="I5108" s="3"/>
      <c r="J5108" s="3"/>
      <c r="K5108" s="5" t="s">
        <v>57</v>
      </c>
      <c r="L5108" s="5">
        <v>1</v>
      </c>
      <c r="M5108" s="5" t="s">
        <v>123</v>
      </c>
      <c r="N5108" s="5">
        <f>VLOOKUP(M5108,[1]ArchetypeScores!E:N,10,FALSE)</f>
        <v>0</v>
      </c>
      <c r="O5108" s="5">
        <f>VLOOKUP(M5108,[1]ArchetypeScores!E:O,11,FALSE)</f>
        <v>-1</v>
      </c>
      <c r="P5108" s="5">
        <f>VLOOKUP(M5108,[1]ArchetypeScores!E:P,12,FALSE)</f>
        <v>0</v>
      </c>
      <c r="Q5108" s="2" t="str">
        <f>VLOOKUP(M5108,[1]ArchetypeScores!E:W,19,FALSE)</f>
        <v>Consumer (including agriculture and tourism)</v>
      </c>
      <c r="R5108" s="2">
        <f>VLOOKUP(M5108,[1]ArchetypeScores!E:I,5,FALSE)</f>
        <v>0</v>
      </c>
      <c r="S5108" s="2">
        <f>VLOOKUP(M5108,[1]ArchetypeScores!E:K,7,FALSE)</f>
        <v>0</v>
      </c>
      <c r="T5108" s="2" t="str">
        <f t="shared" si="81"/>
        <v>Not A&amp;R positive</v>
      </c>
    </row>
    <row r="5109" spans="1:20" x14ac:dyDescent="0.3">
      <c r="A5109" s="2" t="s">
        <v>13518</v>
      </c>
      <c r="B5109" s="3" t="s">
        <v>13572</v>
      </c>
      <c r="C5109" s="3" t="s">
        <v>13573</v>
      </c>
      <c r="D5109" s="4">
        <f>2.8/2</f>
        <v>1.4</v>
      </c>
      <c r="E5109" s="5" t="s">
        <v>13520</v>
      </c>
      <c r="F5109" s="4">
        <f>0.05413/2</f>
        <v>2.7064999999999999E-2</v>
      </c>
      <c r="G5109" s="6">
        <v>49448</v>
      </c>
      <c r="H5109" s="3" t="s">
        <v>13538</v>
      </c>
      <c r="I5109" s="3"/>
      <c r="J5109" s="3"/>
      <c r="K5109" s="5" t="s">
        <v>57</v>
      </c>
      <c r="L5109" s="5">
        <v>5</v>
      </c>
      <c r="M5109" s="5" t="s">
        <v>242</v>
      </c>
      <c r="N5109" s="5">
        <f>VLOOKUP(M5109,[1]ArchetypeScores!E:N,10,FALSE)</f>
        <v>0</v>
      </c>
      <c r="O5109" s="5">
        <f>VLOOKUP(M5109,[1]ArchetypeScores!E:O,11,FALSE)</f>
        <v>-1</v>
      </c>
      <c r="P5109" s="5">
        <f>VLOOKUP(M5109,[1]ArchetypeScores!E:P,12,FALSE)</f>
        <v>0</v>
      </c>
      <c r="Q5109" s="2" t="e">
        <f>VLOOKUP(M5109,[1]ArchetypeScores!E:W,19,FALSE)</f>
        <v>#N/A</v>
      </c>
      <c r="R5109" s="2">
        <f>VLOOKUP(M5109,[1]ArchetypeScores!E:I,5,FALSE)</f>
        <v>0</v>
      </c>
      <c r="S5109" s="2">
        <f>VLOOKUP(M5109,[1]ArchetypeScores!E:K,7,FALSE)</f>
        <v>0</v>
      </c>
      <c r="T5109" s="2" t="str">
        <f t="shared" si="81"/>
        <v>Not A&amp;R positive</v>
      </c>
    </row>
    <row r="5110" spans="1:20" x14ac:dyDescent="0.3">
      <c r="A5110" s="2" t="s">
        <v>13518</v>
      </c>
      <c r="B5110" s="3" t="s">
        <v>13574</v>
      </c>
      <c r="C5110" s="3" t="s">
        <v>13575</v>
      </c>
      <c r="D5110" s="4">
        <v>14</v>
      </c>
      <c r="E5110" s="5" t="s">
        <v>13520</v>
      </c>
      <c r="F5110" s="4">
        <v>0.27063999999999999</v>
      </c>
      <c r="G5110" s="6">
        <v>49449</v>
      </c>
      <c r="H5110" s="3" t="s">
        <v>13538</v>
      </c>
      <c r="I5110" s="3"/>
      <c r="J5110" s="3"/>
      <c r="K5110" s="5" t="s">
        <v>38</v>
      </c>
      <c r="L5110" s="5">
        <v>21</v>
      </c>
      <c r="M5110" s="5" t="s">
        <v>302</v>
      </c>
      <c r="N5110" s="5">
        <f>VLOOKUP(M5110,[1]ArchetypeScores!E:N,10,FALSE)</f>
        <v>0</v>
      </c>
      <c r="O5110" s="5">
        <f>VLOOKUP(M5110,[1]ArchetypeScores!E:O,11,FALSE)</f>
        <v>-1</v>
      </c>
      <c r="P5110" s="5">
        <f>VLOOKUP(M5110,[1]ArchetypeScores!E:P,12,FALSE)</f>
        <v>0</v>
      </c>
      <c r="Q5110" s="2" t="str">
        <f>VLOOKUP(M5110,[1]ArchetypeScores!E:W,19,FALSE)</f>
        <v>Consumer (including agriculture and tourism)</v>
      </c>
      <c r="R5110" s="2">
        <f>VLOOKUP(M5110,[1]ArchetypeScores!E:I,5,FALSE)</f>
        <v>0</v>
      </c>
      <c r="S5110" s="2">
        <f>VLOOKUP(M5110,[1]ArchetypeScores!E:K,7,FALSE)</f>
        <v>0</v>
      </c>
      <c r="T5110" s="2" t="str">
        <f t="shared" si="81"/>
        <v>Not A&amp;R positive</v>
      </c>
    </row>
    <row r="5111" spans="1:20" x14ac:dyDescent="0.3">
      <c r="A5111" s="2" t="s">
        <v>13518</v>
      </c>
      <c r="B5111" s="3" t="s">
        <v>13576</v>
      </c>
      <c r="C5111" s="3" t="s">
        <v>13577</v>
      </c>
      <c r="D5111" s="4">
        <v>30.8</v>
      </c>
      <c r="E5111" s="5" t="s">
        <v>13520</v>
      </c>
      <c r="F5111" s="4">
        <v>0.60992000000000002</v>
      </c>
      <c r="G5111" s="6">
        <v>49439</v>
      </c>
      <c r="H5111" s="3" t="s">
        <v>13538</v>
      </c>
      <c r="I5111" s="3" t="s">
        <v>13578</v>
      </c>
      <c r="J5111" s="3"/>
      <c r="K5111" s="5" t="s">
        <v>102</v>
      </c>
      <c r="L5111" s="5">
        <v>2</v>
      </c>
      <c r="M5111" s="5" t="s">
        <v>681</v>
      </c>
      <c r="N5111" s="5">
        <f>VLOOKUP(M5111,[1]ArchetypeScores!E:N,10,FALSE)</f>
        <v>0</v>
      </c>
      <c r="O5111" s="5">
        <f>VLOOKUP(M5111,[1]ArchetypeScores!E:O,11,FALSE)</f>
        <v>-1</v>
      </c>
      <c r="P5111" s="5">
        <f>VLOOKUP(M5111,[1]ArchetypeScores!E:P,12,FALSE)</f>
        <v>0</v>
      </c>
      <c r="Q5111" s="2" t="str">
        <f>VLOOKUP(M5111,[1]ArchetypeScores!E:W,19,FALSE)</f>
        <v>Untargeted</v>
      </c>
      <c r="R5111" s="2">
        <f>VLOOKUP(M5111,[1]ArchetypeScores!E:I,5,FALSE)</f>
        <v>0</v>
      </c>
      <c r="S5111" s="2">
        <f>VLOOKUP(M5111,[1]ArchetypeScores!E:K,7,FALSE)</f>
        <v>1</v>
      </c>
      <c r="T5111" s="2" t="str">
        <f t="shared" si="81"/>
        <v>Indirect only</v>
      </c>
    </row>
    <row r="5112" spans="1:20" x14ac:dyDescent="0.3">
      <c r="A5112" s="2" t="s">
        <v>13518</v>
      </c>
      <c r="B5112" s="3" t="s">
        <v>13579</v>
      </c>
      <c r="C5112" s="3" t="s">
        <v>13580</v>
      </c>
      <c r="D5112" s="4">
        <v>3</v>
      </c>
      <c r="E5112" s="5" t="s">
        <v>13520</v>
      </c>
      <c r="F5112" s="4">
        <v>5.8999999999999997E-2</v>
      </c>
      <c r="G5112" s="6">
        <v>49443</v>
      </c>
      <c r="H5112" s="3" t="s">
        <v>13530</v>
      </c>
      <c r="I5112" s="3"/>
      <c r="J5112" s="3"/>
      <c r="K5112" s="5" t="s">
        <v>291</v>
      </c>
      <c r="L5112" s="5">
        <v>4</v>
      </c>
      <c r="M5112" s="5" t="s">
        <v>292</v>
      </c>
      <c r="N5112" s="5">
        <f>VLOOKUP(M5112,[1]ArchetypeScores!E:N,10,FALSE)</f>
        <v>1</v>
      </c>
      <c r="O5112" s="5">
        <f>VLOOKUP(M5112,[1]ArchetypeScores!E:O,11,FALSE)</f>
        <v>0</v>
      </c>
      <c r="P5112" s="5">
        <f>VLOOKUP(M5112,[1]ArchetypeScores!E:P,12,FALSE)</f>
        <v>0</v>
      </c>
      <c r="Q5112" s="2" t="str">
        <f>VLOOKUP(M5112,[1]ArchetypeScores!E:W,19,FALSE)</f>
        <v>Education and training</v>
      </c>
      <c r="R5112" s="2">
        <f>VLOOKUP(M5112,[1]ArchetypeScores!E:I,5,FALSE)</f>
        <v>0</v>
      </c>
      <c r="S5112" s="2">
        <f>VLOOKUP(M5112,[1]ArchetypeScores!E:K,7,FALSE)</f>
        <v>0</v>
      </c>
      <c r="T5112" s="2" t="str">
        <f t="shared" si="81"/>
        <v>Not A&amp;R positive</v>
      </c>
    </row>
    <row r="5113" spans="1:20" x14ac:dyDescent="0.3">
      <c r="A5113" s="2" t="s">
        <v>13518</v>
      </c>
      <c r="B5113" s="3" t="s">
        <v>13581</v>
      </c>
      <c r="C5113" s="3" t="s">
        <v>13582</v>
      </c>
      <c r="D5113" s="4">
        <v>3.1</v>
      </c>
      <c r="E5113" s="5" t="s">
        <v>13520</v>
      </c>
      <c r="F5113" s="4">
        <v>5.9929999999999997E-2</v>
      </c>
      <c r="G5113" s="6">
        <v>49450</v>
      </c>
      <c r="H5113" s="3" t="s">
        <v>13538</v>
      </c>
      <c r="I5113" s="3"/>
      <c r="J5113" s="3"/>
      <c r="K5113" s="5" t="s">
        <v>61</v>
      </c>
      <c r="L5113" s="5">
        <v>1</v>
      </c>
      <c r="M5113" s="5" t="s">
        <v>130</v>
      </c>
      <c r="N5113" s="5">
        <f>VLOOKUP(M5113,[1]ArchetypeScores!E:N,10,FALSE)</f>
        <v>0</v>
      </c>
      <c r="O5113" s="5">
        <f>VLOOKUP(M5113,[1]ArchetypeScores!E:O,11,FALSE)</f>
        <v>-1</v>
      </c>
      <c r="P5113" s="5">
        <f>VLOOKUP(M5113,[1]ArchetypeScores!E:P,12,FALSE)</f>
        <v>0</v>
      </c>
      <c r="Q5113" s="2" t="str">
        <f>VLOOKUP(M5113,[1]ArchetypeScores!E:W,19,FALSE)</f>
        <v>Health care</v>
      </c>
      <c r="R5113" s="2">
        <f>VLOOKUP(M5113,[1]ArchetypeScores!E:I,5,FALSE)</f>
        <v>0</v>
      </c>
      <c r="S5113" s="2">
        <f>VLOOKUP(M5113,[1]ArchetypeScores!E:K,7,FALSE)</f>
        <v>0</v>
      </c>
      <c r="T5113" s="2" t="str">
        <f t="shared" si="81"/>
        <v>Not A&amp;R positive</v>
      </c>
    </row>
    <row r="5114" spans="1:20" x14ac:dyDescent="0.3">
      <c r="A5114" s="2" t="s">
        <v>13518</v>
      </c>
      <c r="B5114" s="3" t="s">
        <v>13583</v>
      </c>
      <c r="C5114" s="3" t="s">
        <v>13584</v>
      </c>
      <c r="D5114" s="4">
        <v>9.5000000000000001E-2</v>
      </c>
      <c r="E5114" s="5" t="s">
        <v>13520</v>
      </c>
      <c r="F5114" s="4">
        <v>1.8699999999999999E-3</v>
      </c>
      <c r="G5114" s="6">
        <v>49440</v>
      </c>
      <c r="H5114" s="3" t="s">
        <v>13530</v>
      </c>
      <c r="I5114" s="3" t="s">
        <v>13585</v>
      </c>
      <c r="J5114" s="3" t="s">
        <v>13586</v>
      </c>
      <c r="K5114" s="5" t="s">
        <v>118</v>
      </c>
      <c r="L5114" s="5">
        <v>2</v>
      </c>
      <c r="M5114" s="5" t="s">
        <v>226</v>
      </c>
      <c r="N5114" s="5">
        <f>VLOOKUP(M5114,[1]ArchetypeScores!E:N,10,FALSE)</f>
        <v>0</v>
      </c>
      <c r="O5114" s="5">
        <f>VLOOKUP(M5114,[1]ArchetypeScores!E:O,11,FALSE)</f>
        <v>-1</v>
      </c>
      <c r="P5114" s="5">
        <f>VLOOKUP(M5114,[1]ArchetypeScores!E:P,12,FALSE)</f>
        <v>0</v>
      </c>
      <c r="Q5114" s="2" t="str">
        <f>VLOOKUP(M5114,[1]ArchetypeScores!E:W,19,FALSE)</f>
        <v>Untargeted</v>
      </c>
      <c r="R5114" s="2">
        <f>VLOOKUP(M5114,[1]ArchetypeScores!E:I,5,FALSE)</f>
        <v>0</v>
      </c>
      <c r="S5114" s="2">
        <f>VLOOKUP(M5114,[1]ArchetypeScores!E:K,7,FALSE)</f>
        <v>0</v>
      </c>
      <c r="T5114" s="2" t="str">
        <f t="shared" si="81"/>
        <v>Not A&amp;R positive</v>
      </c>
    </row>
    <row r="5115" spans="1:20" x14ac:dyDescent="0.3">
      <c r="A5115" s="2" t="s">
        <v>13518</v>
      </c>
      <c r="B5115" s="3" t="s">
        <v>13587</v>
      </c>
      <c r="C5115" s="3" t="s">
        <v>13533</v>
      </c>
      <c r="D5115" s="4">
        <v>110</v>
      </c>
      <c r="E5115" s="5" t="s">
        <v>13520</v>
      </c>
      <c r="F5115" s="4">
        <v>2.2220300000000002</v>
      </c>
      <c r="G5115" s="6">
        <v>49427</v>
      </c>
      <c r="H5115" s="3" t="s">
        <v>13523</v>
      </c>
      <c r="I5115" s="3" t="s">
        <v>13524</v>
      </c>
      <c r="J5115" s="3" t="s">
        <v>13525</v>
      </c>
      <c r="K5115" s="5" t="s">
        <v>67</v>
      </c>
      <c r="L5115" s="5">
        <v>1</v>
      </c>
      <c r="M5115" s="5" t="s">
        <v>265</v>
      </c>
      <c r="N5115" s="5">
        <f>VLOOKUP(M5115,[1]ArchetypeScores!E:N,10,FALSE)</f>
        <v>0</v>
      </c>
      <c r="O5115" s="5">
        <f>VLOOKUP(M5115,[1]ArchetypeScores!E:O,11,FALSE)</f>
        <v>-1</v>
      </c>
      <c r="P5115" s="5">
        <f>VLOOKUP(M5115,[1]ArchetypeScores!E:P,12,FALSE)</f>
        <v>0</v>
      </c>
      <c r="Q5115" s="2" t="str">
        <f>VLOOKUP(M5115,[1]ArchetypeScores!E:W,19,FALSE)</f>
        <v>Untargeted</v>
      </c>
      <c r="R5115" s="2">
        <f>VLOOKUP(M5115,[1]ArchetypeScores!E:I,5,FALSE)</f>
        <v>0</v>
      </c>
      <c r="S5115" s="2">
        <f>VLOOKUP(M5115,[1]ArchetypeScores!E:K,7,FALSE)</f>
        <v>0</v>
      </c>
      <c r="T5115" s="2" t="str">
        <f t="shared" si="81"/>
        <v>Not A&amp;R positive</v>
      </c>
    </row>
    <row r="5116" spans="1:20" x14ac:dyDescent="0.3">
      <c r="A5116" s="2" t="s">
        <v>13588</v>
      </c>
      <c r="B5116" s="3" t="s">
        <v>13589</v>
      </c>
      <c r="C5116" s="3" t="s">
        <v>13590</v>
      </c>
      <c r="D5116" s="4">
        <v>0.06</v>
      </c>
      <c r="E5116" s="5" t="s">
        <v>13591</v>
      </c>
      <c r="F5116" s="4">
        <v>1.4200000000000001E-2</v>
      </c>
      <c r="G5116" s="6">
        <v>49526</v>
      </c>
      <c r="H5116" s="3" t="s">
        <v>13592</v>
      </c>
      <c r="I5116" s="3" t="s">
        <v>13593</v>
      </c>
      <c r="J5116" s="3" t="s">
        <v>13594</v>
      </c>
      <c r="K5116" s="5" t="s">
        <v>57</v>
      </c>
      <c r="L5116" s="5">
        <v>25</v>
      </c>
      <c r="M5116" s="5" t="s">
        <v>241</v>
      </c>
      <c r="N5116" s="5">
        <f>VLOOKUP(M5116,[1]ArchetypeScores!E:N,10,FALSE)</f>
        <v>0</v>
      </c>
      <c r="O5116" s="5">
        <f>VLOOKUP(M5116,[1]ArchetypeScores!E:O,11,FALSE)</f>
        <v>-1</v>
      </c>
      <c r="P5116" s="5">
        <f>VLOOKUP(M5116,[1]ArchetypeScores!E:P,12,FALSE)</f>
        <v>0</v>
      </c>
      <c r="Q5116" s="2" t="str">
        <f>VLOOKUP(M5116,[1]ArchetypeScores!E:W,19,FALSE)</f>
        <v>Other sector</v>
      </c>
      <c r="R5116" s="2">
        <f>VLOOKUP(M5116,[1]ArchetypeScores!E:I,5,FALSE)</f>
        <v>0</v>
      </c>
      <c r="S5116" s="2">
        <f>VLOOKUP(M5116,[1]ArchetypeScores!E:K,7,FALSE)</f>
        <v>0</v>
      </c>
      <c r="T5116" s="2" t="str">
        <f t="shared" si="81"/>
        <v>Not A&amp;R positive</v>
      </c>
    </row>
    <row r="5117" spans="1:20" x14ac:dyDescent="0.3">
      <c r="A5117" s="2" t="s">
        <v>13588</v>
      </c>
      <c r="B5117" s="3" t="s">
        <v>13595</v>
      </c>
      <c r="C5117" s="3" t="s">
        <v>13596</v>
      </c>
      <c r="D5117" s="4">
        <v>7.5</v>
      </c>
      <c r="E5117" s="5" t="s">
        <v>13591</v>
      </c>
      <c r="F5117" s="4">
        <v>1.9592700000000001</v>
      </c>
      <c r="G5117" s="6">
        <v>49475</v>
      </c>
      <c r="H5117" s="3" t="s">
        <v>13597</v>
      </c>
      <c r="I5117" s="3" t="s">
        <v>13598</v>
      </c>
      <c r="J5117" s="3" t="s">
        <v>13599</v>
      </c>
      <c r="K5117" s="5" t="s">
        <v>38</v>
      </c>
      <c r="L5117" s="5">
        <v>13</v>
      </c>
      <c r="M5117" s="5" t="s">
        <v>39</v>
      </c>
      <c r="N5117" s="5">
        <f>VLOOKUP(M5117,[1]ArchetypeScores!E:N,10,FALSE)</f>
        <v>0</v>
      </c>
      <c r="O5117" s="5">
        <f>VLOOKUP(M5117,[1]ArchetypeScores!E:O,11,FALSE)</f>
        <v>-2</v>
      </c>
      <c r="P5117" s="5">
        <f>VLOOKUP(M5117,[1]ArchetypeScores!E:P,12,FALSE)</f>
        <v>0</v>
      </c>
      <c r="Q5117" s="2" t="str">
        <f>VLOOKUP(M5117,[1]ArchetypeScores!E:W,19,FALSE)</f>
        <v>Industrials - transportation</v>
      </c>
      <c r="R5117" s="2">
        <f>VLOOKUP(M5117,[1]ArchetypeScores!E:I,5,FALSE)</f>
        <v>0</v>
      </c>
      <c r="S5117" s="2">
        <f>VLOOKUP(M5117,[1]ArchetypeScores!E:K,7,FALSE)</f>
        <v>0</v>
      </c>
      <c r="T5117" s="2" t="str">
        <f t="shared" si="81"/>
        <v>Not A&amp;R positive</v>
      </c>
    </row>
    <row r="5118" spans="1:20" x14ac:dyDescent="0.3">
      <c r="A5118" s="2" t="s">
        <v>13588</v>
      </c>
      <c r="B5118" s="3" t="s">
        <v>13600</v>
      </c>
      <c r="C5118" s="3" t="s">
        <v>13601</v>
      </c>
      <c r="D5118" s="4">
        <v>3</v>
      </c>
      <c r="E5118" s="5" t="s">
        <v>13591</v>
      </c>
      <c r="F5118" s="4">
        <v>0.71130000000000004</v>
      </c>
      <c r="G5118" s="6">
        <v>49539</v>
      </c>
      <c r="H5118" s="3" t="s">
        <v>13602</v>
      </c>
      <c r="I5118" s="3" t="s">
        <v>13593</v>
      </c>
      <c r="J5118" s="3" t="s">
        <v>13603</v>
      </c>
      <c r="K5118" s="5" t="s">
        <v>38</v>
      </c>
      <c r="L5118" s="5">
        <v>29</v>
      </c>
      <c r="M5118" s="5" t="s">
        <v>316</v>
      </c>
      <c r="N5118" s="5">
        <f>VLOOKUP(M5118,[1]ArchetypeScores!E:N,10,FALSE)</f>
        <v>0</v>
      </c>
      <c r="O5118" s="5">
        <f>VLOOKUP(M5118,[1]ArchetypeScores!E:O,11,FALSE)</f>
        <v>-1</v>
      </c>
      <c r="P5118" s="5">
        <f>VLOOKUP(M5118,[1]ArchetypeScores!E:P,12,FALSE)</f>
        <v>0</v>
      </c>
      <c r="Q5118" s="2" t="str">
        <f>VLOOKUP(M5118,[1]ArchetypeScores!E:W,19,FALSE)</f>
        <v>Other sector</v>
      </c>
      <c r="R5118" s="2">
        <f>VLOOKUP(M5118,[1]ArchetypeScores!E:I,5,FALSE)</f>
        <v>0</v>
      </c>
      <c r="S5118" s="2">
        <f>VLOOKUP(M5118,[1]ArchetypeScores!E:K,7,FALSE)</f>
        <v>0</v>
      </c>
      <c r="T5118" s="2" t="str">
        <f t="shared" si="81"/>
        <v>Not A&amp;R positive</v>
      </c>
    </row>
    <row r="5119" spans="1:20" x14ac:dyDescent="0.3">
      <c r="A5119" s="2" t="s">
        <v>13588</v>
      </c>
      <c r="B5119" s="3" t="s">
        <v>13604</v>
      </c>
      <c r="C5119" s="3" t="s">
        <v>13605</v>
      </c>
      <c r="D5119" s="4">
        <v>11.5</v>
      </c>
      <c r="E5119" s="5" t="s">
        <v>13591</v>
      </c>
      <c r="F5119" s="4">
        <v>3.0211600000000001</v>
      </c>
      <c r="G5119" s="6">
        <v>49462</v>
      </c>
      <c r="H5119" s="3" t="s">
        <v>13606</v>
      </c>
      <c r="I5119" s="3"/>
      <c r="J5119" s="3" t="s">
        <v>13607</v>
      </c>
      <c r="K5119" s="5" t="s">
        <v>38</v>
      </c>
      <c r="L5119" s="5">
        <v>29</v>
      </c>
      <c r="M5119" s="5" t="s">
        <v>316</v>
      </c>
      <c r="N5119" s="5">
        <f>VLOOKUP(M5119,[1]ArchetypeScores!E:N,10,FALSE)</f>
        <v>0</v>
      </c>
      <c r="O5119" s="5">
        <f>VLOOKUP(M5119,[1]ArchetypeScores!E:O,11,FALSE)</f>
        <v>-1</v>
      </c>
      <c r="P5119" s="5">
        <f>VLOOKUP(M5119,[1]ArchetypeScores!E:P,12,FALSE)</f>
        <v>0</v>
      </c>
      <c r="Q5119" s="2" t="str">
        <f>VLOOKUP(M5119,[1]ArchetypeScores!E:W,19,FALSE)</f>
        <v>Other sector</v>
      </c>
      <c r="R5119" s="2">
        <f>VLOOKUP(M5119,[1]ArchetypeScores!E:I,5,FALSE)</f>
        <v>0</v>
      </c>
      <c r="S5119" s="2">
        <f>VLOOKUP(M5119,[1]ArchetypeScores!E:K,7,FALSE)</f>
        <v>0</v>
      </c>
      <c r="T5119" s="2" t="str">
        <f t="shared" si="81"/>
        <v>Not A&amp;R positive</v>
      </c>
    </row>
    <row r="5120" spans="1:20" ht="20.399999999999999" x14ac:dyDescent="0.3">
      <c r="A5120" s="2" t="s">
        <v>13588</v>
      </c>
      <c r="B5120" s="7" t="s">
        <v>13608</v>
      </c>
      <c r="C5120" s="3" t="s">
        <v>13609</v>
      </c>
      <c r="D5120" s="4">
        <v>0.18</v>
      </c>
      <c r="E5120" s="5" t="s">
        <v>13591</v>
      </c>
      <c r="F5120" s="4">
        <v>4.752E-2</v>
      </c>
      <c r="G5120" s="6">
        <v>49469</v>
      </c>
      <c r="H5120" s="3" t="s">
        <v>13610</v>
      </c>
      <c r="I5120" s="3" t="s">
        <v>13611</v>
      </c>
      <c r="J5120" s="3" t="s">
        <v>13612</v>
      </c>
      <c r="K5120" s="5" t="s">
        <v>38</v>
      </c>
      <c r="L5120" s="5">
        <v>1</v>
      </c>
      <c r="M5120" s="5" t="s">
        <v>43</v>
      </c>
      <c r="N5120" s="5">
        <f>VLOOKUP(M5120,[1]ArchetypeScores!E:N,10,FALSE)</f>
        <v>0</v>
      </c>
      <c r="O5120" s="5">
        <f>VLOOKUP(M5120,[1]ArchetypeScores!E:O,11,FALSE)</f>
        <v>-1</v>
      </c>
      <c r="P5120" s="5">
        <f>VLOOKUP(M5120,[1]ArchetypeScores!E:P,12,FALSE)</f>
        <v>0</v>
      </c>
      <c r="Q5120" s="2" t="str">
        <f>VLOOKUP(M5120,[1]ArchetypeScores!E:W,19,FALSE)</f>
        <v>Consumer (including agriculture and tourism)</v>
      </c>
      <c r="R5120" s="2">
        <f>VLOOKUP(M5120,[1]ArchetypeScores!E:I,5,FALSE)</f>
        <v>0</v>
      </c>
      <c r="S5120" s="2">
        <f>VLOOKUP(M5120,[1]ArchetypeScores!E:K,7,FALSE)</f>
        <v>0</v>
      </c>
      <c r="T5120" s="2" t="str">
        <f t="shared" si="81"/>
        <v>Not A&amp;R positive</v>
      </c>
    </row>
    <row r="5121" spans="1:20" x14ac:dyDescent="0.3">
      <c r="A5121" s="2" t="s">
        <v>13588</v>
      </c>
      <c r="B5121" s="3" t="s">
        <v>13613</v>
      </c>
      <c r="C5121" s="3" t="s">
        <v>13614</v>
      </c>
      <c r="D5121" s="4">
        <v>1.9</v>
      </c>
      <c r="E5121" s="5" t="s">
        <v>13591</v>
      </c>
      <c r="F5121" s="4">
        <v>0.44955000000000001</v>
      </c>
      <c r="G5121" s="6">
        <v>49525</v>
      </c>
      <c r="H5121" s="3" t="s">
        <v>13615</v>
      </c>
      <c r="I5121" s="3"/>
      <c r="J5121" s="3"/>
      <c r="K5121" s="5" t="s">
        <v>1727</v>
      </c>
      <c r="L5121" s="5">
        <v>1</v>
      </c>
      <c r="M5121" s="5" t="s">
        <v>2397</v>
      </c>
      <c r="N5121" s="5">
        <f>VLOOKUP(M5121,[1]ArchetypeScores!E:N,10,FALSE)</f>
        <v>1</v>
      </c>
      <c r="O5121" s="5">
        <f>VLOOKUP(M5121,[1]ArchetypeScores!E:O,11,FALSE)</f>
        <v>-2</v>
      </c>
      <c r="P5121" s="5">
        <f>VLOOKUP(M5121,[1]ArchetypeScores!E:P,12,FALSE)</f>
        <v>2</v>
      </c>
      <c r="Q5121" s="2" t="str">
        <f>VLOOKUP(M5121,[1]ArchetypeScores!E:W,19,FALSE)</f>
        <v>Industrials - other</v>
      </c>
      <c r="R5121" s="2">
        <f>VLOOKUP(M5121,[1]ArchetypeScores!E:I,5,FALSE)</f>
        <v>1</v>
      </c>
      <c r="S5121" s="2">
        <f>VLOOKUP(M5121,[1]ArchetypeScores!E:K,7,FALSE)</f>
        <v>1</v>
      </c>
      <c r="T5121" s="2" t="str">
        <f t="shared" si="81"/>
        <v>Both</v>
      </c>
    </row>
    <row r="5122" spans="1:20" x14ac:dyDescent="0.3">
      <c r="A5122" s="2" t="s">
        <v>13588</v>
      </c>
      <c r="B5122" s="3" t="s">
        <v>13616</v>
      </c>
      <c r="C5122" s="3" t="s">
        <v>13617</v>
      </c>
      <c r="D5122" s="4">
        <v>0.14199999999999999</v>
      </c>
      <c r="E5122" s="5" t="s">
        <v>13591</v>
      </c>
      <c r="F5122" s="4">
        <v>3.5950000000000003E-2</v>
      </c>
      <c r="G5122" s="6">
        <v>49514</v>
      </c>
      <c r="H5122" s="3" t="s">
        <v>13618</v>
      </c>
      <c r="I5122" s="3"/>
      <c r="J5122" s="3" t="s">
        <v>13619</v>
      </c>
      <c r="K5122" s="5" t="s">
        <v>38</v>
      </c>
      <c r="L5122" s="5">
        <v>13</v>
      </c>
      <c r="M5122" s="5" t="s">
        <v>39</v>
      </c>
      <c r="N5122" s="5">
        <f>VLOOKUP(M5122,[1]ArchetypeScores!E:N,10,FALSE)</f>
        <v>0</v>
      </c>
      <c r="O5122" s="5">
        <f>VLOOKUP(M5122,[1]ArchetypeScores!E:O,11,FALSE)</f>
        <v>-2</v>
      </c>
      <c r="P5122" s="5">
        <f>VLOOKUP(M5122,[1]ArchetypeScores!E:P,12,FALSE)</f>
        <v>0</v>
      </c>
      <c r="Q5122" s="2" t="str">
        <f>VLOOKUP(M5122,[1]ArchetypeScores!E:W,19,FALSE)</f>
        <v>Industrials - transportation</v>
      </c>
      <c r="R5122" s="2">
        <f>VLOOKUP(M5122,[1]ArchetypeScores!E:I,5,FALSE)</f>
        <v>0</v>
      </c>
      <c r="S5122" s="2">
        <f>VLOOKUP(M5122,[1]ArchetypeScores!E:K,7,FALSE)</f>
        <v>0</v>
      </c>
      <c r="T5122" s="2" t="str">
        <f t="shared" ref="T5122:T5185" si="82">IF(AND(R5122=1,S5122=1),"Both",IF(AND(R5122=1,S5122=0),"Direct only",IF(AND(R5122=0,S5122=1),"Indirect only","Not A&amp;R positive")))</f>
        <v>Not A&amp;R positive</v>
      </c>
    </row>
    <row r="5123" spans="1:20" x14ac:dyDescent="0.3">
      <c r="A5123" s="2" t="s">
        <v>13588</v>
      </c>
      <c r="B5123" s="3" t="s">
        <v>13620</v>
      </c>
      <c r="C5123" s="3" t="s">
        <v>13621</v>
      </c>
      <c r="D5123" s="4">
        <v>2.1999999999999999E-2</v>
      </c>
      <c r="E5123" s="5" t="s">
        <v>13591</v>
      </c>
      <c r="F5123" s="4">
        <v>6.0200000000000002E-3</v>
      </c>
      <c r="G5123" s="6">
        <v>49478</v>
      </c>
      <c r="H5123" s="3" t="s">
        <v>13622</v>
      </c>
      <c r="I5123" s="3" t="s">
        <v>13623</v>
      </c>
      <c r="J5123" s="3" t="s">
        <v>13624</v>
      </c>
      <c r="K5123" s="5" t="s">
        <v>38</v>
      </c>
      <c r="L5123" s="5">
        <v>21</v>
      </c>
      <c r="M5123" s="5" t="s">
        <v>302</v>
      </c>
      <c r="N5123" s="5">
        <f>VLOOKUP(M5123,[1]ArchetypeScores!E:N,10,FALSE)</f>
        <v>0</v>
      </c>
      <c r="O5123" s="5">
        <f>VLOOKUP(M5123,[1]ArchetypeScores!E:O,11,FALSE)</f>
        <v>-1</v>
      </c>
      <c r="P5123" s="5">
        <f>VLOOKUP(M5123,[1]ArchetypeScores!E:P,12,FALSE)</f>
        <v>0</v>
      </c>
      <c r="Q5123" s="2" t="str">
        <f>VLOOKUP(M5123,[1]ArchetypeScores!E:W,19,FALSE)</f>
        <v>Consumer (including agriculture and tourism)</v>
      </c>
      <c r="R5123" s="2">
        <f>VLOOKUP(M5123,[1]ArchetypeScores!E:I,5,FALSE)</f>
        <v>0</v>
      </c>
      <c r="S5123" s="2">
        <f>VLOOKUP(M5123,[1]ArchetypeScores!E:K,7,FALSE)</f>
        <v>0</v>
      </c>
      <c r="T5123" s="2" t="str">
        <f t="shared" si="82"/>
        <v>Not A&amp;R positive</v>
      </c>
    </row>
    <row r="5124" spans="1:20" x14ac:dyDescent="0.3">
      <c r="A5124" s="2" t="s">
        <v>13588</v>
      </c>
      <c r="B5124" s="3" t="s">
        <v>13625</v>
      </c>
      <c r="C5124" s="3" t="s">
        <v>13626</v>
      </c>
      <c r="D5124" s="4">
        <v>4.2000000000000003E-2</v>
      </c>
      <c r="E5124" s="5" t="s">
        <v>13591</v>
      </c>
      <c r="F5124" s="4">
        <v>1.1440000000000001E-2</v>
      </c>
      <c r="G5124" s="6">
        <v>49476</v>
      </c>
      <c r="H5124" s="3" t="s">
        <v>13627</v>
      </c>
      <c r="I5124" s="3" t="s">
        <v>13623</v>
      </c>
      <c r="J5124" s="3" t="s">
        <v>13628</v>
      </c>
      <c r="K5124" s="5" t="s">
        <v>163</v>
      </c>
      <c r="L5124" s="5">
        <v>1</v>
      </c>
      <c r="M5124" s="5" t="s">
        <v>975</v>
      </c>
      <c r="N5124" s="5">
        <f>VLOOKUP(M5124,[1]ArchetypeScores!E:N,10,FALSE)</f>
        <v>0</v>
      </c>
      <c r="O5124" s="5">
        <f>VLOOKUP(M5124,[1]ArchetypeScores!E:O,11,FALSE)</f>
        <v>0</v>
      </c>
      <c r="P5124" s="5">
        <f>VLOOKUP(M5124,[1]ArchetypeScores!E:P,12,FALSE)</f>
        <v>0</v>
      </c>
      <c r="Q5124" s="2" t="str">
        <f>VLOOKUP(M5124,[1]ArchetypeScores!E:W,19,FALSE)</f>
        <v>Other sector</v>
      </c>
      <c r="R5124" s="2">
        <f>VLOOKUP(M5124,[1]ArchetypeScores!E:I,5,FALSE)</f>
        <v>0</v>
      </c>
      <c r="S5124" s="2">
        <f>VLOOKUP(M5124,[1]ArchetypeScores!E:K,7,FALSE)</f>
        <v>0</v>
      </c>
      <c r="T5124" s="2" t="str">
        <f t="shared" si="82"/>
        <v>Not A&amp;R positive</v>
      </c>
    </row>
    <row r="5125" spans="1:20" x14ac:dyDescent="0.3">
      <c r="A5125" s="2" t="s">
        <v>13588</v>
      </c>
      <c r="B5125" s="3" t="s">
        <v>13629</v>
      </c>
      <c r="C5125" s="3" t="s">
        <v>13630</v>
      </c>
      <c r="D5125" s="4">
        <v>0.5</v>
      </c>
      <c r="E5125" s="5" t="s">
        <v>13591</v>
      </c>
      <c r="F5125" s="4">
        <v>0.11873</v>
      </c>
      <c r="G5125" s="6">
        <v>49541</v>
      </c>
      <c r="H5125" s="3" t="s">
        <v>13631</v>
      </c>
      <c r="I5125" s="3" t="s">
        <v>13632</v>
      </c>
      <c r="J5125" s="3" t="s">
        <v>13633</v>
      </c>
      <c r="K5125" s="5" t="s">
        <v>38</v>
      </c>
      <c r="L5125" s="5">
        <v>13</v>
      </c>
      <c r="M5125" s="5" t="s">
        <v>39</v>
      </c>
      <c r="N5125" s="5">
        <f>VLOOKUP(M5125,[1]ArchetypeScores!E:N,10,FALSE)</f>
        <v>0</v>
      </c>
      <c r="O5125" s="5">
        <f>VLOOKUP(M5125,[1]ArchetypeScores!E:O,11,FALSE)</f>
        <v>-2</v>
      </c>
      <c r="P5125" s="5">
        <f>VLOOKUP(M5125,[1]ArchetypeScores!E:P,12,FALSE)</f>
        <v>0</v>
      </c>
      <c r="Q5125" s="2" t="str">
        <f>VLOOKUP(M5125,[1]ArchetypeScores!E:W,19,FALSE)</f>
        <v>Industrials - transportation</v>
      </c>
      <c r="R5125" s="2">
        <f>VLOOKUP(M5125,[1]ArchetypeScores!E:I,5,FALSE)</f>
        <v>0</v>
      </c>
      <c r="S5125" s="2">
        <f>VLOOKUP(M5125,[1]ArchetypeScores!E:K,7,FALSE)</f>
        <v>0</v>
      </c>
      <c r="T5125" s="2" t="str">
        <f t="shared" si="82"/>
        <v>Not A&amp;R positive</v>
      </c>
    </row>
    <row r="5126" spans="1:20" x14ac:dyDescent="0.3">
      <c r="A5126" s="2" t="s">
        <v>13588</v>
      </c>
      <c r="B5126" s="3" t="s">
        <v>13634</v>
      </c>
      <c r="C5126" s="3" t="s">
        <v>13635</v>
      </c>
      <c r="D5126" s="4">
        <v>3.5</v>
      </c>
      <c r="E5126" s="5" t="s">
        <v>13591</v>
      </c>
      <c r="F5126" s="4">
        <v>0.83908000000000005</v>
      </c>
      <c r="G5126" s="6">
        <v>49543</v>
      </c>
      <c r="H5126" s="3" t="s">
        <v>13636</v>
      </c>
      <c r="I5126" s="3" t="s">
        <v>13637</v>
      </c>
      <c r="J5126" s="3" t="s">
        <v>13638</v>
      </c>
      <c r="K5126" s="5" t="s">
        <v>38</v>
      </c>
      <c r="L5126" s="5">
        <v>13</v>
      </c>
      <c r="M5126" s="5" t="s">
        <v>39</v>
      </c>
      <c r="N5126" s="5">
        <f>VLOOKUP(M5126,[1]ArchetypeScores!E:N,10,FALSE)</f>
        <v>0</v>
      </c>
      <c r="O5126" s="5">
        <f>VLOOKUP(M5126,[1]ArchetypeScores!E:O,11,FALSE)</f>
        <v>-2</v>
      </c>
      <c r="P5126" s="5">
        <f>VLOOKUP(M5126,[1]ArchetypeScores!E:P,12,FALSE)</f>
        <v>0</v>
      </c>
      <c r="Q5126" s="2" t="str">
        <f>VLOOKUP(M5126,[1]ArchetypeScores!E:W,19,FALSE)</f>
        <v>Industrials - transportation</v>
      </c>
      <c r="R5126" s="2">
        <f>VLOOKUP(M5126,[1]ArchetypeScores!E:I,5,FALSE)</f>
        <v>0</v>
      </c>
      <c r="S5126" s="2">
        <f>VLOOKUP(M5126,[1]ArchetypeScores!E:K,7,FALSE)</f>
        <v>0</v>
      </c>
      <c r="T5126" s="2" t="str">
        <f t="shared" si="82"/>
        <v>Not A&amp;R positive</v>
      </c>
    </row>
    <row r="5127" spans="1:20" x14ac:dyDescent="0.3">
      <c r="A5127" s="2" t="s">
        <v>13588</v>
      </c>
      <c r="B5127" s="3" t="s">
        <v>13639</v>
      </c>
      <c r="C5127" s="3" t="s">
        <v>13640</v>
      </c>
      <c r="D5127" s="4">
        <v>1.2</v>
      </c>
      <c r="E5127" s="5" t="s">
        <v>13591</v>
      </c>
      <c r="F5127" s="4">
        <v>0.30667</v>
      </c>
      <c r="G5127" s="6">
        <v>49467</v>
      </c>
      <c r="H5127" s="3" t="s">
        <v>13641</v>
      </c>
      <c r="I5127" s="3"/>
      <c r="J5127" s="3"/>
      <c r="K5127" s="5" t="s">
        <v>1727</v>
      </c>
      <c r="L5127" s="5">
        <v>1</v>
      </c>
      <c r="M5127" s="5" t="s">
        <v>2397</v>
      </c>
      <c r="N5127" s="5">
        <f>VLOOKUP(M5127,[1]ArchetypeScores!E:N,10,FALSE)</f>
        <v>1</v>
      </c>
      <c r="O5127" s="5">
        <f>VLOOKUP(M5127,[1]ArchetypeScores!E:O,11,FALSE)</f>
        <v>-2</v>
      </c>
      <c r="P5127" s="5">
        <f>VLOOKUP(M5127,[1]ArchetypeScores!E:P,12,FALSE)</f>
        <v>2</v>
      </c>
      <c r="Q5127" s="2" t="str">
        <f>VLOOKUP(M5127,[1]ArchetypeScores!E:W,19,FALSE)</f>
        <v>Industrials - other</v>
      </c>
      <c r="R5127" s="2">
        <f>VLOOKUP(M5127,[1]ArchetypeScores!E:I,5,FALSE)</f>
        <v>1</v>
      </c>
      <c r="S5127" s="2">
        <f>VLOOKUP(M5127,[1]ArchetypeScores!E:K,7,FALSE)</f>
        <v>1</v>
      </c>
      <c r="T5127" s="2" t="str">
        <f t="shared" si="82"/>
        <v>Both</v>
      </c>
    </row>
    <row r="5128" spans="1:20" x14ac:dyDescent="0.3">
      <c r="A5128" s="2" t="s">
        <v>13588</v>
      </c>
      <c r="B5128" s="3" t="s">
        <v>13642</v>
      </c>
      <c r="C5128" s="3" t="s">
        <v>13643</v>
      </c>
      <c r="D5128" s="4"/>
      <c r="E5128" s="5" t="s">
        <v>13591</v>
      </c>
      <c r="F5128" s="4">
        <v>0</v>
      </c>
      <c r="G5128" s="6">
        <v>49505</v>
      </c>
      <c r="H5128" s="3" t="s">
        <v>13644</v>
      </c>
      <c r="I5128" s="3"/>
      <c r="J5128" s="3"/>
      <c r="K5128" s="5" t="s">
        <v>47</v>
      </c>
      <c r="L5128" s="5">
        <v>3</v>
      </c>
      <c r="M5128" s="5" t="s">
        <v>607</v>
      </c>
      <c r="N5128" s="5">
        <f>VLOOKUP(M5128,[1]ArchetypeScores!E:N,10,FALSE)</f>
        <v>0</v>
      </c>
      <c r="O5128" s="5">
        <f>VLOOKUP(M5128,[1]ArchetypeScores!E:O,11,FALSE)</f>
        <v>0</v>
      </c>
      <c r="P5128" s="5">
        <f>VLOOKUP(M5128,[1]ArchetypeScores!E:P,12,FALSE)</f>
        <v>0</v>
      </c>
      <c r="Q5128" s="2" t="str">
        <f>VLOOKUP(M5128,[1]ArchetypeScores!E:W,19,FALSE)</f>
        <v>Other sector</v>
      </c>
      <c r="R5128" s="2">
        <f>VLOOKUP(M5128,[1]ArchetypeScores!E:I,5,FALSE)</f>
        <v>0</v>
      </c>
      <c r="S5128" s="2">
        <f>VLOOKUP(M5128,[1]ArchetypeScores!E:K,7,FALSE)</f>
        <v>0</v>
      </c>
      <c r="T5128" s="2" t="str">
        <f t="shared" si="82"/>
        <v>Not A&amp;R positive</v>
      </c>
    </row>
    <row r="5129" spans="1:20" x14ac:dyDescent="0.3">
      <c r="A5129" s="2" t="s">
        <v>13588</v>
      </c>
      <c r="B5129" s="3" t="s">
        <v>13645</v>
      </c>
      <c r="C5129" s="3" t="s">
        <v>13646</v>
      </c>
      <c r="D5129" s="4">
        <v>6.9</v>
      </c>
      <c r="E5129" s="5" t="s">
        <v>13591</v>
      </c>
      <c r="F5129" s="4">
        <v>1.81454</v>
      </c>
      <c r="G5129" s="6">
        <v>49468</v>
      </c>
      <c r="H5129" s="3" t="s">
        <v>13647</v>
      </c>
      <c r="I5129" s="3" t="s">
        <v>13648</v>
      </c>
      <c r="J5129" s="3" t="s">
        <v>13649</v>
      </c>
      <c r="K5129" s="5" t="s">
        <v>38</v>
      </c>
      <c r="L5129" s="5">
        <v>13</v>
      </c>
      <c r="M5129" s="5" t="s">
        <v>39</v>
      </c>
      <c r="N5129" s="5">
        <f>VLOOKUP(M5129,[1]ArchetypeScores!E:N,10,FALSE)</f>
        <v>0</v>
      </c>
      <c r="O5129" s="5">
        <f>VLOOKUP(M5129,[1]ArchetypeScores!E:O,11,FALSE)</f>
        <v>-2</v>
      </c>
      <c r="P5129" s="5">
        <f>VLOOKUP(M5129,[1]ArchetypeScores!E:P,12,FALSE)</f>
        <v>0</v>
      </c>
      <c r="Q5129" s="2" t="str">
        <f>VLOOKUP(M5129,[1]ArchetypeScores!E:W,19,FALSE)</f>
        <v>Industrials - transportation</v>
      </c>
      <c r="R5129" s="2">
        <f>VLOOKUP(M5129,[1]ArchetypeScores!E:I,5,FALSE)</f>
        <v>0</v>
      </c>
      <c r="S5129" s="2">
        <f>VLOOKUP(M5129,[1]ArchetypeScores!E:K,7,FALSE)</f>
        <v>0</v>
      </c>
      <c r="T5129" s="2" t="str">
        <f t="shared" si="82"/>
        <v>Not A&amp;R positive</v>
      </c>
    </row>
    <row r="5130" spans="1:20" x14ac:dyDescent="0.3">
      <c r="A5130" s="2" t="s">
        <v>13588</v>
      </c>
      <c r="B5130" s="3" t="s">
        <v>13650</v>
      </c>
      <c r="C5130" s="3" t="s">
        <v>13651</v>
      </c>
      <c r="D5130" s="4"/>
      <c r="E5130" s="5" t="s">
        <v>13591</v>
      </c>
      <c r="F5130" s="4">
        <v>0</v>
      </c>
      <c r="G5130" s="6">
        <v>49456</v>
      </c>
      <c r="H5130" s="3" t="s">
        <v>13652</v>
      </c>
      <c r="I5130" s="3" t="s">
        <v>13653</v>
      </c>
      <c r="J5130" s="3"/>
      <c r="K5130" s="5" t="s">
        <v>102</v>
      </c>
      <c r="L5130" s="5" t="s">
        <v>112</v>
      </c>
      <c r="M5130" s="5" t="s">
        <v>13654</v>
      </c>
      <c r="N5130" s="5">
        <f>VLOOKUP(M5130,[1]ArchetypeScores!E:N,10,FALSE)</f>
        <v>0</v>
      </c>
      <c r="O5130" s="5">
        <f>VLOOKUP(M5130,[1]ArchetypeScores!E:O,11,FALSE)</f>
        <v>-1</v>
      </c>
      <c r="P5130" s="5">
        <f>VLOOKUP(M5130,[1]ArchetypeScores!E:P,12,FALSE)</f>
        <v>0</v>
      </c>
      <c r="Q5130" s="2" t="str">
        <f>VLOOKUP(M5130,[1]ArchetypeScores!E:W,19,FALSE)</f>
        <v>Untargeted</v>
      </c>
      <c r="R5130" s="2">
        <f>VLOOKUP(M5130,[1]ArchetypeScores!E:I,5,FALSE)</f>
        <v>0</v>
      </c>
      <c r="S5130" s="2">
        <f>VLOOKUP(M5130,[1]ArchetypeScores!E:K,7,FALSE)</f>
        <v>1</v>
      </c>
      <c r="T5130" s="2" t="str">
        <f t="shared" si="82"/>
        <v>Indirect only</v>
      </c>
    </row>
    <row r="5131" spans="1:20" x14ac:dyDescent="0.3">
      <c r="A5131" s="2" t="s">
        <v>13588</v>
      </c>
      <c r="B5131" s="3" t="s">
        <v>13655</v>
      </c>
      <c r="C5131" s="3" t="s">
        <v>13656</v>
      </c>
      <c r="D5131" s="4">
        <v>7</v>
      </c>
      <c r="E5131" s="5" t="s">
        <v>13591</v>
      </c>
      <c r="F5131" s="4">
        <v>1.7860799999999999</v>
      </c>
      <c r="G5131" s="6">
        <v>49484</v>
      </c>
      <c r="H5131" s="3" t="s">
        <v>13657</v>
      </c>
      <c r="I5131" s="3"/>
      <c r="J5131" s="3"/>
      <c r="K5131" s="5" t="s">
        <v>38</v>
      </c>
      <c r="L5131" s="5">
        <v>13</v>
      </c>
      <c r="M5131" s="5" t="s">
        <v>39</v>
      </c>
      <c r="N5131" s="5">
        <f>VLOOKUP(M5131,[1]ArchetypeScores!E:N,10,FALSE)</f>
        <v>0</v>
      </c>
      <c r="O5131" s="5">
        <f>VLOOKUP(M5131,[1]ArchetypeScores!E:O,11,FALSE)</f>
        <v>-2</v>
      </c>
      <c r="P5131" s="5">
        <f>VLOOKUP(M5131,[1]ArchetypeScores!E:P,12,FALSE)</f>
        <v>0</v>
      </c>
      <c r="Q5131" s="2" t="str">
        <f>VLOOKUP(M5131,[1]ArchetypeScores!E:W,19,FALSE)</f>
        <v>Industrials - transportation</v>
      </c>
      <c r="R5131" s="2">
        <f>VLOOKUP(M5131,[1]ArchetypeScores!E:I,5,FALSE)</f>
        <v>0</v>
      </c>
      <c r="S5131" s="2">
        <f>VLOOKUP(M5131,[1]ArchetypeScores!E:K,7,FALSE)</f>
        <v>0</v>
      </c>
      <c r="T5131" s="2" t="str">
        <f t="shared" si="82"/>
        <v>Not A&amp;R positive</v>
      </c>
    </row>
    <row r="5132" spans="1:20" x14ac:dyDescent="0.3">
      <c r="A5132" s="2" t="s">
        <v>13588</v>
      </c>
      <c r="B5132" s="3" t="s">
        <v>13658</v>
      </c>
      <c r="C5132" s="3" t="s">
        <v>13659</v>
      </c>
      <c r="D5132" s="4">
        <v>1.22</v>
      </c>
      <c r="E5132" s="5" t="s">
        <v>13591</v>
      </c>
      <c r="F5132" s="4">
        <v>0.28926000000000002</v>
      </c>
      <c r="G5132" s="6">
        <v>49529</v>
      </c>
      <c r="H5132" s="3" t="s">
        <v>13660</v>
      </c>
      <c r="I5132" s="3" t="s">
        <v>13593</v>
      </c>
      <c r="J5132" s="3" t="s">
        <v>13594</v>
      </c>
      <c r="K5132" s="5" t="s">
        <v>57</v>
      </c>
      <c r="L5132" s="5">
        <v>29</v>
      </c>
      <c r="M5132" s="5" t="s">
        <v>58</v>
      </c>
      <c r="N5132" s="5">
        <f>VLOOKUP(M5132,[1]ArchetypeScores!E:N,10,FALSE)</f>
        <v>0</v>
      </c>
      <c r="O5132" s="5">
        <f>VLOOKUP(M5132,[1]ArchetypeScores!E:O,11,FALSE)</f>
        <v>-1</v>
      </c>
      <c r="P5132" s="5">
        <f>VLOOKUP(M5132,[1]ArchetypeScores!E:P,12,FALSE)</f>
        <v>0</v>
      </c>
      <c r="Q5132" s="2" t="str">
        <f>VLOOKUP(M5132,[1]ArchetypeScores!E:W,19,FALSE)</f>
        <v>Untargeted</v>
      </c>
      <c r="R5132" s="2">
        <f>VLOOKUP(M5132,[1]ArchetypeScores!E:I,5,FALSE)</f>
        <v>0</v>
      </c>
      <c r="S5132" s="2">
        <f>VLOOKUP(M5132,[1]ArchetypeScores!E:K,7,FALSE)</f>
        <v>0</v>
      </c>
      <c r="T5132" s="2" t="str">
        <f t="shared" si="82"/>
        <v>Not A&amp;R positive</v>
      </c>
    </row>
    <row r="5133" spans="1:20" x14ac:dyDescent="0.3">
      <c r="A5133" s="2" t="s">
        <v>13588</v>
      </c>
      <c r="B5133" s="3" t="s">
        <v>13661</v>
      </c>
      <c r="C5133" s="3" t="s">
        <v>13662</v>
      </c>
      <c r="D5133" s="4">
        <v>0.06</v>
      </c>
      <c r="E5133" s="5" t="s">
        <v>13591</v>
      </c>
      <c r="F5133" s="4">
        <v>1.529E-2</v>
      </c>
      <c r="G5133" s="6">
        <v>49522</v>
      </c>
      <c r="H5133" s="3" t="s">
        <v>13663</v>
      </c>
      <c r="I5133" s="3" t="s">
        <v>13664</v>
      </c>
      <c r="J5133" s="3"/>
      <c r="K5133" s="5" t="s">
        <v>137</v>
      </c>
      <c r="L5133" s="5">
        <v>1</v>
      </c>
      <c r="M5133" s="5" t="s">
        <v>3649</v>
      </c>
      <c r="N5133" s="5">
        <f>VLOOKUP(M5133,[1]ArchetypeScores!E:N,10,FALSE)</f>
        <v>1</v>
      </c>
      <c r="O5133" s="5">
        <f>VLOOKUP(M5133,[1]ArchetypeScores!E:O,11,FALSE)</f>
        <v>-2</v>
      </c>
      <c r="P5133" s="5">
        <f>VLOOKUP(M5133,[1]ArchetypeScores!E:P,12,FALSE)</f>
        <v>2</v>
      </c>
      <c r="Q5133" s="2" t="str">
        <f>VLOOKUP(M5133,[1]ArchetypeScores!E:W,19,FALSE)</f>
        <v>Industrials - transportation</v>
      </c>
      <c r="R5133" s="2">
        <f>VLOOKUP(M5133,[1]ArchetypeScores!E:I,5,FALSE)</f>
        <v>0</v>
      </c>
      <c r="S5133" s="2">
        <f>VLOOKUP(M5133,[1]ArchetypeScores!E:K,7,FALSE)</f>
        <v>-1</v>
      </c>
      <c r="T5133" s="2" t="str">
        <f t="shared" si="82"/>
        <v>Not A&amp;R positive</v>
      </c>
    </row>
    <row r="5134" spans="1:20" x14ac:dyDescent="0.3">
      <c r="A5134" s="2" t="s">
        <v>13588</v>
      </c>
      <c r="B5134" s="3" t="s">
        <v>13665</v>
      </c>
      <c r="C5134" s="3" t="s">
        <v>13666</v>
      </c>
      <c r="D5134" s="4">
        <v>0.13</v>
      </c>
      <c r="E5134" s="5" t="s">
        <v>13591</v>
      </c>
      <c r="F5134" s="4">
        <v>3.3189999999999997E-2</v>
      </c>
      <c r="G5134" s="6">
        <v>49511</v>
      </c>
      <c r="H5134" s="3" t="s">
        <v>13667</v>
      </c>
      <c r="I5134" s="3"/>
      <c r="J5134" s="3"/>
      <c r="K5134" s="5" t="s">
        <v>570</v>
      </c>
      <c r="L5134" s="5">
        <v>3</v>
      </c>
      <c r="M5134" s="5" t="s">
        <v>4242</v>
      </c>
      <c r="N5134" s="5">
        <f>VLOOKUP(M5134,[1]ArchetypeScores!E:N,10,FALSE)</f>
        <v>1</v>
      </c>
      <c r="O5134" s="5">
        <f>VLOOKUP(M5134,[1]ArchetypeScores!E:O,11,FALSE)</f>
        <v>-2</v>
      </c>
      <c r="P5134" s="5">
        <f>VLOOKUP(M5134,[1]ArchetypeScores!E:P,12,FALSE)</f>
        <v>-2</v>
      </c>
      <c r="Q5134" s="2" t="str">
        <f>VLOOKUP(M5134,[1]ArchetypeScores!E:W,19,FALSE)</f>
        <v>Energy and water</v>
      </c>
      <c r="R5134" s="2">
        <f>VLOOKUP(M5134,[1]ArchetypeScores!E:I,5,FALSE)</f>
        <v>0</v>
      </c>
      <c r="S5134" s="2">
        <f>VLOOKUP(M5134,[1]ArchetypeScores!E:K,7,FALSE)</f>
        <v>-1</v>
      </c>
      <c r="T5134" s="2" t="str">
        <f t="shared" si="82"/>
        <v>Not A&amp;R positive</v>
      </c>
    </row>
    <row r="5135" spans="1:20" x14ac:dyDescent="0.3">
      <c r="A5135" s="2" t="s">
        <v>13588</v>
      </c>
      <c r="B5135" s="3" t="s">
        <v>13668</v>
      </c>
      <c r="C5135" s="3" t="s">
        <v>13669</v>
      </c>
      <c r="D5135" s="4">
        <v>0.09</v>
      </c>
      <c r="E5135" s="5" t="s">
        <v>13591</v>
      </c>
      <c r="F5135" s="4">
        <v>2.2939999999999999E-2</v>
      </c>
      <c r="G5135" s="6">
        <v>49521</v>
      </c>
      <c r="H5135" s="3" t="s">
        <v>13670</v>
      </c>
      <c r="I5135" s="3" t="s">
        <v>13664</v>
      </c>
      <c r="J5135" s="3"/>
      <c r="K5135" s="5" t="s">
        <v>3702</v>
      </c>
      <c r="L5135" s="5">
        <v>2</v>
      </c>
      <c r="M5135" s="5" t="s">
        <v>4334</v>
      </c>
      <c r="N5135" s="5">
        <f>VLOOKUP(M5135,[1]ArchetypeScores!E:N,10,FALSE)</f>
        <v>1</v>
      </c>
      <c r="O5135" s="5">
        <f>VLOOKUP(M5135,[1]ArchetypeScores!E:O,11,FALSE)</f>
        <v>-1</v>
      </c>
      <c r="P5135" s="5">
        <f>VLOOKUP(M5135,[1]ArchetypeScores!E:P,12,FALSE)</f>
        <v>1</v>
      </c>
      <c r="Q5135" s="2" t="str">
        <f>VLOOKUP(M5135,[1]ArchetypeScores!E:W,19,FALSE)</f>
        <v>Industrials - transportation</v>
      </c>
      <c r="R5135" s="2">
        <f>VLOOKUP(M5135,[1]ArchetypeScores!E:I,5,FALSE)</f>
        <v>0</v>
      </c>
      <c r="S5135" s="2">
        <f>VLOOKUP(M5135,[1]ArchetypeScores!E:K,7,FALSE)</f>
        <v>0</v>
      </c>
      <c r="T5135" s="2" t="str">
        <f t="shared" si="82"/>
        <v>Not A&amp;R positive</v>
      </c>
    </row>
    <row r="5136" spans="1:20" x14ac:dyDescent="0.3">
      <c r="A5136" s="2" t="s">
        <v>13588</v>
      </c>
      <c r="B5136" s="3" t="s">
        <v>13671</v>
      </c>
      <c r="C5136" s="3" t="s">
        <v>13672</v>
      </c>
      <c r="D5136" s="4">
        <v>0.17</v>
      </c>
      <c r="E5136" s="5" t="s">
        <v>13591</v>
      </c>
      <c r="F5136" s="4">
        <v>4.333E-2</v>
      </c>
      <c r="G5136" s="6">
        <v>49520</v>
      </c>
      <c r="H5136" s="3" t="s">
        <v>13673</v>
      </c>
      <c r="I5136" s="3" t="s">
        <v>13664</v>
      </c>
      <c r="J5136" s="3"/>
      <c r="K5136" s="5" t="s">
        <v>137</v>
      </c>
      <c r="L5136" s="5">
        <v>3</v>
      </c>
      <c r="M5136" s="5" t="s">
        <v>928</v>
      </c>
      <c r="N5136" s="5">
        <f>VLOOKUP(M5136,[1]ArchetypeScores!E:N,10,FALSE)</f>
        <v>1</v>
      </c>
      <c r="O5136" s="5">
        <f>VLOOKUP(M5136,[1]ArchetypeScores!E:O,11,FALSE)</f>
        <v>-2</v>
      </c>
      <c r="P5136" s="5">
        <f>VLOOKUP(M5136,[1]ArchetypeScores!E:P,12,FALSE)</f>
        <v>2</v>
      </c>
      <c r="Q5136" s="2" t="str">
        <f>VLOOKUP(M5136,[1]ArchetypeScores!E:W,19,FALSE)</f>
        <v>Industrials - transportation</v>
      </c>
      <c r="R5136" s="2">
        <f>VLOOKUP(M5136,[1]ArchetypeScores!E:I,5,FALSE)</f>
        <v>0</v>
      </c>
      <c r="S5136" s="2">
        <f>VLOOKUP(M5136,[1]ArchetypeScores!E:K,7,FALSE)</f>
        <v>-1</v>
      </c>
      <c r="T5136" s="2" t="str">
        <f t="shared" si="82"/>
        <v>Not A&amp;R positive</v>
      </c>
    </row>
    <row r="5137" spans="1:20" x14ac:dyDescent="0.3">
      <c r="A5137" s="2" t="s">
        <v>13588</v>
      </c>
      <c r="B5137" s="3" t="s">
        <v>13674</v>
      </c>
      <c r="C5137" s="3" t="s">
        <v>13675</v>
      </c>
      <c r="D5137" s="4">
        <v>7.0000000000000007E-2</v>
      </c>
      <c r="E5137" s="5" t="s">
        <v>13591</v>
      </c>
      <c r="F5137" s="4">
        <v>1.7569999999999999E-2</v>
      </c>
      <c r="G5137" s="6">
        <v>49513</v>
      </c>
      <c r="H5137" s="3" t="s">
        <v>13676</v>
      </c>
      <c r="I5137" s="3"/>
      <c r="J5137" s="3"/>
      <c r="K5137" s="5" t="s">
        <v>3702</v>
      </c>
      <c r="L5137" s="5">
        <v>2</v>
      </c>
      <c r="M5137" s="5" t="s">
        <v>4334</v>
      </c>
      <c r="N5137" s="5">
        <f>VLOOKUP(M5137,[1]ArchetypeScores!E:N,10,FALSE)</f>
        <v>1</v>
      </c>
      <c r="O5137" s="5">
        <f>VLOOKUP(M5137,[1]ArchetypeScores!E:O,11,FALSE)</f>
        <v>-1</v>
      </c>
      <c r="P5137" s="5">
        <f>VLOOKUP(M5137,[1]ArchetypeScores!E:P,12,FALSE)</f>
        <v>1</v>
      </c>
      <c r="Q5137" s="2" t="str">
        <f>VLOOKUP(M5137,[1]ArchetypeScores!E:W,19,FALSE)</f>
        <v>Industrials - transportation</v>
      </c>
      <c r="R5137" s="2">
        <f>VLOOKUP(M5137,[1]ArchetypeScores!E:I,5,FALSE)</f>
        <v>0</v>
      </c>
      <c r="S5137" s="2">
        <f>VLOOKUP(M5137,[1]ArchetypeScores!E:K,7,FALSE)</f>
        <v>0</v>
      </c>
      <c r="T5137" s="2" t="str">
        <f t="shared" si="82"/>
        <v>Not A&amp;R positive</v>
      </c>
    </row>
    <row r="5138" spans="1:20" x14ac:dyDescent="0.3">
      <c r="A5138" s="2" t="s">
        <v>13588</v>
      </c>
      <c r="B5138" s="3" t="s">
        <v>13677</v>
      </c>
      <c r="C5138" s="3" t="s">
        <v>13678</v>
      </c>
      <c r="D5138" s="4">
        <v>7.0000000000000007E-2</v>
      </c>
      <c r="E5138" s="5" t="s">
        <v>13591</v>
      </c>
      <c r="F5138" s="4">
        <v>1.7840000000000002E-2</v>
      </c>
      <c r="G5138" s="6">
        <v>49518</v>
      </c>
      <c r="H5138" s="3" t="s">
        <v>13679</v>
      </c>
      <c r="I5138" s="3" t="s">
        <v>13664</v>
      </c>
      <c r="J5138" s="3"/>
      <c r="K5138" s="5" t="s">
        <v>3702</v>
      </c>
      <c r="L5138" s="5">
        <v>2</v>
      </c>
      <c r="M5138" s="5" t="s">
        <v>4334</v>
      </c>
      <c r="N5138" s="5">
        <f>VLOOKUP(M5138,[1]ArchetypeScores!E:N,10,FALSE)</f>
        <v>1</v>
      </c>
      <c r="O5138" s="5">
        <f>VLOOKUP(M5138,[1]ArchetypeScores!E:O,11,FALSE)</f>
        <v>-1</v>
      </c>
      <c r="P5138" s="5">
        <f>VLOOKUP(M5138,[1]ArchetypeScores!E:P,12,FALSE)</f>
        <v>1</v>
      </c>
      <c r="Q5138" s="2" t="str">
        <f>VLOOKUP(M5138,[1]ArchetypeScores!E:W,19,FALSE)</f>
        <v>Industrials - transportation</v>
      </c>
      <c r="R5138" s="2">
        <f>VLOOKUP(M5138,[1]ArchetypeScores!E:I,5,FALSE)</f>
        <v>0</v>
      </c>
      <c r="S5138" s="2">
        <f>VLOOKUP(M5138,[1]ArchetypeScores!E:K,7,FALSE)</f>
        <v>0</v>
      </c>
      <c r="T5138" s="2" t="str">
        <f t="shared" si="82"/>
        <v>Not A&amp;R positive</v>
      </c>
    </row>
    <row r="5139" spans="1:20" x14ac:dyDescent="0.3">
      <c r="A5139" s="2" t="s">
        <v>13588</v>
      </c>
      <c r="B5139" s="3" t="s">
        <v>13680</v>
      </c>
      <c r="C5139" s="3" t="s">
        <v>13681</v>
      </c>
      <c r="D5139" s="4">
        <v>3.7999999999999999E-2</v>
      </c>
      <c r="E5139" s="5" t="s">
        <v>13591</v>
      </c>
      <c r="F5139" s="4">
        <v>9.9500000000000005E-3</v>
      </c>
      <c r="G5139" s="6">
        <v>49463</v>
      </c>
      <c r="H5139" s="3" t="s">
        <v>13682</v>
      </c>
      <c r="I5139" s="3"/>
      <c r="J5139" s="3"/>
      <c r="K5139" s="5" t="s">
        <v>3702</v>
      </c>
      <c r="L5139" s="5">
        <v>2</v>
      </c>
      <c r="M5139" s="5" t="s">
        <v>4334</v>
      </c>
      <c r="N5139" s="5">
        <f>VLOOKUP(M5139,[1]ArchetypeScores!E:N,10,FALSE)</f>
        <v>1</v>
      </c>
      <c r="O5139" s="5">
        <f>VLOOKUP(M5139,[1]ArchetypeScores!E:O,11,FALSE)</f>
        <v>-1</v>
      </c>
      <c r="P5139" s="5">
        <f>VLOOKUP(M5139,[1]ArchetypeScores!E:P,12,FALSE)</f>
        <v>1</v>
      </c>
      <c r="Q5139" s="2" t="str">
        <f>VLOOKUP(M5139,[1]ArchetypeScores!E:W,19,FALSE)</f>
        <v>Industrials - transportation</v>
      </c>
      <c r="R5139" s="2">
        <f>VLOOKUP(M5139,[1]ArchetypeScores!E:I,5,FALSE)</f>
        <v>0</v>
      </c>
      <c r="S5139" s="2">
        <f>VLOOKUP(M5139,[1]ArchetypeScores!E:K,7,FALSE)</f>
        <v>0</v>
      </c>
      <c r="T5139" s="2" t="str">
        <f t="shared" si="82"/>
        <v>Not A&amp;R positive</v>
      </c>
    </row>
    <row r="5140" spans="1:20" x14ac:dyDescent="0.3">
      <c r="A5140" s="2" t="s">
        <v>13588</v>
      </c>
      <c r="B5140" s="3" t="s">
        <v>13683</v>
      </c>
      <c r="C5140" s="3" t="s">
        <v>13684</v>
      </c>
      <c r="D5140" s="4">
        <v>0.45</v>
      </c>
      <c r="E5140" s="5" t="s">
        <v>13591</v>
      </c>
      <c r="F5140" s="4">
        <v>0.1067</v>
      </c>
      <c r="G5140" s="6">
        <v>49532</v>
      </c>
      <c r="H5140" s="3" t="s">
        <v>13660</v>
      </c>
      <c r="I5140" s="3" t="s">
        <v>13593</v>
      </c>
      <c r="J5140" s="3" t="s">
        <v>13685</v>
      </c>
      <c r="K5140" s="5" t="s">
        <v>392</v>
      </c>
      <c r="L5140" s="5">
        <v>1</v>
      </c>
      <c r="M5140" s="5" t="s">
        <v>393</v>
      </c>
      <c r="N5140" s="5">
        <f>VLOOKUP(M5140,[1]ArchetypeScores!E:N,10,FALSE)</f>
        <v>0</v>
      </c>
      <c r="O5140" s="5">
        <f>VLOOKUP(M5140,[1]ArchetypeScores!E:O,11,FALSE)</f>
        <v>-1</v>
      </c>
      <c r="P5140" s="5">
        <f>VLOOKUP(M5140,[1]ArchetypeScores!E:P,12,FALSE)</f>
        <v>0</v>
      </c>
      <c r="Q5140" s="2" t="str">
        <f>VLOOKUP(M5140,[1]ArchetypeScores!E:W,19,FALSE)</f>
        <v>Other sector</v>
      </c>
      <c r="R5140" s="2">
        <f>VLOOKUP(M5140,[1]ArchetypeScores!E:I,5,FALSE)</f>
        <v>0</v>
      </c>
      <c r="S5140" s="2">
        <f>VLOOKUP(M5140,[1]ArchetypeScores!E:K,7,FALSE)</f>
        <v>0</v>
      </c>
      <c r="T5140" s="2" t="str">
        <f t="shared" si="82"/>
        <v>Not A&amp;R positive</v>
      </c>
    </row>
    <row r="5141" spans="1:20" x14ac:dyDescent="0.3">
      <c r="A5141" s="2" t="s">
        <v>13588</v>
      </c>
      <c r="B5141" s="3" t="s">
        <v>13686</v>
      </c>
      <c r="C5141" s="3" t="s">
        <v>13687</v>
      </c>
      <c r="D5141" s="4">
        <v>9.5</v>
      </c>
      <c r="E5141" s="5" t="s">
        <v>13591</v>
      </c>
      <c r="F5141" s="4">
        <v>2.2524500000000001</v>
      </c>
      <c r="G5141" s="6">
        <v>49534</v>
      </c>
      <c r="H5141" s="3" t="s">
        <v>13660</v>
      </c>
      <c r="I5141" s="3" t="s">
        <v>13593</v>
      </c>
      <c r="J5141" s="3" t="s">
        <v>13685</v>
      </c>
      <c r="K5141" s="5" t="s">
        <v>1072</v>
      </c>
      <c r="L5141" s="5">
        <v>1</v>
      </c>
      <c r="M5141" s="5" t="s">
        <v>1922</v>
      </c>
      <c r="N5141" s="5">
        <f>VLOOKUP(M5141,[1]ArchetypeScores!E:N,10,FALSE)</f>
        <v>0</v>
      </c>
      <c r="O5141" s="5">
        <f>VLOOKUP(M5141,[1]ArchetypeScores!E:O,11,FALSE)</f>
        <v>-1</v>
      </c>
      <c r="P5141" s="5">
        <f>VLOOKUP(M5141,[1]ArchetypeScores!E:P,12,FALSE)</f>
        <v>0</v>
      </c>
      <c r="Q5141" s="2" t="str">
        <f>VLOOKUP(M5141,[1]ArchetypeScores!E:W,19,FALSE)</f>
        <v>Untargeted</v>
      </c>
      <c r="R5141" s="2">
        <f>VLOOKUP(M5141,[1]ArchetypeScores!E:I,5,FALSE)</f>
        <v>0</v>
      </c>
      <c r="S5141" s="2">
        <f>VLOOKUP(M5141,[1]ArchetypeScores!E:K,7,FALSE)</f>
        <v>0</v>
      </c>
      <c r="T5141" s="2" t="str">
        <f t="shared" si="82"/>
        <v>Not A&amp;R positive</v>
      </c>
    </row>
    <row r="5142" spans="1:20" x14ac:dyDescent="0.3">
      <c r="A5142" s="2" t="s">
        <v>13588</v>
      </c>
      <c r="B5142" s="3" t="s">
        <v>13688</v>
      </c>
      <c r="C5142" s="3" t="s">
        <v>13689</v>
      </c>
      <c r="D5142" s="4">
        <v>19.5</v>
      </c>
      <c r="E5142" s="5" t="s">
        <v>13591</v>
      </c>
      <c r="F5142" s="4">
        <v>5.00481</v>
      </c>
      <c r="G5142" s="6">
        <v>49483</v>
      </c>
      <c r="H5142" s="3" t="s">
        <v>13690</v>
      </c>
      <c r="I5142" s="3" t="s">
        <v>13691</v>
      </c>
      <c r="J5142" s="3"/>
      <c r="K5142" s="5" t="s">
        <v>38</v>
      </c>
      <c r="L5142" s="5">
        <v>13</v>
      </c>
      <c r="M5142" s="5" t="s">
        <v>39</v>
      </c>
      <c r="N5142" s="5">
        <f>VLOOKUP(M5142,[1]ArchetypeScores!E:N,10,FALSE)</f>
        <v>0</v>
      </c>
      <c r="O5142" s="5">
        <f>VLOOKUP(M5142,[1]ArchetypeScores!E:O,11,FALSE)</f>
        <v>-2</v>
      </c>
      <c r="P5142" s="5">
        <f>VLOOKUP(M5142,[1]ArchetypeScores!E:P,12,FALSE)</f>
        <v>0</v>
      </c>
      <c r="Q5142" s="2" t="str">
        <f>VLOOKUP(M5142,[1]ArchetypeScores!E:W,19,FALSE)</f>
        <v>Industrials - transportation</v>
      </c>
      <c r="R5142" s="2">
        <f>VLOOKUP(M5142,[1]ArchetypeScores!E:I,5,FALSE)</f>
        <v>0</v>
      </c>
      <c r="S5142" s="2">
        <f>VLOOKUP(M5142,[1]ArchetypeScores!E:K,7,FALSE)</f>
        <v>0</v>
      </c>
      <c r="T5142" s="2" t="str">
        <f t="shared" si="82"/>
        <v>Not A&amp;R positive</v>
      </c>
    </row>
    <row r="5143" spans="1:20" x14ac:dyDescent="0.3">
      <c r="A5143" s="2" t="s">
        <v>13588</v>
      </c>
      <c r="B5143" s="3" t="s">
        <v>13692</v>
      </c>
      <c r="C5143" s="3" t="s">
        <v>13693</v>
      </c>
      <c r="D5143" s="4">
        <v>1.3</v>
      </c>
      <c r="E5143" s="5" t="s">
        <v>13591</v>
      </c>
      <c r="F5143" s="4">
        <v>0.33638000000000001</v>
      </c>
      <c r="G5143" s="6">
        <v>49502</v>
      </c>
      <c r="H5143" s="3" t="s">
        <v>13694</v>
      </c>
      <c r="I5143" s="3"/>
      <c r="J5143" s="3"/>
      <c r="K5143" s="5" t="s">
        <v>137</v>
      </c>
      <c r="L5143" s="5">
        <v>1</v>
      </c>
      <c r="M5143" s="5" t="s">
        <v>3649</v>
      </c>
      <c r="N5143" s="5">
        <f>VLOOKUP(M5143,[1]ArchetypeScores!E:N,10,FALSE)</f>
        <v>1</v>
      </c>
      <c r="O5143" s="5">
        <f>VLOOKUP(M5143,[1]ArchetypeScores!E:O,11,FALSE)</f>
        <v>-2</v>
      </c>
      <c r="P5143" s="5">
        <f>VLOOKUP(M5143,[1]ArchetypeScores!E:P,12,FALSE)</f>
        <v>2</v>
      </c>
      <c r="Q5143" s="2" t="str">
        <f>VLOOKUP(M5143,[1]ArchetypeScores!E:W,19,FALSE)</f>
        <v>Industrials - transportation</v>
      </c>
      <c r="R5143" s="2">
        <f>VLOOKUP(M5143,[1]ArchetypeScores!E:I,5,FALSE)</f>
        <v>0</v>
      </c>
      <c r="S5143" s="2">
        <f>VLOOKUP(M5143,[1]ArchetypeScores!E:K,7,FALSE)</f>
        <v>-1</v>
      </c>
      <c r="T5143" s="2" t="str">
        <f t="shared" si="82"/>
        <v>Not A&amp;R positive</v>
      </c>
    </row>
    <row r="5144" spans="1:20" x14ac:dyDescent="0.3">
      <c r="A5144" s="2" t="s">
        <v>13588</v>
      </c>
      <c r="B5144" s="3" t="s">
        <v>13695</v>
      </c>
      <c r="C5144" s="3" t="s">
        <v>13696</v>
      </c>
      <c r="D5144" s="4">
        <v>4.5</v>
      </c>
      <c r="E5144" s="5" t="s">
        <v>13591</v>
      </c>
      <c r="F5144" s="4">
        <v>1.1737500000000001</v>
      </c>
      <c r="G5144" s="6">
        <v>49488</v>
      </c>
      <c r="H5144" s="3" t="s">
        <v>13697</v>
      </c>
      <c r="I5144" s="3" t="s">
        <v>13698</v>
      </c>
      <c r="J5144" s="3"/>
      <c r="K5144" s="5" t="s">
        <v>38</v>
      </c>
      <c r="L5144" s="5">
        <v>13</v>
      </c>
      <c r="M5144" s="5" t="s">
        <v>39</v>
      </c>
      <c r="N5144" s="5">
        <f>VLOOKUP(M5144,[1]ArchetypeScores!E:N,10,FALSE)</f>
        <v>0</v>
      </c>
      <c r="O5144" s="5">
        <f>VLOOKUP(M5144,[1]ArchetypeScores!E:O,11,FALSE)</f>
        <v>-2</v>
      </c>
      <c r="P5144" s="5">
        <f>VLOOKUP(M5144,[1]ArchetypeScores!E:P,12,FALSE)</f>
        <v>0</v>
      </c>
      <c r="Q5144" s="2" t="str">
        <f>VLOOKUP(M5144,[1]ArchetypeScores!E:W,19,FALSE)</f>
        <v>Industrials - transportation</v>
      </c>
      <c r="R5144" s="2">
        <f>VLOOKUP(M5144,[1]ArchetypeScores!E:I,5,FALSE)</f>
        <v>0</v>
      </c>
      <c r="S5144" s="2">
        <f>VLOOKUP(M5144,[1]ArchetypeScores!E:K,7,FALSE)</f>
        <v>0</v>
      </c>
      <c r="T5144" s="2" t="str">
        <f t="shared" si="82"/>
        <v>Not A&amp;R positive</v>
      </c>
    </row>
    <row r="5145" spans="1:20" x14ac:dyDescent="0.3">
      <c r="A5145" s="2" t="s">
        <v>13588</v>
      </c>
      <c r="B5145" s="3" t="s">
        <v>13699</v>
      </c>
      <c r="C5145" s="3" t="s">
        <v>13700</v>
      </c>
      <c r="D5145" s="4">
        <v>5.7000000000000002E-2</v>
      </c>
      <c r="E5145" s="5" t="s">
        <v>13591</v>
      </c>
      <c r="F5145" s="4">
        <v>1.4749999999999999E-2</v>
      </c>
      <c r="G5145" s="6">
        <v>49487</v>
      </c>
      <c r="H5145" s="3" t="s">
        <v>13701</v>
      </c>
      <c r="I5145" s="3"/>
      <c r="J5145" s="3" t="s">
        <v>11676</v>
      </c>
      <c r="K5145" s="5" t="s">
        <v>102</v>
      </c>
      <c r="L5145" s="5">
        <v>1</v>
      </c>
      <c r="M5145" s="5" t="s">
        <v>103</v>
      </c>
      <c r="N5145" s="5">
        <f>VLOOKUP(M5145,[1]ArchetypeScores!E:N,10,FALSE)</f>
        <v>0</v>
      </c>
      <c r="O5145" s="5">
        <f>VLOOKUP(M5145,[1]ArchetypeScores!E:O,11,FALSE)</f>
        <v>-1</v>
      </c>
      <c r="P5145" s="5">
        <f>VLOOKUP(M5145,[1]ArchetypeScores!E:P,12,FALSE)</f>
        <v>0</v>
      </c>
      <c r="Q5145" s="2" t="str">
        <f>VLOOKUP(M5145,[1]ArchetypeScores!E:W,19,FALSE)</f>
        <v>Untargeted</v>
      </c>
      <c r="R5145" s="2">
        <f>VLOOKUP(M5145,[1]ArchetypeScores!E:I,5,FALSE)</f>
        <v>0</v>
      </c>
      <c r="S5145" s="2">
        <f>VLOOKUP(M5145,[1]ArchetypeScores!E:K,7,FALSE)</f>
        <v>1</v>
      </c>
      <c r="T5145" s="2" t="str">
        <f t="shared" si="82"/>
        <v>Indirect only</v>
      </c>
    </row>
    <row r="5146" spans="1:20" x14ac:dyDescent="0.3">
      <c r="A5146" s="2" t="s">
        <v>13588</v>
      </c>
      <c r="B5146" s="3" t="s">
        <v>13702</v>
      </c>
      <c r="C5146" s="3" t="s">
        <v>13703</v>
      </c>
      <c r="D5146" s="4">
        <v>2.641</v>
      </c>
      <c r="E5146" s="5" t="s">
        <v>13591</v>
      </c>
      <c r="F5146" s="4">
        <v>0.72272000000000003</v>
      </c>
      <c r="G5146" s="6">
        <v>49477</v>
      </c>
      <c r="H5146" s="3" t="s">
        <v>13622</v>
      </c>
      <c r="I5146" s="3" t="s">
        <v>13623</v>
      </c>
      <c r="J5146" s="3" t="s">
        <v>13628</v>
      </c>
      <c r="K5146" s="5" t="s">
        <v>163</v>
      </c>
      <c r="L5146" s="5">
        <v>1</v>
      </c>
      <c r="M5146" s="5" t="s">
        <v>975</v>
      </c>
      <c r="N5146" s="5">
        <f>VLOOKUP(M5146,[1]ArchetypeScores!E:N,10,FALSE)</f>
        <v>0</v>
      </c>
      <c r="O5146" s="5">
        <f>VLOOKUP(M5146,[1]ArchetypeScores!E:O,11,FALSE)</f>
        <v>0</v>
      </c>
      <c r="P5146" s="5">
        <f>VLOOKUP(M5146,[1]ArchetypeScores!E:P,12,FALSE)</f>
        <v>0</v>
      </c>
      <c r="Q5146" s="2" t="str">
        <f>VLOOKUP(M5146,[1]ArchetypeScores!E:W,19,FALSE)</f>
        <v>Other sector</v>
      </c>
      <c r="R5146" s="2">
        <f>VLOOKUP(M5146,[1]ArchetypeScores!E:I,5,FALSE)</f>
        <v>0</v>
      </c>
      <c r="S5146" s="2">
        <f>VLOOKUP(M5146,[1]ArchetypeScores!E:K,7,FALSE)</f>
        <v>0</v>
      </c>
      <c r="T5146" s="2" t="str">
        <f t="shared" si="82"/>
        <v>Not A&amp;R positive</v>
      </c>
    </row>
    <row r="5147" spans="1:20" x14ac:dyDescent="0.3">
      <c r="A5147" s="2" t="s">
        <v>13588</v>
      </c>
      <c r="B5147" s="3" t="s">
        <v>13704</v>
      </c>
      <c r="C5147" s="3" t="s">
        <v>13705</v>
      </c>
      <c r="D5147" s="4">
        <v>2.9</v>
      </c>
      <c r="E5147" s="5" t="s">
        <v>13591</v>
      </c>
      <c r="F5147" s="4">
        <v>0.74914999999999998</v>
      </c>
      <c r="G5147" s="6">
        <v>49507</v>
      </c>
      <c r="H5147" s="3" t="s">
        <v>13706</v>
      </c>
      <c r="I5147" s="3"/>
      <c r="J5147" s="3" t="s">
        <v>13707</v>
      </c>
      <c r="K5147" s="5" t="s">
        <v>38</v>
      </c>
      <c r="L5147" s="5">
        <v>13</v>
      </c>
      <c r="M5147" s="5" t="s">
        <v>39</v>
      </c>
      <c r="N5147" s="5">
        <f>VLOOKUP(M5147,[1]ArchetypeScores!E:N,10,FALSE)</f>
        <v>0</v>
      </c>
      <c r="O5147" s="5">
        <f>VLOOKUP(M5147,[1]ArchetypeScores!E:O,11,FALSE)</f>
        <v>-2</v>
      </c>
      <c r="P5147" s="5">
        <f>VLOOKUP(M5147,[1]ArchetypeScores!E:P,12,FALSE)</f>
        <v>0</v>
      </c>
      <c r="Q5147" s="2" t="str">
        <f>VLOOKUP(M5147,[1]ArchetypeScores!E:W,19,FALSE)</f>
        <v>Industrials - transportation</v>
      </c>
      <c r="R5147" s="2">
        <f>VLOOKUP(M5147,[1]ArchetypeScores!E:I,5,FALSE)</f>
        <v>0</v>
      </c>
      <c r="S5147" s="2">
        <f>VLOOKUP(M5147,[1]ArchetypeScores!E:K,7,FALSE)</f>
        <v>0</v>
      </c>
      <c r="T5147" s="2" t="str">
        <f t="shared" si="82"/>
        <v>Not A&amp;R positive</v>
      </c>
    </row>
    <row r="5148" spans="1:20" x14ac:dyDescent="0.3">
      <c r="A5148" s="2" t="s">
        <v>13588</v>
      </c>
      <c r="B5148" s="3" t="s">
        <v>13708</v>
      </c>
      <c r="C5148" s="3" t="s">
        <v>13709</v>
      </c>
      <c r="D5148" s="4">
        <v>70.3</v>
      </c>
      <c r="E5148" s="5" t="s">
        <v>13591</v>
      </c>
      <c r="F5148" s="4">
        <v>16.97345</v>
      </c>
      <c r="G5148" s="6">
        <v>49547</v>
      </c>
      <c r="H5148" s="3" t="s">
        <v>13710</v>
      </c>
      <c r="I5148" s="3" t="s">
        <v>13711</v>
      </c>
      <c r="J5148" s="3" t="s">
        <v>13712</v>
      </c>
      <c r="K5148" s="5" t="s">
        <v>38</v>
      </c>
      <c r="L5148" s="5">
        <v>13</v>
      </c>
      <c r="M5148" s="5" t="s">
        <v>39</v>
      </c>
      <c r="N5148" s="5">
        <f>VLOOKUP(M5148,[1]ArchetypeScores!E:N,10,FALSE)</f>
        <v>0</v>
      </c>
      <c r="O5148" s="5">
        <f>VLOOKUP(M5148,[1]ArchetypeScores!E:O,11,FALSE)</f>
        <v>-2</v>
      </c>
      <c r="P5148" s="5">
        <f>VLOOKUP(M5148,[1]ArchetypeScores!E:P,12,FALSE)</f>
        <v>0</v>
      </c>
      <c r="Q5148" s="2" t="str">
        <f>VLOOKUP(M5148,[1]ArchetypeScores!E:W,19,FALSE)</f>
        <v>Industrials - transportation</v>
      </c>
      <c r="R5148" s="2">
        <f>VLOOKUP(M5148,[1]ArchetypeScores!E:I,5,FALSE)</f>
        <v>0</v>
      </c>
      <c r="S5148" s="2">
        <f>VLOOKUP(M5148,[1]ArchetypeScores!E:K,7,FALSE)</f>
        <v>0</v>
      </c>
      <c r="T5148" s="2" t="str">
        <f t="shared" si="82"/>
        <v>Not A&amp;R positive</v>
      </c>
    </row>
    <row r="5149" spans="1:20" x14ac:dyDescent="0.3">
      <c r="A5149" s="2" t="s">
        <v>13588</v>
      </c>
      <c r="B5149" s="3" t="s">
        <v>13713</v>
      </c>
      <c r="C5149" s="3" t="s">
        <v>13714</v>
      </c>
      <c r="D5149" s="4">
        <v>0.32800000000000001</v>
      </c>
      <c r="E5149" s="5" t="s">
        <v>13591</v>
      </c>
      <c r="F5149" s="4">
        <v>8.4870000000000001E-2</v>
      </c>
      <c r="G5149" s="6">
        <v>49501</v>
      </c>
      <c r="H5149" s="3" t="s">
        <v>13715</v>
      </c>
      <c r="I5149" s="3"/>
      <c r="J5149" s="3"/>
      <c r="K5149" s="5" t="s">
        <v>163</v>
      </c>
      <c r="L5149" s="5">
        <v>2</v>
      </c>
      <c r="M5149" s="5" t="s">
        <v>648</v>
      </c>
      <c r="N5149" s="5">
        <f>VLOOKUP(M5149,[1]ArchetypeScores!E:N,10,FALSE)</f>
        <v>0</v>
      </c>
      <c r="O5149" s="5">
        <f>VLOOKUP(M5149,[1]ArchetypeScores!E:O,11,FALSE)</f>
        <v>0</v>
      </c>
      <c r="P5149" s="5">
        <f>VLOOKUP(M5149,[1]ArchetypeScores!E:P,12,FALSE)</f>
        <v>0</v>
      </c>
      <c r="Q5149" s="2" t="str">
        <f>VLOOKUP(M5149,[1]ArchetypeScores!E:W,19,FALSE)</f>
        <v>Health care</v>
      </c>
      <c r="R5149" s="2">
        <f>VLOOKUP(M5149,[1]ArchetypeScores!E:I,5,FALSE)</f>
        <v>0</v>
      </c>
      <c r="S5149" s="2">
        <f>VLOOKUP(M5149,[1]ArchetypeScores!E:K,7,FALSE)</f>
        <v>0</v>
      </c>
      <c r="T5149" s="2" t="str">
        <f t="shared" si="82"/>
        <v>Not A&amp;R positive</v>
      </c>
    </row>
    <row r="5150" spans="1:20" x14ac:dyDescent="0.3">
      <c r="A5150" s="2" t="s">
        <v>13588</v>
      </c>
      <c r="B5150" s="3" t="s">
        <v>13716</v>
      </c>
      <c r="C5150" s="3" t="s">
        <v>13717</v>
      </c>
      <c r="D5150" s="4">
        <v>0.3</v>
      </c>
      <c r="E5150" s="5" t="s">
        <v>13591</v>
      </c>
      <c r="F5150" s="4">
        <v>7.6469999999999996E-2</v>
      </c>
      <c r="G5150" s="6">
        <v>49516</v>
      </c>
      <c r="H5150" s="3" t="s">
        <v>13718</v>
      </c>
      <c r="I5150" s="3" t="s">
        <v>13664</v>
      </c>
      <c r="J5150" s="3"/>
      <c r="K5150" s="5" t="s">
        <v>137</v>
      </c>
      <c r="L5150" s="5">
        <v>1</v>
      </c>
      <c r="M5150" s="5" t="s">
        <v>3649</v>
      </c>
      <c r="N5150" s="5">
        <f>VLOOKUP(M5150,[1]ArchetypeScores!E:N,10,FALSE)</f>
        <v>1</v>
      </c>
      <c r="O5150" s="5">
        <f>VLOOKUP(M5150,[1]ArchetypeScores!E:O,11,FALSE)</f>
        <v>-2</v>
      </c>
      <c r="P5150" s="5">
        <f>VLOOKUP(M5150,[1]ArchetypeScores!E:P,12,FALSE)</f>
        <v>2</v>
      </c>
      <c r="Q5150" s="2" t="str">
        <f>VLOOKUP(M5150,[1]ArchetypeScores!E:W,19,FALSE)</f>
        <v>Industrials - transportation</v>
      </c>
      <c r="R5150" s="2">
        <f>VLOOKUP(M5150,[1]ArchetypeScores!E:I,5,FALSE)</f>
        <v>0</v>
      </c>
      <c r="S5150" s="2">
        <f>VLOOKUP(M5150,[1]ArchetypeScores!E:K,7,FALSE)</f>
        <v>-1</v>
      </c>
      <c r="T5150" s="2" t="str">
        <f t="shared" si="82"/>
        <v>Not A&amp;R positive</v>
      </c>
    </row>
    <row r="5151" spans="1:20" x14ac:dyDescent="0.3">
      <c r="A5151" s="2" t="s">
        <v>13588</v>
      </c>
      <c r="B5151" s="3" t="s">
        <v>13719</v>
      </c>
      <c r="C5151" s="3" t="s">
        <v>13720</v>
      </c>
      <c r="D5151" s="4">
        <v>1.1000000000000001</v>
      </c>
      <c r="E5151" s="5" t="s">
        <v>13591</v>
      </c>
      <c r="F5151" s="4">
        <v>0.28455999999999998</v>
      </c>
      <c r="G5151" s="6">
        <v>49485</v>
      </c>
      <c r="H5151" s="3" t="s">
        <v>13701</v>
      </c>
      <c r="I5151" s="3"/>
      <c r="J5151" s="3" t="s">
        <v>13721</v>
      </c>
      <c r="K5151" s="5" t="s">
        <v>71</v>
      </c>
      <c r="L5151" s="5">
        <v>1</v>
      </c>
      <c r="M5151" s="5" t="s">
        <v>72</v>
      </c>
      <c r="N5151" s="5">
        <f>VLOOKUP(M5151,[1]ArchetypeScores!E:N,10,FALSE)</f>
        <v>0</v>
      </c>
      <c r="O5151" s="5">
        <f>VLOOKUP(M5151,[1]ArchetypeScores!E:O,11,FALSE)</f>
        <v>0</v>
      </c>
      <c r="P5151" s="5">
        <f>VLOOKUP(M5151,[1]ArchetypeScores!E:P,12,FALSE)</f>
        <v>0</v>
      </c>
      <c r="Q5151" s="2" t="str">
        <f>VLOOKUP(M5151,[1]ArchetypeScores!E:W,19,FALSE)</f>
        <v>Other sector</v>
      </c>
      <c r="R5151" s="2">
        <f>VLOOKUP(M5151,[1]ArchetypeScores!E:I,5,FALSE)</f>
        <v>0</v>
      </c>
      <c r="S5151" s="2">
        <f>VLOOKUP(M5151,[1]ArchetypeScores!E:K,7,FALSE)</f>
        <v>0</v>
      </c>
      <c r="T5151" s="2" t="str">
        <f t="shared" si="82"/>
        <v>Not A&amp;R positive</v>
      </c>
    </row>
    <row r="5152" spans="1:20" x14ac:dyDescent="0.3">
      <c r="A5152" s="2" t="s">
        <v>13588</v>
      </c>
      <c r="B5152" s="3" t="s">
        <v>13722</v>
      </c>
      <c r="C5152" s="3" t="s">
        <v>13723</v>
      </c>
      <c r="D5152" s="4">
        <v>0.52</v>
      </c>
      <c r="E5152" s="5" t="s">
        <v>13591</v>
      </c>
      <c r="F5152" s="4">
        <v>0.13452</v>
      </c>
      <c r="G5152" s="6">
        <v>49486</v>
      </c>
      <c r="H5152" s="3" t="s">
        <v>13701</v>
      </c>
      <c r="I5152" s="3"/>
      <c r="J5152" s="3" t="s">
        <v>13721</v>
      </c>
      <c r="K5152" s="5" t="s">
        <v>38</v>
      </c>
      <c r="L5152" s="5">
        <v>13</v>
      </c>
      <c r="M5152" s="5" t="s">
        <v>39</v>
      </c>
      <c r="N5152" s="5">
        <f>VLOOKUP(M5152,[1]ArchetypeScores!E:N,10,FALSE)</f>
        <v>0</v>
      </c>
      <c r="O5152" s="5">
        <f>VLOOKUP(M5152,[1]ArchetypeScores!E:O,11,FALSE)</f>
        <v>-2</v>
      </c>
      <c r="P5152" s="5">
        <f>VLOOKUP(M5152,[1]ArchetypeScores!E:P,12,FALSE)</f>
        <v>0</v>
      </c>
      <c r="Q5152" s="2" t="str">
        <f>VLOOKUP(M5152,[1]ArchetypeScores!E:W,19,FALSE)</f>
        <v>Industrials - transportation</v>
      </c>
      <c r="R5152" s="2">
        <f>VLOOKUP(M5152,[1]ArchetypeScores!E:I,5,FALSE)</f>
        <v>0</v>
      </c>
      <c r="S5152" s="2">
        <f>VLOOKUP(M5152,[1]ArchetypeScores!E:K,7,FALSE)</f>
        <v>0</v>
      </c>
      <c r="T5152" s="2" t="str">
        <f t="shared" si="82"/>
        <v>Not A&amp;R positive</v>
      </c>
    </row>
    <row r="5153" spans="1:20" x14ac:dyDescent="0.3">
      <c r="A5153" s="2" t="s">
        <v>13588</v>
      </c>
      <c r="B5153" s="3" t="s">
        <v>13724</v>
      </c>
      <c r="C5153" s="3" t="s">
        <v>13725</v>
      </c>
      <c r="D5153" s="4">
        <v>1.8</v>
      </c>
      <c r="E5153" s="5" t="s">
        <v>13591</v>
      </c>
      <c r="F5153" s="4">
        <v>0.46211000000000002</v>
      </c>
      <c r="G5153" s="6">
        <v>49504</v>
      </c>
      <c r="H5153" s="3" t="s">
        <v>13726</v>
      </c>
      <c r="I5153" s="3"/>
      <c r="J5153" s="3"/>
      <c r="K5153" s="5" t="s">
        <v>38</v>
      </c>
      <c r="L5153" s="5">
        <v>21</v>
      </c>
      <c r="M5153" s="5" t="s">
        <v>302</v>
      </c>
      <c r="N5153" s="5">
        <f>VLOOKUP(M5153,[1]ArchetypeScores!E:N,10,FALSE)</f>
        <v>0</v>
      </c>
      <c r="O5153" s="5">
        <f>VLOOKUP(M5153,[1]ArchetypeScores!E:O,11,FALSE)</f>
        <v>-1</v>
      </c>
      <c r="P5153" s="5">
        <f>VLOOKUP(M5153,[1]ArchetypeScores!E:P,12,FALSE)</f>
        <v>0</v>
      </c>
      <c r="Q5153" s="2" t="str">
        <f>VLOOKUP(M5153,[1]ArchetypeScores!E:W,19,FALSE)</f>
        <v>Consumer (including agriculture and tourism)</v>
      </c>
      <c r="R5153" s="2">
        <f>VLOOKUP(M5153,[1]ArchetypeScores!E:I,5,FALSE)</f>
        <v>0</v>
      </c>
      <c r="S5153" s="2">
        <f>VLOOKUP(M5153,[1]ArchetypeScores!E:K,7,FALSE)</f>
        <v>0</v>
      </c>
      <c r="T5153" s="2" t="str">
        <f t="shared" si="82"/>
        <v>Not A&amp;R positive</v>
      </c>
    </row>
    <row r="5154" spans="1:20" x14ac:dyDescent="0.3">
      <c r="A5154" s="2" t="s">
        <v>13588</v>
      </c>
      <c r="B5154" s="3" t="s">
        <v>13727</v>
      </c>
      <c r="C5154" s="3" t="s">
        <v>13728</v>
      </c>
      <c r="D5154" s="4">
        <v>0.3</v>
      </c>
      <c r="E5154" s="5" t="s">
        <v>13591</v>
      </c>
      <c r="F5154" s="4">
        <v>7.9269999999999993E-2</v>
      </c>
      <c r="G5154" s="6">
        <v>49481</v>
      </c>
      <c r="H5154" s="3" t="s">
        <v>13729</v>
      </c>
      <c r="I5154" s="3"/>
      <c r="J5154" s="3"/>
      <c r="K5154" s="5" t="s">
        <v>214</v>
      </c>
      <c r="L5154" s="5">
        <v>1</v>
      </c>
      <c r="M5154" s="5" t="s">
        <v>215</v>
      </c>
      <c r="N5154" s="5">
        <f>VLOOKUP(M5154,[1]ArchetypeScores!E:N,10,FALSE)</f>
        <v>1</v>
      </c>
      <c r="O5154" s="5">
        <f>VLOOKUP(M5154,[1]ArchetypeScores!E:O,11,FALSE)</f>
        <v>0</v>
      </c>
      <c r="P5154" s="5">
        <f>VLOOKUP(M5154,[1]ArchetypeScores!E:P,12,FALSE)</f>
        <v>1</v>
      </c>
      <c r="Q5154" s="2" t="str">
        <f>VLOOKUP(M5154,[1]ArchetypeScores!E:W,19,FALSE)</f>
        <v>Health care</v>
      </c>
      <c r="R5154" s="2">
        <f>VLOOKUP(M5154,[1]ArchetypeScores!E:I,5,FALSE)</f>
        <v>0</v>
      </c>
      <c r="S5154" s="2">
        <f>VLOOKUP(M5154,[1]ArchetypeScores!E:K,7,FALSE)</f>
        <v>1</v>
      </c>
      <c r="T5154" s="2" t="str">
        <f t="shared" si="82"/>
        <v>Indirect only</v>
      </c>
    </row>
    <row r="5155" spans="1:20" x14ac:dyDescent="0.3">
      <c r="A5155" s="2" t="s">
        <v>13588</v>
      </c>
      <c r="B5155" s="3" t="s">
        <v>13730</v>
      </c>
      <c r="C5155" s="3" t="s">
        <v>13731</v>
      </c>
      <c r="D5155" s="4">
        <v>19</v>
      </c>
      <c r="E5155" s="5" t="s">
        <v>13591</v>
      </c>
      <c r="F5155" s="4">
        <v>5.0552999999999999</v>
      </c>
      <c r="G5155" s="6">
        <v>49497</v>
      </c>
      <c r="H5155" s="3" t="s">
        <v>13732</v>
      </c>
      <c r="I5155" s="3" t="s">
        <v>13733</v>
      </c>
      <c r="J5155" s="3" t="s">
        <v>13734</v>
      </c>
      <c r="K5155" s="5" t="s">
        <v>38</v>
      </c>
      <c r="L5155" s="5">
        <v>13</v>
      </c>
      <c r="M5155" s="5" t="s">
        <v>39</v>
      </c>
      <c r="N5155" s="5">
        <f>VLOOKUP(M5155,[1]ArchetypeScores!E:N,10,FALSE)</f>
        <v>0</v>
      </c>
      <c r="O5155" s="5">
        <f>VLOOKUP(M5155,[1]ArchetypeScores!E:O,11,FALSE)</f>
        <v>-2</v>
      </c>
      <c r="P5155" s="5">
        <f>VLOOKUP(M5155,[1]ArchetypeScores!E:P,12,FALSE)</f>
        <v>0</v>
      </c>
      <c r="Q5155" s="2" t="str">
        <f>VLOOKUP(M5155,[1]ArchetypeScores!E:W,19,FALSE)</f>
        <v>Industrials - transportation</v>
      </c>
      <c r="R5155" s="2">
        <f>VLOOKUP(M5155,[1]ArchetypeScores!E:I,5,FALSE)</f>
        <v>0</v>
      </c>
      <c r="S5155" s="2">
        <f>VLOOKUP(M5155,[1]ArchetypeScores!E:K,7,FALSE)</f>
        <v>0</v>
      </c>
      <c r="T5155" s="2" t="str">
        <f t="shared" si="82"/>
        <v>Not A&amp;R positive</v>
      </c>
    </row>
    <row r="5156" spans="1:20" x14ac:dyDescent="0.3">
      <c r="A5156" s="2" t="s">
        <v>13588</v>
      </c>
      <c r="B5156" s="3" t="s">
        <v>13735</v>
      </c>
      <c r="C5156" s="3" t="s">
        <v>13736</v>
      </c>
      <c r="D5156" s="4">
        <v>1.35</v>
      </c>
      <c r="E5156" s="5" t="s">
        <v>13591</v>
      </c>
      <c r="F5156" s="4">
        <v>0.35610000000000003</v>
      </c>
      <c r="G5156" s="6">
        <v>49480</v>
      </c>
      <c r="H5156" s="3" t="s">
        <v>13737</v>
      </c>
      <c r="I5156" s="3" t="s">
        <v>13738</v>
      </c>
      <c r="J5156" s="3" t="s">
        <v>13738</v>
      </c>
      <c r="K5156" s="5" t="s">
        <v>57</v>
      </c>
      <c r="L5156" s="5">
        <v>29</v>
      </c>
      <c r="M5156" s="5" t="s">
        <v>58</v>
      </c>
      <c r="N5156" s="5">
        <f>VLOOKUP(M5156,[1]ArchetypeScores!E:N,10,FALSE)</f>
        <v>0</v>
      </c>
      <c r="O5156" s="5">
        <f>VLOOKUP(M5156,[1]ArchetypeScores!E:O,11,FALSE)</f>
        <v>-1</v>
      </c>
      <c r="P5156" s="5">
        <f>VLOOKUP(M5156,[1]ArchetypeScores!E:P,12,FALSE)</f>
        <v>0</v>
      </c>
      <c r="Q5156" s="2" t="str">
        <f>VLOOKUP(M5156,[1]ArchetypeScores!E:W,19,FALSE)</f>
        <v>Untargeted</v>
      </c>
      <c r="R5156" s="2">
        <f>VLOOKUP(M5156,[1]ArchetypeScores!E:I,5,FALSE)</f>
        <v>0</v>
      </c>
      <c r="S5156" s="2">
        <f>VLOOKUP(M5156,[1]ArchetypeScores!E:K,7,FALSE)</f>
        <v>0</v>
      </c>
      <c r="T5156" s="2" t="str">
        <f t="shared" si="82"/>
        <v>Not A&amp;R positive</v>
      </c>
    </row>
    <row r="5157" spans="1:20" x14ac:dyDescent="0.3">
      <c r="A5157" s="2" t="s">
        <v>13588</v>
      </c>
      <c r="B5157" s="3" t="s">
        <v>11839</v>
      </c>
      <c r="C5157" s="3" t="s">
        <v>13739</v>
      </c>
      <c r="D5157" s="4">
        <v>11.5</v>
      </c>
      <c r="E5157" s="5" t="s">
        <v>13591</v>
      </c>
      <c r="F5157" s="4">
        <v>3.0211600000000001</v>
      </c>
      <c r="G5157" s="6">
        <v>49461</v>
      </c>
      <c r="H5157" s="3" t="s">
        <v>13740</v>
      </c>
      <c r="I5157" s="3"/>
      <c r="J5157" s="3"/>
      <c r="K5157" s="5" t="s">
        <v>38</v>
      </c>
      <c r="L5157" s="5">
        <v>13</v>
      </c>
      <c r="M5157" s="5" t="s">
        <v>39</v>
      </c>
      <c r="N5157" s="5">
        <f>VLOOKUP(M5157,[1]ArchetypeScores!E:N,10,FALSE)</f>
        <v>0</v>
      </c>
      <c r="O5157" s="5">
        <f>VLOOKUP(M5157,[1]ArchetypeScores!E:O,11,FALSE)</f>
        <v>-2</v>
      </c>
      <c r="P5157" s="5">
        <f>VLOOKUP(M5157,[1]ArchetypeScores!E:P,12,FALSE)</f>
        <v>0</v>
      </c>
      <c r="Q5157" s="2" t="str">
        <f>VLOOKUP(M5157,[1]ArchetypeScores!E:W,19,FALSE)</f>
        <v>Industrials - transportation</v>
      </c>
      <c r="R5157" s="2">
        <f>VLOOKUP(M5157,[1]ArchetypeScores!E:I,5,FALSE)</f>
        <v>0</v>
      </c>
      <c r="S5157" s="2">
        <f>VLOOKUP(M5157,[1]ArchetypeScores!E:K,7,FALSE)</f>
        <v>0</v>
      </c>
      <c r="T5157" s="2" t="str">
        <f t="shared" si="82"/>
        <v>Not A&amp;R positive</v>
      </c>
    </row>
    <row r="5158" spans="1:20" x14ac:dyDescent="0.3">
      <c r="A5158" s="2" t="s">
        <v>13588</v>
      </c>
      <c r="B5158" s="3" t="s">
        <v>13741</v>
      </c>
      <c r="C5158" s="3" t="s">
        <v>13742</v>
      </c>
      <c r="D5158" s="4">
        <v>22</v>
      </c>
      <c r="E5158" s="5" t="s">
        <v>13591</v>
      </c>
      <c r="F5158" s="4">
        <v>5.2394499999999997</v>
      </c>
      <c r="G5158" s="6">
        <v>49528</v>
      </c>
      <c r="H5158" s="3" t="s">
        <v>13743</v>
      </c>
      <c r="I5158" s="3" t="s">
        <v>13744</v>
      </c>
      <c r="J5158" s="3" t="s">
        <v>13745</v>
      </c>
      <c r="K5158" s="5" t="s">
        <v>57</v>
      </c>
      <c r="L5158" s="5">
        <v>29</v>
      </c>
      <c r="M5158" s="5" t="s">
        <v>58</v>
      </c>
      <c r="N5158" s="5">
        <f>VLOOKUP(M5158,[1]ArchetypeScores!E:N,10,FALSE)</f>
        <v>0</v>
      </c>
      <c r="O5158" s="5">
        <f>VLOOKUP(M5158,[1]ArchetypeScores!E:O,11,FALSE)</f>
        <v>-1</v>
      </c>
      <c r="P5158" s="5">
        <f>VLOOKUP(M5158,[1]ArchetypeScores!E:P,12,FALSE)</f>
        <v>0</v>
      </c>
      <c r="Q5158" s="2" t="str">
        <f>VLOOKUP(M5158,[1]ArchetypeScores!E:W,19,FALSE)</f>
        <v>Untargeted</v>
      </c>
      <c r="R5158" s="2">
        <f>VLOOKUP(M5158,[1]ArchetypeScores!E:I,5,FALSE)</f>
        <v>0</v>
      </c>
      <c r="S5158" s="2">
        <f>VLOOKUP(M5158,[1]ArchetypeScores!E:K,7,FALSE)</f>
        <v>0</v>
      </c>
      <c r="T5158" s="2" t="str">
        <f t="shared" si="82"/>
        <v>Not A&amp;R positive</v>
      </c>
    </row>
    <row r="5159" spans="1:20" x14ac:dyDescent="0.3">
      <c r="A5159" s="2" t="s">
        <v>13588</v>
      </c>
      <c r="B5159" s="3" t="s">
        <v>13746</v>
      </c>
      <c r="C5159" s="3" t="s">
        <v>13747</v>
      </c>
      <c r="D5159" s="4">
        <v>6.5</v>
      </c>
      <c r="E5159" s="5" t="s">
        <v>13591</v>
      </c>
      <c r="F5159" s="4">
        <v>1.7294400000000001</v>
      </c>
      <c r="G5159" s="6">
        <v>49495</v>
      </c>
      <c r="H5159" s="3" t="s">
        <v>13748</v>
      </c>
      <c r="I5159" s="3" t="s">
        <v>13749</v>
      </c>
      <c r="J5159" s="3" t="s">
        <v>13750</v>
      </c>
      <c r="K5159" s="5" t="s">
        <v>57</v>
      </c>
      <c r="L5159" s="5">
        <v>29</v>
      </c>
      <c r="M5159" s="5" t="s">
        <v>58</v>
      </c>
      <c r="N5159" s="5">
        <f>VLOOKUP(M5159,[1]ArchetypeScores!E:N,10,FALSE)</f>
        <v>0</v>
      </c>
      <c r="O5159" s="5">
        <f>VLOOKUP(M5159,[1]ArchetypeScores!E:O,11,FALSE)</f>
        <v>-1</v>
      </c>
      <c r="P5159" s="5">
        <f>VLOOKUP(M5159,[1]ArchetypeScores!E:P,12,FALSE)</f>
        <v>0</v>
      </c>
      <c r="Q5159" s="2" t="str">
        <f>VLOOKUP(M5159,[1]ArchetypeScores!E:W,19,FALSE)</f>
        <v>Untargeted</v>
      </c>
      <c r="R5159" s="2">
        <f>VLOOKUP(M5159,[1]ArchetypeScores!E:I,5,FALSE)</f>
        <v>0</v>
      </c>
      <c r="S5159" s="2">
        <f>VLOOKUP(M5159,[1]ArchetypeScores!E:K,7,FALSE)</f>
        <v>0</v>
      </c>
      <c r="T5159" s="2" t="str">
        <f t="shared" si="82"/>
        <v>Not A&amp;R positive</v>
      </c>
    </row>
    <row r="5160" spans="1:20" x14ac:dyDescent="0.3">
      <c r="A5160" s="2" t="s">
        <v>13588</v>
      </c>
      <c r="B5160" s="3" t="s">
        <v>13751</v>
      </c>
      <c r="C5160" s="3" t="s">
        <v>13752</v>
      </c>
      <c r="D5160" s="4">
        <v>1.2</v>
      </c>
      <c r="E5160" s="5" t="s">
        <v>13591</v>
      </c>
      <c r="F5160" s="4">
        <v>0.31683</v>
      </c>
      <c r="G5160" s="6">
        <v>49499</v>
      </c>
      <c r="H5160" s="3" t="s">
        <v>13753</v>
      </c>
      <c r="I5160" s="3" t="s">
        <v>13754</v>
      </c>
      <c r="J5160" s="3" t="s">
        <v>13755</v>
      </c>
      <c r="K5160" s="5" t="s">
        <v>53</v>
      </c>
      <c r="L5160" s="5">
        <v>2</v>
      </c>
      <c r="M5160" s="5" t="s">
        <v>330</v>
      </c>
      <c r="N5160" s="5">
        <f>VLOOKUP(M5160,[1]ArchetypeScores!E:N,10,FALSE)</f>
        <v>0</v>
      </c>
      <c r="O5160" s="5">
        <f>VLOOKUP(M5160,[1]ArchetypeScores!E:O,11,FALSE)</f>
        <v>-1</v>
      </c>
      <c r="P5160" s="5">
        <f>VLOOKUP(M5160,[1]ArchetypeScores!E:P,12,FALSE)</f>
        <v>0</v>
      </c>
      <c r="Q5160" s="2" t="str">
        <f>VLOOKUP(M5160,[1]ArchetypeScores!E:W,19,FALSE)</f>
        <v>Untargeted</v>
      </c>
      <c r="R5160" s="2">
        <f>VLOOKUP(M5160,[1]ArchetypeScores!E:I,5,FALSE)</f>
        <v>0</v>
      </c>
      <c r="S5160" s="2">
        <f>VLOOKUP(M5160,[1]ArchetypeScores!E:K,7,FALSE)</f>
        <v>0</v>
      </c>
      <c r="T5160" s="2" t="str">
        <f t="shared" si="82"/>
        <v>Not A&amp;R positive</v>
      </c>
    </row>
    <row r="5161" spans="1:20" x14ac:dyDescent="0.3">
      <c r="A5161" s="2" t="s">
        <v>13588</v>
      </c>
      <c r="B5161" s="3" t="s">
        <v>13756</v>
      </c>
      <c r="C5161" s="3" t="s">
        <v>13757</v>
      </c>
      <c r="D5161" s="4">
        <v>7.8E-2</v>
      </c>
      <c r="E5161" s="5" t="s">
        <v>13591</v>
      </c>
      <c r="F5161" s="4">
        <v>1.8489999999999999E-2</v>
      </c>
      <c r="G5161" s="6">
        <v>49540</v>
      </c>
      <c r="H5161" s="3" t="s">
        <v>13660</v>
      </c>
      <c r="I5161" s="3" t="s">
        <v>13593</v>
      </c>
      <c r="J5161" s="3" t="s">
        <v>13685</v>
      </c>
      <c r="K5161" s="5" t="s">
        <v>163</v>
      </c>
      <c r="L5161" s="5">
        <v>4</v>
      </c>
      <c r="M5161" s="5" t="s">
        <v>1448</v>
      </c>
      <c r="N5161" s="5">
        <f>VLOOKUP(M5161,[1]ArchetypeScores!E:N,10,FALSE)</f>
        <v>0</v>
      </c>
      <c r="O5161" s="5">
        <f>VLOOKUP(M5161,[1]ArchetypeScores!E:O,11,FALSE)</f>
        <v>0</v>
      </c>
      <c r="P5161" s="5">
        <f>VLOOKUP(M5161,[1]ArchetypeScores!E:P,12,FALSE)</f>
        <v>0</v>
      </c>
      <c r="Q5161" s="2" t="str">
        <f>VLOOKUP(M5161,[1]ArchetypeScores!E:W,19,FALSE)</f>
        <v>Other sector</v>
      </c>
      <c r="R5161" s="2">
        <f>VLOOKUP(M5161,[1]ArchetypeScores!E:I,5,FALSE)</f>
        <v>0</v>
      </c>
      <c r="S5161" s="2">
        <f>VLOOKUP(M5161,[1]ArchetypeScores!E:K,7,FALSE)</f>
        <v>0</v>
      </c>
      <c r="T5161" s="2" t="str">
        <f t="shared" si="82"/>
        <v>Not A&amp;R positive</v>
      </c>
    </row>
    <row r="5162" spans="1:20" x14ac:dyDescent="0.3">
      <c r="A5162" s="2" t="s">
        <v>13588</v>
      </c>
      <c r="B5162" s="3" t="s">
        <v>13758</v>
      </c>
      <c r="C5162" s="3" t="s">
        <v>13759</v>
      </c>
      <c r="D5162" s="4">
        <v>10</v>
      </c>
      <c r="E5162" s="5" t="s">
        <v>13591</v>
      </c>
      <c r="F5162" s="4">
        <v>2.371</v>
      </c>
      <c r="G5162" s="6">
        <v>49538</v>
      </c>
      <c r="H5162" s="3" t="s">
        <v>13660</v>
      </c>
      <c r="I5162" s="3" t="s">
        <v>13593</v>
      </c>
      <c r="J5162" s="3" t="s">
        <v>13594</v>
      </c>
      <c r="K5162" s="5" t="s">
        <v>112</v>
      </c>
      <c r="L5162" s="5" t="s">
        <v>112</v>
      </c>
      <c r="M5162" s="5" t="s">
        <v>961</v>
      </c>
      <c r="N5162" s="5">
        <f>VLOOKUP(M5162,[1]ArchetypeScores!E:N,10,FALSE)</f>
        <v>0</v>
      </c>
      <c r="O5162" s="5">
        <f>VLOOKUP(M5162,[1]ArchetypeScores!E:O,11,FALSE)</f>
        <v>0</v>
      </c>
      <c r="P5162" s="5">
        <f>VLOOKUP(M5162,[1]ArchetypeScores!E:P,12,FALSE)</f>
        <v>0</v>
      </c>
      <c r="Q5162" s="2" t="str">
        <f>VLOOKUP(M5162,[1]ArchetypeScores!E:W,19,FALSE)</f>
        <v>Untargeted</v>
      </c>
      <c r="R5162" s="2">
        <f>VLOOKUP(M5162,[1]ArchetypeScores!E:I,5,FALSE)</f>
        <v>0</v>
      </c>
      <c r="S5162" s="2">
        <f>VLOOKUP(M5162,[1]ArchetypeScores!E:K,7,FALSE)</f>
        <v>0</v>
      </c>
      <c r="T5162" s="2" t="str">
        <f t="shared" si="82"/>
        <v>Not A&amp;R positive</v>
      </c>
    </row>
    <row r="5163" spans="1:20" x14ac:dyDescent="0.3">
      <c r="A5163" s="2" t="s">
        <v>13588</v>
      </c>
      <c r="B5163" s="3" t="s">
        <v>13760</v>
      </c>
      <c r="C5163" s="3" t="s">
        <v>11820</v>
      </c>
      <c r="D5163" s="4"/>
      <c r="E5163" s="5" t="s">
        <v>13591</v>
      </c>
      <c r="F5163" s="4">
        <v>0</v>
      </c>
      <c r="G5163" s="6">
        <v>49459</v>
      </c>
      <c r="H5163" s="3" t="s">
        <v>13761</v>
      </c>
      <c r="I5163" s="3" t="s">
        <v>13762</v>
      </c>
      <c r="J5163" s="3"/>
      <c r="K5163" s="5" t="s">
        <v>112</v>
      </c>
      <c r="L5163" s="5" t="s">
        <v>112</v>
      </c>
      <c r="M5163" s="5" t="s">
        <v>961</v>
      </c>
      <c r="N5163" s="5">
        <f>VLOOKUP(M5163,[1]ArchetypeScores!E:N,10,FALSE)</f>
        <v>0</v>
      </c>
      <c r="O5163" s="5">
        <f>VLOOKUP(M5163,[1]ArchetypeScores!E:O,11,FALSE)</f>
        <v>0</v>
      </c>
      <c r="P5163" s="5">
        <f>VLOOKUP(M5163,[1]ArchetypeScores!E:P,12,FALSE)</f>
        <v>0</v>
      </c>
      <c r="Q5163" s="2" t="str">
        <f>VLOOKUP(M5163,[1]ArchetypeScores!E:W,19,FALSE)</f>
        <v>Untargeted</v>
      </c>
      <c r="R5163" s="2">
        <f>VLOOKUP(M5163,[1]ArchetypeScores!E:I,5,FALSE)</f>
        <v>0</v>
      </c>
      <c r="S5163" s="2">
        <f>VLOOKUP(M5163,[1]ArchetypeScores!E:K,7,FALSE)</f>
        <v>0</v>
      </c>
      <c r="T5163" s="2" t="str">
        <f t="shared" si="82"/>
        <v>Not A&amp;R positive</v>
      </c>
    </row>
    <row r="5164" spans="1:20" x14ac:dyDescent="0.3">
      <c r="A5164" s="2" t="s">
        <v>13588</v>
      </c>
      <c r="B5164" s="3" t="s">
        <v>13763</v>
      </c>
      <c r="C5164" s="3" t="s">
        <v>13764</v>
      </c>
      <c r="D5164" s="4"/>
      <c r="E5164" s="5" t="s">
        <v>13591</v>
      </c>
      <c r="F5164" s="4">
        <v>0</v>
      </c>
      <c r="G5164" s="6">
        <v>49455</v>
      </c>
      <c r="H5164" s="3" t="s">
        <v>13765</v>
      </c>
      <c r="I5164" s="3" t="s">
        <v>13766</v>
      </c>
      <c r="J5164" s="3"/>
      <c r="K5164" s="5" t="s">
        <v>112</v>
      </c>
      <c r="L5164" s="5" t="s">
        <v>112</v>
      </c>
      <c r="M5164" s="5" t="s">
        <v>961</v>
      </c>
      <c r="N5164" s="5">
        <f>VLOOKUP(M5164,[1]ArchetypeScores!E:N,10,FALSE)</f>
        <v>0</v>
      </c>
      <c r="O5164" s="5">
        <f>VLOOKUP(M5164,[1]ArchetypeScores!E:O,11,FALSE)</f>
        <v>0</v>
      </c>
      <c r="P5164" s="5">
        <f>VLOOKUP(M5164,[1]ArchetypeScores!E:P,12,FALSE)</f>
        <v>0</v>
      </c>
      <c r="Q5164" s="2" t="str">
        <f>VLOOKUP(M5164,[1]ArchetypeScores!E:W,19,FALSE)</f>
        <v>Untargeted</v>
      </c>
      <c r="R5164" s="2">
        <f>VLOOKUP(M5164,[1]ArchetypeScores!E:I,5,FALSE)</f>
        <v>0</v>
      </c>
      <c r="S5164" s="2">
        <f>VLOOKUP(M5164,[1]ArchetypeScores!E:K,7,FALSE)</f>
        <v>0</v>
      </c>
      <c r="T5164" s="2" t="str">
        <f t="shared" si="82"/>
        <v>Not A&amp;R positive</v>
      </c>
    </row>
    <row r="5165" spans="1:20" x14ac:dyDescent="0.3">
      <c r="A5165" s="2" t="s">
        <v>13588</v>
      </c>
      <c r="B5165" s="3" t="s">
        <v>13767</v>
      </c>
      <c r="C5165" s="3" t="s">
        <v>13767</v>
      </c>
      <c r="D5165" s="4">
        <v>0.38800000000000001</v>
      </c>
      <c r="E5165" s="5" t="s">
        <v>13591</v>
      </c>
      <c r="F5165" s="4">
        <v>9.2069999999999999E-2</v>
      </c>
      <c r="G5165" s="6">
        <v>49530</v>
      </c>
      <c r="H5165" s="3" t="s">
        <v>13660</v>
      </c>
      <c r="I5165" s="3" t="s">
        <v>13593</v>
      </c>
      <c r="J5165" s="3" t="s">
        <v>13685</v>
      </c>
      <c r="K5165" s="5" t="s">
        <v>392</v>
      </c>
      <c r="L5165" s="5">
        <v>1</v>
      </c>
      <c r="M5165" s="5" t="s">
        <v>393</v>
      </c>
      <c r="N5165" s="5">
        <f>VLOOKUP(M5165,[1]ArchetypeScores!E:N,10,FALSE)</f>
        <v>0</v>
      </c>
      <c r="O5165" s="5">
        <f>VLOOKUP(M5165,[1]ArchetypeScores!E:O,11,FALSE)</f>
        <v>-1</v>
      </c>
      <c r="P5165" s="5">
        <f>VLOOKUP(M5165,[1]ArchetypeScores!E:P,12,FALSE)</f>
        <v>0</v>
      </c>
      <c r="Q5165" s="2" t="str">
        <f>VLOOKUP(M5165,[1]ArchetypeScores!E:W,19,FALSE)</f>
        <v>Other sector</v>
      </c>
      <c r="R5165" s="2">
        <f>VLOOKUP(M5165,[1]ArchetypeScores!E:I,5,FALSE)</f>
        <v>0</v>
      </c>
      <c r="S5165" s="2">
        <f>VLOOKUP(M5165,[1]ArchetypeScores!E:K,7,FALSE)</f>
        <v>0</v>
      </c>
      <c r="T5165" s="2" t="str">
        <f t="shared" si="82"/>
        <v>Not A&amp;R positive</v>
      </c>
    </row>
    <row r="5166" spans="1:20" x14ac:dyDescent="0.3">
      <c r="A5166" s="2" t="s">
        <v>13588</v>
      </c>
      <c r="B5166" s="3" t="s">
        <v>13768</v>
      </c>
      <c r="C5166" s="3" t="s">
        <v>13769</v>
      </c>
      <c r="D5166" s="4">
        <v>7.5</v>
      </c>
      <c r="E5166" s="5" t="s">
        <v>13591</v>
      </c>
      <c r="F5166" s="4">
        <v>1.8108200000000001</v>
      </c>
      <c r="G5166" s="6">
        <v>49544</v>
      </c>
      <c r="H5166" s="3" t="s">
        <v>13770</v>
      </c>
      <c r="I5166" s="3" t="s">
        <v>13711</v>
      </c>
      <c r="J5166" s="3" t="s">
        <v>13712</v>
      </c>
      <c r="K5166" s="5" t="s">
        <v>71</v>
      </c>
      <c r="L5166" s="5">
        <v>1</v>
      </c>
      <c r="M5166" s="5" t="s">
        <v>72</v>
      </c>
      <c r="N5166" s="5">
        <f>VLOOKUP(M5166,[1]ArchetypeScores!E:N,10,FALSE)</f>
        <v>0</v>
      </c>
      <c r="O5166" s="5">
        <f>VLOOKUP(M5166,[1]ArchetypeScores!E:O,11,FALSE)</f>
        <v>0</v>
      </c>
      <c r="P5166" s="5">
        <f>VLOOKUP(M5166,[1]ArchetypeScores!E:P,12,FALSE)</f>
        <v>0</v>
      </c>
      <c r="Q5166" s="2" t="str">
        <f>VLOOKUP(M5166,[1]ArchetypeScores!E:W,19,FALSE)</f>
        <v>Other sector</v>
      </c>
      <c r="R5166" s="2">
        <f>VLOOKUP(M5166,[1]ArchetypeScores!E:I,5,FALSE)</f>
        <v>0</v>
      </c>
      <c r="S5166" s="2">
        <f>VLOOKUP(M5166,[1]ArchetypeScores!E:K,7,FALSE)</f>
        <v>0</v>
      </c>
      <c r="T5166" s="2" t="str">
        <f t="shared" si="82"/>
        <v>Not A&amp;R positive</v>
      </c>
    </row>
    <row r="5167" spans="1:20" x14ac:dyDescent="0.3">
      <c r="A5167" s="2" t="s">
        <v>13588</v>
      </c>
      <c r="B5167" s="3" t="s">
        <v>13771</v>
      </c>
      <c r="C5167" s="3" t="s">
        <v>13772</v>
      </c>
      <c r="D5167" s="4">
        <v>30</v>
      </c>
      <c r="E5167" s="5" t="s">
        <v>13591</v>
      </c>
      <c r="F5167" s="4">
        <v>7.24329</v>
      </c>
      <c r="G5167" s="6">
        <v>49546</v>
      </c>
      <c r="H5167" s="3" t="s">
        <v>13773</v>
      </c>
      <c r="I5167" s="3" t="s">
        <v>13711</v>
      </c>
      <c r="J5167" s="3" t="s">
        <v>13774</v>
      </c>
      <c r="K5167" s="5" t="s">
        <v>112</v>
      </c>
      <c r="L5167" s="5" t="s">
        <v>112</v>
      </c>
      <c r="M5167" s="5" t="s">
        <v>961</v>
      </c>
      <c r="N5167" s="5">
        <f>VLOOKUP(M5167,[1]ArchetypeScores!E:N,10,FALSE)</f>
        <v>0</v>
      </c>
      <c r="O5167" s="5">
        <f>VLOOKUP(M5167,[1]ArchetypeScores!E:O,11,FALSE)</f>
        <v>0</v>
      </c>
      <c r="P5167" s="5">
        <f>VLOOKUP(M5167,[1]ArchetypeScores!E:P,12,FALSE)</f>
        <v>0</v>
      </c>
      <c r="Q5167" s="2" t="str">
        <f>VLOOKUP(M5167,[1]ArchetypeScores!E:W,19,FALSE)</f>
        <v>Untargeted</v>
      </c>
      <c r="R5167" s="2">
        <f>VLOOKUP(M5167,[1]ArchetypeScores!E:I,5,FALSE)</f>
        <v>0</v>
      </c>
      <c r="S5167" s="2">
        <f>VLOOKUP(M5167,[1]ArchetypeScores!E:K,7,FALSE)</f>
        <v>0</v>
      </c>
      <c r="T5167" s="2" t="str">
        <f t="shared" si="82"/>
        <v>Not A&amp;R positive</v>
      </c>
    </row>
    <row r="5168" spans="1:20" x14ac:dyDescent="0.3">
      <c r="A5168" s="2" t="s">
        <v>13588</v>
      </c>
      <c r="B5168" s="3" t="s">
        <v>13775</v>
      </c>
      <c r="C5168" s="3" t="s">
        <v>13776</v>
      </c>
      <c r="D5168" s="4">
        <v>3.67</v>
      </c>
      <c r="E5168" s="5" t="s">
        <v>13591</v>
      </c>
      <c r="F5168" s="4">
        <v>1.00427</v>
      </c>
      <c r="G5168" s="6">
        <v>49479</v>
      </c>
      <c r="H5168" s="3" t="s">
        <v>13777</v>
      </c>
      <c r="I5168" s="3" t="s">
        <v>13778</v>
      </c>
      <c r="J5168" s="3" t="s">
        <v>13779</v>
      </c>
      <c r="K5168" s="5" t="s">
        <v>38</v>
      </c>
      <c r="L5168" s="5">
        <v>13</v>
      </c>
      <c r="M5168" s="5" t="s">
        <v>39</v>
      </c>
      <c r="N5168" s="5">
        <f>VLOOKUP(M5168,[1]ArchetypeScores!E:N,10,FALSE)</f>
        <v>0</v>
      </c>
      <c r="O5168" s="5">
        <f>VLOOKUP(M5168,[1]ArchetypeScores!E:O,11,FALSE)</f>
        <v>-2</v>
      </c>
      <c r="P5168" s="5">
        <f>VLOOKUP(M5168,[1]ArchetypeScores!E:P,12,FALSE)</f>
        <v>0</v>
      </c>
      <c r="Q5168" s="2" t="str">
        <f>VLOOKUP(M5168,[1]ArchetypeScores!E:W,19,FALSE)</f>
        <v>Industrials - transportation</v>
      </c>
      <c r="R5168" s="2">
        <f>VLOOKUP(M5168,[1]ArchetypeScores!E:I,5,FALSE)</f>
        <v>0</v>
      </c>
      <c r="S5168" s="2">
        <f>VLOOKUP(M5168,[1]ArchetypeScores!E:K,7,FALSE)</f>
        <v>0</v>
      </c>
      <c r="T5168" s="2" t="str">
        <f t="shared" si="82"/>
        <v>Not A&amp;R positive</v>
      </c>
    </row>
    <row r="5169" spans="1:20" x14ac:dyDescent="0.3">
      <c r="A5169" s="2" t="s">
        <v>13588</v>
      </c>
      <c r="B5169" s="3" t="s">
        <v>13780</v>
      </c>
      <c r="C5169" s="3" t="s">
        <v>13781</v>
      </c>
      <c r="D5169" s="4">
        <v>2</v>
      </c>
      <c r="E5169" s="5" t="s">
        <v>13591</v>
      </c>
      <c r="F5169" s="4">
        <v>0.50963999999999998</v>
      </c>
      <c r="G5169" s="6">
        <v>49512</v>
      </c>
      <c r="H5169" s="3" t="s">
        <v>13782</v>
      </c>
      <c r="I5169" s="3" t="s">
        <v>13783</v>
      </c>
      <c r="J5169" s="3" t="s">
        <v>13784</v>
      </c>
      <c r="K5169" s="5" t="s">
        <v>214</v>
      </c>
      <c r="L5169" s="5">
        <v>1</v>
      </c>
      <c r="M5169" s="5" t="s">
        <v>215</v>
      </c>
      <c r="N5169" s="5">
        <f>VLOOKUP(M5169,[1]ArchetypeScores!E:N,10,FALSE)</f>
        <v>1</v>
      </c>
      <c r="O5169" s="5">
        <f>VLOOKUP(M5169,[1]ArchetypeScores!E:O,11,FALSE)</f>
        <v>0</v>
      </c>
      <c r="P5169" s="5">
        <f>VLOOKUP(M5169,[1]ArchetypeScores!E:P,12,FALSE)</f>
        <v>1</v>
      </c>
      <c r="Q5169" s="2" t="str">
        <f>VLOOKUP(M5169,[1]ArchetypeScores!E:W,19,FALSE)</f>
        <v>Health care</v>
      </c>
      <c r="R5169" s="2">
        <f>VLOOKUP(M5169,[1]ArchetypeScores!E:I,5,FALSE)</f>
        <v>0</v>
      </c>
      <c r="S5169" s="2">
        <f>VLOOKUP(M5169,[1]ArchetypeScores!E:K,7,FALSE)</f>
        <v>1</v>
      </c>
      <c r="T5169" s="2" t="str">
        <f t="shared" si="82"/>
        <v>Indirect only</v>
      </c>
    </row>
    <row r="5170" spans="1:20" x14ac:dyDescent="0.3">
      <c r="A5170" s="2" t="s">
        <v>13588</v>
      </c>
      <c r="B5170" s="3" t="s">
        <v>13785</v>
      </c>
      <c r="C5170" s="3" t="s">
        <v>13786</v>
      </c>
      <c r="D5170" s="4">
        <v>1.85</v>
      </c>
      <c r="E5170" s="5" t="s">
        <v>13591</v>
      </c>
      <c r="F5170" s="4">
        <v>0.49585000000000001</v>
      </c>
      <c r="G5170" s="6">
        <v>49509</v>
      </c>
      <c r="H5170" s="3" t="s">
        <v>13787</v>
      </c>
      <c r="I5170" s="3"/>
      <c r="J5170" s="3"/>
      <c r="K5170" s="5" t="s">
        <v>229</v>
      </c>
      <c r="L5170" s="5">
        <v>5</v>
      </c>
      <c r="M5170" s="5" t="s">
        <v>2160</v>
      </c>
      <c r="N5170" s="5">
        <f>VLOOKUP(M5170,[1]ArchetypeScores!E:N,10,FALSE)</f>
        <v>1</v>
      </c>
      <c r="O5170" s="5">
        <f>VLOOKUP(M5170,[1]ArchetypeScores!E:O,11,FALSE)</f>
        <v>-2</v>
      </c>
      <c r="P5170" s="5">
        <f>VLOOKUP(M5170,[1]ArchetypeScores!E:P,12,FALSE)</f>
        <v>1</v>
      </c>
      <c r="Q5170" s="2" t="str">
        <f>VLOOKUP(M5170,[1]ArchetypeScores!E:W,19,FALSE)</f>
        <v>Industrials - transportation</v>
      </c>
      <c r="R5170" s="2">
        <f>VLOOKUP(M5170,[1]ArchetypeScores!E:I,5,FALSE)</f>
        <v>0</v>
      </c>
      <c r="S5170" s="2">
        <f>VLOOKUP(M5170,[1]ArchetypeScores!E:K,7,FALSE)</f>
        <v>-1</v>
      </c>
      <c r="T5170" s="2" t="str">
        <f t="shared" si="82"/>
        <v>Not A&amp;R positive</v>
      </c>
    </row>
    <row r="5171" spans="1:20" x14ac:dyDescent="0.3">
      <c r="A5171" s="2" t="s">
        <v>13588</v>
      </c>
      <c r="B5171" s="3" t="s">
        <v>13788</v>
      </c>
      <c r="C5171" s="3" t="s">
        <v>13789</v>
      </c>
      <c r="D5171" s="4">
        <v>7.5</v>
      </c>
      <c r="E5171" s="5" t="s">
        <v>13591</v>
      </c>
      <c r="F5171" s="4">
        <v>1.8908</v>
      </c>
      <c r="G5171" s="6">
        <v>49515</v>
      </c>
      <c r="H5171" s="3" t="s">
        <v>13790</v>
      </c>
      <c r="I5171" s="3" t="s">
        <v>13791</v>
      </c>
      <c r="J5171" s="3" t="s">
        <v>13792</v>
      </c>
      <c r="K5171" s="5" t="s">
        <v>38</v>
      </c>
      <c r="L5171" s="5">
        <v>29</v>
      </c>
      <c r="M5171" s="5" t="s">
        <v>316</v>
      </c>
      <c r="N5171" s="5">
        <f>VLOOKUP(M5171,[1]ArchetypeScores!E:N,10,FALSE)</f>
        <v>0</v>
      </c>
      <c r="O5171" s="5">
        <f>VLOOKUP(M5171,[1]ArchetypeScores!E:O,11,FALSE)</f>
        <v>-1</v>
      </c>
      <c r="P5171" s="5">
        <f>VLOOKUP(M5171,[1]ArchetypeScores!E:P,12,FALSE)</f>
        <v>0</v>
      </c>
      <c r="Q5171" s="2" t="str">
        <f>VLOOKUP(M5171,[1]ArchetypeScores!E:W,19,FALSE)</f>
        <v>Other sector</v>
      </c>
      <c r="R5171" s="2">
        <f>VLOOKUP(M5171,[1]ArchetypeScores!E:I,5,FALSE)</f>
        <v>0</v>
      </c>
      <c r="S5171" s="2">
        <f>VLOOKUP(M5171,[1]ArchetypeScores!E:K,7,FALSE)</f>
        <v>0</v>
      </c>
      <c r="T5171" s="2" t="str">
        <f t="shared" si="82"/>
        <v>Not A&amp;R positive</v>
      </c>
    </row>
    <row r="5172" spans="1:20" x14ac:dyDescent="0.3">
      <c r="A5172" s="2" t="s">
        <v>13588</v>
      </c>
      <c r="B5172" s="3" t="s">
        <v>13793</v>
      </c>
      <c r="C5172" s="3" t="s">
        <v>13794</v>
      </c>
      <c r="D5172" s="4">
        <v>7</v>
      </c>
      <c r="E5172" s="5" t="s">
        <v>13591</v>
      </c>
      <c r="F5172" s="4">
        <v>1.8624799999999999</v>
      </c>
      <c r="G5172" s="6">
        <v>49496</v>
      </c>
      <c r="H5172" s="3" t="s">
        <v>13748</v>
      </c>
      <c r="I5172" s="3" t="s">
        <v>13749</v>
      </c>
      <c r="J5172" s="3" t="s">
        <v>13750</v>
      </c>
      <c r="K5172" s="5" t="s">
        <v>38</v>
      </c>
      <c r="L5172" s="5">
        <v>29</v>
      </c>
      <c r="M5172" s="5" t="s">
        <v>316</v>
      </c>
      <c r="N5172" s="5">
        <f>VLOOKUP(M5172,[1]ArchetypeScores!E:N,10,FALSE)</f>
        <v>0</v>
      </c>
      <c r="O5172" s="5">
        <f>VLOOKUP(M5172,[1]ArchetypeScores!E:O,11,FALSE)</f>
        <v>-1</v>
      </c>
      <c r="P5172" s="5">
        <f>VLOOKUP(M5172,[1]ArchetypeScores!E:P,12,FALSE)</f>
        <v>0</v>
      </c>
      <c r="Q5172" s="2" t="str">
        <f>VLOOKUP(M5172,[1]ArchetypeScores!E:W,19,FALSE)</f>
        <v>Other sector</v>
      </c>
      <c r="R5172" s="2">
        <f>VLOOKUP(M5172,[1]ArchetypeScores!E:I,5,FALSE)</f>
        <v>0</v>
      </c>
      <c r="S5172" s="2">
        <f>VLOOKUP(M5172,[1]ArchetypeScores!E:K,7,FALSE)</f>
        <v>0</v>
      </c>
      <c r="T5172" s="2" t="str">
        <f t="shared" si="82"/>
        <v>Not A&amp;R positive</v>
      </c>
    </row>
    <row r="5173" spans="1:20" x14ac:dyDescent="0.3">
      <c r="A5173" s="2" t="s">
        <v>13588</v>
      </c>
      <c r="B5173" s="3" t="s">
        <v>13795</v>
      </c>
      <c r="C5173" s="3" t="s">
        <v>13796</v>
      </c>
      <c r="D5173" s="4">
        <v>1.1000000000000001</v>
      </c>
      <c r="E5173" s="5" t="s">
        <v>13591</v>
      </c>
      <c r="F5173" s="4">
        <v>0.28039999999999998</v>
      </c>
      <c r="G5173" s="6">
        <v>49517</v>
      </c>
      <c r="H5173" s="3" t="s">
        <v>13797</v>
      </c>
      <c r="I5173" s="3" t="s">
        <v>13664</v>
      </c>
      <c r="J5173" s="3"/>
      <c r="K5173" s="5" t="s">
        <v>25</v>
      </c>
      <c r="L5173" s="5">
        <v>16</v>
      </c>
      <c r="M5173" s="5" t="s">
        <v>1218</v>
      </c>
      <c r="N5173" s="5">
        <f>VLOOKUP(M5173,[1]ArchetypeScores!E:N,10,FALSE)</f>
        <v>1</v>
      </c>
      <c r="O5173" s="5">
        <f>VLOOKUP(M5173,[1]ArchetypeScores!E:O,11,FALSE)</f>
        <v>-2</v>
      </c>
      <c r="P5173" s="5">
        <f>VLOOKUP(M5173,[1]ArchetypeScores!E:P,12,FALSE)</f>
        <v>1</v>
      </c>
      <c r="Q5173" s="2" t="str">
        <f>VLOOKUP(M5173,[1]ArchetypeScores!E:W,19,FALSE)</f>
        <v>Energy and water</v>
      </c>
      <c r="R5173" s="2">
        <f>VLOOKUP(M5173,[1]ArchetypeScores!E:I,5,FALSE)</f>
        <v>0</v>
      </c>
      <c r="S5173" s="2">
        <f>VLOOKUP(M5173,[1]ArchetypeScores!E:K,7,FALSE)</f>
        <v>-1</v>
      </c>
      <c r="T5173" s="2" t="str">
        <f t="shared" si="82"/>
        <v>Not A&amp;R positive</v>
      </c>
    </row>
    <row r="5174" spans="1:20" x14ac:dyDescent="0.3">
      <c r="A5174" s="2" t="s">
        <v>13588</v>
      </c>
      <c r="B5174" s="3" t="s">
        <v>13798</v>
      </c>
      <c r="C5174" s="3" t="s">
        <v>13799</v>
      </c>
      <c r="D5174" s="4">
        <v>0.54500000000000004</v>
      </c>
      <c r="E5174" s="5" t="s">
        <v>13591</v>
      </c>
      <c r="F5174" s="4">
        <v>0.14463999999999999</v>
      </c>
      <c r="G5174" s="6">
        <v>49460</v>
      </c>
      <c r="H5174" s="3" t="s">
        <v>13800</v>
      </c>
      <c r="I5174" s="3" t="s">
        <v>13801</v>
      </c>
      <c r="J5174" s="3" t="s">
        <v>13802</v>
      </c>
      <c r="K5174" s="5" t="s">
        <v>392</v>
      </c>
      <c r="L5174" s="5">
        <v>1</v>
      </c>
      <c r="M5174" s="5" t="s">
        <v>393</v>
      </c>
      <c r="N5174" s="5">
        <f>VLOOKUP(M5174,[1]ArchetypeScores!E:N,10,FALSE)</f>
        <v>0</v>
      </c>
      <c r="O5174" s="5">
        <f>VLOOKUP(M5174,[1]ArchetypeScores!E:O,11,FALSE)</f>
        <v>-1</v>
      </c>
      <c r="P5174" s="5">
        <f>VLOOKUP(M5174,[1]ArchetypeScores!E:P,12,FALSE)</f>
        <v>0</v>
      </c>
      <c r="Q5174" s="2" t="str">
        <f>VLOOKUP(M5174,[1]ArchetypeScores!E:W,19,FALSE)</f>
        <v>Other sector</v>
      </c>
      <c r="R5174" s="2">
        <f>VLOOKUP(M5174,[1]ArchetypeScores!E:I,5,FALSE)</f>
        <v>0</v>
      </c>
      <c r="S5174" s="2">
        <f>VLOOKUP(M5174,[1]ArchetypeScores!E:K,7,FALSE)</f>
        <v>0</v>
      </c>
      <c r="T5174" s="2" t="str">
        <f t="shared" si="82"/>
        <v>Not A&amp;R positive</v>
      </c>
    </row>
    <row r="5175" spans="1:20" x14ac:dyDescent="0.3">
      <c r="A5175" s="2" t="s">
        <v>13588</v>
      </c>
      <c r="B5175" s="3" t="s">
        <v>13803</v>
      </c>
      <c r="C5175" s="3" t="s">
        <v>13804</v>
      </c>
      <c r="D5175" s="4"/>
      <c r="E5175" s="5" t="s">
        <v>13591</v>
      </c>
      <c r="F5175" s="4">
        <v>0</v>
      </c>
      <c r="G5175" s="6">
        <v>49457</v>
      </c>
      <c r="H5175" s="3" t="s">
        <v>13805</v>
      </c>
      <c r="I5175" s="3" t="s">
        <v>13806</v>
      </c>
      <c r="J5175" s="3"/>
      <c r="K5175" s="5" t="s">
        <v>38</v>
      </c>
      <c r="L5175" s="5">
        <v>29</v>
      </c>
      <c r="M5175" s="5" t="s">
        <v>316</v>
      </c>
      <c r="N5175" s="5">
        <f>VLOOKUP(M5175,[1]ArchetypeScores!E:N,10,FALSE)</f>
        <v>0</v>
      </c>
      <c r="O5175" s="5">
        <f>VLOOKUP(M5175,[1]ArchetypeScores!E:O,11,FALSE)</f>
        <v>-1</v>
      </c>
      <c r="P5175" s="5">
        <f>VLOOKUP(M5175,[1]ArchetypeScores!E:P,12,FALSE)</f>
        <v>0</v>
      </c>
      <c r="Q5175" s="2" t="str">
        <f>VLOOKUP(M5175,[1]ArchetypeScores!E:W,19,FALSE)</f>
        <v>Other sector</v>
      </c>
      <c r="R5175" s="2">
        <f>VLOOKUP(M5175,[1]ArchetypeScores!E:I,5,FALSE)</f>
        <v>0</v>
      </c>
      <c r="S5175" s="2">
        <f>VLOOKUP(M5175,[1]ArchetypeScores!E:K,7,FALSE)</f>
        <v>0</v>
      </c>
      <c r="T5175" s="2" t="str">
        <f t="shared" si="82"/>
        <v>Not A&amp;R positive</v>
      </c>
    </row>
    <row r="5176" spans="1:20" x14ac:dyDescent="0.3">
      <c r="A5176" s="2" t="s">
        <v>13588</v>
      </c>
      <c r="B5176" s="3" t="s">
        <v>13807</v>
      </c>
      <c r="C5176" s="3" t="s">
        <v>11913</v>
      </c>
      <c r="D5176" s="4"/>
      <c r="E5176" s="5" t="s">
        <v>13591</v>
      </c>
      <c r="F5176" s="4">
        <v>0</v>
      </c>
      <c r="G5176" s="6">
        <v>49458</v>
      </c>
      <c r="H5176" s="3" t="s">
        <v>13808</v>
      </c>
      <c r="I5176" s="3" t="s">
        <v>13809</v>
      </c>
      <c r="J5176" s="3"/>
      <c r="K5176" s="5" t="s">
        <v>57</v>
      </c>
      <c r="L5176" s="5">
        <v>29</v>
      </c>
      <c r="M5176" s="5" t="s">
        <v>58</v>
      </c>
      <c r="N5176" s="5">
        <f>VLOOKUP(M5176,[1]ArchetypeScores!E:N,10,FALSE)</f>
        <v>0</v>
      </c>
      <c r="O5176" s="5">
        <f>VLOOKUP(M5176,[1]ArchetypeScores!E:O,11,FALSE)</f>
        <v>-1</v>
      </c>
      <c r="P5176" s="5">
        <f>VLOOKUP(M5176,[1]ArchetypeScores!E:P,12,FALSE)</f>
        <v>0</v>
      </c>
      <c r="Q5176" s="2" t="str">
        <f>VLOOKUP(M5176,[1]ArchetypeScores!E:W,19,FALSE)</f>
        <v>Untargeted</v>
      </c>
      <c r="R5176" s="2">
        <f>VLOOKUP(M5176,[1]ArchetypeScores!E:I,5,FALSE)</f>
        <v>0</v>
      </c>
      <c r="S5176" s="2">
        <f>VLOOKUP(M5176,[1]ArchetypeScores!E:K,7,FALSE)</f>
        <v>0</v>
      </c>
      <c r="T5176" s="2" t="str">
        <f t="shared" si="82"/>
        <v>Not A&amp;R positive</v>
      </c>
    </row>
    <row r="5177" spans="1:20" x14ac:dyDescent="0.3">
      <c r="A5177" s="2" t="s">
        <v>13588</v>
      </c>
      <c r="B5177" s="3" t="s">
        <v>13810</v>
      </c>
      <c r="C5177" s="3" t="s">
        <v>13811</v>
      </c>
      <c r="D5177" s="4">
        <v>3.8</v>
      </c>
      <c r="E5177" s="5" t="s">
        <v>13591</v>
      </c>
      <c r="F5177" s="4">
        <v>1.01705</v>
      </c>
      <c r="G5177" s="6">
        <v>49508</v>
      </c>
      <c r="H5177" s="3" t="s">
        <v>13812</v>
      </c>
      <c r="I5177" s="3"/>
      <c r="J5177" s="3"/>
      <c r="K5177" s="5" t="s">
        <v>229</v>
      </c>
      <c r="L5177" s="5">
        <v>1</v>
      </c>
      <c r="M5177" s="5" t="s">
        <v>528</v>
      </c>
      <c r="N5177" s="5">
        <f>VLOOKUP(M5177,[1]ArchetypeScores!E:N,10,FALSE)</f>
        <v>1</v>
      </c>
      <c r="O5177" s="5">
        <f>VLOOKUP(M5177,[1]ArchetypeScores!E:O,11,FALSE)</f>
        <v>-2</v>
      </c>
      <c r="P5177" s="5">
        <f>VLOOKUP(M5177,[1]ArchetypeScores!E:P,12,FALSE)</f>
        <v>0</v>
      </c>
      <c r="Q5177" s="2" t="str">
        <f>VLOOKUP(M5177,[1]ArchetypeScores!E:W,19,FALSE)</f>
        <v>Industrials - transportation</v>
      </c>
      <c r="R5177" s="2">
        <f>VLOOKUP(M5177,[1]ArchetypeScores!E:I,5,FALSE)</f>
        <v>0</v>
      </c>
      <c r="S5177" s="2">
        <f>VLOOKUP(M5177,[1]ArchetypeScores!E:K,7,FALSE)</f>
        <v>-1</v>
      </c>
      <c r="T5177" s="2" t="str">
        <f t="shared" si="82"/>
        <v>Not A&amp;R positive</v>
      </c>
    </row>
    <row r="5178" spans="1:20" x14ac:dyDescent="0.3">
      <c r="A5178" s="2" t="s">
        <v>13588</v>
      </c>
      <c r="B5178" s="3" t="s">
        <v>13813</v>
      </c>
      <c r="C5178" s="3" t="s">
        <v>13814</v>
      </c>
      <c r="D5178" s="4">
        <v>0.1</v>
      </c>
      <c r="E5178" s="5" t="s">
        <v>13591</v>
      </c>
      <c r="F5178" s="4">
        <v>2.623E-2</v>
      </c>
      <c r="G5178" s="6">
        <v>49500</v>
      </c>
      <c r="H5178" s="3" t="s">
        <v>13815</v>
      </c>
      <c r="I5178" s="3" t="s">
        <v>13816</v>
      </c>
      <c r="J5178" s="3"/>
      <c r="K5178" s="5" t="s">
        <v>1727</v>
      </c>
      <c r="L5178" s="5">
        <v>2</v>
      </c>
      <c r="M5178" s="5" t="s">
        <v>1746</v>
      </c>
      <c r="N5178" s="5">
        <f>VLOOKUP(M5178,[1]ArchetypeScores!E:N,10,FALSE)</f>
        <v>1</v>
      </c>
      <c r="O5178" s="5">
        <f>VLOOKUP(M5178,[1]ArchetypeScores!E:O,11,FALSE)</f>
        <v>-2</v>
      </c>
      <c r="P5178" s="5">
        <f>VLOOKUP(M5178,[1]ArchetypeScores!E:P,12,FALSE)</f>
        <v>2</v>
      </c>
      <c r="Q5178" s="2" t="str">
        <f>VLOOKUP(M5178,[1]ArchetypeScores!E:W,19,FALSE)</f>
        <v>Industrials - other</v>
      </c>
      <c r="R5178" s="2">
        <f>VLOOKUP(M5178,[1]ArchetypeScores!E:I,5,FALSE)</f>
        <v>0</v>
      </c>
      <c r="S5178" s="2">
        <f>VLOOKUP(M5178,[1]ArchetypeScores!E:K,7,FALSE)</f>
        <v>0</v>
      </c>
      <c r="T5178" s="2" t="str">
        <f t="shared" si="82"/>
        <v>Not A&amp;R positive</v>
      </c>
    </row>
    <row r="5179" spans="1:20" ht="20.399999999999999" x14ac:dyDescent="0.3">
      <c r="A5179" s="2" t="s">
        <v>13588</v>
      </c>
      <c r="B5179" s="7" t="s">
        <v>13817</v>
      </c>
      <c r="C5179" s="3" t="s">
        <v>13818</v>
      </c>
      <c r="D5179" s="4">
        <v>0.06</v>
      </c>
      <c r="E5179" s="5" t="s">
        <v>13591</v>
      </c>
      <c r="F5179" s="4">
        <v>1.5140000000000001E-2</v>
      </c>
      <c r="G5179" s="6">
        <v>49503</v>
      </c>
      <c r="H5179" s="3" t="s">
        <v>13819</v>
      </c>
      <c r="I5179" s="3" t="s">
        <v>13820</v>
      </c>
      <c r="J5179" s="3" t="s">
        <v>13821</v>
      </c>
      <c r="K5179" s="5" t="s">
        <v>38</v>
      </c>
      <c r="L5179" s="5">
        <v>9</v>
      </c>
      <c r="M5179" s="5" t="s">
        <v>415</v>
      </c>
      <c r="N5179" s="5">
        <f>VLOOKUP(M5179,[1]ArchetypeScores!E:N,10,FALSE)</f>
        <v>0</v>
      </c>
      <c r="O5179" s="5">
        <f>VLOOKUP(M5179,[1]ArchetypeScores!E:O,11,FALSE)</f>
        <v>-1</v>
      </c>
      <c r="P5179" s="5">
        <f>VLOOKUP(M5179,[1]ArchetypeScores!E:P,12,FALSE)</f>
        <v>0</v>
      </c>
      <c r="Q5179" s="2" t="e">
        <f>VLOOKUP(M5179,[1]ArchetypeScores!E:W,19,FALSE)</f>
        <v>#N/A</v>
      </c>
      <c r="R5179" s="2">
        <f>VLOOKUP(M5179,[1]ArchetypeScores!E:I,5,FALSE)</f>
        <v>0</v>
      </c>
      <c r="S5179" s="2">
        <f>VLOOKUP(M5179,[1]ArchetypeScores!E:K,7,FALSE)</f>
        <v>0</v>
      </c>
      <c r="T5179" s="2" t="str">
        <f t="shared" si="82"/>
        <v>Not A&amp;R positive</v>
      </c>
    </row>
    <row r="5180" spans="1:20" x14ac:dyDescent="0.3">
      <c r="A5180" s="2" t="s">
        <v>13588</v>
      </c>
      <c r="B5180" s="3" t="s">
        <v>13822</v>
      </c>
      <c r="C5180" s="3" t="s">
        <v>13823</v>
      </c>
      <c r="D5180" s="4">
        <v>10</v>
      </c>
      <c r="E5180" s="5" t="s">
        <v>13591</v>
      </c>
      <c r="F5180" s="4">
        <v>2.4708999999999999</v>
      </c>
      <c r="G5180" s="6">
        <v>49524</v>
      </c>
      <c r="H5180" s="3" t="s">
        <v>13824</v>
      </c>
      <c r="I5180" s="3" t="s">
        <v>13791</v>
      </c>
      <c r="J5180" s="3" t="s">
        <v>13825</v>
      </c>
      <c r="K5180" s="5" t="s">
        <v>38</v>
      </c>
      <c r="L5180" s="5">
        <v>13</v>
      </c>
      <c r="M5180" s="5" t="s">
        <v>39</v>
      </c>
      <c r="N5180" s="5">
        <f>VLOOKUP(M5180,[1]ArchetypeScores!E:N,10,FALSE)</f>
        <v>0</v>
      </c>
      <c r="O5180" s="5">
        <f>VLOOKUP(M5180,[1]ArchetypeScores!E:O,11,FALSE)</f>
        <v>-2</v>
      </c>
      <c r="P5180" s="5">
        <f>VLOOKUP(M5180,[1]ArchetypeScores!E:P,12,FALSE)</f>
        <v>0</v>
      </c>
      <c r="Q5180" s="2" t="str">
        <f>VLOOKUP(M5180,[1]ArchetypeScores!E:W,19,FALSE)</f>
        <v>Industrials - transportation</v>
      </c>
      <c r="R5180" s="2">
        <f>VLOOKUP(M5180,[1]ArchetypeScores!E:I,5,FALSE)</f>
        <v>0</v>
      </c>
      <c r="S5180" s="2">
        <f>VLOOKUP(M5180,[1]ArchetypeScores!E:K,7,FALSE)</f>
        <v>0</v>
      </c>
      <c r="T5180" s="2" t="str">
        <f t="shared" si="82"/>
        <v>Not A&amp;R positive</v>
      </c>
    </row>
    <row r="5181" spans="1:20" x14ac:dyDescent="0.3">
      <c r="A5181" s="2" t="s">
        <v>13588</v>
      </c>
      <c r="B5181" s="3" t="s">
        <v>13826</v>
      </c>
      <c r="C5181" s="3" t="s">
        <v>13827</v>
      </c>
      <c r="D5181" s="4">
        <v>8.5129999999999999</v>
      </c>
      <c r="E5181" s="5" t="s">
        <v>13591</v>
      </c>
      <c r="F5181" s="4">
        <v>2.2494700000000001</v>
      </c>
      <c r="G5181" s="6">
        <v>49471</v>
      </c>
      <c r="H5181" s="3" t="s">
        <v>13828</v>
      </c>
      <c r="I5181" s="3" t="s">
        <v>13829</v>
      </c>
      <c r="J5181" s="3" t="s">
        <v>13830</v>
      </c>
      <c r="K5181" s="5" t="s">
        <v>38</v>
      </c>
      <c r="L5181" s="5">
        <v>21</v>
      </c>
      <c r="M5181" s="5" t="s">
        <v>302</v>
      </c>
      <c r="N5181" s="5">
        <f>VLOOKUP(M5181,[1]ArchetypeScores!E:N,10,FALSE)</f>
        <v>0</v>
      </c>
      <c r="O5181" s="5">
        <f>VLOOKUP(M5181,[1]ArchetypeScores!E:O,11,FALSE)</f>
        <v>-1</v>
      </c>
      <c r="P5181" s="5">
        <f>VLOOKUP(M5181,[1]ArchetypeScores!E:P,12,FALSE)</f>
        <v>0</v>
      </c>
      <c r="Q5181" s="2" t="str">
        <f>VLOOKUP(M5181,[1]ArchetypeScores!E:W,19,FALSE)</f>
        <v>Consumer (including agriculture and tourism)</v>
      </c>
      <c r="R5181" s="2">
        <f>VLOOKUP(M5181,[1]ArchetypeScores!E:I,5,FALSE)</f>
        <v>0</v>
      </c>
      <c r="S5181" s="2">
        <f>VLOOKUP(M5181,[1]ArchetypeScores!E:K,7,FALSE)</f>
        <v>0</v>
      </c>
      <c r="T5181" s="2" t="str">
        <f t="shared" si="82"/>
        <v>Not A&amp;R positive</v>
      </c>
    </row>
    <row r="5182" spans="1:20" x14ac:dyDescent="0.3">
      <c r="A5182" s="2" t="s">
        <v>13588</v>
      </c>
      <c r="B5182" s="3" t="s">
        <v>13831</v>
      </c>
      <c r="C5182" s="3" t="s">
        <v>13832</v>
      </c>
      <c r="D5182" s="4">
        <v>6.9000000000000006E-2</v>
      </c>
      <c r="E5182" s="5" t="s">
        <v>13591</v>
      </c>
      <c r="F5182" s="4">
        <v>1.796E-2</v>
      </c>
      <c r="G5182" s="6">
        <v>49464</v>
      </c>
      <c r="H5182" s="3" t="s">
        <v>13833</v>
      </c>
      <c r="I5182" s="3" t="s">
        <v>13834</v>
      </c>
      <c r="J5182" s="3" t="s">
        <v>13835</v>
      </c>
      <c r="K5182" s="5" t="s">
        <v>38</v>
      </c>
      <c r="L5182" s="5">
        <v>13</v>
      </c>
      <c r="M5182" s="5" t="s">
        <v>39</v>
      </c>
      <c r="N5182" s="5">
        <f>VLOOKUP(M5182,[1]ArchetypeScores!E:N,10,FALSE)</f>
        <v>0</v>
      </c>
      <c r="O5182" s="5">
        <f>VLOOKUP(M5182,[1]ArchetypeScores!E:O,11,FALSE)</f>
        <v>-2</v>
      </c>
      <c r="P5182" s="5">
        <f>VLOOKUP(M5182,[1]ArchetypeScores!E:P,12,FALSE)</f>
        <v>0</v>
      </c>
      <c r="Q5182" s="2" t="str">
        <f>VLOOKUP(M5182,[1]ArchetypeScores!E:W,19,FALSE)</f>
        <v>Industrials - transportation</v>
      </c>
      <c r="R5182" s="2">
        <f>VLOOKUP(M5182,[1]ArchetypeScores!E:I,5,FALSE)</f>
        <v>0</v>
      </c>
      <c r="S5182" s="2">
        <f>VLOOKUP(M5182,[1]ArchetypeScores!E:K,7,FALSE)</f>
        <v>0</v>
      </c>
      <c r="T5182" s="2" t="str">
        <f t="shared" si="82"/>
        <v>Not A&amp;R positive</v>
      </c>
    </row>
    <row r="5183" spans="1:20" x14ac:dyDescent="0.3">
      <c r="A5183" s="2" t="s">
        <v>13588</v>
      </c>
      <c r="B5183" s="3" t="s">
        <v>13831</v>
      </c>
      <c r="C5183" s="3" t="s">
        <v>13836</v>
      </c>
      <c r="D5183" s="4">
        <v>2.722</v>
      </c>
      <c r="E5183" s="5" t="s">
        <v>13591</v>
      </c>
      <c r="F5183" s="4">
        <v>0.71931</v>
      </c>
      <c r="G5183" s="6">
        <v>49472</v>
      </c>
      <c r="H5183" s="3" t="s">
        <v>13828</v>
      </c>
      <c r="I5183" s="3" t="s">
        <v>13829</v>
      </c>
      <c r="J5183" s="3" t="s">
        <v>13830</v>
      </c>
      <c r="K5183" s="5" t="s">
        <v>38</v>
      </c>
      <c r="L5183" s="5">
        <v>29</v>
      </c>
      <c r="M5183" s="5" t="s">
        <v>316</v>
      </c>
      <c r="N5183" s="5">
        <f>VLOOKUP(M5183,[1]ArchetypeScores!E:N,10,FALSE)</f>
        <v>0</v>
      </c>
      <c r="O5183" s="5">
        <f>VLOOKUP(M5183,[1]ArchetypeScores!E:O,11,FALSE)</f>
        <v>-1</v>
      </c>
      <c r="P5183" s="5">
        <f>VLOOKUP(M5183,[1]ArchetypeScores!E:P,12,FALSE)</f>
        <v>0</v>
      </c>
      <c r="Q5183" s="2" t="str">
        <f>VLOOKUP(M5183,[1]ArchetypeScores!E:W,19,FALSE)</f>
        <v>Other sector</v>
      </c>
      <c r="R5183" s="2">
        <f>VLOOKUP(M5183,[1]ArchetypeScores!E:I,5,FALSE)</f>
        <v>0</v>
      </c>
      <c r="S5183" s="2">
        <f>VLOOKUP(M5183,[1]ArchetypeScores!E:K,7,FALSE)</f>
        <v>0</v>
      </c>
      <c r="T5183" s="2" t="str">
        <f t="shared" si="82"/>
        <v>Not A&amp;R positive</v>
      </c>
    </row>
    <row r="5184" spans="1:20" x14ac:dyDescent="0.3">
      <c r="A5184" s="2" t="s">
        <v>13588</v>
      </c>
      <c r="B5184" s="3" t="s">
        <v>13837</v>
      </c>
      <c r="C5184" s="3" t="s">
        <v>13838</v>
      </c>
      <c r="D5184" s="4">
        <v>4.0289999999999999</v>
      </c>
      <c r="E5184" s="5" t="s">
        <v>13591</v>
      </c>
      <c r="F5184" s="4">
        <v>1.0645800000000001</v>
      </c>
      <c r="G5184" s="6">
        <v>49473</v>
      </c>
      <c r="H5184" s="3" t="s">
        <v>13828</v>
      </c>
      <c r="I5184" s="3" t="s">
        <v>13829</v>
      </c>
      <c r="J5184" s="3" t="s">
        <v>13830</v>
      </c>
      <c r="K5184" s="5" t="s">
        <v>57</v>
      </c>
      <c r="L5184" s="5">
        <v>29</v>
      </c>
      <c r="M5184" s="5" t="s">
        <v>58</v>
      </c>
      <c r="N5184" s="5">
        <f>VLOOKUP(M5184,[1]ArchetypeScores!E:N,10,FALSE)</f>
        <v>0</v>
      </c>
      <c r="O5184" s="5">
        <f>VLOOKUP(M5184,[1]ArchetypeScores!E:O,11,FALSE)</f>
        <v>-1</v>
      </c>
      <c r="P5184" s="5">
        <f>VLOOKUP(M5184,[1]ArchetypeScores!E:P,12,FALSE)</f>
        <v>0</v>
      </c>
      <c r="Q5184" s="2" t="str">
        <f>VLOOKUP(M5184,[1]ArchetypeScores!E:W,19,FALSE)</f>
        <v>Untargeted</v>
      </c>
      <c r="R5184" s="2">
        <f>VLOOKUP(M5184,[1]ArchetypeScores!E:I,5,FALSE)</f>
        <v>0</v>
      </c>
      <c r="S5184" s="2">
        <f>VLOOKUP(M5184,[1]ArchetypeScores!E:K,7,FALSE)</f>
        <v>0</v>
      </c>
      <c r="T5184" s="2" t="str">
        <f t="shared" si="82"/>
        <v>Not A&amp;R positive</v>
      </c>
    </row>
    <row r="5185" spans="1:20" x14ac:dyDescent="0.3">
      <c r="A5185" s="2" t="s">
        <v>13588</v>
      </c>
      <c r="B5185" s="3" t="s">
        <v>13839</v>
      </c>
      <c r="C5185" s="3" t="s">
        <v>13840</v>
      </c>
      <c r="D5185" s="4">
        <v>0.17799999999999999</v>
      </c>
      <c r="E5185" s="5" t="s">
        <v>13591</v>
      </c>
      <c r="F5185" s="4">
        <v>4.6339999999999999E-2</v>
      </c>
      <c r="G5185" s="6">
        <v>49466</v>
      </c>
      <c r="H5185" s="3" t="s">
        <v>13833</v>
      </c>
      <c r="I5185" s="3" t="s">
        <v>13834</v>
      </c>
      <c r="J5185" s="3" t="s">
        <v>13835</v>
      </c>
      <c r="K5185" s="5" t="s">
        <v>38</v>
      </c>
      <c r="L5185" s="5">
        <v>13</v>
      </c>
      <c r="M5185" s="5" t="s">
        <v>39</v>
      </c>
      <c r="N5185" s="5">
        <f>VLOOKUP(M5185,[1]ArchetypeScores!E:N,10,FALSE)</f>
        <v>0</v>
      </c>
      <c r="O5185" s="5">
        <f>VLOOKUP(M5185,[1]ArchetypeScores!E:O,11,FALSE)</f>
        <v>-2</v>
      </c>
      <c r="P5185" s="5">
        <f>VLOOKUP(M5185,[1]ArchetypeScores!E:P,12,FALSE)</f>
        <v>0</v>
      </c>
      <c r="Q5185" s="2" t="str">
        <f>VLOOKUP(M5185,[1]ArchetypeScores!E:W,19,FALSE)</f>
        <v>Industrials - transportation</v>
      </c>
      <c r="R5185" s="2">
        <f>VLOOKUP(M5185,[1]ArchetypeScores!E:I,5,FALSE)</f>
        <v>0</v>
      </c>
      <c r="S5185" s="2">
        <f>VLOOKUP(M5185,[1]ArchetypeScores!E:K,7,FALSE)</f>
        <v>0</v>
      </c>
      <c r="T5185" s="2" t="str">
        <f t="shared" si="82"/>
        <v>Not A&amp;R positive</v>
      </c>
    </row>
    <row r="5186" spans="1:20" x14ac:dyDescent="0.3">
      <c r="A5186" s="2" t="s">
        <v>13588</v>
      </c>
      <c r="B5186" s="3" t="s">
        <v>13839</v>
      </c>
      <c r="C5186" s="3" t="s">
        <v>13840</v>
      </c>
      <c r="D5186" s="4">
        <v>2.9390000000000001</v>
      </c>
      <c r="E5186" s="5" t="s">
        <v>13591</v>
      </c>
      <c r="F5186" s="4">
        <v>0.77656999999999998</v>
      </c>
      <c r="G5186" s="6">
        <v>49474</v>
      </c>
      <c r="H5186" s="3" t="s">
        <v>13828</v>
      </c>
      <c r="I5186" s="3" t="s">
        <v>13829</v>
      </c>
      <c r="J5186" s="3" t="s">
        <v>13830</v>
      </c>
      <c r="K5186" s="5" t="s">
        <v>57</v>
      </c>
      <c r="L5186" s="5">
        <v>29</v>
      </c>
      <c r="M5186" s="5" t="s">
        <v>58</v>
      </c>
      <c r="N5186" s="5">
        <f>VLOOKUP(M5186,[1]ArchetypeScores!E:N,10,FALSE)</f>
        <v>0</v>
      </c>
      <c r="O5186" s="5">
        <f>VLOOKUP(M5186,[1]ArchetypeScores!E:O,11,FALSE)</f>
        <v>-1</v>
      </c>
      <c r="P5186" s="5">
        <f>VLOOKUP(M5186,[1]ArchetypeScores!E:P,12,FALSE)</f>
        <v>0</v>
      </c>
      <c r="Q5186" s="2" t="str">
        <f>VLOOKUP(M5186,[1]ArchetypeScores!E:W,19,FALSE)</f>
        <v>Untargeted</v>
      </c>
      <c r="R5186" s="2">
        <f>VLOOKUP(M5186,[1]ArchetypeScores!E:I,5,FALSE)</f>
        <v>0</v>
      </c>
      <c r="S5186" s="2">
        <f>VLOOKUP(M5186,[1]ArchetypeScores!E:K,7,FALSE)</f>
        <v>0</v>
      </c>
      <c r="T5186" s="2" t="str">
        <f t="shared" ref="T5186:T5249" si="83">IF(AND(R5186=1,S5186=1),"Both",IF(AND(R5186=1,S5186=0),"Direct only",IF(AND(R5186=0,S5186=1),"Indirect only","Not A&amp;R positive")))</f>
        <v>Not A&amp;R positive</v>
      </c>
    </row>
    <row r="5187" spans="1:20" x14ac:dyDescent="0.3">
      <c r="A5187" s="2" t="s">
        <v>13588</v>
      </c>
      <c r="B5187" s="3" t="s">
        <v>13841</v>
      </c>
      <c r="C5187" s="3" t="s">
        <v>13842</v>
      </c>
      <c r="D5187" s="4">
        <v>0.42799999999999999</v>
      </c>
      <c r="E5187" s="5" t="s">
        <v>13591</v>
      </c>
      <c r="F5187" s="4">
        <v>0.11575000000000001</v>
      </c>
      <c r="G5187" s="6">
        <v>49493</v>
      </c>
      <c r="H5187" s="3" t="s">
        <v>13843</v>
      </c>
      <c r="I5187" s="3" t="s">
        <v>13844</v>
      </c>
      <c r="J5187" s="3" t="s">
        <v>13845</v>
      </c>
      <c r="K5187" s="5" t="s">
        <v>163</v>
      </c>
      <c r="L5187" s="5">
        <v>4</v>
      </c>
      <c r="M5187" s="5" t="s">
        <v>1448</v>
      </c>
      <c r="N5187" s="5">
        <f>VLOOKUP(M5187,[1]ArchetypeScores!E:N,10,FALSE)</f>
        <v>0</v>
      </c>
      <c r="O5187" s="5">
        <f>VLOOKUP(M5187,[1]ArchetypeScores!E:O,11,FALSE)</f>
        <v>0</v>
      </c>
      <c r="P5187" s="5">
        <f>VLOOKUP(M5187,[1]ArchetypeScores!E:P,12,FALSE)</f>
        <v>0</v>
      </c>
      <c r="Q5187" s="2" t="str">
        <f>VLOOKUP(M5187,[1]ArchetypeScores!E:W,19,FALSE)</f>
        <v>Other sector</v>
      </c>
      <c r="R5187" s="2">
        <f>VLOOKUP(M5187,[1]ArchetypeScores!E:I,5,FALSE)</f>
        <v>0</v>
      </c>
      <c r="S5187" s="2">
        <f>VLOOKUP(M5187,[1]ArchetypeScores!E:K,7,FALSE)</f>
        <v>0</v>
      </c>
      <c r="T5187" s="2" t="str">
        <f t="shared" si="83"/>
        <v>Not A&amp;R positive</v>
      </c>
    </row>
    <row r="5188" spans="1:20" x14ac:dyDescent="0.3">
      <c r="A5188" s="2" t="s">
        <v>13588</v>
      </c>
      <c r="B5188" s="3" t="s">
        <v>13846</v>
      </c>
      <c r="C5188" s="3" t="s">
        <v>13847</v>
      </c>
      <c r="D5188" s="4">
        <v>0.02</v>
      </c>
      <c r="E5188" s="5" t="s">
        <v>13591</v>
      </c>
      <c r="F5188" s="4">
        <v>4.7400000000000003E-3</v>
      </c>
      <c r="G5188" s="6">
        <v>49531</v>
      </c>
      <c r="H5188" s="3" t="s">
        <v>13660</v>
      </c>
      <c r="I5188" s="3" t="s">
        <v>13593</v>
      </c>
      <c r="J5188" s="3" t="s">
        <v>13685</v>
      </c>
      <c r="K5188" s="5" t="s">
        <v>89</v>
      </c>
      <c r="L5188" s="5">
        <v>1</v>
      </c>
      <c r="M5188" s="5" t="s">
        <v>90</v>
      </c>
      <c r="N5188" s="5">
        <f>VLOOKUP(M5188,[1]ArchetypeScores!E:N,10,FALSE)</f>
        <v>1</v>
      </c>
      <c r="O5188" s="5">
        <f>VLOOKUP(M5188,[1]ArchetypeScores!E:O,11,FALSE)</f>
        <v>0</v>
      </c>
      <c r="P5188" s="5">
        <f>VLOOKUP(M5188,[1]ArchetypeScores!E:P,12,FALSE)</f>
        <v>0</v>
      </c>
      <c r="Q5188" s="2" t="str">
        <f>VLOOKUP(M5188,[1]ArchetypeScores!E:W,19,FALSE)</f>
        <v>Other sector</v>
      </c>
      <c r="R5188" s="2">
        <f>VLOOKUP(M5188,[1]ArchetypeScores!E:I,5,FALSE)</f>
        <v>0</v>
      </c>
      <c r="S5188" s="2">
        <f>VLOOKUP(M5188,[1]ArchetypeScores!E:K,7,FALSE)</f>
        <v>0</v>
      </c>
      <c r="T5188" s="2" t="str">
        <f t="shared" si="83"/>
        <v>Not A&amp;R positive</v>
      </c>
    </row>
    <row r="5189" spans="1:20" x14ac:dyDescent="0.3">
      <c r="A5189" s="2" t="s">
        <v>13588</v>
      </c>
      <c r="B5189" s="3" t="s">
        <v>13848</v>
      </c>
      <c r="C5189" s="3" t="s">
        <v>13849</v>
      </c>
      <c r="D5189" s="4">
        <v>2.0430000000000001</v>
      </c>
      <c r="E5189" s="5" t="s">
        <v>13591</v>
      </c>
      <c r="F5189" s="4">
        <v>0.48541000000000001</v>
      </c>
      <c r="G5189" s="6">
        <v>49527</v>
      </c>
      <c r="H5189" s="3" t="s">
        <v>13850</v>
      </c>
      <c r="I5189" s="3"/>
      <c r="J5189" s="3" t="s">
        <v>13851</v>
      </c>
      <c r="K5189" s="5" t="s">
        <v>38</v>
      </c>
      <c r="L5189" s="5">
        <v>13</v>
      </c>
      <c r="M5189" s="5" t="s">
        <v>39</v>
      </c>
      <c r="N5189" s="5">
        <f>VLOOKUP(M5189,[1]ArchetypeScores!E:N,10,FALSE)</f>
        <v>0</v>
      </c>
      <c r="O5189" s="5">
        <f>VLOOKUP(M5189,[1]ArchetypeScores!E:O,11,FALSE)</f>
        <v>-2</v>
      </c>
      <c r="P5189" s="5">
        <f>VLOOKUP(M5189,[1]ArchetypeScores!E:P,12,FALSE)</f>
        <v>0</v>
      </c>
      <c r="Q5189" s="2" t="str">
        <f>VLOOKUP(M5189,[1]ArchetypeScores!E:W,19,FALSE)</f>
        <v>Industrials - transportation</v>
      </c>
      <c r="R5189" s="2">
        <f>VLOOKUP(M5189,[1]ArchetypeScores!E:I,5,FALSE)</f>
        <v>0</v>
      </c>
      <c r="S5189" s="2">
        <f>VLOOKUP(M5189,[1]ArchetypeScores!E:K,7,FALSE)</f>
        <v>0</v>
      </c>
      <c r="T5189" s="2" t="str">
        <f t="shared" si="83"/>
        <v>Not A&amp;R positive</v>
      </c>
    </row>
    <row r="5190" spans="1:20" x14ac:dyDescent="0.3">
      <c r="A5190" s="2" t="s">
        <v>13588</v>
      </c>
      <c r="B5190" s="3" t="s">
        <v>13848</v>
      </c>
      <c r="C5190" s="3" t="s">
        <v>13852</v>
      </c>
      <c r="D5190" s="4">
        <v>0.52800000000000002</v>
      </c>
      <c r="E5190" s="5" t="s">
        <v>13591</v>
      </c>
      <c r="F5190" s="4">
        <v>0.12676999999999999</v>
      </c>
      <c r="G5190" s="6">
        <v>49542</v>
      </c>
      <c r="H5190" s="3" t="s">
        <v>13853</v>
      </c>
      <c r="I5190" s="3" t="s">
        <v>13854</v>
      </c>
      <c r="J5190" s="3" t="s">
        <v>13855</v>
      </c>
      <c r="K5190" s="5" t="s">
        <v>38</v>
      </c>
      <c r="L5190" s="5">
        <v>13</v>
      </c>
      <c r="M5190" s="5" t="s">
        <v>39</v>
      </c>
      <c r="N5190" s="5">
        <f>VLOOKUP(M5190,[1]ArchetypeScores!E:N,10,FALSE)</f>
        <v>0</v>
      </c>
      <c r="O5190" s="5">
        <f>VLOOKUP(M5190,[1]ArchetypeScores!E:O,11,FALSE)</f>
        <v>-2</v>
      </c>
      <c r="P5190" s="5">
        <f>VLOOKUP(M5190,[1]ArchetypeScores!E:P,12,FALSE)</f>
        <v>0</v>
      </c>
      <c r="Q5190" s="2" t="str">
        <f>VLOOKUP(M5190,[1]ArchetypeScores!E:W,19,FALSE)</f>
        <v>Industrials - transportation</v>
      </c>
      <c r="R5190" s="2">
        <f>VLOOKUP(M5190,[1]ArchetypeScores!E:I,5,FALSE)</f>
        <v>0</v>
      </c>
      <c r="S5190" s="2">
        <f>VLOOKUP(M5190,[1]ArchetypeScores!E:K,7,FALSE)</f>
        <v>0</v>
      </c>
      <c r="T5190" s="2" t="str">
        <f t="shared" si="83"/>
        <v>Not A&amp;R positive</v>
      </c>
    </row>
    <row r="5191" spans="1:20" x14ac:dyDescent="0.3">
      <c r="A5191" s="2" t="s">
        <v>13588</v>
      </c>
      <c r="B5191" s="3" t="s">
        <v>13856</v>
      </c>
      <c r="C5191" s="3" t="s">
        <v>13857</v>
      </c>
      <c r="D5191" s="4">
        <v>1.4</v>
      </c>
      <c r="E5191" s="5" t="s">
        <v>13591</v>
      </c>
      <c r="F5191" s="4">
        <v>0.36574000000000001</v>
      </c>
      <c r="G5191" s="6">
        <v>49491</v>
      </c>
      <c r="H5191" s="3" t="s">
        <v>13858</v>
      </c>
      <c r="I5191" s="3"/>
      <c r="J5191" s="3" t="s">
        <v>13859</v>
      </c>
      <c r="K5191" s="5" t="s">
        <v>57</v>
      </c>
      <c r="L5191" s="5">
        <v>29</v>
      </c>
      <c r="M5191" s="5" t="s">
        <v>58</v>
      </c>
      <c r="N5191" s="5">
        <f>VLOOKUP(M5191,[1]ArchetypeScores!E:N,10,FALSE)</f>
        <v>0</v>
      </c>
      <c r="O5191" s="5">
        <f>VLOOKUP(M5191,[1]ArchetypeScores!E:O,11,FALSE)</f>
        <v>-1</v>
      </c>
      <c r="P5191" s="5">
        <f>VLOOKUP(M5191,[1]ArchetypeScores!E:P,12,FALSE)</f>
        <v>0</v>
      </c>
      <c r="Q5191" s="2" t="str">
        <f>VLOOKUP(M5191,[1]ArchetypeScores!E:W,19,FALSE)</f>
        <v>Untargeted</v>
      </c>
      <c r="R5191" s="2">
        <f>VLOOKUP(M5191,[1]ArchetypeScores!E:I,5,FALSE)</f>
        <v>0</v>
      </c>
      <c r="S5191" s="2">
        <f>VLOOKUP(M5191,[1]ArchetypeScores!E:K,7,FALSE)</f>
        <v>0</v>
      </c>
      <c r="T5191" s="2" t="str">
        <f t="shared" si="83"/>
        <v>Not A&amp;R positive</v>
      </c>
    </row>
    <row r="5192" spans="1:20" x14ac:dyDescent="0.3">
      <c r="A5192" s="2" t="s">
        <v>13588</v>
      </c>
      <c r="B5192" s="3" t="s">
        <v>13860</v>
      </c>
      <c r="C5192" s="3" t="s">
        <v>13861</v>
      </c>
      <c r="D5192" s="4">
        <v>1</v>
      </c>
      <c r="E5192" s="5" t="s">
        <v>13591</v>
      </c>
      <c r="F5192" s="4">
        <v>0.26213999999999998</v>
      </c>
      <c r="G5192" s="6">
        <v>49482</v>
      </c>
      <c r="H5192" s="3" t="s">
        <v>13862</v>
      </c>
      <c r="I5192" s="3" t="s">
        <v>13863</v>
      </c>
      <c r="J5192" s="3"/>
      <c r="K5192" s="5" t="s">
        <v>38</v>
      </c>
      <c r="L5192" s="5">
        <v>29</v>
      </c>
      <c r="M5192" s="5" t="s">
        <v>316</v>
      </c>
      <c r="N5192" s="5">
        <f>VLOOKUP(M5192,[1]ArchetypeScores!E:N,10,FALSE)</f>
        <v>0</v>
      </c>
      <c r="O5192" s="5">
        <f>VLOOKUP(M5192,[1]ArchetypeScores!E:O,11,FALSE)</f>
        <v>-1</v>
      </c>
      <c r="P5192" s="5">
        <f>VLOOKUP(M5192,[1]ArchetypeScores!E:P,12,FALSE)</f>
        <v>0</v>
      </c>
      <c r="Q5192" s="2" t="str">
        <f>VLOOKUP(M5192,[1]ArchetypeScores!E:W,19,FALSE)</f>
        <v>Other sector</v>
      </c>
      <c r="R5192" s="2">
        <f>VLOOKUP(M5192,[1]ArchetypeScores!E:I,5,FALSE)</f>
        <v>0</v>
      </c>
      <c r="S5192" s="2">
        <f>VLOOKUP(M5192,[1]ArchetypeScores!E:K,7,FALSE)</f>
        <v>0</v>
      </c>
      <c r="T5192" s="2" t="str">
        <f t="shared" si="83"/>
        <v>Not A&amp;R positive</v>
      </c>
    </row>
    <row r="5193" spans="1:20" x14ac:dyDescent="0.3">
      <c r="A5193" s="2" t="s">
        <v>13588</v>
      </c>
      <c r="B5193" s="3" t="s">
        <v>13864</v>
      </c>
      <c r="C5193" s="3" t="s">
        <v>13865</v>
      </c>
      <c r="D5193" s="4">
        <v>0.96399999999999997</v>
      </c>
      <c r="E5193" s="5" t="s">
        <v>13591</v>
      </c>
      <c r="F5193" s="4">
        <v>0.25183</v>
      </c>
      <c r="G5193" s="6">
        <v>49490</v>
      </c>
      <c r="H5193" s="3" t="s">
        <v>13858</v>
      </c>
      <c r="I5193" s="3"/>
      <c r="J5193" s="3" t="s">
        <v>13859</v>
      </c>
      <c r="K5193" s="5" t="s">
        <v>38</v>
      </c>
      <c r="L5193" s="5">
        <v>21</v>
      </c>
      <c r="M5193" s="5" t="s">
        <v>302</v>
      </c>
      <c r="N5193" s="5">
        <f>VLOOKUP(M5193,[1]ArchetypeScores!E:N,10,FALSE)</f>
        <v>0</v>
      </c>
      <c r="O5193" s="5">
        <f>VLOOKUP(M5193,[1]ArchetypeScores!E:O,11,FALSE)</f>
        <v>-1</v>
      </c>
      <c r="P5193" s="5">
        <f>VLOOKUP(M5193,[1]ArchetypeScores!E:P,12,FALSE)</f>
        <v>0</v>
      </c>
      <c r="Q5193" s="2" t="str">
        <f>VLOOKUP(M5193,[1]ArchetypeScores!E:W,19,FALSE)</f>
        <v>Consumer (including agriculture and tourism)</v>
      </c>
      <c r="R5193" s="2">
        <f>VLOOKUP(M5193,[1]ArchetypeScores!E:I,5,FALSE)</f>
        <v>0</v>
      </c>
      <c r="S5193" s="2">
        <f>VLOOKUP(M5193,[1]ArchetypeScores!E:K,7,FALSE)</f>
        <v>0</v>
      </c>
      <c r="T5193" s="2" t="str">
        <f t="shared" si="83"/>
        <v>Not A&amp;R positive</v>
      </c>
    </row>
    <row r="5194" spans="1:20" x14ac:dyDescent="0.3">
      <c r="A5194" s="2" t="s">
        <v>13588</v>
      </c>
      <c r="B5194" s="3" t="s">
        <v>13866</v>
      </c>
      <c r="C5194" s="3" t="s">
        <v>13867</v>
      </c>
      <c r="D5194" s="4">
        <v>1.9</v>
      </c>
      <c r="E5194" s="5" t="s">
        <v>13591</v>
      </c>
      <c r="F5194" s="4">
        <v>0.49636000000000002</v>
      </c>
      <c r="G5194" s="6">
        <v>49492</v>
      </c>
      <c r="H5194" s="3" t="s">
        <v>13858</v>
      </c>
      <c r="I5194" s="3"/>
      <c r="J5194" s="3" t="s">
        <v>13859</v>
      </c>
      <c r="K5194" s="5" t="s">
        <v>57</v>
      </c>
      <c r="L5194" s="5">
        <v>29</v>
      </c>
      <c r="M5194" s="5" t="s">
        <v>58</v>
      </c>
      <c r="N5194" s="5">
        <f>VLOOKUP(M5194,[1]ArchetypeScores!E:N,10,FALSE)</f>
        <v>0</v>
      </c>
      <c r="O5194" s="5">
        <f>VLOOKUP(M5194,[1]ArchetypeScores!E:O,11,FALSE)</f>
        <v>-1</v>
      </c>
      <c r="P5194" s="5">
        <f>VLOOKUP(M5194,[1]ArchetypeScores!E:P,12,FALSE)</f>
        <v>0</v>
      </c>
      <c r="Q5194" s="2" t="str">
        <f>VLOOKUP(M5194,[1]ArchetypeScores!E:W,19,FALSE)</f>
        <v>Untargeted</v>
      </c>
      <c r="R5194" s="2">
        <f>VLOOKUP(M5194,[1]ArchetypeScores!E:I,5,FALSE)</f>
        <v>0</v>
      </c>
      <c r="S5194" s="2">
        <f>VLOOKUP(M5194,[1]ArchetypeScores!E:K,7,FALSE)</f>
        <v>0</v>
      </c>
      <c r="T5194" s="2" t="str">
        <f t="shared" si="83"/>
        <v>Not A&amp;R positive</v>
      </c>
    </row>
    <row r="5195" spans="1:20" x14ac:dyDescent="0.3">
      <c r="A5195" s="2" t="s">
        <v>13588</v>
      </c>
      <c r="B5195" s="3" t="s">
        <v>13868</v>
      </c>
      <c r="C5195" s="3" t="s">
        <v>13869</v>
      </c>
      <c r="D5195" s="4">
        <v>0.77700000000000002</v>
      </c>
      <c r="E5195" s="5" t="s">
        <v>13591</v>
      </c>
      <c r="F5195" s="4">
        <v>0.20297999999999999</v>
      </c>
      <c r="G5195" s="6">
        <v>49489</v>
      </c>
      <c r="H5195" s="3" t="s">
        <v>13858</v>
      </c>
      <c r="I5195" s="3"/>
      <c r="J5195" s="3" t="s">
        <v>13859</v>
      </c>
      <c r="K5195" s="5" t="s">
        <v>38</v>
      </c>
      <c r="L5195" s="5">
        <v>21</v>
      </c>
      <c r="M5195" s="5" t="s">
        <v>302</v>
      </c>
      <c r="N5195" s="5">
        <f>VLOOKUP(M5195,[1]ArchetypeScores!E:N,10,FALSE)</f>
        <v>0</v>
      </c>
      <c r="O5195" s="5">
        <f>VLOOKUP(M5195,[1]ArchetypeScores!E:O,11,FALSE)</f>
        <v>-1</v>
      </c>
      <c r="P5195" s="5">
        <f>VLOOKUP(M5195,[1]ArchetypeScores!E:P,12,FALSE)</f>
        <v>0</v>
      </c>
      <c r="Q5195" s="2" t="str">
        <f>VLOOKUP(M5195,[1]ArchetypeScores!E:W,19,FALSE)</f>
        <v>Consumer (including agriculture and tourism)</v>
      </c>
      <c r="R5195" s="2">
        <f>VLOOKUP(M5195,[1]ArchetypeScores!E:I,5,FALSE)</f>
        <v>0</v>
      </c>
      <c r="S5195" s="2">
        <f>VLOOKUP(M5195,[1]ArchetypeScores!E:K,7,FALSE)</f>
        <v>0</v>
      </c>
      <c r="T5195" s="2" t="str">
        <f t="shared" si="83"/>
        <v>Not A&amp;R positive</v>
      </c>
    </row>
    <row r="5196" spans="1:20" x14ac:dyDescent="0.3">
      <c r="A5196" s="2" t="s">
        <v>13588</v>
      </c>
      <c r="B5196" s="3" t="s">
        <v>13870</v>
      </c>
      <c r="C5196" s="3" t="s">
        <v>13871</v>
      </c>
      <c r="D5196" s="4">
        <v>4</v>
      </c>
      <c r="E5196" s="5" t="s">
        <v>13591</v>
      </c>
      <c r="F5196" s="4">
        <v>1.07446</v>
      </c>
      <c r="G5196" s="6">
        <v>49510</v>
      </c>
      <c r="H5196" s="3" t="s">
        <v>13872</v>
      </c>
      <c r="I5196" s="3"/>
      <c r="J5196" s="3" t="s">
        <v>13873</v>
      </c>
      <c r="K5196" s="5" t="s">
        <v>611</v>
      </c>
      <c r="L5196" s="5">
        <v>1</v>
      </c>
      <c r="M5196" s="5" t="s">
        <v>612</v>
      </c>
      <c r="N5196" s="5">
        <f>VLOOKUP(M5196,[1]ArchetypeScores!E:N,10,FALSE)</f>
        <v>1</v>
      </c>
      <c r="O5196" s="5">
        <f>VLOOKUP(M5196,[1]ArchetypeScores!E:O,11,FALSE)</f>
        <v>-2</v>
      </c>
      <c r="P5196" s="5">
        <f>VLOOKUP(M5196,[1]ArchetypeScores!E:P,12,FALSE)</f>
        <v>-1</v>
      </c>
      <c r="Q5196" s="2" t="str">
        <f>VLOOKUP(M5196,[1]ArchetypeScores!E:W,19,FALSE)</f>
        <v>Consumer (including agriculture and tourism)</v>
      </c>
      <c r="R5196" s="2">
        <f>VLOOKUP(M5196,[1]ArchetypeScores!E:I,5,FALSE)</f>
        <v>0</v>
      </c>
      <c r="S5196" s="2">
        <f>VLOOKUP(M5196,[1]ArchetypeScores!E:K,7,FALSE)</f>
        <v>0</v>
      </c>
      <c r="T5196" s="2" t="str">
        <f t="shared" si="83"/>
        <v>Not A&amp;R positive</v>
      </c>
    </row>
    <row r="5197" spans="1:20" x14ac:dyDescent="0.3">
      <c r="A5197" s="2" t="s">
        <v>13588</v>
      </c>
      <c r="B5197" s="3" t="s">
        <v>13874</v>
      </c>
      <c r="C5197" s="3" t="s">
        <v>13875</v>
      </c>
      <c r="D5197" s="4">
        <v>0.85199999999999998</v>
      </c>
      <c r="E5197" s="5" t="s">
        <v>13591</v>
      </c>
      <c r="F5197" s="4">
        <v>0.22234999999999999</v>
      </c>
      <c r="G5197" s="6">
        <v>49465</v>
      </c>
      <c r="H5197" s="3" t="s">
        <v>13876</v>
      </c>
      <c r="I5197" s="3" t="s">
        <v>13877</v>
      </c>
      <c r="J5197" s="3" t="s">
        <v>13878</v>
      </c>
      <c r="K5197" s="5" t="s">
        <v>392</v>
      </c>
      <c r="L5197" s="5">
        <v>1</v>
      </c>
      <c r="M5197" s="5" t="s">
        <v>393</v>
      </c>
      <c r="N5197" s="5">
        <f>VLOOKUP(M5197,[1]ArchetypeScores!E:N,10,FALSE)</f>
        <v>0</v>
      </c>
      <c r="O5197" s="5">
        <f>VLOOKUP(M5197,[1]ArchetypeScores!E:O,11,FALSE)</f>
        <v>-1</v>
      </c>
      <c r="P5197" s="5">
        <f>VLOOKUP(M5197,[1]ArchetypeScores!E:P,12,FALSE)</f>
        <v>0</v>
      </c>
      <c r="Q5197" s="2" t="str">
        <f>VLOOKUP(M5197,[1]ArchetypeScores!E:W,19,FALSE)</f>
        <v>Other sector</v>
      </c>
      <c r="R5197" s="2">
        <f>VLOOKUP(M5197,[1]ArchetypeScores!E:I,5,FALSE)</f>
        <v>0</v>
      </c>
      <c r="S5197" s="2">
        <f>VLOOKUP(M5197,[1]ArchetypeScores!E:K,7,FALSE)</f>
        <v>0</v>
      </c>
      <c r="T5197" s="2" t="str">
        <f t="shared" si="83"/>
        <v>Not A&amp;R positive</v>
      </c>
    </row>
    <row r="5198" spans="1:20" x14ac:dyDescent="0.3">
      <c r="A5198" s="2" t="s">
        <v>13588</v>
      </c>
      <c r="B5198" s="3" t="s">
        <v>13879</v>
      </c>
      <c r="C5198" s="3" t="s">
        <v>13880</v>
      </c>
      <c r="D5198" s="4">
        <v>1.6</v>
      </c>
      <c r="E5198" s="5" t="s">
        <v>13591</v>
      </c>
      <c r="F5198" s="4">
        <v>0.37935999999999998</v>
      </c>
      <c r="G5198" s="6">
        <v>49536</v>
      </c>
      <c r="H5198" s="3" t="s">
        <v>13660</v>
      </c>
      <c r="I5198" s="3" t="s">
        <v>13593</v>
      </c>
      <c r="J5198" s="3" t="s">
        <v>13685</v>
      </c>
      <c r="K5198" s="5" t="s">
        <v>57</v>
      </c>
      <c r="L5198" s="5">
        <v>25</v>
      </c>
      <c r="M5198" s="5" t="s">
        <v>241</v>
      </c>
      <c r="N5198" s="5">
        <f>VLOOKUP(M5198,[1]ArchetypeScores!E:N,10,FALSE)</f>
        <v>0</v>
      </c>
      <c r="O5198" s="5">
        <f>VLOOKUP(M5198,[1]ArchetypeScores!E:O,11,FALSE)</f>
        <v>-1</v>
      </c>
      <c r="P5198" s="5">
        <f>VLOOKUP(M5198,[1]ArchetypeScores!E:P,12,FALSE)</f>
        <v>0</v>
      </c>
      <c r="Q5198" s="2" t="str">
        <f>VLOOKUP(M5198,[1]ArchetypeScores!E:W,19,FALSE)</f>
        <v>Other sector</v>
      </c>
      <c r="R5198" s="2">
        <f>VLOOKUP(M5198,[1]ArchetypeScores!E:I,5,FALSE)</f>
        <v>0</v>
      </c>
      <c r="S5198" s="2">
        <f>VLOOKUP(M5198,[1]ArchetypeScores!E:K,7,FALSE)</f>
        <v>0</v>
      </c>
      <c r="T5198" s="2" t="str">
        <f t="shared" si="83"/>
        <v>Not A&amp;R positive</v>
      </c>
    </row>
    <row r="5199" spans="1:20" x14ac:dyDescent="0.3">
      <c r="A5199" s="2" t="s">
        <v>13588</v>
      </c>
      <c r="B5199" s="3" t="s">
        <v>13881</v>
      </c>
      <c r="C5199" s="3" t="s">
        <v>13882</v>
      </c>
      <c r="D5199" s="4">
        <v>0.63800000000000001</v>
      </c>
      <c r="E5199" s="5" t="s">
        <v>13591</v>
      </c>
      <c r="F5199" s="4">
        <v>0.16827</v>
      </c>
      <c r="G5199" s="6">
        <v>49470</v>
      </c>
      <c r="H5199" s="3" t="s">
        <v>13883</v>
      </c>
      <c r="I5199" s="3" t="s">
        <v>13884</v>
      </c>
      <c r="J5199" s="3" t="s">
        <v>13885</v>
      </c>
      <c r="K5199" s="5" t="s">
        <v>38</v>
      </c>
      <c r="L5199" s="5">
        <v>13</v>
      </c>
      <c r="M5199" s="5" t="s">
        <v>39</v>
      </c>
      <c r="N5199" s="5">
        <f>VLOOKUP(M5199,[1]ArchetypeScores!E:N,10,FALSE)</f>
        <v>0</v>
      </c>
      <c r="O5199" s="5">
        <f>VLOOKUP(M5199,[1]ArchetypeScores!E:O,11,FALSE)</f>
        <v>-2</v>
      </c>
      <c r="P5199" s="5">
        <f>VLOOKUP(M5199,[1]ArchetypeScores!E:P,12,FALSE)</f>
        <v>0</v>
      </c>
      <c r="Q5199" s="2" t="str">
        <f>VLOOKUP(M5199,[1]ArchetypeScores!E:W,19,FALSE)</f>
        <v>Industrials - transportation</v>
      </c>
      <c r="R5199" s="2">
        <f>VLOOKUP(M5199,[1]ArchetypeScores!E:I,5,FALSE)</f>
        <v>0</v>
      </c>
      <c r="S5199" s="2">
        <f>VLOOKUP(M5199,[1]ArchetypeScores!E:K,7,FALSE)</f>
        <v>0</v>
      </c>
      <c r="T5199" s="2" t="str">
        <f t="shared" si="83"/>
        <v>Not A&amp;R positive</v>
      </c>
    </row>
    <row r="5200" spans="1:20" x14ac:dyDescent="0.3">
      <c r="A5200" s="2" t="s">
        <v>13588</v>
      </c>
      <c r="B5200" s="3" t="s">
        <v>13886</v>
      </c>
      <c r="C5200" s="3" t="s">
        <v>13887</v>
      </c>
      <c r="D5200" s="4">
        <v>13.5</v>
      </c>
      <c r="E5200" s="5" t="s">
        <v>13591</v>
      </c>
      <c r="F5200" s="4">
        <v>3.3357199999999998</v>
      </c>
      <c r="G5200" s="6">
        <v>49523</v>
      </c>
      <c r="H5200" s="3" t="s">
        <v>13888</v>
      </c>
      <c r="I5200" s="3"/>
      <c r="J5200" s="3"/>
      <c r="K5200" s="5" t="s">
        <v>477</v>
      </c>
      <c r="L5200" s="5">
        <v>9</v>
      </c>
      <c r="M5200" s="5" t="s">
        <v>3616</v>
      </c>
      <c r="N5200" s="5">
        <f>VLOOKUP(M5200,[1]ArchetypeScores!E:N,10,FALSE)</f>
        <v>1</v>
      </c>
      <c r="O5200" s="5">
        <f>VLOOKUP(M5200,[1]ArchetypeScores!E:O,11,FALSE)</f>
        <v>-2</v>
      </c>
      <c r="P5200" s="5">
        <f>VLOOKUP(M5200,[1]ArchetypeScores!E:P,12,FALSE)</f>
        <v>2</v>
      </c>
      <c r="Q5200" s="2" t="str">
        <f>VLOOKUP(M5200,[1]ArchetypeScores!E:W,19,FALSE)</f>
        <v>Energy and water</v>
      </c>
      <c r="R5200" s="2">
        <f>VLOOKUP(M5200,[1]ArchetypeScores!E:I,5,FALSE)</f>
        <v>0</v>
      </c>
      <c r="S5200" s="2">
        <f>VLOOKUP(M5200,[1]ArchetypeScores!E:K,7,FALSE)</f>
        <v>0</v>
      </c>
      <c r="T5200" s="2" t="str">
        <f t="shared" si="83"/>
        <v>Not A&amp;R positive</v>
      </c>
    </row>
    <row r="5201" spans="1:20" x14ac:dyDescent="0.3">
      <c r="A5201" s="2" t="s">
        <v>13588</v>
      </c>
      <c r="B5201" s="3" t="s">
        <v>13889</v>
      </c>
      <c r="C5201" s="3" t="s">
        <v>13890</v>
      </c>
      <c r="D5201" s="4">
        <v>1</v>
      </c>
      <c r="E5201" s="5" t="s">
        <v>13591</v>
      </c>
      <c r="F5201" s="4">
        <v>0.26985999999999999</v>
      </c>
      <c r="G5201" s="6">
        <v>49498</v>
      </c>
      <c r="H5201" s="3" t="s">
        <v>13891</v>
      </c>
      <c r="I5201" s="3"/>
      <c r="J5201" s="3"/>
      <c r="K5201" s="5" t="s">
        <v>102</v>
      </c>
      <c r="L5201" s="5">
        <v>2</v>
      </c>
      <c r="M5201" s="5" t="s">
        <v>681</v>
      </c>
      <c r="N5201" s="5">
        <f>VLOOKUP(M5201,[1]ArchetypeScores!E:N,10,FALSE)</f>
        <v>0</v>
      </c>
      <c r="O5201" s="5">
        <f>VLOOKUP(M5201,[1]ArchetypeScores!E:O,11,FALSE)</f>
        <v>-1</v>
      </c>
      <c r="P5201" s="5">
        <f>VLOOKUP(M5201,[1]ArchetypeScores!E:P,12,FALSE)</f>
        <v>0</v>
      </c>
      <c r="Q5201" s="2" t="str">
        <f>VLOOKUP(M5201,[1]ArchetypeScores!E:W,19,FALSE)</f>
        <v>Untargeted</v>
      </c>
      <c r="R5201" s="2">
        <f>VLOOKUP(M5201,[1]ArchetypeScores!E:I,5,FALSE)</f>
        <v>0</v>
      </c>
      <c r="S5201" s="2">
        <f>VLOOKUP(M5201,[1]ArchetypeScores!E:K,7,FALSE)</f>
        <v>1</v>
      </c>
      <c r="T5201" s="2" t="str">
        <f t="shared" si="83"/>
        <v>Indirect only</v>
      </c>
    </row>
    <row r="5202" spans="1:20" x14ac:dyDescent="0.3">
      <c r="A5202" s="2" t="s">
        <v>13588</v>
      </c>
      <c r="B5202" s="3" t="s">
        <v>13892</v>
      </c>
      <c r="C5202" s="3" t="s">
        <v>13893</v>
      </c>
      <c r="D5202" s="4">
        <v>8.6</v>
      </c>
      <c r="E5202" s="5" t="s">
        <v>13591</v>
      </c>
      <c r="F5202" s="4">
        <v>2.2942499999999999</v>
      </c>
      <c r="G5202" s="6">
        <v>49494</v>
      </c>
      <c r="H5202" s="3" t="s">
        <v>13894</v>
      </c>
      <c r="I5202" s="3" t="s">
        <v>13895</v>
      </c>
      <c r="J5202" s="3" t="s">
        <v>13896</v>
      </c>
      <c r="K5202" s="5" t="s">
        <v>57</v>
      </c>
      <c r="L5202" s="5">
        <v>25</v>
      </c>
      <c r="M5202" s="5" t="s">
        <v>241</v>
      </c>
      <c r="N5202" s="5">
        <f>VLOOKUP(M5202,[1]ArchetypeScores!E:N,10,FALSE)</f>
        <v>0</v>
      </c>
      <c r="O5202" s="5">
        <f>VLOOKUP(M5202,[1]ArchetypeScores!E:O,11,FALSE)</f>
        <v>-1</v>
      </c>
      <c r="P5202" s="5">
        <f>VLOOKUP(M5202,[1]ArchetypeScores!E:P,12,FALSE)</f>
        <v>0</v>
      </c>
      <c r="Q5202" s="2" t="str">
        <f>VLOOKUP(M5202,[1]ArchetypeScores!E:W,19,FALSE)</f>
        <v>Other sector</v>
      </c>
      <c r="R5202" s="2">
        <f>VLOOKUP(M5202,[1]ArchetypeScores!E:I,5,FALSE)</f>
        <v>0</v>
      </c>
      <c r="S5202" s="2">
        <f>VLOOKUP(M5202,[1]ArchetypeScores!E:K,7,FALSE)</f>
        <v>0</v>
      </c>
      <c r="T5202" s="2" t="str">
        <f t="shared" si="83"/>
        <v>Not A&amp;R positive</v>
      </c>
    </row>
    <row r="5203" spans="1:20" x14ac:dyDescent="0.3">
      <c r="A5203" s="2" t="s">
        <v>13588</v>
      </c>
      <c r="B5203" s="3" t="s">
        <v>13897</v>
      </c>
      <c r="C5203" s="3" t="s">
        <v>13898</v>
      </c>
      <c r="D5203" s="4">
        <v>0.04</v>
      </c>
      <c r="E5203" s="5" t="s">
        <v>13591</v>
      </c>
      <c r="F5203" s="4">
        <v>1.0200000000000001E-2</v>
      </c>
      <c r="G5203" s="6">
        <v>49519</v>
      </c>
      <c r="H5203" s="3" t="s">
        <v>13899</v>
      </c>
      <c r="I5203" s="3" t="s">
        <v>13664</v>
      </c>
      <c r="J5203" s="3"/>
      <c r="K5203" s="5" t="s">
        <v>3702</v>
      </c>
      <c r="L5203" s="5">
        <v>2</v>
      </c>
      <c r="M5203" s="5" t="s">
        <v>4334</v>
      </c>
      <c r="N5203" s="5">
        <f>VLOOKUP(M5203,[1]ArchetypeScores!E:N,10,FALSE)</f>
        <v>1</v>
      </c>
      <c r="O5203" s="5">
        <f>VLOOKUP(M5203,[1]ArchetypeScores!E:O,11,FALSE)</f>
        <v>-1</v>
      </c>
      <c r="P5203" s="5">
        <f>VLOOKUP(M5203,[1]ArchetypeScores!E:P,12,FALSE)</f>
        <v>1</v>
      </c>
      <c r="Q5203" s="2" t="str">
        <f>VLOOKUP(M5203,[1]ArchetypeScores!E:W,19,FALSE)</f>
        <v>Industrials - transportation</v>
      </c>
      <c r="R5203" s="2">
        <f>VLOOKUP(M5203,[1]ArchetypeScores!E:I,5,FALSE)</f>
        <v>0</v>
      </c>
      <c r="S5203" s="2">
        <f>VLOOKUP(M5203,[1]ArchetypeScores!E:K,7,FALSE)</f>
        <v>0</v>
      </c>
      <c r="T5203" s="2" t="str">
        <f t="shared" si="83"/>
        <v>Not A&amp;R positive</v>
      </c>
    </row>
    <row r="5204" spans="1:20" x14ac:dyDescent="0.3">
      <c r="A5204" s="2" t="s">
        <v>13588</v>
      </c>
      <c r="B5204" s="3" t="s">
        <v>13900</v>
      </c>
      <c r="C5204" s="3" t="s">
        <v>13901</v>
      </c>
      <c r="D5204" s="4">
        <v>0.37</v>
      </c>
      <c r="E5204" s="5" t="s">
        <v>13591</v>
      </c>
      <c r="F5204" s="4">
        <v>9.5579999999999998E-2</v>
      </c>
      <c r="G5204" s="6">
        <v>49506</v>
      </c>
      <c r="H5204" s="3" t="s">
        <v>13902</v>
      </c>
      <c r="I5204" s="3"/>
      <c r="J5204" s="3"/>
      <c r="K5204" s="5" t="s">
        <v>477</v>
      </c>
      <c r="L5204" s="5">
        <v>1</v>
      </c>
      <c r="M5204" s="5" t="s">
        <v>750</v>
      </c>
      <c r="N5204" s="5">
        <f>VLOOKUP(M5204,[1]ArchetypeScores!E:N,10,FALSE)</f>
        <v>1</v>
      </c>
      <c r="O5204" s="5">
        <f>VLOOKUP(M5204,[1]ArchetypeScores!E:O,11,FALSE)</f>
        <v>-2</v>
      </c>
      <c r="P5204" s="5">
        <f>VLOOKUP(M5204,[1]ArchetypeScores!E:P,12,FALSE)</f>
        <v>2</v>
      </c>
      <c r="Q5204" s="2" t="str">
        <f>VLOOKUP(M5204,[1]ArchetypeScores!E:W,19,FALSE)</f>
        <v>Energy and water</v>
      </c>
      <c r="R5204" s="2">
        <f>VLOOKUP(M5204,[1]ArchetypeScores!E:I,5,FALSE)</f>
        <v>0</v>
      </c>
      <c r="S5204" s="2">
        <f>VLOOKUP(M5204,[1]ArchetypeScores!E:K,7,FALSE)</f>
        <v>0</v>
      </c>
      <c r="T5204" s="2" t="str">
        <f t="shared" si="83"/>
        <v>Not A&amp;R positive</v>
      </c>
    </row>
    <row r="5205" spans="1:20" x14ac:dyDescent="0.3">
      <c r="A5205" s="2" t="s">
        <v>13588</v>
      </c>
      <c r="B5205" s="3" t="s">
        <v>13903</v>
      </c>
      <c r="C5205" s="3" t="s">
        <v>13904</v>
      </c>
      <c r="D5205" s="4">
        <v>0.35</v>
      </c>
      <c r="E5205" s="5" t="s">
        <v>13591</v>
      </c>
      <c r="F5205" s="4">
        <v>8.2989999999999994E-2</v>
      </c>
      <c r="G5205" s="6">
        <v>49533</v>
      </c>
      <c r="H5205" s="3" t="s">
        <v>13905</v>
      </c>
      <c r="I5205" s="3" t="s">
        <v>13593</v>
      </c>
      <c r="J5205" s="3" t="s">
        <v>13685</v>
      </c>
      <c r="K5205" s="5" t="s">
        <v>102</v>
      </c>
      <c r="L5205" s="5">
        <v>2</v>
      </c>
      <c r="M5205" s="5" t="s">
        <v>681</v>
      </c>
      <c r="N5205" s="5">
        <f>VLOOKUP(M5205,[1]ArchetypeScores!E:N,10,FALSE)</f>
        <v>0</v>
      </c>
      <c r="O5205" s="5">
        <f>VLOOKUP(M5205,[1]ArchetypeScores!E:O,11,FALSE)</f>
        <v>-1</v>
      </c>
      <c r="P5205" s="5">
        <f>VLOOKUP(M5205,[1]ArchetypeScores!E:P,12,FALSE)</f>
        <v>0</v>
      </c>
      <c r="Q5205" s="2" t="str">
        <f>VLOOKUP(M5205,[1]ArchetypeScores!E:W,19,FALSE)</f>
        <v>Untargeted</v>
      </c>
      <c r="R5205" s="2">
        <f>VLOOKUP(M5205,[1]ArchetypeScores!E:I,5,FALSE)</f>
        <v>0</v>
      </c>
      <c r="S5205" s="2">
        <f>VLOOKUP(M5205,[1]ArchetypeScores!E:K,7,FALSE)</f>
        <v>1</v>
      </c>
      <c r="T5205" s="2" t="str">
        <f t="shared" si="83"/>
        <v>Indirect only</v>
      </c>
    </row>
    <row r="5206" spans="1:20" x14ac:dyDescent="0.3">
      <c r="A5206" s="2" t="s">
        <v>13588</v>
      </c>
      <c r="B5206" s="3" t="s">
        <v>13906</v>
      </c>
      <c r="C5206" s="3" t="s">
        <v>13907</v>
      </c>
      <c r="D5206" s="4">
        <v>3.5</v>
      </c>
      <c r="E5206" s="5" t="s">
        <v>13591</v>
      </c>
      <c r="F5206" s="4">
        <v>0.82984999999999998</v>
      </c>
      <c r="G5206" s="6">
        <v>49535</v>
      </c>
      <c r="H5206" s="3" t="s">
        <v>13660</v>
      </c>
      <c r="I5206" s="3" t="s">
        <v>13593</v>
      </c>
      <c r="J5206" s="3" t="s">
        <v>13685</v>
      </c>
      <c r="K5206" s="5" t="s">
        <v>67</v>
      </c>
      <c r="L5206" s="5">
        <v>1</v>
      </c>
      <c r="M5206" s="5" t="s">
        <v>265</v>
      </c>
      <c r="N5206" s="5">
        <f>VLOOKUP(M5206,[1]ArchetypeScores!E:N,10,FALSE)</f>
        <v>0</v>
      </c>
      <c r="O5206" s="5">
        <f>VLOOKUP(M5206,[1]ArchetypeScores!E:O,11,FALSE)</f>
        <v>-1</v>
      </c>
      <c r="P5206" s="5">
        <f>VLOOKUP(M5206,[1]ArchetypeScores!E:P,12,FALSE)</f>
        <v>0</v>
      </c>
      <c r="Q5206" s="2" t="str">
        <f>VLOOKUP(M5206,[1]ArchetypeScores!E:W,19,FALSE)</f>
        <v>Untargeted</v>
      </c>
      <c r="R5206" s="2">
        <f>VLOOKUP(M5206,[1]ArchetypeScores!E:I,5,FALSE)</f>
        <v>0</v>
      </c>
      <c r="S5206" s="2">
        <f>VLOOKUP(M5206,[1]ArchetypeScores!E:K,7,FALSE)</f>
        <v>0</v>
      </c>
      <c r="T5206" s="2" t="str">
        <f t="shared" si="83"/>
        <v>Not A&amp;R positive</v>
      </c>
    </row>
    <row r="5207" spans="1:20" x14ac:dyDescent="0.3">
      <c r="A5207" s="2" t="s">
        <v>13588</v>
      </c>
      <c r="B5207" s="3" t="s">
        <v>13906</v>
      </c>
      <c r="C5207" s="3" t="s">
        <v>13908</v>
      </c>
      <c r="D5207" s="4">
        <v>7.9</v>
      </c>
      <c r="E5207" s="5" t="s">
        <v>13591</v>
      </c>
      <c r="F5207" s="4">
        <v>1.8730899999999999</v>
      </c>
      <c r="G5207" s="6">
        <v>49537</v>
      </c>
      <c r="H5207" s="3" t="s">
        <v>13660</v>
      </c>
      <c r="I5207" s="3" t="s">
        <v>13593</v>
      </c>
      <c r="J5207" s="3" t="s">
        <v>13685</v>
      </c>
      <c r="K5207" s="5" t="s">
        <v>67</v>
      </c>
      <c r="L5207" s="5">
        <v>1</v>
      </c>
      <c r="M5207" s="5" t="s">
        <v>265</v>
      </c>
      <c r="N5207" s="5">
        <f>VLOOKUP(M5207,[1]ArchetypeScores!E:N,10,FALSE)</f>
        <v>0</v>
      </c>
      <c r="O5207" s="5">
        <f>VLOOKUP(M5207,[1]ArchetypeScores!E:O,11,FALSE)</f>
        <v>-1</v>
      </c>
      <c r="P5207" s="5">
        <f>VLOOKUP(M5207,[1]ArchetypeScores!E:P,12,FALSE)</f>
        <v>0</v>
      </c>
      <c r="Q5207" s="2" t="str">
        <f>VLOOKUP(M5207,[1]ArchetypeScores!E:W,19,FALSE)</f>
        <v>Untargeted</v>
      </c>
      <c r="R5207" s="2">
        <f>VLOOKUP(M5207,[1]ArchetypeScores!E:I,5,FALSE)</f>
        <v>0</v>
      </c>
      <c r="S5207" s="2">
        <f>VLOOKUP(M5207,[1]ArchetypeScores!E:K,7,FALSE)</f>
        <v>0</v>
      </c>
      <c r="T5207" s="2" t="str">
        <f t="shared" si="83"/>
        <v>Not A&amp;R positive</v>
      </c>
    </row>
    <row r="5208" spans="1:20" x14ac:dyDescent="0.3">
      <c r="A5208" s="2" t="s">
        <v>13588</v>
      </c>
      <c r="B5208" s="3" t="s">
        <v>13906</v>
      </c>
      <c r="C5208" s="3" t="s">
        <v>13909</v>
      </c>
      <c r="D5208" s="4">
        <v>30</v>
      </c>
      <c r="E5208" s="5" t="s">
        <v>13591</v>
      </c>
      <c r="F5208" s="4">
        <v>7.24329</v>
      </c>
      <c r="G5208" s="6">
        <v>49545</v>
      </c>
      <c r="H5208" s="3" t="s">
        <v>13910</v>
      </c>
      <c r="I5208" s="3" t="s">
        <v>13711</v>
      </c>
      <c r="J5208" s="3" t="s">
        <v>13774</v>
      </c>
      <c r="K5208" s="5" t="s">
        <v>57</v>
      </c>
      <c r="L5208" s="5">
        <v>29</v>
      </c>
      <c r="M5208" s="5" t="s">
        <v>58</v>
      </c>
      <c r="N5208" s="5">
        <f>VLOOKUP(M5208,[1]ArchetypeScores!E:N,10,FALSE)</f>
        <v>0</v>
      </c>
      <c r="O5208" s="5">
        <f>VLOOKUP(M5208,[1]ArchetypeScores!E:O,11,FALSE)</f>
        <v>-1</v>
      </c>
      <c r="P5208" s="5">
        <f>VLOOKUP(M5208,[1]ArchetypeScores!E:P,12,FALSE)</f>
        <v>0</v>
      </c>
      <c r="Q5208" s="2" t="str">
        <f>VLOOKUP(M5208,[1]ArchetypeScores!E:W,19,FALSE)</f>
        <v>Untargeted</v>
      </c>
      <c r="R5208" s="2">
        <f>VLOOKUP(M5208,[1]ArchetypeScores!E:I,5,FALSE)</f>
        <v>0</v>
      </c>
      <c r="S5208" s="2">
        <f>VLOOKUP(M5208,[1]ArchetypeScores!E:K,7,FALSE)</f>
        <v>0</v>
      </c>
      <c r="T5208" s="2" t="str">
        <f t="shared" si="83"/>
        <v>Not A&amp;R positive</v>
      </c>
    </row>
    <row r="5209" spans="1:20" x14ac:dyDescent="0.3">
      <c r="A5209" s="2" t="s">
        <v>13911</v>
      </c>
      <c r="B5209" s="3" t="s">
        <v>13912</v>
      </c>
      <c r="C5209" s="3" t="s">
        <v>13913</v>
      </c>
      <c r="D5209" s="4">
        <v>4.4999999999999998E-2</v>
      </c>
      <c r="E5209" s="5" t="s">
        <v>1340</v>
      </c>
      <c r="F5209" s="4">
        <v>5.3977499999999998E-2</v>
      </c>
      <c r="G5209" s="6">
        <v>49608</v>
      </c>
      <c r="H5209" s="3" t="s">
        <v>13914</v>
      </c>
      <c r="I5209" s="3" t="s">
        <v>13915</v>
      </c>
      <c r="J5209" s="3"/>
      <c r="K5209" s="5" t="s">
        <v>89</v>
      </c>
      <c r="L5209" s="5" t="s">
        <v>13916</v>
      </c>
      <c r="M5209" s="5" t="s">
        <v>626</v>
      </c>
      <c r="N5209" s="5">
        <f>VLOOKUP(M5209,[1]ArchetypeScores!E:N,10,FALSE)</f>
        <v>1</v>
      </c>
      <c r="O5209" s="5">
        <f>VLOOKUP(M5209,[1]ArchetypeScores!E:O,11,FALSE)</f>
        <v>0</v>
      </c>
      <c r="P5209" s="5">
        <f>VLOOKUP(M5209,[1]ArchetypeScores!E:P,12,FALSE)</f>
        <v>0</v>
      </c>
      <c r="Q5209" s="2" t="str">
        <f>VLOOKUP(M5209,[1]ArchetypeScores!E:W,19,FALSE)</f>
        <v>Other sector</v>
      </c>
      <c r="R5209" s="2">
        <f>VLOOKUP(M5209,[1]ArchetypeScores!E:I,5,FALSE)</f>
        <v>0</v>
      </c>
      <c r="S5209" s="2">
        <f>VLOOKUP(M5209,[1]ArchetypeScores!E:K,7,FALSE)</f>
        <v>1</v>
      </c>
      <c r="T5209" s="2" t="str">
        <f t="shared" si="83"/>
        <v>Indirect only</v>
      </c>
    </row>
    <row r="5210" spans="1:20" x14ac:dyDescent="0.3">
      <c r="A5210" s="2" t="s">
        <v>13911</v>
      </c>
      <c r="B5210" s="3" t="s">
        <v>13917</v>
      </c>
      <c r="C5210" s="3" t="s">
        <v>13918</v>
      </c>
      <c r="D5210" s="4">
        <v>0.22500000000000001</v>
      </c>
      <c r="E5210" s="5" t="s">
        <v>1340</v>
      </c>
      <c r="F5210" s="4">
        <v>0.2698875</v>
      </c>
      <c r="G5210" s="6">
        <v>49624</v>
      </c>
      <c r="H5210" s="3" t="s">
        <v>13914</v>
      </c>
      <c r="I5210" s="3" t="s">
        <v>13915</v>
      </c>
      <c r="J5210" s="3"/>
      <c r="K5210" s="5" t="s">
        <v>291</v>
      </c>
      <c r="L5210" s="5" t="s">
        <v>13919</v>
      </c>
      <c r="M5210" s="5" t="s">
        <v>292</v>
      </c>
      <c r="N5210" s="5">
        <f>VLOOKUP(M5210,[1]ArchetypeScores!E:N,10,FALSE)</f>
        <v>1</v>
      </c>
      <c r="O5210" s="5">
        <f>VLOOKUP(M5210,[1]ArchetypeScores!E:O,11,FALSE)</f>
        <v>0</v>
      </c>
      <c r="P5210" s="5">
        <f>VLOOKUP(M5210,[1]ArchetypeScores!E:P,12,FALSE)</f>
        <v>0</v>
      </c>
      <c r="Q5210" s="2" t="str">
        <f>VLOOKUP(M5210,[1]ArchetypeScores!E:W,19,FALSE)</f>
        <v>Education and training</v>
      </c>
      <c r="R5210" s="2">
        <f>VLOOKUP(M5210,[1]ArchetypeScores!E:I,5,FALSE)</f>
        <v>0</v>
      </c>
      <c r="S5210" s="2">
        <f>VLOOKUP(M5210,[1]ArchetypeScores!E:K,7,FALSE)</f>
        <v>0</v>
      </c>
      <c r="T5210" s="2" t="str">
        <f t="shared" si="83"/>
        <v>Not A&amp;R positive</v>
      </c>
    </row>
    <row r="5211" spans="1:20" x14ac:dyDescent="0.3">
      <c r="A5211" s="2" t="s">
        <v>13911</v>
      </c>
      <c r="B5211" s="3" t="s">
        <v>13920</v>
      </c>
      <c r="C5211" s="3" t="s">
        <v>13921</v>
      </c>
      <c r="D5211" s="4">
        <v>2.9000000000000001E-2</v>
      </c>
      <c r="E5211" s="5" t="s">
        <v>1340</v>
      </c>
      <c r="F5211" s="4">
        <v>3.4785499999999997E-2</v>
      </c>
      <c r="G5211" s="6">
        <v>49626</v>
      </c>
      <c r="H5211" s="3" t="s">
        <v>13914</v>
      </c>
      <c r="I5211" s="3" t="s">
        <v>13915</v>
      </c>
      <c r="J5211" s="3"/>
      <c r="K5211" s="5" t="s">
        <v>291</v>
      </c>
      <c r="L5211" s="5" t="s">
        <v>13919</v>
      </c>
      <c r="M5211" s="5" t="s">
        <v>292</v>
      </c>
      <c r="N5211" s="5">
        <f>VLOOKUP(M5211,[1]ArchetypeScores!E:N,10,FALSE)</f>
        <v>1</v>
      </c>
      <c r="O5211" s="5">
        <f>VLOOKUP(M5211,[1]ArchetypeScores!E:O,11,FALSE)</f>
        <v>0</v>
      </c>
      <c r="P5211" s="5">
        <f>VLOOKUP(M5211,[1]ArchetypeScores!E:P,12,FALSE)</f>
        <v>0</v>
      </c>
      <c r="Q5211" s="2" t="str">
        <f>VLOOKUP(M5211,[1]ArchetypeScores!E:W,19,FALSE)</f>
        <v>Education and training</v>
      </c>
      <c r="R5211" s="2">
        <f>VLOOKUP(M5211,[1]ArchetypeScores!E:I,5,FALSE)</f>
        <v>0</v>
      </c>
      <c r="S5211" s="2">
        <f>VLOOKUP(M5211,[1]ArchetypeScores!E:K,7,FALSE)</f>
        <v>0</v>
      </c>
      <c r="T5211" s="2" t="str">
        <f t="shared" si="83"/>
        <v>Not A&amp;R positive</v>
      </c>
    </row>
    <row r="5212" spans="1:20" x14ac:dyDescent="0.3">
      <c r="A5212" s="2" t="s">
        <v>13911</v>
      </c>
      <c r="B5212" s="3" t="s">
        <v>13922</v>
      </c>
      <c r="C5212" s="3" t="s">
        <v>13923</v>
      </c>
      <c r="D5212" s="4">
        <v>0.77500000000000002</v>
      </c>
      <c r="E5212" s="5" t="s">
        <v>1340</v>
      </c>
      <c r="F5212" s="4">
        <v>0.92961249999999995</v>
      </c>
      <c r="G5212" s="6">
        <v>49605</v>
      </c>
      <c r="H5212" s="3" t="s">
        <v>13914</v>
      </c>
      <c r="I5212" s="3" t="s">
        <v>13915</v>
      </c>
      <c r="J5212" s="3"/>
      <c r="K5212" s="5" t="s">
        <v>25</v>
      </c>
      <c r="L5212" s="5">
        <v>9</v>
      </c>
      <c r="M5212" s="5" t="s">
        <v>493</v>
      </c>
      <c r="N5212" s="5">
        <f>VLOOKUP(M5212,[1]ArchetypeScores!E:N,10,FALSE)</f>
        <v>1</v>
      </c>
      <c r="O5212" s="5">
        <f>VLOOKUP(M5212,[1]ArchetypeScores!E:O,11,FALSE)</f>
        <v>-2</v>
      </c>
      <c r="P5212" s="5">
        <f>VLOOKUP(M5212,[1]ArchetypeScores!E:P,12,FALSE)</f>
        <v>0</v>
      </c>
      <c r="Q5212" s="2" t="str">
        <f>VLOOKUP(M5212,[1]ArchetypeScores!E:W,19,FALSE)</f>
        <v>Industrials - other</v>
      </c>
      <c r="R5212" s="2">
        <f>VLOOKUP(M5212,[1]ArchetypeScores!E:I,5,FALSE)</f>
        <v>0</v>
      </c>
      <c r="S5212" s="2">
        <f>VLOOKUP(M5212,[1]ArchetypeScores!E:K,7,FALSE)</f>
        <v>-1</v>
      </c>
      <c r="T5212" s="2" t="str">
        <f t="shared" si="83"/>
        <v>Not A&amp;R positive</v>
      </c>
    </row>
    <row r="5213" spans="1:20" x14ac:dyDescent="0.3">
      <c r="A5213" s="2" t="s">
        <v>13911</v>
      </c>
      <c r="B5213" s="3" t="s">
        <v>13924</v>
      </c>
      <c r="C5213" s="3" t="s">
        <v>13925</v>
      </c>
      <c r="D5213" s="4">
        <v>0.375</v>
      </c>
      <c r="E5213" s="5" t="s">
        <v>1340</v>
      </c>
      <c r="F5213" s="4">
        <v>0.4498125</v>
      </c>
      <c r="G5213" s="6">
        <v>49606</v>
      </c>
      <c r="H5213" s="3" t="s">
        <v>13914</v>
      </c>
      <c r="I5213" s="3" t="s">
        <v>13915</v>
      </c>
      <c r="J5213" s="3"/>
      <c r="K5213" s="5" t="s">
        <v>25</v>
      </c>
      <c r="L5213" s="5">
        <v>9</v>
      </c>
      <c r="M5213" s="5" t="s">
        <v>493</v>
      </c>
      <c r="N5213" s="5">
        <f>VLOOKUP(M5213,[1]ArchetypeScores!E:N,10,FALSE)</f>
        <v>1</v>
      </c>
      <c r="O5213" s="5">
        <f>VLOOKUP(M5213,[1]ArchetypeScores!E:O,11,FALSE)</f>
        <v>-2</v>
      </c>
      <c r="P5213" s="5">
        <f>VLOOKUP(M5213,[1]ArchetypeScores!E:P,12,FALSE)</f>
        <v>0</v>
      </c>
      <c r="Q5213" s="2" t="str">
        <f>VLOOKUP(M5213,[1]ArchetypeScores!E:W,19,FALSE)</f>
        <v>Industrials - other</v>
      </c>
      <c r="R5213" s="2">
        <f>VLOOKUP(M5213,[1]ArchetypeScores!E:I,5,FALSE)</f>
        <v>0</v>
      </c>
      <c r="S5213" s="2">
        <f>VLOOKUP(M5213,[1]ArchetypeScores!E:K,7,FALSE)</f>
        <v>-1</v>
      </c>
      <c r="T5213" s="2" t="str">
        <f t="shared" si="83"/>
        <v>Not A&amp;R positive</v>
      </c>
    </row>
    <row r="5214" spans="1:20" x14ac:dyDescent="0.3">
      <c r="A5214" s="2" t="s">
        <v>13911</v>
      </c>
      <c r="B5214" s="3" t="s">
        <v>13926</v>
      </c>
      <c r="C5214" s="3" t="s">
        <v>13927</v>
      </c>
      <c r="D5214" s="4">
        <v>1.4999999999999999E-2</v>
      </c>
      <c r="E5214" s="5" t="s">
        <v>1340</v>
      </c>
      <c r="F5214" s="4">
        <v>1.7919999999999998E-2</v>
      </c>
      <c r="G5214" s="6">
        <v>49590</v>
      </c>
      <c r="H5214" s="3" t="s">
        <v>13928</v>
      </c>
      <c r="I5214" s="3"/>
      <c r="J5214" s="3"/>
      <c r="K5214" s="5" t="s">
        <v>94</v>
      </c>
      <c r="L5214" s="5">
        <v>1</v>
      </c>
      <c r="M5214" s="5" t="s">
        <v>95</v>
      </c>
      <c r="N5214" s="5">
        <f>VLOOKUP(M5214,[1]ArchetypeScores!E:N,10,FALSE)</f>
        <v>1</v>
      </c>
      <c r="O5214" s="5">
        <f>VLOOKUP(M5214,[1]ArchetypeScores!E:O,11,FALSE)</f>
        <v>-1</v>
      </c>
      <c r="P5214" s="5">
        <f>VLOOKUP(M5214,[1]ArchetypeScores!E:P,12,FALSE)</f>
        <v>0</v>
      </c>
      <c r="Q5214" s="2" t="str">
        <f>VLOOKUP(M5214,[1]ArchetypeScores!E:W,19,FALSE)</f>
        <v>Consumer (including agriculture and tourism)</v>
      </c>
      <c r="R5214" s="2">
        <f>VLOOKUP(M5214,[1]ArchetypeScores!E:I,5,FALSE)</f>
        <v>0</v>
      </c>
      <c r="S5214" s="2">
        <f>VLOOKUP(M5214,[1]ArchetypeScores!E:K,7,FALSE)</f>
        <v>0</v>
      </c>
      <c r="T5214" s="2" t="str">
        <f t="shared" si="83"/>
        <v>Not A&amp;R positive</v>
      </c>
    </row>
    <row r="5215" spans="1:20" x14ac:dyDescent="0.3">
      <c r="A5215" s="2" t="s">
        <v>13911</v>
      </c>
      <c r="B5215" s="8" t="s">
        <v>13929</v>
      </c>
      <c r="C5215" s="3" t="s">
        <v>13930</v>
      </c>
      <c r="D5215" s="4">
        <v>0.2</v>
      </c>
      <c r="E5215" s="5" t="s">
        <v>1340</v>
      </c>
      <c r="F5215" s="4">
        <v>0.2399</v>
      </c>
      <c r="G5215" s="6">
        <v>49638</v>
      </c>
      <c r="H5215" s="3" t="s">
        <v>13914</v>
      </c>
      <c r="I5215" s="3" t="s">
        <v>13915</v>
      </c>
      <c r="J5215" s="3"/>
      <c r="K5215" s="5" t="s">
        <v>25</v>
      </c>
      <c r="L5215" s="5">
        <v>18</v>
      </c>
      <c r="M5215" s="5" t="s">
        <v>10932</v>
      </c>
      <c r="N5215" s="5">
        <f>VLOOKUP(M5215,[1]ArchetypeScores!E:N,10,FALSE)</f>
        <v>1</v>
      </c>
      <c r="O5215" s="5">
        <f>VLOOKUP(M5215,[1]ArchetypeScores!E:O,11,FALSE)</f>
        <v>-1</v>
      </c>
      <c r="P5215" s="5">
        <f>VLOOKUP(M5215,[1]ArchetypeScores!E:P,12,FALSE)</f>
        <v>0</v>
      </c>
      <c r="Q5215" s="2" t="e">
        <f>VLOOKUP(M5215,[1]ArchetypeScores!E:W,19,FALSE)</f>
        <v>#N/A</v>
      </c>
      <c r="R5215" s="2">
        <f>VLOOKUP(M5215,[1]ArchetypeScores!E:I,5,FALSE)</f>
        <v>1</v>
      </c>
      <c r="S5215" s="2">
        <f>VLOOKUP(M5215,[1]ArchetypeScores!E:K,7,FALSE)</f>
        <v>1</v>
      </c>
      <c r="T5215" s="2" t="str">
        <f t="shared" si="83"/>
        <v>Both</v>
      </c>
    </row>
    <row r="5216" spans="1:20" x14ac:dyDescent="0.3">
      <c r="A5216" s="2" t="s">
        <v>13911</v>
      </c>
      <c r="B5216" s="3" t="s">
        <v>13931</v>
      </c>
      <c r="C5216" s="3" t="s">
        <v>13932</v>
      </c>
      <c r="D5216" s="4">
        <v>0.112</v>
      </c>
      <c r="E5216" s="5" t="s">
        <v>1340</v>
      </c>
      <c r="F5216" s="4">
        <v>0.13434399999999999</v>
      </c>
      <c r="G5216" s="6">
        <v>49643</v>
      </c>
      <c r="H5216" s="3" t="s">
        <v>13914</v>
      </c>
      <c r="I5216" s="3" t="s">
        <v>13915</v>
      </c>
      <c r="J5216" s="3"/>
      <c r="K5216" s="5" t="s">
        <v>735</v>
      </c>
      <c r="L5216" s="5" t="s">
        <v>112</v>
      </c>
      <c r="M5216" s="5" t="s">
        <v>6502</v>
      </c>
      <c r="N5216" s="5">
        <f>VLOOKUP(M5216,[1]ArchetypeScores!E:N,10,FALSE)</f>
        <v>1</v>
      </c>
      <c r="O5216" s="5">
        <f>VLOOKUP(M5216,[1]ArchetypeScores!E:O,11,FALSE)</f>
        <v>-2</v>
      </c>
      <c r="P5216" s="5">
        <f>VLOOKUP(M5216,[1]ArchetypeScores!E:P,12,FALSE)</f>
        <v>-2</v>
      </c>
      <c r="Q5216" s="2" t="str">
        <f>VLOOKUP(M5216,[1]ArchetypeScores!E:W,19,FALSE)</f>
        <v>Other sector</v>
      </c>
      <c r="R5216" s="2">
        <f>VLOOKUP(M5216,[1]ArchetypeScores!E:I,5,FALSE)</f>
        <v>0</v>
      </c>
      <c r="S5216" s="2">
        <f>VLOOKUP(M5216,[1]ArchetypeScores!E:K,7,FALSE)</f>
        <v>0</v>
      </c>
      <c r="T5216" s="2" t="str">
        <f t="shared" si="83"/>
        <v>Not A&amp;R positive</v>
      </c>
    </row>
    <row r="5217" spans="1:20" x14ac:dyDescent="0.3">
      <c r="A5217" s="2" t="s">
        <v>13911</v>
      </c>
      <c r="B5217" s="3" t="s">
        <v>13933</v>
      </c>
      <c r="C5217" s="3" t="s">
        <v>13934</v>
      </c>
      <c r="D5217" s="4">
        <v>0.13300000000000001</v>
      </c>
      <c r="E5217" s="5" t="s">
        <v>1340</v>
      </c>
      <c r="F5217" s="4">
        <v>0.15740000000000001</v>
      </c>
      <c r="G5217" s="6">
        <v>49552</v>
      </c>
      <c r="H5217" s="3" t="s">
        <v>13935</v>
      </c>
      <c r="I5217" s="3"/>
      <c r="J5217" s="3"/>
      <c r="K5217" s="5" t="s">
        <v>38</v>
      </c>
      <c r="L5217" s="5">
        <v>13</v>
      </c>
      <c r="M5217" s="5" t="s">
        <v>39</v>
      </c>
      <c r="N5217" s="5">
        <f>VLOOKUP(M5217,[1]ArchetypeScores!E:N,10,FALSE)</f>
        <v>0</v>
      </c>
      <c r="O5217" s="5">
        <f>VLOOKUP(M5217,[1]ArchetypeScores!E:O,11,FALSE)</f>
        <v>-2</v>
      </c>
      <c r="P5217" s="5">
        <f>VLOOKUP(M5217,[1]ArchetypeScores!E:P,12,FALSE)</f>
        <v>0</v>
      </c>
      <c r="Q5217" s="2" t="str">
        <f>VLOOKUP(M5217,[1]ArchetypeScores!E:W,19,FALSE)</f>
        <v>Industrials - transportation</v>
      </c>
      <c r="R5217" s="2">
        <f>VLOOKUP(M5217,[1]ArchetypeScores!E:I,5,FALSE)</f>
        <v>0</v>
      </c>
      <c r="S5217" s="2">
        <f>VLOOKUP(M5217,[1]ArchetypeScores!E:K,7,FALSE)</f>
        <v>0</v>
      </c>
      <c r="T5217" s="2" t="str">
        <f t="shared" si="83"/>
        <v>Not A&amp;R positive</v>
      </c>
    </row>
    <row r="5218" spans="1:20" x14ac:dyDescent="0.3">
      <c r="A5218" s="2" t="s">
        <v>13911</v>
      </c>
      <c r="B5218" s="3" t="s">
        <v>13936</v>
      </c>
      <c r="C5218" s="3" t="s">
        <v>13937</v>
      </c>
      <c r="D5218" s="4">
        <v>1.2</v>
      </c>
      <c r="E5218" s="5" t="s">
        <v>1340</v>
      </c>
      <c r="F5218" s="4">
        <v>1.3638399999999999</v>
      </c>
      <c r="G5218" s="6">
        <v>49555</v>
      </c>
      <c r="H5218" s="3" t="s">
        <v>13938</v>
      </c>
      <c r="I5218" s="3"/>
      <c r="J5218" s="3"/>
      <c r="K5218" s="5" t="s">
        <v>38</v>
      </c>
      <c r="L5218" s="5">
        <v>13</v>
      </c>
      <c r="M5218" s="5" t="s">
        <v>39</v>
      </c>
      <c r="N5218" s="5">
        <f>VLOOKUP(M5218,[1]ArchetypeScores!E:N,10,FALSE)</f>
        <v>0</v>
      </c>
      <c r="O5218" s="5">
        <f>VLOOKUP(M5218,[1]ArchetypeScores!E:O,11,FALSE)</f>
        <v>-2</v>
      </c>
      <c r="P5218" s="5">
        <f>VLOOKUP(M5218,[1]ArchetypeScores!E:P,12,FALSE)</f>
        <v>0</v>
      </c>
      <c r="Q5218" s="2" t="str">
        <f>VLOOKUP(M5218,[1]ArchetypeScores!E:W,19,FALSE)</f>
        <v>Industrials - transportation</v>
      </c>
      <c r="R5218" s="2">
        <f>VLOOKUP(M5218,[1]ArchetypeScores!E:I,5,FALSE)</f>
        <v>0</v>
      </c>
      <c r="S5218" s="2">
        <f>VLOOKUP(M5218,[1]ArchetypeScores!E:K,7,FALSE)</f>
        <v>0</v>
      </c>
      <c r="T5218" s="2" t="str">
        <f t="shared" si="83"/>
        <v>Not A&amp;R positive</v>
      </c>
    </row>
    <row r="5219" spans="1:20" x14ac:dyDescent="0.3">
      <c r="A5219" s="2" t="s">
        <v>13911</v>
      </c>
      <c r="B5219" s="3" t="s">
        <v>13939</v>
      </c>
      <c r="C5219" s="3" t="s">
        <v>13940</v>
      </c>
      <c r="D5219" s="4">
        <v>0.14499999999999999</v>
      </c>
      <c r="E5219" s="5" t="s">
        <v>1340</v>
      </c>
      <c r="F5219" s="4">
        <v>0.17392750000000001</v>
      </c>
      <c r="G5219" s="6">
        <v>49646</v>
      </c>
      <c r="H5219" s="3" t="s">
        <v>13914</v>
      </c>
      <c r="I5219" s="3" t="s">
        <v>13915</v>
      </c>
      <c r="J5219" s="3"/>
      <c r="K5219" s="5" t="s">
        <v>664</v>
      </c>
      <c r="L5219" s="5" t="s">
        <v>112</v>
      </c>
      <c r="M5219" s="5" t="s">
        <v>2313</v>
      </c>
      <c r="N5219" s="5">
        <f>VLOOKUP(M5219,[1]ArchetypeScores!E:N,10,FALSE)</f>
        <v>1</v>
      </c>
      <c r="O5219" s="5">
        <f>VLOOKUP(M5219,[1]ArchetypeScores!E:O,11,FALSE)</f>
        <v>0</v>
      </c>
      <c r="P5219" s="5">
        <f>VLOOKUP(M5219,[1]ArchetypeScores!E:P,12,FALSE)</f>
        <v>2</v>
      </c>
      <c r="Q5219" s="2" t="str">
        <f>VLOOKUP(M5219,[1]ArchetypeScores!E:W,19,FALSE)</f>
        <v>Other sector</v>
      </c>
      <c r="R5219" s="2">
        <f>VLOOKUP(M5219,[1]ArchetypeScores!E:I,5,FALSE)</f>
        <v>0</v>
      </c>
      <c r="S5219" s="2">
        <f>VLOOKUP(M5219,[1]ArchetypeScores!E:K,7,FALSE)</f>
        <v>0</v>
      </c>
      <c r="T5219" s="2" t="str">
        <f t="shared" si="83"/>
        <v>Not A&amp;R positive</v>
      </c>
    </row>
    <row r="5220" spans="1:20" x14ac:dyDescent="0.3">
      <c r="A5220" s="2" t="s">
        <v>13911</v>
      </c>
      <c r="B5220" s="3" t="s">
        <v>13941</v>
      </c>
      <c r="C5220" s="3" t="s">
        <v>13942</v>
      </c>
      <c r="D5220" s="4">
        <v>8.6999999999999994E-2</v>
      </c>
      <c r="E5220" s="5" t="s">
        <v>1340</v>
      </c>
      <c r="F5220" s="4">
        <v>0.10435649999999999</v>
      </c>
      <c r="G5220" s="6">
        <v>49641</v>
      </c>
      <c r="H5220" s="3" t="s">
        <v>13914</v>
      </c>
      <c r="I5220" s="3" t="s">
        <v>13915</v>
      </c>
      <c r="J5220" s="3"/>
      <c r="K5220" s="5" t="s">
        <v>1097</v>
      </c>
      <c r="L5220" s="5" t="s">
        <v>13943</v>
      </c>
      <c r="M5220" s="5" t="s">
        <v>1394</v>
      </c>
      <c r="N5220" s="5">
        <f>VLOOKUP(M5220,[1]ArchetypeScores!E:N,10,FALSE)</f>
        <v>1</v>
      </c>
      <c r="O5220" s="5">
        <f>VLOOKUP(M5220,[1]ArchetypeScores!E:O,11,FALSE)</f>
        <v>0</v>
      </c>
      <c r="P5220" s="5">
        <f>VLOOKUP(M5220,[1]ArchetypeScores!E:P,12,FALSE)</f>
        <v>1</v>
      </c>
      <c r="Q5220" s="2" t="str">
        <f>VLOOKUP(M5220,[1]ArchetypeScores!E:W,19,FALSE)</f>
        <v>Untargeted</v>
      </c>
      <c r="R5220" s="2">
        <f>VLOOKUP(M5220,[1]ArchetypeScores!E:I,5,FALSE)</f>
        <v>1</v>
      </c>
      <c r="S5220" s="2">
        <f>VLOOKUP(M5220,[1]ArchetypeScores!E:K,7,FALSE)</f>
        <v>1</v>
      </c>
      <c r="T5220" s="2" t="str">
        <f t="shared" si="83"/>
        <v>Both</v>
      </c>
    </row>
    <row r="5221" spans="1:20" x14ac:dyDescent="0.3">
      <c r="A5221" s="2" t="s">
        <v>13911</v>
      </c>
      <c r="B5221" s="3" t="s">
        <v>13944</v>
      </c>
      <c r="C5221" s="3" t="s">
        <v>13945</v>
      </c>
      <c r="D5221" s="4">
        <v>6.6000000000000003E-2</v>
      </c>
      <c r="E5221" s="5" t="s">
        <v>1340</v>
      </c>
      <c r="F5221" s="4">
        <v>7.9167000000000001E-2</v>
      </c>
      <c r="G5221" s="6">
        <v>49656</v>
      </c>
      <c r="H5221" s="3" t="s">
        <v>13914</v>
      </c>
      <c r="I5221" s="3" t="s">
        <v>13915</v>
      </c>
      <c r="J5221" s="3"/>
      <c r="K5221" s="5" t="s">
        <v>137</v>
      </c>
      <c r="L5221" s="5" t="s">
        <v>13946</v>
      </c>
      <c r="M5221" s="5" t="s">
        <v>3649</v>
      </c>
      <c r="N5221" s="5">
        <f>VLOOKUP(M5221,[1]ArchetypeScores!E:N,10,FALSE)</f>
        <v>1</v>
      </c>
      <c r="O5221" s="5">
        <f>VLOOKUP(M5221,[1]ArchetypeScores!E:O,11,FALSE)</f>
        <v>-2</v>
      </c>
      <c r="P5221" s="5">
        <f>VLOOKUP(M5221,[1]ArchetypeScores!E:P,12,FALSE)</f>
        <v>2</v>
      </c>
      <c r="Q5221" s="2" t="str">
        <f>VLOOKUP(M5221,[1]ArchetypeScores!E:W,19,FALSE)</f>
        <v>Industrials - transportation</v>
      </c>
      <c r="R5221" s="2">
        <f>VLOOKUP(M5221,[1]ArchetypeScores!E:I,5,FALSE)</f>
        <v>0</v>
      </c>
      <c r="S5221" s="2">
        <f>VLOOKUP(M5221,[1]ArchetypeScores!E:K,7,FALSE)</f>
        <v>-1</v>
      </c>
      <c r="T5221" s="2" t="str">
        <f t="shared" si="83"/>
        <v>Not A&amp;R positive</v>
      </c>
    </row>
    <row r="5222" spans="1:20" x14ac:dyDescent="0.3">
      <c r="A5222" s="2" t="s">
        <v>13911</v>
      </c>
      <c r="B5222" s="3" t="s">
        <v>13947</v>
      </c>
      <c r="C5222" s="3" t="s">
        <v>13948</v>
      </c>
      <c r="D5222" s="4">
        <v>0.14199999999999999</v>
      </c>
      <c r="E5222" s="5" t="s">
        <v>1340</v>
      </c>
      <c r="F5222" s="4">
        <v>0.17032900000000001</v>
      </c>
      <c r="G5222" s="6">
        <v>49631</v>
      </c>
      <c r="H5222" s="3" t="s">
        <v>13914</v>
      </c>
      <c r="I5222" s="3" t="s">
        <v>13915</v>
      </c>
      <c r="J5222" s="3"/>
      <c r="K5222" s="5" t="s">
        <v>229</v>
      </c>
      <c r="L5222" s="5" t="s">
        <v>13946</v>
      </c>
      <c r="M5222" s="5" t="s">
        <v>528</v>
      </c>
      <c r="N5222" s="5">
        <f>VLOOKUP(M5222,[1]ArchetypeScores!E:N,10,FALSE)</f>
        <v>1</v>
      </c>
      <c r="O5222" s="5">
        <f>VLOOKUP(M5222,[1]ArchetypeScores!E:O,11,FALSE)</f>
        <v>-2</v>
      </c>
      <c r="P5222" s="5">
        <f>VLOOKUP(M5222,[1]ArchetypeScores!E:P,12,FALSE)</f>
        <v>0</v>
      </c>
      <c r="Q5222" s="2" t="str">
        <f>VLOOKUP(M5222,[1]ArchetypeScores!E:W,19,FALSE)</f>
        <v>Industrials - transportation</v>
      </c>
      <c r="R5222" s="2">
        <f>VLOOKUP(M5222,[1]ArchetypeScores!E:I,5,FALSE)</f>
        <v>0</v>
      </c>
      <c r="S5222" s="2">
        <f>VLOOKUP(M5222,[1]ArchetypeScores!E:K,7,FALSE)</f>
        <v>-1</v>
      </c>
      <c r="T5222" s="2" t="str">
        <f t="shared" si="83"/>
        <v>Not A&amp;R positive</v>
      </c>
    </row>
    <row r="5223" spans="1:20" x14ac:dyDescent="0.3">
      <c r="A5223" s="2" t="s">
        <v>13911</v>
      </c>
      <c r="B5223" s="3" t="s">
        <v>13949</v>
      </c>
      <c r="C5223" s="3" t="s">
        <v>13950</v>
      </c>
      <c r="D5223" s="4">
        <v>0.11</v>
      </c>
      <c r="E5223" s="5" t="s">
        <v>1340</v>
      </c>
      <c r="F5223" s="4">
        <v>0.13194500000000001</v>
      </c>
      <c r="G5223" s="6">
        <v>49628</v>
      </c>
      <c r="H5223" s="3" t="s">
        <v>13914</v>
      </c>
      <c r="I5223" s="3" t="s">
        <v>13915</v>
      </c>
      <c r="J5223" s="3"/>
      <c r="K5223" s="5" t="s">
        <v>664</v>
      </c>
      <c r="L5223" s="5" t="s">
        <v>112</v>
      </c>
      <c r="M5223" s="5" t="s">
        <v>2313</v>
      </c>
      <c r="N5223" s="5">
        <f>VLOOKUP(M5223,[1]ArchetypeScores!E:N,10,FALSE)</f>
        <v>1</v>
      </c>
      <c r="O5223" s="5">
        <f>VLOOKUP(M5223,[1]ArchetypeScores!E:O,11,FALSE)</f>
        <v>0</v>
      </c>
      <c r="P5223" s="5">
        <f>VLOOKUP(M5223,[1]ArchetypeScores!E:P,12,FALSE)</f>
        <v>2</v>
      </c>
      <c r="Q5223" s="2" t="str">
        <f>VLOOKUP(M5223,[1]ArchetypeScores!E:W,19,FALSE)</f>
        <v>Other sector</v>
      </c>
      <c r="R5223" s="2">
        <f>VLOOKUP(M5223,[1]ArchetypeScores!E:I,5,FALSE)</f>
        <v>0</v>
      </c>
      <c r="S5223" s="2">
        <f>VLOOKUP(M5223,[1]ArchetypeScores!E:K,7,FALSE)</f>
        <v>0</v>
      </c>
      <c r="T5223" s="2" t="str">
        <f t="shared" si="83"/>
        <v>Not A&amp;R positive</v>
      </c>
    </row>
    <row r="5224" spans="1:20" x14ac:dyDescent="0.3">
      <c r="A5224" s="2" t="s">
        <v>13911</v>
      </c>
      <c r="B5224" s="8" t="s">
        <v>13951</v>
      </c>
      <c r="C5224" s="3" t="s">
        <v>13952</v>
      </c>
      <c r="D5224" s="4">
        <v>0.55000000000000004</v>
      </c>
      <c r="E5224" s="5" t="s">
        <v>1340</v>
      </c>
      <c r="F5224" s="4">
        <v>0.65972500000000001</v>
      </c>
      <c r="G5224" s="6">
        <v>49621</v>
      </c>
      <c r="H5224" s="3" t="s">
        <v>13914</v>
      </c>
      <c r="I5224" s="3" t="s">
        <v>13915</v>
      </c>
      <c r="J5224" s="3"/>
      <c r="K5224" s="5" t="s">
        <v>38</v>
      </c>
      <c r="L5224" s="5" t="s">
        <v>13946</v>
      </c>
      <c r="M5224" s="5" t="s">
        <v>43</v>
      </c>
      <c r="N5224" s="5">
        <f>VLOOKUP(M5224,[1]ArchetypeScores!E:N,10,FALSE)</f>
        <v>0</v>
      </c>
      <c r="O5224" s="5">
        <f>VLOOKUP(M5224,[1]ArchetypeScores!E:O,11,FALSE)</f>
        <v>-1</v>
      </c>
      <c r="P5224" s="5">
        <f>VLOOKUP(M5224,[1]ArchetypeScores!E:P,12,FALSE)</f>
        <v>0</v>
      </c>
      <c r="Q5224" s="2" t="str">
        <f>VLOOKUP(M5224,[1]ArchetypeScores!E:W,19,FALSE)</f>
        <v>Consumer (including agriculture and tourism)</v>
      </c>
      <c r="R5224" s="2">
        <f>VLOOKUP(M5224,[1]ArchetypeScores!E:I,5,FALSE)</f>
        <v>0</v>
      </c>
      <c r="S5224" s="2">
        <f>VLOOKUP(M5224,[1]ArchetypeScores!E:K,7,FALSE)</f>
        <v>0</v>
      </c>
      <c r="T5224" s="2" t="str">
        <f t="shared" si="83"/>
        <v>Not A&amp;R positive</v>
      </c>
    </row>
    <row r="5225" spans="1:20" x14ac:dyDescent="0.3">
      <c r="A5225" s="2" t="s">
        <v>13911</v>
      </c>
      <c r="B5225" s="3" t="s">
        <v>13953</v>
      </c>
      <c r="C5225" s="3" t="s">
        <v>13954</v>
      </c>
      <c r="D5225" s="4">
        <v>0.1</v>
      </c>
      <c r="E5225" s="5" t="s">
        <v>1340</v>
      </c>
      <c r="F5225" s="4">
        <v>0.11995</v>
      </c>
      <c r="G5225" s="6">
        <v>49660</v>
      </c>
      <c r="H5225" s="3" t="s">
        <v>13914</v>
      </c>
      <c r="I5225" s="3" t="s">
        <v>13915</v>
      </c>
      <c r="J5225" s="3"/>
      <c r="K5225" s="5" t="s">
        <v>175</v>
      </c>
      <c r="L5225" s="5" t="s">
        <v>13919</v>
      </c>
      <c r="M5225" s="5" t="s">
        <v>219</v>
      </c>
      <c r="N5225" s="5">
        <f>VLOOKUP(M5225,[1]ArchetypeScores!E:N,10,FALSE)</f>
        <v>1</v>
      </c>
      <c r="O5225" s="5">
        <f>VLOOKUP(M5225,[1]ArchetypeScores!E:O,11,FALSE)</f>
        <v>0</v>
      </c>
      <c r="P5225" s="5">
        <f>VLOOKUP(M5225,[1]ArchetypeScores!E:P,12,FALSE)</f>
        <v>0</v>
      </c>
      <c r="Q5225" s="2" t="str">
        <f>VLOOKUP(M5225,[1]ArchetypeScores!E:W,19,FALSE)</f>
        <v>Other sector</v>
      </c>
      <c r="R5225" s="2">
        <f>VLOOKUP(M5225,[1]ArchetypeScores!E:I,5,FALSE)</f>
        <v>0</v>
      </c>
      <c r="S5225" s="2">
        <f>VLOOKUP(M5225,[1]ArchetypeScores!E:K,7,FALSE)</f>
        <v>0</v>
      </c>
      <c r="T5225" s="2" t="str">
        <f t="shared" si="83"/>
        <v>Not A&amp;R positive</v>
      </c>
    </row>
    <row r="5226" spans="1:20" x14ac:dyDescent="0.3">
      <c r="A5226" s="2" t="s">
        <v>13911</v>
      </c>
      <c r="B5226" s="3" t="s">
        <v>13955</v>
      </c>
      <c r="C5226" s="3" t="s">
        <v>13956</v>
      </c>
      <c r="D5226" s="4">
        <v>0.23</v>
      </c>
      <c r="E5226" s="5" t="s">
        <v>1340</v>
      </c>
      <c r="F5226" s="4">
        <v>0.27588499999999999</v>
      </c>
      <c r="G5226" s="6">
        <v>49623</v>
      </c>
      <c r="H5226" s="3" t="s">
        <v>13914</v>
      </c>
      <c r="I5226" s="3" t="s">
        <v>13915</v>
      </c>
      <c r="J5226" s="3"/>
      <c r="K5226" s="5" t="s">
        <v>291</v>
      </c>
      <c r="L5226" s="5" t="s">
        <v>13957</v>
      </c>
      <c r="M5226" s="5" t="s">
        <v>532</v>
      </c>
      <c r="N5226" s="5">
        <f>VLOOKUP(M5226,[1]ArchetypeScores!E:N,10,FALSE)</f>
        <v>1</v>
      </c>
      <c r="O5226" s="5">
        <f>VLOOKUP(M5226,[1]ArchetypeScores!E:O,11,FALSE)</f>
        <v>0</v>
      </c>
      <c r="P5226" s="5">
        <f>VLOOKUP(M5226,[1]ArchetypeScores!E:P,12,FALSE)</f>
        <v>1</v>
      </c>
      <c r="Q5226" s="2" t="str">
        <f>VLOOKUP(M5226,[1]ArchetypeScores!E:W,19,FALSE)</f>
        <v>Education and training</v>
      </c>
      <c r="R5226" s="2">
        <f>VLOOKUP(M5226,[1]ArchetypeScores!E:I,5,FALSE)</f>
        <v>1</v>
      </c>
      <c r="S5226" s="2">
        <f>VLOOKUP(M5226,[1]ArchetypeScores!E:K,7,FALSE)</f>
        <v>1</v>
      </c>
      <c r="T5226" s="2" t="str">
        <f t="shared" si="83"/>
        <v>Both</v>
      </c>
    </row>
    <row r="5227" spans="1:20" x14ac:dyDescent="0.3">
      <c r="A5227" s="2" t="s">
        <v>13911</v>
      </c>
      <c r="B5227" s="3" t="s">
        <v>13958</v>
      </c>
      <c r="C5227" s="3" t="s">
        <v>13959</v>
      </c>
      <c r="D5227" s="4"/>
      <c r="E5227" s="5" t="s">
        <v>1340</v>
      </c>
      <c r="F5227" s="4">
        <v>0</v>
      </c>
      <c r="G5227" s="6">
        <v>49551</v>
      </c>
      <c r="H5227" s="3" t="s">
        <v>13960</v>
      </c>
      <c r="I5227" s="3"/>
      <c r="J5227" s="3"/>
      <c r="K5227" s="5" t="s">
        <v>261</v>
      </c>
      <c r="L5227" s="5">
        <v>2</v>
      </c>
      <c r="M5227" s="5" t="s">
        <v>262</v>
      </c>
      <c r="N5227" s="5">
        <f>VLOOKUP(M5227,[1]ArchetypeScores!E:N,10,FALSE)</f>
        <v>0</v>
      </c>
      <c r="O5227" s="5">
        <f>VLOOKUP(M5227,[1]ArchetypeScores!E:O,11,FALSE)</f>
        <v>-1</v>
      </c>
      <c r="P5227" s="5">
        <f>VLOOKUP(M5227,[1]ArchetypeScores!E:P,12,FALSE)</f>
        <v>0</v>
      </c>
      <c r="Q5227" s="2" t="str">
        <f>VLOOKUP(M5227,[1]ArchetypeScores!E:W,19,FALSE)</f>
        <v>Untargeted</v>
      </c>
      <c r="R5227" s="2">
        <f>VLOOKUP(M5227,[1]ArchetypeScores!E:I,5,FALSE)</f>
        <v>0</v>
      </c>
      <c r="S5227" s="2">
        <f>VLOOKUP(M5227,[1]ArchetypeScores!E:K,7,FALSE)</f>
        <v>0</v>
      </c>
      <c r="T5227" s="2" t="str">
        <f t="shared" si="83"/>
        <v>Not A&amp;R positive</v>
      </c>
    </row>
    <row r="5228" spans="1:20" x14ac:dyDescent="0.3">
      <c r="A5228" s="2" t="s">
        <v>13911</v>
      </c>
      <c r="B5228" s="3" t="s">
        <v>13961</v>
      </c>
      <c r="C5228" s="3" t="s">
        <v>13962</v>
      </c>
      <c r="D5228" s="4">
        <v>0.12</v>
      </c>
      <c r="E5228" s="5" t="s">
        <v>1340</v>
      </c>
      <c r="F5228" s="4">
        <v>0.14393999999999998</v>
      </c>
      <c r="G5228" s="6">
        <v>49639</v>
      </c>
      <c r="H5228" s="3" t="s">
        <v>13914</v>
      </c>
      <c r="I5228" s="3" t="s">
        <v>13915</v>
      </c>
      <c r="J5228" s="3"/>
      <c r="K5228" s="5" t="s">
        <v>196</v>
      </c>
      <c r="L5228" s="5">
        <v>3</v>
      </c>
      <c r="M5228" s="5" t="s">
        <v>451</v>
      </c>
      <c r="N5228" s="5">
        <f>VLOOKUP(M5228,[1]ArchetypeScores!E:N,10,FALSE)</f>
        <v>1</v>
      </c>
      <c r="O5228" s="5">
        <f>VLOOKUP(M5228,[1]ArchetypeScores!E:O,11,FALSE)</f>
        <v>-2</v>
      </c>
      <c r="P5228" s="5">
        <f>VLOOKUP(M5228,[1]ArchetypeScores!E:P,12,FALSE)</f>
        <v>0</v>
      </c>
      <c r="Q5228" s="2" t="str">
        <f>VLOOKUP(M5228,[1]ArchetypeScores!E:W,19,FALSE)</f>
        <v>Industrials - other</v>
      </c>
      <c r="R5228" s="2">
        <f>VLOOKUP(M5228,[1]ArchetypeScores!E:I,5,FALSE)</f>
        <v>1</v>
      </c>
      <c r="S5228" s="2">
        <f>VLOOKUP(M5228,[1]ArchetypeScores!E:K,7,FALSE)</f>
        <v>1</v>
      </c>
      <c r="T5228" s="2" t="str">
        <f t="shared" si="83"/>
        <v>Both</v>
      </c>
    </row>
    <row r="5229" spans="1:20" x14ac:dyDescent="0.3">
      <c r="A5229" s="2" t="s">
        <v>13911</v>
      </c>
      <c r="B5229" s="3" t="s">
        <v>13964</v>
      </c>
      <c r="C5229" s="3" t="s">
        <v>13965</v>
      </c>
      <c r="D5229" s="4">
        <v>6.5000000000000002E-2</v>
      </c>
      <c r="E5229" s="5" t="s">
        <v>1340</v>
      </c>
      <c r="F5229" s="4">
        <v>7.7967499999999995E-2</v>
      </c>
      <c r="G5229" s="6">
        <v>49630</v>
      </c>
      <c r="H5229" s="3" t="s">
        <v>13914</v>
      </c>
      <c r="I5229" s="3" t="s">
        <v>13915</v>
      </c>
      <c r="J5229" s="3"/>
      <c r="K5229" s="5" t="s">
        <v>229</v>
      </c>
      <c r="L5229" s="5" t="s">
        <v>13946</v>
      </c>
      <c r="M5229" s="5" t="s">
        <v>528</v>
      </c>
      <c r="N5229" s="5">
        <f>VLOOKUP(M5229,[1]ArchetypeScores!E:N,10,FALSE)</f>
        <v>1</v>
      </c>
      <c r="O5229" s="5">
        <f>VLOOKUP(M5229,[1]ArchetypeScores!E:O,11,FALSE)</f>
        <v>-2</v>
      </c>
      <c r="P5229" s="5">
        <f>VLOOKUP(M5229,[1]ArchetypeScores!E:P,12,FALSE)</f>
        <v>0</v>
      </c>
      <c r="Q5229" s="2" t="str">
        <f>VLOOKUP(M5229,[1]ArchetypeScores!E:W,19,FALSE)</f>
        <v>Industrials - transportation</v>
      </c>
      <c r="R5229" s="2">
        <f>VLOOKUP(M5229,[1]ArchetypeScores!E:I,5,FALSE)</f>
        <v>0</v>
      </c>
      <c r="S5229" s="2">
        <f>VLOOKUP(M5229,[1]ArchetypeScores!E:K,7,FALSE)</f>
        <v>-1</v>
      </c>
      <c r="T5229" s="2" t="str">
        <f t="shared" si="83"/>
        <v>Not A&amp;R positive</v>
      </c>
    </row>
    <row r="5230" spans="1:20" x14ac:dyDescent="0.3">
      <c r="A5230" s="2" t="s">
        <v>13911</v>
      </c>
      <c r="B5230" s="3" t="s">
        <v>13966</v>
      </c>
      <c r="C5230" s="3" t="s">
        <v>13967</v>
      </c>
      <c r="D5230" s="4">
        <v>0.15</v>
      </c>
      <c r="E5230" s="5" t="s">
        <v>1340</v>
      </c>
      <c r="F5230" s="4">
        <v>0.179925</v>
      </c>
      <c r="G5230" s="6">
        <v>49614</v>
      </c>
      <c r="H5230" s="3" t="s">
        <v>13914</v>
      </c>
      <c r="I5230" s="3" t="s">
        <v>13915</v>
      </c>
      <c r="J5230" s="3"/>
      <c r="K5230" s="5" t="s">
        <v>89</v>
      </c>
      <c r="L5230" s="5" t="s">
        <v>13946</v>
      </c>
      <c r="M5230" s="5" t="s">
        <v>90</v>
      </c>
      <c r="N5230" s="5">
        <f>VLOOKUP(M5230,[1]ArchetypeScores!E:N,10,FALSE)</f>
        <v>1</v>
      </c>
      <c r="O5230" s="5">
        <f>VLOOKUP(M5230,[1]ArchetypeScores!E:O,11,FALSE)</f>
        <v>0</v>
      </c>
      <c r="P5230" s="5">
        <f>VLOOKUP(M5230,[1]ArchetypeScores!E:P,12,FALSE)</f>
        <v>0</v>
      </c>
      <c r="Q5230" s="2" t="str">
        <f>VLOOKUP(M5230,[1]ArchetypeScores!E:W,19,FALSE)</f>
        <v>Other sector</v>
      </c>
      <c r="R5230" s="2">
        <f>VLOOKUP(M5230,[1]ArchetypeScores!E:I,5,FALSE)</f>
        <v>0</v>
      </c>
      <c r="S5230" s="2">
        <f>VLOOKUP(M5230,[1]ArchetypeScores!E:K,7,FALSE)</f>
        <v>0</v>
      </c>
      <c r="T5230" s="2" t="str">
        <f t="shared" si="83"/>
        <v>Not A&amp;R positive</v>
      </c>
    </row>
    <row r="5231" spans="1:20" x14ac:dyDescent="0.3">
      <c r="A5231" s="2" t="s">
        <v>13911</v>
      </c>
      <c r="B5231" s="3" t="s">
        <v>13968</v>
      </c>
      <c r="C5231" s="3" t="s">
        <v>13969</v>
      </c>
      <c r="D5231" s="4">
        <v>9.2999999999999999E-2</v>
      </c>
      <c r="E5231" s="5" t="s">
        <v>1340</v>
      </c>
      <c r="F5231" s="4">
        <v>0.1115535</v>
      </c>
      <c r="G5231" s="6">
        <v>49613</v>
      </c>
      <c r="H5231" s="3" t="s">
        <v>13914</v>
      </c>
      <c r="I5231" s="3" t="s">
        <v>13915</v>
      </c>
      <c r="J5231" s="3"/>
      <c r="K5231" s="5" t="s">
        <v>89</v>
      </c>
      <c r="L5231" s="5" t="s">
        <v>13946</v>
      </c>
      <c r="M5231" s="5" t="s">
        <v>90</v>
      </c>
      <c r="N5231" s="5">
        <f>VLOOKUP(M5231,[1]ArchetypeScores!E:N,10,FALSE)</f>
        <v>1</v>
      </c>
      <c r="O5231" s="5">
        <f>VLOOKUP(M5231,[1]ArchetypeScores!E:O,11,FALSE)</f>
        <v>0</v>
      </c>
      <c r="P5231" s="5">
        <f>VLOOKUP(M5231,[1]ArchetypeScores!E:P,12,FALSE)</f>
        <v>0</v>
      </c>
      <c r="Q5231" s="2" t="str">
        <f>VLOOKUP(M5231,[1]ArchetypeScores!E:W,19,FALSE)</f>
        <v>Other sector</v>
      </c>
      <c r="R5231" s="2">
        <f>VLOOKUP(M5231,[1]ArchetypeScores!E:I,5,FALSE)</f>
        <v>0</v>
      </c>
      <c r="S5231" s="2">
        <f>VLOOKUP(M5231,[1]ArchetypeScores!E:K,7,FALSE)</f>
        <v>0</v>
      </c>
      <c r="T5231" s="2" t="str">
        <f t="shared" si="83"/>
        <v>Not A&amp;R positive</v>
      </c>
    </row>
    <row r="5232" spans="1:20" x14ac:dyDescent="0.3">
      <c r="A5232" s="2" t="s">
        <v>13911</v>
      </c>
      <c r="B5232" s="3" t="s">
        <v>13970</v>
      </c>
      <c r="C5232" s="3" t="s">
        <v>13971</v>
      </c>
      <c r="D5232" s="4">
        <v>0.04</v>
      </c>
      <c r="E5232" s="5" t="s">
        <v>1340</v>
      </c>
      <c r="F5232" s="4">
        <v>4.5330000000000002E-2</v>
      </c>
      <c r="G5232" s="6">
        <v>49581</v>
      </c>
      <c r="H5232" s="3" t="s">
        <v>13972</v>
      </c>
      <c r="I5232" s="3"/>
      <c r="J5232" s="3"/>
      <c r="K5232" s="5" t="s">
        <v>137</v>
      </c>
      <c r="L5232" s="5">
        <v>6</v>
      </c>
      <c r="M5232" s="5" t="s">
        <v>2392</v>
      </c>
      <c r="N5232" s="5">
        <f>VLOOKUP(M5232,[1]ArchetypeScores!E:N,10,FALSE)</f>
        <v>1</v>
      </c>
      <c r="O5232" s="5">
        <f>VLOOKUP(M5232,[1]ArchetypeScores!E:O,11,FALSE)</f>
        <v>-2</v>
      </c>
      <c r="P5232" s="5">
        <f>VLOOKUP(M5232,[1]ArchetypeScores!E:P,12,FALSE)</f>
        <v>2</v>
      </c>
      <c r="Q5232" s="2" t="str">
        <f>VLOOKUP(M5232,[1]ArchetypeScores!E:W,19,FALSE)</f>
        <v>Industrials - transportation</v>
      </c>
      <c r="R5232" s="2">
        <f>VLOOKUP(M5232,[1]ArchetypeScores!E:I,5,FALSE)</f>
        <v>0</v>
      </c>
      <c r="S5232" s="2">
        <f>VLOOKUP(M5232,[1]ArchetypeScores!E:K,7,FALSE)</f>
        <v>0</v>
      </c>
      <c r="T5232" s="2" t="str">
        <f t="shared" si="83"/>
        <v>Not A&amp;R positive</v>
      </c>
    </row>
    <row r="5233" spans="1:20" x14ac:dyDescent="0.3">
      <c r="A5233" s="2" t="s">
        <v>13911</v>
      </c>
      <c r="B5233" s="3" t="s">
        <v>13973</v>
      </c>
      <c r="C5233" s="3" t="s">
        <v>13974</v>
      </c>
      <c r="D5233" s="4">
        <v>0.71499999999999997</v>
      </c>
      <c r="E5233" s="5" t="s">
        <v>1340</v>
      </c>
      <c r="F5233" s="4">
        <v>0.85764250000000009</v>
      </c>
      <c r="G5233" s="6">
        <v>49645</v>
      </c>
      <c r="H5233" s="3" t="s">
        <v>13914</v>
      </c>
      <c r="I5233" s="3" t="s">
        <v>13915</v>
      </c>
      <c r="J5233" s="3"/>
      <c r="K5233" s="5" t="s">
        <v>664</v>
      </c>
      <c r="L5233" s="5" t="s">
        <v>112</v>
      </c>
      <c r="M5233" s="5" t="s">
        <v>2313</v>
      </c>
      <c r="N5233" s="5">
        <f>VLOOKUP(M5233,[1]ArchetypeScores!E:N,10,FALSE)</f>
        <v>1</v>
      </c>
      <c r="O5233" s="5">
        <f>VLOOKUP(M5233,[1]ArchetypeScores!E:O,11,FALSE)</f>
        <v>0</v>
      </c>
      <c r="P5233" s="5">
        <f>VLOOKUP(M5233,[1]ArchetypeScores!E:P,12,FALSE)</f>
        <v>2</v>
      </c>
      <c r="Q5233" s="2" t="str">
        <f>VLOOKUP(M5233,[1]ArchetypeScores!E:W,19,FALSE)</f>
        <v>Other sector</v>
      </c>
      <c r="R5233" s="2">
        <f>VLOOKUP(M5233,[1]ArchetypeScores!E:I,5,FALSE)</f>
        <v>0</v>
      </c>
      <c r="S5233" s="2">
        <f>VLOOKUP(M5233,[1]ArchetypeScores!E:K,7,FALSE)</f>
        <v>0</v>
      </c>
      <c r="T5233" s="2" t="str">
        <f t="shared" si="83"/>
        <v>Not A&amp;R positive</v>
      </c>
    </row>
    <row r="5234" spans="1:20" x14ac:dyDescent="0.3">
      <c r="A5234" s="2" t="s">
        <v>13911</v>
      </c>
      <c r="B5234" s="3" t="s">
        <v>13975</v>
      </c>
      <c r="C5234" s="3" t="s">
        <v>13976</v>
      </c>
      <c r="D5234" s="4">
        <v>4.8000000000000001E-2</v>
      </c>
      <c r="E5234" s="5" t="s">
        <v>1340</v>
      </c>
      <c r="F5234" s="4">
        <v>5.7576000000000002E-2</v>
      </c>
      <c r="G5234" s="6">
        <v>49657</v>
      </c>
      <c r="H5234" s="3" t="s">
        <v>13914</v>
      </c>
      <c r="I5234" s="3" t="s">
        <v>13915</v>
      </c>
      <c r="J5234" s="3"/>
      <c r="K5234" s="5" t="s">
        <v>137</v>
      </c>
      <c r="L5234" s="5" t="s">
        <v>13946</v>
      </c>
      <c r="M5234" s="5" t="s">
        <v>3649</v>
      </c>
      <c r="N5234" s="5">
        <f>VLOOKUP(M5234,[1]ArchetypeScores!E:N,10,FALSE)</f>
        <v>1</v>
      </c>
      <c r="O5234" s="5">
        <f>VLOOKUP(M5234,[1]ArchetypeScores!E:O,11,FALSE)</f>
        <v>-2</v>
      </c>
      <c r="P5234" s="5">
        <f>VLOOKUP(M5234,[1]ArchetypeScores!E:P,12,FALSE)</f>
        <v>2</v>
      </c>
      <c r="Q5234" s="2" t="str">
        <f>VLOOKUP(M5234,[1]ArchetypeScores!E:W,19,FALSE)</f>
        <v>Industrials - transportation</v>
      </c>
      <c r="R5234" s="2">
        <f>VLOOKUP(M5234,[1]ArchetypeScores!E:I,5,FALSE)</f>
        <v>0</v>
      </c>
      <c r="S5234" s="2">
        <f>VLOOKUP(M5234,[1]ArchetypeScores!E:K,7,FALSE)</f>
        <v>-1</v>
      </c>
      <c r="T5234" s="2" t="str">
        <f t="shared" si="83"/>
        <v>Not A&amp;R positive</v>
      </c>
    </row>
    <row r="5235" spans="1:20" x14ac:dyDescent="0.3">
      <c r="A5235" s="2" t="s">
        <v>13911</v>
      </c>
      <c r="B5235" s="3" t="s">
        <v>13977</v>
      </c>
      <c r="C5235" s="3" t="s">
        <v>13978</v>
      </c>
      <c r="D5235" s="4">
        <v>7.6999999999999999E-2</v>
      </c>
      <c r="E5235" s="5" t="s">
        <v>1340</v>
      </c>
      <c r="F5235" s="4">
        <v>8.3890000000000006E-2</v>
      </c>
      <c r="G5235" s="6">
        <v>49559</v>
      </c>
      <c r="H5235" s="3" t="s">
        <v>13979</v>
      </c>
      <c r="I5235" s="3"/>
      <c r="J5235" s="3"/>
      <c r="K5235" s="5" t="s">
        <v>25</v>
      </c>
      <c r="L5235" s="5">
        <v>9</v>
      </c>
      <c r="M5235" s="5" t="s">
        <v>493</v>
      </c>
      <c r="N5235" s="5">
        <f>VLOOKUP(M5235,[1]ArchetypeScores!E:N,10,FALSE)</f>
        <v>1</v>
      </c>
      <c r="O5235" s="5">
        <f>VLOOKUP(M5235,[1]ArchetypeScores!E:O,11,FALSE)</f>
        <v>-2</v>
      </c>
      <c r="P5235" s="5">
        <f>VLOOKUP(M5235,[1]ArchetypeScores!E:P,12,FALSE)</f>
        <v>0</v>
      </c>
      <c r="Q5235" s="2" t="str">
        <f>VLOOKUP(M5235,[1]ArchetypeScores!E:W,19,FALSE)</f>
        <v>Industrials - other</v>
      </c>
      <c r="R5235" s="2">
        <f>VLOOKUP(M5235,[1]ArchetypeScores!E:I,5,FALSE)</f>
        <v>0</v>
      </c>
      <c r="S5235" s="2">
        <f>VLOOKUP(M5235,[1]ArchetypeScores!E:K,7,FALSE)</f>
        <v>-1</v>
      </c>
      <c r="T5235" s="2" t="str">
        <f t="shared" si="83"/>
        <v>Not A&amp;R positive</v>
      </c>
    </row>
    <row r="5236" spans="1:20" x14ac:dyDescent="0.3">
      <c r="A5236" s="2" t="s">
        <v>13911</v>
      </c>
      <c r="B5236" s="3" t="s">
        <v>13980</v>
      </c>
      <c r="C5236" s="3" t="s">
        <v>13981</v>
      </c>
      <c r="D5236" s="4">
        <v>0.6</v>
      </c>
      <c r="E5236" s="5" t="s">
        <v>1340</v>
      </c>
      <c r="F5236" s="4">
        <v>0.65366999999999997</v>
      </c>
      <c r="G5236" s="6">
        <v>49561</v>
      </c>
      <c r="H5236" s="3" t="s">
        <v>13979</v>
      </c>
      <c r="I5236" s="3"/>
      <c r="J5236" s="3"/>
      <c r="K5236" s="5" t="s">
        <v>196</v>
      </c>
      <c r="L5236" s="5" t="s">
        <v>112</v>
      </c>
      <c r="M5236" s="5" t="s">
        <v>621</v>
      </c>
      <c r="N5236" s="5">
        <f>VLOOKUP(M5236,[1]ArchetypeScores!E:N,10,FALSE)</f>
        <v>1</v>
      </c>
      <c r="O5236" s="5">
        <f>VLOOKUP(M5236,[1]ArchetypeScores!E:O,11,FALSE)</f>
        <v>-2</v>
      </c>
      <c r="P5236" s="5">
        <f>VLOOKUP(M5236,[1]ArchetypeScores!E:P,12,FALSE)</f>
        <v>0</v>
      </c>
      <c r="Q5236" s="2" t="str">
        <f>VLOOKUP(M5236,[1]ArchetypeScores!E:W,19,FALSE)</f>
        <v>Other sector</v>
      </c>
      <c r="R5236" s="2">
        <f>VLOOKUP(M5236,[1]ArchetypeScores!E:I,5,FALSE)</f>
        <v>0</v>
      </c>
      <c r="S5236" s="2">
        <f>VLOOKUP(M5236,[1]ArchetypeScores!E:K,7,FALSE)</f>
        <v>-1</v>
      </c>
      <c r="T5236" s="2" t="str">
        <f t="shared" si="83"/>
        <v>Not A&amp;R positive</v>
      </c>
    </row>
    <row r="5237" spans="1:20" x14ac:dyDescent="0.3">
      <c r="A5237" s="2" t="s">
        <v>13911</v>
      </c>
      <c r="B5237" s="3" t="s">
        <v>13982</v>
      </c>
      <c r="C5237" s="3" t="s">
        <v>13983</v>
      </c>
      <c r="D5237" s="4">
        <v>3.2000000000000001E-2</v>
      </c>
      <c r="E5237" s="5" t="s">
        <v>1340</v>
      </c>
      <c r="F5237" s="4">
        <v>3.8384000000000001E-2</v>
      </c>
      <c r="G5237" s="6">
        <v>49644</v>
      </c>
      <c r="H5237" s="9" t="s">
        <v>13914</v>
      </c>
      <c r="I5237" s="3" t="s">
        <v>13915</v>
      </c>
      <c r="J5237" s="3"/>
      <c r="K5237" s="5" t="s">
        <v>214</v>
      </c>
      <c r="L5237" s="5">
        <v>4</v>
      </c>
      <c r="M5237" s="5" t="s">
        <v>560</v>
      </c>
      <c r="N5237" s="5">
        <f>VLOOKUP(M5237,[1]ArchetypeScores!E:N,10,FALSE)</f>
        <v>1</v>
      </c>
      <c r="O5237" s="5">
        <f>VLOOKUP(M5237,[1]ArchetypeScores!E:O,11,FALSE)</f>
        <v>0</v>
      </c>
      <c r="P5237" s="5">
        <f>VLOOKUP(M5237,[1]ArchetypeScores!E:P,12,FALSE)</f>
        <v>0</v>
      </c>
      <c r="Q5237" s="2" t="str">
        <f>VLOOKUP(M5237,[1]ArchetypeScores!E:W,19,FALSE)</f>
        <v>Other sector</v>
      </c>
      <c r="R5237" s="2">
        <f>VLOOKUP(M5237,[1]ArchetypeScores!E:I,5,FALSE)</f>
        <v>0</v>
      </c>
      <c r="S5237" s="2">
        <f>VLOOKUP(M5237,[1]ArchetypeScores!E:K,7,FALSE)</f>
        <v>0</v>
      </c>
      <c r="T5237" s="2" t="str">
        <f t="shared" si="83"/>
        <v>Not A&amp;R positive</v>
      </c>
    </row>
    <row r="5238" spans="1:20" x14ac:dyDescent="0.3">
      <c r="A5238" s="2" t="s">
        <v>13911</v>
      </c>
      <c r="B5238" s="3" t="s">
        <v>13984</v>
      </c>
      <c r="C5238" s="3" t="s">
        <v>13985</v>
      </c>
      <c r="D5238" s="4">
        <v>3.7999999999999999E-2</v>
      </c>
      <c r="E5238" s="5" t="s">
        <v>1340</v>
      </c>
      <c r="F5238" s="4">
        <v>4.5581000000000003E-2</v>
      </c>
      <c r="G5238" s="6">
        <v>49673</v>
      </c>
      <c r="H5238" s="3" t="s">
        <v>13914</v>
      </c>
      <c r="I5238" s="3" t="s">
        <v>13915</v>
      </c>
      <c r="J5238" s="3"/>
      <c r="K5238" s="5" t="s">
        <v>154</v>
      </c>
      <c r="L5238" s="5" t="s">
        <v>13946</v>
      </c>
      <c r="M5238" s="5" t="s">
        <v>188</v>
      </c>
      <c r="N5238" s="5">
        <f>VLOOKUP(M5238,[1]ArchetypeScores!E:N,10,FALSE)</f>
        <v>1</v>
      </c>
      <c r="O5238" s="5">
        <f>VLOOKUP(M5238,[1]ArchetypeScores!E:O,11,FALSE)</f>
        <v>-1</v>
      </c>
      <c r="P5238" s="5">
        <f>VLOOKUP(M5238,[1]ArchetypeScores!E:P,12,FALSE)</f>
        <v>0</v>
      </c>
      <c r="Q5238" s="2" t="str">
        <f>VLOOKUP(M5238,[1]ArchetypeScores!E:W,19,FALSE)</f>
        <v>Education and training</v>
      </c>
      <c r="R5238" s="2">
        <f>VLOOKUP(M5238,[1]ArchetypeScores!E:I,5,FALSE)</f>
        <v>0</v>
      </c>
      <c r="S5238" s="2">
        <f>VLOOKUP(M5238,[1]ArchetypeScores!E:K,7,FALSE)</f>
        <v>1</v>
      </c>
      <c r="T5238" s="2" t="str">
        <f t="shared" si="83"/>
        <v>Indirect only</v>
      </c>
    </row>
    <row r="5239" spans="1:20" x14ac:dyDescent="0.3">
      <c r="A5239" s="2" t="s">
        <v>13911</v>
      </c>
      <c r="B5239" s="3" t="s">
        <v>13986</v>
      </c>
      <c r="C5239" s="3" t="s">
        <v>13987</v>
      </c>
      <c r="D5239" s="4">
        <v>0.1</v>
      </c>
      <c r="E5239" s="5" t="s">
        <v>1340</v>
      </c>
      <c r="F5239" s="4">
        <v>0.11995</v>
      </c>
      <c r="G5239" s="6">
        <v>49658</v>
      </c>
      <c r="H5239" s="3" t="s">
        <v>13914</v>
      </c>
      <c r="I5239" s="3" t="s">
        <v>13915</v>
      </c>
      <c r="J5239" s="3"/>
      <c r="K5239" s="5" t="s">
        <v>291</v>
      </c>
      <c r="L5239" s="5" t="s">
        <v>13919</v>
      </c>
      <c r="M5239" s="5" t="s">
        <v>292</v>
      </c>
      <c r="N5239" s="5">
        <f>VLOOKUP(M5239,[1]ArchetypeScores!E:N,10,FALSE)</f>
        <v>1</v>
      </c>
      <c r="O5239" s="5">
        <f>VLOOKUP(M5239,[1]ArchetypeScores!E:O,11,FALSE)</f>
        <v>0</v>
      </c>
      <c r="P5239" s="5">
        <f>VLOOKUP(M5239,[1]ArchetypeScores!E:P,12,FALSE)</f>
        <v>0</v>
      </c>
      <c r="Q5239" s="2" t="str">
        <f>VLOOKUP(M5239,[1]ArchetypeScores!E:W,19,FALSE)</f>
        <v>Education and training</v>
      </c>
      <c r="R5239" s="2">
        <f>VLOOKUP(M5239,[1]ArchetypeScores!E:I,5,FALSE)</f>
        <v>0</v>
      </c>
      <c r="S5239" s="2">
        <f>VLOOKUP(M5239,[1]ArchetypeScores!E:K,7,FALSE)</f>
        <v>0</v>
      </c>
      <c r="T5239" s="2" t="str">
        <f t="shared" si="83"/>
        <v>Not A&amp;R positive</v>
      </c>
    </row>
    <row r="5240" spans="1:20" x14ac:dyDescent="0.3">
      <c r="A5240" s="2" t="s">
        <v>13911</v>
      </c>
      <c r="B5240" s="3" t="s">
        <v>13988</v>
      </c>
      <c r="C5240" s="3" t="s">
        <v>13989</v>
      </c>
      <c r="D5240" s="4">
        <v>0.03</v>
      </c>
      <c r="E5240" s="5" t="s">
        <v>1340</v>
      </c>
      <c r="F5240" s="4">
        <v>3.5984999999999996E-2</v>
      </c>
      <c r="G5240" s="6">
        <v>49599</v>
      </c>
      <c r="H5240" s="3" t="s">
        <v>13914</v>
      </c>
      <c r="I5240" s="3" t="s">
        <v>13915</v>
      </c>
      <c r="J5240" s="3"/>
      <c r="K5240" s="5" t="s">
        <v>489</v>
      </c>
      <c r="L5240" s="5" t="s">
        <v>13919</v>
      </c>
      <c r="M5240" s="5" t="s">
        <v>490</v>
      </c>
      <c r="N5240" s="5">
        <f>VLOOKUP(M5240,[1]ArchetypeScores!E:N,10,FALSE)</f>
        <v>1</v>
      </c>
      <c r="O5240" s="5">
        <f>VLOOKUP(M5240,[1]ArchetypeScores!E:O,11,FALSE)</f>
        <v>-1</v>
      </c>
      <c r="P5240" s="5">
        <f>VLOOKUP(M5240,[1]ArchetypeScores!E:P,12,FALSE)</f>
        <v>0</v>
      </c>
      <c r="Q5240" s="2" t="str">
        <f>VLOOKUP(M5240,[1]ArchetypeScores!E:W,19,FALSE)</f>
        <v>Health care</v>
      </c>
      <c r="R5240" s="2">
        <f>VLOOKUP(M5240,[1]ArchetypeScores!E:I,5,FALSE)</f>
        <v>0</v>
      </c>
      <c r="S5240" s="2">
        <f>VLOOKUP(M5240,[1]ArchetypeScores!E:K,7,FALSE)</f>
        <v>1</v>
      </c>
      <c r="T5240" s="2" t="str">
        <f t="shared" si="83"/>
        <v>Indirect only</v>
      </c>
    </row>
    <row r="5241" spans="1:20" x14ac:dyDescent="0.3">
      <c r="A5241" s="2" t="s">
        <v>13911</v>
      </c>
      <c r="B5241" s="3" t="s">
        <v>13990</v>
      </c>
      <c r="C5241" s="3" t="s">
        <v>13991</v>
      </c>
      <c r="D5241" s="4">
        <v>0.4</v>
      </c>
      <c r="E5241" s="5" t="s">
        <v>1340</v>
      </c>
      <c r="F5241" s="4">
        <v>0.43578</v>
      </c>
      <c r="G5241" s="6">
        <v>49562</v>
      </c>
      <c r="H5241" s="3" t="s">
        <v>13979</v>
      </c>
      <c r="I5241" s="3"/>
      <c r="J5241" s="3"/>
      <c r="K5241" s="5" t="s">
        <v>154</v>
      </c>
      <c r="L5241" s="5">
        <v>1</v>
      </c>
      <c r="M5241" s="5" t="s">
        <v>188</v>
      </c>
      <c r="N5241" s="5">
        <f>VLOOKUP(M5241,[1]ArchetypeScores!E:N,10,FALSE)</f>
        <v>1</v>
      </c>
      <c r="O5241" s="5">
        <f>VLOOKUP(M5241,[1]ArchetypeScores!E:O,11,FALSE)</f>
        <v>-1</v>
      </c>
      <c r="P5241" s="5">
        <f>VLOOKUP(M5241,[1]ArchetypeScores!E:P,12,FALSE)</f>
        <v>0</v>
      </c>
      <c r="Q5241" s="2" t="str">
        <f>VLOOKUP(M5241,[1]ArchetypeScores!E:W,19,FALSE)</f>
        <v>Education and training</v>
      </c>
      <c r="R5241" s="2">
        <f>VLOOKUP(M5241,[1]ArchetypeScores!E:I,5,FALSE)</f>
        <v>0</v>
      </c>
      <c r="S5241" s="2">
        <f>VLOOKUP(M5241,[1]ArchetypeScores!E:K,7,FALSE)</f>
        <v>1</v>
      </c>
      <c r="T5241" s="2" t="str">
        <f t="shared" si="83"/>
        <v>Indirect only</v>
      </c>
    </row>
    <row r="5242" spans="1:20" x14ac:dyDescent="0.3">
      <c r="A5242" s="2" t="s">
        <v>13911</v>
      </c>
      <c r="B5242" s="3" t="s">
        <v>13992</v>
      </c>
      <c r="C5242" s="3" t="s">
        <v>13993</v>
      </c>
      <c r="D5242" s="4">
        <v>0.5</v>
      </c>
      <c r="E5242" s="5" t="s">
        <v>1340</v>
      </c>
      <c r="F5242" s="4">
        <v>0.59975000000000001</v>
      </c>
      <c r="G5242" s="6">
        <v>49672</v>
      </c>
      <c r="H5242" s="3" t="s">
        <v>13914</v>
      </c>
      <c r="I5242" s="3" t="s">
        <v>13915</v>
      </c>
      <c r="J5242" s="3"/>
      <c r="K5242" s="5" t="s">
        <v>154</v>
      </c>
      <c r="L5242" s="5" t="s">
        <v>13946</v>
      </c>
      <c r="M5242" s="5" t="s">
        <v>188</v>
      </c>
      <c r="N5242" s="5">
        <f>VLOOKUP(M5242,[1]ArchetypeScores!E:N,10,FALSE)</f>
        <v>1</v>
      </c>
      <c r="O5242" s="5">
        <f>VLOOKUP(M5242,[1]ArchetypeScores!E:O,11,FALSE)</f>
        <v>-1</v>
      </c>
      <c r="P5242" s="5">
        <f>VLOOKUP(M5242,[1]ArchetypeScores!E:P,12,FALSE)</f>
        <v>0</v>
      </c>
      <c r="Q5242" s="2" t="str">
        <f>VLOOKUP(M5242,[1]ArchetypeScores!E:W,19,FALSE)</f>
        <v>Education and training</v>
      </c>
      <c r="R5242" s="2">
        <f>VLOOKUP(M5242,[1]ArchetypeScores!E:I,5,FALSE)</f>
        <v>0</v>
      </c>
      <c r="S5242" s="2">
        <f>VLOOKUP(M5242,[1]ArchetypeScores!E:K,7,FALSE)</f>
        <v>1</v>
      </c>
      <c r="T5242" s="2" t="str">
        <f t="shared" si="83"/>
        <v>Indirect only</v>
      </c>
    </row>
    <row r="5243" spans="1:20" x14ac:dyDescent="0.3">
      <c r="A5243" s="2" t="s">
        <v>13911</v>
      </c>
      <c r="B5243" s="3" t="s">
        <v>13994</v>
      </c>
      <c r="C5243" s="3" t="s">
        <v>13995</v>
      </c>
      <c r="D5243" s="4">
        <v>0.3</v>
      </c>
      <c r="E5243" s="5" t="s">
        <v>1340</v>
      </c>
      <c r="F5243" s="4">
        <v>0.35985</v>
      </c>
      <c r="G5243" s="6">
        <v>49597</v>
      </c>
      <c r="H5243" s="3" t="s">
        <v>13914</v>
      </c>
      <c r="I5243" s="3" t="s">
        <v>13915</v>
      </c>
      <c r="J5243" s="3"/>
      <c r="K5243" s="5" t="s">
        <v>489</v>
      </c>
      <c r="L5243" s="5" t="s">
        <v>13919</v>
      </c>
      <c r="M5243" s="5" t="s">
        <v>490</v>
      </c>
      <c r="N5243" s="5">
        <f>VLOOKUP(M5243,[1]ArchetypeScores!E:N,10,FALSE)</f>
        <v>1</v>
      </c>
      <c r="O5243" s="5">
        <f>VLOOKUP(M5243,[1]ArchetypeScores!E:O,11,FALSE)</f>
        <v>-1</v>
      </c>
      <c r="P5243" s="5">
        <f>VLOOKUP(M5243,[1]ArchetypeScores!E:P,12,FALSE)</f>
        <v>0</v>
      </c>
      <c r="Q5243" s="2" t="str">
        <f>VLOOKUP(M5243,[1]ArchetypeScores!E:W,19,FALSE)</f>
        <v>Health care</v>
      </c>
      <c r="R5243" s="2">
        <f>VLOOKUP(M5243,[1]ArchetypeScores!E:I,5,FALSE)</f>
        <v>0</v>
      </c>
      <c r="S5243" s="2">
        <f>VLOOKUP(M5243,[1]ArchetypeScores!E:K,7,FALSE)</f>
        <v>1</v>
      </c>
      <c r="T5243" s="2" t="str">
        <f t="shared" si="83"/>
        <v>Indirect only</v>
      </c>
    </row>
    <row r="5244" spans="1:20" x14ac:dyDescent="0.3">
      <c r="A5244" s="2" t="s">
        <v>13911</v>
      </c>
      <c r="B5244" s="3" t="s">
        <v>13996</v>
      </c>
      <c r="C5244" s="3" t="s">
        <v>13997</v>
      </c>
      <c r="D5244" s="4">
        <v>0.45</v>
      </c>
      <c r="E5244" s="5" t="s">
        <v>1340</v>
      </c>
      <c r="F5244" s="4">
        <v>0.539775</v>
      </c>
      <c r="G5244" s="6">
        <v>49659</v>
      </c>
      <c r="H5244" s="3" t="s">
        <v>13914</v>
      </c>
      <c r="I5244" s="3" t="s">
        <v>13915</v>
      </c>
      <c r="J5244" s="3"/>
      <c r="K5244" s="5" t="s">
        <v>175</v>
      </c>
      <c r="L5244" s="5" t="s">
        <v>13919</v>
      </c>
      <c r="M5244" s="5" t="s">
        <v>219</v>
      </c>
      <c r="N5244" s="5">
        <f>VLOOKUP(M5244,[1]ArchetypeScores!E:N,10,FALSE)</f>
        <v>1</v>
      </c>
      <c r="O5244" s="5">
        <f>VLOOKUP(M5244,[1]ArchetypeScores!E:O,11,FALSE)</f>
        <v>0</v>
      </c>
      <c r="P5244" s="5">
        <f>VLOOKUP(M5244,[1]ArchetypeScores!E:P,12,FALSE)</f>
        <v>0</v>
      </c>
      <c r="Q5244" s="2" t="str">
        <f>VLOOKUP(M5244,[1]ArchetypeScores!E:W,19,FALSE)</f>
        <v>Other sector</v>
      </c>
      <c r="R5244" s="2">
        <f>VLOOKUP(M5244,[1]ArchetypeScores!E:I,5,FALSE)</f>
        <v>0</v>
      </c>
      <c r="S5244" s="2">
        <f>VLOOKUP(M5244,[1]ArchetypeScores!E:K,7,FALSE)</f>
        <v>0</v>
      </c>
      <c r="T5244" s="2" t="str">
        <f t="shared" si="83"/>
        <v>Not A&amp;R positive</v>
      </c>
    </row>
    <row r="5245" spans="1:20" x14ac:dyDescent="0.3">
      <c r="A5245" s="2" t="s">
        <v>13911</v>
      </c>
      <c r="B5245" s="3" t="s">
        <v>13998</v>
      </c>
      <c r="C5245" s="3" t="s">
        <v>13999</v>
      </c>
      <c r="D5245" s="4">
        <v>7.8E-2</v>
      </c>
      <c r="E5245" s="5" t="s">
        <v>1340</v>
      </c>
      <c r="F5245" s="4">
        <v>9.3561000000000005E-2</v>
      </c>
      <c r="G5245" s="6">
        <v>49669</v>
      </c>
      <c r="H5245" s="3" t="s">
        <v>13914</v>
      </c>
      <c r="I5245" s="3" t="s">
        <v>13915</v>
      </c>
      <c r="J5245" s="3"/>
      <c r="K5245" s="5" t="s">
        <v>175</v>
      </c>
      <c r="L5245" s="5" t="s">
        <v>13919</v>
      </c>
      <c r="M5245" s="5" t="s">
        <v>219</v>
      </c>
      <c r="N5245" s="5">
        <f>VLOOKUP(M5245,[1]ArchetypeScores!E:N,10,FALSE)</f>
        <v>1</v>
      </c>
      <c r="O5245" s="5">
        <f>VLOOKUP(M5245,[1]ArchetypeScores!E:O,11,FALSE)</f>
        <v>0</v>
      </c>
      <c r="P5245" s="5">
        <f>VLOOKUP(M5245,[1]ArchetypeScores!E:P,12,FALSE)</f>
        <v>0</v>
      </c>
      <c r="Q5245" s="2" t="str">
        <f>VLOOKUP(M5245,[1]ArchetypeScores!E:W,19,FALSE)</f>
        <v>Other sector</v>
      </c>
      <c r="R5245" s="2">
        <f>VLOOKUP(M5245,[1]ArchetypeScores!E:I,5,FALSE)</f>
        <v>0</v>
      </c>
      <c r="S5245" s="2">
        <f>VLOOKUP(M5245,[1]ArchetypeScores!E:K,7,FALSE)</f>
        <v>0</v>
      </c>
      <c r="T5245" s="2" t="str">
        <f t="shared" si="83"/>
        <v>Not A&amp;R positive</v>
      </c>
    </row>
    <row r="5246" spans="1:20" x14ac:dyDescent="0.3">
      <c r="A5246" s="2" t="s">
        <v>13911</v>
      </c>
      <c r="B5246" s="3" t="s">
        <v>14000</v>
      </c>
      <c r="C5246" s="3" t="s">
        <v>14001</v>
      </c>
      <c r="D5246" s="4">
        <v>1.4999999999999999E-2</v>
      </c>
      <c r="E5246" s="5" t="s">
        <v>1340</v>
      </c>
      <c r="F5246" s="4">
        <v>1.7992499999999998E-2</v>
      </c>
      <c r="G5246" s="6">
        <v>49598</v>
      </c>
      <c r="H5246" s="3" t="s">
        <v>13914</v>
      </c>
      <c r="I5246" s="3" t="s">
        <v>13915</v>
      </c>
      <c r="J5246" s="3"/>
      <c r="K5246" s="5" t="s">
        <v>489</v>
      </c>
      <c r="L5246" s="5" t="s">
        <v>13919</v>
      </c>
      <c r="M5246" s="5" t="s">
        <v>490</v>
      </c>
      <c r="N5246" s="5">
        <f>VLOOKUP(M5246,[1]ArchetypeScores!E:N,10,FALSE)</f>
        <v>1</v>
      </c>
      <c r="O5246" s="5">
        <f>VLOOKUP(M5246,[1]ArchetypeScores!E:O,11,FALSE)</f>
        <v>-1</v>
      </c>
      <c r="P5246" s="5">
        <f>VLOOKUP(M5246,[1]ArchetypeScores!E:P,12,FALSE)</f>
        <v>0</v>
      </c>
      <c r="Q5246" s="2" t="str">
        <f>VLOOKUP(M5246,[1]ArchetypeScores!E:W,19,FALSE)</f>
        <v>Health care</v>
      </c>
      <c r="R5246" s="2">
        <f>VLOOKUP(M5246,[1]ArchetypeScores!E:I,5,FALSE)</f>
        <v>0</v>
      </c>
      <c r="S5246" s="2">
        <f>VLOOKUP(M5246,[1]ArchetypeScores!E:K,7,FALSE)</f>
        <v>1</v>
      </c>
      <c r="T5246" s="2" t="str">
        <f t="shared" si="83"/>
        <v>Indirect only</v>
      </c>
    </row>
    <row r="5247" spans="1:20" x14ac:dyDescent="0.3">
      <c r="A5247" s="2" t="s">
        <v>13911</v>
      </c>
      <c r="B5247" s="3" t="s">
        <v>14002</v>
      </c>
      <c r="C5247" s="3" t="s">
        <v>14003</v>
      </c>
      <c r="D5247" s="4">
        <v>0.26700000000000002</v>
      </c>
      <c r="E5247" s="5" t="s">
        <v>1340</v>
      </c>
      <c r="F5247" s="4">
        <v>0.32026650000000001</v>
      </c>
      <c r="G5247" s="6">
        <v>49664</v>
      </c>
      <c r="H5247" s="3" t="s">
        <v>13914</v>
      </c>
      <c r="I5247" s="3" t="s">
        <v>13915</v>
      </c>
      <c r="J5247" s="3"/>
      <c r="K5247" s="5" t="s">
        <v>175</v>
      </c>
      <c r="L5247" s="5" t="s">
        <v>112</v>
      </c>
      <c r="M5247" s="5" t="s">
        <v>505</v>
      </c>
      <c r="N5247" s="5">
        <f>VLOOKUP(M5247,[1]ArchetypeScores!E:N,10,FALSE)</f>
        <v>1</v>
      </c>
      <c r="O5247" s="5">
        <f>VLOOKUP(M5247,[1]ArchetypeScores!E:O,11,FALSE)</f>
        <v>-2</v>
      </c>
      <c r="P5247" s="5">
        <f>VLOOKUP(M5247,[1]ArchetypeScores!E:P,12,FALSE)</f>
        <v>0</v>
      </c>
      <c r="Q5247" s="2" t="str">
        <f>VLOOKUP(M5247,[1]ArchetypeScores!E:W,19,FALSE)</f>
        <v>Other sector</v>
      </c>
      <c r="R5247" s="2">
        <f>VLOOKUP(M5247,[1]ArchetypeScores!E:I,5,FALSE)</f>
        <v>0</v>
      </c>
      <c r="S5247" s="2">
        <f>VLOOKUP(M5247,[1]ArchetypeScores!E:K,7,FALSE)</f>
        <v>0</v>
      </c>
      <c r="T5247" s="2" t="str">
        <f t="shared" si="83"/>
        <v>Not A&amp;R positive</v>
      </c>
    </row>
    <row r="5248" spans="1:20" x14ac:dyDescent="0.3">
      <c r="A5248" s="2" t="s">
        <v>13911</v>
      </c>
      <c r="B5248" s="3" t="s">
        <v>14004</v>
      </c>
      <c r="C5248" s="3" t="s">
        <v>14005</v>
      </c>
      <c r="D5248" s="4">
        <v>0.03</v>
      </c>
      <c r="E5248" s="5" t="s">
        <v>1340</v>
      </c>
      <c r="F5248" s="4">
        <v>3.5984999999999996E-2</v>
      </c>
      <c r="G5248" s="6">
        <v>49620</v>
      </c>
      <c r="H5248" s="3" t="s">
        <v>13914</v>
      </c>
      <c r="I5248" s="3" t="s">
        <v>13915</v>
      </c>
      <c r="J5248" s="3"/>
      <c r="K5248" s="5" t="s">
        <v>214</v>
      </c>
      <c r="L5248" s="5" t="s">
        <v>13919</v>
      </c>
      <c r="M5248" s="5" t="s">
        <v>560</v>
      </c>
      <c r="N5248" s="5">
        <f>VLOOKUP(M5248,[1]ArchetypeScores!E:N,10,FALSE)</f>
        <v>1</v>
      </c>
      <c r="O5248" s="5">
        <f>VLOOKUP(M5248,[1]ArchetypeScores!E:O,11,FALSE)</f>
        <v>0</v>
      </c>
      <c r="P5248" s="5">
        <f>VLOOKUP(M5248,[1]ArchetypeScores!E:P,12,FALSE)</f>
        <v>0</v>
      </c>
      <c r="Q5248" s="2" t="str">
        <f>VLOOKUP(M5248,[1]ArchetypeScores!E:W,19,FALSE)</f>
        <v>Other sector</v>
      </c>
      <c r="R5248" s="2">
        <f>VLOOKUP(M5248,[1]ArchetypeScores!E:I,5,FALSE)</f>
        <v>0</v>
      </c>
      <c r="S5248" s="2">
        <f>VLOOKUP(M5248,[1]ArchetypeScores!E:K,7,FALSE)</f>
        <v>0</v>
      </c>
      <c r="T5248" s="2" t="str">
        <f t="shared" si="83"/>
        <v>Not A&amp;R positive</v>
      </c>
    </row>
    <row r="5249" spans="1:20" x14ac:dyDescent="0.3">
      <c r="A5249" s="2" t="s">
        <v>13911</v>
      </c>
      <c r="B5249" s="3" t="s">
        <v>14006</v>
      </c>
      <c r="C5249" s="3" t="s">
        <v>14007</v>
      </c>
      <c r="D5249" s="4">
        <v>8.3000000000000004E-2</v>
      </c>
      <c r="E5249" s="5" t="s">
        <v>1340</v>
      </c>
      <c r="F5249" s="4">
        <v>9.9558499999999994E-2</v>
      </c>
      <c r="G5249" s="6">
        <v>49668</v>
      </c>
      <c r="H5249" s="3" t="s">
        <v>13914</v>
      </c>
      <c r="I5249" s="3" t="s">
        <v>13915</v>
      </c>
      <c r="J5249" s="3"/>
      <c r="K5249" s="5" t="s">
        <v>175</v>
      </c>
      <c r="L5249" s="5" t="s">
        <v>13919</v>
      </c>
      <c r="M5249" s="5" t="s">
        <v>219</v>
      </c>
      <c r="N5249" s="5">
        <f>VLOOKUP(M5249,[1]ArchetypeScores!E:N,10,FALSE)</f>
        <v>1</v>
      </c>
      <c r="O5249" s="5">
        <f>VLOOKUP(M5249,[1]ArchetypeScores!E:O,11,FALSE)</f>
        <v>0</v>
      </c>
      <c r="P5249" s="5">
        <f>VLOOKUP(M5249,[1]ArchetypeScores!E:P,12,FALSE)</f>
        <v>0</v>
      </c>
      <c r="Q5249" s="2" t="str">
        <f>VLOOKUP(M5249,[1]ArchetypeScores!E:W,19,FALSE)</f>
        <v>Other sector</v>
      </c>
      <c r="R5249" s="2">
        <f>VLOOKUP(M5249,[1]ArchetypeScores!E:I,5,FALSE)</f>
        <v>0</v>
      </c>
      <c r="S5249" s="2">
        <f>VLOOKUP(M5249,[1]ArchetypeScores!E:K,7,FALSE)</f>
        <v>0</v>
      </c>
      <c r="T5249" s="2" t="str">
        <f t="shared" si="83"/>
        <v>Not A&amp;R positive</v>
      </c>
    </row>
    <row r="5250" spans="1:20" x14ac:dyDescent="0.3">
      <c r="A5250" s="2" t="s">
        <v>13911</v>
      </c>
      <c r="B5250" s="3" t="s">
        <v>14008</v>
      </c>
      <c r="C5250" s="3" t="s">
        <v>14009</v>
      </c>
      <c r="D5250" s="4">
        <v>0.24</v>
      </c>
      <c r="E5250" s="5" t="s">
        <v>1340</v>
      </c>
      <c r="F5250" s="4">
        <v>0.28787999999999997</v>
      </c>
      <c r="G5250" s="6">
        <v>49648</v>
      </c>
      <c r="H5250" s="3" t="s">
        <v>13914</v>
      </c>
      <c r="I5250" s="3" t="s">
        <v>13915</v>
      </c>
      <c r="J5250" s="3"/>
      <c r="K5250" s="5" t="s">
        <v>1727</v>
      </c>
      <c r="L5250" s="5" t="s">
        <v>13946</v>
      </c>
      <c r="M5250" s="5" t="s">
        <v>2397</v>
      </c>
      <c r="N5250" s="5">
        <f>VLOOKUP(M5250,[1]ArchetypeScores!E:N,10,FALSE)</f>
        <v>1</v>
      </c>
      <c r="O5250" s="5">
        <f>VLOOKUP(M5250,[1]ArchetypeScores!E:O,11,FALSE)</f>
        <v>-2</v>
      </c>
      <c r="P5250" s="5">
        <f>VLOOKUP(M5250,[1]ArchetypeScores!E:P,12,FALSE)</f>
        <v>2</v>
      </c>
      <c r="Q5250" s="2" t="str">
        <f>VLOOKUP(M5250,[1]ArchetypeScores!E:W,19,FALSE)</f>
        <v>Industrials - other</v>
      </c>
      <c r="R5250" s="2">
        <f>VLOOKUP(M5250,[1]ArchetypeScores!E:I,5,FALSE)</f>
        <v>1</v>
      </c>
      <c r="S5250" s="2">
        <f>VLOOKUP(M5250,[1]ArchetypeScores!E:K,7,FALSE)</f>
        <v>1</v>
      </c>
      <c r="T5250" s="2" t="str">
        <f t="shared" ref="T5250:T5313" si="84">IF(AND(R5250=1,S5250=1),"Both",IF(AND(R5250=1,S5250=0),"Direct only",IF(AND(R5250=0,S5250=1),"Indirect only","Not A&amp;R positive")))</f>
        <v>Both</v>
      </c>
    </row>
    <row r="5251" spans="1:20" x14ac:dyDescent="0.3">
      <c r="A5251" s="2" t="s">
        <v>13911</v>
      </c>
      <c r="B5251" s="3" t="s">
        <v>14010</v>
      </c>
      <c r="C5251" s="3" t="s">
        <v>14011</v>
      </c>
      <c r="D5251" s="4">
        <v>0.3</v>
      </c>
      <c r="E5251" s="5" t="s">
        <v>1340</v>
      </c>
      <c r="F5251" s="4">
        <v>0.35985</v>
      </c>
      <c r="G5251" s="6">
        <v>49647</v>
      </c>
      <c r="H5251" s="3" t="s">
        <v>13914</v>
      </c>
      <c r="I5251" s="3" t="s">
        <v>13915</v>
      </c>
      <c r="J5251" s="3"/>
      <c r="K5251" s="5" t="s">
        <v>1727</v>
      </c>
      <c r="L5251" s="5" t="s">
        <v>13946</v>
      </c>
      <c r="M5251" s="5" t="s">
        <v>2397</v>
      </c>
      <c r="N5251" s="5">
        <f>VLOOKUP(M5251,[1]ArchetypeScores!E:N,10,FALSE)</f>
        <v>1</v>
      </c>
      <c r="O5251" s="5">
        <f>VLOOKUP(M5251,[1]ArchetypeScores!E:O,11,FALSE)</f>
        <v>-2</v>
      </c>
      <c r="P5251" s="5">
        <f>VLOOKUP(M5251,[1]ArchetypeScores!E:P,12,FALSE)</f>
        <v>2</v>
      </c>
      <c r="Q5251" s="2" t="str">
        <f>VLOOKUP(M5251,[1]ArchetypeScores!E:W,19,FALSE)</f>
        <v>Industrials - other</v>
      </c>
      <c r="R5251" s="2">
        <f>VLOOKUP(M5251,[1]ArchetypeScores!E:I,5,FALSE)</f>
        <v>1</v>
      </c>
      <c r="S5251" s="2">
        <f>VLOOKUP(M5251,[1]ArchetypeScores!E:K,7,FALSE)</f>
        <v>1</v>
      </c>
      <c r="T5251" s="2" t="str">
        <f t="shared" si="84"/>
        <v>Both</v>
      </c>
    </row>
    <row r="5252" spans="1:20" x14ac:dyDescent="0.3">
      <c r="A5252" s="2" t="s">
        <v>13911</v>
      </c>
      <c r="B5252" s="3" t="s">
        <v>14012</v>
      </c>
      <c r="C5252" s="3" t="s">
        <v>14013</v>
      </c>
      <c r="D5252" s="4">
        <v>7.0000000000000007E-2</v>
      </c>
      <c r="E5252" s="5" t="s">
        <v>1340</v>
      </c>
      <c r="F5252" s="4">
        <v>8.3964999999999998E-2</v>
      </c>
      <c r="G5252" s="6">
        <v>49649</v>
      </c>
      <c r="H5252" s="3" t="s">
        <v>13914</v>
      </c>
      <c r="I5252" s="3" t="s">
        <v>13915</v>
      </c>
      <c r="J5252" s="3"/>
      <c r="K5252" s="5" t="s">
        <v>1727</v>
      </c>
      <c r="L5252" s="5" t="s">
        <v>13946</v>
      </c>
      <c r="M5252" s="5" t="s">
        <v>2397</v>
      </c>
      <c r="N5252" s="5">
        <f>VLOOKUP(M5252,[1]ArchetypeScores!E:N,10,FALSE)</f>
        <v>1</v>
      </c>
      <c r="O5252" s="5">
        <f>VLOOKUP(M5252,[1]ArchetypeScores!E:O,11,FALSE)</f>
        <v>-2</v>
      </c>
      <c r="P5252" s="5">
        <f>VLOOKUP(M5252,[1]ArchetypeScores!E:P,12,FALSE)</f>
        <v>2</v>
      </c>
      <c r="Q5252" s="2" t="str">
        <f>VLOOKUP(M5252,[1]ArchetypeScores!E:W,19,FALSE)</f>
        <v>Industrials - other</v>
      </c>
      <c r="R5252" s="2">
        <f>VLOOKUP(M5252,[1]ArchetypeScores!E:I,5,FALSE)</f>
        <v>1</v>
      </c>
      <c r="S5252" s="2">
        <f>VLOOKUP(M5252,[1]ArchetypeScores!E:K,7,FALSE)</f>
        <v>1</v>
      </c>
      <c r="T5252" s="2" t="str">
        <f t="shared" si="84"/>
        <v>Both</v>
      </c>
    </row>
    <row r="5253" spans="1:20" x14ac:dyDescent="0.3">
      <c r="A5253" s="2" t="s">
        <v>13911</v>
      </c>
      <c r="B5253" s="3" t="s">
        <v>14014</v>
      </c>
      <c r="C5253" s="3" t="s">
        <v>14015</v>
      </c>
      <c r="D5253" s="4">
        <v>0.11600000000000001</v>
      </c>
      <c r="E5253" s="5" t="s">
        <v>1340</v>
      </c>
      <c r="F5253" s="4">
        <v>0.13914199999999999</v>
      </c>
      <c r="G5253" s="6">
        <v>49652</v>
      </c>
      <c r="H5253" s="3" t="s">
        <v>13914</v>
      </c>
      <c r="I5253" s="3" t="s">
        <v>13915</v>
      </c>
      <c r="J5253" s="3"/>
      <c r="K5253" s="5" t="s">
        <v>477</v>
      </c>
      <c r="L5253" s="5" t="s">
        <v>112</v>
      </c>
      <c r="M5253" s="5" t="s">
        <v>1124</v>
      </c>
      <c r="N5253" s="5">
        <f>VLOOKUP(M5253,[1]ArchetypeScores!E:N,10,FALSE)</f>
        <v>1</v>
      </c>
      <c r="O5253" s="5">
        <f>VLOOKUP(M5253,[1]ArchetypeScores!E:O,11,FALSE)</f>
        <v>-2</v>
      </c>
      <c r="P5253" s="5">
        <f>VLOOKUP(M5253,[1]ArchetypeScores!E:P,12,FALSE)</f>
        <v>2</v>
      </c>
      <c r="Q5253" s="2" t="str">
        <f>VLOOKUP(M5253,[1]ArchetypeScores!E:W,19,FALSE)</f>
        <v>Energy and water</v>
      </c>
      <c r="R5253" s="2">
        <f>VLOOKUP(M5253,[1]ArchetypeScores!E:I,5,FALSE)</f>
        <v>0</v>
      </c>
      <c r="S5253" s="2">
        <f>VLOOKUP(M5253,[1]ArchetypeScores!E:K,7,FALSE)</f>
        <v>0</v>
      </c>
      <c r="T5253" s="2" t="str">
        <f t="shared" si="84"/>
        <v>Not A&amp;R positive</v>
      </c>
    </row>
    <row r="5254" spans="1:20" x14ac:dyDescent="0.3">
      <c r="A5254" s="2" t="s">
        <v>13911</v>
      </c>
      <c r="B5254" s="3" t="s">
        <v>14016</v>
      </c>
      <c r="C5254" s="3" t="s">
        <v>14017</v>
      </c>
      <c r="D5254" s="4">
        <v>0</v>
      </c>
      <c r="E5254" s="5" t="s">
        <v>1340</v>
      </c>
      <c r="F5254" s="4">
        <v>0</v>
      </c>
      <c r="G5254" s="6">
        <v>49627</v>
      </c>
      <c r="H5254" s="3" t="s">
        <v>13914</v>
      </c>
      <c r="I5254" s="3" t="s">
        <v>13915</v>
      </c>
      <c r="J5254" s="3"/>
      <c r="K5254" s="5" t="s">
        <v>137</v>
      </c>
      <c r="L5254" s="5" t="s">
        <v>13957</v>
      </c>
      <c r="M5254" s="5" t="s">
        <v>928</v>
      </c>
      <c r="N5254" s="5">
        <f>VLOOKUP(M5254,[1]ArchetypeScores!E:N,10,FALSE)</f>
        <v>1</v>
      </c>
      <c r="O5254" s="5">
        <f>VLOOKUP(M5254,[1]ArchetypeScores!E:O,11,FALSE)</f>
        <v>-2</v>
      </c>
      <c r="P5254" s="5">
        <f>VLOOKUP(M5254,[1]ArchetypeScores!E:P,12,FALSE)</f>
        <v>2</v>
      </c>
      <c r="Q5254" s="2" t="str">
        <f>VLOOKUP(M5254,[1]ArchetypeScores!E:W,19,FALSE)</f>
        <v>Industrials - transportation</v>
      </c>
      <c r="R5254" s="2">
        <f>VLOOKUP(M5254,[1]ArchetypeScores!E:I,5,FALSE)</f>
        <v>0</v>
      </c>
      <c r="S5254" s="2">
        <f>VLOOKUP(M5254,[1]ArchetypeScores!E:K,7,FALSE)</f>
        <v>-1</v>
      </c>
      <c r="T5254" s="2" t="str">
        <f t="shared" si="84"/>
        <v>Not A&amp;R positive</v>
      </c>
    </row>
    <row r="5255" spans="1:20" x14ac:dyDescent="0.3">
      <c r="A5255" s="2" t="s">
        <v>13911</v>
      </c>
      <c r="B5255" s="3" t="s">
        <v>14018</v>
      </c>
      <c r="C5255" s="3" t="s">
        <v>14019</v>
      </c>
      <c r="D5255" s="4">
        <v>0.30399999999999999</v>
      </c>
      <c r="E5255" s="5" t="s">
        <v>1340</v>
      </c>
      <c r="F5255" s="4">
        <v>0.36464800000000003</v>
      </c>
      <c r="G5255" s="6">
        <v>49653</v>
      </c>
      <c r="H5255" s="3" t="s">
        <v>13914</v>
      </c>
      <c r="I5255" s="3" t="s">
        <v>13915</v>
      </c>
      <c r="J5255" s="3"/>
      <c r="K5255" s="5" t="s">
        <v>137</v>
      </c>
      <c r="L5255" s="5" t="s">
        <v>13946</v>
      </c>
      <c r="M5255" s="5" t="s">
        <v>3649</v>
      </c>
      <c r="N5255" s="5">
        <f>VLOOKUP(M5255,[1]ArchetypeScores!E:N,10,FALSE)</f>
        <v>1</v>
      </c>
      <c r="O5255" s="5">
        <f>VLOOKUP(M5255,[1]ArchetypeScores!E:O,11,FALSE)</f>
        <v>-2</v>
      </c>
      <c r="P5255" s="5">
        <f>VLOOKUP(M5255,[1]ArchetypeScores!E:P,12,FALSE)</f>
        <v>2</v>
      </c>
      <c r="Q5255" s="2" t="str">
        <f>VLOOKUP(M5255,[1]ArchetypeScores!E:W,19,FALSE)</f>
        <v>Industrials - transportation</v>
      </c>
      <c r="R5255" s="2">
        <f>VLOOKUP(M5255,[1]ArchetypeScores!E:I,5,FALSE)</f>
        <v>0</v>
      </c>
      <c r="S5255" s="2">
        <f>VLOOKUP(M5255,[1]ArchetypeScores!E:K,7,FALSE)</f>
        <v>-1</v>
      </c>
      <c r="T5255" s="2" t="str">
        <f t="shared" si="84"/>
        <v>Not A&amp;R positive</v>
      </c>
    </row>
    <row r="5256" spans="1:20" x14ac:dyDescent="0.3">
      <c r="A5256" s="2" t="s">
        <v>13911</v>
      </c>
      <c r="B5256" s="3" t="s">
        <v>14020</v>
      </c>
      <c r="C5256" s="3" t="s">
        <v>14021</v>
      </c>
      <c r="D5256" s="4">
        <v>0.29899999999999999</v>
      </c>
      <c r="E5256" s="5" t="s">
        <v>1340</v>
      </c>
      <c r="F5256" s="4">
        <v>0.35865050000000004</v>
      </c>
      <c r="G5256" s="6">
        <v>49654</v>
      </c>
      <c r="H5256" s="3" t="s">
        <v>13914</v>
      </c>
      <c r="I5256" s="3" t="s">
        <v>13915</v>
      </c>
      <c r="J5256" s="3"/>
      <c r="K5256" s="5" t="s">
        <v>137</v>
      </c>
      <c r="L5256" s="5" t="s">
        <v>13946</v>
      </c>
      <c r="M5256" s="5" t="s">
        <v>3649</v>
      </c>
      <c r="N5256" s="5">
        <f>VLOOKUP(M5256,[1]ArchetypeScores!E:N,10,FALSE)</f>
        <v>1</v>
      </c>
      <c r="O5256" s="5">
        <f>VLOOKUP(M5256,[1]ArchetypeScores!E:O,11,FALSE)</f>
        <v>-2</v>
      </c>
      <c r="P5256" s="5">
        <f>VLOOKUP(M5256,[1]ArchetypeScores!E:P,12,FALSE)</f>
        <v>2</v>
      </c>
      <c r="Q5256" s="2" t="str">
        <f>VLOOKUP(M5256,[1]ArchetypeScores!E:W,19,FALSE)</f>
        <v>Industrials - transportation</v>
      </c>
      <c r="R5256" s="2">
        <f>VLOOKUP(M5256,[1]ArchetypeScores!E:I,5,FALSE)</f>
        <v>0</v>
      </c>
      <c r="S5256" s="2">
        <f>VLOOKUP(M5256,[1]ArchetypeScores!E:K,7,FALSE)</f>
        <v>-1</v>
      </c>
      <c r="T5256" s="2" t="str">
        <f t="shared" si="84"/>
        <v>Not A&amp;R positive</v>
      </c>
    </row>
    <row r="5257" spans="1:20" x14ac:dyDescent="0.3">
      <c r="A5257" s="2" t="s">
        <v>13911</v>
      </c>
      <c r="B5257" s="3" t="s">
        <v>14022</v>
      </c>
      <c r="C5257" s="3" t="s">
        <v>14023</v>
      </c>
      <c r="D5257" s="4"/>
      <c r="E5257" s="5" t="s">
        <v>1340</v>
      </c>
      <c r="F5257" s="4">
        <v>0</v>
      </c>
      <c r="G5257" s="6">
        <v>49548</v>
      </c>
      <c r="H5257" s="3" t="s">
        <v>14024</v>
      </c>
      <c r="I5257" s="3"/>
      <c r="J5257" s="3"/>
      <c r="K5257" s="5" t="s">
        <v>67</v>
      </c>
      <c r="L5257" s="5">
        <v>1</v>
      </c>
      <c r="M5257" s="5" t="s">
        <v>265</v>
      </c>
      <c r="N5257" s="5">
        <f>VLOOKUP(M5257,[1]ArchetypeScores!E:N,10,FALSE)</f>
        <v>0</v>
      </c>
      <c r="O5257" s="5">
        <f>VLOOKUP(M5257,[1]ArchetypeScores!E:O,11,FALSE)</f>
        <v>-1</v>
      </c>
      <c r="P5257" s="5">
        <f>VLOOKUP(M5257,[1]ArchetypeScores!E:P,12,FALSE)</f>
        <v>0</v>
      </c>
      <c r="Q5257" s="2" t="str">
        <f>VLOOKUP(M5257,[1]ArchetypeScores!E:W,19,FALSE)</f>
        <v>Untargeted</v>
      </c>
      <c r="R5257" s="2">
        <f>VLOOKUP(M5257,[1]ArchetypeScores!E:I,5,FALSE)</f>
        <v>0</v>
      </c>
      <c r="S5257" s="2">
        <f>VLOOKUP(M5257,[1]ArchetypeScores!E:K,7,FALSE)</f>
        <v>0</v>
      </c>
      <c r="T5257" s="2" t="str">
        <f t="shared" si="84"/>
        <v>Not A&amp;R positive</v>
      </c>
    </row>
    <row r="5258" spans="1:20" x14ac:dyDescent="0.3">
      <c r="A5258" s="2" t="s">
        <v>13911</v>
      </c>
      <c r="B5258" s="3" t="s">
        <v>14025</v>
      </c>
      <c r="C5258" s="3" t="s">
        <v>14026</v>
      </c>
      <c r="D5258" s="4">
        <v>0.12</v>
      </c>
      <c r="E5258" s="5" t="s">
        <v>1340</v>
      </c>
      <c r="F5258" s="4">
        <v>0.14393999999999998</v>
      </c>
      <c r="G5258" s="6">
        <v>49635</v>
      </c>
      <c r="H5258" s="3" t="s">
        <v>13914</v>
      </c>
      <c r="I5258" s="3" t="s">
        <v>13915</v>
      </c>
      <c r="J5258" s="3"/>
      <c r="K5258" s="5" t="s">
        <v>694</v>
      </c>
      <c r="L5258" s="5">
        <v>5</v>
      </c>
      <c r="M5258" s="5" t="s">
        <v>695</v>
      </c>
      <c r="N5258" s="5">
        <f>VLOOKUP(M5258,[1]ArchetypeScores!E:N,10,FALSE)</f>
        <v>1</v>
      </c>
      <c r="O5258" s="5">
        <f>VLOOKUP(M5258,[1]ArchetypeScores!E:O,11,FALSE)</f>
        <v>-1</v>
      </c>
      <c r="P5258" s="5">
        <f>VLOOKUP(M5258,[1]ArchetypeScores!E:P,12,FALSE)</f>
        <v>0</v>
      </c>
      <c r="Q5258" s="2" t="str">
        <f>VLOOKUP(M5258,[1]ArchetypeScores!E:W,19,FALSE)</f>
        <v>Untargeted</v>
      </c>
      <c r="R5258" s="2">
        <f>VLOOKUP(M5258,[1]ArchetypeScores!E:I,5,FALSE)</f>
        <v>1</v>
      </c>
      <c r="S5258" s="2">
        <f>VLOOKUP(M5258,[1]ArchetypeScores!E:K,7,FALSE)</f>
        <v>1</v>
      </c>
      <c r="T5258" s="2" t="str">
        <f t="shared" si="84"/>
        <v>Both</v>
      </c>
    </row>
    <row r="5259" spans="1:20" x14ac:dyDescent="0.3">
      <c r="A5259" s="2" t="s">
        <v>13911</v>
      </c>
      <c r="B5259" s="3" t="s">
        <v>14027</v>
      </c>
      <c r="C5259" s="3" t="s">
        <v>14028</v>
      </c>
      <c r="D5259" s="4"/>
      <c r="E5259" s="5" t="s">
        <v>1340</v>
      </c>
      <c r="F5259" s="4">
        <v>0</v>
      </c>
      <c r="G5259" s="6">
        <v>49583</v>
      </c>
      <c r="H5259" s="3" t="s">
        <v>14029</v>
      </c>
      <c r="I5259" s="3"/>
      <c r="J5259" s="3"/>
      <c r="K5259" s="5" t="s">
        <v>31</v>
      </c>
      <c r="L5259" s="5">
        <v>2</v>
      </c>
      <c r="M5259" s="5" t="s">
        <v>1819</v>
      </c>
      <c r="N5259" s="5">
        <f>VLOOKUP(M5259,[1]ArchetypeScores!E:N,10,FALSE)</f>
        <v>0</v>
      </c>
      <c r="O5259" s="5">
        <f>VLOOKUP(M5259,[1]ArchetypeScores!E:O,11,FALSE)</f>
        <v>-2</v>
      </c>
      <c r="P5259" s="5">
        <f>VLOOKUP(M5259,[1]ArchetypeScores!E:P,12,FALSE)</f>
        <v>0</v>
      </c>
      <c r="Q5259" s="2" t="str">
        <f>VLOOKUP(M5259,[1]ArchetypeScores!E:W,19,FALSE)</f>
        <v>Energy and water</v>
      </c>
      <c r="R5259" s="2">
        <f>VLOOKUP(M5259,[1]ArchetypeScores!E:I,5,FALSE)</f>
        <v>0</v>
      </c>
      <c r="S5259" s="2">
        <f>VLOOKUP(M5259,[1]ArchetypeScores!E:K,7,FALSE)</f>
        <v>0</v>
      </c>
      <c r="T5259" s="2" t="str">
        <f t="shared" si="84"/>
        <v>Not A&amp;R positive</v>
      </c>
    </row>
    <row r="5260" spans="1:20" x14ac:dyDescent="0.3">
      <c r="A5260" s="2" t="s">
        <v>13911</v>
      </c>
      <c r="B5260" s="3" t="s">
        <v>14030</v>
      </c>
      <c r="C5260" s="3" t="s">
        <v>14031</v>
      </c>
      <c r="D5260" s="4"/>
      <c r="E5260" s="5" t="s">
        <v>1340</v>
      </c>
      <c r="F5260" s="4">
        <v>0</v>
      </c>
      <c r="G5260" s="6">
        <v>49569</v>
      </c>
      <c r="H5260" s="3" t="s">
        <v>14032</v>
      </c>
      <c r="I5260" s="3"/>
      <c r="J5260" s="3"/>
      <c r="K5260" s="5" t="s">
        <v>67</v>
      </c>
      <c r="L5260" s="5">
        <v>1</v>
      </c>
      <c r="M5260" s="5" t="s">
        <v>265</v>
      </c>
      <c r="N5260" s="5">
        <f>VLOOKUP(M5260,[1]ArchetypeScores!E:N,10,FALSE)</f>
        <v>0</v>
      </c>
      <c r="O5260" s="5">
        <f>VLOOKUP(M5260,[1]ArchetypeScores!E:O,11,FALSE)</f>
        <v>-1</v>
      </c>
      <c r="P5260" s="5">
        <f>VLOOKUP(M5260,[1]ArchetypeScores!E:P,12,FALSE)</f>
        <v>0</v>
      </c>
      <c r="Q5260" s="2" t="str">
        <f>VLOOKUP(M5260,[1]ArchetypeScores!E:W,19,FALSE)</f>
        <v>Untargeted</v>
      </c>
      <c r="R5260" s="2">
        <f>VLOOKUP(M5260,[1]ArchetypeScores!E:I,5,FALSE)</f>
        <v>0</v>
      </c>
      <c r="S5260" s="2">
        <f>VLOOKUP(M5260,[1]ArchetypeScores!E:K,7,FALSE)</f>
        <v>0</v>
      </c>
      <c r="T5260" s="2" t="str">
        <f t="shared" si="84"/>
        <v>Not A&amp;R positive</v>
      </c>
    </row>
    <row r="5261" spans="1:20" x14ac:dyDescent="0.3">
      <c r="A5261" s="2" t="s">
        <v>13911</v>
      </c>
      <c r="B5261" s="3" t="s">
        <v>14033</v>
      </c>
      <c r="C5261" s="3" t="s">
        <v>14034</v>
      </c>
      <c r="D5261" s="4">
        <v>0.372</v>
      </c>
      <c r="E5261" s="5" t="s">
        <v>1340</v>
      </c>
      <c r="F5261" s="4">
        <v>0.446214</v>
      </c>
      <c r="G5261" s="6">
        <v>49616</v>
      </c>
      <c r="H5261" s="3" t="s">
        <v>13914</v>
      </c>
      <c r="I5261" s="3" t="s">
        <v>13915</v>
      </c>
      <c r="J5261" s="3"/>
      <c r="K5261" s="5" t="s">
        <v>1097</v>
      </c>
      <c r="L5261" s="5" t="s">
        <v>112</v>
      </c>
      <c r="M5261" s="5" t="s">
        <v>1586</v>
      </c>
      <c r="N5261" s="5">
        <f>VLOOKUP(M5261,[1]ArchetypeScores!E:N,10,FALSE)</f>
        <v>1</v>
      </c>
      <c r="O5261" s="5">
        <f>VLOOKUP(M5261,[1]ArchetypeScores!E:O,11,FALSE)</f>
        <v>0</v>
      </c>
      <c r="P5261" s="5">
        <f>VLOOKUP(M5261,[1]ArchetypeScores!E:P,12,FALSE)</f>
        <v>2</v>
      </c>
      <c r="Q5261" s="2" t="str">
        <f>VLOOKUP(M5261,[1]ArchetypeScores!E:W,19,FALSE)</f>
        <v>Untargeted</v>
      </c>
      <c r="R5261" s="2">
        <f>VLOOKUP(M5261,[1]ArchetypeScores!E:I,5,FALSE)</f>
        <v>0</v>
      </c>
      <c r="S5261" s="2">
        <f>VLOOKUP(M5261,[1]ArchetypeScores!E:K,7,FALSE)</f>
        <v>0</v>
      </c>
      <c r="T5261" s="2" t="str">
        <f t="shared" si="84"/>
        <v>Not A&amp;R positive</v>
      </c>
    </row>
    <row r="5262" spans="1:20" x14ac:dyDescent="0.3">
      <c r="A5262" s="2" t="s">
        <v>13911</v>
      </c>
      <c r="B5262" s="3" t="s">
        <v>14035</v>
      </c>
      <c r="C5262" s="3" t="s">
        <v>14036</v>
      </c>
      <c r="D5262" s="4">
        <v>2.1000000000000001E-2</v>
      </c>
      <c r="E5262" s="5" t="s">
        <v>1340</v>
      </c>
      <c r="F5262" s="4">
        <v>2.51895E-2</v>
      </c>
      <c r="G5262" s="6">
        <v>49642</v>
      </c>
      <c r="H5262" s="3" t="s">
        <v>13914</v>
      </c>
      <c r="I5262" s="3" t="s">
        <v>13915</v>
      </c>
      <c r="J5262" s="3"/>
      <c r="K5262" s="5" t="s">
        <v>94</v>
      </c>
      <c r="L5262" s="5">
        <v>8</v>
      </c>
      <c r="M5262" s="5" t="s">
        <v>7851</v>
      </c>
      <c r="N5262" s="5">
        <f>VLOOKUP(M5262,[1]ArchetypeScores!E:N,10,FALSE)</f>
        <v>1</v>
      </c>
      <c r="O5262" s="5">
        <f>VLOOKUP(M5262,[1]ArchetypeScores!E:O,11,FALSE)</f>
        <v>0</v>
      </c>
      <c r="P5262" s="5">
        <f>VLOOKUP(M5262,[1]ArchetypeScores!E:P,12,FALSE)</f>
        <v>1</v>
      </c>
      <c r="Q5262" s="2" t="e">
        <f>VLOOKUP(M5262,[1]ArchetypeScores!E:W,19,FALSE)</f>
        <v>#N/A</v>
      </c>
      <c r="R5262" s="2">
        <f>VLOOKUP(M5262,[1]ArchetypeScores!E:I,5,FALSE)</f>
        <v>0</v>
      </c>
      <c r="S5262" s="2">
        <f>VLOOKUP(M5262,[1]ArchetypeScores!E:K,7,FALSE)</f>
        <v>1</v>
      </c>
      <c r="T5262" s="2" t="str">
        <f t="shared" si="84"/>
        <v>Indirect only</v>
      </c>
    </row>
    <row r="5263" spans="1:20" x14ac:dyDescent="0.3">
      <c r="A5263" s="2" t="s">
        <v>13911</v>
      </c>
      <c r="B5263" s="3" t="s">
        <v>14037</v>
      </c>
      <c r="C5263" s="3" t="s">
        <v>14038</v>
      </c>
      <c r="D5263" s="4">
        <v>0.18</v>
      </c>
      <c r="E5263" s="5" t="s">
        <v>1340</v>
      </c>
      <c r="F5263" s="4">
        <v>0.21590999999999999</v>
      </c>
      <c r="G5263" s="6">
        <v>49595</v>
      </c>
      <c r="H5263" s="3" t="s">
        <v>13914</v>
      </c>
      <c r="I5263" s="3" t="s">
        <v>13915</v>
      </c>
      <c r="J5263" s="3"/>
      <c r="K5263" s="5" t="s">
        <v>489</v>
      </c>
      <c r="L5263" s="5">
        <v>4</v>
      </c>
      <c r="M5263" s="5" t="s">
        <v>490</v>
      </c>
      <c r="N5263" s="5">
        <f>VLOOKUP(M5263,[1]ArchetypeScores!E:N,10,FALSE)</f>
        <v>1</v>
      </c>
      <c r="O5263" s="5">
        <f>VLOOKUP(M5263,[1]ArchetypeScores!E:O,11,FALSE)</f>
        <v>-1</v>
      </c>
      <c r="P5263" s="5">
        <f>VLOOKUP(M5263,[1]ArchetypeScores!E:P,12,FALSE)</f>
        <v>0</v>
      </c>
      <c r="Q5263" s="2" t="str">
        <f>VLOOKUP(M5263,[1]ArchetypeScores!E:W,19,FALSE)</f>
        <v>Health care</v>
      </c>
      <c r="R5263" s="2">
        <f>VLOOKUP(M5263,[1]ArchetypeScores!E:I,5,FALSE)</f>
        <v>0</v>
      </c>
      <c r="S5263" s="2">
        <f>VLOOKUP(M5263,[1]ArchetypeScores!E:K,7,FALSE)</f>
        <v>1</v>
      </c>
      <c r="T5263" s="2" t="str">
        <f t="shared" si="84"/>
        <v>Indirect only</v>
      </c>
    </row>
    <row r="5264" spans="1:20" x14ac:dyDescent="0.3">
      <c r="A5264" s="2" t="s">
        <v>13911</v>
      </c>
      <c r="B5264" s="3" t="s">
        <v>14039</v>
      </c>
      <c r="C5264" s="3" t="s">
        <v>14040</v>
      </c>
      <c r="D5264" s="4">
        <v>0.21099999999999999</v>
      </c>
      <c r="E5264" s="5" t="s">
        <v>1340</v>
      </c>
      <c r="F5264" s="4">
        <v>0.2530945</v>
      </c>
      <c r="G5264" s="6">
        <v>49601</v>
      </c>
      <c r="H5264" s="3" t="s">
        <v>13914</v>
      </c>
      <c r="I5264" s="3" t="s">
        <v>13915</v>
      </c>
      <c r="J5264" s="3"/>
      <c r="K5264" s="5" t="s">
        <v>47</v>
      </c>
      <c r="L5264" s="5" t="s">
        <v>13916</v>
      </c>
      <c r="M5264" s="5" t="s">
        <v>440</v>
      </c>
      <c r="N5264" s="5">
        <f>VLOOKUP(M5264,[1]ArchetypeScores!E:N,10,FALSE)</f>
        <v>0</v>
      </c>
      <c r="O5264" s="5">
        <f>VLOOKUP(M5264,[1]ArchetypeScores!E:O,11,FALSE)</f>
        <v>0</v>
      </c>
      <c r="P5264" s="5">
        <f>VLOOKUP(M5264,[1]ArchetypeScores!E:P,12,FALSE)</f>
        <v>0</v>
      </c>
      <c r="Q5264" s="2" t="str">
        <f>VLOOKUP(M5264,[1]ArchetypeScores!E:W,19,FALSE)</f>
        <v>Other sector</v>
      </c>
      <c r="R5264" s="2">
        <f>VLOOKUP(M5264,[1]ArchetypeScores!E:I,5,FALSE)</f>
        <v>0</v>
      </c>
      <c r="S5264" s="2">
        <f>VLOOKUP(M5264,[1]ArchetypeScores!E:K,7,FALSE)</f>
        <v>0</v>
      </c>
      <c r="T5264" s="2" t="str">
        <f t="shared" si="84"/>
        <v>Not A&amp;R positive</v>
      </c>
    </row>
    <row r="5265" spans="1:20" x14ac:dyDescent="0.3">
      <c r="A5265" s="2" t="s">
        <v>13911</v>
      </c>
      <c r="B5265" s="3" t="s">
        <v>14041</v>
      </c>
      <c r="C5265" s="3" t="s">
        <v>14042</v>
      </c>
      <c r="D5265" s="4">
        <v>0.185</v>
      </c>
      <c r="E5265" s="5" t="s">
        <v>1340</v>
      </c>
      <c r="F5265" s="4">
        <v>0.22190750000000001</v>
      </c>
      <c r="G5265" s="6">
        <v>49650</v>
      </c>
      <c r="H5265" s="3" t="s">
        <v>13914</v>
      </c>
      <c r="I5265" s="3" t="s">
        <v>13915</v>
      </c>
      <c r="J5265" s="3"/>
      <c r="K5265" s="5" t="s">
        <v>477</v>
      </c>
      <c r="L5265" s="5" t="s">
        <v>14043</v>
      </c>
      <c r="M5265" s="5" t="s">
        <v>478</v>
      </c>
      <c r="N5265" s="5">
        <f>VLOOKUP(M5265,[1]ArchetypeScores!E:N,10,FALSE)</f>
        <v>1</v>
      </c>
      <c r="O5265" s="5">
        <f>VLOOKUP(M5265,[1]ArchetypeScores!E:O,11,FALSE)</f>
        <v>-2</v>
      </c>
      <c r="P5265" s="5">
        <f>VLOOKUP(M5265,[1]ArchetypeScores!E:P,12,FALSE)</f>
        <v>2</v>
      </c>
      <c r="Q5265" s="2" t="str">
        <f>VLOOKUP(M5265,[1]ArchetypeScores!E:W,19,FALSE)</f>
        <v>Energy and water</v>
      </c>
      <c r="R5265" s="2">
        <f>VLOOKUP(M5265,[1]ArchetypeScores!E:I,5,FALSE)</f>
        <v>0</v>
      </c>
      <c r="S5265" s="2">
        <f>VLOOKUP(M5265,[1]ArchetypeScores!E:K,7,FALSE)</f>
        <v>0</v>
      </c>
      <c r="T5265" s="2" t="str">
        <f t="shared" si="84"/>
        <v>Not A&amp;R positive</v>
      </c>
    </row>
    <row r="5266" spans="1:20" x14ac:dyDescent="0.3">
      <c r="A5266" s="2" t="s">
        <v>13911</v>
      </c>
      <c r="B5266" s="3" t="s">
        <v>14044</v>
      </c>
      <c r="C5266" s="3" t="s">
        <v>14045</v>
      </c>
      <c r="D5266" s="4">
        <v>3.5000000000000003E-2</v>
      </c>
      <c r="E5266" s="5" t="s">
        <v>1340</v>
      </c>
      <c r="F5266" s="4">
        <v>4.1982499999999999E-2</v>
      </c>
      <c r="G5266" s="6">
        <v>49610</v>
      </c>
      <c r="H5266" s="3" t="s">
        <v>13914</v>
      </c>
      <c r="I5266" s="3" t="s">
        <v>13915</v>
      </c>
      <c r="J5266" s="3"/>
      <c r="K5266" s="5" t="s">
        <v>89</v>
      </c>
      <c r="L5266" s="5" t="s">
        <v>13916</v>
      </c>
      <c r="M5266" s="5" t="s">
        <v>626</v>
      </c>
      <c r="N5266" s="5">
        <f>VLOOKUP(M5266,[1]ArchetypeScores!E:N,10,FALSE)</f>
        <v>1</v>
      </c>
      <c r="O5266" s="5">
        <f>VLOOKUP(M5266,[1]ArchetypeScores!E:O,11,FALSE)</f>
        <v>0</v>
      </c>
      <c r="P5266" s="5">
        <f>VLOOKUP(M5266,[1]ArchetypeScores!E:P,12,FALSE)</f>
        <v>0</v>
      </c>
      <c r="Q5266" s="2" t="str">
        <f>VLOOKUP(M5266,[1]ArchetypeScores!E:W,19,FALSE)</f>
        <v>Other sector</v>
      </c>
      <c r="R5266" s="2">
        <f>VLOOKUP(M5266,[1]ArchetypeScores!E:I,5,FALSE)</f>
        <v>0</v>
      </c>
      <c r="S5266" s="2">
        <f>VLOOKUP(M5266,[1]ArchetypeScores!E:K,7,FALSE)</f>
        <v>1</v>
      </c>
      <c r="T5266" s="2" t="str">
        <f t="shared" si="84"/>
        <v>Indirect only</v>
      </c>
    </row>
    <row r="5267" spans="1:20" x14ac:dyDescent="0.3">
      <c r="A5267" s="2" t="s">
        <v>13911</v>
      </c>
      <c r="B5267" s="3" t="s">
        <v>14046</v>
      </c>
      <c r="C5267" s="3" t="s">
        <v>14047</v>
      </c>
      <c r="D5267" s="4">
        <v>0.15</v>
      </c>
      <c r="E5267" s="5" t="s">
        <v>1340</v>
      </c>
      <c r="F5267" s="4">
        <v>0.16958999999999999</v>
      </c>
      <c r="G5267" s="6">
        <v>49580</v>
      </c>
      <c r="H5267" s="3" t="s">
        <v>14048</v>
      </c>
      <c r="I5267" s="3"/>
      <c r="J5267" s="3"/>
      <c r="K5267" s="5" t="s">
        <v>25</v>
      </c>
      <c r="L5267" s="5">
        <v>15</v>
      </c>
      <c r="M5267" s="5" t="s">
        <v>26</v>
      </c>
      <c r="N5267" s="5">
        <f>VLOOKUP(M5267,[1]ArchetypeScores!E:N,10,FALSE)</f>
        <v>1</v>
      </c>
      <c r="O5267" s="5">
        <f>VLOOKUP(M5267,[1]ArchetypeScores!E:O,11,FALSE)</f>
        <v>-2</v>
      </c>
      <c r="P5267" s="5">
        <f>VLOOKUP(M5267,[1]ArchetypeScores!E:P,12,FALSE)</f>
        <v>0</v>
      </c>
      <c r="Q5267" s="2" t="str">
        <f>VLOOKUP(M5267,[1]ArchetypeScores!E:W,19,FALSE)</f>
        <v>Energy and water</v>
      </c>
      <c r="R5267" s="2">
        <f>VLOOKUP(M5267,[1]ArchetypeScores!E:I,5,FALSE)</f>
        <v>0</v>
      </c>
      <c r="S5267" s="2">
        <f>VLOOKUP(M5267,[1]ArchetypeScores!E:K,7,FALSE)</f>
        <v>0</v>
      </c>
      <c r="T5267" s="2" t="str">
        <f t="shared" si="84"/>
        <v>Not A&amp;R positive</v>
      </c>
    </row>
    <row r="5268" spans="1:20" x14ac:dyDescent="0.3">
      <c r="A5268" s="2" t="s">
        <v>13911</v>
      </c>
      <c r="B5268" s="3" t="s">
        <v>14049</v>
      </c>
      <c r="C5268" s="3" t="s">
        <v>14050</v>
      </c>
      <c r="D5268" s="4"/>
      <c r="E5268" s="5" t="s">
        <v>1340</v>
      </c>
      <c r="F5268" s="4">
        <v>0</v>
      </c>
      <c r="G5268" s="6">
        <v>49553</v>
      </c>
      <c r="H5268" s="3" t="s">
        <v>14024</v>
      </c>
      <c r="I5268" s="3"/>
      <c r="J5268" s="3"/>
      <c r="K5268" s="5" t="s">
        <v>261</v>
      </c>
      <c r="L5268" s="5">
        <v>2</v>
      </c>
      <c r="M5268" s="5" t="s">
        <v>262</v>
      </c>
      <c r="N5268" s="5">
        <f>VLOOKUP(M5268,[1]ArchetypeScores!E:N,10,FALSE)</f>
        <v>0</v>
      </c>
      <c r="O5268" s="5">
        <f>VLOOKUP(M5268,[1]ArchetypeScores!E:O,11,FALSE)</f>
        <v>-1</v>
      </c>
      <c r="P5268" s="5">
        <f>VLOOKUP(M5268,[1]ArchetypeScores!E:P,12,FALSE)</f>
        <v>0</v>
      </c>
      <c r="Q5268" s="2" t="str">
        <f>VLOOKUP(M5268,[1]ArchetypeScores!E:W,19,FALSE)</f>
        <v>Untargeted</v>
      </c>
      <c r="R5268" s="2">
        <f>VLOOKUP(M5268,[1]ArchetypeScores!E:I,5,FALSE)</f>
        <v>0</v>
      </c>
      <c r="S5268" s="2">
        <f>VLOOKUP(M5268,[1]ArchetypeScores!E:K,7,FALSE)</f>
        <v>0</v>
      </c>
      <c r="T5268" s="2" t="str">
        <f t="shared" si="84"/>
        <v>Not A&amp;R positive</v>
      </c>
    </row>
    <row r="5269" spans="1:20" x14ac:dyDescent="0.3">
      <c r="A5269" s="2" t="s">
        <v>13911</v>
      </c>
      <c r="B5269" s="3" t="s">
        <v>14051</v>
      </c>
      <c r="C5269" s="3" t="s">
        <v>14052</v>
      </c>
      <c r="D5269" s="4">
        <v>0.06</v>
      </c>
      <c r="E5269" s="5" t="s">
        <v>1340</v>
      </c>
      <c r="F5269" s="4">
        <v>7.1969999999999992E-2</v>
      </c>
      <c r="G5269" s="6">
        <v>49604</v>
      </c>
      <c r="H5269" s="3" t="s">
        <v>13914</v>
      </c>
      <c r="I5269" s="3" t="s">
        <v>13915</v>
      </c>
      <c r="J5269" s="3"/>
      <c r="K5269" s="5" t="s">
        <v>47</v>
      </c>
      <c r="L5269" s="5" t="s">
        <v>13916</v>
      </c>
      <c r="M5269" s="5" t="s">
        <v>440</v>
      </c>
      <c r="N5269" s="5">
        <f>VLOOKUP(M5269,[1]ArchetypeScores!E:N,10,FALSE)</f>
        <v>0</v>
      </c>
      <c r="O5269" s="5">
        <f>VLOOKUP(M5269,[1]ArchetypeScores!E:O,11,FALSE)</f>
        <v>0</v>
      </c>
      <c r="P5269" s="5">
        <f>VLOOKUP(M5269,[1]ArchetypeScores!E:P,12,FALSE)</f>
        <v>0</v>
      </c>
      <c r="Q5269" s="2" t="str">
        <f>VLOOKUP(M5269,[1]ArchetypeScores!E:W,19,FALSE)</f>
        <v>Other sector</v>
      </c>
      <c r="R5269" s="2">
        <f>VLOOKUP(M5269,[1]ArchetypeScores!E:I,5,FALSE)</f>
        <v>0</v>
      </c>
      <c r="S5269" s="2">
        <f>VLOOKUP(M5269,[1]ArchetypeScores!E:K,7,FALSE)</f>
        <v>0</v>
      </c>
      <c r="T5269" s="2" t="str">
        <f t="shared" si="84"/>
        <v>Not A&amp;R positive</v>
      </c>
    </row>
    <row r="5270" spans="1:20" x14ac:dyDescent="0.3">
      <c r="A5270" s="2" t="s">
        <v>13911</v>
      </c>
      <c r="B5270" s="3" t="s">
        <v>14053</v>
      </c>
      <c r="C5270" s="3" t="s">
        <v>14054</v>
      </c>
      <c r="D5270" s="4"/>
      <c r="E5270" s="5" t="s">
        <v>1340</v>
      </c>
      <c r="F5270" s="4">
        <v>0</v>
      </c>
      <c r="G5270" s="6">
        <v>49577</v>
      </c>
      <c r="H5270" s="3" t="s">
        <v>14055</v>
      </c>
      <c r="I5270" s="3"/>
      <c r="J5270" s="3"/>
      <c r="K5270" s="5" t="s">
        <v>61</v>
      </c>
      <c r="L5270" s="5">
        <v>1</v>
      </c>
      <c r="M5270" s="5" t="s">
        <v>130</v>
      </c>
      <c r="N5270" s="5">
        <f>VLOOKUP(M5270,[1]ArchetypeScores!E:N,10,FALSE)</f>
        <v>0</v>
      </c>
      <c r="O5270" s="5">
        <f>VLOOKUP(M5270,[1]ArchetypeScores!E:O,11,FALSE)</f>
        <v>-1</v>
      </c>
      <c r="P5270" s="5">
        <f>VLOOKUP(M5270,[1]ArchetypeScores!E:P,12,FALSE)</f>
        <v>0</v>
      </c>
      <c r="Q5270" s="2" t="str">
        <f>VLOOKUP(M5270,[1]ArchetypeScores!E:W,19,FALSE)</f>
        <v>Health care</v>
      </c>
      <c r="R5270" s="2">
        <f>VLOOKUP(M5270,[1]ArchetypeScores!E:I,5,FALSE)</f>
        <v>0</v>
      </c>
      <c r="S5270" s="2">
        <f>VLOOKUP(M5270,[1]ArchetypeScores!E:K,7,FALSE)</f>
        <v>0</v>
      </c>
      <c r="T5270" s="2" t="str">
        <f t="shared" si="84"/>
        <v>Not A&amp;R positive</v>
      </c>
    </row>
    <row r="5271" spans="1:20" x14ac:dyDescent="0.3">
      <c r="A5271" s="2" t="s">
        <v>13911</v>
      </c>
      <c r="B5271" s="3" t="s">
        <v>14056</v>
      </c>
      <c r="C5271" s="3" t="s">
        <v>14057</v>
      </c>
      <c r="D5271" s="4">
        <v>0.25</v>
      </c>
      <c r="E5271" s="5" t="s">
        <v>1340</v>
      </c>
      <c r="F5271" s="4">
        <v>0.299875</v>
      </c>
      <c r="G5271" s="6">
        <v>49612</v>
      </c>
      <c r="H5271" s="3" t="s">
        <v>13914</v>
      </c>
      <c r="I5271" s="3" t="s">
        <v>13915</v>
      </c>
      <c r="J5271" s="3"/>
      <c r="K5271" s="5" t="s">
        <v>89</v>
      </c>
      <c r="L5271" s="5" t="s">
        <v>13916</v>
      </c>
      <c r="M5271" s="5" t="s">
        <v>626</v>
      </c>
      <c r="N5271" s="5">
        <f>VLOOKUP(M5271,[1]ArchetypeScores!E:N,10,FALSE)</f>
        <v>1</v>
      </c>
      <c r="O5271" s="5">
        <f>VLOOKUP(M5271,[1]ArchetypeScores!E:O,11,FALSE)</f>
        <v>0</v>
      </c>
      <c r="P5271" s="5">
        <f>VLOOKUP(M5271,[1]ArchetypeScores!E:P,12,FALSE)</f>
        <v>0</v>
      </c>
      <c r="Q5271" s="2" t="str">
        <f>VLOOKUP(M5271,[1]ArchetypeScores!E:W,19,FALSE)</f>
        <v>Other sector</v>
      </c>
      <c r="R5271" s="2">
        <f>VLOOKUP(M5271,[1]ArchetypeScores!E:I,5,FALSE)</f>
        <v>0</v>
      </c>
      <c r="S5271" s="2">
        <f>VLOOKUP(M5271,[1]ArchetypeScores!E:K,7,FALSE)</f>
        <v>1</v>
      </c>
      <c r="T5271" s="2" t="str">
        <f t="shared" si="84"/>
        <v>Indirect only</v>
      </c>
    </row>
    <row r="5272" spans="1:20" x14ac:dyDescent="0.3">
      <c r="A5272" s="2" t="s">
        <v>13911</v>
      </c>
      <c r="B5272" s="3" t="s">
        <v>14058</v>
      </c>
      <c r="C5272" s="3" t="s">
        <v>14059</v>
      </c>
      <c r="D5272" s="4">
        <v>0.186</v>
      </c>
      <c r="E5272" s="5" t="s">
        <v>1340</v>
      </c>
      <c r="F5272" s="4">
        <v>0.223107</v>
      </c>
      <c r="G5272" s="6">
        <v>49617</v>
      </c>
      <c r="H5272" s="3" t="s">
        <v>13914</v>
      </c>
      <c r="I5272" s="3" t="s">
        <v>13915</v>
      </c>
      <c r="J5272" s="3"/>
      <c r="K5272" s="5" t="s">
        <v>214</v>
      </c>
      <c r="L5272" s="5" t="s">
        <v>13919</v>
      </c>
      <c r="M5272" s="5" t="s">
        <v>560</v>
      </c>
      <c r="N5272" s="5">
        <f>VLOOKUP(M5272,[1]ArchetypeScores!E:N,10,FALSE)</f>
        <v>1</v>
      </c>
      <c r="O5272" s="5">
        <f>VLOOKUP(M5272,[1]ArchetypeScores!E:O,11,FALSE)</f>
        <v>0</v>
      </c>
      <c r="P5272" s="5">
        <f>VLOOKUP(M5272,[1]ArchetypeScores!E:P,12,FALSE)</f>
        <v>0</v>
      </c>
      <c r="Q5272" s="2" t="str">
        <f>VLOOKUP(M5272,[1]ArchetypeScores!E:W,19,FALSE)</f>
        <v>Other sector</v>
      </c>
      <c r="R5272" s="2">
        <f>VLOOKUP(M5272,[1]ArchetypeScores!E:I,5,FALSE)</f>
        <v>0</v>
      </c>
      <c r="S5272" s="2">
        <f>VLOOKUP(M5272,[1]ArchetypeScores!E:K,7,FALSE)</f>
        <v>0</v>
      </c>
      <c r="T5272" s="2" t="str">
        <f t="shared" si="84"/>
        <v>Not A&amp;R positive</v>
      </c>
    </row>
    <row r="5273" spans="1:20" x14ac:dyDescent="0.3">
      <c r="A5273" s="2" t="s">
        <v>13911</v>
      </c>
      <c r="B5273" s="3" t="s">
        <v>14060</v>
      </c>
      <c r="C5273" s="3" t="s">
        <v>14061</v>
      </c>
      <c r="D5273" s="4">
        <v>0.27</v>
      </c>
      <c r="E5273" s="5" t="s">
        <v>1340</v>
      </c>
      <c r="F5273" s="4">
        <v>0.32386500000000001</v>
      </c>
      <c r="G5273" s="6">
        <v>49633</v>
      </c>
      <c r="H5273" s="3" t="s">
        <v>13914</v>
      </c>
      <c r="I5273" s="3" t="s">
        <v>13915</v>
      </c>
      <c r="J5273" s="3"/>
      <c r="K5273" s="5" t="s">
        <v>94</v>
      </c>
      <c r="L5273" s="5">
        <v>11</v>
      </c>
      <c r="M5273" s="5" t="s">
        <v>14062</v>
      </c>
      <c r="N5273" s="5">
        <f>VLOOKUP(M5273,[1]ArchetypeScores!E:N,10,FALSE)</f>
        <v>1</v>
      </c>
      <c r="O5273" s="5">
        <f>VLOOKUP(M5273,[1]ArchetypeScores!E:O,11,FALSE)</f>
        <v>0</v>
      </c>
      <c r="P5273" s="5">
        <f>VLOOKUP(M5273,[1]ArchetypeScores!E:P,12,FALSE)</f>
        <v>1</v>
      </c>
      <c r="Q5273" s="2" t="e">
        <f>VLOOKUP(M5273,[1]ArchetypeScores!E:W,19,FALSE)</f>
        <v>#N/A</v>
      </c>
      <c r="R5273" s="2">
        <f>VLOOKUP(M5273,[1]ArchetypeScores!E:I,5,FALSE)</f>
        <v>1</v>
      </c>
      <c r="S5273" s="2">
        <f>VLOOKUP(M5273,[1]ArchetypeScores!E:K,7,FALSE)</f>
        <v>1</v>
      </c>
      <c r="T5273" s="2" t="str">
        <f t="shared" si="84"/>
        <v>Both</v>
      </c>
    </row>
    <row r="5274" spans="1:20" x14ac:dyDescent="0.3">
      <c r="A5274" s="2" t="s">
        <v>13911</v>
      </c>
      <c r="B5274" s="3" t="s">
        <v>14063</v>
      </c>
      <c r="C5274" s="3" t="s">
        <v>14064</v>
      </c>
      <c r="D5274" s="4">
        <v>0.25</v>
      </c>
      <c r="E5274" s="5" t="s">
        <v>1340</v>
      </c>
      <c r="F5274" s="4">
        <v>0.299875</v>
      </c>
      <c r="G5274" s="6">
        <v>49655</v>
      </c>
      <c r="H5274" s="3" t="s">
        <v>13914</v>
      </c>
      <c r="I5274" s="3" t="s">
        <v>13915</v>
      </c>
      <c r="J5274" s="3"/>
      <c r="K5274" s="5" t="s">
        <v>137</v>
      </c>
      <c r="L5274" s="5" t="s">
        <v>13946</v>
      </c>
      <c r="M5274" s="5" t="s">
        <v>3649</v>
      </c>
      <c r="N5274" s="5">
        <f>VLOOKUP(M5274,[1]ArchetypeScores!E:N,10,FALSE)</f>
        <v>1</v>
      </c>
      <c r="O5274" s="5">
        <f>VLOOKUP(M5274,[1]ArchetypeScores!E:O,11,FALSE)</f>
        <v>-2</v>
      </c>
      <c r="P5274" s="5">
        <f>VLOOKUP(M5274,[1]ArchetypeScores!E:P,12,FALSE)</f>
        <v>2</v>
      </c>
      <c r="Q5274" s="2" t="str">
        <f>VLOOKUP(M5274,[1]ArchetypeScores!E:W,19,FALSE)</f>
        <v>Industrials - transportation</v>
      </c>
      <c r="R5274" s="2">
        <f>VLOOKUP(M5274,[1]ArchetypeScores!E:I,5,FALSE)</f>
        <v>0</v>
      </c>
      <c r="S5274" s="2">
        <f>VLOOKUP(M5274,[1]ArchetypeScores!E:K,7,FALSE)</f>
        <v>-1</v>
      </c>
      <c r="T5274" s="2" t="str">
        <f t="shared" si="84"/>
        <v>Not A&amp;R positive</v>
      </c>
    </row>
    <row r="5275" spans="1:20" x14ac:dyDescent="0.3">
      <c r="A5275" s="2" t="s">
        <v>13911</v>
      </c>
      <c r="B5275" s="3" t="s">
        <v>5087</v>
      </c>
      <c r="C5275" s="3" t="s">
        <v>14065</v>
      </c>
      <c r="D5275" s="4">
        <v>6.8</v>
      </c>
      <c r="E5275" s="5" t="s">
        <v>1340</v>
      </c>
      <c r="F5275" s="4">
        <v>7.4082600000000003</v>
      </c>
      <c r="G5275" s="6">
        <v>49560</v>
      </c>
      <c r="H5275" s="3" t="s">
        <v>13979</v>
      </c>
      <c r="I5275" s="3"/>
      <c r="J5275" s="3"/>
      <c r="K5275" s="5" t="s">
        <v>38</v>
      </c>
      <c r="L5275" s="5">
        <v>13</v>
      </c>
      <c r="M5275" s="5" t="s">
        <v>39</v>
      </c>
      <c r="N5275" s="5">
        <f>VLOOKUP(M5275,[1]ArchetypeScores!E:N,10,FALSE)</f>
        <v>0</v>
      </c>
      <c r="O5275" s="5">
        <f>VLOOKUP(M5275,[1]ArchetypeScores!E:O,11,FALSE)</f>
        <v>-2</v>
      </c>
      <c r="P5275" s="5">
        <f>VLOOKUP(M5275,[1]ArchetypeScores!E:P,12,FALSE)</f>
        <v>0</v>
      </c>
      <c r="Q5275" s="2" t="str">
        <f>VLOOKUP(M5275,[1]ArchetypeScores!E:W,19,FALSE)</f>
        <v>Industrials - transportation</v>
      </c>
      <c r="R5275" s="2">
        <f>VLOOKUP(M5275,[1]ArchetypeScores!E:I,5,FALSE)</f>
        <v>0</v>
      </c>
      <c r="S5275" s="2">
        <f>VLOOKUP(M5275,[1]ArchetypeScores!E:K,7,FALSE)</f>
        <v>0</v>
      </c>
      <c r="T5275" s="2" t="str">
        <f t="shared" si="84"/>
        <v>Not A&amp;R positive</v>
      </c>
    </row>
    <row r="5276" spans="1:20" x14ac:dyDescent="0.3">
      <c r="A5276" s="2" t="s">
        <v>13911</v>
      </c>
      <c r="B5276" s="3" t="s">
        <v>14066</v>
      </c>
      <c r="C5276" s="3" t="s">
        <v>14067</v>
      </c>
      <c r="D5276" s="4">
        <v>0.06</v>
      </c>
      <c r="E5276" s="5" t="s">
        <v>1340</v>
      </c>
      <c r="F5276" s="4">
        <v>7.1969999999999992E-2</v>
      </c>
      <c r="G5276" s="6">
        <v>49632</v>
      </c>
      <c r="H5276" s="3" t="s">
        <v>13914</v>
      </c>
      <c r="I5276" s="3" t="s">
        <v>13915</v>
      </c>
      <c r="J5276" s="3"/>
      <c r="K5276" s="5" t="s">
        <v>229</v>
      </c>
      <c r="L5276" s="5" t="s">
        <v>13946</v>
      </c>
      <c r="M5276" s="5" t="s">
        <v>528</v>
      </c>
      <c r="N5276" s="5">
        <f>VLOOKUP(M5276,[1]ArchetypeScores!E:N,10,FALSE)</f>
        <v>1</v>
      </c>
      <c r="O5276" s="5">
        <f>VLOOKUP(M5276,[1]ArchetypeScores!E:O,11,FALSE)</f>
        <v>-2</v>
      </c>
      <c r="P5276" s="5">
        <f>VLOOKUP(M5276,[1]ArchetypeScores!E:P,12,FALSE)</f>
        <v>0</v>
      </c>
      <c r="Q5276" s="2" t="str">
        <f>VLOOKUP(M5276,[1]ArchetypeScores!E:W,19,FALSE)</f>
        <v>Industrials - transportation</v>
      </c>
      <c r="R5276" s="2">
        <f>VLOOKUP(M5276,[1]ArchetypeScores!E:I,5,FALSE)</f>
        <v>0</v>
      </c>
      <c r="S5276" s="2">
        <f>VLOOKUP(M5276,[1]ArchetypeScores!E:K,7,FALSE)</f>
        <v>-1</v>
      </c>
      <c r="T5276" s="2" t="str">
        <f t="shared" si="84"/>
        <v>Not A&amp;R positive</v>
      </c>
    </row>
    <row r="5277" spans="1:20" x14ac:dyDescent="0.3">
      <c r="A5277" s="2" t="s">
        <v>13911</v>
      </c>
      <c r="B5277" s="3" t="s">
        <v>14068</v>
      </c>
      <c r="C5277" s="3" t="s">
        <v>14069</v>
      </c>
      <c r="D5277" s="4">
        <v>0.05</v>
      </c>
      <c r="E5277" s="5" t="s">
        <v>1340</v>
      </c>
      <c r="F5277" s="4">
        <v>5.9975000000000001E-2</v>
      </c>
      <c r="G5277" s="6">
        <v>49637</v>
      </c>
      <c r="H5277" s="3" t="s">
        <v>13914</v>
      </c>
      <c r="I5277" s="3" t="s">
        <v>13915</v>
      </c>
      <c r="J5277" s="3"/>
      <c r="K5277" s="5" t="s">
        <v>154</v>
      </c>
      <c r="L5277" s="5">
        <v>6</v>
      </c>
      <c r="M5277" s="5" t="s">
        <v>5215</v>
      </c>
      <c r="N5277" s="5">
        <f>VLOOKUP(M5277,[1]ArchetypeScores!E:N,10,FALSE)</f>
        <v>1</v>
      </c>
      <c r="O5277" s="5">
        <f>VLOOKUP(M5277,[1]ArchetypeScores!E:O,11,FALSE)</f>
        <v>0</v>
      </c>
      <c r="P5277" s="5">
        <f>VLOOKUP(M5277,[1]ArchetypeScores!E:P,12,FALSE)</f>
        <v>1</v>
      </c>
      <c r="Q5277" s="2" t="str">
        <f>VLOOKUP(M5277,[1]ArchetypeScores!E:W,19,FALSE)</f>
        <v>Education and training</v>
      </c>
      <c r="R5277" s="2">
        <f>VLOOKUP(M5277,[1]ArchetypeScores!E:I,5,FALSE)</f>
        <v>1</v>
      </c>
      <c r="S5277" s="2">
        <f>VLOOKUP(M5277,[1]ArchetypeScores!E:K,7,FALSE)</f>
        <v>1</v>
      </c>
      <c r="T5277" s="2" t="str">
        <f t="shared" si="84"/>
        <v>Both</v>
      </c>
    </row>
    <row r="5278" spans="1:20" x14ac:dyDescent="0.3">
      <c r="A5278" s="2" t="s">
        <v>13911</v>
      </c>
      <c r="B5278" s="3" t="s">
        <v>14070</v>
      </c>
      <c r="C5278" s="3" t="s">
        <v>14071</v>
      </c>
      <c r="D5278" s="4">
        <v>8.8999999999999996E-2</v>
      </c>
      <c r="E5278" s="5" t="s">
        <v>1340</v>
      </c>
      <c r="F5278" s="4">
        <v>0.1067555</v>
      </c>
      <c r="G5278" s="6">
        <v>49636</v>
      </c>
      <c r="H5278" s="3" t="s">
        <v>13914</v>
      </c>
      <c r="I5278" s="3" t="s">
        <v>13915</v>
      </c>
      <c r="J5278" s="3"/>
      <c r="K5278" s="5" t="s">
        <v>694</v>
      </c>
      <c r="L5278" s="5" t="s">
        <v>13957</v>
      </c>
      <c r="M5278" s="5" t="s">
        <v>11387</v>
      </c>
      <c r="N5278" s="5">
        <f>VLOOKUP(M5278,[1]ArchetypeScores!E:N,10,FALSE)</f>
        <v>1</v>
      </c>
      <c r="O5278" s="5">
        <f>VLOOKUP(M5278,[1]ArchetypeScores!E:O,11,FALSE)</f>
        <v>-1</v>
      </c>
      <c r="P5278" s="5">
        <f>VLOOKUP(M5278,[1]ArchetypeScores!E:P,12,FALSE)</f>
        <v>0</v>
      </c>
      <c r="Q5278" s="2" t="str">
        <f>VLOOKUP(M5278,[1]ArchetypeScores!E:W,19,FALSE)</f>
        <v>Untargeted</v>
      </c>
      <c r="R5278" s="2">
        <f>VLOOKUP(M5278,[1]ArchetypeScores!E:I,5,FALSE)</f>
        <v>1</v>
      </c>
      <c r="S5278" s="2">
        <f>VLOOKUP(M5278,[1]ArchetypeScores!E:K,7,FALSE)</f>
        <v>1</v>
      </c>
      <c r="T5278" s="2" t="str">
        <f t="shared" si="84"/>
        <v>Both</v>
      </c>
    </row>
    <row r="5279" spans="1:20" x14ac:dyDescent="0.3">
      <c r="A5279" s="2" t="s">
        <v>13911</v>
      </c>
      <c r="B5279" s="3" t="s">
        <v>14072</v>
      </c>
      <c r="C5279" s="3" t="s">
        <v>14073</v>
      </c>
      <c r="D5279" s="4">
        <v>8.7999999999999995E-2</v>
      </c>
      <c r="E5279" s="5" t="s">
        <v>1340</v>
      </c>
      <c r="F5279" s="4">
        <v>0.105556</v>
      </c>
      <c r="G5279" s="6">
        <v>49594</v>
      </c>
      <c r="H5279" s="3" t="s">
        <v>13914</v>
      </c>
      <c r="I5279" s="3" t="s">
        <v>13915</v>
      </c>
      <c r="J5279" s="3"/>
      <c r="K5279" s="5" t="s">
        <v>489</v>
      </c>
      <c r="L5279" s="5" t="s">
        <v>13916</v>
      </c>
      <c r="M5279" s="5" t="s">
        <v>1811</v>
      </c>
      <c r="N5279" s="5">
        <f>VLOOKUP(M5279,[1]ArchetypeScores!E:N,10,FALSE)</f>
        <v>1</v>
      </c>
      <c r="O5279" s="5">
        <f>VLOOKUP(M5279,[1]ArchetypeScores!E:O,11,FALSE)</f>
        <v>-1</v>
      </c>
      <c r="P5279" s="5">
        <f>VLOOKUP(M5279,[1]ArchetypeScores!E:P,12,FALSE)</f>
        <v>0</v>
      </c>
      <c r="Q5279" s="2" t="str">
        <f>VLOOKUP(M5279,[1]ArchetypeScores!E:W,19,FALSE)</f>
        <v>Health care</v>
      </c>
      <c r="R5279" s="2">
        <f>VLOOKUP(M5279,[1]ArchetypeScores!E:I,5,FALSE)</f>
        <v>0</v>
      </c>
      <c r="S5279" s="2">
        <f>VLOOKUP(M5279,[1]ArchetypeScores!E:K,7,FALSE)</f>
        <v>1</v>
      </c>
      <c r="T5279" s="2" t="str">
        <f t="shared" si="84"/>
        <v>Indirect only</v>
      </c>
    </row>
    <row r="5280" spans="1:20" x14ac:dyDescent="0.3">
      <c r="A5280" s="2" t="s">
        <v>13911</v>
      </c>
      <c r="B5280" s="3" t="s">
        <v>14074</v>
      </c>
      <c r="C5280" s="3" t="s">
        <v>14075</v>
      </c>
      <c r="D5280" s="4">
        <v>0.313</v>
      </c>
      <c r="E5280" s="5" t="s">
        <v>1340</v>
      </c>
      <c r="F5280" s="4">
        <v>0.37544350000000004</v>
      </c>
      <c r="G5280" s="6">
        <v>49629</v>
      </c>
      <c r="H5280" s="3" t="s">
        <v>13914</v>
      </c>
      <c r="I5280" s="3" t="s">
        <v>13915</v>
      </c>
      <c r="J5280" s="3"/>
      <c r="K5280" s="5" t="s">
        <v>229</v>
      </c>
      <c r="L5280" s="5" t="s">
        <v>13946</v>
      </c>
      <c r="M5280" s="5" t="s">
        <v>528</v>
      </c>
      <c r="N5280" s="5">
        <f>VLOOKUP(M5280,[1]ArchetypeScores!E:N,10,FALSE)</f>
        <v>1</v>
      </c>
      <c r="O5280" s="5">
        <f>VLOOKUP(M5280,[1]ArchetypeScores!E:O,11,FALSE)</f>
        <v>-2</v>
      </c>
      <c r="P5280" s="5">
        <f>VLOOKUP(M5280,[1]ArchetypeScores!E:P,12,FALSE)</f>
        <v>0</v>
      </c>
      <c r="Q5280" s="2" t="str">
        <f>VLOOKUP(M5280,[1]ArchetypeScores!E:W,19,FALSE)</f>
        <v>Industrials - transportation</v>
      </c>
      <c r="R5280" s="2">
        <f>VLOOKUP(M5280,[1]ArchetypeScores!E:I,5,FALSE)</f>
        <v>0</v>
      </c>
      <c r="S5280" s="2">
        <f>VLOOKUP(M5280,[1]ArchetypeScores!E:K,7,FALSE)</f>
        <v>-1</v>
      </c>
      <c r="T5280" s="2" t="str">
        <f t="shared" si="84"/>
        <v>Not A&amp;R positive</v>
      </c>
    </row>
    <row r="5281" spans="1:20" x14ac:dyDescent="0.3">
      <c r="A5281" s="2" t="s">
        <v>13911</v>
      </c>
      <c r="B5281" s="3" t="s">
        <v>14076</v>
      </c>
      <c r="C5281" s="3" t="s">
        <v>14077</v>
      </c>
      <c r="D5281" s="4">
        <v>0.55800000000000005</v>
      </c>
      <c r="E5281" s="5" t="s">
        <v>1340</v>
      </c>
      <c r="F5281" s="4">
        <v>0.66932100000000005</v>
      </c>
      <c r="G5281" s="6">
        <v>49615</v>
      </c>
      <c r="H5281" s="3" t="s">
        <v>13914</v>
      </c>
      <c r="I5281" s="3" t="s">
        <v>13915</v>
      </c>
      <c r="J5281" s="3"/>
      <c r="K5281" s="5" t="s">
        <v>214</v>
      </c>
      <c r="L5281" s="5" t="s">
        <v>13919</v>
      </c>
      <c r="M5281" s="5" t="s">
        <v>560</v>
      </c>
      <c r="N5281" s="5">
        <f>VLOOKUP(M5281,[1]ArchetypeScores!E:N,10,FALSE)</f>
        <v>1</v>
      </c>
      <c r="O5281" s="5">
        <f>VLOOKUP(M5281,[1]ArchetypeScores!E:O,11,FALSE)</f>
        <v>0</v>
      </c>
      <c r="P5281" s="5">
        <f>VLOOKUP(M5281,[1]ArchetypeScores!E:P,12,FALSE)</f>
        <v>0</v>
      </c>
      <c r="Q5281" s="2" t="str">
        <f>VLOOKUP(M5281,[1]ArchetypeScores!E:W,19,FALSE)</f>
        <v>Other sector</v>
      </c>
      <c r="R5281" s="2">
        <f>VLOOKUP(M5281,[1]ArchetypeScores!E:I,5,FALSE)</f>
        <v>0</v>
      </c>
      <c r="S5281" s="2">
        <f>VLOOKUP(M5281,[1]ArchetypeScores!E:K,7,FALSE)</f>
        <v>0</v>
      </c>
      <c r="T5281" s="2" t="str">
        <f t="shared" si="84"/>
        <v>Not A&amp;R positive</v>
      </c>
    </row>
    <row r="5282" spans="1:20" x14ac:dyDescent="0.3">
      <c r="A5282" s="2" t="s">
        <v>13911</v>
      </c>
      <c r="B5282" s="3" t="s">
        <v>14078</v>
      </c>
      <c r="C5282" s="3" t="s">
        <v>14079</v>
      </c>
      <c r="D5282" s="4">
        <v>2.5000000000000001E-2</v>
      </c>
      <c r="E5282" s="5" t="s">
        <v>1340</v>
      </c>
      <c r="F5282" s="4">
        <v>2.99875E-2</v>
      </c>
      <c r="G5282" s="6">
        <v>49670</v>
      </c>
      <c r="H5282" s="3" t="s">
        <v>13914</v>
      </c>
      <c r="I5282" s="3" t="s">
        <v>13915</v>
      </c>
      <c r="J5282" s="3"/>
      <c r="K5282" s="5" t="s">
        <v>175</v>
      </c>
      <c r="L5282" s="5" t="s">
        <v>13919</v>
      </c>
      <c r="M5282" s="5" t="s">
        <v>219</v>
      </c>
      <c r="N5282" s="5">
        <f>VLOOKUP(M5282,[1]ArchetypeScores!E:N,10,FALSE)</f>
        <v>1</v>
      </c>
      <c r="O5282" s="5">
        <f>VLOOKUP(M5282,[1]ArchetypeScores!E:O,11,FALSE)</f>
        <v>0</v>
      </c>
      <c r="P5282" s="5">
        <f>VLOOKUP(M5282,[1]ArchetypeScores!E:P,12,FALSE)</f>
        <v>0</v>
      </c>
      <c r="Q5282" s="2" t="str">
        <f>VLOOKUP(M5282,[1]ArchetypeScores!E:W,19,FALSE)</f>
        <v>Other sector</v>
      </c>
      <c r="R5282" s="2">
        <f>VLOOKUP(M5282,[1]ArchetypeScores!E:I,5,FALSE)</f>
        <v>0</v>
      </c>
      <c r="S5282" s="2">
        <f>VLOOKUP(M5282,[1]ArchetypeScores!E:K,7,FALSE)</f>
        <v>0</v>
      </c>
      <c r="T5282" s="2" t="str">
        <f t="shared" si="84"/>
        <v>Not A&amp;R positive</v>
      </c>
    </row>
    <row r="5283" spans="1:20" x14ac:dyDescent="0.3">
      <c r="A5283" s="2" t="s">
        <v>13911</v>
      </c>
      <c r="B5283" s="3" t="s">
        <v>14080</v>
      </c>
      <c r="C5283" s="3" t="s">
        <v>11149</v>
      </c>
      <c r="D5283" s="4">
        <v>0.71</v>
      </c>
      <c r="E5283" s="5" t="s">
        <v>1340</v>
      </c>
      <c r="F5283" s="4">
        <v>0.85164499999999999</v>
      </c>
      <c r="G5283" s="6">
        <v>49622</v>
      </c>
      <c r="H5283" s="3" t="s">
        <v>13914</v>
      </c>
      <c r="I5283" s="3" t="s">
        <v>13915</v>
      </c>
      <c r="J5283" s="3"/>
      <c r="K5283" s="5" t="s">
        <v>291</v>
      </c>
      <c r="L5283" s="5" t="s">
        <v>13919</v>
      </c>
      <c r="M5283" s="5" t="s">
        <v>292</v>
      </c>
      <c r="N5283" s="5">
        <f>VLOOKUP(M5283,[1]ArchetypeScores!E:N,10,FALSE)</f>
        <v>1</v>
      </c>
      <c r="O5283" s="5">
        <f>VLOOKUP(M5283,[1]ArchetypeScores!E:O,11,FALSE)</f>
        <v>0</v>
      </c>
      <c r="P5283" s="5">
        <f>VLOOKUP(M5283,[1]ArchetypeScores!E:P,12,FALSE)</f>
        <v>0</v>
      </c>
      <c r="Q5283" s="2" t="str">
        <f>VLOOKUP(M5283,[1]ArchetypeScores!E:W,19,FALSE)</f>
        <v>Education and training</v>
      </c>
      <c r="R5283" s="2">
        <f>VLOOKUP(M5283,[1]ArchetypeScores!E:I,5,FALSE)</f>
        <v>0</v>
      </c>
      <c r="S5283" s="2">
        <f>VLOOKUP(M5283,[1]ArchetypeScores!E:K,7,FALSE)</f>
        <v>0</v>
      </c>
      <c r="T5283" s="2" t="str">
        <f t="shared" si="84"/>
        <v>Not A&amp;R positive</v>
      </c>
    </row>
    <row r="5284" spans="1:20" x14ac:dyDescent="0.3">
      <c r="A5284" s="2" t="s">
        <v>13911</v>
      </c>
      <c r="B5284" s="3" t="s">
        <v>14081</v>
      </c>
      <c r="C5284" s="3" t="s">
        <v>14082</v>
      </c>
      <c r="D5284" s="4">
        <v>4.2999999999999997E-2</v>
      </c>
      <c r="E5284" s="5" t="s">
        <v>1340</v>
      </c>
      <c r="F5284" s="4">
        <v>5.1578499999999999E-2</v>
      </c>
      <c r="G5284" s="6">
        <v>49662</v>
      </c>
      <c r="H5284" s="3" t="s">
        <v>13914</v>
      </c>
      <c r="I5284" s="3" t="s">
        <v>13915</v>
      </c>
      <c r="J5284" s="3"/>
      <c r="K5284" s="5" t="s">
        <v>175</v>
      </c>
      <c r="L5284" s="5" t="s">
        <v>112</v>
      </c>
      <c r="M5284" s="5" t="s">
        <v>505</v>
      </c>
      <c r="N5284" s="5">
        <f>VLOOKUP(M5284,[1]ArchetypeScores!E:N,10,FALSE)</f>
        <v>1</v>
      </c>
      <c r="O5284" s="5">
        <f>VLOOKUP(M5284,[1]ArchetypeScores!E:O,11,FALSE)</f>
        <v>-2</v>
      </c>
      <c r="P5284" s="5">
        <f>VLOOKUP(M5284,[1]ArchetypeScores!E:P,12,FALSE)</f>
        <v>0</v>
      </c>
      <c r="Q5284" s="2" t="str">
        <f>VLOOKUP(M5284,[1]ArchetypeScores!E:W,19,FALSE)</f>
        <v>Other sector</v>
      </c>
      <c r="R5284" s="2">
        <f>VLOOKUP(M5284,[1]ArchetypeScores!E:I,5,FALSE)</f>
        <v>0</v>
      </c>
      <c r="S5284" s="2">
        <f>VLOOKUP(M5284,[1]ArchetypeScores!E:K,7,FALSE)</f>
        <v>0</v>
      </c>
      <c r="T5284" s="2" t="str">
        <f t="shared" si="84"/>
        <v>Not A&amp;R positive</v>
      </c>
    </row>
    <row r="5285" spans="1:20" x14ac:dyDescent="0.3">
      <c r="A5285" s="2" t="s">
        <v>13911</v>
      </c>
      <c r="B5285" s="3" t="s">
        <v>14083</v>
      </c>
      <c r="C5285" s="3" t="s">
        <v>14084</v>
      </c>
      <c r="D5285" s="4">
        <v>0.17599999999999999</v>
      </c>
      <c r="E5285" s="5" t="s">
        <v>1340</v>
      </c>
      <c r="F5285" s="4">
        <v>0.21111199999999999</v>
      </c>
      <c r="G5285" s="6">
        <v>49602</v>
      </c>
      <c r="H5285" s="3" t="s">
        <v>13914</v>
      </c>
      <c r="I5285" s="3" t="s">
        <v>13915</v>
      </c>
      <c r="J5285" s="3"/>
      <c r="K5285" s="5" t="s">
        <v>47</v>
      </c>
      <c r="L5285" s="5" t="s">
        <v>13916</v>
      </c>
      <c r="M5285" s="5" t="s">
        <v>440</v>
      </c>
      <c r="N5285" s="5">
        <f>VLOOKUP(M5285,[1]ArchetypeScores!E:N,10,FALSE)</f>
        <v>0</v>
      </c>
      <c r="O5285" s="5">
        <f>VLOOKUP(M5285,[1]ArchetypeScores!E:O,11,FALSE)</f>
        <v>0</v>
      </c>
      <c r="P5285" s="5">
        <f>VLOOKUP(M5285,[1]ArchetypeScores!E:P,12,FALSE)</f>
        <v>0</v>
      </c>
      <c r="Q5285" s="2" t="str">
        <f>VLOOKUP(M5285,[1]ArchetypeScores!E:W,19,FALSE)</f>
        <v>Other sector</v>
      </c>
      <c r="R5285" s="2">
        <f>VLOOKUP(M5285,[1]ArchetypeScores!E:I,5,FALSE)</f>
        <v>0</v>
      </c>
      <c r="S5285" s="2">
        <f>VLOOKUP(M5285,[1]ArchetypeScores!E:K,7,FALSE)</f>
        <v>0</v>
      </c>
      <c r="T5285" s="2" t="str">
        <f t="shared" si="84"/>
        <v>Not A&amp;R positive</v>
      </c>
    </row>
    <row r="5286" spans="1:20" x14ac:dyDescent="0.3">
      <c r="A5286" s="2" t="s">
        <v>13911</v>
      </c>
      <c r="B5286" s="3" t="s">
        <v>14085</v>
      </c>
      <c r="C5286" s="3" t="s">
        <v>14086</v>
      </c>
      <c r="D5286" s="4">
        <v>0.41699999999999998</v>
      </c>
      <c r="E5286" s="5" t="s">
        <v>1340</v>
      </c>
      <c r="F5286" s="4">
        <v>0.50019150000000001</v>
      </c>
      <c r="G5286" s="6">
        <v>49607</v>
      </c>
      <c r="H5286" s="3" t="s">
        <v>13914</v>
      </c>
      <c r="I5286" s="3" t="s">
        <v>13915</v>
      </c>
      <c r="J5286" s="3"/>
      <c r="K5286" s="5" t="s">
        <v>89</v>
      </c>
      <c r="L5286" s="5" t="s">
        <v>13916</v>
      </c>
      <c r="M5286" s="5" t="s">
        <v>626</v>
      </c>
      <c r="N5286" s="5">
        <f>VLOOKUP(M5286,[1]ArchetypeScores!E:N,10,FALSE)</f>
        <v>1</v>
      </c>
      <c r="O5286" s="5">
        <f>VLOOKUP(M5286,[1]ArchetypeScores!E:O,11,FALSE)</f>
        <v>0</v>
      </c>
      <c r="P5286" s="5">
        <f>VLOOKUP(M5286,[1]ArchetypeScores!E:P,12,FALSE)</f>
        <v>0</v>
      </c>
      <c r="Q5286" s="2" t="str">
        <f>VLOOKUP(M5286,[1]ArchetypeScores!E:W,19,FALSE)</f>
        <v>Other sector</v>
      </c>
      <c r="R5286" s="2">
        <f>VLOOKUP(M5286,[1]ArchetypeScores!E:I,5,FALSE)</f>
        <v>0</v>
      </c>
      <c r="S5286" s="2">
        <f>VLOOKUP(M5286,[1]ArchetypeScores!E:K,7,FALSE)</f>
        <v>1</v>
      </c>
      <c r="T5286" s="2" t="str">
        <f t="shared" si="84"/>
        <v>Indirect only</v>
      </c>
    </row>
    <row r="5287" spans="1:20" x14ac:dyDescent="0.3">
      <c r="A5287" s="2" t="s">
        <v>13911</v>
      </c>
      <c r="B5287" s="3" t="s">
        <v>14087</v>
      </c>
      <c r="C5287" s="3" t="s">
        <v>14088</v>
      </c>
      <c r="D5287" s="4">
        <v>0.04</v>
      </c>
      <c r="E5287" s="5" t="s">
        <v>1340</v>
      </c>
      <c r="F5287" s="4">
        <v>4.675E-2</v>
      </c>
      <c r="G5287" s="6">
        <v>49584</v>
      </c>
      <c r="H5287" s="3" t="s">
        <v>14089</v>
      </c>
      <c r="I5287" s="3"/>
      <c r="J5287" s="3"/>
      <c r="K5287" s="5" t="s">
        <v>94</v>
      </c>
      <c r="L5287" s="5">
        <v>1</v>
      </c>
      <c r="M5287" s="5" t="s">
        <v>95</v>
      </c>
      <c r="N5287" s="5">
        <f>VLOOKUP(M5287,[1]ArchetypeScores!E:N,10,FALSE)</f>
        <v>1</v>
      </c>
      <c r="O5287" s="5">
        <f>VLOOKUP(M5287,[1]ArchetypeScores!E:O,11,FALSE)</f>
        <v>-1</v>
      </c>
      <c r="P5287" s="5">
        <f>VLOOKUP(M5287,[1]ArchetypeScores!E:P,12,FALSE)</f>
        <v>0</v>
      </c>
      <c r="Q5287" s="2" t="str">
        <f>VLOOKUP(M5287,[1]ArchetypeScores!E:W,19,FALSE)</f>
        <v>Consumer (including agriculture and tourism)</v>
      </c>
      <c r="R5287" s="2">
        <f>VLOOKUP(M5287,[1]ArchetypeScores!E:I,5,FALSE)</f>
        <v>0</v>
      </c>
      <c r="S5287" s="2">
        <f>VLOOKUP(M5287,[1]ArchetypeScores!E:K,7,FALSE)</f>
        <v>0</v>
      </c>
      <c r="T5287" s="2" t="str">
        <f t="shared" si="84"/>
        <v>Not A&amp;R positive</v>
      </c>
    </row>
    <row r="5288" spans="1:20" x14ac:dyDescent="0.3">
      <c r="A5288" s="2" t="s">
        <v>13911</v>
      </c>
      <c r="B5288" s="3" t="s">
        <v>14090</v>
      </c>
      <c r="C5288" s="3" t="s">
        <v>14091</v>
      </c>
      <c r="D5288" s="4">
        <v>0.75</v>
      </c>
      <c r="E5288" s="5" t="s">
        <v>1340</v>
      </c>
      <c r="F5288" s="4">
        <v>0.84540000000000004</v>
      </c>
      <c r="G5288" s="6">
        <v>49579</v>
      </c>
      <c r="H5288" s="3" t="s">
        <v>14092</v>
      </c>
      <c r="I5288" s="3"/>
      <c r="J5288" s="3"/>
      <c r="K5288" s="5" t="s">
        <v>489</v>
      </c>
      <c r="L5288" s="5" t="s">
        <v>112</v>
      </c>
      <c r="M5288" s="5" t="s">
        <v>1519</v>
      </c>
      <c r="N5288" s="5">
        <f>VLOOKUP(M5288,[1]ArchetypeScores!E:N,10,FALSE)</f>
        <v>1</v>
      </c>
      <c r="O5288" s="5">
        <f>VLOOKUP(M5288,[1]ArchetypeScores!E:O,11,FALSE)</f>
        <v>-1</v>
      </c>
      <c r="P5288" s="5">
        <f>VLOOKUP(M5288,[1]ArchetypeScores!E:P,12,FALSE)</f>
        <v>0</v>
      </c>
      <c r="Q5288" s="2" t="str">
        <f>VLOOKUP(M5288,[1]ArchetypeScores!E:W,19,FALSE)</f>
        <v>Health care</v>
      </c>
      <c r="R5288" s="2">
        <f>VLOOKUP(M5288,[1]ArchetypeScores!E:I,5,FALSE)</f>
        <v>0</v>
      </c>
      <c r="S5288" s="2">
        <f>VLOOKUP(M5288,[1]ArchetypeScores!E:K,7,FALSE)</f>
        <v>1</v>
      </c>
      <c r="T5288" s="2" t="str">
        <f t="shared" si="84"/>
        <v>Indirect only</v>
      </c>
    </row>
    <row r="5289" spans="1:20" x14ac:dyDescent="0.3">
      <c r="A5289" s="2" t="s">
        <v>13911</v>
      </c>
      <c r="B5289" s="3" t="s">
        <v>14093</v>
      </c>
      <c r="C5289" s="3" t="s">
        <v>14094</v>
      </c>
      <c r="D5289" s="4"/>
      <c r="E5289" s="5" t="s">
        <v>1340</v>
      </c>
      <c r="F5289" s="4">
        <v>0</v>
      </c>
      <c r="G5289" s="6">
        <v>49567</v>
      </c>
      <c r="H5289" s="3" t="s">
        <v>14032</v>
      </c>
      <c r="I5289" s="3"/>
      <c r="J5289" s="3"/>
      <c r="K5289" s="5" t="s">
        <v>118</v>
      </c>
      <c r="L5289" s="5">
        <v>3</v>
      </c>
      <c r="M5289" s="5" t="s">
        <v>168</v>
      </c>
      <c r="N5289" s="5">
        <f>VLOOKUP(M5289,[1]ArchetypeScores!E:N,10,FALSE)</f>
        <v>0</v>
      </c>
      <c r="O5289" s="5">
        <f>VLOOKUP(M5289,[1]ArchetypeScores!E:O,11,FALSE)</f>
        <v>-1</v>
      </c>
      <c r="P5289" s="5">
        <f>VLOOKUP(M5289,[1]ArchetypeScores!E:P,12,FALSE)</f>
        <v>0</v>
      </c>
      <c r="Q5289" s="2" t="str">
        <f>VLOOKUP(M5289,[1]ArchetypeScores!E:W,19,FALSE)</f>
        <v>Untargeted</v>
      </c>
      <c r="R5289" s="2">
        <f>VLOOKUP(M5289,[1]ArchetypeScores!E:I,5,FALSE)</f>
        <v>0</v>
      </c>
      <c r="S5289" s="2">
        <f>VLOOKUP(M5289,[1]ArchetypeScores!E:K,7,FALSE)</f>
        <v>0</v>
      </c>
      <c r="T5289" s="2" t="str">
        <f t="shared" si="84"/>
        <v>Not A&amp;R positive</v>
      </c>
    </row>
    <row r="5290" spans="1:20" x14ac:dyDescent="0.3">
      <c r="A5290" s="2" t="s">
        <v>13911</v>
      </c>
      <c r="B5290" s="3" t="s">
        <v>14095</v>
      </c>
      <c r="C5290" s="3" t="s">
        <v>14096</v>
      </c>
      <c r="D5290" s="4">
        <v>3.0000000000000001E-3</v>
      </c>
      <c r="E5290" s="5" t="s">
        <v>1340</v>
      </c>
      <c r="F5290" s="4">
        <v>3.5985000000000001E-3</v>
      </c>
      <c r="G5290" s="6">
        <v>49611</v>
      </c>
      <c r="H5290" s="3" t="s">
        <v>13914</v>
      </c>
      <c r="I5290" s="3" t="s">
        <v>13915</v>
      </c>
      <c r="J5290" s="3"/>
      <c r="K5290" s="5" t="s">
        <v>175</v>
      </c>
      <c r="L5290" s="5" t="s">
        <v>13919</v>
      </c>
      <c r="M5290" s="5" t="s">
        <v>219</v>
      </c>
      <c r="N5290" s="5">
        <f>VLOOKUP(M5290,[1]ArchetypeScores!E:N,10,FALSE)</f>
        <v>1</v>
      </c>
      <c r="O5290" s="5">
        <f>VLOOKUP(M5290,[1]ArchetypeScores!E:O,11,FALSE)</f>
        <v>0</v>
      </c>
      <c r="P5290" s="5">
        <f>VLOOKUP(M5290,[1]ArchetypeScores!E:P,12,FALSE)</f>
        <v>0</v>
      </c>
      <c r="Q5290" s="2" t="str">
        <f>VLOOKUP(M5290,[1]ArchetypeScores!E:W,19,FALSE)</f>
        <v>Other sector</v>
      </c>
      <c r="R5290" s="2">
        <f>VLOOKUP(M5290,[1]ArchetypeScores!E:I,5,FALSE)</f>
        <v>0</v>
      </c>
      <c r="S5290" s="2">
        <f>VLOOKUP(M5290,[1]ArchetypeScores!E:K,7,FALSE)</f>
        <v>0</v>
      </c>
      <c r="T5290" s="2" t="str">
        <f t="shared" si="84"/>
        <v>Not A&amp;R positive</v>
      </c>
    </row>
    <row r="5291" spans="1:20" x14ac:dyDescent="0.3">
      <c r="A5291" s="2" t="s">
        <v>13911</v>
      </c>
      <c r="B5291" s="3" t="s">
        <v>14097</v>
      </c>
      <c r="C5291" s="3" t="s">
        <v>14098</v>
      </c>
      <c r="D5291" s="4">
        <v>6.9000000000000006E-2</v>
      </c>
      <c r="E5291" s="5" t="s">
        <v>1340</v>
      </c>
      <c r="F5291" s="4">
        <v>8.2765500000000006E-2</v>
      </c>
      <c r="G5291" s="6">
        <v>49651</v>
      </c>
      <c r="H5291" s="3" t="s">
        <v>13914</v>
      </c>
      <c r="I5291" s="3" t="s">
        <v>13915</v>
      </c>
      <c r="J5291" s="3"/>
      <c r="K5291" s="5" t="s">
        <v>477</v>
      </c>
      <c r="L5291" s="5" t="s">
        <v>112</v>
      </c>
      <c r="M5291" s="5" t="s">
        <v>1124</v>
      </c>
      <c r="N5291" s="5">
        <f>VLOOKUP(M5291,[1]ArchetypeScores!E:N,10,FALSE)</f>
        <v>1</v>
      </c>
      <c r="O5291" s="5">
        <f>VLOOKUP(M5291,[1]ArchetypeScores!E:O,11,FALSE)</f>
        <v>-2</v>
      </c>
      <c r="P5291" s="5">
        <f>VLOOKUP(M5291,[1]ArchetypeScores!E:P,12,FALSE)</f>
        <v>2</v>
      </c>
      <c r="Q5291" s="2" t="str">
        <f>VLOOKUP(M5291,[1]ArchetypeScores!E:W,19,FALSE)</f>
        <v>Energy and water</v>
      </c>
      <c r="R5291" s="2">
        <f>VLOOKUP(M5291,[1]ArchetypeScores!E:I,5,FALSE)</f>
        <v>0</v>
      </c>
      <c r="S5291" s="2">
        <f>VLOOKUP(M5291,[1]ArchetypeScores!E:K,7,FALSE)</f>
        <v>0</v>
      </c>
      <c r="T5291" s="2" t="str">
        <f t="shared" si="84"/>
        <v>Not A&amp;R positive</v>
      </c>
    </row>
    <row r="5292" spans="1:20" x14ac:dyDescent="0.3">
      <c r="A5292" s="2" t="s">
        <v>13911</v>
      </c>
      <c r="B5292" s="3" t="s">
        <v>14099</v>
      </c>
      <c r="C5292" s="3" t="s">
        <v>14100</v>
      </c>
      <c r="D5292" s="4">
        <v>0.46600000000000003</v>
      </c>
      <c r="E5292" s="5" t="s">
        <v>1340</v>
      </c>
      <c r="F5292" s="4">
        <v>0.55896699999999999</v>
      </c>
      <c r="G5292" s="6">
        <v>49592</v>
      </c>
      <c r="H5292" s="3" t="s">
        <v>13914</v>
      </c>
      <c r="I5292" s="3" t="s">
        <v>13915</v>
      </c>
      <c r="J5292" s="3"/>
      <c r="K5292" s="5" t="s">
        <v>489</v>
      </c>
      <c r="L5292" s="5" t="s">
        <v>13946</v>
      </c>
      <c r="M5292" s="5" t="s">
        <v>660</v>
      </c>
      <c r="N5292" s="5">
        <f>VLOOKUP(M5292,[1]ArchetypeScores!E:N,10,FALSE)</f>
        <v>1</v>
      </c>
      <c r="O5292" s="5">
        <f>VLOOKUP(M5292,[1]ArchetypeScores!E:O,11,FALSE)</f>
        <v>-1</v>
      </c>
      <c r="P5292" s="5">
        <f>VLOOKUP(M5292,[1]ArchetypeScores!E:P,12,FALSE)</f>
        <v>0</v>
      </c>
      <c r="Q5292" s="2" t="str">
        <f>VLOOKUP(M5292,[1]ArchetypeScores!E:W,19,FALSE)</f>
        <v>Health care</v>
      </c>
      <c r="R5292" s="2">
        <f>VLOOKUP(M5292,[1]ArchetypeScores!E:I,5,FALSE)</f>
        <v>0</v>
      </c>
      <c r="S5292" s="2">
        <f>VLOOKUP(M5292,[1]ArchetypeScores!E:K,7,FALSE)</f>
        <v>1</v>
      </c>
      <c r="T5292" s="2" t="str">
        <f t="shared" si="84"/>
        <v>Indirect only</v>
      </c>
    </row>
    <row r="5293" spans="1:20" x14ac:dyDescent="0.3">
      <c r="A5293" s="2" t="s">
        <v>13911</v>
      </c>
      <c r="B5293" s="3" t="s">
        <v>14101</v>
      </c>
      <c r="C5293" s="3" t="s">
        <v>14102</v>
      </c>
      <c r="D5293" s="4">
        <v>2.1000000000000001E-2</v>
      </c>
      <c r="E5293" s="5" t="s">
        <v>1340</v>
      </c>
      <c r="F5293" s="4">
        <v>2.51895E-2</v>
      </c>
      <c r="G5293" s="6">
        <v>49674</v>
      </c>
      <c r="H5293" s="3" t="s">
        <v>13914</v>
      </c>
      <c r="I5293" s="3" t="s">
        <v>13915</v>
      </c>
      <c r="J5293" s="3"/>
      <c r="K5293" s="5" t="s">
        <v>154</v>
      </c>
      <c r="L5293" s="5" t="s">
        <v>13946</v>
      </c>
      <c r="M5293" s="5" t="s">
        <v>188</v>
      </c>
      <c r="N5293" s="5">
        <f>VLOOKUP(M5293,[1]ArchetypeScores!E:N,10,FALSE)</f>
        <v>1</v>
      </c>
      <c r="O5293" s="5">
        <f>VLOOKUP(M5293,[1]ArchetypeScores!E:O,11,FALSE)</f>
        <v>-1</v>
      </c>
      <c r="P5293" s="5">
        <f>VLOOKUP(M5293,[1]ArchetypeScores!E:P,12,FALSE)</f>
        <v>0</v>
      </c>
      <c r="Q5293" s="2" t="str">
        <f>VLOOKUP(M5293,[1]ArchetypeScores!E:W,19,FALSE)</f>
        <v>Education and training</v>
      </c>
      <c r="R5293" s="2">
        <f>VLOOKUP(M5293,[1]ArchetypeScores!E:I,5,FALSE)</f>
        <v>0</v>
      </c>
      <c r="S5293" s="2">
        <f>VLOOKUP(M5293,[1]ArchetypeScores!E:K,7,FALSE)</f>
        <v>1</v>
      </c>
      <c r="T5293" s="2" t="str">
        <f t="shared" si="84"/>
        <v>Indirect only</v>
      </c>
    </row>
    <row r="5294" spans="1:20" x14ac:dyDescent="0.3">
      <c r="A5294" s="2" t="s">
        <v>13911</v>
      </c>
      <c r="B5294" s="3" t="s">
        <v>14103</v>
      </c>
      <c r="C5294" s="3" t="s">
        <v>14104</v>
      </c>
      <c r="D5294" s="4">
        <v>0.16300000000000001</v>
      </c>
      <c r="E5294" s="5" t="s">
        <v>1340</v>
      </c>
      <c r="F5294" s="4">
        <v>0.19551849999999998</v>
      </c>
      <c r="G5294" s="6">
        <v>49661</v>
      </c>
      <c r="H5294" s="3" t="s">
        <v>13914</v>
      </c>
      <c r="I5294" s="3" t="s">
        <v>13915</v>
      </c>
      <c r="J5294" s="3"/>
      <c r="K5294" s="5" t="s">
        <v>175</v>
      </c>
      <c r="L5294" s="5" t="s">
        <v>112</v>
      </c>
      <c r="M5294" s="5" t="s">
        <v>505</v>
      </c>
      <c r="N5294" s="5">
        <f>VLOOKUP(M5294,[1]ArchetypeScores!E:N,10,FALSE)</f>
        <v>1</v>
      </c>
      <c r="O5294" s="5">
        <f>VLOOKUP(M5294,[1]ArchetypeScores!E:O,11,FALSE)</f>
        <v>-2</v>
      </c>
      <c r="P5294" s="5">
        <f>VLOOKUP(M5294,[1]ArchetypeScores!E:P,12,FALSE)</f>
        <v>0</v>
      </c>
      <c r="Q5294" s="2" t="str">
        <f>VLOOKUP(M5294,[1]ArchetypeScores!E:W,19,FALSE)</f>
        <v>Other sector</v>
      </c>
      <c r="R5294" s="2">
        <f>VLOOKUP(M5294,[1]ArchetypeScores!E:I,5,FALSE)</f>
        <v>0</v>
      </c>
      <c r="S5294" s="2">
        <f>VLOOKUP(M5294,[1]ArchetypeScores!E:K,7,FALSE)</f>
        <v>0</v>
      </c>
      <c r="T5294" s="2" t="str">
        <f t="shared" si="84"/>
        <v>Not A&amp;R positive</v>
      </c>
    </row>
    <row r="5295" spans="1:20" x14ac:dyDescent="0.3">
      <c r="A5295" s="2" t="s">
        <v>13911</v>
      </c>
      <c r="B5295" s="3" t="s">
        <v>14105</v>
      </c>
      <c r="C5295" s="3" t="s">
        <v>14106</v>
      </c>
      <c r="D5295" s="4">
        <v>0.8</v>
      </c>
      <c r="E5295" s="5" t="s">
        <v>1340</v>
      </c>
      <c r="F5295" s="4">
        <v>0.95120000000000005</v>
      </c>
      <c r="G5295" s="6">
        <v>49587</v>
      </c>
      <c r="H5295" s="3" t="s">
        <v>14107</v>
      </c>
      <c r="I5295" s="3"/>
      <c r="J5295" s="3"/>
      <c r="K5295" s="5" t="s">
        <v>137</v>
      </c>
      <c r="L5295" s="5">
        <v>2</v>
      </c>
      <c r="M5295" s="5" t="s">
        <v>138</v>
      </c>
      <c r="N5295" s="5">
        <f>VLOOKUP(M5295,[1]ArchetypeScores!E:N,10,FALSE)</f>
        <v>1</v>
      </c>
      <c r="O5295" s="5">
        <f>VLOOKUP(M5295,[1]ArchetypeScores!E:O,11,FALSE)</f>
        <v>-2</v>
      </c>
      <c r="P5295" s="5">
        <f>VLOOKUP(M5295,[1]ArchetypeScores!E:P,12,FALSE)</f>
        <v>2</v>
      </c>
      <c r="Q5295" s="2" t="str">
        <f>VLOOKUP(M5295,[1]ArchetypeScores!E:W,19,FALSE)</f>
        <v>Industrials - transportation</v>
      </c>
      <c r="R5295" s="2">
        <f>VLOOKUP(M5295,[1]ArchetypeScores!E:I,5,FALSE)</f>
        <v>0</v>
      </c>
      <c r="S5295" s="2">
        <f>VLOOKUP(M5295,[1]ArchetypeScores!E:K,7,FALSE)</f>
        <v>-1</v>
      </c>
      <c r="T5295" s="2" t="str">
        <f t="shared" si="84"/>
        <v>Not A&amp;R positive</v>
      </c>
    </row>
    <row r="5296" spans="1:20" x14ac:dyDescent="0.3">
      <c r="A5296" s="2" t="s">
        <v>13911</v>
      </c>
      <c r="B5296" s="3" t="s">
        <v>14108</v>
      </c>
      <c r="C5296" s="3" t="s">
        <v>14109</v>
      </c>
      <c r="D5296" s="4">
        <v>0.5</v>
      </c>
      <c r="E5296" s="5" t="s">
        <v>1340</v>
      </c>
      <c r="F5296" s="4">
        <v>0.54473000000000005</v>
      </c>
      <c r="G5296" s="6">
        <v>49558</v>
      </c>
      <c r="H5296" s="3" t="s">
        <v>13979</v>
      </c>
      <c r="I5296" s="3"/>
      <c r="J5296" s="3"/>
      <c r="K5296" s="5" t="s">
        <v>214</v>
      </c>
      <c r="L5296" s="5">
        <v>4</v>
      </c>
      <c r="M5296" s="5" t="s">
        <v>560</v>
      </c>
      <c r="N5296" s="5">
        <f>VLOOKUP(M5296,[1]ArchetypeScores!E:N,10,FALSE)</f>
        <v>1</v>
      </c>
      <c r="O5296" s="5">
        <f>VLOOKUP(M5296,[1]ArchetypeScores!E:O,11,FALSE)</f>
        <v>0</v>
      </c>
      <c r="P5296" s="5">
        <f>VLOOKUP(M5296,[1]ArchetypeScores!E:P,12,FALSE)</f>
        <v>0</v>
      </c>
      <c r="Q5296" s="2" t="str">
        <f>VLOOKUP(M5296,[1]ArchetypeScores!E:W,19,FALSE)</f>
        <v>Other sector</v>
      </c>
      <c r="R5296" s="2">
        <f>VLOOKUP(M5296,[1]ArchetypeScores!E:I,5,FALSE)</f>
        <v>0</v>
      </c>
      <c r="S5296" s="2">
        <f>VLOOKUP(M5296,[1]ArchetypeScores!E:K,7,FALSE)</f>
        <v>0</v>
      </c>
      <c r="T5296" s="2" t="str">
        <f t="shared" si="84"/>
        <v>Not A&amp;R positive</v>
      </c>
    </row>
    <row r="5297" spans="1:20" x14ac:dyDescent="0.3">
      <c r="A5297" s="2" t="s">
        <v>13911</v>
      </c>
      <c r="B5297" s="3" t="s">
        <v>14110</v>
      </c>
      <c r="C5297" s="3" t="s">
        <v>14111</v>
      </c>
      <c r="D5297" s="4">
        <v>0.1</v>
      </c>
      <c r="E5297" s="5" t="s">
        <v>1340</v>
      </c>
      <c r="F5297" s="4">
        <v>0.11874</v>
      </c>
      <c r="G5297" s="6">
        <v>49585</v>
      </c>
      <c r="H5297" s="3" t="s">
        <v>14112</v>
      </c>
      <c r="I5297" s="3"/>
      <c r="J5297" s="3"/>
      <c r="K5297" s="5" t="s">
        <v>137</v>
      </c>
      <c r="L5297" s="5" t="s">
        <v>112</v>
      </c>
      <c r="M5297" s="5" t="s">
        <v>2170</v>
      </c>
      <c r="N5297" s="5">
        <f>VLOOKUP(M5297,[1]ArchetypeScores!E:N,10,FALSE)</f>
        <v>1</v>
      </c>
      <c r="O5297" s="5">
        <f>VLOOKUP(M5297,[1]ArchetypeScores!E:O,11,FALSE)</f>
        <v>-2</v>
      </c>
      <c r="P5297" s="5">
        <f>VLOOKUP(M5297,[1]ArchetypeScores!E:P,12,FALSE)</f>
        <v>2</v>
      </c>
      <c r="Q5297" s="2" t="str">
        <f>VLOOKUP(M5297,[1]ArchetypeScores!E:W,19,FALSE)</f>
        <v>Industrials - transportation</v>
      </c>
      <c r="R5297" s="2">
        <f>VLOOKUP(M5297,[1]ArchetypeScores!E:I,5,FALSE)</f>
        <v>0</v>
      </c>
      <c r="S5297" s="2">
        <f>VLOOKUP(M5297,[1]ArchetypeScores!E:K,7,FALSE)</f>
        <v>-1</v>
      </c>
      <c r="T5297" s="2" t="str">
        <f t="shared" si="84"/>
        <v>Not A&amp;R positive</v>
      </c>
    </row>
    <row r="5298" spans="1:20" x14ac:dyDescent="0.3">
      <c r="A5298" s="2" t="s">
        <v>13911</v>
      </c>
      <c r="B5298" s="3" t="s">
        <v>14113</v>
      </c>
      <c r="C5298" s="3" t="s">
        <v>14114</v>
      </c>
      <c r="D5298" s="4">
        <v>0.125</v>
      </c>
      <c r="E5298" s="5" t="s">
        <v>1340</v>
      </c>
      <c r="F5298" s="4">
        <v>0.1499375</v>
      </c>
      <c r="G5298" s="6">
        <v>49619</v>
      </c>
      <c r="H5298" s="3" t="s">
        <v>13914</v>
      </c>
      <c r="I5298" s="3" t="s">
        <v>13915</v>
      </c>
      <c r="J5298" s="3"/>
      <c r="K5298" s="5" t="s">
        <v>38</v>
      </c>
      <c r="L5298" s="5">
        <v>13</v>
      </c>
      <c r="M5298" s="5" t="s">
        <v>39</v>
      </c>
      <c r="N5298" s="5">
        <f>VLOOKUP(M5298,[1]ArchetypeScores!E:N,10,FALSE)</f>
        <v>0</v>
      </c>
      <c r="O5298" s="5">
        <f>VLOOKUP(M5298,[1]ArchetypeScores!E:O,11,FALSE)</f>
        <v>-2</v>
      </c>
      <c r="P5298" s="5">
        <f>VLOOKUP(M5298,[1]ArchetypeScores!E:P,12,FALSE)</f>
        <v>0</v>
      </c>
      <c r="Q5298" s="2" t="str">
        <f>VLOOKUP(M5298,[1]ArchetypeScores!E:W,19,FALSE)</f>
        <v>Industrials - transportation</v>
      </c>
      <c r="R5298" s="2">
        <f>VLOOKUP(M5298,[1]ArchetypeScores!E:I,5,FALSE)</f>
        <v>0</v>
      </c>
      <c r="S5298" s="2">
        <f>VLOOKUP(M5298,[1]ArchetypeScores!E:K,7,FALSE)</f>
        <v>0</v>
      </c>
      <c r="T5298" s="2" t="str">
        <f t="shared" si="84"/>
        <v>Not A&amp;R positive</v>
      </c>
    </row>
    <row r="5299" spans="1:20" x14ac:dyDescent="0.3">
      <c r="A5299" s="2" t="s">
        <v>13911</v>
      </c>
      <c r="B5299" s="3" t="s">
        <v>14115</v>
      </c>
      <c r="C5299" s="3" t="s">
        <v>14116</v>
      </c>
      <c r="D5299" s="4">
        <v>0.188</v>
      </c>
      <c r="E5299" s="5" t="s">
        <v>1340</v>
      </c>
      <c r="F5299" s="4">
        <v>0.22550600000000001</v>
      </c>
      <c r="G5299" s="6">
        <v>49665</v>
      </c>
      <c r="H5299" s="3" t="s">
        <v>13914</v>
      </c>
      <c r="I5299" s="3" t="s">
        <v>13915</v>
      </c>
      <c r="J5299" s="3"/>
      <c r="K5299" s="5" t="s">
        <v>175</v>
      </c>
      <c r="L5299" s="5" t="s">
        <v>13919</v>
      </c>
      <c r="M5299" s="5" t="s">
        <v>219</v>
      </c>
      <c r="N5299" s="5">
        <f>VLOOKUP(M5299,[1]ArchetypeScores!E:N,10,FALSE)</f>
        <v>1</v>
      </c>
      <c r="O5299" s="5">
        <f>VLOOKUP(M5299,[1]ArchetypeScores!E:O,11,FALSE)</f>
        <v>0</v>
      </c>
      <c r="P5299" s="5">
        <f>VLOOKUP(M5299,[1]ArchetypeScores!E:P,12,FALSE)</f>
        <v>0</v>
      </c>
      <c r="Q5299" s="2" t="str">
        <f>VLOOKUP(M5299,[1]ArchetypeScores!E:W,19,FALSE)</f>
        <v>Other sector</v>
      </c>
      <c r="R5299" s="2">
        <f>VLOOKUP(M5299,[1]ArchetypeScores!E:I,5,FALSE)</f>
        <v>0</v>
      </c>
      <c r="S5299" s="2">
        <f>VLOOKUP(M5299,[1]ArchetypeScores!E:K,7,FALSE)</f>
        <v>0</v>
      </c>
      <c r="T5299" s="2" t="str">
        <f t="shared" si="84"/>
        <v>Not A&amp;R positive</v>
      </c>
    </row>
    <row r="5300" spans="1:20" x14ac:dyDescent="0.3">
      <c r="A5300" s="2" t="s">
        <v>13911</v>
      </c>
      <c r="B5300" s="3" t="s">
        <v>14117</v>
      </c>
      <c r="C5300" s="3" t="s">
        <v>14118</v>
      </c>
      <c r="D5300" s="4">
        <v>0.1</v>
      </c>
      <c r="E5300" s="5" t="s">
        <v>1340</v>
      </c>
      <c r="F5300" s="4">
        <v>0.12137000000000001</v>
      </c>
      <c r="G5300" s="6">
        <v>49591</v>
      </c>
      <c r="H5300" s="3" t="s">
        <v>14119</v>
      </c>
      <c r="I5300" s="3"/>
      <c r="J5300" s="3"/>
      <c r="K5300" s="5" t="s">
        <v>611</v>
      </c>
      <c r="L5300" s="5" t="s">
        <v>112</v>
      </c>
      <c r="M5300" s="5" t="s">
        <v>10478</v>
      </c>
      <c r="N5300" s="5">
        <f>VLOOKUP(M5300,[1]ArchetypeScores!E:N,10,FALSE)</f>
        <v>1</v>
      </c>
      <c r="O5300" s="5">
        <f>VLOOKUP(M5300,[1]ArchetypeScores!E:O,11,FALSE)</f>
        <v>0</v>
      </c>
      <c r="P5300" s="5">
        <f>VLOOKUP(M5300,[1]ArchetypeScores!E:P,12,FALSE)</f>
        <v>0</v>
      </c>
      <c r="Q5300" s="2" t="str">
        <f>VLOOKUP(M5300,[1]ArchetypeScores!E:W,19,FALSE)</f>
        <v>Consumer (including agriculture and tourism)</v>
      </c>
      <c r="R5300" s="2">
        <f>VLOOKUP(M5300,[1]ArchetypeScores!E:I,5,FALSE)</f>
        <v>0</v>
      </c>
      <c r="S5300" s="2">
        <f>VLOOKUP(M5300,[1]ArchetypeScores!E:K,7,FALSE)</f>
        <v>0</v>
      </c>
      <c r="T5300" s="2" t="str">
        <f t="shared" si="84"/>
        <v>Not A&amp;R positive</v>
      </c>
    </row>
    <row r="5301" spans="1:20" x14ac:dyDescent="0.3">
      <c r="A5301" s="2" t="s">
        <v>13911</v>
      </c>
      <c r="B5301" s="3" t="s">
        <v>14120</v>
      </c>
      <c r="C5301" s="3" t="s">
        <v>14121</v>
      </c>
      <c r="D5301" s="4">
        <v>0.09</v>
      </c>
      <c r="E5301" s="5" t="s">
        <v>1340</v>
      </c>
      <c r="F5301" s="4">
        <v>0.10440000000000001</v>
      </c>
      <c r="G5301" s="6">
        <v>49574</v>
      </c>
      <c r="H5301" s="3" t="s">
        <v>14122</v>
      </c>
      <c r="I5301" s="3"/>
      <c r="J5301" s="3"/>
      <c r="K5301" s="5" t="s">
        <v>31</v>
      </c>
      <c r="L5301" s="5">
        <v>2</v>
      </c>
      <c r="M5301" s="5" t="s">
        <v>1819</v>
      </c>
      <c r="N5301" s="5">
        <f>VLOOKUP(M5301,[1]ArchetypeScores!E:N,10,FALSE)</f>
        <v>0</v>
      </c>
      <c r="O5301" s="5">
        <f>VLOOKUP(M5301,[1]ArchetypeScores!E:O,11,FALSE)</f>
        <v>-2</v>
      </c>
      <c r="P5301" s="5">
        <f>VLOOKUP(M5301,[1]ArchetypeScores!E:P,12,FALSE)</f>
        <v>0</v>
      </c>
      <c r="Q5301" s="2" t="str">
        <f>VLOOKUP(M5301,[1]ArchetypeScores!E:W,19,FALSE)</f>
        <v>Energy and water</v>
      </c>
      <c r="R5301" s="2">
        <f>VLOOKUP(M5301,[1]ArchetypeScores!E:I,5,FALSE)</f>
        <v>0</v>
      </c>
      <c r="S5301" s="2">
        <f>VLOOKUP(M5301,[1]ArchetypeScores!E:K,7,FALSE)</f>
        <v>0</v>
      </c>
      <c r="T5301" s="2" t="str">
        <f t="shared" si="84"/>
        <v>Not A&amp;R positive</v>
      </c>
    </row>
    <row r="5302" spans="1:20" x14ac:dyDescent="0.3">
      <c r="A5302" s="2" t="s">
        <v>13911</v>
      </c>
      <c r="B5302" s="3" t="s">
        <v>14123</v>
      </c>
      <c r="C5302" s="3" t="s">
        <v>14124</v>
      </c>
      <c r="D5302" s="4">
        <v>0.13600000000000001</v>
      </c>
      <c r="E5302" s="5" t="s">
        <v>1340</v>
      </c>
      <c r="F5302" s="4">
        <v>0.163132</v>
      </c>
      <c r="G5302" s="6">
        <v>49603</v>
      </c>
      <c r="H5302" s="3" t="s">
        <v>13914</v>
      </c>
      <c r="I5302" s="3" t="s">
        <v>13915</v>
      </c>
      <c r="J5302" s="3"/>
      <c r="K5302" s="5" t="s">
        <v>47</v>
      </c>
      <c r="L5302" s="5" t="s">
        <v>13916</v>
      </c>
      <c r="M5302" s="5" t="s">
        <v>440</v>
      </c>
      <c r="N5302" s="5">
        <f>VLOOKUP(M5302,[1]ArchetypeScores!E:N,10,FALSE)</f>
        <v>0</v>
      </c>
      <c r="O5302" s="5">
        <f>VLOOKUP(M5302,[1]ArchetypeScores!E:O,11,FALSE)</f>
        <v>0</v>
      </c>
      <c r="P5302" s="5">
        <f>VLOOKUP(M5302,[1]ArchetypeScores!E:P,12,FALSE)</f>
        <v>0</v>
      </c>
      <c r="Q5302" s="2" t="str">
        <f>VLOOKUP(M5302,[1]ArchetypeScores!E:W,19,FALSE)</f>
        <v>Other sector</v>
      </c>
      <c r="R5302" s="2">
        <f>VLOOKUP(M5302,[1]ArchetypeScores!E:I,5,FALSE)</f>
        <v>0</v>
      </c>
      <c r="S5302" s="2">
        <f>VLOOKUP(M5302,[1]ArchetypeScores!E:K,7,FALSE)</f>
        <v>0</v>
      </c>
      <c r="T5302" s="2" t="str">
        <f t="shared" si="84"/>
        <v>Not A&amp;R positive</v>
      </c>
    </row>
    <row r="5303" spans="1:20" x14ac:dyDescent="0.3">
      <c r="A5303" s="2" t="s">
        <v>13911</v>
      </c>
      <c r="B5303" s="3" t="s">
        <v>14125</v>
      </c>
      <c r="C5303" s="3" t="s">
        <v>14126</v>
      </c>
      <c r="D5303" s="4">
        <v>9.2999999999999999E-2</v>
      </c>
      <c r="E5303" s="5" t="s">
        <v>1340</v>
      </c>
      <c r="F5303" s="4">
        <v>0.1115535</v>
      </c>
      <c r="G5303" s="6">
        <v>49618</v>
      </c>
      <c r="H5303" s="3" t="s">
        <v>13914</v>
      </c>
      <c r="I5303" s="3" t="s">
        <v>13915</v>
      </c>
      <c r="J5303" s="3"/>
      <c r="K5303" s="5" t="s">
        <v>1097</v>
      </c>
      <c r="L5303" s="5" t="s">
        <v>13916</v>
      </c>
      <c r="M5303" s="5" t="s">
        <v>1102</v>
      </c>
      <c r="N5303" s="5">
        <f>VLOOKUP(M5303,[1]ArchetypeScores!E:N,10,FALSE)</f>
        <v>1</v>
      </c>
      <c r="O5303" s="5">
        <f>VLOOKUP(M5303,[1]ArchetypeScores!E:O,11,FALSE)</f>
        <v>0</v>
      </c>
      <c r="P5303" s="5">
        <f>VLOOKUP(M5303,[1]ArchetypeScores!E:P,12,FALSE)</f>
        <v>2</v>
      </c>
      <c r="Q5303" s="2" t="str">
        <f>VLOOKUP(M5303,[1]ArchetypeScores!E:W,19,FALSE)</f>
        <v>Consumer (including agriculture and tourism)</v>
      </c>
      <c r="R5303" s="2">
        <f>VLOOKUP(M5303,[1]ArchetypeScores!E:I,5,FALSE)</f>
        <v>0</v>
      </c>
      <c r="S5303" s="2">
        <f>VLOOKUP(M5303,[1]ArchetypeScores!E:K,7,FALSE)</f>
        <v>1</v>
      </c>
      <c r="T5303" s="2" t="str">
        <f t="shared" si="84"/>
        <v>Indirect only</v>
      </c>
    </row>
    <row r="5304" spans="1:20" x14ac:dyDescent="0.3">
      <c r="A5304" s="2" t="s">
        <v>13911</v>
      </c>
      <c r="B5304" s="3" t="s">
        <v>14127</v>
      </c>
      <c r="C5304" s="3" t="s">
        <v>14128</v>
      </c>
      <c r="D5304" s="4">
        <v>8.5999999999999993E-2</v>
      </c>
      <c r="E5304" s="5" t="s">
        <v>1340</v>
      </c>
      <c r="F5304" s="4">
        <v>0.103157</v>
      </c>
      <c r="G5304" s="6">
        <v>49634</v>
      </c>
      <c r="H5304" s="3" t="s">
        <v>13914</v>
      </c>
      <c r="I5304" s="3" t="s">
        <v>13915</v>
      </c>
      <c r="J5304" s="3"/>
      <c r="K5304" s="5" t="s">
        <v>94</v>
      </c>
      <c r="L5304" s="5" t="s">
        <v>112</v>
      </c>
      <c r="M5304" s="5" t="s">
        <v>5796</v>
      </c>
      <c r="N5304" s="5">
        <f>VLOOKUP(M5304,[1]ArchetypeScores!E:N,10,FALSE)</f>
        <v>1</v>
      </c>
      <c r="O5304" s="5">
        <f>VLOOKUP(M5304,[1]ArchetypeScores!E:O,11,FALSE)</f>
        <v>0</v>
      </c>
      <c r="P5304" s="5">
        <f>VLOOKUP(M5304,[1]ArchetypeScores!E:P,12,FALSE)</f>
        <v>0</v>
      </c>
      <c r="Q5304" s="2" t="str">
        <f>VLOOKUP(M5304,[1]ArchetypeScores!E:W,19,FALSE)</f>
        <v>Consumer (including agriculture and tourism)</v>
      </c>
      <c r="R5304" s="2">
        <f>VLOOKUP(M5304,[1]ArchetypeScores!E:I,5,FALSE)</f>
        <v>0</v>
      </c>
      <c r="S5304" s="2">
        <f>VLOOKUP(M5304,[1]ArchetypeScores!E:K,7,FALSE)</f>
        <v>0</v>
      </c>
      <c r="T5304" s="2" t="str">
        <f t="shared" si="84"/>
        <v>Not A&amp;R positive</v>
      </c>
    </row>
    <row r="5305" spans="1:20" x14ac:dyDescent="0.3">
      <c r="A5305" s="2" t="s">
        <v>13911</v>
      </c>
      <c r="B5305" s="3" t="s">
        <v>14129</v>
      </c>
      <c r="C5305" s="3" t="s">
        <v>14130</v>
      </c>
      <c r="D5305" s="4">
        <v>0.2</v>
      </c>
      <c r="E5305" s="5" t="s">
        <v>1340</v>
      </c>
      <c r="F5305" s="4">
        <v>0.23679</v>
      </c>
      <c r="G5305" s="6">
        <v>49550</v>
      </c>
      <c r="H5305" s="3" t="s">
        <v>14024</v>
      </c>
      <c r="I5305" s="3"/>
      <c r="J5305" s="3"/>
      <c r="K5305" s="5" t="s">
        <v>57</v>
      </c>
      <c r="L5305" s="5">
        <v>29</v>
      </c>
      <c r="M5305" s="5" t="s">
        <v>58</v>
      </c>
      <c r="N5305" s="5">
        <f>VLOOKUP(M5305,[1]ArchetypeScores!E:N,10,FALSE)</f>
        <v>0</v>
      </c>
      <c r="O5305" s="5">
        <f>VLOOKUP(M5305,[1]ArchetypeScores!E:O,11,FALSE)</f>
        <v>-1</v>
      </c>
      <c r="P5305" s="5">
        <f>VLOOKUP(M5305,[1]ArchetypeScores!E:P,12,FALSE)</f>
        <v>0</v>
      </c>
      <c r="Q5305" s="2" t="str">
        <f>VLOOKUP(M5305,[1]ArchetypeScores!E:W,19,FALSE)</f>
        <v>Untargeted</v>
      </c>
      <c r="R5305" s="2">
        <f>VLOOKUP(M5305,[1]ArchetypeScores!E:I,5,FALSE)</f>
        <v>0</v>
      </c>
      <c r="S5305" s="2">
        <f>VLOOKUP(M5305,[1]ArchetypeScores!E:K,7,FALSE)</f>
        <v>0</v>
      </c>
      <c r="T5305" s="2" t="str">
        <f t="shared" si="84"/>
        <v>Not A&amp;R positive</v>
      </c>
    </row>
    <row r="5306" spans="1:20" x14ac:dyDescent="0.3">
      <c r="A5306" s="2" t="s">
        <v>13911</v>
      </c>
      <c r="B5306" s="3" t="s">
        <v>14129</v>
      </c>
      <c r="C5306" s="3" t="s">
        <v>14131</v>
      </c>
      <c r="D5306" s="4">
        <v>0.4</v>
      </c>
      <c r="E5306" s="5" t="s">
        <v>1340</v>
      </c>
      <c r="F5306" s="4">
        <v>0.43330999999999997</v>
      </c>
      <c r="G5306" s="6">
        <v>49556</v>
      </c>
      <c r="H5306" s="3" t="s">
        <v>14024</v>
      </c>
      <c r="I5306" s="3"/>
      <c r="J5306" s="3"/>
      <c r="K5306" s="5" t="s">
        <v>57</v>
      </c>
      <c r="L5306" s="5">
        <v>29</v>
      </c>
      <c r="M5306" s="5" t="s">
        <v>58</v>
      </c>
      <c r="N5306" s="5">
        <f>VLOOKUP(M5306,[1]ArchetypeScores!E:N,10,FALSE)</f>
        <v>0</v>
      </c>
      <c r="O5306" s="5">
        <f>VLOOKUP(M5306,[1]ArchetypeScores!E:O,11,FALSE)</f>
        <v>-1</v>
      </c>
      <c r="P5306" s="5">
        <f>VLOOKUP(M5306,[1]ArchetypeScores!E:P,12,FALSE)</f>
        <v>0</v>
      </c>
      <c r="Q5306" s="2" t="str">
        <f>VLOOKUP(M5306,[1]ArchetypeScores!E:W,19,FALSE)</f>
        <v>Untargeted</v>
      </c>
      <c r="R5306" s="2">
        <f>VLOOKUP(M5306,[1]ArchetypeScores!E:I,5,FALSE)</f>
        <v>0</v>
      </c>
      <c r="S5306" s="2">
        <f>VLOOKUP(M5306,[1]ArchetypeScores!E:K,7,FALSE)</f>
        <v>0</v>
      </c>
      <c r="T5306" s="2" t="str">
        <f t="shared" si="84"/>
        <v>Not A&amp;R positive</v>
      </c>
    </row>
    <row r="5307" spans="1:20" x14ac:dyDescent="0.3">
      <c r="A5307" s="2" t="s">
        <v>13911</v>
      </c>
      <c r="B5307" s="3" t="s">
        <v>14132</v>
      </c>
      <c r="C5307" s="3" t="s">
        <v>14133</v>
      </c>
      <c r="D5307" s="4"/>
      <c r="E5307" s="5" t="s">
        <v>1340</v>
      </c>
      <c r="F5307" s="4">
        <v>0</v>
      </c>
      <c r="G5307" s="6">
        <v>49582</v>
      </c>
      <c r="H5307" s="3" t="s">
        <v>14134</v>
      </c>
      <c r="I5307" s="3"/>
      <c r="J5307" s="3"/>
      <c r="K5307" s="5" t="s">
        <v>175</v>
      </c>
      <c r="L5307" s="5">
        <v>1</v>
      </c>
      <c r="M5307" s="5" t="s">
        <v>176</v>
      </c>
      <c r="N5307" s="5">
        <f>VLOOKUP(M5307,[1]ArchetypeScores!E:N,10,FALSE)</f>
        <v>1</v>
      </c>
      <c r="O5307" s="5">
        <f>VLOOKUP(M5307,[1]ArchetypeScores!E:O,11,FALSE)</f>
        <v>-2</v>
      </c>
      <c r="P5307" s="5">
        <f>VLOOKUP(M5307,[1]ArchetypeScores!E:P,12,FALSE)</f>
        <v>0</v>
      </c>
      <c r="Q5307" s="2" t="str">
        <f>VLOOKUP(M5307,[1]ArchetypeScores!E:W,19,FALSE)</f>
        <v>Other sector</v>
      </c>
      <c r="R5307" s="2">
        <f>VLOOKUP(M5307,[1]ArchetypeScores!E:I,5,FALSE)</f>
        <v>0</v>
      </c>
      <c r="S5307" s="2">
        <f>VLOOKUP(M5307,[1]ArchetypeScores!E:K,7,FALSE)</f>
        <v>1</v>
      </c>
      <c r="T5307" s="2" t="str">
        <f t="shared" si="84"/>
        <v>Indirect only</v>
      </c>
    </row>
    <row r="5308" spans="1:20" x14ac:dyDescent="0.3">
      <c r="A5308" s="2" t="s">
        <v>13911</v>
      </c>
      <c r="B5308" s="3" t="s">
        <v>14135</v>
      </c>
      <c r="C5308" s="3" t="s">
        <v>14136</v>
      </c>
      <c r="D5308" s="4">
        <v>0.2</v>
      </c>
      <c r="E5308" s="5" t="s">
        <v>1340</v>
      </c>
      <c r="F5308" s="4">
        <v>0.2399</v>
      </c>
      <c r="G5308" s="6">
        <v>49663</v>
      </c>
      <c r="H5308" s="3" t="s">
        <v>13914</v>
      </c>
      <c r="I5308" s="3" t="s">
        <v>13915</v>
      </c>
      <c r="J5308" s="3"/>
      <c r="K5308" s="5" t="s">
        <v>175</v>
      </c>
      <c r="L5308" s="5" t="s">
        <v>13919</v>
      </c>
      <c r="M5308" s="5" t="s">
        <v>219</v>
      </c>
      <c r="N5308" s="5">
        <f>VLOOKUP(M5308,[1]ArchetypeScores!E:N,10,FALSE)</f>
        <v>1</v>
      </c>
      <c r="O5308" s="5">
        <f>VLOOKUP(M5308,[1]ArchetypeScores!E:O,11,FALSE)</f>
        <v>0</v>
      </c>
      <c r="P5308" s="5">
        <f>VLOOKUP(M5308,[1]ArchetypeScores!E:P,12,FALSE)</f>
        <v>0</v>
      </c>
      <c r="Q5308" s="2" t="str">
        <f>VLOOKUP(M5308,[1]ArchetypeScores!E:W,19,FALSE)</f>
        <v>Other sector</v>
      </c>
      <c r="R5308" s="2">
        <f>VLOOKUP(M5308,[1]ArchetypeScores!E:I,5,FALSE)</f>
        <v>0</v>
      </c>
      <c r="S5308" s="2">
        <f>VLOOKUP(M5308,[1]ArchetypeScores!E:K,7,FALSE)</f>
        <v>0</v>
      </c>
      <c r="T5308" s="2" t="str">
        <f t="shared" si="84"/>
        <v>Not A&amp;R positive</v>
      </c>
    </row>
    <row r="5309" spans="1:20" x14ac:dyDescent="0.3">
      <c r="A5309" s="2" t="s">
        <v>13911</v>
      </c>
      <c r="B5309" s="3" t="s">
        <v>14137</v>
      </c>
      <c r="C5309" s="3" t="s">
        <v>14138</v>
      </c>
      <c r="D5309" s="4"/>
      <c r="E5309" s="5" t="s">
        <v>1340</v>
      </c>
      <c r="F5309" s="4">
        <v>0</v>
      </c>
      <c r="G5309" s="6">
        <v>49549</v>
      </c>
      <c r="H5309" s="3" t="s">
        <v>14024</v>
      </c>
      <c r="I5309" s="3"/>
      <c r="J5309" s="3"/>
      <c r="K5309" s="5" t="s">
        <v>1306</v>
      </c>
      <c r="L5309" s="5">
        <v>1</v>
      </c>
      <c r="M5309" s="5" t="s">
        <v>1307</v>
      </c>
      <c r="N5309" s="5">
        <f>VLOOKUP(M5309,[1]ArchetypeScores!E:N,10,FALSE)</f>
        <v>0</v>
      </c>
      <c r="O5309" s="5">
        <f>VLOOKUP(M5309,[1]ArchetypeScores!E:O,11,FALSE)</f>
        <v>-1</v>
      </c>
      <c r="P5309" s="5">
        <f>VLOOKUP(M5309,[1]ArchetypeScores!E:P,12,FALSE)</f>
        <v>0</v>
      </c>
      <c r="Q5309" s="2" t="str">
        <f>VLOOKUP(M5309,[1]ArchetypeScores!E:W,19,FALSE)</f>
        <v>Untargeted</v>
      </c>
      <c r="R5309" s="2">
        <f>VLOOKUP(M5309,[1]ArchetypeScores!E:I,5,FALSE)</f>
        <v>0</v>
      </c>
      <c r="S5309" s="2">
        <f>VLOOKUP(M5309,[1]ArchetypeScores!E:K,7,FALSE)</f>
        <v>0</v>
      </c>
      <c r="T5309" s="2" t="str">
        <f t="shared" si="84"/>
        <v>Not A&amp;R positive</v>
      </c>
    </row>
    <row r="5310" spans="1:20" x14ac:dyDescent="0.3">
      <c r="A5310" s="2" t="s">
        <v>13911</v>
      </c>
      <c r="B5310" s="3" t="s">
        <v>14139</v>
      </c>
      <c r="C5310" s="3" t="s">
        <v>14140</v>
      </c>
      <c r="D5310" s="4"/>
      <c r="E5310" s="5" t="s">
        <v>1340</v>
      </c>
      <c r="F5310" s="4">
        <v>0</v>
      </c>
      <c r="G5310" s="6">
        <v>49564</v>
      </c>
      <c r="H5310" s="3" t="s">
        <v>14141</v>
      </c>
      <c r="I5310" s="3"/>
      <c r="J5310" s="3"/>
      <c r="K5310" s="5" t="s">
        <v>57</v>
      </c>
      <c r="L5310" s="5">
        <v>29</v>
      </c>
      <c r="M5310" s="5" t="s">
        <v>58</v>
      </c>
      <c r="N5310" s="5">
        <f>VLOOKUP(M5310,[1]ArchetypeScores!E:N,10,FALSE)</f>
        <v>0</v>
      </c>
      <c r="O5310" s="5">
        <f>VLOOKUP(M5310,[1]ArchetypeScores!E:O,11,FALSE)</f>
        <v>-1</v>
      </c>
      <c r="P5310" s="5">
        <f>VLOOKUP(M5310,[1]ArchetypeScores!E:P,12,FALSE)</f>
        <v>0</v>
      </c>
      <c r="Q5310" s="2" t="str">
        <f>VLOOKUP(M5310,[1]ArchetypeScores!E:W,19,FALSE)</f>
        <v>Untargeted</v>
      </c>
      <c r="R5310" s="2">
        <f>VLOOKUP(M5310,[1]ArchetypeScores!E:I,5,FALSE)</f>
        <v>0</v>
      </c>
      <c r="S5310" s="2">
        <f>VLOOKUP(M5310,[1]ArchetypeScores!E:K,7,FALSE)</f>
        <v>0</v>
      </c>
      <c r="T5310" s="2" t="str">
        <f t="shared" si="84"/>
        <v>Not A&amp;R positive</v>
      </c>
    </row>
    <row r="5311" spans="1:20" x14ac:dyDescent="0.3">
      <c r="A5311" s="2" t="s">
        <v>13911</v>
      </c>
      <c r="B5311" s="3" t="s">
        <v>14142</v>
      </c>
      <c r="C5311" s="3" t="s">
        <v>14143</v>
      </c>
      <c r="D5311" s="4">
        <v>8.8999999999999996E-2</v>
      </c>
      <c r="E5311" s="5" t="s">
        <v>1340</v>
      </c>
      <c r="F5311" s="4">
        <v>0.1067555</v>
      </c>
      <c r="G5311" s="6">
        <v>49596</v>
      </c>
      <c r="H5311" s="3" t="s">
        <v>13914</v>
      </c>
      <c r="I5311" s="3" t="s">
        <v>13915</v>
      </c>
      <c r="J5311" s="3"/>
      <c r="K5311" s="5" t="s">
        <v>489</v>
      </c>
      <c r="L5311" s="5" t="s">
        <v>13946</v>
      </c>
      <c r="M5311" s="5" t="s">
        <v>660</v>
      </c>
      <c r="N5311" s="5">
        <f>VLOOKUP(M5311,[1]ArchetypeScores!E:N,10,FALSE)</f>
        <v>1</v>
      </c>
      <c r="O5311" s="5">
        <f>VLOOKUP(M5311,[1]ArchetypeScores!E:O,11,FALSE)</f>
        <v>-1</v>
      </c>
      <c r="P5311" s="5">
        <f>VLOOKUP(M5311,[1]ArchetypeScores!E:P,12,FALSE)</f>
        <v>0</v>
      </c>
      <c r="Q5311" s="2" t="str">
        <f>VLOOKUP(M5311,[1]ArchetypeScores!E:W,19,FALSE)</f>
        <v>Health care</v>
      </c>
      <c r="R5311" s="2">
        <f>VLOOKUP(M5311,[1]ArchetypeScores!E:I,5,FALSE)</f>
        <v>0</v>
      </c>
      <c r="S5311" s="2">
        <f>VLOOKUP(M5311,[1]ArchetypeScores!E:K,7,FALSE)</f>
        <v>1</v>
      </c>
      <c r="T5311" s="2" t="str">
        <f t="shared" si="84"/>
        <v>Indirect only</v>
      </c>
    </row>
    <row r="5312" spans="1:20" x14ac:dyDescent="0.3">
      <c r="A5312" s="2" t="s">
        <v>13911</v>
      </c>
      <c r="B5312" s="3" t="s">
        <v>14144</v>
      </c>
      <c r="C5312" s="3" t="s">
        <v>14145</v>
      </c>
      <c r="D5312" s="4">
        <v>8.3000000000000004E-2</v>
      </c>
      <c r="E5312" s="5" t="s">
        <v>1340</v>
      </c>
      <c r="F5312" s="4">
        <v>9.9558499999999994E-2</v>
      </c>
      <c r="G5312" s="6">
        <v>49609</v>
      </c>
      <c r="H5312" s="3" t="s">
        <v>13914</v>
      </c>
      <c r="I5312" s="3" t="s">
        <v>13915</v>
      </c>
      <c r="J5312" s="3"/>
      <c r="K5312" s="5" t="s">
        <v>89</v>
      </c>
      <c r="L5312" s="5" t="s">
        <v>13916</v>
      </c>
      <c r="M5312" s="5" t="s">
        <v>626</v>
      </c>
      <c r="N5312" s="5">
        <f>VLOOKUP(M5312,[1]ArchetypeScores!E:N,10,FALSE)</f>
        <v>1</v>
      </c>
      <c r="O5312" s="5">
        <f>VLOOKUP(M5312,[1]ArchetypeScores!E:O,11,FALSE)</f>
        <v>0</v>
      </c>
      <c r="P5312" s="5">
        <f>VLOOKUP(M5312,[1]ArchetypeScores!E:P,12,FALSE)</f>
        <v>0</v>
      </c>
      <c r="Q5312" s="2" t="str">
        <f>VLOOKUP(M5312,[1]ArchetypeScores!E:W,19,FALSE)</f>
        <v>Other sector</v>
      </c>
      <c r="R5312" s="2">
        <f>VLOOKUP(M5312,[1]ArchetypeScores!E:I,5,FALSE)</f>
        <v>0</v>
      </c>
      <c r="S5312" s="2">
        <f>VLOOKUP(M5312,[1]ArchetypeScores!E:K,7,FALSE)</f>
        <v>1</v>
      </c>
      <c r="T5312" s="2" t="str">
        <f t="shared" si="84"/>
        <v>Indirect only</v>
      </c>
    </row>
    <row r="5313" spans="1:20" x14ac:dyDescent="0.3">
      <c r="A5313" s="2" t="s">
        <v>13911</v>
      </c>
      <c r="B5313" s="3" t="s">
        <v>14146</v>
      </c>
      <c r="C5313" s="3" t="s">
        <v>14147</v>
      </c>
      <c r="D5313" s="4">
        <v>4.7E-2</v>
      </c>
      <c r="E5313" s="5" t="s">
        <v>1340</v>
      </c>
      <c r="F5313" s="4">
        <v>5.6376500000000003E-2</v>
      </c>
      <c r="G5313" s="6">
        <v>49667</v>
      </c>
      <c r="H5313" s="3" t="s">
        <v>13914</v>
      </c>
      <c r="I5313" s="3" t="s">
        <v>13915</v>
      </c>
      <c r="J5313" s="3"/>
      <c r="K5313" s="5" t="s">
        <v>175</v>
      </c>
      <c r="L5313" s="5" t="s">
        <v>13957</v>
      </c>
      <c r="M5313" s="5" t="s">
        <v>1770</v>
      </c>
      <c r="N5313" s="5">
        <f>VLOOKUP(M5313,[1]ArchetypeScores!E:N,10,FALSE)</f>
        <v>1</v>
      </c>
      <c r="O5313" s="5">
        <f>VLOOKUP(M5313,[1]ArchetypeScores!E:O,11,FALSE)</f>
        <v>0</v>
      </c>
      <c r="P5313" s="5">
        <f>VLOOKUP(M5313,[1]ArchetypeScores!E:P,12,FALSE)</f>
        <v>0</v>
      </c>
      <c r="Q5313" s="2" t="str">
        <f>VLOOKUP(M5313,[1]ArchetypeScores!E:W,19,FALSE)</f>
        <v>Other sector</v>
      </c>
      <c r="R5313" s="2">
        <f>VLOOKUP(M5313,[1]ArchetypeScores!E:I,5,FALSE)</f>
        <v>0</v>
      </c>
      <c r="S5313" s="2">
        <f>VLOOKUP(M5313,[1]ArchetypeScores!E:K,7,FALSE)</f>
        <v>0</v>
      </c>
      <c r="T5313" s="2" t="str">
        <f t="shared" si="84"/>
        <v>Not A&amp;R positive</v>
      </c>
    </row>
    <row r="5314" spans="1:20" x14ac:dyDescent="0.3">
      <c r="A5314" s="2" t="s">
        <v>13911</v>
      </c>
      <c r="B5314" s="3" t="s">
        <v>14148</v>
      </c>
      <c r="C5314" s="3" t="s">
        <v>14149</v>
      </c>
      <c r="D5314" s="4">
        <v>0.7</v>
      </c>
      <c r="E5314" s="5" t="s">
        <v>1340</v>
      </c>
      <c r="F5314" s="4">
        <v>0.82876000000000005</v>
      </c>
      <c r="G5314" s="6">
        <v>49571</v>
      </c>
      <c r="H5314" s="3" t="s">
        <v>14024</v>
      </c>
      <c r="I5314" s="3"/>
      <c r="J5314" s="3"/>
      <c r="K5314" s="5" t="s">
        <v>38</v>
      </c>
      <c r="L5314" s="5">
        <v>13</v>
      </c>
      <c r="M5314" s="5" t="s">
        <v>39</v>
      </c>
      <c r="N5314" s="5">
        <f>VLOOKUP(M5314,[1]ArchetypeScores!E:N,10,FALSE)</f>
        <v>0</v>
      </c>
      <c r="O5314" s="5">
        <f>VLOOKUP(M5314,[1]ArchetypeScores!E:O,11,FALSE)</f>
        <v>-2</v>
      </c>
      <c r="P5314" s="5">
        <f>VLOOKUP(M5314,[1]ArchetypeScores!E:P,12,FALSE)</f>
        <v>0</v>
      </c>
      <c r="Q5314" s="2" t="str">
        <f>VLOOKUP(M5314,[1]ArchetypeScores!E:W,19,FALSE)</f>
        <v>Industrials - transportation</v>
      </c>
      <c r="R5314" s="2">
        <f>VLOOKUP(M5314,[1]ArchetypeScores!E:I,5,FALSE)</f>
        <v>0</v>
      </c>
      <c r="S5314" s="2">
        <f>VLOOKUP(M5314,[1]ArchetypeScores!E:K,7,FALSE)</f>
        <v>0</v>
      </c>
      <c r="T5314" s="2" t="str">
        <f t="shared" ref="T5314:T5377" si="85">IF(AND(R5314=1,S5314=1),"Both",IF(AND(R5314=1,S5314=0),"Direct only",IF(AND(R5314=0,S5314=1),"Indirect only","Not A&amp;R positive")))</f>
        <v>Not A&amp;R positive</v>
      </c>
    </row>
    <row r="5315" spans="1:20" x14ac:dyDescent="0.3">
      <c r="A5315" s="2" t="s">
        <v>13911</v>
      </c>
      <c r="B5315" s="3" t="s">
        <v>14150</v>
      </c>
      <c r="C5315" s="3" t="s">
        <v>14151</v>
      </c>
      <c r="D5315" s="4"/>
      <c r="E5315" s="5" t="s">
        <v>1340</v>
      </c>
      <c r="F5315" s="4">
        <v>0</v>
      </c>
      <c r="G5315" s="6">
        <v>49563</v>
      </c>
      <c r="H5315" s="3" t="s">
        <v>14152</v>
      </c>
      <c r="I5315" s="3"/>
      <c r="J5315" s="3"/>
      <c r="K5315" s="5" t="s">
        <v>67</v>
      </c>
      <c r="L5315" s="5">
        <v>1</v>
      </c>
      <c r="M5315" s="5" t="s">
        <v>265</v>
      </c>
      <c r="N5315" s="5">
        <f>VLOOKUP(M5315,[1]ArchetypeScores!E:N,10,FALSE)</f>
        <v>0</v>
      </c>
      <c r="O5315" s="5">
        <f>VLOOKUP(M5315,[1]ArchetypeScores!E:O,11,FALSE)</f>
        <v>-1</v>
      </c>
      <c r="P5315" s="5">
        <f>VLOOKUP(M5315,[1]ArchetypeScores!E:P,12,FALSE)</f>
        <v>0</v>
      </c>
      <c r="Q5315" s="2" t="str">
        <f>VLOOKUP(M5315,[1]ArchetypeScores!E:W,19,FALSE)</f>
        <v>Untargeted</v>
      </c>
      <c r="R5315" s="2">
        <f>VLOOKUP(M5315,[1]ArchetypeScores!E:I,5,FALSE)</f>
        <v>0</v>
      </c>
      <c r="S5315" s="2">
        <f>VLOOKUP(M5315,[1]ArchetypeScores!E:K,7,FALSE)</f>
        <v>0</v>
      </c>
      <c r="T5315" s="2" t="str">
        <f t="shared" si="85"/>
        <v>Not A&amp;R positive</v>
      </c>
    </row>
    <row r="5316" spans="1:20" x14ac:dyDescent="0.3">
      <c r="A5316" s="2" t="s">
        <v>13911</v>
      </c>
      <c r="B5316" s="3" t="s">
        <v>14153</v>
      </c>
      <c r="C5316" s="3" t="s">
        <v>14154</v>
      </c>
      <c r="D5316" s="4">
        <v>0.05</v>
      </c>
      <c r="E5316" s="5" t="s">
        <v>1340</v>
      </c>
      <c r="F5316" s="4">
        <v>6.053E-2</v>
      </c>
      <c r="G5316" s="6">
        <v>49588</v>
      </c>
      <c r="H5316" s="3" t="s">
        <v>14155</v>
      </c>
      <c r="I5316" s="3"/>
      <c r="J5316" s="3"/>
      <c r="K5316" s="5" t="s">
        <v>94</v>
      </c>
      <c r="L5316" s="5">
        <v>4</v>
      </c>
      <c r="M5316" s="5" t="s">
        <v>160</v>
      </c>
      <c r="N5316" s="5">
        <f>VLOOKUP(M5316,[1]ArchetypeScores!E:N,10,FALSE)</f>
        <v>1</v>
      </c>
      <c r="O5316" s="5">
        <f>VLOOKUP(M5316,[1]ArchetypeScores!E:O,11,FALSE)</f>
        <v>0</v>
      </c>
      <c r="P5316" s="5">
        <f>VLOOKUP(M5316,[1]ArchetypeScores!E:P,12,FALSE)</f>
        <v>1</v>
      </c>
      <c r="Q5316" s="2" t="e">
        <f>VLOOKUP(M5316,[1]ArchetypeScores!E:W,19,FALSE)</f>
        <v>#N/A</v>
      </c>
      <c r="R5316" s="2">
        <f>VLOOKUP(M5316,[1]ArchetypeScores!E:I,5,FALSE)</f>
        <v>0</v>
      </c>
      <c r="S5316" s="2">
        <f>VLOOKUP(M5316,[1]ArchetypeScores!E:K,7,FALSE)</f>
        <v>1</v>
      </c>
      <c r="T5316" s="2" t="str">
        <f t="shared" si="85"/>
        <v>Indirect only</v>
      </c>
    </row>
    <row r="5317" spans="1:20" x14ac:dyDescent="0.3">
      <c r="A5317" s="2" t="s">
        <v>13911</v>
      </c>
      <c r="B5317" s="3" t="s">
        <v>14156</v>
      </c>
      <c r="C5317" s="3" t="s">
        <v>14157</v>
      </c>
      <c r="D5317" s="4">
        <v>0.03</v>
      </c>
      <c r="E5317" s="5" t="s">
        <v>1340</v>
      </c>
      <c r="F5317" s="4">
        <v>3.2680000000000001E-2</v>
      </c>
      <c r="G5317" s="6">
        <v>49557</v>
      </c>
      <c r="H5317" s="3" t="s">
        <v>14158</v>
      </c>
      <c r="I5317" s="3"/>
      <c r="J5317" s="3"/>
      <c r="K5317" s="5" t="s">
        <v>118</v>
      </c>
      <c r="L5317" s="5">
        <v>1</v>
      </c>
      <c r="M5317" s="5" t="s">
        <v>275</v>
      </c>
      <c r="N5317" s="5">
        <f>VLOOKUP(M5317,[1]ArchetypeScores!E:N,10,FALSE)</f>
        <v>0</v>
      </c>
      <c r="O5317" s="5">
        <f>VLOOKUP(M5317,[1]ArchetypeScores!E:O,11,FALSE)</f>
        <v>-1</v>
      </c>
      <c r="P5317" s="5">
        <f>VLOOKUP(M5317,[1]ArchetypeScores!E:P,12,FALSE)</f>
        <v>0</v>
      </c>
      <c r="Q5317" s="2" t="str">
        <f>VLOOKUP(M5317,[1]ArchetypeScores!E:W,19,FALSE)</f>
        <v>Untargeted</v>
      </c>
      <c r="R5317" s="2">
        <f>VLOOKUP(M5317,[1]ArchetypeScores!E:I,5,FALSE)</f>
        <v>0</v>
      </c>
      <c r="S5317" s="2">
        <f>VLOOKUP(M5317,[1]ArchetypeScores!E:K,7,FALSE)</f>
        <v>0</v>
      </c>
      <c r="T5317" s="2" t="str">
        <f t="shared" si="85"/>
        <v>Not A&amp;R positive</v>
      </c>
    </row>
    <row r="5318" spans="1:20" x14ac:dyDescent="0.3">
      <c r="A5318" s="2" t="s">
        <v>13911</v>
      </c>
      <c r="B5318" s="3" t="s">
        <v>14159</v>
      </c>
      <c r="C5318" s="3" t="s">
        <v>14160</v>
      </c>
      <c r="D5318" s="4">
        <v>3</v>
      </c>
      <c r="E5318" s="5" t="s">
        <v>1340</v>
      </c>
      <c r="F5318" s="4">
        <v>3.2880600000000002</v>
      </c>
      <c r="G5318" s="6">
        <v>49565</v>
      </c>
      <c r="H5318" s="3" t="s">
        <v>14158</v>
      </c>
      <c r="I5318" s="3"/>
      <c r="J5318" s="3"/>
      <c r="K5318" s="5" t="s">
        <v>38</v>
      </c>
      <c r="L5318" s="5">
        <v>21</v>
      </c>
      <c r="M5318" s="5" t="s">
        <v>302</v>
      </c>
      <c r="N5318" s="5">
        <f>VLOOKUP(M5318,[1]ArchetypeScores!E:N,10,FALSE)</f>
        <v>0</v>
      </c>
      <c r="O5318" s="5">
        <f>VLOOKUP(M5318,[1]ArchetypeScores!E:O,11,FALSE)</f>
        <v>-1</v>
      </c>
      <c r="P5318" s="5">
        <f>VLOOKUP(M5318,[1]ArchetypeScores!E:P,12,FALSE)</f>
        <v>0</v>
      </c>
      <c r="Q5318" s="2" t="str">
        <f>VLOOKUP(M5318,[1]ArchetypeScores!E:W,19,FALSE)</f>
        <v>Consumer (including agriculture and tourism)</v>
      </c>
      <c r="R5318" s="2">
        <f>VLOOKUP(M5318,[1]ArchetypeScores!E:I,5,FALSE)</f>
        <v>0</v>
      </c>
      <c r="S5318" s="2">
        <f>VLOOKUP(M5318,[1]ArchetypeScores!E:K,7,FALSE)</f>
        <v>0</v>
      </c>
      <c r="T5318" s="2" t="str">
        <f t="shared" si="85"/>
        <v>Not A&amp;R positive</v>
      </c>
    </row>
    <row r="5319" spans="1:20" x14ac:dyDescent="0.3">
      <c r="A5319" s="2" t="s">
        <v>13911</v>
      </c>
      <c r="B5319" s="3" t="s">
        <v>14161</v>
      </c>
      <c r="C5319" s="3" t="s">
        <v>14162</v>
      </c>
      <c r="D5319" s="4">
        <v>0.20499999999999999</v>
      </c>
      <c r="E5319" s="5" t="s">
        <v>1340</v>
      </c>
      <c r="F5319" s="4">
        <v>0.24589750000000002</v>
      </c>
      <c r="G5319" s="6">
        <v>49593</v>
      </c>
      <c r="H5319" s="3" t="s">
        <v>13914</v>
      </c>
      <c r="I5319" s="3" t="s">
        <v>13915</v>
      </c>
      <c r="J5319" s="3"/>
      <c r="K5319" s="5" t="s">
        <v>489</v>
      </c>
      <c r="L5319" s="5" t="s">
        <v>13946</v>
      </c>
      <c r="M5319" s="5" t="s">
        <v>660</v>
      </c>
      <c r="N5319" s="5">
        <f>VLOOKUP(M5319,[1]ArchetypeScores!E:N,10,FALSE)</f>
        <v>1</v>
      </c>
      <c r="O5319" s="5">
        <f>VLOOKUP(M5319,[1]ArchetypeScores!E:O,11,FALSE)</f>
        <v>-1</v>
      </c>
      <c r="P5319" s="5">
        <f>VLOOKUP(M5319,[1]ArchetypeScores!E:P,12,FALSE)</f>
        <v>0</v>
      </c>
      <c r="Q5319" s="2" t="str">
        <f>VLOOKUP(M5319,[1]ArchetypeScores!E:W,19,FALSE)</f>
        <v>Health care</v>
      </c>
      <c r="R5319" s="2">
        <f>VLOOKUP(M5319,[1]ArchetypeScores!E:I,5,FALSE)</f>
        <v>0</v>
      </c>
      <c r="S5319" s="2">
        <f>VLOOKUP(M5319,[1]ArchetypeScores!E:K,7,FALSE)</f>
        <v>1</v>
      </c>
      <c r="T5319" s="2" t="str">
        <f t="shared" si="85"/>
        <v>Indirect only</v>
      </c>
    </row>
    <row r="5320" spans="1:20" x14ac:dyDescent="0.3">
      <c r="A5320" s="2" t="s">
        <v>13911</v>
      </c>
      <c r="B5320" s="8" t="s">
        <v>14163</v>
      </c>
      <c r="C5320" s="3" t="s">
        <v>14164</v>
      </c>
      <c r="D5320" s="4">
        <v>0.06</v>
      </c>
      <c r="E5320" s="5" t="s">
        <v>1340</v>
      </c>
      <c r="F5320" s="4">
        <v>6.6850000000000007E-2</v>
      </c>
      <c r="G5320" s="6">
        <v>49568</v>
      </c>
      <c r="H5320" s="3" t="s">
        <v>14032</v>
      </c>
      <c r="I5320" s="3"/>
      <c r="J5320" s="3"/>
      <c r="K5320" s="5" t="s">
        <v>57</v>
      </c>
      <c r="L5320" s="5">
        <v>17</v>
      </c>
      <c r="M5320" s="5" t="s">
        <v>210</v>
      </c>
      <c r="N5320" s="5">
        <f>VLOOKUP(M5320,[1]ArchetypeScores!E:N,10,FALSE)</f>
        <v>0</v>
      </c>
      <c r="O5320" s="5">
        <f>VLOOKUP(M5320,[1]ArchetypeScores!E:O,11,FALSE)</f>
        <v>-1</v>
      </c>
      <c r="P5320" s="5">
        <f>VLOOKUP(M5320,[1]ArchetypeScores!E:P,12,FALSE)</f>
        <v>0</v>
      </c>
      <c r="Q5320" s="2" t="str">
        <f>VLOOKUP(M5320,[1]ArchetypeScores!E:W,19,FALSE)</f>
        <v>Consumer (including agriculture and tourism)</v>
      </c>
      <c r="R5320" s="2">
        <f>VLOOKUP(M5320,[1]ArchetypeScores!E:I,5,FALSE)</f>
        <v>0</v>
      </c>
      <c r="S5320" s="2">
        <f>VLOOKUP(M5320,[1]ArchetypeScores!E:K,7,FALSE)</f>
        <v>0</v>
      </c>
      <c r="T5320" s="2" t="str">
        <f t="shared" si="85"/>
        <v>Not A&amp;R positive</v>
      </c>
    </row>
    <row r="5321" spans="1:20" x14ac:dyDescent="0.3">
      <c r="A5321" s="2" t="s">
        <v>13911</v>
      </c>
      <c r="B5321" s="3" t="s">
        <v>14165</v>
      </c>
      <c r="C5321" s="3" t="s">
        <v>14166</v>
      </c>
      <c r="D5321" s="4">
        <v>7.0000000000000007E-2</v>
      </c>
      <c r="E5321" s="5" t="s">
        <v>1340</v>
      </c>
      <c r="F5321" s="4">
        <v>8.3964999999999998E-2</v>
      </c>
      <c r="G5321" s="6">
        <v>49666</v>
      </c>
      <c r="H5321" s="3" t="s">
        <v>13914</v>
      </c>
      <c r="I5321" s="3" t="s">
        <v>13915</v>
      </c>
      <c r="J5321" s="3"/>
      <c r="K5321" s="5" t="s">
        <v>175</v>
      </c>
      <c r="L5321" s="5" t="s">
        <v>13919</v>
      </c>
      <c r="M5321" s="5" t="s">
        <v>219</v>
      </c>
      <c r="N5321" s="5">
        <f>VLOOKUP(M5321,[1]ArchetypeScores!E:N,10,FALSE)</f>
        <v>1</v>
      </c>
      <c r="O5321" s="5">
        <f>VLOOKUP(M5321,[1]ArchetypeScores!E:O,11,FALSE)</f>
        <v>0</v>
      </c>
      <c r="P5321" s="5">
        <f>VLOOKUP(M5321,[1]ArchetypeScores!E:P,12,FALSE)</f>
        <v>0</v>
      </c>
      <c r="Q5321" s="2" t="str">
        <f>VLOOKUP(M5321,[1]ArchetypeScores!E:W,19,FALSE)</f>
        <v>Other sector</v>
      </c>
      <c r="R5321" s="2">
        <f>VLOOKUP(M5321,[1]ArchetypeScores!E:I,5,FALSE)</f>
        <v>0</v>
      </c>
      <c r="S5321" s="2">
        <f>VLOOKUP(M5321,[1]ArchetypeScores!E:K,7,FALSE)</f>
        <v>0</v>
      </c>
      <c r="T5321" s="2" t="str">
        <f t="shared" si="85"/>
        <v>Not A&amp;R positive</v>
      </c>
    </row>
    <row r="5322" spans="1:20" x14ac:dyDescent="0.3">
      <c r="A5322" s="2" t="s">
        <v>13911</v>
      </c>
      <c r="B5322" s="3" t="s">
        <v>14167</v>
      </c>
      <c r="C5322" s="3" t="s">
        <v>14168</v>
      </c>
      <c r="D5322" s="4">
        <v>0.93600000000000005</v>
      </c>
      <c r="E5322" s="5" t="s">
        <v>1340</v>
      </c>
      <c r="F5322" s="4">
        <v>1.05976</v>
      </c>
      <c r="G5322" s="6">
        <v>49575</v>
      </c>
      <c r="H5322" s="3" t="s">
        <v>14169</v>
      </c>
      <c r="I5322" s="3"/>
      <c r="J5322" s="3"/>
      <c r="K5322" s="5" t="s">
        <v>1072</v>
      </c>
      <c r="L5322" s="5" t="s">
        <v>112</v>
      </c>
      <c r="M5322" s="5" t="s">
        <v>4844</v>
      </c>
      <c r="N5322" s="5">
        <f>VLOOKUP(M5322,[1]ArchetypeScores!E:N,10,FALSE)</f>
        <v>0</v>
      </c>
      <c r="O5322" s="5">
        <f>VLOOKUP(M5322,[1]ArchetypeScores!E:O,11,FALSE)</f>
        <v>-1</v>
      </c>
      <c r="P5322" s="5">
        <f>VLOOKUP(M5322,[1]ArchetypeScores!E:P,12,FALSE)</f>
        <v>0</v>
      </c>
      <c r="Q5322" s="2" t="str">
        <f>VLOOKUP(M5322,[1]ArchetypeScores!E:W,19,FALSE)</f>
        <v>Untargeted</v>
      </c>
      <c r="R5322" s="2">
        <f>VLOOKUP(M5322,[1]ArchetypeScores!E:I,5,FALSE)</f>
        <v>0</v>
      </c>
      <c r="S5322" s="2">
        <f>VLOOKUP(M5322,[1]ArchetypeScores!E:K,7,FALSE)</f>
        <v>0</v>
      </c>
      <c r="T5322" s="2" t="str">
        <f t="shared" si="85"/>
        <v>Not A&amp;R positive</v>
      </c>
    </row>
    <row r="5323" spans="1:20" x14ac:dyDescent="0.3">
      <c r="A5323" s="2" t="s">
        <v>13911</v>
      </c>
      <c r="B5323" s="3" t="s">
        <v>14170</v>
      </c>
      <c r="C5323" s="3" t="s">
        <v>14171</v>
      </c>
      <c r="D5323" s="4">
        <v>8.7999999999999995E-2</v>
      </c>
      <c r="E5323" s="5" t="s">
        <v>1340</v>
      </c>
      <c r="F5323" s="4">
        <v>0.105556</v>
      </c>
      <c r="G5323" s="6">
        <v>49671</v>
      </c>
      <c r="H5323" s="3" t="s">
        <v>13914</v>
      </c>
      <c r="I5323" s="3" t="s">
        <v>13915</v>
      </c>
      <c r="J5323" s="3"/>
      <c r="K5323" s="5" t="s">
        <v>291</v>
      </c>
      <c r="L5323" s="5" t="s">
        <v>13919</v>
      </c>
      <c r="M5323" s="5" t="s">
        <v>292</v>
      </c>
      <c r="N5323" s="5">
        <f>VLOOKUP(M5323,[1]ArchetypeScores!E:N,10,FALSE)</f>
        <v>1</v>
      </c>
      <c r="O5323" s="5">
        <f>VLOOKUP(M5323,[1]ArchetypeScores!E:O,11,FALSE)</f>
        <v>0</v>
      </c>
      <c r="P5323" s="5">
        <f>VLOOKUP(M5323,[1]ArchetypeScores!E:P,12,FALSE)</f>
        <v>0</v>
      </c>
      <c r="Q5323" s="2" t="str">
        <f>VLOOKUP(M5323,[1]ArchetypeScores!E:W,19,FALSE)</f>
        <v>Education and training</v>
      </c>
      <c r="R5323" s="2">
        <f>VLOOKUP(M5323,[1]ArchetypeScores!E:I,5,FALSE)</f>
        <v>0</v>
      </c>
      <c r="S5323" s="2">
        <f>VLOOKUP(M5323,[1]ArchetypeScores!E:K,7,FALSE)</f>
        <v>0</v>
      </c>
      <c r="T5323" s="2" t="str">
        <f t="shared" si="85"/>
        <v>Not A&amp;R positive</v>
      </c>
    </row>
    <row r="5324" spans="1:20" x14ac:dyDescent="0.3">
      <c r="A5324" s="2" t="s">
        <v>13911</v>
      </c>
      <c r="B5324" s="3" t="s">
        <v>14172</v>
      </c>
      <c r="C5324" s="3" t="s">
        <v>14173</v>
      </c>
      <c r="D5324" s="4">
        <v>2.1999999999999999E-2</v>
      </c>
      <c r="E5324" s="5" t="s">
        <v>1340</v>
      </c>
      <c r="F5324" s="4">
        <v>2.4889999999999999E-2</v>
      </c>
      <c r="G5324" s="6">
        <v>49576</v>
      </c>
      <c r="H5324" s="3" t="s">
        <v>14174</v>
      </c>
      <c r="I5324" s="3"/>
      <c r="J5324" s="3"/>
      <c r="K5324" s="5" t="s">
        <v>154</v>
      </c>
      <c r="L5324" s="5" t="s">
        <v>112</v>
      </c>
      <c r="M5324" s="5" t="s">
        <v>155</v>
      </c>
      <c r="N5324" s="5">
        <f>VLOOKUP(M5324,[1]ArchetypeScores!E:N,10,FALSE)</f>
        <v>1</v>
      </c>
      <c r="O5324" s="5">
        <f>VLOOKUP(M5324,[1]ArchetypeScores!E:O,11,FALSE)</f>
        <v>0</v>
      </c>
      <c r="P5324" s="5">
        <f>VLOOKUP(M5324,[1]ArchetypeScores!E:P,12,FALSE)</f>
        <v>0</v>
      </c>
      <c r="Q5324" s="2" t="str">
        <f>VLOOKUP(M5324,[1]ArchetypeScores!E:W,19,FALSE)</f>
        <v>Education and training</v>
      </c>
      <c r="R5324" s="2">
        <f>VLOOKUP(M5324,[1]ArchetypeScores!E:I,5,FALSE)</f>
        <v>0</v>
      </c>
      <c r="S5324" s="2">
        <f>VLOOKUP(M5324,[1]ArchetypeScores!E:K,7,FALSE)</f>
        <v>1</v>
      </c>
      <c r="T5324" s="2" t="str">
        <f t="shared" si="85"/>
        <v>Indirect only</v>
      </c>
    </row>
    <row r="5325" spans="1:20" x14ac:dyDescent="0.3">
      <c r="A5325" s="2" t="s">
        <v>13911</v>
      </c>
      <c r="B5325" s="3" t="s">
        <v>14175</v>
      </c>
      <c r="C5325" s="3" t="s">
        <v>14176</v>
      </c>
      <c r="D5325" s="4">
        <v>0.02</v>
      </c>
      <c r="E5325" s="5" t="s">
        <v>1340</v>
      </c>
      <c r="F5325" s="4">
        <v>2.2519999999999998E-2</v>
      </c>
      <c r="G5325" s="6">
        <v>49578</v>
      </c>
      <c r="H5325" s="3" t="s">
        <v>14177</v>
      </c>
      <c r="I5325" s="3"/>
      <c r="J5325" s="3"/>
      <c r="K5325" s="5" t="s">
        <v>611</v>
      </c>
      <c r="L5325" s="5" t="s">
        <v>112</v>
      </c>
      <c r="M5325" s="5" t="s">
        <v>10478</v>
      </c>
      <c r="N5325" s="5">
        <f>VLOOKUP(M5325,[1]ArchetypeScores!E:N,10,FALSE)</f>
        <v>1</v>
      </c>
      <c r="O5325" s="5">
        <f>VLOOKUP(M5325,[1]ArchetypeScores!E:O,11,FALSE)</f>
        <v>0</v>
      </c>
      <c r="P5325" s="5">
        <f>VLOOKUP(M5325,[1]ArchetypeScores!E:P,12,FALSE)</f>
        <v>0</v>
      </c>
      <c r="Q5325" s="2" t="str">
        <f>VLOOKUP(M5325,[1]ArchetypeScores!E:W,19,FALSE)</f>
        <v>Consumer (including agriculture and tourism)</v>
      </c>
      <c r="R5325" s="2">
        <f>VLOOKUP(M5325,[1]ArchetypeScores!E:I,5,FALSE)</f>
        <v>0</v>
      </c>
      <c r="S5325" s="2">
        <f>VLOOKUP(M5325,[1]ArchetypeScores!E:K,7,FALSE)</f>
        <v>0</v>
      </c>
      <c r="T5325" s="2" t="str">
        <f t="shared" si="85"/>
        <v>Not A&amp;R positive</v>
      </c>
    </row>
    <row r="5326" spans="1:20" x14ac:dyDescent="0.3">
      <c r="A5326" s="2" t="s">
        <v>13911</v>
      </c>
      <c r="B5326" s="3" t="s">
        <v>14178</v>
      </c>
      <c r="C5326" s="3" t="s">
        <v>14179</v>
      </c>
      <c r="D5326" s="4">
        <v>0.01</v>
      </c>
      <c r="E5326" s="5" t="s">
        <v>1340</v>
      </c>
      <c r="F5326" s="4">
        <v>1.1995E-2</v>
      </c>
      <c r="G5326" s="6">
        <v>49600</v>
      </c>
      <c r="H5326" s="3" t="s">
        <v>13914</v>
      </c>
      <c r="I5326" s="3" t="s">
        <v>13915</v>
      </c>
      <c r="J5326" s="3"/>
      <c r="K5326" s="5" t="s">
        <v>489</v>
      </c>
      <c r="L5326" s="5" t="s">
        <v>112</v>
      </c>
      <c r="M5326" s="5" t="s">
        <v>1519</v>
      </c>
      <c r="N5326" s="5">
        <f>VLOOKUP(M5326,[1]ArchetypeScores!E:N,10,FALSE)</f>
        <v>1</v>
      </c>
      <c r="O5326" s="5">
        <f>VLOOKUP(M5326,[1]ArchetypeScores!E:O,11,FALSE)</f>
        <v>-1</v>
      </c>
      <c r="P5326" s="5">
        <f>VLOOKUP(M5326,[1]ArchetypeScores!E:P,12,FALSE)</f>
        <v>0</v>
      </c>
      <c r="Q5326" s="2" t="str">
        <f>VLOOKUP(M5326,[1]ArchetypeScores!E:W,19,FALSE)</f>
        <v>Health care</v>
      </c>
      <c r="R5326" s="2">
        <f>VLOOKUP(M5326,[1]ArchetypeScores!E:I,5,FALSE)</f>
        <v>0</v>
      </c>
      <c r="S5326" s="2">
        <f>VLOOKUP(M5326,[1]ArchetypeScores!E:K,7,FALSE)</f>
        <v>1</v>
      </c>
      <c r="T5326" s="2" t="str">
        <f t="shared" si="85"/>
        <v>Indirect only</v>
      </c>
    </row>
    <row r="5327" spans="1:20" x14ac:dyDescent="0.3">
      <c r="A5327" s="2" t="s">
        <v>13911</v>
      </c>
      <c r="B5327" s="3" t="s">
        <v>820</v>
      </c>
      <c r="C5327" s="3" t="s">
        <v>14180</v>
      </c>
      <c r="D5327" s="4">
        <v>1.8</v>
      </c>
      <c r="E5327" s="5" t="s">
        <v>1340</v>
      </c>
      <c r="F5327" s="4">
        <v>2.14133</v>
      </c>
      <c r="G5327" s="6">
        <v>49589</v>
      </c>
      <c r="H5327" s="3" t="s">
        <v>14181</v>
      </c>
      <c r="I5327" s="3"/>
      <c r="J5327" s="3"/>
      <c r="K5327" s="5" t="s">
        <v>89</v>
      </c>
      <c r="L5327" s="5">
        <v>1</v>
      </c>
      <c r="M5327" s="5" t="s">
        <v>90</v>
      </c>
      <c r="N5327" s="5">
        <f>VLOOKUP(M5327,[1]ArchetypeScores!E:N,10,FALSE)</f>
        <v>1</v>
      </c>
      <c r="O5327" s="5">
        <f>VLOOKUP(M5327,[1]ArchetypeScores!E:O,11,FALSE)</f>
        <v>0</v>
      </c>
      <c r="P5327" s="5">
        <f>VLOOKUP(M5327,[1]ArchetypeScores!E:P,12,FALSE)</f>
        <v>0</v>
      </c>
      <c r="Q5327" s="2" t="str">
        <f>VLOOKUP(M5327,[1]ArchetypeScores!E:W,19,FALSE)</f>
        <v>Other sector</v>
      </c>
      <c r="R5327" s="2">
        <f>VLOOKUP(M5327,[1]ArchetypeScores!E:I,5,FALSE)</f>
        <v>0</v>
      </c>
      <c r="S5327" s="2">
        <f>VLOOKUP(M5327,[1]ArchetypeScores!E:K,7,FALSE)</f>
        <v>0</v>
      </c>
      <c r="T5327" s="2" t="str">
        <f t="shared" si="85"/>
        <v>Not A&amp;R positive</v>
      </c>
    </row>
    <row r="5328" spans="1:20" x14ac:dyDescent="0.3">
      <c r="A5328" s="2" t="s">
        <v>13911</v>
      </c>
      <c r="B5328" s="3" t="s">
        <v>14182</v>
      </c>
      <c r="C5328" s="3" t="s">
        <v>14183</v>
      </c>
      <c r="D5328" s="4"/>
      <c r="E5328" s="5" t="s">
        <v>1340</v>
      </c>
      <c r="F5328" s="4">
        <v>0</v>
      </c>
      <c r="G5328" s="6">
        <v>49554</v>
      </c>
      <c r="H5328" s="3" t="s">
        <v>14024</v>
      </c>
      <c r="I5328" s="3"/>
      <c r="J5328" s="3"/>
      <c r="K5328" s="5" t="s">
        <v>53</v>
      </c>
      <c r="L5328" s="5">
        <v>2</v>
      </c>
      <c r="M5328" s="5" t="s">
        <v>330</v>
      </c>
      <c r="N5328" s="5">
        <f>VLOOKUP(M5328,[1]ArchetypeScores!E:N,10,FALSE)</f>
        <v>0</v>
      </c>
      <c r="O5328" s="5">
        <f>VLOOKUP(M5328,[1]ArchetypeScores!E:O,11,FALSE)</f>
        <v>-1</v>
      </c>
      <c r="P5328" s="5">
        <f>VLOOKUP(M5328,[1]ArchetypeScores!E:P,12,FALSE)</f>
        <v>0</v>
      </c>
      <c r="Q5328" s="2" t="str">
        <f>VLOOKUP(M5328,[1]ArchetypeScores!E:W,19,FALSE)</f>
        <v>Untargeted</v>
      </c>
      <c r="R5328" s="2">
        <f>VLOOKUP(M5328,[1]ArchetypeScores!E:I,5,FALSE)</f>
        <v>0</v>
      </c>
      <c r="S5328" s="2">
        <f>VLOOKUP(M5328,[1]ArchetypeScores!E:K,7,FALSE)</f>
        <v>0</v>
      </c>
      <c r="T5328" s="2" t="str">
        <f t="shared" si="85"/>
        <v>Not A&amp;R positive</v>
      </c>
    </row>
    <row r="5329" spans="1:20" x14ac:dyDescent="0.3">
      <c r="A5329" s="2" t="s">
        <v>13911</v>
      </c>
      <c r="B5329" s="3" t="s">
        <v>14184</v>
      </c>
      <c r="C5329" s="3" t="s">
        <v>14185</v>
      </c>
      <c r="D5329" s="4"/>
      <c r="E5329" s="5" t="s">
        <v>1340</v>
      </c>
      <c r="F5329" s="4">
        <v>0</v>
      </c>
      <c r="G5329" s="6">
        <v>49570</v>
      </c>
      <c r="H5329" s="3" t="s">
        <v>14186</v>
      </c>
      <c r="I5329" s="3"/>
      <c r="J5329" s="3"/>
      <c r="K5329" s="5" t="s">
        <v>53</v>
      </c>
      <c r="L5329" s="5">
        <v>2</v>
      </c>
      <c r="M5329" s="5" t="s">
        <v>330</v>
      </c>
      <c r="N5329" s="5">
        <f>VLOOKUP(M5329,[1]ArchetypeScores!E:N,10,FALSE)</f>
        <v>0</v>
      </c>
      <c r="O5329" s="5">
        <f>VLOOKUP(M5329,[1]ArchetypeScores!E:O,11,FALSE)</f>
        <v>-1</v>
      </c>
      <c r="P5329" s="5">
        <f>VLOOKUP(M5329,[1]ArchetypeScores!E:P,12,FALSE)</f>
        <v>0</v>
      </c>
      <c r="Q5329" s="2" t="str">
        <f>VLOOKUP(M5329,[1]ArchetypeScores!E:W,19,FALSE)</f>
        <v>Untargeted</v>
      </c>
      <c r="R5329" s="2">
        <f>VLOOKUP(M5329,[1]ArchetypeScores!E:I,5,FALSE)</f>
        <v>0</v>
      </c>
      <c r="S5329" s="2">
        <f>VLOOKUP(M5329,[1]ArchetypeScores!E:K,7,FALSE)</f>
        <v>0</v>
      </c>
      <c r="T5329" s="2" t="str">
        <f t="shared" si="85"/>
        <v>Not A&amp;R positive</v>
      </c>
    </row>
    <row r="5330" spans="1:20" x14ac:dyDescent="0.3">
      <c r="A5330" s="2" t="s">
        <v>13911</v>
      </c>
      <c r="B5330" s="3" t="s">
        <v>14187</v>
      </c>
      <c r="C5330" s="3" t="s">
        <v>14188</v>
      </c>
      <c r="D5330" s="4">
        <v>7.4999999999999997E-2</v>
      </c>
      <c r="E5330" s="5" t="s">
        <v>1340</v>
      </c>
      <c r="F5330" s="4">
        <v>8.4919999999999995E-2</v>
      </c>
      <c r="G5330" s="6">
        <v>49572</v>
      </c>
      <c r="H5330" s="3" t="s">
        <v>14189</v>
      </c>
      <c r="I5330" s="3"/>
      <c r="J5330" s="3"/>
      <c r="K5330" s="5" t="s">
        <v>611</v>
      </c>
      <c r="L5330" s="5">
        <v>6</v>
      </c>
      <c r="M5330" s="5" t="s">
        <v>1228</v>
      </c>
      <c r="N5330" s="5">
        <f>VLOOKUP(M5330,[1]ArchetypeScores!E:N,10,FALSE)</f>
        <v>1</v>
      </c>
      <c r="O5330" s="5">
        <f>VLOOKUP(M5330,[1]ArchetypeScores!E:O,11,FALSE)</f>
        <v>0</v>
      </c>
      <c r="P5330" s="5">
        <f>VLOOKUP(M5330,[1]ArchetypeScores!E:P,12,FALSE)</f>
        <v>0</v>
      </c>
      <c r="Q5330" s="2" t="str">
        <f>VLOOKUP(M5330,[1]ArchetypeScores!E:W,19,FALSE)</f>
        <v>Consumer (including agriculture and tourism)</v>
      </c>
      <c r="R5330" s="2">
        <f>VLOOKUP(M5330,[1]ArchetypeScores!E:I,5,FALSE)</f>
        <v>0</v>
      </c>
      <c r="S5330" s="2">
        <f>VLOOKUP(M5330,[1]ArchetypeScores!E:K,7,FALSE)</f>
        <v>0</v>
      </c>
      <c r="T5330" s="2" t="str">
        <f t="shared" si="85"/>
        <v>Not A&amp;R positive</v>
      </c>
    </row>
    <row r="5331" spans="1:20" x14ac:dyDescent="0.3">
      <c r="A5331" s="2" t="s">
        <v>13911</v>
      </c>
      <c r="B5331" s="3" t="s">
        <v>14190</v>
      </c>
      <c r="C5331" s="3" t="s">
        <v>14190</v>
      </c>
      <c r="D5331" s="4"/>
      <c r="E5331" s="5" t="s">
        <v>1340</v>
      </c>
      <c r="F5331" s="4">
        <v>0</v>
      </c>
      <c r="G5331" s="6">
        <v>49586</v>
      </c>
      <c r="H5331" s="3" t="s">
        <v>14191</v>
      </c>
      <c r="I5331" s="3"/>
      <c r="J5331" s="3"/>
      <c r="K5331" s="5" t="s">
        <v>154</v>
      </c>
      <c r="L5331" s="5">
        <v>1</v>
      </c>
      <c r="M5331" s="5" t="s">
        <v>188</v>
      </c>
      <c r="N5331" s="5">
        <f>VLOOKUP(M5331,[1]ArchetypeScores!E:N,10,FALSE)</f>
        <v>1</v>
      </c>
      <c r="O5331" s="5">
        <f>VLOOKUP(M5331,[1]ArchetypeScores!E:O,11,FALSE)</f>
        <v>-1</v>
      </c>
      <c r="P5331" s="5">
        <f>VLOOKUP(M5331,[1]ArchetypeScores!E:P,12,FALSE)</f>
        <v>0</v>
      </c>
      <c r="Q5331" s="2" t="str">
        <f>VLOOKUP(M5331,[1]ArchetypeScores!E:W,19,FALSE)</f>
        <v>Education and training</v>
      </c>
      <c r="R5331" s="2">
        <f>VLOOKUP(M5331,[1]ArchetypeScores!E:I,5,FALSE)</f>
        <v>0</v>
      </c>
      <c r="S5331" s="2">
        <f>VLOOKUP(M5331,[1]ArchetypeScores!E:K,7,FALSE)</f>
        <v>1</v>
      </c>
      <c r="T5331" s="2" t="str">
        <f t="shared" si="85"/>
        <v>Indirect only</v>
      </c>
    </row>
    <row r="5332" spans="1:20" x14ac:dyDescent="0.3">
      <c r="A5332" s="2" t="s">
        <v>13911</v>
      </c>
      <c r="B5332" s="3" t="s">
        <v>14192</v>
      </c>
      <c r="C5332" s="3" t="s">
        <v>14193</v>
      </c>
      <c r="D5332" s="4">
        <v>0.01</v>
      </c>
      <c r="E5332" s="5" t="s">
        <v>1340</v>
      </c>
      <c r="F5332" s="4">
        <v>1.132E-2</v>
      </c>
      <c r="G5332" s="6">
        <v>49573</v>
      </c>
      <c r="H5332" s="3" t="s">
        <v>14189</v>
      </c>
      <c r="I5332" s="3"/>
      <c r="J5332" s="3"/>
      <c r="K5332" s="5" t="s">
        <v>31</v>
      </c>
      <c r="L5332" s="5">
        <v>2</v>
      </c>
      <c r="M5332" s="5" t="s">
        <v>1819</v>
      </c>
      <c r="N5332" s="5">
        <f>VLOOKUP(M5332,[1]ArchetypeScores!E:N,10,FALSE)</f>
        <v>0</v>
      </c>
      <c r="O5332" s="5">
        <f>VLOOKUP(M5332,[1]ArchetypeScores!E:O,11,FALSE)</f>
        <v>-2</v>
      </c>
      <c r="P5332" s="5">
        <f>VLOOKUP(M5332,[1]ArchetypeScores!E:P,12,FALSE)</f>
        <v>0</v>
      </c>
      <c r="Q5332" s="2" t="str">
        <f>VLOOKUP(M5332,[1]ArchetypeScores!E:W,19,FALSE)</f>
        <v>Energy and water</v>
      </c>
      <c r="R5332" s="2">
        <f>VLOOKUP(M5332,[1]ArchetypeScores!E:I,5,FALSE)</f>
        <v>0</v>
      </c>
      <c r="S5332" s="2">
        <f>VLOOKUP(M5332,[1]ArchetypeScores!E:K,7,FALSE)</f>
        <v>0</v>
      </c>
      <c r="T5332" s="2" t="str">
        <f t="shared" si="85"/>
        <v>Not A&amp;R positive</v>
      </c>
    </row>
    <row r="5333" spans="1:20" x14ac:dyDescent="0.3">
      <c r="A5333" s="2" t="s">
        <v>13911</v>
      </c>
      <c r="B5333" s="8" t="s">
        <v>14194</v>
      </c>
      <c r="C5333" s="3" t="s">
        <v>14195</v>
      </c>
      <c r="D5333" s="4">
        <v>7.0000000000000007E-2</v>
      </c>
      <c r="E5333" s="5" t="s">
        <v>1340</v>
      </c>
      <c r="F5333" s="4">
        <v>8.3964999999999998E-2</v>
      </c>
      <c r="G5333" s="6">
        <v>49640</v>
      </c>
      <c r="H5333" s="3" t="s">
        <v>13914</v>
      </c>
      <c r="I5333" s="3" t="s">
        <v>13915</v>
      </c>
      <c r="J5333" s="3"/>
      <c r="K5333" s="5" t="s">
        <v>25</v>
      </c>
      <c r="L5333" s="5">
        <v>18</v>
      </c>
      <c r="M5333" s="5" t="s">
        <v>10932</v>
      </c>
      <c r="N5333" s="5">
        <f>VLOOKUP(M5333,[1]ArchetypeScores!E:N,10,FALSE)</f>
        <v>1</v>
      </c>
      <c r="O5333" s="5">
        <f>VLOOKUP(M5333,[1]ArchetypeScores!E:O,11,FALSE)</f>
        <v>-1</v>
      </c>
      <c r="P5333" s="5">
        <f>VLOOKUP(M5333,[1]ArchetypeScores!E:P,12,FALSE)</f>
        <v>0</v>
      </c>
      <c r="Q5333" s="2" t="e">
        <f>VLOOKUP(M5333,[1]ArchetypeScores!E:W,19,FALSE)</f>
        <v>#N/A</v>
      </c>
      <c r="R5333" s="2">
        <f>VLOOKUP(M5333,[1]ArchetypeScores!E:I,5,FALSE)</f>
        <v>1</v>
      </c>
      <c r="S5333" s="2">
        <f>VLOOKUP(M5333,[1]ArchetypeScores!E:K,7,FALSE)</f>
        <v>1</v>
      </c>
      <c r="T5333" s="2" t="str">
        <f t="shared" si="85"/>
        <v>Both</v>
      </c>
    </row>
    <row r="5334" spans="1:20" x14ac:dyDescent="0.3">
      <c r="A5334" s="2" t="s">
        <v>13911</v>
      </c>
      <c r="B5334" s="3" t="s">
        <v>2412</v>
      </c>
      <c r="C5334" s="3" t="s">
        <v>14196</v>
      </c>
      <c r="D5334" s="4"/>
      <c r="E5334" s="5" t="s">
        <v>1340</v>
      </c>
      <c r="F5334" s="4">
        <v>0</v>
      </c>
      <c r="G5334" s="6">
        <v>49566</v>
      </c>
      <c r="H5334" s="3" t="s">
        <v>14032</v>
      </c>
      <c r="I5334" s="3"/>
      <c r="J5334" s="3"/>
      <c r="K5334" s="5" t="s">
        <v>291</v>
      </c>
      <c r="L5334" s="5">
        <v>4</v>
      </c>
      <c r="M5334" s="5" t="s">
        <v>292</v>
      </c>
      <c r="N5334" s="5">
        <f>VLOOKUP(M5334,[1]ArchetypeScores!E:N,10,FALSE)</f>
        <v>1</v>
      </c>
      <c r="O5334" s="5">
        <f>VLOOKUP(M5334,[1]ArchetypeScores!E:O,11,FALSE)</f>
        <v>0</v>
      </c>
      <c r="P5334" s="5">
        <f>VLOOKUP(M5334,[1]ArchetypeScores!E:P,12,FALSE)</f>
        <v>0</v>
      </c>
      <c r="Q5334" s="2" t="str">
        <f>VLOOKUP(M5334,[1]ArchetypeScores!E:W,19,FALSE)</f>
        <v>Education and training</v>
      </c>
      <c r="R5334" s="2">
        <f>VLOOKUP(M5334,[1]ArchetypeScores!E:I,5,FALSE)</f>
        <v>0</v>
      </c>
      <c r="S5334" s="2">
        <f>VLOOKUP(M5334,[1]ArchetypeScores!E:K,7,FALSE)</f>
        <v>0</v>
      </c>
      <c r="T5334" s="2" t="str">
        <f t="shared" si="85"/>
        <v>Not A&amp;R positive</v>
      </c>
    </row>
    <row r="5335" spans="1:20" x14ac:dyDescent="0.3">
      <c r="A5335" s="2" t="s">
        <v>13911</v>
      </c>
      <c r="B5335" s="3" t="s">
        <v>14197</v>
      </c>
      <c r="C5335" s="3" t="s">
        <v>14198</v>
      </c>
      <c r="D5335" s="4">
        <v>0.13</v>
      </c>
      <c r="E5335" s="5" t="s">
        <v>1340</v>
      </c>
      <c r="F5335" s="4">
        <v>0.15593499999999999</v>
      </c>
      <c r="G5335" s="6">
        <v>49625</v>
      </c>
      <c r="H5335" s="3" t="s">
        <v>13914</v>
      </c>
      <c r="I5335" s="3" t="s">
        <v>13915</v>
      </c>
      <c r="J5335" s="3"/>
      <c r="K5335" s="5" t="s">
        <v>291</v>
      </c>
      <c r="L5335" s="5" t="s">
        <v>13919</v>
      </c>
      <c r="M5335" s="5" t="s">
        <v>292</v>
      </c>
      <c r="N5335" s="5">
        <f>VLOOKUP(M5335,[1]ArchetypeScores!E:N,10,FALSE)</f>
        <v>1</v>
      </c>
      <c r="O5335" s="5">
        <f>VLOOKUP(M5335,[1]ArchetypeScores!E:O,11,FALSE)</f>
        <v>0</v>
      </c>
      <c r="P5335" s="5">
        <f>VLOOKUP(M5335,[1]ArchetypeScores!E:P,12,FALSE)</f>
        <v>0</v>
      </c>
      <c r="Q5335" s="2" t="str">
        <f>VLOOKUP(M5335,[1]ArchetypeScores!E:W,19,FALSE)</f>
        <v>Education and training</v>
      </c>
      <c r="R5335" s="2">
        <f>VLOOKUP(M5335,[1]ArchetypeScores!E:I,5,FALSE)</f>
        <v>0</v>
      </c>
      <c r="S5335" s="2">
        <f>VLOOKUP(M5335,[1]ArchetypeScores!E:K,7,FALSE)</f>
        <v>0</v>
      </c>
      <c r="T5335" s="2" t="str">
        <f t="shared" si="85"/>
        <v>Not A&amp;R positive</v>
      </c>
    </row>
    <row r="5336" spans="1:20" x14ac:dyDescent="0.3">
      <c r="A5336" s="2" t="s">
        <v>14199</v>
      </c>
      <c r="B5336" s="3" t="s">
        <v>14200</v>
      </c>
      <c r="C5336" s="3" t="s">
        <v>14201</v>
      </c>
      <c r="D5336" s="4">
        <v>1.5</v>
      </c>
      <c r="E5336" s="5" t="s">
        <v>14202</v>
      </c>
      <c r="F5336" s="4">
        <v>0.36515999999999998</v>
      </c>
      <c r="G5336" s="6">
        <v>49702</v>
      </c>
      <c r="H5336" s="3" t="s">
        <v>14203</v>
      </c>
      <c r="I5336" s="3"/>
      <c r="J5336" s="3"/>
      <c r="K5336" s="5" t="s">
        <v>25</v>
      </c>
      <c r="L5336" s="5">
        <v>9</v>
      </c>
      <c r="M5336" s="5" t="s">
        <v>493</v>
      </c>
      <c r="N5336" s="5">
        <f>VLOOKUP(M5336,[1]ArchetypeScores!E:N,10,FALSE)</f>
        <v>1</v>
      </c>
      <c r="O5336" s="5">
        <f>VLOOKUP(M5336,[1]ArchetypeScores!E:O,11,FALSE)</f>
        <v>-2</v>
      </c>
      <c r="P5336" s="5">
        <f>VLOOKUP(M5336,[1]ArchetypeScores!E:P,12,FALSE)</f>
        <v>0</v>
      </c>
      <c r="Q5336" s="2" t="str">
        <f>VLOOKUP(M5336,[1]ArchetypeScores!E:W,19,FALSE)</f>
        <v>Industrials - other</v>
      </c>
      <c r="R5336" s="2">
        <f>VLOOKUP(M5336,[1]ArchetypeScores!E:I,5,FALSE)</f>
        <v>0</v>
      </c>
      <c r="S5336" s="2">
        <f>VLOOKUP(M5336,[1]ArchetypeScores!E:K,7,FALSE)</f>
        <v>-1</v>
      </c>
      <c r="T5336" s="2" t="str">
        <f t="shared" si="85"/>
        <v>Not A&amp;R positive</v>
      </c>
    </row>
    <row r="5337" spans="1:20" x14ac:dyDescent="0.3">
      <c r="A5337" s="2" t="s">
        <v>14199</v>
      </c>
      <c r="B5337" s="3" t="s">
        <v>14204</v>
      </c>
      <c r="C5337" s="3" t="s">
        <v>14205</v>
      </c>
      <c r="D5337" s="4">
        <v>0.13300000000000001</v>
      </c>
      <c r="E5337" s="5" t="s">
        <v>14202</v>
      </c>
      <c r="F5337" s="4">
        <v>2.972E-2</v>
      </c>
      <c r="G5337" s="6">
        <v>49687</v>
      </c>
      <c r="H5337" s="3" t="s">
        <v>14206</v>
      </c>
      <c r="I5337" s="3"/>
      <c r="J5337" s="3"/>
      <c r="K5337" s="5" t="s">
        <v>38</v>
      </c>
      <c r="L5337" s="5">
        <v>13</v>
      </c>
      <c r="M5337" s="5" t="s">
        <v>39</v>
      </c>
      <c r="N5337" s="5">
        <f>VLOOKUP(M5337,[1]ArchetypeScores!E:N,10,FALSE)</f>
        <v>0</v>
      </c>
      <c r="O5337" s="5">
        <f>VLOOKUP(M5337,[1]ArchetypeScores!E:O,11,FALSE)</f>
        <v>-2</v>
      </c>
      <c r="P5337" s="5">
        <f>VLOOKUP(M5337,[1]ArchetypeScores!E:P,12,FALSE)</f>
        <v>0</v>
      </c>
      <c r="Q5337" s="2" t="str">
        <f>VLOOKUP(M5337,[1]ArchetypeScores!E:W,19,FALSE)</f>
        <v>Industrials - transportation</v>
      </c>
      <c r="R5337" s="2">
        <f>VLOOKUP(M5337,[1]ArchetypeScores!E:I,5,FALSE)</f>
        <v>0</v>
      </c>
      <c r="S5337" s="2">
        <f>VLOOKUP(M5337,[1]ArchetypeScores!E:K,7,FALSE)</f>
        <v>0</v>
      </c>
      <c r="T5337" s="2" t="str">
        <f t="shared" si="85"/>
        <v>Not A&amp;R positive</v>
      </c>
    </row>
    <row r="5338" spans="1:20" x14ac:dyDescent="0.3">
      <c r="A5338" s="2" t="s">
        <v>14199</v>
      </c>
      <c r="B5338" s="3" t="s">
        <v>14207</v>
      </c>
      <c r="C5338" s="3" t="s">
        <v>14208</v>
      </c>
      <c r="D5338" s="4">
        <v>0.12</v>
      </c>
      <c r="E5338" s="5" t="s">
        <v>14202</v>
      </c>
      <c r="F5338" s="4">
        <v>2.9389999999999999E-2</v>
      </c>
      <c r="G5338" s="6">
        <v>49676</v>
      </c>
      <c r="H5338" s="3" t="s">
        <v>14209</v>
      </c>
      <c r="I5338" s="3"/>
      <c r="J5338" s="3"/>
      <c r="K5338" s="5" t="s">
        <v>154</v>
      </c>
      <c r="L5338" s="5">
        <v>1</v>
      </c>
      <c r="M5338" s="5" t="s">
        <v>188</v>
      </c>
      <c r="N5338" s="5">
        <f>VLOOKUP(M5338,[1]ArchetypeScores!E:N,10,FALSE)</f>
        <v>1</v>
      </c>
      <c r="O5338" s="5">
        <f>VLOOKUP(M5338,[1]ArchetypeScores!E:O,11,FALSE)</f>
        <v>-1</v>
      </c>
      <c r="P5338" s="5">
        <f>VLOOKUP(M5338,[1]ArchetypeScores!E:P,12,FALSE)</f>
        <v>0</v>
      </c>
      <c r="Q5338" s="2" t="str">
        <f>VLOOKUP(M5338,[1]ArchetypeScores!E:W,19,FALSE)</f>
        <v>Education and training</v>
      </c>
      <c r="R5338" s="2">
        <f>VLOOKUP(M5338,[1]ArchetypeScores!E:I,5,FALSE)</f>
        <v>0</v>
      </c>
      <c r="S5338" s="2">
        <f>VLOOKUP(M5338,[1]ArchetypeScores!E:K,7,FALSE)</f>
        <v>1</v>
      </c>
      <c r="T5338" s="2" t="str">
        <f t="shared" si="85"/>
        <v>Indirect only</v>
      </c>
    </row>
    <row r="5339" spans="1:20" x14ac:dyDescent="0.3">
      <c r="A5339" s="2" t="s">
        <v>14199</v>
      </c>
      <c r="B5339" s="3" t="s">
        <v>14210</v>
      </c>
      <c r="C5339" s="3" t="s">
        <v>14211</v>
      </c>
      <c r="D5339" s="4">
        <v>2</v>
      </c>
      <c r="E5339" s="5" t="s">
        <v>14202</v>
      </c>
      <c r="F5339" s="4">
        <v>0.49080000000000001</v>
      </c>
      <c r="G5339" s="6">
        <v>49677</v>
      </c>
      <c r="H5339" s="3" t="s">
        <v>14212</v>
      </c>
      <c r="I5339" s="3"/>
      <c r="J5339" s="3"/>
      <c r="K5339" s="5" t="s">
        <v>1072</v>
      </c>
      <c r="L5339" s="5">
        <v>1</v>
      </c>
      <c r="M5339" s="5" t="s">
        <v>1922</v>
      </c>
      <c r="N5339" s="5">
        <f>VLOOKUP(M5339,[1]ArchetypeScores!E:N,10,FALSE)</f>
        <v>0</v>
      </c>
      <c r="O5339" s="5">
        <f>VLOOKUP(M5339,[1]ArchetypeScores!E:O,11,FALSE)</f>
        <v>-1</v>
      </c>
      <c r="P5339" s="5">
        <f>VLOOKUP(M5339,[1]ArchetypeScores!E:P,12,FALSE)</f>
        <v>0</v>
      </c>
      <c r="Q5339" s="2" t="str">
        <f>VLOOKUP(M5339,[1]ArchetypeScores!E:W,19,FALSE)</f>
        <v>Untargeted</v>
      </c>
      <c r="R5339" s="2">
        <f>VLOOKUP(M5339,[1]ArchetypeScores!E:I,5,FALSE)</f>
        <v>0</v>
      </c>
      <c r="S5339" s="2">
        <f>VLOOKUP(M5339,[1]ArchetypeScores!E:K,7,FALSE)</f>
        <v>0</v>
      </c>
      <c r="T5339" s="2" t="str">
        <f t="shared" si="85"/>
        <v>Not A&amp;R positive</v>
      </c>
    </row>
    <row r="5340" spans="1:20" x14ac:dyDescent="0.3">
      <c r="A5340" s="2" t="s">
        <v>14199</v>
      </c>
      <c r="B5340" s="3" t="s">
        <v>14213</v>
      </c>
      <c r="C5340" s="3" t="s">
        <v>14214</v>
      </c>
      <c r="D5340" s="4">
        <v>0.35</v>
      </c>
      <c r="E5340" s="5" t="s">
        <v>14202</v>
      </c>
      <c r="F5340" s="4">
        <v>7.8920000000000004E-2</v>
      </c>
      <c r="G5340" s="6">
        <v>49685</v>
      </c>
      <c r="H5340" s="3" t="s">
        <v>14215</v>
      </c>
      <c r="I5340" s="3"/>
      <c r="J5340" s="3"/>
      <c r="K5340" s="5" t="s">
        <v>61</v>
      </c>
      <c r="L5340" s="5">
        <v>1</v>
      </c>
      <c r="M5340" s="5" t="s">
        <v>130</v>
      </c>
      <c r="N5340" s="5">
        <f>VLOOKUP(M5340,[1]ArchetypeScores!E:N,10,FALSE)</f>
        <v>0</v>
      </c>
      <c r="O5340" s="5">
        <f>VLOOKUP(M5340,[1]ArchetypeScores!E:O,11,FALSE)</f>
        <v>-1</v>
      </c>
      <c r="P5340" s="5">
        <f>VLOOKUP(M5340,[1]ArchetypeScores!E:P,12,FALSE)</f>
        <v>0</v>
      </c>
      <c r="Q5340" s="2" t="str">
        <f>VLOOKUP(M5340,[1]ArchetypeScores!E:W,19,FALSE)</f>
        <v>Health care</v>
      </c>
      <c r="R5340" s="2">
        <f>VLOOKUP(M5340,[1]ArchetypeScores!E:I,5,FALSE)</f>
        <v>0</v>
      </c>
      <c r="S5340" s="2">
        <f>VLOOKUP(M5340,[1]ArchetypeScores!E:K,7,FALSE)</f>
        <v>0</v>
      </c>
      <c r="T5340" s="2" t="str">
        <f t="shared" si="85"/>
        <v>Not A&amp;R positive</v>
      </c>
    </row>
    <row r="5341" spans="1:20" x14ac:dyDescent="0.3">
      <c r="A5341" s="2" t="s">
        <v>14199</v>
      </c>
      <c r="B5341" s="3" t="s">
        <v>14216</v>
      </c>
      <c r="C5341" s="3" t="s">
        <v>14217</v>
      </c>
      <c r="D5341" s="4"/>
      <c r="E5341" s="5" t="s">
        <v>14202</v>
      </c>
      <c r="F5341" s="4">
        <v>0</v>
      </c>
      <c r="G5341" s="6">
        <v>49704</v>
      </c>
      <c r="H5341" s="3" t="s">
        <v>14218</v>
      </c>
      <c r="I5341" s="3"/>
      <c r="J5341" s="3"/>
      <c r="K5341" s="5" t="s">
        <v>2091</v>
      </c>
      <c r="L5341" s="5">
        <v>6</v>
      </c>
      <c r="M5341" s="5" t="s">
        <v>2092</v>
      </c>
      <c r="N5341" s="5">
        <f>VLOOKUP(M5341,[1]ArchetypeScores!E:N,10,FALSE)</f>
        <v>0</v>
      </c>
      <c r="O5341" s="5">
        <f>VLOOKUP(M5341,[1]ArchetypeScores!E:O,11,FALSE)</f>
        <v>-1</v>
      </c>
      <c r="P5341" s="5">
        <f>VLOOKUP(M5341,[1]ArchetypeScores!E:P,12,FALSE)</f>
        <v>0</v>
      </c>
      <c r="Q5341" s="2" t="str">
        <f>VLOOKUP(M5341,[1]ArchetypeScores!E:W,19,FALSE)</f>
        <v>Untargeted</v>
      </c>
      <c r="R5341" s="2">
        <f>VLOOKUP(M5341,[1]ArchetypeScores!E:I,5,FALSE)</f>
        <v>0</v>
      </c>
      <c r="S5341" s="2">
        <f>VLOOKUP(M5341,[1]ArchetypeScores!E:K,7,FALSE)</f>
        <v>0</v>
      </c>
      <c r="T5341" s="2" t="str">
        <f t="shared" si="85"/>
        <v>Not A&amp;R positive</v>
      </c>
    </row>
    <row r="5342" spans="1:20" x14ac:dyDescent="0.3">
      <c r="A5342" s="2" t="s">
        <v>14199</v>
      </c>
      <c r="B5342" s="3" t="s">
        <v>14219</v>
      </c>
      <c r="C5342" s="3" t="s">
        <v>14220</v>
      </c>
      <c r="D5342" s="4"/>
      <c r="E5342" s="5" t="s">
        <v>14202</v>
      </c>
      <c r="F5342" s="4">
        <v>0</v>
      </c>
      <c r="G5342" s="6">
        <v>49675</v>
      </c>
      <c r="H5342" s="3" t="s">
        <v>14221</v>
      </c>
      <c r="I5342" s="3"/>
      <c r="J5342" s="3"/>
      <c r="K5342" s="5" t="s">
        <v>57</v>
      </c>
      <c r="L5342" s="5">
        <v>29</v>
      </c>
      <c r="M5342" s="5" t="s">
        <v>58</v>
      </c>
      <c r="N5342" s="5">
        <f>VLOOKUP(M5342,[1]ArchetypeScores!E:N,10,FALSE)</f>
        <v>0</v>
      </c>
      <c r="O5342" s="5">
        <f>VLOOKUP(M5342,[1]ArchetypeScores!E:O,11,FALSE)</f>
        <v>-1</v>
      </c>
      <c r="P5342" s="5">
        <f>VLOOKUP(M5342,[1]ArchetypeScores!E:P,12,FALSE)</f>
        <v>0</v>
      </c>
      <c r="Q5342" s="2" t="str">
        <f>VLOOKUP(M5342,[1]ArchetypeScores!E:W,19,FALSE)</f>
        <v>Untargeted</v>
      </c>
      <c r="R5342" s="2">
        <f>VLOOKUP(M5342,[1]ArchetypeScores!E:I,5,FALSE)</f>
        <v>0</v>
      </c>
      <c r="S5342" s="2">
        <f>VLOOKUP(M5342,[1]ArchetypeScores!E:K,7,FALSE)</f>
        <v>0</v>
      </c>
      <c r="T5342" s="2" t="str">
        <f t="shared" si="85"/>
        <v>Not A&amp;R positive</v>
      </c>
    </row>
    <row r="5343" spans="1:20" x14ac:dyDescent="0.3">
      <c r="A5343" s="2" t="s">
        <v>14199</v>
      </c>
      <c r="B5343" s="3" t="s">
        <v>14222</v>
      </c>
      <c r="C5343" s="3" t="s">
        <v>14223</v>
      </c>
      <c r="D5343" s="4"/>
      <c r="E5343" s="5" t="s">
        <v>14202</v>
      </c>
      <c r="F5343" s="4">
        <v>0</v>
      </c>
      <c r="G5343" s="6">
        <v>49701</v>
      </c>
      <c r="H5343" s="3" t="s">
        <v>14224</v>
      </c>
      <c r="I5343" s="3"/>
      <c r="J5343" s="3"/>
      <c r="K5343" s="5" t="s">
        <v>84</v>
      </c>
      <c r="L5343" s="5">
        <v>4</v>
      </c>
      <c r="M5343" s="5" t="s">
        <v>849</v>
      </c>
      <c r="N5343" s="5">
        <f>VLOOKUP(M5343,[1]ArchetypeScores!E:N,10,FALSE)</f>
        <v>0</v>
      </c>
      <c r="O5343" s="5">
        <f>VLOOKUP(M5343,[1]ArchetypeScores!E:O,11,FALSE)</f>
        <v>-1</v>
      </c>
      <c r="P5343" s="5">
        <f>VLOOKUP(M5343,[1]ArchetypeScores!E:P,12,FALSE)</f>
        <v>0</v>
      </c>
      <c r="Q5343" s="2" t="str">
        <f>VLOOKUP(M5343,[1]ArchetypeScores!E:W,19,FALSE)</f>
        <v>Untargeted</v>
      </c>
      <c r="R5343" s="2">
        <f>VLOOKUP(M5343,[1]ArchetypeScores!E:I,5,FALSE)</f>
        <v>0</v>
      </c>
      <c r="S5343" s="2">
        <f>VLOOKUP(M5343,[1]ArchetypeScores!E:K,7,FALSE)</f>
        <v>0</v>
      </c>
      <c r="T5343" s="2" t="str">
        <f t="shared" si="85"/>
        <v>Not A&amp;R positive</v>
      </c>
    </row>
    <row r="5344" spans="1:20" x14ac:dyDescent="0.3">
      <c r="A5344" s="2" t="s">
        <v>14199</v>
      </c>
      <c r="B5344" s="3" t="s">
        <v>13184</v>
      </c>
      <c r="C5344" s="3" t="s">
        <v>14225</v>
      </c>
      <c r="D5344" s="4">
        <v>1</v>
      </c>
      <c r="E5344" s="5" t="s">
        <v>14202</v>
      </c>
      <c r="F5344" s="4">
        <v>0.22536999999999999</v>
      </c>
      <c r="G5344" s="6">
        <v>49688</v>
      </c>
      <c r="H5344" s="3" t="s">
        <v>14226</v>
      </c>
      <c r="I5344" s="3"/>
      <c r="J5344" s="3"/>
      <c r="K5344" s="5" t="s">
        <v>47</v>
      </c>
      <c r="L5344" s="5">
        <v>1</v>
      </c>
      <c r="M5344" s="5" t="s">
        <v>48</v>
      </c>
      <c r="N5344" s="5">
        <f>VLOOKUP(M5344,[1]ArchetypeScores!E:N,10,FALSE)</f>
        <v>0</v>
      </c>
      <c r="O5344" s="5">
        <f>VLOOKUP(M5344,[1]ArchetypeScores!E:O,11,FALSE)</f>
        <v>0</v>
      </c>
      <c r="P5344" s="5">
        <f>VLOOKUP(M5344,[1]ArchetypeScores!E:P,12,FALSE)</f>
        <v>0</v>
      </c>
      <c r="Q5344" s="2" t="str">
        <f>VLOOKUP(M5344,[1]ArchetypeScores!E:W,19,FALSE)</f>
        <v>Consumer (including agriculture and tourism)</v>
      </c>
      <c r="R5344" s="2">
        <f>VLOOKUP(M5344,[1]ArchetypeScores!E:I,5,FALSE)</f>
        <v>0</v>
      </c>
      <c r="S5344" s="2">
        <f>VLOOKUP(M5344,[1]ArchetypeScores!E:K,7,FALSE)</f>
        <v>0</v>
      </c>
      <c r="T5344" s="2" t="str">
        <f t="shared" si="85"/>
        <v>Not A&amp;R positive</v>
      </c>
    </row>
    <row r="5345" spans="1:20" x14ac:dyDescent="0.3">
      <c r="A5345" s="2" t="s">
        <v>14199</v>
      </c>
      <c r="B5345" s="3" t="s">
        <v>14227</v>
      </c>
      <c r="C5345" s="3" t="s">
        <v>14228</v>
      </c>
      <c r="D5345" s="4">
        <v>0.1</v>
      </c>
      <c r="E5345" s="5" t="s">
        <v>14202</v>
      </c>
      <c r="F5345" s="4">
        <v>2.4490000000000001E-2</v>
      </c>
      <c r="G5345" s="6">
        <v>49703</v>
      </c>
      <c r="H5345" s="3" t="s">
        <v>14229</v>
      </c>
      <c r="I5345" s="3"/>
      <c r="J5345" s="3"/>
      <c r="K5345" s="5" t="s">
        <v>154</v>
      </c>
      <c r="L5345" s="5">
        <v>1</v>
      </c>
      <c r="M5345" s="5" t="s">
        <v>188</v>
      </c>
      <c r="N5345" s="5">
        <f>VLOOKUP(M5345,[1]ArchetypeScores!E:N,10,FALSE)</f>
        <v>1</v>
      </c>
      <c r="O5345" s="5">
        <f>VLOOKUP(M5345,[1]ArchetypeScores!E:O,11,FALSE)</f>
        <v>-1</v>
      </c>
      <c r="P5345" s="5">
        <f>VLOOKUP(M5345,[1]ArchetypeScores!E:P,12,FALSE)</f>
        <v>0</v>
      </c>
      <c r="Q5345" s="2" t="str">
        <f>VLOOKUP(M5345,[1]ArchetypeScores!E:W,19,FALSE)</f>
        <v>Education and training</v>
      </c>
      <c r="R5345" s="2">
        <f>VLOOKUP(M5345,[1]ArchetypeScores!E:I,5,FALSE)</f>
        <v>0</v>
      </c>
      <c r="S5345" s="2">
        <f>VLOOKUP(M5345,[1]ArchetypeScores!E:K,7,FALSE)</f>
        <v>1</v>
      </c>
      <c r="T5345" s="2" t="str">
        <f t="shared" si="85"/>
        <v>Indirect only</v>
      </c>
    </row>
    <row r="5346" spans="1:20" x14ac:dyDescent="0.3">
      <c r="A5346" s="2" t="s">
        <v>14199</v>
      </c>
      <c r="B5346" s="3" t="s">
        <v>14030</v>
      </c>
      <c r="C5346" s="3" t="s">
        <v>14230</v>
      </c>
      <c r="D5346" s="4"/>
      <c r="E5346" s="5" t="s">
        <v>14202</v>
      </c>
      <c r="F5346" s="4">
        <v>0</v>
      </c>
      <c r="G5346" s="6">
        <v>49679</v>
      </c>
      <c r="H5346" s="3" t="s">
        <v>14231</v>
      </c>
      <c r="I5346" s="3"/>
      <c r="J5346" s="3"/>
      <c r="K5346" s="5" t="s">
        <v>67</v>
      </c>
      <c r="L5346" s="5">
        <v>1</v>
      </c>
      <c r="M5346" s="5" t="s">
        <v>265</v>
      </c>
      <c r="N5346" s="5">
        <f>VLOOKUP(M5346,[1]ArchetypeScores!E:N,10,FALSE)</f>
        <v>0</v>
      </c>
      <c r="O5346" s="5">
        <f>VLOOKUP(M5346,[1]ArchetypeScores!E:O,11,FALSE)</f>
        <v>-1</v>
      </c>
      <c r="P5346" s="5">
        <f>VLOOKUP(M5346,[1]ArchetypeScores!E:P,12,FALSE)</f>
        <v>0</v>
      </c>
      <c r="Q5346" s="2" t="str">
        <f>VLOOKUP(M5346,[1]ArchetypeScores!E:W,19,FALSE)</f>
        <v>Untargeted</v>
      </c>
      <c r="R5346" s="2">
        <f>VLOOKUP(M5346,[1]ArchetypeScores!E:I,5,FALSE)</f>
        <v>0</v>
      </c>
      <c r="S5346" s="2">
        <f>VLOOKUP(M5346,[1]ArchetypeScores!E:K,7,FALSE)</f>
        <v>0</v>
      </c>
      <c r="T5346" s="2" t="str">
        <f t="shared" si="85"/>
        <v>Not A&amp;R positive</v>
      </c>
    </row>
    <row r="5347" spans="1:20" x14ac:dyDescent="0.3">
      <c r="A5347" s="2" t="s">
        <v>14199</v>
      </c>
      <c r="B5347" s="3" t="s">
        <v>8057</v>
      </c>
      <c r="C5347" s="3" t="s">
        <v>14232</v>
      </c>
      <c r="D5347" s="4">
        <v>0.78</v>
      </c>
      <c r="E5347" s="5" t="s">
        <v>14202</v>
      </c>
      <c r="F5347" s="4">
        <v>0.18060000000000001</v>
      </c>
      <c r="G5347" s="6">
        <v>49691</v>
      </c>
      <c r="H5347" s="3" t="s">
        <v>14233</v>
      </c>
      <c r="I5347" s="3"/>
      <c r="J5347" s="3"/>
      <c r="K5347" s="5" t="s">
        <v>57</v>
      </c>
      <c r="L5347" s="5">
        <v>29</v>
      </c>
      <c r="M5347" s="5" t="s">
        <v>58</v>
      </c>
      <c r="N5347" s="5">
        <f>VLOOKUP(M5347,[1]ArchetypeScores!E:N,10,FALSE)</f>
        <v>0</v>
      </c>
      <c r="O5347" s="5">
        <f>VLOOKUP(M5347,[1]ArchetypeScores!E:O,11,FALSE)</f>
        <v>-1</v>
      </c>
      <c r="P5347" s="5">
        <f>VLOOKUP(M5347,[1]ArchetypeScores!E:P,12,FALSE)</f>
        <v>0</v>
      </c>
      <c r="Q5347" s="2" t="str">
        <f>VLOOKUP(M5347,[1]ArchetypeScores!E:W,19,FALSE)</f>
        <v>Untargeted</v>
      </c>
      <c r="R5347" s="2">
        <f>VLOOKUP(M5347,[1]ArchetypeScores!E:I,5,FALSE)</f>
        <v>0</v>
      </c>
      <c r="S5347" s="2">
        <f>VLOOKUP(M5347,[1]ArchetypeScores!E:K,7,FALSE)</f>
        <v>0</v>
      </c>
      <c r="T5347" s="2" t="str">
        <f t="shared" si="85"/>
        <v>Not A&amp;R positive</v>
      </c>
    </row>
    <row r="5348" spans="1:20" x14ac:dyDescent="0.3">
      <c r="A5348" s="2" t="s">
        <v>14199</v>
      </c>
      <c r="B5348" s="3" t="s">
        <v>14234</v>
      </c>
      <c r="C5348" s="3" t="s">
        <v>14235</v>
      </c>
      <c r="D5348" s="4">
        <v>5</v>
      </c>
      <c r="E5348" s="5" t="s">
        <v>14202</v>
      </c>
      <c r="F5348" s="4">
        <v>1.1429400000000001</v>
      </c>
      <c r="G5348" s="6">
        <v>49695</v>
      </c>
      <c r="H5348" s="3" t="s">
        <v>14236</v>
      </c>
      <c r="I5348" s="3"/>
      <c r="J5348" s="3"/>
      <c r="K5348" s="5" t="s">
        <v>57</v>
      </c>
      <c r="L5348" s="5">
        <v>29</v>
      </c>
      <c r="M5348" s="5" t="s">
        <v>58</v>
      </c>
      <c r="N5348" s="5">
        <f>VLOOKUP(M5348,[1]ArchetypeScores!E:N,10,FALSE)</f>
        <v>0</v>
      </c>
      <c r="O5348" s="5">
        <f>VLOOKUP(M5348,[1]ArchetypeScores!E:O,11,FALSE)</f>
        <v>-1</v>
      </c>
      <c r="P5348" s="5">
        <f>VLOOKUP(M5348,[1]ArchetypeScores!E:P,12,FALSE)</f>
        <v>0</v>
      </c>
      <c r="Q5348" s="2" t="str">
        <f>VLOOKUP(M5348,[1]ArchetypeScores!E:W,19,FALSE)</f>
        <v>Untargeted</v>
      </c>
      <c r="R5348" s="2">
        <f>VLOOKUP(M5348,[1]ArchetypeScores!E:I,5,FALSE)</f>
        <v>0</v>
      </c>
      <c r="S5348" s="2">
        <f>VLOOKUP(M5348,[1]ArchetypeScores!E:K,7,FALSE)</f>
        <v>0</v>
      </c>
      <c r="T5348" s="2" t="str">
        <f t="shared" si="85"/>
        <v>Not A&amp;R positive</v>
      </c>
    </row>
    <row r="5349" spans="1:20" x14ac:dyDescent="0.3">
      <c r="A5349" s="2" t="s">
        <v>14199</v>
      </c>
      <c r="B5349" s="8" t="s">
        <v>14237</v>
      </c>
      <c r="C5349" s="3" t="s">
        <v>14238</v>
      </c>
      <c r="D5349" s="4">
        <v>5</v>
      </c>
      <c r="E5349" s="5" t="s">
        <v>14202</v>
      </c>
      <c r="F5349" s="4">
        <v>1.1429400000000001</v>
      </c>
      <c r="G5349" s="6">
        <v>49694</v>
      </c>
      <c r="H5349" s="3" t="s">
        <v>14236</v>
      </c>
      <c r="I5349" s="3"/>
      <c r="J5349" s="3"/>
      <c r="K5349" s="5" t="s">
        <v>57</v>
      </c>
      <c r="L5349" s="5">
        <v>1</v>
      </c>
      <c r="M5349" s="5" t="s">
        <v>123</v>
      </c>
      <c r="N5349" s="5">
        <f>VLOOKUP(M5349,[1]ArchetypeScores!E:N,10,FALSE)</f>
        <v>0</v>
      </c>
      <c r="O5349" s="5">
        <f>VLOOKUP(M5349,[1]ArchetypeScores!E:O,11,FALSE)</f>
        <v>-1</v>
      </c>
      <c r="P5349" s="5">
        <f>VLOOKUP(M5349,[1]ArchetypeScores!E:P,12,FALSE)</f>
        <v>0</v>
      </c>
      <c r="Q5349" s="2" t="str">
        <f>VLOOKUP(M5349,[1]ArchetypeScores!E:W,19,FALSE)</f>
        <v>Consumer (including agriculture and tourism)</v>
      </c>
      <c r="R5349" s="2">
        <f>VLOOKUP(M5349,[1]ArchetypeScores!E:I,5,FALSE)</f>
        <v>0</v>
      </c>
      <c r="S5349" s="2">
        <f>VLOOKUP(M5349,[1]ArchetypeScores!E:K,7,FALSE)</f>
        <v>0</v>
      </c>
      <c r="T5349" s="2" t="str">
        <f t="shared" si="85"/>
        <v>Not A&amp;R positive</v>
      </c>
    </row>
    <row r="5350" spans="1:20" x14ac:dyDescent="0.3">
      <c r="A5350" s="2" t="s">
        <v>14199</v>
      </c>
      <c r="B5350" s="3" t="s">
        <v>14239</v>
      </c>
      <c r="C5350" s="3" t="s">
        <v>14240</v>
      </c>
      <c r="D5350" s="4"/>
      <c r="E5350" s="5" t="s">
        <v>14202</v>
      </c>
      <c r="F5350" s="4">
        <v>0</v>
      </c>
      <c r="G5350" s="6">
        <v>49696</v>
      </c>
      <c r="H5350" s="3" t="s">
        <v>14241</v>
      </c>
      <c r="I5350" s="3"/>
      <c r="J5350" s="3"/>
      <c r="K5350" s="5" t="s">
        <v>57</v>
      </c>
      <c r="L5350" s="5">
        <v>29</v>
      </c>
      <c r="M5350" s="5" t="s">
        <v>58</v>
      </c>
      <c r="N5350" s="5">
        <f>VLOOKUP(M5350,[1]ArchetypeScores!E:N,10,FALSE)</f>
        <v>0</v>
      </c>
      <c r="O5350" s="5">
        <f>VLOOKUP(M5350,[1]ArchetypeScores!E:O,11,FALSE)</f>
        <v>-1</v>
      </c>
      <c r="P5350" s="5">
        <f>VLOOKUP(M5350,[1]ArchetypeScores!E:P,12,FALSE)</f>
        <v>0</v>
      </c>
      <c r="Q5350" s="2" t="str">
        <f>VLOOKUP(M5350,[1]ArchetypeScores!E:W,19,FALSE)</f>
        <v>Untargeted</v>
      </c>
      <c r="R5350" s="2">
        <f>VLOOKUP(M5350,[1]ArchetypeScores!E:I,5,FALSE)</f>
        <v>0</v>
      </c>
      <c r="S5350" s="2">
        <f>VLOOKUP(M5350,[1]ArchetypeScores!E:K,7,FALSE)</f>
        <v>0</v>
      </c>
      <c r="T5350" s="2" t="str">
        <f t="shared" si="85"/>
        <v>Not A&amp;R positive</v>
      </c>
    </row>
    <row r="5351" spans="1:20" x14ac:dyDescent="0.3">
      <c r="A5351" s="2" t="s">
        <v>14199</v>
      </c>
      <c r="B5351" s="3" t="s">
        <v>14242</v>
      </c>
      <c r="C5351" s="3" t="s">
        <v>14243</v>
      </c>
      <c r="D5351" s="4">
        <v>1.5</v>
      </c>
      <c r="E5351" s="5" t="s">
        <v>14202</v>
      </c>
      <c r="F5351" s="4">
        <v>0.34820000000000001</v>
      </c>
      <c r="G5351" s="6">
        <v>49692</v>
      </c>
      <c r="H5351" s="3" t="s">
        <v>14244</v>
      </c>
      <c r="I5351" s="3"/>
      <c r="J5351" s="3"/>
      <c r="K5351" s="5" t="s">
        <v>2091</v>
      </c>
      <c r="L5351" s="5">
        <v>1</v>
      </c>
      <c r="M5351" s="5" t="s">
        <v>3573</v>
      </c>
      <c r="N5351" s="5">
        <f>VLOOKUP(M5351,[1]ArchetypeScores!E:N,10,FALSE)</f>
        <v>0</v>
      </c>
      <c r="O5351" s="5">
        <f>VLOOKUP(M5351,[1]ArchetypeScores!E:O,11,FALSE)</f>
        <v>-1</v>
      </c>
      <c r="P5351" s="5">
        <f>VLOOKUP(M5351,[1]ArchetypeScores!E:P,12,FALSE)</f>
        <v>0</v>
      </c>
      <c r="Q5351" s="2" t="str">
        <f>VLOOKUP(M5351,[1]ArchetypeScores!E:W,19,FALSE)</f>
        <v>Other sector</v>
      </c>
      <c r="R5351" s="2">
        <f>VLOOKUP(M5351,[1]ArchetypeScores!E:I,5,FALSE)</f>
        <v>0</v>
      </c>
      <c r="S5351" s="2">
        <f>VLOOKUP(M5351,[1]ArchetypeScores!E:K,7,FALSE)</f>
        <v>0</v>
      </c>
      <c r="T5351" s="2" t="str">
        <f t="shared" si="85"/>
        <v>Not A&amp;R positive</v>
      </c>
    </row>
    <row r="5352" spans="1:20" x14ac:dyDescent="0.3">
      <c r="A5352" s="2" t="s">
        <v>14199</v>
      </c>
      <c r="B5352" s="3" t="s">
        <v>14245</v>
      </c>
      <c r="C5352" s="3" t="s">
        <v>14246</v>
      </c>
      <c r="D5352" s="4">
        <v>1.1499999999999999</v>
      </c>
      <c r="E5352" s="5" t="s">
        <v>14202</v>
      </c>
      <c r="F5352" s="4">
        <v>0.25774000000000002</v>
      </c>
      <c r="G5352" s="6">
        <v>49690</v>
      </c>
      <c r="H5352" s="3" t="s">
        <v>14247</v>
      </c>
      <c r="I5352" s="3"/>
      <c r="J5352" s="3"/>
      <c r="K5352" s="5" t="s">
        <v>61</v>
      </c>
      <c r="L5352" s="5">
        <v>1</v>
      </c>
      <c r="M5352" s="5" t="s">
        <v>130</v>
      </c>
      <c r="N5352" s="5">
        <f>VLOOKUP(M5352,[1]ArchetypeScores!E:N,10,FALSE)</f>
        <v>0</v>
      </c>
      <c r="O5352" s="5">
        <f>VLOOKUP(M5352,[1]ArchetypeScores!E:O,11,FALSE)</f>
        <v>-1</v>
      </c>
      <c r="P5352" s="5">
        <f>VLOOKUP(M5352,[1]ArchetypeScores!E:P,12,FALSE)</f>
        <v>0</v>
      </c>
      <c r="Q5352" s="2" t="str">
        <f>VLOOKUP(M5352,[1]ArchetypeScores!E:W,19,FALSE)</f>
        <v>Health care</v>
      </c>
      <c r="R5352" s="2">
        <f>VLOOKUP(M5352,[1]ArchetypeScores!E:I,5,FALSE)</f>
        <v>0</v>
      </c>
      <c r="S5352" s="2">
        <f>VLOOKUP(M5352,[1]ArchetypeScores!E:K,7,FALSE)</f>
        <v>0</v>
      </c>
      <c r="T5352" s="2" t="str">
        <f t="shared" si="85"/>
        <v>Not A&amp;R positive</v>
      </c>
    </row>
    <row r="5353" spans="1:20" x14ac:dyDescent="0.3">
      <c r="A5353" s="2" t="s">
        <v>14199</v>
      </c>
      <c r="B5353" s="3" t="s">
        <v>14248</v>
      </c>
      <c r="C5353" s="3" t="s">
        <v>14249</v>
      </c>
      <c r="D5353" s="4"/>
      <c r="E5353" s="5" t="s">
        <v>14202</v>
      </c>
      <c r="F5353" s="4">
        <v>0</v>
      </c>
      <c r="G5353" s="6">
        <v>49686</v>
      </c>
      <c r="H5353" s="3" t="s">
        <v>14250</v>
      </c>
      <c r="I5353" s="3"/>
      <c r="J5353" s="3"/>
      <c r="K5353" s="5" t="s">
        <v>2091</v>
      </c>
      <c r="L5353" s="5">
        <v>6</v>
      </c>
      <c r="M5353" s="5" t="s">
        <v>2092</v>
      </c>
      <c r="N5353" s="5">
        <f>VLOOKUP(M5353,[1]ArchetypeScores!E:N,10,FALSE)</f>
        <v>0</v>
      </c>
      <c r="O5353" s="5">
        <f>VLOOKUP(M5353,[1]ArchetypeScores!E:O,11,FALSE)</f>
        <v>-1</v>
      </c>
      <c r="P5353" s="5">
        <f>VLOOKUP(M5353,[1]ArchetypeScores!E:P,12,FALSE)</f>
        <v>0</v>
      </c>
      <c r="Q5353" s="2" t="str">
        <f>VLOOKUP(M5353,[1]ArchetypeScores!E:W,19,FALSE)</f>
        <v>Untargeted</v>
      </c>
      <c r="R5353" s="2">
        <f>VLOOKUP(M5353,[1]ArchetypeScores!E:I,5,FALSE)</f>
        <v>0</v>
      </c>
      <c r="S5353" s="2">
        <f>VLOOKUP(M5353,[1]ArchetypeScores!E:K,7,FALSE)</f>
        <v>0</v>
      </c>
      <c r="T5353" s="2" t="str">
        <f t="shared" si="85"/>
        <v>Not A&amp;R positive</v>
      </c>
    </row>
    <row r="5354" spans="1:20" x14ac:dyDescent="0.3">
      <c r="A5354" s="2" t="s">
        <v>14199</v>
      </c>
      <c r="B5354" s="3" t="s">
        <v>14251</v>
      </c>
      <c r="C5354" s="3" t="s">
        <v>14252</v>
      </c>
      <c r="D5354" s="4">
        <v>0.22500000000000001</v>
      </c>
      <c r="E5354" s="5" t="s">
        <v>14202</v>
      </c>
      <c r="F5354" s="4">
        <v>5.0630000000000001E-2</v>
      </c>
      <c r="G5354" s="6">
        <v>49684</v>
      </c>
      <c r="H5354" s="3" t="s">
        <v>14253</v>
      </c>
      <c r="I5354" s="3"/>
      <c r="J5354" s="3"/>
      <c r="K5354" s="5" t="s">
        <v>47</v>
      </c>
      <c r="L5354" s="5">
        <v>1</v>
      </c>
      <c r="M5354" s="5" t="s">
        <v>48</v>
      </c>
      <c r="N5354" s="5">
        <f>VLOOKUP(M5354,[1]ArchetypeScores!E:N,10,FALSE)</f>
        <v>0</v>
      </c>
      <c r="O5354" s="5">
        <f>VLOOKUP(M5354,[1]ArchetypeScores!E:O,11,FALSE)</f>
        <v>0</v>
      </c>
      <c r="P5354" s="5">
        <f>VLOOKUP(M5354,[1]ArchetypeScores!E:P,12,FALSE)</f>
        <v>0</v>
      </c>
      <c r="Q5354" s="2" t="str">
        <f>VLOOKUP(M5354,[1]ArchetypeScores!E:W,19,FALSE)</f>
        <v>Consumer (including agriculture and tourism)</v>
      </c>
      <c r="R5354" s="2">
        <f>VLOOKUP(M5354,[1]ArchetypeScores!E:I,5,FALSE)</f>
        <v>0</v>
      </c>
      <c r="S5354" s="2">
        <f>VLOOKUP(M5354,[1]ArchetypeScores!E:K,7,FALSE)</f>
        <v>0</v>
      </c>
      <c r="T5354" s="2" t="str">
        <f t="shared" si="85"/>
        <v>Not A&amp;R positive</v>
      </c>
    </row>
    <row r="5355" spans="1:20" x14ac:dyDescent="0.3">
      <c r="A5355" s="2" t="s">
        <v>14199</v>
      </c>
      <c r="B5355" s="3" t="s">
        <v>14254</v>
      </c>
      <c r="C5355" s="3" t="s">
        <v>14255</v>
      </c>
      <c r="D5355" s="4">
        <v>0.75</v>
      </c>
      <c r="E5355" s="5" t="s">
        <v>14202</v>
      </c>
      <c r="F5355" s="4">
        <v>0.18632000000000001</v>
      </c>
      <c r="G5355" s="6">
        <v>49698</v>
      </c>
      <c r="H5355" s="3" t="s">
        <v>14256</v>
      </c>
      <c r="I5355" s="3"/>
      <c r="J5355" s="3"/>
      <c r="K5355" s="5" t="s">
        <v>1097</v>
      </c>
      <c r="L5355" s="5" t="s">
        <v>112</v>
      </c>
      <c r="M5355" s="5" t="s">
        <v>1586</v>
      </c>
      <c r="N5355" s="5">
        <f>VLOOKUP(M5355,[1]ArchetypeScores!E:N,10,FALSE)</f>
        <v>1</v>
      </c>
      <c r="O5355" s="5">
        <f>VLOOKUP(M5355,[1]ArchetypeScores!E:O,11,FALSE)</f>
        <v>0</v>
      </c>
      <c r="P5355" s="5">
        <f>VLOOKUP(M5355,[1]ArchetypeScores!E:P,12,FALSE)</f>
        <v>2</v>
      </c>
      <c r="Q5355" s="2" t="str">
        <f>VLOOKUP(M5355,[1]ArchetypeScores!E:W,19,FALSE)</f>
        <v>Untargeted</v>
      </c>
      <c r="R5355" s="2">
        <f>VLOOKUP(M5355,[1]ArchetypeScores!E:I,5,FALSE)</f>
        <v>0</v>
      </c>
      <c r="S5355" s="2">
        <f>VLOOKUP(M5355,[1]ArchetypeScores!E:K,7,FALSE)</f>
        <v>0</v>
      </c>
      <c r="T5355" s="2" t="str">
        <f t="shared" si="85"/>
        <v>Not A&amp;R positive</v>
      </c>
    </row>
    <row r="5356" spans="1:20" x14ac:dyDescent="0.3">
      <c r="A5356" s="2" t="s">
        <v>14199</v>
      </c>
      <c r="B5356" s="3" t="s">
        <v>7431</v>
      </c>
      <c r="C5356" s="3" t="s">
        <v>14257</v>
      </c>
      <c r="D5356" s="4"/>
      <c r="E5356" s="5" t="s">
        <v>14202</v>
      </c>
      <c r="F5356" s="4">
        <v>0</v>
      </c>
      <c r="G5356" s="6">
        <v>49682</v>
      </c>
      <c r="H5356" s="3" t="s">
        <v>14258</v>
      </c>
      <c r="I5356" s="3"/>
      <c r="J5356" s="3"/>
      <c r="K5356" s="5" t="s">
        <v>261</v>
      </c>
      <c r="L5356" s="5">
        <v>2</v>
      </c>
      <c r="M5356" s="5" t="s">
        <v>262</v>
      </c>
      <c r="N5356" s="5">
        <f>VLOOKUP(M5356,[1]ArchetypeScores!E:N,10,FALSE)</f>
        <v>0</v>
      </c>
      <c r="O5356" s="5">
        <f>VLOOKUP(M5356,[1]ArchetypeScores!E:O,11,FALSE)</f>
        <v>-1</v>
      </c>
      <c r="P5356" s="5">
        <f>VLOOKUP(M5356,[1]ArchetypeScores!E:P,12,FALSE)</f>
        <v>0</v>
      </c>
      <c r="Q5356" s="2" t="str">
        <f>VLOOKUP(M5356,[1]ArchetypeScores!E:W,19,FALSE)</f>
        <v>Untargeted</v>
      </c>
      <c r="R5356" s="2">
        <f>VLOOKUP(M5356,[1]ArchetypeScores!E:I,5,FALSE)</f>
        <v>0</v>
      </c>
      <c r="S5356" s="2">
        <f>VLOOKUP(M5356,[1]ArchetypeScores!E:K,7,FALSE)</f>
        <v>0</v>
      </c>
      <c r="T5356" s="2" t="str">
        <f t="shared" si="85"/>
        <v>Not A&amp;R positive</v>
      </c>
    </row>
    <row r="5357" spans="1:20" x14ac:dyDescent="0.3">
      <c r="A5357" s="2" t="s">
        <v>14199</v>
      </c>
      <c r="B5357" s="3" t="s">
        <v>14259</v>
      </c>
      <c r="C5357" s="3" t="s">
        <v>14260</v>
      </c>
      <c r="D5357" s="4">
        <v>0.6</v>
      </c>
      <c r="E5357" s="5" t="s">
        <v>14202</v>
      </c>
      <c r="F5357" s="4">
        <v>0.13644000000000001</v>
      </c>
      <c r="G5357" s="6">
        <v>49683</v>
      </c>
      <c r="H5357" s="3" t="s">
        <v>14261</v>
      </c>
      <c r="I5357" s="3"/>
      <c r="J5357" s="3"/>
      <c r="K5357" s="5" t="s">
        <v>118</v>
      </c>
      <c r="L5357" s="5">
        <v>1</v>
      </c>
      <c r="M5357" s="5" t="s">
        <v>275</v>
      </c>
      <c r="N5357" s="5">
        <f>VLOOKUP(M5357,[1]ArchetypeScores!E:N,10,FALSE)</f>
        <v>0</v>
      </c>
      <c r="O5357" s="5">
        <f>VLOOKUP(M5357,[1]ArchetypeScores!E:O,11,FALSE)</f>
        <v>-1</v>
      </c>
      <c r="P5357" s="5">
        <f>VLOOKUP(M5357,[1]ArchetypeScores!E:P,12,FALSE)</f>
        <v>0</v>
      </c>
      <c r="Q5357" s="2" t="str">
        <f>VLOOKUP(M5357,[1]ArchetypeScores!E:W,19,FALSE)</f>
        <v>Untargeted</v>
      </c>
      <c r="R5357" s="2">
        <f>VLOOKUP(M5357,[1]ArchetypeScores!E:I,5,FALSE)</f>
        <v>0</v>
      </c>
      <c r="S5357" s="2">
        <f>VLOOKUP(M5357,[1]ArchetypeScores!E:K,7,FALSE)</f>
        <v>0</v>
      </c>
      <c r="T5357" s="2" t="str">
        <f t="shared" si="85"/>
        <v>Not A&amp;R positive</v>
      </c>
    </row>
    <row r="5358" spans="1:20" x14ac:dyDescent="0.3">
      <c r="A5358" s="2" t="s">
        <v>14199</v>
      </c>
      <c r="B5358" s="3" t="s">
        <v>14262</v>
      </c>
      <c r="C5358" s="3" t="s">
        <v>14263</v>
      </c>
      <c r="D5358" s="4"/>
      <c r="E5358" s="5" t="s">
        <v>14202</v>
      </c>
      <c r="F5358" s="4">
        <v>0</v>
      </c>
      <c r="G5358" s="6">
        <v>49680</v>
      </c>
      <c r="H5358" s="3" t="s">
        <v>14231</v>
      </c>
      <c r="I5358" s="3"/>
      <c r="J5358" s="3"/>
      <c r="K5358" s="5" t="s">
        <v>57</v>
      </c>
      <c r="L5358" s="5">
        <v>29</v>
      </c>
      <c r="M5358" s="5" t="s">
        <v>58</v>
      </c>
      <c r="N5358" s="5">
        <f>VLOOKUP(M5358,[1]ArchetypeScores!E:N,10,FALSE)</f>
        <v>0</v>
      </c>
      <c r="O5358" s="5">
        <f>VLOOKUP(M5358,[1]ArchetypeScores!E:O,11,FALSE)</f>
        <v>-1</v>
      </c>
      <c r="P5358" s="5">
        <f>VLOOKUP(M5358,[1]ArchetypeScores!E:P,12,FALSE)</f>
        <v>0</v>
      </c>
      <c r="Q5358" s="2" t="str">
        <f>VLOOKUP(M5358,[1]ArchetypeScores!E:W,19,FALSE)</f>
        <v>Untargeted</v>
      </c>
      <c r="R5358" s="2">
        <f>VLOOKUP(M5358,[1]ArchetypeScores!E:I,5,FALSE)</f>
        <v>0</v>
      </c>
      <c r="S5358" s="2">
        <f>VLOOKUP(M5358,[1]ArchetypeScores!E:K,7,FALSE)</f>
        <v>0</v>
      </c>
      <c r="T5358" s="2" t="str">
        <f t="shared" si="85"/>
        <v>Not A&amp;R positive</v>
      </c>
    </row>
    <row r="5359" spans="1:20" x14ac:dyDescent="0.3">
      <c r="A5359" s="2" t="s">
        <v>14199</v>
      </c>
      <c r="B5359" s="3" t="s">
        <v>14264</v>
      </c>
      <c r="C5359" s="3" t="s">
        <v>14265</v>
      </c>
      <c r="D5359" s="4">
        <v>1.7999999999999999E-2</v>
      </c>
      <c r="E5359" s="5" t="s">
        <v>14202</v>
      </c>
      <c r="F5359" s="4">
        <v>4.4200000000000003E-3</v>
      </c>
      <c r="G5359" s="6">
        <v>49678</v>
      </c>
      <c r="H5359" s="3" t="s">
        <v>14266</v>
      </c>
      <c r="I5359" s="3"/>
      <c r="J5359" s="3"/>
      <c r="K5359" s="5" t="s">
        <v>47</v>
      </c>
      <c r="L5359" s="5">
        <v>3</v>
      </c>
      <c r="M5359" s="5" t="s">
        <v>607</v>
      </c>
      <c r="N5359" s="5">
        <f>VLOOKUP(M5359,[1]ArchetypeScores!E:N,10,FALSE)</f>
        <v>0</v>
      </c>
      <c r="O5359" s="5">
        <f>VLOOKUP(M5359,[1]ArchetypeScores!E:O,11,FALSE)</f>
        <v>0</v>
      </c>
      <c r="P5359" s="5">
        <f>VLOOKUP(M5359,[1]ArchetypeScores!E:P,12,FALSE)</f>
        <v>0</v>
      </c>
      <c r="Q5359" s="2" t="str">
        <f>VLOOKUP(M5359,[1]ArchetypeScores!E:W,19,FALSE)</f>
        <v>Other sector</v>
      </c>
      <c r="R5359" s="2">
        <f>VLOOKUP(M5359,[1]ArchetypeScores!E:I,5,FALSE)</f>
        <v>0</v>
      </c>
      <c r="S5359" s="2">
        <f>VLOOKUP(M5359,[1]ArchetypeScores!E:K,7,FALSE)</f>
        <v>0</v>
      </c>
      <c r="T5359" s="2" t="str">
        <f t="shared" si="85"/>
        <v>Not A&amp;R positive</v>
      </c>
    </row>
    <row r="5360" spans="1:20" x14ac:dyDescent="0.3">
      <c r="A5360" s="2" t="s">
        <v>14199</v>
      </c>
      <c r="B5360" s="3" t="s">
        <v>14267</v>
      </c>
      <c r="C5360" s="3" t="s">
        <v>14268</v>
      </c>
      <c r="D5360" s="4"/>
      <c r="E5360" s="5" t="s">
        <v>14202</v>
      </c>
      <c r="F5360" s="4">
        <v>0</v>
      </c>
      <c r="G5360" s="6">
        <v>49697</v>
      </c>
      <c r="H5360" s="3" t="s">
        <v>14269</v>
      </c>
      <c r="I5360" s="3"/>
      <c r="J5360" s="3"/>
      <c r="K5360" s="5" t="s">
        <v>84</v>
      </c>
      <c r="L5360" s="5">
        <v>4</v>
      </c>
      <c r="M5360" s="5" t="s">
        <v>849</v>
      </c>
      <c r="N5360" s="5">
        <f>VLOOKUP(M5360,[1]ArchetypeScores!E:N,10,FALSE)</f>
        <v>0</v>
      </c>
      <c r="O5360" s="5">
        <f>VLOOKUP(M5360,[1]ArchetypeScores!E:O,11,FALSE)</f>
        <v>-1</v>
      </c>
      <c r="P5360" s="5">
        <f>VLOOKUP(M5360,[1]ArchetypeScores!E:P,12,FALSE)</f>
        <v>0</v>
      </c>
      <c r="Q5360" s="2" t="str">
        <f>VLOOKUP(M5360,[1]ArchetypeScores!E:W,19,FALSE)</f>
        <v>Untargeted</v>
      </c>
      <c r="R5360" s="2">
        <f>VLOOKUP(M5360,[1]ArchetypeScores!E:I,5,FALSE)</f>
        <v>0</v>
      </c>
      <c r="S5360" s="2">
        <f>VLOOKUP(M5360,[1]ArchetypeScores!E:K,7,FALSE)</f>
        <v>0</v>
      </c>
      <c r="T5360" s="2" t="str">
        <f t="shared" si="85"/>
        <v>Not A&amp;R positive</v>
      </c>
    </row>
    <row r="5361" spans="1:20" x14ac:dyDescent="0.3">
      <c r="A5361" s="2" t="s">
        <v>14199</v>
      </c>
      <c r="B5361" s="3" t="s">
        <v>14270</v>
      </c>
      <c r="C5361" s="3" t="s">
        <v>14271</v>
      </c>
      <c r="D5361" s="4"/>
      <c r="E5361" s="5" t="s">
        <v>14202</v>
      </c>
      <c r="F5361" s="4">
        <v>0</v>
      </c>
      <c r="G5361" s="6">
        <v>49681</v>
      </c>
      <c r="H5361" s="3" t="s">
        <v>14258</v>
      </c>
      <c r="I5361" s="3"/>
      <c r="J5361" s="3"/>
      <c r="K5361" s="5" t="s">
        <v>57</v>
      </c>
      <c r="L5361" s="5">
        <v>29</v>
      </c>
      <c r="M5361" s="5" t="s">
        <v>58</v>
      </c>
      <c r="N5361" s="5">
        <f>VLOOKUP(M5361,[1]ArchetypeScores!E:N,10,FALSE)</f>
        <v>0</v>
      </c>
      <c r="O5361" s="5">
        <f>VLOOKUP(M5361,[1]ArchetypeScores!E:O,11,FALSE)</f>
        <v>-1</v>
      </c>
      <c r="P5361" s="5">
        <f>VLOOKUP(M5361,[1]ArchetypeScores!E:P,12,FALSE)</f>
        <v>0</v>
      </c>
      <c r="Q5361" s="2" t="str">
        <f>VLOOKUP(M5361,[1]ArchetypeScores!E:W,19,FALSE)</f>
        <v>Untargeted</v>
      </c>
      <c r="R5361" s="2">
        <f>VLOOKUP(M5361,[1]ArchetypeScores!E:I,5,FALSE)</f>
        <v>0</v>
      </c>
      <c r="S5361" s="2">
        <f>VLOOKUP(M5361,[1]ArchetypeScores!E:K,7,FALSE)</f>
        <v>0</v>
      </c>
      <c r="T5361" s="2" t="str">
        <f t="shared" si="85"/>
        <v>Not A&amp;R positive</v>
      </c>
    </row>
    <row r="5362" spans="1:20" x14ac:dyDescent="0.3">
      <c r="A5362" s="2" t="s">
        <v>14199</v>
      </c>
      <c r="B5362" s="3" t="s">
        <v>14272</v>
      </c>
      <c r="C5362" s="3" t="s">
        <v>14273</v>
      </c>
      <c r="D5362" s="4"/>
      <c r="E5362" s="5" t="s">
        <v>14202</v>
      </c>
      <c r="F5362" s="4">
        <v>0</v>
      </c>
      <c r="G5362" s="6">
        <v>49700</v>
      </c>
      <c r="H5362" s="3" t="s">
        <v>14224</v>
      </c>
      <c r="I5362" s="3"/>
      <c r="J5362" s="3"/>
      <c r="K5362" s="5" t="s">
        <v>611</v>
      </c>
      <c r="L5362" s="5">
        <v>5</v>
      </c>
      <c r="M5362" s="5" t="s">
        <v>904</v>
      </c>
      <c r="N5362" s="5">
        <f>VLOOKUP(M5362,[1]ArchetypeScores!E:N,10,FALSE)</f>
        <v>1</v>
      </c>
      <c r="O5362" s="5">
        <f>VLOOKUP(M5362,[1]ArchetypeScores!E:O,11,FALSE)</f>
        <v>-2</v>
      </c>
      <c r="P5362" s="5">
        <f>VLOOKUP(M5362,[1]ArchetypeScores!E:P,12,FALSE)</f>
        <v>-1</v>
      </c>
      <c r="Q5362" s="2" t="str">
        <f>VLOOKUP(M5362,[1]ArchetypeScores!E:W,19,FALSE)</f>
        <v>Consumer (including agriculture and tourism)</v>
      </c>
      <c r="R5362" s="2">
        <f>VLOOKUP(M5362,[1]ArchetypeScores!E:I,5,FALSE)</f>
        <v>0</v>
      </c>
      <c r="S5362" s="2">
        <f>VLOOKUP(M5362,[1]ArchetypeScores!E:K,7,FALSE)</f>
        <v>0</v>
      </c>
      <c r="T5362" s="2" t="str">
        <f t="shared" si="85"/>
        <v>Not A&amp;R positive</v>
      </c>
    </row>
    <row r="5363" spans="1:20" x14ac:dyDescent="0.3">
      <c r="A5363" s="2" t="s">
        <v>14199</v>
      </c>
      <c r="B5363" s="3" t="s">
        <v>14274</v>
      </c>
      <c r="C5363" s="3" t="s">
        <v>14275</v>
      </c>
      <c r="D5363" s="4"/>
      <c r="E5363" s="5" t="s">
        <v>14202</v>
      </c>
      <c r="F5363" s="4">
        <v>0</v>
      </c>
      <c r="G5363" s="6">
        <v>49689</v>
      </c>
      <c r="H5363" s="3" t="s">
        <v>14276</v>
      </c>
      <c r="I5363" s="3"/>
      <c r="J5363" s="3"/>
      <c r="K5363" s="5" t="s">
        <v>84</v>
      </c>
      <c r="L5363" s="5">
        <v>1</v>
      </c>
      <c r="M5363" s="5" t="s">
        <v>517</v>
      </c>
      <c r="N5363" s="5">
        <f>VLOOKUP(M5363,[1]ArchetypeScores!E:N,10,FALSE)</f>
        <v>0</v>
      </c>
      <c r="O5363" s="5">
        <f>VLOOKUP(M5363,[1]ArchetypeScores!E:O,11,FALSE)</f>
        <v>-1</v>
      </c>
      <c r="P5363" s="5">
        <f>VLOOKUP(M5363,[1]ArchetypeScores!E:P,12,FALSE)</f>
        <v>0</v>
      </c>
      <c r="Q5363" s="2" t="str">
        <f>VLOOKUP(M5363,[1]ArchetypeScores!E:W,19,FALSE)</f>
        <v>Untargeted</v>
      </c>
      <c r="R5363" s="2">
        <f>VLOOKUP(M5363,[1]ArchetypeScores!E:I,5,FALSE)</f>
        <v>0</v>
      </c>
      <c r="S5363" s="2">
        <f>VLOOKUP(M5363,[1]ArchetypeScores!E:K,7,FALSE)</f>
        <v>0</v>
      </c>
      <c r="T5363" s="2" t="str">
        <f t="shared" si="85"/>
        <v>Not A&amp;R positive</v>
      </c>
    </row>
    <row r="5364" spans="1:20" x14ac:dyDescent="0.3">
      <c r="A5364" s="2" t="s">
        <v>14199</v>
      </c>
      <c r="B5364" s="3" t="s">
        <v>4865</v>
      </c>
      <c r="C5364" s="3" t="s">
        <v>14277</v>
      </c>
      <c r="D5364" s="4">
        <v>2</v>
      </c>
      <c r="E5364" s="5" t="s">
        <v>14202</v>
      </c>
      <c r="F5364" s="4">
        <v>0.46766000000000002</v>
      </c>
      <c r="G5364" s="6">
        <v>49693</v>
      </c>
      <c r="H5364" s="3" t="s">
        <v>14278</v>
      </c>
      <c r="I5364" s="3"/>
      <c r="J5364" s="3"/>
      <c r="K5364" s="5" t="s">
        <v>118</v>
      </c>
      <c r="L5364" s="5">
        <v>1</v>
      </c>
      <c r="M5364" s="5" t="s">
        <v>275</v>
      </c>
      <c r="N5364" s="5">
        <f>VLOOKUP(M5364,[1]ArchetypeScores!E:N,10,FALSE)</f>
        <v>0</v>
      </c>
      <c r="O5364" s="5">
        <f>VLOOKUP(M5364,[1]ArchetypeScores!E:O,11,FALSE)</f>
        <v>-1</v>
      </c>
      <c r="P5364" s="5">
        <f>VLOOKUP(M5364,[1]ArchetypeScores!E:P,12,FALSE)</f>
        <v>0</v>
      </c>
      <c r="Q5364" s="2" t="str">
        <f>VLOOKUP(M5364,[1]ArchetypeScores!E:W,19,FALSE)</f>
        <v>Untargeted</v>
      </c>
      <c r="R5364" s="2">
        <f>VLOOKUP(M5364,[1]ArchetypeScores!E:I,5,FALSE)</f>
        <v>0</v>
      </c>
      <c r="S5364" s="2">
        <f>VLOOKUP(M5364,[1]ArchetypeScores!E:K,7,FALSE)</f>
        <v>0</v>
      </c>
      <c r="T5364" s="2" t="str">
        <f t="shared" si="85"/>
        <v>Not A&amp;R positive</v>
      </c>
    </row>
    <row r="5365" spans="1:20" x14ac:dyDescent="0.3">
      <c r="A5365" s="2" t="s">
        <v>14199</v>
      </c>
      <c r="B5365" s="3" t="s">
        <v>14279</v>
      </c>
      <c r="C5365" s="3" t="s">
        <v>14280</v>
      </c>
      <c r="D5365" s="4"/>
      <c r="E5365" s="5" t="s">
        <v>14202</v>
      </c>
      <c r="F5365" s="4">
        <v>0</v>
      </c>
      <c r="G5365" s="6">
        <v>49699</v>
      </c>
      <c r="H5365" s="3" t="s">
        <v>14281</v>
      </c>
      <c r="I5365" s="3"/>
      <c r="J5365" s="3"/>
      <c r="K5365" s="5" t="s">
        <v>53</v>
      </c>
      <c r="L5365" s="5">
        <v>1</v>
      </c>
      <c r="M5365" s="5" t="s">
        <v>54</v>
      </c>
      <c r="N5365" s="5">
        <f>VLOOKUP(M5365,[1]ArchetypeScores!E:N,10,FALSE)</f>
        <v>0</v>
      </c>
      <c r="O5365" s="5">
        <f>VLOOKUP(M5365,[1]ArchetypeScores!E:O,11,FALSE)</f>
        <v>-1</v>
      </c>
      <c r="P5365" s="5">
        <f>VLOOKUP(M5365,[1]ArchetypeScores!E:P,12,FALSE)</f>
        <v>0</v>
      </c>
      <c r="Q5365" s="2" t="str">
        <f>VLOOKUP(M5365,[1]ArchetypeScores!E:W,19,FALSE)</f>
        <v>Untargeted</v>
      </c>
      <c r="R5365" s="2">
        <f>VLOOKUP(M5365,[1]ArchetypeScores!E:I,5,FALSE)</f>
        <v>0</v>
      </c>
      <c r="S5365" s="2">
        <f>VLOOKUP(M5365,[1]ArchetypeScores!E:K,7,FALSE)</f>
        <v>0</v>
      </c>
      <c r="T5365" s="2" t="str">
        <f t="shared" si="85"/>
        <v>Not A&amp;R positive</v>
      </c>
    </row>
    <row r="5366" spans="1:20" ht="20.399999999999999" x14ac:dyDescent="0.3">
      <c r="A5366" s="2" t="s">
        <v>14282</v>
      </c>
      <c r="B5366" s="7" t="s">
        <v>14283</v>
      </c>
      <c r="C5366" s="3" t="s">
        <v>14284</v>
      </c>
      <c r="D5366" s="4"/>
      <c r="E5366" s="5" t="s">
        <v>14285</v>
      </c>
      <c r="F5366" s="4">
        <v>0</v>
      </c>
      <c r="G5366" s="6">
        <v>49731</v>
      </c>
      <c r="H5366" s="3" t="s">
        <v>14286</v>
      </c>
      <c r="I5366" s="3"/>
      <c r="J5366" s="3"/>
      <c r="K5366" s="5" t="s">
        <v>38</v>
      </c>
      <c r="L5366" s="5">
        <v>1</v>
      </c>
      <c r="M5366" s="5" t="s">
        <v>43</v>
      </c>
      <c r="N5366" s="5">
        <f>VLOOKUP(M5366,[1]ArchetypeScores!E:N,10,FALSE)</f>
        <v>0</v>
      </c>
      <c r="O5366" s="5">
        <f>VLOOKUP(M5366,[1]ArchetypeScores!E:O,11,FALSE)</f>
        <v>-1</v>
      </c>
      <c r="P5366" s="5">
        <f>VLOOKUP(M5366,[1]ArchetypeScores!E:P,12,FALSE)</f>
        <v>0</v>
      </c>
      <c r="Q5366" s="2" t="str">
        <f>VLOOKUP(M5366,[1]ArchetypeScores!E:W,19,FALSE)</f>
        <v>Consumer (including agriculture and tourism)</v>
      </c>
      <c r="R5366" s="2">
        <f>VLOOKUP(M5366,[1]ArchetypeScores!E:I,5,FALSE)</f>
        <v>0</v>
      </c>
      <c r="S5366" s="2">
        <f>VLOOKUP(M5366,[1]ArchetypeScores!E:K,7,FALSE)</f>
        <v>0</v>
      </c>
      <c r="T5366" s="2" t="str">
        <f t="shared" si="85"/>
        <v>Not A&amp;R positive</v>
      </c>
    </row>
    <row r="5367" spans="1:20" x14ac:dyDescent="0.3">
      <c r="A5367" s="2" t="s">
        <v>14282</v>
      </c>
      <c r="B5367" s="3" t="s">
        <v>14287</v>
      </c>
      <c r="C5367" s="3" t="s">
        <v>14288</v>
      </c>
      <c r="D5367" s="4">
        <v>10.9</v>
      </c>
      <c r="E5367" s="5" t="s">
        <v>14285</v>
      </c>
      <c r="F5367" s="4">
        <v>0.14541000000000001</v>
      </c>
      <c r="G5367" s="6">
        <v>49718</v>
      </c>
      <c r="H5367" s="3" t="s">
        <v>14289</v>
      </c>
      <c r="I5367" s="3"/>
      <c r="J5367" s="3"/>
      <c r="K5367" s="5" t="s">
        <v>38</v>
      </c>
      <c r="L5367" s="5">
        <v>13</v>
      </c>
      <c r="M5367" s="5" t="s">
        <v>39</v>
      </c>
      <c r="N5367" s="5">
        <f>VLOOKUP(M5367,[1]ArchetypeScores!E:N,10,FALSE)</f>
        <v>0</v>
      </c>
      <c r="O5367" s="5">
        <f>VLOOKUP(M5367,[1]ArchetypeScores!E:O,11,FALSE)</f>
        <v>-2</v>
      </c>
      <c r="P5367" s="5">
        <f>VLOOKUP(M5367,[1]ArchetypeScores!E:P,12,FALSE)</f>
        <v>0</v>
      </c>
      <c r="Q5367" s="2" t="str">
        <f>VLOOKUP(M5367,[1]ArchetypeScores!E:W,19,FALSE)</f>
        <v>Industrials - transportation</v>
      </c>
      <c r="R5367" s="2">
        <f>VLOOKUP(M5367,[1]ArchetypeScores!E:I,5,FALSE)</f>
        <v>0</v>
      </c>
      <c r="S5367" s="2">
        <f>VLOOKUP(M5367,[1]ArchetypeScores!E:K,7,FALSE)</f>
        <v>0</v>
      </c>
      <c r="T5367" s="2" t="str">
        <f t="shared" si="85"/>
        <v>Not A&amp;R positive</v>
      </c>
    </row>
    <row r="5368" spans="1:20" x14ac:dyDescent="0.3">
      <c r="A5368" s="2" t="s">
        <v>14282</v>
      </c>
      <c r="B5368" s="3" t="s">
        <v>14290</v>
      </c>
      <c r="C5368" s="3" t="s">
        <v>14291</v>
      </c>
      <c r="D5368" s="4">
        <v>145</v>
      </c>
      <c r="E5368" s="5" t="s">
        <v>14285</v>
      </c>
      <c r="F5368" s="4">
        <v>2.3374000000000001</v>
      </c>
      <c r="G5368" s="6">
        <v>49724</v>
      </c>
      <c r="H5368" s="3" t="s">
        <v>14292</v>
      </c>
      <c r="I5368" s="3"/>
      <c r="J5368" s="3" t="s">
        <v>163</v>
      </c>
      <c r="K5368" s="5" t="s">
        <v>118</v>
      </c>
      <c r="L5368" s="5">
        <v>3</v>
      </c>
      <c r="M5368" s="5" t="s">
        <v>168</v>
      </c>
      <c r="N5368" s="5">
        <f>VLOOKUP(M5368,[1]ArchetypeScores!E:N,10,FALSE)</f>
        <v>0</v>
      </c>
      <c r="O5368" s="5">
        <f>VLOOKUP(M5368,[1]ArchetypeScores!E:O,11,FALSE)</f>
        <v>-1</v>
      </c>
      <c r="P5368" s="5">
        <f>VLOOKUP(M5368,[1]ArchetypeScores!E:P,12,FALSE)</f>
        <v>0</v>
      </c>
      <c r="Q5368" s="2" t="str">
        <f>VLOOKUP(M5368,[1]ArchetypeScores!E:W,19,FALSE)</f>
        <v>Untargeted</v>
      </c>
      <c r="R5368" s="2">
        <f>VLOOKUP(M5368,[1]ArchetypeScores!E:I,5,FALSE)</f>
        <v>0</v>
      </c>
      <c r="S5368" s="2">
        <f>VLOOKUP(M5368,[1]ArchetypeScores!E:K,7,FALSE)</f>
        <v>0</v>
      </c>
      <c r="T5368" s="2" t="str">
        <f t="shared" si="85"/>
        <v>Not A&amp;R positive</v>
      </c>
    </row>
    <row r="5369" spans="1:20" x14ac:dyDescent="0.3">
      <c r="A5369" s="2" t="s">
        <v>14282</v>
      </c>
      <c r="B5369" s="3" t="s">
        <v>14293</v>
      </c>
      <c r="C5369" s="3" t="s">
        <v>14294</v>
      </c>
      <c r="D5369" s="4">
        <v>400</v>
      </c>
      <c r="E5369" s="5" t="s">
        <v>14285</v>
      </c>
      <c r="F5369" s="4">
        <v>5.3239999999999998</v>
      </c>
      <c r="G5369" s="6">
        <v>49723</v>
      </c>
      <c r="H5369" s="3" t="s">
        <v>14295</v>
      </c>
      <c r="I5369" s="3"/>
      <c r="J5369" s="3" t="s">
        <v>392</v>
      </c>
      <c r="K5369" s="5" t="s">
        <v>38</v>
      </c>
      <c r="L5369" s="5">
        <v>13</v>
      </c>
      <c r="M5369" s="5" t="s">
        <v>39</v>
      </c>
      <c r="N5369" s="5">
        <f>VLOOKUP(M5369,[1]ArchetypeScores!E:N,10,FALSE)</f>
        <v>0</v>
      </c>
      <c r="O5369" s="5">
        <f>VLOOKUP(M5369,[1]ArchetypeScores!E:O,11,FALSE)</f>
        <v>-2</v>
      </c>
      <c r="P5369" s="5">
        <f>VLOOKUP(M5369,[1]ArchetypeScores!E:P,12,FALSE)</f>
        <v>0</v>
      </c>
      <c r="Q5369" s="2" t="str">
        <f>VLOOKUP(M5369,[1]ArchetypeScores!E:W,19,FALSE)</f>
        <v>Industrials - transportation</v>
      </c>
      <c r="R5369" s="2">
        <f>VLOOKUP(M5369,[1]ArchetypeScores!E:I,5,FALSE)</f>
        <v>0</v>
      </c>
      <c r="S5369" s="2">
        <f>VLOOKUP(M5369,[1]ArchetypeScores!E:K,7,FALSE)</f>
        <v>0</v>
      </c>
      <c r="T5369" s="2" t="str">
        <f t="shared" si="85"/>
        <v>Not A&amp;R positive</v>
      </c>
    </row>
    <row r="5370" spans="1:20" x14ac:dyDescent="0.3">
      <c r="A5370" s="2" t="s">
        <v>14282</v>
      </c>
      <c r="B5370" s="3" t="s">
        <v>14296</v>
      </c>
      <c r="C5370" s="3" t="s">
        <v>14297</v>
      </c>
      <c r="D5370" s="4">
        <v>20</v>
      </c>
      <c r="E5370" s="5" t="s">
        <v>14285</v>
      </c>
      <c r="F5370" s="4">
        <v>0.26040000000000002</v>
      </c>
      <c r="G5370" s="6">
        <v>49733</v>
      </c>
      <c r="H5370" s="3" t="s">
        <v>14298</v>
      </c>
      <c r="I5370" s="3"/>
      <c r="J5370" s="3"/>
      <c r="K5370" s="5" t="s">
        <v>611</v>
      </c>
      <c r="L5370" s="5" t="s">
        <v>112</v>
      </c>
      <c r="M5370" s="5" t="s">
        <v>10478</v>
      </c>
      <c r="N5370" s="5">
        <f>VLOOKUP(M5370,[1]ArchetypeScores!E:N,10,FALSE)</f>
        <v>1</v>
      </c>
      <c r="O5370" s="5">
        <f>VLOOKUP(M5370,[1]ArchetypeScores!E:O,11,FALSE)</f>
        <v>0</v>
      </c>
      <c r="P5370" s="5">
        <f>VLOOKUP(M5370,[1]ArchetypeScores!E:P,12,FALSE)</f>
        <v>0</v>
      </c>
      <c r="Q5370" s="2" t="str">
        <f>VLOOKUP(M5370,[1]ArchetypeScores!E:W,19,FALSE)</f>
        <v>Consumer (including agriculture and tourism)</v>
      </c>
      <c r="R5370" s="2">
        <f>VLOOKUP(M5370,[1]ArchetypeScores!E:I,5,FALSE)</f>
        <v>0</v>
      </c>
      <c r="S5370" s="2">
        <f>VLOOKUP(M5370,[1]ArchetypeScores!E:K,7,FALSE)</f>
        <v>0</v>
      </c>
      <c r="T5370" s="2" t="str">
        <f t="shared" si="85"/>
        <v>Not A&amp;R positive</v>
      </c>
    </row>
    <row r="5371" spans="1:20" x14ac:dyDescent="0.3">
      <c r="A5371" s="2" t="s">
        <v>14282</v>
      </c>
      <c r="B5371" s="3" t="s">
        <v>14299</v>
      </c>
      <c r="C5371" s="3" t="s">
        <v>14300</v>
      </c>
      <c r="D5371" s="4"/>
      <c r="E5371" s="5" t="s">
        <v>14285</v>
      </c>
      <c r="F5371" s="4">
        <v>0</v>
      </c>
      <c r="G5371" s="6">
        <v>49735</v>
      </c>
      <c r="H5371" s="3" t="s">
        <v>14301</v>
      </c>
      <c r="I5371" s="3"/>
      <c r="J5371" s="3"/>
      <c r="K5371" s="5" t="s">
        <v>118</v>
      </c>
      <c r="L5371" s="5">
        <v>2</v>
      </c>
      <c r="M5371" s="5" t="s">
        <v>226</v>
      </c>
      <c r="N5371" s="5">
        <f>VLOOKUP(M5371,[1]ArchetypeScores!E:N,10,FALSE)</f>
        <v>0</v>
      </c>
      <c r="O5371" s="5">
        <f>VLOOKUP(M5371,[1]ArchetypeScores!E:O,11,FALSE)</f>
        <v>-1</v>
      </c>
      <c r="P5371" s="5">
        <f>VLOOKUP(M5371,[1]ArchetypeScores!E:P,12,FALSE)</f>
        <v>0</v>
      </c>
      <c r="Q5371" s="2" t="str">
        <f>VLOOKUP(M5371,[1]ArchetypeScores!E:W,19,FALSE)</f>
        <v>Untargeted</v>
      </c>
      <c r="R5371" s="2">
        <f>VLOOKUP(M5371,[1]ArchetypeScores!E:I,5,FALSE)</f>
        <v>0</v>
      </c>
      <c r="S5371" s="2">
        <f>VLOOKUP(M5371,[1]ArchetypeScores!E:K,7,FALSE)</f>
        <v>0</v>
      </c>
      <c r="T5371" s="2" t="str">
        <f t="shared" si="85"/>
        <v>Not A&amp;R positive</v>
      </c>
    </row>
    <row r="5372" spans="1:20" x14ac:dyDescent="0.3">
      <c r="A5372" s="2" t="s">
        <v>14282</v>
      </c>
      <c r="B5372" s="3" t="s">
        <v>14302</v>
      </c>
      <c r="C5372" s="3" t="s">
        <v>14303</v>
      </c>
      <c r="D5372" s="4">
        <v>15</v>
      </c>
      <c r="E5372" s="5" t="s">
        <v>14285</v>
      </c>
      <c r="F5372" s="4">
        <v>0.2019</v>
      </c>
      <c r="G5372" s="6">
        <v>49715</v>
      </c>
      <c r="H5372" s="3" t="s">
        <v>14304</v>
      </c>
      <c r="I5372" s="3"/>
      <c r="J5372" s="3"/>
      <c r="K5372" s="5" t="s">
        <v>214</v>
      </c>
      <c r="L5372" s="5">
        <v>1</v>
      </c>
      <c r="M5372" s="5" t="s">
        <v>215</v>
      </c>
      <c r="N5372" s="5">
        <f>VLOOKUP(M5372,[1]ArchetypeScores!E:N,10,FALSE)</f>
        <v>1</v>
      </c>
      <c r="O5372" s="5">
        <f>VLOOKUP(M5372,[1]ArchetypeScores!E:O,11,FALSE)</f>
        <v>0</v>
      </c>
      <c r="P5372" s="5">
        <f>VLOOKUP(M5372,[1]ArchetypeScores!E:P,12,FALSE)</f>
        <v>1</v>
      </c>
      <c r="Q5372" s="2" t="str">
        <f>VLOOKUP(M5372,[1]ArchetypeScores!E:W,19,FALSE)</f>
        <v>Health care</v>
      </c>
      <c r="R5372" s="2">
        <f>VLOOKUP(M5372,[1]ArchetypeScores!E:I,5,FALSE)</f>
        <v>0</v>
      </c>
      <c r="S5372" s="2">
        <f>VLOOKUP(M5372,[1]ArchetypeScores!E:K,7,FALSE)</f>
        <v>1</v>
      </c>
      <c r="T5372" s="2" t="str">
        <f t="shared" si="85"/>
        <v>Indirect only</v>
      </c>
    </row>
    <row r="5373" spans="1:20" x14ac:dyDescent="0.3">
      <c r="A5373" s="2" t="s">
        <v>14282</v>
      </c>
      <c r="B5373" s="3" t="s">
        <v>14305</v>
      </c>
      <c r="C5373" s="3" t="s">
        <v>14306</v>
      </c>
      <c r="D5373" s="4"/>
      <c r="E5373" s="5" t="s">
        <v>14285</v>
      </c>
      <c r="F5373" s="4">
        <v>0</v>
      </c>
      <c r="G5373" s="6">
        <v>49726</v>
      </c>
      <c r="H5373" s="3" t="s">
        <v>14307</v>
      </c>
      <c r="I5373" s="3"/>
      <c r="J5373" s="3"/>
      <c r="K5373" s="5" t="s">
        <v>214</v>
      </c>
      <c r="L5373" s="5">
        <v>4</v>
      </c>
      <c r="M5373" s="5" t="s">
        <v>560</v>
      </c>
      <c r="N5373" s="5">
        <f>VLOOKUP(M5373,[1]ArchetypeScores!E:N,10,FALSE)</f>
        <v>1</v>
      </c>
      <c r="O5373" s="5">
        <f>VLOOKUP(M5373,[1]ArchetypeScores!E:O,11,FALSE)</f>
        <v>0</v>
      </c>
      <c r="P5373" s="5">
        <f>VLOOKUP(M5373,[1]ArchetypeScores!E:P,12,FALSE)</f>
        <v>0</v>
      </c>
      <c r="Q5373" s="2" t="str">
        <f>VLOOKUP(M5373,[1]ArchetypeScores!E:W,19,FALSE)</f>
        <v>Other sector</v>
      </c>
      <c r="R5373" s="2">
        <f>VLOOKUP(M5373,[1]ArchetypeScores!E:I,5,FALSE)</f>
        <v>0</v>
      </c>
      <c r="S5373" s="2">
        <f>VLOOKUP(M5373,[1]ArchetypeScores!E:K,7,FALSE)</f>
        <v>0</v>
      </c>
      <c r="T5373" s="2" t="str">
        <f t="shared" si="85"/>
        <v>Not A&amp;R positive</v>
      </c>
    </row>
    <row r="5374" spans="1:20" x14ac:dyDescent="0.3">
      <c r="A5374" s="2" t="s">
        <v>14282</v>
      </c>
      <c r="B5374" s="3" t="s">
        <v>14308</v>
      </c>
      <c r="C5374" s="3" t="s">
        <v>14309</v>
      </c>
      <c r="D5374" s="4">
        <v>38.5</v>
      </c>
      <c r="E5374" s="5" t="s">
        <v>14285</v>
      </c>
      <c r="F5374" s="4">
        <v>0.54862999999999995</v>
      </c>
      <c r="G5374" s="6">
        <v>49727</v>
      </c>
      <c r="H5374" s="3" t="s">
        <v>14310</v>
      </c>
      <c r="I5374" s="3"/>
      <c r="J5374" s="3"/>
      <c r="K5374" s="5" t="s">
        <v>57</v>
      </c>
      <c r="L5374" s="5">
        <v>29</v>
      </c>
      <c r="M5374" s="5" t="s">
        <v>58</v>
      </c>
      <c r="N5374" s="5">
        <f>VLOOKUP(M5374,[1]ArchetypeScores!E:N,10,FALSE)</f>
        <v>0</v>
      </c>
      <c r="O5374" s="5">
        <f>VLOOKUP(M5374,[1]ArchetypeScores!E:O,11,FALSE)</f>
        <v>-1</v>
      </c>
      <c r="P5374" s="5">
        <f>VLOOKUP(M5374,[1]ArchetypeScores!E:P,12,FALSE)</f>
        <v>0</v>
      </c>
      <c r="Q5374" s="2" t="str">
        <f>VLOOKUP(M5374,[1]ArchetypeScores!E:W,19,FALSE)</f>
        <v>Untargeted</v>
      </c>
      <c r="R5374" s="2">
        <f>VLOOKUP(M5374,[1]ArchetypeScores!E:I,5,FALSE)</f>
        <v>0</v>
      </c>
      <c r="S5374" s="2">
        <f>VLOOKUP(M5374,[1]ArchetypeScores!E:K,7,FALSE)</f>
        <v>0</v>
      </c>
      <c r="T5374" s="2" t="str">
        <f t="shared" si="85"/>
        <v>Not A&amp;R positive</v>
      </c>
    </row>
    <row r="5375" spans="1:20" x14ac:dyDescent="0.3">
      <c r="A5375" s="2" t="s">
        <v>14282</v>
      </c>
      <c r="B5375" s="3" t="s">
        <v>14311</v>
      </c>
      <c r="C5375" s="3" t="s">
        <v>14312</v>
      </c>
      <c r="D5375" s="4"/>
      <c r="E5375" s="5" t="s">
        <v>14285</v>
      </c>
      <c r="F5375" s="4">
        <v>0</v>
      </c>
      <c r="G5375" s="6">
        <v>49732</v>
      </c>
      <c r="H5375" s="3" t="s">
        <v>14298</v>
      </c>
      <c r="I5375" s="3"/>
      <c r="J5375" s="3"/>
      <c r="K5375" s="5" t="s">
        <v>61</v>
      </c>
      <c r="L5375" s="5">
        <v>1</v>
      </c>
      <c r="M5375" s="5" t="s">
        <v>130</v>
      </c>
      <c r="N5375" s="5">
        <f>VLOOKUP(M5375,[1]ArchetypeScores!E:N,10,FALSE)</f>
        <v>0</v>
      </c>
      <c r="O5375" s="5">
        <f>VLOOKUP(M5375,[1]ArchetypeScores!E:O,11,FALSE)</f>
        <v>-1</v>
      </c>
      <c r="P5375" s="5">
        <f>VLOOKUP(M5375,[1]ArchetypeScores!E:P,12,FALSE)</f>
        <v>0</v>
      </c>
      <c r="Q5375" s="2" t="str">
        <f>VLOOKUP(M5375,[1]ArchetypeScores!E:W,19,FALSE)</f>
        <v>Health care</v>
      </c>
      <c r="R5375" s="2">
        <f>VLOOKUP(M5375,[1]ArchetypeScores!E:I,5,FALSE)</f>
        <v>0</v>
      </c>
      <c r="S5375" s="2">
        <f>VLOOKUP(M5375,[1]ArchetypeScores!E:K,7,FALSE)</f>
        <v>0</v>
      </c>
      <c r="T5375" s="2" t="str">
        <f t="shared" si="85"/>
        <v>Not A&amp;R positive</v>
      </c>
    </row>
    <row r="5376" spans="1:20" x14ac:dyDescent="0.3">
      <c r="A5376" s="2" t="s">
        <v>14282</v>
      </c>
      <c r="B5376" s="3" t="s">
        <v>14313</v>
      </c>
      <c r="C5376" s="3" t="s">
        <v>14314</v>
      </c>
      <c r="D5376" s="4"/>
      <c r="E5376" s="5" t="s">
        <v>14285</v>
      </c>
      <c r="F5376" s="4">
        <v>0</v>
      </c>
      <c r="G5376" s="6">
        <v>49707</v>
      </c>
      <c r="H5376" s="3" t="s">
        <v>14315</v>
      </c>
      <c r="I5376" s="3"/>
      <c r="J5376" s="3" t="s">
        <v>102</v>
      </c>
      <c r="K5376" s="5" t="s">
        <v>57</v>
      </c>
      <c r="L5376" s="5">
        <v>29</v>
      </c>
      <c r="M5376" s="5" t="s">
        <v>58</v>
      </c>
      <c r="N5376" s="5">
        <f>VLOOKUP(M5376,[1]ArchetypeScores!E:N,10,FALSE)</f>
        <v>0</v>
      </c>
      <c r="O5376" s="5">
        <f>VLOOKUP(M5376,[1]ArchetypeScores!E:O,11,FALSE)</f>
        <v>-1</v>
      </c>
      <c r="P5376" s="5">
        <f>VLOOKUP(M5376,[1]ArchetypeScores!E:P,12,FALSE)</f>
        <v>0</v>
      </c>
      <c r="Q5376" s="2" t="str">
        <f>VLOOKUP(M5376,[1]ArchetypeScores!E:W,19,FALSE)</f>
        <v>Untargeted</v>
      </c>
      <c r="R5376" s="2">
        <f>VLOOKUP(M5376,[1]ArchetypeScores!E:I,5,FALSE)</f>
        <v>0</v>
      </c>
      <c r="S5376" s="2">
        <f>VLOOKUP(M5376,[1]ArchetypeScores!E:K,7,FALSE)</f>
        <v>0</v>
      </c>
      <c r="T5376" s="2" t="str">
        <f t="shared" si="85"/>
        <v>Not A&amp;R positive</v>
      </c>
    </row>
    <row r="5377" spans="1:20" x14ac:dyDescent="0.3">
      <c r="A5377" s="2" t="s">
        <v>14282</v>
      </c>
      <c r="B5377" s="3" t="s">
        <v>14316</v>
      </c>
      <c r="C5377" s="3" t="s">
        <v>14317</v>
      </c>
      <c r="D5377" s="4">
        <v>0.75</v>
      </c>
      <c r="E5377" s="5" t="s">
        <v>14285</v>
      </c>
      <c r="F5377" s="4">
        <v>1.069E-2</v>
      </c>
      <c r="G5377" s="6">
        <v>49729</v>
      </c>
      <c r="H5377" s="3" t="s">
        <v>14310</v>
      </c>
      <c r="I5377" s="3"/>
      <c r="J5377" s="3"/>
      <c r="K5377" s="5" t="s">
        <v>291</v>
      </c>
      <c r="L5377" s="5">
        <v>4</v>
      </c>
      <c r="M5377" s="5" t="s">
        <v>292</v>
      </c>
      <c r="N5377" s="5">
        <f>VLOOKUP(M5377,[1]ArchetypeScores!E:N,10,FALSE)</f>
        <v>1</v>
      </c>
      <c r="O5377" s="5">
        <f>VLOOKUP(M5377,[1]ArchetypeScores!E:O,11,FALSE)</f>
        <v>0</v>
      </c>
      <c r="P5377" s="5">
        <f>VLOOKUP(M5377,[1]ArchetypeScores!E:P,12,FALSE)</f>
        <v>0</v>
      </c>
      <c r="Q5377" s="2" t="str">
        <f>VLOOKUP(M5377,[1]ArchetypeScores!E:W,19,FALSE)</f>
        <v>Education and training</v>
      </c>
      <c r="R5377" s="2">
        <f>VLOOKUP(M5377,[1]ArchetypeScores!E:I,5,FALSE)</f>
        <v>0</v>
      </c>
      <c r="S5377" s="2">
        <f>VLOOKUP(M5377,[1]ArchetypeScores!E:K,7,FALSE)</f>
        <v>0</v>
      </c>
      <c r="T5377" s="2" t="str">
        <f t="shared" si="85"/>
        <v>Not A&amp;R positive</v>
      </c>
    </row>
    <row r="5378" spans="1:20" x14ac:dyDescent="0.3">
      <c r="A5378" s="2" t="s">
        <v>14282</v>
      </c>
      <c r="B5378" s="3" t="s">
        <v>14318</v>
      </c>
      <c r="C5378" s="3" t="s">
        <v>14319</v>
      </c>
      <c r="D5378" s="4">
        <v>20</v>
      </c>
      <c r="E5378" s="5" t="s">
        <v>14285</v>
      </c>
      <c r="F5378" s="4">
        <v>0.28499999999999998</v>
      </c>
      <c r="G5378" s="6">
        <v>49728</v>
      </c>
      <c r="H5378" s="3" t="s">
        <v>14310</v>
      </c>
      <c r="I5378" s="3"/>
      <c r="J5378" s="3"/>
      <c r="K5378" s="5" t="s">
        <v>38</v>
      </c>
      <c r="L5378" s="5">
        <v>13</v>
      </c>
      <c r="M5378" s="5" t="s">
        <v>39</v>
      </c>
      <c r="N5378" s="5">
        <f>VLOOKUP(M5378,[1]ArchetypeScores!E:N,10,FALSE)</f>
        <v>0</v>
      </c>
      <c r="O5378" s="5">
        <f>VLOOKUP(M5378,[1]ArchetypeScores!E:O,11,FALSE)</f>
        <v>-2</v>
      </c>
      <c r="P5378" s="5">
        <f>VLOOKUP(M5378,[1]ArchetypeScores!E:P,12,FALSE)</f>
        <v>0</v>
      </c>
      <c r="Q5378" s="2" t="str">
        <f>VLOOKUP(M5378,[1]ArchetypeScores!E:W,19,FALSE)</f>
        <v>Industrials - transportation</v>
      </c>
      <c r="R5378" s="2">
        <f>VLOOKUP(M5378,[1]ArchetypeScores!E:I,5,FALSE)</f>
        <v>0</v>
      </c>
      <c r="S5378" s="2">
        <f>VLOOKUP(M5378,[1]ArchetypeScores!E:K,7,FALSE)</f>
        <v>0</v>
      </c>
      <c r="T5378" s="2" t="str">
        <f t="shared" ref="T5378:T5441" si="86">IF(AND(R5378=1,S5378=1),"Both",IF(AND(R5378=1,S5378=0),"Direct only",IF(AND(R5378=0,S5378=1),"Indirect only","Not A&amp;R positive")))</f>
        <v>Not A&amp;R positive</v>
      </c>
    </row>
    <row r="5379" spans="1:20" x14ac:dyDescent="0.3">
      <c r="A5379" s="2" t="s">
        <v>14282</v>
      </c>
      <c r="B5379" s="3" t="s">
        <v>14320</v>
      </c>
      <c r="C5379" s="3" t="s">
        <v>14321</v>
      </c>
      <c r="D5379" s="4"/>
      <c r="E5379" s="5" t="s">
        <v>14285</v>
      </c>
      <c r="F5379" s="4">
        <v>0</v>
      </c>
      <c r="G5379" s="6">
        <v>49730</v>
      </c>
      <c r="H5379" s="3" t="s">
        <v>14322</v>
      </c>
      <c r="I5379" s="3"/>
      <c r="J5379" s="3"/>
      <c r="K5379" s="5" t="s">
        <v>102</v>
      </c>
      <c r="L5379" s="5">
        <v>1</v>
      </c>
      <c r="M5379" s="5" t="s">
        <v>103</v>
      </c>
      <c r="N5379" s="5">
        <f>VLOOKUP(M5379,[1]ArchetypeScores!E:N,10,FALSE)</f>
        <v>0</v>
      </c>
      <c r="O5379" s="5">
        <f>VLOOKUP(M5379,[1]ArchetypeScores!E:O,11,FALSE)</f>
        <v>-1</v>
      </c>
      <c r="P5379" s="5">
        <f>VLOOKUP(M5379,[1]ArchetypeScores!E:P,12,FALSE)</f>
        <v>0</v>
      </c>
      <c r="Q5379" s="2" t="str">
        <f>VLOOKUP(M5379,[1]ArchetypeScores!E:W,19,FALSE)</f>
        <v>Untargeted</v>
      </c>
      <c r="R5379" s="2">
        <f>VLOOKUP(M5379,[1]ArchetypeScores!E:I,5,FALSE)</f>
        <v>0</v>
      </c>
      <c r="S5379" s="2">
        <f>VLOOKUP(M5379,[1]ArchetypeScores!E:K,7,FALSE)</f>
        <v>1</v>
      </c>
      <c r="T5379" s="2" t="str">
        <f t="shared" si="86"/>
        <v>Indirect only</v>
      </c>
    </row>
    <row r="5380" spans="1:20" x14ac:dyDescent="0.3">
      <c r="A5380" s="2" t="s">
        <v>14282</v>
      </c>
      <c r="B5380" s="3" t="s">
        <v>14323</v>
      </c>
      <c r="C5380" s="3" t="s">
        <v>14324</v>
      </c>
      <c r="D5380" s="4">
        <v>0.5</v>
      </c>
      <c r="E5380" s="5" t="s">
        <v>14285</v>
      </c>
      <c r="F5380" s="4">
        <v>6.4799999999999996E-3</v>
      </c>
      <c r="G5380" s="6">
        <v>49720</v>
      </c>
      <c r="H5380" s="3" t="s">
        <v>14304</v>
      </c>
      <c r="I5380" s="3"/>
      <c r="J5380" s="3"/>
      <c r="K5380" s="5" t="s">
        <v>61</v>
      </c>
      <c r="L5380" s="5">
        <v>3</v>
      </c>
      <c r="M5380" s="5" t="s">
        <v>872</v>
      </c>
      <c r="N5380" s="5">
        <f>VLOOKUP(M5380,[1]ArchetypeScores!E:N,10,FALSE)</f>
        <v>0</v>
      </c>
      <c r="O5380" s="5">
        <f>VLOOKUP(M5380,[1]ArchetypeScores!E:O,11,FALSE)</f>
        <v>0</v>
      </c>
      <c r="P5380" s="5">
        <f>VLOOKUP(M5380,[1]ArchetypeScores!E:P,12,FALSE)</f>
        <v>0</v>
      </c>
      <c r="Q5380" s="2" t="str">
        <f>VLOOKUP(M5380,[1]ArchetypeScores!E:W,19,FALSE)</f>
        <v>Health care</v>
      </c>
      <c r="R5380" s="2">
        <f>VLOOKUP(M5380,[1]ArchetypeScores!E:I,5,FALSE)</f>
        <v>0</v>
      </c>
      <c r="S5380" s="2">
        <f>VLOOKUP(M5380,[1]ArchetypeScores!E:K,7,FALSE)</f>
        <v>0</v>
      </c>
      <c r="T5380" s="2" t="str">
        <f t="shared" si="86"/>
        <v>Not A&amp;R positive</v>
      </c>
    </row>
    <row r="5381" spans="1:20" x14ac:dyDescent="0.3">
      <c r="A5381" s="2" t="s">
        <v>14282</v>
      </c>
      <c r="B5381" s="3" t="s">
        <v>14325</v>
      </c>
      <c r="C5381" s="3" t="s">
        <v>14326</v>
      </c>
      <c r="D5381" s="4"/>
      <c r="E5381" s="5" t="s">
        <v>14285</v>
      </c>
      <c r="F5381" s="4">
        <v>0</v>
      </c>
      <c r="G5381" s="6">
        <v>49734</v>
      </c>
      <c r="H5381" s="3" t="s">
        <v>14307</v>
      </c>
      <c r="I5381" s="3"/>
      <c r="J5381" s="3"/>
      <c r="K5381" s="5" t="s">
        <v>118</v>
      </c>
      <c r="L5381" s="5">
        <v>1</v>
      </c>
      <c r="M5381" s="5" t="s">
        <v>275</v>
      </c>
      <c r="N5381" s="5">
        <f>VLOOKUP(M5381,[1]ArchetypeScores!E:N,10,FALSE)</f>
        <v>0</v>
      </c>
      <c r="O5381" s="5">
        <f>VLOOKUP(M5381,[1]ArchetypeScores!E:O,11,FALSE)</f>
        <v>-1</v>
      </c>
      <c r="P5381" s="5">
        <f>VLOOKUP(M5381,[1]ArchetypeScores!E:P,12,FALSE)</f>
        <v>0</v>
      </c>
      <c r="Q5381" s="2" t="str">
        <f>VLOOKUP(M5381,[1]ArchetypeScores!E:W,19,FALSE)</f>
        <v>Untargeted</v>
      </c>
      <c r="R5381" s="2">
        <f>VLOOKUP(M5381,[1]ArchetypeScores!E:I,5,FALSE)</f>
        <v>0</v>
      </c>
      <c r="S5381" s="2">
        <f>VLOOKUP(M5381,[1]ArchetypeScores!E:K,7,FALSE)</f>
        <v>0</v>
      </c>
      <c r="T5381" s="2" t="str">
        <f t="shared" si="86"/>
        <v>Not A&amp;R positive</v>
      </c>
    </row>
    <row r="5382" spans="1:20" x14ac:dyDescent="0.3">
      <c r="A5382" s="2" t="s">
        <v>14282</v>
      </c>
      <c r="B5382" s="3" t="s">
        <v>14327</v>
      </c>
      <c r="C5382" s="3" t="s">
        <v>14328</v>
      </c>
      <c r="D5382" s="4">
        <v>3.5</v>
      </c>
      <c r="E5382" s="5" t="s">
        <v>14285</v>
      </c>
      <c r="F5382" s="4">
        <v>4.7500000000000001E-2</v>
      </c>
      <c r="G5382" s="6">
        <v>49738</v>
      </c>
      <c r="H5382" s="3" t="s">
        <v>14329</v>
      </c>
      <c r="I5382" s="3"/>
      <c r="J5382" s="3"/>
      <c r="K5382" s="5" t="s">
        <v>89</v>
      </c>
      <c r="L5382" s="5">
        <v>1</v>
      </c>
      <c r="M5382" s="5" t="s">
        <v>90</v>
      </c>
      <c r="N5382" s="5">
        <f>VLOOKUP(M5382,[1]ArchetypeScores!E:N,10,FALSE)</f>
        <v>1</v>
      </c>
      <c r="O5382" s="5">
        <f>VLOOKUP(M5382,[1]ArchetypeScores!E:O,11,FALSE)</f>
        <v>0</v>
      </c>
      <c r="P5382" s="5">
        <f>VLOOKUP(M5382,[1]ArchetypeScores!E:P,12,FALSE)</f>
        <v>0</v>
      </c>
      <c r="Q5382" s="2" t="str">
        <f>VLOOKUP(M5382,[1]ArchetypeScores!E:W,19,FALSE)</f>
        <v>Other sector</v>
      </c>
      <c r="R5382" s="2">
        <f>VLOOKUP(M5382,[1]ArchetypeScores!E:I,5,FALSE)</f>
        <v>0</v>
      </c>
      <c r="S5382" s="2">
        <f>VLOOKUP(M5382,[1]ArchetypeScores!E:K,7,FALSE)</f>
        <v>0</v>
      </c>
      <c r="T5382" s="2" t="str">
        <f t="shared" si="86"/>
        <v>Not A&amp;R positive</v>
      </c>
    </row>
    <row r="5383" spans="1:20" x14ac:dyDescent="0.3">
      <c r="A5383" s="2" t="s">
        <v>14282</v>
      </c>
      <c r="B5383" s="3" t="s">
        <v>14330</v>
      </c>
      <c r="C5383" s="3" t="s">
        <v>14331</v>
      </c>
      <c r="D5383" s="4"/>
      <c r="E5383" s="5" t="s">
        <v>14285</v>
      </c>
      <c r="F5383" s="4">
        <v>0</v>
      </c>
      <c r="G5383" s="6">
        <v>49721</v>
      </c>
      <c r="H5383" s="3" t="s">
        <v>14332</v>
      </c>
      <c r="I5383" s="3"/>
      <c r="J5383" s="3" t="s">
        <v>392</v>
      </c>
      <c r="K5383" s="5" t="s">
        <v>53</v>
      </c>
      <c r="L5383" s="5">
        <v>1</v>
      </c>
      <c r="M5383" s="5" t="s">
        <v>54</v>
      </c>
      <c r="N5383" s="5">
        <f>VLOOKUP(M5383,[1]ArchetypeScores!E:N,10,FALSE)</f>
        <v>0</v>
      </c>
      <c r="O5383" s="5">
        <f>VLOOKUP(M5383,[1]ArchetypeScores!E:O,11,FALSE)</f>
        <v>-1</v>
      </c>
      <c r="P5383" s="5">
        <f>VLOOKUP(M5383,[1]ArchetypeScores!E:P,12,FALSE)</f>
        <v>0</v>
      </c>
      <c r="Q5383" s="2" t="str">
        <f>VLOOKUP(M5383,[1]ArchetypeScores!E:W,19,FALSE)</f>
        <v>Untargeted</v>
      </c>
      <c r="R5383" s="2">
        <f>VLOOKUP(M5383,[1]ArchetypeScores!E:I,5,FALSE)</f>
        <v>0</v>
      </c>
      <c r="S5383" s="2">
        <f>VLOOKUP(M5383,[1]ArchetypeScores!E:K,7,FALSE)</f>
        <v>0</v>
      </c>
      <c r="T5383" s="2" t="str">
        <f t="shared" si="86"/>
        <v>Not A&amp;R positive</v>
      </c>
    </row>
    <row r="5384" spans="1:20" x14ac:dyDescent="0.3">
      <c r="A5384" s="2" t="s">
        <v>14282</v>
      </c>
      <c r="B5384" s="3" t="s">
        <v>14333</v>
      </c>
      <c r="C5384" s="3" t="s">
        <v>14334</v>
      </c>
      <c r="D5384" s="4">
        <v>100</v>
      </c>
      <c r="E5384" s="5" t="s">
        <v>14285</v>
      </c>
      <c r="F5384" s="4">
        <v>1.3620000000000001</v>
      </c>
      <c r="G5384" s="6">
        <v>49705</v>
      </c>
      <c r="H5384" s="3" t="s">
        <v>14335</v>
      </c>
      <c r="I5384" s="3"/>
      <c r="J5384" s="3" t="s">
        <v>14336</v>
      </c>
      <c r="K5384" s="5" t="s">
        <v>102</v>
      </c>
      <c r="L5384" s="5">
        <v>1</v>
      </c>
      <c r="M5384" s="5" t="s">
        <v>103</v>
      </c>
      <c r="N5384" s="5">
        <f>VLOOKUP(M5384,[1]ArchetypeScores!E:N,10,FALSE)</f>
        <v>0</v>
      </c>
      <c r="O5384" s="5">
        <f>VLOOKUP(M5384,[1]ArchetypeScores!E:O,11,FALSE)</f>
        <v>-1</v>
      </c>
      <c r="P5384" s="5">
        <f>VLOOKUP(M5384,[1]ArchetypeScores!E:P,12,FALSE)</f>
        <v>0</v>
      </c>
      <c r="Q5384" s="2" t="str">
        <f>VLOOKUP(M5384,[1]ArchetypeScores!E:W,19,FALSE)</f>
        <v>Untargeted</v>
      </c>
      <c r="R5384" s="2">
        <f>VLOOKUP(M5384,[1]ArchetypeScores!E:I,5,FALSE)</f>
        <v>0</v>
      </c>
      <c r="S5384" s="2">
        <f>VLOOKUP(M5384,[1]ArchetypeScores!E:K,7,FALSE)</f>
        <v>1</v>
      </c>
      <c r="T5384" s="2" t="str">
        <f t="shared" si="86"/>
        <v>Indirect only</v>
      </c>
    </row>
    <row r="5385" spans="1:20" x14ac:dyDescent="0.3">
      <c r="A5385" s="2" t="s">
        <v>14282</v>
      </c>
      <c r="B5385" s="3" t="s">
        <v>14337</v>
      </c>
      <c r="C5385" s="3" t="s">
        <v>14338</v>
      </c>
      <c r="D5385" s="4"/>
      <c r="E5385" s="5" t="s">
        <v>14285</v>
      </c>
      <c r="F5385" s="4">
        <v>0</v>
      </c>
      <c r="G5385" s="6">
        <v>49711</v>
      </c>
      <c r="H5385" s="3" t="s">
        <v>14339</v>
      </c>
      <c r="I5385" s="3"/>
      <c r="J5385" s="3"/>
      <c r="K5385" s="5" t="s">
        <v>118</v>
      </c>
      <c r="L5385" s="5">
        <v>3</v>
      </c>
      <c r="M5385" s="5" t="s">
        <v>168</v>
      </c>
      <c r="N5385" s="5">
        <f>VLOOKUP(M5385,[1]ArchetypeScores!E:N,10,FALSE)</f>
        <v>0</v>
      </c>
      <c r="O5385" s="5">
        <f>VLOOKUP(M5385,[1]ArchetypeScores!E:O,11,FALSE)</f>
        <v>-1</v>
      </c>
      <c r="P5385" s="5">
        <f>VLOOKUP(M5385,[1]ArchetypeScores!E:P,12,FALSE)</f>
        <v>0</v>
      </c>
      <c r="Q5385" s="2" t="str">
        <f>VLOOKUP(M5385,[1]ArchetypeScores!E:W,19,FALSE)</f>
        <v>Untargeted</v>
      </c>
      <c r="R5385" s="2">
        <f>VLOOKUP(M5385,[1]ArchetypeScores!E:I,5,FALSE)</f>
        <v>0</v>
      </c>
      <c r="S5385" s="2">
        <f>VLOOKUP(M5385,[1]ArchetypeScores!E:K,7,FALSE)</f>
        <v>0</v>
      </c>
      <c r="T5385" s="2" t="str">
        <f t="shared" si="86"/>
        <v>Not A&amp;R positive</v>
      </c>
    </row>
    <row r="5386" spans="1:20" x14ac:dyDescent="0.3">
      <c r="A5386" s="2" t="s">
        <v>14282</v>
      </c>
      <c r="B5386" s="3" t="s">
        <v>14340</v>
      </c>
      <c r="C5386" s="3" t="s">
        <v>14341</v>
      </c>
      <c r="D5386" s="4">
        <v>1400</v>
      </c>
      <c r="E5386" s="5" t="s">
        <v>14285</v>
      </c>
      <c r="F5386" s="4">
        <v>22.547000000000001</v>
      </c>
      <c r="G5386" s="6">
        <v>49725</v>
      </c>
      <c r="H5386" s="3" t="s">
        <v>14342</v>
      </c>
      <c r="I5386" s="3"/>
      <c r="J5386" s="3" t="s">
        <v>163</v>
      </c>
      <c r="K5386" s="5" t="s">
        <v>57</v>
      </c>
      <c r="L5386" s="5">
        <v>29</v>
      </c>
      <c r="M5386" s="5" t="s">
        <v>58</v>
      </c>
      <c r="N5386" s="5">
        <f>VLOOKUP(M5386,[1]ArchetypeScores!E:N,10,FALSE)</f>
        <v>0</v>
      </c>
      <c r="O5386" s="5">
        <f>VLOOKUP(M5386,[1]ArchetypeScores!E:O,11,FALSE)</f>
        <v>-1</v>
      </c>
      <c r="P5386" s="5">
        <f>VLOOKUP(M5386,[1]ArchetypeScores!E:P,12,FALSE)</f>
        <v>0</v>
      </c>
      <c r="Q5386" s="2" t="str">
        <f>VLOOKUP(M5386,[1]ArchetypeScores!E:W,19,FALSE)</f>
        <v>Untargeted</v>
      </c>
      <c r="R5386" s="2">
        <f>VLOOKUP(M5386,[1]ArchetypeScores!E:I,5,FALSE)</f>
        <v>0</v>
      </c>
      <c r="S5386" s="2">
        <f>VLOOKUP(M5386,[1]ArchetypeScores!E:K,7,FALSE)</f>
        <v>0</v>
      </c>
      <c r="T5386" s="2" t="str">
        <f t="shared" si="86"/>
        <v>Not A&amp;R positive</v>
      </c>
    </row>
    <row r="5387" spans="1:20" x14ac:dyDescent="0.3">
      <c r="A5387" s="2" t="s">
        <v>14282</v>
      </c>
      <c r="B5387" s="3" t="s">
        <v>14343</v>
      </c>
      <c r="C5387" s="3" t="s">
        <v>14344</v>
      </c>
      <c r="D5387" s="4">
        <v>275</v>
      </c>
      <c r="E5387" s="5" t="s">
        <v>14285</v>
      </c>
      <c r="F5387" s="4">
        <v>3.96</v>
      </c>
      <c r="G5387" s="6">
        <v>49709</v>
      </c>
      <c r="H5387" s="3" t="s">
        <v>14345</v>
      </c>
      <c r="I5387" s="3"/>
      <c r="J5387" s="3" t="s">
        <v>163</v>
      </c>
      <c r="K5387" s="5" t="s">
        <v>118</v>
      </c>
      <c r="L5387" s="5">
        <v>3</v>
      </c>
      <c r="M5387" s="5" t="s">
        <v>168</v>
      </c>
      <c r="N5387" s="5">
        <f>VLOOKUP(M5387,[1]ArchetypeScores!E:N,10,FALSE)</f>
        <v>0</v>
      </c>
      <c r="O5387" s="5">
        <f>VLOOKUP(M5387,[1]ArchetypeScores!E:O,11,FALSE)</f>
        <v>-1</v>
      </c>
      <c r="P5387" s="5">
        <f>VLOOKUP(M5387,[1]ArchetypeScores!E:P,12,FALSE)</f>
        <v>0</v>
      </c>
      <c r="Q5387" s="2" t="str">
        <f>VLOOKUP(M5387,[1]ArchetypeScores!E:W,19,FALSE)</f>
        <v>Untargeted</v>
      </c>
      <c r="R5387" s="2">
        <f>VLOOKUP(M5387,[1]ArchetypeScores!E:I,5,FALSE)</f>
        <v>0</v>
      </c>
      <c r="S5387" s="2">
        <f>VLOOKUP(M5387,[1]ArchetypeScores!E:K,7,FALSE)</f>
        <v>0</v>
      </c>
      <c r="T5387" s="2" t="str">
        <f t="shared" si="86"/>
        <v>Not A&amp;R positive</v>
      </c>
    </row>
    <row r="5388" spans="1:20" x14ac:dyDescent="0.3">
      <c r="A5388" s="2" t="s">
        <v>14282</v>
      </c>
      <c r="B5388" s="3" t="s">
        <v>14346</v>
      </c>
      <c r="C5388" s="3" t="s">
        <v>14347</v>
      </c>
      <c r="D5388" s="4"/>
      <c r="E5388" s="5" t="s">
        <v>14285</v>
      </c>
      <c r="F5388" s="4">
        <v>0</v>
      </c>
      <c r="G5388" s="6">
        <v>49737</v>
      </c>
      <c r="H5388" s="3" t="s">
        <v>14307</v>
      </c>
      <c r="I5388" s="3"/>
      <c r="J5388" s="3"/>
      <c r="K5388" s="5" t="s">
        <v>118</v>
      </c>
      <c r="L5388" s="5">
        <v>3</v>
      </c>
      <c r="M5388" s="5" t="s">
        <v>168</v>
      </c>
      <c r="N5388" s="5">
        <f>VLOOKUP(M5388,[1]ArchetypeScores!E:N,10,FALSE)</f>
        <v>0</v>
      </c>
      <c r="O5388" s="5">
        <f>VLOOKUP(M5388,[1]ArchetypeScores!E:O,11,FALSE)</f>
        <v>-1</v>
      </c>
      <c r="P5388" s="5">
        <f>VLOOKUP(M5388,[1]ArchetypeScores!E:P,12,FALSE)</f>
        <v>0</v>
      </c>
      <c r="Q5388" s="2" t="str">
        <f>VLOOKUP(M5388,[1]ArchetypeScores!E:W,19,FALSE)</f>
        <v>Untargeted</v>
      </c>
      <c r="R5388" s="2">
        <f>VLOOKUP(M5388,[1]ArchetypeScores!E:I,5,FALSE)</f>
        <v>0</v>
      </c>
      <c r="S5388" s="2">
        <f>VLOOKUP(M5388,[1]ArchetypeScores!E:K,7,FALSE)</f>
        <v>0</v>
      </c>
      <c r="T5388" s="2" t="str">
        <f t="shared" si="86"/>
        <v>Not A&amp;R positive</v>
      </c>
    </row>
    <row r="5389" spans="1:20" x14ac:dyDescent="0.3">
      <c r="A5389" s="2" t="s">
        <v>14282</v>
      </c>
      <c r="B5389" s="3" t="s">
        <v>14348</v>
      </c>
      <c r="C5389" s="3" t="s">
        <v>14349</v>
      </c>
      <c r="D5389" s="4">
        <v>20</v>
      </c>
      <c r="E5389" s="5" t="s">
        <v>14285</v>
      </c>
      <c r="F5389" s="4">
        <v>0.28960000000000002</v>
      </c>
      <c r="G5389" s="6">
        <v>49708</v>
      </c>
      <c r="H5389" s="3" t="s">
        <v>14350</v>
      </c>
      <c r="I5389" s="3"/>
      <c r="J5389" s="3" t="s">
        <v>163</v>
      </c>
      <c r="K5389" s="5" t="s">
        <v>57</v>
      </c>
      <c r="L5389" s="5">
        <v>25</v>
      </c>
      <c r="M5389" s="5" t="s">
        <v>241</v>
      </c>
      <c r="N5389" s="5">
        <f>VLOOKUP(M5389,[1]ArchetypeScores!E:N,10,FALSE)</f>
        <v>0</v>
      </c>
      <c r="O5389" s="5">
        <f>VLOOKUP(M5389,[1]ArchetypeScores!E:O,11,FALSE)</f>
        <v>-1</v>
      </c>
      <c r="P5389" s="5">
        <f>VLOOKUP(M5389,[1]ArchetypeScores!E:P,12,FALSE)</f>
        <v>0</v>
      </c>
      <c r="Q5389" s="2" t="str">
        <f>VLOOKUP(M5389,[1]ArchetypeScores!E:W,19,FALSE)</f>
        <v>Other sector</v>
      </c>
      <c r="R5389" s="2">
        <f>VLOOKUP(M5389,[1]ArchetypeScores!E:I,5,FALSE)</f>
        <v>0</v>
      </c>
      <c r="S5389" s="2">
        <f>VLOOKUP(M5389,[1]ArchetypeScores!E:K,7,FALSE)</f>
        <v>0</v>
      </c>
      <c r="T5389" s="2" t="str">
        <f t="shared" si="86"/>
        <v>Not A&amp;R positive</v>
      </c>
    </row>
    <row r="5390" spans="1:20" x14ac:dyDescent="0.3">
      <c r="A5390" s="2" t="s">
        <v>14282</v>
      </c>
      <c r="B5390" s="3" t="s">
        <v>14351</v>
      </c>
      <c r="C5390" s="3" t="s">
        <v>14352</v>
      </c>
      <c r="D5390" s="4"/>
      <c r="E5390" s="5" t="s">
        <v>14285</v>
      </c>
      <c r="F5390" s="4">
        <v>0</v>
      </c>
      <c r="G5390" s="6">
        <v>49706</v>
      </c>
      <c r="H5390" s="3" t="s">
        <v>14353</v>
      </c>
      <c r="I5390" s="3"/>
      <c r="J5390" s="3" t="s">
        <v>163</v>
      </c>
      <c r="K5390" s="5" t="s">
        <v>163</v>
      </c>
      <c r="L5390" s="5">
        <v>3</v>
      </c>
      <c r="M5390" s="5" t="s">
        <v>164</v>
      </c>
      <c r="N5390" s="5">
        <f>VLOOKUP(M5390,[1]ArchetypeScores!E:N,10,FALSE)</f>
        <v>0</v>
      </c>
      <c r="O5390" s="5">
        <f>VLOOKUP(M5390,[1]ArchetypeScores!E:O,11,FALSE)</f>
        <v>0</v>
      </c>
      <c r="P5390" s="5">
        <f>VLOOKUP(M5390,[1]ArchetypeScores!E:P,12,FALSE)</f>
        <v>0</v>
      </c>
      <c r="Q5390" s="2" t="str">
        <f>VLOOKUP(M5390,[1]ArchetypeScores!E:W,19,FALSE)</f>
        <v>Education and training</v>
      </c>
      <c r="R5390" s="2">
        <f>VLOOKUP(M5390,[1]ArchetypeScores!E:I,5,FALSE)</f>
        <v>0</v>
      </c>
      <c r="S5390" s="2">
        <f>VLOOKUP(M5390,[1]ArchetypeScores!E:K,7,FALSE)</f>
        <v>0</v>
      </c>
      <c r="T5390" s="2" t="str">
        <f t="shared" si="86"/>
        <v>Not A&amp;R positive</v>
      </c>
    </row>
    <row r="5391" spans="1:20" x14ac:dyDescent="0.3">
      <c r="A5391" s="2" t="s">
        <v>14282</v>
      </c>
      <c r="B5391" s="3" t="s">
        <v>14354</v>
      </c>
      <c r="C5391" s="3" t="s">
        <v>14355</v>
      </c>
      <c r="D5391" s="4"/>
      <c r="E5391" s="5" t="s">
        <v>14285</v>
      </c>
      <c r="F5391" s="4">
        <v>0</v>
      </c>
      <c r="G5391" s="6">
        <v>49736</v>
      </c>
      <c r="H5391" s="3" t="s">
        <v>14356</v>
      </c>
      <c r="I5391" s="3"/>
      <c r="J5391" s="3"/>
      <c r="K5391" s="5" t="s">
        <v>38</v>
      </c>
      <c r="L5391" s="5">
        <v>13</v>
      </c>
      <c r="M5391" s="5" t="s">
        <v>39</v>
      </c>
      <c r="N5391" s="5">
        <f>VLOOKUP(M5391,[1]ArchetypeScores!E:N,10,FALSE)</f>
        <v>0</v>
      </c>
      <c r="O5391" s="5">
        <f>VLOOKUP(M5391,[1]ArchetypeScores!E:O,11,FALSE)</f>
        <v>-2</v>
      </c>
      <c r="P5391" s="5">
        <f>VLOOKUP(M5391,[1]ArchetypeScores!E:P,12,FALSE)</f>
        <v>0</v>
      </c>
      <c r="Q5391" s="2" t="str">
        <f>VLOOKUP(M5391,[1]ArchetypeScores!E:W,19,FALSE)</f>
        <v>Industrials - transportation</v>
      </c>
      <c r="R5391" s="2">
        <f>VLOOKUP(M5391,[1]ArchetypeScores!E:I,5,FALSE)</f>
        <v>0</v>
      </c>
      <c r="S5391" s="2">
        <f>VLOOKUP(M5391,[1]ArchetypeScores!E:K,7,FALSE)</f>
        <v>0</v>
      </c>
      <c r="T5391" s="2" t="str">
        <f t="shared" si="86"/>
        <v>Not A&amp;R positive</v>
      </c>
    </row>
    <row r="5392" spans="1:20" x14ac:dyDescent="0.3">
      <c r="A5392" s="2" t="s">
        <v>14282</v>
      </c>
      <c r="B5392" s="3" t="s">
        <v>11959</v>
      </c>
      <c r="C5392" s="3" t="s">
        <v>14357</v>
      </c>
      <c r="D5392" s="4">
        <v>23.4</v>
      </c>
      <c r="E5392" s="5" t="s">
        <v>14285</v>
      </c>
      <c r="F5392" s="4">
        <v>0.31215999999999999</v>
      </c>
      <c r="G5392" s="6">
        <v>49719</v>
      </c>
      <c r="H5392" s="3" t="s">
        <v>14289</v>
      </c>
      <c r="I5392" s="3"/>
      <c r="J5392" s="3" t="s">
        <v>2091</v>
      </c>
      <c r="K5392" s="5" t="s">
        <v>38</v>
      </c>
      <c r="L5392" s="5">
        <v>13</v>
      </c>
      <c r="M5392" s="5" t="s">
        <v>39</v>
      </c>
      <c r="N5392" s="5">
        <f>VLOOKUP(M5392,[1]ArchetypeScores!E:N,10,FALSE)</f>
        <v>0</v>
      </c>
      <c r="O5392" s="5">
        <f>VLOOKUP(M5392,[1]ArchetypeScores!E:O,11,FALSE)</f>
        <v>-2</v>
      </c>
      <c r="P5392" s="5">
        <f>VLOOKUP(M5392,[1]ArchetypeScores!E:P,12,FALSE)</f>
        <v>0</v>
      </c>
      <c r="Q5392" s="2" t="str">
        <f>VLOOKUP(M5392,[1]ArchetypeScores!E:W,19,FALSE)</f>
        <v>Industrials - transportation</v>
      </c>
      <c r="R5392" s="2">
        <f>VLOOKUP(M5392,[1]ArchetypeScores!E:I,5,FALSE)</f>
        <v>0</v>
      </c>
      <c r="S5392" s="2">
        <f>VLOOKUP(M5392,[1]ArchetypeScores!E:K,7,FALSE)</f>
        <v>0</v>
      </c>
      <c r="T5392" s="2" t="str">
        <f t="shared" si="86"/>
        <v>Not A&amp;R positive</v>
      </c>
    </row>
    <row r="5393" spans="1:20" x14ac:dyDescent="0.3">
      <c r="A5393" s="2" t="s">
        <v>14282</v>
      </c>
      <c r="B5393" s="3" t="s">
        <v>14358</v>
      </c>
      <c r="C5393" s="3" t="s">
        <v>14359</v>
      </c>
      <c r="D5393" s="4">
        <v>42</v>
      </c>
      <c r="E5393" s="5" t="s">
        <v>14285</v>
      </c>
      <c r="F5393" s="4">
        <v>0.56532000000000004</v>
      </c>
      <c r="G5393" s="6">
        <v>49714</v>
      </c>
      <c r="H5393" s="3" t="s">
        <v>14304</v>
      </c>
      <c r="I5393" s="3"/>
      <c r="J5393" s="3"/>
      <c r="K5393" s="5" t="s">
        <v>25</v>
      </c>
      <c r="L5393" s="5">
        <v>9</v>
      </c>
      <c r="M5393" s="5" t="s">
        <v>493</v>
      </c>
      <c r="N5393" s="5">
        <f>VLOOKUP(M5393,[1]ArchetypeScores!E:N,10,FALSE)</f>
        <v>1</v>
      </c>
      <c r="O5393" s="5">
        <f>VLOOKUP(M5393,[1]ArchetypeScores!E:O,11,FALSE)</f>
        <v>-2</v>
      </c>
      <c r="P5393" s="5">
        <f>VLOOKUP(M5393,[1]ArchetypeScores!E:P,12,FALSE)</f>
        <v>0</v>
      </c>
      <c r="Q5393" s="2" t="str">
        <f>VLOOKUP(M5393,[1]ArchetypeScores!E:W,19,FALSE)</f>
        <v>Industrials - other</v>
      </c>
      <c r="R5393" s="2">
        <f>VLOOKUP(M5393,[1]ArchetypeScores!E:I,5,FALSE)</f>
        <v>0</v>
      </c>
      <c r="S5393" s="2">
        <f>VLOOKUP(M5393,[1]ArchetypeScores!E:K,7,FALSE)</f>
        <v>-1</v>
      </c>
      <c r="T5393" s="2" t="str">
        <f t="shared" si="86"/>
        <v>Not A&amp;R positive</v>
      </c>
    </row>
    <row r="5394" spans="1:20" x14ac:dyDescent="0.3">
      <c r="A5394" s="2" t="s">
        <v>14282</v>
      </c>
      <c r="B5394" s="3" t="s">
        <v>14360</v>
      </c>
      <c r="C5394" s="3" t="s">
        <v>14361</v>
      </c>
      <c r="D5394" s="4">
        <v>200</v>
      </c>
      <c r="E5394" s="5" t="s">
        <v>14285</v>
      </c>
      <c r="F5394" s="4">
        <v>2.6680000000000001</v>
      </c>
      <c r="G5394" s="6">
        <v>49717</v>
      </c>
      <c r="H5394" s="3" t="s">
        <v>14289</v>
      </c>
      <c r="I5394" s="3"/>
      <c r="J5394" s="3" t="s">
        <v>31</v>
      </c>
      <c r="K5394" s="5" t="s">
        <v>102</v>
      </c>
      <c r="L5394" s="5">
        <v>1</v>
      </c>
      <c r="M5394" s="5" t="s">
        <v>103</v>
      </c>
      <c r="N5394" s="5">
        <f>VLOOKUP(M5394,[1]ArchetypeScores!E:N,10,FALSE)</f>
        <v>0</v>
      </c>
      <c r="O5394" s="5">
        <f>VLOOKUP(M5394,[1]ArchetypeScores!E:O,11,FALSE)</f>
        <v>-1</v>
      </c>
      <c r="P5394" s="5">
        <f>VLOOKUP(M5394,[1]ArchetypeScores!E:P,12,FALSE)</f>
        <v>0</v>
      </c>
      <c r="Q5394" s="2" t="str">
        <f>VLOOKUP(M5394,[1]ArchetypeScores!E:W,19,FALSE)</f>
        <v>Untargeted</v>
      </c>
      <c r="R5394" s="2">
        <f>VLOOKUP(M5394,[1]ArchetypeScores!E:I,5,FALSE)</f>
        <v>0</v>
      </c>
      <c r="S5394" s="2">
        <f>VLOOKUP(M5394,[1]ArchetypeScores!E:K,7,FALSE)</f>
        <v>1</v>
      </c>
      <c r="T5394" s="2" t="str">
        <f t="shared" si="86"/>
        <v>Indirect only</v>
      </c>
    </row>
    <row r="5395" spans="1:20" x14ac:dyDescent="0.3">
      <c r="A5395" s="2" t="s">
        <v>14282</v>
      </c>
      <c r="B5395" s="3" t="s">
        <v>14362</v>
      </c>
      <c r="C5395" s="3" t="s">
        <v>14363</v>
      </c>
      <c r="D5395" s="4">
        <v>25</v>
      </c>
      <c r="E5395" s="5" t="s">
        <v>14285</v>
      </c>
      <c r="F5395" s="4">
        <v>0.33350000000000002</v>
      </c>
      <c r="G5395" s="6">
        <v>49716</v>
      </c>
      <c r="H5395" s="3" t="s">
        <v>14289</v>
      </c>
      <c r="I5395" s="3"/>
      <c r="J5395" s="3"/>
      <c r="K5395" s="5" t="s">
        <v>38</v>
      </c>
      <c r="L5395" s="5">
        <v>13</v>
      </c>
      <c r="M5395" s="5" t="s">
        <v>39</v>
      </c>
      <c r="N5395" s="5">
        <f>VLOOKUP(M5395,[1]ArchetypeScores!E:N,10,FALSE)</f>
        <v>0</v>
      </c>
      <c r="O5395" s="5">
        <f>VLOOKUP(M5395,[1]ArchetypeScores!E:O,11,FALSE)</f>
        <v>-2</v>
      </c>
      <c r="P5395" s="5">
        <f>VLOOKUP(M5395,[1]ArchetypeScores!E:P,12,FALSE)</f>
        <v>0</v>
      </c>
      <c r="Q5395" s="2" t="str">
        <f>VLOOKUP(M5395,[1]ArchetypeScores!E:W,19,FALSE)</f>
        <v>Industrials - transportation</v>
      </c>
      <c r="R5395" s="2">
        <f>VLOOKUP(M5395,[1]ArchetypeScores!E:I,5,FALSE)</f>
        <v>0</v>
      </c>
      <c r="S5395" s="2">
        <f>VLOOKUP(M5395,[1]ArchetypeScores!E:K,7,FALSE)</f>
        <v>0</v>
      </c>
      <c r="T5395" s="2" t="str">
        <f t="shared" si="86"/>
        <v>Not A&amp;R positive</v>
      </c>
    </row>
    <row r="5396" spans="1:20" x14ac:dyDescent="0.3">
      <c r="A5396" s="2" t="s">
        <v>14282</v>
      </c>
      <c r="B5396" s="3" t="s">
        <v>14364</v>
      </c>
      <c r="C5396" s="3" t="s">
        <v>14365</v>
      </c>
      <c r="D5396" s="4"/>
      <c r="E5396" s="5" t="s">
        <v>14285</v>
      </c>
      <c r="F5396" s="4">
        <v>0</v>
      </c>
      <c r="G5396" s="6">
        <v>49722</v>
      </c>
      <c r="H5396" s="3" t="s">
        <v>14332</v>
      </c>
      <c r="I5396" s="3"/>
      <c r="J5396" s="3" t="s">
        <v>392</v>
      </c>
      <c r="K5396" s="5" t="s">
        <v>57</v>
      </c>
      <c r="L5396" s="5">
        <v>29</v>
      </c>
      <c r="M5396" s="5" t="s">
        <v>58</v>
      </c>
      <c r="N5396" s="5">
        <f>VLOOKUP(M5396,[1]ArchetypeScores!E:N,10,FALSE)</f>
        <v>0</v>
      </c>
      <c r="O5396" s="5">
        <f>VLOOKUP(M5396,[1]ArchetypeScores!E:O,11,FALSE)</f>
        <v>-1</v>
      </c>
      <c r="P5396" s="5">
        <f>VLOOKUP(M5396,[1]ArchetypeScores!E:P,12,FALSE)</f>
        <v>0</v>
      </c>
      <c r="Q5396" s="2" t="str">
        <f>VLOOKUP(M5396,[1]ArchetypeScores!E:W,19,FALSE)</f>
        <v>Untargeted</v>
      </c>
      <c r="R5396" s="2">
        <f>VLOOKUP(M5396,[1]ArchetypeScores!E:I,5,FALSE)</f>
        <v>0</v>
      </c>
      <c r="S5396" s="2">
        <f>VLOOKUP(M5396,[1]ArchetypeScores!E:K,7,FALSE)</f>
        <v>0</v>
      </c>
      <c r="T5396" s="2" t="str">
        <f t="shared" si="86"/>
        <v>Not A&amp;R positive</v>
      </c>
    </row>
    <row r="5397" spans="1:20" x14ac:dyDescent="0.3">
      <c r="A5397" s="2" t="s">
        <v>14282</v>
      </c>
      <c r="B5397" s="3" t="s">
        <v>14366</v>
      </c>
      <c r="C5397" s="3" t="s">
        <v>14367</v>
      </c>
      <c r="D5397" s="4">
        <v>51.9</v>
      </c>
      <c r="E5397" s="5" t="s">
        <v>14285</v>
      </c>
      <c r="F5397" s="4">
        <v>0.70687999999999995</v>
      </c>
      <c r="G5397" s="6">
        <v>49710</v>
      </c>
      <c r="H5397" s="3" t="s">
        <v>14339</v>
      </c>
      <c r="I5397" s="3"/>
      <c r="J5397" s="3"/>
      <c r="K5397" s="5" t="s">
        <v>118</v>
      </c>
      <c r="L5397" s="5">
        <v>3</v>
      </c>
      <c r="M5397" s="5" t="s">
        <v>168</v>
      </c>
      <c r="N5397" s="5">
        <f>VLOOKUP(M5397,[1]ArchetypeScores!E:N,10,FALSE)</f>
        <v>0</v>
      </c>
      <c r="O5397" s="5">
        <f>VLOOKUP(M5397,[1]ArchetypeScores!E:O,11,FALSE)</f>
        <v>-1</v>
      </c>
      <c r="P5397" s="5">
        <f>VLOOKUP(M5397,[1]ArchetypeScores!E:P,12,FALSE)</f>
        <v>0</v>
      </c>
      <c r="Q5397" s="2" t="str">
        <f>VLOOKUP(M5397,[1]ArchetypeScores!E:W,19,FALSE)</f>
        <v>Untargeted</v>
      </c>
      <c r="R5397" s="2">
        <f>VLOOKUP(M5397,[1]ArchetypeScores!E:I,5,FALSE)</f>
        <v>0</v>
      </c>
      <c r="S5397" s="2">
        <f>VLOOKUP(M5397,[1]ArchetypeScores!E:K,7,FALSE)</f>
        <v>0</v>
      </c>
      <c r="T5397" s="2" t="str">
        <f t="shared" si="86"/>
        <v>Not A&amp;R positive</v>
      </c>
    </row>
    <row r="5398" spans="1:20" x14ac:dyDescent="0.3">
      <c r="A5398" s="2" t="s">
        <v>14282</v>
      </c>
      <c r="B5398" s="3" t="s">
        <v>14368</v>
      </c>
      <c r="C5398" s="3" t="s">
        <v>14369</v>
      </c>
      <c r="D5398" s="4"/>
      <c r="E5398" s="5" t="s">
        <v>14285</v>
      </c>
      <c r="F5398" s="4">
        <v>0</v>
      </c>
      <c r="G5398" s="6">
        <v>49712</v>
      </c>
      <c r="H5398" s="3" t="s">
        <v>14339</v>
      </c>
      <c r="I5398" s="3"/>
      <c r="J5398" s="3"/>
      <c r="K5398" s="5" t="s">
        <v>118</v>
      </c>
      <c r="L5398" s="5">
        <v>3</v>
      </c>
      <c r="M5398" s="5" t="s">
        <v>168</v>
      </c>
      <c r="N5398" s="5">
        <f>VLOOKUP(M5398,[1]ArchetypeScores!E:N,10,FALSE)</f>
        <v>0</v>
      </c>
      <c r="O5398" s="5">
        <f>VLOOKUP(M5398,[1]ArchetypeScores!E:O,11,FALSE)</f>
        <v>-1</v>
      </c>
      <c r="P5398" s="5">
        <f>VLOOKUP(M5398,[1]ArchetypeScores!E:P,12,FALSE)</f>
        <v>0</v>
      </c>
      <c r="Q5398" s="2" t="str">
        <f>VLOOKUP(M5398,[1]ArchetypeScores!E:W,19,FALSE)</f>
        <v>Untargeted</v>
      </c>
      <c r="R5398" s="2">
        <f>VLOOKUP(M5398,[1]ArchetypeScores!E:I,5,FALSE)</f>
        <v>0</v>
      </c>
      <c r="S5398" s="2">
        <f>VLOOKUP(M5398,[1]ArchetypeScores!E:K,7,FALSE)</f>
        <v>0</v>
      </c>
      <c r="T5398" s="2" t="str">
        <f t="shared" si="86"/>
        <v>Not A&amp;R positive</v>
      </c>
    </row>
    <row r="5399" spans="1:20" x14ac:dyDescent="0.3">
      <c r="A5399" s="2" t="s">
        <v>14282</v>
      </c>
      <c r="B5399" s="3" t="s">
        <v>14370</v>
      </c>
      <c r="C5399" s="3" t="s">
        <v>14371</v>
      </c>
      <c r="D5399" s="4"/>
      <c r="E5399" s="5" t="s">
        <v>14285</v>
      </c>
      <c r="F5399" s="4">
        <v>0</v>
      </c>
      <c r="G5399" s="6">
        <v>49713</v>
      </c>
      <c r="H5399" s="3" t="s">
        <v>14339</v>
      </c>
      <c r="I5399" s="3"/>
      <c r="J5399" s="3"/>
      <c r="K5399" s="5" t="s">
        <v>53</v>
      </c>
      <c r="L5399" s="5">
        <v>4</v>
      </c>
      <c r="M5399" s="5" t="s">
        <v>237</v>
      </c>
      <c r="N5399" s="5">
        <f>VLOOKUP(M5399,[1]ArchetypeScores!E:N,10,FALSE)</f>
        <v>0</v>
      </c>
      <c r="O5399" s="5">
        <f>VLOOKUP(M5399,[1]ArchetypeScores!E:O,11,FALSE)</f>
        <v>-1</v>
      </c>
      <c r="P5399" s="5">
        <f>VLOOKUP(M5399,[1]ArchetypeScores!E:P,12,FALSE)</f>
        <v>0</v>
      </c>
      <c r="Q5399" s="2" t="str">
        <f>VLOOKUP(M5399,[1]ArchetypeScores!E:W,19,FALSE)</f>
        <v>Untargeted</v>
      </c>
      <c r="R5399" s="2">
        <f>VLOOKUP(M5399,[1]ArchetypeScores!E:I,5,FALSE)</f>
        <v>0</v>
      </c>
      <c r="S5399" s="2">
        <f>VLOOKUP(M5399,[1]ArchetypeScores!E:K,7,FALSE)</f>
        <v>0</v>
      </c>
      <c r="T5399" s="2" t="str">
        <f t="shared" si="86"/>
        <v>Not A&amp;R positive</v>
      </c>
    </row>
    <row r="5400" spans="1:20" x14ac:dyDescent="0.3">
      <c r="A5400" s="2" t="s">
        <v>14372</v>
      </c>
      <c r="B5400" s="3" t="s">
        <v>14373</v>
      </c>
      <c r="C5400" s="3" t="s">
        <v>14374</v>
      </c>
      <c r="D5400" s="4">
        <v>258</v>
      </c>
      <c r="E5400" s="5" t="s">
        <v>14375</v>
      </c>
      <c r="F5400" s="4">
        <v>0.25319999999999998</v>
      </c>
      <c r="G5400" s="6">
        <v>49739</v>
      </c>
      <c r="H5400" s="3" t="s">
        <v>14376</v>
      </c>
      <c r="I5400" s="3"/>
      <c r="J5400" s="3"/>
      <c r="K5400" s="5" t="s">
        <v>112</v>
      </c>
      <c r="L5400" s="5" t="s">
        <v>112</v>
      </c>
      <c r="M5400" s="5" t="s">
        <v>961</v>
      </c>
      <c r="N5400" s="5">
        <f>VLOOKUP(M5400,[1]ArchetypeScores!E:N,10,FALSE)</f>
        <v>0</v>
      </c>
      <c r="O5400" s="5">
        <f>VLOOKUP(M5400,[1]ArchetypeScores!E:O,11,FALSE)</f>
        <v>0</v>
      </c>
      <c r="P5400" s="5">
        <f>VLOOKUP(M5400,[1]ArchetypeScores!E:P,12,FALSE)</f>
        <v>0</v>
      </c>
      <c r="Q5400" s="2" t="str">
        <f>VLOOKUP(M5400,[1]ArchetypeScores!E:W,19,FALSE)</f>
        <v>Untargeted</v>
      </c>
      <c r="R5400" s="2">
        <f>VLOOKUP(M5400,[1]ArchetypeScores!E:I,5,FALSE)</f>
        <v>0</v>
      </c>
      <c r="S5400" s="2">
        <f>VLOOKUP(M5400,[1]ArchetypeScores!E:K,7,FALSE)</f>
        <v>0</v>
      </c>
      <c r="T5400" s="2" t="str">
        <f t="shared" si="86"/>
        <v>Not A&amp;R positive</v>
      </c>
    </row>
    <row r="5401" spans="1:20" x14ac:dyDescent="0.3">
      <c r="A5401" s="2" t="s">
        <v>14372</v>
      </c>
      <c r="B5401" s="3" t="s">
        <v>14377</v>
      </c>
      <c r="C5401" s="3" t="s">
        <v>14378</v>
      </c>
      <c r="D5401" s="4"/>
      <c r="E5401" s="5" t="s">
        <v>14375</v>
      </c>
      <c r="F5401" s="4">
        <v>0</v>
      </c>
      <c r="G5401" s="6">
        <v>49749</v>
      </c>
      <c r="H5401" s="3" t="s">
        <v>14379</v>
      </c>
      <c r="I5401" s="3"/>
      <c r="J5401" s="3"/>
      <c r="K5401" s="5" t="s">
        <v>53</v>
      </c>
      <c r="L5401" s="5">
        <v>4</v>
      </c>
      <c r="M5401" s="5" t="s">
        <v>237</v>
      </c>
      <c r="N5401" s="5">
        <f>VLOOKUP(M5401,[1]ArchetypeScores!E:N,10,FALSE)</f>
        <v>0</v>
      </c>
      <c r="O5401" s="5">
        <f>VLOOKUP(M5401,[1]ArchetypeScores!E:O,11,FALSE)</f>
        <v>-1</v>
      </c>
      <c r="P5401" s="5">
        <f>VLOOKUP(M5401,[1]ArchetypeScores!E:P,12,FALSE)</f>
        <v>0</v>
      </c>
      <c r="Q5401" s="2" t="str">
        <f>VLOOKUP(M5401,[1]ArchetypeScores!E:W,19,FALSE)</f>
        <v>Untargeted</v>
      </c>
      <c r="R5401" s="2">
        <f>VLOOKUP(M5401,[1]ArchetypeScores!E:I,5,FALSE)</f>
        <v>0</v>
      </c>
      <c r="S5401" s="2">
        <f>VLOOKUP(M5401,[1]ArchetypeScores!E:K,7,FALSE)</f>
        <v>0</v>
      </c>
      <c r="T5401" s="2" t="str">
        <f t="shared" si="86"/>
        <v>Not A&amp;R positive</v>
      </c>
    </row>
    <row r="5402" spans="1:20" x14ac:dyDescent="0.3">
      <c r="A5402" s="2" t="s">
        <v>14372</v>
      </c>
      <c r="B5402" s="3" t="s">
        <v>14380</v>
      </c>
      <c r="C5402" s="3" t="s">
        <v>14381</v>
      </c>
      <c r="D5402" s="4">
        <v>100</v>
      </c>
      <c r="E5402" s="5" t="s">
        <v>14375</v>
      </c>
      <c r="F5402" s="4">
        <v>0.1033</v>
      </c>
      <c r="G5402" s="6">
        <v>49745</v>
      </c>
      <c r="H5402" s="3" t="s">
        <v>14382</v>
      </c>
      <c r="I5402" s="3"/>
      <c r="J5402" s="3"/>
      <c r="K5402" s="5" t="s">
        <v>38</v>
      </c>
      <c r="L5402" s="5">
        <v>29</v>
      </c>
      <c r="M5402" s="5" t="s">
        <v>316</v>
      </c>
      <c r="N5402" s="5">
        <f>VLOOKUP(M5402,[1]ArchetypeScores!E:N,10,FALSE)</f>
        <v>0</v>
      </c>
      <c r="O5402" s="5">
        <f>VLOOKUP(M5402,[1]ArchetypeScores!E:O,11,FALSE)</f>
        <v>-1</v>
      </c>
      <c r="P5402" s="5">
        <f>VLOOKUP(M5402,[1]ArchetypeScores!E:P,12,FALSE)</f>
        <v>0</v>
      </c>
      <c r="Q5402" s="2" t="str">
        <f>VLOOKUP(M5402,[1]ArchetypeScores!E:W,19,FALSE)</f>
        <v>Other sector</v>
      </c>
      <c r="R5402" s="2">
        <f>VLOOKUP(M5402,[1]ArchetypeScores!E:I,5,FALSE)</f>
        <v>0</v>
      </c>
      <c r="S5402" s="2">
        <f>VLOOKUP(M5402,[1]ArchetypeScores!E:K,7,FALSE)</f>
        <v>0</v>
      </c>
      <c r="T5402" s="2" t="str">
        <f t="shared" si="86"/>
        <v>Not A&amp;R positive</v>
      </c>
    </row>
    <row r="5403" spans="1:20" x14ac:dyDescent="0.3">
      <c r="A5403" s="2" t="s">
        <v>14372</v>
      </c>
      <c r="B5403" s="3" t="s">
        <v>14383</v>
      </c>
      <c r="C5403" s="3" t="s">
        <v>14384</v>
      </c>
      <c r="D5403" s="4">
        <v>250</v>
      </c>
      <c r="E5403" s="5" t="s">
        <v>14375</v>
      </c>
      <c r="F5403" s="4">
        <v>0.25248999999999999</v>
      </c>
      <c r="G5403" s="6">
        <v>49741</v>
      </c>
      <c r="H5403" s="3" t="s">
        <v>14385</v>
      </c>
      <c r="I5403" s="3"/>
      <c r="J5403" s="3"/>
      <c r="K5403" s="5" t="s">
        <v>38</v>
      </c>
      <c r="L5403" s="5">
        <v>13</v>
      </c>
      <c r="M5403" s="5" t="s">
        <v>39</v>
      </c>
      <c r="N5403" s="5">
        <f>VLOOKUP(M5403,[1]ArchetypeScores!E:N,10,FALSE)</f>
        <v>0</v>
      </c>
      <c r="O5403" s="5">
        <f>VLOOKUP(M5403,[1]ArchetypeScores!E:O,11,FALSE)</f>
        <v>-2</v>
      </c>
      <c r="P5403" s="5">
        <f>VLOOKUP(M5403,[1]ArchetypeScores!E:P,12,FALSE)</f>
        <v>0</v>
      </c>
      <c r="Q5403" s="2" t="str">
        <f>VLOOKUP(M5403,[1]ArchetypeScores!E:W,19,FALSE)</f>
        <v>Industrials - transportation</v>
      </c>
      <c r="R5403" s="2">
        <f>VLOOKUP(M5403,[1]ArchetypeScores!E:I,5,FALSE)</f>
        <v>0</v>
      </c>
      <c r="S5403" s="2">
        <f>VLOOKUP(M5403,[1]ArchetypeScores!E:K,7,FALSE)</f>
        <v>0</v>
      </c>
      <c r="T5403" s="2" t="str">
        <f t="shared" si="86"/>
        <v>Not A&amp;R positive</v>
      </c>
    </row>
    <row r="5404" spans="1:20" x14ac:dyDescent="0.3">
      <c r="A5404" s="2" t="s">
        <v>14372</v>
      </c>
      <c r="B5404" s="3" t="s">
        <v>14386</v>
      </c>
      <c r="C5404" s="3" t="s">
        <v>14387</v>
      </c>
      <c r="D5404" s="4"/>
      <c r="E5404" s="5" t="s">
        <v>14375</v>
      </c>
      <c r="F5404" s="4">
        <v>0</v>
      </c>
      <c r="G5404" s="6">
        <v>49753</v>
      </c>
      <c r="H5404" s="3" t="s">
        <v>14388</v>
      </c>
      <c r="I5404" s="3"/>
      <c r="J5404" s="3"/>
      <c r="K5404" s="5" t="s">
        <v>1072</v>
      </c>
      <c r="L5404" s="5" t="s">
        <v>112</v>
      </c>
      <c r="M5404" s="5" t="s">
        <v>4844</v>
      </c>
      <c r="N5404" s="5">
        <f>VLOOKUP(M5404,[1]ArchetypeScores!E:N,10,FALSE)</f>
        <v>0</v>
      </c>
      <c r="O5404" s="5">
        <f>VLOOKUP(M5404,[1]ArchetypeScores!E:O,11,FALSE)</f>
        <v>-1</v>
      </c>
      <c r="P5404" s="5">
        <f>VLOOKUP(M5404,[1]ArchetypeScores!E:P,12,FALSE)</f>
        <v>0</v>
      </c>
      <c r="Q5404" s="2" t="str">
        <f>VLOOKUP(M5404,[1]ArchetypeScores!E:W,19,FALSE)</f>
        <v>Untargeted</v>
      </c>
      <c r="R5404" s="2">
        <f>VLOOKUP(M5404,[1]ArchetypeScores!E:I,5,FALSE)</f>
        <v>0</v>
      </c>
      <c r="S5404" s="2">
        <f>VLOOKUP(M5404,[1]ArchetypeScores!E:K,7,FALSE)</f>
        <v>0</v>
      </c>
      <c r="T5404" s="2" t="str">
        <f t="shared" si="86"/>
        <v>Not A&amp;R positive</v>
      </c>
    </row>
    <row r="5405" spans="1:20" x14ac:dyDescent="0.3">
      <c r="A5405" s="2" t="s">
        <v>14372</v>
      </c>
      <c r="B5405" s="3" t="s">
        <v>14389</v>
      </c>
      <c r="C5405" s="3" t="s">
        <v>14390</v>
      </c>
      <c r="D5405" s="4"/>
      <c r="E5405" s="5" t="s">
        <v>14375</v>
      </c>
      <c r="F5405" s="4">
        <v>0</v>
      </c>
      <c r="G5405" s="6">
        <v>49740</v>
      </c>
      <c r="H5405" s="3" t="s">
        <v>14391</v>
      </c>
      <c r="I5405" s="3"/>
      <c r="J5405" s="3"/>
      <c r="K5405" s="5" t="s">
        <v>84</v>
      </c>
      <c r="L5405" s="5">
        <v>4</v>
      </c>
      <c r="M5405" s="5" t="s">
        <v>849</v>
      </c>
      <c r="N5405" s="5">
        <f>VLOOKUP(M5405,[1]ArchetypeScores!E:N,10,FALSE)</f>
        <v>0</v>
      </c>
      <c r="O5405" s="5">
        <f>VLOOKUP(M5405,[1]ArchetypeScores!E:O,11,FALSE)</f>
        <v>-1</v>
      </c>
      <c r="P5405" s="5">
        <f>VLOOKUP(M5405,[1]ArchetypeScores!E:P,12,FALSE)</f>
        <v>0</v>
      </c>
      <c r="Q5405" s="2" t="str">
        <f>VLOOKUP(M5405,[1]ArchetypeScores!E:W,19,FALSE)</f>
        <v>Untargeted</v>
      </c>
      <c r="R5405" s="2">
        <f>VLOOKUP(M5405,[1]ArchetypeScores!E:I,5,FALSE)</f>
        <v>0</v>
      </c>
      <c r="S5405" s="2">
        <f>VLOOKUP(M5405,[1]ArchetypeScores!E:K,7,FALSE)</f>
        <v>0</v>
      </c>
      <c r="T5405" s="2" t="str">
        <f t="shared" si="86"/>
        <v>Not A&amp;R positive</v>
      </c>
    </row>
    <row r="5406" spans="1:20" x14ac:dyDescent="0.3">
      <c r="A5406" s="2" t="s">
        <v>14372</v>
      </c>
      <c r="B5406" s="3" t="s">
        <v>14392</v>
      </c>
      <c r="C5406" s="3" t="s">
        <v>14393</v>
      </c>
      <c r="D5406" s="4"/>
      <c r="E5406" s="5" t="s">
        <v>14375</v>
      </c>
      <c r="F5406" s="4">
        <v>0</v>
      </c>
      <c r="G5406" s="6">
        <v>49751</v>
      </c>
      <c r="H5406" s="3" t="s">
        <v>14394</v>
      </c>
      <c r="I5406" s="3"/>
      <c r="J5406" s="3"/>
      <c r="K5406" s="5" t="s">
        <v>1306</v>
      </c>
      <c r="L5406" s="5">
        <v>1</v>
      </c>
      <c r="M5406" s="5" t="s">
        <v>1307</v>
      </c>
      <c r="N5406" s="5">
        <f>VLOOKUP(M5406,[1]ArchetypeScores!E:N,10,FALSE)</f>
        <v>0</v>
      </c>
      <c r="O5406" s="5">
        <f>VLOOKUP(M5406,[1]ArchetypeScores!E:O,11,FALSE)</f>
        <v>-1</v>
      </c>
      <c r="P5406" s="5">
        <f>VLOOKUP(M5406,[1]ArchetypeScores!E:P,12,FALSE)</f>
        <v>0</v>
      </c>
      <c r="Q5406" s="2" t="str">
        <f>VLOOKUP(M5406,[1]ArchetypeScores!E:W,19,FALSE)</f>
        <v>Untargeted</v>
      </c>
      <c r="R5406" s="2">
        <f>VLOOKUP(M5406,[1]ArchetypeScores!E:I,5,FALSE)</f>
        <v>0</v>
      </c>
      <c r="S5406" s="2">
        <f>VLOOKUP(M5406,[1]ArchetypeScores!E:K,7,FALSE)</f>
        <v>0</v>
      </c>
      <c r="T5406" s="2" t="str">
        <f t="shared" si="86"/>
        <v>Not A&amp;R positive</v>
      </c>
    </row>
    <row r="5407" spans="1:20" x14ac:dyDescent="0.3">
      <c r="A5407" s="2" t="s">
        <v>14372</v>
      </c>
      <c r="B5407" s="3" t="s">
        <v>14395</v>
      </c>
      <c r="C5407" s="3" t="s">
        <v>14396</v>
      </c>
      <c r="D5407" s="4"/>
      <c r="E5407" s="5" t="s">
        <v>14375</v>
      </c>
      <c r="F5407" s="4">
        <v>0</v>
      </c>
      <c r="G5407" s="6">
        <v>49743</v>
      </c>
      <c r="H5407" s="3" t="s">
        <v>14397</v>
      </c>
      <c r="I5407" s="3"/>
      <c r="J5407" s="3"/>
      <c r="K5407" s="5" t="s">
        <v>1306</v>
      </c>
      <c r="L5407" s="5">
        <v>1</v>
      </c>
      <c r="M5407" s="5" t="s">
        <v>1307</v>
      </c>
      <c r="N5407" s="5">
        <f>VLOOKUP(M5407,[1]ArchetypeScores!E:N,10,FALSE)</f>
        <v>0</v>
      </c>
      <c r="O5407" s="5">
        <f>VLOOKUP(M5407,[1]ArchetypeScores!E:O,11,FALSE)</f>
        <v>-1</v>
      </c>
      <c r="P5407" s="5">
        <f>VLOOKUP(M5407,[1]ArchetypeScores!E:P,12,FALSE)</f>
        <v>0</v>
      </c>
      <c r="Q5407" s="2" t="str">
        <f>VLOOKUP(M5407,[1]ArchetypeScores!E:W,19,FALSE)</f>
        <v>Untargeted</v>
      </c>
      <c r="R5407" s="2">
        <f>VLOOKUP(M5407,[1]ArchetypeScores!E:I,5,FALSE)</f>
        <v>0</v>
      </c>
      <c r="S5407" s="2">
        <f>VLOOKUP(M5407,[1]ArchetypeScores!E:K,7,FALSE)</f>
        <v>0</v>
      </c>
      <c r="T5407" s="2" t="str">
        <f t="shared" si="86"/>
        <v>Not A&amp;R positive</v>
      </c>
    </row>
    <row r="5408" spans="1:20" x14ac:dyDescent="0.3">
      <c r="A5408" s="2" t="s">
        <v>14372</v>
      </c>
      <c r="B5408" s="3" t="s">
        <v>14398</v>
      </c>
      <c r="C5408" s="3" t="s">
        <v>14399</v>
      </c>
      <c r="D5408" s="4"/>
      <c r="E5408" s="5" t="s">
        <v>14375</v>
      </c>
      <c r="F5408" s="4">
        <v>0</v>
      </c>
      <c r="G5408" s="6">
        <v>49744</v>
      </c>
      <c r="H5408" s="3" t="s">
        <v>14400</v>
      </c>
      <c r="I5408" s="3"/>
      <c r="J5408" s="3"/>
      <c r="K5408" s="5" t="s">
        <v>1306</v>
      </c>
      <c r="L5408" s="5">
        <v>1</v>
      </c>
      <c r="M5408" s="5" t="s">
        <v>1307</v>
      </c>
      <c r="N5408" s="5">
        <f>VLOOKUP(M5408,[1]ArchetypeScores!E:N,10,FALSE)</f>
        <v>0</v>
      </c>
      <c r="O5408" s="5">
        <f>VLOOKUP(M5408,[1]ArchetypeScores!E:O,11,FALSE)</f>
        <v>-1</v>
      </c>
      <c r="P5408" s="5">
        <f>VLOOKUP(M5408,[1]ArchetypeScores!E:P,12,FALSE)</f>
        <v>0</v>
      </c>
      <c r="Q5408" s="2" t="str">
        <f>VLOOKUP(M5408,[1]ArchetypeScores!E:W,19,FALSE)</f>
        <v>Untargeted</v>
      </c>
      <c r="R5408" s="2">
        <f>VLOOKUP(M5408,[1]ArchetypeScores!E:I,5,FALSE)</f>
        <v>0</v>
      </c>
      <c r="S5408" s="2">
        <f>VLOOKUP(M5408,[1]ArchetypeScores!E:K,7,FALSE)</f>
        <v>0</v>
      </c>
      <c r="T5408" s="2" t="str">
        <f t="shared" si="86"/>
        <v>Not A&amp;R positive</v>
      </c>
    </row>
    <row r="5409" spans="1:20" x14ac:dyDescent="0.3">
      <c r="A5409" s="2" t="s">
        <v>14372</v>
      </c>
      <c r="B5409" s="3" t="s">
        <v>14401</v>
      </c>
      <c r="C5409" s="3" t="s">
        <v>14402</v>
      </c>
      <c r="D5409" s="4"/>
      <c r="E5409" s="5" t="s">
        <v>14375</v>
      </c>
      <c r="F5409" s="4">
        <v>0</v>
      </c>
      <c r="G5409" s="6">
        <v>49742</v>
      </c>
      <c r="H5409" s="3" t="s">
        <v>14403</v>
      </c>
      <c r="I5409" s="3"/>
      <c r="J5409" s="3"/>
      <c r="K5409" s="5" t="s">
        <v>53</v>
      </c>
      <c r="L5409" s="5">
        <v>4</v>
      </c>
      <c r="M5409" s="5" t="s">
        <v>237</v>
      </c>
      <c r="N5409" s="5">
        <f>VLOOKUP(M5409,[1]ArchetypeScores!E:N,10,FALSE)</f>
        <v>0</v>
      </c>
      <c r="O5409" s="5">
        <f>VLOOKUP(M5409,[1]ArchetypeScores!E:O,11,FALSE)</f>
        <v>-1</v>
      </c>
      <c r="P5409" s="5">
        <f>VLOOKUP(M5409,[1]ArchetypeScores!E:P,12,FALSE)</f>
        <v>0</v>
      </c>
      <c r="Q5409" s="2" t="str">
        <f>VLOOKUP(M5409,[1]ArchetypeScores!E:W,19,FALSE)</f>
        <v>Untargeted</v>
      </c>
      <c r="R5409" s="2">
        <f>VLOOKUP(M5409,[1]ArchetypeScores!E:I,5,FALSE)</f>
        <v>0</v>
      </c>
      <c r="S5409" s="2">
        <f>VLOOKUP(M5409,[1]ArchetypeScores!E:K,7,FALSE)</f>
        <v>0</v>
      </c>
      <c r="T5409" s="2" t="str">
        <f t="shared" si="86"/>
        <v>Not A&amp;R positive</v>
      </c>
    </row>
    <row r="5410" spans="1:20" x14ac:dyDescent="0.3">
      <c r="A5410" s="2" t="s">
        <v>14372</v>
      </c>
      <c r="B5410" s="3" t="s">
        <v>14404</v>
      </c>
      <c r="C5410" s="3" t="s">
        <v>14405</v>
      </c>
      <c r="D5410" s="4"/>
      <c r="E5410" s="5" t="s">
        <v>14375</v>
      </c>
      <c r="F5410" s="4">
        <v>0</v>
      </c>
      <c r="G5410" s="6">
        <v>49746</v>
      </c>
      <c r="H5410" s="3" t="s">
        <v>14406</v>
      </c>
      <c r="I5410" s="3"/>
      <c r="J5410" s="3"/>
      <c r="K5410" s="5" t="s">
        <v>1306</v>
      </c>
      <c r="L5410" s="5" t="s">
        <v>112</v>
      </c>
      <c r="M5410" s="5" t="s">
        <v>5475</v>
      </c>
      <c r="N5410" s="5">
        <f>VLOOKUP(M5410,[1]ArchetypeScores!E:N,10,FALSE)</f>
        <v>0</v>
      </c>
      <c r="O5410" s="5">
        <f>VLOOKUP(M5410,[1]ArchetypeScores!E:O,11,FALSE)</f>
        <v>-1</v>
      </c>
      <c r="P5410" s="5">
        <f>VLOOKUP(M5410,[1]ArchetypeScores!E:P,12,FALSE)</f>
        <v>0</v>
      </c>
      <c r="Q5410" s="2" t="str">
        <f>VLOOKUP(M5410,[1]ArchetypeScores!E:W,19,FALSE)</f>
        <v>Untargeted</v>
      </c>
      <c r="R5410" s="2">
        <f>VLOOKUP(M5410,[1]ArchetypeScores!E:I,5,FALSE)</f>
        <v>0</v>
      </c>
      <c r="S5410" s="2">
        <f>VLOOKUP(M5410,[1]ArchetypeScores!E:K,7,FALSE)</f>
        <v>0</v>
      </c>
      <c r="T5410" s="2" t="str">
        <f t="shared" si="86"/>
        <v>Not A&amp;R positive</v>
      </c>
    </row>
    <row r="5411" spans="1:20" x14ac:dyDescent="0.3">
      <c r="A5411" s="2" t="s">
        <v>14372</v>
      </c>
      <c r="B5411" s="3" t="s">
        <v>14404</v>
      </c>
      <c r="C5411" s="3" t="s">
        <v>14407</v>
      </c>
      <c r="D5411" s="4"/>
      <c r="E5411" s="5" t="s">
        <v>14375</v>
      </c>
      <c r="F5411" s="4">
        <v>0</v>
      </c>
      <c r="G5411" s="6">
        <v>49747</v>
      </c>
      <c r="H5411" s="3" t="s">
        <v>14406</v>
      </c>
      <c r="I5411" s="3"/>
      <c r="J5411" s="3"/>
      <c r="K5411" s="5" t="s">
        <v>84</v>
      </c>
      <c r="L5411" s="5">
        <v>3</v>
      </c>
      <c r="M5411" s="5" t="s">
        <v>85</v>
      </c>
      <c r="N5411" s="5">
        <f>VLOOKUP(M5411,[1]ArchetypeScores!E:N,10,FALSE)</f>
        <v>0</v>
      </c>
      <c r="O5411" s="5">
        <f>VLOOKUP(M5411,[1]ArchetypeScores!E:O,11,FALSE)</f>
        <v>-1</v>
      </c>
      <c r="P5411" s="5">
        <f>VLOOKUP(M5411,[1]ArchetypeScores!E:P,12,FALSE)</f>
        <v>0</v>
      </c>
      <c r="Q5411" s="2" t="str">
        <f>VLOOKUP(M5411,[1]ArchetypeScores!E:W,19,FALSE)</f>
        <v>Untargeted</v>
      </c>
      <c r="R5411" s="2">
        <f>VLOOKUP(M5411,[1]ArchetypeScores!E:I,5,FALSE)</f>
        <v>0</v>
      </c>
      <c r="S5411" s="2">
        <f>VLOOKUP(M5411,[1]ArchetypeScores!E:K,7,FALSE)</f>
        <v>0</v>
      </c>
      <c r="T5411" s="2" t="str">
        <f t="shared" si="86"/>
        <v>Not A&amp;R positive</v>
      </c>
    </row>
    <row r="5412" spans="1:20" x14ac:dyDescent="0.3">
      <c r="A5412" s="2" t="s">
        <v>14372</v>
      </c>
      <c r="B5412" s="3" t="s">
        <v>14408</v>
      </c>
      <c r="C5412" s="3" t="s">
        <v>14409</v>
      </c>
      <c r="D5412" s="4"/>
      <c r="E5412" s="5" t="s">
        <v>14375</v>
      </c>
      <c r="F5412" s="4">
        <v>0</v>
      </c>
      <c r="G5412" s="6">
        <v>49752</v>
      </c>
      <c r="H5412" s="3" t="s">
        <v>14394</v>
      </c>
      <c r="I5412" s="3"/>
      <c r="J5412" s="3"/>
      <c r="K5412" s="5" t="s">
        <v>1306</v>
      </c>
      <c r="L5412" s="5">
        <v>1</v>
      </c>
      <c r="M5412" s="5" t="s">
        <v>1307</v>
      </c>
      <c r="N5412" s="5">
        <f>VLOOKUP(M5412,[1]ArchetypeScores!E:N,10,FALSE)</f>
        <v>0</v>
      </c>
      <c r="O5412" s="5">
        <f>VLOOKUP(M5412,[1]ArchetypeScores!E:O,11,FALSE)</f>
        <v>-1</v>
      </c>
      <c r="P5412" s="5">
        <f>VLOOKUP(M5412,[1]ArchetypeScores!E:P,12,FALSE)</f>
        <v>0</v>
      </c>
      <c r="Q5412" s="2" t="str">
        <f>VLOOKUP(M5412,[1]ArchetypeScores!E:W,19,FALSE)</f>
        <v>Untargeted</v>
      </c>
      <c r="R5412" s="2">
        <f>VLOOKUP(M5412,[1]ArchetypeScores!E:I,5,FALSE)</f>
        <v>0</v>
      </c>
      <c r="S5412" s="2">
        <f>VLOOKUP(M5412,[1]ArchetypeScores!E:K,7,FALSE)</f>
        <v>0</v>
      </c>
      <c r="T5412" s="2" t="str">
        <f t="shared" si="86"/>
        <v>Not A&amp;R positive</v>
      </c>
    </row>
    <row r="5413" spans="1:20" x14ac:dyDescent="0.3">
      <c r="A5413" s="2" t="s">
        <v>14372</v>
      </c>
      <c r="B5413" s="3" t="s">
        <v>14410</v>
      </c>
      <c r="C5413" s="3" t="s">
        <v>14411</v>
      </c>
      <c r="D5413" s="4"/>
      <c r="E5413" s="5" t="s">
        <v>14375</v>
      </c>
      <c r="F5413" s="4">
        <v>0</v>
      </c>
      <c r="G5413" s="6">
        <v>49754</v>
      </c>
      <c r="H5413" s="3" t="s">
        <v>14412</v>
      </c>
      <c r="I5413" s="3"/>
      <c r="J5413" s="3"/>
      <c r="K5413" s="5" t="s">
        <v>1306</v>
      </c>
      <c r="L5413" s="5">
        <v>1</v>
      </c>
      <c r="M5413" s="5" t="s">
        <v>1307</v>
      </c>
      <c r="N5413" s="5">
        <f>VLOOKUP(M5413,[1]ArchetypeScores!E:N,10,FALSE)</f>
        <v>0</v>
      </c>
      <c r="O5413" s="5">
        <f>VLOOKUP(M5413,[1]ArchetypeScores!E:O,11,FALSE)</f>
        <v>-1</v>
      </c>
      <c r="P5413" s="5">
        <f>VLOOKUP(M5413,[1]ArchetypeScores!E:P,12,FALSE)</f>
        <v>0</v>
      </c>
      <c r="Q5413" s="2" t="str">
        <f>VLOOKUP(M5413,[1]ArchetypeScores!E:W,19,FALSE)</f>
        <v>Untargeted</v>
      </c>
      <c r="R5413" s="2">
        <f>VLOOKUP(M5413,[1]ArchetypeScores!E:I,5,FALSE)</f>
        <v>0</v>
      </c>
      <c r="S5413" s="2">
        <f>VLOOKUP(M5413,[1]ArchetypeScores!E:K,7,FALSE)</f>
        <v>0</v>
      </c>
      <c r="T5413" s="2" t="str">
        <f t="shared" si="86"/>
        <v>Not A&amp;R positive</v>
      </c>
    </row>
    <row r="5414" spans="1:20" x14ac:dyDescent="0.3">
      <c r="A5414" s="2" t="s">
        <v>14372</v>
      </c>
      <c r="B5414" s="3" t="s">
        <v>14413</v>
      </c>
      <c r="C5414" s="3" t="s">
        <v>14414</v>
      </c>
      <c r="D5414" s="4"/>
      <c r="E5414" s="5" t="s">
        <v>14375</v>
      </c>
      <c r="F5414" s="4">
        <v>0</v>
      </c>
      <c r="G5414" s="6">
        <v>49748</v>
      </c>
      <c r="H5414" s="3" t="s">
        <v>14379</v>
      </c>
      <c r="I5414" s="3"/>
      <c r="J5414" s="3"/>
      <c r="K5414" s="5" t="s">
        <v>1306</v>
      </c>
      <c r="L5414" s="5">
        <v>1</v>
      </c>
      <c r="M5414" s="5" t="s">
        <v>1307</v>
      </c>
      <c r="N5414" s="5">
        <f>VLOOKUP(M5414,[1]ArchetypeScores!E:N,10,FALSE)</f>
        <v>0</v>
      </c>
      <c r="O5414" s="5">
        <f>VLOOKUP(M5414,[1]ArchetypeScores!E:O,11,FALSE)</f>
        <v>-1</v>
      </c>
      <c r="P5414" s="5">
        <f>VLOOKUP(M5414,[1]ArchetypeScores!E:P,12,FALSE)</f>
        <v>0</v>
      </c>
      <c r="Q5414" s="2" t="str">
        <f>VLOOKUP(M5414,[1]ArchetypeScores!E:W,19,FALSE)</f>
        <v>Untargeted</v>
      </c>
      <c r="R5414" s="2">
        <f>VLOOKUP(M5414,[1]ArchetypeScores!E:I,5,FALSE)</f>
        <v>0</v>
      </c>
      <c r="S5414" s="2">
        <f>VLOOKUP(M5414,[1]ArchetypeScores!E:K,7,FALSE)</f>
        <v>0</v>
      </c>
      <c r="T5414" s="2" t="str">
        <f t="shared" si="86"/>
        <v>Not A&amp;R positive</v>
      </c>
    </row>
    <row r="5415" spans="1:20" x14ac:dyDescent="0.3">
      <c r="A5415" s="2" t="s">
        <v>14372</v>
      </c>
      <c r="B5415" s="3" t="s">
        <v>14415</v>
      </c>
      <c r="C5415" s="3" t="s">
        <v>14416</v>
      </c>
      <c r="D5415" s="4"/>
      <c r="E5415" s="5" t="s">
        <v>14375</v>
      </c>
      <c r="F5415" s="4">
        <v>0</v>
      </c>
      <c r="G5415" s="6">
        <v>49750</v>
      </c>
      <c r="H5415" s="3" t="s">
        <v>14417</v>
      </c>
      <c r="I5415" s="3"/>
      <c r="J5415" s="3"/>
      <c r="K5415" s="5" t="s">
        <v>1306</v>
      </c>
      <c r="L5415" s="5">
        <v>1</v>
      </c>
      <c r="M5415" s="5" t="s">
        <v>1307</v>
      </c>
      <c r="N5415" s="5">
        <f>VLOOKUP(M5415,[1]ArchetypeScores!E:N,10,FALSE)</f>
        <v>0</v>
      </c>
      <c r="O5415" s="5">
        <f>VLOOKUP(M5415,[1]ArchetypeScores!E:O,11,FALSE)</f>
        <v>-1</v>
      </c>
      <c r="P5415" s="5">
        <f>VLOOKUP(M5415,[1]ArchetypeScores!E:P,12,FALSE)</f>
        <v>0</v>
      </c>
      <c r="Q5415" s="2" t="str">
        <f>VLOOKUP(M5415,[1]ArchetypeScores!E:W,19,FALSE)</f>
        <v>Untargeted</v>
      </c>
      <c r="R5415" s="2">
        <f>VLOOKUP(M5415,[1]ArchetypeScores!E:I,5,FALSE)</f>
        <v>0</v>
      </c>
      <c r="S5415" s="2">
        <f>VLOOKUP(M5415,[1]ArchetypeScores!E:K,7,FALSE)</f>
        <v>0</v>
      </c>
      <c r="T5415" s="2" t="str">
        <f t="shared" si="86"/>
        <v>Not A&amp;R positive</v>
      </c>
    </row>
    <row r="5416" spans="1:20" x14ac:dyDescent="0.3">
      <c r="A5416" s="2" t="s">
        <v>14418</v>
      </c>
      <c r="B5416" s="3" t="s">
        <v>14419</v>
      </c>
      <c r="C5416" s="3" t="s">
        <v>14420</v>
      </c>
      <c r="D5416" s="4">
        <v>1.7000000000000001E-2</v>
      </c>
      <c r="E5416" s="5" t="s">
        <v>23</v>
      </c>
      <c r="F5416" s="4">
        <v>6.2899999999999996E-3</v>
      </c>
      <c r="G5416" s="6">
        <v>49805</v>
      </c>
      <c r="H5416" s="3" t="s">
        <v>14421</v>
      </c>
      <c r="I5416" s="3" t="s">
        <v>14422</v>
      </c>
      <c r="J5416" s="3"/>
      <c r="K5416" s="5" t="s">
        <v>71</v>
      </c>
      <c r="L5416" s="5">
        <v>1</v>
      </c>
      <c r="M5416" s="5" t="s">
        <v>72</v>
      </c>
      <c r="N5416" s="5">
        <f>VLOOKUP(M5416,[1]ArchetypeScores!E:N,10,FALSE)</f>
        <v>0</v>
      </c>
      <c r="O5416" s="5">
        <f>VLOOKUP(M5416,[1]ArchetypeScores!E:O,11,FALSE)</f>
        <v>0</v>
      </c>
      <c r="P5416" s="5">
        <f>VLOOKUP(M5416,[1]ArchetypeScores!E:P,12,FALSE)</f>
        <v>0</v>
      </c>
      <c r="Q5416" s="2" t="str">
        <f>VLOOKUP(M5416,[1]ArchetypeScores!E:W,19,FALSE)</f>
        <v>Other sector</v>
      </c>
      <c r="R5416" s="2">
        <f>VLOOKUP(M5416,[1]ArchetypeScores!E:I,5,FALSE)</f>
        <v>0</v>
      </c>
      <c r="S5416" s="2">
        <f>VLOOKUP(M5416,[1]ArchetypeScores!E:K,7,FALSE)</f>
        <v>0</v>
      </c>
      <c r="T5416" s="2" t="str">
        <f t="shared" si="86"/>
        <v>Not A&amp;R positive</v>
      </c>
    </row>
    <row r="5417" spans="1:20" x14ac:dyDescent="0.3">
      <c r="A5417" s="2" t="s">
        <v>14418</v>
      </c>
      <c r="B5417" s="3" t="s">
        <v>14423</v>
      </c>
      <c r="C5417" s="3" t="s">
        <v>14424</v>
      </c>
      <c r="D5417" s="4">
        <v>1.4999999999999999E-2</v>
      </c>
      <c r="E5417" s="5" t="s">
        <v>23</v>
      </c>
      <c r="F5417" s="4">
        <v>5.5799999999999999E-3</v>
      </c>
      <c r="G5417" s="6">
        <v>49784</v>
      </c>
      <c r="H5417" s="3" t="s">
        <v>14425</v>
      </c>
      <c r="I5417" s="3"/>
      <c r="J5417" s="3"/>
      <c r="K5417" s="5" t="s">
        <v>94</v>
      </c>
      <c r="L5417" s="5">
        <v>1</v>
      </c>
      <c r="M5417" s="5" t="s">
        <v>95</v>
      </c>
      <c r="N5417" s="5">
        <f>VLOOKUP(M5417,[1]ArchetypeScores!E:N,10,FALSE)</f>
        <v>1</v>
      </c>
      <c r="O5417" s="5">
        <f>VLOOKUP(M5417,[1]ArchetypeScores!E:O,11,FALSE)</f>
        <v>-1</v>
      </c>
      <c r="P5417" s="5">
        <f>VLOOKUP(M5417,[1]ArchetypeScores!E:P,12,FALSE)</f>
        <v>0</v>
      </c>
      <c r="Q5417" s="2" t="str">
        <f>VLOOKUP(M5417,[1]ArchetypeScores!E:W,19,FALSE)</f>
        <v>Consumer (including agriculture and tourism)</v>
      </c>
      <c r="R5417" s="2">
        <f>VLOOKUP(M5417,[1]ArchetypeScores!E:I,5,FALSE)</f>
        <v>0</v>
      </c>
      <c r="S5417" s="2">
        <f>VLOOKUP(M5417,[1]ArchetypeScores!E:K,7,FALSE)</f>
        <v>0</v>
      </c>
      <c r="T5417" s="2" t="str">
        <f t="shared" si="86"/>
        <v>Not A&amp;R positive</v>
      </c>
    </row>
    <row r="5418" spans="1:20" x14ac:dyDescent="0.3">
      <c r="A5418" s="2" t="s">
        <v>14418</v>
      </c>
      <c r="B5418" s="3" t="s">
        <v>14426</v>
      </c>
      <c r="C5418" s="3" t="s">
        <v>14427</v>
      </c>
      <c r="D5418" s="4">
        <v>0.105</v>
      </c>
      <c r="E5418" s="5" t="s">
        <v>23</v>
      </c>
      <c r="F5418" s="4">
        <v>3.8670000000000003E-2</v>
      </c>
      <c r="G5418" s="6">
        <v>49756</v>
      </c>
      <c r="H5418" s="3" t="s">
        <v>14428</v>
      </c>
      <c r="I5418" s="3" t="s">
        <v>14429</v>
      </c>
      <c r="J5418" s="3"/>
      <c r="K5418" s="5" t="s">
        <v>154</v>
      </c>
      <c r="L5418" s="5" t="s">
        <v>112</v>
      </c>
      <c r="M5418" s="5" t="s">
        <v>155</v>
      </c>
      <c r="N5418" s="5">
        <f>VLOOKUP(M5418,[1]ArchetypeScores!E:N,10,FALSE)</f>
        <v>1</v>
      </c>
      <c r="O5418" s="5">
        <f>VLOOKUP(M5418,[1]ArchetypeScores!E:O,11,FALSE)</f>
        <v>0</v>
      </c>
      <c r="P5418" s="5">
        <f>VLOOKUP(M5418,[1]ArchetypeScores!E:P,12,FALSE)</f>
        <v>0</v>
      </c>
      <c r="Q5418" s="2" t="str">
        <f>VLOOKUP(M5418,[1]ArchetypeScores!E:W,19,FALSE)</f>
        <v>Education and training</v>
      </c>
      <c r="R5418" s="2">
        <f>VLOOKUP(M5418,[1]ArchetypeScores!E:I,5,FALSE)</f>
        <v>0</v>
      </c>
      <c r="S5418" s="2">
        <f>VLOOKUP(M5418,[1]ArchetypeScores!E:K,7,FALSE)</f>
        <v>1</v>
      </c>
      <c r="T5418" s="2" t="str">
        <f t="shared" si="86"/>
        <v>Indirect only</v>
      </c>
    </row>
    <row r="5419" spans="1:20" x14ac:dyDescent="0.3">
      <c r="A5419" s="2" t="s">
        <v>14418</v>
      </c>
      <c r="B5419" s="3" t="s">
        <v>14430</v>
      </c>
      <c r="C5419" s="3" t="s">
        <v>14431</v>
      </c>
      <c r="D5419" s="4">
        <v>7.3999999999999996E-2</v>
      </c>
      <c r="E5419" s="5" t="s">
        <v>23</v>
      </c>
      <c r="F5419" s="4">
        <v>2.7269999999999999E-2</v>
      </c>
      <c r="G5419" s="6">
        <v>49757</v>
      </c>
      <c r="H5419" s="3" t="s">
        <v>14428</v>
      </c>
      <c r="I5419" s="3" t="s">
        <v>14429</v>
      </c>
      <c r="J5419" s="3"/>
      <c r="K5419" s="5" t="s">
        <v>489</v>
      </c>
      <c r="L5419" s="5">
        <v>1</v>
      </c>
      <c r="M5419" s="5" t="s">
        <v>660</v>
      </c>
      <c r="N5419" s="5">
        <f>VLOOKUP(M5419,[1]ArchetypeScores!E:N,10,FALSE)</f>
        <v>1</v>
      </c>
      <c r="O5419" s="5">
        <f>VLOOKUP(M5419,[1]ArchetypeScores!E:O,11,FALSE)</f>
        <v>-1</v>
      </c>
      <c r="P5419" s="5">
        <f>VLOOKUP(M5419,[1]ArchetypeScores!E:P,12,FALSE)</f>
        <v>0</v>
      </c>
      <c r="Q5419" s="2" t="str">
        <f>VLOOKUP(M5419,[1]ArchetypeScores!E:W,19,FALSE)</f>
        <v>Health care</v>
      </c>
      <c r="R5419" s="2">
        <f>VLOOKUP(M5419,[1]ArchetypeScores!E:I,5,FALSE)</f>
        <v>0</v>
      </c>
      <c r="S5419" s="2">
        <f>VLOOKUP(M5419,[1]ArchetypeScores!E:K,7,FALSE)</f>
        <v>1</v>
      </c>
      <c r="T5419" s="2" t="str">
        <f t="shared" si="86"/>
        <v>Indirect only</v>
      </c>
    </row>
    <row r="5420" spans="1:20" x14ac:dyDescent="0.3">
      <c r="A5420" s="2" t="s">
        <v>14418</v>
      </c>
      <c r="B5420" s="3" t="s">
        <v>14432</v>
      </c>
      <c r="C5420" s="3" t="s">
        <v>14433</v>
      </c>
      <c r="D5420" s="4">
        <v>5.8999999999999997E-2</v>
      </c>
      <c r="E5420" s="5" t="s">
        <v>23</v>
      </c>
      <c r="F5420" s="4">
        <v>2.1909999999999999E-2</v>
      </c>
      <c r="G5420" s="6">
        <v>49755</v>
      </c>
      <c r="H5420" s="3" t="s">
        <v>14428</v>
      </c>
      <c r="I5420" s="3" t="s">
        <v>14429</v>
      </c>
      <c r="J5420" s="3"/>
      <c r="K5420" s="5" t="s">
        <v>25</v>
      </c>
      <c r="L5420" s="5" t="s">
        <v>112</v>
      </c>
      <c r="M5420" s="5" t="s">
        <v>423</v>
      </c>
      <c r="N5420" s="5">
        <f>VLOOKUP(M5420,[1]ArchetypeScores!E:N,10,FALSE)</f>
        <v>1</v>
      </c>
      <c r="O5420" s="5">
        <f>VLOOKUP(M5420,[1]ArchetypeScores!E:O,11,FALSE)</f>
        <v>-2</v>
      </c>
      <c r="P5420" s="5">
        <f>VLOOKUP(M5420,[1]ArchetypeScores!E:P,12,FALSE)</f>
        <v>0</v>
      </c>
      <c r="Q5420" s="2" t="str">
        <f>VLOOKUP(M5420,[1]ArchetypeScores!E:W,19,FALSE)</f>
        <v>Industrials - other</v>
      </c>
      <c r="R5420" s="2">
        <f>VLOOKUP(M5420,[1]ArchetypeScores!E:I,5,FALSE)</f>
        <v>0</v>
      </c>
      <c r="S5420" s="2">
        <f>VLOOKUP(M5420,[1]ArchetypeScores!E:K,7,FALSE)</f>
        <v>-1</v>
      </c>
      <c r="T5420" s="2" t="str">
        <f t="shared" si="86"/>
        <v>Not A&amp;R positive</v>
      </c>
    </row>
    <row r="5421" spans="1:20" x14ac:dyDescent="0.3">
      <c r="A5421" s="2" t="s">
        <v>14418</v>
      </c>
      <c r="B5421" s="3" t="s">
        <v>14434</v>
      </c>
      <c r="C5421" s="3" t="s">
        <v>14435</v>
      </c>
      <c r="D5421" s="4">
        <v>2.5000000000000001E-2</v>
      </c>
      <c r="E5421" s="5" t="s">
        <v>23</v>
      </c>
      <c r="F5421" s="4">
        <v>9.4000000000000004E-3</v>
      </c>
      <c r="G5421" s="6">
        <v>49758</v>
      </c>
      <c r="H5421" s="3" t="s">
        <v>14428</v>
      </c>
      <c r="I5421" s="3" t="s">
        <v>14429</v>
      </c>
      <c r="J5421" s="3"/>
      <c r="K5421" s="5" t="s">
        <v>664</v>
      </c>
      <c r="L5421" s="5">
        <v>3</v>
      </c>
      <c r="M5421" s="5" t="s">
        <v>533</v>
      </c>
      <c r="N5421" s="5">
        <f>VLOOKUP(M5421,[1]ArchetypeScores!E:N,10,FALSE)</f>
        <v>1</v>
      </c>
      <c r="O5421" s="5">
        <f>VLOOKUP(M5421,[1]ArchetypeScores!E:O,11,FALSE)</f>
        <v>0</v>
      </c>
      <c r="P5421" s="5">
        <f>VLOOKUP(M5421,[1]ArchetypeScores!E:P,12,FALSE)</f>
        <v>2</v>
      </c>
      <c r="Q5421" s="2" t="str">
        <f>VLOOKUP(M5421,[1]ArchetypeScores!E:W,19,FALSE)</f>
        <v>Other sector</v>
      </c>
      <c r="R5421" s="2">
        <f>VLOOKUP(M5421,[1]ArchetypeScores!E:I,5,FALSE)</f>
        <v>0</v>
      </c>
      <c r="S5421" s="2">
        <f>VLOOKUP(M5421,[1]ArchetypeScores!E:K,7,FALSE)</f>
        <v>0</v>
      </c>
      <c r="T5421" s="2" t="str">
        <f t="shared" si="86"/>
        <v>Not A&amp;R positive</v>
      </c>
    </row>
    <row r="5422" spans="1:20" x14ac:dyDescent="0.3">
      <c r="A5422" s="2" t="s">
        <v>14418</v>
      </c>
      <c r="B5422" s="3" t="s">
        <v>14436</v>
      </c>
      <c r="C5422" s="3" t="s">
        <v>14437</v>
      </c>
      <c r="D5422" s="4">
        <v>0.3</v>
      </c>
      <c r="E5422" s="5" t="s">
        <v>23</v>
      </c>
      <c r="F5422" s="4">
        <v>0.11108</v>
      </c>
      <c r="G5422" s="6">
        <v>49760</v>
      </c>
      <c r="H5422" s="3" t="s">
        <v>14428</v>
      </c>
      <c r="I5422" s="3" t="s">
        <v>14429</v>
      </c>
      <c r="J5422" s="3"/>
      <c r="K5422" s="5" t="s">
        <v>112</v>
      </c>
      <c r="L5422" s="5" t="s">
        <v>112</v>
      </c>
      <c r="M5422" s="5" t="s">
        <v>961</v>
      </c>
      <c r="N5422" s="5">
        <f>VLOOKUP(M5422,[1]ArchetypeScores!E:N,10,FALSE)</f>
        <v>0</v>
      </c>
      <c r="O5422" s="5">
        <f>VLOOKUP(M5422,[1]ArchetypeScores!E:O,11,FALSE)</f>
        <v>0</v>
      </c>
      <c r="P5422" s="5">
        <f>VLOOKUP(M5422,[1]ArchetypeScores!E:P,12,FALSE)</f>
        <v>0</v>
      </c>
      <c r="Q5422" s="2" t="str">
        <f>VLOOKUP(M5422,[1]ArchetypeScores!E:W,19,FALSE)</f>
        <v>Untargeted</v>
      </c>
      <c r="R5422" s="2">
        <f>VLOOKUP(M5422,[1]ArchetypeScores!E:I,5,FALSE)</f>
        <v>0</v>
      </c>
      <c r="S5422" s="2">
        <f>VLOOKUP(M5422,[1]ArchetypeScores!E:K,7,FALSE)</f>
        <v>0</v>
      </c>
      <c r="T5422" s="2" t="str">
        <f t="shared" si="86"/>
        <v>Not A&amp;R positive</v>
      </c>
    </row>
    <row r="5423" spans="1:20" x14ac:dyDescent="0.3">
      <c r="A5423" s="2" t="s">
        <v>14418</v>
      </c>
      <c r="B5423" s="3" t="s">
        <v>14438</v>
      </c>
      <c r="C5423" s="3" t="s">
        <v>14439</v>
      </c>
      <c r="D5423" s="4">
        <v>3.3000000000000002E-2</v>
      </c>
      <c r="E5423" s="5" t="s">
        <v>23</v>
      </c>
      <c r="F5423" s="4">
        <v>1.21E-2</v>
      </c>
      <c r="G5423" s="6">
        <v>49759</v>
      </c>
      <c r="H5423" s="3" t="s">
        <v>14428</v>
      </c>
      <c r="I5423" s="3" t="s">
        <v>14429</v>
      </c>
      <c r="J5423" s="3"/>
      <c r="K5423" s="5" t="s">
        <v>611</v>
      </c>
      <c r="L5423" s="5">
        <v>1</v>
      </c>
      <c r="M5423" s="5" t="s">
        <v>612</v>
      </c>
      <c r="N5423" s="5">
        <f>VLOOKUP(M5423,[1]ArchetypeScores!E:N,10,FALSE)</f>
        <v>1</v>
      </c>
      <c r="O5423" s="5">
        <f>VLOOKUP(M5423,[1]ArchetypeScores!E:O,11,FALSE)</f>
        <v>-2</v>
      </c>
      <c r="P5423" s="5">
        <f>VLOOKUP(M5423,[1]ArchetypeScores!E:P,12,FALSE)</f>
        <v>-1</v>
      </c>
      <c r="Q5423" s="2" t="str">
        <f>VLOOKUP(M5423,[1]ArchetypeScores!E:W,19,FALSE)</f>
        <v>Consumer (including agriculture and tourism)</v>
      </c>
      <c r="R5423" s="2">
        <f>VLOOKUP(M5423,[1]ArchetypeScores!E:I,5,FALSE)</f>
        <v>0</v>
      </c>
      <c r="S5423" s="2">
        <f>VLOOKUP(M5423,[1]ArchetypeScores!E:K,7,FALSE)</f>
        <v>0</v>
      </c>
      <c r="T5423" s="2" t="str">
        <f t="shared" si="86"/>
        <v>Not A&amp;R positive</v>
      </c>
    </row>
    <row r="5424" spans="1:20" x14ac:dyDescent="0.3">
      <c r="A5424" s="2" t="s">
        <v>14418</v>
      </c>
      <c r="B5424" s="7" t="s">
        <v>14440</v>
      </c>
      <c r="C5424" s="3" t="s">
        <v>14441</v>
      </c>
      <c r="D5424" s="4"/>
      <c r="E5424" s="5" t="s">
        <v>23</v>
      </c>
      <c r="F5424" s="4">
        <v>0</v>
      </c>
      <c r="G5424" s="6">
        <v>49768</v>
      </c>
      <c r="H5424" s="3" t="s">
        <v>14442</v>
      </c>
      <c r="I5424" s="3"/>
      <c r="J5424" s="3"/>
      <c r="K5424" s="5" t="s">
        <v>38</v>
      </c>
      <c r="L5424" s="5">
        <v>1</v>
      </c>
      <c r="M5424" s="5" t="s">
        <v>43</v>
      </c>
      <c r="N5424" s="5">
        <f>VLOOKUP(M5424,[1]ArchetypeScores!E:N,10,FALSE)</f>
        <v>0</v>
      </c>
      <c r="O5424" s="5">
        <f>VLOOKUP(M5424,[1]ArchetypeScores!E:O,11,FALSE)</f>
        <v>-1</v>
      </c>
      <c r="P5424" s="5">
        <f>VLOOKUP(M5424,[1]ArchetypeScores!E:P,12,FALSE)</f>
        <v>0</v>
      </c>
      <c r="Q5424" s="2" t="str">
        <f>VLOOKUP(M5424,[1]ArchetypeScores!E:W,19,FALSE)</f>
        <v>Consumer (including agriculture and tourism)</v>
      </c>
      <c r="R5424" s="2">
        <f>VLOOKUP(M5424,[1]ArchetypeScores!E:I,5,FALSE)</f>
        <v>0</v>
      </c>
      <c r="S5424" s="2">
        <f>VLOOKUP(M5424,[1]ArchetypeScores!E:K,7,FALSE)</f>
        <v>0</v>
      </c>
      <c r="T5424" s="2" t="str">
        <f t="shared" si="86"/>
        <v>Not A&amp;R positive</v>
      </c>
    </row>
    <row r="5425" spans="1:20" x14ac:dyDescent="0.3">
      <c r="A5425" s="2" t="s">
        <v>14418</v>
      </c>
      <c r="B5425" s="3" t="s">
        <v>14443</v>
      </c>
      <c r="C5425" s="3" t="s">
        <v>14444</v>
      </c>
      <c r="D5425" s="4">
        <v>6.0000000000000001E-3</v>
      </c>
      <c r="E5425" s="5" t="s">
        <v>23</v>
      </c>
      <c r="F5425" s="4">
        <v>2.3800000000000002E-3</v>
      </c>
      <c r="G5425" s="6">
        <v>49785</v>
      </c>
      <c r="H5425" s="3" t="s">
        <v>14425</v>
      </c>
      <c r="I5425" s="3"/>
      <c r="J5425" s="3"/>
      <c r="K5425" s="5" t="s">
        <v>392</v>
      </c>
      <c r="L5425" s="5">
        <v>1</v>
      </c>
      <c r="M5425" s="5" t="s">
        <v>393</v>
      </c>
      <c r="N5425" s="5">
        <f>VLOOKUP(M5425,[1]ArchetypeScores!E:N,10,FALSE)</f>
        <v>0</v>
      </c>
      <c r="O5425" s="5">
        <f>VLOOKUP(M5425,[1]ArchetypeScores!E:O,11,FALSE)</f>
        <v>-1</v>
      </c>
      <c r="P5425" s="5">
        <f>VLOOKUP(M5425,[1]ArchetypeScores!E:P,12,FALSE)</f>
        <v>0</v>
      </c>
      <c r="Q5425" s="2" t="str">
        <f>VLOOKUP(M5425,[1]ArchetypeScores!E:W,19,FALSE)</f>
        <v>Other sector</v>
      </c>
      <c r="R5425" s="2">
        <f>VLOOKUP(M5425,[1]ArchetypeScores!E:I,5,FALSE)</f>
        <v>0</v>
      </c>
      <c r="S5425" s="2">
        <f>VLOOKUP(M5425,[1]ArchetypeScores!E:K,7,FALSE)</f>
        <v>0</v>
      </c>
      <c r="T5425" s="2" t="str">
        <f t="shared" si="86"/>
        <v>Not A&amp;R positive</v>
      </c>
    </row>
    <row r="5426" spans="1:20" x14ac:dyDescent="0.3">
      <c r="A5426" s="2" t="s">
        <v>14418</v>
      </c>
      <c r="B5426" s="3" t="s">
        <v>14445</v>
      </c>
      <c r="C5426" s="3" t="s">
        <v>14446</v>
      </c>
      <c r="D5426" s="4"/>
      <c r="E5426" s="5" t="s">
        <v>23</v>
      </c>
      <c r="F5426" s="4">
        <v>0</v>
      </c>
      <c r="G5426" s="6">
        <v>49773</v>
      </c>
      <c r="H5426" s="3" t="s">
        <v>14425</v>
      </c>
      <c r="I5426" s="3" t="s">
        <v>14447</v>
      </c>
      <c r="J5426" s="3"/>
      <c r="K5426" s="5" t="s">
        <v>2091</v>
      </c>
      <c r="L5426" s="5">
        <v>1</v>
      </c>
      <c r="M5426" s="5" t="s">
        <v>3573</v>
      </c>
      <c r="N5426" s="5">
        <f>VLOOKUP(M5426,[1]ArchetypeScores!E:N,10,FALSE)</f>
        <v>0</v>
      </c>
      <c r="O5426" s="5">
        <f>VLOOKUP(M5426,[1]ArchetypeScores!E:O,11,FALSE)</f>
        <v>-1</v>
      </c>
      <c r="P5426" s="5">
        <f>VLOOKUP(M5426,[1]ArchetypeScores!E:P,12,FALSE)</f>
        <v>0</v>
      </c>
      <c r="Q5426" s="2" t="str">
        <f>VLOOKUP(M5426,[1]ArchetypeScores!E:W,19,FALSE)</f>
        <v>Other sector</v>
      </c>
      <c r="R5426" s="2">
        <f>VLOOKUP(M5426,[1]ArchetypeScores!E:I,5,FALSE)</f>
        <v>0</v>
      </c>
      <c r="S5426" s="2">
        <f>VLOOKUP(M5426,[1]ArchetypeScores!E:K,7,FALSE)</f>
        <v>0</v>
      </c>
      <c r="T5426" s="2" t="str">
        <f t="shared" si="86"/>
        <v>Not A&amp;R positive</v>
      </c>
    </row>
    <row r="5427" spans="1:20" x14ac:dyDescent="0.3">
      <c r="A5427" s="2" t="s">
        <v>14418</v>
      </c>
      <c r="B5427" s="3" t="s">
        <v>14448</v>
      </c>
      <c r="C5427" s="3" t="s">
        <v>14449</v>
      </c>
      <c r="D5427" s="4"/>
      <c r="E5427" s="5" t="s">
        <v>23</v>
      </c>
      <c r="F5427" s="4">
        <v>0</v>
      </c>
      <c r="G5427" s="6">
        <v>49787</v>
      </c>
      <c r="H5427" s="3" t="s">
        <v>14450</v>
      </c>
      <c r="I5427" s="3"/>
      <c r="J5427" s="3"/>
      <c r="K5427" s="5" t="s">
        <v>1306</v>
      </c>
      <c r="L5427" s="5">
        <v>1</v>
      </c>
      <c r="M5427" s="5" t="s">
        <v>1307</v>
      </c>
      <c r="N5427" s="5">
        <f>VLOOKUP(M5427,[1]ArchetypeScores!E:N,10,FALSE)</f>
        <v>0</v>
      </c>
      <c r="O5427" s="5">
        <f>VLOOKUP(M5427,[1]ArchetypeScores!E:O,11,FALSE)</f>
        <v>-1</v>
      </c>
      <c r="P5427" s="5">
        <f>VLOOKUP(M5427,[1]ArchetypeScores!E:P,12,FALSE)</f>
        <v>0</v>
      </c>
      <c r="Q5427" s="2" t="str">
        <f>VLOOKUP(M5427,[1]ArchetypeScores!E:W,19,FALSE)</f>
        <v>Untargeted</v>
      </c>
      <c r="R5427" s="2">
        <f>VLOOKUP(M5427,[1]ArchetypeScores!E:I,5,FALSE)</f>
        <v>0</v>
      </c>
      <c r="S5427" s="2">
        <f>VLOOKUP(M5427,[1]ArchetypeScores!E:K,7,FALSE)</f>
        <v>0</v>
      </c>
      <c r="T5427" s="2" t="str">
        <f t="shared" si="86"/>
        <v>Not A&amp;R positive</v>
      </c>
    </row>
    <row r="5428" spans="1:20" x14ac:dyDescent="0.3">
      <c r="A5428" s="2" t="s">
        <v>14418</v>
      </c>
      <c r="B5428" s="3" t="s">
        <v>14451</v>
      </c>
      <c r="C5428" s="3" t="s">
        <v>14452</v>
      </c>
      <c r="D5428" s="4"/>
      <c r="E5428" s="5" t="s">
        <v>23</v>
      </c>
      <c r="F5428" s="4">
        <v>0</v>
      </c>
      <c r="G5428" s="6">
        <v>49762</v>
      </c>
      <c r="H5428" s="3" t="s">
        <v>14453</v>
      </c>
      <c r="I5428" s="3" t="s">
        <v>14429</v>
      </c>
      <c r="J5428" s="3"/>
      <c r="K5428" s="5" t="s">
        <v>1072</v>
      </c>
      <c r="L5428" s="5">
        <v>1</v>
      </c>
      <c r="M5428" s="5" t="s">
        <v>1922</v>
      </c>
      <c r="N5428" s="5">
        <f>VLOOKUP(M5428,[1]ArchetypeScores!E:N,10,FALSE)</f>
        <v>0</v>
      </c>
      <c r="O5428" s="5">
        <f>VLOOKUP(M5428,[1]ArchetypeScores!E:O,11,FALSE)</f>
        <v>-1</v>
      </c>
      <c r="P5428" s="5">
        <f>VLOOKUP(M5428,[1]ArchetypeScores!E:P,12,FALSE)</f>
        <v>0</v>
      </c>
      <c r="Q5428" s="2" t="str">
        <f>VLOOKUP(M5428,[1]ArchetypeScores!E:W,19,FALSE)</f>
        <v>Untargeted</v>
      </c>
      <c r="R5428" s="2">
        <f>VLOOKUP(M5428,[1]ArchetypeScores!E:I,5,FALSE)</f>
        <v>0</v>
      </c>
      <c r="S5428" s="2">
        <f>VLOOKUP(M5428,[1]ArchetypeScores!E:K,7,FALSE)</f>
        <v>0</v>
      </c>
      <c r="T5428" s="2" t="str">
        <f t="shared" si="86"/>
        <v>Not A&amp;R positive</v>
      </c>
    </row>
    <row r="5429" spans="1:20" x14ac:dyDescent="0.3">
      <c r="A5429" s="2" t="s">
        <v>14418</v>
      </c>
      <c r="B5429" s="3" t="s">
        <v>14454</v>
      </c>
      <c r="C5429" s="3" t="s">
        <v>14455</v>
      </c>
      <c r="D5429" s="4"/>
      <c r="E5429" s="5" t="s">
        <v>23</v>
      </c>
      <c r="F5429" s="4">
        <v>0</v>
      </c>
      <c r="G5429" s="6">
        <v>49781</v>
      </c>
      <c r="H5429" s="3" t="s">
        <v>14425</v>
      </c>
      <c r="I5429" s="3" t="s">
        <v>14447</v>
      </c>
      <c r="J5429" s="3"/>
      <c r="K5429" s="5" t="s">
        <v>47</v>
      </c>
      <c r="L5429" s="5">
        <v>4</v>
      </c>
      <c r="M5429" s="5" t="s">
        <v>485</v>
      </c>
      <c r="N5429" s="5">
        <f>VLOOKUP(M5429,[1]ArchetypeScores!E:N,10,FALSE)</f>
        <v>0</v>
      </c>
      <c r="O5429" s="5">
        <f>VLOOKUP(M5429,[1]ArchetypeScores!E:O,11,FALSE)</f>
        <v>0</v>
      </c>
      <c r="P5429" s="5">
        <f>VLOOKUP(M5429,[1]ArchetypeScores!E:P,12,FALSE)</f>
        <v>0</v>
      </c>
      <c r="Q5429" s="2" t="str">
        <f>VLOOKUP(M5429,[1]ArchetypeScores!E:W,19,FALSE)</f>
        <v>Energy and water</v>
      </c>
      <c r="R5429" s="2">
        <f>VLOOKUP(M5429,[1]ArchetypeScores!E:I,5,FALSE)</f>
        <v>0</v>
      </c>
      <c r="S5429" s="2">
        <f>VLOOKUP(M5429,[1]ArchetypeScores!E:K,7,FALSE)</f>
        <v>0</v>
      </c>
      <c r="T5429" s="2" t="str">
        <f t="shared" si="86"/>
        <v>Not A&amp;R positive</v>
      </c>
    </row>
    <row r="5430" spans="1:20" x14ac:dyDescent="0.3">
      <c r="A5430" s="2" t="s">
        <v>14418</v>
      </c>
      <c r="B5430" s="3" t="s">
        <v>14456</v>
      </c>
      <c r="C5430" s="3" t="s">
        <v>14457</v>
      </c>
      <c r="D5430" s="4"/>
      <c r="E5430" s="5" t="s">
        <v>23</v>
      </c>
      <c r="F5430" s="4">
        <v>0</v>
      </c>
      <c r="G5430" s="6">
        <v>49767</v>
      </c>
      <c r="H5430" s="3" t="s">
        <v>14458</v>
      </c>
      <c r="I5430" s="3"/>
      <c r="J5430" s="3"/>
      <c r="K5430" s="5" t="s">
        <v>53</v>
      </c>
      <c r="L5430" s="5">
        <v>1</v>
      </c>
      <c r="M5430" s="5" t="s">
        <v>54</v>
      </c>
      <c r="N5430" s="5">
        <f>VLOOKUP(M5430,[1]ArchetypeScores!E:N,10,FALSE)</f>
        <v>0</v>
      </c>
      <c r="O5430" s="5">
        <f>VLOOKUP(M5430,[1]ArchetypeScores!E:O,11,FALSE)</f>
        <v>-1</v>
      </c>
      <c r="P5430" s="5">
        <f>VLOOKUP(M5430,[1]ArchetypeScores!E:P,12,FALSE)</f>
        <v>0</v>
      </c>
      <c r="Q5430" s="2" t="str">
        <f>VLOOKUP(M5430,[1]ArchetypeScores!E:W,19,FALSE)</f>
        <v>Untargeted</v>
      </c>
      <c r="R5430" s="2">
        <f>VLOOKUP(M5430,[1]ArchetypeScores!E:I,5,FALSE)</f>
        <v>0</v>
      </c>
      <c r="S5430" s="2">
        <f>VLOOKUP(M5430,[1]ArchetypeScores!E:K,7,FALSE)</f>
        <v>0</v>
      </c>
      <c r="T5430" s="2" t="str">
        <f t="shared" si="86"/>
        <v>Not A&amp;R positive</v>
      </c>
    </row>
    <row r="5431" spans="1:20" x14ac:dyDescent="0.3">
      <c r="A5431" s="2" t="s">
        <v>14418</v>
      </c>
      <c r="B5431" s="3" t="s">
        <v>14459</v>
      </c>
      <c r="C5431" s="3" t="s">
        <v>14460</v>
      </c>
      <c r="D5431" s="4">
        <v>3.5000000000000003E-2</v>
      </c>
      <c r="E5431" s="5" t="s">
        <v>23</v>
      </c>
      <c r="F5431" s="4">
        <v>1.295E-2</v>
      </c>
      <c r="G5431" s="6">
        <v>49766</v>
      </c>
      <c r="H5431" s="3" t="s">
        <v>14461</v>
      </c>
      <c r="I5431" s="3"/>
      <c r="J5431" s="3"/>
      <c r="K5431" s="5" t="s">
        <v>269</v>
      </c>
      <c r="L5431" s="5">
        <v>3</v>
      </c>
      <c r="M5431" s="5" t="s">
        <v>270</v>
      </c>
      <c r="N5431" s="5">
        <f>VLOOKUP(M5431,[1]ArchetypeScores!E:N,10,FALSE)</f>
        <v>1</v>
      </c>
      <c r="O5431" s="5">
        <f>VLOOKUP(M5431,[1]ArchetypeScores!E:O,11,FALSE)</f>
        <v>-1</v>
      </c>
      <c r="P5431" s="5">
        <f>VLOOKUP(M5431,[1]ArchetypeScores!E:P,12,FALSE)</f>
        <v>0</v>
      </c>
      <c r="Q5431" s="2" t="str">
        <f>VLOOKUP(M5431,[1]ArchetypeScores!E:W,19,FALSE)</f>
        <v>Untargeted</v>
      </c>
      <c r="R5431" s="2">
        <f>VLOOKUP(M5431,[1]ArchetypeScores!E:I,5,FALSE)</f>
        <v>0</v>
      </c>
      <c r="S5431" s="2">
        <f>VLOOKUP(M5431,[1]ArchetypeScores!E:K,7,FALSE)</f>
        <v>0</v>
      </c>
      <c r="T5431" s="2" t="str">
        <f t="shared" si="86"/>
        <v>Not A&amp;R positive</v>
      </c>
    </row>
    <row r="5432" spans="1:20" x14ac:dyDescent="0.3">
      <c r="A5432" s="2" t="s">
        <v>14418</v>
      </c>
      <c r="B5432" s="3" t="s">
        <v>14462</v>
      </c>
      <c r="C5432" s="3" t="s">
        <v>14463</v>
      </c>
      <c r="D5432" s="4"/>
      <c r="E5432" s="5" t="s">
        <v>23</v>
      </c>
      <c r="F5432" s="4">
        <v>0</v>
      </c>
      <c r="G5432" s="6">
        <v>49798</v>
      </c>
      <c r="H5432" s="3" t="s">
        <v>14464</v>
      </c>
      <c r="I5432" s="3" t="s">
        <v>14422</v>
      </c>
      <c r="J5432" s="3"/>
      <c r="K5432" s="5" t="s">
        <v>31</v>
      </c>
      <c r="L5432" s="5">
        <v>3</v>
      </c>
      <c r="M5432" s="5" t="s">
        <v>32</v>
      </c>
      <c r="N5432" s="5">
        <f>VLOOKUP(M5432,[1]ArchetypeScores!E:N,10,FALSE)</f>
        <v>0</v>
      </c>
      <c r="O5432" s="5">
        <f>VLOOKUP(M5432,[1]ArchetypeScores!E:O,11,FALSE)</f>
        <v>0</v>
      </c>
      <c r="P5432" s="5">
        <f>VLOOKUP(M5432,[1]ArchetypeScores!E:P,12,FALSE)</f>
        <v>0</v>
      </c>
      <c r="Q5432" s="2" t="str">
        <f>VLOOKUP(M5432,[1]ArchetypeScores!E:W,19,FALSE)</f>
        <v>Energy and water</v>
      </c>
      <c r="R5432" s="2">
        <f>VLOOKUP(M5432,[1]ArchetypeScores!E:I,5,FALSE)</f>
        <v>0</v>
      </c>
      <c r="S5432" s="2">
        <f>VLOOKUP(M5432,[1]ArchetypeScores!E:K,7,FALSE)</f>
        <v>0</v>
      </c>
      <c r="T5432" s="2" t="str">
        <f t="shared" si="86"/>
        <v>Not A&amp;R positive</v>
      </c>
    </row>
    <row r="5433" spans="1:20" x14ac:dyDescent="0.3">
      <c r="A5433" s="2" t="s">
        <v>14418</v>
      </c>
      <c r="B5433" s="3" t="s">
        <v>14465</v>
      </c>
      <c r="C5433" s="3" t="s">
        <v>14466</v>
      </c>
      <c r="D5433" s="4"/>
      <c r="E5433" s="5" t="s">
        <v>23</v>
      </c>
      <c r="F5433" s="4">
        <v>0</v>
      </c>
      <c r="G5433" s="6">
        <v>49769</v>
      </c>
      <c r="H5433" s="3" t="s">
        <v>14467</v>
      </c>
      <c r="I5433" s="3"/>
      <c r="J5433" s="3"/>
      <c r="K5433" s="5" t="s">
        <v>694</v>
      </c>
      <c r="L5433" s="5">
        <v>1</v>
      </c>
      <c r="M5433" s="5" t="s">
        <v>1622</v>
      </c>
      <c r="N5433" s="5">
        <f>VLOOKUP(M5433,[1]ArchetypeScores!E:N,10,FALSE)</f>
        <v>1</v>
      </c>
      <c r="O5433" s="5">
        <f>VLOOKUP(M5433,[1]ArchetypeScores!E:O,11,FALSE)</f>
        <v>-1</v>
      </c>
      <c r="P5433" s="5">
        <f>VLOOKUP(M5433,[1]ArchetypeScores!E:P,12,FALSE)</f>
        <v>0</v>
      </c>
      <c r="Q5433" s="2" t="str">
        <f>VLOOKUP(M5433,[1]ArchetypeScores!E:W,19,FALSE)</f>
        <v>Untargeted</v>
      </c>
      <c r="R5433" s="2">
        <f>VLOOKUP(M5433,[1]ArchetypeScores!E:I,5,FALSE)</f>
        <v>0</v>
      </c>
      <c r="S5433" s="2">
        <f>VLOOKUP(M5433,[1]ArchetypeScores!E:K,7,FALSE)</f>
        <v>1</v>
      </c>
      <c r="T5433" s="2" t="str">
        <f t="shared" si="86"/>
        <v>Indirect only</v>
      </c>
    </row>
    <row r="5434" spans="1:20" x14ac:dyDescent="0.3">
      <c r="A5434" s="2" t="s">
        <v>14418</v>
      </c>
      <c r="B5434" s="3" t="s">
        <v>14468</v>
      </c>
      <c r="C5434" s="3" t="s">
        <v>14469</v>
      </c>
      <c r="D5434" s="4">
        <v>7.0000000000000001E-3</v>
      </c>
      <c r="E5434" s="5" t="s">
        <v>23</v>
      </c>
      <c r="F5434" s="4">
        <v>2.5999999999999999E-3</v>
      </c>
      <c r="G5434" s="6">
        <v>49793</v>
      </c>
      <c r="H5434" s="3" t="s">
        <v>14470</v>
      </c>
      <c r="I5434" s="3"/>
      <c r="J5434" s="3"/>
      <c r="K5434" s="5" t="s">
        <v>269</v>
      </c>
      <c r="L5434" s="5">
        <v>3</v>
      </c>
      <c r="M5434" s="5" t="s">
        <v>270</v>
      </c>
      <c r="N5434" s="5">
        <f>VLOOKUP(M5434,[1]ArchetypeScores!E:N,10,FALSE)</f>
        <v>1</v>
      </c>
      <c r="O5434" s="5">
        <f>VLOOKUP(M5434,[1]ArchetypeScores!E:O,11,FALSE)</f>
        <v>-1</v>
      </c>
      <c r="P5434" s="5">
        <f>VLOOKUP(M5434,[1]ArchetypeScores!E:P,12,FALSE)</f>
        <v>0</v>
      </c>
      <c r="Q5434" s="2" t="str">
        <f>VLOOKUP(M5434,[1]ArchetypeScores!E:W,19,FALSE)</f>
        <v>Untargeted</v>
      </c>
      <c r="R5434" s="2">
        <f>VLOOKUP(M5434,[1]ArchetypeScores!E:I,5,FALSE)</f>
        <v>0</v>
      </c>
      <c r="S5434" s="2">
        <f>VLOOKUP(M5434,[1]ArchetypeScores!E:K,7,FALSE)</f>
        <v>0</v>
      </c>
      <c r="T5434" s="2" t="str">
        <f t="shared" si="86"/>
        <v>Not A&amp;R positive</v>
      </c>
    </row>
    <row r="5435" spans="1:20" x14ac:dyDescent="0.3">
      <c r="A5435" s="2" t="s">
        <v>14418</v>
      </c>
      <c r="B5435" s="3" t="s">
        <v>14471</v>
      </c>
      <c r="C5435" s="3" t="s">
        <v>14472</v>
      </c>
      <c r="D5435" s="4"/>
      <c r="E5435" s="5" t="s">
        <v>23</v>
      </c>
      <c r="F5435" s="4">
        <v>0</v>
      </c>
      <c r="G5435" s="6">
        <v>49790</v>
      </c>
      <c r="H5435" s="3" t="s">
        <v>14470</v>
      </c>
      <c r="I5435" s="3"/>
      <c r="J5435" s="3"/>
      <c r="K5435" s="5" t="s">
        <v>53</v>
      </c>
      <c r="L5435" s="5">
        <v>1</v>
      </c>
      <c r="M5435" s="5" t="s">
        <v>54</v>
      </c>
      <c r="N5435" s="5">
        <f>VLOOKUP(M5435,[1]ArchetypeScores!E:N,10,FALSE)</f>
        <v>0</v>
      </c>
      <c r="O5435" s="5">
        <f>VLOOKUP(M5435,[1]ArchetypeScores!E:O,11,FALSE)</f>
        <v>-1</v>
      </c>
      <c r="P5435" s="5">
        <f>VLOOKUP(M5435,[1]ArchetypeScores!E:P,12,FALSE)</f>
        <v>0</v>
      </c>
      <c r="Q5435" s="2" t="str">
        <f>VLOOKUP(M5435,[1]ArchetypeScores!E:W,19,FALSE)</f>
        <v>Untargeted</v>
      </c>
      <c r="R5435" s="2">
        <f>VLOOKUP(M5435,[1]ArchetypeScores!E:I,5,FALSE)</f>
        <v>0</v>
      </c>
      <c r="S5435" s="2">
        <f>VLOOKUP(M5435,[1]ArchetypeScores!E:K,7,FALSE)</f>
        <v>0</v>
      </c>
      <c r="T5435" s="2" t="str">
        <f t="shared" si="86"/>
        <v>Not A&amp;R positive</v>
      </c>
    </row>
    <row r="5436" spans="1:20" x14ac:dyDescent="0.3">
      <c r="A5436" s="2" t="s">
        <v>14418</v>
      </c>
      <c r="B5436" s="3" t="s">
        <v>14473</v>
      </c>
      <c r="C5436" s="3" t="s">
        <v>14474</v>
      </c>
      <c r="D5436" s="4"/>
      <c r="E5436" s="5" t="s">
        <v>23</v>
      </c>
      <c r="F5436" s="4">
        <v>0</v>
      </c>
      <c r="G5436" s="6">
        <v>49789</v>
      </c>
      <c r="H5436" s="3" t="s">
        <v>14470</v>
      </c>
      <c r="I5436" s="3"/>
      <c r="J5436" s="3"/>
      <c r="K5436" s="5" t="s">
        <v>1072</v>
      </c>
      <c r="L5436" s="5">
        <v>1</v>
      </c>
      <c r="M5436" s="5" t="s">
        <v>1922</v>
      </c>
      <c r="N5436" s="5">
        <f>VLOOKUP(M5436,[1]ArchetypeScores!E:N,10,FALSE)</f>
        <v>0</v>
      </c>
      <c r="O5436" s="5">
        <f>VLOOKUP(M5436,[1]ArchetypeScores!E:O,11,FALSE)</f>
        <v>-1</v>
      </c>
      <c r="P5436" s="5">
        <f>VLOOKUP(M5436,[1]ArchetypeScores!E:P,12,FALSE)</f>
        <v>0</v>
      </c>
      <c r="Q5436" s="2" t="str">
        <f>VLOOKUP(M5436,[1]ArchetypeScores!E:W,19,FALSE)</f>
        <v>Untargeted</v>
      </c>
      <c r="R5436" s="2">
        <f>VLOOKUP(M5436,[1]ArchetypeScores!E:I,5,FALSE)</f>
        <v>0</v>
      </c>
      <c r="S5436" s="2">
        <f>VLOOKUP(M5436,[1]ArchetypeScores!E:K,7,FALSE)</f>
        <v>0</v>
      </c>
      <c r="T5436" s="2" t="str">
        <f t="shared" si="86"/>
        <v>Not A&amp;R positive</v>
      </c>
    </row>
    <row r="5437" spans="1:20" x14ac:dyDescent="0.3">
      <c r="A5437" s="2" t="s">
        <v>14418</v>
      </c>
      <c r="B5437" s="3" t="s">
        <v>14475</v>
      </c>
      <c r="C5437" s="3" t="s">
        <v>14476</v>
      </c>
      <c r="D5437" s="4"/>
      <c r="E5437" s="5" t="s">
        <v>23</v>
      </c>
      <c r="F5437" s="4">
        <v>0</v>
      </c>
      <c r="G5437" s="6">
        <v>49791</v>
      </c>
      <c r="H5437" s="3" t="s">
        <v>14470</v>
      </c>
      <c r="I5437" s="3"/>
      <c r="J5437" s="3"/>
      <c r="K5437" s="5" t="s">
        <v>31</v>
      </c>
      <c r="L5437" s="5">
        <v>3</v>
      </c>
      <c r="M5437" s="5" t="s">
        <v>32</v>
      </c>
      <c r="N5437" s="5">
        <f>VLOOKUP(M5437,[1]ArchetypeScores!E:N,10,FALSE)</f>
        <v>0</v>
      </c>
      <c r="O5437" s="5">
        <f>VLOOKUP(M5437,[1]ArchetypeScores!E:O,11,FALSE)</f>
        <v>0</v>
      </c>
      <c r="P5437" s="5">
        <f>VLOOKUP(M5437,[1]ArchetypeScores!E:P,12,FALSE)</f>
        <v>0</v>
      </c>
      <c r="Q5437" s="2" t="str">
        <f>VLOOKUP(M5437,[1]ArchetypeScores!E:W,19,FALSE)</f>
        <v>Energy and water</v>
      </c>
      <c r="R5437" s="2">
        <f>VLOOKUP(M5437,[1]ArchetypeScores!E:I,5,FALSE)</f>
        <v>0</v>
      </c>
      <c r="S5437" s="2">
        <f>VLOOKUP(M5437,[1]ArchetypeScores!E:K,7,FALSE)</f>
        <v>0</v>
      </c>
      <c r="T5437" s="2" t="str">
        <f t="shared" si="86"/>
        <v>Not A&amp;R positive</v>
      </c>
    </row>
    <row r="5438" spans="1:20" x14ac:dyDescent="0.3">
      <c r="A5438" s="2" t="s">
        <v>14418</v>
      </c>
      <c r="B5438" s="3" t="s">
        <v>14477</v>
      </c>
      <c r="C5438" s="3" t="s">
        <v>14478</v>
      </c>
      <c r="D5438" s="4">
        <v>3.0000000000000001E-3</v>
      </c>
      <c r="E5438" s="5" t="s">
        <v>23</v>
      </c>
      <c r="F5438" s="4">
        <v>1.1199999999999999E-3</v>
      </c>
      <c r="G5438" s="6">
        <v>49792</v>
      </c>
      <c r="H5438" s="3" t="s">
        <v>14470</v>
      </c>
      <c r="I5438" s="3"/>
      <c r="J5438" s="3"/>
      <c r="K5438" s="5" t="s">
        <v>118</v>
      </c>
      <c r="L5438" s="5">
        <v>2</v>
      </c>
      <c r="M5438" s="5" t="s">
        <v>226</v>
      </c>
      <c r="N5438" s="5">
        <f>VLOOKUP(M5438,[1]ArchetypeScores!E:N,10,FALSE)</f>
        <v>0</v>
      </c>
      <c r="O5438" s="5">
        <f>VLOOKUP(M5438,[1]ArchetypeScores!E:O,11,FALSE)</f>
        <v>-1</v>
      </c>
      <c r="P5438" s="5">
        <f>VLOOKUP(M5438,[1]ArchetypeScores!E:P,12,FALSE)</f>
        <v>0</v>
      </c>
      <c r="Q5438" s="2" t="str">
        <f>VLOOKUP(M5438,[1]ArchetypeScores!E:W,19,FALSE)</f>
        <v>Untargeted</v>
      </c>
      <c r="R5438" s="2">
        <f>VLOOKUP(M5438,[1]ArchetypeScores!E:I,5,FALSE)</f>
        <v>0</v>
      </c>
      <c r="S5438" s="2">
        <f>VLOOKUP(M5438,[1]ArchetypeScores!E:K,7,FALSE)</f>
        <v>0</v>
      </c>
      <c r="T5438" s="2" t="str">
        <f t="shared" si="86"/>
        <v>Not A&amp;R positive</v>
      </c>
    </row>
    <row r="5439" spans="1:20" x14ac:dyDescent="0.3">
      <c r="A5439" s="2" t="s">
        <v>14418</v>
      </c>
      <c r="B5439" s="3" t="s">
        <v>14479</v>
      </c>
      <c r="C5439" s="3" t="s">
        <v>14480</v>
      </c>
      <c r="D5439" s="4">
        <v>5.0000000000000001E-3</v>
      </c>
      <c r="E5439" s="5" t="s">
        <v>23</v>
      </c>
      <c r="F5439" s="4">
        <v>1.8600000000000001E-3</v>
      </c>
      <c r="G5439" s="6">
        <v>49788</v>
      </c>
      <c r="H5439" s="3" t="s">
        <v>14470</v>
      </c>
      <c r="I5439" s="3"/>
      <c r="J5439" s="3"/>
      <c r="K5439" s="5" t="s">
        <v>94</v>
      </c>
      <c r="L5439" s="5">
        <v>1</v>
      </c>
      <c r="M5439" s="5" t="s">
        <v>95</v>
      </c>
      <c r="N5439" s="5">
        <f>VLOOKUP(M5439,[1]ArchetypeScores!E:N,10,FALSE)</f>
        <v>1</v>
      </c>
      <c r="O5439" s="5">
        <f>VLOOKUP(M5439,[1]ArchetypeScores!E:O,11,FALSE)</f>
        <v>-1</v>
      </c>
      <c r="P5439" s="5">
        <f>VLOOKUP(M5439,[1]ArchetypeScores!E:P,12,FALSE)</f>
        <v>0</v>
      </c>
      <c r="Q5439" s="2" t="str">
        <f>VLOOKUP(M5439,[1]ArchetypeScores!E:W,19,FALSE)</f>
        <v>Consumer (including agriculture and tourism)</v>
      </c>
      <c r="R5439" s="2">
        <f>VLOOKUP(M5439,[1]ArchetypeScores!E:I,5,FALSE)</f>
        <v>0</v>
      </c>
      <c r="S5439" s="2">
        <f>VLOOKUP(M5439,[1]ArchetypeScores!E:K,7,FALSE)</f>
        <v>0</v>
      </c>
      <c r="T5439" s="2" t="str">
        <f t="shared" si="86"/>
        <v>Not A&amp;R positive</v>
      </c>
    </row>
    <row r="5440" spans="1:20" x14ac:dyDescent="0.3">
      <c r="A5440" s="2" t="s">
        <v>14418</v>
      </c>
      <c r="B5440" s="3" t="s">
        <v>14481</v>
      </c>
      <c r="C5440" s="3" t="s">
        <v>14482</v>
      </c>
      <c r="D5440" s="4">
        <v>3.2000000000000001E-2</v>
      </c>
      <c r="E5440" s="5" t="s">
        <v>23</v>
      </c>
      <c r="F5440" s="4">
        <v>1.1950000000000001E-2</v>
      </c>
      <c r="G5440" s="6">
        <v>49764</v>
      </c>
      <c r="H5440" s="3" t="s">
        <v>14453</v>
      </c>
      <c r="I5440" s="3" t="s">
        <v>14429</v>
      </c>
      <c r="J5440" s="3"/>
      <c r="K5440" s="5" t="s">
        <v>118</v>
      </c>
      <c r="L5440" s="5">
        <v>1</v>
      </c>
      <c r="M5440" s="5" t="s">
        <v>275</v>
      </c>
      <c r="N5440" s="5">
        <f>VLOOKUP(M5440,[1]ArchetypeScores!E:N,10,FALSE)</f>
        <v>0</v>
      </c>
      <c r="O5440" s="5">
        <f>VLOOKUP(M5440,[1]ArchetypeScores!E:O,11,FALSE)</f>
        <v>-1</v>
      </c>
      <c r="P5440" s="5">
        <f>VLOOKUP(M5440,[1]ArchetypeScores!E:P,12,FALSE)</f>
        <v>0</v>
      </c>
      <c r="Q5440" s="2" t="str">
        <f>VLOOKUP(M5440,[1]ArchetypeScores!E:W,19,FALSE)</f>
        <v>Untargeted</v>
      </c>
      <c r="R5440" s="2">
        <f>VLOOKUP(M5440,[1]ArchetypeScores!E:I,5,FALSE)</f>
        <v>0</v>
      </c>
      <c r="S5440" s="2">
        <f>VLOOKUP(M5440,[1]ArchetypeScores!E:K,7,FALSE)</f>
        <v>0</v>
      </c>
      <c r="T5440" s="2" t="str">
        <f t="shared" si="86"/>
        <v>Not A&amp;R positive</v>
      </c>
    </row>
    <row r="5441" spans="1:20" x14ac:dyDescent="0.3">
      <c r="A5441" s="2" t="s">
        <v>14418</v>
      </c>
      <c r="B5441" s="3" t="s">
        <v>14483</v>
      </c>
      <c r="C5441" s="3" t="s">
        <v>14484</v>
      </c>
      <c r="D5441" s="4">
        <v>5.0000000000000001E-3</v>
      </c>
      <c r="E5441" s="5" t="s">
        <v>23</v>
      </c>
      <c r="F5441" s="4">
        <v>1.8500000000000001E-3</v>
      </c>
      <c r="G5441" s="6">
        <v>49763</v>
      </c>
      <c r="H5441" s="3" t="s">
        <v>14453</v>
      </c>
      <c r="I5441" s="3" t="s">
        <v>14429</v>
      </c>
      <c r="J5441" s="3"/>
      <c r="K5441" s="5" t="s">
        <v>118</v>
      </c>
      <c r="L5441" s="5">
        <v>3</v>
      </c>
      <c r="M5441" s="5" t="s">
        <v>168</v>
      </c>
      <c r="N5441" s="5">
        <f>VLOOKUP(M5441,[1]ArchetypeScores!E:N,10,FALSE)</f>
        <v>0</v>
      </c>
      <c r="O5441" s="5">
        <f>VLOOKUP(M5441,[1]ArchetypeScores!E:O,11,FALSE)</f>
        <v>-1</v>
      </c>
      <c r="P5441" s="5">
        <f>VLOOKUP(M5441,[1]ArchetypeScores!E:P,12,FALSE)</f>
        <v>0</v>
      </c>
      <c r="Q5441" s="2" t="str">
        <f>VLOOKUP(M5441,[1]ArchetypeScores!E:W,19,FALSE)</f>
        <v>Untargeted</v>
      </c>
      <c r="R5441" s="2">
        <f>VLOOKUP(M5441,[1]ArchetypeScores!E:I,5,FALSE)</f>
        <v>0</v>
      </c>
      <c r="S5441" s="2">
        <f>VLOOKUP(M5441,[1]ArchetypeScores!E:K,7,FALSE)</f>
        <v>0</v>
      </c>
      <c r="T5441" s="2" t="str">
        <f t="shared" si="86"/>
        <v>Not A&amp;R positive</v>
      </c>
    </row>
    <row r="5442" spans="1:20" x14ac:dyDescent="0.3">
      <c r="A5442" s="2" t="s">
        <v>14418</v>
      </c>
      <c r="B5442" s="3" t="s">
        <v>14485</v>
      </c>
      <c r="C5442" s="3" t="s">
        <v>14486</v>
      </c>
      <c r="D5442" s="4">
        <v>2.8000000000000001E-2</v>
      </c>
      <c r="E5442" s="5" t="s">
        <v>23</v>
      </c>
      <c r="F5442" s="4">
        <v>1.042E-2</v>
      </c>
      <c r="G5442" s="6">
        <v>49794</v>
      </c>
      <c r="H5442" s="3" t="s">
        <v>14487</v>
      </c>
      <c r="I5442" s="3" t="s">
        <v>14488</v>
      </c>
      <c r="J5442" s="3"/>
      <c r="K5442" s="5" t="s">
        <v>154</v>
      </c>
      <c r="L5442" s="5" t="s">
        <v>112</v>
      </c>
      <c r="M5442" s="5" t="s">
        <v>155</v>
      </c>
      <c r="N5442" s="5">
        <f>VLOOKUP(M5442,[1]ArchetypeScores!E:N,10,FALSE)</f>
        <v>1</v>
      </c>
      <c r="O5442" s="5">
        <f>VLOOKUP(M5442,[1]ArchetypeScores!E:O,11,FALSE)</f>
        <v>0</v>
      </c>
      <c r="P5442" s="5">
        <f>VLOOKUP(M5442,[1]ArchetypeScores!E:P,12,FALSE)</f>
        <v>0</v>
      </c>
      <c r="Q5442" s="2" t="str">
        <f>VLOOKUP(M5442,[1]ArchetypeScores!E:W,19,FALSE)</f>
        <v>Education and training</v>
      </c>
      <c r="R5442" s="2">
        <f>VLOOKUP(M5442,[1]ArchetypeScores!E:I,5,FALSE)</f>
        <v>0</v>
      </c>
      <c r="S5442" s="2">
        <f>VLOOKUP(M5442,[1]ArchetypeScores!E:K,7,FALSE)</f>
        <v>1</v>
      </c>
      <c r="T5442" s="2" t="str">
        <f t="shared" ref="T5442:T5505" si="87">IF(AND(R5442=1,S5442=1),"Both",IF(AND(R5442=1,S5442=0),"Direct only",IF(AND(R5442=0,S5442=1),"Indirect only","Not A&amp;R positive")))</f>
        <v>Indirect only</v>
      </c>
    </row>
    <row r="5443" spans="1:20" x14ac:dyDescent="0.3">
      <c r="A5443" s="2" t="s">
        <v>14418</v>
      </c>
      <c r="B5443" s="3" t="s">
        <v>14489</v>
      </c>
      <c r="C5443" s="3" t="s">
        <v>14490</v>
      </c>
      <c r="D5443" s="4">
        <v>1.2E-2</v>
      </c>
      <c r="E5443" s="5" t="s">
        <v>23</v>
      </c>
      <c r="F5443" s="4">
        <v>4.5799999999999999E-3</v>
      </c>
      <c r="G5443" s="6">
        <v>49783</v>
      </c>
      <c r="H5443" s="3" t="s">
        <v>14425</v>
      </c>
      <c r="I5443" s="3"/>
      <c r="J5443" s="3"/>
      <c r="K5443" s="5" t="s">
        <v>25</v>
      </c>
      <c r="L5443" s="5">
        <v>9</v>
      </c>
      <c r="M5443" s="5" t="s">
        <v>493</v>
      </c>
      <c r="N5443" s="5">
        <f>VLOOKUP(M5443,[1]ArchetypeScores!E:N,10,FALSE)</f>
        <v>1</v>
      </c>
      <c r="O5443" s="5">
        <f>VLOOKUP(M5443,[1]ArchetypeScores!E:O,11,FALSE)</f>
        <v>-2</v>
      </c>
      <c r="P5443" s="5">
        <f>VLOOKUP(M5443,[1]ArchetypeScores!E:P,12,FALSE)</f>
        <v>0</v>
      </c>
      <c r="Q5443" s="2" t="str">
        <f>VLOOKUP(M5443,[1]ArchetypeScores!E:W,19,FALSE)</f>
        <v>Industrials - other</v>
      </c>
      <c r="R5443" s="2">
        <f>VLOOKUP(M5443,[1]ArchetypeScores!E:I,5,FALSE)</f>
        <v>0</v>
      </c>
      <c r="S5443" s="2">
        <f>VLOOKUP(M5443,[1]ArchetypeScores!E:K,7,FALSE)</f>
        <v>-1</v>
      </c>
      <c r="T5443" s="2" t="str">
        <f t="shared" si="87"/>
        <v>Not A&amp;R positive</v>
      </c>
    </row>
    <row r="5444" spans="1:20" x14ac:dyDescent="0.3">
      <c r="A5444" s="2" t="s">
        <v>14418</v>
      </c>
      <c r="B5444" s="3" t="s">
        <v>14491</v>
      </c>
      <c r="C5444" s="3" t="s">
        <v>14492</v>
      </c>
      <c r="D5444" s="4">
        <v>0</v>
      </c>
      <c r="E5444" s="5" t="s">
        <v>23</v>
      </c>
      <c r="F5444" s="4">
        <v>4.0000000000000003E-5</v>
      </c>
      <c r="G5444" s="6">
        <v>49771</v>
      </c>
      <c r="H5444" s="3" t="s">
        <v>14493</v>
      </c>
      <c r="I5444" s="3"/>
      <c r="J5444" s="3"/>
      <c r="K5444" s="5" t="s">
        <v>611</v>
      </c>
      <c r="L5444" s="5">
        <v>5</v>
      </c>
      <c r="M5444" s="5" t="s">
        <v>904</v>
      </c>
      <c r="N5444" s="5">
        <f>VLOOKUP(M5444,[1]ArchetypeScores!E:N,10,FALSE)</f>
        <v>1</v>
      </c>
      <c r="O5444" s="5">
        <f>VLOOKUP(M5444,[1]ArchetypeScores!E:O,11,FALSE)</f>
        <v>-2</v>
      </c>
      <c r="P5444" s="5">
        <f>VLOOKUP(M5444,[1]ArchetypeScores!E:P,12,FALSE)</f>
        <v>-1</v>
      </c>
      <c r="Q5444" s="2" t="str">
        <f>VLOOKUP(M5444,[1]ArchetypeScores!E:W,19,FALSE)</f>
        <v>Consumer (including agriculture and tourism)</v>
      </c>
      <c r="R5444" s="2">
        <f>VLOOKUP(M5444,[1]ArchetypeScores!E:I,5,FALSE)</f>
        <v>0</v>
      </c>
      <c r="S5444" s="2">
        <f>VLOOKUP(M5444,[1]ArchetypeScores!E:K,7,FALSE)</f>
        <v>0</v>
      </c>
      <c r="T5444" s="2" t="str">
        <f t="shared" si="87"/>
        <v>Not A&amp;R positive</v>
      </c>
    </row>
    <row r="5445" spans="1:20" x14ac:dyDescent="0.3">
      <c r="A5445" s="2" t="s">
        <v>14418</v>
      </c>
      <c r="B5445" s="3" t="s">
        <v>14494</v>
      </c>
      <c r="C5445" s="3" t="s">
        <v>14495</v>
      </c>
      <c r="D5445" s="4">
        <v>3.0000000000000001E-3</v>
      </c>
      <c r="E5445" s="5" t="s">
        <v>23</v>
      </c>
      <c r="F5445" s="4">
        <v>1.1199999999999999E-3</v>
      </c>
      <c r="G5445" s="6">
        <v>49786</v>
      </c>
      <c r="H5445" s="3" t="s">
        <v>14425</v>
      </c>
      <c r="I5445" s="3"/>
      <c r="J5445" s="3"/>
      <c r="K5445" s="5" t="s">
        <v>57</v>
      </c>
      <c r="L5445" s="5">
        <v>29</v>
      </c>
      <c r="M5445" s="5" t="s">
        <v>58</v>
      </c>
      <c r="N5445" s="5">
        <f>VLOOKUP(M5445,[1]ArchetypeScores!E:N,10,FALSE)</f>
        <v>0</v>
      </c>
      <c r="O5445" s="5">
        <f>VLOOKUP(M5445,[1]ArchetypeScores!E:O,11,FALSE)</f>
        <v>-1</v>
      </c>
      <c r="P5445" s="5">
        <f>VLOOKUP(M5445,[1]ArchetypeScores!E:P,12,FALSE)</f>
        <v>0</v>
      </c>
      <c r="Q5445" s="2" t="str">
        <f>VLOOKUP(M5445,[1]ArchetypeScores!E:W,19,FALSE)</f>
        <v>Untargeted</v>
      </c>
      <c r="R5445" s="2">
        <f>VLOOKUP(M5445,[1]ArchetypeScores!E:I,5,FALSE)</f>
        <v>0</v>
      </c>
      <c r="S5445" s="2">
        <f>VLOOKUP(M5445,[1]ArchetypeScores!E:K,7,FALSE)</f>
        <v>0</v>
      </c>
      <c r="T5445" s="2" t="str">
        <f t="shared" si="87"/>
        <v>Not A&amp;R positive</v>
      </c>
    </row>
    <row r="5446" spans="1:20" x14ac:dyDescent="0.3">
      <c r="A5446" s="2" t="s">
        <v>14418</v>
      </c>
      <c r="B5446" s="3" t="s">
        <v>14496</v>
      </c>
      <c r="C5446" s="3" t="s">
        <v>14497</v>
      </c>
      <c r="D5446" s="4">
        <v>0</v>
      </c>
      <c r="E5446" s="5" t="s">
        <v>23</v>
      </c>
      <c r="F5446" s="4">
        <v>5.0000000000000002E-5</v>
      </c>
      <c r="G5446" s="6">
        <v>49776</v>
      </c>
      <c r="H5446" s="3" t="s">
        <v>14425</v>
      </c>
      <c r="I5446" s="3" t="s">
        <v>14447</v>
      </c>
      <c r="J5446" s="3"/>
      <c r="K5446" s="5" t="s">
        <v>31</v>
      </c>
      <c r="L5446" s="5">
        <v>2</v>
      </c>
      <c r="M5446" s="5" t="s">
        <v>1819</v>
      </c>
      <c r="N5446" s="5">
        <f>VLOOKUP(M5446,[1]ArchetypeScores!E:N,10,FALSE)</f>
        <v>0</v>
      </c>
      <c r="O5446" s="5">
        <f>VLOOKUP(M5446,[1]ArchetypeScores!E:O,11,FALSE)</f>
        <v>-2</v>
      </c>
      <c r="P5446" s="5">
        <f>VLOOKUP(M5446,[1]ArchetypeScores!E:P,12,FALSE)</f>
        <v>0</v>
      </c>
      <c r="Q5446" s="2" t="str">
        <f>VLOOKUP(M5446,[1]ArchetypeScores!E:W,19,FALSE)</f>
        <v>Energy and water</v>
      </c>
      <c r="R5446" s="2">
        <f>VLOOKUP(M5446,[1]ArchetypeScores!E:I,5,FALSE)</f>
        <v>0</v>
      </c>
      <c r="S5446" s="2">
        <f>VLOOKUP(M5446,[1]ArchetypeScores!E:K,7,FALSE)</f>
        <v>0</v>
      </c>
      <c r="T5446" s="2" t="str">
        <f t="shared" si="87"/>
        <v>Not A&amp;R positive</v>
      </c>
    </row>
    <row r="5447" spans="1:20" x14ac:dyDescent="0.3">
      <c r="A5447" s="2" t="s">
        <v>14418</v>
      </c>
      <c r="B5447" s="3" t="s">
        <v>14498</v>
      </c>
      <c r="C5447" s="3" t="s">
        <v>14499</v>
      </c>
      <c r="D5447" s="4"/>
      <c r="E5447" s="5" t="s">
        <v>23</v>
      </c>
      <c r="F5447" s="4">
        <v>0</v>
      </c>
      <c r="G5447" s="6">
        <v>49775</v>
      </c>
      <c r="H5447" s="3" t="s">
        <v>14425</v>
      </c>
      <c r="I5447" s="3" t="s">
        <v>14447</v>
      </c>
      <c r="J5447" s="3"/>
      <c r="K5447" s="5" t="s">
        <v>53</v>
      </c>
      <c r="L5447" s="5">
        <v>1</v>
      </c>
      <c r="M5447" s="5" t="s">
        <v>54</v>
      </c>
      <c r="N5447" s="5">
        <f>VLOOKUP(M5447,[1]ArchetypeScores!E:N,10,FALSE)</f>
        <v>0</v>
      </c>
      <c r="O5447" s="5">
        <f>VLOOKUP(M5447,[1]ArchetypeScores!E:O,11,FALSE)</f>
        <v>-1</v>
      </c>
      <c r="P5447" s="5">
        <f>VLOOKUP(M5447,[1]ArchetypeScores!E:P,12,FALSE)</f>
        <v>0</v>
      </c>
      <c r="Q5447" s="2" t="str">
        <f>VLOOKUP(M5447,[1]ArchetypeScores!E:W,19,FALSE)</f>
        <v>Untargeted</v>
      </c>
      <c r="R5447" s="2">
        <f>VLOOKUP(M5447,[1]ArchetypeScores!E:I,5,FALSE)</f>
        <v>0</v>
      </c>
      <c r="S5447" s="2">
        <f>VLOOKUP(M5447,[1]ArchetypeScores!E:K,7,FALSE)</f>
        <v>0</v>
      </c>
      <c r="T5447" s="2" t="str">
        <f t="shared" si="87"/>
        <v>Not A&amp;R positive</v>
      </c>
    </row>
    <row r="5448" spans="1:20" x14ac:dyDescent="0.3">
      <c r="A5448" s="2" t="s">
        <v>14418</v>
      </c>
      <c r="B5448" s="3" t="s">
        <v>14500</v>
      </c>
      <c r="C5448" s="3" t="s">
        <v>14501</v>
      </c>
      <c r="D5448" s="4">
        <v>1.4999999999999999E-2</v>
      </c>
      <c r="E5448" s="5" t="s">
        <v>23</v>
      </c>
      <c r="F5448" s="4">
        <v>5.5799999999999999E-3</v>
      </c>
      <c r="G5448" s="6">
        <v>49803</v>
      </c>
      <c r="H5448" s="3" t="s">
        <v>14502</v>
      </c>
      <c r="I5448" s="3" t="s">
        <v>14422</v>
      </c>
      <c r="J5448" s="3"/>
      <c r="K5448" s="5" t="s">
        <v>118</v>
      </c>
      <c r="L5448" s="5">
        <v>3</v>
      </c>
      <c r="M5448" s="5" t="s">
        <v>168</v>
      </c>
      <c r="N5448" s="5">
        <f>VLOOKUP(M5448,[1]ArchetypeScores!E:N,10,FALSE)</f>
        <v>0</v>
      </c>
      <c r="O5448" s="5">
        <f>VLOOKUP(M5448,[1]ArchetypeScores!E:O,11,FALSE)</f>
        <v>-1</v>
      </c>
      <c r="P5448" s="5">
        <f>VLOOKUP(M5448,[1]ArchetypeScores!E:P,12,FALSE)</f>
        <v>0</v>
      </c>
      <c r="Q5448" s="2" t="str">
        <f>VLOOKUP(M5448,[1]ArchetypeScores!E:W,19,FALSE)</f>
        <v>Untargeted</v>
      </c>
      <c r="R5448" s="2">
        <f>VLOOKUP(M5448,[1]ArchetypeScores!E:I,5,FALSE)</f>
        <v>0</v>
      </c>
      <c r="S5448" s="2">
        <f>VLOOKUP(M5448,[1]ArchetypeScores!E:K,7,FALSE)</f>
        <v>0</v>
      </c>
      <c r="T5448" s="2" t="str">
        <f t="shared" si="87"/>
        <v>Not A&amp;R positive</v>
      </c>
    </row>
    <row r="5449" spans="1:20" x14ac:dyDescent="0.3">
      <c r="A5449" s="2" t="s">
        <v>14418</v>
      </c>
      <c r="B5449" s="3" t="s">
        <v>14503</v>
      </c>
      <c r="C5449" s="3" t="s">
        <v>14504</v>
      </c>
      <c r="D5449" s="4">
        <v>1.4999999999999999E-2</v>
      </c>
      <c r="E5449" s="5" t="s">
        <v>23</v>
      </c>
      <c r="F5449" s="4">
        <v>5.5799999999999999E-3</v>
      </c>
      <c r="G5449" s="6">
        <v>49772</v>
      </c>
      <c r="H5449" s="3" t="s">
        <v>14425</v>
      </c>
      <c r="I5449" s="3" t="s">
        <v>14447</v>
      </c>
      <c r="J5449" s="3"/>
      <c r="K5449" s="5" t="s">
        <v>269</v>
      </c>
      <c r="L5449" s="5">
        <v>2</v>
      </c>
      <c r="M5449" s="5" t="s">
        <v>3963</v>
      </c>
      <c r="N5449" s="5">
        <f>VLOOKUP(M5449,[1]ArchetypeScores!E:N,10,FALSE)</f>
        <v>1</v>
      </c>
      <c r="O5449" s="5">
        <f>VLOOKUP(M5449,[1]ArchetypeScores!E:O,11,FALSE)</f>
        <v>-1</v>
      </c>
      <c r="P5449" s="5">
        <f>VLOOKUP(M5449,[1]ArchetypeScores!E:P,12,FALSE)</f>
        <v>0</v>
      </c>
      <c r="Q5449" s="2" t="str">
        <f>VLOOKUP(M5449,[1]ArchetypeScores!E:W,19,FALSE)</f>
        <v>Untargeted</v>
      </c>
      <c r="R5449" s="2">
        <f>VLOOKUP(M5449,[1]ArchetypeScores!E:I,5,FALSE)</f>
        <v>0</v>
      </c>
      <c r="S5449" s="2">
        <f>VLOOKUP(M5449,[1]ArchetypeScores!E:K,7,FALSE)</f>
        <v>0</v>
      </c>
      <c r="T5449" s="2" t="str">
        <f t="shared" si="87"/>
        <v>Not A&amp;R positive</v>
      </c>
    </row>
    <row r="5450" spans="1:20" x14ac:dyDescent="0.3">
      <c r="A5450" s="2" t="s">
        <v>14418</v>
      </c>
      <c r="B5450" s="3" t="s">
        <v>14505</v>
      </c>
      <c r="C5450" s="3" t="s">
        <v>14506</v>
      </c>
      <c r="D5450" s="4"/>
      <c r="E5450" s="5" t="s">
        <v>23</v>
      </c>
      <c r="F5450" s="4">
        <v>0</v>
      </c>
      <c r="G5450" s="6">
        <v>49779</v>
      </c>
      <c r="H5450" s="3" t="s">
        <v>14425</v>
      </c>
      <c r="I5450" s="3" t="s">
        <v>14447</v>
      </c>
      <c r="J5450" s="3"/>
      <c r="K5450" s="5" t="s">
        <v>269</v>
      </c>
      <c r="L5450" s="5">
        <v>3</v>
      </c>
      <c r="M5450" s="5" t="s">
        <v>270</v>
      </c>
      <c r="N5450" s="5">
        <f>VLOOKUP(M5450,[1]ArchetypeScores!E:N,10,FALSE)</f>
        <v>1</v>
      </c>
      <c r="O5450" s="5">
        <f>VLOOKUP(M5450,[1]ArchetypeScores!E:O,11,FALSE)</f>
        <v>-1</v>
      </c>
      <c r="P5450" s="5">
        <f>VLOOKUP(M5450,[1]ArchetypeScores!E:P,12,FALSE)</f>
        <v>0</v>
      </c>
      <c r="Q5450" s="2" t="str">
        <f>VLOOKUP(M5450,[1]ArchetypeScores!E:W,19,FALSE)</f>
        <v>Untargeted</v>
      </c>
      <c r="R5450" s="2">
        <f>VLOOKUP(M5450,[1]ArchetypeScores!E:I,5,FALSE)</f>
        <v>0</v>
      </c>
      <c r="S5450" s="2">
        <f>VLOOKUP(M5450,[1]ArchetypeScores!E:K,7,FALSE)</f>
        <v>0</v>
      </c>
      <c r="T5450" s="2" t="str">
        <f t="shared" si="87"/>
        <v>Not A&amp;R positive</v>
      </c>
    </row>
    <row r="5451" spans="1:20" x14ac:dyDescent="0.3">
      <c r="A5451" s="2" t="s">
        <v>14418</v>
      </c>
      <c r="B5451" s="3" t="s">
        <v>14507</v>
      </c>
      <c r="C5451" s="3" t="s">
        <v>14508</v>
      </c>
      <c r="D5451" s="4">
        <v>5.0000000000000001E-3</v>
      </c>
      <c r="E5451" s="5" t="s">
        <v>23</v>
      </c>
      <c r="F5451" s="4">
        <v>1.8600000000000001E-3</v>
      </c>
      <c r="G5451" s="6">
        <v>49795</v>
      </c>
      <c r="H5451" s="3" t="s">
        <v>14509</v>
      </c>
      <c r="I5451" s="3" t="s">
        <v>14422</v>
      </c>
      <c r="J5451" s="3"/>
      <c r="K5451" s="5" t="s">
        <v>57</v>
      </c>
      <c r="L5451" s="5">
        <v>25</v>
      </c>
      <c r="M5451" s="5" t="s">
        <v>241</v>
      </c>
      <c r="N5451" s="5">
        <f>VLOOKUP(M5451,[1]ArchetypeScores!E:N,10,FALSE)</f>
        <v>0</v>
      </c>
      <c r="O5451" s="5">
        <f>VLOOKUP(M5451,[1]ArchetypeScores!E:O,11,FALSE)</f>
        <v>-1</v>
      </c>
      <c r="P5451" s="5">
        <f>VLOOKUP(M5451,[1]ArchetypeScores!E:P,12,FALSE)</f>
        <v>0</v>
      </c>
      <c r="Q5451" s="2" t="str">
        <f>VLOOKUP(M5451,[1]ArchetypeScores!E:W,19,FALSE)</f>
        <v>Other sector</v>
      </c>
      <c r="R5451" s="2">
        <f>VLOOKUP(M5451,[1]ArchetypeScores!E:I,5,FALSE)</f>
        <v>0</v>
      </c>
      <c r="S5451" s="2">
        <f>VLOOKUP(M5451,[1]ArchetypeScores!E:K,7,FALSE)</f>
        <v>0</v>
      </c>
      <c r="T5451" s="2" t="str">
        <f t="shared" si="87"/>
        <v>Not A&amp;R positive</v>
      </c>
    </row>
    <row r="5452" spans="1:20" x14ac:dyDescent="0.3">
      <c r="A5452" s="2" t="s">
        <v>14418</v>
      </c>
      <c r="B5452" s="3" t="s">
        <v>14510</v>
      </c>
      <c r="C5452" s="3" t="s">
        <v>14511</v>
      </c>
      <c r="D5452" s="4">
        <v>1.2E-2</v>
      </c>
      <c r="E5452" s="5" t="s">
        <v>23</v>
      </c>
      <c r="F5452" s="4">
        <v>4.4600000000000004E-3</v>
      </c>
      <c r="G5452" s="6">
        <v>49804</v>
      </c>
      <c r="H5452" s="3" t="s">
        <v>14512</v>
      </c>
      <c r="I5452" s="3" t="s">
        <v>14422</v>
      </c>
      <c r="J5452" s="3"/>
      <c r="K5452" s="5" t="s">
        <v>269</v>
      </c>
      <c r="L5452" s="5">
        <v>3</v>
      </c>
      <c r="M5452" s="5" t="s">
        <v>270</v>
      </c>
      <c r="N5452" s="5">
        <f>VLOOKUP(M5452,[1]ArchetypeScores!E:N,10,FALSE)</f>
        <v>1</v>
      </c>
      <c r="O5452" s="5">
        <f>VLOOKUP(M5452,[1]ArchetypeScores!E:O,11,FALSE)</f>
        <v>-1</v>
      </c>
      <c r="P5452" s="5">
        <f>VLOOKUP(M5452,[1]ArchetypeScores!E:P,12,FALSE)</f>
        <v>0</v>
      </c>
      <c r="Q5452" s="2" t="str">
        <f>VLOOKUP(M5452,[1]ArchetypeScores!E:W,19,FALSE)</f>
        <v>Untargeted</v>
      </c>
      <c r="R5452" s="2">
        <f>VLOOKUP(M5452,[1]ArchetypeScores!E:I,5,FALSE)</f>
        <v>0</v>
      </c>
      <c r="S5452" s="2">
        <f>VLOOKUP(M5452,[1]ArchetypeScores!E:K,7,FALSE)</f>
        <v>0</v>
      </c>
      <c r="T5452" s="2" t="str">
        <f t="shared" si="87"/>
        <v>Not A&amp;R positive</v>
      </c>
    </row>
    <row r="5453" spans="1:20" x14ac:dyDescent="0.3">
      <c r="A5453" s="2" t="s">
        <v>14418</v>
      </c>
      <c r="B5453" s="3" t="s">
        <v>14513</v>
      </c>
      <c r="C5453" s="3" t="s">
        <v>14514</v>
      </c>
      <c r="D5453" s="4">
        <v>0.03</v>
      </c>
      <c r="E5453" s="5" t="s">
        <v>23</v>
      </c>
      <c r="F5453" s="4">
        <v>1.116E-2</v>
      </c>
      <c r="G5453" s="6">
        <v>49799</v>
      </c>
      <c r="H5453" s="3" t="s">
        <v>14515</v>
      </c>
      <c r="I5453" s="3" t="s">
        <v>14422</v>
      </c>
      <c r="J5453" s="3"/>
      <c r="K5453" s="5" t="s">
        <v>392</v>
      </c>
      <c r="L5453" s="5">
        <v>1</v>
      </c>
      <c r="M5453" s="5" t="s">
        <v>393</v>
      </c>
      <c r="N5453" s="5">
        <f>VLOOKUP(M5453,[1]ArchetypeScores!E:N,10,FALSE)</f>
        <v>0</v>
      </c>
      <c r="O5453" s="5">
        <f>VLOOKUP(M5453,[1]ArchetypeScores!E:O,11,FALSE)</f>
        <v>-1</v>
      </c>
      <c r="P5453" s="5">
        <f>VLOOKUP(M5453,[1]ArchetypeScores!E:P,12,FALSE)</f>
        <v>0</v>
      </c>
      <c r="Q5453" s="2" t="str">
        <f>VLOOKUP(M5453,[1]ArchetypeScores!E:W,19,FALSE)</f>
        <v>Other sector</v>
      </c>
      <c r="R5453" s="2">
        <f>VLOOKUP(M5453,[1]ArchetypeScores!E:I,5,FALSE)</f>
        <v>0</v>
      </c>
      <c r="S5453" s="2">
        <f>VLOOKUP(M5453,[1]ArchetypeScores!E:K,7,FALSE)</f>
        <v>0</v>
      </c>
      <c r="T5453" s="2" t="str">
        <f t="shared" si="87"/>
        <v>Not A&amp;R positive</v>
      </c>
    </row>
    <row r="5454" spans="1:20" x14ac:dyDescent="0.3">
      <c r="A5454" s="2" t="s">
        <v>14418</v>
      </c>
      <c r="B5454" s="3" t="s">
        <v>14516</v>
      </c>
      <c r="C5454" s="3" t="s">
        <v>14517</v>
      </c>
      <c r="D5454" s="4"/>
      <c r="E5454" s="5" t="s">
        <v>23</v>
      </c>
      <c r="F5454" s="4">
        <v>0</v>
      </c>
      <c r="G5454" s="6">
        <v>49761</v>
      </c>
      <c r="H5454" s="3" t="s">
        <v>14453</v>
      </c>
      <c r="I5454" s="3" t="s">
        <v>14429</v>
      </c>
      <c r="J5454" s="3"/>
      <c r="K5454" s="5" t="s">
        <v>53</v>
      </c>
      <c r="L5454" s="5">
        <v>4</v>
      </c>
      <c r="M5454" s="5" t="s">
        <v>237</v>
      </c>
      <c r="N5454" s="5">
        <f>VLOOKUP(M5454,[1]ArchetypeScores!E:N,10,FALSE)</f>
        <v>0</v>
      </c>
      <c r="O5454" s="5">
        <f>VLOOKUP(M5454,[1]ArchetypeScores!E:O,11,FALSE)</f>
        <v>-1</v>
      </c>
      <c r="P5454" s="5">
        <f>VLOOKUP(M5454,[1]ArchetypeScores!E:P,12,FALSE)</f>
        <v>0</v>
      </c>
      <c r="Q5454" s="2" t="str">
        <f>VLOOKUP(M5454,[1]ArchetypeScores!E:W,19,FALSE)</f>
        <v>Untargeted</v>
      </c>
      <c r="R5454" s="2">
        <f>VLOOKUP(M5454,[1]ArchetypeScores!E:I,5,FALSE)</f>
        <v>0</v>
      </c>
      <c r="S5454" s="2">
        <f>VLOOKUP(M5454,[1]ArchetypeScores!E:K,7,FALSE)</f>
        <v>0</v>
      </c>
      <c r="T5454" s="2" t="str">
        <f t="shared" si="87"/>
        <v>Not A&amp;R positive</v>
      </c>
    </row>
    <row r="5455" spans="1:20" x14ac:dyDescent="0.3">
      <c r="A5455" s="2" t="s">
        <v>14418</v>
      </c>
      <c r="B5455" s="3" t="s">
        <v>14518</v>
      </c>
      <c r="C5455" s="3" t="s">
        <v>14519</v>
      </c>
      <c r="D5455" s="4"/>
      <c r="E5455" s="5" t="s">
        <v>23</v>
      </c>
      <c r="F5455" s="4">
        <v>0</v>
      </c>
      <c r="G5455" s="6">
        <v>49770</v>
      </c>
      <c r="H5455" s="3" t="s">
        <v>14467</v>
      </c>
      <c r="I5455" s="3"/>
      <c r="J5455" s="3"/>
      <c r="K5455" s="5" t="s">
        <v>229</v>
      </c>
      <c r="L5455" s="5">
        <v>3</v>
      </c>
      <c r="M5455" s="5" t="s">
        <v>2026</v>
      </c>
      <c r="N5455" s="5">
        <f>VLOOKUP(M5455,[1]ArchetypeScores!E:N,10,FALSE)</f>
        <v>1</v>
      </c>
      <c r="O5455" s="5">
        <f>VLOOKUP(M5455,[1]ArchetypeScores!E:O,11,FALSE)</f>
        <v>-2</v>
      </c>
      <c r="P5455" s="5">
        <f>VLOOKUP(M5455,[1]ArchetypeScores!E:P,12,FALSE)</f>
        <v>-2</v>
      </c>
      <c r="Q5455" s="2" t="str">
        <f>VLOOKUP(M5455,[1]ArchetypeScores!E:W,19,FALSE)</f>
        <v>Industrials - transportation</v>
      </c>
      <c r="R5455" s="2">
        <f>VLOOKUP(M5455,[1]ArchetypeScores!E:I,5,FALSE)</f>
        <v>0</v>
      </c>
      <c r="S5455" s="2">
        <f>VLOOKUP(M5455,[1]ArchetypeScores!E:K,7,FALSE)</f>
        <v>-1</v>
      </c>
      <c r="T5455" s="2" t="str">
        <f t="shared" si="87"/>
        <v>Not A&amp;R positive</v>
      </c>
    </row>
    <row r="5456" spans="1:20" x14ac:dyDescent="0.3">
      <c r="A5456" s="2" t="s">
        <v>14418</v>
      </c>
      <c r="B5456" s="3" t="s">
        <v>14520</v>
      </c>
      <c r="C5456" s="3" t="s">
        <v>14521</v>
      </c>
      <c r="D5456" s="4"/>
      <c r="E5456" s="5" t="s">
        <v>23</v>
      </c>
      <c r="F5456" s="4">
        <v>0</v>
      </c>
      <c r="G5456" s="6">
        <v>49777</v>
      </c>
      <c r="H5456" s="3" t="s">
        <v>14425</v>
      </c>
      <c r="I5456" s="3" t="s">
        <v>14447</v>
      </c>
      <c r="J5456" s="3"/>
      <c r="K5456" s="5" t="s">
        <v>611</v>
      </c>
      <c r="L5456" s="5" t="s">
        <v>112</v>
      </c>
      <c r="M5456" s="5" t="s">
        <v>10478</v>
      </c>
      <c r="N5456" s="5">
        <f>VLOOKUP(M5456,[1]ArchetypeScores!E:N,10,FALSE)</f>
        <v>1</v>
      </c>
      <c r="O5456" s="5">
        <f>VLOOKUP(M5456,[1]ArchetypeScores!E:O,11,FALSE)</f>
        <v>0</v>
      </c>
      <c r="P5456" s="5">
        <f>VLOOKUP(M5456,[1]ArchetypeScores!E:P,12,FALSE)</f>
        <v>0</v>
      </c>
      <c r="Q5456" s="2" t="str">
        <f>VLOOKUP(M5456,[1]ArchetypeScores!E:W,19,FALSE)</f>
        <v>Consumer (including agriculture and tourism)</v>
      </c>
      <c r="R5456" s="2">
        <f>VLOOKUP(M5456,[1]ArchetypeScores!E:I,5,FALSE)</f>
        <v>0</v>
      </c>
      <c r="S5456" s="2">
        <f>VLOOKUP(M5456,[1]ArchetypeScores!E:K,7,FALSE)</f>
        <v>0</v>
      </c>
      <c r="T5456" s="2" t="str">
        <f t="shared" si="87"/>
        <v>Not A&amp;R positive</v>
      </c>
    </row>
    <row r="5457" spans="1:20" x14ac:dyDescent="0.3">
      <c r="A5457" s="2" t="s">
        <v>14418</v>
      </c>
      <c r="B5457" s="3" t="s">
        <v>14522</v>
      </c>
      <c r="C5457" s="3" t="s">
        <v>14523</v>
      </c>
      <c r="D5457" s="4"/>
      <c r="E5457" s="5" t="s">
        <v>23</v>
      </c>
      <c r="F5457" s="4">
        <v>0</v>
      </c>
      <c r="G5457" s="6">
        <v>49782</v>
      </c>
      <c r="H5457" s="3" t="s">
        <v>14425</v>
      </c>
      <c r="I5457" s="3"/>
      <c r="J5457" s="3"/>
      <c r="K5457" s="5" t="s">
        <v>1306</v>
      </c>
      <c r="L5457" s="5">
        <v>1</v>
      </c>
      <c r="M5457" s="5" t="s">
        <v>1307</v>
      </c>
      <c r="N5457" s="5">
        <f>VLOOKUP(M5457,[1]ArchetypeScores!E:N,10,FALSE)</f>
        <v>0</v>
      </c>
      <c r="O5457" s="5">
        <f>VLOOKUP(M5457,[1]ArchetypeScores!E:O,11,FALSE)</f>
        <v>-1</v>
      </c>
      <c r="P5457" s="5">
        <f>VLOOKUP(M5457,[1]ArchetypeScores!E:P,12,FALSE)</f>
        <v>0</v>
      </c>
      <c r="Q5457" s="2" t="str">
        <f>VLOOKUP(M5457,[1]ArchetypeScores!E:W,19,FALSE)</f>
        <v>Untargeted</v>
      </c>
      <c r="R5457" s="2">
        <f>VLOOKUP(M5457,[1]ArchetypeScores!E:I,5,FALSE)</f>
        <v>0</v>
      </c>
      <c r="S5457" s="2">
        <f>VLOOKUP(M5457,[1]ArchetypeScores!E:K,7,FALSE)</f>
        <v>0</v>
      </c>
      <c r="T5457" s="2" t="str">
        <f t="shared" si="87"/>
        <v>Not A&amp;R positive</v>
      </c>
    </row>
    <row r="5458" spans="1:20" x14ac:dyDescent="0.3">
      <c r="A5458" s="2" t="s">
        <v>14418</v>
      </c>
      <c r="B5458" s="3" t="s">
        <v>14524</v>
      </c>
      <c r="C5458" s="3" t="s">
        <v>14525</v>
      </c>
      <c r="D5458" s="4">
        <v>0</v>
      </c>
      <c r="E5458" s="5" t="s">
        <v>23</v>
      </c>
      <c r="F5458" s="4">
        <v>9.0000000000000006E-5</v>
      </c>
      <c r="G5458" s="6">
        <v>49780</v>
      </c>
      <c r="H5458" s="3" t="s">
        <v>14425</v>
      </c>
      <c r="I5458" s="3" t="s">
        <v>14447</v>
      </c>
      <c r="J5458" s="3"/>
      <c r="K5458" s="5" t="s">
        <v>269</v>
      </c>
      <c r="L5458" s="5">
        <v>3</v>
      </c>
      <c r="M5458" s="5" t="s">
        <v>270</v>
      </c>
      <c r="N5458" s="5">
        <f>VLOOKUP(M5458,[1]ArchetypeScores!E:N,10,FALSE)</f>
        <v>1</v>
      </c>
      <c r="O5458" s="5">
        <f>VLOOKUP(M5458,[1]ArchetypeScores!E:O,11,FALSE)</f>
        <v>-1</v>
      </c>
      <c r="P5458" s="5">
        <f>VLOOKUP(M5458,[1]ArchetypeScores!E:P,12,FALSE)</f>
        <v>0</v>
      </c>
      <c r="Q5458" s="2" t="str">
        <f>VLOOKUP(M5458,[1]ArchetypeScores!E:W,19,FALSE)</f>
        <v>Untargeted</v>
      </c>
      <c r="R5458" s="2">
        <f>VLOOKUP(M5458,[1]ArchetypeScores!E:I,5,FALSE)</f>
        <v>0</v>
      </c>
      <c r="S5458" s="2">
        <f>VLOOKUP(M5458,[1]ArchetypeScores!E:K,7,FALSE)</f>
        <v>0</v>
      </c>
      <c r="T5458" s="2" t="str">
        <f t="shared" si="87"/>
        <v>Not A&amp;R positive</v>
      </c>
    </row>
    <row r="5459" spans="1:20" x14ac:dyDescent="0.3">
      <c r="A5459" s="2" t="s">
        <v>14418</v>
      </c>
      <c r="B5459" s="3" t="s">
        <v>14526</v>
      </c>
      <c r="C5459" s="3" t="s">
        <v>14527</v>
      </c>
      <c r="D5459" s="4">
        <v>0.02</v>
      </c>
      <c r="E5459" s="5" t="s">
        <v>23</v>
      </c>
      <c r="F5459" s="4">
        <v>7.5100000000000002E-3</v>
      </c>
      <c r="G5459" s="6">
        <v>49765</v>
      </c>
      <c r="H5459" s="3" t="s">
        <v>14528</v>
      </c>
      <c r="I5459" s="3" t="s">
        <v>14429</v>
      </c>
      <c r="J5459" s="3"/>
      <c r="K5459" s="5" t="s">
        <v>94</v>
      </c>
      <c r="L5459" s="5" t="s">
        <v>112</v>
      </c>
      <c r="M5459" s="5" t="s">
        <v>5796</v>
      </c>
      <c r="N5459" s="5">
        <f>VLOOKUP(M5459,[1]ArchetypeScores!E:N,10,FALSE)</f>
        <v>1</v>
      </c>
      <c r="O5459" s="5">
        <f>VLOOKUP(M5459,[1]ArchetypeScores!E:O,11,FALSE)</f>
        <v>0</v>
      </c>
      <c r="P5459" s="5">
        <f>VLOOKUP(M5459,[1]ArchetypeScores!E:P,12,FALSE)</f>
        <v>0</v>
      </c>
      <c r="Q5459" s="2" t="str">
        <f>VLOOKUP(M5459,[1]ArchetypeScores!E:W,19,FALSE)</f>
        <v>Consumer (including agriculture and tourism)</v>
      </c>
      <c r="R5459" s="2">
        <f>VLOOKUP(M5459,[1]ArchetypeScores!E:I,5,FALSE)</f>
        <v>0</v>
      </c>
      <c r="S5459" s="2">
        <f>VLOOKUP(M5459,[1]ArchetypeScores!E:K,7,FALSE)</f>
        <v>0</v>
      </c>
      <c r="T5459" s="2" t="str">
        <f t="shared" si="87"/>
        <v>Not A&amp;R positive</v>
      </c>
    </row>
    <row r="5460" spans="1:20" x14ac:dyDescent="0.3">
      <c r="A5460" s="2" t="s">
        <v>14418</v>
      </c>
      <c r="B5460" s="3" t="s">
        <v>14529</v>
      </c>
      <c r="C5460" s="3" t="s">
        <v>14530</v>
      </c>
      <c r="D5460" s="4"/>
      <c r="E5460" s="5" t="s">
        <v>23</v>
      </c>
      <c r="F5460" s="4">
        <v>0</v>
      </c>
      <c r="G5460" s="6">
        <v>49800</v>
      </c>
      <c r="H5460" s="3" t="s">
        <v>14531</v>
      </c>
      <c r="I5460" s="3" t="s">
        <v>14422</v>
      </c>
      <c r="J5460" s="3"/>
      <c r="K5460" s="5" t="s">
        <v>53</v>
      </c>
      <c r="L5460" s="5">
        <v>1</v>
      </c>
      <c r="M5460" s="5" t="s">
        <v>54</v>
      </c>
      <c r="N5460" s="5">
        <f>VLOOKUP(M5460,[1]ArchetypeScores!E:N,10,FALSE)</f>
        <v>0</v>
      </c>
      <c r="O5460" s="5">
        <f>VLOOKUP(M5460,[1]ArchetypeScores!E:O,11,FALSE)</f>
        <v>-1</v>
      </c>
      <c r="P5460" s="5">
        <f>VLOOKUP(M5460,[1]ArchetypeScores!E:P,12,FALSE)</f>
        <v>0</v>
      </c>
      <c r="Q5460" s="2" t="str">
        <f>VLOOKUP(M5460,[1]ArchetypeScores!E:W,19,FALSE)</f>
        <v>Untargeted</v>
      </c>
      <c r="R5460" s="2">
        <f>VLOOKUP(M5460,[1]ArchetypeScores!E:I,5,FALSE)</f>
        <v>0</v>
      </c>
      <c r="S5460" s="2">
        <f>VLOOKUP(M5460,[1]ArchetypeScores!E:K,7,FALSE)</f>
        <v>0</v>
      </c>
      <c r="T5460" s="2" t="str">
        <f t="shared" si="87"/>
        <v>Not A&amp;R positive</v>
      </c>
    </row>
    <row r="5461" spans="1:20" x14ac:dyDescent="0.3">
      <c r="A5461" s="2" t="s">
        <v>14418</v>
      </c>
      <c r="B5461" s="3" t="s">
        <v>14532</v>
      </c>
      <c r="C5461" s="3" t="s">
        <v>14533</v>
      </c>
      <c r="D5461" s="4"/>
      <c r="E5461" s="5" t="s">
        <v>23</v>
      </c>
      <c r="F5461" s="4">
        <v>0</v>
      </c>
      <c r="G5461" s="6">
        <v>49797</v>
      </c>
      <c r="H5461" s="3" t="s">
        <v>14464</v>
      </c>
      <c r="I5461" s="3" t="s">
        <v>14422</v>
      </c>
      <c r="J5461" s="3"/>
      <c r="K5461" s="5" t="s">
        <v>1072</v>
      </c>
      <c r="L5461" s="5">
        <v>1</v>
      </c>
      <c r="M5461" s="5" t="s">
        <v>1922</v>
      </c>
      <c r="N5461" s="5">
        <f>VLOOKUP(M5461,[1]ArchetypeScores!E:N,10,FALSE)</f>
        <v>0</v>
      </c>
      <c r="O5461" s="5">
        <f>VLOOKUP(M5461,[1]ArchetypeScores!E:O,11,FALSE)</f>
        <v>-1</v>
      </c>
      <c r="P5461" s="5">
        <f>VLOOKUP(M5461,[1]ArchetypeScores!E:P,12,FALSE)</f>
        <v>0</v>
      </c>
      <c r="Q5461" s="2" t="str">
        <f>VLOOKUP(M5461,[1]ArchetypeScores!E:W,19,FALSE)</f>
        <v>Untargeted</v>
      </c>
      <c r="R5461" s="2">
        <f>VLOOKUP(M5461,[1]ArchetypeScores!E:I,5,FALSE)</f>
        <v>0</v>
      </c>
      <c r="S5461" s="2">
        <f>VLOOKUP(M5461,[1]ArchetypeScores!E:K,7,FALSE)</f>
        <v>0</v>
      </c>
      <c r="T5461" s="2" t="str">
        <f t="shared" si="87"/>
        <v>Not A&amp;R positive</v>
      </c>
    </row>
    <row r="5462" spans="1:20" x14ac:dyDescent="0.3">
      <c r="A5462" s="2" t="s">
        <v>14418</v>
      </c>
      <c r="B5462" s="3" t="s">
        <v>14534</v>
      </c>
      <c r="C5462" s="3" t="s">
        <v>14535</v>
      </c>
      <c r="D5462" s="4"/>
      <c r="E5462" s="5" t="s">
        <v>23</v>
      </c>
      <c r="F5462" s="4">
        <v>0</v>
      </c>
      <c r="G5462" s="6">
        <v>49778</v>
      </c>
      <c r="H5462" s="3" t="s">
        <v>14425</v>
      </c>
      <c r="I5462" s="3" t="s">
        <v>14447</v>
      </c>
      <c r="J5462" s="3"/>
      <c r="K5462" s="5" t="s">
        <v>611</v>
      </c>
      <c r="L5462" s="5">
        <v>7</v>
      </c>
      <c r="M5462" s="5" t="s">
        <v>1872</v>
      </c>
      <c r="N5462" s="5">
        <f>VLOOKUP(M5462,[1]ArchetypeScores!E:N,10,FALSE)</f>
        <v>1</v>
      </c>
      <c r="O5462" s="5">
        <f>VLOOKUP(M5462,[1]ArchetypeScores!E:O,11,FALSE)</f>
        <v>-1</v>
      </c>
      <c r="P5462" s="5">
        <f>VLOOKUP(M5462,[1]ArchetypeScores!E:P,12,FALSE)</f>
        <v>0</v>
      </c>
      <c r="Q5462" s="2" t="str">
        <f>VLOOKUP(M5462,[1]ArchetypeScores!E:W,19,FALSE)</f>
        <v>Consumer (including agriculture and tourism)</v>
      </c>
      <c r="R5462" s="2">
        <f>VLOOKUP(M5462,[1]ArchetypeScores!E:I,5,FALSE)</f>
        <v>0</v>
      </c>
      <c r="S5462" s="2">
        <f>VLOOKUP(M5462,[1]ArchetypeScores!E:K,7,FALSE)</f>
        <v>0</v>
      </c>
      <c r="T5462" s="2" t="str">
        <f t="shared" si="87"/>
        <v>Not A&amp;R positive</v>
      </c>
    </row>
    <row r="5463" spans="1:20" x14ac:dyDescent="0.3">
      <c r="A5463" s="2" t="s">
        <v>14418</v>
      </c>
      <c r="B5463" s="3" t="s">
        <v>14536</v>
      </c>
      <c r="C5463" s="3" t="s">
        <v>14537</v>
      </c>
      <c r="D5463" s="4"/>
      <c r="E5463" s="5" t="s">
        <v>23</v>
      </c>
      <c r="F5463" s="4">
        <v>0</v>
      </c>
      <c r="G5463" s="6">
        <v>49774</v>
      </c>
      <c r="H5463" s="3" t="s">
        <v>14425</v>
      </c>
      <c r="I5463" s="3" t="s">
        <v>14447</v>
      </c>
      <c r="J5463" s="3"/>
      <c r="K5463" s="5" t="s">
        <v>2091</v>
      </c>
      <c r="L5463" s="5">
        <v>1</v>
      </c>
      <c r="M5463" s="5" t="s">
        <v>3573</v>
      </c>
      <c r="N5463" s="5">
        <f>VLOOKUP(M5463,[1]ArchetypeScores!E:N,10,FALSE)</f>
        <v>0</v>
      </c>
      <c r="O5463" s="5">
        <f>VLOOKUP(M5463,[1]ArchetypeScores!E:O,11,FALSE)</f>
        <v>-1</v>
      </c>
      <c r="P5463" s="5">
        <f>VLOOKUP(M5463,[1]ArchetypeScores!E:P,12,FALSE)</f>
        <v>0</v>
      </c>
      <c r="Q5463" s="2" t="str">
        <f>VLOOKUP(M5463,[1]ArchetypeScores!E:W,19,FALSE)</f>
        <v>Other sector</v>
      </c>
      <c r="R5463" s="2">
        <f>VLOOKUP(M5463,[1]ArchetypeScores!E:I,5,FALSE)</f>
        <v>0</v>
      </c>
      <c r="S5463" s="2">
        <f>VLOOKUP(M5463,[1]ArchetypeScores!E:K,7,FALSE)</f>
        <v>0</v>
      </c>
      <c r="T5463" s="2" t="str">
        <f t="shared" si="87"/>
        <v>Not A&amp;R positive</v>
      </c>
    </row>
    <row r="5464" spans="1:20" x14ac:dyDescent="0.3">
      <c r="A5464" s="2" t="s">
        <v>14418</v>
      </c>
      <c r="B5464" s="3" t="s">
        <v>14538</v>
      </c>
      <c r="C5464" s="3" t="s">
        <v>14539</v>
      </c>
      <c r="D5464" s="4"/>
      <c r="E5464" s="5" t="s">
        <v>23</v>
      </c>
      <c r="F5464" s="4">
        <v>0</v>
      </c>
      <c r="G5464" s="6">
        <v>49801</v>
      </c>
      <c r="H5464" s="3" t="s">
        <v>14540</v>
      </c>
      <c r="I5464" s="3" t="s">
        <v>14422</v>
      </c>
      <c r="J5464" s="3"/>
      <c r="K5464" s="5" t="s">
        <v>31</v>
      </c>
      <c r="L5464" s="5">
        <v>3</v>
      </c>
      <c r="M5464" s="5" t="s">
        <v>32</v>
      </c>
      <c r="N5464" s="5">
        <f>VLOOKUP(M5464,[1]ArchetypeScores!E:N,10,FALSE)</f>
        <v>0</v>
      </c>
      <c r="O5464" s="5">
        <f>VLOOKUP(M5464,[1]ArchetypeScores!E:O,11,FALSE)</f>
        <v>0</v>
      </c>
      <c r="P5464" s="5">
        <f>VLOOKUP(M5464,[1]ArchetypeScores!E:P,12,FALSE)</f>
        <v>0</v>
      </c>
      <c r="Q5464" s="2" t="str">
        <f>VLOOKUP(M5464,[1]ArchetypeScores!E:W,19,FALSE)</f>
        <v>Energy and water</v>
      </c>
      <c r="R5464" s="2">
        <f>VLOOKUP(M5464,[1]ArchetypeScores!E:I,5,FALSE)</f>
        <v>0</v>
      </c>
      <c r="S5464" s="2">
        <f>VLOOKUP(M5464,[1]ArchetypeScores!E:K,7,FALSE)</f>
        <v>0</v>
      </c>
      <c r="T5464" s="2" t="str">
        <f t="shared" si="87"/>
        <v>Not A&amp;R positive</v>
      </c>
    </row>
    <row r="5465" spans="1:20" ht="30.6" x14ac:dyDescent="0.3">
      <c r="A5465" s="2" t="s">
        <v>14418</v>
      </c>
      <c r="B5465" s="7" t="s">
        <v>14541</v>
      </c>
      <c r="C5465" s="3" t="s">
        <v>14542</v>
      </c>
      <c r="D5465" s="4">
        <v>0.01</v>
      </c>
      <c r="E5465" s="5" t="s">
        <v>23</v>
      </c>
      <c r="F5465" s="4">
        <v>3.7200000000000002E-3</v>
      </c>
      <c r="G5465" s="6">
        <v>49796</v>
      </c>
      <c r="H5465" s="3" t="s">
        <v>14464</v>
      </c>
      <c r="I5465" s="3" t="s">
        <v>14422</v>
      </c>
      <c r="J5465" s="3"/>
      <c r="K5465" s="5" t="s">
        <v>38</v>
      </c>
      <c r="L5465" s="5">
        <v>1</v>
      </c>
      <c r="M5465" s="5" t="s">
        <v>43</v>
      </c>
      <c r="N5465" s="5">
        <f>VLOOKUP(M5465,[1]ArchetypeScores!E:N,10,FALSE)</f>
        <v>0</v>
      </c>
      <c r="O5465" s="5">
        <f>VLOOKUP(M5465,[1]ArchetypeScores!E:O,11,FALSE)</f>
        <v>-1</v>
      </c>
      <c r="P5465" s="5">
        <f>VLOOKUP(M5465,[1]ArchetypeScores!E:P,12,FALSE)</f>
        <v>0</v>
      </c>
      <c r="Q5465" s="2" t="str">
        <f>VLOOKUP(M5465,[1]ArchetypeScores!E:W,19,FALSE)</f>
        <v>Consumer (including agriculture and tourism)</v>
      </c>
      <c r="R5465" s="2">
        <f>VLOOKUP(M5465,[1]ArchetypeScores!E:I,5,FALSE)</f>
        <v>0</v>
      </c>
      <c r="S5465" s="2">
        <f>VLOOKUP(M5465,[1]ArchetypeScores!E:K,7,FALSE)</f>
        <v>0</v>
      </c>
      <c r="T5465" s="2" t="str">
        <f t="shared" si="87"/>
        <v>Not A&amp;R positive</v>
      </c>
    </row>
    <row r="5466" spans="1:20" x14ac:dyDescent="0.3">
      <c r="A5466" s="2" t="s">
        <v>14418</v>
      </c>
      <c r="B5466" s="3" t="s">
        <v>14543</v>
      </c>
      <c r="C5466" s="3" t="s">
        <v>14544</v>
      </c>
      <c r="D5466" s="4">
        <v>5.0000000000000001E-3</v>
      </c>
      <c r="E5466" s="5" t="s">
        <v>23</v>
      </c>
      <c r="F5466" s="4">
        <v>1.8600000000000001E-3</v>
      </c>
      <c r="G5466" s="6">
        <v>49802</v>
      </c>
      <c r="H5466" s="3" t="s">
        <v>14545</v>
      </c>
      <c r="I5466" s="3" t="s">
        <v>14422</v>
      </c>
      <c r="J5466" s="3"/>
      <c r="K5466" s="5" t="s">
        <v>118</v>
      </c>
      <c r="L5466" s="5">
        <v>2</v>
      </c>
      <c r="M5466" s="5" t="s">
        <v>226</v>
      </c>
      <c r="N5466" s="5">
        <f>VLOOKUP(M5466,[1]ArchetypeScores!E:N,10,FALSE)</f>
        <v>0</v>
      </c>
      <c r="O5466" s="5">
        <f>VLOOKUP(M5466,[1]ArchetypeScores!E:O,11,FALSE)</f>
        <v>-1</v>
      </c>
      <c r="P5466" s="5">
        <f>VLOOKUP(M5466,[1]ArchetypeScores!E:P,12,FALSE)</f>
        <v>0</v>
      </c>
      <c r="Q5466" s="2" t="str">
        <f>VLOOKUP(M5466,[1]ArchetypeScores!E:W,19,FALSE)</f>
        <v>Untargeted</v>
      </c>
      <c r="R5466" s="2">
        <f>VLOOKUP(M5466,[1]ArchetypeScores!E:I,5,FALSE)</f>
        <v>0</v>
      </c>
      <c r="S5466" s="2">
        <f>VLOOKUP(M5466,[1]ArchetypeScores!E:K,7,FALSE)</f>
        <v>0</v>
      </c>
      <c r="T5466" s="2" t="str">
        <f t="shared" si="87"/>
        <v>Not A&amp;R positive</v>
      </c>
    </row>
    <row r="5467" spans="1:20" x14ac:dyDescent="0.3">
      <c r="A5467" s="2" t="s">
        <v>14546</v>
      </c>
      <c r="B5467" s="3" t="s">
        <v>14547</v>
      </c>
      <c r="C5467" s="3" t="s">
        <v>14548</v>
      </c>
      <c r="D5467" s="4">
        <v>1E-3</v>
      </c>
      <c r="E5467" s="5" t="s">
        <v>23</v>
      </c>
      <c r="F5467" s="4">
        <v>4.4999999999999999E-4</v>
      </c>
      <c r="G5467" s="6">
        <v>49818</v>
      </c>
      <c r="H5467" s="3" t="s">
        <v>14549</v>
      </c>
      <c r="I5467" s="3" t="s">
        <v>14550</v>
      </c>
      <c r="J5467" s="3"/>
      <c r="K5467" s="5" t="s">
        <v>25</v>
      </c>
      <c r="L5467" s="5" t="s">
        <v>112</v>
      </c>
      <c r="M5467" s="5" t="s">
        <v>423</v>
      </c>
      <c r="N5467" s="5">
        <f>VLOOKUP(M5467,[1]ArchetypeScores!E:N,10,FALSE)</f>
        <v>1</v>
      </c>
      <c r="O5467" s="5">
        <f>VLOOKUP(M5467,[1]ArchetypeScores!E:O,11,FALSE)</f>
        <v>-2</v>
      </c>
      <c r="P5467" s="5">
        <f>VLOOKUP(M5467,[1]ArchetypeScores!E:P,12,FALSE)</f>
        <v>0</v>
      </c>
      <c r="Q5467" s="2" t="str">
        <f>VLOOKUP(M5467,[1]ArchetypeScores!E:W,19,FALSE)</f>
        <v>Industrials - other</v>
      </c>
      <c r="R5467" s="2">
        <f>VLOOKUP(M5467,[1]ArchetypeScores!E:I,5,FALSE)</f>
        <v>0</v>
      </c>
      <c r="S5467" s="2">
        <f>VLOOKUP(M5467,[1]ArchetypeScores!E:K,7,FALSE)</f>
        <v>-1</v>
      </c>
      <c r="T5467" s="2" t="str">
        <f t="shared" si="87"/>
        <v>Not A&amp;R positive</v>
      </c>
    </row>
    <row r="5468" spans="1:20" x14ac:dyDescent="0.3">
      <c r="A5468" s="2" t="s">
        <v>14546</v>
      </c>
      <c r="B5468" s="3" t="s">
        <v>14551</v>
      </c>
      <c r="C5468" s="3" t="s">
        <v>14552</v>
      </c>
      <c r="D5468" s="4">
        <v>0.02</v>
      </c>
      <c r="E5468" s="5" t="s">
        <v>23</v>
      </c>
      <c r="F5468" s="4">
        <v>7.4400000000000004E-3</v>
      </c>
      <c r="G5468" s="6">
        <v>49830</v>
      </c>
      <c r="H5468" s="3" t="s">
        <v>14553</v>
      </c>
      <c r="I5468" s="3" t="s">
        <v>14550</v>
      </c>
      <c r="J5468" s="3"/>
      <c r="K5468" s="5" t="s">
        <v>489</v>
      </c>
      <c r="L5468" s="5">
        <v>1</v>
      </c>
      <c r="M5468" s="5" t="s">
        <v>660</v>
      </c>
      <c r="N5468" s="5">
        <f>VLOOKUP(M5468,[1]ArchetypeScores!E:N,10,FALSE)</f>
        <v>1</v>
      </c>
      <c r="O5468" s="5">
        <f>VLOOKUP(M5468,[1]ArchetypeScores!E:O,11,FALSE)</f>
        <v>-1</v>
      </c>
      <c r="P5468" s="5">
        <f>VLOOKUP(M5468,[1]ArchetypeScores!E:P,12,FALSE)</f>
        <v>0</v>
      </c>
      <c r="Q5468" s="2" t="str">
        <f>VLOOKUP(M5468,[1]ArchetypeScores!E:W,19,FALSE)</f>
        <v>Health care</v>
      </c>
      <c r="R5468" s="2">
        <f>VLOOKUP(M5468,[1]ArchetypeScores!E:I,5,FALSE)</f>
        <v>0</v>
      </c>
      <c r="S5468" s="2">
        <f>VLOOKUP(M5468,[1]ArchetypeScores!E:K,7,FALSE)</f>
        <v>1</v>
      </c>
      <c r="T5468" s="2" t="str">
        <f t="shared" si="87"/>
        <v>Indirect only</v>
      </c>
    </row>
    <row r="5469" spans="1:20" x14ac:dyDescent="0.3">
      <c r="A5469" s="2" t="s">
        <v>14546</v>
      </c>
      <c r="B5469" s="3" t="s">
        <v>14554</v>
      </c>
      <c r="C5469" s="3" t="s">
        <v>14555</v>
      </c>
      <c r="D5469" s="4">
        <v>5.3999999999999999E-2</v>
      </c>
      <c r="E5469" s="5" t="s">
        <v>23</v>
      </c>
      <c r="F5469" s="4">
        <v>2.0150000000000001E-2</v>
      </c>
      <c r="G5469" s="6">
        <v>49826</v>
      </c>
      <c r="H5469" s="3" t="s">
        <v>14556</v>
      </c>
      <c r="I5469" s="3" t="s">
        <v>14550</v>
      </c>
      <c r="J5469" s="3"/>
      <c r="K5469" s="5" t="s">
        <v>175</v>
      </c>
      <c r="L5469" s="5">
        <v>4</v>
      </c>
      <c r="M5469" s="5" t="s">
        <v>219</v>
      </c>
      <c r="N5469" s="5">
        <f>VLOOKUP(M5469,[1]ArchetypeScores!E:N,10,FALSE)</f>
        <v>1</v>
      </c>
      <c r="O5469" s="5">
        <f>VLOOKUP(M5469,[1]ArchetypeScores!E:O,11,FALSE)</f>
        <v>0</v>
      </c>
      <c r="P5469" s="5">
        <f>VLOOKUP(M5469,[1]ArchetypeScores!E:P,12,FALSE)</f>
        <v>0</v>
      </c>
      <c r="Q5469" s="2" t="str">
        <f>VLOOKUP(M5469,[1]ArchetypeScores!E:W,19,FALSE)</f>
        <v>Other sector</v>
      </c>
      <c r="R5469" s="2">
        <f>VLOOKUP(M5469,[1]ArchetypeScores!E:I,5,FALSE)</f>
        <v>0</v>
      </c>
      <c r="S5469" s="2">
        <f>VLOOKUP(M5469,[1]ArchetypeScores!E:K,7,FALSE)</f>
        <v>0</v>
      </c>
      <c r="T5469" s="2" t="str">
        <f t="shared" si="87"/>
        <v>Not A&amp;R positive</v>
      </c>
    </row>
    <row r="5470" spans="1:20" x14ac:dyDescent="0.3">
      <c r="A5470" s="2" t="s">
        <v>14546</v>
      </c>
      <c r="B5470" s="3" t="s">
        <v>14557</v>
      </c>
      <c r="C5470" s="3" t="s">
        <v>14558</v>
      </c>
      <c r="D5470" s="4">
        <v>0.01</v>
      </c>
      <c r="E5470" s="5" t="s">
        <v>23</v>
      </c>
      <c r="F5470" s="4">
        <v>3.5699999999999998E-3</v>
      </c>
      <c r="G5470" s="6">
        <v>49824</v>
      </c>
      <c r="H5470" s="3" t="s">
        <v>14559</v>
      </c>
      <c r="I5470" s="3" t="s">
        <v>14550</v>
      </c>
      <c r="J5470" s="3"/>
      <c r="K5470" s="5" t="s">
        <v>31</v>
      </c>
      <c r="L5470" s="5" t="s">
        <v>112</v>
      </c>
      <c r="M5470" s="5" t="s">
        <v>779</v>
      </c>
      <c r="N5470" s="5">
        <f>VLOOKUP(M5470,[1]ArchetypeScores!E:N,10,FALSE)</f>
        <v>0</v>
      </c>
      <c r="O5470" s="5">
        <f>VLOOKUP(M5470,[1]ArchetypeScores!E:O,11,FALSE)</f>
        <v>0</v>
      </c>
      <c r="P5470" s="5">
        <f>VLOOKUP(M5470,[1]ArchetypeScores!E:P,12,FALSE)</f>
        <v>0</v>
      </c>
      <c r="Q5470" s="2" t="str">
        <f>VLOOKUP(M5470,[1]ArchetypeScores!E:W,19,FALSE)</f>
        <v>Untargeted</v>
      </c>
      <c r="R5470" s="2">
        <f>VLOOKUP(M5470,[1]ArchetypeScores!E:I,5,FALSE)</f>
        <v>0</v>
      </c>
      <c r="S5470" s="2">
        <f>VLOOKUP(M5470,[1]ArchetypeScores!E:K,7,FALSE)</f>
        <v>0</v>
      </c>
      <c r="T5470" s="2" t="str">
        <f t="shared" si="87"/>
        <v>Not A&amp;R positive</v>
      </c>
    </row>
    <row r="5471" spans="1:20" x14ac:dyDescent="0.3">
      <c r="A5471" s="2" t="s">
        <v>14546</v>
      </c>
      <c r="B5471" s="3" t="s">
        <v>14560</v>
      </c>
      <c r="C5471" s="3" t="s">
        <v>14561</v>
      </c>
      <c r="D5471" s="4">
        <v>5.0000000000000001E-3</v>
      </c>
      <c r="E5471" s="5" t="s">
        <v>23</v>
      </c>
      <c r="F5471" s="4">
        <v>1.9E-3</v>
      </c>
      <c r="G5471" s="6">
        <v>49809</v>
      </c>
      <c r="H5471" s="3" t="s">
        <v>14562</v>
      </c>
      <c r="I5471" s="3" t="s">
        <v>14550</v>
      </c>
      <c r="J5471" s="3"/>
      <c r="K5471" s="5" t="s">
        <v>2091</v>
      </c>
      <c r="L5471" s="5">
        <v>3</v>
      </c>
      <c r="M5471" s="5" t="s">
        <v>2471</v>
      </c>
      <c r="N5471" s="5">
        <f>VLOOKUP(M5471,[1]ArchetypeScores!E:N,10,FALSE)</f>
        <v>0</v>
      </c>
      <c r="O5471" s="5">
        <f>VLOOKUP(M5471,[1]ArchetypeScores!E:O,11,FALSE)</f>
        <v>-1</v>
      </c>
      <c r="P5471" s="5">
        <f>VLOOKUP(M5471,[1]ArchetypeScores!E:P,12,FALSE)</f>
        <v>0</v>
      </c>
      <c r="Q5471" s="2" t="str">
        <f>VLOOKUP(M5471,[1]ArchetypeScores!E:W,19,FALSE)</f>
        <v>Energy and water</v>
      </c>
      <c r="R5471" s="2">
        <f>VLOOKUP(M5471,[1]ArchetypeScores!E:I,5,FALSE)</f>
        <v>0</v>
      </c>
      <c r="S5471" s="2">
        <f>VLOOKUP(M5471,[1]ArchetypeScores!E:K,7,FALSE)</f>
        <v>0</v>
      </c>
      <c r="T5471" s="2" t="str">
        <f t="shared" si="87"/>
        <v>Not A&amp;R positive</v>
      </c>
    </row>
    <row r="5472" spans="1:20" x14ac:dyDescent="0.3">
      <c r="A5472" s="2" t="s">
        <v>14546</v>
      </c>
      <c r="B5472" s="3" t="s">
        <v>14563</v>
      </c>
      <c r="C5472" s="3" t="s">
        <v>14564</v>
      </c>
      <c r="D5472" s="4">
        <v>2E-3</v>
      </c>
      <c r="E5472" s="5" t="s">
        <v>23</v>
      </c>
      <c r="F5472" s="4">
        <v>6.4999999999999997E-4</v>
      </c>
      <c r="G5472" s="6">
        <v>49819</v>
      </c>
      <c r="H5472" s="9" t="s">
        <v>14565</v>
      </c>
      <c r="I5472" s="3" t="s">
        <v>14550</v>
      </c>
      <c r="J5472" s="3"/>
      <c r="K5472" s="5" t="s">
        <v>118</v>
      </c>
      <c r="L5472" s="5">
        <v>4</v>
      </c>
      <c r="M5472" s="5" t="s">
        <v>119</v>
      </c>
      <c r="N5472" s="5">
        <f>VLOOKUP(M5472,[1]ArchetypeScores!E:N,10,FALSE)</f>
        <v>0</v>
      </c>
      <c r="O5472" s="5">
        <f>VLOOKUP(M5472,[1]ArchetypeScores!E:O,11,FALSE)</f>
        <v>-1</v>
      </c>
      <c r="P5472" s="5">
        <f>VLOOKUP(M5472,[1]ArchetypeScores!E:P,12,FALSE)</f>
        <v>0</v>
      </c>
      <c r="Q5472" s="2" t="str">
        <f>VLOOKUP(M5472,[1]ArchetypeScores!E:W,19,FALSE)</f>
        <v>Untargeted</v>
      </c>
      <c r="R5472" s="2">
        <f>VLOOKUP(M5472,[1]ArchetypeScores!E:I,5,FALSE)</f>
        <v>0</v>
      </c>
      <c r="S5472" s="2">
        <f>VLOOKUP(M5472,[1]ArchetypeScores!E:K,7,FALSE)</f>
        <v>0</v>
      </c>
      <c r="T5472" s="2" t="str">
        <f t="shared" si="87"/>
        <v>Not A&amp;R positive</v>
      </c>
    </row>
    <row r="5473" spans="1:20" x14ac:dyDescent="0.3">
      <c r="A5473" s="2" t="s">
        <v>14546</v>
      </c>
      <c r="B5473" s="3" t="s">
        <v>14566</v>
      </c>
      <c r="C5473" s="3" t="s">
        <v>14567</v>
      </c>
      <c r="D5473" s="4">
        <v>1E-3</v>
      </c>
      <c r="E5473" s="5" t="s">
        <v>23</v>
      </c>
      <c r="F5473" s="4">
        <v>4.0999999999999999E-4</v>
      </c>
      <c r="G5473" s="6">
        <v>49845</v>
      </c>
      <c r="H5473" s="3" t="s">
        <v>14568</v>
      </c>
      <c r="I5473" s="3" t="s">
        <v>14569</v>
      </c>
      <c r="J5473" s="3"/>
      <c r="K5473" s="5" t="s">
        <v>31</v>
      </c>
      <c r="L5473" s="5">
        <v>2</v>
      </c>
      <c r="M5473" s="5" t="s">
        <v>1819</v>
      </c>
      <c r="N5473" s="5">
        <f>VLOOKUP(M5473,[1]ArchetypeScores!E:N,10,FALSE)</f>
        <v>0</v>
      </c>
      <c r="O5473" s="5">
        <f>VLOOKUP(M5473,[1]ArchetypeScores!E:O,11,FALSE)</f>
        <v>-2</v>
      </c>
      <c r="P5473" s="5">
        <f>VLOOKUP(M5473,[1]ArchetypeScores!E:P,12,FALSE)</f>
        <v>0</v>
      </c>
      <c r="Q5473" s="2" t="str">
        <f>VLOOKUP(M5473,[1]ArchetypeScores!E:W,19,FALSE)</f>
        <v>Energy and water</v>
      </c>
      <c r="R5473" s="2">
        <f>VLOOKUP(M5473,[1]ArchetypeScores!E:I,5,FALSE)</f>
        <v>0</v>
      </c>
      <c r="S5473" s="2">
        <f>VLOOKUP(M5473,[1]ArchetypeScores!E:K,7,FALSE)</f>
        <v>0</v>
      </c>
      <c r="T5473" s="2" t="str">
        <f t="shared" si="87"/>
        <v>Not A&amp;R positive</v>
      </c>
    </row>
    <row r="5474" spans="1:20" x14ac:dyDescent="0.3">
      <c r="A5474" s="2" t="s">
        <v>14546</v>
      </c>
      <c r="B5474" s="3" t="s">
        <v>14570</v>
      </c>
      <c r="C5474" s="3" t="s">
        <v>14571</v>
      </c>
      <c r="D5474" s="4">
        <v>5.0000000000000001E-3</v>
      </c>
      <c r="E5474" s="5" t="s">
        <v>23</v>
      </c>
      <c r="F5474" s="4">
        <v>1.8600000000000001E-3</v>
      </c>
      <c r="G5474" s="6">
        <v>49842</v>
      </c>
      <c r="H5474" s="3" t="s">
        <v>14568</v>
      </c>
      <c r="I5474" s="3" t="s">
        <v>14569</v>
      </c>
      <c r="J5474" s="3"/>
      <c r="K5474" s="5" t="s">
        <v>53</v>
      </c>
      <c r="L5474" s="5">
        <v>4</v>
      </c>
      <c r="M5474" s="5" t="s">
        <v>237</v>
      </c>
      <c r="N5474" s="5">
        <f>VLOOKUP(M5474,[1]ArchetypeScores!E:N,10,FALSE)</f>
        <v>0</v>
      </c>
      <c r="O5474" s="5">
        <f>VLOOKUP(M5474,[1]ArchetypeScores!E:O,11,FALSE)</f>
        <v>-1</v>
      </c>
      <c r="P5474" s="5">
        <f>VLOOKUP(M5474,[1]ArchetypeScores!E:P,12,FALSE)</f>
        <v>0</v>
      </c>
      <c r="Q5474" s="2" t="str">
        <f>VLOOKUP(M5474,[1]ArchetypeScores!E:W,19,FALSE)</f>
        <v>Untargeted</v>
      </c>
      <c r="R5474" s="2">
        <f>VLOOKUP(M5474,[1]ArchetypeScores!E:I,5,FALSE)</f>
        <v>0</v>
      </c>
      <c r="S5474" s="2">
        <f>VLOOKUP(M5474,[1]ArchetypeScores!E:K,7,FALSE)</f>
        <v>0</v>
      </c>
      <c r="T5474" s="2" t="str">
        <f t="shared" si="87"/>
        <v>Not A&amp;R positive</v>
      </c>
    </row>
    <row r="5475" spans="1:20" x14ac:dyDescent="0.3">
      <c r="A5475" s="2" t="s">
        <v>14546</v>
      </c>
      <c r="B5475" s="3" t="s">
        <v>14572</v>
      </c>
      <c r="C5475" s="3" t="s">
        <v>14573</v>
      </c>
      <c r="D5475" s="4">
        <v>1.2E-2</v>
      </c>
      <c r="E5475" s="5" t="s">
        <v>23</v>
      </c>
      <c r="F5475" s="4">
        <v>4.28E-3</v>
      </c>
      <c r="G5475" s="6">
        <v>49841</v>
      </c>
      <c r="H5475" s="3" t="s">
        <v>14574</v>
      </c>
      <c r="I5475" s="3" t="s">
        <v>14569</v>
      </c>
      <c r="J5475" s="3"/>
      <c r="K5475" s="5" t="s">
        <v>53</v>
      </c>
      <c r="L5475" s="5">
        <v>4</v>
      </c>
      <c r="M5475" s="5" t="s">
        <v>237</v>
      </c>
      <c r="N5475" s="5">
        <f>VLOOKUP(M5475,[1]ArchetypeScores!E:N,10,FALSE)</f>
        <v>0</v>
      </c>
      <c r="O5475" s="5">
        <f>VLOOKUP(M5475,[1]ArchetypeScores!E:O,11,FALSE)</f>
        <v>-1</v>
      </c>
      <c r="P5475" s="5">
        <f>VLOOKUP(M5475,[1]ArchetypeScores!E:P,12,FALSE)</f>
        <v>0</v>
      </c>
      <c r="Q5475" s="2" t="str">
        <f>VLOOKUP(M5475,[1]ArchetypeScores!E:W,19,FALSE)</f>
        <v>Untargeted</v>
      </c>
      <c r="R5475" s="2">
        <f>VLOOKUP(M5475,[1]ArchetypeScores!E:I,5,FALSE)</f>
        <v>0</v>
      </c>
      <c r="S5475" s="2">
        <f>VLOOKUP(M5475,[1]ArchetypeScores!E:K,7,FALSE)</f>
        <v>0</v>
      </c>
      <c r="T5475" s="2" t="str">
        <f t="shared" si="87"/>
        <v>Not A&amp;R positive</v>
      </c>
    </row>
    <row r="5476" spans="1:20" x14ac:dyDescent="0.3">
      <c r="A5476" s="2" t="s">
        <v>14546</v>
      </c>
      <c r="B5476" s="3" t="s">
        <v>14575</v>
      </c>
      <c r="C5476" s="3" t="s">
        <v>14576</v>
      </c>
      <c r="D5476" s="4">
        <v>4.0000000000000001E-3</v>
      </c>
      <c r="E5476" s="5" t="s">
        <v>23</v>
      </c>
      <c r="F5476" s="4">
        <v>1.2999999999999999E-3</v>
      </c>
      <c r="G5476" s="6">
        <v>49806</v>
      </c>
      <c r="H5476" s="3" t="s">
        <v>14577</v>
      </c>
      <c r="I5476" s="3" t="s">
        <v>14550</v>
      </c>
      <c r="J5476" s="3"/>
      <c r="K5476" s="5" t="s">
        <v>1072</v>
      </c>
      <c r="L5476" s="5">
        <v>1</v>
      </c>
      <c r="M5476" s="5" t="s">
        <v>1922</v>
      </c>
      <c r="N5476" s="5">
        <f>VLOOKUP(M5476,[1]ArchetypeScores!E:N,10,FALSE)</f>
        <v>0</v>
      </c>
      <c r="O5476" s="5">
        <f>VLOOKUP(M5476,[1]ArchetypeScores!E:O,11,FALSE)</f>
        <v>-1</v>
      </c>
      <c r="P5476" s="5">
        <f>VLOOKUP(M5476,[1]ArchetypeScores!E:P,12,FALSE)</f>
        <v>0</v>
      </c>
      <c r="Q5476" s="2" t="str">
        <f>VLOOKUP(M5476,[1]ArchetypeScores!E:W,19,FALSE)</f>
        <v>Untargeted</v>
      </c>
      <c r="R5476" s="2">
        <f>VLOOKUP(M5476,[1]ArchetypeScores!E:I,5,FALSE)</f>
        <v>0</v>
      </c>
      <c r="S5476" s="2">
        <f>VLOOKUP(M5476,[1]ArchetypeScores!E:K,7,FALSE)</f>
        <v>0</v>
      </c>
      <c r="T5476" s="2" t="str">
        <f t="shared" si="87"/>
        <v>Not A&amp;R positive</v>
      </c>
    </row>
    <row r="5477" spans="1:20" x14ac:dyDescent="0.3">
      <c r="A5477" s="2" t="s">
        <v>14546</v>
      </c>
      <c r="B5477" s="3" t="s">
        <v>14578</v>
      </c>
      <c r="C5477" s="3" t="s">
        <v>14579</v>
      </c>
      <c r="D5477" s="4"/>
      <c r="E5477" s="5" t="s">
        <v>23</v>
      </c>
      <c r="F5477" s="4">
        <v>0</v>
      </c>
      <c r="G5477" s="6">
        <v>49849</v>
      </c>
      <c r="H5477" s="3" t="s">
        <v>14580</v>
      </c>
      <c r="I5477" s="3"/>
      <c r="J5477" s="3"/>
      <c r="K5477" s="5" t="s">
        <v>38</v>
      </c>
      <c r="L5477" s="5">
        <v>29</v>
      </c>
      <c r="M5477" s="5" t="s">
        <v>316</v>
      </c>
      <c r="N5477" s="5">
        <f>VLOOKUP(M5477,[1]ArchetypeScores!E:N,10,FALSE)</f>
        <v>0</v>
      </c>
      <c r="O5477" s="5">
        <f>VLOOKUP(M5477,[1]ArchetypeScores!E:O,11,FALSE)</f>
        <v>-1</v>
      </c>
      <c r="P5477" s="5">
        <f>VLOOKUP(M5477,[1]ArchetypeScores!E:P,12,FALSE)</f>
        <v>0</v>
      </c>
      <c r="Q5477" s="2" t="str">
        <f>VLOOKUP(M5477,[1]ArchetypeScores!E:W,19,FALSE)</f>
        <v>Other sector</v>
      </c>
      <c r="R5477" s="2">
        <f>VLOOKUP(M5477,[1]ArchetypeScores!E:I,5,FALSE)</f>
        <v>0</v>
      </c>
      <c r="S5477" s="2">
        <f>VLOOKUP(M5477,[1]ArchetypeScores!E:K,7,FALSE)</f>
        <v>0</v>
      </c>
      <c r="T5477" s="2" t="str">
        <f t="shared" si="87"/>
        <v>Not A&amp;R positive</v>
      </c>
    </row>
    <row r="5478" spans="1:20" x14ac:dyDescent="0.3">
      <c r="A5478" s="2" t="s">
        <v>14546</v>
      </c>
      <c r="B5478" s="3" t="s">
        <v>14581</v>
      </c>
      <c r="C5478" s="3" t="s">
        <v>14582</v>
      </c>
      <c r="D5478" s="4">
        <v>0</v>
      </c>
      <c r="E5478" s="5" t="s">
        <v>23</v>
      </c>
      <c r="F5478" s="4">
        <v>1.1E-4</v>
      </c>
      <c r="G5478" s="6">
        <v>49811</v>
      </c>
      <c r="H5478" s="3" t="s">
        <v>14583</v>
      </c>
      <c r="I5478" s="3" t="s">
        <v>14550</v>
      </c>
      <c r="J5478" s="3"/>
      <c r="K5478" s="5" t="s">
        <v>38</v>
      </c>
      <c r="L5478" s="5">
        <v>25</v>
      </c>
      <c r="M5478" s="5" t="s">
        <v>6285</v>
      </c>
      <c r="N5478" s="5">
        <f>VLOOKUP(M5478,[1]ArchetypeScores!E:N,10,FALSE)</f>
        <v>0</v>
      </c>
      <c r="O5478" s="5">
        <f>VLOOKUP(M5478,[1]ArchetypeScores!E:O,11,FALSE)</f>
        <v>-1</v>
      </c>
      <c r="P5478" s="5">
        <f>VLOOKUP(M5478,[1]ArchetypeScores!E:P,12,FALSE)</f>
        <v>0</v>
      </c>
      <c r="Q5478" s="2" t="str">
        <f>VLOOKUP(M5478,[1]ArchetypeScores!E:W,19,FALSE)</f>
        <v>Consumer (including agriculture and tourism)</v>
      </c>
      <c r="R5478" s="2">
        <f>VLOOKUP(M5478,[1]ArchetypeScores!E:I,5,FALSE)</f>
        <v>0</v>
      </c>
      <c r="S5478" s="2">
        <f>VLOOKUP(M5478,[1]ArchetypeScores!E:K,7,FALSE)</f>
        <v>0</v>
      </c>
      <c r="T5478" s="2" t="str">
        <f t="shared" si="87"/>
        <v>Not A&amp;R positive</v>
      </c>
    </row>
    <row r="5479" spans="1:20" x14ac:dyDescent="0.3">
      <c r="A5479" s="2" t="s">
        <v>14546</v>
      </c>
      <c r="B5479" s="3" t="s">
        <v>14584</v>
      </c>
      <c r="C5479" s="3" t="s">
        <v>14585</v>
      </c>
      <c r="D5479" s="4">
        <v>8.0000000000000002E-3</v>
      </c>
      <c r="E5479" s="5" t="s">
        <v>23</v>
      </c>
      <c r="F5479" s="4">
        <v>2.96E-3</v>
      </c>
      <c r="G5479" s="6">
        <v>49825</v>
      </c>
      <c r="H5479" s="3" t="s">
        <v>14586</v>
      </c>
      <c r="I5479" s="3" t="s">
        <v>14550</v>
      </c>
      <c r="J5479" s="3"/>
      <c r="K5479" s="5" t="s">
        <v>94</v>
      </c>
      <c r="L5479" s="5" t="s">
        <v>112</v>
      </c>
      <c r="M5479" s="5" t="s">
        <v>5796</v>
      </c>
      <c r="N5479" s="5">
        <f>VLOOKUP(M5479,[1]ArchetypeScores!E:N,10,FALSE)</f>
        <v>1</v>
      </c>
      <c r="O5479" s="5">
        <f>VLOOKUP(M5479,[1]ArchetypeScores!E:O,11,FALSE)</f>
        <v>0</v>
      </c>
      <c r="P5479" s="5">
        <f>VLOOKUP(M5479,[1]ArchetypeScores!E:P,12,FALSE)</f>
        <v>0</v>
      </c>
      <c r="Q5479" s="2" t="str">
        <f>VLOOKUP(M5479,[1]ArchetypeScores!E:W,19,FALSE)</f>
        <v>Consumer (including agriculture and tourism)</v>
      </c>
      <c r="R5479" s="2">
        <f>VLOOKUP(M5479,[1]ArchetypeScores!E:I,5,FALSE)</f>
        <v>0</v>
      </c>
      <c r="S5479" s="2">
        <f>VLOOKUP(M5479,[1]ArchetypeScores!E:K,7,FALSE)</f>
        <v>0</v>
      </c>
      <c r="T5479" s="2" t="str">
        <f t="shared" si="87"/>
        <v>Not A&amp;R positive</v>
      </c>
    </row>
    <row r="5480" spans="1:20" x14ac:dyDescent="0.3">
      <c r="A5480" s="2" t="s">
        <v>14546</v>
      </c>
      <c r="B5480" s="3" t="s">
        <v>14587</v>
      </c>
      <c r="C5480" s="3" t="s">
        <v>14588</v>
      </c>
      <c r="D5480" s="4"/>
      <c r="E5480" s="5" t="s">
        <v>23</v>
      </c>
      <c r="F5480" s="4">
        <v>0</v>
      </c>
      <c r="G5480" s="6">
        <v>49834</v>
      </c>
      <c r="H5480" s="3" t="s">
        <v>14589</v>
      </c>
      <c r="I5480" s="3" t="s">
        <v>14550</v>
      </c>
      <c r="J5480" s="3"/>
      <c r="K5480" s="5" t="s">
        <v>47</v>
      </c>
      <c r="L5480" s="5">
        <v>3</v>
      </c>
      <c r="M5480" s="5" t="s">
        <v>607</v>
      </c>
      <c r="N5480" s="5">
        <f>VLOOKUP(M5480,[1]ArchetypeScores!E:N,10,FALSE)</f>
        <v>0</v>
      </c>
      <c r="O5480" s="5">
        <f>VLOOKUP(M5480,[1]ArchetypeScores!E:O,11,FALSE)</f>
        <v>0</v>
      </c>
      <c r="P5480" s="5">
        <f>VLOOKUP(M5480,[1]ArchetypeScores!E:P,12,FALSE)</f>
        <v>0</v>
      </c>
      <c r="Q5480" s="2" t="str">
        <f>VLOOKUP(M5480,[1]ArchetypeScores!E:W,19,FALSE)</f>
        <v>Other sector</v>
      </c>
      <c r="R5480" s="2">
        <f>VLOOKUP(M5480,[1]ArchetypeScores!E:I,5,FALSE)</f>
        <v>0</v>
      </c>
      <c r="S5480" s="2">
        <f>VLOOKUP(M5480,[1]ArchetypeScores!E:K,7,FALSE)</f>
        <v>0</v>
      </c>
      <c r="T5480" s="2" t="str">
        <f t="shared" si="87"/>
        <v>Not A&amp;R positive</v>
      </c>
    </row>
    <row r="5481" spans="1:20" x14ac:dyDescent="0.3">
      <c r="A5481" s="2" t="s">
        <v>14546</v>
      </c>
      <c r="B5481" s="3" t="s">
        <v>14590</v>
      </c>
      <c r="C5481" s="3" t="s">
        <v>14591</v>
      </c>
      <c r="D5481" s="4">
        <v>1E-3</v>
      </c>
      <c r="E5481" s="5" t="s">
        <v>23</v>
      </c>
      <c r="F5481" s="4">
        <v>4.8000000000000001E-4</v>
      </c>
      <c r="G5481" s="6">
        <v>49829</v>
      </c>
      <c r="H5481" s="3" t="s">
        <v>14592</v>
      </c>
      <c r="I5481" s="3" t="s">
        <v>14550</v>
      </c>
      <c r="J5481" s="3"/>
      <c r="K5481" s="5" t="s">
        <v>291</v>
      </c>
      <c r="L5481" s="5">
        <v>4</v>
      </c>
      <c r="M5481" s="5" t="s">
        <v>292</v>
      </c>
      <c r="N5481" s="5">
        <f>VLOOKUP(M5481,[1]ArchetypeScores!E:N,10,FALSE)</f>
        <v>1</v>
      </c>
      <c r="O5481" s="5">
        <f>VLOOKUP(M5481,[1]ArchetypeScores!E:O,11,FALSE)</f>
        <v>0</v>
      </c>
      <c r="P5481" s="5">
        <f>VLOOKUP(M5481,[1]ArchetypeScores!E:P,12,FALSE)</f>
        <v>0</v>
      </c>
      <c r="Q5481" s="2" t="str">
        <f>VLOOKUP(M5481,[1]ArchetypeScores!E:W,19,FALSE)</f>
        <v>Education and training</v>
      </c>
      <c r="R5481" s="2">
        <f>VLOOKUP(M5481,[1]ArchetypeScores!E:I,5,FALSE)</f>
        <v>0</v>
      </c>
      <c r="S5481" s="2">
        <f>VLOOKUP(M5481,[1]ArchetypeScores!E:K,7,FALSE)</f>
        <v>0</v>
      </c>
      <c r="T5481" s="2" t="str">
        <f t="shared" si="87"/>
        <v>Not A&amp;R positive</v>
      </c>
    </row>
    <row r="5482" spans="1:20" x14ac:dyDescent="0.3">
      <c r="A5482" s="2" t="s">
        <v>14546</v>
      </c>
      <c r="B5482" s="3" t="s">
        <v>14593</v>
      </c>
      <c r="C5482" s="3" t="s">
        <v>14594</v>
      </c>
      <c r="D5482" s="4">
        <v>7.0000000000000001E-3</v>
      </c>
      <c r="E5482" s="5" t="s">
        <v>23</v>
      </c>
      <c r="F5482" s="4">
        <v>2.7200000000000002E-3</v>
      </c>
      <c r="G5482" s="6">
        <v>49831</v>
      </c>
      <c r="H5482" s="3" t="s">
        <v>14595</v>
      </c>
      <c r="I5482" s="3" t="s">
        <v>14550</v>
      </c>
      <c r="J5482" s="3"/>
      <c r="K5482" s="5" t="s">
        <v>61</v>
      </c>
      <c r="L5482" s="5">
        <v>1</v>
      </c>
      <c r="M5482" s="5" t="s">
        <v>130</v>
      </c>
      <c r="N5482" s="5">
        <f>VLOOKUP(M5482,[1]ArchetypeScores!E:N,10,FALSE)</f>
        <v>0</v>
      </c>
      <c r="O5482" s="5">
        <f>VLOOKUP(M5482,[1]ArchetypeScores!E:O,11,FALSE)</f>
        <v>-1</v>
      </c>
      <c r="P5482" s="5">
        <f>VLOOKUP(M5482,[1]ArchetypeScores!E:P,12,FALSE)</f>
        <v>0</v>
      </c>
      <c r="Q5482" s="2" t="str">
        <f>VLOOKUP(M5482,[1]ArchetypeScores!E:W,19,FALSE)</f>
        <v>Health care</v>
      </c>
      <c r="R5482" s="2">
        <f>VLOOKUP(M5482,[1]ArchetypeScores!E:I,5,FALSE)</f>
        <v>0</v>
      </c>
      <c r="S5482" s="2">
        <f>VLOOKUP(M5482,[1]ArchetypeScores!E:K,7,FALSE)</f>
        <v>0</v>
      </c>
      <c r="T5482" s="2" t="str">
        <f t="shared" si="87"/>
        <v>Not A&amp;R positive</v>
      </c>
    </row>
    <row r="5483" spans="1:20" x14ac:dyDescent="0.3">
      <c r="A5483" s="2" t="s">
        <v>14546</v>
      </c>
      <c r="B5483" s="3" t="s">
        <v>14596</v>
      </c>
      <c r="C5483" s="3" t="s">
        <v>14597</v>
      </c>
      <c r="D5483" s="4">
        <v>3.0000000000000001E-3</v>
      </c>
      <c r="E5483" s="5" t="s">
        <v>23</v>
      </c>
      <c r="F5483" s="4">
        <v>9.7000000000000005E-4</v>
      </c>
      <c r="G5483" s="6">
        <v>49833</v>
      </c>
      <c r="H5483" s="3" t="s">
        <v>14598</v>
      </c>
      <c r="I5483" s="3" t="s">
        <v>14550</v>
      </c>
      <c r="J5483" s="3"/>
      <c r="K5483" s="5" t="s">
        <v>61</v>
      </c>
      <c r="L5483" s="5">
        <v>4</v>
      </c>
      <c r="M5483" s="5" t="s">
        <v>433</v>
      </c>
      <c r="N5483" s="5">
        <f>VLOOKUP(M5483,[1]ArchetypeScores!E:N,10,FALSE)</f>
        <v>0</v>
      </c>
      <c r="O5483" s="5">
        <f>VLOOKUP(M5483,[1]ArchetypeScores!E:O,11,FALSE)</f>
        <v>0</v>
      </c>
      <c r="P5483" s="5">
        <f>VLOOKUP(M5483,[1]ArchetypeScores!E:P,12,FALSE)</f>
        <v>0</v>
      </c>
      <c r="Q5483" s="2" t="str">
        <f>VLOOKUP(M5483,[1]ArchetypeScores!E:W,19,FALSE)</f>
        <v>Health care</v>
      </c>
      <c r="R5483" s="2">
        <f>VLOOKUP(M5483,[1]ArchetypeScores!E:I,5,FALSE)</f>
        <v>0</v>
      </c>
      <c r="S5483" s="2">
        <f>VLOOKUP(M5483,[1]ArchetypeScores!E:K,7,FALSE)</f>
        <v>0</v>
      </c>
      <c r="T5483" s="2" t="str">
        <f t="shared" si="87"/>
        <v>Not A&amp;R positive</v>
      </c>
    </row>
    <row r="5484" spans="1:20" x14ac:dyDescent="0.3">
      <c r="A5484" s="2" t="s">
        <v>14546</v>
      </c>
      <c r="B5484" s="3" t="s">
        <v>14599</v>
      </c>
      <c r="C5484" s="3" t="s">
        <v>14600</v>
      </c>
      <c r="D5484" s="4">
        <v>2E-3</v>
      </c>
      <c r="E5484" s="5" t="s">
        <v>23</v>
      </c>
      <c r="F5484" s="4">
        <v>7.3999999999999999E-4</v>
      </c>
      <c r="G5484" s="6">
        <v>49832</v>
      </c>
      <c r="H5484" s="3" t="s">
        <v>14601</v>
      </c>
      <c r="I5484" s="3" t="s">
        <v>14550</v>
      </c>
      <c r="J5484" s="3"/>
      <c r="K5484" s="5" t="s">
        <v>61</v>
      </c>
      <c r="L5484" s="5">
        <v>1</v>
      </c>
      <c r="M5484" s="5" t="s">
        <v>130</v>
      </c>
      <c r="N5484" s="5">
        <f>VLOOKUP(M5484,[1]ArchetypeScores!E:N,10,FALSE)</f>
        <v>0</v>
      </c>
      <c r="O5484" s="5">
        <f>VLOOKUP(M5484,[1]ArchetypeScores!E:O,11,FALSE)</f>
        <v>-1</v>
      </c>
      <c r="P5484" s="5">
        <f>VLOOKUP(M5484,[1]ArchetypeScores!E:P,12,FALSE)</f>
        <v>0</v>
      </c>
      <c r="Q5484" s="2" t="str">
        <f>VLOOKUP(M5484,[1]ArchetypeScores!E:W,19,FALSE)</f>
        <v>Health care</v>
      </c>
      <c r="R5484" s="2">
        <f>VLOOKUP(M5484,[1]ArchetypeScores!E:I,5,FALSE)</f>
        <v>0</v>
      </c>
      <c r="S5484" s="2">
        <f>VLOOKUP(M5484,[1]ArchetypeScores!E:K,7,FALSE)</f>
        <v>0</v>
      </c>
      <c r="T5484" s="2" t="str">
        <f t="shared" si="87"/>
        <v>Not A&amp;R positive</v>
      </c>
    </row>
    <row r="5485" spans="1:20" x14ac:dyDescent="0.3">
      <c r="A5485" s="2" t="s">
        <v>14546</v>
      </c>
      <c r="B5485" s="3" t="s">
        <v>14602</v>
      </c>
      <c r="C5485" s="3" t="s">
        <v>14603</v>
      </c>
      <c r="D5485" s="4">
        <v>1E-3</v>
      </c>
      <c r="E5485" s="5" t="s">
        <v>23</v>
      </c>
      <c r="F5485" s="4">
        <v>1.9000000000000001E-4</v>
      </c>
      <c r="G5485" s="6">
        <v>49822</v>
      </c>
      <c r="H5485" s="3" t="s">
        <v>14604</v>
      </c>
      <c r="I5485" s="3" t="s">
        <v>14550</v>
      </c>
      <c r="J5485" s="3"/>
      <c r="K5485" s="5" t="s">
        <v>118</v>
      </c>
      <c r="L5485" s="5">
        <v>3</v>
      </c>
      <c r="M5485" s="5" t="s">
        <v>168</v>
      </c>
      <c r="N5485" s="5">
        <f>VLOOKUP(M5485,[1]ArchetypeScores!E:N,10,FALSE)</f>
        <v>0</v>
      </c>
      <c r="O5485" s="5">
        <f>VLOOKUP(M5485,[1]ArchetypeScores!E:O,11,FALSE)</f>
        <v>-1</v>
      </c>
      <c r="P5485" s="5">
        <f>VLOOKUP(M5485,[1]ArchetypeScores!E:P,12,FALSE)</f>
        <v>0</v>
      </c>
      <c r="Q5485" s="2" t="str">
        <f>VLOOKUP(M5485,[1]ArchetypeScores!E:W,19,FALSE)</f>
        <v>Untargeted</v>
      </c>
      <c r="R5485" s="2">
        <f>VLOOKUP(M5485,[1]ArchetypeScores!E:I,5,FALSE)</f>
        <v>0</v>
      </c>
      <c r="S5485" s="2">
        <f>VLOOKUP(M5485,[1]ArchetypeScores!E:K,7,FALSE)</f>
        <v>0</v>
      </c>
      <c r="T5485" s="2" t="str">
        <f t="shared" si="87"/>
        <v>Not A&amp;R positive</v>
      </c>
    </row>
    <row r="5486" spans="1:20" x14ac:dyDescent="0.3">
      <c r="A5486" s="2" t="s">
        <v>14546</v>
      </c>
      <c r="B5486" s="3" t="s">
        <v>14605</v>
      </c>
      <c r="C5486" s="3" t="s">
        <v>14606</v>
      </c>
      <c r="D5486" s="4"/>
      <c r="E5486" s="5" t="s">
        <v>23</v>
      </c>
      <c r="F5486" s="4">
        <v>0</v>
      </c>
      <c r="G5486" s="6">
        <v>49848</v>
      </c>
      <c r="H5486" s="3" t="s">
        <v>14568</v>
      </c>
      <c r="I5486" s="3" t="s">
        <v>14569</v>
      </c>
      <c r="J5486" s="3"/>
      <c r="K5486" s="5" t="s">
        <v>47</v>
      </c>
      <c r="L5486" s="5">
        <v>1</v>
      </c>
      <c r="M5486" s="5" t="s">
        <v>48</v>
      </c>
      <c r="N5486" s="5">
        <f>VLOOKUP(M5486,[1]ArchetypeScores!E:N,10,FALSE)</f>
        <v>0</v>
      </c>
      <c r="O5486" s="5">
        <f>VLOOKUP(M5486,[1]ArchetypeScores!E:O,11,FALSE)</f>
        <v>0</v>
      </c>
      <c r="P5486" s="5">
        <f>VLOOKUP(M5486,[1]ArchetypeScores!E:P,12,FALSE)</f>
        <v>0</v>
      </c>
      <c r="Q5486" s="2" t="str">
        <f>VLOOKUP(M5486,[1]ArchetypeScores!E:W,19,FALSE)</f>
        <v>Consumer (including agriculture and tourism)</v>
      </c>
      <c r="R5486" s="2">
        <f>VLOOKUP(M5486,[1]ArchetypeScores!E:I,5,FALSE)</f>
        <v>0</v>
      </c>
      <c r="S5486" s="2">
        <f>VLOOKUP(M5486,[1]ArchetypeScores!E:K,7,FALSE)</f>
        <v>0</v>
      </c>
      <c r="T5486" s="2" t="str">
        <f t="shared" si="87"/>
        <v>Not A&amp;R positive</v>
      </c>
    </row>
    <row r="5487" spans="1:20" x14ac:dyDescent="0.3">
      <c r="A5487" s="2" t="s">
        <v>14546</v>
      </c>
      <c r="B5487" s="3" t="s">
        <v>14607</v>
      </c>
      <c r="C5487" s="3" t="s">
        <v>14608</v>
      </c>
      <c r="D5487" s="4">
        <v>8.0000000000000002E-3</v>
      </c>
      <c r="E5487" s="5" t="s">
        <v>23</v>
      </c>
      <c r="F5487" s="4">
        <v>3.1199999999999999E-3</v>
      </c>
      <c r="G5487" s="6">
        <v>49807</v>
      </c>
      <c r="H5487" s="3" t="s">
        <v>14609</v>
      </c>
      <c r="I5487" s="3" t="s">
        <v>14550</v>
      </c>
      <c r="J5487" s="3"/>
      <c r="K5487" s="5" t="s">
        <v>57</v>
      </c>
      <c r="L5487" s="5">
        <v>25</v>
      </c>
      <c r="M5487" s="5" t="s">
        <v>241</v>
      </c>
      <c r="N5487" s="5">
        <f>VLOOKUP(M5487,[1]ArchetypeScores!E:N,10,FALSE)</f>
        <v>0</v>
      </c>
      <c r="O5487" s="5">
        <f>VLOOKUP(M5487,[1]ArchetypeScores!E:O,11,FALSE)</f>
        <v>-1</v>
      </c>
      <c r="P5487" s="5">
        <f>VLOOKUP(M5487,[1]ArchetypeScores!E:P,12,FALSE)</f>
        <v>0</v>
      </c>
      <c r="Q5487" s="2" t="str">
        <f>VLOOKUP(M5487,[1]ArchetypeScores!E:W,19,FALSE)</f>
        <v>Other sector</v>
      </c>
      <c r="R5487" s="2">
        <f>VLOOKUP(M5487,[1]ArchetypeScores!E:I,5,FALSE)</f>
        <v>0</v>
      </c>
      <c r="S5487" s="2">
        <f>VLOOKUP(M5487,[1]ArchetypeScores!E:K,7,FALSE)</f>
        <v>0</v>
      </c>
      <c r="T5487" s="2" t="str">
        <f t="shared" si="87"/>
        <v>Not A&amp;R positive</v>
      </c>
    </row>
    <row r="5488" spans="1:20" x14ac:dyDescent="0.3">
      <c r="A5488" s="2" t="s">
        <v>14546</v>
      </c>
      <c r="B5488" s="3" t="s">
        <v>14610</v>
      </c>
      <c r="C5488" s="3" t="s">
        <v>14611</v>
      </c>
      <c r="D5488" s="4">
        <v>1E-3</v>
      </c>
      <c r="E5488" s="5" t="s">
        <v>23</v>
      </c>
      <c r="F5488" s="4">
        <v>4.2000000000000002E-4</v>
      </c>
      <c r="G5488" s="6">
        <v>49835</v>
      </c>
      <c r="H5488" s="3" t="s">
        <v>14612</v>
      </c>
      <c r="I5488" s="3" t="s">
        <v>14550</v>
      </c>
      <c r="J5488" s="3"/>
      <c r="K5488" s="5" t="s">
        <v>694</v>
      </c>
      <c r="L5488" s="5">
        <v>5</v>
      </c>
      <c r="M5488" s="5" t="s">
        <v>695</v>
      </c>
      <c r="N5488" s="5">
        <f>VLOOKUP(M5488,[1]ArchetypeScores!E:N,10,FALSE)</f>
        <v>1</v>
      </c>
      <c r="O5488" s="5">
        <f>VLOOKUP(M5488,[1]ArchetypeScores!E:O,11,FALSE)</f>
        <v>-1</v>
      </c>
      <c r="P5488" s="5">
        <f>VLOOKUP(M5488,[1]ArchetypeScores!E:P,12,FALSE)</f>
        <v>0</v>
      </c>
      <c r="Q5488" s="2" t="str">
        <f>VLOOKUP(M5488,[1]ArchetypeScores!E:W,19,FALSE)</f>
        <v>Untargeted</v>
      </c>
      <c r="R5488" s="2">
        <f>VLOOKUP(M5488,[1]ArchetypeScores!E:I,5,FALSE)</f>
        <v>1</v>
      </c>
      <c r="S5488" s="2">
        <f>VLOOKUP(M5488,[1]ArchetypeScores!E:K,7,FALSE)</f>
        <v>1</v>
      </c>
      <c r="T5488" s="2" t="str">
        <f t="shared" si="87"/>
        <v>Both</v>
      </c>
    </row>
    <row r="5489" spans="1:20" x14ac:dyDescent="0.3">
      <c r="A5489" s="2" t="s">
        <v>14546</v>
      </c>
      <c r="B5489" s="3" t="s">
        <v>14613</v>
      </c>
      <c r="C5489" s="3" t="s">
        <v>14614</v>
      </c>
      <c r="D5489" s="4">
        <v>0</v>
      </c>
      <c r="E5489" s="5" t="s">
        <v>23</v>
      </c>
      <c r="F5489" s="4">
        <v>1E-4</v>
      </c>
      <c r="G5489" s="6">
        <v>49821</v>
      </c>
      <c r="H5489" s="3" t="s">
        <v>14615</v>
      </c>
      <c r="I5489" s="3" t="s">
        <v>14550</v>
      </c>
      <c r="J5489" s="3"/>
      <c r="K5489" s="5" t="s">
        <v>61</v>
      </c>
      <c r="L5489" s="5">
        <v>1</v>
      </c>
      <c r="M5489" s="5" t="s">
        <v>130</v>
      </c>
      <c r="N5489" s="5">
        <f>VLOOKUP(M5489,[1]ArchetypeScores!E:N,10,FALSE)</f>
        <v>0</v>
      </c>
      <c r="O5489" s="5">
        <f>VLOOKUP(M5489,[1]ArchetypeScores!E:O,11,FALSE)</f>
        <v>-1</v>
      </c>
      <c r="P5489" s="5">
        <f>VLOOKUP(M5489,[1]ArchetypeScores!E:P,12,FALSE)</f>
        <v>0</v>
      </c>
      <c r="Q5489" s="2" t="str">
        <f>VLOOKUP(M5489,[1]ArchetypeScores!E:W,19,FALSE)</f>
        <v>Health care</v>
      </c>
      <c r="R5489" s="2">
        <f>VLOOKUP(M5489,[1]ArchetypeScores!E:I,5,FALSE)</f>
        <v>0</v>
      </c>
      <c r="S5489" s="2">
        <f>VLOOKUP(M5489,[1]ArchetypeScores!E:K,7,FALSE)</f>
        <v>0</v>
      </c>
      <c r="T5489" s="2" t="str">
        <f t="shared" si="87"/>
        <v>Not A&amp;R positive</v>
      </c>
    </row>
    <row r="5490" spans="1:20" x14ac:dyDescent="0.3">
      <c r="A5490" s="2" t="s">
        <v>14546</v>
      </c>
      <c r="B5490" s="3" t="s">
        <v>14616</v>
      </c>
      <c r="C5490" s="3" t="s">
        <v>14617</v>
      </c>
      <c r="D5490" s="4">
        <v>0</v>
      </c>
      <c r="E5490" s="5" t="s">
        <v>23</v>
      </c>
      <c r="F5490" s="4">
        <v>1.7000000000000001E-4</v>
      </c>
      <c r="G5490" s="6">
        <v>49817</v>
      </c>
      <c r="H5490" s="3" t="s">
        <v>14618</v>
      </c>
      <c r="I5490" s="3" t="s">
        <v>14550</v>
      </c>
      <c r="J5490" s="3"/>
      <c r="K5490" s="5" t="s">
        <v>611</v>
      </c>
      <c r="L5490" s="5">
        <v>7</v>
      </c>
      <c r="M5490" s="5" t="s">
        <v>1872</v>
      </c>
      <c r="N5490" s="5">
        <f>VLOOKUP(M5490,[1]ArchetypeScores!E:N,10,FALSE)</f>
        <v>1</v>
      </c>
      <c r="O5490" s="5">
        <f>VLOOKUP(M5490,[1]ArchetypeScores!E:O,11,FALSE)</f>
        <v>-1</v>
      </c>
      <c r="P5490" s="5">
        <f>VLOOKUP(M5490,[1]ArchetypeScores!E:P,12,FALSE)</f>
        <v>0</v>
      </c>
      <c r="Q5490" s="2" t="str">
        <f>VLOOKUP(M5490,[1]ArchetypeScores!E:W,19,FALSE)</f>
        <v>Consumer (including agriculture and tourism)</v>
      </c>
      <c r="R5490" s="2">
        <f>VLOOKUP(M5490,[1]ArchetypeScores!E:I,5,FALSE)</f>
        <v>0</v>
      </c>
      <c r="S5490" s="2">
        <f>VLOOKUP(M5490,[1]ArchetypeScores!E:K,7,FALSE)</f>
        <v>0</v>
      </c>
      <c r="T5490" s="2" t="str">
        <f t="shared" si="87"/>
        <v>Not A&amp;R positive</v>
      </c>
    </row>
    <row r="5491" spans="1:20" x14ac:dyDescent="0.3">
      <c r="A5491" s="2" t="s">
        <v>14546</v>
      </c>
      <c r="B5491" s="3" t="s">
        <v>14619</v>
      </c>
      <c r="C5491" s="3" t="s">
        <v>14620</v>
      </c>
      <c r="D5491" s="4"/>
      <c r="E5491" s="5" t="s">
        <v>23</v>
      </c>
      <c r="F5491" s="4">
        <v>0</v>
      </c>
      <c r="G5491" s="6">
        <v>49843</v>
      </c>
      <c r="H5491" s="3" t="s">
        <v>14568</v>
      </c>
      <c r="I5491" s="3" t="s">
        <v>14569</v>
      </c>
      <c r="J5491" s="3"/>
      <c r="K5491" s="5" t="s">
        <v>57</v>
      </c>
      <c r="L5491" s="5">
        <v>25</v>
      </c>
      <c r="M5491" s="5" t="s">
        <v>241</v>
      </c>
      <c r="N5491" s="5">
        <f>VLOOKUP(M5491,[1]ArchetypeScores!E:N,10,FALSE)</f>
        <v>0</v>
      </c>
      <c r="O5491" s="5">
        <f>VLOOKUP(M5491,[1]ArchetypeScores!E:O,11,FALSE)</f>
        <v>-1</v>
      </c>
      <c r="P5491" s="5">
        <f>VLOOKUP(M5491,[1]ArchetypeScores!E:P,12,FALSE)</f>
        <v>0</v>
      </c>
      <c r="Q5491" s="2" t="str">
        <f>VLOOKUP(M5491,[1]ArchetypeScores!E:W,19,FALSE)</f>
        <v>Other sector</v>
      </c>
      <c r="R5491" s="2">
        <f>VLOOKUP(M5491,[1]ArchetypeScores!E:I,5,FALSE)</f>
        <v>0</v>
      </c>
      <c r="S5491" s="2">
        <f>VLOOKUP(M5491,[1]ArchetypeScores!E:K,7,FALSE)</f>
        <v>0</v>
      </c>
      <c r="T5491" s="2" t="str">
        <f t="shared" si="87"/>
        <v>Not A&amp;R positive</v>
      </c>
    </row>
    <row r="5492" spans="1:20" x14ac:dyDescent="0.3">
      <c r="A5492" s="2" t="s">
        <v>14546</v>
      </c>
      <c r="B5492" s="3" t="s">
        <v>14621</v>
      </c>
      <c r="C5492" s="3" t="s">
        <v>14622</v>
      </c>
      <c r="D5492" s="4">
        <v>4.0000000000000001E-3</v>
      </c>
      <c r="E5492" s="5" t="s">
        <v>23</v>
      </c>
      <c r="F5492" s="4">
        <v>1.49E-3</v>
      </c>
      <c r="G5492" s="6">
        <v>49823</v>
      </c>
      <c r="H5492" s="3" t="s">
        <v>14623</v>
      </c>
      <c r="I5492" s="3" t="s">
        <v>14550</v>
      </c>
      <c r="J5492" s="3"/>
      <c r="K5492" s="5" t="s">
        <v>196</v>
      </c>
      <c r="L5492" s="5">
        <v>5</v>
      </c>
      <c r="M5492" s="5" t="s">
        <v>9091</v>
      </c>
      <c r="N5492" s="5">
        <f>VLOOKUP(M5492,[1]ArchetypeScores!E:N,10,FALSE)</f>
        <v>1</v>
      </c>
      <c r="O5492" s="5">
        <f>VLOOKUP(M5492,[1]ArchetypeScores!E:O,11,FALSE)</f>
        <v>-2</v>
      </c>
      <c r="P5492" s="5">
        <f>VLOOKUP(M5492,[1]ArchetypeScores!E:P,12,FALSE)</f>
        <v>0</v>
      </c>
      <c r="Q5492" s="2" t="str">
        <f>VLOOKUP(M5492,[1]ArchetypeScores!E:W,19,FALSE)</f>
        <v>Industrials - other</v>
      </c>
      <c r="R5492" s="2">
        <f>VLOOKUP(M5492,[1]ArchetypeScores!E:I,5,FALSE)</f>
        <v>0</v>
      </c>
      <c r="S5492" s="2">
        <f>VLOOKUP(M5492,[1]ArchetypeScores!E:K,7,FALSE)</f>
        <v>-1</v>
      </c>
      <c r="T5492" s="2" t="str">
        <f t="shared" si="87"/>
        <v>Not A&amp;R positive</v>
      </c>
    </row>
    <row r="5493" spans="1:20" x14ac:dyDescent="0.3">
      <c r="A5493" s="2" t="s">
        <v>14546</v>
      </c>
      <c r="B5493" s="3" t="s">
        <v>14624</v>
      </c>
      <c r="C5493" s="3" t="s">
        <v>14625</v>
      </c>
      <c r="D5493" s="4">
        <v>1.7000000000000001E-2</v>
      </c>
      <c r="E5493" s="5" t="s">
        <v>23</v>
      </c>
      <c r="F5493" s="4">
        <v>6.2500000000000003E-3</v>
      </c>
      <c r="G5493" s="6">
        <v>49838</v>
      </c>
      <c r="H5493" s="3" t="s">
        <v>14568</v>
      </c>
      <c r="I5493" s="3" t="s">
        <v>14569</v>
      </c>
      <c r="J5493" s="3"/>
      <c r="K5493" s="5" t="s">
        <v>57</v>
      </c>
      <c r="L5493" s="5">
        <v>25</v>
      </c>
      <c r="M5493" s="5" t="s">
        <v>241</v>
      </c>
      <c r="N5493" s="5">
        <f>VLOOKUP(M5493,[1]ArchetypeScores!E:N,10,FALSE)</f>
        <v>0</v>
      </c>
      <c r="O5493" s="5">
        <f>VLOOKUP(M5493,[1]ArchetypeScores!E:O,11,FALSE)</f>
        <v>-1</v>
      </c>
      <c r="P5493" s="5">
        <f>VLOOKUP(M5493,[1]ArchetypeScores!E:P,12,FALSE)</f>
        <v>0</v>
      </c>
      <c r="Q5493" s="2" t="str">
        <f>VLOOKUP(M5493,[1]ArchetypeScores!E:W,19,FALSE)</f>
        <v>Other sector</v>
      </c>
      <c r="R5493" s="2">
        <f>VLOOKUP(M5493,[1]ArchetypeScores!E:I,5,FALSE)</f>
        <v>0</v>
      </c>
      <c r="S5493" s="2">
        <f>VLOOKUP(M5493,[1]ArchetypeScores!E:K,7,FALSE)</f>
        <v>0</v>
      </c>
      <c r="T5493" s="2" t="str">
        <f t="shared" si="87"/>
        <v>Not A&amp;R positive</v>
      </c>
    </row>
    <row r="5494" spans="1:20" x14ac:dyDescent="0.3">
      <c r="A5494" s="2" t="s">
        <v>14546</v>
      </c>
      <c r="B5494" s="3" t="s">
        <v>14626</v>
      </c>
      <c r="C5494" s="3" t="s">
        <v>14627</v>
      </c>
      <c r="D5494" s="4">
        <v>0.03</v>
      </c>
      <c r="E5494" s="5" t="s">
        <v>23</v>
      </c>
      <c r="F5494" s="4">
        <v>1.116E-2</v>
      </c>
      <c r="G5494" s="6">
        <v>49836</v>
      </c>
      <c r="H5494" s="3" t="s">
        <v>14568</v>
      </c>
      <c r="I5494" s="3" t="s">
        <v>14628</v>
      </c>
      <c r="J5494" s="3"/>
      <c r="K5494" s="5" t="s">
        <v>61</v>
      </c>
      <c r="L5494" s="5">
        <v>4</v>
      </c>
      <c r="M5494" s="5" t="s">
        <v>433</v>
      </c>
      <c r="N5494" s="5">
        <f>VLOOKUP(M5494,[1]ArchetypeScores!E:N,10,FALSE)</f>
        <v>0</v>
      </c>
      <c r="O5494" s="5">
        <f>VLOOKUP(M5494,[1]ArchetypeScores!E:O,11,FALSE)</f>
        <v>0</v>
      </c>
      <c r="P5494" s="5">
        <f>VLOOKUP(M5494,[1]ArchetypeScores!E:P,12,FALSE)</f>
        <v>0</v>
      </c>
      <c r="Q5494" s="2" t="str">
        <f>VLOOKUP(M5494,[1]ArchetypeScores!E:W,19,FALSE)</f>
        <v>Health care</v>
      </c>
      <c r="R5494" s="2">
        <f>VLOOKUP(M5494,[1]ArchetypeScores!E:I,5,FALSE)</f>
        <v>0</v>
      </c>
      <c r="S5494" s="2">
        <f>VLOOKUP(M5494,[1]ArchetypeScores!E:K,7,FALSE)</f>
        <v>0</v>
      </c>
      <c r="T5494" s="2" t="str">
        <f t="shared" si="87"/>
        <v>Not A&amp;R positive</v>
      </c>
    </row>
    <row r="5495" spans="1:20" x14ac:dyDescent="0.3">
      <c r="A5495" s="2" t="s">
        <v>14546</v>
      </c>
      <c r="B5495" s="3" t="s">
        <v>14629</v>
      </c>
      <c r="C5495" s="3" t="s">
        <v>14630</v>
      </c>
      <c r="D5495" s="4">
        <v>7.0000000000000001E-3</v>
      </c>
      <c r="E5495" s="5" t="s">
        <v>23</v>
      </c>
      <c r="F5495" s="4">
        <v>2.7499999999999998E-3</v>
      </c>
      <c r="G5495" s="6">
        <v>49846</v>
      </c>
      <c r="H5495" s="3" t="s">
        <v>14568</v>
      </c>
      <c r="I5495" s="3" t="s">
        <v>14569</v>
      </c>
      <c r="J5495" s="3"/>
      <c r="K5495" s="5" t="s">
        <v>61</v>
      </c>
      <c r="L5495" s="5">
        <v>1</v>
      </c>
      <c r="M5495" s="5" t="s">
        <v>130</v>
      </c>
      <c r="N5495" s="5">
        <f>VLOOKUP(M5495,[1]ArchetypeScores!E:N,10,FALSE)</f>
        <v>0</v>
      </c>
      <c r="O5495" s="5">
        <f>VLOOKUP(M5495,[1]ArchetypeScores!E:O,11,FALSE)</f>
        <v>-1</v>
      </c>
      <c r="P5495" s="5">
        <f>VLOOKUP(M5495,[1]ArchetypeScores!E:P,12,FALSE)</f>
        <v>0</v>
      </c>
      <c r="Q5495" s="2" t="str">
        <f>VLOOKUP(M5495,[1]ArchetypeScores!E:W,19,FALSE)</f>
        <v>Health care</v>
      </c>
      <c r="R5495" s="2">
        <f>VLOOKUP(M5495,[1]ArchetypeScores!E:I,5,FALSE)</f>
        <v>0</v>
      </c>
      <c r="S5495" s="2">
        <f>VLOOKUP(M5495,[1]ArchetypeScores!E:K,7,FALSE)</f>
        <v>0</v>
      </c>
      <c r="T5495" s="2" t="str">
        <f t="shared" si="87"/>
        <v>Not A&amp;R positive</v>
      </c>
    </row>
    <row r="5496" spans="1:20" x14ac:dyDescent="0.3">
      <c r="A5496" s="2" t="s">
        <v>14546</v>
      </c>
      <c r="B5496" s="3" t="s">
        <v>14631</v>
      </c>
      <c r="C5496" s="3" t="s">
        <v>14632</v>
      </c>
      <c r="D5496" s="4"/>
      <c r="E5496" s="5" t="s">
        <v>23</v>
      </c>
      <c r="F5496" s="4">
        <v>0</v>
      </c>
      <c r="G5496" s="6">
        <v>49847</v>
      </c>
      <c r="H5496" s="3" t="s">
        <v>14568</v>
      </c>
      <c r="I5496" s="3" t="s">
        <v>14569</v>
      </c>
      <c r="J5496" s="3"/>
      <c r="K5496" s="5" t="s">
        <v>47</v>
      </c>
      <c r="L5496" s="5">
        <v>3</v>
      </c>
      <c r="M5496" s="5" t="s">
        <v>607</v>
      </c>
      <c r="N5496" s="5">
        <f>VLOOKUP(M5496,[1]ArchetypeScores!E:N,10,FALSE)</f>
        <v>0</v>
      </c>
      <c r="O5496" s="5">
        <f>VLOOKUP(M5496,[1]ArchetypeScores!E:O,11,FALSE)</f>
        <v>0</v>
      </c>
      <c r="P5496" s="5">
        <f>VLOOKUP(M5496,[1]ArchetypeScores!E:P,12,FALSE)</f>
        <v>0</v>
      </c>
      <c r="Q5496" s="2" t="str">
        <f>VLOOKUP(M5496,[1]ArchetypeScores!E:W,19,FALSE)</f>
        <v>Other sector</v>
      </c>
      <c r="R5496" s="2">
        <f>VLOOKUP(M5496,[1]ArchetypeScores!E:I,5,FALSE)</f>
        <v>0</v>
      </c>
      <c r="S5496" s="2">
        <f>VLOOKUP(M5496,[1]ArchetypeScores!E:K,7,FALSE)</f>
        <v>0</v>
      </c>
      <c r="T5496" s="2" t="str">
        <f t="shared" si="87"/>
        <v>Not A&amp;R positive</v>
      </c>
    </row>
    <row r="5497" spans="1:20" x14ac:dyDescent="0.3">
      <c r="A5497" s="2" t="s">
        <v>14546</v>
      </c>
      <c r="B5497" s="7" t="s">
        <v>14633</v>
      </c>
      <c r="C5497" s="3" t="s">
        <v>14634</v>
      </c>
      <c r="D5497" s="4"/>
      <c r="E5497" s="5" t="s">
        <v>23</v>
      </c>
      <c r="F5497" s="4">
        <v>0</v>
      </c>
      <c r="G5497" s="6">
        <v>49844</v>
      </c>
      <c r="H5497" s="3" t="s">
        <v>14568</v>
      </c>
      <c r="I5497" s="3" t="s">
        <v>14569</v>
      </c>
      <c r="J5497" s="3"/>
      <c r="K5497" s="5" t="s">
        <v>38</v>
      </c>
      <c r="L5497" s="5">
        <v>1</v>
      </c>
      <c r="M5497" s="5" t="s">
        <v>43</v>
      </c>
      <c r="N5497" s="5">
        <f>VLOOKUP(M5497,[1]ArchetypeScores!E:N,10,FALSE)</f>
        <v>0</v>
      </c>
      <c r="O5497" s="5">
        <f>VLOOKUP(M5497,[1]ArchetypeScores!E:O,11,FALSE)</f>
        <v>-1</v>
      </c>
      <c r="P5497" s="5">
        <f>VLOOKUP(M5497,[1]ArchetypeScores!E:P,12,FALSE)</f>
        <v>0</v>
      </c>
      <c r="Q5497" s="2" t="str">
        <f>VLOOKUP(M5497,[1]ArchetypeScores!E:W,19,FALSE)</f>
        <v>Consumer (including agriculture and tourism)</v>
      </c>
      <c r="R5497" s="2">
        <f>VLOOKUP(M5497,[1]ArchetypeScores!E:I,5,FALSE)</f>
        <v>0</v>
      </c>
      <c r="S5497" s="2">
        <f>VLOOKUP(M5497,[1]ArchetypeScores!E:K,7,FALSE)</f>
        <v>0</v>
      </c>
      <c r="T5497" s="2" t="str">
        <f t="shared" si="87"/>
        <v>Not A&amp;R positive</v>
      </c>
    </row>
    <row r="5498" spans="1:20" x14ac:dyDescent="0.3">
      <c r="A5498" s="2" t="s">
        <v>14546</v>
      </c>
      <c r="B5498" s="3" t="s">
        <v>14635</v>
      </c>
      <c r="C5498" s="3" t="s">
        <v>14636</v>
      </c>
      <c r="D5498" s="4">
        <v>0</v>
      </c>
      <c r="E5498" s="5" t="s">
        <v>23</v>
      </c>
      <c r="F5498" s="4">
        <v>3.0000000000000001E-5</v>
      </c>
      <c r="G5498" s="6">
        <v>49828</v>
      </c>
      <c r="H5498" s="3" t="s">
        <v>14637</v>
      </c>
      <c r="I5498" s="3" t="s">
        <v>14550</v>
      </c>
      <c r="J5498" s="3"/>
      <c r="K5498" s="5" t="s">
        <v>38</v>
      </c>
      <c r="L5498" s="5">
        <v>13</v>
      </c>
      <c r="M5498" s="5" t="s">
        <v>39</v>
      </c>
      <c r="N5498" s="5">
        <f>VLOOKUP(M5498,[1]ArchetypeScores!E:N,10,FALSE)</f>
        <v>0</v>
      </c>
      <c r="O5498" s="5">
        <f>VLOOKUP(M5498,[1]ArchetypeScores!E:O,11,FALSE)</f>
        <v>-2</v>
      </c>
      <c r="P5498" s="5">
        <f>VLOOKUP(M5498,[1]ArchetypeScores!E:P,12,FALSE)</f>
        <v>0</v>
      </c>
      <c r="Q5498" s="2" t="str">
        <f>VLOOKUP(M5498,[1]ArchetypeScores!E:W,19,FALSE)</f>
        <v>Industrials - transportation</v>
      </c>
      <c r="R5498" s="2">
        <f>VLOOKUP(M5498,[1]ArchetypeScores!E:I,5,FALSE)</f>
        <v>0</v>
      </c>
      <c r="S5498" s="2">
        <f>VLOOKUP(M5498,[1]ArchetypeScores!E:K,7,FALSE)</f>
        <v>0</v>
      </c>
      <c r="T5498" s="2" t="str">
        <f t="shared" si="87"/>
        <v>Not A&amp;R positive</v>
      </c>
    </row>
    <row r="5499" spans="1:20" x14ac:dyDescent="0.3">
      <c r="A5499" s="2" t="s">
        <v>14546</v>
      </c>
      <c r="B5499" s="3" t="s">
        <v>14638</v>
      </c>
      <c r="C5499" s="3" t="s">
        <v>14639</v>
      </c>
      <c r="D5499" s="4">
        <v>1E-3</v>
      </c>
      <c r="E5499" s="5" t="s">
        <v>23</v>
      </c>
      <c r="F5499" s="4">
        <v>4.0000000000000002E-4</v>
      </c>
      <c r="G5499" s="6">
        <v>49827</v>
      </c>
      <c r="H5499" s="3" t="s">
        <v>14640</v>
      </c>
      <c r="I5499" s="3" t="s">
        <v>14550</v>
      </c>
      <c r="J5499" s="3"/>
      <c r="K5499" s="5" t="s">
        <v>57</v>
      </c>
      <c r="L5499" s="5">
        <v>29</v>
      </c>
      <c r="M5499" s="5" t="s">
        <v>58</v>
      </c>
      <c r="N5499" s="5">
        <f>VLOOKUP(M5499,[1]ArchetypeScores!E:N,10,FALSE)</f>
        <v>0</v>
      </c>
      <c r="O5499" s="5">
        <f>VLOOKUP(M5499,[1]ArchetypeScores!E:O,11,FALSE)</f>
        <v>-1</v>
      </c>
      <c r="P5499" s="5">
        <f>VLOOKUP(M5499,[1]ArchetypeScores!E:P,12,FALSE)</f>
        <v>0</v>
      </c>
      <c r="Q5499" s="2" t="str">
        <f>VLOOKUP(M5499,[1]ArchetypeScores!E:W,19,FALSE)</f>
        <v>Untargeted</v>
      </c>
      <c r="R5499" s="2">
        <f>VLOOKUP(M5499,[1]ArchetypeScores!E:I,5,FALSE)</f>
        <v>0</v>
      </c>
      <c r="S5499" s="2">
        <f>VLOOKUP(M5499,[1]ArchetypeScores!E:K,7,FALSE)</f>
        <v>0</v>
      </c>
      <c r="T5499" s="2" t="str">
        <f t="shared" si="87"/>
        <v>Not A&amp;R positive</v>
      </c>
    </row>
    <row r="5500" spans="1:20" x14ac:dyDescent="0.3">
      <c r="A5500" s="2" t="s">
        <v>14546</v>
      </c>
      <c r="B5500" s="3" t="s">
        <v>14641</v>
      </c>
      <c r="C5500" s="3" t="s">
        <v>14642</v>
      </c>
      <c r="D5500" s="4"/>
      <c r="E5500" s="5" t="s">
        <v>23</v>
      </c>
      <c r="F5500" s="4">
        <v>0</v>
      </c>
      <c r="G5500" s="6">
        <v>49840</v>
      </c>
      <c r="H5500" s="3" t="s">
        <v>14568</v>
      </c>
      <c r="I5500" s="3" t="s">
        <v>14569</v>
      </c>
      <c r="J5500" s="3"/>
      <c r="K5500" s="5" t="s">
        <v>1072</v>
      </c>
      <c r="L5500" s="5">
        <v>1</v>
      </c>
      <c r="M5500" s="5" t="s">
        <v>1922</v>
      </c>
      <c r="N5500" s="5">
        <f>VLOOKUP(M5500,[1]ArchetypeScores!E:N,10,FALSE)</f>
        <v>0</v>
      </c>
      <c r="O5500" s="5">
        <f>VLOOKUP(M5500,[1]ArchetypeScores!E:O,11,FALSE)</f>
        <v>-1</v>
      </c>
      <c r="P5500" s="5">
        <f>VLOOKUP(M5500,[1]ArchetypeScores!E:P,12,FALSE)</f>
        <v>0</v>
      </c>
      <c r="Q5500" s="2" t="str">
        <f>VLOOKUP(M5500,[1]ArchetypeScores!E:W,19,FALSE)</f>
        <v>Untargeted</v>
      </c>
      <c r="R5500" s="2">
        <f>VLOOKUP(M5500,[1]ArchetypeScores!E:I,5,FALSE)</f>
        <v>0</v>
      </c>
      <c r="S5500" s="2">
        <f>VLOOKUP(M5500,[1]ArchetypeScores!E:K,7,FALSE)</f>
        <v>0</v>
      </c>
      <c r="T5500" s="2" t="str">
        <f t="shared" si="87"/>
        <v>Not A&amp;R positive</v>
      </c>
    </row>
    <row r="5501" spans="1:20" x14ac:dyDescent="0.3">
      <c r="A5501" s="2" t="s">
        <v>14546</v>
      </c>
      <c r="B5501" s="3" t="s">
        <v>14643</v>
      </c>
      <c r="C5501" s="3" t="s">
        <v>14644</v>
      </c>
      <c r="D5501" s="4">
        <v>0</v>
      </c>
      <c r="E5501" s="5" t="s">
        <v>23</v>
      </c>
      <c r="F5501" s="4">
        <v>1.1E-4</v>
      </c>
      <c r="G5501" s="6">
        <v>49820</v>
      </c>
      <c r="H5501" s="3" t="s">
        <v>14645</v>
      </c>
      <c r="I5501" s="3" t="s">
        <v>14550</v>
      </c>
      <c r="J5501" s="3"/>
      <c r="K5501" s="5" t="s">
        <v>118</v>
      </c>
      <c r="L5501" s="5">
        <v>1</v>
      </c>
      <c r="M5501" s="5" t="s">
        <v>275</v>
      </c>
      <c r="N5501" s="5">
        <f>VLOOKUP(M5501,[1]ArchetypeScores!E:N,10,FALSE)</f>
        <v>0</v>
      </c>
      <c r="O5501" s="5">
        <f>VLOOKUP(M5501,[1]ArchetypeScores!E:O,11,FALSE)</f>
        <v>-1</v>
      </c>
      <c r="P5501" s="5">
        <f>VLOOKUP(M5501,[1]ArchetypeScores!E:P,12,FALSE)</f>
        <v>0</v>
      </c>
      <c r="Q5501" s="2" t="str">
        <f>VLOOKUP(M5501,[1]ArchetypeScores!E:W,19,FALSE)</f>
        <v>Untargeted</v>
      </c>
      <c r="R5501" s="2">
        <f>VLOOKUP(M5501,[1]ArchetypeScores!E:I,5,FALSE)</f>
        <v>0</v>
      </c>
      <c r="S5501" s="2">
        <f>VLOOKUP(M5501,[1]ArchetypeScores!E:K,7,FALSE)</f>
        <v>0</v>
      </c>
      <c r="T5501" s="2" t="str">
        <f t="shared" si="87"/>
        <v>Not A&amp;R positive</v>
      </c>
    </row>
    <row r="5502" spans="1:20" x14ac:dyDescent="0.3">
      <c r="A5502" s="2" t="s">
        <v>14546</v>
      </c>
      <c r="B5502" s="3" t="s">
        <v>14646</v>
      </c>
      <c r="C5502" s="3" t="s">
        <v>14647</v>
      </c>
      <c r="D5502" s="4">
        <v>6.5000000000000002E-2</v>
      </c>
      <c r="E5502" s="5" t="s">
        <v>23</v>
      </c>
      <c r="F5502" s="4">
        <v>2.418E-2</v>
      </c>
      <c r="G5502" s="6">
        <v>49837</v>
      </c>
      <c r="H5502" s="3" t="s">
        <v>14568</v>
      </c>
      <c r="I5502" s="3" t="s">
        <v>14569</v>
      </c>
      <c r="J5502" s="3"/>
      <c r="K5502" s="5" t="s">
        <v>118</v>
      </c>
      <c r="L5502" s="5">
        <v>3</v>
      </c>
      <c r="M5502" s="5" t="s">
        <v>168</v>
      </c>
      <c r="N5502" s="5">
        <f>VLOOKUP(M5502,[1]ArchetypeScores!E:N,10,FALSE)</f>
        <v>0</v>
      </c>
      <c r="O5502" s="5">
        <f>VLOOKUP(M5502,[1]ArchetypeScores!E:O,11,FALSE)</f>
        <v>-1</v>
      </c>
      <c r="P5502" s="5">
        <f>VLOOKUP(M5502,[1]ArchetypeScores!E:P,12,FALSE)</f>
        <v>0</v>
      </c>
      <c r="Q5502" s="2" t="str">
        <f>VLOOKUP(M5502,[1]ArchetypeScores!E:W,19,FALSE)</f>
        <v>Untargeted</v>
      </c>
      <c r="R5502" s="2">
        <f>VLOOKUP(M5502,[1]ArchetypeScores!E:I,5,FALSE)</f>
        <v>0</v>
      </c>
      <c r="S5502" s="2">
        <f>VLOOKUP(M5502,[1]ArchetypeScores!E:K,7,FALSE)</f>
        <v>0</v>
      </c>
      <c r="T5502" s="2" t="str">
        <f t="shared" si="87"/>
        <v>Not A&amp;R positive</v>
      </c>
    </row>
    <row r="5503" spans="1:20" x14ac:dyDescent="0.3">
      <c r="A5503" s="2" t="s">
        <v>14546</v>
      </c>
      <c r="B5503" s="3" t="s">
        <v>14648</v>
      </c>
      <c r="C5503" s="3" t="s">
        <v>14649</v>
      </c>
      <c r="D5503" s="4">
        <v>0.39600000000000002</v>
      </c>
      <c r="E5503" s="5" t="s">
        <v>23</v>
      </c>
      <c r="F5503" s="4">
        <v>0.14731</v>
      </c>
      <c r="G5503" s="6">
        <v>49816</v>
      </c>
      <c r="H5503" s="3" t="s">
        <v>14650</v>
      </c>
      <c r="I5503" s="3" t="s">
        <v>14550</v>
      </c>
      <c r="J5503" s="3"/>
      <c r="K5503" s="5" t="s">
        <v>196</v>
      </c>
      <c r="L5503" s="5" t="s">
        <v>112</v>
      </c>
      <c r="M5503" s="5" t="s">
        <v>621</v>
      </c>
      <c r="N5503" s="5">
        <f>VLOOKUP(M5503,[1]ArchetypeScores!E:N,10,FALSE)</f>
        <v>1</v>
      </c>
      <c r="O5503" s="5">
        <f>VLOOKUP(M5503,[1]ArchetypeScores!E:O,11,FALSE)</f>
        <v>-2</v>
      </c>
      <c r="P5503" s="5">
        <f>VLOOKUP(M5503,[1]ArchetypeScores!E:P,12,FALSE)</f>
        <v>0</v>
      </c>
      <c r="Q5503" s="2" t="str">
        <f>VLOOKUP(M5503,[1]ArchetypeScores!E:W,19,FALSE)</f>
        <v>Other sector</v>
      </c>
      <c r="R5503" s="2">
        <f>VLOOKUP(M5503,[1]ArchetypeScores!E:I,5,FALSE)</f>
        <v>0</v>
      </c>
      <c r="S5503" s="2">
        <f>VLOOKUP(M5503,[1]ArchetypeScores!E:K,7,FALSE)</f>
        <v>-1</v>
      </c>
      <c r="T5503" s="2" t="str">
        <f t="shared" si="87"/>
        <v>Not A&amp;R positive</v>
      </c>
    </row>
    <row r="5504" spans="1:20" x14ac:dyDescent="0.3">
      <c r="A5504" s="2" t="s">
        <v>14546</v>
      </c>
      <c r="B5504" s="3" t="s">
        <v>14651</v>
      </c>
      <c r="C5504" s="3" t="s">
        <v>14652</v>
      </c>
      <c r="D5504" s="4">
        <v>3.0000000000000001E-3</v>
      </c>
      <c r="E5504" s="5" t="s">
        <v>23</v>
      </c>
      <c r="F5504" s="4">
        <v>9.3000000000000005E-4</v>
      </c>
      <c r="G5504" s="6">
        <v>49808</v>
      </c>
      <c r="H5504" s="3" t="s">
        <v>14653</v>
      </c>
      <c r="I5504" s="3" t="s">
        <v>14550</v>
      </c>
      <c r="J5504" s="3"/>
      <c r="K5504" s="5" t="s">
        <v>1306</v>
      </c>
      <c r="L5504" s="5">
        <v>1</v>
      </c>
      <c r="M5504" s="5" t="s">
        <v>1307</v>
      </c>
      <c r="N5504" s="5">
        <f>VLOOKUP(M5504,[1]ArchetypeScores!E:N,10,FALSE)</f>
        <v>0</v>
      </c>
      <c r="O5504" s="5">
        <f>VLOOKUP(M5504,[1]ArchetypeScores!E:O,11,FALSE)</f>
        <v>-1</v>
      </c>
      <c r="P5504" s="5">
        <f>VLOOKUP(M5504,[1]ArchetypeScores!E:P,12,FALSE)</f>
        <v>0</v>
      </c>
      <c r="Q5504" s="2" t="str">
        <f>VLOOKUP(M5504,[1]ArchetypeScores!E:W,19,FALSE)</f>
        <v>Untargeted</v>
      </c>
      <c r="R5504" s="2">
        <f>VLOOKUP(M5504,[1]ArchetypeScores!E:I,5,FALSE)</f>
        <v>0</v>
      </c>
      <c r="S5504" s="2">
        <f>VLOOKUP(M5504,[1]ArchetypeScores!E:K,7,FALSE)</f>
        <v>0</v>
      </c>
      <c r="T5504" s="2" t="str">
        <f t="shared" si="87"/>
        <v>Not A&amp;R positive</v>
      </c>
    </row>
    <row r="5505" spans="1:20" x14ac:dyDescent="0.3">
      <c r="A5505" s="2" t="s">
        <v>14546</v>
      </c>
      <c r="B5505" s="3" t="s">
        <v>14654</v>
      </c>
      <c r="C5505" s="3" t="s">
        <v>14655</v>
      </c>
      <c r="D5505" s="4"/>
      <c r="E5505" s="5" t="s">
        <v>23</v>
      </c>
      <c r="F5505" s="4">
        <v>0</v>
      </c>
      <c r="G5505" s="6">
        <v>49815</v>
      </c>
      <c r="H5505" s="3" t="s">
        <v>14656</v>
      </c>
      <c r="I5505" s="3" t="s">
        <v>14550</v>
      </c>
      <c r="J5505" s="3"/>
      <c r="K5505" s="5" t="s">
        <v>2091</v>
      </c>
      <c r="L5505" s="5">
        <v>2</v>
      </c>
      <c r="M5505" s="5" t="s">
        <v>14657</v>
      </c>
      <c r="N5505" s="5">
        <f>VLOOKUP(M5505,[1]ArchetypeScores!E:N,10,FALSE)</f>
        <v>0</v>
      </c>
      <c r="O5505" s="5">
        <f>VLOOKUP(M5505,[1]ArchetypeScores!E:O,11,FALSE)</f>
        <v>-1</v>
      </c>
      <c r="P5505" s="5">
        <f>VLOOKUP(M5505,[1]ArchetypeScores!E:P,12,FALSE)</f>
        <v>0</v>
      </c>
      <c r="Q5505" s="2" t="str">
        <f>VLOOKUP(M5505,[1]ArchetypeScores!E:W,19,FALSE)</f>
        <v>Industrials - transportation</v>
      </c>
      <c r="R5505" s="2">
        <f>VLOOKUP(M5505,[1]ArchetypeScores!E:I,5,FALSE)</f>
        <v>0</v>
      </c>
      <c r="S5505" s="2">
        <f>VLOOKUP(M5505,[1]ArchetypeScores!E:K,7,FALSE)</f>
        <v>0</v>
      </c>
      <c r="T5505" s="2" t="str">
        <f t="shared" si="87"/>
        <v>Not A&amp;R positive</v>
      </c>
    </row>
    <row r="5506" spans="1:20" x14ac:dyDescent="0.3">
      <c r="A5506" s="2" t="s">
        <v>14546</v>
      </c>
      <c r="B5506" s="3" t="s">
        <v>14658</v>
      </c>
      <c r="C5506" s="3" t="s">
        <v>14659</v>
      </c>
      <c r="D5506" s="4"/>
      <c r="E5506" s="5" t="s">
        <v>23</v>
      </c>
      <c r="F5506" s="4">
        <v>0</v>
      </c>
      <c r="G5506" s="6">
        <v>49814</v>
      </c>
      <c r="H5506" s="3" t="s">
        <v>14660</v>
      </c>
      <c r="I5506" s="3" t="s">
        <v>14550</v>
      </c>
      <c r="J5506" s="3"/>
      <c r="K5506" s="5" t="s">
        <v>2091</v>
      </c>
      <c r="L5506" s="5">
        <v>2</v>
      </c>
      <c r="M5506" s="5" t="s">
        <v>14657</v>
      </c>
      <c r="N5506" s="5">
        <f>VLOOKUP(M5506,[1]ArchetypeScores!E:N,10,FALSE)</f>
        <v>0</v>
      </c>
      <c r="O5506" s="5">
        <f>VLOOKUP(M5506,[1]ArchetypeScores!E:O,11,FALSE)</f>
        <v>-1</v>
      </c>
      <c r="P5506" s="5">
        <f>VLOOKUP(M5506,[1]ArchetypeScores!E:P,12,FALSE)</f>
        <v>0</v>
      </c>
      <c r="Q5506" s="2" t="str">
        <f>VLOOKUP(M5506,[1]ArchetypeScores!E:W,19,FALSE)</f>
        <v>Industrials - transportation</v>
      </c>
      <c r="R5506" s="2">
        <f>VLOOKUP(M5506,[1]ArchetypeScores!E:I,5,FALSE)</f>
        <v>0</v>
      </c>
      <c r="S5506" s="2">
        <f>VLOOKUP(M5506,[1]ArchetypeScores!E:K,7,FALSE)</f>
        <v>0</v>
      </c>
      <c r="T5506" s="2" t="str">
        <f t="shared" ref="T5506:T5569" si="88">IF(AND(R5506=1,S5506=1),"Both",IF(AND(R5506=1,S5506=0),"Direct only",IF(AND(R5506=0,S5506=1),"Indirect only","Not A&amp;R positive")))</f>
        <v>Not A&amp;R positive</v>
      </c>
    </row>
    <row r="5507" spans="1:20" x14ac:dyDescent="0.3">
      <c r="A5507" s="2" t="s">
        <v>14546</v>
      </c>
      <c r="B5507" s="3" t="s">
        <v>14661</v>
      </c>
      <c r="C5507" s="3" t="s">
        <v>14662</v>
      </c>
      <c r="D5507" s="4">
        <v>5.0000000000000001E-3</v>
      </c>
      <c r="E5507" s="5" t="s">
        <v>23</v>
      </c>
      <c r="F5507" s="4">
        <v>1.8600000000000001E-3</v>
      </c>
      <c r="G5507" s="6">
        <v>49810</v>
      </c>
      <c r="H5507" s="3" t="s">
        <v>14663</v>
      </c>
      <c r="I5507" s="3" t="s">
        <v>14550</v>
      </c>
      <c r="J5507" s="3"/>
      <c r="K5507" s="5" t="s">
        <v>53</v>
      </c>
      <c r="L5507" s="5">
        <v>4</v>
      </c>
      <c r="M5507" s="5" t="s">
        <v>237</v>
      </c>
      <c r="N5507" s="5">
        <f>VLOOKUP(M5507,[1]ArchetypeScores!E:N,10,FALSE)</f>
        <v>0</v>
      </c>
      <c r="O5507" s="5">
        <f>VLOOKUP(M5507,[1]ArchetypeScores!E:O,11,FALSE)</f>
        <v>-1</v>
      </c>
      <c r="P5507" s="5">
        <f>VLOOKUP(M5507,[1]ArchetypeScores!E:P,12,FALSE)</f>
        <v>0</v>
      </c>
      <c r="Q5507" s="2" t="str">
        <f>VLOOKUP(M5507,[1]ArchetypeScores!E:W,19,FALSE)</f>
        <v>Untargeted</v>
      </c>
      <c r="R5507" s="2">
        <f>VLOOKUP(M5507,[1]ArchetypeScores!E:I,5,FALSE)</f>
        <v>0</v>
      </c>
      <c r="S5507" s="2">
        <f>VLOOKUP(M5507,[1]ArchetypeScores!E:K,7,FALSE)</f>
        <v>0</v>
      </c>
      <c r="T5507" s="2" t="str">
        <f t="shared" si="88"/>
        <v>Not A&amp;R positive</v>
      </c>
    </row>
    <row r="5508" spans="1:20" x14ac:dyDescent="0.3">
      <c r="A5508" s="2" t="s">
        <v>14546</v>
      </c>
      <c r="B5508" s="3" t="s">
        <v>14664</v>
      </c>
      <c r="C5508" s="3" t="s">
        <v>14665</v>
      </c>
      <c r="D5508" s="4">
        <v>3.0000000000000001E-3</v>
      </c>
      <c r="E5508" s="5" t="s">
        <v>23</v>
      </c>
      <c r="F5508" s="4">
        <v>1.1199999999999999E-3</v>
      </c>
      <c r="G5508" s="6">
        <v>49839</v>
      </c>
      <c r="H5508" s="3" t="s">
        <v>14568</v>
      </c>
      <c r="I5508" s="3" t="s">
        <v>14569</v>
      </c>
      <c r="J5508" s="3"/>
      <c r="K5508" s="5" t="s">
        <v>2091</v>
      </c>
      <c r="L5508" s="5">
        <v>6</v>
      </c>
      <c r="M5508" s="5" t="s">
        <v>2092</v>
      </c>
      <c r="N5508" s="5">
        <f>VLOOKUP(M5508,[1]ArchetypeScores!E:N,10,FALSE)</f>
        <v>0</v>
      </c>
      <c r="O5508" s="5">
        <f>VLOOKUP(M5508,[1]ArchetypeScores!E:O,11,FALSE)</f>
        <v>-1</v>
      </c>
      <c r="P5508" s="5">
        <f>VLOOKUP(M5508,[1]ArchetypeScores!E:P,12,FALSE)</f>
        <v>0</v>
      </c>
      <c r="Q5508" s="2" t="str">
        <f>VLOOKUP(M5508,[1]ArchetypeScores!E:W,19,FALSE)</f>
        <v>Untargeted</v>
      </c>
      <c r="R5508" s="2">
        <f>VLOOKUP(M5508,[1]ArchetypeScores!E:I,5,FALSE)</f>
        <v>0</v>
      </c>
      <c r="S5508" s="2">
        <f>VLOOKUP(M5508,[1]ArchetypeScores!E:K,7,FALSE)</f>
        <v>0</v>
      </c>
      <c r="T5508" s="2" t="str">
        <f t="shared" si="88"/>
        <v>Not A&amp;R positive</v>
      </c>
    </row>
    <row r="5509" spans="1:20" x14ac:dyDescent="0.3">
      <c r="A5509" s="2" t="s">
        <v>14546</v>
      </c>
      <c r="B5509" s="3" t="s">
        <v>14666</v>
      </c>
      <c r="C5509" s="3" t="s">
        <v>14667</v>
      </c>
      <c r="D5509" s="4">
        <v>1E-3</v>
      </c>
      <c r="E5509" s="5" t="s">
        <v>23</v>
      </c>
      <c r="F5509" s="4">
        <v>3.5E-4</v>
      </c>
      <c r="G5509" s="6">
        <v>49813</v>
      </c>
      <c r="H5509" s="3" t="s">
        <v>14668</v>
      </c>
      <c r="I5509" s="3" t="s">
        <v>14550</v>
      </c>
      <c r="J5509" s="3"/>
      <c r="K5509" s="5" t="s">
        <v>2091</v>
      </c>
      <c r="L5509" s="5">
        <v>2</v>
      </c>
      <c r="M5509" s="5" t="s">
        <v>14657</v>
      </c>
      <c r="N5509" s="5">
        <f>VLOOKUP(M5509,[1]ArchetypeScores!E:N,10,FALSE)</f>
        <v>0</v>
      </c>
      <c r="O5509" s="5">
        <f>VLOOKUP(M5509,[1]ArchetypeScores!E:O,11,FALSE)</f>
        <v>-1</v>
      </c>
      <c r="P5509" s="5">
        <f>VLOOKUP(M5509,[1]ArchetypeScores!E:P,12,FALSE)</f>
        <v>0</v>
      </c>
      <c r="Q5509" s="2" t="str">
        <f>VLOOKUP(M5509,[1]ArchetypeScores!E:W,19,FALSE)</f>
        <v>Industrials - transportation</v>
      </c>
      <c r="R5509" s="2">
        <f>VLOOKUP(M5509,[1]ArchetypeScores!E:I,5,FALSE)</f>
        <v>0</v>
      </c>
      <c r="S5509" s="2">
        <f>VLOOKUP(M5509,[1]ArchetypeScores!E:K,7,FALSE)</f>
        <v>0</v>
      </c>
      <c r="T5509" s="2" t="str">
        <f t="shared" si="88"/>
        <v>Not A&amp;R positive</v>
      </c>
    </row>
    <row r="5510" spans="1:20" x14ac:dyDescent="0.3">
      <c r="A5510" s="2" t="s">
        <v>14546</v>
      </c>
      <c r="B5510" s="3" t="s">
        <v>14669</v>
      </c>
      <c r="C5510" s="3" t="s">
        <v>14670</v>
      </c>
      <c r="D5510" s="4">
        <v>5.0000000000000001E-3</v>
      </c>
      <c r="E5510" s="5" t="s">
        <v>23</v>
      </c>
      <c r="F5510" s="4">
        <v>1.8600000000000001E-3</v>
      </c>
      <c r="G5510" s="6">
        <v>49812</v>
      </c>
      <c r="H5510" s="3" t="s">
        <v>14671</v>
      </c>
      <c r="I5510" s="3" t="s">
        <v>14550</v>
      </c>
      <c r="J5510" s="3"/>
      <c r="K5510" s="5" t="s">
        <v>57</v>
      </c>
      <c r="L5510" s="5">
        <v>29</v>
      </c>
      <c r="M5510" s="5" t="s">
        <v>58</v>
      </c>
      <c r="N5510" s="5">
        <f>VLOOKUP(M5510,[1]ArchetypeScores!E:N,10,FALSE)</f>
        <v>0</v>
      </c>
      <c r="O5510" s="5">
        <f>VLOOKUP(M5510,[1]ArchetypeScores!E:O,11,FALSE)</f>
        <v>-1</v>
      </c>
      <c r="P5510" s="5">
        <f>VLOOKUP(M5510,[1]ArchetypeScores!E:P,12,FALSE)</f>
        <v>0</v>
      </c>
      <c r="Q5510" s="2" t="str">
        <f>VLOOKUP(M5510,[1]ArchetypeScores!E:W,19,FALSE)</f>
        <v>Untargeted</v>
      </c>
      <c r="R5510" s="2">
        <f>VLOOKUP(M5510,[1]ArchetypeScores!E:I,5,FALSE)</f>
        <v>0</v>
      </c>
      <c r="S5510" s="2">
        <f>VLOOKUP(M5510,[1]ArchetypeScores!E:K,7,FALSE)</f>
        <v>0</v>
      </c>
      <c r="T5510" s="2" t="str">
        <f t="shared" si="88"/>
        <v>Not A&amp;R positive</v>
      </c>
    </row>
    <row r="5511" spans="1:20" x14ac:dyDescent="0.3">
      <c r="A5511" s="2" t="s">
        <v>14672</v>
      </c>
      <c r="B5511" s="3" t="s">
        <v>14673</v>
      </c>
      <c r="C5511" s="3" t="s">
        <v>14674</v>
      </c>
      <c r="D5511" s="4">
        <v>3.0000000000000001E-3</v>
      </c>
      <c r="E5511" s="5" t="s">
        <v>23</v>
      </c>
      <c r="F5511" s="4">
        <v>1.1199999999999999E-3</v>
      </c>
      <c r="G5511" s="6">
        <v>49860</v>
      </c>
      <c r="H5511" s="3" t="s">
        <v>14675</v>
      </c>
      <c r="I5511" s="3"/>
      <c r="J5511" s="3"/>
      <c r="K5511" s="5" t="s">
        <v>118</v>
      </c>
      <c r="L5511" s="5">
        <v>3</v>
      </c>
      <c r="M5511" s="5" t="s">
        <v>168</v>
      </c>
      <c r="N5511" s="5">
        <f>VLOOKUP(M5511,[1]ArchetypeScores!E:N,10,FALSE)</f>
        <v>0</v>
      </c>
      <c r="O5511" s="5">
        <f>VLOOKUP(M5511,[1]ArchetypeScores!E:O,11,FALSE)</f>
        <v>-1</v>
      </c>
      <c r="P5511" s="5">
        <f>VLOOKUP(M5511,[1]ArchetypeScores!E:P,12,FALSE)</f>
        <v>0</v>
      </c>
      <c r="Q5511" s="2" t="str">
        <f>VLOOKUP(M5511,[1]ArchetypeScores!E:W,19,FALSE)</f>
        <v>Untargeted</v>
      </c>
      <c r="R5511" s="2">
        <f>VLOOKUP(M5511,[1]ArchetypeScores!E:I,5,FALSE)</f>
        <v>0</v>
      </c>
      <c r="S5511" s="2">
        <f>VLOOKUP(M5511,[1]ArchetypeScores!E:K,7,FALSE)</f>
        <v>0</v>
      </c>
      <c r="T5511" s="2" t="str">
        <f t="shared" si="88"/>
        <v>Not A&amp;R positive</v>
      </c>
    </row>
    <row r="5512" spans="1:20" x14ac:dyDescent="0.3">
      <c r="A5512" s="2" t="s">
        <v>14672</v>
      </c>
      <c r="B5512" s="3" t="s">
        <v>14676</v>
      </c>
      <c r="C5512" s="3" t="s">
        <v>14677</v>
      </c>
      <c r="D5512" s="4">
        <v>0.01</v>
      </c>
      <c r="E5512" s="5" t="s">
        <v>23</v>
      </c>
      <c r="F5512" s="4">
        <v>3.7200000000000002E-3</v>
      </c>
      <c r="G5512" s="6">
        <v>49885</v>
      </c>
      <c r="H5512" s="3" t="s">
        <v>14678</v>
      </c>
      <c r="I5512" s="3"/>
      <c r="J5512" s="3"/>
      <c r="K5512" s="5" t="s">
        <v>61</v>
      </c>
      <c r="L5512" s="5" t="s">
        <v>112</v>
      </c>
      <c r="M5512" s="5" t="s">
        <v>948</v>
      </c>
      <c r="N5512" s="5">
        <f>VLOOKUP(M5512,[1]ArchetypeScores!E:N,10,FALSE)</f>
        <v>0</v>
      </c>
      <c r="O5512" s="5">
        <f>VLOOKUP(M5512,[1]ArchetypeScores!E:O,11,FALSE)</f>
        <v>-1</v>
      </c>
      <c r="P5512" s="5">
        <f>VLOOKUP(M5512,[1]ArchetypeScores!E:P,12,FALSE)</f>
        <v>0</v>
      </c>
      <c r="Q5512" s="2" t="str">
        <f>VLOOKUP(M5512,[1]ArchetypeScores!E:W,19,FALSE)</f>
        <v>Health care</v>
      </c>
      <c r="R5512" s="2">
        <f>VLOOKUP(M5512,[1]ArchetypeScores!E:I,5,FALSE)</f>
        <v>0</v>
      </c>
      <c r="S5512" s="2">
        <f>VLOOKUP(M5512,[1]ArchetypeScores!E:K,7,FALSE)</f>
        <v>0</v>
      </c>
      <c r="T5512" s="2" t="str">
        <f t="shared" si="88"/>
        <v>Not A&amp;R positive</v>
      </c>
    </row>
    <row r="5513" spans="1:20" x14ac:dyDescent="0.3">
      <c r="A5513" s="2" t="s">
        <v>14672</v>
      </c>
      <c r="B5513" s="3" t="s">
        <v>14676</v>
      </c>
      <c r="C5513" s="3" t="s">
        <v>14679</v>
      </c>
      <c r="D5513" s="4">
        <v>0</v>
      </c>
      <c r="E5513" s="5" t="s">
        <v>23</v>
      </c>
      <c r="F5513" s="4">
        <v>1.2999999999999999E-4</v>
      </c>
      <c r="G5513" s="6">
        <v>49886</v>
      </c>
      <c r="H5513" s="3" t="s">
        <v>14678</v>
      </c>
      <c r="I5513" s="3"/>
      <c r="J5513" s="3"/>
      <c r="K5513" s="5" t="s">
        <v>71</v>
      </c>
      <c r="L5513" s="5">
        <v>1</v>
      </c>
      <c r="M5513" s="5" t="s">
        <v>72</v>
      </c>
      <c r="N5513" s="5">
        <f>VLOOKUP(M5513,[1]ArchetypeScores!E:N,10,FALSE)</f>
        <v>0</v>
      </c>
      <c r="O5513" s="5">
        <f>VLOOKUP(M5513,[1]ArchetypeScores!E:O,11,FALSE)</f>
        <v>0</v>
      </c>
      <c r="P5513" s="5">
        <f>VLOOKUP(M5513,[1]ArchetypeScores!E:P,12,FALSE)</f>
        <v>0</v>
      </c>
      <c r="Q5513" s="2" t="str">
        <f>VLOOKUP(M5513,[1]ArchetypeScores!E:W,19,FALSE)</f>
        <v>Other sector</v>
      </c>
      <c r="R5513" s="2">
        <f>VLOOKUP(M5513,[1]ArchetypeScores!E:I,5,FALSE)</f>
        <v>0</v>
      </c>
      <c r="S5513" s="2">
        <f>VLOOKUP(M5513,[1]ArchetypeScores!E:K,7,FALSE)</f>
        <v>0</v>
      </c>
      <c r="T5513" s="2" t="str">
        <f t="shared" si="88"/>
        <v>Not A&amp;R positive</v>
      </c>
    </row>
    <row r="5514" spans="1:20" x14ac:dyDescent="0.3">
      <c r="A5514" s="2" t="s">
        <v>14672</v>
      </c>
      <c r="B5514" s="3" t="s">
        <v>14680</v>
      </c>
      <c r="C5514" s="3" t="s">
        <v>14681</v>
      </c>
      <c r="D5514" s="4">
        <v>0</v>
      </c>
      <c r="E5514" s="5" t="s">
        <v>23</v>
      </c>
      <c r="F5514" s="4">
        <v>1E-4</v>
      </c>
      <c r="G5514" s="6">
        <v>49874</v>
      </c>
      <c r="H5514" s="3" t="s">
        <v>14682</v>
      </c>
      <c r="I5514" s="3"/>
      <c r="J5514" s="3"/>
      <c r="K5514" s="5" t="s">
        <v>107</v>
      </c>
      <c r="L5514" s="5">
        <v>1</v>
      </c>
      <c r="M5514" s="5" t="s">
        <v>108</v>
      </c>
      <c r="N5514" s="5">
        <f>VLOOKUP(M5514,[1]ArchetypeScores!E:N,10,FALSE)</f>
        <v>1</v>
      </c>
      <c r="O5514" s="5">
        <f>VLOOKUP(M5514,[1]ArchetypeScores!E:O,11,FALSE)</f>
        <v>0</v>
      </c>
      <c r="P5514" s="5">
        <f>VLOOKUP(M5514,[1]ArchetypeScores!E:P,12,FALSE)</f>
        <v>0</v>
      </c>
      <c r="Q5514" s="2" t="str">
        <f>VLOOKUP(M5514,[1]ArchetypeScores!E:W,19,FALSE)</f>
        <v>Other sector</v>
      </c>
      <c r="R5514" s="2">
        <f>VLOOKUP(M5514,[1]ArchetypeScores!E:I,5,FALSE)</f>
        <v>0</v>
      </c>
      <c r="S5514" s="2">
        <f>VLOOKUP(M5514,[1]ArchetypeScores!E:K,7,FALSE)</f>
        <v>0</v>
      </c>
      <c r="T5514" s="2" t="str">
        <f t="shared" si="88"/>
        <v>Not A&amp;R positive</v>
      </c>
    </row>
    <row r="5515" spans="1:20" x14ac:dyDescent="0.3">
      <c r="A5515" s="2" t="s">
        <v>14672</v>
      </c>
      <c r="B5515" s="3" t="s">
        <v>14680</v>
      </c>
      <c r="C5515" s="3" t="s">
        <v>14683</v>
      </c>
      <c r="D5515" s="4">
        <v>0</v>
      </c>
      <c r="E5515" s="5" t="s">
        <v>23</v>
      </c>
      <c r="F5515" s="4">
        <v>5.0000000000000002E-5</v>
      </c>
      <c r="G5515" s="6">
        <v>49894</v>
      </c>
      <c r="H5515" s="3" t="s">
        <v>14678</v>
      </c>
      <c r="I5515" s="3"/>
      <c r="J5515" s="3"/>
      <c r="K5515" s="5" t="s">
        <v>112</v>
      </c>
      <c r="L5515" s="5" t="s">
        <v>112</v>
      </c>
      <c r="M5515" s="5" t="s">
        <v>961</v>
      </c>
      <c r="N5515" s="5">
        <f>VLOOKUP(M5515,[1]ArchetypeScores!E:N,10,FALSE)</f>
        <v>0</v>
      </c>
      <c r="O5515" s="5">
        <f>VLOOKUP(M5515,[1]ArchetypeScores!E:O,11,FALSE)</f>
        <v>0</v>
      </c>
      <c r="P5515" s="5">
        <f>VLOOKUP(M5515,[1]ArchetypeScores!E:P,12,FALSE)</f>
        <v>0</v>
      </c>
      <c r="Q5515" s="2" t="str">
        <f>VLOOKUP(M5515,[1]ArchetypeScores!E:W,19,FALSE)</f>
        <v>Untargeted</v>
      </c>
      <c r="R5515" s="2">
        <f>VLOOKUP(M5515,[1]ArchetypeScores!E:I,5,FALSE)</f>
        <v>0</v>
      </c>
      <c r="S5515" s="2">
        <f>VLOOKUP(M5515,[1]ArchetypeScores!E:K,7,FALSE)</f>
        <v>0</v>
      </c>
      <c r="T5515" s="2" t="str">
        <f t="shared" si="88"/>
        <v>Not A&amp;R positive</v>
      </c>
    </row>
    <row r="5516" spans="1:20" x14ac:dyDescent="0.3">
      <c r="A5516" s="2" t="s">
        <v>14672</v>
      </c>
      <c r="B5516" s="3" t="s">
        <v>14680</v>
      </c>
      <c r="C5516" s="3" t="s">
        <v>14684</v>
      </c>
      <c r="D5516" s="4"/>
      <c r="E5516" s="5" t="s">
        <v>23</v>
      </c>
      <c r="F5516" s="4">
        <v>0</v>
      </c>
      <c r="G5516" s="6">
        <v>49883</v>
      </c>
      <c r="H5516" s="3" t="s">
        <v>14682</v>
      </c>
      <c r="I5516" s="3"/>
      <c r="J5516" s="3"/>
      <c r="K5516" s="5" t="s">
        <v>154</v>
      </c>
      <c r="L5516" s="5">
        <v>1</v>
      </c>
      <c r="M5516" s="5" t="s">
        <v>188</v>
      </c>
      <c r="N5516" s="5">
        <f>VLOOKUP(M5516,[1]ArchetypeScores!E:N,10,FALSE)</f>
        <v>1</v>
      </c>
      <c r="O5516" s="5">
        <f>VLOOKUP(M5516,[1]ArchetypeScores!E:O,11,FALSE)</f>
        <v>-1</v>
      </c>
      <c r="P5516" s="5">
        <f>VLOOKUP(M5516,[1]ArchetypeScores!E:P,12,FALSE)</f>
        <v>0</v>
      </c>
      <c r="Q5516" s="2" t="str">
        <f>VLOOKUP(M5516,[1]ArchetypeScores!E:W,19,FALSE)</f>
        <v>Education and training</v>
      </c>
      <c r="R5516" s="2">
        <f>VLOOKUP(M5516,[1]ArchetypeScores!E:I,5,FALSE)</f>
        <v>0</v>
      </c>
      <c r="S5516" s="2">
        <f>VLOOKUP(M5516,[1]ArchetypeScores!E:K,7,FALSE)</f>
        <v>1</v>
      </c>
      <c r="T5516" s="2" t="str">
        <f t="shared" si="88"/>
        <v>Indirect only</v>
      </c>
    </row>
    <row r="5517" spans="1:20" x14ac:dyDescent="0.3">
      <c r="A5517" s="2" t="s">
        <v>14672</v>
      </c>
      <c r="B5517" s="3" t="s">
        <v>14680</v>
      </c>
      <c r="C5517" s="3" t="s">
        <v>14685</v>
      </c>
      <c r="D5517" s="4">
        <v>1E-3</v>
      </c>
      <c r="E5517" s="5" t="s">
        <v>23</v>
      </c>
      <c r="F5517" s="4">
        <v>2.2000000000000001E-4</v>
      </c>
      <c r="G5517" s="6">
        <v>49869</v>
      </c>
      <c r="H5517" s="3" t="s">
        <v>14682</v>
      </c>
      <c r="I5517" s="3"/>
      <c r="J5517" s="3"/>
      <c r="K5517" s="5" t="s">
        <v>67</v>
      </c>
      <c r="L5517" s="5">
        <v>2</v>
      </c>
      <c r="M5517" s="5" t="s">
        <v>68</v>
      </c>
      <c r="N5517" s="5">
        <f>VLOOKUP(M5517,[1]ArchetypeScores!E:N,10,FALSE)</f>
        <v>0</v>
      </c>
      <c r="O5517" s="5">
        <f>VLOOKUP(M5517,[1]ArchetypeScores!E:O,11,FALSE)</f>
        <v>-1</v>
      </c>
      <c r="P5517" s="5">
        <f>VLOOKUP(M5517,[1]ArchetypeScores!E:P,12,FALSE)</f>
        <v>0</v>
      </c>
      <c r="Q5517" s="2" t="str">
        <f>VLOOKUP(M5517,[1]ArchetypeScores!E:W,19,FALSE)</f>
        <v>Untargeted</v>
      </c>
      <c r="R5517" s="2">
        <f>VLOOKUP(M5517,[1]ArchetypeScores!E:I,5,FALSE)</f>
        <v>0</v>
      </c>
      <c r="S5517" s="2">
        <f>VLOOKUP(M5517,[1]ArchetypeScores!E:K,7,FALSE)</f>
        <v>0</v>
      </c>
      <c r="T5517" s="2" t="str">
        <f t="shared" si="88"/>
        <v>Not A&amp;R positive</v>
      </c>
    </row>
    <row r="5518" spans="1:20" x14ac:dyDescent="0.3">
      <c r="A5518" s="2" t="s">
        <v>14672</v>
      </c>
      <c r="B5518" s="3" t="s">
        <v>14680</v>
      </c>
      <c r="C5518" s="3" t="s">
        <v>14686</v>
      </c>
      <c r="D5518" s="4"/>
      <c r="E5518" s="5" t="s">
        <v>23</v>
      </c>
      <c r="F5518" s="4">
        <v>0</v>
      </c>
      <c r="G5518" s="6">
        <v>49870</v>
      </c>
      <c r="H5518" s="3" t="s">
        <v>14682</v>
      </c>
      <c r="I5518" s="3"/>
      <c r="J5518" s="3"/>
      <c r="K5518" s="5" t="s">
        <v>47</v>
      </c>
      <c r="L5518" s="5">
        <v>3</v>
      </c>
      <c r="M5518" s="5" t="s">
        <v>607</v>
      </c>
      <c r="N5518" s="5">
        <f>VLOOKUP(M5518,[1]ArchetypeScores!E:N,10,FALSE)</f>
        <v>0</v>
      </c>
      <c r="O5518" s="5">
        <f>VLOOKUP(M5518,[1]ArchetypeScores!E:O,11,FALSE)</f>
        <v>0</v>
      </c>
      <c r="P5518" s="5">
        <f>VLOOKUP(M5518,[1]ArchetypeScores!E:P,12,FALSE)</f>
        <v>0</v>
      </c>
      <c r="Q5518" s="2" t="str">
        <f>VLOOKUP(M5518,[1]ArchetypeScores!E:W,19,FALSE)</f>
        <v>Other sector</v>
      </c>
      <c r="R5518" s="2">
        <f>VLOOKUP(M5518,[1]ArchetypeScores!E:I,5,FALSE)</f>
        <v>0</v>
      </c>
      <c r="S5518" s="2">
        <f>VLOOKUP(M5518,[1]ArchetypeScores!E:K,7,FALSE)</f>
        <v>0</v>
      </c>
      <c r="T5518" s="2" t="str">
        <f t="shared" si="88"/>
        <v>Not A&amp;R positive</v>
      </c>
    </row>
    <row r="5519" spans="1:20" x14ac:dyDescent="0.3">
      <c r="A5519" s="2" t="s">
        <v>14672</v>
      </c>
      <c r="B5519" s="3" t="s">
        <v>14680</v>
      </c>
      <c r="C5519" s="3" t="s">
        <v>14687</v>
      </c>
      <c r="D5519" s="4">
        <v>1E-3</v>
      </c>
      <c r="E5519" s="5" t="s">
        <v>23</v>
      </c>
      <c r="F5519" s="4">
        <v>3.6999999999999999E-4</v>
      </c>
      <c r="G5519" s="6">
        <v>49871</v>
      </c>
      <c r="H5519" s="3" t="s">
        <v>14682</v>
      </c>
      <c r="I5519" s="3"/>
      <c r="J5519" s="3"/>
      <c r="K5519" s="5" t="s">
        <v>118</v>
      </c>
      <c r="L5519" s="5">
        <v>3</v>
      </c>
      <c r="M5519" s="5" t="s">
        <v>168</v>
      </c>
      <c r="N5519" s="5">
        <f>VLOOKUP(M5519,[1]ArchetypeScores!E:N,10,FALSE)</f>
        <v>0</v>
      </c>
      <c r="O5519" s="5">
        <f>VLOOKUP(M5519,[1]ArchetypeScores!E:O,11,FALSE)</f>
        <v>-1</v>
      </c>
      <c r="P5519" s="5">
        <f>VLOOKUP(M5519,[1]ArchetypeScores!E:P,12,FALSE)</f>
        <v>0</v>
      </c>
      <c r="Q5519" s="2" t="str">
        <f>VLOOKUP(M5519,[1]ArchetypeScores!E:W,19,FALSE)</f>
        <v>Untargeted</v>
      </c>
      <c r="R5519" s="2">
        <f>VLOOKUP(M5519,[1]ArchetypeScores!E:I,5,FALSE)</f>
        <v>0</v>
      </c>
      <c r="S5519" s="2">
        <f>VLOOKUP(M5519,[1]ArchetypeScores!E:K,7,FALSE)</f>
        <v>0</v>
      </c>
      <c r="T5519" s="2" t="str">
        <f t="shared" si="88"/>
        <v>Not A&amp;R positive</v>
      </c>
    </row>
    <row r="5520" spans="1:20" x14ac:dyDescent="0.3">
      <c r="A5520" s="2" t="s">
        <v>14672</v>
      </c>
      <c r="B5520" s="3" t="s">
        <v>14680</v>
      </c>
      <c r="C5520" s="3" t="s">
        <v>14688</v>
      </c>
      <c r="D5520" s="4"/>
      <c r="E5520" s="5" t="s">
        <v>23</v>
      </c>
      <c r="F5520" s="4">
        <v>0</v>
      </c>
      <c r="G5520" s="6">
        <v>49872</v>
      </c>
      <c r="H5520" s="3" t="s">
        <v>14682</v>
      </c>
      <c r="I5520" s="3"/>
      <c r="J5520" s="3"/>
      <c r="K5520" s="5" t="s">
        <v>118</v>
      </c>
      <c r="L5520" s="5">
        <v>3</v>
      </c>
      <c r="M5520" s="5" t="s">
        <v>168</v>
      </c>
      <c r="N5520" s="5">
        <f>VLOOKUP(M5520,[1]ArchetypeScores!E:N,10,FALSE)</f>
        <v>0</v>
      </c>
      <c r="O5520" s="5">
        <f>VLOOKUP(M5520,[1]ArchetypeScores!E:O,11,FALSE)</f>
        <v>-1</v>
      </c>
      <c r="P5520" s="5">
        <f>VLOOKUP(M5520,[1]ArchetypeScores!E:P,12,FALSE)</f>
        <v>0</v>
      </c>
      <c r="Q5520" s="2" t="str">
        <f>VLOOKUP(M5520,[1]ArchetypeScores!E:W,19,FALSE)</f>
        <v>Untargeted</v>
      </c>
      <c r="R5520" s="2">
        <f>VLOOKUP(M5520,[1]ArchetypeScores!E:I,5,FALSE)</f>
        <v>0</v>
      </c>
      <c r="S5520" s="2">
        <f>VLOOKUP(M5520,[1]ArchetypeScores!E:K,7,FALSE)</f>
        <v>0</v>
      </c>
      <c r="T5520" s="2" t="str">
        <f t="shared" si="88"/>
        <v>Not A&amp;R positive</v>
      </c>
    </row>
    <row r="5521" spans="1:20" x14ac:dyDescent="0.3">
      <c r="A5521" s="2" t="s">
        <v>14672</v>
      </c>
      <c r="B5521" s="3" t="s">
        <v>14680</v>
      </c>
      <c r="C5521" s="3" t="s">
        <v>14689</v>
      </c>
      <c r="D5521" s="4">
        <v>0</v>
      </c>
      <c r="E5521" s="5" t="s">
        <v>23</v>
      </c>
      <c r="F5521" s="4">
        <v>1.7000000000000001E-4</v>
      </c>
      <c r="G5521" s="6">
        <v>49873</v>
      </c>
      <c r="H5521" s="3" t="s">
        <v>14682</v>
      </c>
      <c r="I5521" s="3"/>
      <c r="J5521" s="3"/>
      <c r="K5521" s="5" t="s">
        <v>57</v>
      </c>
      <c r="L5521" s="5">
        <v>25</v>
      </c>
      <c r="M5521" s="5" t="s">
        <v>241</v>
      </c>
      <c r="N5521" s="5">
        <f>VLOOKUP(M5521,[1]ArchetypeScores!E:N,10,FALSE)</f>
        <v>0</v>
      </c>
      <c r="O5521" s="5">
        <f>VLOOKUP(M5521,[1]ArchetypeScores!E:O,11,FALSE)</f>
        <v>-1</v>
      </c>
      <c r="P5521" s="5">
        <f>VLOOKUP(M5521,[1]ArchetypeScores!E:P,12,FALSE)</f>
        <v>0</v>
      </c>
      <c r="Q5521" s="2" t="str">
        <f>VLOOKUP(M5521,[1]ArchetypeScores!E:W,19,FALSE)</f>
        <v>Other sector</v>
      </c>
      <c r="R5521" s="2">
        <f>VLOOKUP(M5521,[1]ArchetypeScores!E:I,5,FALSE)</f>
        <v>0</v>
      </c>
      <c r="S5521" s="2">
        <f>VLOOKUP(M5521,[1]ArchetypeScores!E:K,7,FALSE)</f>
        <v>0</v>
      </c>
      <c r="T5521" s="2" t="str">
        <f t="shared" si="88"/>
        <v>Not A&amp;R positive</v>
      </c>
    </row>
    <row r="5522" spans="1:20" x14ac:dyDescent="0.3">
      <c r="A5522" s="2" t="s">
        <v>14672</v>
      </c>
      <c r="B5522" s="3" t="s">
        <v>14680</v>
      </c>
      <c r="C5522" s="3" t="s">
        <v>14690</v>
      </c>
      <c r="D5522" s="4">
        <v>0</v>
      </c>
      <c r="E5522" s="5" t="s">
        <v>23</v>
      </c>
      <c r="F5522" s="4">
        <v>1E-4</v>
      </c>
      <c r="G5522" s="6">
        <v>49875</v>
      </c>
      <c r="H5522" s="3" t="s">
        <v>14682</v>
      </c>
      <c r="I5522" s="3"/>
      <c r="J5522" s="3"/>
      <c r="K5522" s="5" t="s">
        <v>118</v>
      </c>
      <c r="L5522" s="5">
        <v>3</v>
      </c>
      <c r="M5522" s="5" t="s">
        <v>168</v>
      </c>
      <c r="N5522" s="5">
        <f>VLOOKUP(M5522,[1]ArchetypeScores!E:N,10,FALSE)</f>
        <v>0</v>
      </c>
      <c r="O5522" s="5">
        <f>VLOOKUP(M5522,[1]ArchetypeScores!E:O,11,FALSE)</f>
        <v>-1</v>
      </c>
      <c r="P5522" s="5">
        <f>VLOOKUP(M5522,[1]ArchetypeScores!E:P,12,FALSE)</f>
        <v>0</v>
      </c>
      <c r="Q5522" s="2" t="str">
        <f>VLOOKUP(M5522,[1]ArchetypeScores!E:W,19,FALSE)</f>
        <v>Untargeted</v>
      </c>
      <c r="R5522" s="2">
        <f>VLOOKUP(M5522,[1]ArchetypeScores!E:I,5,FALSE)</f>
        <v>0</v>
      </c>
      <c r="S5522" s="2">
        <f>VLOOKUP(M5522,[1]ArchetypeScores!E:K,7,FALSE)</f>
        <v>0</v>
      </c>
      <c r="T5522" s="2" t="str">
        <f t="shared" si="88"/>
        <v>Not A&amp;R positive</v>
      </c>
    </row>
    <row r="5523" spans="1:20" x14ac:dyDescent="0.3">
      <c r="A5523" s="2" t="s">
        <v>14672</v>
      </c>
      <c r="B5523" s="3" t="s">
        <v>14680</v>
      </c>
      <c r="C5523" s="3" t="s">
        <v>14691</v>
      </c>
      <c r="D5523" s="4">
        <v>0</v>
      </c>
      <c r="E5523" s="5" t="s">
        <v>23</v>
      </c>
      <c r="F5523" s="4">
        <v>6.9999999999999994E-5</v>
      </c>
      <c r="G5523" s="6">
        <v>49876</v>
      </c>
      <c r="H5523" s="3" t="s">
        <v>14682</v>
      </c>
      <c r="I5523" s="3"/>
      <c r="J5523" s="3"/>
      <c r="K5523" s="5" t="s">
        <v>38</v>
      </c>
      <c r="L5523" s="5">
        <v>29</v>
      </c>
      <c r="M5523" s="5" t="s">
        <v>316</v>
      </c>
      <c r="N5523" s="5">
        <f>VLOOKUP(M5523,[1]ArchetypeScores!E:N,10,FALSE)</f>
        <v>0</v>
      </c>
      <c r="O5523" s="5">
        <f>VLOOKUP(M5523,[1]ArchetypeScores!E:O,11,FALSE)</f>
        <v>-1</v>
      </c>
      <c r="P5523" s="5">
        <f>VLOOKUP(M5523,[1]ArchetypeScores!E:P,12,FALSE)</f>
        <v>0</v>
      </c>
      <c r="Q5523" s="2" t="str">
        <f>VLOOKUP(M5523,[1]ArchetypeScores!E:W,19,FALSE)</f>
        <v>Other sector</v>
      </c>
      <c r="R5523" s="2">
        <f>VLOOKUP(M5523,[1]ArchetypeScores!E:I,5,FALSE)</f>
        <v>0</v>
      </c>
      <c r="S5523" s="2">
        <f>VLOOKUP(M5523,[1]ArchetypeScores!E:K,7,FALSE)</f>
        <v>0</v>
      </c>
      <c r="T5523" s="2" t="str">
        <f t="shared" si="88"/>
        <v>Not A&amp;R positive</v>
      </c>
    </row>
    <row r="5524" spans="1:20" x14ac:dyDescent="0.3">
      <c r="A5524" s="2" t="s">
        <v>14672</v>
      </c>
      <c r="B5524" s="3" t="s">
        <v>14680</v>
      </c>
      <c r="C5524" s="3" t="s">
        <v>14692</v>
      </c>
      <c r="D5524" s="4">
        <v>0</v>
      </c>
      <c r="E5524" s="5" t="s">
        <v>23</v>
      </c>
      <c r="F5524" s="4">
        <v>9.0000000000000006E-5</v>
      </c>
      <c r="G5524" s="6">
        <v>49877</v>
      </c>
      <c r="H5524" s="3" t="s">
        <v>14682</v>
      </c>
      <c r="I5524" s="3"/>
      <c r="J5524" s="3"/>
      <c r="K5524" s="5" t="s">
        <v>38</v>
      </c>
      <c r="L5524" s="5">
        <v>29</v>
      </c>
      <c r="M5524" s="5" t="s">
        <v>316</v>
      </c>
      <c r="N5524" s="5">
        <f>VLOOKUP(M5524,[1]ArchetypeScores!E:N,10,FALSE)</f>
        <v>0</v>
      </c>
      <c r="O5524" s="5">
        <f>VLOOKUP(M5524,[1]ArchetypeScores!E:O,11,FALSE)</f>
        <v>-1</v>
      </c>
      <c r="P5524" s="5">
        <f>VLOOKUP(M5524,[1]ArchetypeScores!E:P,12,FALSE)</f>
        <v>0</v>
      </c>
      <c r="Q5524" s="2" t="str">
        <f>VLOOKUP(M5524,[1]ArchetypeScores!E:W,19,FALSE)</f>
        <v>Other sector</v>
      </c>
      <c r="R5524" s="2">
        <f>VLOOKUP(M5524,[1]ArchetypeScores!E:I,5,FALSE)</f>
        <v>0</v>
      </c>
      <c r="S5524" s="2">
        <f>VLOOKUP(M5524,[1]ArchetypeScores!E:K,7,FALSE)</f>
        <v>0</v>
      </c>
      <c r="T5524" s="2" t="str">
        <f t="shared" si="88"/>
        <v>Not A&amp;R positive</v>
      </c>
    </row>
    <row r="5525" spans="1:20" x14ac:dyDescent="0.3">
      <c r="A5525" s="2" t="s">
        <v>14672</v>
      </c>
      <c r="B5525" s="3" t="s">
        <v>14680</v>
      </c>
      <c r="C5525" s="3" t="s">
        <v>14693</v>
      </c>
      <c r="D5525" s="4">
        <v>0</v>
      </c>
      <c r="E5525" s="5" t="s">
        <v>23</v>
      </c>
      <c r="F5525" s="4">
        <v>9.0000000000000006E-5</v>
      </c>
      <c r="G5525" s="6">
        <v>49878</v>
      </c>
      <c r="H5525" s="3" t="s">
        <v>14682</v>
      </c>
      <c r="I5525" s="3"/>
      <c r="J5525" s="3"/>
      <c r="K5525" s="5" t="s">
        <v>163</v>
      </c>
      <c r="L5525" s="5">
        <v>1</v>
      </c>
      <c r="M5525" s="5" t="s">
        <v>975</v>
      </c>
      <c r="N5525" s="5">
        <f>VLOOKUP(M5525,[1]ArchetypeScores!E:N,10,FALSE)</f>
        <v>0</v>
      </c>
      <c r="O5525" s="5">
        <f>VLOOKUP(M5525,[1]ArchetypeScores!E:O,11,FALSE)</f>
        <v>0</v>
      </c>
      <c r="P5525" s="5">
        <f>VLOOKUP(M5525,[1]ArchetypeScores!E:P,12,FALSE)</f>
        <v>0</v>
      </c>
      <c r="Q5525" s="2" t="str">
        <f>VLOOKUP(M5525,[1]ArchetypeScores!E:W,19,FALSE)</f>
        <v>Other sector</v>
      </c>
      <c r="R5525" s="2">
        <f>VLOOKUP(M5525,[1]ArchetypeScores!E:I,5,FALSE)</f>
        <v>0</v>
      </c>
      <c r="S5525" s="2">
        <f>VLOOKUP(M5525,[1]ArchetypeScores!E:K,7,FALSE)</f>
        <v>0</v>
      </c>
      <c r="T5525" s="2" t="str">
        <f t="shared" si="88"/>
        <v>Not A&amp;R positive</v>
      </c>
    </row>
    <row r="5526" spans="1:20" x14ac:dyDescent="0.3">
      <c r="A5526" s="2" t="s">
        <v>14672</v>
      </c>
      <c r="B5526" s="3" t="s">
        <v>14680</v>
      </c>
      <c r="C5526" s="3" t="s">
        <v>14694</v>
      </c>
      <c r="D5526" s="4">
        <v>2E-3</v>
      </c>
      <c r="E5526" s="5" t="s">
        <v>23</v>
      </c>
      <c r="F5526" s="4">
        <v>6.4999999999999997E-4</v>
      </c>
      <c r="G5526" s="6">
        <v>49879</v>
      </c>
      <c r="H5526" s="3" t="s">
        <v>14682</v>
      </c>
      <c r="I5526" s="3"/>
      <c r="J5526" s="3"/>
      <c r="K5526" s="5" t="s">
        <v>57</v>
      </c>
      <c r="L5526" s="5">
        <v>29</v>
      </c>
      <c r="M5526" s="5" t="s">
        <v>58</v>
      </c>
      <c r="N5526" s="5">
        <f>VLOOKUP(M5526,[1]ArchetypeScores!E:N,10,FALSE)</f>
        <v>0</v>
      </c>
      <c r="O5526" s="5">
        <f>VLOOKUP(M5526,[1]ArchetypeScores!E:O,11,FALSE)</f>
        <v>-1</v>
      </c>
      <c r="P5526" s="5">
        <f>VLOOKUP(M5526,[1]ArchetypeScores!E:P,12,FALSE)</f>
        <v>0</v>
      </c>
      <c r="Q5526" s="2" t="str">
        <f>VLOOKUP(M5526,[1]ArchetypeScores!E:W,19,FALSE)</f>
        <v>Untargeted</v>
      </c>
      <c r="R5526" s="2">
        <f>VLOOKUP(M5526,[1]ArchetypeScores!E:I,5,FALSE)</f>
        <v>0</v>
      </c>
      <c r="S5526" s="2">
        <f>VLOOKUP(M5526,[1]ArchetypeScores!E:K,7,FALSE)</f>
        <v>0</v>
      </c>
      <c r="T5526" s="2" t="str">
        <f t="shared" si="88"/>
        <v>Not A&amp;R positive</v>
      </c>
    </row>
    <row r="5527" spans="1:20" x14ac:dyDescent="0.3">
      <c r="A5527" s="2" t="s">
        <v>14672</v>
      </c>
      <c r="B5527" s="3" t="s">
        <v>14680</v>
      </c>
      <c r="C5527" s="3" t="s">
        <v>14695</v>
      </c>
      <c r="D5527" s="4"/>
      <c r="E5527" s="5" t="s">
        <v>23</v>
      </c>
      <c r="F5527" s="4">
        <v>0</v>
      </c>
      <c r="G5527" s="6">
        <v>49880</v>
      </c>
      <c r="H5527" s="3" t="s">
        <v>14682</v>
      </c>
      <c r="I5527" s="3"/>
      <c r="J5527" s="3"/>
      <c r="K5527" s="5" t="s">
        <v>2091</v>
      </c>
      <c r="L5527" s="5">
        <v>3</v>
      </c>
      <c r="M5527" s="5" t="s">
        <v>2471</v>
      </c>
      <c r="N5527" s="5">
        <f>VLOOKUP(M5527,[1]ArchetypeScores!E:N,10,FALSE)</f>
        <v>0</v>
      </c>
      <c r="O5527" s="5">
        <f>VLOOKUP(M5527,[1]ArchetypeScores!E:O,11,FALSE)</f>
        <v>-1</v>
      </c>
      <c r="P5527" s="5">
        <f>VLOOKUP(M5527,[1]ArchetypeScores!E:P,12,FALSE)</f>
        <v>0</v>
      </c>
      <c r="Q5527" s="2" t="str">
        <f>VLOOKUP(M5527,[1]ArchetypeScores!E:W,19,FALSE)</f>
        <v>Energy and water</v>
      </c>
      <c r="R5527" s="2">
        <f>VLOOKUP(M5527,[1]ArchetypeScores!E:I,5,FALSE)</f>
        <v>0</v>
      </c>
      <c r="S5527" s="2">
        <f>VLOOKUP(M5527,[1]ArchetypeScores!E:K,7,FALSE)</f>
        <v>0</v>
      </c>
      <c r="T5527" s="2" t="str">
        <f t="shared" si="88"/>
        <v>Not A&amp;R positive</v>
      </c>
    </row>
    <row r="5528" spans="1:20" x14ac:dyDescent="0.3">
      <c r="A5528" s="2" t="s">
        <v>14672</v>
      </c>
      <c r="B5528" s="3" t="s">
        <v>14680</v>
      </c>
      <c r="C5528" s="3" t="s">
        <v>14696</v>
      </c>
      <c r="D5528" s="4">
        <v>0</v>
      </c>
      <c r="E5528" s="5" t="s">
        <v>23</v>
      </c>
      <c r="F5528" s="4">
        <v>1.1E-4</v>
      </c>
      <c r="G5528" s="6">
        <v>49881</v>
      </c>
      <c r="H5528" s="3" t="s">
        <v>14682</v>
      </c>
      <c r="I5528" s="3"/>
      <c r="J5528" s="3"/>
      <c r="K5528" s="5" t="s">
        <v>47</v>
      </c>
      <c r="L5528" s="5">
        <v>1</v>
      </c>
      <c r="M5528" s="5" t="s">
        <v>48</v>
      </c>
      <c r="N5528" s="5">
        <f>VLOOKUP(M5528,[1]ArchetypeScores!E:N,10,FALSE)</f>
        <v>0</v>
      </c>
      <c r="O5528" s="5">
        <f>VLOOKUP(M5528,[1]ArchetypeScores!E:O,11,FALSE)</f>
        <v>0</v>
      </c>
      <c r="P5528" s="5">
        <f>VLOOKUP(M5528,[1]ArchetypeScores!E:P,12,FALSE)</f>
        <v>0</v>
      </c>
      <c r="Q5528" s="2" t="str">
        <f>VLOOKUP(M5528,[1]ArchetypeScores!E:W,19,FALSE)</f>
        <v>Consumer (including agriculture and tourism)</v>
      </c>
      <c r="R5528" s="2">
        <f>VLOOKUP(M5528,[1]ArchetypeScores!E:I,5,FALSE)</f>
        <v>0</v>
      </c>
      <c r="S5528" s="2">
        <f>VLOOKUP(M5528,[1]ArchetypeScores!E:K,7,FALSE)</f>
        <v>0</v>
      </c>
      <c r="T5528" s="2" t="str">
        <f t="shared" si="88"/>
        <v>Not A&amp;R positive</v>
      </c>
    </row>
    <row r="5529" spans="1:20" ht="20.399999999999999" x14ac:dyDescent="0.3">
      <c r="A5529" s="2" t="s">
        <v>14672</v>
      </c>
      <c r="B5529" s="7" t="s">
        <v>14680</v>
      </c>
      <c r="C5529" s="3" t="s">
        <v>14697</v>
      </c>
      <c r="D5529" s="4">
        <v>0</v>
      </c>
      <c r="E5529" s="5" t="s">
        <v>23</v>
      </c>
      <c r="F5529" s="4">
        <v>4.0000000000000003E-5</v>
      </c>
      <c r="G5529" s="6">
        <v>49882</v>
      </c>
      <c r="H5529" s="3" t="s">
        <v>14682</v>
      </c>
      <c r="I5529" s="3"/>
      <c r="J5529" s="3"/>
      <c r="K5529" s="5" t="s">
        <v>38</v>
      </c>
      <c r="L5529" s="5">
        <v>1</v>
      </c>
      <c r="M5529" s="5" t="s">
        <v>43</v>
      </c>
      <c r="N5529" s="5">
        <f>VLOOKUP(M5529,[1]ArchetypeScores!E:N,10,FALSE)</f>
        <v>0</v>
      </c>
      <c r="O5529" s="5">
        <f>VLOOKUP(M5529,[1]ArchetypeScores!E:O,11,FALSE)</f>
        <v>-1</v>
      </c>
      <c r="P5529" s="5">
        <f>VLOOKUP(M5529,[1]ArchetypeScores!E:P,12,FALSE)</f>
        <v>0</v>
      </c>
      <c r="Q5529" s="2" t="str">
        <f>VLOOKUP(M5529,[1]ArchetypeScores!E:W,19,FALSE)</f>
        <v>Consumer (including agriculture and tourism)</v>
      </c>
      <c r="R5529" s="2">
        <f>VLOOKUP(M5529,[1]ArchetypeScores!E:I,5,FALSE)</f>
        <v>0</v>
      </c>
      <c r="S5529" s="2">
        <f>VLOOKUP(M5529,[1]ArchetypeScores!E:K,7,FALSE)</f>
        <v>0</v>
      </c>
      <c r="T5529" s="2" t="str">
        <f t="shared" si="88"/>
        <v>Not A&amp;R positive</v>
      </c>
    </row>
    <row r="5530" spans="1:20" x14ac:dyDescent="0.3">
      <c r="A5530" s="2" t="s">
        <v>14672</v>
      </c>
      <c r="B5530" s="3" t="s">
        <v>14680</v>
      </c>
      <c r="C5530" s="3" t="s">
        <v>14698</v>
      </c>
      <c r="D5530" s="4">
        <v>1.0999999999999999E-2</v>
      </c>
      <c r="E5530" s="5" t="s">
        <v>23</v>
      </c>
      <c r="F5530" s="4">
        <v>4.0899999999999999E-3</v>
      </c>
      <c r="G5530" s="6">
        <v>49887</v>
      </c>
      <c r="H5530" s="3" t="s">
        <v>14678</v>
      </c>
      <c r="I5530" s="3"/>
      <c r="J5530" s="3"/>
      <c r="K5530" s="5" t="s">
        <v>38</v>
      </c>
      <c r="L5530" s="5">
        <v>13</v>
      </c>
      <c r="M5530" s="5" t="s">
        <v>39</v>
      </c>
      <c r="N5530" s="5">
        <f>VLOOKUP(M5530,[1]ArchetypeScores!E:N,10,FALSE)</f>
        <v>0</v>
      </c>
      <c r="O5530" s="5">
        <f>VLOOKUP(M5530,[1]ArchetypeScores!E:O,11,FALSE)</f>
        <v>-2</v>
      </c>
      <c r="P5530" s="5">
        <f>VLOOKUP(M5530,[1]ArchetypeScores!E:P,12,FALSE)</f>
        <v>0</v>
      </c>
      <c r="Q5530" s="2" t="str">
        <f>VLOOKUP(M5530,[1]ArchetypeScores!E:W,19,FALSE)</f>
        <v>Industrials - transportation</v>
      </c>
      <c r="R5530" s="2">
        <f>VLOOKUP(M5530,[1]ArchetypeScores!E:I,5,FALSE)</f>
        <v>0</v>
      </c>
      <c r="S5530" s="2">
        <f>VLOOKUP(M5530,[1]ArchetypeScores!E:K,7,FALSE)</f>
        <v>0</v>
      </c>
      <c r="T5530" s="2" t="str">
        <f t="shared" si="88"/>
        <v>Not A&amp;R positive</v>
      </c>
    </row>
    <row r="5531" spans="1:20" ht="20.399999999999999" x14ac:dyDescent="0.3">
      <c r="A5531" s="2" t="s">
        <v>14672</v>
      </c>
      <c r="B5531" s="7" t="s">
        <v>14680</v>
      </c>
      <c r="C5531" s="3" t="s">
        <v>14699</v>
      </c>
      <c r="D5531" s="4">
        <f>0.009/2</f>
        <v>4.4999999999999997E-3</v>
      </c>
      <c r="E5531" s="5" t="s">
        <v>23</v>
      </c>
      <c r="F5531" s="4">
        <f>0.00335/2</f>
        <v>1.6750000000000001E-3</v>
      </c>
      <c r="G5531" s="6">
        <v>49888</v>
      </c>
      <c r="H5531" s="3" t="s">
        <v>14678</v>
      </c>
      <c r="I5531" s="3"/>
      <c r="J5531" s="3"/>
      <c r="K5531" s="5" t="s">
        <v>38</v>
      </c>
      <c r="L5531" s="5">
        <v>1</v>
      </c>
      <c r="M5531" s="5" t="s">
        <v>43</v>
      </c>
      <c r="N5531" s="5">
        <f>VLOOKUP(M5531,[1]ArchetypeScores!E:N,10,FALSE)</f>
        <v>0</v>
      </c>
      <c r="O5531" s="5">
        <f>VLOOKUP(M5531,[1]ArchetypeScores!E:O,11,FALSE)</f>
        <v>-1</v>
      </c>
      <c r="P5531" s="5">
        <f>VLOOKUP(M5531,[1]ArchetypeScores!E:P,12,FALSE)</f>
        <v>0</v>
      </c>
      <c r="Q5531" s="2" t="str">
        <f>VLOOKUP(M5531,[1]ArchetypeScores!E:W,19,FALSE)</f>
        <v>Consumer (including agriculture and tourism)</v>
      </c>
      <c r="R5531" s="2">
        <f>VLOOKUP(M5531,[1]ArchetypeScores!E:I,5,FALSE)</f>
        <v>0</v>
      </c>
      <c r="S5531" s="2">
        <f>VLOOKUP(M5531,[1]ArchetypeScores!E:K,7,FALSE)</f>
        <v>0</v>
      </c>
      <c r="T5531" s="2" t="str">
        <f t="shared" si="88"/>
        <v>Not A&amp;R positive</v>
      </c>
    </row>
    <row r="5532" spans="1:20" ht="20.399999999999999" x14ac:dyDescent="0.3">
      <c r="A5532" s="2" t="s">
        <v>14672</v>
      </c>
      <c r="B5532" s="7" t="s">
        <v>14680</v>
      </c>
      <c r="C5532" s="3" t="s">
        <v>14699</v>
      </c>
      <c r="D5532" s="4">
        <f>0.009/2</f>
        <v>4.4999999999999997E-3</v>
      </c>
      <c r="E5532" s="5" t="s">
        <v>23</v>
      </c>
      <c r="F5532" s="4">
        <f>0.00335/2</f>
        <v>1.6750000000000001E-3</v>
      </c>
      <c r="G5532" s="6">
        <v>49888</v>
      </c>
      <c r="H5532" s="3" t="s">
        <v>14678</v>
      </c>
      <c r="I5532" s="3"/>
      <c r="J5532" s="3"/>
      <c r="K5532" s="5" t="s">
        <v>38</v>
      </c>
      <c r="L5532" s="5">
        <v>5</v>
      </c>
      <c r="M5532" s="5" t="s">
        <v>635</v>
      </c>
      <c r="N5532" s="5">
        <f>VLOOKUP(M5532,[1]ArchetypeScores!E:N,10,FALSE)</f>
        <v>0</v>
      </c>
      <c r="O5532" s="5">
        <f>VLOOKUP(M5532,[1]ArchetypeScores!E:O,11,FALSE)</f>
        <v>-1</v>
      </c>
      <c r="P5532" s="5">
        <f>VLOOKUP(M5532,[1]ArchetypeScores!E:P,12,FALSE)</f>
        <v>0</v>
      </c>
      <c r="Q5532" s="2" t="str">
        <f>VLOOKUP(M5532,[1]ArchetypeScores!E:W,19,FALSE)</f>
        <v>Consumer (including agriculture and tourism)</v>
      </c>
      <c r="R5532" s="2">
        <f>VLOOKUP(M5532,[1]ArchetypeScores!E:I,5,FALSE)</f>
        <v>0</v>
      </c>
      <c r="S5532" s="2">
        <f>VLOOKUP(M5532,[1]ArchetypeScores!E:K,7,FALSE)</f>
        <v>0</v>
      </c>
      <c r="T5532" s="2" t="str">
        <f t="shared" si="88"/>
        <v>Not A&amp;R positive</v>
      </c>
    </row>
    <row r="5533" spans="1:20" ht="20.399999999999999" x14ac:dyDescent="0.3">
      <c r="A5533" s="2" t="s">
        <v>14672</v>
      </c>
      <c r="B5533" s="7" t="s">
        <v>14680</v>
      </c>
      <c r="C5533" s="3" t="s">
        <v>14700</v>
      </c>
      <c r="D5533" s="4">
        <v>3.0000000000000001E-3</v>
      </c>
      <c r="E5533" s="5" t="s">
        <v>23</v>
      </c>
      <c r="F5533" s="4">
        <v>1.1199999999999999E-3</v>
      </c>
      <c r="G5533" s="6">
        <v>49889</v>
      </c>
      <c r="H5533" s="3" t="s">
        <v>14678</v>
      </c>
      <c r="I5533" s="3"/>
      <c r="J5533" s="3"/>
      <c r="K5533" s="5" t="s">
        <v>38</v>
      </c>
      <c r="L5533" s="5">
        <v>1</v>
      </c>
      <c r="M5533" s="5" t="s">
        <v>43</v>
      </c>
      <c r="N5533" s="5">
        <f>VLOOKUP(M5533,[1]ArchetypeScores!E:N,10,FALSE)</f>
        <v>0</v>
      </c>
      <c r="O5533" s="5">
        <f>VLOOKUP(M5533,[1]ArchetypeScores!E:O,11,FALSE)</f>
        <v>-1</v>
      </c>
      <c r="P5533" s="5">
        <f>VLOOKUP(M5533,[1]ArchetypeScores!E:P,12,FALSE)</f>
        <v>0</v>
      </c>
      <c r="Q5533" s="2" t="str">
        <f>VLOOKUP(M5533,[1]ArchetypeScores!E:W,19,FALSE)</f>
        <v>Consumer (including agriculture and tourism)</v>
      </c>
      <c r="R5533" s="2">
        <f>VLOOKUP(M5533,[1]ArchetypeScores!E:I,5,FALSE)</f>
        <v>0</v>
      </c>
      <c r="S5533" s="2">
        <f>VLOOKUP(M5533,[1]ArchetypeScores!E:K,7,FALSE)</f>
        <v>0</v>
      </c>
      <c r="T5533" s="2" t="str">
        <f t="shared" si="88"/>
        <v>Not A&amp;R positive</v>
      </c>
    </row>
    <row r="5534" spans="1:20" x14ac:dyDescent="0.3">
      <c r="A5534" s="2" t="s">
        <v>14672</v>
      </c>
      <c r="B5534" s="3" t="s">
        <v>14680</v>
      </c>
      <c r="C5534" s="3" t="s">
        <v>14701</v>
      </c>
      <c r="D5534" s="4">
        <v>1E-3</v>
      </c>
      <c r="E5534" s="5" t="s">
        <v>23</v>
      </c>
      <c r="F5534" s="4">
        <v>2.5999999999999998E-4</v>
      </c>
      <c r="G5534" s="6">
        <v>49890</v>
      </c>
      <c r="H5534" s="3" t="s">
        <v>14678</v>
      </c>
      <c r="I5534" s="3"/>
      <c r="J5534" s="3"/>
      <c r="K5534" s="5" t="s">
        <v>61</v>
      </c>
      <c r="L5534" s="5">
        <v>1</v>
      </c>
      <c r="M5534" s="5" t="s">
        <v>130</v>
      </c>
      <c r="N5534" s="5">
        <f>VLOOKUP(M5534,[1]ArchetypeScores!E:N,10,FALSE)</f>
        <v>0</v>
      </c>
      <c r="O5534" s="5">
        <f>VLOOKUP(M5534,[1]ArchetypeScores!E:O,11,FALSE)</f>
        <v>-1</v>
      </c>
      <c r="P5534" s="5">
        <f>VLOOKUP(M5534,[1]ArchetypeScores!E:P,12,FALSE)</f>
        <v>0</v>
      </c>
      <c r="Q5534" s="2" t="str">
        <f>VLOOKUP(M5534,[1]ArchetypeScores!E:W,19,FALSE)</f>
        <v>Health care</v>
      </c>
      <c r="R5534" s="2">
        <f>VLOOKUP(M5534,[1]ArchetypeScores!E:I,5,FALSE)</f>
        <v>0</v>
      </c>
      <c r="S5534" s="2">
        <f>VLOOKUP(M5534,[1]ArchetypeScores!E:K,7,FALSE)</f>
        <v>0</v>
      </c>
      <c r="T5534" s="2" t="str">
        <f t="shared" si="88"/>
        <v>Not A&amp;R positive</v>
      </c>
    </row>
    <row r="5535" spans="1:20" x14ac:dyDescent="0.3">
      <c r="A5535" s="2" t="s">
        <v>14672</v>
      </c>
      <c r="B5535" s="3" t="s">
        <v>14680</v>
      </c>
      <c r="C5535" s="3" t="s">
        <v>14702</v>
      </c>
      <c r="D5535" s="4">
        <v>1E-3</v>
      </c>
      <c r="E5535" s="5" t="s">
        <v>23</v>
      </c>
      <c r="F5535" s="4">
        <v>3.6999999999999999E-4</v>
      </c>
      <c r="G5535" s="6">
        <v>49891</v>
      </c>
      <c r="H5535" s="3" t="s">
        <v>14678</v>
      </c>
      <c r="I5535" s="3"/>
      <c r="J5535" s="3"/>
      <c r="K5535" s="5" t="s">
        <v>38</v>
      </c>
      <c r="L5535" s="5">
        <v>29</v>
      </c>
      <c r="M5535" s="5" t="s">
        <v>316</v>
      </c>
      <c r="N5535" s="5">
        <f>VLOOKUP(M5535,[1]ArchetypeScores!E:N,10,FALSE)</f>
        <v>0</v>
      </c>
      <c r="O5535" s="5">
        <f>VLOOKUP(M5535,[1]ArchetypeScores!E:O,11,FALSE)</f>
        <v>-1</v>
      </c>
      <c r="P5535" s="5">
        <f>VLOOKUP(M5535,[1]ArchetypeScores!E:P,12,FALSE)</f>
        <v>0</v>
      </c>
      <c r="Q5535" s="2" t="str">
        <f>VLOOKUP(M5535,[1]ArchetypeScores!E:W,19,FALSE)</f>
        <v>Other sector</v>
      </c>
      <c r="R5535" s="2">
        <f>VLOOKUP(M5535,[1]ArchetypeScores!E:I,5,FALSE)</f>
        <v>0</v>
      </c>
      <c r="S5535" s="2">
        <f>VLOOKUP(M5535,[1]ArchetypeScores!E:K,7,FALSE)</f>
        <v>0</v>
      </c>
      <c r="T5535" s="2" t="str">
        <f t="shared" si="88"/>
        <v>Not A&amp;R positive</v>
      </c>
    </row>
    <row r="5536" spans="1:20" x14ac:dyDescent="0.3">
      <c r="A5536" s="2" t="s">
        <v>14672</v>
      </c>
      <c r="B5536" s="3" t="s">
        <v>14680</v>
      </c>
      <c r="C5536" s="3" t="s">
        <v>14703</v>
      </c>
      <c r="D5536" s="4">
        <v>2E-3</v>
      </c>
      <c r="E5536" s="5" t="s">
        <v>23</v>
      </c>
      <c r="F5536" s="4">
        <v>7.3999999999999999E-4</v>
      </c>
      <c r="G5536" s="6">
        <v>49892</v>
      </c>
      <c r="H5536" s="3" t="s">
        <v>14678</v>
      </c>
      <c r="I5536" s="3"/>
      <c r="J5536" s="3"/>
      <c r="K5536" s="5" t="s">
        <v>38</v>
      </c>
      <c r="L5536" s="5">
        <v>13</v>
      </c>
      <c r="M5536" s="5" t="s">
        <v>39</v>
      </c>
      <c r="N5536" s="5">
        <f>VLOOKUP(M5536,[1]ArchetypeScores!E:N,10,FALSE)</f>
        <v>0</v>
      </c>
      <c r="O5536" s="5">
        <f>VLOOKUP(M5536,[1]ArchetypeScores!E:O,11,FALSE)</f>
        <v>-2</v>
      </c>
      <c r="P5536" s="5">
        <f>VLOOKUP(M5536,[1]ArchetypeScores!E:P,12,FALSE)</f>
        <v>0</v>
      </c>
      <c r="Q5536" s="2" t="str">
        <f>VLOOKUP(M5536,[1]ArchetypeScores!E:W,19,FALSE)</f>
        <v>Industrials - transportation</v>
      </c>
      <c r="R5536" s="2">
        <f>VLOOKUP(M5536,[1]ArchetypeScores!E:I,5,FALSE)</f>
        <v>0</v>
      </c>
      <c r="S5536" s="2">
        <f>VLOOKUP(M5536,[1]ArchetypeScores!E:K,7,FALSE)</f>
        <v>0</v>
      </c>
      <c r="T5536" s="2" t="str">
        <f t="shared" si="88"/>
        <v>Not A&amp;R positive</v>
      </c>
    </row>
    <row r="5537" spans="1:20" x14ac:dyDescent="0.3">
      <c r="A5537" s="2" t="s">
        <v>14672</v>
      </c>
      <c r="B5537" s="3" t="s">
        <v>14680</v>
      </c>
      <c r="C5537" s="3" t="s">
        <v>14704</v>
      </c>
      <c r="D5537" s="4">
        <v>4.0000000000000001E-3</v>
      </c>
      <c r="E5537" s="5" t="s">
        <v>23</v>
      </c>
      <c r="F5537" s="4">
        <v>1.41E-3</v>
      </c>
      <c r="G5537" s="6">
        <v>49893</v>
      </c>
      <c r="H5537" s="3" t="s">
        <v>14678</v>
      </c>
      <c r="I5537" s="3"/>
      <c r="J5537" s="3"/>
      <c r="K5537" s="5" t="s">
        <v>53</v>
      </c>
      <c r="L5537" s="5">
        <v>1</v>
      </c>
      <c r="M5537" s="5" t="s">
        <v>54</v>
      </c>
      <c r="N5537" s="5">
        <f>VLOOKUP(M5537,[1]ArchetypeScores!E:N,10,FALSE)</f>
        <v>0</v>
      </c>
      <c r="O5537" s="5">
        <f>VLOOKUP(M5537,[1]ArchetypeScores!E:O,11,FALSE)</f>
        <v>-1</v>
      </c>
      <c r="P5537" s="5">
        <f>VLOOKUP(M5537,[1]ArchetypeScores!E:P,12,FALSE)</f>
        <v>0</v>
      </c>
      <c r="Q5537" s="2" t="str">
        <f>VLOOKUP(M5537,[1]ArchetypeScores!E:W,19,FALSE)</f>
        <v>Untargeted</v>
      </c>
      <c r="R5537" s="2">
        <f>VLOOKUP(M5537,[1]ArchetypeScores!E:I,5,FALSE)</f>
        <v>0</v>
      </c>
      <c r="S5537" s="2">
        <f>VLOOKUP(M5537,[1]ArchetypeScores!E:K,7,FALSE)</f>
        <v>0</v>
      </c>
      <c r="T5537" s="2" t="str">
        <f t="shared" si="88"/>
        <v>Not A&amp;R positive</v>
      </c>
    </row>
    <row r="5538" spans="1:20" x14ac:dyDescent="0.3">
      <c r="A5538" s="2" t="s">
        <v>14672</v>
      </c>
      <c r="B5538" s="3" t="s">
        <v>14680</v>
      </c>
      <c r="C5538" s="3" t="s">
        <v>14705</v>
      </c>
      <c r="D5538" s="4">
        <v>0.03</v>
      </c>
      <c r="E5538" s="5" t="s">
        <v>23</v>
      </c>
      <c r="F5538" s="4">
        <v>1.116E-2</v>
      </c>
      <c r="G5538" s="6">
        <v>49895</v>
      </c>
      <c r="H5538" s="3" t="s">
        <v>14678</v>
      </c>
      <c r="I5538" s="3"/>
      <c r="J5538" s="3"/>
      <c r="K5538" s="5" t="s">
        <v>67</v>
      </c>
      <c r="L5538" s="5">
        <v>2</v>
      </c>
      <c r="M5538" s="5" t="s">
        <v>68</v>
      </c>
      <c r="N5538" s="5">
        <f>VLOOKUP(M5538,[1]ArchetypeScores!E:N,10,FALSE)</f>
        <v>0</v>
      </c>
      <c r="O5538" s="5">
        <f>VLOOKUP(M5538,[1]ArchetypeScores!E:O,11,FALSE)</f>
        <v>-1</v>
      </c>
      <c r="P5538" s="5">
        <f>VLOOKUP(M5538,[1]ArchetypeScores!E:P,12,FALSE)</f>
        <v>0</v>
      </c>
      <c r="Q5538" s="2" t="str">
        <f>VLOOKUP(M5538,[1]ArchetypeScores!E:W,19,FALSE)</f>
        <v>Untargeted</v>
      </c>
      <c r="R5538" s="2">
        <f>VLOOKUP(M5538,[1]ArchetypeScores!E:I,5,FALSE)</f>
        <v>0</v>
      </c>
      <c r="S5538" s="2">
        <f>VLOOKUP(M5538,[1]ArchetypeScores!E:K,7,FALSE)</f>
        <v>0</v>
      </c>
      <c r="T5538" s="2" t="str">
        <f t="shared" si="88"/>
        <v>Not A&amp;R positive</v>
      </c>
    </row>
    <row r="5539" spans="1:20" x14ac:dyDescent="0.3">
      <c r="A5539" s="2" t="s">
        <v>14672</v>
      </c>
      <c r="B5539" s="3" t="s">
        <v>14680</v>
      </c>
      <c r="C5539" s="3" t="s">
        <v>14706</v>
      </c>
      <c r="D5539" s="4">
        <v>2E-3</v>
      </c>
      <c r="E5539" s="5" t="s">
        <v>23</v>
      </c>
      <c r="F5539" s="4">
        <v>5.5999999999999995E-4</v>
      </c>
      <c r="G5539" s="6">
        <v>49896</v>
      </c>
      <c r="H5539" s="3" t="s">
        <v>14678</v>
      </c>
      <c r="I5539" s="3"/>
      <c r="J5539" s="3"/>
      <c r="K5539" s="5" t="s">
        <v>47</v>
      </c>
      <c r="L5539" s="5">
        <v>1</v>
      </c>
      <c r="M5539" s="5" t="s">
        <v>48</v>
      </c>
      <c r="N5539" s="5">
        <f>VLOOKUP(M5539,[1]ArchetypeScores!E:N,10,FALSE)</f>
        <v>0</v>
      </c>
      <c r="O5539" s="5">
        <f>VLOOKUP(M5539,[1]ArchetypeScores!E:O,11,FALSE)</f>
        <v>0</v>
      </c>
      <c r="P5539" s="5">
        <f>VLOOKUP(M5539,[1]ArchetypeScores!E:P,12,FALSE)</f>
        <v>0</v>
      </c>
      <c r="Q5539" s="2" t="str">
        <f>VLOOKUP(M5539,[1]ArchetypeScores!E:W,19,FALSE)</f>
        <v>Consumer (including agriculture and tourism)</v>
      </c>
      <c r="R5539" s="2">
        <f>VLOOKUP(M5539,[1]ArchetypeScores!E:I,5,FALSE)</f>
        <v>0</v>
      </c>
      <c r="S5539" s="2">
        <f>VLOOKUP(M5539,[1]ArchetypeScores!E:K,7,FALSE)</f>
        <v>0</v>
      </c>
      <c r="T5539" s="2" t="str">
        <f t="shared" si="88"/>
        <v>Not A&amp;R positive</v>
      </c>
    </row>
    <row r="5540" spans="1:20" x14ac:dyDescent="0.3">
      <c r="A5540" s="2" t="s">
        <v>14672</v>
      </c>
      <c r="B5540" s="3" t="s">
        <v>14707</v>
      </c>
      <c r="C5540" s="3" t="s">
        <v>14708</v>
      </c>
      <c r="D5540" s="4">
        <v>1E-3</v>
      </c>
      <c r="E5540" s="5" t="s">
        <v>23</v>
      </c>
      <c r="F5540" s="4">
        <v>4.0999999999999999E-4</v>
      </c>
      <c r="G5540" s="6">
        <v>49858</v>
      </c>
      <c r="H5540" s="3" t="s">
        <v>14709</v>
      </c>
      <c r="I5540" s="3"/>
      <c r="J5540" s="3"/>
      <c r="K5540" s="5" t="s">
        <v>118</v>
      </c>
      <c r="L5540" s="5">
        <v>3</v>
      </c>
      <c r="M5540" s="5" t="s">
        <v>168</v>
      </c>
      <c r="N5540" s="5">
        <f>VLOOKUP(M5540,[1]ArchetypeScores!E:N,10,FALSE)</f>
        <v>0</v>
      </c>
      <c r="O5540" s="5">
        <f>VLOOKUP(M5540,[1]ArchetypeScores!E:O,11,FALSE)</f>
        <v>-1</v>
      </c>
      <c r="P5540" s="5">
        <f>VLOOKUP(M5540,[1]ArchetypeScores!E:P,12,FALSE)</f>
        <v>0</v>
      </c>
      <c r="Q5540" s="2" t="str">
        <f>VLOOKUP(M5540,[1]ArchetypeScores!E:W,19,FALSE)</f>
        <v>Untargeted</v>
      </c>
      <c r="R5540" s="2">
        <f>VLOOKUP(M5540,[1]ArchetypeScores!E:I,5,FALSE)</f>
        <v>0</v>
      </c>
      <c r="S5540" s="2">
        <f>VLOOKUP(M5540,[1]ArchetypeScores!E:K,7,FALSE)</f>
        <v>0</v>
      </c>
      <c r="T5540" s="2" t="str">
        <f t="shared" si="88"/>
        <v>Not A&amp;R positive</v>
      </c>
    </row>
    <row r="5541" spans="1:20" x14ac:dyDescent="0.3">
      <c r="A5541" s="2" t="s">
        <v>14672</v>
      </c>
      <c r="B5541" s="3" t="s">
        <v>14710</v>
      </c>
      <c r="C5541" s="3" t="s">
        <v>14711</v>
      </c>
      <c r="D5541" s="4">
        <v>0</v>
      </c>
      <c r="E5541" s="5" t="s">
        <v>23</v>
      </c>
      <c r="F5541" s="4">
        <v>1.2E-4</v>
      </c>
      <c r="G5541" s="6">
        <v>49898</v>
      </c>
      <c r="H5541" s="3" t="s">
        <v>14712</v>
      </c>
      <c r="I5541" s="3"/>
      <c r="J5541" s="3"/>
      <c r="K5541" s="5" t="s">
        <v>137</v>
      </c>
      <c r="L5541" s="5">
        <v>1</v>
      </c>
      <c r="M5541" s="5" t="s">
        <v>3649</v>
      </c>
      <c r="N5541" s="5">
        <f>VLOOKUP(M5541,[1]ArchetypeScores!E:N,10,FALSE)</f>
        <v>1</v>
      </c>
      <c r="O5541" s="5">
        <f>VLOOKUP(M5541,[1]ArchetypeScores!E:O,11,FALSE)</f>
        <v>-2</v>
      </c>
      <c r="P5541" s="5">
        <f>VLOOKUP(M5541,[1]ArchetypeScores!E:P,12,FALSE)</f>
        <v>2</v>
      </c>
      <c r="Q5541" s="2" t="str">
        <f>VLOOKUP(M5541,[1]ArchetypeScores!E:W,19,FALSE)</f>
        <v>Industrials - transportation</v>
      </c>
      <c r="R5541" s="2">
        <f>VLOOKUP(M5541,[1]ArchetypeScores!E:I,5,FALSE)</f>
        <v>0</v>
      </c>
      <c r="S5541" s="2">
        <f>VLOOKUP(M5541,[1]ArchetypeScores!E:K,7,FALSE)</f>
        <v>-1</v>
      </c>
      <c r="T5541" s="2" t="str">
        <f t="shared" si="88"/>
        <v>Not A&amp;R positive</v>
      </c>
    </row>
    <row r="5542" spans="1:20" x14ac:dyDescent="0.3">
      <c r="A5542" s="2" t="s">
        <v>14672</v>
      </c>
      <c r="B5542" s="3" t="s">
        <v>14713</v>
      </c>
      <c r="C5542" s="3" t="s">
        <v>14714</v>
      </c>
      <c r="D5542" s="4">
        <v>5.0000000000000001E-3</v>
      </c>
      <c r="E5542" s="5" t="s">
        <v>23</v>
      </c>
      <c r="F5542" s="4">
        <v>1.67E-3</v>
      </c>
      <c r="G5542" s="6">
        <v>49862</v>
      </c>
      <c r="H5542" s="3" t="s">
        <v>14675</v>
      </c>
      <c r="I5542" s="3"/>
      <c r="J5542" s="3"/>
      <c r="K5542" s="5" t="s">
        <v>25</v>
      </c>
      <c r="L5542" s="5">
        <v>9</v>
      </c>
      <c r="M5542" s="5" t="s">
        <v>493</v>
      </c>
      <c r="N5542" s="5">
        <f>VLOOKUP(M5542,[1]ArchetypeScores!E:N,10,FALSE)</f>
        <v>1</v>
      </c>
      <c r="O5542" s="5">
        <f>VLOOKUP(M5542,[1]ArchetypeScores!E:O,11,FALSE)</f>
        <v>-2</v>
      </c>
      <c r="P5542" s="5">
        <f>VLOOKUP(M5542,[1]ArchetypeScores!E:P,12,FALSE)</f>
        <v>0</v>
      </c>
      <c r="Q5542" s="2" t="str">
        <f>VLOOKUP(M5542,[1]ArchetypeScores!E:W,19,FALSE)</f>
        <v>Industrials - other</v>
      </c>
      <c r="R5542" s="2">
        <f>VLOOKUP(M5542,[1]ArchetypeScores!E:I,5,FALSE)</f>
        <v>0</v>
      </c>
      <c r="S5542" s="2">
        <f>VLOOKUP(M5542,[1]ArchetypeScores!E:K,7,FALSE)</f>
        <v>-1</v>
      </c>
      <c r="T5542" s="2" t="str">
        <f t="shared" si="88"/>
        <v>Not A&amp;R positive</v>
      </c>
    </row>
    <row r="5543" spans="1:20" x14ac:dyDescent="0.3">
      <c r="A5543" s="2" t="s">
        <v>14672</v>
      </c>
      <c r="B5543" s="3" t="s">
        <v>14713</v>
      </c>
      <c r="C5543" s="3" t="s">
        <v>14715</v>
      </c>
      <c r="D5543" s="4"/>
      <c r="E5543" s="5" t="s">
        <v>23</v>
      </c>
      <c r="F5543" s="4">
        <v>0</v>
      </c>
      <c r="G5543" s="6">
        <v>49856</v>
      </c>
      <c r="H5543" s="3" t="s">
        <v>14675</v>
      </c>
      <c r="I5543" s="3"/>
      <c r="J5543" s="3"/>
      <c r="K5543" s="5" t="s">
        <v>47</v>
      </c>
      <c r="L5543" s="5">
        <v>2</v>
      </c>
      <c r="M5543" s="5" t="s">
        <v>440</v>
      </c>
      <c r="N5543" s="5">
        <f>VLOOKUP(M5543,[1]ArchetypeScores!E:N,10,FALSE)</f>
        <v>0</v>
      </c>
      <c r="O5543" s="5">
        <f>VLOOKUP(M5543,[1]ArchetypeScores!E:O,11,FALSE)</f>
        <v>0</v>
      </c>
      <c r="P5543" s="5">
        <f>VLOOKUP(M5543,[1]ArchetypeScores!E:P,12,FALSE)</f>
        <v>0</v>
      </c>
      <c r="Q5543" s="2" t="str">
        <f>VLOOKUP(M5543,[1]ArchetypeScores!E:W,19,FALSE)</f>
        <v>Other sector</v>
      </c>
      <c r="R5543" s="2">
        <f>VLOOKUP(M5543,[1]ArchetypeScores!E:I,5,FALSE)</f>
        <v>0</v>
      </c>
      <c r="S5543" s="2">
        <f>VLOOKUP(M5543,[1]ArchetypeScores!E:K,7,FALSE)</f>
        <v>0</v>
      </c>
      <c r="T5543" s="2" t="str">
        <f t="shared" si="88"/>
        <v>Not A&amp;R positive</v>
      </c>
    </row>
    <row r="5544" spans="1:20" x14ac:dyDescent="0.3">
      <c r="A5544" s="2" t="s">
        <v>14672</v>
      </c>
      <c r="B5544" s="3" t="s">
        <v>14716</v>
      </c>
      <c r="C5544" s="3" t="s">
        <v>14717</v>
      </c>
      <c r="D5544" s="4"/>
      <c r="E5544" s="5" t="s">
        <v>23</v>
      </c>
      <c r="F5544" s="4">
        <v>0</v>
      </c>
      <c r="G5544" s="6">
        <v>49857</v>
      </c>
      <c r="H5544" s="3" t="s">
        <v>14718</v>
      </c>
      <c r="I5544" s="3"/>
      <c r="J5544" s="3"/>
      <c r="K5544" s="5" t="s">
        <v>118</v>
      </c>
      <c r="L5544" s="5">
        <v>3</v>
      </c>
      <c r="M5544" s="5" t="s">
        <v>168</v>
      </c>
      <c r="N5544" s="5">
        <f>VLOOKUP(M5544,[1]ArchetypeScores!E:N,10,FALSE)</f>
        <v>0</v>
      </c>
      <c r="O5544" s="5">
        <f>VLOOKUP(M5544,[1]ArchetypeScores!E:O,11,FALSE)</f>
        <v>-1</v>
      </c>
      <c r="P5544" s="5">
        <f>VLOOKUP(M5544,[1]ArchetypeScores!E:P,12,FALSE)</f>
        <v>0</v>
      </c>
      <c r="Q5544" s="2" t="str">
        <f>VLOOKUP(M5544,[1]ArchetypeScores!E:W,19,FALSE)</f>
        <v>Untargeted</v>
      </c>
      <c r="R5544" s="2">
        <f>VLOOKUP(M5544,[1]ArchetypeScores!E:I,5,FALSE)</f>
        <v>0</v>
      </c>
      <c r="S5544" s="2">
        <f>VLOOKUP(M5544,[1]ArchetypeScores!E:K,7,FALSE)</f>
        <v>0</v>
      </c>
      <c r="T5544" s="2" t="str">
        <f t="shared" si="88"/>
        <v>Not A&amp;R positive</v>
      </c>
    </row>
    <row r="5545" spans="1:20" x14ac:dyDescent="0.3">
      <c r="A5545" s="2" t="s">
        <v>14672</v>
      </c>
      <c r="B5545" s="3" t="s">
        <v>14719</v>
      </c>
      <c r="C5545" s="3" t="s">
        <v>14720</v>
      </c>
      <c r="D5545" s="4">
        <v>1.2E-2</v>
      </c>
      <c r="E5545" s="5" t="s">
        <v>23</v>
      </c>
      <c r="F5545" s="4">
        <v>4.4600000000000004E-3</v>
      </c>
      <c r="G5545" s="6">
        <v>49884</v>
      </c>
      <c r="H5545" s="3" t="s">
        <v>14721</v>
      </c>
      <c r="I5545" s="3"/>
      <c r="J5545" s="3"/>
      <c r="K5545" s="5" t="s">
        <v>71</v>
      </c>
      <c r="L5545" s="5">
        <v>1</v>
      </c>
      <c r="M5545" s="5" t="s">
        <v>72</v>
      </c>
      <c r="N5545" s="5">
        <f>VLOOKUP(M5545,[1]ArchetypeScores!E:N,10,FALSE)</f>
        <v>0</v>
      </c>
      <c r="O5545" s="5">
        <f>VLOOKUP(M5545,[1]ArchetypeScores!E:O,11,FALSE)</f>
        <v>0</v>
      </c>
      <c r="P5545" s="5">
        <f>VLOOKUP(M5545,[1]ArchetypeScores!E:P,12,FALSE)</f>
        <v>0</v>
      </c>
      <c r="Q5545" s="2" t="str">
        <f>VLOOKUP(M5545,[1]ArchetypeScores!E:W,19,FALSE)</f>
        <v>Other sector</v>
      </c>
      <c r="R5545" s="2">
        <f>VLOOKUP(M5545,[1]ArchetypeScores!E:I,5,FALSE)</f>
        <v>0</v>
      </c>
      <c r="S5545" s="2">
        <f>VLOOKUP(M5545,[1]ArchetypeScores!E:K,7,FALSE)</f>
        <v>0</v>
      </c>
      <c r="T5545" s="2" t="str">
        <f t="shared" si="88"/>
        <v>Not A&amp;R positive</v>
      </c>
    </row>
    <row r="5546" spans="1:20" x14ac:dyDescent="0.3">
      <c r="A5546" s="2" t="s">
        <v>14672</v>
      </c>
      <c r="B5546" s="3" t="s">
        <v>14722</v>
      </c>
      <c r="C5546" s="3" t="s">
        <v>14723</v>
      </c>
      <c r="D5546" s="4">
        <v>0</v>
      </c>
      <c r="E5546" s="5" t="s">
        <v>23</v>
      </c>
      <c r="F5546" s="4">
        <v>0</v>
      </c>
      <c r="G5546" s="6">
        <v>49865</v>
      </c>
      <c r="H5546" s="3" t="s">
        <v>14724</v>
      </c>
      <c r="I5546" s="3"/>
      <c r="J5546" s="3"/>
      <c r="K5546" s="5" t="s">
        <v>112</v>
      </c>
      <c r="L5546" s="5" t="s">
        <v>112</v>
      </c>
      <c r="M5546" s="5" t="s">
        <v>961</v>
      </c>
      <c r="N5546" s="5">
        <f>VLOOKUP(M5546,[1]ArchetypeScores!E:N,10,FALSE)</f>
        <v>0</v>
      </c>
      <c r="O5546" s="5">
        <f>VLOOKUP(M5546,[1]ArchetypeScores!E:O,11,FALSE)</f>
        <v>0</v>
      </c>
      <c r="P5546" s="5">
        <f>VLOOKUP(M5546,[1]ArchetypeScores!E:P,12,FALSE)</f>
        <v>0</v>
      </c>
      <c r="Q5546" s="2" t="str">
        <f>VLOOKUP(M5546,[1]ArchetypeScores!E:W,19,FALSE)</f>
        <v>Untargeted</v>
      </c>
      <c r="R5546" s="2">
        <f>VLOOKUP(M5546,[1]ArchetypeScores!E:I,5,FALSE)</f>
        <v>0</v>
      </c>
      <c r="S5546" s="2">
        <f>VLOOKUP(M5546,[1]ArchetypeScores!E:K,7,FALSE)</f>
        <v>0</v>
      </c>
      <c r="T5546" s="2" t="str">
        <f t="shared" si="88"/>
        <v>Not A&amp;R positive</v>
      </c>
    </row>
    <row r="5547" spans="1:20" x14ac:dyDescent="0.3">
      <c r="A5547" s="2" t="s">
        <v>14672</v>
      </c>
      <c r="B5547" s="3" t="s">
        <v>14725</v>
      </c>
      <c r="C5547" s="3" t="s">
        <v>14726</v>
      </c>
      <c r="D5547" s="4"/>
      <c r="E5547" s="5" t="s">
        <v>23</v>
      </c>
      <c r="F5547" s="4">
        <v>0</v>
      </c>
      <c r="G5547" s="6">
        <v>49851</v>
      </c>
      <c r="H5547" s="3" t="s">
        <v>14675</v>
      </c>
      <c r="I5547" s="3"/>
      <c r="J5547" s="3"/>
      <c r="K5547" s="5" t="s">
        <v>154</v>
      </c>
      <c r="L5547" s="5">
        <v>2</v>
      </c>
      <c r="M5547" s="5" t="s">
        <v>255</v>
      </c>
      <c r="N5547" s="5">
        <f>VLOOKUP(M5547,[1]ArchetypeScores!E:N,10,FALSE)</f>
        <v>1</v>
      </c>
      <c r="O5547" s="5">
        <f>VLOOKUP(M5547,[1]ArchetypeScores!E:O,11,FALSE)</f>
        <v>0</v>
      </c>
      <c r="P5547" s="5">
        <f>VLOOKUP(M5547,[1]ArchetypeScores!E:P,12,FALSE)</f>
        <v>0</v>
      </c>
      <c r="Q5547" s="2" t="str">
        <f>VLOOKUP(M5547,[1]ArchetypeScores!E:W,19,FALSE)</f>
        <v>Education and training</v>
      </c>
      <c r="R5547" s="2">
        <f>VLOOKUP(M5547,[1]ArchetypeScores!E:I,5,FALSE)</f>
        <v>0</v>
      </c>
      <c r="S5547" s="2">
        <f>VLOOKUP(M5547,[1]ArchetypeScores!E:K,7,FALSE)</f>
        <v>1</v>
      </c>
      <c r="T5547" s="2" t="str">
        <f t="shared" si="88"/>
        <v>Indirect only</v>
      </c>
    </row>
    <row r="5548" spans="1:20" x14ac:dyDescent="0.3">
      <c r="A5548" s="2" t="s">
        <v>14672</v>
      </c>
      <c r="B5548" s="3" t="s">
        <v>14725</v>
      </c>
      <c r="C5548" s="3" t="s">
        <v>14727</v>
      </c>
      <c r="D5548" s="4"/>
      <c r="E5548" s="5" t="s">
        <v>23</v>
      </c>
      <c r="F5548" s="4">
        <v>0</v>
      </c>
      <c r="G5548" s="6">
        <v>49850</v>
      </c>
      <c r="H5548" s="3" t="s">
        <v>14675</v>
      </c>
      <c r="I5548" s="3"/>
      <c r="J5548" s="3"/>
      <c r="K5548" s="5" t="s">
        <v>154</v>
      </c>
      <c r="L5548" s="5">
        <v>2</v>
      </c>
      <c r="M5548" s="5" t="s">
        <v>255</v>
      </c>
      <c r="N5548" s="5">
        <f>VLOOKUP(M5548,[1]ArchetypeScores!E:N,10,FALSE)</f>
        <v>1</v>
      </c>
      <c r="O5548" s="5">
        <f>VLOOKUP(M5548,[1]ArchetypeScores!E:O,11,FALSE)</f>
        <v>0</v>
      </c>
      <c r="P5548" s="5">
        <f>VLOOKUP(M5548,[1]ArchetypeScores!E:P,12,FALSE)</f>
        <v>0</v>
      </c>
      <c r="Q5548" s="2" t="str">
        <f>VLOOKUP(M5548,[1]ArchetypeScores!E:W,19,FALSE)</f>
        <v>Education and training</v>
      </c>
      <c r="R5548" s="2">
        <f>VLOOKUP(M5548,[1]ArchetypeScores!E:I,5,FALSE)</f>
        <v>0</v>
      </c>
      <c r="S5548" s="2">
        <f>VLOOKUP(M5548,[1]ArchetypeScores!E:K,7,FALSE)</f>
        <v>1</v>
      </c>
      <c r="T5548" s="2" t="str">
        <f t="shared" si="88"/>
        <v>Indirect only</v>
      </c>
    </row>
    <row r="5549" spans="1:20" x14ac:dyDescent="0.3">
      <c r="A5549" s="2" t="s">
        <v>14672</v>
      </c>
      <c r="B5549" s="3" t="s">
        <v>14728</v>
      </c>
      <c r="C5549" s="3" t="s">
        <v>14729</v>
      </c>
      <c r="D5549" s="4">
        <v>2E-3</v>
      </c>
      <c r="E5549" s="5" t="s">
        <v>23</v>
      </c>
      <c r="F5549" s="4">
        <v>5.5999999999999995E-4</v>
      </c>
      <c r="G5549" s="6">
        <v>49859</v>
      </c>
      <c r="H5549" s="3" t="s">
        <v>14675</v>
      </c>
      <c r="I5549" s="3"/>
      <c r="J5549" s="3"/>
      <c r="K5549" s="5" t="s">
        <v>154</v>
      </c>
      <c r="L5549" s="5">
        <v>4</v>
      </c>
      <c r="M5549" s="5" t="s">
        <v>2047</v>
      </c>
      <c r="N5549" s="5">
        <f>VLOOKUP(M5549,[1]ArchetypeScores!E:N,10,FALSE)</f>
        <v>1</v>
      </c>
      <c r="O5549" s="5">
        <f>VLOOKUP(M5549,[1]ArchetypeScores!E:O,11,FALSE)</f>
        <v>-2</v>
      </c>
      <c r="P5549" s="5">
        <f>VLOOKUP(M5549,[1]ArchetypeScores!E:P,12,FALSE)</f>
        <v>0</v>
      </c>
      <c r="Q5549" s="2" t="str">
        <f>VLOOKUP(M5549,[1]ArchetypeScores!E:W,19,FALSE)</f>
        <v>Education and training</v>
      </c>
      <c r="R5549" s="2">
        <f>VLOOKUP(M5549,[1]ArchetypeScores!E:I,5,FALSE)</f>
        <v>0</v>
      </c>
      <c r="S5549" s="2">
        <f>VLOOKUP(M5549,[1]ArchetypeScores!E:K,7,FALSE)</f>
        <v>0</v>
      </c>
      <c r="T5549" s="2" t="str">
        <f t="shared" si="88"/>
        <v>Not A&amp;R positive</v>
      </c>
    </row>
    <row r="5550" spans="1:20" x14ac:dyDescent="0.3">
      <c r="A5550" s="2" t="s">
        <v>14672</v>
      </c>
      <c r="B5550" s="3" t="s">
        <v>14728</v>
      </c>
      <c r="C5550" s="3" t="s">
        <v>14730</v>
      </c>
      <c r="D5550" s="4">
        <v>4.0000000000000001E-3</v>
      </c>
      <c r="E5550" s="5" t="s">
        <v>23</v>
      </c>
      <c r="F5550" s="4">
        <v>1.2999999999999999E-3</v>
      </c>
      <c r="G5550" s="6">
        <v>49861</v>
      </c>
      <c r="H5550" s="3" t="s">
        <v>14675</v>
      </c>
      <c r="I5550" s="3"/>
      <c r="J5550" s="3"/>
      <c r="K5550" s="5" t="s">
        <v>154</v>
      </c>
      <c r="L5550" s="5">
        <v>4</v>
      </c>
      <c r="M5550" s="5" t="s">
        <v>2047</v>
      </c>
      <c r="N5550" s="5">
        <f>VLOOKUP(M5550,[1]ArchetypeScores!E:N,10,FALSE)</f>
        <v>1</v>
      </c>
      <c r="O5550" s="5">
        <f>VLOOKUP(M5550,[1]ArchetypeScores!E:O,11,FALSE)</f>
        <v>-2</v>
      </c>
      <c r="P5550" s="5">
        <f>VLOOKUP(M5550,[1]ArchetypeScores!E:P,12,FALSE)</f>
        <v>0</v>
      </c>
      <c r="Q5550" s="2" t="str">
        <f>VLOOKUP(M5550,[1]ArchetypeScores!E:W,19,FALSE)</f>
        <v>Education and training</v>
      </c>
      <c r="R5550" s="2">
        <f>VLOOKUP(M5550,[1]ArchetypeScores!E:I,5,FALSE)</f>
        <v>0</v>
      </c>
      <c r="S5550" s="2">
        <f>VLOOKUP(M5550,[1]ArchetypeScores!E:K,7,FALSE)</f>
        <v>0</v>
      </c>
      <c r="T5550" s="2" t="str">
        <f t="shared" si="88"/>
        <v>Not A&amp;R positive</v>
      </c>
    </row>
    <row r="5551" spans="1:20" x14ac:dyDescent="0.3">
      <c r="A5551" s="2" t="s">
        <v>14672</v>
      </c>
      <c r="B5551" s="3" t="s">
        <v>14728</v>
      </c>
      <c r="C5551" s="3" t="s">
        <v>14731</v>
      </c>
      <c r="D5551" s="4">
        <v>6.0000000000000001E-3</v>
      </c>
      <c r="E5551" s="5" t="s">
        <v>23</v>
      </c>
      <c r="F5551" s="4">
        <v>2.2300000000000002E-3</v>
      </c>
      <c r="G5551" s="6">
        <v>49863</v>
      </c>
      <c r="H5551" s="3" t="s">
        <v>14675</v>
      </c>
      <c r="I5551" s="3"/>
      <c r="J5551" s="3"/>
      <c r="K5551" s="5" t="s">
        <v>154</v>
      </c>
      <c r="L5551" s="5">
        <v>4</v>
      </c>
      <c r="M5551" s="5" t="s">
        <v>2047</v>
      </c>
      <c r="N5551" s="5">
        <f>VLOOKUP(M5551,[1]ArchetypeScores!E:N,10,FALSE)</f>
        <v>1</v>
      </c>
      <c r="O5551" s="5">
        <f>VLOOKUP(M5551,[1]ArchetypeScores!E:O,11,FALSE)</f>
        <v>-2</v>
      </c>
      <c r="P5551" s="5">
        <f>VLOOKUP(M5551,[1]ArchetypeScores!E:P,12,FALSE)</f>
        <v>0</v>
      </c>
      <c r="Q5551" s="2" t="str">
        <f>VLOOKUP(M5551,[1]ArchetypeScores!E:W,19,FALSE)</f>
        <v>Education and training</v>
      </c>
      <c r="R5551" s="2">
        <f>VLOOKUP(M5551,[1]ArchetypeScores!E:I,5,FALSE)</f>
        <v>0</v>
      </c>
      <c r="S5551" s="2">
        <f>VLOOKUP(M5551,[1]ArchetypeScores!E:K,7,FALSE)</f>
        <v>0</v>
      </c>
      <c r="T5551" s="2" t="str">
        <f t="shared" si="88"/>
        <v>Not A&amp;R positive</v>
      </c>
    </row>
    <row r="5552" spans="1:20" x14ac:dyDescent="0.3">
      <c r="A5552" s="2" t="s">
        <v>14672</v>
      </c>
      <c r="B5552" s="3" t="s">
        <v>14728</v>
      </c>
      <c r="C5552" s="3" t="s">
        <v>14732</v>
      </c>
      <c r="D5552" s="4">
        <v>0.04</v>
      </c>
      <c r="E5552" s="5" t="s">
        <v>23</v>
      </c>
      <c r="F5552" s="4">
        <v>1.4880000000000001E-2</v>
      </c>
      <c r="G5552" s="6">
        <v>49864</v>
      </c>
      <c r="H5552" s="3" t="s">
        <v>14675</v>
      </c>
      <c r="I5552" s="3"/>
      <c r="J5552" s="3"/>
      <c r="K5552" s="5" t="s">
        <v>154</v>
      </c>
      <c r="L5552" s="5">
        <v>4</v>
      </c>
      <c r="M5552" s="5" t="s">
        <v>2047</v>
      </c>
      <c r="N5552" s="5">
        <f>VLOOKUP(M5552,[1]ArchetypeScores!E:N,10,FALSE)</f>
        <v>1</v>
      </c>
      <c r="O5552" s="5">
        <f>VLOOKUP(M5552,[1]ArchetypeScores!E:O,11,FALSE)</f>
        <v>-2</v>
      </c>
      <c r="P5552" s="5">
        <f>VLOOKUP(M5552,[1]ArchetypeScores!E:P,12,FALSE)</f>
        <v>0</v>
      </c>
      <c r="Q5552" s="2" t="str">
        <f>VLOOKUP(M5552,[1]ArchetypeScores!E:W,19,FALSE)</f>
        <v>Education and training</v>
      </c>
      <c r="R5552" s="2">
        <f>VLOOKUP(M5552,[1]ArchetypeScores!E:I,5,FALSE)</f>
        <v>0</v>
      </c>
      <c r="S5552" s="2">
        <f>VLOOKUP(M5552,[1]ArchetypeScores!E:K,7,FALSE)</f>
        <v>0</v>
      </c>
      <c r="T5552" s="2" t="str">
        <f t="shared" si="88"/>
        <v>Not A&amp;R positive</v>
      </c>
    </row>
    <row r="5553" spans="1:20" x14ac:dyDescent="0.3">
      <c r="A5553" s="2" t="s">
        <v>14672</v>
      </c>
      <c r="B5553" s="3" t="s">
        <v>14733</v>
      </c>
      <c r="C5553" s="3" t="s">
        <v>14734</v>
      </c>
      <c r="D5553" s="4"/>
      <c r="E5553" s="5" t="s">
        <v>23</v>
      </c>
      <c r="F5553" s="4">
        <v>0</v>
      </c>
      <c r="G5553" s="6">
        <v>49852</v>
      </c>
      <c r="H5553" s="3" t="s">
        <v>14675</v>
      </c>
      <c r="I5553" s="3"/>
      <c r="J5553" s="3"/>
      <c r="K5553" s="5" t="s">
        <v>118</v>
      </c>
      <c r="L5553" s="5">
        <v>3</v>
      </c>
      <c r="M5553" s="5" t="s">
        <v>168</v>
      </c>
      <c r="N5553" s="5">
        <f>VLOOKUP(M5553,[1]ArchetypeScores!E:N,10,FALSE)</f>
        <v>0</v>
      </c>
      <c r="O5553" s="5">
        <f>VLOOKUP(M5553,[1]ArchetypeScores!E:O,11,FALSE)</f>
        <v>-1</v>
      </c>
      <c r="P5553" s="5">
        <f>VLOOKUP(M5553,[1]ArchetypeScores!E:P,12,FALSE)</f>
        <v>0</v>
      </c>
      <c r="Q5553" s="2" t="str">
        <f>VLOOKUP(M5553,[1]ArchetypeScores!E:W,19,FALSE)</f>
        <v>Untargeted</v>
      </c>
      <c r="R5553" s="2">
        <f>VLOOKUP(M5553,[1]ArchetypeScores!E:I,5,FALSE)</f>
        <v>0</v>
      </c>
      <c r="S5553" s="2">
        <f>VLOOKUP(M5553,[1]ArchetypeScores!E:K,7,FALSE)</f>
        <v>0</v>
      </c>
      <c r="T5553" s="2" t="str">
        <f t="shared" si="88"/>
        <v>Not A&amp;R positive</v>
      </c>
    </row>
    <row r="5554" spans="1:20" x14ac:dyDescent="0.3">
      <c r="A5554" s="2" t="s">
        <v>14672</v>
      </c>
      <c r="B5554" s="3" t="s">
        <v>14733</v>
      </c>
      <c r="C5554" s="3" t="s">
        <v>14735</v>
      </c>
      <c r="D5554" s="4"/>
      <c r="E5554" s="5" t="s">
        <v>23</v>
      </c>
      <c r="F5554" s="4">
        <v>0</v>
      </c>
      <c r="G5554" s="6">
        <v>49853</v>
      </c>
      <c r="H5554" s="3" t="s">
        <v>14675</v>
      </c>
      <c r="I5554" s="3"/>
      <c r="J5554" s="3"/>
      <c r="K5554" s="5" t="s">
        <v>118</v>
      </c>
      <c r="L5554" s="5">
        <v>3</v>
      </c>
      <c r="M5554" s="5" t="s">
        <v>168</v>
      </c>
      <c r="N5554" s="5">
        <f>VLOOKUP(M5554,[1]ArchetypeScores!E:N,10,FALSE)</f>
        <v>0</v>
      </c>
      <c r="O5554" s="5">
        <f>VLOOKUP(M5554,[1]ArchetypeScores!E:O,11,FALSE)</f>
        <v>-1</v>
      </c>
      <c r="P5554" s="5">
        <f>VLOOKUP(M5554,[1]ArchetypeScores!E:P,12,FALSE)</f>
        <v>0</v>
      </c>
      <c r="Q5554" s="2" t="str">
        <f>VLOOKUP(M5554,[1]ArchetypeScores!E:W,19,FALSE)</f>
        <v>Untargeted</v>
      </c>
      <c r="R5554" s="2">
        <f>VLOOKUP(M5554,[1]ArchetypeScores!E:I,5,FALSE)</f>
        <v>0</v>
      </c>
      <c r="S5554" s="2">
        <f>VLOOKUP(M5554,[1]ArchetypeScores!E:K,7,FALSE)</f>
        <v>0</v>
      </c>
      <c r="T5554" s="2" t="str">
        <f t="shared" si="88"/>
        <v>Not A&amp;R positive</v>
      </c>
    </row>
    <row r="5555" spans="1:20" x14ac:dyDescent="0.3">
      <c r="A5555" s="2" t="s">
        <v>14672</v>
      </c>
      <c r="B5555" s="3" t="s">
        <v>14733</v>
      </c>
      <c r="C5555" s="3" t="s">
        <v>14736</v>
      </c>
      <c r="D5555" s="4"/>
      <c r="E5555" s="5" t="s">
        <v>23</v>
      </c>
      <c r="F5555" s="4">
        <v>0</v>
      </c>
      <c r="G5555" s="6">
        <v>49854</v>
      </c>
      <c r="H5555" s="3" t="s">
        <v>14675</v>
      </c>
      <c r="I5555" s="3"/>
      <c r="J5555" s="3"/>
      <c r="K5555" s="5" t="s">
        <v>47</v>
      </c>
      <c r="L5555" s="5">
        <v>1</v>
      </c>
      <c r="M5555" s="5" t="s">
        <v>48</v>
      </c>
      <c r="N5555" s="5">
        <f>VLOOKUP(M5555,[1]ArchetypeScores!E:N,10,FALSE)</f>
        <v>0</v>
      </c>
      <c r="O5555" s="5">
        <f>VLOOKUP(M5555,[1]ArchetypeScores!E:O,11,FALSE)</f>
        <v>0</v>
      </c>
      <c r="P5555" s="5">
        <f>VLOOKUP(M5555,[1]ArchetypeScores!E:P,12,FALSE)</f>
        <v>0</v>
      </c>
      <c r="Q5555" s="2" t="str">
        <f>VLOOKUP(M5555,[1]ArchetypeScores!E:W,19,FALSE)</f>
        <v>Consumer (including agriculture and tourism)</v>
      </c>
      <c r="R5555" s="2">
        <f>VLOOKUP(M5555,[1]ArchetypeScores!E:I,5,FALSE)</f>
        <v>0</v>
      </c>
      <c r="S5555" s="2">
        <f>VLOOKUP(M5555,[1]ArchetypeScores!E:K,7,FALSE)</f>
        <v>0</v>
      </c>
      <c r="T5555" s="2" t="str">
        <f t="shared" si="88"/>
        <v>Not A&amp;R positive</v>
      </c>
    </row>
    <row r="5556" spans="1:20" x14ac:dyDescent="0.3">
      <c r="A5556" s="2" t="s">
        <v>14672</v>
      </c>
      <c r="B5556" s="3" t="s">
        <v>14733</v>
      </c>
      <c r="C5556" s="3" t="s">
        <v>14737</v>
      </c>
      <c r="D5556" s="4"/>
      <c r="E5556" s="5" t="s">
        <v>23</v>
      </c>
      <c r="F5556" s="4">
        <v>0</v>
      </c>
      <c r="G5556" s="6">
        <v>49855</v>
      </c>
      <c r="H5556" s="3" t="s">
        <v>14675</v>
      </c>
      <c r="I5556" s="3"/>
      <c r="J5556" s="3"/>
      <c r="K5556" s="5" t="s">
        <v>47</v>
      </c>
      <c r="L5556" s="5">
        <v>5</v>
      </c>
      <c r="M5556" s="5" t="s">
        <v>192</v>
      </c>
      <c r="N5556" s="5">
        <f>VLOOKUP(M5556,[1]ArchetypeScores!E:N,10,FALSE)</f>
        <v>0</v>
      </c>
      <c r="O5556" s="5">
        <f>VLOOKUP(M5556,[1]ArchetypeScores!E:O,11,FALSE)</f>
        <v>0</v>
      </c>
      <c r="P5556" s="5">
        <f>VLOOKUP(M5556,[1]ArchetypeScores!E:P,12,FALSE)</f>
        <v>0</v>
      </c>
      <c r="Q5556" s="2" t="str">
        <f>VLOOKUP(M5556,[1]ArchetypeScores!E:W,19,FALSE)</f>
        <v>Untargeted</v>
      </c>
      <c r="R5556" s="2">
        <f>VLOOKUP(M5556,[1]ArchetypeScores!E:I,5,FALSE)</f>
        <v>0</v>
      </c>
      <c r="S5556" s="2">
        <f>VLOOKUP(M5556,[1]ArchetypeScores!E:K,7,FALSE)</f>
        <v>0</v>
      </c>
      <c r="T5556" s="2" t="str">
        <f t="shared" si="88"/>
        <v>Not A&amp;R positive</v>
      </c>
    </row>
    <row r="5557" spans="1:20" x14ac:dyDescent="0.3">
      <c r="A5557" s="2" t="s">
        <v>14672</v>
      </c>
      <c r="B5557" s="3" t="s">
        <v>14738</v>
      </c>
      <c r="C5557" s="3" t="s">
        <v>14739</v>
      </c>
      <c r="D5557" s="4">
        <v>0</v>
      </c>
      <c r="E5557" s="5" t="s">
        <v>23</v>
      </c>
      <c r="F5557" s="4">
        <v>0</v>
      </c>
      <c r="G5557" s="6">
        <v>49866</v>
      </c>
      <c r="H5557" s="3" t="s">
        <v>14740</v>
      </c>
      <c r="I5557" s="3"/>
      <c r="J5557" s="3"/>
      <c r="K5557" s="5" t="s">
        <v>694</v>
      </c>
      <c r="L5557" s="5">
        <v>5</v>
      </c>
      <c r="M5557" s="5" t="s">
        <v>695</v>
      </c>
      <c r="N5557" s="5">
        <f>VLOOKUP(M5557,[1]ArchetypeScores!E:N,10,FALSE)</f>
        <v>1</v>
      </c>
      <c r="O5557" s="5">
        <f>VLOOKUP(M5557,[1]ArchetypeScores!E:O,11,FALSE)</f>
        <v>-1</v>
      </c>
      <c r="P5557" s="5">
        <f>VLOOKUP(M5557,[1]ArchetypeScores!E:P,12,FALSE)</f>
        <v>0</v>
      </c>
      <c r="Q5557" s="2" t="str">
        <f>VLOOKUP(M5557,[1]ArchetypeScores!E:W,19,FALSE)</f>
        <v>Untargeted</v>
      </c>
      <c r="R5557" s="2">
        <f>VLOOKUP(M5557,[1]ArchetypeScores!E:I,5,FALSE)</f>
        <v>1</v>
      </c>
      <c r="S5557" s="2">
        <f>VLOOKUP(M5557,[1]ArchetypeScores!E:K,7,FALSE)</f>
        <v>1</v>
      </c>
      <c r="T5557" s="2" t="str">
        <f t="shared" si="88"/>
        <v>Both</v>
      </c>
    </row>
    <row r="5558" spans="1:20" x14ac:dyDescent="0.3">
      <c r="A5558" s="2" t="s">
        <v>14672</v>
      </c>
      <c r="B5558" s="3" t="s">
        <v>14741</v>
      </c>
      <c r="C5558" s="3" t="s">
        <v>14742</v>
      </c>
      <c r="D5558" s="4">
        <v>0</v>
      </c>
      <c r="E5558" s="5" t="s">
        <v>23</v>
      </c>
      <c r="F5558" s="4">
        <v>1.2E-4</v>
      </c>
      <c r="G5558" s="6">
        <v>49897</v>
      </c>
      <c r="H5558" s="3" t="s">
        <v>14743</v>
      </c>
      <c r="I5558" s="3"/>
      <c r="J5558" s="3"/>
      <c r="K5558" s="5" t="s">
        <v>112</v>
      </c>
      <c r="L5558" s="5" t="s">
        <v>112</v>
      </c>
      <c r="M5558" s="5" t="s">
        <v>961</v>
      </c>
      <c r="N5558" s="5">
        <f>VLOOKUP(M5558,[1]ArchetypeScores!E:N,10,FALSE)</f>
        <v>0</v>
      </c>
      <c r="O5558" s="5">
        <f>VLOOKUP(M5558,[1]ArchetypeScores!E:O,11,FALSE)</f>
        <v>0</v>
      </c>
      <c r="P5558" s="5">
        <f>VLOOKUP(M5558,[1]ArchetypeScores!E:P,12,FALSE)</f>
        <v>0</v>
      </c>
      <c r="Q5558" s="2" t="str">
        <f>VLOOKUP(M5558,[1]ArchetypeScores!E:W,19,FALSE)</f>
        <v>Untargeted</v>
      </c>
      <c r="R5558" s="2">
        <f>VLOOKUP(M5558,[1]ArchetypeScores!E:I,5,FALSE)</f>
        <v>0</v>
      </c>
      <c r="S5558" s="2">
        <f>VLOOKUP(M5558,[1]ArchetypeScores!E:K,7,FALSE)</f>
        <v>0</v>
      </c>
      <c r="T5558" s="2" t="str">
        <f t="shared" si="88"/>
        <v>Not A&amp;R positive</v>
      </c>
    </row>
    <row r="5559" spans="1:20" x14ac:dyDescent="0.3">
      <c r="A5559" s="2" t="s">
        <v>14672</v>
      </c>
      <c r="B5559" s="3" t="s">
        <v>14744</v>
      </c>
      <c r="C5559" s="3" t="s">
        <v>14745</v>
      </c>
      <c r="D5559" s="4">
        <v>0</v>
      </c>
      <c r="E5559" s="5" t="s">
        <v>23</v>
      </c>
      <c r="F5559" s="4">
        <v>0</v>
      </c>
      <c r="G5559" s="6">
        <v>49868</v>
      </c>
      <c r="H5559" s="3" t="s">
        <v>14746</v>
      </c>
      <c r="I5559" s="3"/>
      <c r="J5559" s="3"/>
      <c r="K5559" s="5" t="s">
        <v>47</v>
      </c>
      <c r="L5559" s="5" t="s">
        <v>112</v>
      </c>
      <c r="M5559" s="5" t="s">
        <v>5248</v>
      </c>
      <c r="N5559" s="5">
        <f>VLOOKUP(M5559,[1]ArchetypeScores!E:N,10,FALSE)</f>
        <v>0</v>
      </c>
      <c r="O5559" s="5">
        <f>VLOOKUP(M5559,[1]ArchetypeScores!E:O,11,FALSE)</f>
        <v>0</v>
      </c>
      <c r="P5559" s="5">
        <f>VLOOKUP(M5559,[1]ArchetypeScores!E:P,12,FALSE)</f>
        <v>0</v>
      </c>
      <c r="Q5559" s="2" t="str">
        <f>VLOOKUP(M5559,[1]ArchetypeScores!E:W,19,FALSE)</f>
        <v>Untargeted</v>
      </c>
      <c r="R5559" s="2">
        <f>VLOOKUP(M5559,[1]ArchetypeScores!E:I,5,FALSE)</f>
        <v>0</v>
      </c>
      <c r="S5559" s="2">
        <f>VLOOKUP(M5559,[1]ArchetypeScores!E:K,7,FALSE)</f>
        <v>0</v>
      </c>
      <c r="T5559" s="2" t="str">
        <f t="shared" si="88"/>
        <v>Not A&amp;R positive</v>
      </c>
    </row>
    <row r="5560" spans="1:20" x14ac:dyDescent="0.3">
      <c r="A5560" s="2" t="s">
        <v>14672</v>
      </c>
      <c r="B5560" s="3" t="s">
        <v>14744</v>
      </c>
      <c r="C5560" s="3" t="s">
        <v>14747</v>
      </c>
      <c r="D5560" s="4">
        <v>0</v>
      </c>
      <c r="E5560" s="5" t="s">
        <v>23</v>
      </c>
      <c r="F5560" s="4">
        <v>0</v>
      </c>
      <c r="G5560" s="6">
        <v>49867</v>
      </c>
      <c r="H5560" s="3" t="s">
        <v>14748</v>
      </c>
      <c r="I5560" s="3"/>
      <c r="J5560" s="3"/>
      <c r="K5560" s="5" t="s">
        <v>694</v>
      </c>
      <c r="L5560" s="5">
        <v>5</v>
      </c>
      <c r="M5560" s="5" t="s">
        <v>695</v>
      </c>
      <c r="N5560" s="5">
        <f>VLOOKUP(M5560,[1]ArchetypeScores!E:N,10,FALSE)</f>
        <v>1</v>
      </c>
      <c r="O5560" s="5">
        <f>VLOOKUP(M5560,[1]ArchetypeScores!E:O,11,FALSE)</f>
        <v>-1</v>
      </c>
      <c r="P5560" s="5">
        <f>VLOOKUP(M5560,[1]ArchetypeScores!E:P,12,FALSE)</f>
        <v>0</v>
      </c>
      <c r="Q5560" s="2" t="str">
        <f>VLOOKUP(M5560,[1]ArchetypeScores!E:W,19,FALSE)</f>
        <v>Untargeted</v>
      </c>
      <c r="R5560" s="2">
        <f>VLOOKUP(M5560,[1]ArchetypeScores!E:I,5,FALSE)</f>
        <v>1</v>
      </c>
      <c r="S5560" s="2">
        <f>VLOOKUP(M5560,[1]ArchetypeScores!E:K,7,FALSE)</f>
        <v>1</v>
      </c>
      <c r="T5560" s="2" t="str">
        <f t="shared" si="88"/>
        <v>Both</v>
      </c>
    </row>
    <row r="5561" spans="1:20" x14ac:dyDescent="0.3">
      <c r="A5561" s="2" t="s">
        <v>14749</v>
      </c>
      <c r="B5561" s="3" t="s">
        <v>14750</v>
      </c>
      <c r="C5561" s="3" t="s">
        <v>14751</v>
      </c>
      <c r="D5561" s="4">
        <v>0.67</v>
      </c>
      <c r="E5561" s="5" t="s">
        <v>14752</v>
      </c>
      <c r="F5561" s="4">
        <v>0.17859</v>
      </c>
      <c r="G5561" s="6">
        <v>49910</v>
      </c>
      <c r="H5561" s="3" t="s">
        <v>14753</v>
      </c>
      <c r="I5561" s="3"/>
      <c r="J5561" s="3"/>
      <c r="K5561" s="5" t="s">
        <v>2091</v>
      </c>
      <c r="L5561" s="5">
        <v>6</v>
      </c>
      <c r="M5561" s="5" t="s">
        <v>2092</v>
      </c>
      <c r="N5561" s="5">
        <f>VLOOKUP(M5561,[1]ArchetypeScores!E:N,10,FALSE)</f>
        <v>0</v>
      </c>
      <c r="O5561" s="5">
        <f>VLOOKUP(M5561,[1]ArchetypeScores!E:O,11,FALSE)</f>
        <v>-1</v>
      </c>
      <c r="P5561" s="5">
        <f>VLOOKUP(M5561,[1]ArchetypeScores!E:P,12,FALSE)</f>
        <v>0</v>
      </c>
      <c r="Q5561" s="2" t="str">
        <f>VLOOKUP(M5561,[1]ArchetypeScores!E:W,19,FALSE)</f>
        <v>Untargeted</v>
      </c>
      <c r="R5561" s="2">
        <f>VLOOKUP(M5561,[1]ArchetypeScores!E:I,5,FALSE)</f>
        <v>0</v>
      </c>
      <c r="S5561" s="2">
        <f>VLOOKUP(M5561,[1]ArchetypeScores!E:K,7,FALSE)</f>
        <v>0</v>
      </c>
      <c r="T5561" s="2" t="str">
        <f t="shared" si="88"/>
        <v>Not A&amp;R positive</v>
      </c>
    </row>
    <row r="5562" spans="1:20" x14ac:dyDescent="0.3">
      <c r="A5562" s="2" t="s">
        <v>14749</v>
      </c>
      <c r="B5562" s="3" t="s">
        <v>14754</v>
      </c>
      <c r="C5562" s="3" t="s">
        <v>14755</v>
      </c>
      <c r="D5562" s="4">
        <v>15</v>
      </c>
      <c r="E5562" s="5" t="s">
        <v>14752</v>
      </c>
      <c r="F5562" s="4">
        <v>3.9977399999999998</v>
      </c>
      <c r="G5562" s="6">
        <v>49913</v>
      </c>
      <c r="H5562" s="3" t="s">
        <v>14756</v>
      </c>
      <c r="I5562" s="3"/>
      <c r="J5562" s="3"/>
      <c r="K5562" s="5" t="s">
        <v>611</v>
      </c>
      <c r="L5562" s="5">
        <v>1</v>
      </c>
      <c r="M5562" s="5" t="s">
        <v>612</v>
      </c>
      <c r="N5562" s="5">
        <f>VLOOKUP(M5562,[1]ArchetypeScores!E:N,10,FALSE)</f>
        <v>1</v>
      </c>
      <c r="O5562" s="5">
        <f>VLOOKUP(M5562,[1]ArchetypeScores!E:O,11,FALSE)</f>
        <v>-2</v>
      </c>
      <c r="P5562" s="5">
        <f>VLOOKUP(M5562,[1]ArchetypeScores!E:P,12,FALSE)</f>
        <v>-1</v>
      </c>
      <c r="Q5562" s="2" t="str">
        <f>VLOOKUP(M5562,[1]ArchetypeScores!E:W,19,FALSE)</f>
        <v>Consumer (including agriculture and tourism)</v>
      </c>
      <c r="R5562" s="2">
        <f>VLOOKUP(M5562,[1]ArchetypeScores!E:I,5,FALSE)</f>
        <v>0</v>
      </c>
      <c r="S5562" s="2">
        <f>VLOOKUP(M5562,[1]ArchetypeScores!E:K,7,FALSE)</f>
        <v>0</v>
      </c>
      <c r="T5562" s="2" t="str">
        <f t="shared" si="88"/>
        <v>Not A&amp;R positive</v>
      </c>
    </row>
    <row r="5563" spans="1:20" x14ac:dyDescent="0.3">
      <c r="A5563" s="2" t="s">
        <v>14749</v>
      </c>
      <c r="B5563" s="3" t="s">
        <v>4286</v>
      </c>
      <c r="C5563" s="3" t="s">
        <v>14757</v>
      </c>
      <c r="D5563" s="4">
        <v>30</v>
      </c>
      <c r="E5563" s="5" t="s">
        <v>14752</v>
      </c>
      <c r="F5563" s="4">
        <v>8.0180500000000006</v>
      </c>
      <c r="G5563" s="6">
        <v>49907</v>
      </c>
      <c r="H5563" s="3" t="s">
        <v>14758</v>
      </c>
      <c r="I5563" s="3"/>
      <c r="J5563" s="3"/>
      <c r="K5563" s="5" t="s">
        <v>57</v>
      </c>
      <c r="L5563" s="5">
        <v>29</v>
      </c>
      <c r="M5563" s="5" t="s">
        <v>58</v>
      </c>
      <c r="N5563" s="5">
        <f>VLOOKUP(M5563,[1]ArchetypeScores!E:N,10,FALSE)</f>
        <v>0</v>
      </c>
      <c r="O5563" s="5">
        <f>VLOOKUP(M5563,[1]ArchetypeScores!E:O,11,FALSE)</f>
        <v>-1</v>
      </c>
      <c r="P5563" s="5">
        <f>VLOOKUP(M5563,[1]ArchetypeScores!E:P,12,FALSE)</f>
        <v>0</v>
      </c>
      <c r="Q5563" s="2" t="str">
        <f>VLOOKUP(M5563,[1]ArchetypeScores!E:W,19,FALSE)</f>
        <v>Untargeted</v>
      </c>
      <c r="R5563" s="2">
        <f>VLOOKUP(M5563,[1]ArchetypeScores!E:I,5,FALSE)</f>
        <v>0</v>
      </c>
      <c r="S5563" s="2">
        <f>VLOOKUP(M5563,[1]ArchetypeScores!E:K,7,FALSE)</f>
        <v>0</v>
      </c>
      <c r="T5563" s="2" t="str">
        <f t="shared" si="88"/>
        <v>Not A&amp;R positive</v>
      </c>
    </row>
    <row r="5564" spans="1:20" x14ac:dyDescent="0.3">
      <c r="A5564" s="2" t="s">
        <v>14749</v>
      </c>
      <c r="B5564" s="3" t="s">
        <v>14759</v>
      </c>
      <c r="C5564" s="3" t="s">
        <v>14760</v>
      </c>
      <c r="D5564" s="4">
        <v>0.9</v>
      </c>
      <c r="E5564" s="5" t="s">
        <v>14752</v>
      </c>
      <c r="F5564" s="4">
        <v>0.23941999999999999</v>
      </c>
      <c r="G5564" s="6">
        <v>49918</v>
      </c>
      <c r="H5564" s="3" t="s">
        <v>14761</v>
      </c>
      <c r="I5564" s="3"/>
      <c r="J5564" s="3"/>
      <c r="K5564" s="5" t="s">
        <v>31</v>
      </c>
      <c r="L5564" s="5">
        <v>3</v>
      </c>
      <c r="M5564" s="5" t="s">
        <v>32</v>
      </c>
      <c r="N5564" s="5">
        <f>VLOOKUP(M5564,[1]ArchetypeScores!E:N,10,FALSE)</f>
        <v>0</v>
      </c>
      <c r="O5564" s="5">
        <f>VLOOKUP(M5564,[1]ArchetypeScores!E:O,11,FALSE)</f>
        <v>0</v>
      </c>
      <c r="P5564" s="5">
        <f>VLOOKUP(M5564,[1]ArchetypeScores!E:P,12,FALSE)</f>
        <v>0</v>
      </c>
      <c r="Q5564" s="2" t="str">
        <f>VLOOKUP(M5564,[1]ArchetypeScores!E:W,19,FALSE)</f>
        <v>Energy and water</v>
      </c>
      <c r="R5564" s="2">
        <f>VLOOKUP(M5564,[1]ArchetypeScores!E:I,5,FALSE)</f>
        <v>0</v>
      </c>
      <c r="S5564" s="2">
        <f>VLOOKUP(M5564,[1]ArchetypeScores!E:K,7,FALSE)</f>
        <v>0</v>
      </c>
      <c r="T5564" s="2" t="str">
        <f t="shared" si="88"/>
        <v>Not A&amp;R positive</v>
      </c>
    </row>
    <row r="5565" spans="1:20" x14ac:dyDescent="0.3">
      <c r="A5565" s="2" t="s">
        <v>14749</v>
      </c>
      <c r="B5565" s="3" t="s">
        <v>14762</v>
      </c>
      <c r="C5565" s="3" t="s">
        <v>14763</v>
      </c>
      <c r="D5565" s="4">
        <v>2</v>
      </c>
      <c r="E5565" s="5" t="s">
        <v>14752</v>
      </c>
      <c r="F5565" s="4">
        <v>0.53454000000000002</v>
      </c>
      <c r="G5565" s="6">
        <v>49924</v>
      </c>
      <c r="H5565" s="3" t="s">
        <v>14764</v>
      </c>
      <c r="I5565" s="3"/>
      <c r="J5565" s="3"/>
      <c r="K5565" s="5" t="s">
        <v>67</v>
      </c>
      <c r="L5565" s="5">
        <v>2</v>
      </c>
      <c r="M5565" s="5" t="s">
        <v>68</v>
      </c>
      <c r="N5565" s="5">
        <f>VLOOKUP(M5565,[1]ArchetypeScores!E:N,10,FALSE)</f>
        <v>0</v>
      </c>
      <c r="O5565" s="5">
        <f>VLOOKUP(M5565,[1]ArchetypeScores!E:O,11,FALSE)</f>
        <v>-1</v>
      </c>
      <c r="P5565" s="5">
        <f>VLOOKUP(M5565,[1]ArchetypeScores!E:P,12,FALSE)</f>
        <v>0</v>
      </c>
      <c r="Q5565" s="2" t="str">
        <f>VLOOKUP(M5565,[1]ArchetypeScores!E:W,19,FALSE)</f>
        <v>Untargeted</v>
      </c>
      <c r="R5565" s="2">
        <f>VLOOKUP(M5565,[1]ArchetypeScores!E:I,5,FALSE)</f>
        <v>0</v>
      </c>
      <c r="S5565" s="2">
        <f>VLOOKUP(M5565,[1]ArchetypeScores!E:K,7,FALSE)</f>
        <v>0</v>
      </c>
      <c r="T5565" s="2" t="str">
        <f t="shared" si="88"/>
        <v>Not A&amp;R positive</v>
      </c>
    </row>
    <row r="5566" spans="1:20" x14ac:dyDescent="0.3">
      <c r="A5566" s="2" t="s">
        <v>14749</v>
      </c>
      <c r="B5566" s="3" t="s">
        <v>14765</v>
      </c>
      <c r="C5566" s="3" t="s">
        <v>14766</v>
      </c>
      <c r="D5566" s="4">
        <v>70</v>
      </c>
      <c r="E5566" s="5" t="s">
        <v>14752</v>
      </c>
      <c r="F5566" s="4">
        <v>18.70879</v>
      </c>
      <c r="G5566" s="6">
        <v>49920</v>
      </c>
      <c r="H5566" s="3" t="s">
        <v>14767</v>
      </c>
      <c r="I5566" s="3"/>
      <c r="J5566" s="3" t="s">
        <v>392</v>
      </c>
      <c r="K5566" s="5" t="s">
        <v>38</v>
      </c>
      <c r="L5566" s="5">
        <v>13</v>
      </c>
      <c r="M5566" s="5" t="s">
        <v>39</v>
      </c>
      <c r="N5566" s="5">
        <f>VLOOKUP(M5566,[1]ArchetypeScores!E:N,10,FALSE)</f>
        <v>0</v>
      </c>
      <c r="O5566" s="5">
        <f>VLOOKUP(M5566,[1]ArchetypeScores!E:O,11,FALSE)</f>
        <v>-2</v>
      </c>
      <c r="P5566" s="5">
        <f>VLOOKUP(M5566,[1]ArchetypeScores!E:P,12,FALSE)</f>
        <v>0</v>
      </c>
      <c r="Q5566" s="2" t="str">
        <f>VLOOKUP(M5566,[1]ArchetypeScores!E:W,19,FALSE)</f>
        <v>Industrials - transportation</v>
      </c>
      <c r="R5566" s="2">
        <f>VLOOKUP(M5566,[1]ArchetypeScores!E:I,5,FALSE)</f>
        <v>0</v>
      </c>
      <c r="S5566" s="2">
        <f>VLOOKUP(M5566,[1]ArchetypeScores!E:K,7,FALSE)</f>
        <v>0</v>
      </c>
      <c r="T5566" s="2" t="str">
        <f t="shared" si="88"/>
        <v>Not A&amp;R positive</v>
      </c>
    </row>
    <row r="5567" spans="1:20" x14ac:dyDescent="0.3">
      <c r="A5567" s="2" t="s">
        <v>14749</v>
      </c>
      <c r="B5567" s="3" t="s">
        <v>14768</v>
      </c>
      <c r="C5567" s="3" t="s">
        <v>14769</v>
      </c>
      <c r="D5567" s="4">
        <v>1.5</v>
      </c>
      <c r="E5567" s="5" t="s">
        <v>14752</v>
      </c>
      <c r="F5567" s="4">
        <v>0.40089999999999998</v>
      </c>
      <c r="G5567" s="6">
        <v>49922</v>
      </c>
      <c r="H5567" s="3" t="s">
        <v>14764</v>
      </c>
      <c r="I5567" s="3"/>
      <c r="J5567" s="3"/>
      <c r="K5567" s="5" t="s">
        <v>67</v>
      </c>
      <c r="L5567" s="5">
        <v>1</v>
      </c>
      <c r="M5567" s="5" t="s">
        <v>265</v>
      </c>
      <c r="N5567" s="5">
        <f>VLOOKUP(M5567,[1]ArchetypeScores!E:N,10,FALSE)</f>
        <v>0</v>
      </c>
      <c r="O5567" s="5">
        <f>VLOOKUP(M5567,[1]ArchetypeScores!E:O,11,FALSE)</f>
        <v>-1</v>
      </c>
      <c r="P5567" s="5">
        <f>VLOOKUP(M5567,[1]ArchetypeScores!E:P,12,FALSE)</f>
        <v>0</v>
      </c>
      <c r="Q5567" s="2" t="str">
        <f>VLOOKUP(M5567,[1]ArchetypeScores!E:W,19,FALSE)</f>
        <v>Untargeted</v>
      </c>
      <c r="R5567" s="2">
        <f>VLOOKUP(M5567,[1]ArchetypeScores!E:I,5,FALSE)</f>
        <v>0</v>
      </c>
      <c r="S5567" s="2">
        <f>VLOOKUP(M5567,[1]ArchetypeScores!E:K,7,FALSE)</f>
        <v>0</v>
      </c>
      <c r="T5567" s="2" t="str">
        <f t="shared" si="88"/>
        <v>Not A&amp;R positive</v>
      </c>
    </row>
    <row r="5568" spans="1:20" x14ac:dyDescent="0.3">
      <c r="A5568" s="2" t="s">
        <v>14749</v>
      </c>
      <c r="B5568" s="3" t="s">
        <v>14770</v>
      </c>
      <c r="C5568" s="3" t="s">
        <v>14771</v>
      </c>
      <c r="D5568" s="4">
        <v>25</v>
      </c>
      <c r="E5568" s="5" t="s">
        <v>14752</v>
      </c>
      <c r="F5568" s="4">
        <v>6.66533</v>
      </c>
      <c r="G5568" s="6">
        <v>49926</v>
      </c>
      <c r="H5568" s="3" t="s">
        <v>14772</v>
      </c>
      <c r="I5568" s="3"/>
      <c r="J5568" s="3"/>
      <c r="K5568" s="5" t="s">
        <v>57</v>
      </c>
      <c r="L5568" s="5">
        <v>29</v>
      </c>
      <c r="M5568" s="5" t="s">
        <v>58</v>
      </c>
      <c r="N5568" s="5">
        <f>VLOOKUP(M5568,[1]ArchetypeScores!E:N,10,FALSE)</f>
        <v>0</v>
      </c>
      <c r="O5568" s="5">
        <f>VLOOKUP(M5568,[1]ArchetypeScores!E:O,11,FALSE)</f>
        <v>-1</v>
      </c>
      <c r="P5568" s="5">
        <f>VLOOKUP(M5568,[1]ArchetypeScores!E:P,12,FALSE)</f>
        <v>0</v>
      </c>
      <c r="Q5568" s="2" t="str">
        <f>VLOOKUP(M5568,[1]ArchetypeScores!E:W,19,FALSE)</f>
        <v>Untargeted</v>
      </c>
      <c r="R5568" s="2">
        <f>VLOOKUP(M5568,[1]ArchetypeScores!E:I,5,FALSE)</f>
        <v>0</v>
      </c>
      <c r="S5568" s="2">
        <f>VLOOKUP(M5568,[1]ArchetypeScores!E:K,7,FALSE)</f>
        <v>0</v>
      </c>
      <c r="T5568" s="2" t="str">
        <f t="shared" si="88"/>
        <v>Not A&amp;R positive</v>
      </c>
    </row>
    <row r="5569" spans="1:20" x14ac:dyDescent="0.3">
      <c r="A5569" s="2" t="s">
        <v>14749</v>
      </c>
      <c r="B5569" s="3" t="s">
        <v>14773</v>
      </c>
      <c r="C5569" s="3" t="s">
        <v>14774</v>
      </c>
      <c r="D5569" s="4">
        <v>72</v>
      </c>
      <c r="E5569" s="5" t="s">
        <v>14752</v>
      </c>
      <c r="F5569" s="4">
        <v>19.1919</v>
      </c>
      <c r="G5569" s="6">
        <v>49902</v>
      </c>
      <c r="H5569" s="3" t="s">
        <v>14775</v>
      </c>
      <c r="I5569" s="3"/>
      <c r="J5569" s="3"/>
      <c r="K5569" s="5" t="s">
        <v>57</v>
      </c>
      <c r="L5569" s="5">
        <v>29</v>
      </c>
      <c r="M5569" s="5" t="s">
        <v>58</v>
      </c>
      <c r="N5569" s="5">
        <f>VLOOKUP(M5569,[1]ArchetypeScores!E:N,10,FALSE)</f>
        <v>0</v>
      </c>
      <c r="O5569" s="5">
        <f>VLOOKUP(M5569,[1]ArchetypeScores!E:O,11,FALSE)</f>
        <v>-1</v>
      </c>
      <c r="P5569" s="5">
        <f>VLOOKUP(M5569,[1]ArchetypeScores!E:P,12,FALSE)</f>
        <v>0</v>
      </c>
      <c r="Q5569" s="2" t="str">
        <f>VLOOKUP(M5569,[1]ArchetypeScores!E:W,19,FALSE)</f>
        <v>Untargeted</v>
      </c>
      <c r="R5569" s="2">
        <f>VLOOKUP(M5569,[1]ArchetypeScores!E:I,5,FALSE)</f>
        <v>0</v>
      </c>
      <c r="S5569" s="2">
        <f>VLOOKUP(M5569,[1]ArchetypeScores!E:K,7,FALSE)</f>
        <v>0</v>
      </c>
      <c r="T5569" s="2" t="str">
        <f t="shared" si="88"/>
        <v>Not A&amp;R positive</v>
      </c>
    </row>
    <row r="5570" spans="1:20" x14ac:dyDescent="0.3">
      <c r="A5570" s="2" t="s">
        <v>14749</v>
      </c>
      <c r="B5570" s="3" t="s">
        <v>14776</v>
      </c>
      <c r="C5570" s="3" t="s">
        <v>14777</v>
      </c>
      <c r="D5570" s="4"/>
      <c r="E5570" s="5" t="s">
        <v>14752</v>
      </c>
      <c r="F5570" s="4">
        <v>0</v>
      </c>
      <c r="G5570" s="6">
        <v>49899</v>
      </c>
      <c r="H5570" s="3" t="s">
        <v>14778</v>
      </c>
      <c r="I5570" s="3"/>
      <c r="J5570" s="3"/>
      <c r="K5570" s="5" t="s">
        <v>57</v>
      </c>
      <c r="L5570" s="5">
        <v>29</v>
      </c>
      <c r="M5570" s="5" t="s">
        <v>58</v>
      </c>
      <c r="N5570" s="5">
        <f>VLOOKUP(M5570,[1]ArchetypeScores!E:N,10,FALSE)</f>
        <v>0</v>
      </c>
      <c r="O5570" s="5">
        <f>VLOOKUP(M5570,[1]ArchetypeScores!E:O,11,FALSE)</f>
        <v>-1</v>
      </c>
      <c r="P5570" s="5">
        <f>VLOOKUP(M5570,[1]ArchetypeScores!E:P,12,FALSE)</f>
        <v>0</v>
      </c>
      <c r="Q5570" s="2" t="str">
        <f>VLOOKUP(M5570,[1]ArchetypeScores!E:W,19,FALSE)</f>
        <v>Untargeted</v>
      </c>
      <c r="R5570" s="2">
        <f>VLOOKUP(M5570,[1]ArchetypeScores!E:I,5,FALSE)</f>
        <v>0</v>
      </c>
      <c r="S5570" s="2">
        <f>VLOOKUP(M5570,[1]ArchetypeScores!E:K,7,FALSE)</f>
        <v>0</v>
      </c>
      <c r="T5570" s="2" t="str">
        <f t="shared" ref="T5570:T5633" si="89">IF(AND(R5570=1,S5570=1),"Both",IF(AND(R5570=1,S5570=0),"Direct only",IF(AND(R5570=0,S5570=1),"Indirect only","Not A&amp;R positive")))</f>
        <v>Not A&amp;R positive</v>
      </c>
    </row>
    <row r="5571" spans="1:20" x14ac:dyDescent="0.3">
      <c r="A5571" s="2" t="s">
        <v>14749</v>
      </c>
      <c r="B5571" s="3" t="s">
        <v>14776</v>
      </c>
      <c r="C5571" s="3" t="s">
        <v>14779</v>
      </c>
      <c r="D5571" s="4">
        <v>72</v>
      </c>
      <c r="E5571" s="5" t="s">
        <v>14752</v>
      </c>
      <c r="F5571" s="4">
        <v>19.194030000000001</v>
      </c>
      <c r="G5571" s="6">
        <v>49901</v>
      </c>
      <c r="H5571" s="3" t="s">
        <v>14780</v>
      </c>
      <c r="I5571" s="3"/>
      <c r="J5571" s="3"/>
      <c r="K5571" s="5" t="s">
        <v>57</v>
      </c>
      <c r="L5571" s="5">
        <v>29</v>
      </c>
      <c r="M5571" s="5" t="s">
        <v>58</v>
      </c>
      <c r="N5571" s="5">
        <f>VLOOKUP(M5571,[1]ArchetypeScores!E:N,10,FALSE)</f>
        <v>0</v>
      </c>
      <c r="O5571" s="5">
        <f>VLOOKUP(M5571,[1]ArchetypeScores!E:O,11,FALSE)</f>
        <v>-1</v>
      </c>
      <c r="P5571" s="5">
        <f>VLOOKUP(M5571,[1]ArchetypeScores!E:P,12,FALSE)</f>
        <v>0</v>
      </c>
      <c r="Q5571" s="2" t="str">
        <f>VLOOKUP(M5571,[1]ArchetypeScores!E:W,19,FALSE)</f>
        <v>Untargeted</v>
      </c>
      <c r="R5571" s="2">
        <f>VLOOKUP(M5571,[1]ArchetypeScores!E:I,5,FALSE)</f>
        <v>0</v>
      </c>
      <c r="S5571" s="2">
        <f>VLOOKUP(M5571,[1]ArchetypeScores!E:K,7,FALSE)</f>
        <v>0</v>
      </c>
      <c r="T5571" s="2" t="str">
        <f t="shared" si="89"/>
        <v>Not A&amp;R positive</v>
      </c>
    </row>
    <row r="5572" spans="1:20" x14ac:dyDescent="0.3">
      <c r="A5572" s="2" t="s">
        <v>14749</v>
      </c>
      <c r="B5572" s="3" t="s">
        <v>14781</v>
      </c>
      <c r="C5572" s="3" t="s">
        <v>14782</v>
      </c>
      <c r="D5572" s="4"/>
      <c r="E5572" s="5" t="s">
        <v>14752</v>
      </c>
      <c r="F5572" s="4">
        <v>0</v>
      </c>
      <c r="G5572" s="6">
        <v>49903</v>
      </c>
      <c r="H5572" s="3" t="s">
        <v>14783</v>
      </c>
      <c r="I5572" s="3"/>
      <c r="J5572" s="3"/>
      <c r="K5572" s="5" t="s">
        <v>84</v>
      </c>
      <c r="L5572" s="5">
        <v>4</v>
      </c>
      <c r="M5572" s="5" t="s">
        <v>849</v>
      </c>
      <c r="N5572" s="5">
        <f>VLOOKUP(M5572,[1]ArchetypeScores!E:N,10,FALSE)</f>
        <v>0</v>
      </c>
      <c r="O5572" s="5">
        <f>VLOOKUP(M5572,[1]ArchetypeScores!E:O,11,FALSE)</f>
        <v>-1</v>
      </c>
      <c r="P5572" s="5">
        <f>VLOOKUP(M5572,[1]ArchetypeScores!E:P,12,FALSE)</f>
        <v>0</v>
      </c>
      <c r="Q5572" s="2" t="str">
        <f>VLOOKUP(M5572,[1]ArchetypeScores!E:W,19,FALSE)</f>
        <v>Untargeted</v>
      </c>
      <c r="R5572" s="2">
        <f>VLOOKUP(M5572,[1]ArchetypeScores!E:I,5,FALSE)</f>
        <v>0</v>
      </c>
      <c r="S5572" s="2">
        <f>VLOOKUP(M5572,[1]ArchetypeScores!E:K,7,FALSE)</f>
        <v>0</v>
      </c>
      <c r="T5572" s="2" t="str">
        <f t="shared" si="89"/>
        <v>Not A&amp;R positive</v>
      </c>
    </row>
    <row r="5573" spans="1:20" x14ac:dyDescent="0.3">
      <c r="A5573" s="2" t="s">
        <v>14749</v>
      </c>
      <c r="B5573" s="3" t="s">
        <v>14784</v>
      </c>
      <c r="C5573" s="3" t="s">
        <v>14785</v>
      </c>
      <c r="D5573" s="4"/>
      <c r="E5573" s="5" t="s">
        <v>14752</v>
      </c>
      <c r="F5573" s="4">
        <v>0</v>
      </c>
      <c r="G5573" s="6">
        <v>49916</v>
      </c>
      <c r="H5573" s="3" t="s">
        <v>14786</v>
      </c>
      <c r="I5573" s="3"/>
      <c r="J5573" s="3"/>
      <c r="K5573" s="5" t="s">
        <v>392</v>
      </c>
      <c r="L5573" s="5">
        <v>3</v>
      </c>
      <c r="M5573" s="5" t="s">
        <v>1436</v>
      </c>
      <c r="N5573" s="5">
        <f>VLOOKUP(M5573,[1]ArchetypeScores!E:N,10,FALSE)</f>
        <v>0</v>
      </c>
      <c r="O5573" s="5">
        <f>VLOOKUP(M5573,[1]ArchetypeScores!E:O,11,FALSE)</f>
        <v>-1</v>
      </c>
      <c r="P5573" s="5">
        <f>VLOOKUP(M5573,[1]ArchetypeScores!E:P,12,FALSE)</f>
        <v>0</v>
      </c>
      <c r="Q5573" s="2" t="str">
        <f>VLOOKUP(M5573,[1]ArchetypeScores!E:W,19,FALSE)</f>
        <v>Untargeted</v>
      </c>
      <c r="R5573" s="2">
        <f>VLOOKUP(M5573,[1]ArchetypeScores!E:I,5,FALSE)</f>
        <v>0</v>
      </c>
      <c r="S5573" s="2">
        <f>VLOOKUP(M5573,[1]ArchetypeScores!E:K,7,FALSE)</f>
        <v>0</v>
      </c>
      <c r="T5573" s="2" t="str">
        <f t="shared" si="89"/>
        <v>Not A&amp;R positive</v>
      </c>
    </row>
    <row r="5574" spans="1:20" x14ac:dyDescent="0.3">
      <c r="A5574" s="2" t="s">
        <v>14749</v>
      </c>
      <c r="B5574" s="3" t="s">
        <v>14787</v>
      </c>
      <c r="C5574" s="3" t="s">
        <v>14788</v>
      </c>
      <c r="D5574" s="4"/>
      <c r="E5574" s="5" t="s">
        <v>14752</v>
      </c>
      <c r="F5574" s="4">
        <v>0</v>
      </c>
      <c r="G5574" s="6">
        <v>49911</v>
      </c>
      <c r="H5574" s="3" t="s">
        <v>14789</v>
      </c>
      <c r="I5574" s="3"/>
      <c r="J5574" s="3"/>
      <c r="K5574" s="5" t="s">
        <v>94</v>
      </c>
      <c r="L5574" s="5">
        <v>1</v>
      </c>
      <c r="M5574" s="5" t="s">
        <v>95</v>
      </c>
      <c r="N5574" s="5">
        <f>VLOOKUP(M5574,[1]ArchetypeScores!E:N,10,FALSE)</f>
        <v>1</v>
      </c>
      <c r="O5574" s="5">
        <f>VLOOKUP(M5574,[1]ArchetypeScores!E:O,11,FALSE)</f>
        <v>-1</v>
      </c>
      <c r="P5574" s="5">
        <f>VLOOKUP(M5574,[1]ArchetypeScores!E:P,12,FALSE)</f>
        <v>0</v>
      </c>
      <c r="Q5574" s="2" t="str">
        <f>VLOOKUP(M5574,[1]ArchetypeScores!E:W,19,FALSE)</f>
        <v>Consumer (including agriculture and tourism)</v>
      </c>
      <c r="R5574" s="2">
        <f>VLOOKUP(M5574,[1]ArchetypeScores!E:I,5,FALSE)</f>
        <v>0</v>
      </c>
      <c r="S5574" s="2">
        <f>VLOOKUP(M5574,[1]ArchetypeScores!E:K,7,FALSE)</f>
        <v>0</v>
      </c>
      <c r="T5574" s="2" t="str">
        <f t="shared" si="89"/>
        <v>Not A&amp;R positive</v>
      </c>
    </row>
    <row r="5575" spans="1:20" x14ac:dyDescent="0.3">
      <c r="A5575" s="2" t="s">
        <v>14749</v>
      </c>
      <c r="B5575" s="3" t="s">
        <v>14790</v>
      </c>
      <c r="C5575" s="3" t="s">
        <v>14791</v>
      </c>
      <c r="D5575" s="4">
        <v>0.8</v>
      </c>
      <c r="E5575" s="5" t="s">
        <v>14752</v>
      </c>
      <c r="F5575" s="4">
        <v>0.21381</v>
      </c>
      <c r="G5575" s="6">
        <v>49923</v>
      </c>
      <c r="H5575" s="3" t="s">
        <v>14764</v>
      </c>
      <c r="I5575" s="3"/>
      <c r="J5575" s="3"/>
      <c r="K5575" s="5" t="s">
        <v>291</v>
      </c>
      <c r="L5575" s="5">
        <v>4</v>
      </c>
      <c r="M5575" s="5" t="s">
        <v>292</v>
      </c>
      <c r="N5575" s="5">
        <f>VLOOKUP(M5575,[1]ArchetypeScores!E:N,10,FALSE)</f>
        <v>1</v>
      </c>
      <c r="O5575" s="5">
        <f>VLOOKUP(M5575,[1]ArchetypeScores!E:O,11,FALSE)</f>
        <v>0</v>
      </c>
      <c r="P5575" s="5">
        <f>VLOOKUP(M5575,[1]ArchetypeScores!E:P,12,FALSE)</f>
        <v>0</v>
      </c>
      <c r="Q5575" s="2" t="str">
        <f>VLOOKUP(M5575,[1]ArchetypeScores!E:W,19,FALSE)</f>
        <v>Education and training</v>
      </c>
      <c r="R5575" s="2">
        <f>VLOOKUP(M5575,[1]ArchetypeScores!E:I,5,FALSE)</f>
        <v>0</v>
      </c>
      <c r="S5575" s="2">
        <f>VLOOKUP(M5575,[1]ArchetypeScores!E:K,7,FALSE)</f>
        <v>0</v>
      </c>
      <c r="T5575" s="2" t="str">
        <f t="shared" si="89"/>
        <v>Not A&amp;R positive</v>
      </c>
    </row>
    <row r="5576" spans="1:20" x14ac:dyDescent="0.3">
      <c r="A5576" s="2" t="s">
        <v>14749</v>
      </c>
      <c r="B5576" s="3" t="s">
        <v>14792</v>
      </c>
      <c r="C5576" s="3" t="s">
        <v>14793</v>
      </c>
      <c r="D5576" s="4"/>
      <c r="E5576" s="5" t="s">
        <v>14752</v>
      </c>
      <c r="F5576" s="4">
        <v>0</v>
      </c>
      <c r="G5576" s="6">
        <v>49914</v>
      </c>
      <c r="H5576" s="3" t="s">
        <v>14794</v>
      </c>
      <c r="I5576" s="3"/>
      <c r="J5576" s="3"/>
      <c r="K5576" s="5" t="s">
        <v>57</v>
      </c>
      <c r="L5576" s="5">
        <v>29</v>
      </c>
      <c r="M5576" s="5" t="s">
        <v>58</v>
      </c>
      <c r="N5576" s="5">
        <f>VLOOKUP(M5576,[1]ArchetypeScores!E:N,10,FALSE)</f>
        <v>0</v>
      </c>
      <c r="O5576" s="5">
        <f>VLOOKUP(M5576,[1]ArchetypeScores!E:O,11,FALSE)</f>
        <v>-1</v>
      </c>
      <c r="P5576" s="5">
        <f>VLOOKUP(M5576,[1]ArchetypeScores!E:P,12,FALSE)</f>
        <v>0</v>
      </c>
      <c r="Q5576" s="2" t="str">
        <f>VLOOKUP(M5576,[1]ArchetypeScores!E:W,19,FALSE)</f>
        <v>Untargeted</v>
      </c>
      <c r="R5576" s="2">
        <f>VLOOKUP(M5576,[1]ArchetypeScores!E:I,5,FALSE)</f>
        <v>0</v>
      </c>
      <c r="S5576" s="2">
        <f>VLOOKUP(M5576,[1]ArchetypeScores!E:K,7,FALSE)</f>
        <v>0</v>
      </c>
      <c r="T5576" s="2" t="str">
        <f t="shared" si="89"/>
        <v>Not A&amp;R positive</v>
      </c>
    </row>
    <row r="5577" spans="1:20" x14ac:dyDescent="0.3">
      <c r="A5577" s="2" t="s">
        <v>14749</v>
      </c>
      <c r="B5577" s="3" t="s">
        <v>14795</v>
      </c>
      <c r="C5577" s="3" t="s">
        <v>14757</v>
      </c>
      <c r="D5577" s="4">
        <v>13.2</v>
      </c>
      <c r="E5577" s="5" t="s">
        <v>14752</v>
      </c>
      <c r="F5577" s="4">
        <v>3.5279400000000001</v>
      </c>
      <c r="G5577" s="6">
        <v>49908</v>
      </c>
      <c r="H5577" s="3" t="s">
        <v>14758</v>
      </c>
      <c r="I5577" s="3"/>
      <c r="J5577" s="3"/>
      <c r="K5577" s="5" t="s">
        <v>57</v>
      </c>
      <c r="L5577" s="5">
        <v>29</v>
      </c>
      <c r="M5577" s="5" t="s">
        <v>58</v>
      </c>
      <c r="N5577" s="5">
        <f>VLOOKUP(M5577,[1]ArchetypeScores!E:N,10,FALSE)</f>
        <v>0</v>
      </c>
      <c r="O5577" s="5">
        <f>VLOOKUP(M5577,[1]ArchetypeScores!E:O,11,FALSE)</f>
        <v>-1</v>
      </c>
      <c r="P5577" s="5">
        <f>VLOOKUP(M5577,[1]ArchetypeScores!E:P,12,FALSE)</f>
        <v>0</v>
      </c>
      <c r="Q5577" s="2" t="str">
        <f>VLOOKUP(M5577,[1]ArchetypeScores!E:W,19,FALSE)</f>
        <v>Untargeted</v>
      </c>
      <c r="R5577" s="2">
        <f>VLOOKUP(M5577,[1]ArchetypeScores!E:I,5,FALSE)</f>
        <v>0</v>
      </c>
      <c r="S5577" s="2">
        <f>VLOOKUP(M5577,[1]ArchetypeScores!E:K,7,FALSE)</f>
        <v>0</v>
      </c>
      <c r="T5577" s="2" t="str">
        <f t="shared" si="89"/>
        <v>Not A&amp;R positive</v>
      </c>
    </row>
    <row r="5578" spans="1:20" x14ac:dyDescent="0.3">
      <c r="A5578" s="2" t="s">
        <v>14749</v>
      </c>
      <c r="B5578" s="3" t="s">
        <v>14796</v>
      </c>
      <c r="C5578" s="3" t="s">
        <v>14797</v>
      </c>
      <c r="D5578" s="4">
        <v>10</v>
      </c>
      <c r="E5578" s="5" t="s">
        <v>14752</v>
      </c>
      <c r="F5578" s="4">
        <v>2.6656499999999999</v>
      </c>
      <c r="G5578" s="6">
        <v>49905</v>
      </c>
      <c r="H5578" s="3" t="s">
        <v>14798</v>
      </c>
      <c r="I5578" s="3"/>
      <c r="J5578" s="3"/>
      <c r="K5578" s="5" t="s">
        <v>38</v>
      </c>
      <c r="L5578" s="5">
        <v>29</v>
      </c>
      <c r="M5578" s="5" t="s">
        <v>316</v>
      </c>
      <c r="N5578" s="5">
        <f>VLOOKUP(M5578,[1]ArchetypeScores!E:N,10,FALSE)</f>
        <v>0</v>
      </c>
      <c r="O5578" s="5">
        <f>VLOOKUP(M5578,[1]ArchetypeScores!E:O,11,FALSE)</f>
        <v>-1</v>
      </c>
      <c r="P5578" s="5">
        <f>VLOOKUP(M5578,[1]ArchetypeScores!E:P,12,FALSE)</f>
        <v>0</v>
      </c>
      <c r="Q5578" s="2" t="str">
        <f>VLOOKUP(M5578,[1]ArchetypeScores!E:W,19,FALSE)</f>
        <v>Other sector</v>
      </c>
      <c r="R5578" s="2">
        <f>VLOOKUP(M5578,[1]ArchetypeScores!E:I,5,FALSE)</f>
        <v>0</v>
      </c>
      <c r="S5578" s="2">
        <f>VLOOKUP(M5578,[1]ArchetypeScores!E:K,7,FALSE)</f>
        <v>0</v>
      </c>
      <c r="T5578" s="2" t="str">
        <f t="shared" si="89"/>
        <v>Not A&amp;R positive</v>
      </c>
    </row>
    <row r="5579" spans="1:20" x14ac:dyDescent="0.3">
      <c r="A5579" s="2" t="s">
        <v>14749</v>
      </c>
      <c r="B5579" s="3" t="s">
        <v>14799</v>
      </c>
      <c r="C5579" s="3" t="s">
        <v>14757</v>
      </c>
      <c r="D5579" s="4">
        <v>6</v>
      </c>
      <c r="E5579" s="5" t="s">
        <v>14752</v>
      </c>
      <c r="F5579" s="4">
        <v>1.60361</v>
      </c>
      <c r="G5579" s="6">
        <v>49909</v>
      </c>
      <c r="H5579" s="3" t="s">
        <v>14758</v>
      </c>
      <c r="I5579" s="3"/>
      <c r="J5579" s="3"/>
      <c r="K5579" s="5" t="s">
        <v>57</v>
      </c>
      <c r="L5579" s="5">
        <v>29</v>
      </c>
      <c r="M5579" s="5" t="s">
        <v>58</v>
      </c>
      <c r="N5579" s="5">
        <f>VLOOKUP(M5579,[1]ArchetypeScores!E:N,10,FALSE)</f>
        <v>0</v>
      </c>
      <c r="O5579" s="5">
        <f>VLOOKUP(M5579,[1]ArchetypeScores!E:O,11,FALSE)</f>
        <v>-1</v>
      </c>
      <c r="P5579" s="5">
        <f>VLOOKUP(M5579,[1]ArchetypeScores!E:P,12,FALSE)</f>
        <v>0</v>
      </c>
      <c r="Q5579" s="2" t="str">
        <f>VLOOKUP(M5579,[1]ArchetypeScores!E:W,19,FALSE)</f>
        <v>Untargeted</v>
      </c>
      <c r="R5579" s="2">
        <f>VLOOKUP(M5579,[1]ArchetypeScores!E:I,5,FALSE)</f>
        <v>0</v>
      </c>
      <c r="S5579" s="2">
        <f>VLOOKUP(M5579,[1]ArchetypeScores!E:K,7,FALSE)</f>
        <v>0</v>
      </c>
      <c r="T5579" s="2" t="str">
        <f t="shared" si="89"/>
        <v>Not A&amp;R positive</v>
      </c>
    </row>
    <row r="5580" spans="1:20" x14ac:dyDescent="0.3">
      <c r="A5580" s="2" t="s">
        <v>14749</v>
      </c>
      <c r="B5580" s="3" t="s">
        <v>14800</v>
      </c>
      <c r="C5580" s="3" t="s">
        <v>14801</v>
      </c>
      <c r="D5580" s="4"/>
      <c r="E5580" s="5" t="s">
        <v>14752</v>
      </c>
      <c r="F5580" s="4">
        <v>0</v>
      </c>
      <c r="G5580" s="6">
        <v>49904</v>
      </c>
      <c r="H5580" s="3" t="s">
        <v>14802</v>
      </c>
      <c r="I5580" s="3"/>
      <c r="J5580" s="3"/>
      <c r="K5580" s="5" t="s">
        <v>67</v>
      </c>
      <c r="L5580" s="5">
        <v>1</v>
      </c>
      <c r="M5580" s="5" t="s">
        <v>265</v>
      </c>
      <c r="N5580" s="5">
        <f>VLOOKUP(M5580,[1]ArchetypeScores!E:N,10,FALSE)</f>
        <v>0</v>
      </c>
      <c r="O5580" s="5">
        <f>VLOOKUP(M5580,[1]ArchetypeScores!E:O,11,FALSE)</f>
        <v>-1</v>
      </c>
      <c r="P5580" s="5">
        <f>VLOOKUP(M5580,[1]ArchetypeScores!E:P,12,FALSE)</f>
        <v>0</v>
      </c>
      <c r="Q5580" s="2" t="str">
        <f>VLOOKUP(M5580,[1]ArchetypeScores!E:W,19,FALSE)</f>
        <v>Untargeted</v>
      </c>
      <c r="R5580" s="2">
        <f>VLOOKUP(M5580,[1]ArchetypeScores!E:I,5,FALSE)</f>
        <v>0</v>
      </c>
      <c r="S5580" s="2">
        <f>VLOOKUP(M5580,[1]ArchetypeScores!E:K,7,FALSE)</f>
        <v>0</v>
      </c>
      <c r="T5580" s="2" t="str">
        <f t="shared" si="89"/>
        <v>Not A&amp;R positive</v>
      </c>
    </row>
    <row r="5581" spans="1:20" x14ac:dyDescent="0.3">
      <c r="A5581" s="2" t="s">
        <v>14749</v>
      </c>
      <c r="B5581" s="3" t="s">
        <v>14803</v>
      </c>
      <c r="C5581" s="3" t="s">
        <v>14804</v>
      </c>
      <c r="D5581" s="4"/>
      <c r="E5581" s="5" t="s">
        <v>14752</v>
      </c>
      <c r="F5581" s="4">
        <v>0</v>
      </c>
      <c r="G5581" s="6">
        <v>49925</v>
      </c>
      <c r="H5581" s="3" t="s">
        <v>14805</v>
      </c>
      <c r="I5581" s="3"/>
      <c r="J5581" s="3"/>
      <c r="K5581" s="5" t="s">
        <v>57</v>
      </c>
      <c r="L5581" s="5">
        <v>25</v>
      </c>
      <c r="M5581" s="5" t="s">
        <v>241</v>
      </c>
      <c r="N5581" s="5">
        <f>VLOOKUP(M5581,[1]ArchetypeScores!E:N,10,FALSE)</f>
        <v>0</v>
      </c>
      <c r="O5581" s="5">
        <f>VLOOKUP(M5581,[1]ArchetypeScores!E:O,11,FALSE)</f>
        <v>-1</v>
      </c>
      <c r="P5581" s="5">
        <f>VLOOKUP(M5581,[1]ArchetypeScores!E:P,12,FALSE)</f>
        <v>0</v>
      </c>
      <c r="Q5581" s="2" t="str">
        <f>VLOOKUP(M5581,[1]ArchetypeScores!E:W,19,FALSE)</f>
        <v>Other sector</v>
      </c>
      <c r="R5581" s="2">
        <f>VLOOKUP(M5581,[1]ArchetypeScores!E:I,5,FALSE)</f>
        <v>0</v>
      </c>
      <c r="S5581" s="2">
        <f>VLOOKUP(M5581,[1]ArchetypeScores!E:K,7,FALSE)</f>
        <v>0</v>
      </c>
      <c r="T5581" s="2" t="str">
        <f t="shared" si="89"/>
        <v>Not A&amp;R positive</v>
      </c>
    </row>
    <row r="5582" spans="1:20" x14ac:dyDescent="0.3">
      <c r="A5582" s="2" t="s">
        <v>14749</v>
      </c>
      <c r="B5582" s="3" t="s">
        <v>14806</v>
      </c>
      <c r="C5582" s="3" t="s">
        <v>14807</v>
      </c>
      <c r="D5582" s="4">
        <v>0.8</v>
      </c>
      <c r="E5582" s="5" t="s">
        <v>14752</v>
      </c>
      <c r="F5582" s="4">
        <v>0.21329000000000001</v>
      </c>
      <c r="G5582" s="6">
        <v>49900</v>
      </c>
      <c r="H5582" s="3" t="s">
        <v>14808</v>
      </c>
      <c r="I5582" s="3"/>
      <c r="J5582" s="3"/>
      <c r="K5582" s="5" t="s">
        <v>53</v>
      </c>
      <c r="L5582" s="5">
        <v>1</v>
      </c>
      <c r="M5582" s="5" t="s">
        <v>54</v>
      </c>
      <c r="N5582" s="5">
        <f>VLOOKUP(M5582,[1]ArchetypeScores!E:N,10,FALSE)</f>
        <v>0</v>
      </c>
      <c r="O5582" s="5">
        <f>VLOOKUP(M5582,[1]ArchetypeScores!E:O,11,FALSE)</f>
        <v>-1</v>
      </c>
      <c r="P5582" s="5">
        <f>VLOOKUP(M5582,[1]ArchetypeScores!E:P,12,FALSE)</f>
        <v>0</v>
      </c>
      <c r="Q5582" s="2" t="str">
        <f>VLOOKUP(M5582,[1]ArchetypeScores!E:W,19,FALSE)</f>
        <v>Untargeted</v>
      </c>
      <c r="R5582" s="2">
        <f>VLOOKUP(M5582,[1]ArchetypeScores!E:I,5,FALSE)</f>
        <v>0</v>
      </c>
      <c r="S5582" s="2">
        <f>VLOOKUP(M5582,[1]ArchetypeScores!E:K,7,FALSE)</f>
        <v>0</v>
      </c>
      <c r="T5582" s="2" t="str">
        <f t="shared" si="89"/>
        <v>Not A&amp;R positive</v>
      </c>
    </row>
    <row r="5583" spans="1:20" x14ac:dyDescent="0.3">
      <c r="A5583" s="2" t="s">
        <v>14749</v>
      </c>
      <c r="B5583" s="3" t="s">
        <v>14809</v>
      </c>
      <c r="C5583" s="3" t="s">
        <v>14810</v>
      </c>
      <c r="D5583" s="4">
        <v>9</v>
      </c>
      <c r="E5583" s="5" t="s">
        <v>14752</v>
      </c>
      <c r="F5583" s="4">
        <v>2.3922699999999999</v>
      </c>
      <c r="G5583" s="6">
        <v>49919</v>
      </c>
      <c r="H5583" s="3" t="s">
        <v>14811</v>
      </c>
      <c r="I5583" s="3"/>
      <c r="J5583" s="3" t="s">
        <v>261</v>
      </c>
      <c r="K5583" s="5" t="s">
        <v>67</v>
      </c>
      <c r="L5583" s="5">
        <v>1</v>
      </c>
      <c r="M5583" s="5" t="s">
        <v>265</v>
      </c>
      <c r="N5583" s="5">
        <f>VLOOKUP(M5583,[1]ArchetypeScores!E:N,10,FALSE)</f>
        <v>0</v>
      </c>
      <c r="O5583" s="5">
        <f>VLOOKUP(M5583,[1]ArchetypeScores!E:O,11,FALSE)</f>
        <v>-1</v>
      </c>
      <c r="P5583" s="5">
        <f>VLOOKUP(M5583,[1]ArchetypeScores!E:P,12,FALSE)</f>
        <v>0</v>
      </c>
      <c r="Q5583" s="2" t="str">
        <f>VLOOKUP(M5583,[1]ArchetypeScores!E:W,19,FALSE)</f>
        <v>Untargeted</v>
      </c>
      <c r="R5583" s="2">
        <f>VLOOKUP(M5583,[1]ArchetypeScores!E:I,5,FALSE)</f>
        <v>0</v>
      </c>
      <c r="S5583" s="2">
        <f>VLOOKUP(M5583,[1]ArchetypeScores!E:K,7,FALSE)</f>
        <v>0</v>
      </c>
      <c r="T5583" s="2" t="str">
        <f t="shared" si="89"/>
        <v>Not A&amp;R positive</v>
      </c>
    </row>
    <row r="5584" spans="1:20" x14ac:dyDescent="0.3">
      <c r="A5584" s="2" t="s">
        <v>14749</v>
      </c>
      <c r="B5584" s="3" t="s">
        <v>14812</v>
      </c>
      <c r="C5584" s="3" t="s">
        <v>14813</v>
      </c>
      <c r="D5584" s="4">
        <v>1E-3</v>
      </c>
      <c r="E5584" s="5" t="s">
        <v>14752</v>
      </c>
      <c r="F5584" s="4">
        <v>1.2999999999999999E-4</v>
      </c>
      <c r="G5584" s="6">
        <v>49906</v>
      </c>
      <c r="H5584" s="3" t="s">
        <v>14814</v>
      </c>
      <c r="I5584" s="3"/>
      <c r="J5584" s="3"/>
      <c r="K5584" s="5" t="s">
        <v>118</v>
      </c>
      <c r="L5584" s="5">
        <v>1</v>
      </c>
      <c r="M5584" s="5" t="s">
        <v>275</v>
      </c>
      <c r="N5584" s="5">
        <f>VLOOKUP(M5584,[1]ArchetypeScores!E:N,10,FALSE)</f>
        <v>0</v>
      </c>
      <c r="O5584" s="5">
        <f>VLOOKUP(M5584,[1]ArchetypeScores!E:O,11,FALSE)</f>
        <v>-1</v>
      </c>
      <c r="P5584" s="5">
        <f>VLOOKUP(M5584,[1]ArchetypeScores!E:P,12,FALSE)</f>
        <v>0</v>
      </c>
      <c r="Q5584" s="2" t="str">
        <f>VLOOKUP(M5584,[1]ArchetypeScores!E:W,19,FALSE)</f>
        <v>Untargeted</v>
      </c>
      <c r="R5584" s="2">
        <f>VLOOKUP(M5584,[1]ArchetypeScores!E:I,5,FALSE)</f>
        <v>0</v>
      </c>
      <c r="S5584" s="2">
        <f>VLOOKUP(M5584,[1]ArchetypeScores!E:K,7,FALSE)</f>
        <v>0</v>
      </c>
      <c r="T5584" s="2" t="str">
        <f t="shared" si="89"/>
        <v>Not A&amp;R positive</v>
      </c>
    </row>
    <row r="5585" spans="1:20" x14ac:dyDescent="0.3">
      <c r="A5585" s="2" t="s">
        <v>14749</v>
      </c>
      <c r="B5585" s="3" t="s">
        <v>14815</v>
      </c>
      <c r="C5585" s="3" t="s">
        <v>14816</v>
      </c>
      <c r="D5585" s="4">
        <v>47</v>
      </c>
      <c r="E5585" s="5" t="s">
        <v>14752</v>
      </c>
      <c r="F5585" s="4">
        <v>12.502969999999999</v>
      </c>
      <c r="G5585" s="6">
        <v>49917</v>
      </c>
      <c r="H5585" s="3" t="s">
        <v>14817</v>
      </c>
      <c r="I5585" s="3"/>
      <c r="J5585" s="3"/>
      <c r="K5585" s="5" t="s">
        <v>61</v>
      </c>
      <c r="L5585" s="5">
        <v>1</v>
      </c>
      <c r="M5585" s="5" t="s">
        <v>130</v>
      </c>
      <c r="N5585" s="5">
        <f>VLOOKUP(M5585,[1]ArchetypeScores!E:N,10,FALSE)</f>
        <v>0</v>
      </c>
      <c r="O5585" s="5">
        <f>VLOOKUP(M5585,[1]ArchetypeScores!E:O,11,FALSE)</f>
        <v>-1</v>
      </c>
      <c r="P5585" s="5">
        <f>VLOOKUP(M5585,[1]ArchetypeScores!E:P,12,FALSE)</f>
        <v>0</v>
      </c>
      <c r="Q5585" s="2" t="str">
        <f>VLOOKUP(M5585,[1]ArchetypeScores!E:W,19,FALSE)</f>
        <v>Health care</v>
      </c>
      <c r="R5585" s="2">
        <f>VLOOKUP(M5585,[1]ArchetypeScores!E:I,5,FALSE)</f>
        <v>0</v>
      </c>
      <c r="S5585" s="2">
        <f>VLOOKUP(M5585,[1]ArchetypeScores!E:K,7,FALSE)</f>
        <v>0</v>
      </c>
      <c r="T5585" s="2" t="str">
        <f t="shared" si="89"/>
        <v>Not A&amp;R positive</v>
      </c>
    </row>
    <row r="5586" spans="1:20" x14ac:dyDescent="0.3">
      <c r="A5586" s="2" t="s">
        <v>14749</v>
      </c>
      <c r="B5586" s="3" t="s">
        <v>14818</v>
      </c>
      <c r="C5586" s="3" t="s">
        <v>14819</v>
      </c>
      <c r="D5586" s="4">
        <v>1</v>
      </c>
      <c r="E5586" s="5" t="s">
        <v>14752</v>
      </c>
      <c r="F5586" s="4">
        <v>0.26727000000000001</v>
      </c>
      <c r="G5586" s="6">
        <v>49921</v>
      </c>
      <c r="H5586" s="3" t="s">
        <v>14764</v>
      </c>
      <c r="I5586" s="3"/>
      <c r="J5586" s="3"/>
      <c r="K5586" s="5" t="s">
        <v>118</v>
      </c>
      <c r="L5586" s="5">
        <v>3</v>
      </c>
      <c r="M5586" s="5" t="s">
        <v>168</v>
      </c>
      <c r="N5586" s="5">
        <f>VLOOKUP(M5586,[1]ArchetypeScores!E:N,10,FALSE)</f>
        <v>0</v>
      </c>
      <c r="O5586" s="5">
        <f>VLOOKUP(M5586,[1]ArchetypeScores!E:O,11,FALSE)</f>
        <v>-1</v>
      </c>
      <c r="P5586" s="5">
        <f>VLOOKUP(M5586,[1]ArchetypeScores!E:P,12,FALSE)</f>
        <v>0</v>
      </c>
      <c r="Q5586" s="2" t="str">
        <f>VLOOKUP(M5586,[1]ArchetypeScores!E:W,19,FALSE)</f>
        <v>Untargeted</v>
      </c>
      <c r="R5586" s="2">
        <f>VLOOKUP(M5586,[1]ArchetypeScores!E:I,5,FALSE)</f>
        <v>0</v>
      </c>
      <c r="S5586" s="2">
        <f>VLOOKUP(M5586,[1]ArchetypeScores!E:K,7,FALSE)</f>
        <v>0</v>
      </c>
      <c r="T5586" s="2" t="str">
        <f t="shared" si="89"/>
        <v>Not A&amp;R positive</v>
      </c>
    </row>
    <row r="5587" spans="1:20" x14ac:dyDescent="0.3">
      <c r="A5587" s="2" t="s">
        <v>14749</v>
      </c>
      <c r="B5587" s="3" t="s">
        <v>14820</v>
      </c>
      <c r="C5587" s="3" t="s">
        <v>14821</v>
      </c>
      <c r="D5587" s="4"/>
      <c r="E5587" s="5" t="s">
        <v>14752</v>
      </c>
      <c r="F5587" s="4">
        <v>0</v>
      </c>
      <c r="G5587" s="6">
        <v>49915</v>
      </c>
      <c r="H5587" s="3" t="s">
        <v>14822</v>
      </c>
      <c r="I5587" s="3"/>
      <c r="J5587" s="3"/>
      <c r="K5587" s="5" t="s">
        <v>38</v>
      </c>
      <c r="L5587" s="5">
        <v>29</v>
      </c>
      <c r="M5587" s="5" t="s">
        <v>316</v>
      </c>
      <c r="N5587" s="5">
        <f>VLOOKUP(M5587,[1]ArchetypeScores!E:N,10,FALSE)</f>
        <v>0</v>
      </c>
      <c r="O5587" s="5">
        <f>VLOOKUP(M5587,[1]ArchetypeScores!E:O,11,FALSE)</f>
        <v>-1</v>
      </c>
      <c r="P5587" s="5">
        <f>VLOOKUP(M5587,[1]ArchetypeScores!E:P,12,FALSE)</f>
        <v>0</v>
      </c>
      <c r="Q5587" s="2" t="str">
        <f>VLOOKUP(M5587,[1]ArchetypeScores!E:W,19,FALSE)</f>
        <v>Other sector</v>
      </c>
      <c r="R5587" s="2">
        <f>VLOOKUP(M5587,[1]ArchetypeScores!E:I,5,FALSE)</f>
        <v>0</v>
      </c>
      <c r="S5587" s="2">
        <f>VLOOKUP(M5587,[1]ArchetypeScores!E:K,7,FALSE)</f>
        <v>0</v>
      </c>
      <c r="T5587" s="2" t="str">
        <f t="shared" si="89"/>
        <v>Not A&amp;R positive</v>
      </c>
    </row>
    <row r="5588" spans="1:20" x14ac:dyDescent="0.3">
      <c r="A5588" s="2" t="s">
        <v>14749</v>
      </c>
      <c r="B5588" s="3" t="s">
        <v>14823</v>
      </c>
      <c r="C5588" s="3" t="s">
        <v>14824</v>
      </c>
      <c r="D5588" s="4"/>
      <c r="E5588" s="5" t="s">
        <v>14752</v>
      </c>
      <c r="F5588" s="4">
        <v>0</v>
      </c>
      <c r="G5588" s="6">
        <v>49912</v>
      </c>
      <c r="H5588" s="3" t="s">
        <v>14825</v>
      </c>
      <c r="I5588" s="3"/>
      <c r="J5588" s="3"/>
      <c r="K5588" s="5" t="s">
        <v>53</v>
      </c>
      <c r="L5588" s="5" t="s">
        <v>112</v>
      </c>
      <c r="M5588" s="5" t="s">
        <v>4493</v>
      </c>
      <c r="N5588" s="5">
        <f>VLOOKUP(M5588,[1]ArchetypeScores!E:N,10,FALSE)</f>
        <v>0</v>
      </c>
      <c r="O5588" s="5">
        <f>VLOOKUP(M5588,[1]ArchetypeScores!E:O,11,FALSE)</f>
        <v>-1</v>
      </c>
      <c r="P5588" s="5">
        <f>VLOOKUP(M5588,[1]ArchetypeScores!E:P,12,FALSE)</f>
        <v>0</v>
      </c>
      <c r="Q5588" s="2" t="str">
        <f>VLOOKUP(M5588,[1]ArchetypeScores!E:W,19,FALSE)</f>
        <v>Untargeted</v>
      </c>
      <c r="R5588" s="2">
        <f>VLOOKUP(M5588,[1]ArchetypeScores!E:I,5,FALSE)</f>
        <v>0</v>
      </c>
      <c r="S5588" s="2">
        <f>VLOOKUP(M5588,[1]ArchetypeScores!E:K,7,FALSE)</f>
        <v>0</v>
      </c>
      <c r="T5588" s="2" t="str">
        <f t="shared" si="89"/>
        <v>Not A&amp;R positive</v>
      </c>
    </row>
    <row r="5589" spans="1:20" x14ac:dyDescent="0.3">
      <c r="A5589" s="2" t="s">
        <v>14826</v>
      </c>
      <c r="B5589" s="3" t="s">
        <v>14827</v>
      </c>
      <c r="C5589" s="3" t="s">
        <v>14828</v>
      </c>
      <c r="D5589" s="4">
        <v>91.233999999999995</v>
      </c>
      <c r="E5589" s="5" t="s">
        <v>3481</v>
      </c>
      <c r="F5589" s="4">
        <v>0.16989000000000001</v>
      </c>
      <c r="G5589" s="6">
        <v>49938</v>
      </c>
      <c r="H5589" s="3" t="s">
        <v>14829</v>
      </c>
      <c r="I5589" s="3" t="s">
        <v>14830</v>
      </c>
      <c r="J5589" s="3"/>
      <c r="K5589" s="5" t="s">
        <v>61</v>
      </c>
      <c r="L5589" s="5">
        <v>1</v>
      </c>
      <c r="M5589" s="5" t="s">
        <v>130</v>
      </c>
      <c r="N5589" s="5">
        <f>VLOOKUP(M5589,[1]ArchetypeScores!E:N,10,FALSE)</f>
        <v>0</v>
      </c>
      <c r="O5589" s="5">
        <f>VLOOKUP(M5589,[1]ArchetypeScores!E:O,11,FALSE)</f>
        <v>-1</v>
      </c>
      <c r="P5589" s="5">
        <f>VLOOKUP(M5589,[1]ArchetypeScores!E:P,12,FALSE)</f>
        <v>0</v>
      </c>
      <c r="Q5589" s="2" t="str">
        <f>VLOOKUP(M5589,[1]ArchetypeScores!E:W,19,FALSE)</f>
        <v>Health care</v>
      </c>
      <c r="R5589" s="2">
        <f>VLOOKUP(M5589,[1]ArchetypeScores!E:I,5,FALSE)</f>
        <v>0</v>
      </c>
      <c r="S5589" s="2">
        <f>VLOOKUP(M5589,[1]ArchetypeScores!E:K,7,FALSE)</f>
        <v>0</v>
      </c>
      <c r="T5589" s="2" t="str">
        <f t="shared" si="89"/>
        <v>Not A&amp;R positive</v>
      </c>
    </row>
    <row r="5590" spans="1:20" x14ac:dyDescent="0.3">
      <c r="A5590" s="2" t="s">
        <v>14826</v>
      </c>
      <c r="B5590" s="3" t="s">
        <v>14831</v>
      </c>
      <c r="C5590" s="3" t="s">
        <v>14832</v>
      </c>
      <c r="D5590" s="4">
        <v>10.159000000000001</v>
      </c>
      <c r="E5590" s="5" t="s">
        <v>3481</v>
      </c>
      <c r="F5590" s="4">
        <v>1.8919999999999999E-2</v>
      </c>
      <c r="G5590" s="6">
        <v>49944</v>
      </c>
      <c r="H5590" s="3" t="s">
        <v>14829</v>
      </c>
      <c r="I5590" s="3" t="s">
        <v>14830</v>
      </c>
      <c r="J5590" s="3"/>
      <c r="K5590" s="5" t="s">
        <v>154</v>
      </c>
      <c r="L5590" s="5" t="s">
        <v>112</v>
      </c>
      <c r="M5590" s="5" t="s">
        <v>155</v>
      </c>
      <c r="N5590" s="5">
        <f>VLOOKUP(M5590,[1]ArchetypeScores!E:N,10,FALSE)</f>
        <v>1</v>
      </c>
      <c r="O5590" s="5">
        <f>VLOOKUP(M5590,[1]ArchetypeScores!E:O,11,FALSE)</f>
        <v>0</v>
      </c>
      <c r="P5590" s="5">
        <f>VLOOKUP(M5590,[1]ArchetypeScores!E:P,12,FALSE)</f>
        <v>0</v>
      </c>
      <c r="Q5590" s="2" t="str">
        <f>VLOOKUP(M5590,[1]ArchetypeScores!E:W,19,FALSE)</f>
        <v>Education and training</v>
      </c>
      <c r="R5590" s="2">
        <f>VLOOKUP(M5590,[1]ArchetypeScores!E:I,5,FALSE)</f>
        <v>0</v>
      </c>
      <c r="S5590" s="2">
        <f>VLOOKUP(M5590,[1]ArchetypeScores!E:K,7,FALSE)</f>
        <v>1</v>
      </c>
      <c r="T5590" s="2" t="str">
        <f t="shared" si="89"/>
        <v>Indirect only</v>
      </c>
    </row>
    <row r="5591" spans="1:20" x14ac:dyDescent="0.3">
      <c r="A5591" s="2" t="s">
        <v>14826</v>
      </c>
      <c r="B5591" s="3" t="s">
        <v>14833</v>
      </c>
      <c r="C5591" s="3" t="s">
        <v>14834</v>
      </c>
      <c r="D5591" s="4">
        <v>64</v>
      </c>
      <c r="E5591" s="5" t="s">
        <v>3481</v>
      </c>
      <c r="F5591" s="4">
        <v>0.11895</v>
      </c>
      <c r="G5591" s="6">
        <v>49935</v>
      </c>
      <c r="H5591" s="3" t="s">
        <v>14835</v>
      </c>
      <c r="I5591" s="3" t="s">
        <v>14836</v>
      </c>
      <c r="J5591" s="3"/>
      <c r="K5591" s="5" t="s">
        <v>38</v>
      </c>
      <c r="L5591" s="5">
        <v>17</v>
      </c>
      <c r="M5591" s="5" t="s">
        <v>634</v>
      </c>
      <c r="N5591" s="5">
        <f>VLOOKUP(M5591,[1]ArchetypeScores!E:N,10,FALSE)</f>
        <v>0</v>
      </c>
      <c r="O5591" s="5">
        <f>VLOOKUP(M5591,[1]ArchetypeScores!E:O,11,FALSE)</f>
        <v>-2</v>
      </c>
      <c r="P5591" s="5">
        <f>VLOOKUP(M5591,[1]ArchetypeScores!E:P,12,FALSE)</f>
        <v>-1</v>
      </c>
      <c r="Q5591" s="2" t="str">
        <f>VLOOKUP(M5591,[1]ArchetypeScores!E:W,19,FALSE)</f>
        <v>Energy and water</v>
      </c>
      <c r="R5591" s="2">
        <f>VLOOKUP(M5591,[1]ArchetypeScores!E:I,5,FALSE)</f>
        <v>0</v>
      </c>
      <c r="S5591" s="2">
        <f>VLOOKUP(M5591,[1]ArchetypeScores!E:K,7,FALSE)</f>
        <v>0</v>
      </c>
      <c r="T5591" s="2" t="str">
        <f t="shared" si="89"/>
        <v>Not A&amp;R positive</v>
      </c>
    </row>
    <row r="5592" spans="1:20" x14ac:dyDescent="0.3">
      <c r="A5592" s="2" t="s">
        <v>14826</v>
      </c>
      <c r="B5592" s="3" t="s">
        <v>14837</v>
      </c>
      <c r="C5592" s="3" t="s">
        <v>14838</v>
      </c>
      <c r="D5592" s="4">
        <v>19.908000000000001</v>
      </c>
      <c r="E5592" s="5" t="s">
        <v>3481</v>
      </c>
      <c r="F5592" s="4">
        <v>3.7069999999999999E-2</v>
      </c>
      <c r="G5592" s="6">
        <v>49941</v>
      </c>
      <c r="H5592" s="3" t="s">
        <v>14829</v>
      </c>
      <c r="I5592" s="3" t="s">
        <v>14830</v>
      </c>
      <c r="J5592" s="3"/>
      <c r="K5592" s="5" t="s">
        <v>175</v>
      </c>
      <c r="L5592" s="5">
        <v>4</v>
      </c>
      <c r="M5592" s="5" t="s">
        <v>219</v>
      </c>
      <c r="N5592" s="5">
        <f>VLOOKUP(M5592,[1]ArchetypeScores!E:N,10,FALSE)</f>
        <v>1</v>
      </c>
      <c r="O5592" s="5">
        <f>VLOOKUP(M5592,[1]ArchetypeScores!E:O,11,FALSE)</f>
        <v>0</v>
      </c>
      <c r="P5592" s="5">
        <f>VLOOKUP(M5592,[1]ArchetypeScores!E:P,12,FALSE)</f>
        <v>0</v>
      </c>
      <c r="Q5592" s="2" t="str">
        <f>VLOOKUP(M5592,[1]ArchetypeScores!E:W,19,FALSE)</f>
        <v>Other sector</v>
      </c>
      <c r="R5592" s="2">
        <f>VLOOKUP(M5592,[1]ArchetypeScores!E:I,5,FALSE)</f>
        <v>0</v>
      </c>
      <c r="S5592" s="2">
        <f>VLOOKUP(M5592,[1]ArchetypeScores!E:K,7,FALSE)</f>
        <v>0</v>
      </c>
      <c r="T5592" s="2" t="str">
        <f t="shared" si="89"/>
        <v>Not A&amp;R positive</v>
      </c>
    </row>
    <row r="5593" spans="1:20" x14ac:dyDescent="0.3">
      <c r="A5593" s="2" t="s">
        <v>14826</v>
      </c>
      <c r="B5593" s="3" t="s">
        <v>14839</v>
      </c>
      <c r="C5593" s="3" t="s">
        <v>14840</v>
      </c>
      <c r="D5593" s="4">
        <v>1.2589999999999999</v>
      </c>
      <c r="E5593" s="5" t="s">
        <v>3481</v>
      </c>
      <c r="F5593" s="4">
        <v>2.3400000000000001E-3</v>
      </c>
      <c r="G5593" s="6">
        <v>49945</v>
      </c>
      <c r="H5593" s="3" t="s">
        <v>14829</v>
      </c>
      <c r="I5593" s="3" t="s">
        <v>14830</v>
      </c>
      <c r="J5593" s="3"/>
      <c r="K5593" s="5" t="s">
        <v>291</v>
      </c>
      <c r="L5593" s="5">
        <v>4</v>
      </c>
      <c r="M5593" s="5" t="s">
        <v>292</v>
      </c>
      <c r="N5593" s="5">
        <f>VLOOKUP(M5593,[1]ArchetypeScores!E:N,10,FALSE)</f>
        <v>1</v>
      </c>
      <c r="O5593" s="5">
        <f>VLOOKUP(M5593,[1]ArchetypeScores!E:O,11,FALSE)</f>
        <v>0</v>
      </c>
      <c r="P5593" s="5">
        <f>VLOOKUP(M5593,[1]ArchetypeScores!E:P,12,FALSE)</f>
        <v>0</v>
      </c>
      <c r="Q5593" s="2" t="str">
        <f>VLOOKUP(M5593,[1]ArchetypeScores!E:W,19,FALSE)</f>
        <v>Education and training</v>
      </c>
      <c r="R5593" s="2">
        <f>VLOOKUP(M5593,[1]ArchetypeScores!E:I,5,FALSE)</f>
        <v>0</v>
      </c>
      <c r="S5593" s="2">
        <f>VLOOKUP(M5593,[1]ArchetypeScores!E:K,7,FALSE)</f>
        <v>0</v>
      </c>
      <c r="T5593" s="2" t="str">
        <f t="shared" si="89"/>
        <v>Not A&amp;R positive</v>
      </c>
    </row>
    <row r="5594" spans="1:20" x14ac:dyDescent="0.3">
      <c r="A5594" s="2" t="s">
        <v>14826</v>
      </c>
      <c r="B5594" s="3" t="s">
        <v>14841</v>
      </c>
      <c r="C5594" s="3" t="s">
        <v>14842</v>
      </c>
      <c r="D5594" s="4">
        <v>75.028999999999996</v>
      </c>
      <c r="E5594" s="5" t="s">
        <v>3481</v>
      </c>
      <c r="F5594" s="4">
        <v>0.13944999999999999</v>
      </c>
      <c r="G5594" s="6">
        <v>49932</v>
      </c>
      <c r="H5594" s="3" t="s">
        <v>14835</v>
      </c>
      <c r="I5594" s="3" t="s">
        <v>14836</v>
      </c>
      <c r="J5594" s="3"/>
      <c r="K5594" s="5" t="s">
        <v>57</v>
      </c>
      <c r="L5594" s="5">
        <v>29</v>
      </c>
      <c r="M5594" s="5" t="s">
        <v>58</v>
      </c>
      <c r="N5594" s="5">
        <f>VLOOKUP(M5594,[1]ArchetypeScores!E:N,10,FALSE)</f>
        <v>0</v>
      </c>
      <c r="O5594" s="5">
        <f>VLOOKUP(M5594,[1]ArchetypeScores!E:O,11,FALSE)</f>
        <v>-1</v>
      </c>
      <c r="P5594" s="5">
        <f>VLOOKUP(M5594,[1]ArchetypeScores!E:P,12,FALSE)</f>
        <v>0</v>
      </c>
      <c r="Q5594" s="2" t="str">
        <f>VLOOKUP(M5594,[1]ArchetypeScores!E:W,19,FALSE)</f>
        <v>Untargeted</v>
      </c>
      <c r="R5594" s="2">
        <f>VLOOKUP(M5594,[1]ArchetypeScores!E:I,5,FALSE)</f>
        <v>0</v>
      </c>
      <c r="S5594" s="2">
        <f>VLOOKUP(M5594,[1]ArchetypeScores!E:K,7,FALSE)</f>
        <v>0</v>
      </c>
      <c r="T5594" s="2" t="str">
        <f t="shared" si="89"/>
        <v>Not A&amp;R positive</v>
      </c>
    </row>
    <row r="5595" spans="1:20" x14ac:dyDescent="0.3">
      <c r="A5595" s="2" t="s">
        <v>14826</v>
      </c>
      <c r="B5595" s="3" t="s">
        <v>14843</v>
      </c>
      <c r="C5595" s="3" t="s">
        <v>14844</v>
      </c>
      <c r="D5595" s="4">
        <v>52.276000000000003</v>
      </c>
      <c r="E5595" s="5" t="s">
        <v>3481</v>
      </c>
      <c r="F5595" s="4">
        <v>9.7339999999999996E-2</v>
      </c>
      <c r="G5595" s="6">
        <v>49939</v>
      </c>
      <c r="H5595" s="3" t="s">
        <v>14829</v>
      </c>
      <c r="I5595" s="3" t="s">
        <v>14830</v>
      </c>
      <c r="J5595" s="3"/>
      <c r="K5595" s="5" t="s">
        <v>196</v>
      </c>
      <c r="L5595" s="5">
        <v>5</v>
      </c>
      <c r="M5595" s="5" t="s">
        <v>9091</v>
      </c>
      <c r="N5595" s="5">
        <f>VLOOKUP(M5595,[1]ArchetypeScores!E:N,10,FALSE)</f>
        <v>1</v>
      </c>
      <c r="O5595" s="5">
        <f>VLOOKUP(M5595,[1]ArchetypeScores!E:O,11,FALSE)</f>
        <v>-2</v>
      </c>
      <c r="P5595" s="5">
        <f>VLOOKUP(M5595,[1]ArchetypeScores!E:P,12,FALSE)</f>
        <v>0</v>
      </c>
      <c r="Q5595" s="2" t="str">
        <f>VLOOKUP(M5595,[1]ArchetypeScores!E:W,19,FALSE)</f>
        <v>Industrials - other</v>
      </c>
      <c r="R5595" s="2">
        <f>VLOOKUP(M5595,[1]ArchetypeScores!E:I,5,FALSE)</f>
        <v>0</v>
      </c>
      <c r="S5595" s="2">
        <f>VLOOKUP(M5595,[1]ArchetypeScores!E:K,7,FALSE)</f>
        <v>-1</v>
      </c>
      <c r="T5595" s="2" t="str">
        <f t="shared" si="89"/>
        <v>Not A&amp;R positive</v>
      </c>
    </row>
    <row r="5596" spans="1:20" x14ac:dyDescent="0.3">
      <c r="A5596" s="2" t="s">
        <v>14826</v>
      </c>
      <c r="B5596" s="3" t="s">
        <v>14845</v>
      </c>
      <c r="C5596" s="3" t="s">
        <v>14846</v>
      </c>
      <c r="D5596" s="4">
        <v>9</v>
      </c>
      <c r="E5596" s="5" t="s">
        <v>3481</v>
      </c>
      <c r="F5596" s="4">
        <v>1.6729999999999998E-2</v>
      </c>
      <c r="G5596" s="6">
        <v>49930</v>
      </c>
      <c r="H5596" s="3" t="s">
        <v>14835</v>
      </c>
      <c r="I5596" s="3" t="s">
        <v>14836</v>
      </c>
      <c r="J5596" s="3"/>
      <c r="K5596" s="5" t="s">
        <v>94</v>
      </c>
      <c r="L5596" s="5">
        <v>4</v>
      </c>
      <c r="M5596" s="5" t="s">
        <v>160</v>
      </c>
      <c r="N5596" s="5">
        <f>VLOOKUP(M5596,[1]ArchetypeScores!E:N,10,FALSE)</f>
        <v>1</v>
      </c>
      <c r="O5596" s="5">
        <f>VLOOKUP(M5596,[1]ArchetypeScores!E:O,11,FALSE)</f>
        <v>0</v>
      </c>
      <c r="P5596" s="5">
        <f>VLOOKUP(M5596,[1]ArchetypeScores!E:P,12,FALSE)</f>
        <v>1</v>
      </c>
      <c r="Q5596" s="2" t="e">
        <f>VLOOKUP(M5596,[1]ArchetypeScores!E:W,19,FALSE)</f>
        <v>#N/A</v>
      </c>
      <c r="R5596" s="2">
        <f>VLOOKUP(M5596,[1]ArchetypeScores!E:I,5,FALSE)</f>
        <v>0</v>
      </c>
      <c r="S5596" s="2">
        <f>VLOOKUP(M5596,[1]ArchetypeScores!E:K,7,FALSE)</f>
        <v>1</v>
      </c>
      <c r="T5596" s="2" t="str">
        <f t="shared" si="89"/>
        <v>Indirect only</v>
      </c>
    </row>
    <row r="5597" spans="1:20" x14ac:dyDescent="0.3">
      <c r="A5597" s="2" t="s">
        <v>14826</v>
      </c>
      <c r="B5597" s="3" t="s">
        <v>14847</v>
      </c>
      <c r="C5597" s="3" t="s">
        <v>14848</v>
      </c>
      <c r="D5597" s="4">
        <v>128.511</v>
      </c>
      <c r="E5597" s="5" t="s">
        <v>3481</v>
      </c>
      <c r="F5597" s="4">
        <v>0.23930000000000001</v>
      </c>
      <c r="G5597" s="6">
        <v>49947</v>
      </c>
      <c r="H5597" s="3" t="s">
        <v>14829</v>
      </c>
      <c r="I5597" s="3" t="s">
        <v>14830</v>
      </c>
      <c r="J5597" s="3"/>
      <c r="K5597" s="5" t="s">
        <v>154</v>
      </c>
      <c r="L5597" s="5" t="s">
        <v>112</v>
      </c>
      <c r="M5597" s="5" t="s">
        <v>155</v>
      </c>
      <c r="N5597" s="5">
        <f>VLOOKUP(M5597,[1]ArchetypeScores!E:N,10,FALSE)</f>
        <v>1</v>
      </c>
      <c r="O5597" s="5">
        <f>VLOOKUP(M5597,[1]ArchetypeScores!E:O,11,FALSE)</f>
        <v>0</v>
      </c>
      <c r="P5597" s="5">
        <f>VLOOKUP(M5597,[1]ArchetypeScores!E:P,12,FALSE)</f>
        <v>0</v>
      </c>
      <c r="Q5597" s="2" t="str">
        <f>VLOOKUP(M5597,[1]ArchetypeScores!E:W,19,FALSE)</f>
        <v>Education and training</v>
      </c>
      <c r="R5597" s="2">
        <f>VLOOKUP(M5597,[1]ArchetypeScores!E:I,5,FALSE)</f>
        <v>0</v>
      </c>
      <c r="S5597" s="2">
        <f>VLOOKUP(M5597,[1]ArchetypeScores!E:K,7,FALSE)</f>
        <v>1</v>
      </c>
      <c r="T5597" s="2" t="str">
        <f t="shared" si="89"/>
        <v>Indirect only</v>
      </c>
    </row>
    <row r="5598" spans="1:20" x14ac:dyDescent="0.3">
      <c r="A5598" s="2" t="s">
        <v>14826</v>
      </c>
      <c r="B5598" s="3" t="s">
        <v>14849</v>
      </c>
      <c r="C5598" s="3" t="s">
        <v>14850</v>
      </c>
      <c r="D5598" s="4">
        <v>35.226999999999997</v>
      </c>
      <c r="E5598" s="5" t="s">
        <v>3481</v>
      </c>
      <c r="F5598" s="4">
        <v>6.5589999999999996E-2</v>
      </c>
      <c r="G5598" s="6">
        <v>49942</v>
      </c>
      <c r="H5598" s="3" t="s">
        <v>14829</v>
      </c>
      <c r="I5598" s="3" t="s">
        <v>14830</v>
      </c>
      <c r="J5598" s="3"/>
      <c r="K5598" s="5" t="s">
        <v>25</v>
      </c>
      <c r="L5598" s="5">
        <v>9</v>
      </c>
      <c r="M5598" s="5" t="s">
        <v>493</v>
      </c>
      <c r="N5598" s="5">
        <f>VLOOKUP(M5598,[1]ArchetypeScores!E:N,10,FALSE)</f>
        <v>1</v>
      </c>
      <c r="O5598" s="5">
        <f>VLOOKUP(M5598,[1]ArchetypeScores!E:O,11,FALSE)</f>
        <v>-2</v>
      </c>
      <c r="P5598" s="5">
        <f>VLOOKUP(M5598,[1]ArchetypeScores!E:P,12,FALSE)</f>
        <v>0</v>
      </c>
      <c r="Q5598" s="2" t="str">
        <f>VLOOKUP(M5598,[1]ArchetypeScores!E:W,19,FALSE)</f>
        <v>Industrials - other</v>
      </c>
      <c r="R5598" s="2">
        <f>VLOOKUP(M5598,[1]ArchetypeScores!E:I,5,FALSE)</f>
        <v>0</v>
      </c>
      <c r="S5598" s="2">
        <f>VLOOKUP(M5598,[1]ArchetypeScores!E:K,7,FALSE)</f>
        <v>-1</v>
      </c>
      <c r="T5598" s="2" t="str">
        <f t="shared" si="89"/>
        <v>Not A&amp;R positive</v>
      </c>
    </row>
    <row r="5599" spans="1:20" x14ac:dyDescent="0.3">
      <c r="A5599" s="2" t="s">
        <v>14826</v>
      </c>
      <c r="B5599" s="3" t="s">
        <v>14851</v>
      </c>
      <c r="C5599" s="3" t="s">
        <v>14852</v>
      </c>
      <c r="D5599" s="4">
        <v>33.656999999999996</v>
      </c>
      <c r="E5599" s="5" t="s">
        <v>3481</v>
      </c>
      <c r="F5599" s="4">
        <v>6.2670000000000003E-2</v>
      </c>
      <c r="G5599" s="6">
        <v>49943</v>
      </c>
      <c r="H5599" s="3" t="s">
        <v>14829</v>
      </c>
      <c r="I5599" s="3" t="s">
        <v>14830</v>
      </c>
      <c r="J5599" s="3"/>
      <c r="K5599" s="5" t="s">
        <v>694</v>
      </c>
      <c r="L5599" s="5">
        <v>2</v>
      </c>
      <c r="M5599" s="5" t="s">
        <v>5219</v>
      </c>
      <c r="N5599" s="5">
        <f>VLOOKUP(M5599,[1]ArchetypeScores!E:N,10,FALSE)</f>
        <v>1</v>
      </c>
      <c r="O5599" s="5">
        <f>VLOOKUP(M5599,[1]ArchetypeScores!E:O,11,FALSE)</f>
        <v>0</v>
      </c>
      <c r="P5599" s="5">
        <f>VLOOKUP(M5599,[1]ArchetypeScores!E:P,12,FALSE)</f>
        <v>0</v>
      </c>
      <c r="Q5599" s="2" t="str">
        <f>VLOOKUP(M5599,[1]ArchetypeScores!E:W,19,FALSE)</f>
        <v>Untargeted</v>
      </c>
      <c r="R5599" s="2">
        <f>VLOOKUP(M5599,[1]ArchetypeScores!E:I,5,FALSE)</f>
        <v>1</v>
      </c>
      <c r="S5599" s="2">
        <f>VLOOKUP(M5599,[1]ArchetypeScores!E:K,7,FALSE)</f>
        <v>1</v>
      </c>
      <c r="T5599" s="2" t="str">
        <f t="shared" si="89"/>
        <v>Both</v>
      </c>
    </row>
    <row r="5600" spans="1:20" x14ac:dyDescent="0.3">
      <c r="A5600" s="2" t="s">
        <v>14826</v>
      </c>
      <c r="B5600" s="3" t="s">
        <v>14853</v>
      </c>
      <c r="C5600" s="3" t="s">
        <v>14854</v>
      </c>
      <c r="D5600" s="4">
        <v>78.5</v>
      </c>
      <c r="E5600" s="5" t="s">
        <v>3481</v>
      </c>
      <c r="F5600" s="4">
        <v>0.13458000000000001</v>
      </c>
      <c r="G5600" s="6">
        <v>49948</v>
      </c>
      <c r="H5600" s="3" t="s">
        <v>14855</v>
      </c>
      <c r="I5600" s="3" t="s">
        <v>14856</v>
      </c>
      <c r="J5600" s="3"/>
      <c r="K5600" s="5" t="s">
        <v>61</v>
      </c>
      <c r="L5600" s="5">
        <v>1</v>
      </c>
      <c r="M5600" s="5" t="s">
        <v>130</v>
      </c>
      <c r="N5600" s="5">
        <f>VLOOKUP(M5600,[1]ArchetypeScores!E:N,10,FALSE)</f>
        <v>0</v>
      </c>
      <c r="O5600" s="5">
        <f>VLOOKUP(M5600,[1]ArchetypeScores!E:O,11,FALSE)</f>
        <v>-1</v>
      </c>
      <c r="P5600" s="5">
        <f>VLOOKUP(M5600,[1]ArchetypeScores!E:P,12,FALSE)</f>
        <v>0</v>
      </c>
      <c r="Q5600" s="2" t="str">
        <f>VLOOKUP(M5600,[1]ArchetypeScores!E:W,19,FALSE)</f>
        <v>Health care</v>
      </c>
      <c r="R5600" s="2">
        <f>VLOOKUP(M5600,[1]ArchetypeScores!E:I,5,FALSE)</f>
        <v>0</v>
      </c>
      <c r="S5600" s="2">
        <f>VLOOKUP(M5600,[1]ArchetypeScores!E:K,7,FALSE)</f>
        <v>0</v>
      </c>
      <c r="T5600" s="2" t="str">
        <f t="shared" si="89"/>
        <v>Not A&amp;R positive</v>
      </c>
    </row>
    <row r="5601" spans="1:20" x14ac:dyDescent="0.3">
      <c r="A5601" s="2" t="s">
        <v>14826</v>
      </c>
      <c r="B5601" s="3" t="s">
        <v>14853</v>
      </c>
      <c r="C5601" s="3" t="s">
        <v>14857</v>
      </c>
      <c r="D5601" s="4">
        <v>3.2</v>
      </c>
      <c r="E5601" s="5" t="s">
        <v>3481</v>
      </c>
      <c r="F5601" s="4">
        <v>5.4900000000000001E-3</v>
      </c>
      <c r="G5601" s="6">
        <v>49949</v>
      </c>
      <c r="H5601" s="3" t="s">
        <v>14855</v>
      </c>
      <c r="I5601" s="3" t="s">
        <v>14858</v>
      </c>
      <c r="J5601" s="3"/>
      <c r="K5601" s="5" t="s">
        <v>61</v>
      </c>
      <c r="L5601" s="5">
        <v>1</v>
      </c>
      <c r="M5601" s="5" t="s">
        <v>130</v>
      </c>
      <c r="N5601" s="5">
        <f>VLOOKUP(M5601,[1]ArchetypeScores!E:N,10,FALSE)</f>
        <v>0</v>
      </c>
      <c r="O5601" s="5">
        <f>VLOOKUP(M5601,[1]ArchetypeScores!E:O,11,FALSE)</f>
        <v>-1</v>
      </c>
      <c r="P5601" s="5">
        <f>VLOOKUP(M5601,[1]ArchetypeScores!E:P,12,FALSE)</f>
        <v>0</v>
      </c>
      <c r="Q5601" s="2" t="str">
        <f>VLOOKUP(M5601,[1]ArchetypeScores!E:W,19,FALSE)</f>
        <v>Health care</v>
      </c>
      <c r="R5601" s="2">
        <f>VLOOKUP(M5601,[1]ArchetypeScores!E:I,5,FALSE)</f>
        <v>0</v>
      </c>
      <c r="S5601" s="2">
        <f>VLOOKUP(M5601,[1]ArchetypeScores!E:K,7,FALSE)</f>
        <v>0</v>
      </c>
      <c r="T5601" s="2" t="str">
        <f t="shared" si="89"/>
        <v>Not A&amp;R positive</v>
      </c>
    </row>
    <row r="5602" spans="1:20" x14ac:dyDescent="0.3">
      <c r="A5602" s="2" t="s">
        <v>14826</v>
      </c>
      <c r="B5602" s="3" t="s">
        <v>14853</v>
      </c>
      <c r="C5602" s="3" t="s">
        <v>14859</v>
      </c>
      <c r="D5602" s="4">
        <v>15.305</v>
      </c>
      <c r="E5602" s="5" t="s">
        <v>3481</v>
      </c>
      <c r="F5602" s="4">
        <v>2.6239999999999999E-2</v>
      </c>
      <c r="G5602" s="6">
        <v>49950</v>
      </c>
      <c r="H5602" s="3" t="s">
        <v>14855</v>
      </c>
      <c r="I5602" s="3" t="s">
        <v>14858</v>
      </c>
      <c r="J5602" s="3"/>
      <c r="K5602" s="5" t="s">
        <v>61</v>
      </c>
      <c r="L5602" s="5">
        <v>1</v>
      </c>
      <c r="M5602" s="5" t="s">
        <v>130</v>
      </c>
      <c r="N5602" s="5">
        <f>VLOOKUP(M5602,[1]ArchetypeScores!E:N,10,FALSE)</f>
        <v>0</v>
      </c>
      <c r="O5602" s="5">
        <f>VLOOKUP(M5602,[1]ArchetypeScores!E:O,11,FALSE)</f>
        <v>-1</v>
      </c>
      <c r="P5602" s="5">
        <f>VLOOKUP(M5602,[1]ArchetypeScores!E:P,12,FALSE)</f>
        <v>0</v>
      </c>
      <c r="Q5602" s="2" t="str">
        <f>VLOOKUP(M5602,[1]ArchetypeScores!E:W,19,FALSE)</f>
        <v>Health care</v>
      </c>
      <c r="R5602" s="2">
        <f>VLOOKUP(M5602,[1]ArchetypeScores!E:I,5,FALSE)</f>
        <v>0</v>
      </c>
      <c r="S5602" s="2">
        <f>VLOOKUP(M5602,[1]ArchetypeScores!E:K,7,FALSE)</f>
        <v>0</v>
      </c>
      <c r="T5602" s="2" t="str">
        <f t="shared" si="89"/>
        <v>Not A&amp;R positive</v>
      </c>
    </row>
    <row r="5603" spans="1:20" x14ac:dyDescent="0.3">
      <c r="A5603" s="2" t="s">
        <v>14826</v>
      </c>
      <c r="B5603" s="3" t="s">
        <v>14860</v>
      </c>
      <c r="C5603" s="3" t="s">
        <v>14861</v>
      </c>
      <c r="D5603" s="4">
        <v>15.944000000000001</v>
      </c>
      <c r="E5603" s="5" t="s">
        <v>3481</v>
      </c>
      <c r="F5603" s="4">
        <v>2.734E-2</v>
      </c>
      <c r="G5603" s="6">
        <v>49951</v>
      </c>
      <c r="H5603" s="3" t="s">
        <v>14855</v>
      </c>
      <c r="I5603" s="3" t="s">
        <v>14858</v>
      </c>
      <c r="J5603" s="3"/>
      <c r="K5603" s="5" t="s">
        <v>31</v>
      </c>
      <c r="L5603" s="5">
        <v>3</v>
      </c>
      <c r="M5603" s="5" t="s">
        <v>32</v>
      </c>
      <c r="N5603" s="5">
        <f>VLOOKUP(M5603,[1]ArchetypeScores!E:N,10,FALSE)</f>
        <v>0</v>
      </c>
      <c r="O5603" s="5">
        <f>VLOOKUP(M5603,[1]ArchetypeScores!E:O,11,FALSE)</f>
        <v>0</v>
      </c>
      <c r="P5603" s="5">
        <f>VLOOKUP(M5603,[1]ArchetypeScores!E:P,12,FALSE)</f>
        <v>0</v>
      </c>
      <c r="Q5603" s="2" t="str">
        <f>VLOOKUP(M5603,[1]ArchetypeScores!E:W,19,FALSE)</f>
        <v>Energy and water</v>
      </c>
      <c r="R5603" s="2">
        <f>VLOOKUP(M5603,[1]ArchetypeScores!E:I,5,FALSE)</f>
        <v>0</v>
      </c>
      <c r="S5603" s="2">
        <f>VLOOKUP(M5603,[1]ArchetypeScores!E:K,7,FALSE)</f>
        <v>0</v>
      </c>
      <c r="T5603" s="2" t="str">
        <f t="shared" si="89"/>
        <v>Not A&amp;R positive</v>
      </c>
    </row>
    <row r="5604" spans="1:20" x14ac:dyDescent="0.3">
      <c r="A5604" s="2" t="s">
        <v>14826</v>
      </c>
      <c r="B5604" s="3" t="s">
        <v>14860</v>
      </c>
      <c r="C5604" s="3" t="s">
        <v>14862</v>
      </c>
      <c r="D5604" s="4">
        <v>2.8359999999999999</v>
      </c>
      <c r="E5604" s="5" t="s">
        <v>3481</v>
      </c>
      <c r="F5604" s="4">
        <v>4.8599999999999997E-3</v>
      </c>
      <c r="G5604" s="6">
        <v>49952</v>
      </c>
      <c r="H5604" s="3" t="s">
        <v>14855</v>
      </c>
      <c r="I5604" s="3" t="s">
        <v>14858</v>
      </c>
      <c r="J5604" s="3"/>
      <c r="K5604" s="5" t="s">
        <v>31</v>
      </c>
      <c r="L5604" s="5">
        <v>3</v>
      </c>
      <c r="M5604" s="5" t="s">
        <v>32</v>
      </c>
      <c r="N5604" s="5">
        <f>VLOOKUP(M5604,[1]ArchetypeScores!E:N,10,FALSE)</f>
        <v>0</v>
      </c>
      <c r="O5604" s="5">
        <f>VLOOKUP(M5604,[1]ArchetypeScores!E:O,11,FALSE)</f>
        <v>0</v>
      </c>
      <c r="P5604" s="5">
        <f>VLOOKUP(M5604,[1]ArchetypeScores!E:P,12,FALSE)</f>
        <v>0</v>
      </c>
      <c r="Q5604" s="2" t="str">
        <f>VLOOKUP(M5604,[1]ArchetypeScores!E:W,19,FALSE)</f>
        <v>Energy and water</v>
      </c>
      <c r="R5604" s="2">
        <f>VLOOKUP(M5604,[1]ArchetypeScores!E:I,5,FALSE)</f>
        <v>0</v>
      </c>
      <c r="S5604" s="2">
        <f>VLOOKUP(M5604,[1]ArchetypeScores!E:K,7,FALSE)</f>
        <v>0</v>
      </c>
      <c r="T5604" s="2" t="str">
        <f t="shared" si="89"/>
        <v>Not A&amp;R positive</v>
      </c>
    </row>
    <row r="5605" spans="1:20" x14ac:dyDescent="0.3">
      <c r="A5605" s="2" t="s">
        <v>14826</v>
      </c>
      <c r="B5605" s="3" t="s">
        <v>14860</v>
      </c>
      <c r="C5605" s="3" t="s">
        <v>14863</v>
      </c>
      <c r="D5605" s="4">
        <v>64.191999999999993</v>
      </c>
      <c r="E5605" s="5" t="s">
        <v>3481</v>
      </c>
      <c r="F5605" s="4">
        <v>0.11005</v>
      </c>
      <c r="G5605" s="6">
        <v>49954</v>
      </c>
      <c r="H5605" s="3" t="s">
        <v>14855</v>
      </c>
      <c r="I5605" s="3" t="s">
        <v>14858</v>
      </c>
      <c r="J5605" s="3"/>
      <c r="K5605" s="5" t="s">
        <v>47</v>
      </c>
      <c r="L5605" s="5">
        <v>1</v>
      </c>
      <c r="M5605" s="5" t="s">
        <v>48</v>
      </c>
      <c r="N5605" s="5">
        <f>VLOOKUP(M5605,[1]ArchetypeScores!E:N,10,FALSE)</f>
        <v>0</v>
      </c>
      <c r="O5605" s="5">
        <f>VLOOKUP(M5605,[1]ArchetypeScores!E:O,11,FALSE)</f>
        <v>0</v>
      </c>
      <c r="P5605" s="5">
        <f>VLOOKUP(M5605,[1]ArchetypeScores!E:P,12,FALSE)</f>
        <v>0</v>
      </c>
      <c r="Q5605" s="2" t="str">
        <f>VLOOKUP(M5605,[1]ArchetypeScores!E:W,19,FALSE)</f>
        <v>Consumer (including agriculture and tourism)</v>
      </c>
      <c r="R5605" s="2">
        <f>VLOOKUP(M5605,[1]ArchetypeScores!E:I,5,FALSE)</f>
        <v>0</v>
      </c>
      <c r="S5605" s="2">
        <f>VLOOKUP(M5605,[1]ArchetypeScores!E:K,7,FALSE)</f>
        <v>0</v>
      </c>
      <c r="T5605" s="2" t="str">
        <f t="shared" si="89"/>
        <v>Not A&amp;R positive</v>
      </c>
    </row>
    <row r="5606" spans="1:20" ht="30.6" x14ac:dyDescent="0.3">
      <c r="A5606" s="2" t="s">
        <v>14826</v>
      </c>
      <c r="B5606" s="7" t="s">
        <v>14860</v>
      </c>
      <c r="C5606" s="3" t="s">
        <v>14864</v>
      </c>
      <c r="D5606" s="4">
        <v>2</v>
      </c>
      <c r="E5606" s="5" t="s">
        <v>3481</v>
      </c>
      <c r="F5606" s="4">
        <v>3.4299999999999999E-3</v>
      </c>
      <c r="G5606" s="6">
        <v>49955</v>
      </c>
      <c r="H5606" s="3" t="s">
        <v>14855</v>
      </c>
      <c r="I5606" s="3" t="s">
        <v>14858</v>
      </c>
      <c r="J5606" s="3"/>
      <c r="K5606" s="5" t="s">
        <v>38</v>
      </c>
      <c r="L5606" s="5">
        <v>1</v>
      </c>
      <c r="M5606" s="5" t="s">
        <v>43</v>
      </c>
      <c r="N5606" s="5">
        <f>VLOOKUP(M5606,[1]ArchetypeScores!E:N,10,FALSE)</f>
        <v>0</v>
      </c>
      <c r="O5606" s="5">
        <f>VLOOKUP(M5606,[1]ArchetypeScores!E:O,11,FALSE)</f>
        <v>-1</v>
      </c>
      <c r="P5606" s="5">
        <f>VLOOKUP(M5606,[1]ArchetypeScores!E:P,12,FALSE)</f>
        <v>0</v>
      </c>
      <c r="Q5606" s="2" t="str">
        <f>VLOOKUP(M5606,[1]ArchetypeScores!E:W,19,FALSE)</f>
        <v>Consumer (including agriculture and tourism)</v>
      </c>
      <c r="R5606" s="2">
        <f>VLOOKUP(M5606,[1]ArchetypeScores!E:I,5,FALSE)</f>
        <v>0</v>
      </c>
      <c r="S5606" s="2">
        <f>VLOOKUP(M5606,[1]ArchetypeScores!E:K,7,FALSE)</f>
        <v>0</v>
      </c>
      <c r="T5606" s="2" t="str">
        <f t="shared" si="89"/>
        <v>Not A&amp;R positive</v>
      </c>
    </row>
    <row r="5607" spans="1:20" ht="30.6" x14ac:dyDescent="0.3">
      <c r="A5607" s="2" t="s">
        <v>14826</v>
      </c>
      <c r="B5607" s="7" t="s">
        <v>14860</v>
      </c>
      <c r="C5607" s="3" t="s">
        <v>14865</v>
      </c>
      <c r="D5607" s="4">
        <v>1</v>
      </c>
      <c r="E5607" s="5" t="s">
        <v>3481</v>
      </c>
      <c r="F5607" s="4">
        <v>1.7099999999999999E-3</v>
      </c>
      <c r="G5607" s="6">
        <v>49956</v>
      </c>
      <c r="H5607" s="3" t="s">
        <v>14855</v>
      </c>
      <c r="I5607" s="3" t="s">
        <v>14858</v>
      </c>
      <c r="J5607" s="3"/>
      <c r="K5607" s="5" t="s">
        <v>38</v>
      </c>
      <c r="L5607" s="5">
        <v>5</v>
      </c>
      <c r="M5607" s="5" t="s">
        <v>635</v>
      </c>
      <c r="N5607" s="5">
        <f>VLOOKUP(M5607,[1]ArchetypeScores!E:N,10,FALSE)</f>
        <v>0</v>
      </c>
      <c r="O5607" s="5">
        <f>VLOOKUP(M5607,[1]ArchetypeScores!E:O,11,FALSE)</f>
        <v>-1</v>
      </c>
      <c r="P5607" s="5">
        <f>VLOOKUP(M5607,[1]ArchetypeScores!E:P,12,FALSE)</f>
        <v>0</v>
      </c>
      <c r="Q5607" s="2" t="str">
        <f>VLOOKUP(M5607,[1]ArchetypeScores!E:W,19,FALSE)</f>
        <v>Consumer (including agriculture and tourism)</v>
      </c>
      <c r="R5607" s="2">
        <f>VLOOKUP(M5607,[1]ArchetypeScores!E:I,5,FALSE)</f>
        <v>0</v>
      </c>
      <c r="S5607" s="2">
        <f>VLOOKUP(M5607,[1]ArchetypeScores!E:K,7,FALSE)</f>
        <v>0</v>
      </c>
      <c r="T5607" s="2" t="str">
        <f t="shared" si="89"/>
        <v>Not A&amp;R positive</v>
      </c>
    </row>
    <row r="5608" spans="1:20" x14ac:dyDescent="0.3">
      <c r="A5608" s="2" t="s">
        <v>14826</v>
      </c>
      <c r="B5608" s="3" t="s">
        <v>14860</v>
      </c>
      <c r="C5608" s="3" t="s">
        <v>14866</v>
      </c>
      <c r="D5608" s="4"/>
      <c r="E5608" s="5" t="s">
        <v>3481</v>
      </c>
      <c r="F5608" s="4">
        <v>0</v>
      </c>
      <c r="G5608" s="6">
        <v>49957</v>
      </c>
      <c r="H5608" s="3" t="s">
        <v>14855</v>
      </c>
      <c r="I5608" s="3" t="s">
        <v>14858</v>
      </c>
      <c r="J5608" s="3"/>
      <c r="K5608" s="5" t="s">
        <v>163</v>
      </c>
      <c r="L5608" s="5">
        <v>2</v>
      </c>
      <c r="M5608" s="5" t="s">
        <v>648</v>
      </c>
      <c r="N5608" s="5">
        <f>VLOOKUP(M5608,[1]ArchetypeScores!E:N,10,FALSE)</f>
        <v>0</v>
      </c>
      <c r="O5608" s="5">
        <f>VLOOKUP(M5608,[1]ArchetypeScores!E:O,11,FALSE)</f>
        <v>0</v>
      </c>
      <c r="P5608" s="5">
        <f>VLOOKUP(M5608,[1]ArchetypeScores!E:P,12,FALSE)</f>
        <v>0</v>
      </c>
      <c r="Q5608" s="2" t="str">
        <f>VLOOKUP(M5608,[1]ArchetypeScores!E:W,19,FALSE)</f>
        <v>Health care</v>
      </c>
      <c r="R5608" s="2">
        <f>VLOOKUP(M5608,[1]ArchetypeScores!E:I,5,FALSE)</f>
        <v>0</v>
      </c>
      <c r="S5608" s="2">
        <f>VLOOKUP(M5608,[1]ArchetypeScores!E:K,7,FALSE)</f>
        <v>0</v>
      </c>
      <c r="T5608" s="2" t="str">
        <f t="shared" si="89"/>
        <v>Not A&amp;R positive</v>
      </c>
    </row>
    <row r="5609" spans="1:20" x14ac:dyDescent="0.3">
      <c r="A5609" s="2" t="s">
        <v>14826</v>
      </c>
      <c r="B5609" s="3" t="s">
        <v>14860</v>
      </c>
      <c r="C5609" s="3" t="s">
        <v>14867</v>
      </c>
      <c r="D5609" s="4">
        <v>11.756</v>
      </c>
      <c r="E5609" s="5" t="s">
        <v>3481</v>
      </c>
      <c r="F5609" s="4">
        <v>2.0160000000000001E-2</v>
      </c>
      <c r="G5609" s="6">
        <v>49953</v>
      </c>
      <c r="H5609" s="3" t="s">
        <v>14855</v>
      </c>
      <c r="I5609" s="3" t="s">
        <v>14858</v>
      </c>
      <c r="J5609" s="3"/>
      <c r="K5609" s="5" t="s">
        <v>112</v>
      </c>
      <c r="L5609" s="5" t="s">
        <v>112</v>
      </c>
      <c r="M5609" s="5" t="s">
        <v>961</v>
      </c>
      <c r="N5609" s="5">
        <f>VLOOKUP(M5609,[1]ArchetypeScores!E:N,10,FALSE)</f>
        <v>0</v>
      </c>
      <c r="O5609" s="5">
        <f>VLOOKUP(M5609,[1]ArchetypeScores!E:O,11,FALSE)</f>
        <v>0</v>
      </c>
      <c r="P5609" s="5">
        <f>VLOOKUP(M5609,[1]ArchetypeScores!E:P,12,FALSE)</f>
        <v>0</v>
      </c>
      <c r="Q5609" s="2" t="str">
        <f>VLOOKUP(M5609,[1]ArchetypeScores!E:W,19,FALSE)</f>
        <v>Untargeted</v>
      </c>
      <c r="R5609" s="2">
        <f>VLOOKUP(M5609,[1]ArchetypeScores!E:I,5,FALSE)</f>
        <v>0</v>
      </c>
      <c r="S5609" s="2">
        <f>VLOOKUP(M5609,[1]ArchetypeScores!E:K,7,FALSE)</f>
        <v>0</v>
      </c>
      <c r="T5609" s="2" t="str">
        <f t="shared" si="89"/>
        <v>Not A&amp;R positive</v>
      </c>
    </row>
    <row r="5610" spans="1:20" x14ac:dyDescent="0.3">
      <c r="A5610" s="2" t="s">
        <v>14826</v>
      </c>
      <c r="B5610" s="3" t="s">
        <v>14868</v>
      </c>
      <c r="C5610" s="3" t="s">
        <v>14869</v>
      </c>
      <c r="D5610" s="4">
        <v>371.6</v>
      </c>
      <c r="E5610" s="5" t="s">
        <v>3481</v>
      </c>
      <c r="F5610" s="4">
        <v>0.63709000000000005</v>
      </c>
      <c r="G5610" s="6">
        <v>49973</v>
      </c>
      <c r="H5610" s="3" t="s">
        <v>14870</v>
      </c>
      <c r="I5610" s="3" t="s">
        <v>14858</v>
      </c>
      <c r="J5610" s="3"/>
      <c r="K5610" s="5" t="s">
        <v>53</v>
      </c>
      <c r="L5610" s="5">
        <v>1</v>
      </c>
      <c r="M5610" s="5" t="s">
        <v>54</v>
      </c>
      <c r="N5610" s="5">
        <f>VLOOKUP(M5610,[1]ArchetypeScores!E:N,10,FALSE)</f>
        <v>0</v>
      </c>
      <c r="O5610" s="5">
        <f>VLOOKUP(M5610,[1]ArchetypeScores!E:O,11,FALSE)</f>
        <v>-1</v>
      </c>
      <c r="P5610" s="5">
        <f>VLOOKUP(M5610,[1]ArchetypeScores!E:P,12,FALSE)</f>
        <v>0</v>
      </c>
      <c r="Q5610" s="2" t="str">
        <f>VLOOKUP(M5610,[1]ArchetypeScores!E:W,19,FALSE)</f>
        <v>Untargeted</v>
      </c>
      <c r="R5610" s="2">
        <f>VLOOKUP(M5610,[1]ArchetypeScores!E:I,5,FALSE)</f>
        <v>0</v>
      </c>
      <c r="S5610" s="2">
        <f>VLOOKUP(M5610,[1]ArchetypeScores!E:K,7,FALSE)</f>
        <v>0</v>
      </c>
      <c r="T5610" s="2" t="str">
        <f t="shared" si="89"/>
        <v>Not A&amp;R positive</v>
      </c>
    </row>
    <row r="5611" spans="1:20" x14ac:dyDescent="0.3">
      <c r="A5611" s="2" t="s">
        <v>14826</v>
      </c>
      <c r="B5611" s="3" t="s">
        <v>14871</v>
      </c>
      <c r="C5611" s="3" t="s">
        <v>14872</v>
      </c>
      <c r="D5611" s="4">
        <v>269.53899999999999</v>
      </c>
      <c r="E5611" s="5" t="s">
        <v>3481</v>
      </c>
      <c r="F5611" s="4">
        <v>0.46211000000000002</v>
      </c>
      <c r="G5611" s="6">
        <v>49958</v>
      </c>
      <c r="H5611" s="3" t="s">
        <v>14855</v>
      </c>
      <c r="I5611" s="3" t="s">
        <v>14858</v>
      </c>
      <c r="J5611" s="3"/>
      <c r="K5611" s="5" t="s">
        <v>38</v>
      </c>
      <c r="L5611" s="5">
        <v>29</v>
      </c>
      <c r="M5611" s="5" t="s">
        <v>316</v>
      </c>
      <c r="N5611" s="5">
        <f>VLOOKUP(M5611,[1]ArchetypeScores!E:N,10,FALSE)</f>
        <v>0</v>
      </c>
      <c r="O5611" s="5">
        <f>VLOOKUP(M5611,[1]ArchetypeScores!E:O,11,FALSE)</f>
        <v>-1</v>
      </c>
      <c r="P5611" s="5">
        <f>VLOOKUP(M5611,[1]ArchetypeScores!E:P,12,FALSE)</f>
        <v>0</v>
      </c>
      <c r="Q5611" s="2" t="str">
        <f>VLOOKUP(M5611,[1]ArchetypeScores!E:W,19,FALSE)</f>
        <v>Other sector</v>
      </c>
      <c r="R5611" s="2">
        <f>VLOOKUP(M5611,[1]ArchetypeScores!E:I,5,FALSE)</f>
        <v>0</v>
      </c>
      <c r="S5611" s="2">
        <f>VLOOKUP(M5611,[1]ArchetypeScores!E:K,7,FALSE)</f>
        <v>0</v>
      </c>
      <c r="T5611" s="2" t="str">
        <f t="shared" si="89"/>
        <v>Not A&amp;R positive</v>
      </c>
    </row>
    <row r="5612" spans="1:20" x14ac:dyDescent="0.3">
      <c r="A5612" s="2" t="s">
        <v>14826</v>
      </c>
      <c r="B5612" s="3" t="s">
        <v>14873</v>
      </c>
      <c r="C5612" s="3" t="s">
        <v>14874</v>
      </c>
      <c r="D5612" s="4">
        <v>24.83</v>
      </c>
      <c r="E5612" s="5" t="s">
        <v>3481</v>
      </c>
      <c r="F5612" s="4">
        <v>4.2569999999999997E-2</v>
      </c>
      <c r="G5612" s="6">
        <v>49959</v>
      </c>
      <c r="H5612" s="3" t="s">
        <v>14855</v>
      </c>
      <c r="I5612" s="3" t="s">
        <v>14858</v>
      </c>
      <c r="J5612" s="3"/>
      <c r="K5612" s="5" t="s">
        <v>38</v>
      </c>
      <c r="L5612" s="5">
        <v>13</v>
      </c>
      <c r="M5612" s="5" t="s">
        <v>39</v>
      </c>
      <c r="N5612" s="5">
        <f>VLOOKUP(M5612,[1]ArchetypeScores!E:N,10,FALSE)</f>
        <v>0</v>
      </c>
      <c r="O5612" s="5">
        <f>VLOOKUP(M5612,[1]ArchetypeScores!E:O,11,FALSE)</f>
        <v>-2</v>
      </c>
      <c r="P5612" s="5">
        <f>VLOOKUP(M5612,[1]ArchetypeScores!E:P,12,FALSE)</f>
        <v>0</v>
      </c>
      <c r="Q5612" s="2" t="str">
        <f>VLOOKUP(M5612,[1]ArchetypeScores!E:W,19,FALSE)</f>
        <v>Industrials - transportation</v>
      </c>
      <c r="R5612" s="2">
        <f>VLOOKUP(M5612,[1]ArchetypeScores!E:I,5,FALSE)</f>
        <v>0</v>
      </c>
      <c r="S5612" s="2">
        <f>VLOOKUP(M5612,[1]ArchetypeScores!E:K,7,FALSE)</f>
        <v>0</v>
      </c>
      <c r="T5612" s="2" t="str">
        <f t="shared" si="89"/>
        <v>Not A&amp;R positive</v>
      </c>
    </row>
    <row r="5613" spans="1:20" x14ac:dyDescent="0.3">
      <c r="A5613" s="2" t="s">
        <v>14826</v>
      </c>
      <c r="B5613" s="3" t="s">
        <v>14873</v>
      </c>
      <c r="C5613" s="3" t="s">
        <v>14875</v>
      </c>
      <c r="D5613" s="4">
        <v>11.59</v>
      </c>
      <c r="E5613" s="5" t="s">
        <v>3481</v>
      </c>
      <c r="F5613" s="4">
        <v>1.9869999999999999E-2</v>
      </c>
      <c r="G5613" s="6">
        <v>49960</v>
      </c>
      <c r="H5613" s="3" t="s">
        <v>14855</v>
      </c>
      <c r="I5613" s="3" t="s">
        <v>14858</v>
      </c>
      <c r="J5613" s="3"/>
      <c r="K5613" s="5" t="s">
        <v>38</v>
      </c>
      <c r="L5613" s="5">
        <v>29</v>
      </c>
      <c r="M5613" s="5" t="s">
        <v>316</v>
      </c>
      <c r="N5613" s="5">
        <f>VLOOKUP(M5613,[1]ArchetypeScores!E:N,10,FALSE)</f>
        <v>0</v>
      </c>
      <c r="O5613" s="5">
        <f>VLOOKUP(M5613,[1]ArchetypeScores!E:O,11,FALSE)</f>
        <v>-1</v>
      </c>
      <c r="P5613" s="5">
        <f>VLOOKUP(M5613,[1]ArchetypeScores!E:P,12,FALSE)</f>
        <v>0</v>
      </c>
      <c r="Q5613" s="2" t="str">
        <f>VLOOKUP(M5613,[1]ArchetypeScores!E:W,19,FALSE)</f>
        <v>Other sector</v>
      </c>
      <c r="R5613" s="2">
        <f>VLOOKUP(M5613,[1]ArchetypeScores!E:I,5,FALSE)</f>
        <v>0</v>
      </c>
      <c r="S5613" s="2">
        <f>VLOOKUP(M5613,[1]ArchetypeScores!E:K,7,FALSE)</f>
        <v>0</v>
      </c>
      <c r="T5613" s="2" t="str">
        <f t="shared" si="89"/>
        <v>Not A&amp;R positive</v>
      </c>
    </row>
    <row r="5614" spans="1:20" x14ac:dyDescent="0.3">
      <c r="A5614" s="2" t="s">
        <v>14826</v>
      </c>
      <c r="B5614" s="3" t="s">
        <v>14873</v>
      </c>
      <c r="C5614" s="3" t="s">
        <v>14876</v>
      </c>
      <c r="D5614" s="4">
        <v>9.4600000000000009</v>
      </c>
      <c r="E5614" s="5" t="s">
        <v>3481</v>
      </c>
      <c r="F5614" s="4">
        <v>1.6219999999999998E-2</v>
      </c>
      <c r="G5614" s="6">
        <v>49961</v>
      </c>
      <c r="H5614" s="3" t="s">
        <v>14855</v>
      </c>
      <c r="I5614" s="3" t="s">
        <v>14858</v>
      </c>
      <c r="J5614" s="3"/>
      <c r="K5614" s="5" t="s">
        <v>38</v>
      </c>
      <c r="L5614" s="5">
        <v>29</v>
      </c>
      <c r="M5614" s="5" t="s">
        <v>316</v>
      </c>
      <c r="N5614" s="5">
        <f>VLOOKUP(M5614,[1]ArchetypeScores!E:N,10,FALSE)</f>
        <v>0</v>
      </c>
      <c r="O5614" s="5">
        <f>VLOOKUP(M5614,[1]ArchetypeScores!E:O,11,FALSE)</f>
        <v>-1</v>
      </c>
      <c r="P5614" s="5">
        <f>VLOOKUP(M5614,[1]ArchetypeScores!E:P,12,FALSE)</f>
        <v>0</v>
      </c>
      <c r="Q5614" s="2" t="str">
        <f>VLOOKUP(M5614,[1]ArchetypeScores!E:W,19,FALSE)</f>
        <v>Other sector</v>
      </c>
      <c r="R5614" s="2">
        <f>VLOOKUP(M5614,[1]ArchetypeScores!E:I,5,FALSE)</f>
        <v>0</v>
      </c>
      <c r="S5614" s="2">
        <f>VLOOKUP(M5614,[1]ArchetypeScores!E:K,7,FALSE)</f>
        <v>0</v>
      </c>
      <c r="T5614" s="2" t="str">
        <f t="shared" si="89"/>
        <v>Not A&amp;R positive</v>
      </c>
    </row>
    <row r="5615" spans="1:20" x14ac:dyDescent="0.3">
      <c r="A5615" s="2" t="s">
        <v>14826</v>
      </c>
      <c r="B5615" s="3" t="s">
        <v>14873</v>
      </c>
      <c r="C5615" s="3" t="s">
        <v>14877</v>
      </c>
      <c r="D5615" s="4">
        <v>0.9</v>
      </c>
      <c r="E5615" s="5" t="s">
        <v>3481</v>
      </c>
      <c r="F5615" s="4">
        <v>1.5399999999999999E-3</v>
      </c>
      <c r="G5615" s="6">
        <v>49962</v>
      </c>
      <c r="H5615" s="3" t="s">
        <v>14855</v>
      </c>
      <c r="I5615" s="3" t="s">
        <v>14858</v>
      </c>
      <c r="J5615" s="3"/>
      <c r="K5615" s="5" t="s">
        <v>163</v>
      </c>
      <c r="L5615" s="5">
        <v>1</v>
      </c>
      <c r="M5615" s="5" t="s">
        <v>975</v>
      </c>
      <c r="N5615" s="5">
        <f>VLOOKUP(M5615,[1]ArchetypeScores!E:N,10,FALSE)</f>
        <v>0</v>
      </c>
      <c r="O5615" s="5">
        <f>VLOOKUP(M5615,[1]ArchetypeScores!E:O,11,FALSE)</f>
        <v>0</v>
      </c>
      <c r="P5615" s="5">
        <f>VLOOKUP(M5615,[1]ArchetypeScores!E:P,12,FALSE)</f>
        <v>0</v>
      </c>
      <c r="Q5615" s="2" t="str">
        <f>VLOOKUP(M5615,[1]ArchetypeScores!E:W,19,FALSE)</f>
        <v>Other sector</v>
      </c>
      <c r="R5615" s="2">
        <f>VLOOKUP(M5615,[1]ArchetypeScores!E:I,5,FALSE)</f>
        <v>0</v>
      </c>
      <c r="S5615" s="2">
        <f>VLOOKUP(M5615,[1]ArchetypeScores!E:K,7,FALSE)</f>
        <v>0</v>
      </c>
      <c r="T5615" s="2" t="str">
        <f t="shared" si="89"/>
        <v>Not A&amp;R positive</v>
      </c>
    </row>
    <row r="5616" spans="1:20" x14ac:dyDescent="0.3">
      <c r="A5616" s="2" t="s">
        <v>14826</v>
      </c>
      <c r="B5616" s="3" t="s">
        <v>14873</v>
      </c>
      <c r="C5616" s="3" t="s">
        <v>14878</v>
      </c>
      <c r="D5616" s="4">
        <v>1.0660000000000001</v>
      </c>
      <c r="E5616" s="5" t="s">
        <v>3481</v>
      </c>
      <c r="F5616" s="4">
        <v>1.83E-3</v>
      </c>
      <c r="G5616" s="6">
        <v>49963</v>
      </c>
      <c r="H5616" s="3" t="s">
        <v>14855</v>
      </c>
      <c r="I5616" s="3" t="s">
        <v>14858</v>
      </c>
      <c r="J5616" s="3"/>
      <c r="K5616" s="5" t="s">
        <v>38</v>
      </c>
      <c r="L5616" s="5">
        <v>29</v>
      </c>
      <c r="M5616" s="5" t="s">
        <v>316</v>
      </c>
      <c r="N5616" s="5">
        <f>VLOOKUP(M5616,[1]ArchetypeScores!E:N,10,FALSE)</f>
        <v>0</v>
      </c>
      <c r="O5616" s="5">
        <f>VLOOKUP(M5616,[1]ArchetypeScores!E:O,11,FALSE)</f>
        <v>-1</v>
      </c>
      <c r="P5616" s="5">
        <f>VLOOKUP(M5616,[1]ArchetypeScores!E:P,12,FALSE)</f>
        <v>0</v>
      </c>
      <c r="Q5616" s="2" t="str">
        <f>VLOOKUP(M5616,[1]ArchetypeScores!E:W,19,FALSE)</f>
        <v>Other sector</v>
      </c>
      <c r="R5616" s="2">
        <f>VLOOKUP(M5616,[1]ArchetypeScores!E:I,5,FALSE)</f>
        <v>0</v>
      </c>
      <c r="S5616" s="2">
        <f>VLOOKUP(M5616,[1]ArchetypeScores!E:K,7,FALSE)</f>
        <v>0</v>
      </c>
      <c r="T5616" s="2" t="str">
        <f t="shared" si="89"/>
        <v>Not A&amp;R positive</v>
      </c>
    </row>
    <row r="5617" spans="1:20" x14ac:dyDescent="0.3">
      <c r="A5617" s="2" t="s">
        <v>14826</v>
      </c>
      <c r="B5617" s="3" t="s">
        <v>14873</v>
      </c>
      <c r="C5617" s="3" t="s">
        <v>14879</v>
      </c>
      <c r="D5617" s="4">
        <v>0.25</v>
      </c>
      <c r="E5617" s="5" t="s">
        <v>3481</v>
      </c>
      <c r="F5617" s="4">
        <v>4.2999999999999999E-4</v>
      </c>
      <c r="G5617" s="6">
        <v>49964</v>
      </c>
      <c r="H5617" s="3" t="s">
        <v>14855</v>
      </c>
      <c r="I5617" s="3" t="s">
        <v>14858</v>
      </c>
      <c r="J5617" s="3"/>
      <c r="K5617" s="5" t="s">
        <v>163</v>
      </c>
      <c r="L5617" s="5">
        <v>1</v>
      </c>
      <c r="M5617" s="5" t="s">
        <v>975</v>
      </c>
      <c r="N5617" s="5">
        <f>VLOOKUP(M5617,[1]ArchetypeScores!E:N,10,FALSE)</f>
        <v>0</v>
      </c>
      <c r="O5617" s="5">
        <f>VLOOKUP(M5617,[1]ArchetypeScores!E:O,11,FALSE)</f>
        <v>0</v>
      </c>
      <c r="P5617" s="5">
        <f>VLOOKUP(M5617,[1]ArchetypeScores!E:P,12,FALSE)</f>
        <v>0</v>
      </c>
      <c r="Q5617" s="2" t="str">
        <f>VLOOKUP(M5617,[1]ArchetypeScores!E:W,19,FALSE)</f>
        <v>Other sector</v>
      </c>
      <c r="R5617" s="2">
        <f>VLOOKUP(M5617,[1]ArchetypeScores!E:I,5,FALSE)</f>
        <v>0</v>
      </c>
      <c r="S5617" s="2">
        <f>VLOOKUP(M5617,[1]ArchetypeScores!E:K,7,FALSE)</f>
        <v>0</v>
      </c>
      <c r="T5617" s="2" t="str">
        <f t="shared" si="89"/>
        <v>Not A&amp;R positive</v>
      </c>
    </row>
    <row r="5618" spans="1:20" x14ac:dyDescent="0.3">
      <c r="A5618" s="2" t="s">
        <v>14826</v>
      </c>
      <c r="B5618" s="3" t="s">
        <v>14873</v>
      </c>
      <c r="C5618" s="3" t="s">
        <v>14880</v>
      </c>
      <c r="D5618" s="4">
        <v>5</v>
      </c>
      <c r="E5618" s="5" t="s">
        <v>3481</v>
      </c>
      <c r="F5618" s="4">
        <v>8.5699999999999995E-3</v>
      </c>
      <c r="G5618" s="6">
        <v>49965</v>
      </c>
      <c r="H5618" s="3" t="s">
        <v>14855</v>
      </c>
      <c r="I5618" s="3" t="s">
        <v>14858</v>
      </c>
      <c r="J5618" s="3"/>
      <c r="K5618" s="5" t="s">
        <v>38</v>
      </c>
      <c r="L5618" s="5">
        <v>13</v>
      </c>
      <c r="M5618" s="5" t="s">
        <v>39</v>
      </c>
      <c r="N5618" s="5">
        <f>VLOOKUP(M5618,[1]ArchetypeScores!E:N,10,FALSE)</f>
        <v>0</v>
      </c>
      <c r="O5618" s="5">
        <f>VLOOKUP(M5618,[1]ArchetypeScores!E:O,11,FALSE)</f>
        <v>-2</v>
      </c>
      <c r="P5618" s="5">
        <f>VLOOKUP(M5618,[1]ArchetypeScores!E:P,12,FALSE)</f>
        <v>0</v>
      </c>
      <c r="Q5618" s="2" t="str">
        <f>VLOOKUP(M5618,[1]ArchetypeScores!E:W,19,FALSE)</f>
        <v>Industrials - transportation</v>
      </c>
      <c r="R5618" s="2">
        <f>VLOOKUP(M5618,[1]ArchetypeScores!E:I,5,FALSE)</f>
        <v>0</v>
      </c>
      <c r="S5618" s="2">
        <f>VLOOKUP(M5618,[1]ArchetypeScores!E:K,7,FALSE)</f>
        <v>0</v>
      </c>
      <c r="T5618" s="2" t="str">
        <f t="shared" si="89"/>
        <v>Not A&amp;R positive</v>
      </c>
    </row>
    <row r="5619" spans="1:20" x14ac:dyDescent="0.3">
      <c r="A5619" s="2" t="s">
        <v>14826</v>
      </c>
      <c r="B5619" s="3" t="s">
        <v>14873</v>
      </c>
      <c r="C5619" s="3" t="s">
        <v>14881</v>
      </c>
      <c r="D5619" s="4">
        <v>5.5</v>
      </c>
      <c r="E5619" s="5" t="s">
        <v>3481</v>
      </c>
      <c r="F5619" s="4">
        <v>9.4299999999999991E-3</v>
      </c>
      <c r="G5619" s="6">
        <v>49966</v>
      </c>
      <c r="H5619" s="3" t="s">
        <v>14855</v>
      </c>
      <c r="I5619" s="3" t="s">
        <v>14858</v>
      </c>
      <c r="J5619" s="3"/>
      <c r="K5619" s="5" t="s">
        <v>163</v>
      </c>
      <c r="L5619" s="5">
        <v>1</v>
      </c>
      <c r="M5619" s="5" t="s">
        <v>975</v>
      </c>
      <c r="N5619" s="5">
        <f>VLOOKUP(M5619,[1]ArchetypeScores!E:N,10,FALSE)</f>
        <v>0</v>
      </c>
      <c r="O5619" s="5">
        <f>VLOOKUP(M5619,[1]ArchetypeScores!E:O,11,FALSE)</f>
        <v>0</v>
      </c>
      <c r="P5619" s="5">
        <f>VLOOKUP(M5619,[1]ArchetypeScores!E:P,12,FALSE)</f>
        <v>0</v>
      </c>
      <c r="Q5619" s="2" t="str">
        <f>VLOOKUP(M5619,[1]ArchetypeScores!E:W,19,FALSE)</f>
        <v>Other sector</v>
      </c>
      <c r="R5619" s="2">
        <f>VLOOKUP(M5619,[1]ArchetypeScores!E:I,5,FALSE)</f>
        <v>0</v>
      </c>
      <c r="S5619" s="2">
        <f>VLOOKUP(M5619,[1]ArchetypeScores!E:K,7,FALSE)</f>
        <v>0</v>
      </c>
      <c r="T5619" s="2" t="str">
        <f t="shared" si="89"/>
        <v>Not A&amp;R positive</v>
      </c>
    </row>
    <row r="5620" spans="1:20" x14ac:dyDescent="0.3">
      <c r="A5620" s="2" t="s">
        <v>14826</v>
      </c>
      <c r="B5620" s="3" t="s">
        <v>14873</v>
      </c>
      <c r="C5620" s="3" t="s">
        <v>14882</v>
      </c>
      <c r="D5620" s="4">
        <v>5</v>
      </c>
      <c r="E5620" s="5" t="s">
        <v>3481</v>
      </c>
      <c r="F5620" s="4">
        <v>8.5699999999999995E-3</v>
      </c>
      <c r="G5620" s="6">
        <v>49967</v>
      </c>
      <c r="H5620" s="3" t="s">
        <v>14855</v>
      </c>
      <c r="I5620" s="3" t="s">
        <v>14858</v>
      </c>
      <c r="J5620" s="3"/>
      <c r="K5620" s="5" t="s">
        <v>163</v>
      </c>
      <c r="L5620" s="5">
        <v>1</v>
      </c>
      <c r="M5620" s="5" t="s">
        <v>975</v>
      </c>
      <c r="N5620" s="5">
        <f>VLOOKUP(M5620,[1]ArchetypeScores!E:N,10,FALSE)</f>
        <v>0</v>
      </c>
      <c r="O5620" s="5">
        <f>VLOOKUP(M5620,[1]ArchetypeScores!E:O,11,FALSE)</f>
        <v>0</v>
      </c>
      <c r="P5620" s="5">
        <f>VLOOKUP(M5620,[1]ArchetypeScores!E:P,12,FALSE)</f>
        <v>0</v>
      </c>
      <c r="Q5620" s="2" t="str">
        <f>VLOOKUP(M5620,[1]ArchetypeScores!E:W,19,FALSE)</f>
        <v>Other sector</v>
      </c>
      <c r="R5620" s="2">
        <f>VLOOKUP(M5620,[1]ArchetypeScores!E:I,5,FALSE)</f>
        <v>0</v>
      </c>
      <c r="S5620" s="2">
        <f>VLOOKUP(M5620,[1]ArchetypeScores!E:K,7,FALSE)</f>
        <v>0</v>
      </c>
      <c r="T5620" s="2" t="str">
        <f t="shared" si="89"/>
        <v>Not A&amp;R positive</v>
      </c>
    </row>
    <row r="5621" spans="1:20" x14ac:dyDescent="0.3">
      <c r="A5621" s="2" t="s">
        <v>14826</v>
      </c>
      <c r="B5621" s="3" t="s">
        <v>14873</v>
      </c>
      <c r="C5621" s="3" t="s">
        <v>14883</v>
      </c>
      <c r="D5621" s="4">
        <v>4.29</v>
      </c>
      <c r="E5621" s="5" t="s">
        <v>3481</v>
      </c>
      <c r="F5621" s="4">
        <v>7.3600000000000002E-3</v>
      </c>
      <c r="G5621" s="6">
        <v>49968</v>
      </c>
      <c r="H5621" s="3" t="s">
        <v>14855</v>
      </c>
      <c r="I5621" s="3" t="s">
        <v>14858</v>
      </c>
      <c r="J5621" s="3"/>
      <c r="K5621" s="5" t="s">
        <v>163</v>
      </c>
      <c r="L5621" s="5">
        <v>3</v>
      </c>
      <c r="M5621" s="5" t="s">
        <v>164</v>
      </c>
      <c r="N5621" s="5">
        <f>VLOOKUP(M5621,[1]ArchetypeScores!E:N,10,FALSE)</f>
        <v>0</v>
      </c>
      <c r="O5621" s="5">
        <f>VLOOKUP(M5621,[1]ArchetypeScores!E:O,11,FALSE)</f>
        <v>0</v>
      </c>
      <c r="P5621" s="5">
        <f>VLOOKUP(M5621,[1]ArchetypeScores!E:P,12,FALSE)</f>
        <v>0</v>
      </c>
      <c r="Q5621" s="2" t="str">
        <f>VLOOKUP(M5621,[1]ArchetypeScores!E:W,19,FALSE)</f>
        <v>Education and training</v>
      </c>
      <c r="R5621" s="2">
        <f>VLOOKUP(M5621,[1]ArchetypeScores!E:I,5,FALSE)</f>
        <v>0</v>
      </c>
      <c r="S5621" s="2">
        <f>VLOOKUP(M5621,[1]ArchetypeScores!E:K,7,FALSE)</f>
        <v>0</v>
      </c>
      <c r="T5621" s="2" t="str">
        <f t="shared" si="89"/>
        <v>Not A&amp;R positive</v>
      </c>
    </row>
    <row r="5622" spans="1:20" x14ac:dyDescent="0.3">
      <c r="A5622" s="2" t="s">
        <v>14826</v>
      </c>
      <c r="B5622" s="3" t="s">
        <v>14873</v>
      </c>
      <c r="C5622" s="3" t="s">
        <v>14884</v>
      </c>
      <c r="D5622" s="4">
        <v>1.419</v>
      </c>
      <c r="E5622" s="5" t="s">
        <v>3481</v>
      </c>
      <c r="F5622" s="4">
        <v>2.4299999999999999E-3</v>
      </c>
      <c r="G5622" s="6">
        <v>49969</v>
      </c>
      <c r="H5622" s="3" t="s">
        <v>14855</v>
      </c>
      <c r="I5622" s="3" t="s">
        <v>14858</v>
      </c>
      <c r="J5622" s="3"/>
      <c r="K5622" s="5" t="s">
        <v>163</v>
      </c>
      <c r="L5622" s="5">
        <v>3</v>
      </c>
      <c r="M5622" s="5" t="s">
        <v>164</v>
      </c>
      <c r="N5622" s="5">
        <f>VLOOKUP(M5622,[1]ArchetypeScores!E:N,10,FALSE)</f>
        <v>0</v>
      </c>
      <c r="O5622" s="5">
        <f>VLOOKUP(M5622,[1]ArchetypeScores!E:O,11,FALSE)</f>
        <v>0</v>
      </c>
      <c r="P5622" s="5">
        <f>VLOOKUP(M5622,[1]ArchetypeScores!E:P,12,FALSE)</f>
        <v>0</v>
      </c>
      <c r="Q5622" s="2" t="str">
        <f>VLOOKUP(M5622,[1]ArchetypeScores!E:W,19,FALSE)</f>
        <v>Education and training</v>
      </c>
      <c r="R5622" s="2">
        <f>VLOOKUP(M5622,[1]ArchetypeScores!E:I,5,FALSE)</f>
        <v>0</v>
      </c>
      <c r="S5622" s="2">
        <f>VLOOKUP(M5622,[1]ArchetypeScores!E:K,7,FALSE)</f>
        <v>0</v>
      </c>
      <c r="T5622" s="2" t="str">
        <f t="shared" si="89"/>
        <v>Not A&amp;R positive</v>
      </c>
    </row>
    <row r="5623" spans="1:20" x14ac:dyDescent="0.3">
      <c r="A5623" s="2" t="s">
        <v>14826</v>
      </c>
      <c r="B5623" s="3" t="s">
        <v>14873</v>
      </c>
      <c r="C5623" s="3" t="s">
        <v>14885</v>
      </c>
      <c r="D5623" s="4">
        <v>0.5</v>
      </c>
      <c r="E5623" s="5" t="s">
        <v>3481</v>
      </c>
      <c r="F5623" s="4">
        <v>8.5999999999999998E-4</v>
      </c>
      <c r="G5623" s="6">
        <v>49970</v>
      </c>
      <c r="H5623" s="3" t="s">
        <v>14855</v>
      </c>
      <c r="I5623" s="3" t="s">
        <v>14858</v>
      </c>
      <c r="J5623" s="3"/>
      <c r="K5623" s="5" t="s">
        <v>163</v>
      </c>
      <c r="L5623" s="5">
        <v>3</v>
      </c>
      <c r="M5623" s="5" t="s">
        <v>164</v>
      </c>
      <c r="N5623" s="5">
        <f>VLOOKUP(M5623,[1]ArchetypeScores!E:N,10,FALSE)</f>
        <v>0</v>
      </c>
      <c r="O5623" s="5">
        <f>VLOOKUP(M5623,[1]ArchetypeScores!E:O,11,FALSE)</f>
        <v>0</v>
      </c>
      <c r="P5623" s="5">
        <f>VLOOKUP(M5623,[1]ArchetypeScores!E:P,12,FALSE)</f>
        <v>0</v>
      </c>
      <c r="Q5623" s="2" t="str">
        <f>VLOOKUP(M5623,[1]ArchetypeScores!E:W,19,FALSE)</f>
        <v>Education and training</v>
      </c>
      <c r="R5623" s="2">
        <f>VLOOKUP(M5623,[1]ArchetypeScores!E:I,5,FALSE)</f>
        <v>0</v>
      </c>
      <c r="S5623" s="2">
        <f>VLOOKUP(M5623,[1]ArchetypeScores!E:K,7,FALSE)</f>
        <v>0</v>
      </c>
      <c r="T5623" s="2" t="str">
        <f t="shared" si="89"/>
        <v>Not A&amp;R positive</v>
      </c>
    </row>
    <row r="5624" spans="1:20" x14ac:dyDescent="0.3">
      <c r="A5624" s="2" t="s">
        <v>14826</v>
      </c>
      <c r="B5624" s="3" t="s">
        <v>14873</v>
      </c>
      <c r="C5624" s="3" t="s">
        <v>14886</v>
      </c>
      <c r="D5624" s="4">
        <v>0.88</v>
      </c>
      <c r="E5624" s="5" t="s">
        <v>3481</v>
      </c>
      <c r="F5624" s="4">
        <v>1.5100000000000001E-3</v>
      </c>
      <c r="G5624" s="6">
        <v>49971</v>
      </c>
      <c r="H5624" s="3" t="s">
        <v>14855</v>
      </c>
      <c r="I5624" s="3" t="s">
        <v>14858</v>
      </c>
      <c r="J5624" s="3"/>
      <c r="K5624" s="5" t="s">
        <v>38</v>
      </c>
      <c r="L5624" s="5">
        <v>21</v>
      </c>
      <c r="M5624" s="5" t="s">
        <v>302</v>
      </c>
      <c r="N5624" s="5">
        <f>VLOOKUP(M5624,[1]ArchetypeScores!E:N,10,FALSE)</f>
        <v>0</v>
      </c>
      <c r="O5624" s="5">
        <f>VLOOKUP(M5624,[1]ArchetypeScores!E:O,11,FALSE)</f>
        <v>-1</v>
      </c>
      <c r="P5624" s="5">
        <f>VLOOKUP(M5624,[1]ArchetypeScores!E:P,12,FALSE)</f>
        <v>0</v>
      </c>
      <c r="Q5624" s="2" t="str">
        <f>VLOOKUP(M5624,[1]ArchetypeScores!E:W,19,FALSE)</f>
        <v>Consumer (including agriculture and tourism)</v>
      </c>
      <c r="R5624" s="2">
        <f>VLOOKUP(M5624,[1]ArchetypeScores!E:I,5,FALSE)</f>
        <v>0</v>
      </c>
      <c r="S5624" s="2">
        <f>VLOOKUP(M5624,[1]ArchetypeScores!E:K,7,FALSE)</f>
        <v>0</v>
      </c>
      <c r="T5624" s="2" t="str">
        <f t="shared" si="89"/>
        <v>Not A&amp;R positive</v>
      </c>
    </row>
    <row r="5625" spans="1:20" x14ac:dyDescent="0.3">
      <c r="A5625" s="2" t="s">
        <v>14826</v>
      </c>
      <c r="B5625" s="3" t="s">
        <v>14873</v>
      </c>
      <c r="C5625" s="3" t="s">
        <v>14887</v>
      </c>
      <c r="D5625" s="4">
        <v>25</v>
      </c>
      <c r="E5625" s="5" t="s">
        <v>3481</v>
      </c>
      <c r="F5625" s="4">
        <v>4.2860000000000002E-2</v>
      </c>
      <c r="G5625" s="6">
        <v>49972</v>
      </c>
      <c r="H5625" s="3" t="s">
        <v>14888</v>
      </c>
      <c r="I5625" s="3" t="s">
        <v>14858</v>
      </c>
      <c r="J5625" s="3"/>
      <c r="K5625" s="5" t="s">
        <v>38</v>
      </c>
      <c r="L5625" s="5">
        <v>29</v>
      </c>
      <c r="M5625" s="5" t="s">
        <v>316</v>
      </c>
      <c r="N5625" s="5">
        <f>VLOOKUP(M5625,[1]ArchetypeScores!E:N,10,FALSE)</f>
        <v>0</v>
      </c>
      <c r="O5625" s="5">
        <f>VLOOKUP(M5625,[1]ArchetypeScores!E:O,11,FALSE)</f>
        <v>-1</v>
      </c>
      <c r="P5625" s="5">
        <f>VLOOKUP(M5625,[1]ArchetypeScores!E:P,12,FALSE)</f>
        <v>0</v>
      </c>
      <c r="Q5625" s="2" t="str">
        <f>VLOOKUP(M5625,[1]ArchetypeScores!E:W,19,FALSE)</f>
        <v>Other sector</v>
      </c>
      <c r="R5625" s="2">
        <f>VLOOKUP(M5625,[1]ArchetypeScores!E:I,5,FALSE)</f>
        <v>0</v>
      </c>
      <c r="S5625" s="2">
        <f>VLOOKUP(M5625,[1]ArchetypeScores!E:K,7,FALSE)</f>
        <v>0</v>
      </c>
      <c r="T5625" s="2" t="str">
        <f t="shared" si="89"/>
        <v>Not A&amp;R positive</v>
      </c>
    </row>
    <row r="5626" spans="1:20" x14ac:dyDescent="0.3">
      <c r="A5626" s="2" t="s">
        <v>14826</v>
      </c>
      <c r="B5626" s="3" t="s">
        <v>14889</v>
      </c>
      <c r="C5626" s="3" t="s">
        <v>14890</v>
      </c>
      <c r="D5626" s="4">
        <v>112.717</v>
      </c>
      <c r="E5626" s="5" t="s">
        <v>3481</v>
      </c>
      <c r="F5626" s="4">
        <v>0.19325000000000001</v>
      </c>
      <c r="G5626" s="6">
        <v>49974</v>
      </c>
      <c r="H5626" s="3" t="s">
        <v>14855</v>
      </c>
      <c r="I5626" s="3" t="s">
        <v>14858</v>
      </c>
      <c r="J5626" s="3"/>
      <c r="K5626" s="5" t="s">
        <v>38</v>
      </c>
      <c r="L5626" s="5">
        <v>29</v>
      </c>
      <c r="M5626" s="5" t="s">
        <v>316</v>
      </c>
      <c r="N5626" s="5">
        <f>VLOOKUP(M5626,[1]ArchetypeScores!E:N,10,FALSE)</f>
        <v>0</v>
      </c>
      <c r="O5626" s="5">
        <f>VLOOKUP(M5626,[1]ArchetypeScores!E:O,11,FALSE)</f>
        <v>-1</v>
      </c>
      <c r="P5626" s="5">
        <f>VLOOKUP(M5626,[1]ArchetypeScores!E:P,12,FALSE)</f>
        <v>0</v>
      </c>
      <c r="Q5626" s="2" t="str">
        <f>VLOOKUP(M5626,[1]ArchetypeScores!E:W,19,FALSE)</f>
        <v>Other sector</v>
      </c>
      <c r="R5626" s="2">
        <f>VLOOKUP(M5626,[1]ArchetypeScores!E:I,5,FALSE)</f>
        <v>0</v>
      </c>
      <c r="S5626" s="2">
        <f>VLOOKUP(M5626,[1]ArchetypeScores!E:K,7,FALSE)</f>
        <v>0</v>
      </c>
      <c r="T5626" s="2" t="str">
        <f t="shared" si="89"/>
        <v>Not A&amp;R positive</v>
      </c>
    </row>
    <row r="5627" spans="1:20" x14ac:dyDescent="0.3">
      <c r="A5627" s="2" t="s">
        <v>14826</v>
      </c>
      <c r="B5627" s="3" t="s">
        <v>14891</v>
      </c>
      <c r="C5627" s="3" t="s">
        <v>14892</v>
      </c>
      <c r="D5627" s="4"/>
      <c r="E5627" s="5" t="s">
        <v>3481</v>
      </c>
      <c r="F5627" s="4">
        <v>0</v>
      </c>
      <c r="G5627" s="6">
        <v>49975</v>
      </c>
      <c r="H5627" s="3" t="s">
        <v>14855</v>
      </c>
      <c r="I5627" s="3" t="s">
        <v>14893</v>
      </c>
      <c r="J5627" s="3"/>
      <c r="K5627" s="5" t="s">
        <v>71</v>
      </c>
      <c r="L5627" s="5">
        <v>1</v>
      </c>
      <c r="M5627" s="5" t="s">
        <v>72</v>
      </c>
      <c r="N5627" s="5">
        <f>VLOOKUP(M5627,[1]ArchetypeScores!E:N,10,FALSE)</f>
        <v>0</v>
      </c>
      <c r="O5627" s="5">
        <f>VLOOKUP(M5627,[1]ArchetypeScores!E:O,11,FALSE)</f>
        <v>0</v>
      </c>
      <c r="P5627" s="5">
        <f>VLOOKUP(M5627,[1]ArchetypeScores!E:P,12,FALSE)</f>
        <v>0</v>
      </c>
      <c r="Q5627" s="2" t="str">
        <f>VLOOKUP(M5627,[1]ArchetypeScores!E:W,19,FALSE)</f>
        <v>Other sector</v>
      </c>
      <c r="R5627" s="2">
        <f>VLOOKUP(M5627,[1]ArchetypeScores!E:I,5,FALSE)</f>
        <v>0</v>
      </c>
      <c r="S5627" s="2">
        <f>VLOOKUP(M5627,[1]ArchetypeScores!E:K,7,FALSE)</f>
        <v>0</v>
      </c>
      <c r="T5627" s="2" t="str">
        <f t="shared" si="89"/>
        <v>Not A&amp;R positive</v>
      </c>
    </row>
    <row r="5628" spans="1:20" x14ac:dyDescent="0.3">
      <c r="A5628" s="2" t="s">
        <v>14826</v>
      </c>
      <c r="B5628" s="3" t="s">
        <v>14894</v>
      </c>
      <c r="C5628" s="3" t="s">
        <v>14895</v>
      </c>
      <c r="D5628" s="4">
        <v>1.994</v>
      </c>
      <c r="E5628" s="5" t="s">
        <v>3481</v>
      </c>
      <c r="F5628" s="4">
        <v>3.7100000000000002E-3</v>
      </c>
      <c r="G5628" s="6">
        <v>49946</v>
      </c>
      <c r="H5628" s="3" t="s">
        <v>14829</v>
      </c>
      <c r="I5628" s="3" t="s">
        <v>14830</v>
      </c>
      <c r="J5628" s="3"/>
      <c r="K5628" s="5" t="s">
        <v>154</v>
      </c>
      <c r="L5628" s="5" t="s">
        <v>112</v>
      </c>
      <c r="M5628" s="5" t="s">
        <v>155</v>
      </c>
      <c r="N5628" s="5">
        <f>VLOOKUP(M5628,[1]ArchetypeScores!E:N,10,FALSE)</f>
        <v>1</v>
      </c>
      <c r="O5628" s="5">
        <f>VLOOKUP(M5628,[1]ArchetypeScores!E:O,11,FALSE)</f>
        <v>0</v>
      </c>
      <c r="P5628" s="5">
        <f>VLOOKUP(M5628,[1]ArchetypeScores!E:P,12,FALSE)</f>
        <v>0</v>
      </c>
      <c r="Q5628" s="2" t="str">
        <f>VLOOKUP(M5628,[1]ArchetypeScores!E:W,19,FALSE)</f>
        <v>Education and training</v>
      </c>
      <c r="R5628" s="2">
        <f>VLOOKUP(M5628,[1]ArchetypeScores!E:I,5,FALSE)</f>
        <v>0</v>
      </c>
      <c r="S5628" s="2">
        <f>VLOOKUP(M5628,[1]ArchetypeScores!E:K,7,FALSE)</f>
        <v>1</v>
      </c>
      <c r="T5628" s="2" t="str">
        <f t="shared" si="89"/>
        <v>Indirect only</v>
      </c>
    </row>
    <row r="5629" spans="1:20" x14ac:dyDescent="0.3">
      <c r="A5629" s="2" t="s">
        <v>14826</v>
      </c>
      <c r="B5629" s="8" t="s">
        <v>14896</v>
      </c>
      <c r="C5629" s="3" t="s">
        <v>14897</v>
      </c>
      <c r="D5629" s="4">
        <v>107.77800000000001</v>
      </c>
      <c r="E5629" s="5" t="s">
        <v>3481</v>
      </c>
      <c r="F5629" s="4">
        <v>0.20069000000000001</v>
      </c>
      <c r="G5629" s="6">
        <v>49940</v>
      </c>
      <c r="H5629" s="3" t="s">
        <v>14829</v>
      </c>
      <c r="I5629" s="3" t="s">
        <v>14830</v>
      </c>
      <c r="J5629" s="3"/>
      <c r="K5629" s="5" t="s">
        <v>57</v>
      </c>
      <c r="L5629" s="5">
        <v>1</v>
      </c>
      <c r="M5629" s="5" t="s">
        <v>123</v>
      </c>
      <c r="N5629" s="5">
        <f>VLOOKUP(M5629,[1]ArchetypeScores!E:N,10,FALSE)</f>
        <v>0</v>
      </c>
      <c r="O5629" s="5">
        <f>VLOOKUP(M5629,[1]ArchetypeScores!E:O,11,FALSE)</f>
        <v>-1</v>
      </c>
      <c r="P5629" s="5">
        <f>VLOOKUP(M5629,[1]ArchetypeScores!E:P,12,FALSE)</f>
        <v>0</v>
      </c>
      <c r="Q5629" s="2" t="str">
        <f>VLOOKUP(M5629,[1]ArchetypeScores!E:W,19,FALSE)</f>
        <v>Consumer (including agriculture and tourism)</v>
      </c>
      <c r="R5629" s="2">
        <f>VLOOKUP(M5629,[1]ArchetypeScores!E:I,5,FALSE)</f>
        <v>0</v>
      </c>
      <c r="S5629" s="2">
        <f>VLOOKUP(M5629,[1]ArchetypeScores!E:K,7,FALSE)</f>
        <v>0</v>
      </c>
      <c r="T5629" s="2" t="str">
        <f t="shared" si="89"/>
        <v>Not A&amp;R positive</v>
      </c>
    </row>
    <row r="5630" spans="1:20" x14ac:dyDescent="0.3">
      <c r="A5630" s="2" t="s">
        <v>14826</v>
      </c>
      <c r="B5630" s="3" t="s">
        <v>14898</v>
      </c>
      <c r="C5630" s="3" t="s">
        <v>14899</v>
      </c>
      <c r="D5630" s="4">
        <v>1.083</v>
      </c>
      <c r="E5630" s="5" t="s">
        <v>3481</v>
      </c>
      <c r="F5630" s="4">
        <v>1.8699999999999999E-3</v>
      </c>
      <c r="G5630" s="6">
        <v>49976</v>
      </c>
      <c r="H5630" s="3" t="s">
        <v>14900</v>
      </c>
      <c r="I5630" s="3" t="s">
        <v>5269</v>
      </c>
      <c r="J5630" s="3"/>
      <c r="K5630" s="5" t="s">
        <v>118</v>
      </c>
      <c r="L5630" s="5" t="s">
        <v>112</v>
      </c>
      <c r="M5630" s="5" t="s">
        <v>3582</v>
      </c>
      <c r="N5630" s="5">
        <f>VLOOKUP(M5630,[1]ArchetypeScores!E:N,10,FALSE)</f>
        <v>0</v>
      </c>
      <c r="O5630" s="5">
        <f>VLOOKUP(M5630,[1]ArchetypeScores!E:O,11,FALSE)</f>
        <v>-1</v>
      </c>
      <c r="P5630" s="5">
        <f>VLOOKUP(M5630,[1]ArchetypeScores!E:P,12,FALSE)</f>
        <v>0</v>
      </c>
      <c r="Q5630" s="2" t="str">
        <f>VLOOKUP(M5630,[1]ArchetypeScores!E:W,19,FALSE)</f>
        <v>Untargeted</v>
      </c>
      <c r="R5630" s="2">
        <f>VLOOKUP(M5630,[1]ArchetypeScores!E:I,5,FALSE)</f>
        <v>0</v>
      </c>
      <c r="S5630" s="2">
        <f>VLOOKUP(M5630,[1]ArchetypeScores!E:K,7,FALSE)</f>
        <v>0</v>
      </c>
      <c r="T5630" s="2" t="str">
        <f t="shared" si="89"/>
        <v>Not A&amp;R positive</v>
      </c>
    </row>
    <row r="5631" spans="1:20" x14ac:dyDescent="0.3">
      <c r="A5631" s="2" t="s">
        <v>14826</v>
      </c>
      <c r="B5631" s="3" t="s">
        <v>14901</v>
      </c>
      <c r="C5631" s="3" t="s">
        <v>14902</v>
      </c>
      <c r="D5631" s="4">
        <v>7.319</v>
      </c>
      <c r="E5631" s="5" t="s">
        <v>3481</v>
      </c>
      <c r="F5631" s="4">
        <v>1.3599999999999999E-2</v>
      </c>
      <c r="G5631" s="6">
        <v>49928</v>
      </c>
      <c r="H5631" s="3" t="s">
        <v>14835</v>
      </c>
      <c r="I5631" s="3" t="s">
        <v>14836</v>
      </c>
      <c r="J5631" s="3"/>
      <c r="K5631" s="5" t="s">
        <v>229</v>
      </c>
      <c r="L5631" s="5">
        <v>1</v>
      </c>
      <c r="M5631" s="5" t="s">
        <v>528</v>
      </c>
      <c r="N5631" s="5">
        <f>VLOOKUP(M5631,[1]ArchetypeScores!E:N,10,FALSE)</f>
        <v>1</v>
      </c>
      <c r="O5631" s="5">
        <f>VLOOKUP(M5631,[1]ArchetypeScores!E:O,11,FALSE)</f>
        <v>-2</v>
      </c>
      <c r="P5631" s="5">
        <f>VLOOKUP(M5631,[1]ArchetypeScores!E:P,12,FALSE)</f>
        <v>0</v>
      </c>
      <c r="Q5631" s="2" t="str">
        <f>VLOOKUP(M5631,[1]ArchetypeScores!E:W,19,FALSE)</f>
        <v>Industrials - transportation</v>
      </c>
      <c r="R5631" s="2">
        <f>VLOOKUP(M5631,[1]ArchetypeScores!E:I,5,FALSE)</f>
        <v>0</v>
      </c>
      <c r="S5631" s="2">
        <f>VLOOKUP(M5631,[1]ArchetypeScores!E:K,7,FALSE)</f>
        <v>-1</v>
      </c>
      <c r="T5631" s="2" t="str">
        <f t="shared" si="89"/>
        <v>Not A&amp;R positive</v>
      </c>
    </row>
    <row r="5632" spans="1:20" x14ac:dyDescent="0.3">
      <c r="A5632" s="2" t="s">
        <v>14826</v>
      </c>
      <c r="B5632" s="3" t="s">
        <v>14903</v>
      </c>
      <c r="C5632" s="3" t="s">
        <v>14904</v>
      </c>
      <c r="D5632" s="4">
        <v>62.481999999999999</v>
      </c>
      <c r="E5632" s="5" t="s">
        <v>3481</v>
      </c>
      <c r="F5632" s="4">
        <v>0.11635</v>
      </c>
      <c r="G5632" s="6">
        <v>49937</v>
      </c>
      <c r="H5632" s="3" t="s">
        <v>14829</v>
      </c>
      <c r="I5632" s="3" t="s">
        <v>14830</v>
      </c>
      <c r="J5632" s="3"/>
      <c r="K5632" s="5" t="s">
        <v>47</v>
      </c>
      <c r="L5632" s="5">
        <v>3</v>
      </c>
      <c r="M5632" s="5" t="s">
        <v>607</v>
      </c>
      <c r="N5632" s="5">
        <f>VLOOKUP(M5632,[1]ArchetypeScores!E:N,10,FALSE)</f>
        <v>0</v>
      </c>
      <c r="O5632" s="5">
        <f>VLOOKUP(M5632,[1]ArchetypeScores!E:O,11,FALSE)</f>
        <v>0</v>
      </c>
      <c r="P5632" s="5">
        <f>VLOOKUP(M5632,[1]ArchetypeScores!E:P,12,FALSE)</f>
        <v>0</v>
      </c>
      <c r="Q5632" s="2" t="str">
        <f>VLOOKUP(M5632,[1]ArchetypeScores!E:W,19,FALSE)</f>
        <v>Other sector</v>
      </c>
      <c r="R5632" s="2">
        <f>VLOOKUP(M5632,[1]ArchetypeScores!E:I,5,FALSE)</f>
        <v>0</v>
      </c>
      <c r="S5632" s="2">
        <f>VLOOKUP(M5632,[1]ArchetypeScores!E:K,7,FALSE)</f>
        <v>0</v>
      </c>
      <c r="T5632" s="2" t="str">
        <f t="shared" si="89"/>
        <v>Not A&amp;R positive</v>
      </c>
    </row>
    <row r="5633" spans="1:20" x14ac:dyDescent="0.3">
      <c r="A5633" s="2" t="s">
        <v>14826</v>
      </c>
      <c r="B5633" s="3" t="s">
        <v>14905</v>
      </c>
      <c r="C5633" s="3" t="s">
        <v>14906</v>
      </c>
      <c r="D5633" s="4">
        <v>30.064</v>
      </c>
      <c r="E5633" s="5" t="s">
        <v>3481</v>
      </c>
      <c r="F5633" s="4">
        <v>5.5879999999999999E-2</v>
      </c>
      <c r="G5633" s="6">
        <v>49927</v>
      </c>
      <c r="H5633" s="3" t="s">
        <v>14835</v>
      </c>
      <c r="I5633" s="3" t="s">
        <v>14836</v>
      </c>
      <c r="J5633" s="3"/>
      <c r="K5633" s="5" t="s">
        <v>67</v>
      </c>
      <c r="L5633" s="5">
        <v>2</v>
      </c>
      <c r="M5633" s="5" t="s">
        <v>68</v>
      </c>
      <c r="N5633" s="5">
        <f>VLOOKUP(M5633,[1]ArchetypeScores!E:N,10,FALSE)</f>
        <v>0</v>
      </c>
      <c r="O5633" s="5">
        <f>VLOOKUP(M5633,[1]ArchetypeScores!E:O,11,FALSE)</f>
        <v>-1</v>
      </c>
      <c r="P5633" s="5">
        <f>VLOOKUP(M5633,[1]ArchetypeScores!E:P,12,FALSE)</f>
        <v>0</v>
      </c>
      <c r="Q5633" s="2" t="str">
        <f>VLOOKUP(M5633,[1]ArchetypeScores!E:W,19,FALSE)</f>
        <v>Untargeted</v>
      </c>
      <c r="R5633" s="2">
        <f>VLOOKUP(M5633,[1]ArchetypeScores!E:I,5,FALSE)</f>
        <v>0</v>
      </c>
      <c r="S5633" s="2">
        <f>VLOOKUP(M5633,[1]ArchetypeScores!E:K,7,FALSE)</f>
        <v>0</v>
      </c>
      <c r="T5633" s="2" t="str">
        <f t="shared" si="89"/>
        <v>Not A&amp;R positive</v>
      </c>
    </row>
    <row r="5634" spans="1:20" x14ac:dyDescent="0.3">
      <c r="A5634" s="2" t="s">
        <v>14826</v>
      </c>
      <c r="B5634" s="3" t="s">
        <v>14907</v>
      </c>
      <c r="C5634" s="3" t="s">
        <v>14908</v>
      </c>
      <c r="D5634" s="4">
        <v>10</v>
      </c>
      <c r="E5634" s="5" t="s">
        <v>3481</v>
      </c>
      <c r="F5634" s="4">
        <v>1.8589999999999999E-2</v>
      </c>
      <c r="G5634" s="6">
        <v>49933</v>
      </c>
      <c r="H5634" s="3" t="s">
        <v>14835</v>
      </c>
      <c r="I5634" s="3" t="s">
        <v>14836</v>
      </c>
      <c r="J5634" s="3"/>
      <c r="K5634" s="5" t="s">
        <v>163</v>
      </c>
      <c r="L5634" s="5">
        <v>3</v>
      </c>
      <c r="M5634" s="5" t="s">
        <v>164</v>
      </c>
      <c r="N5634" s="5">
        <f>VLOOKUP(M5634,[1]ArchetypeScores!E:N,10,FALSE)</f>
        <v>0</v>
      </c>
      <c r="O5634" s="5">
        <f>VLOOKUP(M5634,[1]ArchetypeScores!E:O,11,FALSE)</f>
        <v>0</v>
      </c>
      <c r="P5634" s="5">
        <f>VLOOKUP(M5634,[1]ArchetypeScores!E:P,12,FALSE)</f>
        <v>0</v>
      </c>
      <c r="Q5634" s="2" t="str">
        <f>VLOOKUP(M5634,[1]ArchetypeScores!E:W,19,FALSE)</f>
        <v>Education and training</v>
      </c>
      <c r="R5634" s="2">
        <f>VLOOKUP(M5634,[1]ArchetypeScores!E:I,5,FALSE)</f>
        <v>0</v>
      </c>
      <c r="S5634" s="2">
        <f>VLOOKUP(M5634,[1]ArchetypeScores!E:K,7,FALSE)</f>
        <v>0</v>
      </c>
      <c r="T5634" s="2" t="str">
        <f t="shared" ref="T5634:T5697" si="90">IF(AND(R5634=1,S5634=1),"Both",IF(AND(R5634=1,S5634=0),"Direct only",IF(AND(R5634=0,S5634=1),"Indirect only","Not A&amp;R positive")))</f>
        <v>Not A&amp;R positive</v>
      </c>
    </row>
    <row r="5635" spans="1:20" x14ac:dyDescent="0.3">
      <c r="A5635" s="2" t="s">
        <v>14826</v>
      </c>
      <c r="B5635" s="3" t="s">
        <v>14909</v>
      </c>
      <c r="C5635" s="3" t="s">
        <v>14910</v>
      </c>
      <c r="D5635" s="4">
        <v>7.5</v>
      </c>
      <c r="E5635" s="5" t="s">
        <v>3481</v>
      </c>
      <c r="F5635" s="4">
        <v>1.3939999999999999E-2</v>
      </c>
      <c r="G5635" s="6">
        <v>49929</v>
      </c>
      <c r="H5635" s="3" t="s">
        <v>14835</v>
      </c>
      <c r="I5635" s="3" t="s">
        <v>14836</v>
      </c>
      <c r="J5635" s="3"/>
      <c r="K5635" s="5" t="s">
        <v>67</v>
      </c>
      <c r="L5635" s="5">
        <v>2</v>
      </c>
      <c r="M5635" s="5" t="s">
        <v>68</v>
      </c>
      <c r="N5635" s="5">
        <f>VLOOKUP(M5635,[1]ArchetypeScores!E:N,10,FALSE)</f>
        <v>0</v>
      </c>
      <c r="O5635" s="5">
        <f>VLOOKUP(M5635,[1]ArchetypeScores!E:O,11,FALSE)</f>
        <v>-1</v>
      </c>
      <c r="P5635" s="5">
        <f>VLOOKUP(M5635,[1]ArchetypeScores!E:P,12,FALSE)</f>
        <v>0</v>
      </c>
      <c r="Q5635" s="2" t="str">
        <f>VLOOKUP(M5635,[1]ArchetypeScores!E:W,19,FALSE)</f>
        <v>Untargeted</v>
      </c>
      <c r="R5635" s="2">
        <f>VLOOKUP(M5635,[1]ArchetypeScores!E:I,5,FALSE)</f>
        <v>0</v>
      </c>
      <c r="S5635" s="2">
        <f>VLOOKUP(M5635,[1]ArchetypeScores!E:K,7,FALSE)</f>
        <v>0</v>
      </c>
      <c r="T5635" s="2" t="str">
        <f t="shared" si="90"/>
        <v>Not A&amp;R positive</v>
      </c>
    </row>
    <row r="5636" spans="1:20" x14ac:dyDescent="0.3">
      <c r="A5636" s="2" t="s">
        <v>14826</v>
      </c>
      <c r="B5636" s="3" t="s">
        <v>14911</v>
      </c>
      <c r="C5636" s="3" t="s">
        <v>14912</v>
      </c>
      <c r="D5636" s="4">
        <v>11.087999999999999</v>
      </c>
      <c r="E5636" s="5" t="s">
        <v>3481</v>
      </c>
      <c r="F5636" s="4">
        <v>2.061E-2</v>
      </c>
      <c r="G5636" s="6">
        <v>49931</v>
      </c>
      <c r="H5636" s="3" t="s">
        <v>14835</v>
      </c>
      <c r="I5636" s="3" t="s">
        <v>14836</v>
      </c>
      <c r="J5636" s="3"/>
      <c r="K5636" s="5" t="s">
        <v>291</v>
      </c>
      <c r="L5636" s="5">
        <v>4</v>
      </c>
      <c r="M5636" s="5" t="s">
        <v>292</v>
      </c>
      <c r="N5636" s="5">
        <f>VLOOKUP(M5636,[1]ArchetypeScores!E:N,10,FALSE)</f>
        <v>1</v>
      </c>
      <c r="O5636" s="5">
        <f>VLOOKUP(M5636,[1]ArchetypeScores!E:O,11,FALSE)</f>
        <v>0</v>
      </c>
      <c r="P5636" s="5">
        <f>VLOOKUP(M5636,[1]ArchetypeScores!E:P,12,FALSE)</f>
        <v>0</v>
      </c>
      <c r="Q5636" s="2" t="str">
        <f>VLOOKUP(M5636,[1]ArchetypeScores!E:W,19,FALSE)</f>
        <v>Education and training</v>
      </c>
      <c r="R5636" s="2">
        <f>VLOOKUP(M5636,[1]ArchetypeScores!E:I,5,FALSE)</f>
        <v>0</v>
      </c>
      <c r="S5636" s="2">
        <f>VLOOKUP(M5636,[1]ArchetypeScores!E:K,7,FALSE)</f>
        <v>0</v>
      </c>
      <c r="T5636" s="2" t="str">
        <f t="shared" si="90"/>
        <v>Not A&amp;R positive</v>
      </c>
    </row>
    <row r="5637" spans="1:20" x14ac:dyDescent="0.3">
      <c r="A5637" s="2" t="s">
        <v>14826</v>
      </c>
      <c r="B5637" s="3" t="s">
        <v>14913</v>
      </c>
      <c r="C5637" s="3" t="s">
        <v>14914</v>
      </c>
      <c r="D5637" s="4">
        <v>40</v>
      </c>
      <c r="E5637" s="5" t="s">
        <v>3481</v>
      </c>
      <c r="F5637" s="4">
        <v>7.4340000000000003E-2</v>
      </c>
      <c r="G5637" s="6">
        <v>49934</v>
      </c>
      <c r="H5637" s="3" t="s">
        <v>14835</v>
      </c>
      <c r="I5637" s="3" t="s">
        <v>14836</v>
      </c>
      <c r="J5637" s="3"/>
      <c r="K5637" s="5" t="s">
        <v>61</v>
      </c>
      <c r="L5637" s="5">
        <v>5</v>
      </c>
      <c r="M5637" s="5" t="s">
        <v>62</v>
      </c>
      <c r="N5637" s="5">
        <f>VLOOKUP(M5637,[1]ArchetypeScores!E:N,10,FALSE)</f>
        <v>0</v>
      </c>
      <c r="O5637" s="5">
        <f>VLOOKUP(M5637,[1]ArchetypeScores!E:O,11,FALSE)</f>
        <v>-1</v>
      </c>
      <c r="P5637" s="5">
        <f>VLOOKUP(M5637,[1]ArchetypeScores!E:P,12,FALSE)</f>
        <v>0</v>
      </c>
      <c r="Q5637" s="2" t="str">
        <f>VLOOKUP(M5637,[1]ArchetypeScores!E:W,19,FALSE)</f>
        <v>Health care</v>
      </c>
      <c r="R5637" s="2">
        <f>VLOOKUP(M5637,[1]ArchetypeScores!E:I,5,FALSE)</f>
        <v>0</v>
      </c>
      <c r="S5637" s="2">
        <f>VLOOKUP(M5637,[1]ArchetypeScores!E:K,7,FALSE)</f>
        <v>0</v>
      </c>
      <c r="T5637" s="2" t="str">
        <f t="shared" si="90"/>
        <v>Not A&amp;R positive</v>
      </c>
    </row>
    <row r="5638" spans="1:20" x14ac:dyDescent="0.3">
      <c r="A5638" s="2" t="s">
        <v>14826</v>
      </c>
      <c r="B5638" s="3" t="s">
        <v>14915</v>
      </c>
      <c r="C5638" s="3" t="s">
        <v>14916</v>
      </c>
      <c r="D5638" s="4">
        <v>80</v>
      </c>
      <c r="E5638" s="5" t="s">
        <v>3481</v>
      </c>
      <c r="F5638" s="4">
        <v>0.14359</v>
      </c>
      <c r="G5638" s="6">
        <v>49936</v>
      </c>
      <c r="H5638" s="3" t="s">
        <v>14917</v>
      </c>
      <c r="I5638" s="3" t="s">
        <v>14918</v>
      </c>
      <c r="J5638" s="3"/>
      <c r="K5638" s="5" t="s">
        <v>67</v>
      </c>
      <c r="L5638" s="5">
        <v>2</v>
      </c>
      <c r="M5638" s="5" t="s">
        <v>68</v>
      </c>
      <c r="N5638" s="5">
        <f>VLOOKUP(M5638,[1]ArchetypeScores!E:N,10,FALSE)</f>
        <v>0</v>
      </c>
      <c r="O5638" s="5">
        <f>VLOOKUP(M5638,[1]ArchetypeScores!E:O,11,FALSE)</f>
        <v>-1</v>
      </c>
      <c r="P5638" s="5">
        <f>VLOOKUP(M5638,[1]ArchetypeScores!E:P,12,FALSE)</f>
        <v>0</v>
      </c>
      <c r="Q5638" s="2" t="str">
        <f>VLOOKUP(M5638,[1]ArchetypeScores!E:W,19,FALSE)</f>
        <v>Untargeted</v>
      </c>
      <c r="R5638" s="2">
        <f>VLOOKUP(M5638,[1]ArchetypeScores!E:I,5,FALSE)</f>
        <v>0</v>
      </c>
      <c r="S5638" s="2">
        <f>VLOOKUP(M5638,[1]ArchetypeScores!E:K,7,FALSE)</f>
        <v>0</v>
      </c>
      <c r="T5638" s="2" t="str">
        <f t="shared" si="90"/>
        <v>Not A&amp;R positive</v>
      </c>
    </row>
    <row r="5639" spans="1:20" x14ac:dyDescent="0.3">
      <c r="A5639" s="2" t="s">
        <v>14919</v>
      </c>
      <c r="B5639" s="3" t="s">
        <v>14920</v>
      </c>
      <c r="C5639" s="3" t="s">
        <v>14921</v>
      </c>
      <c r="D5639" s="4">
        <v>8.3000000000000007</v>
      </c>
      <c r="E5639" s="5" t="s">
        <v>14922</v>
      </c>
      <c r="F5639" s="4">
        <v>6.0841500000000002</v>
      </c>
      <c r="G5639" s="6">
        <v>49992</v>
      </c>
      <c r="H5639" s="3" t="s">
        <v>14923</v>
      </c>
      <c r="I5639" s="3" t="s">
        <v>14924</v>
      </c>
      <c r="J5639" s="3" t="s">
        <v>14925</v>
      </c>
      <c r="K5639" s="5" t="s">
        <v>67</v>
      </c>
      <c r="L5639" s="5">
        <v>1</v>
      </c>
      <c r="M5639" s="5" t="s">
        <v>265</v>
      </c>
      <c r="N5639" s="5">
        <f>VLOOKUP(M5639,[1]ArchetypeScores!E:N,10,FALSE)</f>
        <v>0</v>
      </c>
      <c r="O5639" s="5">
        <f>VLOOKUP(M5639,[1]ArchetypeScores!E:O,11,FALSE)</f>
        <v>-1</v>
      </c>
      <c r="P5639" s="5">
        <f>VLOOKUP(M5639,[1]ArchetypeScores!E:P,12,FALSE)</f>
        <v>0</v>
      </c>
      <c r="Q5639" s="2" t="str">
        <f>VLOOKUP(M5639,[1]ArchetypeScores!E:W,19,FALSE)</f>
        <v>Untargeted</v>
      </c>
      <c r="R5639" s="2">
        <f>VLOOKUP(M5639,[1]ArchetypeScores!E:I,5,FALSE)</f>
        <v>0</v>
      </c>
      <c r="S5639" s="2">
        <f>VLOOKUP(M5639,[1]ArchetypeScores!E:K,7,FALSE)</f>
        <v>0</v>
      </c>
      <c r="T5639" s="2" t="str">
        <f t="shared" si="90"/>
        <v>Not A&amp;R positive</v>
      </c>
    </row>
    <row r="5640" spans="1:20" x14ac:dyDescent="0.3">
      <c r="A5640" s="2" t="s">
        <v>14919</v>
      </c>
      <c r="B5640" s="3" t="s">
        <v>14926</v>
      </c>
      <c r="C5640" s="3" t="s">
        <v>14927</v>
      </c>
      <c r="D5640" s="4">
        <v>0.35</v>
      </c>
      <c r="E5640" s="5" t="s">
        <v>14922</v>
      </c>
      <c r="F5640" s="4">
        <v>0.24454999999999999</v>
      </c>
      <c r="G5640" s="6">
        <v>50014</v>
      </c>
      <c r="H5640" s="3" t="s">
        <v>14928</v>
      </c>
      <c r="I5640" s="3" t="s">
        <v>14929</v>
      </c>
      <c r="J5640" s="3"/>
      <c r="K5640" s="5" t="s">
        <v>38</v>
      </c>
      <c r="L5640" s="5">
        <v>13</v>
      </c>
      <c r="M5640" s="5" t="s">
        <v>39</v>
      </c>
      <c r="N5640" s="5">
        <f>VLOOKUP(M5640,[1]ArchetypeScores!E:N,10,FALSE)</f>
        <v>0</v>
      </c>
      <c r="O5640" s="5">
        <f>VLOOKUP(M5640,[1]ArchetypeScores!E:O,11,FALSE)</f>
        <v>-2</v>
      </c>
      <c r="P5640" s="5">
        <f>VLOOKUP(M5640,[1]ArchetypeScores!E:P,12,FALSE)</f>
        <v>0</v>
      </c>
      <c r="Q5640" s="2" t="str">
        <f>VLOOKUP(M5640,[1]ArchetypeScores!E:W,19,FALSE)</f>
        <v>Industrials - transportation</v>
      </c>
      <c r="R5640" s="2">
        <f>VLOOKUP(M5640,[1]ArchetypeScores!E:I,5,FALSE)</f>
        <v>0</v>
      </c>
      <c r="S5640" s="2">
        <f>VLOOKUP(M5640,[1]ArchetypeScores!E:K,7,FALSE)</f>
        <v>0</v>
      </c>
      <c r="T5640" s="2" t="str">
        <f t="shared" si="90"/>
        <v>Not A&amp;R positive</v>
      </c>
    </row>
    <row r="5641" spans="1:20" x14ac:dyDescent="0.3">
      <c r="A5641" s="2" t="s">
        <v>14919</v>
      </c>
      <c r="B5641" s="3" t="s">
        <v>14930</v>
      </c>
      <c r="C5641" s="3" t="s">
        <v>14931</v>
      </c>
      <c r="D5641" s="4"/>
      <c r="E5641" s="5" t="s">
        <v>14922</v>
      </c>
      <c r="F5641" s="4">
        <v>0</v>
      </c>
      <c r="G5641" s="6">
        <v>50010</v>
      </c>
      <c r="H5641" s="3" t="s">
        <v>14928</v>
      </c>
      <c r="I5641" s="3" t="s">
        <v>14929</v>
      </c>
      <c r="J5641" s="3"/>
      <c r="K5641" s="5" t="s">
        <v>118</v>
      </c>
      <c r="L5641" s="5">
        <v>3</v>
      </c>
      <c r="M5641" s="5" t="s">
        <v>168</v>
      </c>
      <c r="N5641" s="5">
        <f>VLOOKUP(M5641,[1]ArchetypeScores!E:N,10,FALSE)</f>
        <v>0</v>
      </c>
      <c r="O5641" s="5">
        <f>VLOOKUP(M5641,[1]ArchetypeScores!E:O,11,FALSE)</f>
        <v>-1</v>
      </c>
      <c r="P5641" s="5">
        <f>VLOOKUP(M5641,[1]ArchetypeScores!E:P,12,FALSE)</f>
        <v>0</v>
      </c>
      <c r="Q5641" s="2" t="str">
        <f>VLOOKUP(M5641,[1]ArchetypeScores!E:W,19,FALSE)</f>
        <v>Untargeted</v>
      </c>
      <c r="R5641" s="2">
        <f>VLOOKUP(M5641,[1]ArchetypeScores!E:I,5,FALSE)</f>
        <v>0</v>
      </c>
      <c r="S5641" s="2">
        <f>VLOOKUP(M5641,[1]ArchetypeScores!E:K,7,FALSE)</f>
        <v>0</v>
      </c>
      <c r="T5641" s="2" t="str">
        <f t="shared" si="90"/>
        <v>Not A&amp;R positive</v>
      </c>
    </row>
    <row r="5642" spans="1:20" x14ac:dyDescent="0.3">
      <c r="A5642" s="2" t="s">
        <v>14919</v>
      </c>
      <c r="B5642" s="3" t="s">
        <v>14932</v>
      </c>
      <c r="C5642" s="3" t="s">
        <v>14933</v>
      </c>
      <c r="D5642" s="4">
        <v>0.13300000000000001</v>
      </c>
      <c r="E5642" s="5" t="s">
        <v>14922</v>
      </c>
      <c r="F5642" s="4">
        <v>0.10004</v>
      </c>
      <c r="G5642" s="6">
        <v>49988</v>
      </c>
      <c r="H5642" s="3" t="s">
        <v>14934</v>
      </c>
      <c r="I5642" s="3"/>
      <c r="J5642" s="3"/>
      <c r="K5642" s="5" t="s">
        <v>38</v>
      </c>
      <c r="L5642" s="5">
        <v>13</v>
      </c>
      <c r="M5642" s="5" t="s">
        <v>39</v>
      </c>
      <c r="N5642" s="5">
        <f>VLOOKUP(M5642,[1]ArchetypeScores!E:N,10,FALSE)</f>
        <v>0</v>
      </c>
      <c r="O5642" s="5">
        <f>VLOOKUP(M5642,[1]ArchetypeScores!E:O,11,FALSE)</f>
        <v>-2</v>
      </c>
      <c r="P5642" s="5">
        <f>VLOOKUP(M5642,[1]ArchetypeScores!E:P,12,FALSE)</f>
        <v>0</v>
      </c>
      <c r="Q5642" s="2" t="str">
        <f>VLOOKUP(M5642,[1]ArchetypeScores!E:W,19,FALSE)</f>
        <v>Industrials - transportation</v>
      </c>
      <c r="R5642" s="2">
        <f>VLOOKUP(M5642,[1]ArchetypeScores!E:I,5,FALSE)</f>
        <v>0</v>
      </c>
      <c r="S5642" s="2">
        <f>VLOOKUP(M5642,[1]ArchetypeScores!E:K,7,FALSE)</f>
        <v>0</v>
      </c>
      <c r="T5642" s="2" t="str">
        <f t="shared" si="90"/>
        <v>Not A&amp;R positive</v>
      </c>
    </row>
    <row r="5643" spans="1:20" x14ac:dyDescent="0.3">
      <c r="A5643" s="2" t="s">
        <v>14919</v>
      </c>
      <c r="B5643" s="3" t="s">
        <v>14935</v>
      </c>
      <c r="C5643" s="3" t="s">
        <v>14936</v>
      </c>
      <c r="D5643" s="4">
        <v>0.04</v>
      </c>
      <c r="E5643" s="5" t="s">
        <v>14922</v>
      </c>
      <c r="F5643" s="4">
        <v>3.0200000000000001E-2</v>
      </c>
      <c r="G5643" s="6">
        <v>49986</v>
      </c>
      <c r="H5643" s="3" t="s">
        <v>14934</v>
      </c>
      <c r="I5643" s="3"/>
      <c r="J5643" s="3"/>
      <c r="K5643" s="5" t="s">
        <v>118</v>
      </c>
      <c r="L5643" s="5">
        <v>3</v>
      </c>
      <c r="M5643" s="5" t="s">
        <v>168</v>
      </c>
      <c r="N5643" s="5">
        <f>VLOOKUP(M5643,[1]ArchetypeScores!E:N,10,FALSE)</f>
        <v>0</v>
      </c>
      <c r="O5643" s="5">
        <f>VLOOKUP(M5643,[1]ArchetypeScores!E:O,11,FALSE)</f>
        <v>-1</v>
      </c>
      <c r="P5643" s="5">
        <f>VLOOKUP(M5643,[1]ArchetypeScores!E:P,12,FALSE)</f>
        <v>0</v>
      </c>
      <c r="Q5643" s="2" t="str">
        <f>VLOOKUP(M5643,[1]ArchetypeScores!E:W,19,FALSE)</f>
        <v>Untargeted</v>
      </c>
      <c r="R5643" s="2">
        <f>VLOOKUP(M5643,[1]ArchetypeScores!E:I,5,FALSE)</f>
        <v>0</v>
      </c>
      <c r="S5643" s="2">
        <f>VLOOKUP(M5643,[1]ArchetypeScores!E:K,7,FALSE)</f>
        <v>0</v>
      </c>
      <c r="T5643" s="2" t="str">
        <f t="shared" si="90"/>
        <v>Not A&amp;R positive</v>
      </c>
    </row>
    <row r="5644" spans="1:20" x14ac:dyDescent="0.3">
      <c r="A5644" s="2" t="s">
        <v>14919</v>
      </c>
      <c r="B5644" s="3" t="s">
        <v>14937</v>
      </c>
      <c r="C5644" s="3" t="s">
        <v>14938</v>
      </c>
      <c r="D5644" s="4">
        <v>0.03</v>
      </c>
      <c r="E5644" s="5" t="s">
        <v>14922</v>
      </c>
      <c r="F5644" s="4">
        <v>2.205E-2</v>
      </c>
      <c r="G5644" s="6">
        <v>49985</v>
      </c>
      <c r="H5644" s="3" t="s">
        <v>14939</v>
      </c>
      <c r="I5644" s="3"/>
      <c r="J5644" s="3"/>
      <c r="K5644" s="5" t="s">
        <v>38</v>
      </c>
      <c r="L5644" s="5">
        <v>13</v>
      </c>
      <c r="M5644" s="5" t="s">
        <v>39</v>
      </c>
      <c r="N5644" s="5">
        <f>VLOOKUP(M5644,[1]ArchetypeScores!E:N,10,FALSE)</f>
        <v>0</v>
      </c>
      <c r="O5644" s="5">
        <f>VLOOKUP(M5644,[1]ArchetypeScores!E:O,11,FALSE)</f>
        <v>-2</v>
      </c>
      <c r="P5644" s="5">
        <f>VLOOKUP(M5644,[1]ArchetypeScores!E:P,12,FALSE)</f>
        <v>0</v>
      </c>
      <c r="Q5644" s="2" t="str">
        <f>VLOOKUP(M5644,[1]ArchetypeScores!E:W,19,FALSE)</f>
        <v>Industrials - transportation</v>
      </c>
      <c r="R5644" s="2">
        <f>VLOOKUP(M5644,[1]ArchetypeScores!E:I,5,FALSE)</f>
        <v>0</v>
      </c>
      <c r="S5644" s="2">
        <f>VLOOKUP(M5644,[1]ArchetypeScores!E:K,7,FALSE)</f>
        <v>0</v>
      </c>
      <c r="T5644" s="2" t="str">
        <f t="shared" si="90"/>
        <v>Not A&amp;R positive</v>
      </c>
    </row>
    <row r="5645" spans="1:20" x14ac:dyDescent="0.3">
      <c r="A5645" s="2" t="s">
        <v>14919</v>
      </c>
      <c r="B5645" s="3" t="s">
        <v>14940</v>
      </c>
      <c r="C5645" s="3" t="s">
        <v>14941</v>
      </c>
      <c r="D5645" s="4">
        <v>2.7E-2</v>
      </c>
      <c r="E5645" s="5" t="s">
        <v>14922</v>
      </c>
      <c r="F5645" s="4">
        <v>2.026E-2</v>
      </c>
      <c r="G5645" s="6">
        <v>49987</v>
      </c>
      <c r="H5645" s="3" t="s">
        <v>14934</v>
      </c>
      <c r="I5645" s="3"/>
      <c r="J5645" s="3"/>
      <c r="K5645" s="5" t="s">
        <v>38</v>
      </c>
      <c r="L5645" s="5">
        <v>13</v>
      </c>
      <c r="M5645" s="5" t="s">
        <v>39</v>
      </c>
      <c r="N5645" s="5">
        <f>VLOOKUP(M5645,[1]ArchetypeScores!E:N,10,FALSE)</f>
        <v>0</v>
      </c>
      <c r="O5645" s="5">
        <f>VLOOKUP(M5645,[1]ArchetypeScores!E:O,11,FALSE)</f>
        <v>-2</v>
      </c>
      <c r="P5645" s="5">
        <f>VLOOKUP(M5645,[1]ArchetypeScores!E:P,12,FALSE)</f>
        <v>0</v>
      </c>
      <c r="Q5645" s="2" t="str">
        <f>VLOOKUP(M5645,[1]ArchetypeScores!E:W,19,FALSE)</f>
        <v>Industrials - transportation</v>
      </c>
      <c r="R5645" s="2">
        <f>VLOOKUP(M5645,[1]ArchetypeScores!E:I,5,FALSE)</f>
        <v>0</v>
      </c>
      <c r="S5645" s="2">
        <f>VLOOKUP(M5645,[1]ArchetypeScores!E:K,7,FALSE)</f>
        <v>0</v>
      </c>
      <c r="T5645" s="2" t="str">
        <f t="shared" si="90"/>
        <v>Not A&amp;R positive</v>
      </c>
    </row>
    <row r="5646" spans="1:20" x14ac:dyDescent="0.3">
      <c r="A5646" s="2" t="s">
        <v>14919</v>
      </c>
      <c r="B5646" s="3" t="s">
        <v>14942</v>
      </c>
      <c r="C5646" s="3" t="s">
        <v>14943</v>
      </c>
      <c r="D5646" s="4">
        <v>2E-3</v>
      </c>
      <c r="E5646" s="5" t="s">
        <v>14922</v>
      </c>
      <c r="F5646" s="4">
        <v>1.16E-3</v>
      </c>
      <c r="G5646" s="6">
        <v>49990</v>
      </c>
      <c r="H5646" s="3" t="s">
        <v>14944</v>
      </c>
      <c r="I5646" s="3"/>
      <c r="J5646" s="3"/>
      <c r="K5646" s="5" t="s">
        <v>118</v>
      </c>
      <c r="L5646" s="5">
        <v>1</v>
      </c>
      <c r="M5646" s="5" t="s">
        <v>275</v>
      </c>
      <c r="N5646" s="5">
        <f>VLOOKUP(M5646,[1]ArchetypeScores!E:N,10,FALSE)</f>
        <v>0</v>
      </c>
      <c r="O5646" s="5">
        <f>VLOOKUP(M5646,[1]ArchetypeScores!E:O,11,FALSE)</f>
        <v>-1</v>
      </c>
      <c r="P5646" s="5">
        <f>VLOOKUP(M5646,[1]ArchetypeScores!E:P,12,FALSE)</f>
        <v>0</v>
      </c>
      <c r="Q5646" s="2" t="str">
        <f>VLOOKUP(M5646,[1]ArchetypeScores!E:W,19,FALSE)</f>
        <v>Untargeted</v>
      </c>
      <c r="R5646" s="2">
        <f>VLOOKUP(M5646,[1]ArchetypeScores!E:I,5,FALSE)</f>
        <v>0</v>
      </c>
      <c r="S5646" s="2">
        <f>VLOOKUP(M5646,[1]ArchetypeScores!E:K,7,FALSE)</f>
        <v>0</v>
      </c>
      <c r="T5646" s="2" t="str">
        <f t="shared" si="90"/>
        <v>Not A&amp;R positive</v>
      </c>
    </row>
    <row r="5647" spans="1:20" x14ac:dyDescent="0.3">
      <c r="A5647" s="2" t="s">
        <v>14919</v>
      </c>
      <c r="B5647" s="3" t="s">
        <v>14945</v>
      </c>
      <c r="C5647" s="3" t="s">
        <v>14945</v>
      </c>
      <c r="D5647" s="4">
        <v>0.8</v>
      </c>
      <c r="E5647" s="5" t="s">
        <v>14922</v>
      </c>
      <c r="F5647" s="4">
        <v>0.56460999999999995</v>
      </c>
      <c r="G5647" s="6">
        <v>49996</v>
      </c>
      <c r="H5647" s="3" t="s">
        <v>14946</v>
      </c>
      <c r="I5647" s="3" t="s">
        <v>14947</v>
      </c>
      <c r="J5647" s="3"/>
      <c r="K5647" s="5" t="s">
        <v>118</v>
      </c>
      <c r="L5647" s="5">
        <v>3</v>
      </c>
      <c r="M5647" s="5" t="s">
        <v>168</v>
      </c>
      <c r="N5647" s="5">
        <f>VLOOKUP(M5647,[1]ArchetypeScores!E:N,10,FALSE)</f>
        <v>0</v>
      </c>
      <c r="O5647" s="5">
        <f>VLOOKUP(M5647,[1]ArchetypeScores!E:O,11,FALSE)</f>
        <v>-1</v>
      </c>
      <c r="P5647" s="5">
        <f>VLOOKUP(M5647,[1]ArchetypeScores!E:P,12,FALSE)</f>
        <v>0</v>
      </c>
      <c r="Q5647" s="2" t="str">
        <f>VLOOKUP(M5647,[1]ArchetypeScores!E:W,19,FALSE)</f>
        <v>Untargeted</v>
      </c>
      <c r="R5647" s="2">
        <f>VLOOKUP(M5647,[1]ArchetypeScores!E:I,5,FALSE)</f>
        <v>0</v>
      </c>
      <c r="S5647" s="2">
        <f>VLOOKUP(M5647,[1]ArchetypeScores!E:K,7,FALSE)</f>
        <v>0</v>
      </c>
      <c r="T5647" s="2" t="str">
        <f t="shared" si="90"/>
        <v>Not A&amp;R positive</v>
      </c>
    </row>
    <row r="5648" spans="1:20" x14ac:dyDescent="0.3">
      <c r="A5648" s="2" t="s">
        <v>14919</v>
      </c>
      <c r="B5648" s="3" t="s">
        <v>14948</v>
      </c>
      <c r="C5648" s="3" t="s">
        <v>14948</v>
      </c>
      <c r="D5648" s="4"/>
      <c r="E5648" s="5" t="s">
        <v>14922</v>
      </c>
      <c r="F5648" s="4">
        <v>0</v>
      </c>
      <c r="G5648" s="6">
        <v>49995</v>
      </c>
      <c r="H5648" s="3" t="s">
        <v>14946</v>
      </c>
      <c r="I5648" s="3" t="s">
        <v>14947</v>
      </c>
      <c r="J5648" s="3"/>
      <c r="K5648" s="5" t="s">
        <v>118</v>
      </c>
      <c r="L5648" s="5">
        <v>4</v>
      </c>
      <c r="M5648" s="5" t="s">
        <v>119</v>
      </c>
      <c r="N5648" s="5">
        <f>VLOOKUP(M5648,[1]ArchetypeScores!E:N,10,FALSE)</f>
        <v>0</v>
      </c>
      <c r="O5648" s="5">
        <f>VLOOKUP(M5648,[1]ArchetypeScores!E:O,11,FALSE)</f>
        <v>-1</v>
      </c>
      <c r="P5648" s="5">
        <f>VLOOKUP(M5648,[1]ArchetypeScores!E:P,12,FALSE)</f>
        <v>0</v>
      </c>
      <c r="Q5648" s="2" t="str">
        <f>VLOOKUP(M5648,[1]ArchetypeScores!E:W,19,FALSE)</f>
        <v>Untargeted</v>
      </c>
      <c r="R5648" s="2">
        <f>VLOOKUP(M5648,[1]ArchetypeScores!E:I,5,FALSE)</f>
        <v>0</v>
      </c>
      <c r="S5648" s="2">
        <f>VLOOKUP(M5648,[1]ArchetypeScores!E:K,7,FALSE)</f>
        <v>0</v>
      </c>
      <c r="T5648" s="2" t="str">
        <f t="shared" si="90"/>
        <v>Not A&amp;R positive</v>
      </c>
    </row>
    <row r="5649" spans="1:20" x14ac:dyDescent="0.3">
      <c r="A5649" s="2" t="s">
        <v>14919</v>
      </c>
      <c r="B5649" s="3" t="s">
        <v>14949</v>
      </c>
      <c r="C5649" s="3" t="s">
        <v>14949</v>
      </c>
      <c r="D5649" s="4"/>
      <c r="E5649" s="5" t="s">
        <v>14922</v>
      </c>
      <c r="F5649" s="4">
        <v>0</v>
      </c>
      <c r="G5649" s="6">
        <v>50013</v>
      </c>
      <c r="H5649" s="3" t="s">
        <v>14928</v>
      </c>
      <c r="I5649" s="3" t="s">
        <v>14929</v>
      </c>
      <c r="J5649" s="3"/>
      <c r="K5649" s="5" t="s">
        <v>47</v>
      </c>
      <c r="L5649" s="5">
        <v>1</v>
      </c>
      <c r="M5649" s="5" t="s">
        <v>48</v>
      </c>
      <c r="N5649" s="5">
        <f>VLOOKUP(M5649,[1]ArchetypeScores!E:N,10,FALSE)</f>
        <v>0</v>
      </c>
      <c r="O5649" s="5">
        <f>VLOOKUP(M5649,[1]ArchetypeScores!E:O,11,FALSE)</f>
        <v>0</v>
      </c>
      <c r="P5649" s="5">
        <f>VLOOKUP(M5649,[1]ArchetypeScores!E:P,12,FALSE)</f>
        <v>0</v>
      </c>
      <c r="Q5649" s="2" t="str">
        <f>VLOOKUP(M5649,[1]ArchetypeScores!E:W,19,FALSE)</f>
        <v>Consumer (including agriculture and tourism)</v>
      </c>
      <c r="R5649" s="2">
        <f>VLOOKUP(M5649,[1]ArchetypeScores!E:I,5,FALSE)</f>
        <v>0</v>
      </c>
      <c r="S5649" s="2">
        <f>VLOOKUP(M5649,[1]ArchetypeScores!E:K,7,FALSE)</f>
        <v>0</v>
      </c>
      <c r="T5649" s="2" t="str">
        <f t="shared" si="90"/>
        <v>Not A&amp;R positive</v>
      </c>
    </row>
    <row r="5650" spans="1:20" x14ac:dyDescent="0.3">
      <c r="A5650" s="2" t="s">
        <v>14919</v>
      </c>
      <c r="B5650" s="3" t="s">
        <v>14950</v>
      </c>
      <c r="C5650" s="3" t="s">
        <v>14951</v>
      </c>
      <c r="D5650" s="4"/>
      <c r="E5650" s="5" t="s">
        <v>14922</v>
      </c>
      <c r="F5650" s="4">
        <v>0</v>
      </c>
      <c r="G5650" s="6">
        <v>50015</v>
      </c>
      <c r="H5650" s="3" t="s">
        <v>14928</v>
      </c>
      <c r="I5650" s="3" t="s">
        <v>14929</v>
      </c>
      <c r="J5650" s="3"/>
      <c r="K5650" s="5" t="s">
        <v>57</v>
      </c>
      <c r="L5650" s="5">
        <v>29</v>
      </c>
      <c r="M5650" s="5" t="s">
        <v>58</v>
      </c>
      <c r="N5650" s="5">
        <f>VLOOKUP(M5650,[1]ArchetypeScores!E:N,10,FALSE)</f>
        <v>0</v>
      </c>
      <c r="O5650" s="5">
        <f>VLOOKUP(M5650,[1]ArchetypeScores!E:O,11,FALSE)</f>
        <v>-1</v>
      </c>
      <c r="P5650" s="5">
        <f>VLOOKUP(M5650,[1]ArchetypeScores!E:P,12,FALSE)</f>
        <v>0</v>
      </c>
      <c r="Q5650" s="2" t="str">
        <f>VLOOKUP(M5650,[1]ArchetypeScores!E:W,19,FALSE)</f>
        <v>Untargeted</v>
      </c>
      <c r="R5650" s="2">
        <f>VLOOKUP(M5650,[1]ArchetypeScores!E:I,5,FALSE)</f>
        <v>0</v>
      </c>
      <c r="S5650" s="2">
        <f>VLOOKUP(M5650,[1]ArchetypeScores!E:K,7,FALSE)</f>
        <v>0</v>
      </c>
      <c r="T5650" s="2" t="str">
        <f t="shared" si="90"/>
        <v>Not A&amp;R positive</v>
      </c>
    </row>
    <row r="5651" spans="1:20" x14ac:dyDescent="0.3">
      <c r="A5651" s="2" t="s">
        <v>14919</v>
      </c>
      <c r="B5651" s="3" t="s">
        <v>14952</v>
      </c>
      <c r="C5651" s="3" t="s">
        <v>14953</v>
      </c>
      <c r="D5651" s="4"/>
      <c r="E5651" s="5" t="s">
        <v>14922</v>
      </c>
      <c r="F5651" s="4">
        <v>0</v>
      </c>
      <c r="G5651" s="6">
        <v>49980</v>
      </c>
      <c r="H5651" s="3" t="s">
        <v>14954</v>
      </c>
      <c r="I5651" s="3"/>
      <c r="J5651" s="3"/>
      <c r="K5651" s="5" t="s">
        <v>269</v>
      </c>
      <c r="L5651" s="5">
        <v>2</v>
      </c>
      <c r="M5651" s="5" t="s">
        <v>3963</v>
      </c>
      <c r="N5651" s="5">
        <f>VLOOKUP(M5651,[1]ArchetypeScores!E:N,10,FALSE)</f>
        <v>1</v>
      </c>
      <c r="O5651" s="5">
        <f>VLOOKUP(M5651,[1]ArchetypeScores!E:O,11,FALSE)</f>
        <v>-1</v>
      </c>
      <c r="P5651" s="5">
        <f>VLOOKUP(M5651,[1]ArchetypeScores!E:P,12,FALSE)</f>
        <v>0</v>
      </c>
      <c r="Q5651" s="2" t="str">
        <f>VLOOKUP(M5651,[1]ArchetypeScores!E:W,19,FALSE)</f>
        <v>Untargeted</v>
      </c>
      <c r="R5651" s="2">
        <f>VLOOKUP(M5651,[1]ArchetypeScores!E:I,5,FALSE)</f>
        <v>0</v>
      </c>
      <c r="S5651" s="2">
        <f>VLOOKUP(M5651,[1]ArchetypeScores!E:K,7,FALSE)</f>
        <v>0</v>
      </c>
      <c r="T5651" s="2" t="str">
        <f t="shared" si="90"/>
        <v>Not A&amp;R positive</v>
      </c>
    </row>
    <row r="5652" spans="1:20" x14ac:dyDescent="0.3">
      <c r="A5652" s="2" t="s">
        <v>14919</v>
      </c>
      <c r="B5652" s="3" t="s">
        <v>14955</v>
      </c>
      <c r="C5652" s="3" t="s">
        <v>14956</v>
      </c>
      <c r="D5652" s="4">
        <v>0.28499999999999998</v>
      </c>
      <c r="E5652" s="5" t="s">
        <v>14922</v>
      </c>
      <c r="F5652" s="4">
        <v>0.20114000000000001</v>
      </c>
      <c r="G5652" s="6">
        <v>50001</v>
      </c>
      <c r="H5652" s="3" t="s">
        <v>14946</v>
      </c>
      <c r="I5652" s="3" t="s">
        <v>14947</v>
      </c>
      <c r="J5652" s="3"/>
      <c r="K5652" s="5" t="s">
        <v>57</v>
      </c>
      <c r="L5652" s="5">
        <v>29</v>
      </c>
      <c r="M5652" s="5" t="s">
        <v>58</v>
      </c>
      <c r="N5652" s="5">
        <f>VLOOKUP(M5652,[1]ArchetypeScores!E:N,10,FALSE)</f>
        <v>0</v>
      </c>
      <c r="O5652" s="5">
        <f>VLOOKUP(M5652,[1]ArchetypeScores!E:O,11,FALSE)</f>
        <v>-1</v>
      </c>
      <c r="P5652" s="5">
        <f>VLOOKUP(M5652,[1]ArchetypeScores!E:P,12,FALSE)</f>
        <v>0</v>
      </c>
      <c r="Q5652" s="2" t="str">
        <f>VLOOKUP(M5652,[1]ArchetypeScores!E:W,19,FALSE)</f>
        <v>Untargeted</v>
      </c>
      <c r="R5652" s="2">
        <f>VLOOKUP(M5652,[1]ArchetypeScores!E:I,5,FALSE)</f>
        <v>0</v>
      </c>
      <c r="S5652" s="2">
        <f>VLOOKUP(M5652,[1]ArchetypeScores!E:K,7,FALSE)</f>
        <v>0</v>
      </c>
      <c r="T5652" s="2" t="str">
        <f t="shared" si="90"/>
        <v>Not A&amp;R positive</v>
      </c>
    </row>
    <row r="5653" spans="1:20" x14ac:dyDescent="0.3">
      <c r="A5653" s="2" t="s">
        <v>14919</v>
      </c>
      <c r="B5653" s="3" t="s">
        <v>14957</v>
      </c>
      <c r="C5653" s="3" t="s">
        <v>14957</v>
      </c>
      <c r="D5653" s="4"/>
      <c r="E5653" s="5" t="s">
        <v>14922</v>
      </c>
      <c r="F5653" s="4">
        <v>0</v>
      </c>
      <c r="G5653" s="6">
        <v>50002</v>
      </c>
      <c r="H5653" s="3" t="s">
        <v>14946</v>
      </c>
      <c r="I5653" s="3" t="s">
        <v>14947</v>
      </c>
      <c r="J5653" s="3"/>
      <c r="K5653" s="5" t="s">
        <v>1306</v>
      </c>
      <c r="L5653" s="5">
        <v>1</v>
      </c>
      <c r="M5653" s="5" t="s">
        <v>1307</v>
      </c>
      <c r="N5653" s="5">
        <f>VLOOKUP(M5653,[1]ArchetypeScores!E:N,10,FALSE)</f>
        <v>0</v>
      </c>
      <c r="O5653" s="5">
        <f>VLOOKUP(M5653,[1]ArchetypeScores!E:O,11,FALSE)</f>
        <v>-1</v>
      </c>
      <c r="P5653" s="5">
        <f>VLOOKUP(M5653,[1]ArchetypeScores!E:P,12,FALSE)</f>
        <v>0</v>
      </c>
      <c r="Q5653" s="2" t="str">
        <f>VLOOKUP(M5653,[1]ArchetypeScores!E:W,19,FALSE)</f>
        <v>Untargeted</v>
      </c>
      <c r="R5653" s="2">
        <f>VLOOKUP(M5653,[1]ArchetypeScores!E:I,5,FALSE)</f>
        <v>0</v>
      </c>
      <c r="S5653" s="2">
        <f>VLOOKUP(M5653,[1]ArchetypeScores!E:K,7,FALSE)</f>
        <v>0</v>
      </c>
      <c r="T5653" s="2" t="str">
        <f t="shared" si="90"/>
        <v>Not A&amp;R positive</v>
      </c>
    </row>
    <row r="5654" spans="1:20" x14ac:dyDescent="0.3">
      <c r="A5654" s="2" t="s">
        <v>14919</v>
      </c>
      <c r="B5654" s="3" t="s">
        <v>14958</v>
      </c>
      <c r="C5654" s="3" t="s">
        <v>14959</v>
      </c>
      <c r="D5654" s="4"/>
      <c r="E5654" s="5" t="s">
        <v>14922</v>
      </c>
      <c r="F5654" s="4">
        <v>0</v>
      </c>
      <c r="G5654" s="6">
        <v>49978</v>
      </c>
      <c r="H5654" s="3" t="s">
        <v>14960</v>
      </c>
      <c r="I5654" s="3"/>
      <c r="J5654" s="3"/>
      <c r="K5654" s="5" t="s">
        <v>57</v>
      </c>
      <c r="L5654" s="5">
        <v>25</v>
      </c>
      <c r="M5654" s="5" t="s">
        <v>241</v>
      </c>
      <c r="N5654" s="5">
        <f>VLOOKUP(M5654,[1]ArchetypeScores!E:N,10,FALSE)</f>
        <v>0</v>
      </c>
      <c r="O5654" s="5">
        <f>VLOOKUP(M5654,[1]ArchetypeScores!E:O,11,FALSE)</f>
        <v>-1</v>
      </c>
      <c r="P5654" s="5">
        <f>VLOOKUP(M5654,[1]ArchetypeScores!E:P,12,FALSE)</f>
        <v>0</v>
      </c>
      <c r="Q5654" s="2" t="str">
        <f>VLOOKUP(M5654,[1]ArchetypeScores!E:W,19,FALSE)</f>
        <v>Other sector</v>
      </c>
      <c r="R5654" s="2">
        <f>VLOOKUP(M5654,[1]ArchetypeScores!E:I,5,FALSE)</f>
        <v>0</v>
      </c>
      <c r="S5654" s="2">
        <f>VLOOKUP(M5654,[1]ArchetypeScores!E:K,7,FALSE)</f>
        <v>0</v>
      </c>
      <c r="T5654" s="2" t="str">
        <f t="shared" si="90"/>
        <v>Not A&amp;R positive</v>
      </c>
    </row>
    <row r="5655" spans="1:20" x14ac:dyDescent="0.3">
      <c r="A5655" s="2" t="s">
        <v>14919</v>
      </c>
      <c r="B5655" s="3" t="s">
        <v>14961</v>
      </c>
      <c r="C5655" s="3" t="s">
        <v>14962</v>
      </c>
      <c r="D5655" s="4">
        <v>1.7999999999999999E-2</v>
      </c>
      <c r="E5655" s="5" t="s">
        <v>14922</v>
      </c>
      <c r="F5655" s="4">
        <v>1.2699999999999999E-2</v>
      </c>
      <c r="G5655" s="6">
        <v>50000</v>
      </c>
      <c r="H5655" s="3" t="s">
        <v>14946</v>
      </c>
      <c r="I5655" s="3" t="s">
        <v>14947</v>
      </c>
      <c r="J5655" s="3"/>
      <c r="K5655" s="5" t="s">
        <v>47</v>
      </c>
      <c r="L5655" s="5">
        <v>3</v>
      </c>
      <c r="M5655" s="5" t="s">
        <v>607</v>
      </c>
      <c r="N5655" s="5">
        <f>VLOOKUP(M5655,[1]ArchetypeScores!E:N,10,FALSE)</f>
        <v>0</v>
      </c>
      <c r="O5655" s="5">
        <f>VLOOKUP(M5655,[1]ArchetypeScores!E:O,11,FALSE)</f>
        <v>0</v>
      </c>
      <c r="P5655" s="5">
        <f>VLOOKUP(M5655,[1]ArchetypeScores!E:P,12,FALSE)</f>
        <v>0</v>
      </c>
      <c r="Q5655" s="2" t="str">
        <f>VLOOKUP(M5655,[1]ArchetypeScores!E:W,19,FALSE)</f>
        <v>Other sector</v>
      </c>
      <c r="R5655" s="2">
        <f>VLOOKUP(M5655,[1]ArchetypeScores!E:I,5,FALSE)</f>
        <v>0</v>
      </c>
      <c r="S5655" s="2">
        <f>VLOOKUP(M5655,[1]ArchetypeScores!E:K,7,FALSE)</f>
        <v>0</v>
      </c>
      <c r="T5655" s="2" t="str">
        <f t="shared" si="90"/>
        <v>Not A&amp;R positive</v>
      </c>
    </row>
    <row r="5656" spans="1:20" x14ac:dyDescent="0.3">
      <c r="A5656" s="2" t="s">
        <v>14919</v>
      </c>
      <c r="B5656" s="3" t="s">
        <v>14963</v>
      </c>
      <c r="C5656" s="3" t="s">
        <v>14964</v>
      </c>
      <c r="D5656" s="4"/>
      <c r="E5656" s="5" t="s">
        <v>14922</v>
      </c>
      <c r="F5656" s="4">
        <v>0</v>
      </c>
      <c r="G5656" s="6">
        <v>49994</v>
      </c>
      <c r="H5656" s="3" t="s">
        <v>14946</v>
      </c>
      <c r="I5656" s="3" t="s">
        <v>14947</v>
      </c>
      <c r="J5656" s="3" t="s">
        <v>14965</v>
      </c>
      <c r="K5656" s="5" t="s">
        <v>67</v>
      </c>
      <c r="L5656" s="5">
        <v>1</v>
      </c>
      <c r="M5656" s="5" t="s">
        <v>265</v>
      </c>
      <c r="N5656" s="5">
        <f>VLOOKUP(M5656,[1]ArchetypeScores!E:N,10,FALSE)</f>
        <v>0</v>
      </c>
      <c r="O5656" s="5">
        <f>VLOOKUP(M5656,[1]ArchetypeScores!E:O,11,FALSE)</f>
        <v>-1</v>
      </c>
      <c r="P5656" s="5">
        <f>VLOOKUP(M5656,[1]ArchetypeScores!E:P,12,FALSE)</f>
        <v>0</v>
      </c>
      <c r="Q5656" s="2" t="str">
        <f>VLOOKUP(M5656,[1]ArchetypeScores!E:W,19,FALSE)</f>
        <v>Untargeted</v>
      </c>
      <c r="R5656" s="2">
        <f>VLOOKUP(M5656,[1]ArchetypeScores!E:I,5,FALSE)</f>
        <v>0</v>
      </c>
      <c r="S5656" s="2">
        <f>VLOOKUP(M5656,[1]ArchetypeScores!E:K,7,FALSE)</f>
        <v>0</v>
      </c>
      <c r="T5656" s="2" t="str">
        <f t="shared" si="90"/>
        <v>Not A&amp;R positive</v>
      </c>
    </row>
    <row r="5657" spans="1:20" x14ac:dyDescent="0.3">
      <c r="A5657" s="2" t="s">
        <v>14919</v>
      </c>
      <c r="B5657" s="3" t="s">
        <v>14963</v>
      </c>
      <c r="C5657" s="3" t="s">
        <v>14966</v>
      </c>
      <c r="D5657" s="4"/>
      <c r="E5657" s="5" t="s">
        <v>14922</v>
      </c>
      <c r="F5657" s="4">
        <v>0</v>
      </c>
      <c r="G5657" s="6">
        <v>50006</v>
      </c>
      <c r="H5657" s="3" t="s">
        <v>14928</v>
      </c>
      <c r="I5657" s="3" t="s">
        <v>14929</v>
      </c>
      <c r="J5657" s="3" t="s">
        <v>14967</v>
      </c>
      <c r="K5657" s="5" t="s">
        <v>67</v>
      </c>
      <c r="L5657" s="5">
        <v>1</v>
      </c>
      <c r="M5657" s="5" t="s">
        <v>265</v>
      </c>
      <c r="N5657" s="5">
        <f>VLOOKUP(M5657,[1]ArchetypeScores!E:N,10,FALSE)</f>
        <v>0</v>
      </c>
      <c r="O5657" s="5">
        <f>VLOOKUP(M5657,[1]ArchetypeScores!E:O,11,FALSE)</f>
        <v>-1</v>
      </c>
      <c r="P5657" s="5">
        <f>VLOOKUP(M5657,[1]ArchetypeScores!E:P,12,FALSE)</f>
        <v>0</v>
      </c>
      <c r="Q5657" s="2" t="str">
        <f>VLOOKUP(M5657,[1]ArchetypeScores!E:W,19,FALSE)</f>
        <v>Untargeted</v>
      </c>
      <c r="R5657" s="2">
        <f>VLOOKUP(M5657,[1]ArchetypeScores!E:I,5,FALSE)</f>
        <v>0</v>
      </c>
      <c r="S5657" s="2">
        <f>VLOOKUP(M5657,[1]ArchetypeScores!E:K,7,FALSE)</f>
        <v>0</v>
      </c>
      <c r="T5657" s="2" t="str">
        <f t="shared" si="90"/>
        <v>Not A&amp;R positive</v>
      </c>
    </row>
    <row r="5658" spans="1:20" x14ac:dyDescent="0.3">
      <c r="A5658" s="2" t="s">
        <v>14919</v>
      </c>
      <c r="B5658" s="3" t="s">
        <v>14968</v>
      </c>
      <c r="C5658" s="3" t="s">
        <v>14969</v>
      </c>
      <c r="D5658" s="4">
        <v>2.2000000000000002</v>
      </c>
      <c r="E5658" s="5" t="s">
        <v>14922</v>
      </c>
      <c r="F5658" s="4">
        <v>1.6363000000000001</v>
      </c>
      <c r="G5658" s="6">
        <v>49977</v>
      </c>
      <c r="H5658" s="3" t="s">
        <v>14970</v>
      </c>
      <c r="I5658" s="3"/>
      <c r="J5658" s="3"/>
      <c r="K5658" s="5" t="s">
        <v>67</v>
      </c>
      <c r="L5658" s="5">
        <v>2</v>
      </c>
      <c r="M5658" s="5" t="s">
        <v>68</v>
      </c>
      <c r="N5658" s="5">
        <f>VLOOKUP(M5658,[1]ArchetypeScores!E:N,10,FALSE)</f>
        <v>0</v>
      </c>
      <c r="O5658" s="5">
        <f>VLOOKUP(M5658,[1]ArchetypeScores!E:O,11,FALSE)</f>
        <v>-1</v>
      </c>
      <c r="P5658" s="5">
        <f>VLOOKUP(M5658,[1]ArchetypeScores!E:P,12,FALSE)</f>
        <v>0</v>
      </c>
      <c r="Q5658" s="2" t="str">
        <f>VLOOKUP(M5658,[1]ArchetypeScores!E:W,19,FALSE)</f>
        <v>Untargeted</v>
      </c>
      <c r="R5658" s="2">
        <f>VLOOKUP(M5658,[1]ArchetypeScores!E:I,5,FALSE)</f>
        <v>0</v>
      </c>
      <c r="S5658" s="2">
        <f>VLOOKUP(M5658,[1]ArchetypeScores!E:K,7,FALSE)</f>
        <v>0</v>
      </c>
      <c r="T5658" s="2" t="str">
        <f t="shared" si="90"/>
        <v>Not A&amp;R positive</v>
      </c>
    </row>
    <row r="5659" spans="1:20" x14ac:dyDescent="0.3">
      <c r="A5659" s="2" t="s">
        <v>14919</v>
      </c>
      <c r="B5659" s="3" t="s">
        <v>14968</v>
      </c>
      <c r="C5659" s="3" t="s">
        <v>14971</v>
      </c>
      <c r="D5659" s="4">
        <v>3</v>
      </c>
      <c r="E5659" s="5" t="s">
        <v>14922</v>
      </c>
      <c r="F5659" s="4">
        <v>2.2263000000000002</v>
      </c>
      <c r="G5659" s="6">
        <v>49983</v>
      </c>
      <c r="H5659" s="3" t="s">
        <v>14972</v>
      </c>
      <c r="I5659" s="3"/>
      <c r="J5659" s="3"/>
      <c r="K5659" s="5" t="s">
        <v>67</v>
      </c>
      <c r="L5659" s="5">
        <v>2</v>
      </c>
      <c r="M5659" s="5" t="s">
        <v>68</v>
      </c>
      <c r="N5659" s="5">
        <f>VLOOKUP(M5659,[1]ArchetypeScores!E:N,10,FALSE)</f>
        <v>0</v>
      </c>
      <c r="O5659" s="5">
        <f>VLOOKUP(M5659,[1]ArchetypeScores!E:O,11,FALSE)</f>
        <v>-1</v>
      </c>
      <c r="P5659" s="5">
        <f>VLOOKUP(M5659,[1]ArchetypeScores!E:P,12,FALSE)</f>
        <v>0</v>
      </c>
      <c r="Q5659" s="2" t="str">
        <f>VLOOKUP(M5659,[1]ArchetypeScores!E:W,19,FALSE)</f>
        <v>Untargeted</v>
      </c>
      <c r="R5659" s="2">
        <f>VLOOKUP(M5659,[1]ArchetypeScores!E:I,5,FALSE)</f>
        <v>0</v>
      </c>
      <c r="S5659" s="2">
        <f>VLOOKUP(M5659,[1]ArchetypeScores!E:K,7,FALSE)</f>
        <v>0</v>
      </c>
      <c r="T5659" s="2" t="str">
        <f t="shared" si="90"/>
        <v>Not A&amp;R positive</v>
      </c>
    </row>
    <row r="5660" spans="1:20" x14ac:dyDescent="0.3">
      <c r="A5660" s="2" t="s">
        <v>14919</v>
      </c>
      <c r="B5660" s="3" t="s">
        <v>14973</v>
      </c>
      <c r="C5660" s="3" t="s">
        <v>14974</v>
      </c>
      <c r="D5660" s="4">
        <v>21.5</v>
      </c>
      <c r="E5660" s="5" t="s">
        <v>14922</v>
      </c>
      <c r="F5660" s="4">
        <v>15.955120000000001</v>
      </c>
      <c r="G5660" s="6">
        <v>49984</v>
      </c>
      <c r="H5660" s="3" t="s">
        <v>14972</v>
      </c>
      <c r="I5660" s="3"/>
      <c r="J5660" s="3"/>
      <c r="K5660" s="5" t="s">
        <v>67</v>
      </c>
      <c r="L5660" s="5">
        <v>2</v>
      </c>
      <c r="M5660" s="5" t="s">
        <v>68</v>
      </c>
      <c r="N5660" s="5">
        <f>VLOOKUP(M5660,[1]ArchetypeScores!E:N,10,FALSE)</f>
        <v>0</v>
      </c>
      <c r="O5660" s="5">
        <f>VLOOKUP(M5660,[1]ArchetypeScores!E:O,11,FALSE)</f>
        <v>-1</v>
      </c>
      <c r="P5660" s="5">
        <f>VLOOKUP(M5660,[1]ArchetypeScores!E:P,12,FALSE)</f>
        <v>0</v>
      </c>
      <c r="Q5660" s="2" t="str">
        <f>VLOOKUP(M5660,[1]ArchetypeScores!E:W,19,FALSE)</f>
        <v>Untargeted</v>
      </c>
      <c r="R5660" s="2">
        <f>VLOOKUP(M5660,[1]ArchetypeScores!E:I,5,FALSE)</f>
        <v>0</v>
      </c>
      <c r="S5660" s="2">
        <f>VLOOKUP(M5660,[1]ArchetypeScores!E:K,7,FALSE)</f>
        <v>0</v>
      </c>
      <c r="T5660" s="2" t="str">
        <f t="shared" si="90"/>
        <v>Not A&amp;R positive</v>
      </c>
    </row>
    <row r="5661" spans="1:20" x14ac:dyDescent="0.3">
      <c r="A5661" s="2" t="s">
        <v>14919</v>
      </c>
      <c r="B5661" s="3" t="s">
        <v>14975</v>
      </c>
      <c r="C5661" s="3" t="s">
        <v>14976</v>
      </c>
      <c r="D5661" s="4"/>
      <c r="E5661" s="5" t="s">
        <v>14922</v>
      </c>
      <c r="F5661" s="4">
        <v>0</v>
      </c>
      <c r="G5661" s="6">
        <v>49981</v>
      </c>
      <c r="H5661" s="3" t="s">
        <v>14977</v>
      </c>
      <c r="I5661" s="3"/>
      <c r="J5661" s="3"/>
      <c r="K5661" s="5" t="s">
        <v>57</v>
      </c>
      <c r="L5661" s="5">
        <v>29</v>
      </c>
      <c r="M5661" s="5" t="s">
        <v>58</v>
      </c>
      <c r="N5661" s="5">
        <f>VLOOKUP(M5661,[1]ArchetypeScores!E:N,10,FALSE)</f>
        <v>0</v>
      </c>
      <c r="O5661" s="5">
        <f>VLOOKUP(M5661,[1]ArchetypeScores!E:O,11,FALSE)</f>
        <v>-1</v>
      </c>
      <c r="P5661" s="5">
        <f>VLOOKUP(M5661,[1]ArchetypeScores!E:P,12,FALSE)</f>
        <v>0</v>
      </c>
      <c r="Q5661" s="2" t="str">
        <f>VLOOKUP(M5661,[1]ArchetypeScores!E:W,19,FALSE)</f>
        <v>Untargeted</v>
      </c>
      <c r="R5661" s="2">
        <f>VLOOKUP(M5661,[1]ArchetypeScores!E:I,5,FALSE)</f>
        <v>0</v>
      </c>
      <c r="S5661" s="2">
        <f>VLOOKUP(M5661,[1]ArchetypeScores!E:K,7,FALSE)</f>
        <v>0</v>
      </c>
      <c r="T5661" s="2" t="str">
        <f t="shared" si="90"/>
        <v>Not A&amp;R positive</v>
      </c>
    </row>
    <row r="5662" spans="1:20" x14ac:dyDescent="0.3">
      <c r="A5662" s="2" t="s">
        <v>14919</v>
      </c>
      <c r="B5662" s="3" t="s">
        <v>14978</v>
      </c>
      <c r="C5662" s="3" t="s">
        <v>14979</v>
      </c>
      <c r="D5662" s="4">
        <v>13.3</v>
      </c>
      <c r="E5662" s="5" t="s">
        <v>14922</v>
      </c>
      <c r="F5662" s="4">
        <v>9.8744499999999995</v>
      </c>
      <c r="G5662" s="6">
        <v>49982</v>
      </c>
      <c r="H5662" s="3" t="s">
        <v>14977</v>
      </c>
      <c r="I5662" s="3"/>
      <c r="J5662" s="3"/>
      <c r="K5662" s="5" t="s">
        <v>57</v>
      </c>
      <c r="L5662" s="5">
        <v>29</v>
      </c>
      <c r="M5662" s="5" t="s">
        <v>58</v>
      </c>
      <c r="N5662" s="5">
        <f>VLOOKUP(M5662,[1]ArchetypeScores!E:N,10,FALSE)</f>
        <v>0</v>
      </c>
      <c r="O5662" s="5">
        <f>VLOOKUP(M5662,[1]ArchetypeScores!E:O,11,FALSE)</f>
        <v>-1</v>
      </c>
      <c r="P5662" s="5">
        <f>VLOOKUP(M5662,[1]ArchetypeScores!E:P,12,FALSE)</f>
        <v>0</v>
      </c>
      <c r="Q5662" s="2" t="str">
        <f>VLOOKUP(M5662,[1]ArchetypeScores!E:W,19,FALSE)</f>
        <v>Untargeted</v>
      </c>
      <c r="R5662" s="2">
        <f>VLOOKUP(M5662,[1]ArchetypeScores!E:I,5,FALSE)</f>
        <v>0</v>
      </c>
      <c r="S5662" s="2">
        <f>VLOOKUP(M5662,[1]ArchetypeScores!E:K,7,FALSE)</f>
        <v>0</v>
      </c>
      <c r="T5662" s="2" t="str">
        <f t="shared" si="90"/>
        <v>Not A&amp;R positive</v>
      </c>
    </row>
    <row r="5663" spans="1:20" x14ac:dyDescent="0.3">
      <c r="A5663" s="2" t="s">
        <v>14919</v>
      </c>
      <c r="B5663" s="3" t="s">
        <v>14980</v>
      </c>
      <c r="C5663" s="3" t="s">
        <v>14981</v>
      </c>
      <c r="D5663" s="4">
        <v>2.3E-2</v>
      </c>
      <c r="E5663" s="5" t="s">
        <v>14922</v>
      </c>
      <c r="F5663" s="4">
        <v>1.6070000000000001E-2</v>
      </c>
      <c r="G5663" s="6">
        <v>49989</v>
      </c>
      <c r="H5663" s="3" t="s">
        <v>14982</v>
      </c>
      <c r="I5663" s="3"/>
      <c r="J5663" s="3"/>
      <c r="K5663" s="5" t="s">
        <v>38</v>
      </c>
      <c r="L5663" s="5">
        <v>13</v>
      </c>
      <c r="M5663" s="5" t="s">
        <v>39</v>
      </c>
      <c r="N5663" s="5">
        <f>VLOOKUP(M5663,[1]ArchetypeScores!E:N,10,FALSE)</f>
        <v>0</v>
      </c>
      <c r="O5663" s="5">
        <f>VLOOKUP(M5663,[1]ArchetypeScores!E:O,11,FALSE)</f>
        <v>-2</v>
      </c>
      <c r="P5663" s="5">
        <f>VLOOKUP(M5663,[1]ArchetypeScores!E:P,12,FALSE)</f>
        <v>0</v>
      </c>
      <c r="Q5663" s="2" t="str">
        <f>VLOOKUP(M5663,[1]ArchetypeScores!E:W,19,FALSE)</f>
        <v>Industrials - transportation</v>
      </c>
      <c r="R5663" s="2">
        <f>VLOOKUP(M5663,[1]ArchetypeScores!E:I,5,FALSE)</f>
        <v>0</v>
      </c>
      <c r="S5663" s="2">
        <f>VLOOKUP(M5663,[1]ArchetypeScores!E:K,7,FALSE)</f>
        <v>0</v>
      </c>
      <c r="T5663" s="2" t="str">
        <f t="shared" si="90"/>
        <v>Not A&amp;R positive</v>
      </c>
    </row>
    <row r="5664" spans="1:20" x14ac:dyDescent="0.3">
      <c r="A5664" s="2" t="s">
        <v>14919</v>
      </c>
      <c r="B5664" s="3" t="s">
        <v>14983</v>
      </c>
      <c r="C5664" s="3" t="s">
        <v>14983</v>
      </c>
      <c r="D5664" s="4"/>
      <c r="E5664" s="5" t="s">
        <v>14922</v>
      </c>
      <c r="F5664" s="4">
        <v>0</v>
      </c>
      <c r="G5664" s="6">
        <v>50008</v>
      </c>
      <c r="H5664" s="3" t="s">
        <v>14928</v>
      </c>
      <c r="I5664" s="3" t="s">
        <v>14929</v>
      </c>
      <c r="J5664" s="3"/>
      <c r="K5664" s="5" t="s">
        <v>1072</v>
      </c>
      <c r="L5664" s="5">
        <v>1</v>
      </c>
      <c r="M5664" s="5" t="s">
        <v>1922</v>
      </c>
      <c r="N5664" s="5">
        <f>VLOOKUP(M5664,[1]ArchetypeScores!E:N,10,FALSE)</f>
        <v>0</v>
      </c>
      <c r="O5664" s="5">
        <f>VLOOKUP(M5664,[1]ArchetypeScores!E:O,11,FALSE)</f>
        <v>-1</v>
      </c>
      <c r="P5664" s="5">
        <f>VLOOKUP(M5664,[1]ArchetypeScores!E:P,12,FALSE)</f>
        <v>0</v>
      </c>
      <c r="Q5664" s="2" t="str">
        <f>VLOOKUP(M5664,[1]ArchetypeScores!E:W,19,FALSE)</f>
        <v>Untargeted</v>
      </c>
      <c r="R5664" s="2">
        <f>VLOOKUP(M5664,[1]ArchetypeScores!E:I,5,FALSE)</f>
        <v>0</v>
      </c>
      <c r="S5664" s="2">
        <f>VLOOKUP(M5664,[1]ArchetypeScores!E:K,7,FALSE)</f>
        <v>0</v>
      </c>
      <c r="T5664" s="2" t="str">
        <f t="shared" si="90"/>
        <v>Not A&amp;R positive</v>
      </c>
    </row>
    <row r="5665" spans="1:20" x14ac:dyDescent="0.3">
      <c r="A5665" s="2" t="s">
        <v>14919</v>
      </c>
      <c r="B5665" s="3" t="s">
        <v>14984</v>
      </c>
      <c r="C5665" s="3" t="s">
        <v>14984</v>
      </c>
      <c r="D5665" s="4">
        <v>2</v>
      </c>
      <c r="E5665" s="5" t="s">
        <v>14922</v>
      </c>
      <c r="F5665" s="4">
        <v>1.4115200000000001</v>
      </c>
      <c r="G5665" s="6">
        <v>50003</v>
      </c>
      <c r="H5665" s="3" t="s">
        <v>14946</v>
      </c>
      <c r="I5665" s="3" t="s">
        <v>14947</v>
      </c>
      <c r="J5665" s="3"/>
      <c r="K5665" s="5" t="s">
        <v>2091</v>
      </c>
      <c r="L5665" s="5">
        <v>1</v>
      </c>
      <c r="M5665" s="5" t="s">
        <v>3573</v>
      </c>
      <c r="N5665" s="5">
        <f>VLOOKUP(M5665,[1]ArchetypeScores!E:N,10,FALSE)</f>
        <v>0</v>
      </c>
      <c r="O5665" s="5">
        <f>VLOOKUP(M5665,[1]ArchetypeScores!E:O,11,FALSE)</f>
        <v>-1</v>
      </c>
      <c r="P5665" s="5">
        <f>VLOOKUP(M5665,[1]ArchetypeScores!E:P,12,FALSE)</f>
        <v>0</v>
      </c>
      <c r="Q5665" s="2" t="str">
        <f>VLOOKUP(M5665,[1]ArchetypeScores!E:W,19,FALSE)</f>
        <v>Other sector</v>
      </c>
      <c r="R5665" s="2">
        <f>VLOOKUP(M5665,[1]ArchetypeScores!E:I,5,FALSE)</f>
        <v>0</v>
      </c>
      <c r="S5665" s="2">
        <f>VLOOKUP(M5665,[1]ArchetypeScores!E:K,7,FALSE)</f>
        <v>0</v>
      </c>
      <c r="T5665" s="2" t="str">
        <f t="shared" si="90"/>
        <v>Not A&amp;R positive</v>
      </c>
    </row>
    <row r="5666" spans="1:20" x14ac:dyDescent="0.3">
      <c r="A5666" s="2" t="s">
        <v>14919</v>
      </c>
      <c r="B5666" s="3" t="s">
        <v>14985</v>
      </c>
      <c r="C5666" s="3" t="s">
        <v>14986</v>
      </c>
      <c r="D5666" s="4"/>
      <c r="E5666" s="5" t="s">
        <v>14922</v>
      </c>
      <c r="F5666" s="4">
        <v>0</v>
      </c>
      <c r="G5666" s="6">
        <v>49979</v>
      </c>
      <c r="H5666" s="3" t="s">
        <v>14954</v>
      </c>
      <c r="I5666" s="3"/>
      <c r="J5666" s="3"/>
      <c r="K5666" s="5" t="s">
        <v>57</v>
      </c>
      <c r="L5666" s="5">
        <v>29</v>
      </c>
      <c r="M5666" s="5" t="s">
        <v>58</v>
      </c>
      <c r="N5666" s="5">
        <f>VLOOKUP(M5666,[1]ArchetypeScores!E:N,10,FALSE)</f>
        <v>0</v>
      </c>
      <c r="O5666" s="5">
        <f>VLOOKUP(M5666,[1]ArchetypeScores!E:O,11,FALSE)</f>
        <v>-1</v>
      </c>
      <c r="P5666" s="5">
        <f>VLOOKUP(M5666,[1]ArchetypeScores!E:P,12,FALSE)</f>
        <v>0</v>
      </c>
      <c r="Q5666" s="2" t="str">
        <f>VLOOKUP(M5666,[1]ArchetypeScores!E:W,19,FALSE)</f>
        <v>Untargeted</v>
      </c>
      <c r="R5666" s="2">
        <f>VLOOKUP(M5666,[1]ArchetypeScores!E:I,5,FALSE)</f>
        <v>0</v>
      </c>
      <c r="S5666" s="2">
        <f>VLOOKUP(M5666,[1]ArchetypeScores!E:K,7,FALSE)</f>
        <v>0</v>
      </c>
      <c r="T5666" s="2" t="str">
        <f t="shared" si="90"/>
        <v>Not A&amp;R positive</v>
      </c>
    </row>
    <row r="5667" spans="1:20" x14ac:dyDescent="0.3">
      <c r="A5667" s="2" t="s">
        <v>14919</v>
      </c>
      <c r="B5667" s="3" t="s">
        <v>14987</v>
      </c>
      <c r="C5667" s="3" t="s">
        <v>14988</v>
      </c>
      <c r="D5667" s="4"/>
      <c r="E5667" s="5" t="s">
        <v>14922</v>
      </c>
      <c r="F5667" s="4">
        <v>0</v>
      </c>
      <c r="G5667" s="6">
        <v>50009</v>
      </c>
      <c r="H5667" s="3" t="s">
        <v>14928</v>
      </c>
      <c r="I5667" s="3" t="s">
        <v>14929</v>
      </c>
      <c r="J5667" s="3"/>
      <c r="K5667" s="5" t="s">
        <v>118</v>
      </c>
      <c r="L5667" s="5">
        <v>2</v>
      </c>
      <c r="M5667" s="5" t="s">
        <v>226</v>
      </c>
      <c r="N5667" s="5">
        <f>VLOOKUP(M5667,[1]ArchetypeScores!E:N,10,FALSE)</f>
        <v>0</v>
      </c>
      <c r="O5667" s="5">
        <f>VLOOKUP(M5667,[1]ArchetypeScores!E:O,11,FALSE)</f>
        <v>-1</v>
      </c>
      <c r="P5667" s="5">
        <f>VLOOKUP(M5667,[1]ArchetypeScores!E:P,12,FALSE)</f>
        <v>0</v>
      </c>
      <c r="Q5667" s="2" t="str">
        <f>VLOOKUP(M5667,[1]ArchetypeScores!E:W,19,FALSE)</f>
        <v>Untargeted</v>
      </c>
      <c r="R5667" s="2">
        <f>VLOOKUP(M5667,[1]ArchetypeScores!E:I,5,FALSE)</f>
        <v>0</v>
      </c>
      <c r="S5667" s="2">
        <f>VLOOKUP(M5667,[1]ArchetypeScores!E:K,7,FALSE)</f>
        <v>0</v>
      </c>
      <c r="T5667" s="2" t="str">
        <f t="shared" si="90"/>
        <v>Not A&amp;R positive</v>
      </c>
    </row>
    <row r="5668" spans="1:20" x14ac:dyDescent="0.3">
      <c r="A5668" s="2" t="s">
        <v>14919</v>
      </c>
      <c r="B5668" s="3" t="s">
        <v>14989</v>
      </c>
      <c r="C5668" s="3" t="s">
        <v>14989</v>
      </c>
      <c r="D5668" s="4">
        <v>4.8000000000000001E-2</v>
      </c>
      <c r="E5668" s="5" t="s">
        <v>14922</v>
      </c>
      <c r="F5668" s="4">
        <v>3.354E-2</v>
      </c>
      <c r="G5668" s="6">
        <v>50012</v>
      </c>
      <c r="H5668" s="3" t="s">
        <v>14928</v>
      </c>
      <c r="I5668" s="3" t="s">
        <v>14929</v>
      </c>
      <c r="J5668" s="3"/>
      <c r="K5668" s="5" t="s">
        <v>291</v>
      </c>
      <c r="L5668" s="5">
        <v>4</v>
      </c>
      <c r="M5668" s="5" t="s">
        <v>292</v>
      </c>
      <c r="N5668" s="5">
        <f>VLOOKUP(M5668,[1]ArchetypeScores!E:N,10,FALSE)</f>
        <v>1</v>
      </c>
      <c r="O5668" s="5">
        <f>VLOOKUP(M5668,[1]ArchetypeScores!E:O,11,FALSE)</f>
        <v>0</v>
      </c>
      <c r="P5668" s="5">
        <f>VLOOKUP(M5668,[1]ArchetypeScores!E:P,12,FALSE)</f>
        <v>0</v>
      </c>
      <c r="Q5668" s="2" t="str">
        <f>VLOOKUP(M5668,[1]ArchetypeScores!E:W,19,FALSE)</f>
        <v>Education and training</v>
      </c>
      <c r="R5668" s="2">
        <f>VLOOKUP(M5668,[1]ArchetypeScores!E:I,5,FALSE)</f>
        <v>0</v>
      </c>
      <c r="S5668" s="2">
        <f>VLOOKUP(M5668,[1]ArchetypeScores!E:K,7,FALSE)</f>
        <v>0</v>
      </c>
      <c r="T5668" s="2" t="str">
        <f t="shared" si="90"/>
        <v>Not A&amp;R positive</v>
      </c>
    </row>
    <row r="5669" spans="1:20" x14ac:dyDescent="0.3">
      <c r="A5669" s="2" t="s">
        <v>14919</v>
      </c>
      <c r="B5669" s="3" t="s">
        <v>14990</v>
      </c>
      <c r="C5669" s="3" t="s">
        <v>14991</v>
      </c>
      <c r="D5669" s="4"/>
      <c r="E5669" s="5" t="s">
        <v>14922</v>
      </c>
      <c r="F5669" s="4">
        <v>0</v>
      </c>
      <c r="G5669" s="6">
        <v>49993</v>
      </c>
      <c r="H5669" s="3" t="s">
        <v>14946</v>
      </c>
      <c r="I5669" s="3" t="s">
        <v>14947</v>
      </c>
      <c r="J5669" s="3"/>
      <c r="K5669" s="5" t="s">
        <v>291</v>
      </c>
      <c r="L5669" s="5">
        <v>4</v>
      </c>
      <c r="M5669" s="5" t="s">
        <v>292</v>
      </c>
      <c r="N5669" s="5">
        <f>VLOOKUP(M5669,[1]ArchetypeScores!E:N,10,FALSE)</f>
        <v>1</v>
      </c>
      <c r="O5669" s="5">
        <f>VLOOKUP(M5669,[1]ArchetypeScores!E:O,11,FALSE)</f>
        <v>0</v>
      </c>
      <c r="P5669" s="5">
        <f>VLOOKUP(M5669,[1]ArchetypeScores!E:P,12,FALSE)</f>
        <v>0</v>
      </c>
      <c r="Q5669" s="2" t="str">
        <f>VLOOKUP(M5669,[1]ArchetypeScores!E:W,19,FALSE)</f>
        <v>Education and training</v>
      </c>
      <c r="R5669" s="2">
        <f>VLOOKUP(M5669,[1]ArchetypeScores!E:I,5,FALSE)</f>
        <v>0</v>
      </c>
      <c r="S5669" s="2">
        <f>VLOOKUP(M5669,[1]ArchetypeScores!E:K,7,FALSE)</f>
        <v>0</v>
      </c>
      <c r="T5669" s="2" t="str">
        <f t="shared" si="90"/>
        <v>Not A&amp;R positive</v>
      </c>
    </row>
    <row r="5670" spans="1:20" x14ac:dyDescent="0.3">
      <c r="A5670" s="2" t="s">
        <v>14919</v>
      </c>
      <c r="B5670" s="3" t="s">
        <v>14992</v>
      </c>
      <c r="C5670" s="3" t="s">
        <v>14993</v>
      </c>
      <c r="D5670" s="4"/>
      <c r="E5670" s="5" t="s">
        <v>14922</v>
      </c>
      <c r="F5670" s="4">
        <v>0</v>
      </c>
      <c r="G5670" s="6">
        <v>49999</v>
      </c>
      <c r="H5670" s="3" t="s">
        <v>14946</v>
      </c>
      <c r="I5670" s="3" t="s">
        <v>14947</v>
      </c>
      <c r="J5670" s="3"/>
      <c r="K5670" s="5" t="s">
        <v>291</v>
      </c>
      <c r="L5670" s="5">
        <v>4</v>
      </c>
      <c r="M5670" s="5" t="s">
        <v>292</v>
      </c>
      <c r="N5670" s="5">
        <f>VLOOKUP(M5670,[1]ArchetypeScores!E:N,10,FALSE)</f>
        <v>1</v>
      </c>
      <c r="O5670" s="5">
        <f>VLOOKUP(M5670,[1]ArchetypeScores!E:O,11,FALSE)</f>
        <v>0</v>
      </c>
      <c r="P5670" s="5">
        <f>VLOOKUP(M5670,[1]ArchetypeScores!E:P,12,FALSE)</f>
        <v>0</v>
      </c>
      <c r="Q5670" s="2" t="str">
        <f>VLOOKUP(M5670,[1]ArchetypeScores!E:W,19,FALSE)</f>
        <v>Education and training</v>
      </c>
      <c r="R5670" s="2">
        <f>VLOOKUP(M5670,[1]ArchetypeScores!E:I,5,FALSE)</f>
        <v>0</v>
      </c>
      <c r="S5670" s="2">
        <f>VLOOKUP(M5670,[1]ArchetypeScores!E:K,7,FALSE)</f>
        <v>0</v>
      </c>
      <c r="T5670" s="2" t="str">
        <f t="shared" si="90"/>
        <v>Not A&amp;R positive</v>
      </c>
    </row>
    <row r="5671" spans="1:20" x14ac:dyDescent="0.3">
      <c r="A5671" s="2" t="s">
        <v>14919</v>
      </c>
      <c r="B5671" s="3" t="s">
        <v>14994</v>
      </c>
      <c r="C5671" s="3" t="s">
        <v>14995</v>
      </c>
      <c r="D5671" s="4"/>
      <c r="E5671" s="5" t="s">
        <v>14922</v>
      </c>
      <c r="F5671" s="4">
        <v>0</v>
      </c>
      <c r="G5671" s="6">
        <v>49998</v>
      </c>
      <c r="H5671" s="3" t="s">
        <v>14946</v>
      </c>
      <c r="I5671" s="3" t="s">
        <v>14947</v>
      </c>
      <c r="J5671" s="3"/>
      <c r="K5671" s="5" t="s">
        <v>291</v>
      </c>
      <c r="L5671" s="5">
        <v>4</v>
      </c>
      <c r="M5671" s="5" t="s">
        <v>292</v>
      </c>
      <c r="N5671" s="5">
        <f>VLOOKUP(M5671,[1]ArchetypeScores!E:N,10,FALSE)</f>
        <v>1</v>
      </c>
      <c r="O5671" s="5">
        <f>VLOOKUP(M5671,[1]ArchetypeScores!E:O,11,FALSE)</f>
        <v>0</v>
      </c>
      <c r="P5671" s="5">
        <f>VLOOKUP(M5671,[1]ArchetypeScores!E:P,12,FALSE)</f>
        <v>0</v>
      </c>
      <c r="Q5671" s="2" t="str">
        <f>VLOOKUP(M5671,[1]ArchetypeScores!E:W,19,FALSE)</f>
        <v>Education and training</v>
      </c>
      <c r="R5671" s="2">
        <f>VLOOKUP(M5671,[1]ArchetypeScores!E:I,5,FALSE)</f>
        <v>0</v>
      </c>
      <c r="S5671" s="2">
        <f>VLOOKUP(M5671,[1]ArchetypeScores!E:K,7,FALSE)</f>
        <v>0</v>
      </c>
      <c r="T5671" s="2" t="str">
        <f t="shared" si="90"/>
        <v>Not A&amp;R positive</v>
      </c>
    </row>
    <row r="5672" spans="1:20" x14ac:dyDescent="0.3">
      <c r="A5672" s="2" t="s">
        <v>14919</v>
      </c>
      <c r="B5672" s="3" t="s">
        <v>14996</v>
      </c>
      <c r="C5672" s="3" t="s">
        <v>14997</v>
      </c>
      <c r="D5672" s="4">
        <v>0</v>
      </c>
      <c r="E5672" s="5" t="s">
        <v>14922</v>
      </c>
      <c r="F5672" s="4">
        <v>1.4999999999999999E-4</v>
      </c>
      <c r="G5672" s="6">
        <v>49991</v>
      </c>
      <c r="H5672" s="3" t="s">
        <v>14944</v>
      </c>
      <c r="I5672" s="3"/>
      <c r="J5672" s="3"/>
      <c r="K5672" s="5" t="s">
        <v>14998</v>
      </c>
      <c r="L5672" s="5">
        <v>3</v>
      </c>
      <c r="M5672" s="5" t="s">
        <v>14999</v>
      </c>
      <c r="N5672" s="5">
        <f>VLOOKUP(M5672,[1]ArchetypeScores!E:N,10,FALSE)</f>
        <v>0</v>
      </c>
      <c r="O5672" s="5">
        <f>VLOOKUP(M5672,[1]ArchetypeScores!E:O,11,FALSE)</f>
        <v>-1</v>
      </c>
      <c r="P5672" s="5">
        <f>VLOOKUP(M5672,[1]ArchetypeScores!E:P,12,FALSE)</f>
        <v>0</v>
      </c>
      <c r="Q5672" s="2" t="str">
        <f>VLOOKUP(M5672,[1]ArchetypeScores!E:W,19,FALSE)</f>
        <v>Untargeted</v>
      </c>
      <c r="R5672" s="2">
        <f>VLOOKUP(M5672,[1]ArchetypeScores!E:I,5,FALSE)</f>
        <v>0</v>
      </c>
      <c r="S5672" s="2">
        <f>VLOOKUP(M5672,[1]ArchetypeScores!E:K,7,FALSE)</f>
        <v>0</v>
      </c>
      <c r="T5672" s="2" t="str">
        <f t="shared" si="90"/>
        <v>Not A&amp;R positive</v>
      </c>
    </row>
    <row r="5673" spans="1:20" x14ac:dyDescent="0.3">
      <c r="A5673" s="2" t="s">
        <v>14919</v>
      </c>
      <c r="B5673" s="3" t="s">
        <v>15000</v>
      </c>
      <c r="C5673" s="3" t="s">
        <v>15001</v>
      </c>
      <c r="D5673" s="4"/>
      <c r="E5673" s="5" t="s">
        <v>14922</v>
      </c>
      <c r="F5673" s="4">
        <v>0</v>
      </c>
      <c r="G5673" s="6">
        <v>49997</v>
      </c>
      <c r="H5673" s="3" t="s">
        <v>14946</v>
      </c>
      <c r="I5673" s="3" t="s">
        <v>14947</v>
      </c>
      <c r="J5673" s="3"/>
      <c r="K5673" s="5" t="s">
        <v>118</v>
      </c>
      <c r="L5673" s="5">
        <v>4</v>
      </c>
      <c r="M5673" s="5" t="s">
        <v>119</v>
      </c>
      <c r="N5673" s="5">
        <f>VLOOKUP(M5673,[1]ArchetypeScores!E:N,10,FALSE)</f>
        <v>0</v>
      </c>
      <c r="O5673" s="5">
        <f>VLOOKUP(M5673,[1]ArchetypeScores!E:O,11,FALSE)</f>
        <v>-1</v>
      </c>
      <c r="P5673" s="5">
        <f>VLOOKUP(M5673,[1]ArchetypeScores!E:P,12,FALSE)</f>
        <v>0</v>
      </c>
      <c r="Q5673" s="2" t="str">
        <f>VLOOKUP(M5673,[1]ArchetypeScores!E:W,19,FALSE)</f>
        <v>Untargeted</v>
      </c>
      <c r="R5673" s="2">
        <f>VLOOKUP(M5673,[1]ArchetypeScores!E:I,5,FALSE)</f>
        <v>0</v>
      </c>
      <c r="S5673" s="2">
        <f>VLOOKUP(M5673,[1]ArchetypeScores!E:K,7,FALSE)</f>
        <v>0</v>
      </c>
      <c r="T5673" s="2" t="str">
        <f t="shared" si="90"/>
        <v>Not A&amp;R positive</v>
      </c>
    </row>
    <row r="5674" spans="1:20" x14ac:dyDescent="0.3">
      <c r="A5674" s="2" t="s">
        <v>14919</v>
      </c>
      <c r="B5674" s="3" t="s">
        <v>15002</v>
      </c>
      <c r="C5674" s="3" t="s">
        <v>15003</v>
      </c>
      <c r="D5674" s="4">
        <v>9.5000000000000001E-2</v>
      </c>
      <c r="E5674" s="5" t="s">
        <v>14922</v>
      </c>
      <c r="F5674" s="4">
        <v>6.6379999999999995E-2</v>
      </c>
      <c r="G5674" s="6">
        <v>50005</v>
      </c>
      <c r="H5674" s="3" t="s">
        <v>14928</v>
      </c>
      <c r="I5674" s="3" t="s">
        <v>14929</v>
      </c>
      <c r="J5674" s="3"/>
      <c r="K5674" s="5" t="s">
        <v>47</v>
      </c>
      <c r="L5674" s="5">
        <v>3</v>
      </c>
      <c r="M5674" s="5" t="s">
        <v>607</v>
      </c>
      <c r="N5674" s="5">
        <f>VLOOKUP(M5674,[1]ArchetypeScores!E:N,10,FALSE)</f>
        <v>0</v>
      </c>
      <c r="O5674" s="5">
        <f>VLOOKUP(M5674,[1]ArchetypeScores!E:O,11,FALSE)</f>
        <v>0</v>
      </c>
      <c r="P5674" s="5">
        <f>VLOOKUP(M5674,[1]ArchetypeScores!E:P,12,FALSE)</f>
        <v>0</v>
      </c>
      <c r="Q5674" s="2" t="str">
        <f>VLOOKUP(M5674,[1]ArchetypeScores!E:W,19,FALSE)</f>
        <v>Other sector</v>
      </c>
      <c r="R5674" s="2">
        <f>VLOOKUP(M5674,[1]ArchetypeScores!E:I,5,FALSE)</f>
        <v>0</v>
      </c>
      <c r="S5674" s="2">
        <f>VLOOKUP(M5674,[1]ArchetypeScores!E:K,7,FALSE)</f>
        <v>0</v>
      </c>
      <c r="T5674" s="2" t="str">
        <f t="shared" si="90"/>
        <v>Not A&amp;R positive</v>
      </c>
    </row>
    <row r="5675" spans="1:20" x14ac:dyDescent="0.3">
      <c r="A5675" s="2" t="s">
        <v>14919</v>
      </c>
      <c r="B5675" s="3" t="s">
        <v>15004</v>
      </c>
      <c r="C5675" s="3" t="s">
        <v>15004</v>
      </c>
      <c r="D5675" s="4">
        <v>5.0999999999999996</v>
      </c>
      <c r="E5675" s="5" t="s">
        <v>14922</v>
      </c>
      <c r="F5675" s="4">
        <v>3.5783200000000002</v>
      </c>
      <c r="G5675" s="6">
        <v>50004</v>
      </c>
      <c r="H5675" s="3" t="s">
        <v>15005</v>
      </c>
      <c r="I5675" s="3" t="s">
        <v>15006</v>
      </c>
      <c r="J5675" s="3" t="s">
        <v>15007</v>
      </c>
      <c r="K5675" s="5" t="s">
        <v>112</v>
      </c>
      <c r="L5675" s="5" t="s">
        <v>112</v>
      </c>
      <c r="M5675" s="5" t="s">
        <v>961</v>
      </c>
      <c r="N5675" s="5">
        <f>VLOOKUP(M5675,[1]ArchetypeScores!E:N,10,FALSE)</f>
        <v>0</v>
      </c>
      <c r="O5675" s="5">
        <f>VLOOKUP(M5675,[1]ArchetypeScores!E:O,11,FALSE)</f>
        <v>0</v>
      </c>
      <c r="P5675" s="5">
        <f>VLOOKUP(M5675,[1]ArchetypeScores!E:P,12,FALSE)</f>
        <v>0</v>
      </c>
      <c r="Q5675" s="2" t="str">
        <f>VLOOKUP(M5675,[1]ArchetypeScores!E:W,19,FALSE)</f>
        <v>Untargeted</v>
      </c>
      <c r="R5675" s="2">
        <f>VLOOKUP(M5675,[1]ArchetypeScores!E:I,5,FALSE)</f>
        <v>0</v>
      </c>
      <c r="S5675" s="2">
        <f>VLOOKUP(M5675,[1]ArchetypeScores!E:K,7,FALSE)</f>
        <v>0</v>
      </c>
      <c r="T5675" s="2" t="str">
        <f t="shared" si="90"/>
        <v>Not A&amp;R positive</v>
      </c>
    </row>
    <row r="5676" spans="1:20" x14ac:dyDescent="0.3">
      <c r="A5676" s="2" t="s">
        <v>14919</v>
      </c>
      <c r="B5676" s="3" t="s">
        <v>15008</v>
      </c>
      <c r="C5676" s="3" t="s">
        <v>14927</v>
      </c>
      <c r="D5676" s="4">
        <v>0.09</v>
      </c>
      <c r="E5676" s="5" t="s">
        <v>14922</v>
      </c>
      <c r="F5676" s="4">
        <v>6.2880000000000005E-2</v>
      </c>
      <c r="G5676" s="6">
        <v>50011</v>
      </c>
      <c r="H5676" s="3" t="s">
        <v>14928</v>
      </c>
      <c r="I5676" s="3" t="s">
        <v>14929</v>
      </c>
      <c r="J5676" s="3"/>
      <c r="K5676" s="5" t="s">
        <v>611</v>
      </c>
      <c r="L5676" s="5" t="s">
        <v>112</v>
      </c>
      <c r="M5676" s="5" t="s">
        <v>10478</v>
      </c>
      <c r="N5676" s="5">
        <f>VLOOKUP(M5676,[1]ArchetypeScores!E:N,10,FALSE)</f>
        <v>1</v>
      </c>
      <c r="O5676" s="5">
        <f>VLOOKUP(M5676,[1]ArchetypeScores!E:O,11,FALSE)</f>
        <v>0</v>
      </c>
      <c r="P5676" s="5">
        <f>VLOOKUP(M5676,[1]ArchetypeScores!E:P,12,FALSE)</f>
        <v>0</v>
      </c>
      <c r="Q5676" s="2" t="str">
        <f>VLOOKUP(M5676,[1]ArchetypeScores!E:W,19,FALSE)</f>
        <v>Consumer (including agriculture and tourism)</v>
      </c>
      <c r="R5676" s="2">
        <f>VLOOKUP(M5676,[1]ArchetypeScores!E:I,5,FALSE)</f>
        <v>0</v>
      </c>
      <c r="S5676" s="2">
        <f>VLOOKUP(M5676,[1]ArchetypeScores!E:K,7,FALSE)</f>
        <v>0</v>
      </c>
      <c r="T5676" s="2" t="str">
        <f t="shared" si="90"/>
        <v>Not A&amp;R positive</v>
      </c>
    </row>
    <row r="5677" spans="1:20" x14ac:dyDescent="0.3">
      <c r="A5677" s="2" t="s">
        <v>14919</v>
      </c>
      <c r="B5677" s="3" t="s">
        <v>15009</v>
      </c>
      <c r="C5677" s="3" t="s">
        <v>15009</v>
      </c>
      <c r="D5677" s="4">
        <v>0.5</v>
      </c>
      <c r="E5677" s="5" t="s">
        <v>14922</v>
      </c>
      <c r="F5677" s="4">
        <v>0.34934999999999999</v>
      </c>
      <c r="G5677" s="6">
        <v>50007</v>
      </c>
      <c r="H5677" s="3" t="s">
        <v>14928</v>
      </c>
      <c r="I5677" s="3" t="s">
        <v>14929</v>
      </c>
      <c r="J5677" s="3"/>
      <c r="K5677" s="5" t="s">
        <v>67</v>
      </c>
      <c r="L5677" s="5">
        <v>1</v>
      </c>
      <c r="M5677" s="5" t="s">
        <v>265</v>
      </c>
      <c r="N5677" s="5">
        <f>VLOOKUP(M5677,[1]ArchetypeScores!E:N,10,FALSE)</f>
        <v>0</v>
      </c>
      <c r="O5677" s="5">
        <f>VLOOKUP(M5677,[1]ArchetypeScores!E:O,11,FALSE)</f>
        <v>-1</v>
      </c>
      <c r="P5677" s="5">
        <f>VLOOKUP(M5677,[1]ArchetypeScores!E:P,12,FALSE)</f>
        <v>0</v>
      </c>
      <c r="Q5677" s="2" t="str">
        <f>VLOOKUP(M5677,[1]ArchetypeScores!E:W,19,FALSE)</f>
        <v>Untargeted</v>
      </c>
      <c r="R5677" s="2">
        <f>VLOOKUP(M5677,[1]ArchetypeScores!E:I,5,FALSE)</f>
        <v>0</v>
      </c>
      <c r="S5677" s="2">
        <f>VLOOKUP(M5677,[1]ArchetypeScores!E:K,7,FALSE)</f>
        <v>0</v>
      </c>
      <c r="T5677" s="2" t="str">
        <f t="shared" si="90"/>
        <v>Not A&amp;R positive</v>
      </c>
    </row>
    <row r="5678" spans="1:20" x14ac:dyDescent="0.3">
      <c r="A5678" s="2" t="s">
        <v>15010</v>
      </c>
      <c r="B5678" s="3" t="s">
        <v>15011</v>
      </c>
      <c r="C5678" s="3" t="s">
        <v>15012</v>
      </c>
      <c r="D5678" s="4"/>
      <c r="E5678" s="5" t="s">
        <v>15013</v>
      </c>
      <c r="F5678" s="4">
        <v>0</v>
      </c>
      <c r="G5678" s="6">
        <v>50102</v>
      </c>
      <c r="H5678" s="3" t="s">
        <v>15014</v>
      </c>
      <c r="I5678" s="3" t="s">
        <v>15015</v>
      </c>
      <c r="J5678" s="3"/>
      <c r="K5678" s="5" t="s">
        <v>57</v>
      </c>
      <c r="L5678" s="5">
        <v>29</v>
      </c>
      <c r="M5678" s="5" t="s">
        <v>58</v>
      </c>
      <c r="N5678" s="5">
        <f>VLOOKUP(M5678,[1]ArchetypeScores!E:N,10,FALSE)</f>
        <v>0</v>
      </c>
      <c r="O5678" s="5">
        <f>VLOOKUP(M5678,[1]ArchetypeScores!E:O,11,FALSE)</f>
        <v>-1</v>
      </c>
      <c r="P5678" s="5">
        <f>VLOOKUP(M5678,[1]ArchetypeScores!E:P,12,FALSE)</f>
        <v>0</v>
      </c>
      <c r="Q5678" s="2" t="str">
        <f>VLOOKUP(M5678,[1]ArchetypeScores!E:W,19,FALSE)</f>
        <v>Untargeted</v>
      </c>
      <c r="R5678" s="2">
        <f>VLOOKUP(M5678,[1]ArchetypeScores!E:I,5,FALSE)</f>
        <v>0</v>
      </c>
      <c r="S5678" s="2">
        <f>VLOOKUP(M5678,[1]ArchetypeScores!E:K,7,FALSE)</f>
        <v>0</v>
      </c>
      <c r="T5678" s="2" t="str">
        <f t="shared" si="90"/>
        <v>Not A&amp;R positive</v>
      </c>
    </row>
    <row r="5679" spans="1:20" x14ac:dyDescent="0.3">
      <c r="A5679" s="2" t="s">
        <v>15010</v>
      </c>
      <c r="B5679" s="3" t="s">
        <v>15016</v>
      </c>
      <c r="C5679" s="3" t="s">
        <v>15017</v>
      </c>
      <c r="D5679" s="4">
        <v>1.5</v>
      </c>
      <c r="E5679" s="5" t="s">
        <v>15013</v>
      </c>
      <c r="F5679" s="4">
        <v>0.10337</v>
      </c>
      <c r="G5679" s="6">
        <v>50028</v>
      </c>
      <c r="H5679" s="3" t="s">
        <v>15018</v>
      </c>
      <c r="I5679" s="3" t="s">
        <v>15019</v>
      </c>
      <c r="J5679" s="3"/>
      <c r="K5679" s="5" t="s">
        <v>71</v>
      </c>
      <c r="L5679" s="5">
        <v>1</v>
      </c>
      <c r="M5679" s="5" t="s">
        <v>72</v>
      </c>
      <c r="N5679" s="5">
        <f>VLOOKUP(M5679,[1]ArchetypeScores!E:N,10,FALSE)</f>
        <v>0</v>
      </c>
      <c r="O5679" s="5">
        <f>VLOOKUP(M5679,[1]ArchetypeScores!E:O,11,FALSE)</f>
        <v>0</v>
      </c>
      <c r="P5679" s="5">
        <f>VLOOKUP(M5679,[1]ArchetypeScores!E:P,12,FALSE)</f>
        <v>0</v>
      </c>
      <c r="Q5679" s="2" t="str">
        <f>VLOOKUP(M5679,[1]ArchetypeScores!E:W,19,FALSE)</f>
        <v>Other sector</v>
      </c>
      <c r="R5679" s="2">
        <f>VLOOKUP(M5679,[1]ArchetypeScores!E:I,5,FALSE)</f>
        <v>0</v>
      </c>
      <c r="S5679" s="2">
        <f>VLOOKUP(M5679,[1]ArchetypeScores!E:K,7,FALSE)</f>
        <v>0</v>
      </c>
      <c r="T5679" s="2" t="str">
        <f t="shared" si="90"/>
        <v>Not A&amp;R positive</v>
      </c>
    </row>
    <row r="5680" spans="1:20" x14ac:dyDescent="0.3">
      <c r="A5680" s="2" t="s">
        <v>15010</v>
      </c>
      <c r="B5680" s="8" t="s">
        <v>15020</v>
      </c>
      <c r="C5680" s="3" t="s">
        <v>15021</v>
      </c>
      <c r="D5680" s="4">
        <v>0.1</v>
      </c>
      <c r="E5680" s="5" t="s">
        <v>15013</v>
      </c>
      <c r="F5680" s="4">
        <v>5.7099999999999998E-3</v>
      </c>
      <c r="G5680" s="6">
        <v>50132</v>
      </c>
      <c r="H5680" s="3" t="s">
        <v>15022</v>
      </c>
      <c r="I5680" s="3"/>
      <c r="J5680" s="3"/>
      <c r="K5680" s="5" t="s">
        <v>57</v>
      </c>
      <c r="L5680" s="5">
        <v>1</v>
      </c>
      <c r="M5680" s="5" t="s">
        <v>123</v>
      </c>
      <c r="N5680" s="5">
        <f>VLOOKUP(M5680,[1]ArchetypeScores!E:N,10,FALSE)</f>
        <v>0</v>
      </c>
      <c r="O5680" s="5">
        <f>VLOOKUP(M5680,[1]ArchetypeScores!E:O,11,FALSE)</f>
        <v>-1</v>
      </c>
      <c r="P5680" s="5">
        <f>VLOOKUP(M5680,[1]ArchetypeScores!E:P,12,FALSE)</f>
        <v>0</v>
      </c>
      <c r="Q5680" s="2" t="str">
        <f>VLOOKUP(M5680,[1]ArchetypeScores!E:W,19,FALSE)</f>
        <v>Consumer (including agriculture and tourism)</v>
      </c>
      <c r="R5680" s="2">
        <f>VLOOKUP(M5680,[1]ArchetypeScores!E:I,5,FALSE)</f>
        <v>0</v>
      </c>
      <c r="S5680" s="2">
        <f>VLOOKUP(M5680,[1]ArchetypeScores!E:K,7,FALSE)</f>
        <v>0</v>
      </c>
      <c r="T5680" s="2" t="str">
        <f t="shared" si="90"/>
        <v>Not A&amp;R positive</v>
      </c>
    </row>
    <row r="5681" spans="1:20" x14ac:dyDescent="0.3">
      <c r="A5681" s="2" t="s">
        <v>15010</v>
      </c>
      <c r="B5681" s="8" t="s">
        <v>15023</v>
      </c>
      <c r="C5681" s="3" t="s">
        <v>15024</v>
      </c>
      <c r="D5681" s="4">
        <v>1</v>
      </c>
      <c r="E5681" s="5" t="s">
        <v>15013</v>
      </c>
      <c r="F5681" s="4">
        <v>5.7509999999999999E-2</v>
      </c>
      <c r="G5681" s="6">
        <v>50060</v>
      </c>
      <c r="H5681" s="3" t="s">
        <v>15025</v>
      </c>
      <c r="I5681" s="3" t="s">
        <v>15026</v>
      </c>
      <c r="J5681" s="3"/>
      <c r="K5681" s="5" t="s">
        <v>57</v>
      </c>
      <c r="L5681" s="5">
        <v>1</v>
      </c>
      <c r="M5681" s="5" t="s">
        <v>123</v>
      </c>
      <c r="N5681" s="5">
        <f>VLOOKUP(M5681,[1]ArchetypeScores!E:N,10,FALSE)</f>
        <v>0</v>
      </c>
      <c r="O5681" s="5">
        <f>VLOOKUP(M5681,[1]ArchetypeScores!E:O,11,FALSE)</f>
        <v>-1</v>
      </c>
      <c r="P5681" s="5">
        <f>VLOOKUP(M5681,[1]ArchetypeScores!E:P,12,FALSE)</f>
        <v>0</v>
      </c>
      <c r="Q5681" s="2" t="str">
        <f>VLOOKUP(M5681,[1]ArchetypeScores!E:W,19,FALSE)</f>
        <v>Consumer (including agriculture and tourism)</v>
      </c>
      <c r="R5681" s="2">
        <f>VLOOKUP(M5681,[1]ArchetypeScores!E:I,5,FALSE)</f>
        <v>0</v>
      </c>
      <c r="S5681" s="2">
        <f>VLOOKUP(M5681,[1]ArchetypeScores!E:K,7,FALSE)</f>
        <v>0</v>
      </c>
      <c r="T5681" s="2" t="str">
        <f t="shared" si="90"/>
        <v>Not A&amp;R positive</v>
      </c>
    </row>
    <row r="5682" spans="1:20" x14ac:dyDescent="0.3">
      <c r="A5682" s="2" t="s">
        <v>15010</v>
      </c>
      <c r="B5682" s="3" t="s">
        <v>15027</v>
      </c>
      <c r="C5682" s="3" t="s">
        <v>15028</v>
      </c>
      <c r="D5682" s="4">
        <v>0.3</v>
      </c>
      <c r="E5682" s="5" t="s">
        <v>15013</v>
      </c>
      <c r="F5682" s="4">
        <v>1.7250000000000001E-2</v>
      </c>
      <c r="G5682" s="6">
        <v>50061</v>
      </c>
      <c r="H5682" s="3" t="s">
        <v>15025</v>
      </c>
      <c r="I5682" s="3" t="s">
        <v>15026</v>
      </c>
      <c r="J5682" s="3"/>
      <c r="K5682" s="5" t="s">
        <v>611</v>
      </c>
      <c r="L5682" s="5">
        <v>6</v>
      </c>
      <c r="M5682" s="5" t="s">
        <v>1228</v>
      </c>
      <c r="N5682" s="5">
        <f>VLOOKUP(M5682,[1]ArchetypeScores!E:N,10,FALSE)</f>
        <v>1</v>
      </c>
      <c r="O5682" s="5">
        <f>VLOOKUP(M5682,[1]ArchetypeScores!E:O,11,FALSE)</f>
        <v>0</v>
      </c>
      <c r="P5682" s="5">
        <f>VLOOKUP(M5682,[1]ArchetypeScores!E:P,12,FALSE)</f>
        <v>0</v>
      </c>
      <c r="Q5682" s="2" t="str">
        <f>VLOOKUP(M5682,[1]ArchetypeScores!E:W,19,FALSE)</f>
        <v>Consumer (including agriculture and tourism)</v>
      </c>
      <c r="R5682" s="2">
        <f>VLOOKUP(M5682,[1]ArchetypeScores!E:I,5,FALSE)</f>
        <v>0</v>
      </c>
      <c r="S5682" s="2">
        <f>VLOOKUP(M5682,[1]ArchetypeScores!E:K,7,FALSE)</f>
        <v>0</v>
      </c>
      <c r="T5682" s="2" t="str">
        <f t="shared" si="90"/>
        <v>Not A&amp;R positive</v>
      </c>
    </row>
    <row r="5683" spans="1:20" x14ac:dyDescent="0.3">
      <c r="A5683" s="2" t="s">
        <v>15010</v>
      </c>
      <c r="B5683" s="3" t="s">
        <v>15029</v>
      </c>
      <c r="C5683" s="3" t="s">
        <v>15030</v>
      </c>
      <c r="D5683" s="4">
        <v>6.0999999999999999E-2</v>
      </c>
      <c r="E5683" s="5" t="s">
        <v>15013</v>
      </c>
      <c r="F5683" s="4">
        <v>3.5100000000000001E-3</v>
      </c>
      <c r="G5683" s="6">
        <v>50070</v>
      </c>
      <c r="H5683" s="3" t="s">
        <v>15025</v>
      </c>
      <c r="I5683" s="3" t="s">
        <v>15026</v>
      </c>
      <c r="J5683" s="3"/>
      <c r="K5683" s="5" t="s">
        <v>67</v>
      </c>
      <c r="L5683" s="5">
        <v>2</v>
      </c>
      <c r="M5683" s="5" t="s">
        <v>68</v>
      </c>
      <c r="N5683" s="5">
        <f>VLOOKUP(M5683,[1]ArchetypeScores!E:N,10,FALSE)</f>
        <v>0</v>
      </c>
      <c r="O5683" s="5">
        <f>VLOOKUP(M5683,[1]ArchetypeScores!E:O,11,FALSE)</f>
        <v>-1</v>
      </c>
      <c r="P5683" s="5">
        <f>VLOOKUP(M5683,[1]ArchetypeScores!E:P,12,FALSE)</f>
        <v>0</v>
      </c>
      <c r="Q5683" s="2" t="str">
        <f>VLOOKUP(M5683,[1]ArchetypeScores!E:W,19,FALSE)</f>
        <v>Untargeted</v>
      </c>
      <c r="R5683" s="2">
        <f>VLOOKUP(M5683,[1]ArchetypeScores!E:I,5,FALSE)</f>
        <v>0</v>
      </c>
      <c r="S5683" s="2">
        <f>VLOOKUP(M5683,[1]ArchetypeScores!E:K,7,FALSE)</f>
        <v>0</v>
      </c>
      <c r="T5683" s="2" t="str">
        <f t="shared" si="90"/>
        <v>Not A&amp;R positive</v>
      </c>
    </row>
    <row r="5684" spans="1:20" x14ac:dyDescent="0.3">
      <c r="A5684" s="2" t="s">
        <v>15010</v>
      </c>
      <c r="B5684" s="3" t="s">
        <v>15031</v>
      </c>
      <c r="C5684" s="3" t="s">
        <v>15032</v>
      </c>
      <c r="D5684" s="4"/>
      <c r="E5684" s="5" t="s">
        <v>15013</v>
      </c>
      <c r="F5684" s="4">
        <v>0</v>
      </c>
      <c r="G5684" s="6">
        <v>50062</v>
      </c>
      <c r="H5684" s="3" t="s">
        <v>15025</v>
      </c>
      <c r="I5684" s="3" t="s">
        <v>15026</v>
      </c>
      <c r="J5684" s="3"/>
      <c r="K5684" s="5" t="s">
        <v>611</v>
      </c>
      <c r="L5684" s="5">
        <v>6</v>
      </c>
      <c r="M5684" s="5" t="s">
        <v>1228</v>
      </c>
      <c r="N5684" s="5">
        <f>VLOOKUP(M5684,[1]ArchetypeScores!E:N,10,FALSE)</f>
        <v>1</v>
      </c>
      <c r="O5684" s="5">
        <f>VLOOKUP(M5684,[1]ArchetypeScores!E:O,11,FALSE)</f>
        <v>0</v>
      </c>
      <c r="P5684" s="5">
        <f>VLOOKUP(M5684,[1]ArchetypeScores!E:P,12,FALSE)</f>
        <v>0</v>
      </c>
      <c r="Q5684" s="2" t="str">
        <f>VLOOKUP(M5684,[1]ArchetypeScores!E:W,19,FALSE)</f>
        <v>Consumer (including agriculture and tourism)</v>
      </c>
      <c r="R5684" s="2">
        <f>VLOOKUP(M5684,[1]ArchetypeScores!E:I,5,FALSE)</f>
        <v>0</v>
      </c>
      <c r="S5684" s="2">
        <f>VLOOKUP(M5684,[1]ArchetypeScores!E:K,7,FALSE)</f>
        <v>0</v>
      </c>
      <c r="T5684" s="2" t="str">
        <f t="shared" si="90"/>
        <v>Not A&amp;R positive</v>
      </c>
    </row>
    <row r="5685" spans="1:20" x14ac:dyDescent="0.3">
      <c r="A5685" s="2" t="s">
        <v>15010</v>
      </c>
      <c r="B5685" s="3" t="s">
        <v>15033</v>
      </c>
      <c r="C5685" s="3" t="s">
        <v>15034</v>
      </c>
      <c r="D5685" s="4">
        <v>4.0000000000000001E-3</v>
      </c>
      <c r="E5685" s="5" t="s">
        <v>15013</v>
      </c>
      <c r="F5685" s="4">
        <v>2.3000000000000001E-4</v>
      </c>
      <c r="G5685" s="6">
        <v>50063</v>
      </c>
      <c r="H5685" s="3" t="s">
        <v>15025</v>
      </c>
      <c r="I5685" s="3" t="s">
        <v>15026</v>
      </c>
      <c r="J5685" s="3"/>
      <c r="K5685" s="5" t="s">
        <v>611</v>
      </c>
      <c r="L5685" s="5">
        <v>6</v>
      </c>
      <c r="M5685" s="5" t="s">
        <v>1228</v>
      </c>
      <c r="N5685" s="5">
        <f>VLOOKUP(M5685,[1]ArchetypeScores!E:N,10,FALSE)</f>
        <v>1</v>
      </c>
      <c r="O5685" s="5">
        <f>VLOOKUP(M5685,[1]ArchetypeScores!E:O,11,FALSE)</f>
        <v>0</v>
      </c>
      <c r="P5685" s="5">
        <f>VLOOKUP(M5685,[1]ArchetypeScores!E:P,12,FALSE)</f>
        <v>0</v>
      </c>
      <c r="Q5685" s="2" t="str">
        <f>VLOOKUP(M5685,[1]ArchetypeScores!E:W,19,FALSE)</f>
        <v>Consumer (including agriculture and tourism)</v>
      </c>
      <c r="R5685" s="2">
        <f>VLOOKUP(M5685,[1]ArchetypeScores!E:I,5,FALSE)</f>
        <v>0</v>
      </c>
      <c r="S5685" s="2">
        <f>VLOOKUP(M5685,[1]ArchetypeScores!E:K,7,FALSE)</f>
        <v>0</v>
      </c>
      <c r="T5685" s="2" t="str">
        <f t="shared" si="90"/>
        <v>Not A&amp;R positive</v>
      </c>
    </row>
    <row r="5686" spans="1:20" x14ac:dyDescent="0.3">
      <c r="A5686" s="2" t="s">
        <v>15010</v>
      </c>
      <c r="B5686" s="3" t="s">
        <v>15035</v>
      </c>
      <c r="C5686" s="3" t="s">
        <v>15036</v>
      </c>
      <c r="D5686" s="4">
        <v>3.1E-2</v>
      </c>
      <c r="E5686" s="5" t="s">
        <v>15013</v>
      </c>
      <c r="F5686" s="4">
        <v>1.7799999999999999E-3</v>
      </c>
      <c r="G5686" s="6">
        <v>50064</v>
      </c>
      <c r="H5686" s="3" t="s">
        <v>15025</v>
      </c>
      <c r="I5686" s="3" t="s">
        <v>15026</v>
      </c>
      <c r="J5686" s="3"/>
      <c r="K5686" s="5" t="s">
        <v>611</v>
      </c>
      <c r="L5686" s="5">
        <v>6</v>
      </c>
      <c r="M5686" s="5" t="s">
        <v>1228</v>
      </c>
      <c r="N5686" s="5">
        <f>VLOOKUP(M5686,[1]ArchetypeScores!E:N,10,FALSE)</f>
        <v>1</v>
      </c>
      <c r="O5686" s="5">
        <f>VLOOKUP(M5686,[1]ArchetypeScores!E:O,11,FALSE)</f>
        <v>0</v>
      </c>
      <c r="P5686" s="5">
        <f>VLOOKUP(M5686,[1]ArchetypeScores!E:P,12,FALSE)</f>
        <v>0</v>
      </c>
      <c r="Q5686" s="2" t="str">
        <f>VLOOKUP(M5686,[1]ArchetypeScores!E:W,19,FALSE)</f>
        <v>Consumer (including agriculture and tourism)</v>
      </c>
      <c r="R5686" s="2">
        <f>VLOOKUP(M5686,[1]ArchetypeScores!E:I,5,FALSE)</f>
        <v>0</v>
      </c>
      <c r="S5686" s="2">
        <f>VLOOKUP(M5686,[1]ArchetypeScores!E:K,7,FALSE)</f>
        <v>0</v>
      </c>
      <c r="T5686" s="2" t="str">
        <f t="shared" si="90"/>
        <v>Not A&amp;R positive</v>
      </c>
    </row>
    <row r="5687" spans="1:20" x14ac:dyDescent="0.3">
      <c r="A5687" s="2" t="s">
        <v>15010</v>
      </c>
      <c r="B5687" s="3" t="s">
        <v>15037</v>
      </c>
      <c r="C5687" s="3" t="s">
        <v>15038</v>
      </c>
      <c r="D5687" s="4">
        <v>8.9999999999999993E-3</v>
      </c>
      <c r="E5687" s="5" t="s">
        <v>15013</v>
      </c>
      <c r="F5687" s="4">
        <v>5.1999999999999995E-4</v>
      </c>
      <c r="G5687" s="6">
        <v>50065</v>
      </c>
      <c r="H5687" s="3" t="s">
        <v>15025</v>
      </c>
      <c r="I5687" s="3" t="s">
        <v>15026</v>
      </c>
      <c r="J5687" s="3"/>
      <c r="K5687" s="5" t="s">
        <v>611</v>
      </c>
      <c r="L5687" s="5">
        <v>6</v>
      </c>
      <c r="M5687" s="5" t="s">
        <v>1228</v>
      </c>
      <c r="N5687" s="5">
        <f>VLOOKUP(M5687,[1]ArchetypeScores!E:N,10,FALSE)</f>
        <v>1</v>
      </c>
      <c r="O5687" s="5">
        <f>VLOOKUP(M5687,[1]ArchetypeScores!E:O,11,FALSE)</f>
        <v>0</v>
      </c>
      <c r="P5687" s="5">
        <f>VLOOKUP(M5687,[1]ArchetypeScores!E:P,12,FALSE)</f>
        <v>0</v>
      </c>
      <c r="Q5687" s="2" t="str">
        <f>VLOOKUP(M5687,[1]ArchetypeScores!E:W,19,FALSE)</f>
        <v>Consumer (including agriculture and tourism)</v>
      </c>
      <c r="R5687" s="2">
        <f>VLOOKUP(M5687,[1]ArchetypeScores!E:I,5,FALSE)</f>
        <v>0</v>
      </c>
      <c r="S5687" s="2">
        <f>VLOOKUP(M5687,[1]ArchetypeScores!E:K,7,FALSE)</f>
        <v>0</v>
      </c>
      <c r="T5687" s="2" t="str">
        <f t="shared" si="90"/>
        <v>Not A&amp;R positive</v>
      </c>
    </row>
    <row r="5688" spans="1:20" x14ac:dyDescent="0.3">
      <c r="A5688" s="2" t="s">
        <v>15010</v>
      </c>
      <c r="B5688" s="3" t="s">
        <v>15039</v>
      </c>
      <c r="C5688" s="3" t="s">
        <v>15040</v>
      </c>
      <c r="D5688" s="4">
        <v>0.01</v>
      </c>
      <c r="E5688" s="5" t="s">
        <v>15013</v>
      </c>
      <c r="F5688" s="4">
        <v>5.8E-4</v>
      </c>
      <c r="G5688" s="6">
        <v>50066</v>
      </c>
      <c r="H5688" s="3" t="s">
        <v>15025</v>
      </c>
      <c r="I5688" s="3" t="s">
        <v>15026</v>
      </c>
      <c r="J5688" s="3"/>
      <c r="K5688" s="5" t="s">
        <v>611</v>
      </c>
      <c r="L5688" s="5">
        <v>6</v>
      </c>
      <c r="M5688" s="5" t="s">
        <v>1228</v>
      </c>
      <c r="N5688" s="5">
        <f>VLOOKUP(M5688,[1]ArchetypeScores!E:N,10,FALSE)</f>
        <v>1</v>
      </c>
      <c r="O5688" s="5">
        <f>VLOOKUP(M5688,[1]ArchetypeScores!E:O,11,FALSE)</f>
        <v>0</v>
      </c>
      <c r="P5688" s="5">
        <f>VLOOKUP(M5688,[1]ArchetypeScores!E:P,12,FALSE)</f>
        <v>0</v>
      </c>
      <c r="Q5688" s="2" t="str">
        <f>VLOOKUP(M5688,[1]ArchetypeScores!E:W,19,FALSE)</f>
        <v>Consumer (including agriculture and tourism)</v>
      </c>
      <c r="R5688" s="2">
        <f>VLOOKUP(M5688,[1]ArchetypeScores!E:I,5,FALSE)</f>
        <v>0</v>
      </c>
      <c r="S5688" s="2">
        <f>VLOOKUP(M5688,[1]ArchetypeScores!E:K,7,FALSE)</f>
        <v>0</v>
      </c>
      <c r="T5688" s="2" t="str">
        <f t="shared" si="90"/>
        <v>Not A&amp;R positive</v>
      </c>
    </row>
    <row r="5689" spans="1:20" x14ac:dyDescent="0.3">
      <c r="A5689" s="2" t="s">
        <v>15010</v>
      </c>
      <c r="B5689" s="3" t="s">
        <v>15041</v>
      </c>
      <c r="C5689" s="3" t="s">
        <v>15042</v>
      </c>
      <c r="D5689" s="4">
        <v>0.03</v>
      </c>
      <c r="E5689" s="5" t="s">
        <v>15013</v>
      </c>
      <c r="F5689" s="4">
        <v>1.73E-3</v>
      </c>
      <c r="G5689" s="6">
        <v>50067</v>
      </c>
      <c r="H5689" s="3" t="s">
        <v>15025</v>
      </c>
      <c r="I5689" s="3" t="s">
        <v>15026</v>
      </c>
      <c r="J5689" s="3"/>
      <c r="K5689" s="5" t="s">
        <v>175</v>
      </c>
      <c r="L5689" s="5">
        <v>4</v>
      </c>
      <c r="M5689" s="5" t="s">
        <v>219</v>
      </c>
      <c r="N5689" s="5">
        <f>VLOOKUP(M5689,[1]ArchetypeScores!E:N,10,FALSE)</f>
        <v>1</v>
      </c>
      <c r="O5689" s="5">
        <f>VLOOKUP(M5689,[1]ArchetypeScores!E:O,11,FALSE)</f>
        <v>0</v>
      </c>
      <c r="P5689" s="5">
        <f>VLOOKUP(M5689,[1]ArchetypeScores!E:P,12,FALSE)</f>
        <v>0</v>
      </c>
      <c r="Q5689" s="2" t="str">
        <f>VLOOKUP(M5689,[1]ArchetypeScores!E:W,19,FALSE)</f>
        <v>Other sector</v>
      </c>
      <c r="R5689" s="2">
        <f>VLOOKUP(M5689,[1]ArchetypeScores!E:I,5,FALSE)</f>
        <v>0</v>
      </c>
      <c r="S5689" s="2">
        <f>VLOOKUP(M5689,[1]ArchetypeScores!E:K,7,FALSE)</f>
        <v>0</v>
      </c>
      <c r="T5689" s="2" t="str">
        <f t="shared" si="90"/>
        <v>Not A&amp;R positive</v>
      </c>
    </row>
    <row r="5690" spans="1:20" x14ac:dyDescent="0.3">
      <c r="A5690" s="2" t="s">
        <v>15010</v>
      </c>
      <c r="B5690" s="3" t="s">
        <v>15043</v>
      </c>
      <c r="C5690" s="3" t="s">
        <v>15044</v>
      </c>
      <c r="D5690" s="4">
        <v>0.03</v>
      </c>
      <c r="E5690" s="5" t="s">
        <v>15013</v>
      </c>
      <c r="F5690" s="4">
        <v>1.73E-3</v>
      </c>
      <c r="G5690" s="6">
        <v>50068</v>
      </c>
      <c r="H5690" s="3" t="s">
        <v>15025</v>
      </c>
      <c r="I5690" s="3" t="s">
        <v>15026</v>
      </c>
      <c r="J5690" s="3"/>
      <c r="K5690" s="5" t="s">
        <v>175</v>
      </c>
      <c r="L5690" s="5">
        <v>4</v>
      </c>
      <c r="M5690" s="5" t="s">
        <v>219</v>
      </c>
      <c r="N5690" s="5">
        <f>VLOOKUP(M5690,[1]ArchetypeScores!E:N,10,FALSE)</f>
        <v>1</v>
      </c>
      <c r="O5690" s="5">
        <f>VLOOKUP(M5690,[1]ArchetypeScores!E:O,11,FALSE)</f>
        <v>0</v>
      </c>
      <c r="P5690" s="5">
        <f>VLOOKUP(M5690,[1]ArchetypeScores!E:P,12,FALSE)</f>
        <v>0</v>
      </c>
      <c r="Q5690" s="2" t="str">
        <f>VLOOKUP(M5690,[1]ArchetypeScores!E:W,19,FALSE)</f>
        <v>Other sector</v>
      </c>
      <c r="R5690" s="2">
        <f>VLOOKUP(M5690,[1]ArchetypeScores!E:I,5,FALSE)</f>
        <v>0</v>
      </c>
      <c r="S5690" s="2">
        <f>VLOOKUP(M5690,[1]ArchetypeScores!E:K,7,FALSE)</f>
        <v>0</v>
      </c>
      <c r="T5690" s="2" t="str">
        <f t="shared" si="90"/>
        <v>Not A&amp;R positive</v>
      </c>
    </row>
    <row r="5691" spans="1:20" x14ac:dyDescent="0.3">
      <c r="A5691" s="2" t="s">
        <v>15010</v>
      </c>
      <c r="B5691" s="3" t="s">
        <v>15045</v>
      </c>
      <c r="C5691" s="3" t="s">
        <v>15046</v>
      </c>
      <c r="D5691" s="4">
        <v>5.0999999999999997E-2</v>
      </c>
      <c r="E5691" s="5" t="s">
        <v>15013</v>
      </c>
      <c r="F5691" s="4">
        <v>2.9299999999999999E-3</v>
      </c>
      <c r="G5691" s="6">
        <v>50069</v>
      </c>
      <c r="H5691" s="3" t="s">
        <v>15025</v>
      </c>
      <c r="I5691" s="3" t="s">
        <v>15026</v>
      </c>
      <c r="J5691" s="3"/>
      <c r="K5691" s="5" t="s">
        <v>163</v>
      </c>
      <c r="L5691" s="5">
        <v>1</v>
      </c>
      <c r="M5691" s="5" t="s">
        <v>975</v>
      </c>
      <c r="N5691" s="5">
        <f>VLOOKUP(M5691,[1]ArchetypeScores!E:N,10,FALSE)</f>
        <v>0</v>
      </c>
      <c r="O5691" s="5">
        <f>VLOOKUP(M5691,[1]ArchetypeScores!E:O,11,FALSE)</f>
        <v>0</v>
      </c>
      <c r="P5691" s="5">
        <f>VLOOKUP(M5691,[1]ArchetypeScores!E:P,12,FALSE)</f>
        <v>0</v>
      </c>
      <c r="Q5691" s="2" t="str">
        <f>VLOOKUP(M5691,[1]ArchetypeScores!E:W,19,FALSE)</f>
        <v>Other sector</v>
      </c>
      <c r="R5691" s="2">
        <f>VLOOKUP(M5691,[1]ArchetypeScores!E:I,5,FALSE)</f>
        <v>0</v>
      </c>
      <c r="S5691" s="2">
        <f>VLOOKUP(M5691,[1]ArchetypeScores!E:K,7,FALSE)</f>
        <v>0</v>
      </c>
      <c r="T5691" s="2" t="str">
        <f t="shared" si="90"/>
        <v>Not A&amp;R positive</v>
      </c>
    </row>
    <row r="5692" spans="1:20" x14ac:dyDescent="0.3">
      <c r="A5692" s="2" t="s">
        <v>15010</v>
      </c>
      <c r="B5692" s="3" t="s">
        <v>15047</v>
      </c>
      <c r="C5692" s="3" t="s">
        <v>15048</v>
      </c>
      <c r="D5692" s="4">
        <v>0.81899999999999995</v>
      </c>
      <c r="E5692" s="5" t="s">
        <v>15013</v>
      </c>
      <c r="F5692" s="4">
        <v>5.7020000000000001E-2</v>
      </c>
      <c r="G5692" s="6">
        <v>50017</v>
      </c>
      <c r="H5692" s="3" t="s">
        <v>15049</v>
      </c>
      <c r="I5692" s="3"/>
      <c r="J5692" s="3"/>
      <c r="K5692" s="5" t="s">
        <v>38</v>
      </c>
      <c r="L5692" s="5">
        <v>13</v>
      </c>
      <c r="M5692" s="5" t="s">
        <v>39</v>
      </c>
      <c r="N5692" s="5">
        <f>VLOOKUP(M5692,[1]ArchetypeScores!E:N,10,FALSE)</f>
        <v>0</v>
      </c>
      <c r="O5692" s="5">
        <f>VLOOKUP(M5692,[1]ArchetypeScores!E:O,11,FALSE)</f>
        <v>-2</v>
      </c>
      <c r="P5692" s="5">
        <f>VLOOKUP(M5692,[1]ArchetypeScores!E:P,12,FALSE)</f>
        <v>0</v>
      </c>
      <c r="Q5692" s="2" t="str">
        <f>VLOOKUP(M5692,[1]ArchetypeScores!E:W,19,FALSE)</f>
        <v>Industrials - transportation</v>
      </c>
      <c r="R5692" s="2">
        <f>VLOOKUP(M5692,[1]ArchetypeScores!E:I,5,FALSE)</f>
        <v>0</v>
      </c>
      <c r="S5692" s="2">
        <f>VLOOKUP(M5692,[1]ArchetypeScores!E:K,7,FALSE)</f>
        <v>0</v>
      </c>
      <c r="T5692" s="2" t="str">
        <f t="shared" si="90"/>
        <v>Not A&amp;R positive</v>
      </c>
    </row>
    <row r="5693" spans="1:20" x14ac:dyDescent="0.3">
      <c r="A5693" s="2" t="s">
        <v>15010</v>
      </c>
      <c r="B5693" s="3" t="s">
        <v>15050</v>
      </c>
      <c r="C5693" s="3" t="s">
        <v>15051</v>
      </c>
      <c r="D5693" s="4">
        <v>26</v>
      </c>
      <c r="E5693" s="5" t="s">
        <v>15013</v>
      </c>
      <c r="F5693" s="4">
        <v>1.56023</v>
      </c>
      <c r="G5693" s="6">
        <v>50089</v>
      </c>
      <c r="H5693" s="3" t="s">
        <v>15052</v>
      </c>
      <c r="I5693" s="3" t="s">
        <v>15053</v>
      </c>
      <c r="J5693" s="3"/>
      <c r="K5693" s="5" t="s">
        <v>38</v>
      </c>
      <c r="L5693" s="5">
        <v>17</v>
      </c>
      <c r="M5693" s="5" t="s">
        <v>634</v>
      </c>
      <c r="N5693" s="5">
        <f>VLOOKUP(M5693,[1]ArchetypeScores!E:N,10,FALSE)</f>
        <v>0</v>
      </c>
      <c r="O5693" s="5">
        <f>VLOOKUP(M5693,[1]ArchetypeScores!E:O,11,FALSE)</f>
        <v>-2</v>
      </c>
      <c r="P5693" s="5">
        <f>VLOOKUP(M5693,[1]ArchetypeScores!E:P,12,FALSE)</f>
        <v>-1</v>
      </c>
      <c r="Q5693" s="2" t="str">
        <f>VLOOKUP(M5693,[1]ArchetypeScores!E:W,19,FALSE)</f>
        <v>Energy and water</v>
      </c>
      <c r="R5693" s="2">
        <f>VLOOKUP(M5693,[1]ArchetypeScores!E:I,5,FALSE)</f>
        <v>0</v>
      </c>
      <c r="S5693" s="2">
        <f>VLOOKUP(M5693,[1]ArchetypeScores!E:K,7,FALSE)</f>
        <v>0</v>
      </c>
      <c r="T5693" s="2" t="str">
        <f t="shared" si="90"/>
        <v>Not A&amp;R positive</v>
      </c>
    </row>
    <row r="5694" spans="1:20" x14ac:dyDescent="0.3">
      <c r="A5694" s="2" t="s">
        <v>15010</v>
      </c>
      <c r="B5694" s="3" t="s">
        <v>15054</v>
      </c>
      <c r="C5694" s="3" t="s">
        <v>15055</v>
      </c>
      <c r="D5694" s="4">
        <v>0.34599999999999997</v>
      </c>
      <c r="E5694" s="5" t="s">
        <v>15013</v>
      </c>
      <c r="F5694" s="4">
        <v>1.9900000000000001E-2</v>
      </c>
      <c r="G5694" s="6">
        <v>50088</v>
      </c>
      <c r="H5694" s="3" t="s">
        <v>15025</v>
      </c>
      <c r="I5694" s="3" t="s">
        <v>15026</v>
      </c>
      <c r="J5694" s="3"/>
      <c r="K5694" s="5" t="s">
        <v>175</v>
      </c>
      <c r="L5694" s="5">
        <v>1</v>
      </c>
      <c r="M5694" s="5" t="s">
        <v>176</v>
      </c>
      <c r="N5694" s="5">
        <f>VLOOKUP(M5694,[1]ArchetypeScores!E:N,10,FALSE)</f>
        <v>1</v>
      </c>
      <c r="O5694" s="5">
        <f>VLOOKUP(M5694,[1]ArchetypeScores!E:O,11,FALSE)</f>
        <v>-2</v>
      </c>
      <c r="P5694" s="5">
        <f>VLOOKUP(M5694,[1]ArchetypeScores!E:P,12,FALSE)</f>
        <v>0</v>
      </c>
      <c r="Q5694" s="2" t="str">
        <f>VLOOKUP(M5694,[1]ArchetypeScores!E:W,19,FALSE)</f>
        <v>Other sector</v>
      </c>
      <c r="R5694" s="2">
        <f>VLOOKUP(M5694,[1]ArchetypeScores!E:I,5,FALSE)</f>
        <v>0</v>
      </c>
      <c r="S5694" s="2">
        <f>VLOOKUP(M5694,[1]ArchetypeScores!E:K,7,FALSE)</f>
        <v>1</v>
      </c>
      <c r="T5694" s="2" t="str">
        <f t="shared" si="90"/>
        <v>Indirect only</v>
      </c>
    </row>
    <row r="5695" spans="1:20" x14ac:dyDescent="0.3">
      <c r="A5695" s="2" t="s">
        <v>15010</v>
      </c>
      <c r="B5695" s="7" t="s">
        <v>15056</v>
      </c>
      <c r="C5695" s="3" t="s">
        <v>15057</v>
      </c>
      <c r="D5695" s="4">
        <v>2.1000000000000001E-2</v>
      </c>
      <c r="E5695" s="5" t="s">
        <v>15013</v>
      </c>
      <c r="F5695" s="4">
        <v>1.1800000000000001E-3</v>
      </c>
      <c r="G5695" s="6">
        <v>50076</v>
      </c>
      <c r="H5695" s="3" t="s">
        <v>15025</v>
      </c>
      <c r="I5695" s="3" t="s">
        <v>15026</v>
      </c>
      <c r="J5695" s="3"/>
      <c r="K5695" s="5" t="s">
        <v>38</v>
      </c>
      <c r="L5695" s="5">
        <v>1</v>
      </c>
      <c r="M5695" s="5" t="s">
        <v>43</v>
      </c>
      <c r="N5695" s="5">
        <f>VLOOKUP(M5695,[1]ArchetypeScores!E:N,10,FALSE)</f>
        <v>0</v>
      </c>
      <c r="O5695" s="5">
        <f>VLOOKUP(M5695,[1]ArchetypeScores!E:O,11,FALSE)</f>
        <v>-1</v>
      </c>
      <c r="P5695" s="5">
        <f>VLOOKUP(M5695,[1]ArchetypeScores!E:P,12,FALSE)</f>
        <v>0</v>
      </c>
      <c r="Q5695" s="2" t="str">
        <f>VLOOKUP(M5695,[1]ArchetypeScores!E:W,19,FALSE)</f>
        <v>Consumer (including agriculture and tourism)</v>
      </c>
      <c r="R5695" s="2">
        <f>VLOOKUP(M5695,[1]ArchetypeScores!E:I,5,FALSE)</f>
        <v>0</v>
      </c>
      <c r="S5695" s="2">
        <f>VLOOKUP(M5695,[1]ArchetypeScores!E:K,7,FALSE)</f>
        <v>0</v>
      </c>
      <c r="T5695" s="2" t="str">
        <f t="shared" si="90"/>
        <v>Not A&amp;R positive</v>
      </c>
    </row>
    <row r="5696" spans="1:20" x14ac:dyDescent="0.3">
      <c r="A5696" s="2" t="s">
        <v>15010</v>
      </c>
      <c r="B5696" s="3" t="s">
        <v>15058</v>
      </c>
      <c r="C5696" s="3" t="s">
        <v>15059</v>
      </c>
      <c r="D5696" s="4">
        <v>0.161</v>
      </c>
      <c r="E5696" s="5" t="s">
        <v>15013</v>
      </c>
      <c r="F5696" s="4">
        <v>9.2399999999999999E-3</v>
      </c>
      <c r="G5696" s="6">
        <v>50077</v>
      </c>
      <c r="H5696" s="3" t="s">
        <v>15025</v>
      </c>
      <c r="I5696" s="3" t="s">
        <v>15026</v>
      </c>
      <c r="J5696" s="3"/>
      <c r="K5696" s="5" t="s">
        <v>611</v>
      </c>
      <c r="L5696" s="5">
        <v>6</v>
      </c>
      <c r="M5696" s="5" t="s">
        <v>1228</v>
      </c>
      <c r="N5696" s="5">
        <f>VLOOKUP(M5696,[1]ArchetypeScores!E:N,10,FALSE)</f>
        <v>1</v>
      </c>
      <c r="O5696" s="5">
        <f>VLOOKUP(M5696,[1]ArchetypeScores!E:O,11,FALSE)</f>
        <v>0</v>
      </c>
      <c r="P5696" s="5">
        <f>VLOOKUP(M5696,[1]ArchetypeScores!E:P,12,FALSE)</f>
        <v>0</v>
      </c>
      <c r="Q5696" s="2" t="str">
        <f>VLOOKUP(M5696,[1]ArchetypeScores!E:W,19,FALSE)</f>
        <v>Consumer (including agriculture and tourism)</v>
      </c>
      <c r="R5696" s="2">
        <f>VLOOKUP(M5696,[1]ArchetypeScores!E:I,5,FALSE)</f>
        <v>0</v>
      </c>
      <c r="S5696" s="2">
        <f>VLOOKUP(M5696,[1]ArchetypeScores!E:K,7,FALSE)</f>
        <v>0</v>
      </c>
      <c r="T5696" s="2" t="str">
        <f t="shared" si="90"/>
        <v>Not A&amp;R positive</v>
      </c>
    </row>
    <row r="5697" spans="1:20" x14ac:dyDescent="0.3">
      <c r="A5697" s="2" t="s">
        <v>15010</v>
      </c>
      <c r="B5697" s="3" t="s">
        <v>15060</v>
      </c>
      <c r="C5697" s="3" t="s">
        <v>15061</v>
      </c>
      <c r="D5697" s="4">
        <v>4.4999999999999998E-2</v>
      </c>
      <c r="E5697" s="5" t="s">
        <v>15013</v>
      </c>
      <c r="F5697" s="4">
        <v>2.5600000000000002E-3</v>
      </c>
      <c r="G5697" s="6">
        <v>50083</v>
      </c>
      <c r="H5697" s="3" t="s">
        <v>15025</v>
      </c>
      <c r="I5697" s="3" t="s">
        <v>15026</v>
      </c>
      <c r="J5697" s="3"/>
      <c r="K5697" s="5" t="s">
        <v>142</v>
      </c>
      <c r="L5697" s="5">
        <v>1</v>
      </c>
      <c r="M5697" s="5" t="s">
        <v>4092</v>
      </c>
      <c r="N5697" s="5">
        <f>VLOOKUP(M5697,[1]ArchetypeScores!E:N,10,FALSE)</f>
        <v>1</v>
      </c>
      <c r="O5697" s="5">
        <f>VLOOKUP(M5697,[1]ArchetypeScores!E:O,11,FALSE)</f>
        <v>1</v>
      </c>
      <c r="P5697" s="5">
        <f>VLOOKUP(M5697,[1]ArchetypeScores!E:P,12,FALSE)</f>
        <v>1</v>
      </c>
      <c r="Q5697" s="2" t="str">
        <f>VLOOKUP(M5697,[1]ArchetypeScores!E:W,19,FALSE)</f>
        <v>Materials (including forestry and nature)</v>
      </c>
      <c r="R5697" s="2">
        <f>VLOOKUP(M5697,[1]ArchetypeScores!E:I,5,FALSE)</f>
        <v>0</v>
      </c>
      <c r="S5697" s="2">
        <f>VLOOKUP(M5697,[1]ArchetypeScores!E:K,7,FALSE)</f>
        <v>1</v>
      </c>
      <c r="T5697" s="2" t="str">
        <f t="shared" si="90"/>
        <v>Indirect only</v>
      </c>
    </row>
    <row r="5698" spans="1:20" x14ac:dyDescent="0.3">
      <c r="A5698" s="2" t="s">
        <v>15010</v>
      </c>
      <c r="B5698" s="3" t="s">
        <v>15062</v>
      </c>
      <c r="C5698" s="3" t="s">
        <v>15063</v>
      </c>
      <c r="D5698" s="4">
        <v>0.29399999999999998</v>
      </c>
      <c r="E5698" s="5" t="s">
        <v>15013</v>
      </c>
      <c r="F5698" s="4">
        <v>1.6879999999999999E-2</v>
      </c>
      <c r="G5698" s="6">
        <v>50078</v>
      </c>
      <c r="H5698" s="3" t="s">
        <v>15025</v>
      </c>
      <c r="I5698" s="3" t="s">
        <v>15026</v>
      </c>
      <c r="J5698" s="3"/>
      <c r="K5698" s="5" t="s">
        <v>175</v>
      </c>
      <c r="L5698" s="5">
        <v>4</v>
      </c>
      <c r="M5698" s="5" t="s">
        <v>219</v>
      </c>
      <c r="N5698" s="5">
        <f>VLOOKUP(M5698,[1]ArchetypeScores!E:N,10,FALSE)</f>
        <v>1</v>
      </c>
      <c r="O5698" s="5">
        <f>VLOOKUP(M5698,[1]ArchetypeScores!E:O,11,FALSE)</f>
        <v>0</v>
      </c>
      <c r="P5698" s="5">
        <f>VLOOKUP(M5698,[1]ArchetypeScores!E:P,12,FALSE)</f>
        <v>0</v>
      </c>
      <c r="Q5698" s="2" t="str">
        <f>VLOOKUP(M5698,[1]ArchetypeScores!E:W,19,FALSE)</f>
        <v>Other sector</v>
      </c>
      <c r="R5698" s="2">
        <f>VLOOKUP(M5698,[1]ArchetypeScores!E:I,5,FALSE)</f>
        <v>0</v>
      </c>
      <c r="S5698" s="2">
        <f>VLOOKUP(M5698,[1]ArchetypeScores!E:K,7,FALSE)</f>
        <v>0</v>
      </c>
      <c r="T5698" s="2" t="str">
        <f t="shared" ref="T5698:T5761" si="91">IF(AND(R5698=1,S5698=1),"Both",IF(AND(R5698=1,S5698=0),"Direct only",IF(AND(R5698=0,S5698=1),"Indirect only","Not A&amp;R positive")))</f>
        <v>Not A&amp;R positive</v>
      </c>
    </row>
    <row r="5699" spans="1:20" x14ac:dyDescent="0.3">
      <c r="A5699" s="2" t="s">
        <v>15010</v>
      </c>
      <c r="B5699" s="3" t="s">
        <v>15064</v>
      </c>
      <c r="C5699" s="3" t="s">
        <v>15065</v>
      </c>
      <c r="D5699" s="4">
        <v>0.126</v>
      </c>
      <c r="E5699" s="5" t="s">
        <v>15013</v>
      </c>
      <c r="F5699" s="4">
        <v>7.26E-3</v>
      </c>
      <c r="G5699" s="6">
        <v>50079</v>
      </c>
      <c r="H5699" s="3" t="s">
        <v>15025</v>
      </c>
      <c r="I5699" s="3" t="s">
        <v>15026</v>
      </c>
      <c r="J5699" s="3"/>
      <c r="K5699" s="5" t="s">
        <v>175</v>
      </c>
      <c r="L5699" s="5">
        <v>4</v>
      </c>
      <c r="M5699" s="5" t="s">
        <v>219</v>
      </c>
      <c r="N5699" s="5">
        <f>VLOOKUP(M5699,[1]ArchetypeScores!E:N,10,FALSE)</f>
        <v>1</v>
      </c>
      <c r="O5699" s="5">
        <f>VLOOKUP(M5699,[1]ArchetypeScores!E:O,11,FALSE)</f>
        <v>0</v>
      </c>
      <c r="P5699" s="5">
        <f>VLOOKUP(M5699,[1]ArchetypeScores!E:P,12,FALSE)</f>
        <v>0</v>
      </c>
      <c r="Q5699" s="2" t="str">
        <f>VLOOKUP(M5699,[1]ArchetypeScores!E:W,19,FALSE)</f>
        <v>Other sector</v>
      </c>
      <c r="R5699" s="2">
        <f>VLOOKUP(M5699,[1]ArchetypeScores!E:I,5,FALSE)</f>
        <v>0</v>
      </c>
      <c r="S5699" s="2">
        <f>VLOOKUP(M5699,[1]ArchetypeScores!E:K,7,FALSE)</f>
        <v>0</v>
      </c>
      <c r="T5699" s="2" t="str">
        <f t="shared" si="91"/>
        <v>Not A&amp;R positive</v>
      </c>
    </row>
    <row r="5700" spans="1:20" x14ac:dyDescent="0.3">
      <c r="A5700" s="2" t="s">
        <v>15010</v>
      </c>
      <c r="B5700" s="3" t="s">
        <v>15066</v>
      </c>
      <c r="C5700" s="3" t="s">
        <v>15067</v>
      </c>
      <c r="D5700" s="4">
        <v>0.02</v>
      </c>
      <c r="E5700" s="5" t="s">
        <v>15013</v>
      </c>
      <c r="F5700" s="4">
        <v>1.1299999999999999E-3</v>
      </c>
      <c r="G5700" s="6">
        <v>50080</v>
      </c>
      <c r="H5700" s="3" t="s">
        <v>15025</v>
      </c>
      <c r="I5700" s="3" t="s">
        <v>15026</v>
      </c>
      <c r="J5700" s="3"/>
      <c r="K5700" s="5" t="s">
        <v>142</v>
      </c>
      <c r="L5700" s="5">
        <v>3</v>
      </c>
      <c r="M5700" s="5" t="s">
        <v>143</v>
      </c>
      <c r="N5700" s="5">
        <f>VLOOKUP(M5700,[1]ArchetypeScores!E:N,10,FALSE)</f>
        <v>1</v>
      </c>
      <c r="O5700" s="5">
        <f>VLOOKUP(M5700,[1]ArchetypeScores!E:O,11,FALSE)</f>
        <v>1</v>
      </c>
      <c r="P5700" s="5">
        <f>VLOOKUP(M5700,[1]ArchetypeScores!E:P,12,FALSE)</f>
        <v>2</v>
      </c>
      <c r="Q5700" s="2" t="str">
        <f>VLOOKUP(M5700,[1]ArchetypeScores!E:W,19,FALSE)</f>
        <v>Materials (including forestry and nature)</v>
      </c>
      <c r="R5700" s="2">
        <f>VLOOKUP(M5700,[1]ArchetypeScores!E:I,5,FALSE)</f>
        <v>1</v>
      </c>
      <c r="S5700" s="2">
        <f>VLOOKUP(M5700,[1]ArchetypeScores!E:K,7,FALSE)</f>
        <v>1</v>
      </c>
      <c r="T5700" s="2" t="str">
        <f t="shared" si="91"/>
        <v>Both</v>
      </c>
    </row>
    <row r="5701" spans="1:20" x14ac:dyDescent="0.3">
      <c r="A5701" s="2" t="s">
        <v>15010</v>
      </c>
      <c r="B5701" s="3" t="s">
        <v>15068</v>
      </c>
      <c r="C5701" s="3" t="s">
        <v>15069</v>
      </c>
      <c r="D5701" s="4">
        <v>1.6E-2</v>
      </c>
      <c r="E5701" s="5" t="s">
        <v>15013</v>
      </c>
      <c r="F5701" s="4">
        <v>8.8999999999999995E-4</v>
      </c>
      <c r="G5701" s="6">
        <v>50081</v>
      </c>
      <c r="H5701" s="3" t="s">
        <v>15025</v>
      </c>
      <c r="I5701" s="3" t="s">
        <v>15026</v>
      </c>
      <c r="J5701" s="3"/>
      <c r="K5701" s="5" t="s">
        <v>611</v>
      </c>
      <c r="L5701" s="5">
        <v>1</v>
      </c>
      <c r="M5701" s="5" t="s">
        <v>612</v>
      </c>
      <c r="N5701" s="5">
        <f>VLOOKUP(M5701,[1]ArchetypeScores!E:N,10,FALSE)</f>
        <v>1</v>
      </c>
      <c r="O5701" s="5">
        <f>VLOOKUP(M5701,[1]ArchetypeScores!E:O,11,FALSE)</f>
        <v>-2</v>
      </c>
      <c r="P5701" s="5">
        <f>VLOOKUP(M5701,[1]ArchetypeScores!E:P,12,FALSE)</f>
        <v>-1</v>
      </c>
      <c r="Q5701" s="2" t="str">
        <f>VLOOKUP(M5701,[1]ArchetypeScores!E:W,19,FALSE)</f>
        <v>Consumer (including agriculture and tourism)</v>
      </c>
      <c r="R5701" s="2">
        <f>VLOOKUP(M5701,[1]ArchetypeScores!E:I,5,FALSE)</f>
        <v>0</v>
      </c>
      <c r="S5701" s="2">
        <f>VLOOKUP(M5701,[1]ArchetypeScores!E:K,7,FALSE)</f>
        <v>0</v>
      </c>
      <c r="T5701" s="2" t="str">
        <f t="shared" si="91"/>
        <v>Not A&amp;R positive</v>
      </c>
    </row>
    <row r="5702" spans="1:20" x14ac:dyDescent="0.3">
      <c r="A5702" s="2" t="s">
        <v>15010</v>
      </c>
      <c r="B5702" s="3" t="s">
        <v>15070</v>
      </c>
      <c r="C5702" s="3" t="s">
        <v>15071</v>
      </c>
      <c r="D5702" s="4">
        <v>0.14699999999999999</v>
      </c>
      <c r="E5702" s="5" t="s">
        <v>15013</v>
      </c>
      <c r="F5702" s="4">
        <v>8.43E-3</v>
      </c>
      <c r="G5702" s="6">
        <v>50082</v>
      </c>
      <c r="H5702" s="3" t="s">
        <v>15025</v>
      </c>
      <c r="I5702" s="3" t="s">
        <v>15026</v>
      </c>
      <c r="J5702" s="3"/>
      <c r="K5702" s="5" t="s">
        <v>25</v>
      </c>
      <c r="L5702" s="5">
        <v>12</v>
      </c>
      <c r="M5702" s="5" t="s">
        <v>183</v>
      </c>
      <c r="N5702" s="5">
        <f>VLOOKUP(M5702,[1]ArchetypeScores!E:N,10,FALSE)</f>
        <v>1</v>
      </c>
      <c r="O5702" s="5">
        <f>VLOOKUP(M5702,[1]ArchetypeScores!E:O,11,FALSE)</f>
        <v>-2</v>
      </c>
      <c r="P5702" s="5">
        <f>VLOOKUP(M5702,[1]ArchetypeScores!E:P,12,FALSE)</f>
        <v>0</v>
      </c>
      <c r="Q5702" s="2" t="str">
        <f>VLOOKUP(M5702,[1]ArchetypeScores!E:W,19,FALSE)</f>
        <v>Industrials - other</v>
      </c>
      <c r="R5702" s="2">
        <f>VLOOKUP(M5702,[1]ArchetypeScores!E:I,5,FALSE)</f>
        <v>0</v>
      </c>
      <c r="S5702" s="2">
        <f>VLOOKUP(M5702,[1]ArchetypeScores!E:K,7,FALSE)</f>
        <v>0</v>
      </c>
      <c r="T5702" s="2" t="str">
        <f t="shared" si="91"/>
        <v>Not A&amp;R positive</v>
      </c>
    </row>
    <row r="5703" spans="1:20" x14ac:dyDescent="0.3">
      <c r="A5703" s="2" t="s">
        <v>15010</v>
      </c>
      <c r="B5703" s="3" t="s">
        <v>15072</v>
      </c>
      <c r="C5703" s="3" t="s">
        <v>15073</v>
      </c>
      <c r="D5703" s="4">
        <v>0.05</v>
      </c>
      <c r="E5703" s="5" t="s">
        <v>15013</v>
      </c>
      <c r="F5703" s="4">
        <v>3.4499999999999999E-3</v>
      </c>
      <c r="G5703" s="6">
        <v>50027</v>
      </c>
      <c r="H5703" s="3" t="s">
        <v>15074</v>
      </c>
      <c r="I5703" s="3" t="s">
        <v>5155</v>
      </c>
      <c r="J5703" s="3"/>
      <c r="K5703" s="5" t="s">
        <v>61</v>
      </c>
      <c r="L5703" s="5">
        <v>5</v>
      </c>
      <c r="M5703" s="5" t="s">
        <v>62</v>
      </c>
      <c r="N5703" s="5">
        <f>VLOOKUP(M5703,[1]ArchetypeScores!E:N,10,FALSE)</f>
        <v>0</v>
      </c>
      <c r="O5703" s="5">
        <f>VLOOKUP(M5703,[1]ArchetypeScores!E:O,11,FALSE)</f>
        <v>-1</v>
      </c>
      <c r="P5703" s="5">
        <f>VLOOKUP(M5703,[1]ArchetypeScores!E:P,12,FALSE)</f>
        <v>0</v>
      </c>
      <c r="Q5703" s="2" t="str">
        <f>VLOOKUP(M5703,[1]ArchetypeScores!E:W,19,FALSE)</f>
        <v>Health care</v>
      </c>
      <c r="R5703" s="2">
        <f>VLOOKUP(M5703,[1]ArchetypeScores!E:I,5,FALSE)</f>
        <v>0</v>
      </c>
      <c r="S5703" s="2">
        <f>VLOOKUP(M5703,[1]ArchetypeScores!E:K,7,FALSE)</f>
        <v>0</v>
      </c>
      <c r="T5703" s="2" t="str">
        <f t="shared" si="91"/>
        <v>Not A&amp;R positive</v>
      </c>
    </row>
    <row r="5704" spans="1:20" x14ac:dyDescent="0.3">
      <c r="A5704" s="2" t="s">
        <v>15010</v>
      </c>
      <c r="B5704" s="3" t="s">
        <v>15075</v>
      </c>
      <c r="C5704" s="3" t="s">
        <v>15076</v>
      </c>
      <c r="D5704" s="4">
        <v>25</v>
      </c>
      <c r="E5704" s="5" t="s">
        <v>15013</v>
      </c>
      <c r="F5704" s="4">
        <v>1.3174399999999999</v>
      </c>
      <c r="G5704" s="6">
        <v>50119</v>
      </c>
      <c r="H5704" s="3" t="s">
        <v>15077</v>
      </c>
      <c r="I5704" s="3" t="s">
        <v>15078</v>
      </c>
      <c r="J5704" s="3"/>
      <c r="K5704" s="5" t="s">
        <v>118</v>
      </c>
      <c r="L5704" s="5">
        <v>3</v>
      </c>
      <c r="M5704" s="5" t="s">
        <v>168</v>
      </c>
      <c r="N5704" s="5">
        <f>VLOOKUP(M5704,[1]ArchetypeScores!E:N,10,FALSE)</f>
        <v>0</v>
      </c>
      <c r="O5704" s="5">
        <f>VLOOKUP(M5704,[1]ArchetypeScores!E:O,11,FALSE)</f>
        <v>-1</v>
      </c>
      <c r="P5704" s="5">
        <f>VLOOKUP(M5704,[1]ArchetypeScores!E:P,12,FALSE)</f>
        <v>0</v>
      </c>
      <c r="Q5704" s="2" t="str">
        <f>VLOOKUP(M5704,[1]ArchetypeScores!E:W,19,FALSE)</f>
        <v>Untargeted</v>
      </c>
      <c r="R5704" s="2">
        <f>VLOOKUP(M5704,[1]ArchetypeScores!E:I,5,FALSE)</f>
        <v>0</v>
      </c>
      <c r="S5704" s="2">
        <f>VLOOKUP(M5704,[1]ArchetypeScores!E:K,7,FALSE)</f>
        <v>0</v>
      </c>
      <c r="T5704" s="2" t="str">
        <f t="shared" si="91"/>
        <v>Not A&amp;R positive</v>
      </c>
    </row>
    <row r="5705" spans="1:20" x14ac:dyDescent="0.3">
      <c r="A5705" s="2" t="s">
        <v>15010</v>
      </c>
      <c r="B5705" s="3" t="s">
        <v>15079</v>
      </c>
      <c r="C5705" s="3" t="s">
        <v>15080</v>
      </c>
      <c r="D5705" s="4">
        <v>63.8</v>
      </c>
      <c r="E5705" s="5" t="s">
        <v>15013</v>
      </c>
      <c r="F5705" s="4">
        <v>4.0044199999999996</v>
      </c>
      <c r="G5705" s="6">
        <v>50129</v>
      </c>
      <c r="H5705" s="3" t="s">
        <v>15081</v>
      </c>
      <c r="I5705" s="3" t="s">
        <v>15082</v>
      </c>
      <c r="J5705" s="3"/>
      <c r="K5705" s="5" t="s">
        <v>67</v>
      </c>
      <c r="L5705" s="5">
        <v>2</v>
      </c>
      <c r="M5705" s="5" t="s">
        <v>68</v>
      </c>
      <c r="N5705" s="5">
        <f>VLOOKUP(M5705,[1]ArchetypeScores!E:N,10,FALSE)</f>
        <v>0</v>
      </c>
      <c r="O5705" s="5">
        <f>VLOOKUP(M5705,[1]ArchetypeScores!E:O,11,FALSE)</f>
        <v>-1</v>
      </c>
      <c r="P5705" s="5">
        <f>VLOOKUP(M5705,[1]ArchetypeScores!E:P,12,FALSE)</f>
        <v>0</v>
      </c>
      <c r="Q5705" s="2" t="str">
        <f>VLOOKUP(M5705,[1]ArchetypeScores!E:W,19,FALSE)</f>
        <v>Untargeted</v>
      </c>
      <c r="R5705" s="2">
        <f>VLOOKUP(M5705,[1]ArchetypeScores!E:I,5,FALSE)</f>
        <v>0</v>
      </c>
      <c r="S5705" s="2">
        <f>VLOOKUP(M5705,[1]ArchetypeScores!E:K,7,FALSE)</f>
        <v>0</v>
      </c>
      <c r="T5705" s="2" t="str">
        <f t="shared" si="91"/>
        <v>Not A&amp;R positive</v>
      </c>
    </row>
    <row r="5706" spans="1:20" x14ac:dyDescent="0.3">
      <c r="A5706" s="2" t="s">
        <v>15010</v>
      </c>
      <c r="B5706" s="3" t="s">
        <v>15083</v>
      </c>
      <c r="C5706" s="3" t="s">
        <v>15084</v>
      </c>
      <c r="D5706" s="4">
        <v>4.4999999999999998E-2</v>
      </c>
      <c r="E5706" s="5" t="s">
        <v>15013</v>
      </c>
      <c r="F5706" s="4">
        <v>2.5899999999999999E-3</v>
      </c>
      <c r="G5706" s="6">
        <v>50087</v>
      </c>
      <c r="H5706" s="3" t="s">
        <v>15025</v>
      </c>
      <c r="I5706" s="3" t="s">
        <v>15026</v>
      </c>
      <c r="J5706" s="3"/>
      <c r="K5706" s="5" t="s">
        <v>67</v>
      </c>
      <c r="L5706" s="5">
        <v>2</v>
      </c>
      <c r="M5706" s="5" t="s">
        <v>68</v>
      </c>
      <c r="N5706" s="5">
        <f>VLOOKUP(M5706,[1]ArchetypeScores!E:N,10,FALSE)</f>
        <v>0</v>
      </c>
      <c r="O5706" s="5">
        <f>VLOOKUP(M5706,[1]ArchetypeScores!E:O,11,FALSE)</f>
        <v>-1</v>
      </c>
      <c r="P5706" s="5">
        <f>VLOOKUP(M5706,[1]ArchetypeScores!E:P,12,FALSE)</f>
        <v>0</v>
      </c>
      <c r="Q5706" s="2" t="str">
        <f>VLOOKUP(M5706,[1]ArchetypeScores!E:W,19,FALSE)</f>
        <v>Untargeted</v>
      </c>
      <c r="R5706" s="2">
        <f>VLOOKUP(M5706,[1]ArchetypeScores!E:I,5,FALSE)</f>
        <v>0</v>
      </c>
      <c r="S5706" s="2">
        <f>VLOOKUP(M5706,[1]ArchetypeScores!E:K,7,FALSE)</f>
        <v>0</v>
      </c>
      <c r="T5706" s="2" t="str">
        <f t="shared" si="91"/>
        <v>Not A&amp;R positive</v>
      </c>
    </row>
    <row r="5707" spans="1:20" x14ac:dyDescent="0.3">
      <c r="A5707" s="2" t="s">
        <v>15010</v>
      </c>
      <c r="B5707" s="3" t="s">
        <v>15085</v>
      </c>
      <c r="C5707" s="3" t="s">
        <v>15086</v>
      </c>
      <c r="D5707" s="4"/>
      <c r="E5707" s="5" t="s">
        <v>15013</v>
      </c>
      <c r="F5707" s="4">
        <v>0</v>
      </c>
      <c r="G5707" s="6">
        <v>50122</v>
      </c>
      <c r="H5707" s="3" t="s">
        <v>15087</v>
      </c>
      <c r="I5707" s="3"/>
      <c r="J5707" s="3"/>
      <c r="K5707" s="5" t="s">
        <v>57</v>
      </c>
      <c r="L5707" s="5">
        <v>21</v>
      </c>
      <c r="M5707" s="5" t="s">
        <v>1360</v>
      </c>
      <c r="N5707" s="5">
        <f>VLOOKUP(M5707,[1]ArchetypeScores!E:N,10,FALSE)</f>
        <v>0</v>
      </c>
      <c r="O5707" s="5">
        <f>VLOOKUP(M5707,[1]ArchetypeScores!E:O,11,FALSE)</f>
        <v>-1</v>
      </c>
      <c r="P5707" s="5">
        <f>VLOOKUP(M5707,[1]ArchetypeScores!E:P,12,FALSE)</f>
        <v>0</v>
      </c>
      <c r="Q5707" s="2" t="str">
        <f>VLOOKUP(M5707,[1]ArchetypeScores!E:W,19,FALSE)</f>
        <v>Consumer (including agriculture and tourism)</v>
      </c>
      <c r="R5707" s="2">
        <f>VLOOKUP(M5707,[1]ArchetypeScores!E:I,5,FALSE)</f>
        <v>0</v>
      </c>
      <c r="S5707" s="2">
        <f>VLOOKUP(M5707,[1]ArchetypeScores!E:K,7,FALSE)</f>
        <v>0</v>
      </c>
      <c r="T5707" s="2" t="str">
        <f t="shared" si="91"/>
        <v>Not A&amp;R positive</v>
      </c>
    </row>
    <row r="5708" spans="1:20" x14ac:dyDescent="0.3">
      <c r="A5708" s="2" t="s">
        <v>15010</v>
      </c>
      <c r="B5708" s="3" t="s">
        <v>15088</v>
      </c>
      <c r="C5708" s="3" t="s">
        <v>15089</v>
      </c>
      <c r="D5708" s="4">
        <v>0.17</v>
      </c>
      <c r="E5708" s="5" t="s">
        <v>15013</v>
      </c>
      <c r="F5708" s="4">
        <v>8.9599999999999992E-3</v>
      </c>
      <c r="G5708" s="6">
        <v>50120</v>
      </c>
      <c r="H5708" s="3" t="s">
        <v>15090</v>
      </c>
      <c r="I5708" s="3" t="s">
        <v>15078</v>
      </c>
      <c r="J5708" s="3"/>
      <c r="K5708" s="5" t="s">
        <v>163</v>
      </c>
      <c r="L5708" s="5">
        <v>1</v>
      </c>
      <c r="M5708" s="5" t="s">
        <v>975</v>
      </c>
      <c r="N5708" s="5">
        <f>VLOOKUP(M5708,[1]ArchetypeScores!E:N,10,FALSE)</f>
        <v>0</v>
      </c>
      <c r="O5708" s="5">
        <f>VLOOKUP(M5708,[1]ArchetypeScores!E:O,11,FALSE)</f>
        <v>0</v>
      </c>
      <c r="P5708" s="5">
        <f>VLOOKUP(M5708,[1]ArchetypeScores!E:P,12,FALSE)</f>
        <v>0</v>
      </c>
      <c r="Q5708" s="2" t="str">
        <f>VLOOKUP(M5708,[1]ArchetypeScores!E:W,19,FALSE)</f>
        <v>Other sector</v>
      </c>
      <c r="R5708" s="2">
        <f>VLOOKUP(M5708,[1]ArchetypeScores!E:I,5,FALSE)</f>
        <v>0</v>
      </c>
      <c r="S5708" s="2">
        <f>VLOOKUP(M5708,[1]ArchetypeScores!E:K,7,FALSE)</f>
        <v>0</v>
      </c>
      <c r="T5708" s="2" t="str">
        <f t="shared" si="91"/>
        <v>Not A&amp;R positive</v>
      </c>
    </row>
    <row r="5709" spans="1:20" x14ac:dyDescent="0.3">
      <c r="A5709" s="2" t="s">
        <v>15010</v>
      </c>
      <c r="B5709" s="3" t="s">
        <v>15091</v>
      </c>
      <c r="C5709" s="3" t="s">
        <v>15092</v>
      </c>
      <c r="D5709" s="4">
        <v>2</v>
      </c>
      <c r="E5709" s="5" t="s">
        <v>15013</v>
      </c>
      <c r="F5709" s="4">
        <v>0.10459</v>
      </c>
      <c r="G5709" s="6">
        <v>50103</v>
      </c>
      <c r="H5709" s="3" t="s">
        <v>15093</v>
      </c>
      <c r="I5709" s="3" t="s">
        <v>15015</v>
      </c>
      <c r="J5709" s="3"/>
      <c r="K5709" s="5" t="s">
        <v>261</v>
      </c>
      <c r="L5709" s="5">
        <v>2</v>
      </c>
      <c r="M5709" s="5" t="s">
        <v>262</v>
      </c>
      <c r="N5709" s="5">
        <f>VLOOKUP(M5709,[1]ArchetypeScores!E:N,10,FALSE)</f>
        <v>0</v>
      </c>
      <c r="O5709" s="5">
        <f>VLOOKUP(M5709,[1]ArchetypeScores!E:O,11,FALSE)</f>
        <v>-1</v>
      </c>
      <c r="P5709" s="5">
        <f>VLOOKUP(M5709,[1]ArchetypeScores!E:P,12,FALSE)</f>
        <v>0</v>
      </c>
      <c r="Q5709" s="2" t="str">
        <f>VLOOKUP(M5709,[1]ArchetypeScores!E:W,19,FALSE)</f>
        <v>Untargeted</v>
      </c>
      <c r="R5709" s="2">
        <f>VLOOKUP(M5709,[1]ArchetypeScores!E:I,5,FALSE)</f>
        <v>0</v>
      </c>
      <c r="S5709" s="2">
        <f>VLOOKUP(M5709,[1]ArchetypeScores!E:K,7,FALSE)</f>
        <v>0</v>
      </c>
      <c r="T5709" s="2" t="str">
        <f t="shared" si="91"/>
        <v>Not A&amp;R positive</v>
      </c>
    </row>
    <row r="5710" spans="1:20" x14ac:dyDescent="0.3">
      <c r="A5710" s="2" t="s">
        <v>15010</v>
      </c>
      <c r="B5710" s="3" t="s">
        <v>15094</v>
      </c>
      <c r="C5710" s="3" t="s">
        <v>15095</v>
      </c>
      <c r="D5710" s="4">
        <v>6</v>
      </c>
      <c r="E5710" s="5" t="s">
        <v>15013</v>
      </c>
      <c r="F5710" s="4">
        <v>0.31378</v>
      </c>
      <c r="G5710" s="6">
        <v>50101</v>
      </c>
      <c r="H5710" s="3" t="s">
        <v>15014</v>
      </c>
      <c r="I5710" s="3" t="s">
        <v>15015</v>
      </c>
      <c r="J5710" s="3"/>
      <c r="K5710" s="5" t="s">
        <v>53</v>
      </c>
      <c r="L5710" s="5">
        <v>2</v>
      </c>
      <c r="M5710" s="5" t="s">
        <v>330</v>
      </c>
      <c r="N5710" s="5">
        <f>VLOOKUP(M5710,[1]ArchetypeScores!E:N,10,FALSE)</f>
        <v>0</v>
      </c>
      <c r="O5710" s="5">
        <f>VLOOKUP(M5710,[1]ArchetypeScores!E:O,11,FALSE)</f>
        <v>-1</v>
      </c>
      <c r="P5710" s="5">
        <f>VLOOKUP(M5710,[1]ArchetypeScores!E:P,12,FALSE)</f>
        <v>0</v>
      </c>
      <c r="Q5710" s="2" t="str">
        <f>VLOOKUP(M5710,[1]ArchetypeScores!E:W,19,FALSE)</f>
        <v>Untargeted</v>
      </c>
      <c r="R5710" s="2">
        <f>VLOOKUP(M5710,[1]ArchetypeScores!E:I,5,FALSE)</f>
        <v>0</v>
      </c>
      <c r="S5710" s="2">
        <f>VLOOKUP(M5710,[1]ArchetypeScores!E:K,7,FALSE)</f>
        <v>0</v>
      </c>
      <c r="T5710" s="2" t="str">
        <f t="shared" si="91"/>
        <v>Not A&amp;R positive</v>
      </c>
    </row>
    <row r="5711" spans="1:20" x14ac:dyDescent="0.3">
      <c r="A5711" s="2" t="s">
        <v>15010</v>
      </c>
      <c r="B5711" s="3" t="s">
        <v>15096</v>
      </c>
      <c r="C5711" s="3" t="s">
        <v>15097</v>
      </c>
      <c r="D5711" s="4">
        <v>41</v>
      </c>
      <c r="E5711" s="5" t="s">
        <v>15013</v>
      </c>
      <c r="F5711" s="4">
        <v>2.1606000000000001</v>
      </c>
      <c r="G5711" s="6">
        <v>50113</v>
      </c>
      <c r="H5711" s="3" t="s">
        <v>15090</v>
      </c>
      <c r="I5711" s="3" t="s">
        <v>15078</v>
      </c>
      <c r="J5711" s="3"/>
      <c r="K5711" s="5" t="s">
        <v>118</v>
      </c>
      <c r="L5711" s="5">
        <v>3</v>
      </c>
      <c r="M5711" s="5" t="s">
        <v>168</v>
      </c>
      <c r="N5711" s="5">
        <f>VLOOKUP(M5711,[1]ArchetypeScores!E:N,10,FALSE)</f>
        <v>0</v>
      </c>
      <c r="O5711" s="5">
        <f>VLOOKUP(M5711,[1]ArchetypeScores!E:O,11,FALSE)</f>
        <v>-1</v>
      </c>
      <c r="P5711" s="5">
        <f>VLOOKUP(M5711,[1]ArchetypeScores!E:P,12,FALSE)</f>
        <v>0</v>
      </c>
      <c r="Q5711" s="2" t="str">
        <f>VLOOKUP(M5711,[1]ArchetypeScores!E:W,19,FALSE)</f>
        <v>Untargeted</v>
      </c>
      <c r="R5711" s="2">
        <f>VLOOKUP(M5711,[1]ArchetypeScores!E:I,5,FALSE)</f>
        <v>0</v>
      </c>
      <c r="S5711" s="2">
        <f>VLOOKUP(M5711,[1]ArchetypeScores!E:K,7,FALSE)</f>
        <v>0</v>
      </c>
      <c r="T5711" s="2" t="str">
        <f t="shared" si="91"/>
        <v>Not A&amp;R positive</v>
      </c>
    </row>
    <row r="5712" spans="1:20" x14ac:dyDescent="0.3">
      <c r="A5712" s="2" t="s">
        <v>15010</v>
      </c>
      <c r="B5712" s="3" t="s">
        <v>15098</v>
      </c>
      <c r="C5712" s="3" t="s">
        <v>15099</v>
      </c>
      <c r="D5712" s="4">
        <v>6.0000000000000001E-3</v>
      </c>
      <c r="E5712" s="5" t="s">
        <v>15013</v>
      </c>
      <c r="F5712" s="4">
        <v>3.5E-4</v>
      </c>
      <c r="G5712" s="6">
        <v>50041</v>
      </c>
      <c r="H5712" s="3" t="s">
        <v>15100</v>
      </c>
      <c r="I5712" s="3"/>
      <c r="J5712" s="3"/>
      <c r="K5712" s="5" t="s">
        <v>47</v>
      </c>
      <c r="L5712" s="5">
        <v>1</v>
      </c>
      <c r="M5712" s="5" t="s">
        <v>48</v>
      </c>
      <c r="N5712" s="5">
        <f>VLOOKUP(M5712,[1]ArchetypeScores!E:N,10,FALSE)</f>
        <v>0</v>
      </c>
      <c r="O5712" s="5">
        <f>VLOOKUP(M5712,[1]ArchetypeScores!E:O,11,FALSE)</f>
        <v>0</v>
      </c>
      <c r="P5712" s="5">
        <f>VLOOKUP(M5712,[1]ArchetypeScores!E:P,12,FALSE)</f>
        <v>0</v>
      </c>
      <c r="Q5712" s="2" t="str">
        <f>VLOOKUP(M5712,[1]ArchetypeScores!E:W,19,FALSE)</f>
        <v>Consumer (including agriculture and tourism)</v>
      </c>
      <c r="R5712" s="2">
        <f>VLOOKUP(M5712,[1]ArchetypeScores!E:I,5,FALSE)</f>
        <v>0</v>
      </c>
      <c r="S5712" s="2">
        <f>VLOOKUP(M5712,[1]ArchetypeScores!E:K,7,FALSE)</f>
        <v>0</v>
      </c>
      <c r="T5712" s="2" t="str">
        <f t="shared" si="91"/>
        <v>Not A&amp;R positive</v>
      </c>
    </row>
    <row r="5713" spans="1:20" x14ac:dyDescent="0.3">
      <c r="A5713" s="2" t="s">
        <v>15010</v>
      </c>
      <c r="B5713" s="3" t="s">
        <v>15101</v>
      </c>
      <c r="C5713" s="3" t="s">
        <v>15102</v>
      </c>
      <c r="D5713" s="4">
        <v>0.496</v>
      </c>
      <c r="E5713" s="5" t="s">
        <v>15013</v>
      </c>
      <c r="F5713" s="4">
        <v>3.3399999999999999E-2</v>
      </c>
      <c r="G5713" s="6">
        <v>50040</v>
      </c>
      <c r="H5713" s="3" t="s">
        <v>15103</v>
      </c>
      <c r="I5713" s="3"/>
      <c r="J5713" s="3"/>
      <c r="K5713" s="5" t="s">
        <v>154</v>
      </c>
      <c r="L5713" s="5">
        <v>3</v>
      </c>
      <c r="M5713" s="5" t="s">
        <v>6941</v>
      </c>
      <c r="N5713" s="5">
        <f>VLOOKUP(M5713,[1]ArchetypeScores!E:N,10,FALSE)</f>
        <v>1</v>
      </c>
      <c r="O5713" s="5">
        <f>VLOOKUP(M5713,[1]ArchetypeScores!E:O,11,FALSE)</f>
        <v>0</v>
      </c>
      <c r="P5713" s="5">
        <f>VLOOKUP(M5713,[1]ArchetypeScores!E:P,12,FALSE)</f>
        <v>0</v>
      </c>
      <c r="Q5713" s="2" t="str">
        <f>VLOOKUP(M5713,[1]ArchetypeScores!E:W,19,FALSE)</f>
        <v>Education and training</v>
      </c>
      <c r="R5713" s="2">
        <f>VLOOKUP(M5713,[1]ArchetypeScores!E:I,5,FALSE)</f>
        <v>0</v>
      </c>
      <c r="S5713" s="2">
        <f>VLOOKUP(M5713,[1]ArchetypeScores!E:K,7,FALSE)</f>
        <v>1</v>
      </c>
      <c r="T5713" s="2" t="str">
        <f t="shared" si="91"/>
        <v>Indirect only</v>
      </c>
    </row>
    <row r="5714" spans="1:20" x14ac:dyDescent="0.3">
      <c r="A5714" s="2" t="s">
        <v>15010</v>
      </c>
      <c r="B5714" s="3" t="s">
        <v>15104</v>
      </c>
      <c r="C5714" s="3" t="s">
        <v>15105</v>
      </c>
      <c r="D5714" s="4">
        <v>1.4</v>
      </c>
      <c r="E5714" s="5" t="s">
        <v>15013</v>
      </c>
      <c r="F5714" s="4">
        <v>9.647E-2</v>
      </c>
      <c r="G5714" s="6">
        <v>50034</v>
      </c>
      <c r="H5714" s="3" t="s">
        <v>15106</v>
      </c>
      <c r="I5714" s="3" t="s">
        <v>5155</v>
      </c>
      <c r="J5714" s="3"/>
      <c r="K5714" s="5" t="s">
        <v>1072</v>
      </c>
      <c r="L5714" s="5">
        <v>1</v>
      </c>
      <c r="M5714" s="5" t="s">
        <v>1922</v>
      </c>
      <c r="N5714" s="5">
        <f>VLOOKUP(M5714,[1]ArchetypeScores!E:N,10,FALSE)</f>
        <v>0</v>
      </c>
      <c r="O5714" s="5">
        <f>VLOOKUP(M5714,[1]ArchetypeScores!E:O,11,FALSE)</f>
        <v>-1</v>
      </c>
      <c r="P5714" s="5">
        <f>VLOOKUP(M5714,[1]ArchetypeScores!E:P,12,FALSE)</f>
        <v>0</v>
      </c>
      <c r="Q5714" s="2" t="str">
        <f>VLOOKUP(M5714,[1]ArchetypeScores!E:W,19,FALSE)</f>
        <v>Untargeted</v>
      </c>
      <c r="R5714" s="2">
        <f>VLOOKUP(M5714,[1]ArchetypeScores!E:I,5,FALSE)</f>
        <v>0</v>
      </c>
      <c r="S5714" s="2">
        <f>VLOOKUP(M5714,[1]ArchetypeScores!E:K,7,FALSE)</f>
        <v>0</v>
      </c>
      <c r="T5714" s="2" t="str">
        <f t="shared" si="91"/>
        <v>Not A&amp;R positive</v>
      </c>
    </row>
    <row r="5715" spans="1:20" x14ac:dyDescent="0.3">
      <c r="A5715" s="2" t="s">
        <v>15010</v>
      </c>
      <c r="B5715" s="3" t="s">
        <v>15107</v>
      </c>
      <c r="C5715" s="3" t="s">
        <v>15108</v>
      </c>
      <c r="D5715" s="4">
        <v>16</v>
      </c>
      <c r="E5715" s="5" t="s">
        <v>15013</v>
      </c>
      <c r="F5715" s="4">
        <v>1.0986100000000001</v>
      </c>
      <c r="G5715" s="6">
        <v>50039</v>
      </c>
      <c r="H5715" s="3" t="s">
        <v>15109</v>
      </c>
      <c r="I5715" s="3"/>
      <c r="J5715" s="3"/>
      <c r="K5715" s="5" t="s">
        <v>118</v>
      </c>
      <c r="L5715" s="5">
        <v>3</v>
      </c>
      <c r="M5715" s="5" t="s">
        <v>168</v>
      </c>
      <c r="N5715" s="5">
        <f>VLOOKUP(M5715,[1]ArchetypeScores!E:N,10,FALSE)</f>
        <v>0</v>
      </c>
      <c r="O5715" s="5">
        <f>VLOOKUP(M5715,[1]ArchetypeScores!E:O,11,FALSE)</f>
        <v>-1</v>
      </c>
      <c r="P5715" s="5">
        <f>VLOOKUP(M5715,[1]ArchetypeScores!E:P,12,FALSE)</f>
        <v>0</v>
      </c>
      <c r="Q5715" s="2" t="str">
        <f>VLOOKUP(M5715,[1]ArchetypeScores!E:W,19,FALSE)</f>
        <v>Untargeted</v>
      </c>
      <c r="R5715" s="2">
        <f>VLOOKUP(M5715,[1]ArchetypeScores!E:I,5,FALSE)</f>
        <v>0</v>
      </c>
      <c r="S5715" s="2">
        <f>VLOOKUP(M5715,[1]ArchetypeScores!E:K,7,FALSE)</f>
        <v>0</v>
      </c>
      <c r="T5715" s="2" t="str">
        <f t="shared" si="91"/>
        <v>Not A&amp;R positive</v>
      </c>
    </row>
    <row r="5716" spans="1:20" x14ac:dyDescent="0.3">
      <c r="A5716" s="2" t="s">
        <v>15010</v>
      </c>
      <c r="B5716" s="3" t="s">
        <v>15110</v>
      </c>
      <c r="C5716" s="3" t="s">
        <v>15111</v>
      </c>
      <c r="D5716" s="4">
        <v>6.3</v>
      </c>
      <c r="E5716" s="5" t="s">
        <v>15013</v>
      </c>
      <c r="F5716" s="4">
        <v>0.43414000000000003</v>
      </c>
      <c r="G5716" s="6">
        <v>50030</v>
      </c>
      <c r="H5716" s="3" t="s">
        <v>15112</v>
      </c>
      <c r="I5716" s="3" t="s">
        <v>5155</v>
      </c>
      <c r="J5716" s="3"/>
      <c r="K5716" s="5" t="s">
        <v>71</v>
      </c>
      <c r="L5716" s="5">
        <v>1</v>
      </c>
      <c r="M5716" s="5" t="s">
        <v>72</v>
      </c>
      <c r="N5716" s="5">
        <f>VLOOKUP(M5716,[1]ArchetypeScores!E:N,10,FALSE)</f>
        <v>0</v>
      </c>
      <c r="O5716" s="5">
        <f>VLOOKUP(M5716,[1]ArchetypeScores!E:O,11,FALSE)</f>
        <v>0</v>
      </c>
      <c r="P5716" s="5">
        <f>VLOOKUP(M5716,[1]ArchetypeScores!E:P,12,FALSE)</f>
        <v>0</v>
      </c>
      <c r="Q5716" s="2" t="str">
        <f>VLOOKUP(M5716,[1]ArchetypeScores!E:W,19,FALSE)</f>
        <v>Other sector</v>
      </c>
      <c r="R5716" s="2">
        <f>VLOOKUP(M5716,[1]ArchetypeScores!E:I,5,FALSE)</f>
        <v>0</v>
      </c>
      <c r="S5716" s="2">
        <f>VLOOKUP(M5716,[1]ArchetypeScores!E:K,7,FALSE)</f>
        <v>0</v>
      </c>
      <c r="T5716" s="2" t="str">
        <f t="shared" si="91"/>
        <v>Not A&amp;R positive</v>
      </c>
    </row>
    <row r="5717" spans="1:20" x14ac:dyDescent="0.3">
      <c r="A5717" s="2" t="s">
        <v>15010</v>
      </c>
      <c r="B5717" s="3" t="s">
        <v>320</v>
      </c>
      <c r="C5717" s="3" t="s">
        <v>15113</v>
      </c>
      <c r="D5717" s="4">
        <v>16.3</v>
      </c>
      <c r="E5717" s="5" t="s">
        <v>15013</v>
      </c>
      <c r="F5717" s="4">
        <v>1.12324</v>
      </c>
      <c r="G5717" s="6">
        <v>50035</v>
      </c>
      <c r="H5717" s="3" t="s">
        <v>15106</v>
      </c>
      <c r="I5717" s="3" t="s">
        <v>5155</v>
      </c>
      <c r="J5717" s="3"/>
      <c r="K5717" s="5" t="s">
        <v>269</v>
      </c>
      <c r="L5717" s="5">
        <v>3</v>
      </c>
      <c r="M5717" s="5" t="s">
        <v>270</v>
      </c>
      <c r="N5717" s="5">
        <f>VLOOKUP(M5717,[1]ArchetypeScores!E:N,10,FALSE)</f>
        <v>1</v>
      </c>
      <c r="O5717" s="5">
        <f>VLOOKUP(M5717,[1]ArchetypeScores!E:O,11,FALSE)</f>
        <v>-1</v>
      </c>
      <c r="P5717" s="5">
        <f>VLOOKUP(M5717,[1]ArchetypeScores!E:P,12,FALSE)</f>
        <v>0</v>
      </c>
      <c r="Q5717" s="2" t="str">
        <f>VLOOKUP(M5717,[1]ArchetypeScores!E:W,19,FALSE)</f>
        <v>Untargeted</v>
      </c>
      <c r="R5717" s="2">
        <f>VLOOKUP(M5717,[1]ArchetypeScores!E:I,5,FALSE)</f>
        <v>0</v>
      </c>
      <c r="S5717" s="2">
        <f>VLOOKUP(M5717,[1]ArchetypeScores!E:K,7,FALSE)</f>
        <v>0</v>
      </c>
      <c r="T5717" s="2" t="str">
        <f t="shared" si="91"/>
        <v>Not A&amp;R positive</v>
      </c>
    </row>
    <row r="5718" spans="1:20" x14ac:dyDescent="0.3">
      <c r="A5718" s="2" t="s">
        <v>15010</v>
      </c>
      <c r="B5718" s="3" t="s">
        <v>15114</v>
      </c>
      <c r="C5718" s="3" t="s">
        <v>15115</v>
      </c>
      <c r="D5718" s="4">
        <v>8</v>
      </c>
      <c r="E5718" s="5" t="s">
        <v>15013</v>
      </c>
      <c r="F5718" s="4">
        <v>0.55127999999999999</v>
      </c>
      <c r="G5718" s="6">
        <v>50036</v>
      </c>
      <c r="H5718" s="3" t="s">
        <v>15106</v>
      </c>
      <c r="I5718" s="3" t="s">
        <v>5155</v>
      </c>
      <c r="J5718" s="3"/>
      <c r="K5718" s="5" t="s">
        <v>71</v>
      </c>
      <c r="L5718" s="5">
        <v>1</v>
      </c>
      <c r="M5718" s="5" t="s">
        <v>72</v>
      </c>
      <c r="N5718" s="5">
        <f>VLOOKUP(M5718,[1]ArchetypeScores!E:N,10,FALSE)</f>
        <v>0</v>
      </c>
      <c r="O5718" s="5">
        <f>VLOOKUP(M5718,[1]ArchetypeScores!E:O,11,FALSE)</f>
        <v>0</v>
      </c>
      <c r="P5718" s="5">
        <f>VLOOKUP(M5718,[1]ArchetypeScores!E:P,12,FALSE)</f>
        <v>0</v>
      </c>
      <c r="Q5718" s="2" t="str">
        <f>VLOOKUP(M5718,[1]ArchetypeScores!E:W,19,FALSE)</f>
        <v>Other sector</v>
      </c>
      <c r="R5718" s="2">
        <f>VLOOKUP(M5718,[1]ArchetypeScores!E:I,5,FALSE)</f>
        <v>0</v>
      </c>
      <c r="S5718" s="2">
        <f>VLOOKUP(M5718,[1]ArchetypeScores!E:K,7,FALSE)</f>
        <v>0</v>
      </c>
      <c r="T5718" s="2" t="str">
        <f t="shared" si="91"/>
        <v>Not A&amp;R positive</v>
      </c>
    </row>
    <row r="5719" spans="1:20" x14ac:dyDescent="0.3">
      <c r="A5719" s="2" t="s">
        <v>15010</v>
      </c>
      <c r="B5719" s="3" t="s">
        <v>15116</v>
      </c>
      <c r="C5719" s="3" t="s">
        <v>15117</v>
      </c>
      <c r="D5719" s="4">
        <v>0.68700000000000006</v>
      </c>
      <c r="E5719" s="5" t="s">
        <v>15013</v>
      </c>
      <c r="F5719" s="4">
        <v>4.734E-2</v>
      </c>
      <c r="G5719" s="6">
        <v>50031</v>
      </c>
      <c r="H5719" s="3" t="s">
        <v>15112</v>
      </c>
      <c r="I5719" s="3" t="s">
        <v>5155</v>
      </c>
      <c r="J5719" s="3"/>
      <c r="K5719" s="5" t="s">
        <v>47</v>
      </c>
      <c r="L5719" s="5">
        <v>5</v>
      </c>
      <c r="M5719" s="5" t="s">
        <v>192</v>
      </c>
      <c r="N5719" s="5">
        <f>VLOOKUP(M5719,[1]ArchetypeScores!E:N,10,FALSE)</f>
        <v>0</v>
      </c>
      <c r="O5719" s="5">
        <f>VLOOKUP(M5719,[1]ArchetypeScores!E:O,11,FALSE)</f>
        <v>0</v>
      </c>
      <c r="P5719" s="5">
        <f>VLOOKUP(M5719,[1]ArchetypeScores!E:P,12,FALSE)</f>
        <v>0</v>
      </c>
      <c r="Q5719" s="2" t="str">
        <f>VLOOKUP(M5719,[1]ArchetypeScores!E:W,19,FALSE)</f>
        <v>Untargeted</v>
      </c>
      <c r="R5719" s="2">
        <f>VLOOKUP(M5719,[1]ArchetypeScores!E:I,5,FALSE)</f>
        <v>0</v>
      </c>
      <c r="S5719" s="2">
        <f>VLOOKUP(M5719,[1]ArchetypeScores!E:K,7,FALSE)</f>
        <v>0</v>
      </c>
      <c r="T5719" s="2" t="str">
        <f t="shared" si="91"/>
        <v>Not A&amp;R positive</v>
      </c>
    </row>
    <row r="5720" spans="1:20" x14ac:dyDescent="0.3">
      <c r="A5720" s="2" t="s">
        <v>15010</v>
      </c>
      <c r="B5720" s="3" t="s">
        <v>15118</v>
      </c>
      <c r="C5720" s="3" t="s">
        <v>15119</v>
      </c>
      <c r="D5720" s="4">
        <v>0.02</v>
      </c>
      <c r="E5720" s="5" t="s">
        <v>15013</v>
      </c>
      <c r="F5720" s="4">
        <v>1.3799999999999999E-3</v>
      </c>
      <c r="G5720" s="6">
        <v>50021</v>
      </c>
      <c r="H5720" s="3" t="s">
        <v>15120</v>
      </c>
      <c r="I5720" s="3"/>
      <c r="J5720" s="3"/>
      <c r="K5720" s="5" t="s">
        <v>89</v>
      </c>
      <c r="L5720" s="5">
        <v>3</v>
      </c>
      <c r="M5720" s="5" t="s">
        <v>1225</v>
      </c>
      <c r="N5720" s="5">
        <f>VLOOKUP(M5720,[1]ArchetypeScores!E:N,10,FALSE)</f>
        <v>1</v>
      </c>
      <c r="O5720" s="5">
        <f>VLOOKUP(M5720,[1]ArchetypeScores!E:O,11,FALSE)</f>
        <v>0</v>
      </c>
      <c r="P5720" s="5">
        <f>VLOOKUP(M5720,[1]ArchetypeScores!E:P,12,FALSE)</f>
        <v>0</v>
      </c>
      <c r="Q5720" s="2" t="str">
        <f>VLOOKUP(M5720,[1]ArchetypeScores!E:W,19,FALSE)</f>
        <v>Other sector</v>
      </c>
      <c r="R5720" s="2">
        <f>VLOOKUP(M5720,[1]ArchetypeScores!E:I,5,FALSE)</f>
        <v>0</v>
      </c>
      <c r="S5720" s="2">
        <f>VLOOKUP(M5720,[1]ArchetypeScores!E:K,7,FALSE)</f>
        <v>0</v>
      </c>
      <c r="T5720" s="2" t="str">
        <f t="shared" si="91"/>
        <v>Not A&amp;R positive</v>
      </c>
    </row>
    <row r="5721" spans="1:20" x14ac:dyDescent="0.3">
      <c r="A5721" s="2" t="s">
        <v>15010</v>
      </c>
      <c r="B5721" s="3" t="s">
        <v>15121</v>
      </c>
      <c r="C5721" s="3" t="s">
        <v>15122</v>
      </c>
      <c r="D5721" s="4">
        <v>1.5</v>
      </c>
      <c r="E5721" s="5" t="s">
        <v>15013</v>
      </c>
      <c r="F5721" s="4">
        <v>0.10337</v>
      </c>
      <c r="G5721" s="6">
        <v>50026</v>
      </c>
      <c r="H5721" s="3" t="s">
        <v>15074</v>
      </c>
      <c r="I5721" s="3" t="s">
        <v>5155</v>
      </c>
      <c r="J5721" s="3"/>
      <c r="K5721" s="5" t="s">
        <v>61</v>
      </c>
      <c r="L5721" s="5">
        <v>5</v>
      </c>
      <c r="M5721" s="5" t="s">
        <v>62</v>
      </c>
      <c r="N5721" s="5">
        <f>VLOOKUP(M5721,[1]ArchetypeScores!E:N,10,FALSE)</f>
        <v>0</v>
      </c>
      <c r="O5721" s="5">
        <f>VLOOKUP(M5721,[1]ArchetypeScores!E:O,11,FALSE)</f>
        <v>-1</v>
      </c>
      <c r="P5721" s="5">
        <f>VLOOKUP(M5721,[1]ArchetypeScores!E:P,12,FALSE)</f>
        <v>0</v>
      </c>
      <c r="Q5721" s="2" t="str">
        <f>VLOOKUP(M5721,[1]ArchetypeScores!E:W,19,FALSE)</f>
        <v>Health care</v>
      </c>
      <c r="R5721" s="2">
        <f>VLOOKUP(M5721,[1]ArchetypeScores!E:I,5,FALSE)</f>
        <v>0</v>
      </c>
      <c r="S5721" s="2">
        <f>VLOOKUP(M5721,[1]ArchetypeScores!E:K,7,FALSE)</f>
        <v>0</v>
      </c>
      <c r="T5721" s="2" t="str">
        <f t="shared" si="91"/>
        <v>Not A&amp;R positive</v>
      </c>
    </row>
    <row r="5722" spans="1:20" x14ac:dyDescent="0.3">
      <c r="A5722" s="2" t="s">
        <v>15010</v>
      </c>
      <c r="B5722" s="8" t="s">
        <v>15123</v>
      </c>
      <c r="C5722" s="3" t="s">
        <v>15124</v>
      </c>
      <c r="D5722" s="4">
        <v>1.2</v>
      </c>
      <c r="E5722" s="5" t="s">
        <v>15013</v>
      </c>
      <c r="F5722" s="4">
        <v>6.5670000000000006E-2</v>
      </c>
      <c r="G5722" s="6">
        <v>50124</v>
      </c>
      <c r="H5722" s="3" t="s">
        <v>15125</v>
      </c>
      <c r="I5722" s="3"/>
      <c r="J5722" s="3"/>
      <c r="K5722" s="5" t="s">
        <v>57</v>
      </c>
      <c r="L5722" s="5">
        <v>1</v>
      </c>
      <c r="M5722" s="5" t="s">
        <v>123</v>
      </c>
      <c r="N5722" s="5">
        <f>VLOOKUP(M5722,[1]ArchetypeScores!E:N,10,FALSE)</f>
        <v>0</v>
      </c>
      <c r="O5722" s="5">
        <f>VLOOKUP(M5722,[1]ArchetypeScores!E:O,11,FALSE)</f>
        <v>-1</v>
      </c>
      <c r="P5722" s="5">
        <f>VLOOKUP(M5722,[1]ArchetypeScores!E:P,12,FALSE)</f>
        <v>0</v>
      </c>
      <c r="Q5722" s="2" t="str">
        <f>VLOOKUP(M5722,[1]ArchetypeScores!E:W,19,FALSE)</f>
        <v>Consumer (including agriculture and tourism)</v>
      </c>
      <c r="R5722" s="2">
        <f>VLOOKUP(M5722,[1]ArchetypeScores!E:I,5,FALSE)</f>
        <v>0</v>
      </c>
      <c r="S5722" s="2">
        <f>VLOOKUP(M5722,[1]ArchetypeScores!E:K,7,FALSE)</f>
        <v>0</v>
      </c>
      <c r="T5722" s="2" t="str">
        <f t="shared" si="91"/>
        <v>Not A&amp;R positive</v>
      </c>
    </row>
    <row r="5723" spans="1:20" x14ac:dyDescent="0.3">
      <c r="A5723" s="2" t="s">
        <v>15010</v>
      </c>
      <c r="B5723" s="3" t="s">
        <v>15126</v>
      </c>
      <c r="C5723" s="3" t="s">
        <v>15127</v>
      </c>
      <c r="D5723" s="4">
        <v>0.21299999999999999</v>
      </c>
      <c r="E5723" s="5" t="s">
        <v>15013</v>
      </c>
      <c r="F5723" s="4">
        <v>1.227E-2</v>
      </c>
      <c r="G5723" s="6">
        <v>50071</v>
      </c>
      <c r="H5723" s="3" t="s">
        <v>15025</v>
      </c>
      <c r="I5723" s="3" t="s">
        <v>15026</v>
      </c>
      <c r="J5723" s="3"/>
      <c r="K5723" s="5" t="s">
        <v>61</v>
      </c>
      <c r="L5723" s="5">
        <v>4</v>
      </c>
      <c r="M5723" s="5" t="s">
        <v>433</v>
      </c>
      <c r="N5723" s="5">
        <f>VLOOKUP(M5723,[1]ArchetypeScores!E:N,10,FALSE)</f>
        <v>0</v>
      </c>
      <c r="O5723" s="5">
        <f>VLOOKUP(M5723,[1]ArchetypeScores!E:O,11,FALSE)</f>
        <v>0</v>
      </c>
      <c r="P5723" s="5">
        <f>VLOOKUP(M5723,[1]ArchetypeScores!E:P,12,FALSE)</f>
        <v>0</v>
      </c>
      <c r="Q5723" s="2" t="str">
        <f>VLOOKUP(M5723,[1]ArchetypeScores!E:W,19,FALSE)</f>
        <v>Health care</v>
      </c>
      <c r="R5723" s="2">
        <f>VLOOKUP(M5723,[1]ArchetypeScores!E:I,5,FALSE)</f>
        <v>0</v>
      </c>
      <c r="S5723" s="2">
        <f>VLOOKUP(M5723,[1]ArchetypeScores!E:K,7,FALSE)</f>
        <v>0</v>
      </c>
      <c r="T5723" s="2" t="str">
        <f t="shared" si="91"/>
        <v>Not A&amp;R positive</v>
      </c>
    </row>
    <row r="5724" spans="1:20" x14ac:dyDescent="0.3">
      <c r="A5724" s="2" t="s">
        <v>15010</v>
      </c>
      <c r="B5724" s="3" t="s">
        <v>15128</v>
      </c>
      <c r="C5724" s="3" t="s">
        <v>15129</v>
      </c>
      <c r="D5724" s="4">
        <v>9.5000000000000001E-2</v>
      </c>
      <c r="E5724" s="5" t="s">
        <v>15013</v>
      </c>
      <c r="F5724" s="4">
        <v>5.4299999999999999E-3</v>
      </c>
      <c r="G5724" s="6">
        <v>50072</v>
      </c>
      <c r="H5724" s="3" t="s">
        <v>15025</v>
      </c>
      <c r="I5724" s="3" t="s">
        <v>15026</v>
      </c>
      <c r="J5724" s="3"/>
      <c r="K5724" s="5" t="s">
        <v>291</v>
      </c>
      <c r="L5724" s="5">
        <v>4</v>
      </c>
      <c r="M5724" s="5" t="s">
        <v>292</v>
      </c>
      <c r="N5724" s="5">
        <f>VLOOKUP(M5724,[1]ArchetypeScores!E:N,10,FALSE)</f>
        <v>1</v>
      </c>
      <c r="O5724" s="5">
        <f>VLOOKUP(M5724,[1]ArchetypeScores!E:O,11,FALSE)</f>
        <v>0</v>
      </c>
      <c r="P5724" s="5">
        <f>VLOOKUP(M5724,[1]ArchetypeScores!E:P,12,FALSE)</f>
        <v>0</v>
      </c>
      <c r="Q5724" s="2" t="str">
        <f>VLOOKUP(M5724,[1]ArchetypeScores!E:W,19,FALSE)</f>
        <v>Education and training</v>
      </c>
      <c r="R5724" s="2">
        <f>VLOOKUP(M5724,[1]ArchetypeScores!E:I,5,FALSE)</f>
        <v>0</v>
      </c>
      <c r="S5724" s="2">
        <f>VLOOKUP(M5724,[1]ArchetypeScores!E:K,7,FALSE)</f>
        <v>0</v>
      </c>
      <c r="T5724" s="2" t="str">
        <f t="shared" si="91"/>
        <v>Not A&amp;R positive</v>
      </c>
    </row>
    <row r="5725" spans="1:20" x14ac:dyDescent="0.3">
      <c r="A5725" s="2" t="s">
        <v>15010</v>
      </c>
      <c r="B5725" s="3" t="s">
        <v>15130</v>
      </c>
      <c r="C5725" s="3" t="s">
        <v>15131</v>
      </c>
      <c r="D5725" s="4">
        <v>8.5999999999999993E-2</v>
      </c>
      <c r="E5725" s="5" t="s">
        <v>15013</v>
      </c>
      <c r="F5725" s="4">
        <v>4.9300000000000004E-3</v>
      </c>
      <c r="G5725" s="6">
        <v>50073</v>
      </c>
      <c r="H5725" s="3" t="s">
        <v>15025</v>
      </c>
      <c r="I5725" s="3" t="s">
        <v>15026</v>
      </c>
      <c r="J5725" s="3"/>
      <c r="K5725" s="5" t="s">
        <v>61</v>
      </c>
      <c r="L5725" s="5">
        <v>4</v>
      </c>
      <c r="M5725" s="5" t="s">
        <v>433</v>
      </c>
      <c r="N5725" s="5">
        <f>VLOOKUP(M5725,[1]ArchetypeScores!E:N,10,FALSE)</f>
        <v>0</v>
      </c>
      <c r="O5725" s="5">
        <f>VLOOKUP(M5725,[1]ArchetypeScores!E:O,11,FALSE)</f>
        <v>0</v>
      </c>
      <c r="P5725" s="5">
        <f>VLOOKUP(M5725,[1]ArchetypeScores!E:P,12,FALSE)</f>
        <v>0</v>
      </c>
      <c r="Q5725" s="2" t="str">
        <f>VLOOKUP(M5725,[1]ArchetypeScores!E:W,19,FALSE)</f>
        <v>Health care</v>
      </c>
      <c r="R5725" s="2">
        <f>VLOOKUP(M5725,[1]ArchetypeScores!E:I,5,FALSE)</f>
        <v>0</v>
      </c>
      <c r="S5725" s="2">
        <f>VLOOKUP(M5725,[1]ArchetypeScores!E:K,7,FALSE)</f>
        <v>0</v>
      </c>
      <c r="T5725" s="2" t="str">
        <f t="shared" si="91"/>
        <v>Not A&amp;R positive</v>
      </c>
    </row>
    <row r="5726" spans="1:20" x14ac:dyDescent="0.3">
      <c r="A5726" s="2" t="s">
        <v>15010</v>
      </c>
      <c r="B5726" s="3" t="s">
        <v>15132</v>
      </c>
      <c r="C5726" s="3" t="s">
        <v>15133</v>
      </c>
      <c r="D5726" s="4"/>
      <c r="E5726" s="5" t="s">
        <v>15013</v>
      </c>
      <c r="F5726" s="4">
        <v>0</v>
      </c>
      <c r="G5726" s="6">
        <v>50096</v>
      </c>
      <c r="H5726" s="3" t="s">
        <v>15134</v>
      </c>
      <c r="I5726" s="3" t="s">
        <v>15135</v>
      </c>
      <c r="J5726" s="3"/>
      <c r="K5726" s="5" t="s">
        <v>118</v>
      </c>
      <c r="L5726" s="5">
        <v>1</v>
      </c>
      <c r="M5726" s="5" t="s">
        <v>275</v>
      </c>
      <c r="N5726" s="5">
        <f>VLOOKUP(M5726,[1]ArchetypeScores!E:N,10,FALSE)</f>
        <v>0</v>
      </c>
      <c r="O5726" s="5">
        <f>VLOOKUP(M5726,[1]ArchetypeScores!E:O,11,FALSE)</f>
        <v>-1</v>
      </c>
      <c r="P5726" s="5">
        <f>VLOOKUP(M5726,[1]ArchetypeScores!E:P,12,FALSE)</f>
        <v>0</v>
      </c>
      <c r="Q5726" s="2" t="str">
        <f>VLOOKUP(M5726,[1]ArchetypeScores!E:W,19,FALSE)</f>
        <v>Untargeted</v>
      </c>
      <c r="R5726" s="2">
        <f>VLOOKUP(M5726,[1]ArchetypeScores!E:I,5,FALSE)</f>
        <v>0</v>
      </c>
      <c r="S5726" s="2">
        <f>VLOOKUP(M5726,[1]ArchetypeScores!E:K,7,FALSE)</f>
        <v>0</v>
      </c>
      <c r="T5726" s="2" t="str">
        <f t="shared" si="91"/>
        <v>Not A&amp;R positive</v>
      </c>
    </row>
    <row r="5727" spans="1:20" x14ac:dyDescent="0.3">
      <c r="A5727" s="2" t="s">
        <v>15010</v>
      </c>
      <c r="B5727" s="3" t="s">
        <v>15136</v>
      </c>
      <c r="C5727" s="3" t="s">
        <v>15137</v>
      </c>
      <c r="D5727" s="4">
        <v>2.2000000000000002</v>
      </c>
      <c r="E5727" s="5" t="s">
        <v>15013</v>
      </c>
      <c r="F5727" s="4">
        <v>0.15160000000000001</v>
      </c>
      <c r="G5727" s="6">
        <v>50029</v>
      </c>
      <c r="H5727" s="3" t="s">
        <v>15112</v>
      </c>
      <c r="I5727" s="3" t="s">
        <v>5155</v>
      </c>
      <c r="J5727" s="3"/>
      <c r="K5727" s="5" t="s">
        <v>84</v>
      </c>
      <c r="L5727" s="5">
        <v>1</v>
      </c>
      <c r="M5727" s="5" t="s">
        <v>517</v>
      </c>
      <c r="N5727" s="5">
        <f>VLOOKUP(M5727,[1]ArchetypeScores!E:N,10,FALSE)</f>
        <v>0</v>
      </c>
      <c r="O5727" s="5">
        <f>VLOOKUP(M5727,[1]ArchetypeScores!E:O,11,FALSE)</f>
        <v>-1</v>
      </c>
      <c r="P5727" s="5">
        <f>VLOOKUP(M5727,[1]ArchetypeScores!E:P,12,FALSE)</f>
        <v>0</v>
      </c>
      <c r="Q5727" s="2" t="str">
        <f>VLOOKUP(M5727,[1]ArchetypeScores!E:W,19,FALSE)</f>
        <v>Untargeted</v>
      </c>
      <c r="R5727" s="2">
        <f>VLOOKUP(M5727,[1]ArchetypeScores!E:I,5,FALSE)</f>
        <v>0</v>
      </c>
      <c r="S5727" s="2">
        <f>VLOOKUP(M5727,[1]ArchetypeScores!E:K,7,FALSE)</f>
        <v>0</v>
      </c>
      <c r="T5727" s="2" t="str">
        <f t="shared" si="91"/>
        <v>Not A&amp;R positive</v>
      </c>
    </row>
    <row r="5728" spans="1:20" x14ac:dyDescent="0.3">
      <c r="A5728" s="2" t="s">
        <v>15010</v>
      </c>
      <c r="B5728" s="3" t="s">
        <v>15138</v>
      </c>
      <c r="C5728" s="3" t="s">
        <v>15139</v>
      </c>
      <c r="D5728" s="4">
        <v>4.2000000000000003E-2</v>
      </c>
      <c r="E5728" s="5" t="s">
        <v>15013</v>
      </c>
      <c r="F5728" s="4">
        <v>2.4199999999999998E-3</v>
      </c>
      <c r="G5728" s="6">
        <v>50130</v>
      </c>
      <c r="H5728" s="3" t="s">
        <v>15140</v>
      </c>
      <c r="I5728" s="3"/>
      <c r="J5728" s="3"/>
      <c r="K5728" s="5" t="s">
        <v>61</v>
      </c>
      <c r="L5728" s="5">
        <v>5</v>
      </c>
      <c r="M5728" s="5" t="s">
        <v>62</v>
      </c>
      <c r="N5728" s="5">
        <f>VLOOKUP(M5728,[1]ArchetypeScores!E:N,10,FALSE)</f>
        <v>0</v>
      </c>
      <c r="O5728" s="5">
        <f>VLOOKUP(M5728,[1]ArchetypeScores!E:O,11,FALSE)</f>
        <v>-1</v>
      </c>
      <c r="P5728" s="5">
        <f>VLOOKUP(M5728,[1]ArchetypeScores!E:P,12,FALSE)</f>
        <v>0</v>
      </c>
      <c r="Q5728" s="2" t="str">
        <f>VLOOKUP(M5728,[1]ArchetypeScores!E:W,19,FALSE)</f>
        <v>Health care</v>
      </c>
      <c r="R5728" s="2">
        <f>VLOOKUP(M5728,[1]ArchetypeScores!E:I,5,FALSE)</f>
        <v>0</v>
      </c>
      <c r="S5728" s="2">
        <f>VLOOKUP(M5728,[1]ArchetypeScores!E:K,7,FALSE)</f>
        <v>0</v>
      </c>
      <c r="T5728" s="2" t="str">
        <f t="shared" si="91"/>
        <v>Not A&amp;R positive</v>
      </c>
    </row>
    <row r="5729" spans="1:20" x14ac:dyDescent="0.3">
      <c r="A5729" s="2" t="s">
        <v>15010</v>
      </c>
      <c r="B5729" s="3" t="s">
        <v>15141</v>
      </c>
      <c r="C5729" s="3" t="s">
        <v>15142</v>
      </c>
      <c r="D5729" s="4">
        <v>0.05</v>
      </c>
      <c r="E5729" s="5" t="s">
        <v>15013</v>
      </c>
      <c r="F5729" s="4">
        <v>2.8800000000000002E-3</v>
      </c>
      <c r="G5729" s="6">
        <v>50074</v>
      </c>
      <c r="H5729" s="3" t="s">
        <v>15025</v>
      </c>
      <c r="I5729" s="3" t="s">
        <v>15026</v>
      </c>
      <c r="J5729" s="3"/>
      <c r="K5729" s="5" t="s">
        <v>25</v>
      </c>
      <c r="L5729" s="5">
        <v>15</v>
      </c>
      <c r="M5729" s="5" t="s">
        <v>26</v>
      </c>
      <c r="N5729" s="5">
        <f>VLOOKUP(M5729,[1]ArchetypeScores!E:N,10,FALSE)</f>
        <v>1</v>
      </c>
      <c r="O5729" s="5">
        <f>VLOOKUP(M5729,[1]ArchetypeScores!E:O,11,FALSE)</f>
        <v>-2</v>
      </c>
      <c r="P5729" s="5">
        <f>VLOOKUP(M5729,[1]ArchetypeScores!E:P,12,FALSE)</f>
        <v>0</v>
      </c>
      <c r="Q5729" s="2" t="str">
        <f>VLOOKUP(M5729,[1]ArchetypeScores!E:W,19,FALSE)</f>
        <v>Energy and water</v>
      </c>
      <c r="R5729" s="2">
        <f>VLOOKUP(M5729,[1]ArchetypeScores!E:I,5,FALSE)</f>
        <v>0</v>
      </c>
      <c r="S5729" s="2">
        <f>VLOOKUP(M5729,[1]ArchetypeScores!E:K,7,FALSE)</f>
        <v>0</v>
      </c>
      <c r="T5729" s="2" t="str">
        <f t="shared" si="91"/>
        <v>Not A&amp;R positive</v>
      </c>
    </row>
    <row r="5730" spans="1:20" x14ac:dyDescent="0.3">
      <c r="A5730" s="2" t="s">
        <v>15010</v>
      </c>
      <c r="B5730" s="8" t="s">
        <v>15143</v>
      </c>
      <c r="C5730" s="3" t="s">
        <v>15144</v>
      </c>
      <c r="D5730" s="4">
        <v>0.497</v>
      </c>
      <c r="E5730" s="5" t="s">
        <v>15013</v>
      </c>
      <c r="F5730" s="4">
        <v>2.8580000000000001E-2</v>
      </c>
      <c r="G5730" s="6">
        <v>50050</v>
      </c>
      <c r="H5730" s="3" t="s">
        <v>15025</v>
      </c>
      <c r="I5730" s="3" t="s">
        <v>15026</v>
      </c>
      <c r="J5730" s="3"/>
      <c r="K5730" s="5" t="s">
        <v>25</v>
      </c>
      <c r="L5730" s="5">
        <v>15</v>
      </c>
      <c r="M5730" s="5" t="s">
        <v>26</v>
      </c>
      <c r="N5730" s="5">
        <f>VLOOKUP(M5730,[1]ArchetypeScores!E:N,10,FALSE)</f>
        <v>1</v>
      </c>
      <c r="O5730" s="5">
        <f>VLOOKUP(M5730,[1]ArchetypeScores!E:O,11,FALSE)</f>
        <v>-2</v>
      </c>
      <c r="P5730" s="5">
        <f>VLOOKUP(M5730,[1]ArchetypeScores!E:P,12,FALSE)</f>
        <v>0</v>
      </c>
      <c r="Q5730" s="2" t="str">
        <f>VLOOKUP(M5730,[1]ArchetypeScores!E:W,19,FALSE)</f>
        <v>Energy and water</v>
      </c>
      <c r="R5730" s="2">
        <f>VLOOKUP(M5730,[1]ArchetypeScores!E:I,5,FALSE)</f>
        <v>0</v>
      </c>
      <c r="S5730" s="2">
        <f>VLOOKUP(M5730,[1]ArchetypeScores!E:K,7,FALSE)</f>
        <v>0</v>
      </c>
      <c r="T5730" s="2" t="str">
        <f t="shared" si="91"/>
        <v>Not A&amp;R positive</v>
      </c>
    </row>
    <row r="5731" spans="1:20" x14ac:dyDescent="0.3">
      <c r="A5731" s="2" t="s">
        <v>15010</v>
      </c>
      <c r="B5731" s="3" t="s">
        <v>15145</v>
      </c>
      <c r="C5731" s="3" t="s">
        <v>15146</v>
      </c>
      <c r="D5731" s="4">
        <v>0.39800000000000002</v>
      </c>
      <c r="E5731" s="5" t="s">
        <v>15013</v>
      </c>
      <c r="F5731" s="4">
        <v>2.2890000000000001E-2</v>
      </c>
      <c r="G5731" s="6">
        <v>50059</v>
      </c>
      <c r="H5731" s="3" t="s">
        <v>15025</v>
      </c>
      <c r="I5731" s="3" t="s">
        <v>15026</v>
      </c>
      <c r="J5731" s="3"/>
      <c r="K5731" s="5" t="s">
        <v>664</v>
      </c>
      <c r="L5731" s="5">
        <v>4</v>
      </c>
      <c r="M5731" s="5" t="s">
        <v>665</v>
      </c>
      <c r="N5731" s="5">
        <f>VLOOKUP(M5731,[1]ArchetypeScores!E:N,10,FALSE)</f>
        <v>1</v>
      </c>
      <c r="O5731" s="5">
        <f>VLOOKUP(M5731,[1]ArchetypeScores!E:O,11,FALSE)</f>
        <v>0</v>
      </c>
      <c r="P5731" s="5">
        <f>VLOOKUP(M5731,[1]ArchetypeScores!E:P,12,FALSE)</f>
        <v>2</v>
      </c>
      <c r="Q5731" s="2" t="str">
        <f>VLOOKUP(M5731,[1]ArchetypeScores!E:W,19,FALSE)</f>
        <v>Materials (including forestry and nature)</v>
      </c>
      <c r="R5731" s="2">
        <f>VLOOKUP(M5731,[1]ArchetypeScores!E:I,5,FALSE)</f>
        <v>1</v>
      </c>
      <c r="S5731" s="2">
        <f>VLOOKUP(M5731,[1]ArchetypeScores!E:K,7,FALSE)</f>
        <v>1</v>
      </c>
      <c r="T5731" s="2" t="str">
        <f t="shared" si="91"/>
        <v>Both</v>
      </c>
    </row>
    <row r="5732" spans="1:20" x14ac:dyDescent="0.3">
      <c r="A5732" s="2" t="s">
        <v>15010</v>
      </c>
      <c r="B5732" s="3" t="s">
        <v>15147</v>
      </c>
      <c r="C5732" s="3" t="s">
        <v>15148</v>
      </c>
      <c r="D5732" s="4">
        <v>0.28699999999999998</v>
      </c>
      <c r="E5732" s="5" t="s">
        <v>15013</v>
      </c>
      <c r="F5732" s="4">
        <v>1.651E-2</v>
      </c>
      <c r="G5732" s="6">
        <v>50051</v>
      </c>
      <c r="H5732" s="3" t="s">
        <v>15025</v>
      </c>
      <c r="I5732" s="3" t="s">
        <v>15026</v>
      </c>
      <c r="J5732" s="3"/>
      <c r="K5732" s="5" t="s">
        <v>142</v>
      </c>
      <c r="L5732" s="5">
        <v>3</v>
      </c>
      <c r="M5732" s="5" t="s">
        <v>143</v>
      </c>
      <c r="N5732" s="5">
        <f>VLOOKUP(M5732,[1]ArchetypeScores!E:N,10,FALSE)</f>
        <v>1</v>
      </c>
      <c r="O5732" s="5">
        <f>VLOOKUP(M5732,[1]ArchetypeScores!E:O,11,FALSE)</f>
        <v>1</v>
      </c>
      <c r="P5732" s="5">
        <f>VLOOKUP(M5732,[1]ArchetypeScores!E:P,12,FALSE)</f>
        <v>2</v>
      </c>
      <c r="Q5732" s="2" t="str">
        <f>VLOOKUP(M5732,[1]ArchetypeScores!E:W,19,FALSE)</f>
        <v>Materials (including forestry and nature)</v>
      </c>
      <c r="R5732" s="2">
        <f>VLOOKUP(M5732,[1]ArchetypeScores!E:I,5,FALSE)</f>
        <v>1</v>
      </c>
      <c r="S5732" s="2">
        <f>VLOOKUP(M5732,[1]ArchetypeScores!E:K,7,FALSE)</f>
        <v>1</v>
      </c>
      <c r="T5732" s="2" t="str">
        <f t="shared" si="91"/>
        <v>Both</v>
      </c>
    </row>
    <row r="5733" spans="1:20" x14ac:dyDescent="0.3">
      <c r="A5733" s="2" t="s">
        <v>15010</v>
      </c>
      <c r="B5733" s="3" t="s">
        <v>15149</v>
      </c>
      <c r="C5733" s="3" t="s">
        <v>15150</v>
      </c>
      <c r="D5733" s="4">
        <v>0.28000000000000003</v>
      </c>
      <c r="E5733" s="5" t="s">
        <v>15013</v>
      </c>
      <c r="F5733" s="4">
        <v>1.61E-2</v>
      </c>
      <c r="G5733" s="6">
        <v>50052</v>
      </c>
      <c r="H5733" s="3" t="s">
        <v>15025</v>
      </c>
      <c r="I5733" s="3" t="s">
        <v>15026</v>
      </c>
      <c r="J5733" s="3"/>
      <c r="K5733" s="5" t="s">
        <v>142</v>
      </c>
      <c r="L5733" s="5">
        <v>3</v>
      </c>
      <c r="M5733" s="5" t="s">
        <v>143</v>
      </c>
      <c r="N5733" s="5">
        <f>VLOOKUP(M5733,[1]ArchetypeScores!E:N,10,FALSE)</f>
        <v>1</v>
      </c>
      <c r="O5733" s="5">
        <f>VLOOKUP(M5733,[1]ArchetypeScores!E:O,11,FALSE)</f>
        <v>1</v>
      </c>
      <c r="P5733" s="5">
        <f>VLOOKUP(M5733,[1]ArchetypeScores!E:P,12,FALSE)</f>
        <v>2</v>
      </c>
      <c r="Q5733" s="2" t="str">
        <f>VLOOKUP(M5733,[1]ArchetypeScores!E:W,19,FALSE)</f>
        <v>Materials (including forestry and nature)</v>
      </c>
      <c r="R5733" s="2">
        <f>VLOOKUP(M5733,[1]ArchetypeScores!E:I,5,FALSE)</f>
        <v>1</v>
      </c>
      <c r="S5733" s="2">
        <f>VLOOKUP(M5733,[1]ArchetypeScores!E:K,7,FALSE)</f>
        <v>1</v>
      </c>
      <c r="T5733" s="2" t="str">
        <f t="shared" si="91"/>
        <v>Both</v>
      </c>
    </row>
    <row r="5734" spans="1:20" x14ac:dyDescent="0.3">
      <c r="A5734" s="2" t="s">
        <v>15010</v>
      </c>
      <c r="B5734" s="3" t="s">
        <v>15151</v>
      </c>
      <c r="C5734" s="3" t="s">
        <v>15152</v>
      </c>
      <c r="D5734" s="4">
        <v>0.193</v>
      </c>
      <c r="E5734" s="5" t="s">
        <v>15013</v>
      </c>
      <c r="F5734" s="4">
        <v>1.11E-2</v>
      </c>
      <c r="G5734" s="6">
        <v>50053</v>
      </c>
      <c r="H5734" s="3" t="s">
        <v>15025</v>
      </c>
      <c r="I5734" s="3" t="s">
        <v>15026</v>
      </c>
      <c r="J5734" s="3"/>
      <c r="K5734" s="5" t="s">
        <v>142</v>
      </c>
      <c r="L5734" s="5">
        <v>1</v>
      </c>
      <c r="M5734" s="5" t="s">
        <v>4092</v>
      </c>
      <c r="N5734" s="5">
        <f>VLOOKUP(M5734,[1]ArchetypeScores!E:N,10,FALSE)</f>
        <v>1</v>
      </c>
      <c r="O5734" s="5">
        <f>VLOOKUP(M5734,[1]ArchetypeScores!E:O,11,FALSE)</f>
        <v>1</v>
      </c>
      <c r="P5734" s="5">
        <f>VLOOKUP(M5734,[1]ArchetypeScores!E:P,12,FALSE)</f>
        <v>1</v>
      </c>
      <c r="Q5734" s="2" t="str">
        <f>VLOOKUP(M5734,[1]ArchetypeScores!E:W,19,FALSE)</f>
        <v>Materials (including forestry and nature)</v>
      </c>
      <c r="R5734" s="2">
        <f>VLOOKUP(M5734,[1]ArchetypeScores!E:I,5,FALSE)</f>
        <v>0</v>
      </c>
      <c r="S5734" s="2">
        <f>VLOOKUP(M5734,[1]ArchetypeScores!E:K,7,FALSE)</f>
        <v>1</v>
      </c>
      <c r="T5734" s="2" t="str">
        <f t="shared" si="91"/>
        <v>Indirect only</v>
      </c>
    </row>
    <row r="5735" spans="1:20" x14ac:dyDescent="0.3">
      <c r="A5735" s="2" t="s">
        <v>15010</v>
      </c>
      <c r="B5735" s="3" t="s">
        <v>15153</v>
      </c>
      <c r="C5735" s="3" t="s">
        <v>15154</v>
      </c>
      <c r="D5735" s="4">
        <v>7.2999999999999995E-2</v>
      </c>
      <c r="E5735" s="5" t="s">
        <v>15013</v>
      </c>
      <c r="F5735" s="4">
        <v>4.1999999999999997E-3</v>
      </c>
      <c r="G5735" s="6">
        <v>50054</v>
      </c>
      <c r="H5735" s="3" t="s">
        <v>15025</v>
      </c>
      <c r="I5735" s="3" t="s">
        <v>15026</v>
      </c>
      <c r="J5735" s="3"/>
      <c r="K5735" s="5" t="s">
        <v>142</v>
      </c>
      <c r="L5735" s="5">
        <v>3</v>
      </c>
      <c r="M5735" s="5" t="s">
        <v>143</v>
      </c>
      <c r="N5735" s="5">
        <f>VLOOKUP(M5735,[1]ArchetypeScores!E:N,10,FALSE)</f>
        <v>1</v>
      </c>
      <c r="O5735" s="5">
        <f>VLOOKUP(M5735,[1]ArchetypeScores!E:O,11,FALSE)</f>
        <v>1</v>
      </c>
      <c r="P5735" s="5">
        <f>VLOOKUP(M5735,[1]ArchetypeScores!E:P,12,FALSE)</f>
        <v>2</v>
      </c>
      <c r="Q5735" s="2" t="str">
        <f>VLOOKUP(M5735,[1]ArchetypeScores!E:W,19,FALSE)</f>
        <v>Materials (including forestry and nature)</v>
      </c>
      <c r="R5735" s="2">
        <f>VLOOKUP(M5735,[1]ArchetypeScores!E:I,5,FALSE)</f>
        <v>1</v>
      </c>
      <c r="S5735" s="2">
        <f>VLOOKUP(M5735,[1]ArchetypeScores!E:K,7,FALSE)</f>
        <v>1</v>
      </c>
      <c r="T5735" s="2" t="str">
        <f t="shared" si="91"/>
        <v>Both</v>
      </c>
    </row>
    <row r="5736" spans="1:20" x14ac:dyDescent="0.3">
      <c r="A5736" s="2" t="s">
        <v>15010</v>
      </c>
      <c r="B5736" s="3" t="s">
        <v>15155</v>
      </c>
      <c r="C5736" s="3" t="s">
        <v>15156</v>
      </c>
      <c r="D5736" s="4">
        <v>7.0999999999999994E-2</v>
      </c>
      <c r="E5736" s="5" t="s">
        <v>15013</v>
      </c>
      <c r="F5736" s="4">
        <v>4.0800000000000003E-3</v>
      </c>
      <c r="G5736" s="6">
        <v>50055</v>
      </c>
      <c r="H5736" s="3" t="s">
        <v>15025</v>
      </c>
      <c r="I5736" s="3" t="s">
        <v>15026</v>
      </c>
      <c r="J5736" s="3"/>
      <c r="K5736" s="5" t="s">
        <v>142</v>
      </c>
      <c r="L5736" s="5">
        <v>3</v>
      </c>
      <c r="M5736" s="5" t="s">
        <v>143</v>
      </c>
      <c r="N5736" s="5">
        <f>VLOOKUP(M5736,[1]ArchetypeScores!E:N,10,FALSE)</f>
        <v>1</v>
      </c>
      <c r="O5736" s="5">
        <f>VLOOKUP(M5736,[1]ArchetypeScores!E:O,11,FALSE)</f>
        <v>1</v>
      </c>
      <c r="P5736" s="5">
        <f>VLOOKUP(M5736,[1]ArchetypeScores!E:P,12,FALSE)</f>
        <v>2</v>
      </c>
      <c r="Q5736" s="2" t="str">
        <f>VLOOKUP(M5736,[1]ArchetypeScores!E:W,19,FALSE)</f>
        <v>Materials (including forestry and nature)</v>
      </c>
      <c r="R5736" s="2">
        <f>VLOOKUP(M5736,[1]ArchetypeScores!E:I,5,FALSE)</f>
        <v>1</v>
      </c>
      <c r="S5736" s="2">
        <f>VLOOKUP(M5736,[1]ArchetypeScores!E:K,7,FALSE)</f>
        <v>1</v>
      </c>
      <c r="T5736" s="2" t="str">
        <f t="shared" si="91"/>
        <v>Both</v>
      </c>
    </row>
    <row r="5737" spans="1:20" x14ac:dyDescent="0.3">
      <c r="A5737" s="2" t="s">
        <v>15010</v>
      </c>
      <c r="B5737" s="3" t="s">
        <v>15157</v>
      </c>
      <c r="C5737" s="3" t="s">
        <v>15158</v>
      </c>
      <c r="D5737" s="4">
        <v>6.3E-2</v>
      </c>
      <c r="E5737" s="5" t="s">
        <v>15013</v>
      </c>
      <c r="F5737" s="4">
        <v>3.62E-3</v>
      </c>
      <c r="G5737" s="6">
        <v>50056</v>
      </c>
      <c r="H5737" s="3" t="s">
        <v>15025</v>
      </c>
      <c r="I5737" s="3" t="s">
        <v>15026</v>
      </c>
      <c r="J5737" s="3"/>
      <c r="K5737" s="5" t="s">
        <v>291</v>
      </c>
      <c r="L5737" s="5">
        <v>3</v>
      </c>
      <c r="M5737" s="5" t="s">
        <v>532</v>
      </c>
      <c r="N5737" s="5">
        <f>VLOOKUP(M5737,[1]ArchetypeScores!E:N,10,FALSE)</f>
        <v>1</v>
      </c>
      <c r="O5737" s="5">
        <f>VLOOKUP(M5737,[1]ArchetypeScores!E:O,11,FALSE)</f>
        <v>0</v>
      </c>
      <c r="P5737" s="5">
        <f>VLOOKUP(M5737,[1]ArchetypeScores!E:P,12,FALSE)</f>
        <v>1</v>
      </c>
      <c r="Q5737" s="2" t="str">
        <f>VLOOKUP(M5737,[1]ArchetypeScores!E:W,19,FALSE)</f>
        <v>Education and training</v>
      </c>
      <c r="R5737" s="2">
        <f>VLOOKUP(M5737,[1]ArchetypeScores!E:I,5,FALSE)</f>
        <v>1</v>
      </c>
      <c r="S5737" s="2">
        <f>VLOOKUP(M5737,[1]ArchetypeScores!E:K,7,FALSE)</f>
        <v>1</v>
      </c>
      <c r="T5737" s="2" t="str">
        <f t="shared" si="91"/>
        <v>Both</v>
      </c>
    </row>
    <row r="5738" spans="1:20" x14ac:dyDescent="0.3">
      <c r="A5738" s="2" t="s">
        <v>15010</v>
      </c>
      <c r="B5738" s="3" t="s">
        <v>15159</v>
      </c>
      <c r="C5738" s="3" t="s">
        <v>15160</v>
      </c>
      <c r="D5738" s="4">
        <v>0.06</v>
      </c>
      <c r="E5738" s="5" t="s">
        <v>15013</v>
      </c>
      <c r="F5738" s="4">
        <v>3.4499999999999999E-3</v>
      </c>
      <c r="G5738" s="6">
        <v>50057</v>
      </c>
      <c r="H5738" s="3" t="s">
        <v>15025</v>
      </c>
      <c r="I5738" s="3" t="s">
        <v>15026</v>
      </c>
      <c r="J5738" s="3"/>
      <c r="K5738" s="5" t="s">
        <v>142</v>
      </c>
      <c r="L5738" s="5">
        <v>3</v>
      </c>
      <c r="M5738" s="5" t="s">
        <v>143</v>
      </c>
      <c r="N5738" s="5">
        <f>VLOOKUP(M5738,[1]ArchetypeScores!E:N,10,FALSE)</f>
        <v>1</v>
      </c>
      <c r="O5738" s="5">
        <f>VLOOKUP(M5738,[1]ArchetypeScores!E:O,11,FALSE)</f>
        <v>1</v>
      </c>
      <c r="P5738" s="5">
        <f>VLOOKUP(M5738,[1]ArchetypeScores!E:P,12,FALSE)</f>
        <v>2</v>
      </c>
      <c r="Q5738" s="2" t="str">
        <f>VLOOKUP(M5738,[1]ArchetypeScores!E:W,19,FALSE)</f>
        <v>Materials (including forestry and nature)</v>
      </c>
      <c r="R5738" s="2">
        <f>VLOOKUP(M5738,[1]ArchetypeScores!E:I,5,FALSE)</f>
        <v>1</v>
      </c>
      <c r="S5738" s="2">
        <f>VLOOKUP(M5738,[1]ArchetypeScores!E:K,7,FALSE)</f>
        <v>1</v>
      </c>
      <c r="T5738" s="2" t="str">
        <f t="shared" si="91"/>
        <v>Both</v>
      </c>
    </row>
    <row r="5739" spans="1:20" x14ac:dyDescent="0.3">
      <c r="A5739" s="2" t="s">
        <v>15010</v>
      </c>
      <c r="B5739" s="3" t="s">
        <v>15161</v>
      </c>
      <c r="C5739" s="3" t="s">
        <v>15162</v>
      </c>
      <c r="D5739" s="4">
        <v>6.0999999999999999E-2</v>
      </c>
      <c r="E5739" s="5" t="s">
        <v>15013</v>
      </c>
      <c r="F5739" s="4">
        <v>3.5100000000000001E-3</v>
      </c>
      <c r="G5739" s="6">
        <v>50058</v>
      </c>
      <c r="H5739" s="3" t="s">
        <v>15025</v>
      </c>
      <c r="I5739" s="3" t="s">
        <v>15026</v>
      </c>
      <c r="J5739" s="3"/>
      <c r="K5739" s="5" t="s">
        <v>94</v>
      </c>
      <c r="L5739" s="5">
        <v>8</v>
      </c>
      <c r="M5739" s="5" t="s">
        <v>7851</v>
      </c>
      <c r="N5739" s="5">
        <f>VLOOKUP(M5739,[1]ArchetypeScores!E:N,10,FALSE)</f>
        <v>1</v>
      </c>
      <c r="O5739" s="5">
        <f>VLOOKUP(M5739,[1]ArchetypeScores!E:O,11,FALSE)</f>
        <v>0</v>
      </c>
      <c r="P5739" s="5">
        <f>VLOOKUP(M5739,[1]ArchetypeScores!E:P,12,FALSE)</f>
        <v>1</v>
      </c>
      <c r="Q5739" s="2" t="e">
        <f>VLOOKUP(M5739,[1]ArchetypeScores!E:W,19,FALSE)</f>
        <v>#N/A</v>
      </c>
      <c r="R5739" s="2">
        <f>VLOOKUP(M5739,[1]ArchetypeScores!E:I,5,FALSE)</f>
        <v>0</v>
      </c>
      <c r="S5739" s="2">
        <f>VLOOKUP(M5739,[1]ArchetypeScores!E:K,7,FALSE)</f>
        <v>1</v>
      </c>
      <c r="T5739" s="2" t="str">
        <f t="shared" si="91"/>
        <v>Indirect only</v>
      </c>
    </row>
    <row r="5740" spans="1:20" ht="20.399999999999999" x14ac:dyDescent="0.3">
      <c r="A5740" s="2" t="s">
        <v>15010</v>
      </c>
      <c r="B5740" s="7" t="s">
        <v>15163</v>
      </c>
      <c r="C5740" s="3" t="s">
        <v>15164</v>
      </c>
      <c r="D5740" s="4">
        <v>3</v>
      </c>
      <c r="E5740" s="5" t="s">
        <v>15013</v>
      </c>
      <c r="F5740" s="4">
        <v>0.17183000000000001</v>
      </c>
      <c r="G5740" s="6">
        <v>50091</v>
      </c>
      <c r="H5740" s="3" t="s">
        <v>15090</v>
      </c>
      <c r="I5740" s="3" t="s">
        <v>15165</v>
      </c>
      <c r="J5740" s="3"/>
      <c r="K5740" s="5" t="s">
        <v>38</v>
      </c>
      <c r="L5740" s="5">
        <v>1</v>
      </c>
      <c r="M5740" s="5" t="s">
        <v>43</v>
      </c>
      <c r="N5740" s="5">
        <f>VLOOKUP(M5740,[1]ArchetypeScores!E:N,10,FALSE)</f>
        <v>0</v>
      </c>
      <c r="O5740" s="5">
        <f>VLOOKUP(M5740,[1]ArchetypeScores!E:O,11,FALSE)</f>
        <v>-1</v>
      </c>
      <c r="P5740" s="5">
        <f>VLOOKUP(M5740,[1]ArchetypeScores!E:P,12,FALSE)</f>
        <v>0</v>
      </c>
      <c r="Q5740" s="2" t="str">
        <f>VLOOKUP(M5740,[1]ArchetypeScores!E:W,19,FALSE)</f>
        <v>Consumer (including agriculture and tourism)</v>
      </c>
      <c r="R5740" s="2">
        <f>VLOOKUP(M5740,[1]ArchetypeScores!E:I,5,FALSE)</f>
        <v>0</v>
      </c>
      <c r="S5740" s="2">
        <f>VLOOKUP(M5740,[1]ArchetypeScores!E:K,7,FALSE)</f>
        <v>0</v>
      </c>
      <c r="T5740" s="2" t="str">
        <f t="shared" si="91"/>
        <v>Not A&amp;R positive</v>
      </c>
    </row>
    <row r="5741" spans="1:20" x14ac:dyDescent="0.3">
      <c r="A5741" s="2" t="s">
        <v>15010</v>
      </c>
      <c r="B5741" s="3" t="s">
        <v>11537</v>
      </c>
      <c r="C5741" s="3" t="s">
        <v>15166</v>
      </c>
      <c r="D5741" s="4">
        <v>200</v>
      </c>
      <c r="E5741" s="5" t="s">
        <v>15013</v>
      </c>
      <c r="F5741" s="4">
        <v>10.53952</v>
      </c>
      <c r="G5741" s="6">
        <v>50106</v>
      </c>
      <c r="H5741" s="3" t="s">
        <v>15167</v>
      </c>
      <c r="I5741" s="3" t="s">
        <v>15078</v>
      </c>
      <c r="J5741" s="3"/>
      <c r="K5741" s="5" t="s">
        <v>38</v>
      </c>
      <c r="L5741" s="5">
        <v>13</v>
      </c>
      <c r="M5741" s="5" t="s">
        <v>39</v>
      </c>
      <c r="N5741" s="5">
        <f>VLOOKUP(M5741,[1]ArchetypeScores!E:N,10,FALSE)</f>
        <v>0</v>
      </c>
      <c r="O5741" s="5">
        <f>VLOOKUP(M5741,[1]ArchetypeScores!E:O,11,FALSE)</f>
        <v>-2</v>
      </c>
      <c r="P5741" s="5">
        <f>VLOOKUP(M5741,[1]ArchetypeScores!E:P,12,FALSE)</f>
        <v>0</v>
      </c>
      <c r="Q5741" s="2" t="str">
        <f>VLOOKUP(M5741,[1]ArchetypeScores!E:W,19,FALSE)</f>
        <v>Industrials - transportation</v>
      </c>
      <c r="R5741" s="2">
        <f>VLOOKUP(M5741,[1]ArchetypeScores!E:I,5,FALSE)</f>
        <v>0</v>
      </c>
      <c r="S5741" s="2">
        <f>VLOOKUP(M5741,[1]ArchetypeScores!E:K,7,FALSE)</f>
        <v>0</v>
      </c>
      <c r="T5741" s="2" t="str">
        <f t="shared" si="91"/>
        <v>Not A&amp;R positive</v>
      </c>
    </row>
    <row r="5742" spans="1:20" x14ac:dyDescent="0.3">
      <c r="A5742" s="2" t="s">
        <v>15010</v>
      </c>
      <c r="B5742" s="3" t="s">
        <v>15168</v>
      </c>
      <c r="C5742" s="3" t="s">
        <v>15169</v>
      </c>
      <c r="D5742" s="4">
        <v>0.2</v>
      </c>
      <c r="E5742" s="5" t="s">
        <v>15013</v>
      </c>
      <c r="F5742" s="4">
        <v>1.081E-2</v>
      </c>
      <c r="G5742" s="6">
        <v>50127</v>
      </c>
      <c r="H5742" s="3" t="s">
        <v>14276</v>
      </c>
      <c r="I5742" s="3"/>
      <c r="J5742" s="3"/>
      <c r="K5742" s="5" t="s">
        <v>61</v>
      </c>
      <c r="L5742" s="5">
        <v>1</v>
      </c>
      <c r="M5742" s="5" t="s">
        <v>130</v>
      </c>
      <c r="N5742" s="5">
        <f>VLOOKUP(M5742,[1]ArchetypeScores!E:N,10,FALSE)</f>
        <v>0</v>
      </c>
      <c r="O5742" s="5">
        <f>VLOOKUP(M5742,[1]ArchetypeScores!E:O,11,FALSE)</f>
        <v>-1</v>
      </c>
      <c r="P5742" s="5">
        <f>VLOOKUP(M5742,[1]ArchetypeScores!E:P,12,FALSE)</f>
        <v>0</v>
      </c>
      <c r="Q5742" s="2" t="str">
        <f>VLOOKUP(M5742,[1]ArchetypeScores!E:W,19,FALSE)</f>
        <v>Health care</v>
      </c>
      <c r="R5742" s="2">
        <f>VLOOKUP(M5742,[1]ArchetypeScores!E:I,5,FALSE)</f>
        <v>0</v>
      </c>
      <c r="S5742" s="2">
        <f>VLOOKUP(M5742,[1]ArchetypeScores!E:K,7,FALSE)</f>
        <v>0</v>
      </c>
      <c r="T5742" s="2" t="str">
        <f t="shared" si="91"/>
        <v>Not A&amp;R positive</v>
      </c>
    </row>
    <row r="5743" spans="1:20" x14ac:dyDescent="0.3">
      <c r="A5743" s="2" t="s">
        <v>15010</v>
      </c>
      <c r="B5743" s="3" t="s">
        <v>15170</v>
      </c>
      <c r="C5743" s="3" t="s">
        <v>15171</v>
      </c>
      <c r="D5743" s="4">
        <v>1.1000000000000001</v>
      </c>
      <c r="E5743" s="5" t="s">
        <v>15013</v>
      </c>
      <c r="F5743" s="4">
        <v>6.3E-2</v>
      </c>
      <c r="G5743" s="6">
        <v>50092</v>
      </c>
      <c r="H5743" s="3" t="s">
        <v>15090</v>
      </c>
      <c r="I5743" s="3" t="s">
        <v>15078</v>
      </c>
      <c r="J5743" s="3"/>
      <c r="K5743" s="5" t="s">
        <v>38</v>
      </c>
      <c r="L5743" s="5">
        <v>13</v>
      </c>
      <c r="M5743" s="5" t="s">
        <v>39</v>
      </c>
      <c r="N5743" s="5">
        <f>VLOOKUP(M5743,[1]ArchetypeScores!E:N,10,FALSE)</f>
        <v>0</v>
      </c>
      <c r="O5743" s="5">
        <f>VLOOKUP(M5743,[1]ArchetypeScores!E:O,11,FALSE)</f>
        <v>-2</v>
      </c>
      <c r="P5743" s="5">
        <f>VLOOKUP(M5743,[1]ArchetypeScores!E:P,12,FALSE)</f>
        <v>0</v>
      </c>
      <c r="Q5743" s="2" t="str">
        <f>VLOOKUP(M5743,[1]ArchetypeScores!E:W,19,FALSE)</f>
        <v>Industrials - transportation</v>
      </c>
      <c r="R5743" s="2">
        <f>VLOOKUP(M5743,[1]ArchetypeScores!E:I,5,FALSE)</f>
        <v>0</v>
      </c>
      <c r="S5743" s="2">
        <f>VLOOKUP(M5743,[1]ArchetypeScores!E:K,7,FALSE)</f>
        <v>0</v>
      </c>
      <c r="T5743" s="2" t="str">
        <f t="shared" si="91"/>
        <v>Not A&amp;R positive</v>
      </c>
    </row>
    <row r="5744" spans="1:20" x14ac:dyDescent="0.3">
      <c r="A5744" s="2" t="s">
        <v>15010</v>
      </c>
      <c r="B5744" s="3" t="s">
        <v>15172</v>
      </c>
      <c r="C5744" s="3" t="s">
        <v>15173</v>
      </c>
      <c r="D5744" s="4">
        <v>6.7</v>
      </c>
      <c r="E5744" s="5" t="s">
        <v>15013</v>
      </c>
      <c r="F5744" s="4">
        <v>0.35306999999999999</v>
      </c>
      <c r="G5744" s="6">
        <v>50117</v>
      </c>
      <c r="H5744" s="3" t="s">
        <v>15090</v>
      </c>
      <c r="I5744" s="3" t="s">
        <v>15078</v>
      </c>
      <c r="J5744" s="3"/>
      <c r="K5744" s="5" t="s">
        <v>71</v>
      </c>
      <c r="L5744" s="5" t="s">
        <v>112</v>
      </c>
      <c r="M5744" s="5" t="s">
        <v>1274</v>
      </c>
      <c r="N5744" s="5">
        <f>VLOOKUP(M5744,[1]ArchetypeScores!E:N,10,FALSE)</f>
        <v>0</v>
      </c>
      <c r="O5744" s="5">
        <f>VLOOKUP(M5744,[1]ArchetypeScores!E:O,11,FALSE)</f>
        <v>-1</v>
      </c>
      <c r="P5744" s="5">
        <f>VLOOKUP(M5744,[1]ArchetypeScores!E:P,12,FALSE)</f>
        <v>0</v>
      </c>
      <c r="Q5744" s="2" t="str">
        <f>VLOOKUP(M5744,[1]ArchetypeScores!E:W,19,FALSE)</f>
        <v>Other sector</v>
      </c>
      <c r="R5744" s="2">
        <f>VLOOKUP(M5744,[1]ArchetypeScores!E:I,5,FALSE)</f>
        <v>0</v>
      </c>
      <c r="S5744" s="2">
        <f>VLOOKUP(M5744,[1]ArchetypeScores!E:K,7,FALSE)</f>
        <v>0</v>
      </c>
      <c r="T5744" s="2" t="str">
        <f t="shared" si="91"/>
        <v>Not A&amp;R positive</v>
      </c>
    </row>
    <row r="5745" spans="1:20" x14ac:dyDescent="0.3">
      <c r="A5745" s="2" t="s">
        <v>15010</v>
      </c>
      <c r="B5745" s="3" t="s">
        <v>15174</v>
      </c>
      <c r="C5745" s="3" t="s">
        <v>15175</v>
      </c>
      <c r="D5745" s="4"/>
      <c r="E5745" s="5" t="s">
        <v>15013</v>
      </c>
      <c r="F5745" s="4">
        <v>0</v>
      </c>
      <c r="G5745" s="6">
        <v>50128</v>
      </c>
      <c r="H5745" s="3" t="s">
        <v>15176</v>
      </c>
      <c r="I5745" s="3"/>
      <c r="J5745" s="3"/>
      <c r="K5745" s="5" t="s">
        <v>67</v>
      </c>
      <c r="L5745" s="5">
        <v>1</v>
      </c>
      <c r="M5745" s="5" t="s">
        <v>265</v>
      </c>
      <c r="N5745" s="5">
        <f>VLOOKUP(M5745,[1]ArchetypeScores!E:N,10,FALSE)</f>
        <v>0</v>
      </c>
      <c r="O5745" s="5">
        <f>VLOOKUP(M5745,[1]ArchetypeScores!E:O,11,FALSE)</f>
        <v>-1</v>
      </c>
      <c r="P5745" s="5">
        <f>VLOOKUP(M5745,[1]ArchetypeScores!E:P,12,FALSE)</f>
        <v>0</v>
      </c>
      <c r="Q5745" s="2" t="str">
        <f>VLOOKUP(M5745,[1]ArchetypeScores!E:W,19,FALSE)</f>
        <v>Untargeted</v>
      </c>
      <c r="R5745" s="2">
        <f>VLOOKUP(M5745,[1]ArchetypeScores!E:I,5,FALSE)</f>
        <v>0</v>
      </c>
      <c r="S5745" s="2">
        <f>VLOOKUP(M5745,[1]ArchetypeScores!E:K,7,FALSE)</f>
        <v>0</v>
      </c>
      <c r="T5745" s="2" t="str">
        <f t="shared" si="91"/>
        <v>Not A&amp;R positive</v>
      </c>
    </row>
    <row r="5746" spans="1:20" x14ac:dyDescent="0.3">
      <c r="A5746" s="2" t="s">
        <v>15010</v>
      </c>
      <c r="B5746" s="3" t="s">
        <v>15177</v>
      </c>
      <c r="C5746" s="3" t="s">
        <v>15178</v>
      </c>
      <c r="D5746" s="4">
        <v>0.11899999999999999</v>
      </c>
      <c r="E5746" s="5" t="s">
        <v>15013</v>
      </c>
      <c r="F5746" s="4">
        <v>6.8399999999999997E-3</v>
      </c>
      <c r="G5746" s="6">
        <v>50085</v>
      </c>
      <c r="H5746" s="3" t="s">
        <v>15025</v>
      </c>
      <c r="I5746" s="3" t="s">
        <v>15026</v>
      </c>
      <c r="J5746" s="3"/>
      <c r="K5746" s="5" t="s">
        <v>57</v>
      </c>
      <c r="L5746" s="5">
        <v>25</v>
      </c>
      <c r="M5746" s="5" t="s">
        <v>241</v>
      </c>
      <c r="N5746" s="5">
        <f>VLOOKUP(M5746,[1]ArchetypeScores!E:N,10,FALSE)</f>
        <v>0</v>
      </c>
      <c r="O5746" s="5">
        <f>VLOOKUP(M5746,[1]ArchetypeScores!E:O,11,FALSE)</f>
        <v>-1</v>
      </c>
      <c r="P5746" s="5">
        <f>VLOOKUP(M5746,[1]ArchetypeScores!E:P,12,FALSE)</f>
        <v>0</v>
      </c>
      <c r="Q5746" s="2" t="str">
        <f>VLOOKUP(M5746,[1]ArchetypeScores!E:W,19,FALSE)</f>
        <v>Other sector</v>
      </c>
      <c r="R5746" s="2">
        <f>VLOOKUP(M5746,[1]ArchetypeScores!E:I,5,FALSE)</f>
        <v>0</v>
      </c>
      <c r="S5746" s="2">
        <f>VLOOKUP(M5746,[1]ArchetypeScores!E:K,7,FALSE)</f>
        <v>0</v>
      </c>
      <c r="T5746" s="2" t="str">
        <f t="shared" si="91"/>
        <v>Not A&amp;R positive</v>
      </c>
    </row>
    <row r="5747" spans="1:20" x14ac:dyDescent="0.3">
      <c r="A5747" s="2" t="s">
        <v>15010</v>
      </c>
      <c r="B5747" s="3" t="s">
        <v>15179</v>
      </c>
      <c r="C5747" s="3" t="s">
        <v>15180</v>
      </c>
      <c r="D5747" s="4">
        <v>0.12</v>
      </c>
      <c r="E5747" s="5" t="s">
        <v>15013</v>
      </c>
      <c r="F5747" s="4">
        <v>6.8999999999999999E-3</v>
      </c>
      <c r="G5747" s="6">
        <v>50084</v>
      </c>
      <c r="H5747" s="3" t="s">
        <v>15025</v>
      </c>
      <c r="I5747" s="3" t="s">
        <v>15026</v>
      </c>
      <c r="J5747" s="3"/>
      <c r="K5747" s="5" t="s">
        <v>38</v>
      </c>
      <c r="L5747" s="5">
        <v>29</v>
      </c>
      <c r="M5747" s="5" t="s">
        <v>316</v>
      </c>
      <c r="N5747" s="5">
        <f>VLOOKUP(M5747,[1]ArchetypeScores!E:N,10,FALSE)</f>
        <v>0</v>
      </c>
      <c r="O5747" s="5">
        <f>VLOOKUP(M5747,[1]ArchetypeScores!E:O,11,FALSE)</f>
        <v>-1</v>
      </c>
      <c r="P5747" s="5">
        <f>VLOOKUP(M5747,[1]ArchetypeScores!E:P,12,FALSE)</f>
        <v>0</v>
      </c>
      <c r="Q5747" s="2" t="str">
        <f>VLOOKUP(M5747,[1]ArchetypeScores!E:W,19,FALSE)</f>
        <v>Other sector</v>
      </c>
      <c r="R5747" s="2">
        <f>VLOOKUP(M5747,[1]ArchetypeScores!E:I,5,FALSE)</f>
        <v>0</v>
      </c>
      <c r="S5747" s="2">
        <f>VLOOKUP(M5747,[1]ArchetypeScores!E:K,7,FALSE)</f>
        <v>0</v>
      </c>
      <c r="T5747" s="2" t="str">
        <f t="shared" si="91"/>
        <v>Not A&amp;R positive</v>
      </c>
    </row>
    <row r="5748" spans="1:20" x14ac:dyDescent="0.3">
      <c r="A5748" s="2" t="s">
        <v>15010</v>
      </c>
      <c r="B5748" s="3" t="s">
        <v>15181</v>
      </c>
      <c r="C5748" s="3" t="s">
        <v>15182</v>
      </c>
      <c r="D5748" s="4">
        <v>145</v>
      </c>
      <c r="E5748" s="5" t="s">
        <v>15013</v>
      </c>
      <c r="F5748" s="4">
        <v>7.6411499999999997</v>
      </c>
      <c r="G5748" s="6">
        <v>50105</v>
      </c>
      <c r="H5748" s="3" t="s">
        <v>15183</v>
      </c>
      <c r="I5748" s="3" t="s">
        <v>15078</v>
      </c>
      <c r="J5748" s="3"/>
      <c r="K5748" s="5" t="s">
        <v>118</v>
      </c>
      <c r="L5748" s="5">
        <v>3</v>
      </c>
      <c r="M5748" s="5" t="s">
        <v>168</v>
      </c>
      <c r="N5748" s="5">
        <f>VLOOKUP(M5748,[1]ArchetypeScores!E:N,10,FALSE)</f>
        <v>0</v>
      </c>
      <c r="O5748" s="5">
        <f>VLOOKUP(M5748,[1]ArchetypeScores!E:O,11,FALSE)</f>
        <v>-1</v>
      </c>
      <c r="P5748" s="5">
        <f>VLOOKUP(M5748,[1]ArchetypeScores!E:P,12,FALSE)</f>
        <v>0</v>
      </c>
      <c r="Q5748" s="2" t="str">
        <f>VLOOKUP(M5748,[1]ArchetypeScores!E:W,19,FALSE)</f>
        <v>Untargeted</v>
      </c>
      <c r="R5748" s="2">
        <f>VLOOKUP(M5748,[1]ArchetypeScores!E:I,5,FALSE)</f>
        <v>0</v>
      </c>
      <c r="S5748" s="2">
        <f>VLOOKUP(M5748,[1]ArchetypeScores!E:K,7,FALSE)</f>
        <v>0</v>
      </c>
      <c r="T5748" s="2" t="str">
        <f t="shared" si="91"/>
        <v>Not A&amp;R positive</v>
      </c>
    </row>
    <row r="5749" spans="1:20" x14ac:dyDescent="0.3">
      <c r="A5749" s="2" t="s">
        <v>15010</v>
      </c>
      <c r="B5749" s="3" t="s">
        <v>15184</v>
      </c>
      <c r="C5749" s="3" t="s">
        <v>15185</v>
      </c>
      <c r="D5749" s="4">
        <v>11</v>
      </c>
      <c r="E5749" s="5" t="s">
        <v>15013</v>
      </c>
      <c r="F5749" s="4">
        <v>0.75800999999999996</v>
      </c>
      <c r="G5749" s="6">
        <v>50023</v>
      </c>
      <c r="H5749" s="3" t="s">
        <v>15074</v>
      </c>
      <c r="I5749" s="3" t="s">
        <v>5155</v>
      </c>
      <c r="J5749" s="3"/>
      <c r="K5749" s="5" t="s">
        <v>291</v>
      </c>
      <c r="L5749" s="5">
        <v>4</v>
      </c>
      <c r="M5749" s="5" t="s">
        <v>292</v>
      </c>
      <c r="N5749" s="5">
        <f>VLOOKUP(M5749,[1]ArchetypeScores!E:N,10,FALSE)</f>
        <v>1</v>
      </c>
      <c r="O5749" s="5">
        <f>VLOOKUP(M5749,[1]ArchetypeScores!E:O,11,FALSE)</f>
        <v>0</v>
      </c>
      <c r="P5749" s="5">
        <f>VLOOKUP(M5749,[1]ArchetypeScores!E:P,12,FALSE)</f>
        <v>0</v>
      </c>
      <c r="Q5749" s="2" t="str">
        <f>VLOOKUP(M5749,[1]ArchetypeScores!E:W,19,FALSE)</f>
        <v>Education and training</v>
      </c>
      <c r="R5749" s="2">
        <f>VLOOKUP(M5749,[1]ArchetypeScores!E:I,5,FALSE)</f>
        <v>0</v>
      </c>
      <c r="S5749" s="2">
        <f>VLOOKUP(M5749,[1]ArchetypeScores!E:K,7,FALSE)</f>
        <v>0</v>
      </c>
      <c r="T5749" s="2" t="str">
        <f t="shared" si="91"/>
        <v>Not A&amp;R positive</v>
      </c>
    </row>
    <row r="5750" spans="1:20" x14ac:dyDescent="0.3">
      <c r="A5750" s="2" t="s">
        <v>15010</v>
      </c>
      <c r="B5750" s="3" t="s">
        <v>13768</v>
      </c>
      <c r="C5750" s="3" t="s">
        <v>15186</v>
      </c>
      <c r="D5750" s="4">
        <v>21.5</v>
      </c>
      <c r="E5750" s="5" t="s">
        <v>15013</v>
      </c>
      <c r="F5750" s="4">
        <v>1.133</v>
      </c>
      <c r="G5750" s="6">
        <v>50112</v>
      </c>
      <c r="H5750" s="3" t="s">
        <v>15090</v>
      </c>
      <c r="I5750" s="3" t="s">
        <v>15078</v>
      </c>
      <c r="J5750" s="3"/>
      <c r="K5750" s="5" t="s">
        <v>61</v>
      </c>
      <c r="L5750" s="5">
        <v>1</v>
      </c>
      <c r="M5750" s="5" t="s">
        <v>130</v>
      </c>
      <c r="N5750" s="5">
        <f>VLOOKUP(M5750,[1]ArchetypeScores!E:N,10,FALSE)</f>
        <v>0</v>
      </c>
      <c r="O5750" s="5">
        <f>VLOOKUP(M5750,[1]ArchetypeScores!E:O,11,FALSE)</f>
        <v>-1</v>
      </c>
      <c r="P5750" s="5">
        <f>VLOOKUP(M5750,[1]ArchetypeScores!E:P,12,FALSE)</f>
        <v>0</v>
      </c>
      <c r="Q5750" s="2" t="str">
        <f>VLOOKUP(M5750,[1]ArchetypeScores!E:W,19,FALSE)</f>
        <v>Health care</v>
      </c>
      <c r="R5750" s="2">
        <f>VLOOKUP(M5750,[1]ArchetypeScores!E:I,5,FALSE)</f>
        <v>0</v>
      </c>
      <c r="S5750" s="2">
        <f>VLOOKUP(M5750,[1]ArchetypeScores!E:K,7,FALSE)</f>
        <v>0</v>
      </c>
      <c r="T5750" s="2" t="str">
        <f t="shared" si="91"/>
        <v>Not A&amp;R positive</v>
      </c>
    </row>
    <row r="5751" spans="1:20" x14ac:dyDescent="0.3">
      <c r="A5751" s="2" t="s">
        <v>15010</v>
      </c>
      <c r="B5751" s="3" t="s">
        <v>15187</v>
      </c>
      <c r="C5751" s="3" t="s">
        <v>15188</v>
      </c>
      <c r="D5751" s="4">
        <v>2.2999999999999998</v>
      </c>
      <c r="E5751" s="5" t="s">
        <v>15013</v>
      </c>
      <c r="F5751" s="4">
        <v>0.15848999999999999</v>
      </c>
      <c r="G5751" s="6">
        <v>50038</v>
      </c>
      <c r="H5751" s="3" t="s">
        <v>15106</v>
      </c>
      <c r="I5751" s="3" t="s">
        <v>5155</v>
      </c>
      <c r="J5751" s="3"/>
      <c r="K5751" s="5" t="s">
        <v>38</v>
      </c>
      <c r="L5751" s="5">
        <v>13</v>
      </c>
      <c r="M5751" s="5" t="s">
        <v>39</v>
      </c>
      <c r="N5751" s="5">
        <f>VLOOKUP(M5751,[1]ArchetypeScores!E:N,10,FALSE)</f>
        <v>0</v>
      </c>
      <c r="O5751" s="5">
        <f>VLOOKUP(M5751,[1]ArchetypeScores!E:O,11,FALSE)</f>
        <v>-2</v>
      </c>
      <c r="P5751" s="5">
        <f>VLOOKUP(M5751,[1]ArchetypeScores!E:P,12,FALSE)</f>
        <v>0</v>
      </c>
      <c r="Q5751" s="2" t="str">
        <f>VLOOKUP(M5751,[1]ArchetypeScores!E:W,19,FALSE)</f>
        <v>Industrials - transportation</v>
      </c>
      <c r="R5751" s="2">
        <f>VLOOKUP(M5751,[1]ArchetypeScores!E:I,5,FALSE)</f>
        <v>0</v>
      </c>
      <c r="S5751" s="2">
        <f>VLOOKUP(M5751,[1]ArchetypeScores!E:K,7,FALSE)</f>
        <v>0</v>
      </c>
      <c r="T5751" s="2" t="str">
        <f t="shared" si="91"/>
        <v>Not A&amp;R positive</v>
      </c>
    </row>
    <row r="5752" spans="1:20" x14ac:dyDescent="0.3">
      <c r="A5752" s="2" t="s">
        <v>15010</v>
      </c>
      <c r="B5752" s="3" t="s">
        <v>15189</v>
      </c>
      <c r="C5752" s="3" t="s">
        <v>15190</v>
      </c>
      <c r="D5752" s="4">
        <v>1.135</v>
      </c>
      <c r="E5752" s="5" t="s">
        <v>15013</v>
      </c>
      <c r="F5752" s="4">
        <v>7.6740000000000003E-2</v>
      </c>
      <c r="G5752" s="6">
        <v>50019</v>
      </c>
      <c r="H5752" s="3" t="s">
        <v>15191</v>
      </c>
      <c r="I5752" s="3" t="s">
        <v>15192</v>
      </c>
      <c r="J5752" s="3" t="s">
        <v>15193</v>
      </c>
      <c r="K5752" s="5" t="s">
        <v>38</v>
      </c>
      <c r="L5752" s="5">
        <v>29</v>
      </c>
      <c r="M5752" s="5" t="s">
        <v>316</v>
      </c>
      <c r="N5752" s="5">
        <f>VLOOKUP(M5752,[1]ArchetypeScores!E:N,10,FALSE)</f>
        <v>0</v>
      </c>
      <c r="O5752" s="5">
        <f>VLOOKUP(M5752,[1]ArchetypeScores!E:O,11,FALSE)</f>
        <v>-1</v>
      </c>
      <c r="P5752" s="5">
        <f>VLOOKUP(M5752,[1]ArchetypeScores!E:P,12,FALSE)</f>
        <v>0</v>
      </c>
      <c r="Q5752" s="2" t="str">
        <f>VLOOKUP(M5752,[1]ArchetypeScores!E:W,19,FALSE)</f>
        <v>Other sector</v>
      </c>
      <c r="R5752" s="2">
        <f>VLOOKUP(M5752,[1]ArchetypeScores!E:I,5,FALSE)</f>
        <v>0</v>
      </c>
      <c r="S5752" s="2">
        <f>VLOOKUP(M5752,[1]ArchetypeScores!E:K,7,FALSE)</f>
        <v>0</v>
      </c>
      <c r="T5752" s="2" t="str">
        <f t="shared" si="91"/>
        <v>Not A&amp;R positive</v>
      </c>
    </row>
    <row r="5753" spans="1:20" x14ac:dyDescent="0.3">
      <c r="A5753" s="2" t="s">
        <v>15010</v>
      </c>
      <c r="B5753" s="3" t="s">
        <v>15194</v>
      </c>
      <c r="C5753" s="3" t="s">
        <v>15195</v>
      </c>
      <c r="D5753" s="4">
        <v>0.38</v>
      </c>
      <c r="E5753" s="5" t="s">
        <v>15013</v>
      </c>
      <c r="F5753" s="4">
        <v>2.1850000000000001E-2</v>
      </c>
      <c r="G5753" s="6">
        <v>50046</v>
      </c>
      <c r="H5753" s="3" t="s">
        <v>15025</v>
      </c>
      <c r="I5753" s="3" t="s">
        <v>15026</v>
      </c>
      <c r="J5753" s="3"/>
      <c r="K5753" s="5" t="s">
        <v>67</v>
      </c>
      <c r="L5753" s="5">
        <v>2</v>
      </c>
      <c r="M5753" s="5" t="s">
        <v>68</v>
      </c>
      <c r="N5753" s="5">
        <f>VLOOKUP(M5753,[1]ArchetypeScores!E:N,10,FALSE)</f>
        <v>0</v>
      </c>
      <c r="O5753" s="5">
        <f>VLOOKUP(M5753,[1]ArchetypeScores!E:O,11,FALSE)</f>
        <v>-1</v>
      </c>
      <c r="P5753" s="5">
        <f>VLOOKUP(M5753,[1]ArchetypeScores!E:P,12,FALSE)</f>
        <v>0</v>
      </c>
      <c r="Q5753" s="2" t="str">
        <f>VLOOKUP(M5753,[1]ArchetypeScores!E:W,19,FALSE)</f>
        <v>Untargeted</v>
      </c>
      <c r="R5753" s="2">
        <f>VLOOKUP(M5753,[1]ArchetypeScores!E:I,5,FALSE)</f>
        <v>0</v>
      </c>
      <c r="S5753" s="2">
        <f>VLOOKUP(M5753,[1]ArchetypeScores!E:K,7,FALSE)</f>
        <v>0</v>
      </c>
      <c r="T5753" s="2" t="str">
        <f t="shared" si="91"/>
        <v>Not A&amp;R positive</v>
      </c>
    </row>
    <row r="5754" spans="1:20" x14ac:dyDescent="0.3">
      <c r="A5754" s="2" t="s">
        <v>15010</v>
      </c>
      <c r="B5754" s="3" t="s">
        <v>15196</v>
      </c>
      <c r="C5754" s="3" t="s">
        <v>15197</v>
      </c>
      <c r="D5754" s="4">
        <v>0.11600000000000001</v>
      </c>
      <c r="E5754" s="5" t="s">
        <v>15013</v>
      </c>
      <c r="F5754" s="4">
        <v>6.6899999999999998E-3</v>
      </c>
      <c r="G5754" s="6">
        <v>50047</v>
      </c>
      <c r="H5754" s="3" t="s">
        <v>15025</v>
      </c>
      <c r="I5754" s="3" t="s">
        <v>15026</v>
      </c>
      <c r="J5754" s="3"/>
      <c r="K5754" s="5" t="s">
        <v>67</v>
      </c>
      <c r="L5754" s="5">
        <v>2</v>
      </c>
      <c r="M5754" s="5" t="s">
        <v>68</v>
      </c>
      <c r="N5754" s="5">
        <f>VLOOKUP(M5754,[1]ArchetypeScores!E:N,10,FALSE)</f>
        <v>0</v>
      </c>
      <c r="O5754" s="5">
        <f>VLOOKUP(M5754,[1]ArchetypeScores!E:O,11,FALSE)</f>
        <v>-1</v>
      </c>
      <c r="P5754" s="5">
        <f>VLOOKUP(M5754,[1]ArchetypeScores!E:P,12,FALSE)</f>
        <v>0</v>
      </c>
      <c r="Q5754" s="2" t="str">
        <f>VLOOKUP(M5754,[1]ArchetypeScores!E:W,19,FALSE)</f>
        <v>Untargeted</v>
      </c>
      <c r="R5754" s="2">
        <f>VLOOKUP(M5754,[1]ArchetypeScores!E:I,5,FALSE)</f>
        <v>0</v>
      </c>
      <c r="S5754" s="2">
        <f>VLOOKUP(M5754,[1]ArchetypeScores!E:K,7,FALSE)</f>
        <v>0</v>
      </c>
      <c r="T5754" s="2" t="str">
        <f t="shared" si="91"/>
        <v>Not A&amp;R positive</v>
      </c>
    </row>
    <row r="5755" spans="1:20" x14ac:dyDescent="0.3">
      <c r="A5755" s="2" t="s">
        <v>15010</v>
      </c>
      <c r="B5755" s="3" t="s">
        <v>15198</v>
      </c>
      <c r="C5755" s="3" t="s">
        <v>15199</v>
      </c>
      <c r="D5755" s="4">
        <v>7.5999999999999998E-2</v>
      </c>
      <c r="E5755" s="5" t="s">
        <v>15013</v>
      </c>
      <c r="F5755" s="4">
        <v>4.3699999999999998E-3</v>
      </c>
      <c r="G5755" s="6">
        <v>50048</v>
      </c>
      <c r="H5755" s="3" t="s">
        <v>15025</v>
      </c>
      <c r="I5755" s="3" t="s">
        <v>15026</v>
      </c>
      <c r="J5755" s="3"/>
      <c r="K5755" s="5" t="s">
        <v>67</v>
      </c>
      <c r="L5755" s="5">
        <v>2</v>
      </c>
      <c r="M5755" s="5" t="s">
        <v>68</v>
      </c>
      <c r="N5755" s="5">
        <f>VLOOKUP(M5755,[1]ArchetypeScores!E:N,10,FALSE)</f>
        <v>0</v>
      </c>
      <c r="O5755" s="5">
        <f>VLOOKUP(M5755,[1]ArchetypeScores!E:O,11,FALSE)</f>
        <v>-1</v>
      </c>
      <c r="P5755" s="5">
        <f>VLOOKUP(M5755,[1]ArchetypeScores!E:P,12,FALSE)</f>
        <v>0</v>
      </c>
      <c r="Q5755" s="2" t="str">
        <f>VLOOKUP(M5755,[1]ArchetypeScores!E:W,19,FALSE)</f>
        <v>Untargeted</v>
      </c>
      <c r="R5755" s="2">
        <f>VLOOKUP(M5755,[1]ArchetypeScores!E:I,5,FALSE)</f>
        <v>0</v>
      </c>
      <c r="S5755" s="2">
        <f>VLOOKUP(M5755,[1]ArchetypeScores!E:K,7,FALSE)</f>
        <v>0</v>
      </c>
      <c r="T5755" s="2" t="str">
        <f t="shared" si="91"/>
        <v>Not A&amp;R positive</v>
      </c>
    </row>
    <row r="5756" spans="1:20" x14ac:dyDescent="0.3">
      <c r="A5756" s="2" t="s">
        <v>15010</v>
      </c>
      <c r="B5756" s="3" t="s">
        <v>15200</v>
      </c>
      <c r="C5756" s="3" t="s">
        <v>15201</v>
      </c>
      <c r="D5756" s="4">
        <v>1.7000000000000001E-2</v>
      </c>
      <c r="E5756" s="5" t="s">
        <v>15013</v>
      </c>
      <c r="F5756" s="4">
        <v>9.5E-4</v>
      </c>
      <c r="G5756" s="6">
        <v>50049</v>
      </c>
      <c r="H5756" s="3" t="s">
        <v>15025</v>
      </c>
      <c r="I5756" s="3" t="s">
        <v>15026</v>
      </c>
      <c r="J5756" s="3"/>
      <c r="K5756" s="5" t="s">
        <v>163</v>
      </c>
      <c r="L5756" s="5">
        <v>3</v>
      </c>
      <c r="M5756" s="5" t="s">
        <v>164</v>
      </c>
      <c r="N5756" s="5">
        <f>VLOOKUP(M5756,[1]ArchetypeScores!E:N,10,FALSE)</f>
        <v>0</v>
      </c>
      <c r="O5756" s="5">
        <f>VLOOKUP(M5756,[1]ArchetypeScores!E:O,11,FALSE)</f>
        <v>0</v>
      </c>
      <c r="P5756" s="5">
        <f>VLOOKUP(M5756,[1]ArchetypeScores!E:P,12,FALSE)</f>
        <v>0</v>
      </c>
      <c r="Q5756" s="2" t="str">
        <f>VLOOKUP(M5756,[1]ArchetypeScores!E:W,19,FALSE)</f>
        <v>Education and training</v>
      </c>
      <c r="R5756" s="2">
        <f>VLOOKUP(M5756,[1]ArchetypeScores!E:I,5,FALSE)</f>
        <v>0</v>
      </c>
      <c r="S5756" s="2">
        <f>VLOOKUP(M5756,[1]ArchetypeScores!E:K,7,FALSE)</f>
        <v>0</v>
      </c>
      <c r="T5756" s="2" t="str">
        <f t="shared" si="91"/>
        <v>Not A&amp;R positive</v>
      </c>
    </row>
    <row r="5757" spans="1:20" x14ac:dyDescent="0.3">
      <c r="A5757" s="2" t="s">
        <v>15010</v>
      </c>
      <c r="B5757" s="3" t="s">
        <v>15202</v>
      </c>
      <c r="C5757" s="3" t="s">
        <v>15203</v>
      </c>
      <c r="D5757" s="4">
        <v>0.63</v>
      </c>
      <c r="E5757" s="5" t="s">
        <v>15013</v>
      </c>
      <c r="F5757" s="4">
        <v>3.6229999999999998E-2</v>
      </c>
      <c r="G5757" s="6">
        <v>50075</v>
      </c>
      <c r="H5757" s="3" t="s">
        <v>15025</v>
      </c>
      <c r="I5757" s="3" t="s">
        <v>15026</v>
      </c>
      <c r="J5757" s="3"/>
      <c r="K5757" s="5" t="s">
        <v>229</v>
      </c>
      <c r="L5757" s="5">
        <v>1</v>
      </c>
      <c r="M5757" s="5" t="s">
        <v>528</v>
      </c>
      <c r="N5757" s="5">
        <f>VLOOKUP(M5757,[1]ArchetypeScores!E:N,10,FALSE)</f>
        <v>1</v>
      </c>
      <c r="O5757" s="5">
        <f>VLOOKUP(M5757,[1]ArchetypeScores!E:O,11,FALSE)</f>
        <v>-2</v>
      </c>
      <c r="P5757" s="5">
        <f>VLOOKUP(M5757,[1]ArchetypeScores!E:P,12,FALSE)</f>
        <v>0</v>
      </c>
      <c r="Q5757" s="2" t="str">
        <f>VLOOKUP(M5757,[1]ArchetypeScores!E:W,19,FALSE)</f>
        <v>Industrials - transportation</v>
      </c>
      <c r="R5757" s="2">
        <f>VLOOKUP(M5757,[1]ArchetypeScores!E:I,5,FALSE)</f>
        <v>0</v>
      </c>
      <c r="S5757" s="2">
        <f>VLOOKUP(M5757,[1]ArchetypeScores!E:K,7,FALSE)</f>
        <v>-1</v>
      </c>
      <c r="T5757" s="2" t="str">
        <f t="shared" si="91"/>
        <v>Not A&amp;R positive</v>
      </c>
    </row>
    <row r="5758" spans="1:20" x14ac:dyDescent="0.3">
      <c r="A5758" s="2" t="s">
        <v>15010</v>
      </c>
      <c r="B5758" s="3" t="s">
        <v>15204</v>
      </c>
      <c r="C5758" s="3" t="s">
        <v>15205</v>
      </c>
      <c r="D5758" s="4"/>
      <c r="E5758" s="5" t="s">
        <v>15013</v>
      </c>
      <c r="F5758" s="4">
        <v>0</v>
      </c>
      <c r="G5758" s="6">
        <v>50094</v>
      </c>
      <c r="H5758" s="3" t="s">
        <v>15206</v>
      </c>
      <c r="I5758" s="3" t="s">
        <v>15207</v>
      </c>
      <c r="J5758" s="3"/>
      <c r="K5758" s="5" t="s">
        <v>57</v>
      </c>
      <c r="L5758" s="5">
        <v>25</v>
      </c>
      <c r="M5758" s="5" t="s">
        <v>241</v>
      </c>
      <c r="N5758" s="5">
        <f>VLOOKUP(M5758,[1]ArchetypeScores!E:N,10,FALSE)</f>
        <v>0</v>
      </c>
      <c r="O5758" s="5">
        <f>VLOOKUP(M5758,[1]ArchetypeScores!E:O,11,FALSE)</f>
        <v>-1</v>
      </c>
      <c r="P5758" s="5">
        <f>VLOOKUP(M5758,[1]ArchetypeScores!E:P,12,FALSE)</f>
        <v>0</v>
      </c>
      <c r="Q5758" s="2" t="str">
        <f>VLOOKUP(M5758,[1]ArchetypeScores!E:W,19,FALSE)</f>
        <v>Other sector</v>
      </c>
      <c r="R5758" s="2">
        <f>VLOOKUP(M5758,[1]ArchetypeScores!E:I,5,FALSE)</f>
        <v>0</v>
      </c>
      <c r="S5758" s="2">
        <f>VLOOKUP(M5758,[1]ArchetypeScores!E:K,7,FALSE)</f>
        <v>0</v>
      </c>
      <c r="T5758" s="2" t="str">
        <f t="shared" si="91"/>
        <v>Not A&amp;R positive</v>
      </c>
    </row>
    <row r="5759" spans="1:20" x14ac:dyDescent="0.3">
      <c r="A5759" s="2" t="s">
        <v>15010</v>
      </c>
      <c r="B5759" s="8" t="s">
        <v>15208</v>
      </c>
      <c r="C5759" s="3" t="s">
        <v>15209</v>
      </c>
      <c r="D5759" s="4"/>
      <c r="E5759" s="5" t="s">
        <v>15013</v>
      </c>
      <c r="F5759" s="4">
        <v>0</v>
      </c>
      <c r="G5759" s="6">
        <v>50095</v>
      </c>
      <c r="H5759" s="3" t="s">
        <v>15206</v>
      </c>
      <c r="I5759" s="3" t="s">
        <v>15207</v>
      </c>
      <c r="J5759" s="3"/>
      <c r="K5759" s="5" t="s">
        <v>57</v>
      </c>
      <c r="L5759" s="5">
        <v>17</v>
      </c>
      <c r="M5759" s="5" t="s">
        <v>210</v>
      </c>
      <c r="N5759" s="5">
        <f>VLOOKUP(M5759,[1]ArchetypeScores!E:N,10,FALSE)</f>
        <v>0</v>
      </c>
      <c r="O5759" s="5">
        <f>VLOOKUP(M5759,[1]ArchetypeScores!E:O,11,FALSE)</f>
        <v>-1</v>
      </c>
      <c r="P5759" s="5">
        <f>VLOOKUP(M5759,[1]ArchetypeScores!E:P,12,FALSE)</f>
        <v>0</v>
      </c>
      <c r="Q5759" s="2" t="str">
        <f>VLOOKUP(M5759,[1]ArchetypeScores!E:W,19,FALSE)</f>
        <v>Consumer (including agriculture and tourism)</v>
      </c>
      <c r="R5759" s="2">
        <f>VLOOKUP(M5759,[1]ArchetypeScores!E:I,5,FALSE)</f>
        <v>0</v>
      </c>
      <c r="S5759" s="2">
        <f>VLOOKUP(M5759,[1]ArchetypeScores!E:K,7,FALSE)</f>
        <v>0</v>
      </c>
      <c r="T5759" s="2" t="str">
        <f t="shared" si="91"/>
        <v>Not A&amp;R positive</v>
      </c>
    </row>
    <row r="5760" spans="1:20" x14ac:dyDescent="0.3">
      <c r="A5760" s="2" t="s">
        <v>15010</v>
      </c>
      <c r="B5760" s="3" t="s">
        <v>15210</v>
      </c>
      <c r="C5760" s="3" t="s">
        <v>15211</v>
      </c>
      <c r="D5760" s="4">
        <v>0.5</v>
      </c>
      <c r="E5760" s="5" t="s">
        <v>15013</v>
      </c>
      <c r="F5760" s="4">
        <v>2.6349999999999998E-2</v>
      </c>
      <c r="G5760" s="6">
        <v>50121</v>
      </c>
      <c r="H5760" s="3" t="s">
        <v>15212</v>
      </c>
      <c r="I5760" s="3"/>
      <c r="J5760" s="3"/>
      <c r="K5760" s="5" t="s">
        <v>57</v>
      </c>
      <c r="L5760" s="5">
        <v>29</v>
      </c>
      <c r="M5760" s="5" t="s">
        <v>58</v>
      </c>
      <c r="N5760" s="5">
        <f>VLOOKUP(M5760,[1]ArchetypeScores!E:N,10,FALSE)</f>
        <v>0</v>
      </c>
      <c r="O5760" s="5">
        <f>VLOOKUP(M5760,[1]ArchetypeScores!E:O,11,FALSE)</f>
        <v>-1</v>
      </c>
      <c r="P5760" s="5">
        <f>VLOOKUP(M5760,[1]ArchetypeScores!E:P,12,FALSE)</f>
        <v>0</v>
      </c>
      <c r="Q5760" s="2" t="str">
        <f>VLOOKUP(M5760,[1]ArchetypeScores!E:W,19,FALSE)</f>
        <v>Untargeted</v>
      </c>
      <c r="R5760" s="2">
        <f>VLOOKUP(M5760,[1]ArchetypeScores!E:I,5,FALSE)</f>
        <v>0</v>
      </c>
      <c r="S5760" s="2">
        <f>VLOOKUP(M5760,[1]ArchetypeScores!E:K,7,FALSE)</f>
        <v>0</v>
      </c>
      <c r="T5760" s="2" t="str">
        <f t="shared" si="91"/>
        <v>Not A&amp;R positive</v>
      </c>
    </row>
    <row r="5761" spans="1:20" x14ac:dyDescent="0.3">
      <c r="A5761" s="2" t="s">
        <v>15010</v>
      </c>
      <c r="B5761" s="3" t="s">
        <v>15213</v>
      </c>
      <c r="C5761" s="3" t="s">
        <v>15214</v>
      </c>
      <c r="D5761" s="4">
        <v>0.6</v>
      </c>
      <c r="E5761" s="5" t="s">
        <v>15013</v>
      </c>
      <c r="F5761" s="4">
        <v>3.4369999999999998E-2</v>
      </c>
      <c r="G5761" s="6">
        <v>50093</v>
      </c>
      <c r="H5761" s="3" t="s">
        <v>15090</v>
      </c>
      <c r="I5761" s="3" t="s">
        <v>15165</v>
      </c>
      <c r="J5761" s="3"/>
      <c r="K5761" s="5" t="s">
        <v>25</v>
      </c>
      <c r="L5761" s="5">
        <v>9</v>
      </c>
      <c r="M5761" s="5" t="s">
        <v>493</v>
      </c>
      <c r="N5761" s="5">
        <f>VLOOKUP(M5761,[1]ArchetypeScores!E:N,10,FALSE)</f>
        <v>1</v>
      </c>
      <c r="O5761" s="5">
        <f>VLOOKUP(M5761,[1]ArchetypeScores!E:O,11,FALSE)</f>
        <v>-2</v>
      </c>
      <c r="P5761" s="5">
        <f>VLOOKUP(M5761,[1]ArchetypeScores!E:P,12,FALSE)</f>
        <v>0</v>
      </c>
      <c r="Q5761" s="2" t="str">
        <f>VLOOKUP(M5761,[1]ArchetypeScores!E:W,19,FALSE)</f>
        <v>Industrials - other</v>
      </c>
      <c r="R5761" s="2">
        <f>VLOOKUP(M5761,[1]ArchetypeScores!E:I,5,FALSE)</f>
        <v>0</v>
      </c>
      <c r="S5761" s="2">
        <f>VLOOKUP(M5761,[1]ArchetypeScores!E:K,7,FALSE)</f>
        <v>-1</v>
      </c>
      <c r="T5761" s="2" t="str">
        <f t="shared" si="91"/>
        <v>Not A&amp;R positive</v>
      </c>
    </row>
    <row r="5762" spans="1:20" x14ac:dyDescent="0.3">
      <c r="A5762" s="2" t="s">
        <v>15010</v>
      </c>
      <c r="B5762" s="3" t="s">
        <v>15215</v>
      </c>
      <c r="C5762" s="3" t="s">
        <v>15216</v>
      </c>
      <c r="D5762" s="4">
        <v>26.7</v>
      </c>
      <c r="E5762" s="5" t="s">
        <v>15013</v>
      </c>
      <c r="F5762" s="4">
        <v>1.7442599999999999</v>
      </c>
      <c r="G5762" s="6">
        <v>50016</v>
      </c>
      <c r="H5762" s="3" t="s">
        <v>15217</v>
      </c>
      <c r="I5762" s="3"/>
      <c r="J5762" s="3"/>
      <c r="K5762" s="5" t="s">
        <v>118</v>
      </c>
      <c r="L5762" s="5">
        <v>3</v>
      </c>
      <c r="M5762" s="5" t="s">
        <v>168</v>
      </c>
      <c r="N5762" s="5">
        <f>VLOOKUP(M5762,[1]ArchetypeScores!E:N,10,FALSE)</f>
        <v>0</v>
      </c>
      <c r="O5762" s="5">
        <f>VLOOKUP(M5762,[1]ArchetypeScores!E:O,11,FALSE)</f>
        <v>-1</v>
      </c>
      <c r="P5762" s="5">
        <f>VLOOKUP(M5762,[1]ArchetypeScores!E:P,12,FALSE)</f>
        <v>0</v>
      </c>
      <c r="Q5762" s="2" t="str">
        <f>VLOOKUP(M5762,[1]ArchetypeScores!E:W,19,FALSE)</f>
        <v>Untargeted</v>
      </c>
      <c r="R5762" s="2">
        <f>VLOOKUP(M5762,[1]ArchetypeScores!E:I,5,FALSE)</f>
        <v>0</v>
      </c>
      <c r="S5762" s="2">
        <f>VLOOKUP(M5762,[1]ArchetypeScores!E:K,7,FALSE)</f>
        <v>0</v>
      </c>
      <c r="T5762" s="2" t="str">
        <f t="shared" ref="T5762:T5825" si="92">IF(AND(R5762=1,S5762=1),"Both",IF(AND(R5762=1,S5762=0),"Direct only",IF(AND(R5762=0,S5762=1),"Indirect only","Not A&amp;R positive")))</f>
        <v>Not A&amp;R positive</v>
      </c>
    </row>
    <row r="5763" spans="1:20" x14ac:dyDescent="0.3">
      <c r="A5763" s="2" t="s">
        <v>15010</v>
      </c>
      <c r="B5763" s="3" t="s">
        <v>4149</v>
      </c>
      <c r="C5763" s="3" t="s">
        <v>15218</v>
      </c>
      <c r="D5763" s="4">
        <v>0.15</v>
      </c>
      <c r="E5763" s="5" t="s">
        <v>15013</v>
      </c>
      <c r="F5763" s="4">
        <v>8.5599999999999999E-3</v>
      </c>
      <c r="G5763" s="6">
        <v>50133</v>
      </c>
      <c r="H5763" s="3" t="s">
        <v>15219</v>
      </c>
      <c r="I5763" s="3" t="s">
        <v>15220</v>
      </c>
      <c r="J5763" s="3"/>
      <c r="K5763" s="5" t="s">
        <v>71</v>
      </c>
      <c r="L5763" s="5" t="s">
        <v>112</v>
      </c>
      <c r="M5763" s="5" t="s">
        <v>1274</v>
      </c>
      <c r="N5763" s="5">
        <f>VLOOKUP(M5763,[1]ArchetypeScores!E:N,10,FALSE)</f>
        <v>0</v>
      </c>
      <c r="O5763" s="5">
        <f>VLOOKUP(M5763,[1]ArchetypeScores!E:O,11,FALSE)</f>
        <v>-1</v>
      </c>
      <c r="P5763" s="5">
        <f>VLOOKUP(M5763,[1]ArchetypeScores!E:P,12,FALSE)</f>
        <v>0</v>
      </c>
      <c r="Q5763" s="2" t="str">
        <f>VLOOKUP(M5763,[1]ArchetypeScores!E:W,19,FALSE)</f>
        <v>Other sector</v>
      </c>
      <c r="R5763" s="2">
        <f>VLOOKUP(M5763,[1]ArchetypeScores!E:I,5,FALSE)</f>
        <v>0</v>
      </c>
      <c r="S5763" s="2">
        <f>VLOOKUP(M5763,[1]ArchetypeScores!E:K,7,FALSE)</f>
        <v>0</v>
      </c>
      <c r="T5763" s="2" t="str">
        <f t="shared" si="92"/>
        <v>Not A&amp;R positive</v>
      </c>
    </row>
    <row r="5764" spans="1:20" x14ac:dyDescent="0.3">
      <c r="A5764" s="2" t="s">
        <v>15010</v>
      </c>
      <c r="B5764" s="3" t="s">
        <v>15221</v>
      </c>
      <c r="C5764" s="3" t="s">
        <v>15222</v>
      </c>
      <c r="D5764" s="4">
        <v>3.08</v>
      </c>
      <c r="E5764" s="5" t="s">
        <v>15013</v>
      </c>
      <c r="F5764" s="4">
        <v>0.16647000000000001</v>
      </c>
      <c r="G5764" s="6">
        <v>50126</v>
      </c>
      <c r="H5764" s="3" t="s">
        <v>15223</v>
      </c>
      <c r="I5764" s="3"/>
      <c r="J5764" s="3"/>
      <c r="K5764" s="5" t="s">
        <v>47</v>
      </c>
      <c r="L5764" s="5">
        <v>2</v>
      </c>
      <c r="M5764" s="5" t="s">
        <v>440</v>
      </c>
      <c r="N5764" s="5">
        <f>VLOOKUP(M5764,[1]ArchetypeScores!E:N,10,FALSE)</f>
        <v>0</v>
      </c>
      <c r="O5764" s="5">
        <f>VLOOKUP(M5764,[1]ArchetypeScores!E:O,11,FALSE)</f>
        <v>0</v>
      </c>
      <c r="P5764" s="5">
        <f>VLOOKUP(M5764,[1]ArchetypeScores!E:P,12,FALSE)</f>
        <v>0</v>
      </c>
      <c r="Q5764" s="2" t="str">
        <f>VLOOKUP(M5764,[1]ArchetypeScores!E:W,19,FALSE)</f>
        <v>Other sector</v>
      </c>
      <c r="R5764" s="2">
        <f>VLOOKUP(M5764,[1]ArchetypeScores!E:I,5,FALSE)</f>
        <v>0</v>
      </c>
      <c r="S5764" s="2">
        <f>VLOOKUP(M5764,[1]ArchetypeScores!E:K,7,FALSE)</f>
        <v>0</v>
      </c>
      <c r="T5764" s="2" t="str">
        <f t="shared" si="92"/>
        <v>Not A&amp;R positive</v>
      </c>
    </row>
    <row r="5765" spans="1:20" x14ac:dyDescent="0.3">
      <c r="A5765" s="2" t="s">
        <v>15010</v>
      </c>
      <c r="B5765" s="3" t="s">
        <v>15224</v>
      </c>
      <c r="C5765" s="3" t="s">
        <v>15225</v>
      </c>
      <c r="D5765" s="4">
        <v>10</v>
      </c>
      <c r="E5765" s="5" t="s">
        <v>15013</v>
      </c>
      <c r="F5765" s="4">
        <v>0.59036999999999995</v>
      </c>
      <c r="G5765" s="6">
        <v>50090</v>
      </c>
      <c r="H5765" s="3" t="s">
        <v>15226</v>
      </c>
      <c r="I5765" s="3"/>
      <c r="J5765" s="3"/>
      <c r="K5765" s="5" t="s">
        <v>38</v>
      </c>
      <c r="L5765" s="5">
        <v>13</v>
      </c>
      <c r="M5765" s="5" t="s">
        <v>39</v>
      </c>
      <c r="N5765" s="5">
        <f>VLOOKUP(M5765,[1]ArchetypeScores!E:N,10,FALSE)</f>
        <v>0</v>
      </c>
      <c r="O5765" s="5">
        <f>VLOOKUP(M5765,[1]ArchetypeScores!E:O,11,FALSE)</f>
        <v>-2</v>
      </c>
      <c r="P5765" s="5">
        <f>VLOOKUP(M5765,[1]ArchetypeScores!E:P,12,FALSE)</f>
        <v>0</v>
      </c>
      <c r="Q5765" s="2" t="str">
        <f>VLOOKUP(M5765,[1]ArchetypeScores!E:W,19,FALSE)</f>
        <v>Industrials - transportation</v>
      </c>
      <c r="R5765" s="2">
        <f>VLOOKUP(M5765,[1]ArchetypeScores!E:I,5,FALSE)</f>
        <v>0</v>
      </c>
      <c r="S5765" s="2">
        <f>VLOOKUP(M5765,[1]ArchetypeScores!E:K,7,FALSE)</f>
        <v>0</v>
      </c>
      <c r="T5765" s="2" t="str">
        <f t="shared" si="92"/>
        <v>Not A&amp;R positive</v>
      </c>
    </row>
    <row r="5766" spans="1:20" x14ac:dyDescent="0.3">
      <c r="A5766" s="2" t="s">
        <v>15010</v>
      </c>
      <c r="B5766" s="3" t="s">
        <v>15227</v>
      </c>
      <c r="C5766" s="3" t="s">
        <v>15228</v>
      </c>
      <c r="D5766" s="4"/>
      <c r="E5766" s="5" t="s">
        <v>15013</v>
      </c>
      <c r="F5766" s="4">
        <v>0</v>
      </c>
      <c r="G5766" s="6">
        <v>50097</v>
      </c>
      <c r="H5766" s="3" t="s">
        <v>15229</v>
      </c>
      <c r="I5766" s="3" t="s">
        <v>15135</v>
      </c>
      <c r="J5766" s="3"/>
      <c r="K5766" s="5" t="s">
        <v>118</v>
      </c>
      <c r="L5766" s="5">
        <v>3</v>
      </c>
      <c r="M5766" s="5" t="s">
        <v>168</v>
      </c>
      <c r="N5766" s="5">
        <f>VLOOKUP(M5766,[1]ArchetypeScores!E:N,10,FALSE)</f>
        <v>0</v>
      </c>
      <c r="O5766" s="5">
        <f>VLOOKUP(M5766,[1]ArchetypeScores!E:O,11,FALSE)</f>
        <v>-1</v>
      </c>
      <c r="P5766" s="5">
        <f>VLOOKUP(M5766,[1]ArchetypeScores!E:P,12,FALSE)</f>
        <v>0</v>
      </c>
      <c r="Q5766" s="2" t="str">
        <f>VLOOKUP(M5766,[1]ArchetypeScores!E:W,19,FALSE)</f>
        <v>Untargeted</v>
      </c>
      <c r="R5766" s="2">
        <f>VLOOKUP(M5766,[1]ArchetypeScores!E:I,5,FALSE)</f>
        <v>0</v>
      </c>
      <c r="S5766" s="2">
        <f>VLOOKUP(M5766,[1]ArchetypeScores!E:K,7,FALSE)</f>
        <v>0</v>
      </c>
      <c r="T5766" s="2" t="str">
        <f t="shared" si="92"/>
        <v>Not A&amp;R positive</v>
      </c>
    </row>
    <row r="5767" spans="1:20" x14ac:dyDescent="0.3">
      <c r="A5767" s="2" t="s">
        <v>15010</v>
      </c>
      <c r="B5767" s="3" t="s">
        <v>15230</v>
      </c>
      <c r="C5767" s="3" t="s">
        <v>15231</v>
      </c>
      <c r="D5767" s="4">
        <v>4.2</v>
      </c>
      <c r="E5767" s="5" t="s">
        <v>15013</v>
      </c>
      <c r="F5767" s="4">
        <v>0.24154999999999999</v>
      </c>
      <c r="G5767" s="6">
        <v>50043</v>
      </c>
      <c r="H5767" s="3" t="s">
        <v>15025</v>
      </c>
      <c r="I5767" s="3" t="s">
        <v>15026</v>
      </c>
      <c r="J5767" s="3"/>
      <c r="K5767" s="5" t="s">
        <v>163</v>
      </c>
      <c r="L5767" s="5">
        <v>3</v>
      </c>
      <c r="M5767" s="5" t="s">
        <v>164</v>
      </c>
      <c r="N5767" s="5">
        <f>VLOOKUP(M5767,[1]ArchetypeScores!E:N,10,FALSE)</f>
        <v>0</v>
      </c>
      <c r="O5767" s="5">
        <f>VLOOKUP(M5767,[1]ArchetypeScores!E:O,11,FALSE)</f>
        <v>0</v>
      </c>
      <c r="P5767" s="5">
        <f>VLOOKUP(M5767,[1]ArchetypeScores!E:P,12,FALSE)</f>
        <v>0</v>
      </c>
      <c r="Q5767" s="2" t="str">
        <f>VLOOKUP(M5767,[1]ArchetypeScores!E:W,19,FALSE)</f>
        <v>Education and training</v>
      </c>
      <c r="R5767" s="2">
        <f>VLOOKUP(M5767,[1]ArchetypeScores!E:I,5,FALSE)</f>
        <v>0</v>
      </c>
      <c r="S5767" s="2">
        <f>VLOOKUP(M5767,[1]ArchetypeScores!E:K,7,FALSE)</f>
        <v>0</v>
      </c>
      <c r="T5767" s="2" t="str">
        <f t="shared" si="92"/>
        <v>Not A&amp;R positive</v>
      </c>
    </row>
    <row r="5768" spans="1:20" x14ac:dyDescent="0.3">
      <c r="A5768" s="2" t="s">
        <v>15010</v>
      </c>
      <c r="B5768" s="3" t="s">
        <v>15232</v>
      </c>
      <c r="C5768" s="3" t="s">
        <v>15233</v>
      </c>
      <c r="D5768" s="4">
        <v>1.8</v>
      </c>
      <c r="E5768" s="5" t="s">
        <v>15013</v>
      </c>
      <c r="F5768" s="4">
        <v>0.10352</v>
      </c>
      <c r="G5768" s="6">
        <v>50044</v>
      </c>
      <c r="H5768" s="3" t="s">
        <v>15025</v>
      </c>
      <c r="I5768" s="3" t="s">
        <v>15026</v>
      </c>
      <c r="J5768" s="3"/>
      <c r="K5768" s="5" t="s">
        <v>163</v>
      </c>
      <c r="L5768" s="5">
        <v>3</v>
      </c>
      <c r="M5768" s="5" t="s">
        <v>164</v>
      </c>
      <c r="N5768" s="5">
        <f>VLOOKUP(M5768,[1]ArchetypeScores!E:N,10,FALSE)</f>
        <v>0</v>
      </c>
      <c r="O5768" s="5">
        <f>VLOOKUP(M5768,[1]ArchetypeScores!E:O,11,FALSE)</f>
        <v>0</v>
      </c>
      <c r="P5768" s="5">
        <f>VLOOKUP(M5768,[1]ArchetypeScores!E:P,12,FALSE)</f>
        <v>0</v>
      </c>
      <c r="Q5768" s="2" t="str">
        <f>VLOOKUP(M5768,[1]ArchetypeScores!E:W,19,FALSE)</f>
        <v>Education and training</v>
      </c>
      <c r="R5768" s="2">
        <f>VLOOKUP(M5768,[1]ArchetypeScores!E:I,5,FALSE)</f>
        <v>0</v>
      </c>
      <c r="S5768" s="2">
        <f>VLOOKUP(M5768,[1]ArchetypeScores!E:K,7,FALSE)</f>
        <v>0</v>
      </c>
      <c r="T5768" s="2" t="str">
        <f t="shared" si="92"/>
        <v>Not A&amp;R positive</v>
      </c>
    </row>
    <row r="5769" spans="1:20" x14ac:dyDescent="0.3">
      <c r="A5769" s="2" t="s">
        <v>15010</v>
      </c>
      <c r="B5769" s="3" t="s">
        <v>15234</v>
      </c>
      <c r="C5769" s="3" t="s">
        <v>15235</v>
      </c>
      <c r="D5769" s="4">
        <v>1</v>
      </c>
      <c r="E5769" s="5" t="s">
        <v>15013</v>
      </c>
      <c r="F5769" s="4">
        <v>5.7509999999999999E-2</v>
      </c>
      <c r="G5769" s="6">
        <v>50045</v>
      </c>
      <c r="H5769" s="3" t="s">
        <v>15025</v>
      </c>
      <c r="I5769" s="3" t="s">
        <v>15026</v>
      </c>
      <c r="J5769" s="3"/>
      <c r="K5769" s="5" t="s">
        <v>163</v>
      </c>
      <c r="L5769" s="5">
        <v>3</v>
      </c>
      <c r="M5769" s="5" t="s">
        <v>164</v>
      </c>
      <c r="N5769" s="5">
        <f>VLOOKUP(M5769,[1]ArchetypeScores!E:N,10,FALSE)</f>
        <v>0</v>
      </c>
      <c r="O5769" s="5">
        <f>VLOOKUP(M5769,[1]ArchetypeScores!E:O,11,FALSE)</f>
        <v>0</v>
      </c>
      <c r="P5769" s="5">
        <f>VLOOKUP(M5769,[1]ArchetypeScores!E:P,12,FALSE)</f>
        <v>0</v>
      </c>
      <c r="Q5769" s="2" t="str">
        <f>VLOOKUP(M5769,[1]ArchetypeScores!E:W,19,FALSE)</f>
        <v>Education and training</v>
      </c>
      <c r="R5769" s="2">
        <f>VLOOKUP(M5769,[1]ArchetypeScores!E:I,5,FALSE)</f>
        <v>0</v>
      </c>
      <c r="S5769" s="2">
        <f>VLOOKUP(M5769,[1]ArchetypeScores!E:K,7,FALSE)</f>
        <v>0</v>
      </c>
      <c r="T5769" s="2" t="str">
        <f t="shared" si="92"/>
        <v>Not A&amp;R positive</v>
      </c>
    </row>
    <row r="5770" spans="1:20" x14ac:dyDescent="0.3">
      <c r="A5770" s="2" t="s">
        <v>15010</v>
      </c>
      <c r="B5770" s="3" t="s">
        <v>15236</v>
      </c>
      <c r="C5770" s="3" t="s">
        <v>15237</v>
      </c>
      <c r="D5770" s="4">
        <v>5.0000000000000001E-3</v>
      </c>
      <c r="E5770" s="5" t="s">
        <v>15013</v>
      </c>
      <c r="F5770" s="4">
        <v>2.9999999999999997E-4</v>
      </c>
      <c r="G5770" s="6">
        <v>50020</v>
      </c>
      <c r="H5770" s="3" t="s">
        <v>15120</v>
      </c>
      <c r="I5770" s="3" t="s">
        <v>15238</v>
      </c>
      <c r="J5770" s="3"/>
      <c r="K5770" s="5" t="s">
        <v>89</v>
      </c>
      <c r="L5770" s="5">
        <v>1</v>
      </c>
      <c r="M5770" s="5" t="s">
        <v>90</v>
      </c>
      <c r="N5770" s="5">
        <f>VLOOKUP(M5770,[1]ArchetypeScores!E:N,10,FALSE)</f>
        <v>1</v>
      </c>
      <c r="O5770" s="5">
        <f>VLOOKUP(M5770,[1]ArchetypeScores!E:O,11,FALSE)</f>
        <v>0</v>
      </c>
      <c r="P5770" s="5">
        <f>VLOOKUP(M5770,[1]ArchetypeScores!E:P,12,FALSE)</f>
        <v>0</v>
      </c>
      <c r="Q5770" s="2" t="str">
        <f>VLOOKUP(M5770,[1]ArchetypeScores!E:W,19,FALSE)</f>
        <v>Other sector</v>
      </c>
      <c r="R5770" s="2">
        <f>VLOOKUP(M5770,[1]ArchetypeScores!E:I,5,FALSE)</f>
        <v>0</v>
      </c>
      <c r="S5770" s="2">
        <f>VLOOKUP(M5770,[1]ArchetypeScores!E:K,7,FALSE)</f>
        <v>0</v>
      </c>
      <c r="T5770" s="2" t="str">
        <f t="shared" si="92"/>
        <v>Not A&amp;R positive</v>
      </c>
    </row>
    <row r="5771" spans="1:20" x14ac:dyDescent="0.3">
      <c r="A5771" s="2" t="s">
        <v>15010</v>
      </c>
      <c r="B5771" s="3" t="s">
        <v>15239</v>
      </c>
      <c r="C5771" s="3" t="s">
        <v>15240</v>
      </c>
      <c r="D5771" s="4">
        <v>6.6669999999999998</v>
      </c>
      <c r="E5771" s="5" t="s">
        <v>15013</v>
      </c>
      <c r="F5771" s="4">
        <v>0.35132000000000002</v>
      </c>
      <c r="G5771" s="6">
        <v>50116</v>
      </c>
      <c r="H5771" s="3" t="s">
        <v>15241</v>
      </c>
      <c r="I5771" s="3" t="s">
        <v>15078</v>
      </c>
      <c r="J5771" s="3"/>
      <c r="K5771" s="5" t="s">
        <v>47</v>
      </c>
      <c r="L5771" s="5">
        <v>2</v>
      </c>
      <c r="M5771" s="5" t="s">
        <v>440</v>
      </c>
      <c r="N5771" s="5">
        <f>VLOOKUP(M5771,[1]ArchetypeScores!E:N,10,FALSE)</f>
        <v>0</v>
      </c>
      <c r="O5771" s="5">
        <f>VLOOKUP(M5771,[1]ArchetypeScores!E:O,11,FALSE)</f>
        <v>0</v>
      </c>
      <c r="P5771" s="5">
        <f>VLOOKUP(M5771,[1]ArchetypeScores!E:P,12,FALSE)</f>
        <v>0</v>
      </c>
      <c r="Q5771" s="2" t="str">
        <f>VLOOKUP(M5771,[1]ArchetypeScores!E:W,19,FALSE)</f>
        <v>Other sector</v>
      </c>
      <c r="R5771" s="2">
        <f>VLOOKUP(M5771,[1]ArchetypeScores!E:I,5,FALSE)</f>
        <v>0</v>
      </c>
      <c r="S5771" s="2">
        <f>VLOOKUP(M5771,[1]ArchetypeScores!E:K,7,FALSE)</f>
        <v>0</v>
      </c>
      <c r="T5771" s="2" t="str">
        <f t="shared" si="92"/>
        <v>Not A&amp;R positive</v>
      </c>
    </row>
    <row r="5772" spans="1:20" x14ac:dyDescent="0.3">
      <c r="A5772" s="2" t="s">
        <v>15010</v>
      </c>
      <c r="B5772" s="3" t="s">
        <v>15242</v>
      </c>
      <c r="C5772" s="3" t="s">
        <v>15243</v>
      </c>
      <c r="D5772" s="4">
        <v>6.6669999999999998</v>
      </c>
      <c r="E5772" s="5" t="s">
        <v>15013</v>
      </c>
      <c r="F5772" s="4">
        <v>0.35132000000000002</v>
      </c>
      <c r="G5772" s="6">
        <v>50115</v>
      </c>
      <c r="H5772" s="3" t="s">
        <v>15241</v>
      </c>
      <c r="I5772" s="3" t="s">
        <v>15078</v>
      </c>
      <c r="J5772" s="3"/>
      <c r="K5772" s="5" t="s">
        <v>38</v>
      </c>
      <c r="L5772" s="5">
        <v>16</v>
      </c>
      <c r="M5772" s="5" t="s">
        <v>3141</v>
      </c>
      <c r="N5772" s="5">
        <f>VLOOKUP(M5772,[1]ArchetypeScores!E:N,10,FALSE)</f>
        <v>0</v>
      </c>
      <c r="O5772" s="5">
        <f>VLOOKUP(M5772,[1]ArchetypeScores!E:O,11,FALSE)</f>
        <v>-2</v>
      </c>
      <c r="P5772" s="5">
        <f>VLOOKUP(M5772,[1]ArchetypeScores!E:P,12,FALSE)</f>
        <v>1</v>
      </c>
      <c r="Q5772" s="2" t="e">
        <f>VLOOKUP(M5772,[1]ArchetypeScores!E:W,19,FALSE)</f>
        <v>#N/A</v>
      </c>
      <c r="R5772" s="2">
        <f>VLOOKUP(M5772,[1]ArchetypeScores!E:I,5,FALSE)</f>
        <v>0</v>
      </c>
      <c r="S5772" s="2">
        <f>VLOOKUP(M5772,[1]ArchetypeScores!E:K,7,FALSE)</f>
        <v>0</v>
      </c>
      <c r="T5772" s="2" t="str">
        <f t="shared" si="92"/>
        <v>Not A&amp;R positive</v>
      </c>
    </row>
    <row r="5773" spans="1:20" x14ac:dyDescent="0.3">
      <c r="A5773" s="2" t="s">
        <v>15010</v>
      </c>
      <c r="B5773" s="3" t="s">
        <v>15244</v>
      </c>
      <c r="C5773" s="3" t="s">
        <v>15245</v>
      </c>
      <c r="D5773" s="4">
        <v>6.6669999999999998</v>
      </c>
      <c r="E5773" s="5" t="s">
        <v>15013</v>
      </c>
      <c r="F5773" s="4">
        <v>0.35132000000000002</v>
      </c>
      <c r="G5773" s="6">
        <v>50114</v>
      </c>
      <c r="H5773" s="3" t="s">
        <v>15241</v>
      </c>
      <c r="I5773" s="3" t="s">
        <v>15078</v>
      </c>
      <c r="J5773" s="3"/>
      <c r="K5773" s="5" t="s">
        <v>47</v>
      </c>
      <c r="L5773" s="5">
        <v>1</v>
      </c>
      <c r="M5773" s="5" t="s">
        <v>48</v>
      </c>
      <c r="N5773" s="5">
        <f>VLOOKUP(M5773,[1]ArchetypeScores!E:N,10,FALSE)</f>
        <v>0</v>
      </c>
      <c r="O5773" s="5">
        <f>VLOOKUP(M5773,[1]ArchetypeScores!E:O,11,FALSE)</f>
        <v>0</v>
      </c>
      <c r="P5773" s="5">
        <f>VLOOKUP(M5773,[1]ArchetypeScores!E:P,12,FALSE)</f>
        <v>0</v>
      </c>
      <c r="Q5773" s="2" t="str">
        <f>VLOOKUP(M5773,[1]ArchetypeScores!E:W,19,FALSE)</f>
        <v>Consumer (including agriculture and tourism)</v>
      </c>
      <c r="R5773" s="2">
        <f>VLOOKUP(M5773,[1]ArchetypeScores!E:I,5,FALSE)</f>
        <v>0</v>
      </c>
      <c r="S5773" s="2">
        <f>VLOOKUP(M5773,[1]ArchetypeScores!E:K,7,FALSE)</f>
        <v>0</v>
      </c>
      <c r="T5773" s="2" t="str">
        <f t="shared" si="92"/>
        <v>Not A&amp;R positive</v>
      </c>
    </row>
    <row r="5774" spans="1:20" x14ac:dyDescent="0.3">
      <c r="A5774" s="2" t="s">
        <v>15010</v>
      </c>
      <c r="B5774" s="3" t="s">
        <v>15246</v>
      </c>
      <c r="C5774" s="3" t="s">
        <v>15247</v>
      </c>
      <c r="D5774" s="4">
        <v>4.3</v>
      </c>
      <c r="E5774" s="5" t="s">
        <v>15013</v>
      </c>
      <c r="F5774" s="4">
        <v>0.29631000000000002</v>
      </c>
      <c r="G5774" s="6">
        <v>50037</v>
      </c>
      <c r="H5774" s="3" t="s">
        <v>15106</v>
      </c>
      <c r="I5774" s="3" t="s">
        <v>5155</v>
      </c>
      <c r="J5774" s="3"/>
      <c r="K5774" s="5" t="s">
        <v>38</v>
      </c>
      <c r="L5774" s="5">
        <v>13</v>
      </c>
      <c r="M5774" s="5" t="s">
        <v>39</v>
      </c>
      <c r="N5774" s="5">
        <f>VLOOKUP(M5774,[1]ArchetypeScores!E:N,10,FALSE)</f>
        <v>0</v>
      </c>
      <c r="O5774" s="5">
        <f>VLOOKUP(M5774,[1]ArchetypeScores!E:O,11,FALSE)</f>
        <v>-2</v>
      </c>
      <c r="P5774" s="5">
        <f>VLOOKUP(M5774,[1]ArchetypeScores!E:P,12,FALSE)</f>
        <v>0</v>
      </c>
      <c r="Q5774" s="2" t="str">
        <f>VLOOKUP(M5774,[1]ArchetypeScores!E:W,19,FALSE)</f>
        <v>Industrials - transportation</v>
      </c>
      <c r="R5774" s="2">
        <f>VLOOKUP(M5774,[1]ArchetypeScores!E:I,5,FALSE)</f>
        <v>0</v>
      </c>
      <c r="S5774" s="2">
        <f>VLOOKUP(M5774,[1]ArchetypeScores!E:K,7,FALSE)</f>
        <v>0</v>
      </c>
      <c r="T5774" s="2" t="str">
        <f t="shared" si="92"/>
        <v>Not A&amp;R positive</v>
      </c>
    </row>
    <row r="5775" spans="1:20" x14ac:dyDescent="0.3">
      <c r="A5775" s="2" t="s">
        <v>15010</v>
      </c>
      <c r="B5775" s="3" t="s">
        <v>15248</v>
      </c>
      <c r="C5775" s="3" t="s">
        <v>15249</v>
      </c>
      <c r="D5775" s="4">
        <v>1.2999999999999999E-2</v>
      </c>
      <c r="E5775" s="5" t="s">
        <v>15013</v>
      </c>
      <c r="F5775" s="4">
        <v>8.8999999999999995E-4</v>
      </c>
      <c r="G5775" s="6">
        <v>50018</v>
      </c>
      <c r="H5775" s="3" t="s">
        <v>15250</v>
      </c>
      <c r="I5775" s="3"/>
      <c r="J5775" s="3"/>
      <c r="K5775" s="5" t="s">
        <v>89</v>
      </c>
      <c r="L5775" s="5">
        <v>3</v>
      </c>
      <c r="M5775" s="5" t="s">
        <v>1225</v>
      </c>
      <c r="N5775" s="5">
        <f>VLOOKUP(M5775,[1]ArchetypeScores!E:N,10,FALSE)</f>
        <v>1</v>
      </c>
      <c r="O5775" s="5">
        <f>VLOOKUP(M5775,[1]ArchetypeScores!E:O,11,FALSE)</f>
        <v>0</v>
      </c>
      <c r="P5775" s="5">
        <f>VLOOKUP(M5775,[1]ArchetypeScores!E:P,12,FALSE)</f>
        <v>0</v>
      </c>
      <c r="Q5775" s="2" t="str">
        <f>VLOOKUP(M5775,[1]ArchetypeScores!E:W,19,FALSE)</f>
        <v>Other sector</v>
      </c>
      <c r="R5775" s="2">
        <f>VLOOKUP(M5775,[1]ArchetypeScores!E:I,5,FALSE)</f>
        <v>0</v>
      </c>
      <c r="S5775" s="2">
        <f>VLOOKUP(M5775,[1]ArchetypeScores!E:K,7,FALSE)</f>
        <v>0</v>
      </c>
      <c r="T5775" s="2" t="str">
        <f t="shared" si="92"/>
        <v>Not A&amp;R positive</v>
      </c>
    </row>
    <row r="5776" spans="1:20" x14ac:dyDescent="0.3">
      <c r="A5776" s="2" t="s">
        <v>15010</v>
      </c>
      <c r="B5776" s="8" t="s">
        <v>15251</v>
      </c>
      <c r="C5776" s="3" t="s">
        <v>15252</v>
      </c>
      <c r="D5776" s="4">
        <v>1.2</v>
      </c>
      <c r="E5776" s="5" t="s">
        <v>15013</v>
      </c>
      <c r="F5776" s="4">
        <v>6.8470000000000003E-2</v>
      </c>
      <c r="G5776" s="6">
        <v>50131</v>
      </c>
      <c r="H5776" s="3" t="s">
        <v>15253</v>
      </c>
      <c r="I5776" s="3"/>
      <c r="J5776" s="3"/>
      <c r="K5776" s="5" t="s">
        <v>57</v>
      </c>
      <c r="L5776" s="5">
        <v>4</v>
      </c>
      <c r="M5776" s="5" t="s">
        <v>1361</v>
      </c>
      <c r="N5776" s="5">
        <f>VLOOKUP(M5776,[1]ArchetypeScores!E:N,10,FALSE)</f>
        <v>0</v>
      </c>
      <c r="O5776" s="5">
        <f>VLOOKUP(M5776,[1]ArchetypeScores!E:O,11,FALSE)</f>
        <v>0</v>
      </c>
      <c r="P5776" s="5">
        <f>VLOOKUP(M5776,[1]ArchetypeScores!E:P,12,FALSE)</f>
        <v>1</v>
      </c>
      <c r="Q5776" s="2" t="e">
        <f>VLOOKUP(M5776,[1]ArchetypeScores!E:W,19,FALSE)</f>
        <v>#N/A</v>
      </c>
      <c r="R5776" s="2">
        <f>VLOOKUP(M5776,[1]ArchetypeScores!E:I,5,FALSE)</f>
        <v>0</v>
      </c>
      <c r="S5776" s="2">
        <f>VLOOKUP(M5776,[1]ArchetypeScores!E:K,7,FALSE)</f>
        <v>1</v>
      </c>
      <c r="T5776" s="2" t="str">
        <f t="shared" si="92"/>
        <v>Indirect only</v>
      </c>
    </row>
    <row r="5777" spans="1:20" x14ac:dyDescent="0.3">
      <c r="A5777" s="2" t="s">
        <v>15010</v>
      </c>
      <c r="B5777" s="3" t="s">
        <v>15254</v>
      </c>
      <c r="C5777" s="3" t="s">
        <v>15255</v>
      </c>
      <c r="D5777" s="4">
        <v>0.159</v>
      </c>
      <c r="E5777" s="5" t="s">
        <v>15013</v>
      </c>
      <c r="F5777" s="4">
        <v>9.1400000000000006E-3</v>
      </c>
      <c r="G5777" s="6">
        <v>50086</v>
      </c>
      <c r="H5777" s="3" t="s">
        <v>15025</v>
      </c>
      <c r="I5777" s="3" t="s">
        <v>15026</v>
      </c>
      <c r="J5777" s="3"/>
      <c r="K5777" s="5" t="s">
        <v>67</v>
      </c>
      <c r="L5777" s="5">
        <v>2</v>
      </c>
      <c r="M5777" s="5" t="s">
        <v>68</v>
      </c>
      <c r="N5777" s="5">
        <f>VLOOKUP(M5777,[1]ArchetypeScores!E:N,10,FALSE)</f>
        <v>0</v>
      </c>
      <c r="O5777" s="5">
        <f>VLOOKUP(M5777,[1]ArchetypeScores!E:O,11,FALSE)</f>
        <v>-1</v>
      </c>
      <c r="P5777" s="5">
        <f>VLOOKUP(M5777,[1]ArchetypeScores!E:P,12,FALSE)</f>
        <v>0</v>
      </c>
      <c r="Q5777" s="2" t="str">
        <f>VLOOKUP(M5777,[1]ArchetypeScores!E:W,19,FALSE)</f>
        <v>Untargeted</v>
      </c>
      <c r="R5777" s="2">
        <f>VLOOKUP(M5777,[1]ArchetypeScores!E:I,5,FALSE)</f>
        <v>0</v>
      </c>
      <c r="S5777" s="2">
        <f>VLOOKUP(M5777,[1]ArchetypeScores!E:K,7,FALSE)</f>
        <v>0</v>
      </c>
      <c r="T5777" s="2" t="str">
        <f t="shared" si="92"/>
        <v>Not A&amp;R positive</v>
      </c>
    </row>
    <row r="5778" spans="1:20" x14ac:dyDescent="0.3">
      <c r="A5778" s="2" t="s">
        <v>15010</v>
      </c>
      <c r="B5778" s="3" t="s">
        <v>15256</v>
      </c>
      <c r="C5778" s="3" t="s">
        <v>15257</v>
      </c>
      <c r="D5778" s="4"/>
      <c r="E5778" s="5" t="s">
        <v>15013</v>
      </c>
      <c r="F5778" s="4">
        <v>0</v>
      </c>
      <c r="G5778" s="6">
        <v>50104</v>
      </c>
      <c r="H5778" s="3" t="s">
        <v>15014</v>
      </c>
      <c r="I5778" s="3" t="s">
        <v>15015</v>
      </c>
      <c r="J5778" s="3"/>
      <c r="K5778" s="5" t="s">
        <v>1306</v>
      </c>
      <c r="L5778" s="5">
        <v>1</v>
      </c>
      <c r="M5778" s="5" t="s">
        <v>1307</v>
      </c>
      <c r="N5778" s="5">
        <f>VLOOKUP(M5778,[1]ArchetypeScores!E:N,10,FALSE)</f>
        <v>0</v>
      </c>
      <c r="O5778" s="5">
        <f>VLOOKUP(M5778,[1]ArchetypeScores!E:O,11,FALSE)</f>
        <v>-1</v>
      </c>
      <c r="P5778" s="5">
        <f>VLOOKUP(M5778,[1]ArchetypeScores!E:P,12,FALSE)</f>
        <v>0</v>
      </c>
      <c r="Q5778" s="2" t="str">
        <f>VLOOKUP(M5778,[1]ArchetypeScores!E:W,19,FALSE)</f>
        <v>Untargeted</v>
      </c>
      <c r="R5778" s="2">
        <f>VLOOKUP(M5778,[1]ArchetypeScores!E:I,5,FALSE)</f>
        <v>0</v>
      </c>
      <c r="S5778" s="2">
        <f>VLOOKUP(M5778,[1]ArchetypeScores!E:K,7,FALSE)</f>
        <v>0</v>
      </c>
      <c r="T5778" s="2" t="str">
        <f t="shared" si="92"/>
        <v>Not A&amp;R positive</v>
      </c>
    </row>
    <row r="5779" spans="1:20" x14ac:dyDescent="0.3">
      <c r="A5779" s="2" t="s">
        <v>15010</v>
      </c>
      <c r="B5779" s="3" t="s">
        <v>15258</v>
      </c>
      <c r="C5779" s="3" t="s">
        <v>15259</v>
      </c>
      <c r="D5779" s="4">
        <v>14</v>
      </c>
      <c r="E5779" s="5" t="s">
        <v>15013</v>
      </c>
      <c r="F5779" s="4">
        <v>0.73777000000000004</v>
      </c>
      <c r="G5779" s="6">
        <v>50107</v>
      </c>
      <c r="H5779" s="3" t="s">
        <v>15260</v>
      </c>
      <c r="I5779" s="3"/>
      <c r="J5779" s="3"/>
      <c r="K5779" s="5" t="s">
        <v>1306</v>
      </c>
      <c r="L5779" s="5">
        <v>1</v>
      </c>
      <c r="M5779" s="5" t="s">
        <v>1307</v>
      </c>
      <c r="N5779" s="5">
        <f>VLOOKUP(M5779,[1]ArchetypeScores!E:N,10,FALSE)</f>
        <v>0</v>
      </c>
      <c r="O5779" s="5">
        <f>VLOOKUP(M5779,[1]ArchetypeScores!E:O,11,FALSE)</f>
        <v>-1</v>
      </c>
      <c r="P5779" s="5">
        <f>VLOOKUP(M5779,[1]ArchetypeScores!E:P,12,FALSE)</f>
        <v>0</v>
      </c>
      <c r="Q5779" s="2" t="str">
        <f>VLOOKUP(M5779,[1]ArchetypeScores!E:W,19,FALSE)</f>
        <v>Untargeted</v>
      </c>
      <c r="R5779" s="2">
        <f>VLOOKUP(M5779,[1]ArchetypeScores!E:I,5,FALSE)</f>
        <v>0</v>
      </c>
      <c r="S5779" s="2">
        <f>VLOOKUP(M5779,[1]ArchetypeScores!E:K,7,FALSE)</f>
        <v>0</v>
      </c>
      <c r="T5779" s="2" t="str">
        <f t="shared" si="92"/>
        <v>Not A&amp;R positive</v>
      </c>
    </row>
    <row r="5780" spans="1:20" x14ac:dyDescent="0.3">
      <c r="A5780" s="2" t="s">
        <v>15010</v>
      </c>
      <c r="B5780" s="3" t="s">
        <v>15261</v>
      </c>
      <c r="C5780" s="3" t="s">
        <v>15262</v>
      </c>
      <c r="D5780" s="4">
        <v>2</v>
      </c>
      <c r="E5780" s="5" t="s">
        <v>15013</v>
      </c>
      <c r="F5780" s="4">
        <v>0.10539999999999999</v>
      </c>
      <c r="G5780" s="6">
        <v>50108</v>
      </c>
      <c r="H5780" s="3" t="s">
        <v>15263</v>
      </c>
      <c r="I5780" s="3"/>
      <c r="J5780" s="3"/>
      <c r="K5780" s="5" t="s">
        <v>261</v>
      </c>
      <c r="L5780" s="5">
        <v>1</v>
      </c>
      <c r="M5780" s="5" t="s">
        <v>3547</v>
      </c>
      <c r="N5780" s="5">
        <f>VLOOKUP(M5780,[1]ArchetypeScores!E:N,10,FALSE)</f>
        <v>0</v>
      </c>
      <c r="O5780" s="5">
        <f>VLOOKUP(M5780,[1]ArchetypeScores!E:O,11,FALSE)</f>
        <v>-2</v>
      </c>
      <c r="P5780" s="5">
        <f>VLOOKUP(M5780,[1]ArchetypeScores!E:P,12,FALSE)</f>
        <v>0</v>
      </c>
      <c r="Q5780" s="2" t="str">
        <f>VLOOKUP(M5780,[1]ArchetypeScores!E:W,19,FALSE)</f>
        <v>Untargeted</v>
      </c>
      <c r="R5780" s="2">
        <f>VLOOKUP(M5780,[1]ArchetypeScores!E:I,5,FALSE)</f>
        <v>0</v>
      </c>
      <c r="S5780" s="2">
        <f>VLOOKUP(M5780,[1]ArchetypeScores!E:K,7,FALSE)</f>
        <v>0</v>
      </c>
      <c r="T5780" s="2" t="str">
        <f t="shared" si="92"/>
        <v>Not A&amp;R positive</v>
      </c>
    </row>
    <row r="5781" spans="1:20" x14ac:dyDescent="0.3">
      <c r="A5781" s="2" t="s">
        <v>15010</v>
      </c>
      <c r="B5781" s="3" t="s">
        <v>15264</v>
      </c>
      <c r="C5781" s="3" t="s">
        <v>15265</v>
      </c>
      <c r="D5781" s="4">
        <v>14</v>
      </c>
      <c r="E5781" s="5" t="s">
        <v>15013</v>
      </c>
      <c r="F5781" s="4">
        <v>0.73777000000000004</v>
      </c>
      <c r="G5781" s="6">
        <v>50109</v>
      </c>
      <c r="H5781" s="3" t="s">
        <v>15260</v>
      </c>
      <c r="I5781" s="3"/>
      <c r="J5781" s="3"/>
      <c r="K5781" s="5" t="s">
        <v>261</v>
      </c>
      <c r="L5781" s="5">
        <v>2</v>
      </c>
      <c r="M5781" s="5" t="s">
        <v>262</v>
      </c>
      <c r="N5781" s="5">
        <f>VLOOKUP(M5781,[1]ArchetypeScores!E:N,10,FALSE)</f>
        <v>0</v>
      </c>
      <c r="O5781" s="5">
        <f>VLOOKUP(M5781,[1]ArchetypeScores!E:O,11,FALSE)</f>
        <v>-1</v>
      </c>
      <c r="P5781" s="5">
        <f>VLOOKUP(M5781,[1]ArchetypeScores!E:P,12,FALSE)</f>
        <v>0</v>
      </c>
      <c r="Q5781" s="2" t="str">
        <f>VLOOKUP(M5781,[1]ArchetypeScores!E:W,19,FALSE)</f>
        <v>Untargeted</v>
      </c>
      <c r="R5781" s="2">
        <f>VLOOKUP(M5781,[1]ArchetypeScores!E:I,5,FALSE)</f>
        <v>0</v>
      </c>
      <c r="S5781" s="2">
        <f>VLOOKUP(M5781,[1]ArchetypeScores!E:K,7,FALSE)</f>
        <v>0</v>
      </c>
      <c r="T5781" s="2" t="str">
        <f t="shared" si="92"/>
        <v>Not A&amp;R positive</v>
      </c>
    </row>
    <row r="5782" spans="1:20" x14ac:dyDescent="0.3">
      <c r="A5782" s="2" t="s">
        <v>15010</v>
      </c>
      <c r="B5782" s="3" t="s">
        <v>15266</v>
      </c>
      <c r="C5782" s="3" t="s">
        <v>15267</v>
      </c>
      <c r="D5782" s="4">
        <v>14</v>
      </c>
      <c r="E5782" s="5" t="s">
        <v>15013</v>
      </c>
      <c r="F5782" s="4">
        <v>0.73777000000000004</v>
      </c>
      <c r="G5782" s="6">
        <v>50111</v>
      </c>
      <c r="H5782" s="3" t="s">
        <v>15268</v>
      </c>
      <c r="I5782" s="3" t="s">
        <v>15078</v>
      </c>
      <c r="J5782" s="3"/>
      <c r="K5782" s="5" t="s">
        <v>261</v>
      </c>
      <c r="L5782" s="5">
        <v>2</v>
      </c>
      <c r="M5782" s="5" t="s">
        <v>262</v>
      </c>
      <c r="N5782" s="5">
        <f>VLOOKUP(M5782,[1]ArchetypeScores!E:N,10,FALSE)</f>
        <v>0</v>
      </c>
      <c r="O5782" s="5">
        <f>VLOOKUP(M5782,[1]ArchetypeScores!E:O,11,FALSE)</f>
        <v>-1</v>
      </c>
      <c r="P5782" s="5">
        <f>VLOOKUP(M5782,[1]ArchetypeScores!E:P,12,FALSE)</f>
        <v>0</v>
      </c>
      <c r="Q5782" s="2" t="str">
        <f>VLOOKUP(M5782,[1]ArchetypeScores!E:W,19,FALSE)</f>
        <v>Untargeted</v>
      </c>
      <c r="R5782" s="2">
        <f>VLOOKUP(M5782,[1]ArchetypeScores!E:I,5,FALSE)</f>
        <v>0</v>
      </c>
      <c r="S5782" s="2">
        <f>VLOOKUP(M5782,[1]ArchetypeScores!E:K,7,FALSE)</f>
        <v>0</v>
      </c>
      <c r="T5782" s="2" t="str">
        <f t="shared" si="92"/>
        <v>Not A&amp;R positive</v>
      </c>
    </row>
    <row r="5783" spans="1:20" x14ac:dyDescent="0.3">
      <c r="A5783" s="2" t="s">
        <v>15010</v>
      </c>
      <c r="B5783" s="3" t="s">
        <v>15269</v>
      </c>
      <c r="C5783" s="3" t="s">
        <v>15270</v>
      </c>
      <c r="D5783" s="4">
        <v>14</v>
      </c>
      <c r="E5783" s="5" t="s">
        <v>15013</v>
      </c>
      <c r="F5783" s="4">
        <v>0.73777000000000004</v>
      </c>
      <c r="G5783" s="6">
        <v>50110</v>
      </c>
      <c r="H5783" s="3" t="s">
        <v>15268</v>
      </c>
      <c r="I5783" s="3" t="s">
        <v>15078</v>
      </c>
      <c r="J5783" s="3"/>
      <c r="K5783" s="5" t="s">
        <v>53</v>
      </c>
      <c r="L5783" s="5">
        <v>3</v>
      </c>
      <c r="M5783" s="5" t="s">
        <v>75</v>
      </c>
      <c r="N5783" s="5">
        <f>VLOOKUP(M5783,[1]ArchetypeScores!E:N,10,FALSE)</f>
        <v>0</v>
      </c>
      <c r="O5783" s="5">
        <f>VLOOKUP(M5783,[1]ArchetypeScores!E:O,11,FALSE)</f>
        <v>-1</v>
      </c>
      <c r="P5783" s="5">
        <f>VLOOKUP(M5783,[1]ArchetypeScores!E:P,12,FALSE)</f>
        <v>0</v>
      </c>
      <c r="Q5783" s="2" t="str">
        <f>VLOOKUP(M5783,[1]ArchetypeScores!E:W,19,FALSE)</f>
        <v>Untargeted</v>
      </c>
      <c r="R5783" s="2">
        <f>VLOOKUP(M5783,[1]ArchetypeScores!E:I,5,FALSE)</f>
        <v>0</v>
      </c>
      <c r="S5783" s="2">
        <f>VLOOKUP(M5783,[1]ArchetypeScores!E:K,7,FALSE)</f>
        <v>0</v>
      </c>
      <c r="T5783" s="2" t="str">
        <f t="shared" si="92"/>
        <v>Not A&amp;R positive</v>
      </c>
    </row>
    <row r="5784" spans="1:20" x14ac:dyDescent="0.3">
      <c r="A5784" s="2" t="s">
        <v>15010</v>
      </c>
      <c r="B5784" s="3" t="s">
        <v>15271</v>
      </c>
      <c r="C5784" s="3" t="s">
        <v>15272</v>
      </c>
      <c r="D5784" s="4">
        <v>6</v>
      </c>
      <c r="E5784" s="5" t="s">
        <v>15013</v>
      </c>
      <c r="F5784" s="4">
        <v>0.31378</v>
      </c>
      <c r="G5784" s="6">
        <v>50098</v>
      </c>
      <c r="H5784" s="3" t="s">
        <v>15273</v>
      </c>
      <c r="I5784" s="3" t="s">
        <v>15078</v>
      </c>
      <c r="J5784" s="3"/>
      <c r="K5784" s="5" t="s">
        <v>1306</v>
      </c>
      <c r="L5784" s="5">
        <v>1</v>
      </c>
      <c r="M5784" s="5" t="s">
        <v>1307</v>
      </c>
      <c r="N5784" s="5">
        <f>VLOOKUP(M5784,[1]ArchetypeScores!E:N,10,FALSE)</f>
        <v>0</v>
      </c>
      <c r="O5784" s="5">
        <f>VLOOKUP(M5784,[1]ArchetypeScores!E:O,11,FALSE)</f>
        <v>-1</v>
      </c>
      <c r="P5784" s="5">
        <f>VLOOKUP(M5784,[1]ArchetypeScores!E:P,12,FALSE)</f>
        <v>0</v>
      </c>
      <c r="Q5784" s="2" t="str">
        <f>VLOOKUP(M5784,[1]ArchetypeScores!E:W,19,FALSE)</f>
        <v>Untargeted</v>
      </c>
      <c r="R5784" s="2">
        <f>VLOOKUP(M5784,[1]ArchetypeScores!E:I,5,FALSE)</f>
        <v>0</v>
      </c>
      <c r="S5784" s="2">
        <f>VLOOKUP(M5784,[1]ArchetypeScores!E:K,7,FALSE)</f>
        <v>0</v>
      </c>
      <c r="T5784" s="2" t="str">
        <f t="shared" si="92"/>
        <v>Not A&amp;R positive</v>
      </c>
    </row>
    <row r="5785" spans="1:20" x14ac:dyDescent="0.3">
      <c r="A5785" s="2" t="s">
        <v>15010</v>
      </c>
      <c r="B5785" s="3" t="s">
        <v>15274</v>
      </c>
      <c r="C5785" s="3" t="s">
        <v>15275</v>
      </c>
      <c r="D5785" s="4">
        <v>6</v>
      </c>
      <c r="E5785" s="5" t="s">
        <v>15013</v>
      </c>
      <c r="F5785" s="4">
        <v>0.31378</v>
      </c>
      <c r="G5785" s="6">
        <v>50099</v>
      </c>
      <c r="H5785" s="3" t="s">
        <v>15273</v>
      </c>
      <c r="I5785" s="3" t="s">
        <v>15078</v>
      </c>
      <c r="J5785" s="3"/>
      <c r="K5785" s="5" t="s">
        <v>53</v>
      </c>
      <c r="L5785" s="5">
        <v>2</v>
      </c>
      <c r="M5785" s="5" t="s">
        <v>330</v>
      </c>
      <c r="N5785" s="5">
        <f>VLOOKUP(M5785,[1]ArchetypeScores!E:N,10,FALSE)</f>
        <v>0</v>
      </c>
      <c r="O5785" s="5">
        <f>VLOOKUP(M5785,[1]ArchetypeScores!E:O,11,FALSE)</f>
        <v>-1</v>
      </c>
      <c r="P5785" s="5">
        <f>VLOOKUP(M5785,[1]ArchetypeScores!E:P,12,FALSE)</f>
        <v>0</v>
      </c>
      <c r="Q5785" s="2" t="str">
        <f>VLOOKUP(M5785,[1]ArchetypeScores!E:W,19,FALSE)</f>
        <v>Untargeted</v>
      </c>
      <c r="R5785" s="2">
        <f>VLOOKUP(M5785,[1]ArchetypeScores!E:I,5,FALSE)</f>
        <v>0</v>
      </c>
      <c r="S5785" s="2">
        <f>VLOOKUP(M5785,[1]ArchetypeScores!E:K,7,FALSE)</f>
        <v>0</v>
      </c>
      <c r="T5785" s="2" t="str">
        <f t="shared" si="92"/>
        <v>Not A&amp;R positive</v>
      </c>
    </row>
    <row r="5786" spans="1:20" x14ac:dyDescent="0.3">
      <c r="A5786" s="2" t="s">
        <v>15010</v>
      </c>
      <c r="B5786" s="3" t="s">
        <v>15276</v>
      </c>
      <c r="C5786" s="3" t="s">
        <v>15277</v>
      </c>
      <c r="D5786" s="4">
        <v>4</v>
      </c>
      <c r="E5786" s="5" t="s">
        <v>15013</v>
      </c>
      <c r="F5786" s="4">
        <v>0.27564</v>
      </c>
      <c r="G5786" s="6">
        <v>50032</v>
      </c>
      <c r="H5786" s="3" t="s">
        <v>15112</v>
      </c>
      <c r="I5786" s="3" t="s">
        <v>5155</v>
      </c>
      <c r="J5786" s="3"/>
      <c r="K5786" s="5" t="s">
        <v>1072</v>
      </c>
      <c r="L5786" s="5">
        <v>1</v>
      </c>
      <c r="M5786" s="5" t="s">
        <v>1922</v>
      </c>
      <c r="N5786" s="5">
        <f>VLOOKUP(M5786,[1]ArchetypeScores!E:N,10,FALSE)</f>
        <v>0</v>
      </c>
      <c r="O5786" s="5">
        <f>VLOOKUP(M5786,[1]ArchetypeScores!E:O,11,FALSE)</f>
        <v>-1</v>
      </c>
      <c r="P5786" s="5">
        <f>VLOOKUP(M5786,[1]ArchetypeScores!E:P,12,FALSE)</f>
        <v>0</v>
      </c>
      <c r="Q5786" s="2" t="str">
        <f>VLOOKUP(M5786,[1]ArchetypeScores!E:W,19,FALSE)</f>
        <v>Untargeted</v>
      </c>
      <c r="R5786" s="2">
        <f>VLOOKUP(M5786,[1]ArchetypeScores!E:I,5,FALSE)</f>
        <v>0</v>
      </c>
      <c r="S5786" s="2">
        <f>VLOOKUP(M5786,[1]ArchetypeScores!E:K,7,FALSE)</f>
        <v>0</v>
      </c>
      <c r="T5786" s="2" t="str">
        <f t="shared" si="92"/>
        <v>Not A&amp;R positive</v>
      </c>
    </row>
    <row r="5787" spans="1:20" x14ac:dyDescent="0.3">
      <c r="A5787" s="2" t="s">
        <v>15010</v>
      </c>
      <c r="B5787" s="3" t="s">
        <v>15278</v>
      </c>
      <c r="C5787" s="3" t="s">
        <v>15279</v>
      </c>
      <c r="D5787" s="4">
        <v>57.3</v>
      </c>
      <c r="E5787" s="5" t="s">
        <v>15013</v>
      </c>
      <c r="F5787" s="4">
        <v>3.9485700000000001</v>
      </c>
      <c r="G5787" s="6">
        <v>50033</v>
      </c>
      <c r="H5787" s="3" t="s">
        <v>15106</v>
      </c>
      <c r="I5787" s="3" t="s">
        <v>5155</v>
      </c>
      <c r="J5787" s="3"/>
      <c r="K5787" s="5" t="s">
        <v>1072</v>
      </c>
      <c r="L5787" s="5" t="s">
        <v>112</v>
      </c>
      <c r="M5787" s="5" t="s">
        <v>4844</v>
      </c>
      <c r="N5787" s="5">
        <f>VLOOKUP(M5787,[1]ArchetypeScores!E:N,10,FALSE)</f>
        <v>0</v>
      </c>
      <c r="O5787" s="5">
        <f>VLOOKUP(M5787,[1]ArchetypeScores!E:O,11,FALSE)</f>
        <v>-1</v>
      </c>
      <c r="P5787" s="5">
        <f>VLOOKUP(M5787,[1]ArchetypeScores!E:P,12,FALSE)</f>
        <v>0</v>
      </c>
      <c r="Q5787" s="2" t="str">
        <f>VLOOKUP(M5787,[1]ArchetypeScores!E:W,19,FALSE)</f>
        <v>Untargeted</v>
      </c>
      <c r="R5787" s="2">
        <f>VLOOKUP(M5787,[1]ArchetypeScores!E:I,5,FALSE)</f>
        <v>0</v>
      </c>
      <c r="S5787" s="2">
        <f>VLOOKUP(M5787,[1]ArchetypeScores!E:K,7,FALSE)</f>
        <v>0</v>
      </c>
      <c r="T5787" s="2" t="str">
        <f t="shared" si="92"/>
        <v>Not A&amp;R positive</v>
      </c>
    </row>
    <row r="5788" spans="1:20" x14ac:dyDescent="0.3">
      <c r="A5788" s="2" t="s">
        <v>15010</v>
      </c>
      <c r="B5788" s="8" t="s">
        <v>15280</v>
      </c>
      <c r="C5788" s="3" t="s">
        <v>15281</v>
      </c>
      <c r="D5788" s="4">
        <v>0.2</v>
      </c>
      <c r="E5788" s="5" t="s">
        <v>15013</v>
      </c>
      <c r="F5788" s="4">
        <v>1.095E-2</v>
      </c>
      <c r="G5788" s="6">
        <v>50123</v>
      </c>
      <c r="H5788" s="3" t="s">
        <v>15282</v>
      </c>
      <c r="I5788" s="3"/>
      <c r="J5788" s="3"/>
      <c r="K5788" s="5" t="s">
        <v>57</v>
      </c>
      <c r="L5788" s="5">
        <v>17</v>
      </c>
      <c r="M5788" s="5" t="s">
        <v>210</v>
      </c>
      <c r="N5788" s="5">
        <f>VLOOKUP(M5788,[1]ArchetypeScores!E:N,10,FALSE)</f>
        <v>0</v>
      </c>
      <c r="O5788" s="5">
        <f>VLOOKUP(M5788,[1]ArchetypeScores!E:O,11,FALSE)</f>
        <v>-1</v>
      </c>
      <c r="P5788" s="5">
        <f>VLOOKUP(M5788,[1]ArchetypeScores!E:P,12,FALSE)</f>
        <v>0</v>
      </c>
      <c r="Q5788" s="2" t="str">
        <f>VLOOKUP(M5788,[1]ArchetypeScores!E:W,19,FALSE)</f>
        <v>Consumer (including agriculture and tourism)</v>
      </c>
      <c r="R5788" s="2">
        <f>VLOOKUP(M5788,[1]ArchetypeScores!E:I,5,FALSE)</f>
        <v>0</v>
      </c>
      <c r="S5788" s="2">
        <f>VLOOKUP(M5788,[1]ArchetypeScores!E:K,7,FALSE)</f>
        <v>0</v>
      </c>
      <c r="T5788" s="2" t="str">
        <f t="shared" si="92"/>
        <v>Not A&amp;R positive</v>
      </c>
    </row>
    <row r="5789" spans="1:20" x14ac:dyDescent="0.3">
      <c r="A5789" s="2" t="s">
        <v>15010</v>
      </c>
      <c r="B5789" s="3" t="s">
        <v>15283</v>
      </c>
      <c r="C5789" s="3" t="s">
        <v>15284</v>
      </c>
      <c r="D5789" s="4">
        <v>0.5</v>
      </c>
      <c r="E5789" s="5" t="s">
        <v>15013</v>
      </c>
      <c r="F5789" s="4">
        <v>2.7019999999999999E-2</v>
      </c>
      <c r="G5789" s="6">
        <v>50125</v>
      </c>
      <c r="H5789" s="3" t="s">
        <v>14276</v>
      </c>
      <c r="I5789" s="3"/>
      <c r="J5789" s="3"/>
      <c r="K5789" s="5" t="s">
        <v>61</v>
      </c>
      <c r="L5789" s="5">
        <v>1</v>
      </c>
      <c r="M5789" s="5" t="s">
        <v>130</v>
      </c>
      <c r="N5789" s="5">
        <f>VLOOKUP(M5789,[1]ArchetypeScores!E:N,10,FALSE)</f>
        <v>0</v>
      </c>
      <c r="O5789" s="5">
        <f>VLOOKUP(M5789,[1]ArchetypeScores!E:O,11,FALSE)</f>
        <v>-1</v>
      </c>
      <c r="P5789" s="5">
        <f>VLOOKUP(M5789,[1]ArchetypeScores!E:P,12,FALSE)</f>
        <v>0</v>
      </c>
      <c r="Q5789" s="2" t="str">
        <f>VLOOKUP(M5789,[1]ArchetypeScores!E:W,19,FALSE)</f>
        <v>Health care</v>
      </c>
      <c r="R5789" s="2">
        <f>VLOOKUP(M5789,[1]ArchetypeScores!E:I,5,FALSE)</f>
        <v>0</v>
      </c>
      <c r="S5789" s="2">
        <f>VLOOKUP(M5789,[1]ArchetypeScores!E:K,7,FALSE)</f>
        <v>0</v>
      </c>
      <c r="T5789" s="2" t="str">
        <f t="shared" si="92"/>
        <v>Not A&amp;R positive</v>
      </c>
    </row>
    <row r="5790" spans="1:20" x14ac:dyDescent="0.3">
      <c r="A5790" s="2" t="s">
        <v>15010</v>
      </c>
      <c r="B5790" s="3" t="s">
        <v>15285</v>
      </c>
      <c r="C5790" s="3" t="s">
        <v>15286</v>
      </c>
      <c r="D5790" s="4">
        <v>1.2</v>
      </c>
      <c r="E5790" s="5" t="s">
        <v>15013</v>
      </c>
      <c r="F5790" s="4">
        <v>8.0250000000000002E-2</v>
      </c>
      <c r="G5790" s="6">
        <v>50022</v>
      </c>
      <c r="H5790" s="3" t="s">
        <v>15287</v>
      </c>
      <c r="I5790" s="3" t="s">
        <v>15288</v>
      </c>
      <c r="J5790" s="3"/>
      <c r="K5790" s="5" t="s">
        <v>61</v>
      </c>
      <c r="L5790" s="5">
        <v>5</v>
      </c>
      <c r="M5790" s="5" t="s">
        <v>62</v>
      </c>
      <c r="N5790" s="5">
        <f>VLOOKUP(M5790,[1]ArchetypeScores!E:N,10,FALSE)</f>
        <v>0</v>
      </c>
      <c r="O5790" s="5">
        <f>VLOOKUP(M5790,[1]ArchetypeScores!E:O,11,FALSE)</f>
        <v>-1</v>
      </c>
      <c r="P5790" s="5">
        <f>VLOOKUP(M5790,[1]ArchetypeScores!E:P,12,FALSE)</f>
        <v>0</v>
      </c>
      <c r="Q5790" s="2" t="str">
        <f>VLOOKUP(M5790,[1]ArchetypeScores!E:W,19,FALSE)</f>
        <v>Health care</v>
      </c>
      <c r="R5790" s="2">
        <f>VLOOKUP(M5790,[1]ArchetypeScores!E:I,5,FALSE)</f>
        <v>0</v>
      </c>
      <c r="S5790" s="2">
        <f>VLOOKUP(M5790,[1]ArchetypeScores!E:K,7,FALSE)</f>
        <v>0</v>
      </c>
      <c r="T5790" s="2" t="str">
        <f t="shared" si="92"/>
        <v>Not A&amp;R positive</v>
      </c>
    </row>
    <row r="5791" spans="1:20" x14ac:dyDescent="0.3">
      <c r="A5791" s="2" t="s">
        <v>15010</v>
      </c>
      <c r="B5791" s="3" t="s">
        <v>15289</v>
      </c>
      <c r="C5791" s="3" t="s">
        <v>15290</v>
      </c>
      <c r="D5791" s="4">
        <v>0.1</v>
      </c>
      <c r="E5791" s="5" t="s">
        <v>15013</v>
      </c>
      <c r="F5791" s="4">
        <v>6.8900000000000003E-3</v>
      </c>
      <c r="G5791" s="6">
        <v>50025</v>
      </c>
      <c r="H5791" s="3" t="s">
        <v>15074</v>
      </c>
      <c r="I5791" s="3" t="s">
        <v>5155</v>
      </c>
      <c r="J5791" s="3"/>
      <c r="K5791" s="5" t="s">
        <v>61</v>
      </c>
      <c r="L5791" s="5">
        <v>5</v>
      </c>
      <c r="M5791" s="5" t="s">
        <v>62</v>
      </c>
      <c r="N5791" s="5">
        <f>VLOOKUP(M5791,[1]ArchetypeScores!E:N,10,FALSE)</f>
        <v>0</v>
      </c>
      <c r="O5791" s="5">
        <f>VLOOKUP(M5791,[1]ArchetypeScores!E:O,11,FALSE)</f>
        <v>-1</v>
      </c>
      <c r="P5791" s="5">
        <f>VLOOKUP(M5791,[1]ArchetypeScores!E:P,12,FALSE)</f>
        <v>0</v>
      </c>
      <c r="Q5791" s="2" t="str">
        <f>VLOOKUP(M5791,[1]ArchetypeScores!E:W,19,FALSE)</f>
        <v>Health care</v>
      </c>
      <c r="R5791" s="2">
        <f>VLOOKUP(M5791,[1]ArchetypeScores!E:I,5,FALSE)</f>
        <v>0</v>
      </c>
      <c r="S5791" s="2">
        <f>VLOOKUP(M5791,[1]ArchetypeScores!E:K,7,FALSE)</f>
        <v>0</v>
      </c>
      <c r="T5791" s="2" t="str">
        <f t="shared" si="92"/>
        <v>Not A&amp;R positive</v>
      </c>
    </row>
    <row r="5792" spans="1:20" x14ac:dyDescent="0.3">
      <c r="A5792" s="2" t="s">
        <v>15010</v>
      </c>
      <c r="B5792" s="3" t="s">
        <v>1331</v>
      </c>
      <c r="C5792" s="3" t="s">
        <v>15291</v>
      </c>
      <c r="D5792" s="4">
        <v>3.15</v>
      </c>
      <c r="E5792" s="5" t="s">
        <v>15013</v>
      </c>
      <c r="F5792" s="4">
        <v>0.21707000000000001</v>
      </c>
      <c r="G5792" s="6">
        <v>50024</v>
      </c>
      <c r="H5792" s="3" t="s">
        <v>15074</v>
      </c>
      <c r="I5792" s="3" t="s">
        <v>5155</v>
      </c>
      <c r="J5792" s="3"/>
      <c r="K5792" s="5" t="s">
        <v>61</v>
      </c>
      <c r="L5792" s="5">
        <v>5</v>
      </c>
      <c r="M5792" s="5" t="s">
        <v>62</v>
      </c>
      <c r="N5792" s="5">
        <f>VLOOKUP(M5792,[1]ArchetypeScores!E:N,10,FALSE)</f>
        <v>0</v>
      </c>
      <c r="O5792" s="5">
        <f>VLOOKUP(M5792,[1]ArchetypeScores!E:O,11,FALSE)</f>
        <v>-1</v>
      </c>
      <c r="P5792" s="5">
        <f>VLOOKUP(M5792,[1]ArchetypeScores!E:P,12,FALSE)</f>
        <v>0</v>
      </c>
      <c r="Q5792" s="2" t="str">
        <f>VLOOKUP(M5792,[1]ArchetypeScores!E:W,19,FALSE)</f>
        <v>Health care</v>
      </c>
      <c r="R5792" s="2">
        <f>VLOOKUP(M5792,[1]ArchetypeScores!E:I,5,FALSE)</f>
        <v>0</v>
      </c>
      <c r="S5792" s="2">
        <f>VLOOKUP(M5792,[1]ArchetypeScores!E:K,7,FALSE)</f>
        <v>0</v>
      </c>
      <c r="T5792" s="2" t="str">
        <f t="shared" si="92"/>
        <v>Not A&amp;R positive</v>
      </c>
    </row>
    <row r="5793" spans="1:20" x14ac:dyDescent="0.3">
      <c r="A5793" s="2" t="s">
        <v>15010</v>
      </c>
      <c r="B5793" s="3" t="s">
        <v>15292</v>
      </c>
      <c r="C5793" s="3" t="s">
        <v>15293</v>
      </c>
      <c r="D5793" s="4">
        <v>5</v>
      </c>
      <c r="E5793" s="5" t="s">
        <v>15013</v>
      </c>
      <c r="F5793" s="4">
        <v>0.26349</v>
      </c>
      <c r="G5793" s="6">
        <v>50118</v>
      </c>
      <c r="H5793" s="3" t="s">
        <v>15090</v>
      </c>
      <c r="I5793" s="3" t="s">
        <v>15078</v>
      </c>
      <c r="J5793" s="3"/>
      <c r="K5793" s="5" t="s">
        <v>154</v>
      </c>
      <c r="L5793" s="5">
        <v>1</v>
      </c>
      <c r="M5793" s="5" t="s">
        <v>188</v>
      </c>
      <c r="N5793" s="5">
        <f>VLOOKUP(M5793,[1]ArchetypeScores!E:N,10,FALSE)</f>
        <v>1</v>
      </c>
      <c r="O5793" s="5">
        <f>VLOOKUP(M5793,[1]ArchetypeScores!E:O,11,FALSE)</f>
        <v>-1</v>
      </c>
      <c r="P5793" s="5">
        <f>VLOOKUP(M5793,[1]ArchetypeScores!E:P,12,FALSE)</f>
        <v>0</v>
      </c>
      <c r="Q5793" s="2" t="str">
        <f>VLOOKUP(M5793,[1]ArchetypeScores!E:W,19,FALSE)</f>
        <v>Education and training</v>
      </c>
      <c r="R5793" s="2">
        <f>VLOOKUP(M5793,[1]ArchetypeScores!E:I,5,FALSE)</f>
        <v>0</v>
      </c>
      <c r="S5793" s="2">
        <f>VLOOKUP(M5793,[1]ArchetypeScores!E:K,7,FALSE)</f>
        <v>1</v>
      </c>
      <c r="T5793" s="2" t="str">
        <f t="shared" si="92"/>
        <v>Indirect only</v>
      </c>
    </row>
    <row r="5794" spans="1:20" x14ac:dyDescent="0.3">
      <c r="A5794" s="2" t="s">
        <v>15010</v>
      </c>
      <c r="B5794" s="3" t="s">
        <v>15294</v>
      </c>
      <c r="C5794" s="3" t="s">
        <v>15295</v>
      </c>
      <c r="D5794" s="4"/>
      <c r="E5794" s="5" t="s">
        <v>15013</v>
      </c>
      <c r="F5794" s="4">
        <v>0</v>
      </c>
      <c r="G5794" s="6">
        <v>50100</v>
      </c>
      <c r="H5794" s="3" t="s">
        <v>15014</v>
      </c>
      <c r="I5794" s="3" t="s">
        <v>15015</v>
      </c>
      <c r="J5794" s="3"/>
      <c r="K5794" s="5" t="s">
        <v>261</v>
      </c>
      <c r="L5794" s="5">
        <v>2</v>
      </c>
      <c r="M5794" s="5" t="s">
        <v>262</v>
      </c>
      <c r="N5794" s="5">
        <f>VLOOKUP(M5794,[1]ArchetypeScores!E:N,10,FALSE)</f>
        <v>0</v>
      </c>
      <c r="O5794" s="5">
        <f>VLOOKUP(M5794,[1]ArchetypeScores!E:O,11,FALSE)</f>
        <v>-1</v>
      </c>
      <c r="P5794" s="5">
        <f>VLOOKUP(M5794,[1]ArchetypeScores!E:P,12,FALSE)</f>
        <v>0</v>
      </c>
      <c r="Q5794" s="2" t="str">
        <f>VLOOKUP(M5794,[1]ArchetypeScores!E:W,19,FALSE)</f>
        <v>Untargeted</v>
      </c>
      <c r="R5794" s="2">
        <f>VLOOKUP(M5794,[1]ArchetypeScores!E:I,5,FALSE)</f>
        <v>0</v>
      </c>
      <c r="S5794" s="2">
        <f>VLOOKUP(M5794,[1]ArchetypeScores!E:K,7,FALSE)</f>
        <v>0</v>
      </c>
      <c r="T5794" s="2" t="str">
        <f t="shared" si="92"/>
        <v>Not A&amp;R positive</v>
      </c>
    </row>
    <row r="5795" spans="1:20" x14ac:dyDescent="0.3">
      <c r="A5795" s="2" t="s">
        <v>15010</v>
      </c>
      <c r="B5795" s="3" t="s">
        <v>15296</v>
      </c>
      <c r="C5795" s="3" t="s">
        <v>15297</v>
      </c>
      <c r="D5795" s="4">
        <v>2.7E-2</v>
      </c>
      <c r="E5795" s="5" t="s">
        <v>15013</v>
      </c>
      <c r="F5795" s="4">
        <v>1.57E-3</v>
      </c>
      <c r="G5795" s="6">
        <v>50042</v>
      </c>
      <c r="H5795" s="3" t="s">
        <v>15298</v>
      </c>
      <c r="I5795" s="3"/>
      <c r="J5795" s="3"/>
      <c r="K5795" s="5" t="s">
        <v>57</v>
      </c>
      <c r="L5795" s="5">
        <v>29</v>
      </c>
      <c r="M5795" s="5" t="s">
        <v>58</v>
      </c>
      <c r="N5795" s="5">
        <f>VLOOKUP(M5795,[1]ArchetypeScores!E:N,10,FALSE)</f>
        <v>0</v>
      </c>
      <c r="O5795" s="5">
        <f>VLOOKUP(M5795,[1]ArchetypeScores!E:O,11,FALSE)</f>
        <v>-1</v>
      </c>
      <c r="P5795" s="5">
        <f>VLOOKUP(M5795,[1]ArchetypeScores!E:P,12,FALSE)</f>
        <v>0</v>
      </c>
      <c r="Q5795" s="2" t="str">
        <f>VLOOKUP(M5795,[1]ArchetypeScores!E:W,19,FALSE)</f>
        <v>Untargeted</v>
      </c>
      <c r="R5795" s="2">
        <f>VLOOKUP(M5795,[1]ArchetypeScores!E:I,5,FALSE)</f>
        <v>0</v>
      </c>
      <c r="S5795" s="2">
        <f>VLOOKUP(M5795,[1]ArchetypeScores!E:K,7,FALSE)</f>
        <v>0</v>
      </c>
      <c r="T5795" s="2" t="str">
        <f t="shared" si="92"/>
        <v>Not A&amp;R positive</v>
      </c>
    </row>
    <row r="5796" spans="1:20" x14ac:dyDescent="0.3">
      <c r="A5796" s="2" t="s">
        <v>15299</v>
      </c>
      <c r="B5796" s="3" t="s">
        <v>15300</v>
      </c>
      <c r="C5796" s="3" t="s">
        <v>15301</v>
      </c>
      <c r="D5796" s="4">
        <v>2900</v>
      </c>
      <c r="E5796" s="5" t="s">
        <v>15302</v>
      </c>
      <c r="F5796" s="4">
        <v>2.35466</v>
      </c>
      <c r="G5796" s="6">
        <v>50272</v>
      </c>
      <c r="H5796" s="3" t="s">
        <v>15303</v>
      </c>
      <c r="I5796" s="3"/>
      <c r="J5796" s="3"/>
      <c r="K5796" s="5" t="s">
        <v>38</v>
      </c>
      <c r="L5796" s="5">
        <v>13</v>
      </c>
      <c r="M5796" s="5" t="s">
        <v>39</v>
      </c>
      <c r="N5796" s="5">
        <f>VLOOKUP(M5796,[1]ArchetypeScores!E:N,10,FALSE)</f>
        <v>0</v>
      </c>
      <c r="O5796" s="5">
        <f>VLOOKUP(M5796,[1]ArchetypeScores!E:O,11,FALSE)</f>
        <v>-2</v>
      </c>
      <c r="P5796" s="5">
        <f>VLOOKUP(M5796,[1]ArchetypeScores!E:P,12,FALSE)</f>
        <v>0</v>
      </c>
      <c r="Q5796" s="2" t="str">
        <f>VLOOKUP(M5796,[1]ArchetypeScores!E:W,19,FALSE)</f>
        <v>Industrials - transportation</v>
      </c>
      <c r="R5796" s="2">
        <f>VLOOKUP(M5796,[1]ArchetypeScores!E:I,5,FALSE)</f>
        <v>0</v>
      </c>
      <c r="S5796" s="2">
        <f>VLOOKUP(M5796,[1]ArchetypeScores!E:K,7,FALSE)</f>
        <v>0</v>
      </c>
      <c r="T5796" s="2" t="str">
        <f t="shared" si="92"/>
        <v>Not A&amp;R positive</v>
      </c>
    </row>
    <row r="5797" spans="1:20" x14ac:dyDescent="0.3">
      <c r="A5797" s="2" t="s">
        <v>15299</v>
      </c>
      <c r="B5797" s="3" t="s">
        <v>15304</v>
      </c>
      <c r="C5797" s="3" t="s">
        <v>15305</v>
      </c>
      <c r="D5797" s="4"/>
      <c r="E5797" s="5" t="s">
        <v>15302</v>
      </c>
      <c r="F5797" s="4">
        <v>0</v>
      </c>
      <c r="G5797" s="6">
        <v>50252</v>
      </c>
      <c r="H5797" s="3" t="s">
        <v>15306</v>
      </c>
      <c r="I5797" s="3" t="s">
        <v>15307</v>
      </c>
      <c r="J5797" s="3">
        <v>5.2</v>
      </c>
      <c r="K5797" s="5" t="s">
        <v>38</v>
      </c>
      <c r="L5797" s="5">
        <v>13</v>
      </c>
      <c r="M5797" s="5" t="s">
        <v>39</v>
      </c>
      <c r="N5797" s="5">
        <f>VLOOKUP(M5797,[1]ArchetypeScores!E:N,10,FALSE)</f>
        <v>0</v>
      </c>
      <c r="O5797" s="5">
        <f>VLOOKUP(M5797,[1]ArchetypeScores!E:O,11,FALSE)</f>
        <v>-2</v>
      </c>
      <c r="P5797" s="5">
        <f>VLOOKUP(M5797,[1]ArchetypeScores!E:P,12,FALSE)</f>
        <v>0</v>
      </c>
      <c r="Q5797" s="2" t="str">
        <f>VLOOKUP(M5797,[1]ArchetypeScores!E:W,19,FALSE)</f>
        <v>Industrials - transportation</v>
      </c>
      <c r="R5797" s="2">
        <f>VLOOKUP(M5797,[1]ArchetypeScores!E:I,5,FALSE)</f>
        <v>0</v>
      </c>
      <c r="S5797" s="2">
        <f>VLOOKUP(M5797,[1]ArchetypeScores!E:K,7,FALSE)</f>
        <v>0</v>
      </c>
      <c r="T5797" s="2" t="str">
        <f t="shared" si="92"/>
        <v>Not A&amp;R positive</v>
      </c>
    </row>
    <row r="5798" spans="1:20" x14ac:dyDescent="0.3">
      <c r="A5798" s="2" t="s">
        <v>15299</v>
      </c>
      <c r="B5798" s="3" t="s">
        <v>15308</v>
      </c>
      <c r="C5798" s="3" t="s">
        <v>15309</v>
      </c>
      <c r="D5798" s="4"/>
      <c r="E5798" s="5" t="s">
        <v>15302</v>
      </c>
      <c r="F5798" s="4">
        <v>0</v>
      </c>
      <c r="G5798" s="6">
        <v>50266</v>
      </c>
      <c r="H5798" s="3" t="s">
        <v>15306</v>
      </c>
      <c r="I5798" s="3" t="s">
        <v>15307</v>
      </c>
      <c r="J5798" s="3">
        <v>2.1</v>
      </c>
      <c r="K5798" s="5" t="s">
        <v>53</v>
      </c>
      <c r="L5798" s="5">
        <v>1</v>
      </c>
      <c r="M5798" s="5" t="s">
        <v>54</v>
      </c>
      <c r="N5798" s="5">
        <f>VLOOKUP(M5798,[1]ArchetypeScores!E:N,10,FALSE)</f>
        <v>0</v>
      </c>
      <c r="O5798" s="5">
        <f>VLOOKUP(M5798,[1]ArchetypeScores!E:O,11,FALSE)</f>
        <v>-1</v>
      </c>
      <c r="P5798" s="5">
        <f>VLOOKUP(M5798,[1]ArchetypeScores!E:P,12,FALSE)</f>
        <v>0</v>
      </c>
      <c r="Q5798" s="2" t="str">
        <f>VLOOKUP(M5798,[1]ArchetypeScores!E:W,19,FALSE)</f>
        <v>Untargeted</v>
      </c>
      <c r="R5798" s="2">
        <f>VLOOKUP(M5798,[1]ArchetypeScores!E:I,5,FALSE)</f>
        <v>0</v>
      </c>
      <c r="S5798" s="2">
        <f>VLOOKUP(M5798,[1]ArchetypeScores!E:K,7,FALSE)</f>
        <v>0</v>
      </c>
      <c r="T5798" s="2" t="str">
        <f t="shared" si="92"/>
        <v>Not A&amp;R positive</v>
      </c>
    </row>
    <row r="5799" spans="1:20" x14ac:dyDescent="0.3">
      <c r="A5799" s="2" t="s">
        <v>15299</v>
      </c>
      <c r="B5799" s="3" t="s">
        <v>15310</v>
      </c>
      <c r="C5799" s="3" t="s">
        <v>15311</v>
      </c>
      <c r="D5799" s="4">
        <v>2000</v>
      </c>
      <c r="E5799" s="5" t="s">
        <v>15302</v>
      </c>
      <c r="F5799" s="4">
        <v>1.6499699999999999</v>
      </c>
      <c r="G5799" s="6">
        <v>50222</v>
      </c>
      <c r="H5799" s="3" t="s">
        <v>15312</v>
      </c>
      <c r="I5799" s="3"/>
      <c r="J5799" s="3"/>
      <c r="K5799" s="5" t="s">
        <v>38</v>
      </c>
      <c r="L5799" s="5">
        <v>13</v>
      </c>
      <c r="M5799" s="5" t="s">
        <v>39</v>
      </c>
      <c r="N5799" s="5">
        <f>VLOOKUP(M5799,[1]ArchetypeScores!E:N,10,FALSE)</f>
        <v>0</v>
      </c>
      <c r="O5799" s="5">
        <f>VLOOKUP(M5799,[1]ArchetypeScores!E:O,11,FALSE)</f>
        <v>-2</v>
      </c>
      <c r="P5799" s="5">
        <f>VLOOKUP(M5799,[1]ArchetypeScores!E:P,12,FALSE)</f>
        <v>0</v>
      </c>
      <c r="Q5799" s="2" t="str">
        <f>VLOOKUP(M5799,[1]ArchetypeScores!E:W,19,FALSE)</f>
        <v>Industrials - transportation</v>
      </c>
      <c r="R5799" s="2">
        <f>VLOOKUP(M5799,[1]ArchetypeScores!E:I,5,FALSE)</f>
        <v>0</v>
      </c>
      <c r="S5799" s="2">
        <f>VLOOKUP(M5799,[1]ArchetypeScores!E:K,7,FALSE)</f>
        <v>0</v>
      </c>
      <c r="T5799" s="2" t="str">
        <f t="shared" si="92"/>
        <v>Not A&amp;R positive</v>
      </c>
    </row>
    <row r="5800" spans="1:20" x14ac:dyDescent="0.3">
      <c r="A5800" s="2" t="s">
        <v>15299</v>
      </c>
      <c r="B5800" s="3" t="s">
        <v>15313</v>
      </c>
      <c r="C5800" s="3" t="s">
        <v>15314</v>
      </c>
      <c r="D5800" s="4"/>
      <c r="E5800" s="5" t="s">
        <v>15302</v>
      </c>
      <c r="F5800" s="4">
        <v>0</v>
      </c>
      <c r="G5800" s="6">
        <v>50223</v>
      </c>
      <c r="H5800" s="3" t="s">
        <v>15315</v>
      </c>
      <c r="I5800" s="3"/>
      <c r="J5800" s="3"/>
      <c r="K5800" s="5" t="s">
        <v>57</v>
      </c>
      <c r="L5800" s="5">
        <v>17</v>
      </c>
      <c r="M5800" s="5" t="s">
        <v>210</v>
      </c>
      <c r="N5800" s="5">
        <f>VLOOKUP(M5800,[1]ArchetypeScores!E:N,10,FALSE)</f>
        <v>0</v>
      </c>
      <c r="O5800" s="5">
        <f>VLOOKUP(M5800,[1]ArchetypeScores!E:O,11,FALSE)</f>
        <v>-1</v>
      </c>
      <c r="P5800" s="5">
        <f>VLOOKUP(M5800,[1]ArchetypeScores!E:P,12,FALSE)</f>
        <v>0</v>
      </c>
      <c r="Q5800" s="2" t="str">
        <f>VLOOKUP(M5800,[1]ArchetypeScores!E:W,19,FALSE)</f>
        <v>Consumer (including agriculture and tourism)</v>
      </c>
      <c r="R5800" s="2">
        <f>VLOOKUP(M5800,[1]ArchetypeScores!E:I,5,FALSE)</f>
        <v>0</v>
      </c>
      <c r="S5800" s="2">
        <f>VLOOKUP(M5800,[1]ArchetypeScores!E:K,7,FALSE)</f>
        <v>0</v>
      </c>
      <c r="T5800" s="2" t="str">
        <f t="shared" si="92"/>
        <v>Not A&amp;R positive</v>
      </c>
    </row>
    <row r="5801" spans="1:20" x14ac:dyDescent="0.3">
      <c r="A5801" s="2" t="s">
        <v>15299</v>
      </c>
      <c r="B5801" s="3" t="s">
        <v>15316</v>
      </c>
      <c r="C5801" s="3" t="s">
        <v>15317</v>
      </c>
      <c r="D5801" s="4">
        <v>3700</v>
      </c>
      <c r="E5801" s="5" t="s">
        <v>15302</v>
      </c>
      <c r="F5801" s="4">
        <v>2.9998900000000002</v>
      </c>
      <c r="G5801" s="6">
        <v>50275</v>
      </c>
      <c r="H5801" s="3" t="s">
        <v>15318</v>
      </c>
      <c r="I5801" s="3" t="s">
        <v>7215</v>
      </c>
      <c r="J5801" s="3"/>
      <c r="K5801" s="5" t="s">
        <v>107</v>
      </c>
      <c r="L5801" s="5">
        <v>1</v>
      </c>
      <c r="M5801" s="5" t="s">
        <v>108</v>
      </c>
      <c r="N5801" s="5">
        <f>VLOOKUP(M5801,[1]ArchetypeScores!E:N,10,FALSE)</f>
        <v>1</v>
      </c>
      <c r="O5801" s="5">
        <f>VLOOKUP(M5801,[1]ArchetypeScores!E:O,11,FALSE)</f>
        <v>0</v>
      </c>
      <c r="P5801" s="5">
        <f>VLOOKUP(M5801,[1]ArchetypeScores!E:P,12,FALSE)</f>
        <v>0</v>
      </c>
      <c r="Q5801" s="2" t="str">
        <f>VLOOKUP(M5801,[1]ArchetypeScores!E:W,19,FALSE)</f>
        <v>Other sector</v>
      </c>
      <c r="R5801" s="2">
        <f>VLOOKUP(M5801,[1]ArchetypeScores!E:I,5,FALSE)</f>
        <v>0</v>
      </c>
      <c r="S5801" s="2">
        <f>VLOOKUP(M5801,[1]ArchetypeScores!E:K,7,FALSE)</f>
        <v>0</v>
      </c>
      <c r="T5801" s="2" t="str">
        <f t="shared" si="92"/>
        <v>Not A&amp;R positive</v>
      </c>
    </row>
    <row r="5802" spans="1:20" x14ac:dyDescent="0.3">
      <c r="A5802" s="2" t="s">
        <v>15299</v>
      </c>
      <c r="B5802" s="3" t="s">
        <v>15319</v>
      </c>
      <c r="C5802" s="3" t="s">
        <v>15320</v>
      </c>
      <c r="D5802" s="4">
        <v>400</v>
      </c>
      <c r="E5802" s="5" t="s">
        <v>15302</v>
      </c>
      <c r="F5802" s="4">
        <v>0.35199000000000003</v>
      </c>
      <c r="G5802" s="6">
        <v>50170</v>
      </c>
      <c r="H5802" s="3" t="s">
        <v>15321</v>
      </c>
      <c r="I5802" s="3" t="s">
        <v>15322</v>
      </c>
      <c r="J5802" s="3"/>
      <c r="K5802" s="5" t="s">
        <v>611</v>
      </c>
      <c r="L5802" s="5">
        <v>7</v>
      </c>
      <c r="M5802" s="5" t="s">
        <v>1872</v>
      </c>
      <c r="N5802" s="5">
        <f>VLOOKUP(M5802,[1]ArchetypeScores!E:N,10,FALSE)</f>
        <v>1</v>
      </c>
      <c r="O5802" s="5">
        <f>VLOOKUP(M5802,[1]ArchetypeScores!E:O,11,FALSE)</f>
        <v>-1</v>
      </c>
      <c r="P5802" s="5">
        <f>VLOOKUP(M5802,[1]ArchetypeScores!E:P,12,FALSE)</f>
        <v>0</v>
      </c>
      <c r="Q5802" s="2" t="str">
        <f>VLOOKUP(M5802,[1]ArchetypeScores!E:W,19,FALSE)</f>
        <v>Consumer (including agriculture and tourism)</v>
      </c>
      <c r="R5802" s="2">
        <f>VLOOKUP(M5802,[1]ArchetypeScores!E:I,5,FALSE)</f>
        <v>0</v>
      </c>
      <c r="S5802" s="2">
        <f>VLOOKUP(M5802,[1]ArchetypeScores!E:K,7,FALSE)</f>
        <v>0</v>
      </c>
      <c r="T5802" s="2" t="str">
        <f t="shared" si="92"/>
        <v>Not A&amp;R positive</v>
      </c>
    </row>
    <row r="5803" spans="1:20" x14ac:dyDescent="0.3">
      <c r="A5803" s="2" t="s">
        <v>15299</v>
      </c>
      <c r="B5803" s="3" t="s">
        <v>15323</v>
      </c>
      <c r="C5803" s="3" t="s">
        <v>15324</v>
      </c>
      <c r="D5803" s="4">
        <v>12200</v>
      </c>
      <c r="E5803" s="5" t="s">
        <v>15302</v>
      </c>
      <c r="F5803" s="4">
        <v>10.73556</v>
      </c>
      <c r="G5803" s="6">
        <v>50171</v>
      </c>
      <c r="H5803" s="3" t="s">
        <v>15321</v>
      </c>
      <c r="I5803" s="3" t="s">
        <v>15322</v>
      </c>
      <c r="J5803" s="3"/>
      <c r="K5803" s="5" t="s">
        <v>163</v>
      </c>
      <c r="L5803" s="5">
        <v>3</v>
      </c>
      <c r="M5803" s="5" t="s">
        <v>164</v>
      </c>
      <c r="N5803" s="5">
        <f>VLOOKUP(M5803,[1]ArchetypeScores!E:N,10,FALSE)</f>
        <v>0</v>
      </c>
      <c r="O5803" s="5">
        <f>VLOOKUP(M5803,[1]ArchetypeScores!E:O,11,FALSE)</f>
        <v>0</v>
      </c>
      <c r="P5803" s="5">
        <f>VLOOKUP(M5803,[1]ArchetypeScores!E:P,12,FALSE)</f>
        <v>0</v>
      </c>
      <c r="Q5803" s="2" t="str">
        <f>VLOOKUP(M5803,[1]ArchetypeScores!E:W,19,FALSE)</f>
        <v>Education and training</v>
      </c>
      <c r="R5803" s="2">
        <f>VLOOKUP(M5803,[1]ArchetypeScores!E:I,5,FALSE)</f>
        <v>0</v>
      </c>
      <c r="S5803" s="2">
        <f>VLOOKUP(M5803,[1]ArchetypeScores!E:K,7,FALSE)</f>
        <v>0</v>
      </c>
      <c r="T5803" s="2" t="str">
        <f t="shared" si="92"/>
        <v>Not A&amp;R positive</v>
      </c>
    </row>
    <row r="5804" spans="1:20" x14ac:dyDescent="0.3">
      <c r="A5804" s="2" t="s">
        <v>15299</v>
      </c>
      <c r="B5804" s="3" t="s">
        <v>15325</v>
      </c>
      <c r="C5804" s="3" t="s">
        <v>15326</v>
      </c>
      <c r="D5804" s="4"/>
      <c r="E5804" s="5" t="s">
        <v>15302</v>
      </c>
      <c r="F5804" s="4">
        <v>0</v>
      </c>
      <c r="G5804" s="6">
        <v>50258</v>
      </c>
      <c r="H5804" s="3" t="s">
        <v>15306</v>
      </c>
      <c r="I5804" s="3" t="s">
        <v>15307</v>
      </c>
      <c r="J5804" s="3">
        <v>1.3</v>
      </c>
      <c r="K5804" s="5" t="s">
        <v>2091</v>
      </c>
      <c r="L5804" s="5">
        <v>1</v>
      </c>
      <c r="M5804" s="5" t="s">
        <v>3573</v>
      </c>
      <c r="N5804" s="5">
        <f>VLOOKUP(M5804,[1]ArchetypeScores!E:N,10,FALSE)</f>
        <v>0</v>
      </c>
      <c r="O5804" s="5">
        <f>VLOOKUP(M5804,[1]ArchetypeScores!E:O,11,FALSE)</f>
        <v>-1</v>
      </c>
      <c r="P5804" s="5">
        <f>VLOOKUP(M5804,[1]ArchetypeScores!E:P,12,FALSE)</f>
        <v>0</v>
      </c>
      <c r="Q5804" s="2" t="str">
        <f>VLOOKUP(M5804,[1]ArchetypeScores!E:W,19,FALSE)</f>
        <v>Other sector</v>
      </c>
      <c r="R5804" s="2">
        <f>VLOOKUP(M5804,[1]ArchetypeScores!E:I,5,FALSE)</f>
        <v>0</v>
      </c>
      <c r="S5804" s="2">
        <f>VLOOKUP(M5804,[1]ArchetypeScores!E:K,7,FALSE)</f>
        <v>0</v>
      </c>
      <c r="T5804" s="2" t="str">
        <f t="shared" si="92"/>
        <v>Not A&amp;R positive</v>
      </c>
    </row>
    <row r="5805" spans="1:20" x14ac:dyDescent="0.3">
      <c r="A5805" s="2" t="s">
        <v>15299</v>
      </c>
      <c r="B5805" s="3" t="s">
        <v>15327</v>
      </c>
      <c r="C5805" s="3" t="s">
        <v>15328</v>
      </c>
      <c r="D5805" s="4">
        <v>1100</v>
      </c>
      <c r="E5805" s="5" t="s">
        <v>15302</v>
      </c>
      <c r="F5805" s="4">
        <v>0.94372</v>
      </c>
      <c r="G5805" s="6">
        <v>50215</v>
      </c>
      <c r="H5805" s="3" t="s">
        <v>15329</v>
      </c>
      <c r="I5805" s="3" t="s">
        <v>7134</v>
      </c>
      <c r="J5805" s="3" t="s">
        <v>15330</v>
      </c>
      <c r="K5805" s="5" t="s">
        <v>118</v>
      </c>
      <c r="L5805" s="5">
        <v>1</v>
      </c>
      <c r="M5805" s="5" t="s">
        <v>275</v>
      </c>
      <c r="N5805" s="5">
        <f>VLOOKUP(M5805,[1]ArchetypeScores!E:N,10,FALSE)</f>
        <v>0</v>
      </c>
      <c r="O5805" s="5">
        <f>VLOOKUP(M5805,[1]ArchetypeScores!E:O,11,FALSE)</f>
        <v>-1</v>
      </c>
      <c r="P5805" s="5">
        <f>VLOOKUP(M5805,[1]ArchetypeScores!E:P,12,FALSE)</f>
        <v>0</v>
      </c>
      <c r="Q5805" s="2" t="str">
        <f>VLOOKUP(M5805,[1]ArchetypeScores!E:W,19,FALSE)</f>
        <v>Untargeted</v>
      </c>
      <c r="R5805" s="2">
        <f>VLOOKUP(M5805,[1]ArchetypeScores!E:I,5,FALSE)</f>
        <v>0</v>
      </c>
      <c r="S5805" s="2">
        <f>VLOOKUP(M5805,[1]ArchetypeScores!E:K,7,FALSE)</f>
        <v>0</v>
      </c>
      <c r="T5805" s="2" t="str">
        <f t="shared" si="92"/>
        <v>Not A&amp;R positive</v>
      </c>
    </row>
    <row r="5806" spans="1:20" x14ac:dyDescent="0.3">
      <c r="A5806" s="2" t="s">
        <v>15299</v>
      </c>
      <c r="B5806" s="3" t="s">
        <v>15331</v>
      </c>
      <c r="C5806" s="3" t="s">
        <v>15332</v>
      </c>
      <c r="D5806" s="4">
        <v>3400</v>
      </c>
      <c r="E5806" s="5" t="s">
        <v>15302</v>
      </c>
      <c r="F5806" s="4">
        <v>2.8344</v>
      </c>
      <c r="G5806" s="6">
        <v>50141</v>
      </c>
      <c r="H5806" s="3" t="s">
        <v>15333</v>
      </c>
      <c r="I5806" s="3" t="s">
        <v>15334</v>
      </c>
      <c r="J5806" s="3" t="s">
        <v>15335</v>
      </c>
      <c r="K5806" s="5" t="s">
        <v>25</v>
      </c>
      <c r="L5806" s="5">
        <v>15</v>
      </c>
      <c r="M5806" s="5" t="s">
        <v>26</v>
      </c>
      <c r="N5806" s="5">
        <f>VLOOKUP(M5806,[1]ArchetypeScores!E:N,10,FALSE)</f>
        <v>1</v>
      </c>
      <c r="O5806" s="5">
        <f>VLOOKUP(M5806,[1]ArchetypeScores!E:O,11,FALSE)</f>
        <v>-2</v>
      </c>
      <c r="P5806" s="5">
        <f>VLOOKUP(M5806,[1]ArchetypeScores!E:P,12,FALSE)</f>
        <v>0</v>
      </c>
      <c r="Q5806" s="2" t="str">
        <f>VLOOKUP(M5806,[1]ArchetypeScores!E:W,19,FALSE)</f>
        <v>Energy and water</v>
      </c>
      <c r="R5806" s="2">
        <f>VLOOKUP(M5806,[1]ArchetypeScores!E:I,5,FALSE)</f>
        <v>0</v>
      </c>
      <c r="S5806" s="2">
        <f>VLOOKUP(M5806,[1]ArchetypeScores!E:K,7,FALSE)</f>
        <v>0</v>
      </c>
      <c r="T5806" s="2" t="str">
        <f t="shared" si="92"/>
        <v>Not A&amp;R positive</v>
      </c>
    </row>
    <row r="5807" spans="1:20" x14ac:dyDescent="0.3">
      <c r="A5807" s="2" t="s">
        <v>15299</v>
      </c>
      <c r="B5807" s="3" t="s">
        <v>15336</v>
      </c>
      <c r="C5807" s="3" t="s">
        <v>15337</v>
      </c>
      <c r="D5807" s="4"/>
      <c r="E5807" s="5" t="s">
        <v>15302</v>
      </c>
      <c r="F5807" s="4">
        <v>0</v>
      </c>
      <c r="G5807" s="6">
        <v>50174</v>
      </c>
      <c r="H5807" s="3" t="s">
        <v>15338</v>
      </c>
      <c r="I5807" s="3"/>
      <c r="J5807" s="3"/>
      <c r="K5807" s="5" t="s">
        <v>1306</v>
      </c>
      <c r="L5807" s="5">
        <v>1</v>
      </c>
      <c r="M5807" s="5" t="s">
        <v>1307</v>
      </c>
      <c r="N5807" s="5">
        <f>VLOOKUP(M5807,[1]ArchetypeScores!E:N,10,FALSE)</f>
        <v>0</v>
      </c>
      <c r="O5807" s="5">
        <f>VLOOKUP(M5807,[1]ArchetypeScores!E:O,11,FALSE)</f>
        <v>-1</v>
      </c>
      <c r="P5807" s="5">
        <f>VLOOKUP(M5807,[1]ArchetypeScores!E:P,12,FALSE)</f>
        <v>0</v>
      </c>
      <c r="Q5807" s="2" t="str">
        <f>VLOOKUP(M5807,[1]ArchetypeScores!E:W,19,FALSE)</f>
        <v>Untargeted</v>
      </c>
      <c r="R5807" s="2">
        <f>VLOOKUP(M5807,[1]ArchetypeScores!E:I,5,FALSE)</f>
        <v>0</v>
      </c>
      <c r="S5807" s="2">
        <f>VLOOKUP(M5807,[1]ArchetypeScores!E:K,7,FALSE)</f>
        <v>0</v>
      </c>
      <c r="T5807" s="2" t="str">
        <f t="shared" si="92"/>
        <v>Not A&amp;R positive</v>
      </c>
    </row>
    <row r="5808" spans="1:20" x14ac:dyDescent="0.3">
      <c r="A5808" s="2" t="s">
        <v>15299</v>
      </c>
      <c r="B5808" s="3" t="s">
        <v>15339</v>
      </c>
      <c r="C5808" s="3" t="s">
        <v>15340</v>
      </c>
      <c r="D5808" s="4">
        <v>700</v>
      </c>
      <c r="E5808" s="5" t="s">
        <v>15302</v>
      </c>
      <c r="F5808" s="4">
        <v>0.62148999999999999</v>
      </c>
      <c r="G5808" s="6">
        <v>50193</v>
      </c>
      <c r="H5808" s="3" t="s">
        <v>15341</v>
      </c>
      <c r="I5808" s="3" t="s">
        <v>15342</v>
      </c>
      <c r="J5808" s="3" t="s">
        <v>15343</v>
      </c>
      <c r="K5808" s="5" t="s">
        <v>61</v>
      </c>
      <c r="L5808" s="5">
        <v>4</v>
      </c>
      <c r="M5808" s="5" t="s">
        <v>433</v>
      </c>
      <c r="N5808" s="5">
        <f>VLOOKUP(M5808,[1]ArchetypeScores!E:N,10,FALSE)</f>
        <v>0</v>
      </c>
      <c r="O5808" s="5">
        <f>VLOOKUP(M5808,[1]ArchetypeScores!E:O,11,FALSE)</f>
        <v>0</v>
      </c>
      <c r="P5808" s="5">
        <f>VLOOKUP(M5808,[1]ArchetypeScores!E:P,12,FALSE)</f>
        <v>0</v>
      </c>
      <c r="Q5808" s="2" t="str">
        <f>VLOOKUP(M5808,[1]ArchetypeScores!E:W,19,FALSE)</f>
        <v>Health care</v>
      </c>
      <c r="R5808" s="2">
        <f>VLOOKUP(M5808,[1]ArchetypeScores!E:I,5,FALSE)</f>
        <v>0</v>
      </c>
      <c r="S5808" s="2">
        <f>VLOOKUP(M5808,[1]ArchetypeScores!E:K,7,FALSE)</f>
        <v>0</v>
      </c>
      <c r="T5808" s="2" t="str">
        <f t="shared" si="92"/>
        <v>Not A&amp;R positive</v>
      </c>
    </row>
    <row r="5809" spans="1:20" x14ac:dyDescent="0.3">
      <c r="A5809" s="2" t="s">
        <v>15299</v>
      </c>
      <c r="B5809" s="3" t="s">
        <v>15344</v>
      </c>
      <c r="C5809" s="3" t="s">
        <v>15345</v>
      </c>
      <c r="D5809" s="4">
        <v>2200</v>
      </c>
      <c r="E5809" s="5" t="s">
        <v>15302</v>
      </c>
      <c r="F5809" s="4">
        <v>1.9359200000000001</v>
      </c>
      <c r="G5809" s="6">
        <v>50164</v>
      </c>
      <c r="H5809" s="3" t="s">
        <v>15346</v>
      </c>
      <c r="I5809" s="3" t="s">
        <v>15322</v>
      </c>
      <c r="J5809" s="3"/>
      <c r="K5809" s="5" t="s">
        <v>71</v>
      </c>
      <c r="L5809" s="5">
        <v>1</v>
      </c>
      <c r="M5809" s="5" t="s">
        <v>72</v>
      </c>
      <c r="N5809" s="5">
        <f>VLOOKUP(M5809,[1]ArchetypeScores!E:N,10,FALSE)</f>
        <v>0</v>
      </c>
      <c r="O5809" s="5">
        <f>VLOOKUP(M5809,[1]ArchetypeScores!E:O,11,FALSE)</f>
        <v>0</v>
      </c>
      <c r="P5809" s="5">
        <f>VLOOKUP(M5809,[1]ArchetypeScores!E:P,12,FALSE)</f>
        <v>0</v>
      </c>
      <c r="Q5809" s="2" t="str">
        <f>VLOOKUP(M5809,[1]ArchetypeScores!E:W,19,FALSE)</f>
        <v>Other sector</v>
      </c>
      <c r="R5809" s="2">
        <f>VLOOKUP(M5809,[1]ArchetypeScores!E:I,5,FALSE)</f>
        <v>0</v>
      </c>
      <c r="S5809" s="2">
        <f>VLOOKUP(M5809,[1]ArchetypeScores!E:K,7,FALSE)</f>
        <v>0</v>
      </c>
      <c r="T5809" s="2" t="str">
        <f t="shared" si="92"/>
        <v>Not A&amp;R positive</v>
      </c>
    </row>
    <row r="5810" spans="1:20" x14ac:dyDescent="0.3">
      <c r="A5810" s="2" t="s">
        <v>15299</v>
      </c>
      <c r="B5810" s="3" t="s">
        <v>15347</v>
      </c>
      <c r="C5810" s="3" t="s">
        <v>15348</v>
      </c>
      <c r="D5810" s="4">
        <v>200</v>
      </c>
      <c r="E5810" s="5" t="s">
        <v>15302</v>
      </c>
      <c r="F5810" s="4">
        <v>0.17599000000000001</v>
      </c>
      <c r="G5810" s="6">
        <v>50165</v>
      </c>
      <c r="H5810" s="3" t="s">
        <v>15349</v>
      </c>
      <c r="I5810" s="3" t="s">
        <v>15322</v>
      </c>
      <c r="J5810" s="3"/>
      <c r="K5810" s="5" t="s">
        <v>61</v>
      </c>
      <c r="L5810" s="5">
        <v>5</v>
      </c>
      <c r="M5810" s="5" t="s">
        <v>62</v>
      </c>
      <c r="N5810" s="5">
        <f>VLOOKUP(M5810,[1]ArchetypeScores!E:N,10,FALSE)</f>
        <v>0</v>
      </c>
      <c r="O5810" s="5">
        <f>VLOOKUP(M5810,[1]ArchetypeScores!E:O,11,FALSE)</f>
        <v>-1</v>
      </c>
      <c r="P5810" s="5">
        <f>VLOOKUP(M5810,[1]ArchetypeScores!E:P,12,FALSE)</f>
        <v>0</v>
      </c>
      <c r="Q5810" s="2" t="str">
        <f>VLOOKUP(M5810,[1]ArchetypeScores!E:W,19,FALSE)</f>
        <v>Health care</v>
      </c>
      <c r="R5810" s="2">
        <f>VLOOKUP(M5810,[1]ArchetypeScores!E:I,5,FALSE)</f>
        <v>0</v>
      </c>
      <c r="S5810" s="2">
        <f>VLOOKUP(M5810,[1]ArchetypeScores!E:K,7,FALSE)</f>
        <v>0</v>
      </c>
      <c r="T5810" s="2" t="str">
        <f t="shared" si="92"/>
        <v>Not A&amp;R positive</v>
      </c>
    </row>
    <row r="5811" spans="1:20" x14ac:dyDescent="0.3">
      <c r="A5811" s="2" t="s">
        <v>15299</v>
      </c>
      <c r="B5811" s="3" t="s">
        <v>15350</v>
      </c>
      <c r="C5811" s="3" t="s">
        <v>15351</v>
      </c>
      <c r="D5811" s="4">
        <v>2000</v>
      </c>
      <c r="E5811" s="5" t="s">
        <v>15302</v>
      </c>
      <c r="F5811" s="4">
        <v>1.75993</v>
      </c>
      <c r="G5811" s="6">
        <v>50163</v>
      </c>
      <c r="H5811" s="3" t="s">
        <v>15352</v>
      </c>
      <c r="I5811" s="3" t="s">
        <v>15322</v>
      </c>
      <c r="J5811" s="3"/>
      <c r="K5811" s="5" t="s">
        <v>61</v>
      </c>
      <c r="L5811" s="5">
        <v>5</v>
      </c>
      <c r="M5811" s="5" t="s">
        <v>62</v>
      </c>
      <c r="N5811" s="5">
        <f>VLOOKUP(M5811,[1]ArchetypeScores!E:N,10,FALSE)</f>
        <v>0</v>
      </c>
      <c r="O5811" s="5">
        <f>VLOOKUP(M5811,[1]ArchetypeScores!E:O,11,FALSE)</f>
        <v>-1</v>
      </c>
      <c r="P5811" s="5">
        <f>VLOOKUP(M5811,[1]ArchetypeScores!E:P,12,FALSE)</f>
        <v>0</v>
      </c>
      <c r="Q5811" s="2" t="str">
        <f>VLOOKUP(M5811,[1]ArchetypeScores!E:W,19,FALSE)</f>
        <v>Health care</v>
      </c>
      <c r="R5811" s="2">
        <f>VLOOKUP(M5811,[1]ArchetypeScores!E:I,5,FALSE)</f>
        <v>0</v>
      </c>
      <c r="S5811" s="2">
        <f>VLOOKUP(M5811,[1]ArchetypeScores!E:K,7,FALSE)</f>
        <v>0</v>
      </c>
      <c r="T5811" s="2" t="str">
        <f t="shared" si="92"/>
        <v>Not A&amp;R positive</v>
      </c>
    </row>
    <row r="5812" spans="1:20" x14ac:dyDescent="0.3">
      <c r="A5812" s="2" t="s">
        <v>15299</v>
      </c>
      <c r="B5812" s="3" t="s">
        <v>15353</v>
      </c>
      <c r="C5812" s="3" t="s">
        <v>15354</v>
      </c>
      <c r="D5812" s="4">
        <v>6200</v>
      </c>
      <c r="E5812" s="5" t="s">
        <v>15302</v>
      </c>
      <c r="F5812" s="4">
        <v>5.0986799999999999</v>
      </c>
      <c r="G5812" s="6">
        <v>50261</v>
      </c>
      <c r="H5812" s="3" t="s">
        <v>15306</v>
      </c>
      <c r="I5812" s="3" t="s">
        <v>15307</v>
      </c>
      <c r="J5812" s="3">
        <v>2.2000000000000002</v>
      </c>
      <c r="K5812" s="5" t="s">
        <v>38</v>
      </c>
      <c r="L5812" s="5">
        <v>29</v>
      </c>
      <c r="M5812" s="5" t="s">
        <v>316</v>
      </c>
      <c r="N5812" s="5">
        <f>VLOOKUP(M5812,[1]ArchetypeScores!E:N,10,FALSE)</f>
        <v>0</v>
      </c>
      <c r="O5812" s="5">
        <f>VLOOKUP(M5812,[1]ArchetypeScores!E:O,11,FALSE)</f>
        <v>-1</v>
      </c>
      <c r="P5812" s="5">
        <f>VLOOKUP(M5812,[1]ArchetypeScores!E:P,12,FALSE)</f>
        <v>0</v>
      </c>
      <c r="Q5812" s="2" t="str">
        <f>VLOOKUP(M5812,[1]ArchetypeScores!E:W,19,FALSE)</f>
        <v>Other sector</v>
      </c>
      <c r="R5812" s="2">
        <f>VLOOKUP(M5812,[1]ArchetypeScores!E:I,5,FALSE)</f>
        <v>0</v>
      </c>
      <c r="S5812" s="2">
        <f>VLOOKUP(M5812,[1]ArchetypeScores!E:K,7,FALSE)</f>
        <v>0</v>
      </c>
      <c r="T5812" s="2" t="str">
        <f t="shared" si="92"/>
        <v>Not A&amp;R positive</v>
      </c>
    </row>
    <row r="5813" spans="1:20" x14ac:dyDescent="0.3">
      <c r="A5813" s="2" t="s">
        <v>15299</v>
      </c>
      <c r="B5813" s="3" t="s">
        <v>15355</v>
      </c>
      <c r="C5813" s="3" t="s">
        <v>15356</v>
      </c>
      <c r="D5813" s="4">
        <v>1100</v>
      </c>
      <c r="E5813" s="5" t="s">
        <v>15302</v>
      </c>
      <c r="F5813" s="4">
        <v>0.96796000000000004</v>
      </c>
      <c r="G5813" s="6">
        <v>50162</v>
      </c>
      <c r="H5813" s="3" t="s">
        <v>15357</v>
      </c>
      <c r="I5813" s="3" t="s">
        <v>15322</v>
      </c>
      <c r="J5813" s="3"/>
      <c r="K5813" s="5" t="s">
        <v>38</v>
      </c>
      <c r="L5813" s="5">
        <v>25</v>
      </c>
      <c r="M5813" s="5" t="s">
        <v>6285</v>
      </c>
      <c r="N5813" s="5">
        <f>VLOOKUP(M5813,[1]ArchetypeScores!E:N,10,FALSE)</f>
        <v>0</v>
      </c>
      <c r="O5813" s="5">
        <f>VLOOKUP(M5813,[1]ArchetypeScores!E:O,11,FALSE)</f>
        <v>-1</v>
      </c>
      <c r="P5813" s="5">
        <f>VLOOKUP(M5813,[1]ArchetypeScores!E:P,12,FALSE)</f>
        <v>0</v>
      </c>
      <c r="Q5813" s="2" t="str">
        <f>VLOOKUP(M5813,[1]ArchetypeScores!E:W,19,FALSE)</f>
        <v>Consumer (including agriculture and tourism)</v>
      </c>
      <c r="R5813" s="2">
        <f>VLOOKUP(M5813,[1]ArchetypeScores!E:I,5,FALSE)</f>
        <v>0</v>
      </c>
      <c r="S5813" s="2">
        <f>VLOOKUP(M5813,[1]ArchetypeScores!E:K,7,FALSE)</f>
        <v>0</v>
      </c>
      <c r="T5813" s="2" t="str">
        <f t="shared" si="92"/>
        <v>Not A&amp;R positive</v>
      </c>
    </row>
    <row r="5814" spans="1:20" x14ac:dyDescent="0.3">
      <c r="A5814" s="2" t="s">
        <v>15299</v>
      </c>
      <c r="B5814" s="3" t="s">
        <v>15358</v>
      </c>
      <c r="C5814" s="3" t="s">
        <v>15359</v>
      </c>
      <c r="D5814" s="4">
        <v>8400</v>
      </c>
      <c r="E5814" s="5" t="s">
        <v>15302</v>
      </c>
      <c r="F5814" s="4">
        <v>7.3917000000000002</v>
      </c>
      <c r="G5814" s="6">
        <v>50161</v>
      </c>
      <c r="H5814" s="3" t="s">
        <v>15360</v>
      </c>
      <c r="I5814" s="3" t="s">
        <v>15322</v>
      </c>
      <c r="J5814" s="3"/>
      <c r="K5814" s="5" t="s">
        <v>118</v>
      </c>
      <c r="L5814" s="5">
        <v>2</v>
      </c>
      <c r="M5814" s="5" t="s">
        <v>226</v>
      </c>
      <c r="N5814" s="5">
        <f>VLOOKUP(M5814,[1]ArchetypeScores!E:N,10,FALSE)</f>
        <v>0</v>
      </c>
      <c r="O5814" s="5">
        <f>VLOOKUP(M5814,[1]ArchetypeScores!E:O,11,FALSE)</f>
        <v>-1</v>
      </c>
      <c r="P5814" s="5">
        <f>VLOOKUP(M5814,[1]ArchetypeScores!E:P,12,FALSE)</f>
        <v>0</v>
      </c>
      <c r="Q5814" s="2" t="str">
        <f>VLOOKUP(M5814,[1]ArchetypeScores!E:W,19,FALSE)</f>
        <v>Untargeted</v>
      </c>
      <c r="R5814" s="2">
        <f>VLOOKUP(M5814,[1]ArchetypeScores!E:I,5,FALSE)</f>
        <v>0</v>
      </c>
      <c r="S5814" s="2">
        <f>VLOOKUP(M5814,[1]ArchetypeScores!E:K,7,FALSE)</f>
        <v>0</v>
      </c>
      <c r="T5814" s="2" t="str">
        <f t="shared" si="92"/>
        <v>Not A&amp;R positive</v>
      </c>
    </row>
    <row r="5815" spans="1:20" x14ac:dyDescent="0.3">
      <c r="A5815" s="2" t="s">
        <v>15299</v>
      </c>
      <c r="B5815" s="3" t="s">
        <v>15361</v>
      </c>
      <c r="C5815" s="3" t="s">
        <v>15362</v>
      </c>
      <c r="D5815" s="4">
        <v>3900</v>
      </c>
      <c r="E5815" s="5" t="s">
        <v>15302</v>
      </c>
      <c r="F5815" s="4">
        <v>3.4318599999999999</v>
      </c>
      <c r="G5815" s="6">
        <v>50160</v>
      </c>
      <c r="H5815" s="3" t="s">
        <v>15363</v>
      </c>
      <c r="I5815" s="3" t="s">
        <v>15322</v>
      </c>
      <c r="J5815" s="3"/>
      <c r="K5815" s="5" t="s">
        <v>57</v>
      </c>
      <c r="L5815" s="5">
        <v>29</v>
      </c>
      <c r="M5815" s="5" t="s">
        <v>58</v>
      </c>
      <c r="N5815" s="5">
        <f>VLOOKUP(M5815,[1]ArchetypeScores!E:N,10,FALSE)</f>
        <v>0</v>
      </c>
      <c r="O5815" s="5">
        <f>VLOOKUP(M5815,[1]ArchetypeScores!E:O,11,FALSE)</f>
        <v>-1</v>
      </c>
      <c r="P5815" s="5">
        <f>VLOOKUP(M5815,[1]ArchetypeScores!E:P,12,FALSE)</f>
        <v>0</v>
      </c>
      <c r="Q5815" s="2" t="str">
        <f>VLOOKUP(M5815,[1]ArchetypeScores!E:W,19,FALSE)</f>
        <v>Untargeted</v>
      </c>
      <c r="R5815" s="2">
        <f>VLOOKUP(M5815,[1]ArchetypeScores!E:I,5,FALSE)</f>
        <v>0</v>
      </c>
      <c r="S5815" s="2">
        <f>VLOOKUP(M5815,[1]ArchetypeScores!E:K,7,FALSE)</f>
        <v>0</v>
      </c>
      <c r="T5815" s="2" t="str">
        <f t="shared" si="92"/>
        <v>Not A&amp;R positive</v>
      </c>
    </row>
    <row r="5816" spans="1:20" x14ac:dyDescent="0.3">
      <c r="A5816" s="2" t="s">
        <v>15299</v>
      </c>
      <c r="B5816" s="3" t="s">
        <v>15364</v>
      </c>
      <c r="C5816" s="3" t="s">
        <v>15365</v>
      </c>
      <c r="D5816" s="4">
        <v>10</v>
      </c>
      <c r="E5816" s="5" t="s">
        <v>15302</v>
      </c>
      <c r="F5816" s="4">
        <v>8.5800000000000008E-3</v>
      </c>
      <c r="G5816" s="6">
        <v>50146</v>
      </c>
      <c r="H5816" s="3" t="s">
        <v>15329</v>
      </c>
      <c r="I5816" s="3" t="s">
        <v>7134</v>
      </c>
      <c r="J5816" s="3" t="s">
        <v>15366</v>
      </c>
      <c r="K5816" s="5" t="s">
        <v>71</v>
      </c>
      <c r="L5816" s="5">
        <v>1</v>
      </c>
      <c r="M5816" s="5" t="s">
        <v>72</v>
      </c>
      <c r="N5816" s="5">
        <f>VLOOKUP(M5816,[1]ArchetypeScores!E:N,10,FALSE)</f>
        <v>0</v>
      </c>
      <c r="O5816" s="5">
        <f>VLOOKUP(M5816,[1]ArchetypeScores!E:O,11,FALSE)</f>
        <v>0</v>
      </c>
      <c r="P5816" s="5">
        <f>VLOOKUP(M5816,[1]ArchetypeScores!E:P,12,FALSE)</f>
        <v>0</v>
      </c>
      <c r="Q5816" s="2" t="str">
        <f>VLOOKUP(M5816,[1]ArchetypeScores!E:W,19,FALSE)</f>
        <v>Other sector</v>
      </c>
      <c r="R5816" s="2">
        <f>VLOOKUP(M5816,[1]ArchetypeScores!E:I,5,FALSE)</f>
        <v>0</v>
      </c>
      <c r="S5816" s="2">
        <f>VLOOKUP(M5816,[1]ArchetypeScores!E:K,7,FALSE)</f>
        <v>0</v>
      </c>
      <c r="T5816" s="2" t="str">
        <f t="shared" si="92"/>
        <v>Not A&amp;R positive</v>
      </c>
    </row>
    <row r="5817" spans="1:20" x14ac:dyDescent="0.3">
      <c r="A5817" s="2" t="s">
        <v>15299</v>
      </c>
      <c r="B5817" s="3" t="s">
        <v>15367</v>
      </c>
      <c r="C5817" s="3" t="s">
        <v>15368</v>
      </c>
      <c r="D5817" s="4">
        <v>3000</v>
      </c>
      <c r="E5817" s="5" t="s">
        <v>15302</v>
      </c>
      <c r="F5817" s="4">
        <v>2.7238600000000002</v>
      </c>
      <c r="G5817" s="6">
        <v>50195</v>
      </c>
      <c r="H5817" s="3" t="s">
        <v>15369</v>
      </c>
      <c r="I5817" s="3" t="s">
        <v>14488</v>
      </c>
      <c r="J5817" s="3">
        <v>1</v>
      </c>
      <c r="K5817" s="5" t="s">
        <v>118</v>
      </c>
      <c r="L5817" s="5">
        <v>3</v>
      </c>
      <c r="M5817" s="5" t="s">
        <v>168</v>
      </c>
      <c r="N5817" s="5">
        <f>VLOOKUP(M5817,[1]ArchetypeScores!E:N,10,FALSE)</f>
        <v>0</v>
      </c>
      <c r="O5817" s="5">
        <f>VLOOKUP(M5817,[1]ArchetypeScores!E:O,11,FALSE)</f>
        <v>-1</v>
      </c>
      <c r="P5817" s="5">
        <f>VLOOKUP(M5817,[1]ArchetypeScores!E:P,12,FALSE)</f>
        <v>0</v>
      </c>
      <c r="Q5817" s="2" t="str">
        <f>VLOOKUP(M5817,[1]ArchetypeScores!E:W,19,FALSE)</f>
        <v>Untargeted</v>
      </c>
      <c r="R5817" s="2">
        <f>VLOOKUP(M5817,[1]ArchetypeScores!E:I,5,FALSE)</f>
        <v>0</v>
      </c>
      <c r="S5817" s="2">
        <f>VLOOKUP(M5817,[1]ArchetypeScores!E:K,7,FALSE)</f>
        <v>0</v>
      </c>
      <c r="T5817" s="2" t="str">
        <f t="shared" si="92"/>
        <v>Not A&amp;R positive</v>
      </c>
    </row>
    <row r="5818" spans="1:20" x14ac:dyDescent="0.3">
      <c r="A5818" s="2" t="s">
        <v>15299</v>
      </c>
      <c r="B5818" s="3" t="s">
        <v>15370</v>
      </c>
      <c r="C5818" s="3" t="s">
        <v>15371</v>
      </c>
      <c r="D5818" s="4">
        <v>7000</v>
      </c>
      <c r="E5818" s="5" t="s">
        <v>15302</v>
      </c>
      <c r="F5818" s="4">
        <v>5.8685400000000003</v>
      </c>
      <c r="G5818" s="6">
        <v>50303</v>
      </c>
      <c r="H5818" s="3" t="s">
        <v>15372</v>
      </c>
      <c r="I5818" s="3" t="s">
        <v>15373</v>
      </c>
      <c r="J5818" s="3"/>
      <c r="K5818" s="5" t="s">
        <v>664</v>
      </c>
      <c r="L5818" s="5">
        <v>3</v>
      </c>
      <c r="M5818" s="5" t="s">
        <v>533</v>
      </c>
      <c r="N5818" s="5">
        <f>VLOOKUP(M5818,[1]ArchetypeScores!E:N,10,FALSE)</f>
        <v>1</v>
      </c>
      <c r="O5818" s="5">
        <f>VLOOKUP(M5818,[1]ArchetypeScores!E:O,11,FALSE)</f>
        <v>0</v>
      </c>
      <c r="P5818" s="5">
        <f>VLOOKUP(M5818,[1]ArchetypeScores!E:P,12,FALSE)</f>
        <v>2</v>
      </c>
      <c r="Q5818" s="2" t="str">
        <f>VLOOKUP(M5818,[1]ArchetypeScores!E:W,19,FALSE)</f>
        <v>Other sector</v>
      </c>
      <c r="R5818" s="2">
        <f>VLOOKUP(M5818,[1]ArchetypeScores!E:I,5,FALSE)</f>
        <v>0</v>
      </c>
      <c r="S5818" s="2">
        <f>VLOOKUP(M5818,[1]ArchetypeScores!E:K,7,FALSE)</f>
        <v>0</v>
      </c>
      <c r="T5818" s="2" t="str">
        <f t="shared" si="92"/>
        <v>Not A&amp;R positive</v>
      </c>
    </row>
    <row r="5819" spans="1:20" x14ac:dyDescent="0.3">
      <c r="A5819" s="2" t="s">
        <v>15299</v>
      </c>
      <c r="B5819" s="3" t="s">
        <v>15374</v>
      </c>
      <c r="C5819" s="3" t="s">
        <v>15375</v>
      </c>
      <c r="D5819" s="4">
        <v>6400</v>
      </c>
      <c r="E5819" s="5" t="s">
        <v>15302</v>
      </c>
      <c r="F5819" s="4">
        <v>5.2631600000000001</v>
      </c>
      <c r="G5819" s="6">
        <v>50233</v>
      </c>
      <c r="H5819" s="3" t="s">
        <v>15306</v>
      </c>
      <c r="I5819" s="3" t="s">
        <v>15307</v>
      </c>
      <c r="J5819" s="3">
        <v>4.0999999999999996</v>
      </c>
      <c r="K5819" s="5" t="s">
        <v>214</v>
      </c>
      <c r="L5819" s="5">
        <v>2</v>
      </c>
      <c r="M5819" s="5" t="s">
        <v>1806</v>
      </c>
      <c r="N5819" s="5">
        <f>VLOOKUP(M5819,[1]ArchetypeScores!E:N,10,FALSE)</f>
        <v>1</v>
      </c>
      <c r="O5819" s="5">
        <f>VLOOKUP(M5819,[1]ArchetypeScores!E:O,11,FALSE)</f>
        <v>0</v>
      </c>
      <c r="P5819" s="5">
        <f>VLOOKUP(M5819,[1]ArchetypeScores!E:P,12,FALSE)</f>
        <v>1</v>
      </c>
      <c r="Q5819" s="2" t="str">
        <f>VLOOKUP(M5819,[1]ArchetypeScores!E:W,19,FALSE)</f>
        <v>Other sector</v>
      </c>
      <c r="R5819" s="2">
        <f>VLOOKUP(M5819,[1]ArchetypeScores!E:I,5,FALSE)</f>
        <v>0</v>
      </c>
      <c r="S5819" s="2">
        <f>VLOOKUP(M5819,[1]ArchetypeScores!E:K,7,FALSE)</f>
        <v>0</v>
      </c>
      <c r="T5819" s="2" t="str">
        <f t="shared" si="92"/>
        <v>Not A&amp;R positive</v>
      </c>
    </row>
    <row r="5820" spans="1:20" x14ac:dyDescent="0.3">
      <c r="A5820" s="2" t="s">
        <v>15299</v>
      </c>
      <c r="B5820" s="3" t="s">
        <v>15376</v>
      </c>
      <c r="C5820" s="3" t="s">
        <v>15377</v>
      </c>
      <c r="D5820" s="4"/>
      <c r="E5820" s="5" t="s">
        <v>15302</v>
      </c>
      <c r="F5820" s="4">
        <v>0</v>
      </c>
      <c r="G5820" s="6">
        <v>50207</v>
      </c>
      <c r="H5820" s="3" t="s">
        <v>15378</v>
      </c>
      <c r="I5820" s="3"/>
      <c r="J5820" s="3"/>
      <c r="K5820" s="5" t="s">
        <v>2091</v>
      </c>
      <c r="L5820" s="5">
        <v>6</v>
      </c>
      <c r="M5820" s="5" t="s">
        <v>2092</v>
      </c>
      <c r="N5820" s="5">
        <f>VLOOKUP(M5820,[1]ArchetypeScores!E:N,10,FALSE)</f>
        <v>0</v>
      </c>
      <c r="O5820" s="5">
        <f>VLOOKUP(M5820,[1]ArchetypeScores!E:O,11,FALSE)</f>
        <v>-1</v>
      </c>
      <c r="P5820" s="5">
        <f>VLOOKUP(M5820,[1]ArchetypeScores!E:P,12,FALSE)</f>
        <v>0</v>
      </c>
      <c r="Q5820" s="2" t="str">
        <f>VLOOKUP(M5820,[1]ArchetypeScores!E:W,19,FALSE)</f>
        <v>Untargeted</v>
      </c>
      <c r="R5820" s="2">
        <f>VLOOKUP(M5820,[1]ArchetypeScores!E:I,5,FALSE)</f>
        <v>0</v>
      </c>
      <c r="S5820" s="2">
        <f>VLOOKUP(M5820,[1]ArchetypeScores!E:K,7,FALSE)</f>
        <v>0</v>
      </c>
      <c r="T5820" s="2" t="str">
        <f t="shared" si="92"/>
        <v>Not A&amp;R positive</v>
      </c>
    </row>
    <row r="5821" spans="1:20" x14ac:dyDescent="0.3">
      <c r="A5821" s="2" t="s">
        <v>15299</v>
      </c>
      <c r="B5821" s="3" t="s">
        <v>15379</v>
      </c>
      <c r="C5821" s="3" t="s">
        <v>15380</v>
      </c>
      <c r="D5821" s="4">
        <v>152</v>
      </c>
      <c r="E5821" s="5" t="s">
        <v>15302</v>
      </c>
      <c r="F5821" s="4">
        <v>0.13639999999999999</v>
      </c>
      <c r="G5821" s="6">
        <v>50209</v>
      </c>
      <c r="H5821" s="3" t="s">
        <v>15381</v>
      </c>
      <c r="I5821" s="3" t="s">
        <v>15382</v>
      </c>
      <c r="J5821" s="3"/>
      <c r="K5821" s="5" t="s">
        <v>175</v>
      </c>
      <c r="L5821" s="5">
        <v>4</v>
      </c>
      <c r="M5821" s="5" t="s">
        <v>219</v>
      </c>
      <c r="N5821" s="5">
        <f>VLOOKUP(M5821,[1]ArchetypeScores!E:N,10,FALSE)</f>
        <v>1</v>
      </c>
      <c r="O5821" s="5">
        <f>VLOOKUP(M5821,[1]ArchetypeScores!E:O,11,FALSE)</f>
        <v>0</v>
      </c>
      <c r="P5821" s="5">
        <f>VLOOKUP(M5821,[1]ArchetypeScores!E:P,12,FALSE)</f>
        <v>0</v>
      </c>
      <c r="Q5821" s="2" t="str">
        <f>VLOOKUP(M5821,[1]ArchetypeScores!E:W,19,FALSE)</f>
        <v>Other sector</v>
      </c>
      <c r="R5821" s="2">
        <f>VLOOKUP(M5821,[1]ArchetypeScores!E:I,5,FALSE)</f>
        <v>0</v>
      </c>
      <c r="S5821" s="2">
        <f>VLOOKUP(M5821,[1]ArchetypeScores!E:K,7,FALSE)</f>
        <v>0</v>
      </c>
      <c r="T5821" s="2" t="str">
        <f t="shared" si="92"/>
        <v>Not A&amp;R positive</v>
      </c>
    </row>
    <row r="5822" spans="1:20" x14ac:dyDescent="0.3">
      <c r="A5822" s="2" t="s">
        <v>15299</v>
      </c>
      <c r="B5822" s="3" t="s">
        <v>15383</v>
      </c>
      <c r="C5822" s="3" t="s">
        <v>15384</v>
      </c>
      <c r="D5822" s="4">
        <v>800</v>
      </c>
      <c r="E5822" s="5" t="s">
        <v>15302</v>
      </c>
      <c r="F5822" s="4">
        <v>0.65788999999999997</v>
      </c>
      <c r="G5822" s="6">
        <v>50240</v>
      </c>
      <c r="H5822" s="3" t="s">
        <v>15306</v>
      </c>
      <c r="I5822" s="3" t="s">
        <v>15307</v>
      </c>
      <c r="J5822" s="3">
        <v>4.0999999999999996</v>
      </c>
      <c r="K5822" s="5" t="s">
        <v>175</v>
      </c>
      <c r="L5822" s="5">
        <v>1</v>
      </c>
      <c r="M5822" s="5" t="s">
        <v>176</v>
      </c>
      <c r="N5822" s="5">
        <f>VLOOKUP(M5822,[1]ArchetypeScores!E:N,10,FALSE)</f>
        <v>1</v>
      </c>
      <c r="O5822" s="5">
        <f>VLOOKUP(M5822,[1]ArchetypeScores!E:O,11,FALSE)</f>
        <v>-2</v>
      </c>
      <c r="P5822" s="5">
        <f>VLOOKUP(M5822,[1]ArchetypeScores!E:P,12,FALSE)</f>
        <v>0</v>
      </c>
      <c r="Q5822" s="2" t="str">
        <f>VLOOKUP(M5822,[1]ArchetypeScores!E:W,19,FALSE)</f>
        <v>Other sector</v>
      </c>
      <c r="R5822" s="2">
        <f>VLOOKUP(M5822,[1]ArchetypeScores!E:I,5,FALSE)</f>
        <v>0</v>
      </c>
      <c r="S5822" s="2">
        <f>VLOOKUP(M5822,[1]ArchetypeScores!E:K,7,FALSE)</f>
        <v>1</v>
      </c>
      <c r="T5822" s="2" t="str">
        <f t="shared" si="92"/>
        <v>Indirect only</v>
      </c>
    </row>
    <row r="5823" spans="1:20" x14ac:dyDescent="0.3">
      <c r="A5823" s="2" t="s">
        <v>15299</v>
      </c>
      <c r="B5823" s="3" t="s">
        <v>15385</v>
      </c>
      <c r="C5823" s="3" t="s">
        <v>15386</v>
      </c>
      <c r="D5823" s="4">
        <v>152</v>
      </c>
      <c r="E5823" s="5" t="s">
        <v>15302</v>
      </c>
      <c r="F5823" s="4">
        <v>0.13639999999999999</v>
      </c>
      <c r="G5823" s="6">
        <v>50210</v>
      </c>
      <c r="H5823" s="3" t="s">
        <v>15381</v>
      </c>
      <c r="I5823" s="3" t="s">
        <v>15382</v>
      </c>
      <c r="J5823" s="3"/>
      <c r="K5823" s="5" t="s">
        <v>175</v>
      </c>
      <c r="L5823" s="5">
        <v>4</v>
      </c>
      <c r="M5823" s="5" t="s">
        <v>219</v>
      </c>
      <c r="N5823" s="5">
        <f>VLOOKUP(M5823,[1]ArchetypeScores!E:N,10,FALSE)</f>
        <v>1</v>
      </c>
      <c r="O5823" s="5">
        <f>VLOOKUP(M5823,[1]ArchetypeScores!E:O,11,FALSE)</f>
        <v>0</v>
      </c>
      <c r="P5823" s="5">
        <f>VLOOKUP(M5823,[1]ArchetypeScores!E:P,12,FALSE)</f>
        <v>0</v>
      </c>
      <c r="Q5823" s="2" t="str">
        <f>VLOOKUP(M5823,[1]ArchetypeScores!E:W,19,FALSE)</f>
        <v>Other sector</v>
      </c>
      <c r="R5823" s="2">
        <f>VLOOKUP(M5823,[1]ArchetypeScores!E:I,5,FALSE)</f>
        <v>0</v>
      </c>
      <c r="S5823" s="2">
        <f>VLOOKUP(M5823,[1]ArchetypeScores!E:K,7,FALSE)</f>
        <v>0</v>
      </c>
      <c r="T5823" s="2" t="str">
        <f t="shared" si="92"/>
        <v>Not A&amp;R positive</v>
      </c>
    </row>
    <row r="5824" spans="1:20" x14ac:dyDescent="0.3">
      <c r="A5824" s="2" t="s">
        <v>15299</v>
      </c>
      <c r="B5824" s="3" t="s">
        <v>15387</v>
      </c>
      <c r="C5824" s="3" t="s">
        <v>15388</v>
      </c>
      <c r="D5824" s="4">
        <v>4800</v>
      </c>
      <c r="E5824" s="5" t="s">
        <v>15302</v>
      </c>
      <c r="F5824" s="4">
        <v>3.9473699999999998</v>
      </c>
      <c r="G5824" s="6">
        <v>50242</v>
      </c>
      <c r="H5824" s="3" t="s">
        <v>15306</v>
      </c>
      <c r="I5824" s="3" t="s">
        <v>15307</v>
      </c>
      <c r="J5824" s="3">
        <v>4.0999999999999996</v>
      </c>
      <c r="K5824" s="5" t="s">
        <v>175</v>
      </c>
      <c r="L5824" s="5" t="s">
        <v>112</v>
      </c>
      <c r="M5824" s="5" t="s">
        <v>505</v>
      </c>
      <c r="N5824" s="5">
        <f>VLOOKUP(M5824,[1]ArchetypeScores!E:N,10,FALSE)</f>
        <v>1</v>
      </c>
      <c r="O5824" s="5">
        <f>VLOOKUP(M5824,[1]ArchetypeScores!E:O,11,FALSE)</f>
        <v>-2</v>
      </c>
      <c r="P5824" s="5">
        <f>VLOOKUP(M5824,[1]ArchetypeScores!E:P,12,FALSE)</f>
        <v>0</v>
      </c>
      <c r="Q5824" s="2" t="str">
        <f>VLOOKUP(M5824,[1]ArchetypeScores!E:W,19,FALSE)</f>
        <v>Other sector</v>
      </c>
      <c r="R5824" s="2">
        <f>VLOOKUP(M5824,[1]ArchetypeScores!E:I,5,FALSE)</f>
        <v>0</v>
      </c>
      <c r="S5824" s="2">
        <f>VLOOKUP(M5824,[1]ArchetypeScores!E:K,7,FALSE)</f>
        <v>0</v>
      </c>
      <c r="T5824" s="2" t="str">
        <f t="shared" si="92"/>
        <v>Not A&amp;R positive</v>
      </c>
    </row>
    <row r="5825" spans="1:20" x14ac:dyDescent="0.3">
      <c r="A5825" s="2" t="s">
        <v>15299</v>
      </c>
      <c r="B5825" s="3" t="s">
        <v>15389</v>
      </c>
      <c r="C5825" s="3" t="s">
        <v>15390</v>
      </c>
      <c r="D5825" s="4">
        <v>7100</v>
      </c>
      <c r="E5825" s="5" t="s">
        <v>15302</v>
      </c>
      <c r="F5825" s="4">
        <v>6.3036599999999998</v>
      </c>
      <c r="G5825" s="6">
        <v>50183</v>
      </c>
      <c r="H5825" s="3" t="s">
        <v>15391</v>
      </c>
      <c r="I5825" s="3" t="s">
        <v>15342</v>
      </c>
      <c r="J5825" s="3" t="s">
        <v>15392</v>
      </c>
      <c r="K5825" s="5" t="s">
        <v>57</v>
      </c>
      <c r="L5825" s="5">
        <v>29</v>
      </c>
      <c r="M5825" s="5" t="s">
        <v>58</v>
      </c>
      <c r="N5825" s="5">
        <f>VLOOKUP(M5825,[1]ArchetypeScores!E:N,10,FALSE)</f>
        <v>0</v>
      </c>
      <c r="O5825" s="5">
        <f>VLOOKUP(M5825,[1]ArchetypeScores!E:O,11,FALSE)</f>
        <v>-1</v>
      </c>
      <c r="P5825" s="5">
        <f>VLOOKUP(M5825,[1]ArchetypeScores!E:P,12,FALSE)</f>
        <v>0</v>
      </c>
      <c r="Q5825" s="2" t="str">
        <f>VLOOKUP(M5825,[1]ArchetypeScores!E:W,19,FALSE)</f>
        <v>Untargeted</v>
      </c>
      <c r="R5825" s="2">
        <f>VLOOKUP(M5825,[1]ArchetypeScores!E:I,5,FALSE)</f>
        <v>0</v>
      </c>
      <c r="S5825" s="2">
        <f>VLOOKUP(M5825,[1]ArchetypeScores!E:K,7,FALSE)</f>
        <v>0</v>
      </c>
      <c r="T5825" s="2" t="str">
        <f t="shared" si="92"/>
        <v>Not A&amp;R positive</v>
      </c>
    </row>
    <row r="5826" spans="1:20" x14ac:dyDescent="0.3">
      <c r="A5826" s="2" t="s">
        <v>15299</v>
      </c>
      <c r="B5826" s="3" t="s">
        <v>15393</v>
      </c>
      <c r="C5826" s="3" t="s">
        <v>15394</v>
      </c>
      <c r="D5826" s="4">
        <v>168.4</v>
      </c>
      <c r="E5826" s="5" t="s">
        <v>15302</v>
      </c>
      <c r="F5826" s="4">
        <v>0.13849</v>
      </c>
      <c r="G5826" s="6">
        <v>50246</v>
      </c>
      <c r="H5826" s="3" t="s">
        <v>15306</v>
      </c>
      <c r="I5826" s="3" t="s">
        <v>15307</v>
      </c>
      <c r="J5826" s="3">
        <v>2.1</v>
      </c>
      <c r="K5826" s="5" t="s">
        <v>118</v>
      </c>
      <c r="L5826" s="5">
        <v>4</v>
      </c>
      <c r="M5826" s="5" t="s">
        <v>119</v>
      </c>
      <c r="N5826" s="5">
        <f>VLOOKUP(M5826,[1]ArchetypeScores!E:N,10,FALSE)</f>
        <v>0</v>
      </c>
      <c r="O5826" s="5">
        <f>VLOOKUP(M5826,[1]ArchetypeScores!E:O,11,FALSE)</f>
        <v>-1</v>
      </c>
      <c r="P5826" s="5">
        <f>VLOOKUP(M5826,[1]ArchetypeScores!E:P,12,FALSE)</f>
        <v>0</v>
      </c>
      <c r="Q5826" s="2" t="str">
        <f>VLOOKUP(M5826,[1]ArchetypeScores!E:W,19,FALSE)</f>
        <v>Untargeted</v>
      </c>
      <c r="R5826" s="2">
        <f>VLOOKUP(M5826,[1]ArchetypeScores!E:I,5,FALSE)</f>
        <v>0</v>
      </c>
      <c r="S5826" s="2">
        <f>VLOOKUP(M5826,[1]ArchetypeScores!E:K,7,FALSE)</f>
        <v>0</v>
      </c>
      <c r="T5826" s="2" t="str">
        <f t="shared" ref="T5826:T5889" si="93">IF(AND(R5826=1,S5826=1),"Both",IF(AND(R5826=1,S5826=0),"Direct only",IF(AND(R5826=0,S5826=1),"Indirect only","Not A&amp;R positive")))</f>
        <v>Not A&amp;R positive</v>
      </c>
    </row>
    <row r="5827" spans="1:20" x14ac:dyDescent="0.3">
      <c r="A5827" s="2" t="s">
        <v>15299</v>
      </c>
      <c r="B5827" s="3" t="s">
        <v>15395</v>
      </c>
      <c r="C5827" s="3" t="s">
        <v>15396</v>
      </c>
      <c r="D5827" s="4">
        <v>2100</v>
      </c>
      <c r="E5827" s="5" t="s">
        <v>15302</v>
      </c>
      <c r="F5827" s="4">
        <v>1.69356</v>
      </c>
      <c r="G5827" s="6">
        <v>50295</v>
      </c>
      <c r="H5827" s="3" t="s">
        <v>15397</v>
      </c>
      <c r="I5827" s="3" t="s">
        <v>15398</v>
      </c>
      <c r="J5827" s="3"/>
      <c r="K5827" s="5" t="s">
        <v>61</v>
      </c>
      <c r="L5827" s="5">
        <v>1</v>
      </c>
      <c r="M5827" s="5" t="s">
        <v>130</v>
      </c>
      <c r="N5827" s="5">
        <f>VLOOKUP(M5827,[1]ArchetypeScores!E:N,10,FALSE)</f>
        <v>0</v>
      </c>
      <c r="O5827" s="5">
        <f>VLOOKUP(M5827,[1]ArchetypeScores!E:O,11,FALSE)</f>
        <v>-1</v>
      </c>
      <c r="P5827" s="5">
        <f>VLOOKUP(M5827,[1]ArchetypeScores!E:P,12,FALSE)</f>
        <v>0</v>
      </c>
      <c r="Q5827" s="2" t="str">
        <f>VLOOKUP(M5827,[1]ArchetypeScores!E:W,19,FALSE)</f>
        <v>Health care</v>
      </c>
      <c r="R5827" s="2">
        <f>VLOOKUP(M5827,[1]ArchetypeScores!E:I,5,FALSE)</f>
        <v>0</v>
      </c>
      <c r="S5827" s="2">
        <f>VLOOKUP(M5827,[1]ArchetypeScores!E:K,7,FALSE)</f>
        <v>0</v>
      </c>
      <c r="T5827" s="2" t="str">
        <f t="shared" si="93"/>
        <v>Not A&amp;R positive</v>
      </c>
    </row>
    <row r="5828" spans="1:20" x14ac:dyDescent="0.3">
      <c r="A5828" s="2" t="s">
        <v>15299</v>
      </c>
      <c r="B5828" s="3" t="s">
        <v>15399</v>
      </c>
      <c r="C5828" s="3" t="s">
        <v>15400</v>
      </c>
      <c r="D5828" s="4">
        <v>2316</v>
      </c>
      <c r="E5828" s="5" t="s">
        <v>15302</v>
      </c>
      <c r="F5828" s="4">
        <v>1.88212</v>
      </c>
      <c r="G5828" s="6">
        <v>50271</v>
      </c>
      <c r="H5828" s="3" t="s">
        <v>15401</v>
      </c>
      <c r="I5828" s="3"/>
      <c r="J5828" s="3"/>
      <c r="K5828" s="5" t="s">
        <v>38</v>
      </c>
      <c r="L5828" s="5">
        <v>17</v>
      </c>
      <c r="M5828" s="5" t="s">
        <v>634</v>
      </c>
      <c r="N5828" s="5">
        <f>VLOOKUP(M5828,[1]ArchetypeScores!E:N,10,FALSE)</f>
        <v>0</v>
      </c>
      <c r="O5828" s="5">
        <f>VLOOKUP(M5828,[1]ArchetypeScores!E:O,11,FALSE)</f>
        <v>-2</v>
      </c>
      <c r="P5828" s="5">
        <f>VLOOKUP(M5828,[1]ArchetypeScores!E:P,12,FALSE)</f>
        <v>-1</v>
      </c>
      <c r="Q5828" s="2" t="str">
        <f>VLOOKUP(M5828,[1]ArchetypeScores!E:W,19,FALSE)</f>
        <v>Energy and water</v>
      </c>
      <c r="R5828" s="2">
        <f>VLOOKUP(M5828,[1]ArchetypeScores!E:I,5,FALSE)</f>
        <v>0</v>
      </c>
      <c r="S5828" s="2">
        <f>VLOOKUP(M5828,[1]ArchetypeScores!E:K,7,FALSE)</f>
        <v>0</v>
      </c>
      <c r="T5828" s="2" t="str">
        <f t="shared" si="93"/>
        <v>Not A&amp;R positive</v>
      </c>
    </row>
    <row r="5829" spans="1:20" x14ac:dyDescent="0.3">
      <c r="A5829" s="2" t="s">
        <v>15299</v>
      </c>
      <c r="B5829" s="8" t="s">
        <v>15402</v>
      </c>
      <c r="C5829" s="3" t="s">
        <v>15403</v>
      </c>
      <c r="D5829" s="4">
        <v>5800</v>
      </c>
      <c r="E5829" s="5" t="s">
        <v>15302</v>
      </c>
      <c r="F5829" s="4">
        <v>4.7697399999999996</v>
      </c>
      <c r="G5829" s="6">
        <v>50239</v>
      </c>
      <c r="H5829" s="3" t="s">
        <v>15306</v>
      </c>
      <c r="I5829" s="3" t="s">
        <v>15307</v>
      </c>
      <c r="J5829" s="3">
        <v>4.2</v>
      </c>
      <c r="K5829" s="5" t="s">
        <v>1727</v>
      </c>
      <c r="L5829" s="5">
        <v>3</v>
      </c>
      <c r="M5829" s="5" t="s">
        <v>1728</v>
      </c>
      <c r="N5829" s="5">
        <f>VLOOKUP(M5829,[1]ArchetypeScores!E:N,10,FALSE)</f>
        <v>1</v>
      </c>
      <c r="O5829" s="5">
        <f>VLOOKUP(M5829,[1]ArchetypeScores!E:O,11,FALSE)</f>
        <v>-2</v>
      </c>
      <c r="P5829" s="5">
        <f>VLOOKUP(M5829,[1]ArchetypeScores!E:P,12,FALSE)</f>
        <v>0</v>
      </c>
      <c r="Q5829" s="2" t="str">
        <f>VLOOKUP(M5829,[1]ArchetypeScores!E:W,19,FALSE)</f>
        <v>Industrials - other</v>
      </c>
      <c r="R5829" s="2">
        <f>VLOOKUP(M5829,[1]ArchetypeScores!E:I,5,FALSE)</f>
        <v>0</v>
      </c>
      <c r="S5829" s="2">
        <f>VLOOKUP(M5829,[1]ArchetypeScores!E:K,7,FALSE)</f>
        <v>0</v>
      </c>
      <c r="T5829" s="2" t="str">
        <f t="shared" si="93"/>
        <v>Not A&amp;R positive</v>
      </c>
    </row>
    <row r="5830" spans="1:20" x14ac:dyDescent="0.3">
      <c r="A5830" s="2" t="s">
        <v>15299</v>
      </c>
      <c r="B5830" s="3" t="s">
        <v>15404</v>
      </c>
      <c r="C5830" s="3" t="s">
        <v>15405</v>
      </c>
      <c r="D5830" s="4">
        <v>1700</v>
      </c>
      <c r="E5830" s="5" t="s">
        <v>15302</v>
      </c>
      <c r="F5830" s="4">
        <v>1.3980300000000001</v>
      </c>
      <c r="G5830" s="6">
        <v>50235</v>
      </c>
      <c r="H5830" s="3" t="s">
        <v>15306</v>
      </c>
      <c r="I5830" s="3" t="s">
        <v>15307</v>
      </c>
      <c r="J5830" s="3">
        <v>4.2</v>
      </c>
      <c r="K5830" s="5" t="s">
        <v>1097</v>
      </c>
      <c r="L5830" s="5">
        <v>3</v>
      </c>
      <c r="M5830" s="5" t="s">
        <v>1172</v>
      </c>
      <c r="N5830" s="5">
        <f>VLOOKUP(M5830,[1]ArchetypeScores!E:N,10,FALSE)</f>
        <v>1</v>
      </c>
      <c r="O5830" s="5">
        <f>VLOOKUP(M5830,[1]ArchetypeScores!E:O,11,FALSE)</f>
        <v>0</v>
      </c>
      <c r="P5830" s="5">
        <f>VLOOKUP(M5830,[1]ArchetypeScores!E:P,12,FALSE)</f>
        <v>2</v>
      </c>
      <c r="Q5830" s="2" t="str">
        <f>VLOOKUP(M5830,[1]ArchetypeScores!E:W,19,FALSE)</f>
        <v>Industrials - other</v>
      </c>
      <c r="R5830" s="2">
        <f>VLOOKUP(M5830,[1]ArchetypeScores!E:I,5,FALSE)</f>
        <v>0</v>
      </c>
      <c r="S5830" s="2">
        <f>VLOOKUP(M5830,[1]ArchetypeScores!E:K,7,FALSE)</f>
        <v>0</v>
      </c>
      <c r="T5830" s="2" t="str">
        <f t="shared" si="93"/>
        <v>Not A&amp;R positive</v>
      </c>
    </row>
    <row r="5831" spans="1:20" x14ac:dyDescent="0.3">
      <c r="A5831" s="2" t="s">
        <v>15299</v>
      </c>
      <c r="B5831" s="3" t="s">
        <v>15406</v>
      </c>
      <c r="C5831" s="3" t="s">
        <v>15407</v>
      </c>
      <c r="D5831" s="4"/>
      <c r="E5831" s="5" t="s">
        <v>15302</v>
      </c>
      <c r="F5831" s="4">
        <v>0</v>
      </c>
      <c r="G5831" s="6">
        <v>50290</v>
      </c>
      <c r="H5831" s="3" t="s">
        <v>15408</v>
      </c>
      <c r="I5831" s="3"/>
      <c r="J5831" s="3"/>
      <c r="K5831" s="5" t="s">
        <v>118</v>
      </c>
      <c r="L5831" s="5">
        <v>1</v>
      </c>
      <c r="M5831" s="5" t="s">
        <v>275</v>
      </c>
      <c r="N5831" s="5">
        <f>VLOOKUP(M5831,[1]ArchetypeScores!E:N,10,FALSE)</f>
        <v>0</v>
      </c>
      <c r="O5831" s="5">
        <f>VLOOKUP(M5831,[1]ArchetypeScores!E:O,11,FALSE)</f>
        <v>-1</v>
      </c>
      <c r="P5831" s="5">
        <f>VLOOKUP(M5831,[1]ArchetypeScores!E:P,12,FALSE)</f>
        <v>0</v>
      </c>
      <c r="Q5831" s="2" t="str">
        <f>VLOOKUP(M5831,[1]ArchetypeScores!E:W,19,FALSE)</f>
        <v>Untargeted</v>
      </c>
      <c r="R5831" s="2">
        <f>VLOOKUP(M5831,[1]ArchetypeScores!E:I,5,FALSE)</f>
        <v>0</v>
      </c>
      <c r="S5831" s="2">
        <f>VLOOKUP(M5831,[1]ArchetypeScores!E:K,7,FALSE)</f>
        <v>0</v>
      </c>
      <c r="T5831" s="2" t="str">
        <f t="shared" si="93"/>
        <v>Not A&amp;R positive</v>
      </c>
    </row>
    <row r="5832" spans="1:20" x14ac:dyDescent="0.3">
      <c r="A5832" s="2" t="s">
        <v>15299</v>
      </c>
      <c r="B5832" s="3" t="s">
        <v>15409</v>
      </c>
      <c r="C5832" s="3" t="s">
        <v>15410</v>
      </c>
      <c r="D5832" s="4">
        <v>8900</v>
      </c>
      <c r="E5832" s="5" t="s">
        <v>15302</v>
      </c>
      <c r="F5832" s="4">
        <v>7.2159399999999998</v>
      </c>
      <c r="G5832" s="6">
        <v>50281</v>
      </c>
      <c r="H5832" s="3" t="s">
        <v>15318</v>
      </c>
      <c r="I5832" s="3" t="s">
        <v>7215</v>
      </c>
      <c r="J5832" s="3"/>
      <c r="K5832" s="5" t="s">
        <v>67</v>
      </c>
      <c r="L5832" s="5">
        <v>1</v>
      </c>
      <c r="M5832" s="5" t="s">
        <v>265</v>
      </c>
      <c r="N5832" s="5">
        <f>VLOOKUP(M5832,[1]ArchetypeScores!E:N,10,FALSE)</f>
        <v>0</v>
      </c>
      <c r="O5832" s="5">
        <f>VLOOKUP(M5832,[1]ArchetypeScores!E:O,11,FALSE)</f>
        <v>-1</v>
      </c>
      <c r="P5832" s="5">
        <f>VLOOKUP(M5832,[1]ArchetypeScores!E:P,12,FALSE)</f>
        <v>0</v>
      </c>
      <c r="Q5832" s="2" t="str">
        <f>VLOOKUP(M5832,[1]ArchetypeScores!E:W,19,FALSE)</f>
        <v>Untargeted</v>
      </c>
      <c r="R5832" s="2">
        <f>VLOOKUP(M5832,[1]ArchetypeScores!E:I,5,FALSE)</f>
        <v>0</v>
      </c>
      <c r="S5832" s="2">
        <f>VLOOKUP(M5832,[1]ArchetypeScores!E:K,7,FALSE)</f>
        <v>0</v>
      </c>
      <c r="T5832" s="2" t="str">
        <f t="shared" si="93"/>
        <v>Not A&amp;R positive</v>
      </c>
    </row>
    <row r="5833" spans="1:20" x14ac:dyDescent="0.3">
      <c r="A5833" s="2" t="s">
        <v>15299</v>
      </c>
      <c r="B5833" s="3" t="s">
        <v>15411</v>
      </c>
      <c r="C5833" s="3" t="s">
        <v>15412</v>
      </c>
      <c r="D5833" s="4"/>
      <c r="E5833" s="5" t="s">
        <v>15302</v>
      </c>
      <c r="F5833" s="4">
        <v>0</v>
      </c>
      <c r="G5833" s="6">
        <v>50245</v>
      </c>
      <c r="H5833" s="3" t="s">
        <v>15306</v>
      </c>
      <c r="I5833" s="3" t="s">
        <v>15307</v>
      </c>
      <c r="J5833" s="3">
        <v>1.4</v>
      </c>
      <c r="K5833" s="5" t="s">
        <v>118</v>
      </c>
      <c r="L5833" s="5">
        <v>2</v>
      </c>
      <c r="M5833" s="5" t="s">
        <v>226</v>
      </c>
      <c r="N5833" s="5">
        <f>VLOOKUP(M5833,[1]ArchetypeScores!E:N,10,FALSE)</f>
        <v>0</v>
      </c>
      <c r="O5833" s="5">
        <f>VLOOKUP(M5833,[1]ArchetypeScores!E:O,11,FALSE)</f>
        <v>-1</v>
      </c>
      <c r="P5833" s="5">
        <f>VLOOKUP(M5833,[1]ArchetypeScores!E:P,12,FALSE)</f>
        <v>0</v>
      </c>
      <c r="Q5833" s="2" t="str">
        <f>VLOOKUP(M5833,[1]ArchetypeScores!E:W,19,FALSE)</f>
        <v>Untargeted</v>
      </c>
      <c r="R5833" s="2">
        <f>VLOOKUP(M5833,[1]ArchetypeScores!E:I,5,FALSE)</f>
        <v>0</v>
      </c>
      <c r="S5833" s="2">
        <f>VLOOKUP(M5833,[1]ArchetypeScores!E:K,7,FALSE)</f>
        <v>0</v>
      </c>
      <c r="T5833" s="2" t="str">
        <f t="shared" si="93"/>
        <v>Not A&amp;R positive</v>
      </c>
    </row>
    <row r="5834" spans="1:20" x14ac:dyDescent="0.3">
      <c r="A5834" s="2" t="s">
        <v>15299</v>
      </c>
      <c r="B5834" s="3" t="s">
        <v>15413</v>
      </c>
      <c r="C5834" s="3" t="s">
        <v>15414</v>
      </c>
      <c r="D5834" s="4">
        <v>1000</v>
      </c>
      <c r="E5834" s="5" t="s">
        <v>15302</v>
      </c>
      <c r="F5834" s="4">
        <v>0.81650999999999996</v>
      </c>
      <c r="G5834" s="6">
        <v>50287</v>
      </c>
      <c r="H5834" s="3" t="s">
        <v>15415</v>
      </c>
      <c r="I5834" s="3" t="s">
        <v>15416</v>
      </c>
      <c r="J5834" s="3"/>
      <c r="K5834" s="5" t="s">
        <v>38</v>
      </c>
      <c r="L5834" s="5">
        <v>29</v>
      </c>
      <c r="M5834" s="5" t="s">
        <v>316</v>
      </c>
      <c r="N5834" s="5">
        <f>VLOOKUP(M5834,[1]ArchetypeScores!E:N,10,FALSE)</f>
        <v>0</v>
      </c>
      <c r="O5834" s="5">
        <f>VLOOKUP(M5834,[1]ArchetypeScores!E:O,11,FALSE)</f>
        <v>-1</v>
      </c>
      <c r="P5834" s="5">
        <f>VLOOKUP(M5834,[1]ArchetypeScores!E:P,12,FALSE)</f>
        <v>0</v>
      </c>
      <c r="Q5834" s="2" t="str">
        <f>VLOOKUP(M5834,[1]ArchetypeScores!E:W,19,FALSE)</f>
        <v>Other sector</v>
      </c>
      <c r="R5834" s="2">
        <f>VLOOKUP(M5834,[1]ArchetypeScores!E:I,5,FALSE)</f>
        <v>0</v>
      </c>
      <c r="S5834" s="2">
        <f>VLOOKUP(M5834,[1]ArchetypeScores!E:K,7,FALSE)</f>
        <v>0</v>
      </c>
      <c r="T5834" s="2" t="str">
        <f t="shared" si="93"/>
        <v>Not A&amp;R positive</v>
      </c>
    </row>
    <row r="5835" spans="1:20" x14ac:dyDescent="0.3">
      <c r="A5835" s="2" t="s">
        <v>15299</v>
      </c>
      <c r="B5835" s="3" t="s">
        <v>15417</v>
      </c>
      <c r="C5835" s="3" t="s">
        <v>15418</v>
      </c>
      <c r="D5835" s="4">
        <v>3100</v>
      </c>
      <c r="E5835" s="5" t="s">
        <v>15302</v>
      </c>
      <c r="F5835" s="4">
        <v>2.51342</v>
      </c>
      <c r="G5835" s="6">
        <v>50280</v>
      </c>
      <c r="H5835" s="3" t="s">
        <v>15318</v>
      </c>
      <c r="I5835" s="3" t="s">
        <v>7215</v>
      </c>
      <c r="J5835" s="3"/>
      <c r="K5835" s="5" t="s">
        <v>38</v>
      </c>
      <c r="L5835" s="5">
        <v>29</v>
      </c>
      <c r="M5835" s="5" t="s">
        <v>316</v>
      </c>
      <c r="N5835" s="5">
        <f>VLOOKUP(M5835,[1]ArchetypeScores!E:N,10,FALSE)</f>
        <v>0</v>
      </c>
      <c r="O5835" s="5">
        <f>VLOOKUP(M5835,[1]ArchetypeScores!E:O,11,FALSE)</f>
        <v>-1</v>
      </c>
      <c r="P5835" s="5">
        <f>VLOOKUP(M5835,[1]ArchetypeScores!E:P,12,FALSE)</f>
        <v>0</v>
      </c>
      <c r="Q5835" s="2" t="str">
        <f>VLOOKUP(M5835,[1]ArchetypeScores!E:W,19,FALSE)</f>
        <v>Other sector</v>
      </c>
      <c r="R5835" s="2">
        <f>VLOOKUP(M5835,[1]ArchetypeScores!E:I,5,FALSE)</f>
        <v>0</v>
      </c>
      <c r="S5835" s="2">
        <f>VLOOKUP(M5835,[1]ArchetypeScores!E:K,7,FALSE)</f>
        <v>0</v>
      </c>
      <c r="T5835" s="2" t="str">
        <f t="shared" si="93"/>
        <v>Not A&amp;R positive</v>
      </c>
    </row>
    <row r="5836" spans="1:20" x14ac:dyDescent="0.3">
      <c r="A5836" s="2" t="s">
        <v>15299</v>
      </c>
      <c r="B5836" s="3" t="s">
        <v>15419</v>
      </c>
      <c r="C5836" s="3" t="s">
        <v>15420</v>
      </c>
      <c r="D5836" s="4">
        <v>350</v>
      </c>
      <c r="E5836" s="5" t="s">
        <v>15302</v>
      </c>
      <c r="F5836" s="4">
        <v>0.30026999999999998</v>
      </c>
      <c r="G5836" s="6">
        <v>50158</v>
      </c>
      <c r="H5836" s="3" t="s">
        <v>15329</v>
      </c>
      <c r="I5836" s="3" t="s">
        <v>7134</v>
      </c>
      <c r="J5836" s="3" t="s">
        <v>15421</v>
      </c>
      <c r="K5836" s="5" t="s">
        <v>118</v>
      </c>
      <c r="L5836" s="5">
        <v>1</v>
      </c>
      <c r="M5836" s="5" t="s">
        <v>275</v>
      </c>
      <c r="N5836" s="5">
        <f>VLOOKUP(M5836,[1]ArchetypeScores!E:N,10,FALSE)</f>
        <v>0</v>
      </c>
      <c r="O5836" s="5">
        <f>VLOOKUP(M5836,[1]ArchetypeScores!E:O,11,FALSE)</f>
        <v>-1</v>
      </c>
      <c r="P5836" s="5">
        <f>VLOOKUP(M5836,[1]ArchetypeScores!E:P,12,FALSE)</f>
        <v>0</v>
      </c>
      <c r="Q5836" s="2" t="str">
        <f>VLOOKUP(M5836,[1]ArchetypeScores!E:W,19,FALSE)</f>
        <v>Untargeted</v>
      </c>
      <c r="R5836" s="2">
        <f>VLOOKUP(M5836,[1]ArchetypeScores!E:I,5,FALSE)</f>
        <v>0</v>
      </c>
      <c r="S5836" s="2">
        <f>VLOOKUP(M5836,[1]ArchetypeScores!E:K,7,FALSE)</f>
        <v>0</v>
      </c>
      <c r="T5836" s="2" t="str">
        <f t="shared" si="93"/>
        <v>Not A&amp;R positive</v>
      </c>
    </row>
    <row r="5837" spans="1:20" x14ac:dyDescent="0.3">
      <c r="A5837" s="2" t="s">
        <v>15299</v>
      </c>
      <c r="B5837" s="3" t="s">
        <v>15422</v>
      </c>
      <c r="C5837" s="3" t="s">
        <v>15423</v>
      </c>
      <c r="D5837" s="4">
        <v>1900</v>
      </c>
      <c r="E5837" s="5" t="s">
        <v>15302</v>
      </c>
      <c r="F5837" s="4">
        <v>1.5404800000000001</v>
      </c>
      <c r="G5837" s="6">
        <v>50279</v>
      </c>
      <c r="H5837" s="3" t="s">
        <v>15318</v>
      </c>
      <c r="I5837" s="3" t="s">
        <v>7215</v>
      </c>
      <c r="J5837" s="3"/>
      <c r="K5837" s="5" t="s">
        <v>57</v>
      </c>
      <c r="L5837" s="5">
        <v>29</v>
      </c>
      <c r="M5837" s="5" t="s">
        <v>58</v>
      </c>
      <c r="N5837" s="5">
        <f>VLOOKUP(M5837,[1]ArchetypeScores!E:N,10,FALSE)</f>
        <v>0</v>
      </c>
      <c r="O5837" s="5">
        <f>VLOOKUP(M5837,[1]ArchetypeScores!E:O,11,FALSE)</f>
        <v>-1</v>
      </c>
      <c r="P5837" s="5">
        <f>VLOOKUP(M5837,[1]ArchetypeScores!E:P,12,FALSE)</f>
        <v>0</v>
      </c>
      <c r="Q5837" s="2" t="str">
        <f>VLOOKUP(M5837,[1]ArchetypeScores!E:W,19,FALSE)</f>
        <v>Untargeted</v>
      </c>
      <c r="R5837" s="2">
        <f>VLOOKUP(M5837,[1]ArchetypeScores!E:I,5,FALSE)</f>
        <v>0</v>
      </c>
      <c r="S5837" s="2">
        <f>VLOOKUP(M5837,[1]ArchetypeScores!E:K,7,FALSE)</f>
        <v>0</v>
      </c>
      <c r="T5837" s="2" t="str">
        <f t="shared" si="93"/>
        <v>Not A&amp;R positive</v>
      </c>
    </row>
    <row r="5838" spans="1:20" x14ac:dyDescent="0.3">
      <c r="A5838" s="2" t="s">
        <v>15299</v>
      </c>
      <c r="B5838" s="3" t="s">
        <v>15424</v>
      </c>
      <c r="C5838" s="3" t="s">
        <v>15425</v>
      </c>
      <c r="D5838" s="4">
        <v>1100</v>
      </c>
      <c r="E5838" s="5" t="s">
        <v>15302</v>
      </c>
      <c r="F5838" s="4">
        <v>0.96796000000000004</v>
      </c>
      <c r="G5838" s="6">
        <v>50166</v>
      </c>
      <c r="H5838" s="3" t="s">
        <v>15426</v>
      </c>
      <c r="I5838" s="3" t="s">
        <v>15322</v>
      </c>
      <c r="J5838" s="3"/>
      <c r="K5838" s="5" t="s">
        <v>67</v>
      </c>
      <c r="L5838" s="5">
        <v>2</v>
      </c>
      <c r="M5838" s="5" t="s">
        <v>68</v>
      </c>
      <c r="N5838" s="5">
        <f>VLOOKUP(M5838,[1]ArchetypeScores!E:N,10,FALSE)</f>
        <v>0</v>
      </c>
      <c r="O5838" s="5">
        <f>VLOOKUP(M5838,[1]ArchetypeScores!E:O,11,FALSE)</f>
        <v>-1</v>
      </c>
      <c r="P5838" s="5">
        <f>VLOOKUP(M5838,[1]ArchetypeScores!E:P,12,FALSE)</f>
        <v>0</v>
      </c>
      <c r="Q5838" s="2" t="str">
        <f>VLOOKUP(M5838,[1]ArchetypeScores!E:W,19,FALSE)</f>
        <v>Untargeted</v>
      </c>
      <c r="R5838" s="2">
        <f>VLOOKUP(M5838,[1]ArchetypeScores!E:I,5,FALSE)</f>
        <v>0</v>
      </c>
      <c r="S5838" s="2">
        <f>VLOOKUP(M5838,[1]ArchetypeScores!E:K,7,FALSE)</f>
        <v>0</v>
      </c>
      <c r="T5838" s="2" t="str">
        <f t="shared" si="93"/>
        <v>Not A&amp;R positive</v>
      </c>
    </row>
    <row r="5839" spans="1:20" x14ac:dyDescent="0.3">
      <c r="A5839" s="2" t="s">
        <v>15299</v>
      </c>
      <c r="B5839" s="3" t="s">
        <v>15427</v>
      </c>
      <c r="C5839" s="3" t="s">
        <v>15428</v>
      </c>
      <c r="D5839" s="4">
        <v>600</v>
      </c>
      <c r="E5839" s="5" t="s">
        <v>15302</v>
      </c>
      <c r="F5839" s="4">
        <v>0.52798</v>
      </c>
      <c r="G5839" s="6">
        <v>50169</v>
      </c>
      <c r="H5839" s="3" t="s">
        <v>15321</v>
      </c>
      <c r="I5839" s="3" t="s">
        <v>15322</v>
      </c>
      <c r="J5839" s="3"/>
      <c r="K5839" s="5" t="s">
        <v>118</v>
      </c>
      <c r="L5839" s="5">
        <v>2</v>
      </c>
      <c r="M5839" s="5" t="s">
        <v>226</v>
      </c>
      <c r="N5839" s="5">
        <f>VLOOKUP(M5839,[1]ArchetypeScores!E:N,10,FALSE)</f>
        <v>0</v>
      </c>
      <c r="O5839" s="5">
        <f>VLOOKUP(M5839,[1]ArchetypeScores!E:O,11,FALSE)</f>
        <v>-1</v>
      </c>
      <c r="P5839" s="5">
        <f>VLOOKUP(M5839,[1]ArchetypeScores!E:P,12,FALSE)</f>
        <v>0</v>
      </c>
      <c r="Q5839" s="2" t="str">
        <f>VLOOKUP(M5839,[1]ArchetypeScores!E:W,19,FALSE)</f>
        <v>Untargeted</v>
      </c>
      <c r="R5839" s="2">
        <f>VLOOKUP(M5839,[1]ArchetypeScores!E:I,5,FALSE)</f>
        <v>0</v>
      </c>
      <c r="S5839" s="2">
        <f>VLOOKUP(M5839,[1]ArchetypeScores!E:K,7,FALSE)</f>
        <v>0</v>
      </c>
      <c r="T5839" s="2" t="str">
        <f t="shared" si="93"/>
        <v>Not A&amp;R positive</v>
      </c>
    </row>
    <row r="5840" spans="1:20" x14ac:dyDescent="0.3">
      <c r="A5840" s="2" t="s">
        <v>15299</v>
      </c>
      <c r="B5840" s="3" t="s">
        <v>15429</v>
      </c>
      <c r="C5840" s="3" t="s">
        <v>15430</v>
      </c>
      <c r="D5840" s="4">
        <v>300</v>
      </c>
      <c r="E5840" s="5" t="s">
        <v>15302</v>
      </c>
      <c r="F5840" s="4">
        <v>0.26399</v>
      </c>
      <c r="G5840" s="6">
        <v>50168</v>
      </c>
      <c r="H5840" s="3" t="s">
        <v>15431</v>
      </c>
      <c r="I5840" s="3" t="s">
        <v>15322</v>
      </c>
      <c r="J5840" s="3"/>
      <c r="K5840" s="5" t="s">
        <v>611</v>
      </c>
      <c r="L5840" s="5" t="s">
        <v>112</v>
      </c>
      <c r="M5840" s="5" t="s">
        <v>10478</v>
      </c>
      <c r="N5840" s="5">
        <f>VLOOKUP(M5840,[1]ArchetypeScores!E:N,10,FALSE)</f>
        <v>1</v>
      </c>
      <c r="O5840" s="5">
        <f>VLOOKUP(M5840,[1]ArchetypeScores!E:O,11,FALSE)</f>
        <v>0</v>
      </c>
      <c r="P5840" s="5">
        <f>VLOOKUP(M5840,[1]ArchetypeScores!E:P,12,FALSE)</f>
        <v>0</v>
      </c>
      <c r="Q5840" s="2" t="str">
        <f>VLOOKUP(M5840,[1]ArchetypeScores!E:W,19,FALSE)</f>
        <v>Consumer (including agriculture and tourism)</v>
      </c>
      <c r="R5840" s="2">
        <f>VLOOKUP(M5840,[1]ArchetypeScores!E:I,5,FALSE)</f>
        <v>0</v>
      </c>
      <c r="S5840" s="2">
        <f>VLOOKUP(M5840,[1]ArchetypeScores!E:K,7,FALSE)</f>
        <v>0</v>
      </c>
      <c r="T5840" s="2" t="str">
        <f t="shared" si="93"/>
        <v>Not A&amp;R positive</v>
      </c>
    </row>
    <row r="5841" spans="1:20" x14ac:dyDescent="0.3">
      <c r="A5841" s="2" t="s">
        <v>15299</v>
      </c>
      <c r="B5841" s="3" t="s">
        <v>15432</v>
      </c>
      <c r="C5841" s="3" t="s">
        <v>15433</v>
      </c>
      <c r="D5841" s="4">
        <v>1800</v>
      </c>
      <c r="E5841" s="5" t="s">
        <v>15302</v>
      </c>
      <c r="F5841" s="4">
        <v>1.5839399999999999</v>
      </c>
      <c r="G5841" s="6">
        <v>50167</v>
      </c>
      <c r="H5841" s="3" t="s">
        <v>15434</v>
      </c>
      <c r="I5841" s="3" t="s">
        <v>15322</v>
      </c>
      <c r="J5841" s="3"/>
      <c r="K5841" s="5" t="s">
        <v>67</v>
      </c>
      <c r="L5841" s="5">
        <v>2</v>
      </c>
      <c r="M5841" s="5" t="s">
        <v>68</v>
      </c>
      <c r="N5841" s="5">
        <f>VLOOKUP(M5841,[1]ArchetypeScores!E:N,10,FALSE)</f>
        <v>0</v>
      </c>
      <c r="O5841" s="5">
        <f>VLOOKUP(M5841,[1]ArchetypeScores!E:O,11,FALSE)</f>
        <v>-1</v>
      </c>
      <c r="P5841" s="5">
        <f>VLOOKUP(M5841,[1]ArchetypeScores!E:P,12,FALSE)</f>
        <v>0</v>
      </c>
      <c r="Q5841" s="2" t="str">
        <f>VLOOKUP(M5841,[1]ArchetypeScores!E:W,19,FALSE)</f>
        <v>Untargeted</v>
      </c>
      <c r="R5841" s="2">
        <f>VLOOKUP(M5841,[1]ArchetypeScores!E:I,5,FALSE)</f>
        <v>0</v>
      </c>
      <c r="S5841" s="2">
        <f>VLOOKUP(M5841,[1]ArchetypeScores!E:K,7,FALSE)</f>
        <v>0</v>
      </c>
      <c r="T5841" s="2" t="str">
        <f t="shared" si="93"/>
        <v>Not A&amp;R positive</v>
      </c>
    </row>
    <row r="5842" spans="1:20" x14ac:dyDescent="0.3">
      <c r="A5842" s="2" t="s">
        <v>15299</v>
      </c>
      <c r="B5842" s="3" t="s">
        <v>15435</v>
      </c>
      <c r="C5842" s="3" t="s">
        <v>15436</v>
      </c>
      <c r="D5842" s="4">
        <v>500</v>
      </c>
      <c r="E5842" s="5" t="s">
        <v>15302</v>
      </c>
      <c r="F5842" s="4">
        <v>0.44391999999999998</v>
      </c>
      <c r="G5842" s="6">
        <v>50185</v>
      </c>
      <c r="H5842" s="3" t="s">
        <v>15437</v>
      </c>
      <c r="I5842" s="3" t="s">
        <v>15342</v>
      </c>
      <c r="J5842" s="3" t="s">
        <v>15438</v>
      </c>
      <c r="K5842" s="5" t="s">
        <v>67</v>
      </c>
      <c r="L5842" s="5">
        <v>2</v>
      </c>
      <c r="M5842" s="5" t="s">
        <v>68</v>
      </c>
      <c r="N5842" s="5">
        <f>VLOOKUP(M5842,[1]ArchetypeScores!E:N,10,FALSE)</f>
        <v>0</v>
      </c>
      <c r="O5842" s="5">
        <f>VLOOKUP(M5842,[1]ArchetypeScores!E:O,11,FALSE)</f>
        <v>-1</v>
      </c>
      <c r="P5842" s="5">
        <f>VLOOKUP(M5842,[1]ArchetypeScores!E:P,12,FALSE)</f>
        <v>0</v>
      </c>
      <c r="Q5842" s="2" t="str">
        <f>VLOOKUP(M5842,[1]ArchetypeScores!E:W,19,FALSE)</f>
        <v>Untargeted</v>
      </c>
      <c r="R5842" s="2">
        <f>VLOOKUP(M5842,[1]ArchetypeScores!E:I,5,FALSE)</f>
        <v>0</v>
      </c>
      <c r="S5842" s="2">
        <f>VLOOKUP(M5842,[1]ArchetypeScores!E:K,7,FALSE)</f>
        <v>0</v>
      </c>
      <c r="T5842" s="2" t="str">
        <f t="shared" si="93"/>
        <v>Not A&amp;R positive</v>
      </c>
    </row>
    <row r="5843" spans="1:20" x14ac:dyDescent="0.3">
      <c r="A5843" s="2" t="s">
        <v>15299</v>
      </c>
      <c r="B5843" s="3" t="s">
        <v>15439</v>
      </c>
      <c r="C5843" s="3" t="s">
        <v>15440</v>
      </c>
      <c r="D5843" s="4">
        <v>300</v>
      </c>
      <c r="E5843" s="5" t="s">
        <v>15302</v>
      </c>
      <c r="F5843" s="4">
        <v>0.24671000000000001</v>
      </c>
      <c r="G5843" s="6">
        <v>50234</v>
      </c>
      <c r="H5843" s="3" t="s">
        <v>15306</v>
      </c>
      <c r="I5843" s="3" t="s">
        <v>15307</v>
      </c>
      <c r="J5843" s="3">
        <v>2.1</v>
      </c>
      <c r="K5843" s="5" t="s">
        <v>15441</v>
      </c>
      <c r="L5843" s="5">
        <v>2</v>
      </c>
      <c r="M5843" s="5" t="s">
        <v>15442</v>
      </c>
      <c r="N5843" s="5">
        <f>VLOOKUP(M5843,[1]ArchetypeScores!E:N,10,FALSE)</f>
        <v>1</v>
      </c>
      <c r="O5843" s="5">
        <f>VLOOKUP(M5843,[1]ArchetypeScores!E:O,11,FALSE)</f>
        <v>-1</v>
      </c>
      <c r="P5843" s="5">
        <f>VLOOKUP(M5843,[1]ArchetypeScores!E:P,12,FALSE)</f>
        <v>1</v>
      </c>
      <c r="Q5843" s="2" t="str">
        <f>VLOOKUP(M5843,[1]ArchetypeScores!E:W,19,FALSE)</f>
        <v>Consumer (including agriculture and tourism)</v>
      </c>
      <c r="R5843" s="2">
        <f>VLOOKUP(M5843,[1]ArchetypeScores!E:I,5,FALSE)</f>
        <v>0</v>
      </c>
      <c r="S5843" s="2">
        <f>VLOOKUP(M5843,[1]ArchetypeScores!E:K,7,FALSE)</f>
        <v>0</v>
      </c>
      <c r="T5843" s="2" t="str">
        <f t="shared" si="93"/>
        <v>Not A&amp;R positive</v>
      </c>
    </row>
    <row r="5844" spans="1:20" x14ac:dyDescent="0.3">
      <c r="A5844" s="2" t="s">
        <v>15299</v>
      </c>
      <c r="B5844" s="3" t="s">
        <v>15443</v>
      </c>
      <c r="C5844" s="3" t="s">
        <v>15444</v>
      </c>
      <c r="D5844" s="4">
        <v>13100</v>
      </c>
      <c r="E5844" s="5" t="s">
        <v>15302</v>
      </c>
      <c r="F5844" s="4">
        <v>10.92076</v>
      </c>
      <c r="G5844" s="6">
        <v>50217</v>
      </c>
      <c r="H5844" s="3" t="s">
        <v>15445</v>
      </c>
      <c r="I5844" s="3" t="s">
        <v>15334</v>
      </c>
      <c r="J5844" s="3" t="s">
        <v>15335</v>
      </c>
      <c r="K5844" s="5" t="s">
        <v>3702</v>
      </c>
      <c r="L5844" s="5">
        <v>2</v>
      </c>
      <c r="M5844" s="5" t="s">
        <v>4334</v>
      </c>
      <c r="N5844" s="5">
        <f>VLOOKUP(M5844,[1]ArchetypeScores!E:N,10,FALSE)</f>
        <v>1</v>
      </c>
      <c r="O5844" s="5">
        <f>VLOOKUP(M5844,[1]ArchetypeScores!E:O,11,FALSE)</f>
        <v>-1</v>
      </c>
      <c r="P5844" s="5">
        <f>VLOOKUP(M5844,[1]ArchetypeScores!E:P,12,FALSE)</f>
        <v>1</v>
      </c>
      <c r="Q5844" s="2" t="str">
        <f>VLOOKUP(M5844,[1]ArchetypeScores!E:W,19,FALSE)</f>
        <v>Industrials - transportation</v>
      </c>
      <c r="R5844" s="2">
        <f>VLOOKUP(M5844,[1]ArchetypeScores!E:I,5,FALSE)</f>
        <v>0</v>
      </c>
      <c r="S5844" s="2">
        <f>VLOOKUP(M5844,[1]ArchetypeScores!E:K,7,FALSE)</f>
        <v>0</v>
      </c>
      <c r="T5844" s="2" t="str">
        <f t="shared" si="93"/>
        <v>Not A&amp;R positive</v>
      </c>
    </row>
    <row r="5845" spans="1:20" x14ac:dyDescent="0.3">
      <c r="A5845" s="2" t="s">
        <v>15299</v>
      </c>
      <c r="B5845" s="3" t="s">
        <v>15446</v>
      </c>
      <c r="C5845" s="3" t="s">
        <v>15447</v>
      </c>
      <c r="D5845" s="4">
        <v>300</v>
      </c>
      <c r="E5845" s="5" t="s">
        <v>15302</v>
      </c>
      <c r="F5845" s="4">
        <v>0.26634999999999998</v>
      </c>
      <c r="G5845" s="6">
        <v>50187</v>
      </c>
      <c r="H5845" s="3" t="s">
        <v>15448</v>
      </c>
      <c r="I5845" s="3" t="s">
        <v>15342</v>
      </c>
      <c r="J5845" s="3" t="s">
        <v>15449</v>
      </c>
      <c r="K5845" s="5" t="s">
        <v>67</v>
      </c>
      <c r="L5845" s="5">
        <v>1</v>
      </c>
      <c r="M5845" s="5" t="s">
        <v>265</v>
      </c>
      <c r="N5845" s="5">
        <f>VLOOKUP(M5845,[1]ArchetypeScores!E:N,10,FALSE)</f>
        <v>0</v>
      </c>
      <c r="O5845" s="5">
        <f>VLOOKUP(M5845,[1]ArchetypeScores!E:O,11,FALSE)</f>
        <v>-1</v>
      </c>
      <c r="P5845" s="5">
        <f>VLOOKUP(M5845,[1]ArchetypeScores!E:P,12,FALSE)</f>
        <v>0</v>
      </c>
      <c r="Q5845" s="2" t="str">
        <f>VLOOKUP(M5845,[1]ArchetypeScores!E:W,19,FALSE)</f>
        <v>Untargeted</v>
      </c>
      <c r="R5845" s="2">
        <f>VLOOKUP(M5845,[1]ArchetypeScores!E:I,5,FALSE)</f>
        <v>0</v>
      </c>
      <c r="S5845" s="2">
        <f>VLOOKUP(M5845,[1]ArchetypeScores!E:K,7,FALSE)</f>
        <v>0</v>
      </c>
      <c r="T5845" s="2" t="str">
        <f t="shared" si="93"/>
        <v>Not A&amp;R positive</v>
      </c>
    </row>
    <row r="5846" spans="1:20" x14ac:dyDescent="0.3">
      <c r="A5846" s="2" t="s">
        <v>15299</v>
      </c>
      <c r="B5846" s="3" t="s">
        <v>15450</v>
      </c>
      <c r="C5846" s="3" t="s">
        <v>15451</v>
      </c>
      <c r="D5846" s="4">
        <v>300</v>
      </c>
      <c r="E5846" s="5" t="s">
        <v>15302</v>
      </c>
      <c r="F5846" s="4">
        <v>0.25738</v>
      </c>
      <c r="G5846" s="6">
        <v>50157</v>
      </c>
      <c r="H5846" s="3" t="s">
        <v>15329</v>
      </c>
      <c r="I5846" s="3" t="s">
        <v>7134</v>
      </c>
      <c r="J5846" s="3" t="s">
        <v>15452</v>
      </c>
      <c r="K5846" s="5" t="s">
        <v>57</v>
      </c>
      <c r="L5846" s="5">
        <v>29</v>
      </c>
      <c r="M5846" s="5" t="s">
        <v>58</v>
      </c>
      <c r="N5846" s="5">
        <f>VLOOKUP(M5846,[1]ArchetypeScores!E:N,10,FALSE)</f>
        <v>0</v>
      </c>
      <c r="O5846" s="5">
        <f>VLOOKUP(M5846,[1]ArchetypeScores!E:O,11,FALSE)</f>
        <v>-1</v>
      </c>
      <c r="P5846" s="5">
        <f>VLOOKUP(M5846,[1]ArchetypeScores!E:P,12,FALSE)</f>
        <v>0</v>
      </c>
      <c r="Q5846" s="2" t="str">
        <f>VLOOKUP(M5846,[1]ArchetypeScores!E:W,19,FALSE)</f>
        <v>Untargeted</v>
      </c>
      <c r="R5846" s="2">
        <f>VLOOKUP(M5846,[1]ArchetypeScores!E:I,5,FALSE)</f>
        <v>0</v>
      </c>
      <c r="S5846" s="2">
        <f>VLOOKUP(M5846,[1]ArchetypeScores!E:K,7,FALSE)</f>
        <v>0</v>
      </c>
      <c r="T5846" s="2" t="str">
        <f t="shared" si="93"/>
        <v>Not A&amp;R positive</v>
      </c>
    </row>
    <row r="5847" spans="1:20" x14ac:dyDescent="0.3">
      <c r="A5847" s="2" t="s">
        <v>15299</v>
      </c>
      <c r="B5847" s="3" t="s">
        <v>15453</v>
      </c>
      <c r="C5847" s="3" t="s">
        <v>15454</v>
      </c>
      <c r="D5847" s="4">
        <v>200</v>
      </c>
      <c r="E5847" s="5" t="s">
        <v>15302</v>
      </c>
      <c r="F5847" s="4">
        <v>0.17158999999999999</v>
      </c>
      <c r="G5847" s="6">
        <v>50156</v>
      </c>
      <c r="H5847" s="3" t="s">
        <v>15329</v>
      </c>
      <c r="I5847" s="3" t="s">
        <v>7134</v>
      </c>
      <c r="J5847" s="3" t="s">
        <v>15455</v>
      </c>
      <c r="K5847" s="5" t="s">
        <v>118</v>
      </c>
      <c r="L5847" s="5">
        <v>3</v>
      </c>
      <c r="M5847" s="5" t="s">
        <v>168</v>
      </c>
      <c r="N5847" s="5">
        <f>VLOOKUP(M5847,[1]ArchetypeScores!E:N,10,FALSE)</f>
        <v>0</v>
      </c>
      <c r="O5847" s="5">
        <f>VLOOKUP(M5847,[1]ArchetypeScores!E:O,11,FALSE)</f>
        <v>-1</v>
      </c>
      <c r="P5847" s="5">
        <f>VLOOKUP(M5847,[1]ArchetypeScores!E:P,12,FALSE)</f>
        <v>0</v>
      </c>
      <c r="Q5847" s="2" t="str">
        <f>VLOOKUP(M5847,[1]ArchetypeScores!E:W,19,FALSE)</f>
        <v>Untargeted</v>
      </c>
      <c r="R5847" s="2">
        <f>VLOOKUP(M5847,[1]ArchetypeScores!E:I,5,FALSE)</f>
        <v>0</v>
      </c>
      <c r="S5847" s="2">
        <f>VLOOKUP(M5847,[1]ArchetypeScores!E:K,7,FALSE)</f>
        <v>0</v>
      </c>
      <c r="T5847" s="2" t="str">
        <f t="shared" si="93"/>
        <v>Not A&amp;R positive</v>
      </c>
    </row>
    <row r="5848" spans="1:20" x14ac:dyDescent="0.3">
      <c r="A5848" s="2" t="s">
        <v>15299</v>
      </c>
      <c r="B5848" s="3" t="s">
        <v>15456</v>
      </c>
      <c r="C5848" s="3" t="s">
        <v>15457</v>
      </c>
      <c r="D5848" s="4">
        <v>200</v>
      </c>
      <c r="E5848" s="5" t="s">
        <v>15302</v>
      </c>
      <c r="F5848" s="4">
        <v>0.17158999999999999</v>
      </c>
      <c r="G5848" s="6">
        <v>50155</v>
      </c>
      <c r="H5848" s="3" t="s">
        <v>15458</v>
      </c>
      <c r="I5848" s="3" t="s">
        <v>7134</v>
      </c>
      <c r="J5848" s="3" t="s">
        <v>15459</v>
      </c>
      <c r="K5848" s="5" t="s">
        <v>57</v>
      </c>
      <c r="L5848" s="5">
        <v>29</v>
      </c>
      <c r="M5848" s="5" t="s">
        <v>58</v>
      </c>
      <c r="N5848" s="5">
        <f>VLOOKUP(M5848,[1]ArchetypeScores!E:N,10,FALSE)</f>
        <v>0</v>
      </c>
      <c r="O5848" s="5">
        <f>VLOOKUP(M5848,[1]ArchetypeScores!E:O,11,FALSE)</f>
        <v>-1</v>
      </c>
      <c r="P5848" s="5">
        <f>VLOOKUP(M5848,[1]ArchetypeScores!E:P,12,FALSE)</f>
        <v>0</v>
      </c>
      <c r="Q5848" s="2" t="str">
        <f>VLOOKUP(M5848,[1]ArchetypeScores!E:W,19,FALSE)</f>
        <v>Untargeted</v>
      </c>
      <c r="R5848" s="2">
        <f>VLOOKUP(M5848,[1]ArchetypeScores!E:I,5,FALSE)</f>
        <v>0</v>
      </c>
      <c r="S5848" s="2">
        <f>VLOOKUP(M5848,[1]ArchetypeScores!E:K,7,FALSE)</f>
        <v>0</v>
      </c>
      <c r="T5848" s="2" t="str">
        <f t="shared" si="93"/>
        <v>Not A&amp;R positive</v>
      </c>
    </row>
    <row r="5849" spans="1:20" x14ac:dyDescent="0.3">
      <c r="A5849" s="2" t="s">
        <v>15299</v>
      </c>
      <c r="B5849" s="3" t="s">
        <v>15460</v>
      </c>
      <c r="C5849" s="3" t="s">
        <v>15461</v>
      </c>
      <c r="D5849" s="4">
        <v>500</v>
      </c>
      <c r="E5849" s="5" t="s">
        <v>15302</v>
      </c>
      <c r="F5849" s="4">
        <v>0.40538999999999997</v>
      </c>
      <c r="G5849" s="6">
        <v>50282</v>
      </c>
      <c r="H5849" s="3" t="s">
        <v>15318</v>
      </c>
      <c r="I5849" s="3" t="s">
        <v>7215</v>
      </c>
      <c r="J5849" s="3"/>
      <c r="K5849" s="5" t="s">
        <v>118</v>
      </c>
      <c r="L5849" s="5">
        <v>4</v>
      </c>
      <c r="M5849" s="5" t="s">
        <v>119</v>
      </c>
      <c r="N5849" s="5">
        <f>VLOOKUP(M5849,[1]ArchetypeScores!E:N,10,FALSE)</f>
        <v>0</v>
      </c>
      <c r="O5849" s="5">
        <f>VLOOKUP(M5849,[1]ArchetypeScores!E:O,11,FALSE)</f>
        <v>-1</v>
      </c>
      <c r="P5849" s="5">
        <f>VLOOKUP(M5849,[1]ArchetypeScores!E:P,12,FALSE)</f>
        <v>0</v>
      </c>
      <c r="Q5849" s="2" t="str">
        <f>VLOOKUP(M5849,[1]ArchetypeScores!E:W,19,FALSE)</f>
        <v>Untargeted</v>
      </c>
      <c r="R5849" s="2">
        <f>VLOOKUP(M5849,[1]ArchetypeScores!E:I,5,FALSE)</f>
        <v>0</v>
      </c>
      <c r="S5849" s="2">
        <f>VLOOKUP(M5849,[1]ArchetypeScores!E:K,7,FALSE)</f>
        <v>0</v>
      </c>
      <c r="T5849" s="2" t="str">
        <f t="shared" si="93"/>
        <v>Not A&amp;R positive</v>
      </c>
    </row>
    <row r="5850" spans="1:20" x14ac:dyDescent="0.3">
      <c r="A5850" s="2" t="s">
        <v>15299</v>
      </c>
      <c r="B5850" s="3" t="s">
        <v>15462</v>
      </c>
      <c r="C5850" s="3" t="s">
        <v>15463</v>
      </c>
      <c r="D5850" s="4">
        <v>118000</v>
      </c>
      <c r="E5850" s="5" t="s">
        <v>15302</v>
      </c>
      <c r="F5850" s="4">
        <v>97.039469999999994</v>
      </c>
      <c r="G5850" s="6">
        <v>50259</v>
      </c>
      <c r="H5850" s="3" t="s">
        <v>15306</v>
      </c>
      <c r="I5850" s="3" t="s">
        <v>15307</v>
      </c>
      <c r="J5850" s="3">
        <v>2.2999999999999998</v>
      </c>
      <c r="K5850" s="5" t="s">
        <v>2091</v>
      </c>
      <c r="L5850" s="5">
        <v>6</v>
      </c>
      <c r="M5850" s="5" t="s">
        <v>2092</v>
      </c>
      <c r="N5850" s="5">
        <f>VLOOKUP(M5850,[1]ArchetypeScores!E:N,10,FALSE)</f>
        <v>0</v>
      </c>
      <c r="O5850" s="5">
        <f>VLOOKUP(M5850,[1]ArchetypeScores!E:O,11,FALSE)</f>
        <v>-1</v>
      </c>
      <c r="P5850" s="5">
        <f>VLOOKUP(M5850,[1]ArchetypeScores!E:P,12,FALSE)</f>
        <v>0</v>
      </c>
      <c r="Q5850" s="2" t="str">
        <f>VLOOKUP(M5850,[1]ArchetypeScores!E:W,19,FALSE)</f>
        <v>Untargeted</v>
      </c>
      <c r="R5850" s="2">
        <f>VLOOKUP(M5850,[1]ArchetypeScores!E:I,5,FALSE)</f>
        <v>0</v>
      </c>
      <c r="S5850" s="2">
        <f>VLOOKUP(M5850,[1]ArchetypeScores!E:K,7,FALSE)</f>
        <v>0</v>
      </c>
      <c r="T5850" s="2" t="str">
        <f t="shared" si="93"/>
        <v>Not A&amp;R positive</v>
      </c>
    </row>
    <row r="5851" spans="1:20" x14ac:dyDescent="0.3">
      <c r="A5851" s="2" t="s">
        <v>15299</v>
      </c>
      <c r="B5851" s="3" t="s">
        <v>15464</v>
      </c>
      <c r="C5851" s="3" t="s">
        <v>15465</v>
      </c>
      <c r="D5851" s="4"/>
      <c r="E5851" s="5" t="s">
        <v>15302</v>
      </c>
      <c r="F5851" s="4">
        <v>0</v>
      </c>
      <c r="G5851" s="6">
        <v>50182</v>
      </c>
      <c r="H5851" s="3" t="s">
        <v>15466</v>
      </c>
      <c r="I5851" s="3"/>
      <c r="J5851" s="3"/>
      <c r="K5851" s="5" t="s">
        <v>392</v>
      </c>
      <c r="L5851" s="5">
        <v>3</v>
      </c>
      <c r="M5851" s="5" t="s">
        <v>1436</v>
      </c>
      <c r="N5851" s="5">
        <f>VLOOKUP(M5851,[1]ArchetypeScores!E:N,10,FALSE)</f>
        <v>0</v>
      </c>
      <c r="O5851" s="5">
        <f>VLOOKUP(M5851,[1]ArchetypeScores!E:O,11,FALSE)</f>
        <v>-1</v>
      </c>
      <c r="P5851" s="5">
        <f>VLOOKUP(M5851,[1]ArchetypeScores!E:P,12,FALSE)</f>
        <v>0</v>
      </c>
      <c r="Q5851" s="2" t="str">
        <f>VLOOKUP(M5851,[1]ArchetypeScores!E:W,19,FALSE)</f>
        <v>Untargeted</v>
      </c>
      <c r="R5851" s="2">
        <f>VLOOKUP(M5851,[1]ArchetypeScores!E:I,5,FALSE)</f>
        <v>0</v>
      </c>
      <c r="S5851" s="2">
        <f>VLOOKUP(M5851,[1]ArchetypeScores!E:K,7,FALSE)</f>
        <v>0</v>
      </c>
      <c r="T5851" s="2" t="str">
        <f t="shared" si="93"/>
        <v>Not A&amp;R positive</v>
      </c>
    </row>
    <row r="5852" spans="1:20" x14ac:dyDescent="0.3">
      <c r="A5852" s="2" t="s">
        <v>15299</v>
      </c>
      <c r="B5852" s="3" t="s">
        <v>15467</v>
      </c>
      <c r="C5852" s="3" t="s">
        <v>15468</v>
      </c>
      <c r="D5852" s="4"/>
      <c r="E5852" s="5" t="s">
        <v>15302</v>
      </c>
      <c r="F5852" s="4">
        <v>0</v>
      </c>
      <c r="G5852" s="6">
        <v>50177</v>
      </c>
      <c r="H5852" s="3" t="s">
        <v>15469</v>
      </c>
      <c r="I5852" s="3"/>
      <c r="J5852" s="3"/>
      <c r="K5852" s="5" t="s">
        <v>1306</v>
      </c>
      <c r="L5852" s="5">
        <v>1</v>
      </c>
      <c r="M5852" s="5" t="s">
        <v>1307</v>
      </c>
      <c r="N5852" s="5">
        <f>VLOOKUP(M5852,[1]ArchetypeScores!E:N,10,FALSE)</f>
        <v>0</v>
      </c>
      <c r="O5852" s="5">
        <f>VLOOKUP(M5852,[1]ArchetypeScores!E:O,11,FALSE)</f>
        <v>-1</v>
      </c>
      <c r="P5852" s="5">
        <f>VLOOKUP(M5852,[1]ArchetypeScores!E:P,12,FALSE)</f>
        <v>0</v>
      </c>
      <c r="Q5852" s="2" t="str">
        <f>VLOOKUP(M5852,[1]ArchetypeScores!E:W,19,FALSE)</f>
        <v>Untargeted</v>
      </c>
      <c r="R5852" s="2">
        <f>VLOOKUP(M5852,[1]ArchetypeScores!E:I,5,FALSE)</f>
        <v>0</v>
      </c>
      <c r="S5852" s="2">
        <f>VLOOKUP(M5852,[1]ArchetypeScores!E:K,7,FALSE)</f>
        <v>0</v>
      </c>
      <c r="T5852" s="2" t="str">
        <f t="shared" si="93"/>
        <v>Not A&amp;R positive</v>
      </c>
    </row>
    <row r="5853" spans="1:20" x14ac:dyDescent="0.3">
      <c r="A5853" s="2" t="s">
        <v>15299</v>
      </c>
      <c r="B5853" s="3" t="s">
        <v>15470</v>
      </c>
      <c r="C5853" s="3" t="s">
        <v>15471</v>
      </c>
      <c r="D5853" s="4"/>
      <c r="E5853" s="5" t="s">
        <v>15302</v>
      </c>
      <c r="F5853" s="4">
        <v>0</v>
      </c>
      <c r="G5853" s="6">
        <v>50219</v>
      </c>
      <c r="H5853" s="3" t="s">
        <v>15472</v>
      </c>
      <c r="I5853" s="3"/>
      <c r="J5853" s="3"/>
      <c r="K5853" s="5" t="s">
        <v>53</v>
      </c>
      <c r="L5853" s="5">
        <v>1</v>
      </c>
      <c r="M5853" s="5" t="s">
        <v>54</v>
      </c>
      <c r="N5853" s="5">
        <f>VLOOKUP(M5853,[1]ArchetypeScores!E:N,10,FALSE)</f>
        <v>0</v>
      </c>
      <c r="O5853" s="5">
        <f>VLOOKUP(M5853,[1]ArchetypeScores!E:O,11,FALSE)</f>
        <v>-1</v>
      </c>
      <c r="P5853" s="5">
        <f>VLOOKUP(M5853,[1]ArchetypeScores!E:P,12,FALSE)</f>
        <v>0</v>
      </c>
      <c r="Q5853" s="2" t="str">
        <f>VLOOKUP(M5853,[1]ArchetypeScores!E:W,19,FALSE)</f>
        <v>Untargeted</v>
      </c>
      <c r="R5853" s="2">
        <f>VLOOKUP(M5853,[1]ArchetypeScores!E:I,5,FALSE)</f>
        <v>0</v>
      </c>
      <c r="S5853" s="2">
        <f>VLOOKUP(M5853,[1]ArchetypeScores!E:K,7,FALSE)</f>
        <v>0</v>
      </c>
      <c r="T5853" s="2" t="str">
        <f t="shared" si="93"/>
        <v>Not A&amp;R positive</v>
      </c>
    </row>
    <row r="5854" spans="1:20" x14ac:dyDescent="0.3">
      <c r="A5854" s="2" t="s">
        <v>15299</v>
      </c>
      <c r="B5854" s="3" t="s">
        <v>15473</v>
      </c>
      <c r="C5854" s="3" t="s">
        <v>15474</v>
      </c>
      <c r="D5854" s="4">
        <v>5000</v>
      </c>
      <c r="E5854" s="5" t="s">
        <v>15302</v>
      </c>
      <c r="F5854" s="4">
        <v>4.1118399999999999</v>
      </c>
      <c r="G5854" s="6">
        <v>50263</v>
      </c>
      <c r="H5854" s="3" t="s">
        <v>15306</v>
      </c>
      <c r="I5854" s="3" t="s">
        <v>15307</v>
      </c>
      <c r="J5854" s="3">
        <v>2.2000000000000002</v>
      </c>
      <c r="K5854" s="5" t="s">
        <v>25</v>
      </c>
      <c r="L5854" s="5" t="s">
        <v>112</v>
      </c>
      <c r="M5854" s="5" t="s">
        <v>423</v>
      </c>
      <c r="N5854" s="5">
        <f>VLOOKUP(M5854,[1]ArchetypeScores!E:N,10,FALSE)</f>
        <v>1</v>
      </c>
      <c r="O5854" s="5">
        <f>VLOOKUP(M5854,[1]ArchetypeScores!E:O,11,FALSE)</f>
        <v>-2</v>
      </c>
      <c r="P5854" s="5">
        <f>VLOOKUP(M5854,[1]ArchetypeScores!E:P,12,FALSE)</f>
        <v>0</v>
      </c>
      <c r="Q5854" s="2" t="str">
        <f>VLOOKUP(M5854,[1]ArchetypeScores!E:W,19,FALSE)</f>
        <v>Industrials - other</v>
      </c>
      <c r="R5854" s="2">
        <f>VLOOKUP(M5854,[1]ArchetypeScores!E:I,5,FALSE)</f>
        <v>0</v>
      </c>
      <c r="S5854" s="2">
        <f>VLOOKUP(M5854,[1]ArchetypeScores!E:K,7,FALSE)</f>
        <v>-1</v>
      </c>
      <c r="T5854" s="2" t="str">
        <f t="shared" si="93"/>
        <v>Not A&amp;R positive</v>
      </c>
    </row>
    <row r="5855" spans="1:20" x14ac:dyDescent="0.3">
      <c r="A5855" s="2" t="s">
        <v>15299</v>
      </c>
      <c r="B5855" s="3" t="s">
        <v>15475</v>
      </c>
      <c r="C5855" s="3" t="s">
        <v>15476</v>
      </c>
      <c r="D5855" s="4">
        <v>50300</v>
      </c>
      <c r="E5855" s="5" t="s">
        <v>15302</v>
      </c>
      <c r="F5855" s="4">
        <v>41.365130000000001</v>
      </c>
      <c r="G5855" s="6">
        <v>50257</v>
      </c>
      <c r="H5855" s="3" t="s">
        <v>15306</v>
      </c>
      <c r="I5855" s="3" t="s">
        <v>15307</v>
      </c>
      <c r="J5855" s="3">
        <v>3.2</v>
      </c>
      <c r="K5855" s="5" t="s">
        <v>38</v>
      </c>
      <c r="L5855" s="5">
        <v>29</v>
      </c>
      <c r="M5855" s="5" t="s">
        <v>316</v>
      </c>
      <c r="N5855" s="5">
        <f>VLOOKUP(M5855,[1]ArchetypeScores!E:N,10,FALSE)</f>
        <v>0</v>
      </c>
      <c r="O5855" s="5">
        <f>VLOOKUP(M5855,[1]ArchetypeScores!E:O,11,FALSE)</f>
        <v>-1</v>
      </c>
      <c r="P5855" s="5">
        <f>VLOOKUP(M5855,[1]ArchetypeScores!E:P,12,FALSE)</f>
        <v>0</v>
      </c>
      <c r="Q5855" s="2" t="str">
        <f>VLOOKUP(M5855,[1]ArchetypeScores!E:W,19,FALSE)</f>
        <v>Other sector</v>
      </c>
      <c r="R5855" s="2">
        <f>VLOOKUP(M5855,[1]ArchetypeScores!E:I,5,FALSE)</f>
        <v>0</v>
      </c>
      <c r="S5855" s="2">
        <f>VLOOKUP(M5855,[1]ArchetypeScores!E:K,7,FALSE)</f>
        <v>0</v>
      </c>
      <c r="T5855" s="2" t="str">
        <f t="shared" si="93"/>
        <v>Not A&amp;R positive</v>
      </c>
    </row>
    <row r="5856" spans="1:20" x14ac:dyDescent="0.3">
      <c r="A5856" s="2" t="s">
        <v>15299</v>
      </c>
      <c r="B5856" s="3" t="s">
        <v>15477</v>
      </c>
      <c r="C5856" s="3" t="s">
        <v>15478</v>
      </c>
      <c r="D5856" s="4">
        <v>700</v>
      </c>
      <c r="E5856" s="5" t="s">
        <v>15302</v>
      </c>
      <c r="F5856" s="4">
        <v>0.62148999999999999</v>
      </c>
      <c r="G5856" s="6">
        <v>50192</v>
      </c>
      <c r="H5856" s="3" t="s">
        <v>15479</v>
      </c>
      <c r="I5856" s="3" t="s">
        <v>15342</v>
      </c>
      <c r="J5856" s="3" t="s">
        <v>15343</v>
      </c>
      <c r="K5856" s="5" t="s">
        <v>61</v>
      </c>
      <c r="L5856" s="5">
        <v>1</v>
      </c>
      <c r="M5856" s="5" t="s">
        <v>130</v>
      </c>
      <c r="N5856" s="5">
        <f>VLOOKUP(M5856,[1]ArchetypeScores!E:N,10,FALSE)</f>
        <v>0</v>
      </c>
      <c r="O5856" s="5">
        <f>VLOOKUP(M5856,[1]ArchetypeScores!E:O,11,FALSE)</f>
        <v>-1</v>
      </c>
      <c r="P5856" s="5">
        <f>VLOOKUP(M5856,[1]ArchetypeScores!E:P,12,FALSE)</f>
        <v>0</v>
      </c>
      <c r="Q5856" s="2" t="str">
        <f>VLOOKUP(M5856,[1]ArchetypeScores!E:W,19,FALSE)</f>
        <v>Health care</v>
      </c>
      <c r="R5856" s="2">
        <f>VLOOKUP(M5856,[1]ArchetypeScores!E:I,5,FALSE)</f>
        <v>0</v>
      </c>
      <c r="S5856" s="2">
        <f>VLOOKUP(M5856,[1]ArchetypeScores!E:K,7,FALSE)</f>
        <v>0</v>
      </c>
      <c r="T5856" s="2" t="str">
        <f t="shared" si="93"/>
        <v>Not A&amp;R positive</v>
      </c>
    </row>
    <row r="5857" spans="1:20" x14ac:dyDescent="0.3">
      <c r="A5857" s="2" t="s">
        <v>15299</v>
      </c>
      <c r="B5857" s="3" t="s">
        <v>15480</v>
      </c>
      <c r="C5857" s="3" t="s">
        <v>15481</v>
      </c>
      <c r="D5857" s="4">
        <v>11400</v>
      </c>
      <c r="E5857" s="5" t="s">
        <v>15302</v>
      </c>
      <c r="F5857" s="4">
        <v>9.2428899999999992</v>
      </c>
      <c r="G5857" s="6">
        <v>50274</v>
      </c>
      <c r="H5857" s="3" t="s">
        <v>15318</v>
      </c>
      <c r="I5857" s="3" t="s">
        <v>7215</v>
      </c>
      <c r="J5857" s="3"/>
      <c r="K5857" s="5" t="s">
        <v>112</v>
      </c>
      <c r="L5857" s="5" t="s">
        <v>112</v>
      </c>
      <c r="M5857" s="5" t="s">
        <v>961</v>
      </c>
      <c r="N5857" s="5">
        <f>VLOOKUP(M5857,[1]ArchetypeScores!E:N,10,FALSE)</f>
        <v>0</v>
      </c>
      <c r="O5857" s="5">
        <f>VLOOKUP(M5857,[1]ArchetypeScores!E:O,11,FALSE)</f>
        <v>0</v>
      </c>
      <c r="P5857" s="5">
        <f>VLOOKUP(M5857,[1]ArchetypeScores!E:P,12,FALSE)</f>
        <v>0</v>
      </c>
      <c r="Q5857" s="2" t="str">
        <f>VLOOKUP(M5857,[1]ArchetypeScores!E:W,19,FALSE)</f>
        <v>Untargeted</v>
      </c>
      <c r="R5857" s="2">
        <f>VLOOKUP(M5857,[1]ArchetypeScores!E:I,5,FALSE)</f>
        <v>0</v>
      </c>
      <c r="S5857" s="2">
        <f>VLOOKUP(M5857,[1]ArchetypeScores!E:K,7,FALSE)</f>
        <v>0</v>
      </c>
      <c r="T5857" s="2" t="str">
        <f t="shared" si="93"/>
        <v>Not A&amp;R positive</v>
      </c>
    </row>
    <row r="5858" spans="1:20" x14ac:dyDescent="0.3">
      <c r="A5858" s="2" t="s">
        <v>15299</v>
      </c>
      <c r="B5858" s="3" t="s">
        <v>15480</v>
      </c>
      <c r="C5858" s="3" t="s">
        <v>15482</v>
      </c>
      <c r="D5858" s="4">
        <v>800</v>
      </c>
      <c r="E5858" s="5" t="s">
        <v>15302</v>
      </c>
      <c r="F5858" s="4">
        <v>0.64517000000000002</v>
      </c>
      <c r="G5858" s="6">
        <v>50299</v>
      </c>
      <c r="H5858" s="3" t="s">
        <v>15483</v>
      </c>
      <c r="I5858" s="3" t="s">
        <v>15398</v>
      </c>
      <c r="J5858" s="3"/>
      <c r="K5858" s="5" t="s">
        <v>38</v>
      </c>
      <c r="L5858" s="5">
        <v>13</v>
      </c>
      <c r="M5858" s="5" t="s">
        <v>39</v>
      </c>
      <c r="N5858" s="5">
        <f>VLOOKUP(M5858,[1]ArchetypeScores!E:N,10,FALSE)</f>
        <v>0</v>
      </c>
      <c r="O5858" s="5">
        <f>VLOOKUP(M5858,[1]ArchetypeScores!E:O,11,FALSE)</f>
        <v>-2</v>
      </c>
      <c r="P5858" s="5">
        <f>VLOOKUP(M5858,[1]ArchetypeScores!E:P,12,FALSE)</f>
        <v>0</v>
      </c>
      <c r="Q5858" s="2" t="str">
        <f>VLOOKUP(M5858,[1]ArchetypeScores!E:W,19,FALSE)</f>
        <v>Industrials - transportation</v>
      </c>
      <c r="R5858" s="2">
        <f>VLOOKUP(M5858,[1]ArchetypeScores!E:I,5,FALSE)</f>
        <v>0</v>
      </c>
      <c r="S5858" s="2">
        <f>VLOOKUP(M5858,[1]ArchetypeScores!E:K,7,FALSE)</f>
        <v>0</v>
      </c>
      <c r="T5858" s="2" t="str">
        <f t="shared" si="93"/>
        <v>Not A&amp;R positive</v>
      </c>
    </row>
    <row r="5859" spans="1:20" x14ac:dyDescent="0.3">
      <c r="A5859" s="2" t="s">
        <v>15299</v>
      </c>
      <c r="B5859" s="3" t="s">
        <v>15484</v>
      </c>
      <c r="C5859" s="3" t="s">
        <v>15485</v>
      </c>
      <c r="D5859" s="4">
        <v>30000</v>
      </c>
      <c r="E5859" s="5" t="s">
        <v>15302</v>
      </c>
      <c r="F5859" s="4">
        <v>24.4954</v>
      </c>
      <c r="G5859" s="6">
        <v>50283</v>
      </c>
      <c r="H5859" s="3" t="s">
        <v>15415</v>
      </c>
      <c r="I5859" s="3" t="s">
        <v>15416</v>
      </c>
      <c r="J5859" s="3"/>
      <c r="K5859" s="5" t="s">
        <v>38</v>
      </c>
      <c r="L5859" s="5">
        <v>29</v>
      </c>
      <c r="M5859" s="5" t="s">
        <v>316</v>
      </c>
      <c r="N5859" s="5">
        <f>VLOOKUP(M5859,[1]ArchetypeScores!E:N,10,FALSE)</f>
        <v>0</v>
      </c>
      <c r="O5859" s="5">
        <f>VLOOKUP(M5859,[1]ArchetypeScores!E:O,11,FALSE)</f>
        <v>-1</v>
      </c>
      <c r="P5859" s="5">
        <f>VLOOKUP(M5859,[1]ArchetypeScores!E:P,12,FALSE)</f>
        <v>0</v>
      </c>
      <c r="Q5859" s="2" t="str">
        <f>VLOOKUP(M5859,[1]ArchetypeScores!E:W,19,FALSE)</f>
        <v>Other sector</v>
      </c>
      <c r="R5859" s="2">
        <f>VLOOKUP(M5859,[1]ArchetypeScores!E:I,5,FALSE)</f>
        <v>0</v>
      </c>
      <c r="S5859" s="2">
        <f>VLOOKUP(M5859,[1]ArchetypeScores!E:K,7,FALSE)</f>
        <v>0</v>
      </c>
      <c r="T5859" s="2" t="str">
        <f t="shared" si="93"/>
        <v>Not A&amp;R positive</v>
      </c>
    </row>
    <row r="5860" spans="1:20" x14ac:dyDescent="0.3">
      <c r="A5860" s="2" t="s">
        <v>15299</v>
      </c>
      <c r="B5860" s="3" t="s">
        <v>15486</v>
      </c>
      <c r="C5860" s="3" t="s">
        <v>15487</v>
      </c>
      <c r="D5860" s="4">
        <v>5500</v>
      </c>
      <c r="E5860" s="5" t="s">
        <v>15302</v>
      </c>
      <c r="F5860" s="4">
        <v>4.4908200000000003</v>
      </c>
      <c r="G5860" s="6">
        <v>50286</v>
      </c>
      <c r="H5860" s="3" t="s">
        <v>15415</v>
      </c>
      <c r="I5860" s="3" t="s">
        <v>15416</v>
      </c>
      <c r="J5860" s="3"/>
      <c r="K5860" s="5" t="s">
        <v>38</v>
      </c>
      <c r="L5860" s="5">
        <v>13</v>
      </c>
      <c r="M5860" s="5" t="s">
        <v>39</v>
      </c>
      <c r="N5860" s="5">
        <f>VLOOKUP(M5860,[1]ArchetypeScores!E:N,10,FALSE)</f>
        <v>0</v>
      </c>
      <c r="O5860" s="5">
        <f>VLOOKUP(M5860,[1]ArchetypeScores!E:O,11,FALSE)</f>
        <v>-2</v>
      </c>
      <c r="P5860" s="5">
        <f>VLOOKUP(M5860,[1]ArchetypeScores!E:P,12,FALSE)</f>
        <v>0</v>
      </c>
      <c r="Q5860" s="2" t="str">
        <f>VLOOKUP(M5860,[1]ArchetypeScores!E:W,19,FALSE)</f>
        <v>Industrials - transportation</v>
      </c>
      <c r="R5860" s="2">
        <f>VLOOKUP(M5860,[1]ArchetypeScores!E:I,5,FALSE)</f>
        <v>0</v>
      </c>
      <c r="S5860" s="2">
        <f>VLOOKUP(M5860,[1]ArchetypeScores!E:K,7,FALSE)</f>
        <v>0</v>
      </c>
      <c r="T5860" s="2" t="str">
        <f t="shared" si="93"/>
        <v>Not A&amp;R positive</v>
      </c>
    </row>
    <row r="5861" spans="1:20" x14ac:dyDescent="0.3">
      <c r="A5861" s="2" t="s">
        <v>15299</v>
      </c>
      <c r="B5861" s="3" t="s">
        <v>15488</v>
      </c>
      <c r="C5861" s="3" t="s">
        <v>15489</v>
      </c>
      <c r="D5861" s="4">
        <v>3000</v>
      </c>
      <c r="E5861" s="5" t="s">
        <v>15302</v>
      </c>
      <c r="F5861" s="4">
        <v>2.4671099999999999</v>
      </c>
      <c r="G5861" s="6">
        <v>50247</v>
      </c>
      <c r="H5861" s="3" t="s">
        <v>15306</v>
      </c>
      <c r="I5861" s="3" t="s">
        <v>15307</v>
      </c>
      <c r="J5861" s="3">
        <v>2.1</v>
      </c>
      <c r="K5861" s="5" t="s">
        <v>118</v>
      </c>
      <c r="L5861" s="5">
        <v>4</v>
      </c>
      <c r="M5861" s="5" t="s">
        <v>119</v>
      </c>
      <c r="N5861" s="5">
        <f>VLOOKUP(M5861,[1]ArchetypeScores!E:N,10,FALSE)</f>
        <v>0</v>
      </c>
      <c r="O5861" s="5">
        <f>VLOOKUP(M5861,[1]ArchetypeScores!E:O,11,FALSE)</f>
        <v>-1</v>
      </c>
      <c r="P5861" s="5">
        <f>VLOOKUP(M5861,[1]ArchetypeScores!E:P,12,FALSE)</f>
        <v>0</v>
      </c>
      <c r="Q5861" s="2" t="str">
        <f>VLOOKUP(M5861,[1]ArchetypeScores!E:W,19,FALSE)</f>
        <v>Untargeted</v>
      </c>
      <c r="R5861" s="2">
        <f>VLOOKUP(M5861,[1]ArchetypeScores!E:I,5,FALSE)</f>
        <v>0</v>
      </c>
      <c r="S5861" s="2">
        <f>VLOOKUP(M5861,[1]ArchetypeScores!E:K,7,FALSE)</f>
        <v>0</v>
      </c>
      <c r="T5861" s="2" t="str">
        <f t="shared" si="93"/>
        <v>Not A&amp;R positive</v>
      </c>
    </row>
    <row r="5862" spans="1:20" x14ac:dyDescent="0.3">
      <c r="A5862" s="2" t="s">
        <v>15299</v>
      </c>
      <c r="B5862" s="3" t="s">
        <v>15490</v>
      </c>
      <c r="C5862" s="3" t="s">
        <v>15491</v>
      </c>
      <c r="D5862" s="4">
        <v>200</v>
      </c>
      <c r="E5862" s="5" t="s">
        <v>15302</v>
      </c>
      <c r="F5862" s="4">
        <v>0.17946999999999999</v>
      </c>
      <c r="G5862" s="6">
        <v>50213</v>
      </c>
      <c r="H5862" s="3" t="s">
        <v>15381</v>
      </c>
      <c r="I5862" s="3" t="s">
        <v>15382</v>
      </c>
      <c r="J5862" s="3"/>
      <c r="K5862" s="5" t="s">
        <v>214</v>
      </c>
      <c r="L5862" s="5">
        <v>4</v>
      </c>
      <c r="M5862" s="5" t="s">
        <v>560</v>
      </c>
      <c r="N5862" s="5">
        <f>VLOOKUP(M5862,[1]ArchetypeScores!E:N,10,FALSE)</f>
        <v>1</v>
      </c>
      <c r="O5862" s="5">
        <f>VLOOKUP(M5862,[1]ArchetypeScores!E:O,11,FALSE)</f>
        <v>0</v>
      </c>
      <c r="P5862" s="5">
        <f>VLOOKUP(M5862,[1]ArchetypeScores!E:P,12,FALSE)</f>
        <v>0</v>
      </c>
      <c r="Q5862" s="2" t="str">
        <f>VLOOKUP(M5862,[1]ArchetypeScores!E:W,19,FALSE)</f>
        <v>Other sector</v>
      </c>
      <c r="R5862" s="2">
        <f>VLOOKUP(M5862,[1]ArchetypeScores!E:I,5,FALSE)</f>
        <v>0</v>
      </c>
      <c r="S5862" s="2">
        <f>VLOOKUP(M5862,[1]ArchetypeScores!E:K,7,FALSE)</f>
        <v>0</v>
      </c>
      <c r="T5862" s="2" t="str">
        <f t="shared" si="93"/>
        <v>Not A&amp;R positive</v>
      </c>
    </row>
    <row r="5863" spans="1:20" x14ac:dyDescent="0.3">
      <c r="A5863" s="2" t="s">
        <v>15299</v>
      </c>
      <c r="B5863" s="3" t="s">
        <v>15492</v>
      </c>
      <c r="C5863" s="3" t="s">
        <v>15493</v>
      </c>
      <c r="D5863" s="4">
        <v>103400</v>
      </c>
      <c r="E5863" s="5" t="s">
        <v>15302</v>
      </c>
      <c r="F5863" s="4">
        <v>85.032889999999995</v>
      </c>
      <c r="G5863" s="6">
        <v>50255</v>
      </c>
      <c r="H5863" s="3" t="s">
        <v>15306</v>
      </c>
      <c r="I5863" s="3" t="s">
        <v>15307</v>
      </c>
      <c r="J5863" s="3">
        <v>1.3</v>
      </c>
      <c r="K5863" s="5" t="s">
        <v>57</v>
      </c>
      <c r="L5863" s="5">
        <v>29</v>
      </c>
      <c r="M5863" s="5" t="s">
        <v>58</v>
      </c>
      <c r="N5863" s="5">
        <f>VLOOKUP(M5863,[1]ArchetypeScores!E:N,10,FALSE)</f>
        <v>0</v>
      </c>
      <c r="O5863" s="5">
        <f>VLOOKUP(M5863,[1]ArchetypeScores!E:O,11,FALSE)</f>
        <v>-1</v>
      </c>
      <c r="P5863" s="5">
        <f>VLOOKUP(M5863,[1]ArchetypeScores!E:P,12,FALSE)</f>
        <v>0</v>
      </c>
      <c r="Q5863" s="2" t="str">
        <f>VLOOKUP(M5863,[1]ArchetypeScores!E:W,19,FALSE)</f>
        <v>Untargeted</v>
      </c>
      <c r="R5863" s="2">
        <f>VLOOKUP(M5863,[1]ArchetypeScores!E:I,5,FALSE)</f>
        <v>0</v>
      </c>
      <c r="S5863" s="2">
        <f>VLOOKUP(M5863,[1]ArchetypeScores!E:K,7,FALSE)</f>
        <v>0</v>
      </c>
      <c r="T5863" s="2" t="str">
        <f t="shared" si="93"/>
        <v>Not A&amp;R positive</v>
      </c>
    </row>
    <row r="5864" spans="1:20" x14ac:dyDescent="0.3">
      <c r="A5864" s="2" t="s">
        <v>15299</v>
      </c>
      <c r="B5864" s="3" t="s">
        <v>15494</v>
      </c>
      <c r="C5864" s="3" t="s">
        <v>15495</v>
      </c>
      <c r="D5864" s="4">
        <v>3600</v>
      </c>
      <c r="E5864" s="5" t="s">
        <v>15302</v>
      </c>
      <c r="F5864" s="4">
        <v>3.0011299999999999</v>
      </c>
      <c r="G5864" s="6">
        <v>50142</v>
      </c>
      <c r="H5864" s="3" t="s">
        <v>15496</v>
      </c>
      <c r="I5864" s="3" t="s">
        <v>15334</v>
      </c>
      <c r="J5864" s="3" t="s">
        <v>15335</v>
      </c>
      <c r="K5864" s="5" t="s">
        <v>1097</v>
      </c>
      <c r="L5864" s="5">
        <v>3</v>
      </c>
      <c r="M5864" s="5" t="s">
        <v>1172</v>
      </c>
      <c r="N5864" s="5">
        <f>VLOOKUP(M5864,[1]ArchetypeScores!E:N,10,FALSE)</f>
        <v>1</v>
      </c>
      <c r="O5864" s="5">
        <f>VLOOKUP(M5864,[1]ArchetypeScores!E:O,11,FALSE)</f>
        <v>0</v>
      </c>
      <c r="P5864" s="5">
        <f>VLOOKUP(M5864,[1]ArchetypeScores!E:P,12,FALSE)</f>
        <v>2</v>
      </c>
      <c r="Q5864" s="2" t="str">
        <f>VLOOKUP(M5864,[1]ArchetypeScores!E:W,19,FALSE)</f>
        <v>Industrials - other</v>
      </c>
      <c r="R5864" s="2">
        <f>VLOOKUP(M5864,[1]ArchetypeScores!E:I,5,FALSE)</f>
        <v>0</v>
      </c>
      <c r="S5864" s="2">
        <f>VLOOKUP(M5864,[1]ArchetypeScores!E:K,7,FALSE)</f>
        <v>0</v>
      </c>
      <c r="T5864" s="2" t="str">
        <f t="shared" si="93"/>
        <v>Not A&amp;R positive</v>
      </c>
    </row>
    <row r="5865" spans="1:20" x14ac:dyDescent="0.3">
      <c r="A5865" s="2" t="s">
        <v>15299</v>
      </c>
      <c r="B5865" s="3" t="s">
        <v>15497</v>
      </c>
      <c r="C5865" s="3" t="s">
        <v>15498</v>
      </c>
      <c r="D5865" s="4">
        <v>2700</v>
      </c>
      <c r="E5865" s="5" t="s">
        <v>15302</v>
      </c>
      <c r="F5865" s="4">
        <v>2.2508400000000002</v>
      </c>
      <c r="G5865" s="6">
        <v>50140</v>
      </c>
      <c r="H5865" s="3" t="s">
        <v>15499</v>
      </c>
      <c r="I5865" s="3" t="s">
        <v>15334</v>
      </c>
      <c r="J5865" s="3" t="s">
        <v>15335</v>
      </c>
      <c r="K5865" s="5" t="s">
        <v>1097</v>
      </c>
      <c r="L5865" s="5" t="s">
        <v>112</v>
      </c>
      <c r="M5865" s="5" t="s">
        <v>1586</v>
      </c>
      <c r="N5865" s="5">
        <f>VLOOKUP(M5865,[1]ArchetypeScores!E:N,10,FALSE)</f>
        <v>1</v>
      </c>
      <c r="O5865" s="5">
        <f>VLOOKUP(M5865,[1]ArchetypeScores!E:O,11,FALSE)</f>
        <v>0</v>
      </c>
      <c r="P5865" s="5">
        <f>VLOOKUP(M5865,[1]ArchetypeScores!E:P,12,FALSE)</f>
        <v>2</v>
      </c>
      <c r="Q5865" s="2" t="str">
        <f>VLOOKUP(M5865,[1]ArchetypeScores!E:W,19,FALSE)</f>
        <v>Untargeted</v>
      </c>
      <c r="R5865" s="2">
        <f>VLOOKUP(M5865,[1]ArchetypeScores!E:I,5,FALSE)</f>
        <v>0</v>
      </c>
      <c r="S5865" s="2">
        <f>VLOOKUP(M5865,[1]ArchetypeScores!E:K,7,FALSE)</f>
        <v>0</v>
      </c>
      <c r="T5865" s="2" t="str">
        <f t="shared" si="93"/>
        <v>Not A&amp;R positive</v>
      </c>
    </row>
    <row r="5866" spans="1:20" x14ac:dyDescent="0.3">
      <c r="A5866" s="2" t="s">
        <v>15299</v>
      </c>
      <c r="B5866" s="3" t="s">
        <v>15500</v>
      </c>
      <c r="C5866" s="3" t="s">
        <v>15501</v>
      </c>
      <c r="D5866" s="4">
        <v>200</v>
      </c>
      <c r="E5866" s="5" t="s">
        <v>15302</v>
      </c>
      <c r="F5866" s="4">
        <v>0.17924000000000001</v>
      </c>
      <c r="G5866" s="6">
        <v>50181</v>
      </c>
      <c r="H5866" s="3" t="s">
        <v>15469</v>
      </c>
      <c r="I5866" s="3"/>
      <c r="J5866" s="3"/>
      <c r="K5866" s="5" t="s">
        <v>57</v>
      </c>
      <c r="L5866" s="5">
        <v>29</v>
      </c>
      <c r="M5866" s="5" t="s">
        <v>58</v>
      </c>
      <c r="N5866" s="5">
        <f>VLOOKUP(M5866,[1]ArchetypeScores!E:N,10,FALSE)</f>
        <v>0</v>
      </c>
      <c r="O5866" s="5">
        <f>VLOOKUP(M5866,[1]ArchetypeScores!E:O,11,FALSE)</f>
        <v>-1</v>
      </c>
      <c r="P5866" s="5">
        <f>VLOOKUP(M5866,[1]ArchetypeScores!E:P,12,FALSE)</f>
        <v>0</v>
      </c>
      <c r="Q5866" s="2" t="str">
        <f>VLOOKUP(M5866,[1]ArchetypeScores!E:W,19,FALSE)</f>
        <v>Untargeted</v>
      </c>
      <c r="R5866" s="2">
        <f>VLOOKUP(M5866,[1]ArchetypeScores!E:I,5,FALSE)</f>
        <v>0</v>
      </c>
      <c r="S5866" s="2">
        <f>VLOOKUP(M5866,[1]ArchetypeScores!E:K,7,FALSE)</f>
        <v>0</v>
      </c>
      <c r="T5866" s="2" t="str">
        <f t="shared" si="93"/>
        <v>Not A&amp;R positive</v>
      </c>
    </row>
    <row r="5867" spans="1:20" x14ac:dyDescent="0.3">
      <c r="A5867" s="2" t="s">
        <v>15299</v>
      </c>
      <c r="B5867" s="3" t="s">
        <v>15502</v>
      </c>
      <c r="C5867" s="3" t="s">
        <v>15503</v>
      </c>
      <c r="D5867" s="4">
        <v>3500</v>
      </c>
      <c r="E5867" s="5" t="s">
        <v>15302</v>
      </c>
      <c r="F5867" s="4">
        <v>2.8226</v>
      </c>
      <c r="G5867" s="6">
        <v>50297</v>
      </c>
      <c r="H5867" s="3" t="s">
        <v>15504</v>
      </c>
      <c r="I5867" s="3" t="s">
        <v>15398</v>
      </c>
      <c r="J5867" s="3"/>
      <c r="K5867" s="5" t="s">
        <v>118</v>
      </c>
      <c r="L5867" s="5">
        <v>1</v>
      </c>
      <c r="M5867" s="5" t="s">
        <v>275</v>
      </c>
      <c r="N5867" s="5">
        <f>VLOOKUP(M5867,[1]ArchetypeScores!E:N,10,FALSE)</f>
        <v>0</v>
      </c>
      <c r="O5867" s="5">
        <f>VLOOKUP(M5867,[1]ArchetypeScores!E:O,11,FALSE)</f>
        <v>-1</v>
      </c>
      <c r="P5867" s="5">
        <f>VLOOKUP(M5867,[1]ArchetypeScores!E:P,12,FALSE)</f>
        <v>0</v>
      </c>
      <c r="Q5867" s="2" t="str">
        <f>VLOOKUP(M5867,[1]ArchetypeScores!E:W,19,FALSE)</f>
        <v>Untargeted</v>
      </c>
      <c r="R5867" s="2">
        <f>VLOOKUP(M5867,[1]ArchetypeScores!E:I,5,FALSE)</f>
        <v>0</v>
      </c>
      <c r="S5867" s="2">
        <f>VLOOKUP(M5867,[1]ArchetypeScores!E:K,7,FALSE)</f>
        <v>0</v>
      </c>
      <c r="T5867" s="2" t="str">
        <f t="shared" si="93"/>
        <v>Not A&amp;R positive</v>
      </c>
    </row>
    <row r="5868" spans="1:20" x14ac:dyDescent="0.3">
      <c r="A5868" s="2" t="s">
        <v>15299</v>
      </c>
      <c r="B5868" s="3" t="s">
        <v>15505</v>
      </c>
      <c r="C5868" s="3" t="s">
        <v>15506</v>
      </c>
      <c r="D5868" s="4">
        <v>2100</v>
      </c>
      <c r="E5868" s="5" t="s">
        <v>15302</v>
      </c>
      <c r="F5868" s="4">
        <v>1.84792</v>
      </c>
      <c r="G5868" s="6">
        <v>50173</v>
      </c>
      <c r="H5868" s="3" t="s">
        <v>15321</v>
      </c>
      <c r="I5868" s="3" t="s">
        <v>15322</v>
      </c>
      <c r="J5868" s="3"/>
      <c r="K5868" s="5" t="s">
        <v>118</v>
      </c>
      <c r="L5868" s="5">
        <v>2</v>
      </c>
      <c r="M5868" s="5" t="s">
        <v>226</v>
      </c>
      <c r="N5868" s="5">
        <f>VLOOKUP(M5868,[1]ArchetypeScores!E:N,10,FALSE)</f>
        <v>0</v>
      </c>
      <c r="O5868" s="5">
        <f>VLOOKUP(M5868,[1]ArchetypeScores!E:O,11,FALSE)</f>
        <v>-1</v>
      </c>
      <c r="P5868" s="5">
        <f>VLOOKUP(M5868,[1]ArchetypeScores!E:P,12,FALSE)</f>
        <v>0</v>
      </c>
      <c r="Q5868" s="2" t="str">
        <f>VLOOKUP(M5868,[1]ArchetypeScores!E:W,19,FALSE)</f>
        <v>Untargeted</v>
      </c>
      <c r="R5868" s="2">
        <f>VLOOKUP(M5868,[1]ArchetypeScores!E:I,5,FALSE)</f>
        <v>0</v>
      </c>
      <c r="S5868" s="2">
        <f>VLOOKUP(M5868,[1]ArchetypeScores!E:K,7,FALSE)</f>
        <v>0</v>
      </c>
      <c r="T5868" s="2" t="str">
        <f t="shared" si="93"/>
        <v>Not A&amp;R positive</v>
      </c>
    </row>
    <row r="5869" spans="1:20" x14ac:dyDescent="0.3">
      <c r="A5869" s="2" t="s">
        <v>15299</v>
      </c>
      <c r="B5869" s="3" t="s">
        <v>15507</v>
      </c>
      <c r="C5869" s="3" t="s">
        <v>15508</v>
      </c>
      <c r="D5869" s="4">
        <v>900</v>
      </c>
      <c r="E5869" s="5" t="s">
        <v>15302</v>
      </c>
      <c r="F5869" s="4">
        <v>0.79196999999999995</v>
      </c>
      <c r="G5869" s="6">
        <v>50172</v>
      </c>
      <c r="H5869" s="3" t="s">
        <v>15321</v>
      </c>
      <c r="I5869" s="3" t="s">
        <v>15322</v>
      </c>
      <c r="J5869" s="3"/>
      <c r="K5869" s="5" t="s">
        <v>47</v>
      </c>
      <c r="L5869" s="5">
        <v>5</v>
      </c>
      <c r="M5869" s="5" t="s">
        <v>192</v>
      </c>
      <c r="N5869" s="5">
        <f>VLOOKUP(M5869,[1]ArchetypeScores!E:N,10,FALSE)</f>
        <v>0</v>
      </c>
      <c r="O5869" s="5">
        <f>VLOOKUP(M5869,[1]ArchetypeScores!E:O,11,FALSE)</f>
        <v>0</v>
      </c>
      <c r="P5869" s="5">
        <f>VLOOKUP(M5869,[1]ArchetypeScores!E:P,12,FALSE)</f>
        <v>0</v>
      </c>
      <c r="Q5869" s="2" t="str">
        <f>VLOOKUP(M5869,[1]ArchetypeScores!E:W,19,FALSE)</f>
        <v>Untargeted</v>
      </c>
      <c r="R5869" s="2">
        <f>VLOOKUP(M5869,[1]ArchetypeScores!E:I,5,FALSE)</f>
        <v>0</v>
      </c>
      <c r="S5869" s="2">
        <f>VLOOKUP(M5869,[1]ArchetypeScores!E:K,7,FALSE)</f>
        <v>0</v>
      </c>
      <c r="T5869" s="2" t="str">
        <f t="shared" si="93"/>
        <v>Not A&amp;R positive</v>
      </c>
    </row>
    <row r="5870" spans="1:20" x14ac:dyDescent="0.3">
      <c r="A5870" s="2" t="s">
        <v>15299</v>
      </c>
      <c r="B5870" s="3" t="s">
        <v>15509</v>
      </c>
      <c r="C5870" s="3" t="s">
        <v>15510</v>
      </c>
      <c r="D5870" s="4">
        <v>700</v>
      </c>
      <c r="E5870" s="5" t="s">
        <v>15302</v>
      </c>
      <c r="F5870" s="4">
        <v>0.63556999999999997</v>
      </c>
      <c r="G5870" s="6">
        <v>50197</v>
      </c>
      <c r="H5870" s="3" t="s">
        <v>15369</v>
      </c>
      <c r="I5870" s="3" t="s">
        <v>14488</v>
      </c>
      <c r="J5870" s="3">
        <v>3</v>
      </c>
      <c r="K5870" s="5" t="s">
        <v>25</v>
      </c>
      <c r="L5870" s="5">
        <v>9</v>
      </c>
      <c r="M5870" s="5" t="s">
        <v>493</v>
      </c>
      <c r="N5870" s="5">
        <f>VLOOKUP(M5870,[1]ArchetypeScores!E:N,10,FALSE)</f>
        <v>1</v>
      </c>
      <c r="O5870" s="5">
        <f>VLOOKUP(M5870,[1]ArchetypeScores!E:O,11,FALSE)</f>
        <v>-2</v>
      </c>
      <c r="P5870" s="5">
        <f>VLOOKUP(M5870,[1]ArchetypeScores!E:P,12,FALSE)</f>
        <v>0</v>
      </c>
      <c r="Q5870" s="2" t="str">
        <f>VLOOKUP(M5870,[1]ArchetypeScores!E:W,19,FALSE)</f>
        <v>Industrials - other</v>
      </c>
      <c r="R5870" s="2">
        <f>VLOOKUP(M5870,[1]ArchetypeScores!E:I,5,FALSE)</f>
        <v>0</v>
      </c>
      <c r="S5870" s="2">
        <f>VLOOKUP(M5870,[1]ArchetypeScores!E:K,7,FALSE)</f>
        <v>-1</v>
      </c>
      <c r="T5870" s="2" t="str">
        <f t="shared" si="93"/>
        <v>Not A&amp;R positive</v>
      </c>
    </row>
    <row r="5871" spans="1:20" x14ac:dyDescent="0.3">
      <c r="A5871" s="2" t="s">
        <v>15299</v>
      </c>
      <c r="B5871" s="3" t="s">
        <v>15511</v>
      </c>
      <c r="C5871" s="3" t="s">
        <v>15512</v>
      </c>
      <c r="D5871" s="4">
        <v>400</v>
      </c>
      <c r="E5871" s="5" t="s">
        <v>15302</v>
      </c>
      <c r="F5871" s="4">
        <v>0.33287</v>
      </c>
      <c r="G5871" s="6">
        <v>50136</v>
      </c>
      <c r="H5871" s="3" t="s">
        <v>15513</v>
      </c>
      <c r="I5871" s="3" t="s">
        <v>15514</v>
      </c>
      <c r="J5871" s="3"/>
      <c r="K5871" s="5" t="s">
        <v>112</v>
      </c>
      <c r="L5871" s="5" t="s">
        <v>112</v>
      </c>
      <c r="M5871" s="5" t="s">
        <v>961</v>
      </c>
      <c r="N5871" s="5">
        <f>VLOOKUP(M5871,[1]ArchetypeScores!E:N,10,FALSE)</f>
        <v>0</v>
      </c>
      <c r="O5871" s="5">
        <f>VLOOKUP(M5871,[1]ArchetypeScores!E:O,11,FALSE)</f>
        <v>0</v>
      </c>
      <c r="P5871" s="5">
        <f>VLOOKUP(M5871,[1]ArchetypeScores!E:P,12,FALSE)</f>
        <v>0</v>
      </c>
      <c r="Q5871" s="2" t="str">
        <f>VLOOKUP(M5871,[1]ArchetypeScores!E:W,19,FALSE)</f>
        <v>Untargeted</v>
      </c>
      <c r="R5871" s="2">
        <f>VLOOKUP(M5871,[1]ArchetypeScores!E:I,5,FALSE)</f>
        <v>0</v>
      </c>
      <c r="S5871" s="2">
        <f>VLOOKUP(M5871,[1]ArchetypeScores!E:K,7,FALSE)</f>
        <v>0</v>
      </c>
      <c r="T5871" s="2" t="str">
        <f t="shared" si="93"/>
        <v>Not A&amp;R positive</v>
      </c>
    </row>
    <row r="5872" spans="1:20" x14ac:dyDescent="0.3">
      <c r="A5872" s="2" t="s">
        <v>15299</v>
      </c>
      <c r="B5872" s="3" t="s">
        <v>15515</v>
      </c>
      <c r="C5872" s="3" t="s">
        <v>15516</v>
      </c>
      <c r="D5872" s="4">
        <v>300</v>
      </c>
      <c r="E5872" s="5" t="s">
        <v>15302</v>
      </c>
      <c r="F5872" s="4">
        <v>0.27239000000000002</v>
      </c>
      <c r="G5872" s="6">
        <v>50200</v>
      </c>
      <c r="H5872" s="3" t="s">
        <v>15369</v>
      </c>
      <c r="I5872" s="3" t="s">
        <v>14488</v>
      </c>
      <c r="J5872" s="3">
        <v>6</v>
      </c>
      <c r="K5872" s="5" t="s">
        <v>67</v>
      </c>
      <c r="L5872" s="5">
        <v>1</v>
      </c>
      <c r="M5872" s="5" t="s">
        <v>265</v>
      </c>
      <c r="N5872" s="5">
        <f>VLOOKUP(M5872,[1]ArchetypeScores!E:N,10,FALSE)</f>
        <v>0</v>
      </c>
      <c r="O5872" s="5">
        <f>VLOOKUP(M5872,[1]ArchetypeScores!E:O,11,FALSE)</f>
        <v>-1</v>
      </c>
      <c r="P5872" s="5">
        <f>VLOOKUP(M5872,[1]ArchetypeScores!E:P,12,FALSE)</f>
        <v>0</v>
      </c>
      <c r="Q5872" s="2" t="str">
        <f>VLOOKUP(M5872,[1]ArchetypeScores!E:W,19,FALSE)</f>
        <v>Untargeted</v>
      </c>
      <c r="R5872" s="2">
        <f>VLOOKUP(M5872,[1]ArchetypeScores!E:I,5,FALSE)</f>
        <v>0</v>
      </c>
      <c r="S5872" s="2">
        <f>VLOOKUP(M5872,[1]ArchetypeScores!E:K,7,FALSE)</f>
        <v>0</v>
      </c>
      <c r="T5872" s="2" t="str">
        <f t="shared" si="93"/>
        <v>Not A&amp;R positive</v>
      </c>
    </row>
    <row r="5873" spans="1:20" x14ac:dyDescent="0.3">
      <c r="A5873" s="2" t="s">
        <v>15299</v>
      </c>
      <c r="B5873" s="3" t="s">
        <v>15517</v>
      </c>
      <c r="C5873" s="3" t="s">
        <v>15518</v>
      </c>
      <c r="D5873" s="4">
        <v>100</v>
      </c>
      <c r="E5873" s="5" t="s">
        <v>15302</v>
      </c>
      <c r="F5873" s="4">
        <v>9.0800000000000006E-2</v>
      </c>
      <c r="G5873" s="6">
        <v>50201</v>
      </c>
      <c r="H5873" s="3" t="s">
        <v>15369</v>
      </c>
      <c r="I5873" s="3" t="s">
        <v>14488</v>
      </c>
      <c r="J5873" s="3">
        <v>7</v>
      </c>
      <c r="K5873" s="5" t="s">
        <v>118</v>
      </c>
      <c r="L5873" s="5">
        <v>2</v>
      </c>
      <c r="M5873" s="5" t="s">
        <v>226</v>
      </c>
      <c r="N5873" s="5">
        <f>VLOOKUP(M5873,[1]ArchetypeScores!E:N,10,FALSE)</f>
        <v>0</v>
      </c>
      <c r="O5873" s="5">
        <f>VLOOKUP(M5873,[1]ArchetypeScores!E:O,11,FALSE)</f>
        <v>-1</v>
      </c>
      <c r="P5873" s="5">
        <f>VLOOKUP(M5873,[1]ArchetypeScores!E:P,12,FALSE)</f>
        <v>0</v>
      </c>
      <c r="Q5873" s="2" t="str">
        <f>VLOOKUP(M5873,[1]ArchetypeScores!E:W,19,FALSE)</f>
        <v>Untargeted</v>
      </c>
      <c r="R5873" s="2">
        <f>VLOOKUP(M5873,[1]ArchetypeScores!E:I,5,FALSE)</f>
        <v>0</v>
      </c>
      <c r="S5873" s="2">
        <f>VLOOKUP(M5873,[1]ArchetypeScores!E:K,7,FALSE)</f>
        <v>0</v>
      </c>
      <c r="T5873" s="2" t="str">
        <f t="shared" si="93"/>
        <v>Not A&amp;R positive</v>
      </c>
    </row>
    <row r="5874" spans="1:20" x14ac:dyDescent="0.3">
      <c r="A5874" s="2" t="s">
        <v>15299</v>
      </c>
      <c r="B5874" s="3" t="s">
        <v>15519</v>
      </c>
      <c r="C5874" s="3" t="s">
        <v>15520</v>
      </c>
      <c r="D5874" s="4">
        <v>300</v>
      </c>
      <c r="E5874" s="5" t="s">
        <v>15302</v>
      </c>
      <c r="F5874" s="4">
        <v>0.27239000000000002</v>
      </c>
      <c r="G5874" s="6">
        <v>50199</v>
      </c>
      <c r="H5874" s="3" t="s">
        <v>15369</v>
      </c>
      <c r="I5874" s="3" t="s">
        <v>14488</v>
      </c>
      <c r="J5874" s="3">
        <v>5</v>
      </c>
      <c r="K5874" s="5" t="s">
        <v>163</v>
      </c>
      <c r="L5874" s="5">
        <v>2</v>
      </c>
      <c r="M5874" s="5" t="s">
        <v>648</v>
      </c>
      <c r="N5874" s="5">
        <f>VLOOKUP(M5874,[1]ArchetypeScores!E:N,10,FALSE)</f>
        <v>0</v>
      </c>
      <c r="O5874" s="5">
        <f>VLOOKUP(M5874,[1]ArchetypeScores!E:O,11,FALSE)</f>
        <v>0</v>
      </c>
      <c r="P5874" s="5">
        <f>VLOOKUP(M5874,[1]ArchetypeScores!E:P,12,FALSE)</f>
        <v>0</v>
      </c>
      <c r="Q5874" s="2" t="str">
        <f>VLOOKUP(M5874,[1]ArchetypeScores!E:W,19,FALSE)</f>
        <v>Health care</v>
      </c>
      <c r="R5874" s="2">
        <f>VLOOKUP(M5874,[1]ArchetypeScores!E:I,5,FALSE)</f>
        <v>0</v>
      </c>
      <c r="S5874" s="2">
        <f>VLOOKUP(M5874,[1]ArchetypeScores!E:K,7,FALSE)</f>
        <v>0</v>
      </c>
      <c r="T5874" s="2" t="str">
        <f t="shared" si="93"/>
        <v>Not A&amp;R positive</v>
      </c>
    </row>
    <row r="5875" spans="1:20" x14ac:dyDescent="0.3">
      <c r="A5875" s="2" t="s">
        <v>15299</v>
      </c>
      <c r="B5875" s="3" t="s">
        <v>15521</v>
      </c>
      <c r="C5875" s="3" t="s">
        <v>15522</v>
      </c>
      <c r="D5875" s="4">
        <v>20</v>
      </c>
      <c r="E5875" s="5" t="s">
        <v>15302</v>
      </c>
      <c r="F5875" s="4">
        <v>1.7160000000000002E-2</v>
      </c>
      <c r="G5875" s="6">
        <v>50147</v>
      </c>
      <c r="H5875" s="3" t="s">
        <v>15329</v>
      </c>
      <c r="I5875" s="3" t="s">
        <v>7134</v>
      </c>
      <c r="J5875" s="3" t="s">
        <v>15523</v>
      </c>
      <c r="K5875" s="5" t="s">
        <v>175</v>
      </c>
      <c r="L5875" s="5">
        <v>2</v>
      </c>
      <c r="M5875" s="5" t="s">
        <v>386</v>
      </c>
      <c r="N5875" s="5">
        <f>VLOOKUP(M5875,[1]ArchetypeScores!E:N,10,FALSE)</f>
        <v>1</v>
      </c>
      <c r="O5875" s="5">
        <f>VLOOKUP(M5875,[1]ArchetypeScores!E:O,11,FALSE)</f>
        <v>-1</v>
      </c>
      <c r="P5875" s="5">
        <f>VLOOKUP(M5875,[1]ArchetypeScores!E:P,12,FALSE)</f>
        <v>0</v>
      </c>
      <c r="Q5875" s="2" t="str">
        <f>VLOOKUP(M5875,[1]ArchetypeScores!E:W,19,FALSE)</f>
        <v>Other sector</v>
      </c>
      <c r="R5875" s="2">
        <f>VLOOKUP(M5875,[1]ArchetypeScores!E:I,5,FALSE)</f>
        <v>0</v>
      </c>
      <c r="S5875" s="2">
        <f>VLOOKUP(M5875,[1]ArchetypeScores!E:K,7,FALSE)</f>
        <v>1</v>
      </c>
      <c r="T5875" s="2" t="str">
        <f t="shared" si="93"/>
        <v>Indirect only</v>
      </c>
    </row>
    <row r="5876" spans="1:20" x14ac:dyDescent="0.3">
      <c r="A5876" s="2" t="s">
        <v>15299</v>
      </c>
      <c r="B5876" s="8" t="s">
        <v>15524</v>
      </c>
      <c r="C5876" s="3" t="s">
        <v>15525</v>
      </c>
      <c r="D5876" s="4">
        <v>200</v>
      </c>
      <c r="E5876" s="5" t="s">
        <v>15302</v>
      </c>
      <c r="F5876" s="4">
        <v>0.18159</v>
      </c>
      <c r="G5876" s="6">
        <v>50205</v>
      </c>
      <c r="H5876" s="3" t="s">
        <v>15369</v>
      </c>
      <c r="I5876" s="3" t="s">
        <v>14488</v>
      </c>
      <c r="J5876" s="3">
        <v>9</v>
      </c>
      <c r="K5876" s="5" t="s">
        <v>57</v>
      </c>
      <c r="L5876" s="5">
        <v>1</v>
      </c>
      <c r="M5876" s="5" t="s">
        <v>123</v>
      </c>
      <c r="N5876" s="5">
        <f>VLOOKUP(M5876,[1]ArchetypeScores!E:N,10,FALSE)</f>
        <v>0</v>
      </c>
      <c r="O5876" s="5">
        <f>VLOOKUP(M5876,[1]ArchetypeScores!E:O,11,FALSE)</f>
        <v>-1</v>
      </c>
      <c r="P5876" s="5">
        <f>VLOOKUP(M5876,[1]ArchetypeScores!E:P,12,FALSE)</f>
        <v>0</v>
      </c>
      <c r="Q5876" s="2" t="str">
        <f>VLOOKUP(M5876,[1]ArchetypeScores!E:W,19,FALSE)</f>
        <v>Consumer (including agriculture and tourism)</v>
      </c>
      <c r="R5876" s="2">
        <f>VLOOKUP(M5876,[1]ArchetypeScores!E:I,5,FALSE)</f>
        <v>0</v>
      </c>
      <c r="S5876" s="2">
        <f>VLOOKUP(M5876,[1]ArchetypeScores!E:K,7,FALSE)</f>
        <v>0</v>
      </c>
      <c r="T5876" s="2" t="str">
        <f t="shared" si="93"/>
        <v>Not A&amp;R positive</v>
      </c>
    </row>
    <row r="5877" spans="1:20" x14ac:dyDescent="0.3">
      <c r="A5877" s="2" t="s">
        <v>15299</v>
      </c>
      <c r="B5877" s="3" t="s">
        <v>15526</v>
      </c>
      <c r="C5877" s="3" t="s">
        <v>15527</v>
      </c>
      <c r="D5877" s="4"/>
      <c r="E5877" s="5" t="s">
        <v>15302</v>
      </c>
      <c r="F5877" s="4">
        <v>0</v>
      </c>
      <c r="G5877" s="6">
        <v>50253</v>
      </c>
      <c r="H5877" s="3" t="s">
        <v>15306</v>
      </c>
      <c r="I5877" s="3" t="s">
        <v>15307</v>
      </c>
      <c r="J5877" s="3">
        <v>1.4</v>
      </c>
      <c r="K5877" s="5" t="s">
        <v>38</v>
      </c>
      <c r="L5877" s="5">
        <v>29</v>
      </c>
      <c r="M5877" s="5" t="s">
        <v>316</v>
      </c>
      <c r="N5877" s="5">
        <f>VLOOKUP(M5877,[1]ArchetypeScores!E:N,10,FALSE)</f>
        <v>0</v>
      </c>
      <c r="O5877" s="5">
        <f>VLOOKUP(M5877,[1]ArchetypeScores!E:O,11,FALSE)</f>
        <v>-1</v>
      </c>
      <c r="P5877" s="5">
        <f>VLOOKUP(M5877,[1]ArchetypeScores!E:P,12,FALSE)</f>
        <v>0</v>
      </c>
      <c r="Q5877" s="2" t="str">
        <f>VLOOKUP(M5877,[1]ArchetypeScores!E:W,19,FALSE)</f>
        <v>Other sector</v>
      </c>
      <c r="R5877" s="2">
        <f>VLOOKUP(M5877,[1]ArchetypeScores!E:I,5,FALSE)</f>
        <v>0</v>
      </c>
      <c r="S5877" s="2">
        <f>VLOOKUP(M5877,[1]ArchetypeScores!E:K,7,FALSE)</f>
        <v>0</v>
      </c>
      <c r="T5877" s="2" t="str">
        <f t="shared" si="93"/>
        <v>Not A&amp;R positive</v>
      </c>
    </row>
    <row r="5878" spans="1:20" x14ac:dyDescent="0.3">
      <c r="A5878" s="2" t="s">
        <v>15299</v>
      </c>
      <c r="B5878" s="3" t="s">
        <v>15528</v>
      </c>
      <c r="C5878" s="3" t="s">
        <v>15529</v>
      </c>
      <c r="D5878" s="4">
        <v>40000</v>
      </c>
      <c r="E5878" s="5" t="s">
        <v>15302</v>
      </c>
      <c r="F5878" s="4">
        <v>33.286729999999999</v>
      </c>
      <c r="G5878" s="6">
        <v>50304</v>
      </c>
      <c r="H5878" s="3" t="s">
        <v>15513</v>
      </c>
      <c r="I5878" s="3" t="s">
        <v>15514</v>
      </c>
      <c r="J5878" s="3" t="s">
        <v>15530</v>
      </c>
      <c r="K5878" s="5" t="s">
        <v>214</v>
      </c>
      <c r="L5878" s="5">
        <v>4</v>
      </c>
      <c r="M5878" s="5" t="s">
        <v>560</v>
      </c>
      <c r="N5878" s="5">
        <f>VLOOKUP(M5878,[1]ArchetypeScores!E:N,10,FALSE)</f>
        <v>1</v>
      </c>
      <c r="O5878" s="5">
        <f>VLOOKUP(M5878,[1]ArchetypeScores!E:O,11,FALSE)</f>
        <v>0</v>
      </c>
      <c r="P5878" s="5">
        <f>VLOOKUP(M5878,[1]ArchetypeScores!E:P,12,FALSE)</f>
        <v>0</v>
      </c>
      <c r="Q5878" s="2" t="str">
        <f>VLOOKUP(M5878,[1]ArchetypeScores!E:W,19,FALSE)</f>
        <v>Other sector</v>
      </c>
      <c r="R5878" s="2">
        <f>VLOOKUP(M5878,[1]ArchetypeScores!E:I,5,FALSE)</f>
        <v>0</v>
      </c>
      <c r="S5878" s="2">
        <f>VLOOKUP(M5878,[1]ArchetypeScores!E:K,7,FALSE)</f>
        <v>0</v>
      </c>
      <c r="T5878" s="2" t="str">
        <f t="shared" si="93"/>
        <v>Not A&amp;R positive</v>
      </c>
    </row>
    <row r="5879" spans="1:20" x14ac:dyDescent="0.3">
      <c r="A5879" s="2" t="s">
        <v>15299</v>
      </c>
      <c r="B5879" s="3" t="s">
        <v>15531</v>
      </c>
      <c r="C5879" s="3" t="s">
        <v>15532</v>
      </c>
      <c r="D5879" s="4">
        <v>152</v>
      </c>
      <c r="E5879" s="5" t="s">
        <v>15302</v>
      </c>
      <c r="F5879" s="4">
        <v>0.13639999999999999</v>
      </c>
      <c r="G5879" s="6">
        <v>50211</v>
      </c>
      <c r="H5879" s="3" t="s">
        <v>15381</v>
      </c>
      <c r="I5879" s="3" t="s">
        <v>15382</v>
      </c>
      <c r="J5879" s="3"/>
      <c r="K5879" s="5" t="s">
        <v>214</v>
      </c>
      <c r="L5879" s="5">
        <v>4</v>
      </c>
      <c r="M5879" s="5" t="s">
        <v>560</v>
      </c>
      <c r="N5879" s="5">
        <f>VLOOKUP(M5879,[1]ArchetypeScores!E:N,10,FALSE)</f>
        <v>1</v>
      </c>
      <c r="O5879" s="5">
        <f>VLOOKUP(M5879,[1]ArchetypeScores!E:O,11,FALSE)</f>
        <v>0</v>
      </c>
      <c r="P5879" s="5">
        <f>VLOOKUP(M5879,[1]ArchetypeScores!E:P,12,FALSE)</f>
        <v>0</v>
      </c>
      <c r="Q5879" s="2" t="str">
        <f>VLOOKUP(M5879,[1]ArchetypeScores!E:W,19,FALSE)</f>
        <v>Other sector</v>
      </c>
      <c r="R5879" s="2">
        <f>VLOOKUP(M5879,[1]ArchetypeScores!E:I,5,FALSE)</f>
        <v>0</v>
      </c>
      <c r="S5879" s="2">
        <f>VLOOKUP(M5879,[1]ArchetypeScores!E:K,7,FALSE)</f>
        <v>0</v>
      </c>
      <c r="T5879" s="2" t="str">
        <f t="shared" si="93"/>
        <v>Not A&amp;R positive</v>
      </c>
    </row>
    <row r="5880" spans="1:20" x14ac:dyDescent="0.3">
      <c r="A5880" s="2" t="s">
        <v>15299</v>
      </c>
      <c r="B5880" s="3" t="s">
        <v>15533</v>
      </c>
      <c r="C5880" s="3" t="s">
        <v>15534</v>
      </c>
      <c r="D5880" s="4">
        <v>1400</v>
      </c>
      <c r="E5880" s="5" t="s">
        <v>15302</v>
      </c>
      <c r="F5880" s="4">
        <v>1.2711300000000001</v>
      </c>
      <c r="G5880" s="6">
        <v>50206</v>
      </c>
      <c r="H5880" s="3" t="s">
        <v>15369</v>
      </c>
      <c r="I5880" s="3" t="s">
        <v>14488</v>
      </c>
      <c r="J5880" s="3">
        <v>10</v>
      </c>
      <c r="K5880" s="5" t="s">
        <v>214</v>
      </c>
      <c r="L5880" s="5">
        <v>4</v>
      </c>
      <c r="M5880" s="5" t="s">
        <v>560</v>
      </c>
      <c r="N5880" s="5">
        <f>VLOOKUP(M5880,[1]ArchetypeScores!E:N,10,FALSE)</f>
        <v>1</v>
      </c>
      <c r="O5880" s="5">
        <f>VLOOKUP(M5880,[1]ArchetypeScores!E:O,11,FALSE)</f>
        <v>0</v>
      </c>
      <c r="P5880" s="5">
        <f>VLOOKUP(M5880,[1]ArchetypeScores!E:P,12,FALSE)</f>
        <v>0</v>
      </c>
      <c r="Q5880" s="2" t="str">
        <f>VLOOKUP(M5880,[1]ArchetypeScores!E:W,19,FALSE)</f>
        <v>Other sector</v>
      </c>
      <c r="R5880" s="2">
        <f>VLOOKUP(M5880,[1]ArchetypeScores!E:I,5,FALSE)</f>
        <v>0</v>
      </c>
      <c r="S5880" s="2">
        <f>VLOOKUP(M5880,[1]ArchetypeScores!E:K,7,FALSE)</f>
        <v>0</v>
      </c>
      <c r="T5880" s="2" t="str">
        <f t="shared" si="93"/>
        <v>Not A&amp;R positive</v>
      </c>
    </row>
    <row r="5881" spans="1:20" x14ac:dyDescent="0.3">
      <c r="A5881" s="2" t="s">
        <v>15299</v>
      </c>
      <c r="B5881" s="3" t="s">
        <v>15535</v>
      </c>
      <c r="C5881" s="3" t="s">
        <v>15536</v>
      </c>
      <c r="D5881" s="4">
        <v>500</v>
      </c>
      <c r="E5881" s="5" t="s">
        <v>15302</v>
      </c>
      <c r="F5881" s="4">
        <v>0.42896000000000001</v>
      </c>
      <c r="G5881" s="6">
        <v>50159</v>
      </c>
      <c r="H5881" s="3" t="s">
        <v>15329</v>
      </c>
      <c r="I5881" s="3" t="s">
        <v>7134</v>
      </c>
      <c r="J5881" s="3" t="s">
        <v>15537</v>
      </c>
      <c r="K5881" s="5" t="s">
        <v>67</v>
      </c>
      <c r="L5881" s="5">
        <v>1</v>
      </c>
      <c r="M5881" s="5" t="s">
        <v>265</v>
      </c>
      <c r="N5881" s="5">
        <f>VLOOKUP(M5881,[1]ArchetypeScores!E:N,10,FALSE)</f>
        <v>0</v>
      </c>
      <c r="O5881" s="5">
        <f>VLOOKUP(M5881,[1]ArchetypeScores!E:O,11,FALSE)</f>
        <v>-1</v>
      </c>
      <c r="P5881" s="5">
        <f>VLOOKUP(M5881,[1]ArchetypeScores!E:P,12,FALSE)</f>
        <v>0</v>
      </c>
      <c r="Q5881" s="2" t="str">
        <f>VLOOKUP(M5881,[1]ArchetypeScores!E:W,19,FALSE)</f>
        <v>Untargeted</v>
      </c>
      <c r="R5881" s="2">
        <f>VLOOKUP(M5881,[1]ArchetypeScores!E:I,5,FALSE)</f>
        <v>0</v>
      </c>
      <c r="S5881" s="2">
        <f>VLOOKUP(M5881,[1]ArchetypeScores!E:K,7,FALSE)</f>
        <v>0</v>
      </c>
      <c r="T5881" s="2" t="str">
        <f t="shared" si="93"/>
        <v>Not A&amp;R positive</v>
      </c>
    </row>
    <row r="5882" spans="1:20" x14ac:dyDescent="0.3">
      <c r="A5882" s="2" t="s">
        <v>15299</v>
      </c>
      <c r="B5882" s="3" t="s">
        <v>15538</v>
      </c>
      <c r="C5882" s="3" t="s">
        <v>15539</v>
      </c>
      <c r="D5882" s="4">
        <v>900</v>
      </c>
      <c r="E5882" s="5" t="s">
        <v>15302</v>
      </c>
      <c r="F5882" s="4">
        <v>0.74012999999999995</v>
      </c>
      <c r="G5882" s="6">
        <v>50226</v>
      </c>
      <c r="H5882" s="3" t="s">
        <v>15306</v>
      </c>
      <c r="I5882" s="3" t="s">
        <v>15307</v>
      </c>
      <c r="J5882" s="3">
        <v>4.3</v>
      </c>
      <c r="K5882" s="5" t="s">
        <v>118</v>
      </c>
      <c r="L5882" s="5">
        <v>4</v>
      </c>
      <c r="M5882" s="5" t="s">
        <v>119</v>
      </c>
      <c r="N5882" s="5">
        <f>VLOOKUP(M5882,[1]ArchetypeScores!E:N,10,FALSE)</f>
        <v>0</v>
      </c>
      <c r="O5882" s="5">
        <f>VLOOKUP(M5882,[1]ArchetypeScores!E:O,11,FALSE)</f>
        <v>-1</v>
      </c>
      <c r="P5882" s="5">
        <f>VLOOKUP(M5882,[1]ArchetypeScores!E:P,12,FALSE)</f>
        <v>0</v>
      </c>
      <c r="Q5882" s="2" t="str">
        <f>VLOOKUP(M5882,[1]ArchetypeScores!E:W,19,FALSE)</f>
        <v>Untargeted</v>
      </c>
      <c r="R5882" s="2">
        <f>VLOOKUP(M5882,[1]ArchetypeScores!E:I,5,FALSE)</f>
        <v>0</v>
      </c>
      <c r="S5882" s="2">
        <f>VLOOKUP(M5882,[1]ArchetypeScores!E:K,7,FALSE)</f>
        <v>0</v>
      </c>
      <c r="T5882" s="2" t="str">
        <f t="shared" si="93"/>
        <v>Not A&amp;R positive</v>
      </c>
    </row>
    <row r="5883" spans="1:20" x14ac:dyDescent="0.3">
      <c r="A5883" s="2" t="s">
        <v>15299</v>
      </c>
      <c r="B5883" s="3" t="s">
        <v>15540</v>
      </c>
      <c r="C5883" s="3" t="s">
        <v>15541</v>
      </c>
      <c r="D5883" s="4">
        <v>500</v>
      </c>
      <c r="E5883" s="5" t="s">
        <v>15302</v>
      </c>
      <c r="F5883" s="4">
        <v>0.41117999999999999</v>
      </c>
      <c r="G5883" s="6">
        <v>50228</v>
      </c>
      <c r="H5883" s="3" t="s">
        <v>15306</v>
      </c>
      <c r="I5883" s="3" t="s">
        <v>15307</v>
      </c>
      <c r="J5883" s="3">
        <v>4.3</v>
      </c>
      <c r="K5883" s="5" t="s">
        <v>291</v>
      </c>
      <c r="L5883" s="5">
        <v>4</v>
      </c>
      <c r="M5883" s="5" t="s">
        <v>292</v>
      </c>
      <c r="N5883" s="5">
        <f>VLOOKUP(M5883,[1]ArchetypeScores!E:N,10,FALSE)</f>
        <v>1</v>
      </c>
      <c r="O5883" s="5">
        <f>VLOOKUP(M5883,[1]ArchetypeScores!E:O,11,FALSE)</f>
        <v>0</v>
      </c>
      <c r="P5883" s="5">
        <f>VLOOKUP(M5883,[1]ArchetypeScores!E:P,12,FALSE)</f>
        <v>0</v>
      </c>
      <c r="Q5883" s="2" t="str">
        <f>VLOOKUP(M5883,[1]ArchetypeScores!E:W,19,FALSE)</f>
        <v>Education and training</v>
      </c>
      <c r="R5883" s="2">
        <f>VLOOKUP(M5883,[1]ArchetypeScores!E:I,5,FALSE)</f>
        <v>0</v>
      </c>
      <c r="S5883" s="2">
        <f>VLOOKUP(M5883,[1]ArchetypeScores!E:K,7,FALSE)</f>
        <v>0</v>
      </c>
      <c r="T5883" s="2" t="str">
        <f t="shared" si="93"/>
        <v>Not A&amp;R positive</v>
      </c>
    </row>
    <row r="5884" spans="1:20" x14ac:dyDescent="0.3">
      <c r="A5884" s="2" t="s">
        <v>15299</v>
      </c>
      <c r="B5884" s="3" t="s">
        <v>15542</v>
      </c>
      <c r="C5884" s="3" t="s">
        <v>15543</v>
      </c>
      <c r="D5884" s="4">
        <v>2700</v>
      </c>
      <c r="E5884" s="5" t="s">
        <v>15302</v>
      </c>
      <c r="F5884" s="4">
        <v>2.2203900000000001</v>
      </c>
      <c r="G5884" s="6">
        <v>50227</v>
      </c>
      <c r="H5884" s="3" t="s">
        <v>15306</v>
      </c>
      <c r="I5884" s="3" t="s">
        <v>15307</v>
      </c>
      <c r="J5884" s="3">
        <v>4.3</v>
      </c>
      <c r="K5884" s="5" t="s">
        <v>118</v>
      </c>
      <c r="L5884" s="5">
        <v>4</v>
      </c>
      <c r="M5884" s="5" t="s">
        <v>119</v>
      </c>
      <c r="N5884" s="5">
        <f>VLOOKUP(M5884,[1]ArchetypeScores!E:N,10,FALSE)</f>
        <v>0</v>
      </c>
      <c r="O5884" s="5">
        <f>VLOOKUP(M5884,[1]ArchetypeScores!E:O,11,FALSE)</f>
        <v>-1</v>
      </c>
      <c r="P5884" s="5">
        <f>VLOOKUP(M5884,[1]ArchetypeScores!E:P,12,FALSE)</f>
        <v>0</v>
      </c>
      <c r="Q5884" s="2" t="str">
        <f>VLOOKUP(M5884,[1]ArchetypeScores!E:W,19,FALSE)</f>
        <v>Untargeted</v>
      </c>
      <c r="R5884" s="2">
        <f>VLOOKUP(M5884,[1]ArchetypeScores!E:I,5,FALSE)</f>
        <v>0</v>
      </c>
      <c r="S5884" s="2">
        <f>VLOOKUP(M5884,[1]ArchetypeScores!E:K,7,FALSE)</f>
        <v>0</v>
      </c>
      <c r="T5884" s="2" t="str">
        <f t="shared" si="93"/>
        <v>Not A&amp;R positive</v>
      </c>
    </row>
    <row r="5885" spans="1:20" x14ac:dyDescent="0.3">
      <c r="A5885" s="2" t="s">
        <v>15299</v>
      </c>
      <c r="B5885" s="3" t="s">
        <v>15544</v>
      </c>
      <c r="C5885" s="3" t="s">
        <v>15545</v>
      </c>
      <c r="D5885" s="4">
        <v>400</v>
      </c>
      <c r="E5885" s="5" t="s">
        <v>15302</v>
      </c>
      <c r="F5885" s="4">
        <v>0.32895000000000002</v>
      </c>
      <c r="G5885" s="6">
        <v>50229</v>
      </c>
      <c r="H5885" s="3" t="s">
        <v>15306</v>
      </c>
      <c r="I5885" s="3" t="s">
        <v>15307</v>
      </c>
      <c r="J5885" s="3">
        <v>4.3</v>
      </c>
      <c r="K5885" s="5" t="s">
        <v>291</v>
      </c>
      <c r="L5885" s="5" t="s">
        <v>112</v>
      </c>
      <c r="M5885" s="5" t="s">
        <v>6678</v>
      </c>
      <c r="N5885" s="5">
        <f>VLOOKUP(M5885,[1]ArchetypeScores!E:N,10,FALSE)</f>
        <v>1</v>
      </c>
      <c r="O5885" s="5">
        <f>VLOOKUP(M5885,[1]ArchetypeScores!E:O,11,FALSE)</f>
        <v>0</v>
      </c>
      <c r="P5885" s="5">
        <f>VLOOKUP(M5885,[1]ArchetypeScores!E:P,12,FALSE)</f>
        <v>0</v>
      </c>
      <c r="Q5885" s="2" t="str">
        <f>VLOOKUP(M5885,[1]ArchetypeScores!E:W,19,FALSE)</f>
        <v>Education and training</v>
      </c>
      <c r="R5885" s="2">
        <f>VLOOKUP(M5885,[1]ArchetypeScores!E:I,5,FALSE)</f>
        <v>0</v>
      </c>
      <c r="S5885" s="2">
        <f>VLOOKUP(M5885,[1]ArchetypeScores!E:K,7,FALSE)</f>
        <v>0</v>
      </c>
      <c r="T5885" s="2" t="str">
        <f t="shared" si="93"/>
        <v>Not A&amp;R positive</v>
      </c>
    </row>
    <row r="5886" spans="1:20" x14ac:dyDescent="0.3">
      <c r="A5886" s="2" t="s">
        <v>15299</v>
      </c>
      <c r="B5886" s="3" t="s">
        <v>15546</v>
      </c>
      <c r="C5886" s="3" t="s">
        <v>15547</v>
      </c>
      <c r="D5886" s="4">
        <v>500</v>
      </c>
      <c r="E5886" s="5" t="s">
        <v>15302</v>
      </c>
      <c r="F5886" s="4">
        <v>0.41117999999999999</v>
      </c>
      <c r="G5886" s="6">
        <v>50230</v>
      </c>
      <c r="H5886" s="3" t="s">
        <v>15306</v>
      </c>
      <c r="I5886" s="3" t="s">
        <v>15307</v>
      </c>
      <c r="J5886" s="3">
        <v>4.3</v>
      </c>
      <c r="K5886" s="5" t="s">
        <v>291</v>
      </c>
      <c r="L5886" s="5">
        <v>4</v>
      </c>
      <c r="M5886" s="5" t="s">
        <v>292</v>
      </c>
      <c r="N5886" s="5">
        <f>VLOOKUP(M5886,[1]ArchetypeScores!E:N,10,FALSE)</f>
        <v>1</v>
      </c>
      <c r="O5886" s="5">
        <f>VLOOKUP(M5886,[1]ArchetypeScores!E:O,11,FALSE)</f>
        <v>0</v>
      </c>
      <c r="P5886" s="5">
        <f>VLOOKUP(M5886,[1]ArchetypeScores!E:P,12,FALSE)</f>
        <v>0</v>
      </c>
      <c r="Q5886" s="2" t="str">
        <f>VLOOKUP(M5886,[1]ArchetypeScores!E:W,19,FALSE)</f>
        <v>Education and training</v>
      </c>
      <c r="R5886" s="2">
        <f>VLOOKUP(M5886,[1]ArchetypeScores!E:I,5,FALSE)</f>
        <v>0</v>
      </c>
      <c r="S5886" s="2">
        <f>VLOOKUP(M5886,[1]ArchetypeScores!E:K,7,FALSE)</f>
        <v>0</v>
      </c>
      <c r="T5886" s="2" t="str">
        <f t="shared" si="93"/>
        <v>Not A&amp;R positive</v>
      </c>
    </row>
    <row r="5887" spans="1:20" x14ac:dyDescent="0.3">
      <c r="A5887" s="2" t="s">
        <v>15299</v>
      </c>
      <c r="B5887" s="3" t="s">
        <v>15548</v>
      </c>
      <c r="C5887" s="3" t="s">
        <v>15549</v>
      </c>
      <c r="D5887" s="4"/>
      <c r="E5887" s="5" t="s">
        <v>15302</v>
      </c>
      <c r="F5887" s="4">
        <v>0</v>
      </c>
      <c r="G5887" s="6">
        <v>50249</v>
      </c>
      <c r="H5887" s="3" t="s">
        <v>15306</v>
      </c>
      <c r="I5887" s="3" t="s">
        <v>15307</v>
      </c>
      <c r="J5887" s="3">
        <v>6.2</v>
      </c>
      <c r="K5887" s="5" t="s">
        <v>291</v>
      </c>
      <c r="L5887" s="5">
        <v>4</v>
      </c>
      <c r="M5887" s="5" t="s">
        <v>292</v>
      </c>
      <c r="N5887" s="5">
        <f>VLOOKUP(M5887,[1]ArchetypeScores!E:N,10,FALSE)</f>
        <v>1</v>
      </c>
      <c r="O5887" s="5">
        <f>VLOOKUP(M5887,[1]ArchetypeScores!E:O,11,FALSE)</f>
        <v>0</v>
      </c>
      <c r="P5887" s="5">
        <f>VLOOKUP(M5887,[1]ArchetypeScores!E:P,12,FALSE)</f>
        <v>0</v>
      </c>
      <c r="Q5887" s="2" t="str">
        <f>VLOOKUP(M5887,[1]ArchetypeScores!E:W,19,FALSE)</f>
        <v>Education and training</v>
      </c>
      <c r="R5887" s="2">
        <f>VLOOKUP(M5887,[1]ArchetypeScores!E:I,5,FALSE)</f>
        <v>0</v>
      </c>
      <c r="S5887" s="2">
        <f>VLOOKUP(M5887,[1]ArchetypeScores!E:K,7,FALSE)</f>
        <v>0</v>
      </c>
      <c r="T5887" s="2" t="str">
        <f t="shared" si="93"/>
        <v>Not A&amp;R positive</v>
      </c>
    </row>
    <row r="5888" spans="1:20" x14ac:dyDescent="0.3">
      <c r="A5888" s="2" t="s">
        <v>15299</v>
      </c>
      <c r="B5888" s="3" t="s">
        <v>15550</v>
      </c>
      <c r="C5888" s="3" t="s">
        <v>15551</v>
      </c>
      <c r="D5888" s="4">
        <v>2500</v>
      </c>
      <c r="E5888" s="5" t="s">
        <v>15302</v>
      </c>
      <c r="F5888" s="4">
        <v>2.0269499999999998</v>
      </c>
      <c r="G5888" s="6">
        <v>50278</v>
      </c>
      <c r="H5888" s="3" t="s">
        <v>15318</v>
      </c>
      <c r="I5888" s="3" t="s">
        <v>7215</v>
      </c>
      <c r="J5888" s="3"/>
      <c r="K5888" s="5" t="s">
        <v>694</v>
      </c>
      <c r="L5888" s="5">
        <v>1</v>
      </c>
      <c r="M5888" s="5" t="s">
        <v>1622</v>
      </c>
      <c r="N5888" s="5">
        <f>VLOOKUP(M5888,[1]ArchetypeScores!E:N,10,FALSE)</f>
        <v>1</v>
      </c>
      <c r="O5888" s="5">
        <f>VLOOKUP(M5888,[1]ArchetypeScores!E:O,11,FALSE)</f>
        <v>-1</v>
      </c>
      <c r="P5888" s="5">
        <f>VLOOKUP(M5888,[1]ArchetypeScores!E:P,12,FALSE)</f>
        <v>0</v>
      </c>
      <c r="Q5888" s="2" t="str">
        <f>VLOOKUP(M5888,[1]ArchetypeScores!E:W,19,FALSE)</f>
        <v>Untargeted</v>
      </c>
      <c r="R5888" s="2">
        <f>VLOOKUP(M5888,[1]ArchetypeScores!E:I,5,FALSE)</f>
        <v>0</v>
      </c>
      <c r="S5888" s="2">
        <f>VLOOKUP(M5888,[1]ArchetypeScores!E:K,7,FALSE)</f>
        <v>1</v>
      </c>
      <c r="T5888" s="2" t="str">
        <f t="shared" si="93"/>
        <v>Indirect only</v>
      </c>
    </row>
    <row r="5889" spans="1:20" x14ac:dyDescent="0.3">
      <c r="A5889" s="2" t="s">
        <v>15299</v>
      </c>
      <c r="B5889" s="3" t="s">
        <v>15552</v>
      </c>
      <c r="C5889" s="3" t="s">
        <v>15553</v>
      </c>
      <c r="D5889" s="4">
        <v>40000</v>
      </c>
      <c r="E5889" s="5" t="s">
        <v>15302</v>
      </c>
      <c r="F5889" s="4">
        <v>32.58258</v>
      </c>
      <c r="G5889" s="6">
        <v>50270</v>
      </c>
      <c r="H5889" s="3" t="s">
        <v>15554</v>
      </c>
      <c r="I5889" s="3" t="s">
        <v>15307</v>
      </c>
      <c r="J5889" s="3">
        <v>1.3</v>
      </c>
      <c r="K5889" s="5" t="s">
        <v>38</v>
      </c>
      <c r="L5889" s="5">
        <v>13</v>
      </c>
      <c r="M5889" s="5" t="s">
        <v>39</v>
      </c>
      <c r="N5889" s="5">
        <f>VLOOKUP(M5889,[1]ArchetypeScores!E:N,10,FALSE)</f>
        <v>0</v>
      </c>
      <c r="O5889" s="5">
        <f>VLOOKUP(M5889,[1]ArchetypeScores!E:O,11,FALSE)</f>
        <v>-2</v>
      </c>
      <c r="P5889" s="5">
        <f>VLOOKUP(M5889,[1]ArchetypeScores!E:P,12,FALSE)</f>
        <v>0</v>
      </c>
      <c r="Q5889" s="2" t="str">
        <f>VLOOKUP(M5889,[1]ArchetypeScores!E:W,19,FALSE)</f>
        <v>Industrials - transportation</v>
      </c>
      <c r="R5889" s="2">
        <f>VLOOKUP(M5889,[1]ArchetypeScores!E:I,5,FALSE)</f>
        <v>0</v>
      </c>
      <c r="S5889" s="2">
        <f>VLOOKUP(M5889,[1]ArchetypeScores!E:K,7,FALSE)</f>
        <v>0</v>
      </c>
      <c r="T5889" s="2" t="str">
        <f t="shared" si="93"/>
        <v>Not A&amp;R positive</v>
      </c>
    </row>
    <row r="5890" spans="1:20" x14ac:dyDescent="0.3">
      <c r="A5890" s="2" t="s">
        <v>15299</v>
      </c>
      <c r="B5890" s="3" t="s">
        <v>15555</v>
      </c>
      <c r="C5890" s="3" t="s">
        <v>15556</v>
      </c>
      <c r="D5890" s="4"/>
      <c r="E5890" s="5" t="s">
        <v>15302</v>
      </c>
      <c r="F5890" s="4">
        <v>0</v>
      </c>
      <c r="G5890" s="6">
        <v>50180</v>
      </c>
      <c r="H5890" s="3" t="s">
        <v>15469</v>
      </c>
      <c r="I5890" s="3"/>
      <c r="J5890" s="3"/>
      <c r="K5890" s="5" t="s">
        <v>291</v>
      </c>
      <c r="L5890" s="5">
        <v>4</v>
      </c>
      <c r="M5890" s="5" t="s">
        <v>292</v>
      </c>
      <c r="N5890" s="5">
        <f>VLOOKUP(M5890,[1]ArchetypeScores!E:N,10,FALSE)</f>
        <v>1</v>
      </c>
      <c r="O5890" s="5">
        <f>VLOOKUP(M5890,[1]ArchetypeScores!E:O,11,FALSE)</f>
        <v>0</v>
      </c>
      <c r="P5890" s="5">
        <f>VLOOKUP(M5890,[1]ArchetypeScores!E:P,12,FALSE)</f>
        <v>0</v>
      </c>
      <c r="Q5890" s="2" t="str">
        <f>VLOOKUP(M5890,[1]ArchetypeScores!E:W,19,FALSE)</f>
        <v>Education and training</v>
      </c>
      <c r="R5890" s="2">
        <f>VLOOKUP(M5890,[1]ArchetypeScores!E:I,5,FALSE)</f>
        <v>0</v>
      </c>
      <c r="S5890" s="2">
        <f>VLOOKUP(M5890,[1]ArchetypeScores!E:K,7,FALSE)</f>
        <v>0</v>
      </c>
      <c r="T5890" s="2" t="str">
        <f t="shared" ref="T5890:T5953" si="94">IF(AND(R5890=1,S5890=1),"Both",IF(AND(R5890=1,S5890=0),"Direct only",IF(AND(R5890=0,S5890=1),"Indirect only","Not A&amp;R positive")))</f>
        <v>Not A&amp;R positive</v>
      </c>
    </row>
    <row r="5891" spans="1:20" x14ac:dyDescent="0.3">
      <c r="A5891" s="2" t="s">
        <v>15299</v>
      </c>
      <c r="B5891" s="3" t="s">
        <v>15557</v>
      </c>
      <c r="C5891" s="3" t="s">
        <v>15558</v>
      </c>
      <c r="D5891" s="4">
        <v>22</v>
      </c>
      <c r="E5891" s="5" t="s">
        <v>15302</v>
      </c>
      <c r="F5891" s="4">
        <v>1.8519999999999998E-2</v>
      </c>
      <c r="G5891" s="6">
        <v>50148</v>
      </c>
      <c r="H5891" s="3" t="s">
        <v>15559</v>
      </c>
      <c r="I5891" s="3"/>
      <c r="J5891" s="3"/>
      <c r="K5891" s="5" t="s">
        <v>477</v>
      </c>
      <c r="L5891" s="5">
        <v>1</v>
      </c>
      <c r="M5891" s="5" t="s">
        <v>750</v>
      </c>
      <c r="N5891" s="5">
        <f>VLOOKUP(M5891,[1]ArchetypeScores!E:N,10,FALSE)</f>
        <v>1</v>
      </c>
      <c r="O5891" s="5">
        <f>VLOOKUP(M5891,[1]ArchetypeScores!E:O,11,FALSE)</f>
        <v>-2</v>
      </c>
      <c r="P5891" s="5">
        <f>VLOOKUP(M5891,[1]ArchetypeScores!E:P,12,FALSE)</f>
        <v>2</v>
      </c>
      <c r="Q5891" s="2" t="str">
        <f>VLOOKUP(M5891,[1]ArchetypeScores!E:W,19,FALSE)</f>
        <v>Energy and water</v>
      </c>
      <c r="R5891" s="2">
        <f>VLOOKUP(M5891,[1]ArchetypeScores!E:I,5,FALSE)</f>
        <v>0</v>
      </c>
      <c r="S5891" s="2">
        <f>VLOOKUP(M5891,[1]ArchetypeScores!E:K,7,FALSE)</f>
        <v>0</v>
      </c>
      <c r="T5891" s="2" t="str">
        <f t="shared" si="94"/>
        <v>Not A&amp;R positive</v>
      </c>
    </row>
    <row r="5892" spans="1:20" x14ac:dyDescent="0.3">
      <c r="A5892" s="2" t="s">
        <v>15299</v>
      </c>
      <c r="B5892" s="3" t="s">
        <v>15560</v>
      </c>
      <c r="C5892" s="3" t="s">
        <v>15561</v>
      </c>
      <c r="D5892" s="4">
        <v>2550</v>
      </c>
      <c r="E5892" s="5" t="s">
        <v>15302</v>
      </c>
      <c r="F5892" s="4">
        <v>2.0674899999999998</v>
      </c>
      <c r="G5892" s="6">
        <v>50276</v>
      </c>
      <c r="H5892" s="3" t="s">
        <v>15318</v>
      </c>
      <c r="I5892" s="3" t="s">
        <v>7215</v>
      </c>
      <c r="J5892" s="3"/>
      <c r="K5892" s="5" t="s">
        <v>214</v>
      </c>
      <c r="L5892" s="5">
        <v>2</v>
      </c>
      <c r="M5892" s="5" t="s">
        <v>1806</v>
      </c>
      <c r="N5892" s="5">
        <f>VLOOKUP(M5892,[1]ArchetypeScores!E:N,10,FALSE)</f>
        <v>1</v>
      </c>
      <c r="O5892" s="5">
        <f>VLOOKUP(M5892,[1]ArchetypeScores!E:O,11,FALSE)</f>
        <v>0</v>
      </c>
      <c r="P5892" s="5">
        <f>VLOOKUP(M5892,[1]ArchetypeScores!E:P,12,FALSE)</f>
        <v>1</v>
      </c>
      <c r="Q5892" s="2" t="str">
        <f>VLOOKUP(M5892,[1]ArchetypeScores!E:W,19,FALSE)</f>
        <v>Other sector</v>
      </c>
      <c r="R5892" s="2">
        <f>VLOOKUP(M5892,[1]ArchetypeScores!E:I,5,FALSE)</f>
        <v>0</v>
      </c>
      <c r="S5892" s="2">
        <f>VLOOKUP(M5892,[1]ArchetypeScores!E:K,7,FALSE)</f>
        <v>0</v>
      </c>
      <c r="T5892" s="2" t="str">
        <f t="shared" si="94"/>
        <v>Not A&amp;R positive</v>
      </c>
    </row>
    <row r="5893" spans="1:20" x14ac:dyDescent="0.3">
      <c r="A5893" s="2" t="s">
        <v>15299</v>
      </c>
      <c r="B5893" s="3" t="s">
        <v>15562</v>
      </c>
      <c r="C5893" s="3" t="s">
        <v>15563</v>
      </c>
      <c r="D5893" s="4">
        <v>2550</v>
      </c>
      <c r="E5893" s="5" t="s">
        <v>15302</v>
      </c>
      <c r="F5893" s="4">
        <v>2.0674899999999998</v>
      </c>
      <c r="G5893" s="6">
        <v>50277</v>
      </c>
      <c r="H5893" s="3" t="s">
        <v>15318</v>
      </c>
      <c r="I5893" s="3" t="s">
        <v>7215</v>
      </c>
      <c r="J5893" s="3"/>
      <c r="K5893" s="5" t="s">
        <v>664</v>
      </c>
      <c r="L5893" s="5">
        <v>2</v>
      </c>
      <c r="M5893" s="5" t="s">
        <v>1105</v>
      </c>
      <c r="N5893" s="5">
        <f>VLOOKUP(M5893,[1]ArchetypeScores!E:N,10,FALSE)</f>
        <v>1</v>
      </c>
      <c r="O5893" s="5">
        <f>VLOOKUP(M5893,[1]ArchetypeScores!E:O,11,FALSE)</f>
        <v>0</v>
      </c>
      <c r="P5893" s="5">
        <f>VLOOKUP(M5893,[1]ArchetypeScores!E:P,12,FALSE)</f>
        <v>2</v>
      </c>
      <c r="Q5893" s="2" t="str">
        <f>VLOOKUP(M5893,[1]ArchetypeScores!E:W,19,FALSE)</f>
        <v>Other sector</v>
      </c>
      <c r="R5893" s="2">
        <f>VLOOKUP(M5893,[1]ArchetypeScores!E:I,5,FALSE)</f>
        <v>0</v>
      </c>
      <c r="S5893" s="2">
        <f>VLOOKUP(M5893,[1]ArchetypeScores!E:K,7,FALSE)</f>
        <v>0</v>
      </c>
      <c r="T5893" s="2" t="str">
        <f t="shared" si="94"/>
        <v>Not A&amp;R positive</v>
      </c>
    </row>
    <row r="5894" spans="1:20" x14ac:dyDescent="0.3">
      <c r="A5894" s="2" t="s">
        <v>15299</v>
      </c>
      <c r="B5894" s="3" t="s">
        <v>12481</v>
      </c>
      <c r="C5894" s="3" t="s">
        <v>15564</v>
      </c>
      <c r="D5894" s="4">
        <v>20000</v>
      </c>
      <c r="E5894" s="5" t="s">
        <v>15302</v>
      </c>
      <c r="F5894" s="4">
        <v>16.227180000000001</v>
      </c>
      <c r="G5894" s="6">
        <v>50292</v>
      </c>
      <c r="H5894" s="3" t="s">
        <v>15565</v>
      </c>
      <c r="I5894" s="3" t="s">
        <v>15566</v>
      </c>
      <c r="J5894" s="3"/>
      <c r="K5894" s="5" t="s">
        <v>38</v>
      </c>
      <c r="L5894" s="5">
        <v>13</v>
      </c>
      <c r="M5894" s="5" t="s">
        <v>39</v>
      </c>
      <c r="N5894" s="5">
        <f>VLOOKUP(M5894,[1]ArchetypeScores!E:N,10,FALSE)</f>
        <v>0</v>
      </c>
      <c r="O5894" s="5">
        <f>VLOOKUP(M5894,[1]ArchetypeScores!E:O,11,FALSE)</f>
        <v>-2</v>
      </c>
      <c r="P5894" s="5">
        <f>VLOOKUP(M5894,[1]ArchetypeScores!E:P,12,FALSE)</f>
        <v>0</v>
      </c>
      <c r="Q5894" s="2" t="str">
        <f>VLOOKUP(M5894,[1]ArchetypeScores!E:W,19,FALSE)</f>
        <v>Industrials - transportation</v>
      </c>
      <c r="R5894" s="2">
        <f>VLOOKUP(M5894,[1]ArchetypeScores!E:I,5,FALSE)</f>
        <v>0</v>
      </c>
      <c r="S5894" s="2">
        <f>VLOOKUP(M5894,[1]ArchetypeScores!E:K,7,FALSE)</f>
        <v>0</v>
      </c>
      <c r="T5894" s="2" t="str">
        <f t="shared" si="94"/>
        <v>Not A&amp;R positive</v>
      </c>
    </row>
    <row r="5895" spans="1:20" x14ac:dyDescent="0.3">
      <c r="A5895" s="2" t="s">
        <v>15299</v>
      </c>
      <c r="B5895" s="7" t="s">
        <v>15567</v>
      </c>
      <c r="C5895" s="3" t="s">
        <v>15568</v>
      </c>
      <c r="D5895" s="4"/>
      <c r="E5895" s="5" t="s">
        <v>15302</v>
      </c>
      <c r="F5895" s="4">
        <v>0</v>
      </c>
      <c r="G5895" s="6">
        <v>50179</v>
      </c>
      <c r="H5895" s="3" t="s">
        <v>15469</v>
      </c>
      <c r="I5895" s="3"/>
      <c r="J5895" s="3"/>
      <c r="K5895" s="5" t="s">
        <v>38</v>
      </c>
      <c r="L5895" s="5">
        <v>1</v>
      </c>
      <c r="M5895" s="5" t="s">
        <v>43</v>
      </c>
      <c r="N5895" s="5">
        <f>VLOOKUP(M5895,[1]ArchetypeScores!E:N,10,FALSE)</f>
        <v>0</v>
      </c>
      <c r="O5895" s="5">
        <f>VLOOKUP(M5895,[1]ArchetypeScores!E:O,11,FALSE)</f>
        <v>-1</v>
      </c>
      <c r="P5895" s="5">
        <f>VLOOKUP(M5895,[1]ArchetypeScores!E:P,12,FALSE)</f>
        <v>0</v>
      </c>
      <c r="Q5895" s="2" t="str">
        <f>VLOOKUP(M5895,[1]ArchetypeScores!E:W,19,FALSE)</f>
        <v>Consumer (including agriculture and tourism)</v>
      </c>
      <c r="R5895" s="2">
        <f>VLOOKUP(M5895,[1]ArchetypeScores!E:I,5,FALSE)</f>
        <v>0</v>
      </c>
      <c r="S5895" s="2">
        <f>VLOOKUP(M5895,[1]ArchetypeScores!E:K,7,FALSE)</f>
        <v>0</v>
      </c>
      <c r="T5895" s="2" t="str">
        <f t="shared" si="94"/>
        <v>Not A&amp;R positive</v>
      </c>
    </row>
    <row r="5896" spans="1:20" x14ac:dyDescent="0.3">
      <c r="A5896" s="2" t="s">
        <v>15299</v>
      </c>
      <c r="B5896" s="3" t="s">
        <v>15569</v>
      </c>
      <c r="C5896" s="3" t="s">
        <v>15570</v>
      </c>
      <c r="D5896" s="4"/>
      <c r="E5896" s="5" t="s">
        <v>15302</v>
      </c>
      <c r="F5896" s="4">
        <v>0</v>
      </c>
      <c r="G5896" s="6">
        <v>50216</v>
      </c>
      <c r="H5896" s="3" t="s">
        <v>15312</v>
      </c>
      <c r="I5896" s="3"/>
      <c r="J5896" s="3"/>
      <c r="K5896" s="5" t="s">
        <v>2091</v>
      </c>
      <c r="L5896" s="5">
        <v>6</v>
      </c>
      <c r="M5896" s="5" t="s">
        <v>2092</v>
      </c>
      <c r="N5896" s="5">
        <f>VLOOKUP(M5896,[1]ArchetypeScores!E:N,10,FALSE)</f>
        <v>0</v>
      </c>
      <c r="O5896" s="5">
        <f>VLOOKUP(M5896,[1]ArchetypeScores!E:O,11,FALSE)</f>
        <v>-1</v>
      </c>
      <c r="P5896" s="5">
        <f>VLOOKUP(M5896,[1]ArchetypeScores!E:P,12,FALSE)</f>
        <v>0</v>
      </c>
      <c r="Q5896" s="2" t="str">
        <f>VLOOKUP(M5896,[1]ArchetypeScores!E:W,19,FALSE)</f>
        <v>Untargeted</v>
      </c>
      <c r="R5896" s="2">
        <f>VLOOKUP(M5896,[1]ArchetypeScores!E:I,5,FALSE)</f>
        <v>0</v>
      </c>
      <c r="S5896" s="2">
        <f>VLOOKUP(M5896,[1]ArchetypeScores!E:K,7,FALSE)</f>
        <v>0</v>
      </c>
      <c r="T5896" s="2" t="str">
        <f t="shared" si="94"/>
        <v>Not A&amp;R positive</v>
      </c>
    </row>
    <row r="5897" spans="1:20" x14ac:dyDescent="0.3">
      <c r="A5897" s="2" t="s">
        <v>15299</v>
      </c>
      <c r="B5897" s="3" t="s">
        <v>15571</v>
      </c>
      <c r="C5897" s="3" t="s">
        <v>15572</v>
      </c>
      <c r="D5897" s="4">
        <v>29100</v>
      </c>
      <c r="E5897" s="5" t="s">
        <v>15302</v>
      </c>
      <c r="F5897" s="4">
        <v>23.61055</v>
      </c>
      <c r="G5897" s="6">
        <v>50293</v>
      </c>
      <c r="H5897" s="3" t="s">
        <v>15565</v>
      </c>
      <c r="I5897" s="3" t="s">
        <v>15566</v>
      </c>
      <c r="J5897" s="3"/>
      <c r="K5897" s="5" t="s">
        <v>57</v>
      </c>
      <c r="L5897" s="5">
        <v>29</v>
      </c>
      <c r="M5897" s="5" t="s">
        <v>58</v>
      </c>
      <c r="N5897" s="5">
        <f>VLOOKUP(M5897,[1]ArchetypeScores!E:N,10,FALSE)</f>
        <v>0</v>
      </c>
      <c r="O5897" s="5">
        <f>VLOOKUP(M5897,[1]ArchetypeScores!E:O,11,FALSE)</f>
        <v>-1</v>
      </c>
      <c r="P5897" s="5">
        <f>VLOOKUP(M5897,[1]ArchetypeScores!E:P,12,FALSE)</f>
        <v>0</v>
      </c>
      <c r="Q5897" s="2" t="str">
        <f>VLOOKUP(M5897,[1]ArchetypeScores!E:W,19,FALSE)</f>
        <v>Untargeted</v>
      </c>
      <c r="R5897" s="2">
        <f>VLOOKUP(M5897,[1]ArchetypeScores!E:I,5,FALSE)</f>
        <v>0</v>
      </c>
      <c r="S5897" s="2">
        <f>VLOOKUP(M5897,[1]ArchetypeScores!E:K,7,FALSE)</f>
        <v>0</v>
      </c>
      <c r="T5897" s="2" t="str">
        <f t="shared" si="94"/>
        <v>Not A&amp;R positive</v>
      </c>
    </row>
    <row r="5898" spans="1:20" x14ac:dyDescent="0.3">
      <c r="A5898" s="2" t="s">
        <v>15299</v>
      </c>
      <c r="B5898" s="3" t="s">
        <v>15573</v>
      </c>
      <c r="C5898" s="3" t="s">
        <v>15574</v>
      </c>
      <c r="D5898" s="4">
        <v>1200</v>
      </c>
      <c r="E5898" s="5" t="s">
        <v>15302</v>
      </c>
      <c r="F5898" s="4">
        <v>0.96775</v>
      </c>
      <c r="G5898" s="6">
        <v>50298</v>
      </c>
      <c r="H5898" s="3" t="s">
        <v>15483</v>
      </c>
      <c r="I5898" s="3" t="s">
        <v>15398</v>
      </c>
      <c r="J5898" s="3"/>
      <c r="K5898" s="5" t="s">
        <v>102</v>
      </c>
      <c r="L5898" s="5">
        <v>2</v>
      </c>
      <c r="M5898" s="5" t="s">
        <v>681</v>
      </c>
      <c r="N5898" s="5">
        <f>VLOOKUP(M5898,[1]ArchetypeScores!E:N,10,FALSE)</f>
        <v>0</v>
      </c>
      <c r="O5898" s="5">
        <f>VLOOKUP(M5898,[1]ArchetypeScores!E:O,11,FALSE)</f>
        <v>-1</v>
      </c>
      <c r="P5898" s="5">
        <f>VLOOKUP(M5898,[1]ArchetypeScores!E:P,12,FALSE)</f>
        <v>0</v>
      </c>
      <c r="Q5898" s="2" t="str">
        <f>VLOOKUP(M5898,[1]ArchetypeScores!E:W,19,FALSE)</f>
        <v>Untargeted</v>
      </c>
      <c r="R5898" s="2">
        <f>VLOOKUP(M5898,[1]ArchetypeScores!E:I,5,FALSE)</f>
        <v>0</v>
      </c>
      <c r="S5898" s="2">
        <f>VLOOKUP(M5898,[1]ArchetypeScores!E:K,7,FALSE)</f>
        <v>1</v>
      </c>
      <c r="T5898" s="2" t="str">
        <f t="shared" si="94"/>
        <v>Indirect only</v>
      </c>
    </row>
    <row r="5899" spans="1:20" x14ac:dyDescent="0.3">
      <c r="A5899" s="2" t="s">
        <v>15299</v>
      </c>
      <c r="B5899" s="3" t="s">
        <v>15575</v>
      </c>
      <c r="C5899" s="3" t="s">
        <v>15576</v>
      </c>
      <c r="D5899" s="4">
        <v>30</v>
      </c>
      <c r="E5899" s="5" t="s">
        <v>15302</v>
      </c>
      <c r="F5899" s="4">
        <v>2.5739999999999999E-2</v>
      </c>
      <c r="G5899" s="6">
        <v>50149</v>
      </c>
      <c r="H5899" s="3" t="s">
        <v>15329</v>
      </c>
      <c r="I5899" s="3" t="s">
        <v>7134</v>
      </c>
      <c r="J5899" s="3" t="s">
        <v>15577</v>
      </c>
      <c r="K5899" s="5" t="s">
        <v>291</v>
      </c>
      <c r="L5899" s="5">
        <v>4</v>
      </c>
      <c r="M5899" s="5" t="s">
        <v>292</v>
      </c>
      <c r="N5899" s="5">
        <f>VLOOKUP(M5899,[1]ArchetypeScores!E:N,10,FALSE)</f>
        <v>1</v>
      </c>
      <c r="O5899" s="5">
        <f>VLOOKUP(M5899,[1]ArchetypeScores!E:O,11,FALSE)</f>
        <v>0</v>
      </c>
      <c r="P5899" s="5">
        <f>VLOOKUP(M5899,[1]ArchetypeScores!E:P,12,FALSE)</f>
        <v>0</v>
      </c>
      <c r="Q5899" s="2" t="str">
        <f>VLOOKUP(M5899,[1]ArchetypeScores!E:W,19,FALSE)</f>
        <v>Education and training</v>
      </c>
      <c r="R5899" s="2">
        <f>VLOOKUP(M5899,[1]ArchetypeScores!E:I,5,FALSE)</f>
        <v>0</v>
      </c>
      <c r="S5899" s="2">
        <f>VLOOKUP(M5899,[1]ArchetypeScores!E:K,7,FALSE)</f>
        <v>0</v>
      </c>
      <c r="T5899" s="2" t="str">
        <f t="shared" si="94"/>
        <v>Not A&amp;R positive</v>
      </c>
    </row>
    <row r="5900" spans="1:20" x14ac:dyDescent="0.3">
      <c r="A5900" s="2" t="s">
        <v>15299</v>
      </c>
      <c r="B5900" s="3" t="s">
        <v>15578</v>
      </c>
      <c r="C5900" s="3" t="s">
        <v>15579</v>
      </c>
      <c r="D5900" s="4">
        <v>1800</v>
      </c>
      <c r="E5900" s="5" t="s">
        <v>15302</v>
      </c>
      <c r="F5900" s="4">
        <v>1.4802599999999999</v>
      </c>
      <c r="G5900" s="6">
        <v>50238</v>
      </c>
      <c r="H5900" s="3" t="s">
        <v>15306</v>
      </c>
      <c r="I5900" s="3" t="s">
        <v>15307</v>
      </c>
      <c r="J5900" s="3">
        <v>4.2</v>
      </c>
      <c r="K5900" s="5" t="s">
        <v>3702</v>
      </c>
      <c r="L5900" s="5">
        <v>1</v>
      </c>
      <c r="M5900" s="5" t="s">
        <v>3703</v>
      </c>
      <c r="N5900" s="5">
        <f>VLOOKUP(M5900,[1]ArchetypeScores!E:N,10,FALSE)</f>
        <v>1</v>
      </c>
      <c r="O5900" s="5">
        <f>VLOOKUP(M5900,[1]ArchetypeScores!E:O,11,FALSE)</f>
        <v>-1</v>
      </c>
      <c r="P5900" s="5">
        <f>VLOOKUP(M5900,[1]ArchetypeScores!E:P,12,FALSE)</f>
        <v>1</v>
      </c>
      <c r="Q5900" s="2" t="str">
        <f>VLOOKUP(M5900,[1]ArchetypeScores!E:W,19,FALSE)</f>
        <v>Industrials - transportation</v>
      </c>
      <c r="R5900" s="2">
        <f>VLOOKUP(M5900,[1]ArchetypeScores!E:I,5,FALSE)</f>
        <v>0</v>
      </c>
      <c r="S5900" s="2">
        <f>VLOOKUP(M5900,[1]ArchetypeScores!E:K,7,FALSE)</f>
        <v>0</v>
      </c>
      <c r="T5900" s="2" t="str">
        <f t="shared" si="94"/>
        <v>Not A&amp;R positive</v>
      </c>
    </row>
    <row r="5901" spans="1:20" x14ac:dyDescent="0.3">
      <c r="A5901" s="2" t="s">
        <v>15299</v>
      </c>
      <c r="B5901" s="3" t="s">
        <v>15580</v>
      </c>
      <c r="C5901" s="3" t="s">
        <v>15581</v>
      </c>
      <c r="D5901" s="4">
        <v>1800</v>
      </c>
      <c r="E5901" s="5" t="s">
        <v>15302</v>
      </c>
      <c r="F5901" s="4">
        <v>1.4802599999999999</v>
      </c>
      <c r="G5901" s="6">
        <v>50237</v>
      </c>
      <c r="H5901" s="3" t="s">
        <v>15306</v>
      </c>
      <c r="I5901" s="3" t="s">
        <v>15307</v>
      </c>
      <c r="J5901" s="3">
        <v>4.2</v>
      </c>
      <c r="K5901" s="5" t="s">
        <v>477</v>
      </c>
      <c r="L5901" s="5">
        <v>1</v>
      </c>
      <c r="M5901" s="5" t="s">
        <v>750</v>
      </c>
      <c r="N5901" s="5">
        <f>VLOOKUP(M5901,[1]ArchetypeScores!E:N,10,FALSE)</f>
        <v>1</v>
      </c>
      <c r="O5901" s="5">
        <f>VLOOKUP(M5901,[1]ArchetypeScores!E:O,11,FALSE)</f>
        <v>-2</v>
      </c>
      <c r="P5901" s="5">
        <f>VLOOKUP(M5901,[1]ArchetypeScores!E:P,12,FALSE)</f>
        <v>2</v>
      </c>
      <c r="Q5901" s="2" t="str">
        <f>VLOOKUP(M5901,[1]ArchetypeScores!E:W,19,FALSE)</f>
        <v>Energy and water</v>
      </c>
      <c r="R5901" s="2">
        <f>VLOOKUP(M5901,[1]ArchetypeScores!E:I,5,FALSE)</f>
        <v>0</v>
      </c>
      <c r="S5901" s="2">
        <f>VLOOKUP(M5901,[1]ArchetypeScores!E:K,7,FALSE)</f>
        <v>0</v>
      </c>
      <c r="T5901" s="2" t="str">
        <f t="shared" si="94"/>
        <v>Not A&amp;R positive</v>
      </c>
    </row>
    <row r="5902" spans="1:20" x14ac:dyDescent="0.3">
      <c r="A5902" s="2" t="s">
        <v>15299</v>
      </c>
      <c r="B5902" s="3" t="s">
        <v>15582</v>
      </c>
      <c r="C5902" s="3" t="s">
        <v>15583</v>
      </c>
      <c r="D5902" s="4">
        <v>1800</v>
      </c>
      <c r="E5902" s="5" t="s">
        <v>15302</v>
      </c>
      <c r="F5902" s="4">
        <v>1.4802599999999999</v>
      </c>
      <c r="G5902" s="6">
        <v>50236</v>
      </c>
      <c r="H5902" s="3" t="s">
        <v>15306</v>
      </c>
      <c r="I5902" s="3" t="s">
        <v>15307</v>
      </c>
      <c r="J5902" s="3">
        <v>4.2</v>
      </c>
      <c r="K5902" s="5" t="s">
        <v>477</v>
      </c>
      <c r="L5902" s="5">
        <v>5</v>
      </c>
      <c r="M5902" s="5" t="s">
        <v>15584</v>
      </c>
      <c r="N5902" s="5">
        <f>VLOOKUP(M5902,[1]ArchetypeScores!E:N,10,FALSE)</f>
        <v>1</v>
      </c>
      <c r="O5902" s="5">
        <f>VLOOKUP(M5902,[1]ArchetypeScores!E:O,11,FALSE)</f>
        <v>-2</v>
      </c>
      <c r="P5902" s="5">
        <f>VLOOKUP(M5902,[1]ArchetypeScores!E:P,12,FALSE)</f>
        <v>2</v>
      </c>
      <c r="Q5902" s="2" t="str">
        <f>VLOOKUP(M5902,[1]ArchetypeScores!E:W,19,FALSE)</f>
        <v>Industrials - other</v>
      </c>
      <c r="R5902" s="2">
        <f>VLOOKUP(M5902,[1]ArchetypeScores!E:I,5,FALSE)</f>
        <v>0</v>
      </c>
      <c r="S5902" s="2">
        <f>VLOOKUP(M5902,[1]ArchetypeScores!E:K,7,FALSE)</f>
        <v>0</v>
      </c>
      <c r="T5902" s="2" t="str">
        <f t="shared" si="94"/>
        <v>Not A&amp;R positive</v>
      </c>
    </row>
    <row r="5903" spans="1:20" x14ac:dyDescent="0.3">
      <c r="A5903" s="2" t="s">
        <v>15299</v>
      </c>
      <c r="B5903" s="3" t="s">
        <v>15585</v>
      </c>
      <c r="C5903" s="3" t="s">
        <v>15586</v>
      </c>
      <c r="D5903" s="4">
        <v>600</v>
      </c>
      <c r="E5903" s="5" t="s">
        <v>15302</v>
      </c>
      <c r="F5903" s="4">
        <v>0.53269999999999995</v>
      </c>
      <c r="G5903" s="6">
        <v>50186</v>
      </c>
      <c r="H5903" s="3" t="s">
        <v>15587</v>
      </c>
      <c r="I5903" s="3" t="s">
        <v>15342</v>
      </c>
      <c r="J5903" s="3" t="s">
        <v>15438</v>
      </c>
      <c r="K5903" s="5" t="s">
        <v>269</v>
      </c>
      <c r="L5903" s="5">
        <v>2</v>
      </c>
      <c r="M5903" s="5" t="s">
        <v>3963</v>
      </c>
      <c r="N5903" s="5">
        <f>VLOOKUP(M5903,[1]ArchetypeScores!E:N,10,FALSE)</f>
        <v>1</v>
      </c>
      <c r="O5903" s="5">
        <f>VLOOKUP(M5903,[1]ArchetypeScores!E:O,11,FALSE)</f>
        <v>-1</v>
      </c>
      <c r="P5903" s="5">
        <f>VLOOKUP(M5903,[1]ArchetypeScores!E:P,12,FALSE)</f>
        <v>0</v>
      </c>
      <c r="Q5903" s="2" t="str">
        <f>VLOOKUP(M5903,[1]ArchetypeScores!E:W,19,FALSE)</f>
        <v>Untargeted</v>
      </c>
      <c r="R5903" s="2">
        <f>VLOOKUP(M5903,[1]ArchetypeScores!E:I,5,FALSE)</f>
        <v>0</v>
      </c>
      <c r="S5903" s="2">
        <f>VLOOKUP(M5903,[1]ArchetypeScores!E:K,7,FALSE)</f>
        <v>0</v>
      </c>
      <c r="T5903" s="2" t="str">
        <f t="shared" si="94"/>
        <v>Not A&amp;R positive</v>
      </c>
    </row>
    <row r="5904" spans="1:20" x14ac:dyDescent="0.3">
      <c r="A5904" s="2" t="s">
        <v>15299</v>
      </c>
      <c r="B5904" s="3" t="s">
        <v>15588</v>
      </c>
      <c r="C5904" s="3" t="s">
        <v>15589</v>
      </c>
      <c r="D5904" s="4"/>
      <c r="E5904" s="5" t="s">
        <v>15302</v>
      </c>
      <c r="F5904" s="4">
        <v>0</v>
      </c>
      <c r="G5904" s="6">
        <v>50135</v>
      </c>
      <c r="H5904" s="3" t="s">
        <v>15513</v>
      </c>
      <c r="I5904" s="3" t="s">
        <v>15514</v>
      </c>
      <c r="J5904" s="3"/>
      <c r="K5904" s="5" t="s">
        <v>38</v>
      </c>
      <c r="L5904" s="5">
        <v>29</v>
      </c>
      <c r="M5904" s="5" t="s">
        <v>316</v>
      </c>
      <c r="N5904" s="5">
        <f>VLOOKUP(M5904,[1]ArchetypeScores!E:N,10,FALSE)</f>
        <v>0</v>
      </c>
      <c r="O5904" s="5">
        <f>VLOOKUP(M5904,[1]ArchetypeScores!E:O,11,FALSE)</f>
        <v>-1</v>
      </c>
      <c r="P5904" s="5">
        <f>VLOOKUP(M5904,[1]ArchetypeScores!E:P,12,FALSE)</f>
        <v>0</v>
      </c>
      <c r="Q5904" s="2" t="str">
        <f>VLOOKUP(M5904,[1]ArchetypeScores!E:W,19,FALSE)</f>
        <v>Other sector</v>
      </c>
      <c r="R5904" s="2">
        <f>VLOOKUP(M5904,[1]ArchetypeScores!E:I,5,FALSE)</f>
        <v>0</v>
      </c>
      <c r="S5904" s="2">
        <f>VLOOKUP(M5904,[1]ArchetypeScores!E:K,7,FALSE)</f>
        <v>0</v>
      </c>
      <c r="T5904" s="2" t="str">
        <f t="shared" si="94"/>
        <v>Not A&amp;R positive</v>
      </c>
    </row>
    <row r="5905" spans="1:20" x14ac:dyDescent="0.3">
      <c r="A5905" s="2" t="s">
        <v>15299</v>
      </c>
      <c r="B5905" s="3" t="s">
        <v>15590</v>
      </c>
      <c r="C5905" s="3" t="s">
        <v>15591</v>
      </c>
      <c r="D5905" s="4">
        <v>2200</v>
      </c>
      <c r="E5905" s="5" t="s">
        <v>15302</v>
      </c>
      <c r="F5905" s="4">
        <v>1.79633</v>
      </c>
      <c r="G5905" s="6">
        <v>50285</v>
      </c>
      <c r="H5905" s="3" t="s">
        <v>15415</v>
      </c>
      <c r="I5905" s="3" t="s">
        <v>15416</v>
      </c>
      <c r="J5905" s="3"/>
      <c r="K5905" s="5" t="s">
        <v>57</v>
      </c>
      <c r="L5905" s="5">
        <v>29</v>
      </c>
      <c r="M5905" s="5" t="s">
        <v>58</v>
      </c>
      <c r="N5905" s="5">
        <f>VLOOKUP(M5905,[1]ArchetypeScores!E:N,10,FALSE)</f>
        <v>0</v>
      </c>
      <c r="O5905" s="5">
        <f>VLOOKUP(M5905,[1]ArchetypeScores!E:O,11,FALSE)</f>
        <v>-1</v>
      </c>
      <c r="P5905" s="5">
        <f>VLOOKUP(M5905,[1]ArchetypeScores!E:P,12,FALSE)</f>
        <v>0</v>
      </c>
      <c r="Q5905" s="2" t="str">
        <f>VLOOKUP(M5905,[1]ArchetypeScores!E:W,19,FALSE)</f>
        <v>Untargeted</v>
      </c>
      <c r="R5905" s="2">
        <f>VLOOKUP(M5905,[1]ArchetypeScores!E:I,5,FALSE)</f>
        <v>0</v>
      </c>
      <c r="S5905" s="2">
        <f>VLOOKUP(M5905,[1]ArchetypeScores!E:K,7,FALSE)</f>
        <v>0</v>
      </c>
      <c r="T5905" s="2" t="str">
        <f t="shared" si="94"/>
        <v>Not A&amp;R positive</v>
      </c>
    </row>
    <row r="5906" spans="1:20" x14ac:dyDescent="0.3">
      <c r="A5906" s="2" t="s">
        <v>15299</v>
      </c>
      <c r="B5906" s="3" t="s">
        <v>15592</v>
      </c>
      <c r="C5906" s="3" t="s">
        <v>15593</v>
      </c>
      <c r="D5906" s="4">
        <v>2700</v>
      </c>
      <c r="E5906" s="5" t="s">
        <v>15302</v>
      </c>
      <c r="F5906" s="4">
        <v>2.2468499999999998</v>
      </c>
      <c r="G5906" s="6">
        <v>50139</v>
      </c>
      <c r="H5906" s="3" t="s">
        <v>15513</v>
      </c>
      <c r="I5906" s="3" t="s">
        <v>15514</v>
      </c>
      <c r="J5906" s="3" t="s">
        <v>15594</v>
      </c>
      <c r="K5906" s="5" t="s">
        <v>57</v>
      </c>
      <c r="L5906" s="5">
        <v>29</v>
      </c>
      <c r="M5906" s="5" t="s">
        <v>58</v>
      </c>
      <c r="N5906" s="5">
        <f>VLOOKUP(M5906,[1]ArchetypeScores!E:N,10,FALSE)</f>
        <v>0</v>
      </c>
      <c r="O5906" s="5">
        <f>VLOOKUP(M5906,[1]ArchetypeScores!E:O,11,FALSE)</f>
        <v>-1</v>
      </c>
      <c r="P5906" s="5">
        <f>VLOOKUP(M5906,[1]ArchetypeScores!E:P,12,FALSE)</f>
        <v>0</v>
      </c>
      <c r="Q5906" s="2" t="str">
        <f>VLOOKUP(M5906,[1]ArchetypeScores!E:W,19,FALSE)</f>
        <v>Untargeted</v>
      </c>
      <c r="R5906" s="2">
        <f>VLOOKUP(M5906,[1]ArchetypeScores!E:I,5,FALSE)</f>
        <v>0</v>
      </c>
      <c r="S5906" s="2">
        <f>VLOOKUP(M5906,[1]ArchetypeScores!E:K,7,FALSE)</f>
        <v>0</v>
      </c>
      <c r="T5906" s="2" t="str">
        <f t="shared" si="94"/>
        <v>Not A&amp;R positive</v>
      </c>
    </row>
    <row r="5907" spans="1:20" x14ac:dyDescent="0.3">
      <c r="A5907" s="2" t="s">
        <v>15299</v>
      </c>
      <c r="B5907" s="3" t="s">
        <v>15595</v>
      </c>
      <c r="C5907" s="3" t="s">
        <v>15596</v>
      </c>
      <c r="D5907" s="4"/>
      <c r="E5907" s="5" t="s">
        <v>15302</v>
      </c>
      <c r="F5907" s="4">
        <v>0</v>
      </c>
      <c r="G5907" s="6">
        <v>50300</v>
      </c>
      <c r="H5907" s="3" t="s">
        <v>15597</v>
      </c>
      <c r="I5907" s="3"/>
      <c r="J5907" s="3"/>
      <c r="K5907" s="5" t="s">
        <v>229</v>
      </c>
      <c r="L5907" s="5">
        <v>2</v>
      </c>
      <c r="M5907" s="5" t="s">
        <v>10319</v>
      </c>
      <c r="N5907" s="5">
        <f>VLOOKUP(M5907,[1]ArchetypeScores!E:N,10,FALSE)</f>
        <v>1</v>
      </c>
      <c r="O5907" s="5">
        <f>VLOOKUP(M5907,[1]ArchetypeScores!E:O,11,FALSE)</f>
        <v>-2</v>
      </c>
      <c r="P5907" s="5">
        <f>VLOOKUP(M5907,[1]ArchetypeScores!E:P,12,FALSE)</f>
        <v>-2</v>
      </c>
      <c r="Q5907" s="2" t="str">
        <f>VLOOKUP(M5907,[1]ArchetypeScores!E:W,19,FALSE)</f>
        <v>Industrials - transportation</v>
      </c>
      <c r="R5907" s="2">
        <f>VLOOKUP(M5907,[1]ArchetypeScores!E:I,5,FALSE)</f>
        <v>0</v>
      </c>
      <c r="S5907" s="2">
        <f>VLOOKUP(M5907,[1]ArchetypeScores!E:K,7,FALSE)</f>
        <v>0</v>
      </c>
      <c r="T5907" s="2" t="str">
        <f t="shared" si="94"/>
        <v>Not A&amp;R positive</v>
      </c>
    </row>
    <row r="5908" spans="1:20" x14ac:dyDescent="0.3">
      <c r="A5908" s="2" t="s">
        <v>15299</v>
      </c>
      <c r="B5908" s="3" t="s">
        <v>15598</v>
      </c>
      <c r="C5908" s="3" t="s">
        <v>15599</v>
      </c>
      <c r="D5908" s="4"/>
      <c r="E5908" s="5" t="s">
        <v>15302</v>
      </c>
      <c r="F5908" s="4">
        <v>0</v>
      </c>
      <c r="G5908" s="6">
        <v>50178</v>
      </c>
      <c r="H5908" s="3" t="s">
        <v>15469</v>
      </c>
      <c r="I5908" s="3"/>
      <c r="J5908" s="3"/>
      <c r="K5908" s="5" t="s">
        <v>67</v>
      </c>
      <c r="L5908" s="5">
        <v>2</v>
      </c>
      <c r="M5908" s="5" t="s">
        <v>68</v>
      </c>
      <c r="N5908" s="5">
        <f>VLOOKUP(M5908,[1]ArchetypeScores!E:N,10,FALSE)</f>
        <v>0</v>
      </c>
      <c r="O5908" s="5">
        <f>VLOOKUP(M5908,[1]ArchetypeScores!E:O,11,FALSE)</f>
        <v>-1</v>
      </c>
      <c r="P5908" s="5">
        <f>VLOOKUP(M5908,[1]ArchetypeScores!E:P,12,FALSE)</f>
        <v>0</v>
      </c>
      <c r="Q5908" s="2" t="str">
        <f>VLOOKUP(M5908,[1]ArchetypeScores!E:W,19,FALSE)</f>
        <v>Untargeted</v>
      </c>
      <c r="R5908" s="2">
        <f>VLOOKUP(M5908,[1]ArchetypeScores!E:I,5,FALSE)</f>
        <v>0</v>
      </c>
      <c r="S5908" s="2">
        <f>VLOOKUP(M5908,[1]ArchetypeScores!E:K,7,FALSE)</f>
        <v>0</v>
      </c>
      <c r="T5908" s="2" t="str">
        <f t="shared" si="94"/>
        <v>Not A&amp;R positive</v>
      </c>
    </row>
    <row r="5909" spans="1:20" x14ac:dyDescent="0.3">
      <c r="A5909" s="2" t="s">
        <v>15299</v>
      </c>
      <c r="B5909" s="3" t="s">
        <v>15600</v>
      </c>
      <c r="C5909" s="3" t="s">
        <v>15601</v>
      </c>
      <c r="D5909" s="4"/>
      <c r="E5909" s="5" t="s">
        <v>15302</v>
      </c>
      <c r="F5909" s="4">
        <v>0</v>
      </c>
      <c r="G5909" s="6">
        <v>50232</v>
      </c>
      <c r="H5909" s="3" t="s">
        <v>15306</v>
      </c>
      <c r="I5909" s="3" t="s">
        <v>15307</v>
      </c>
      <c r="J5909" s="3">
        <v>6.3</v>
      </c>
      <c r="K5909" s="5" t="s">
        <v>269</v>
      </c>
      <c r="L5909" s="5">
        <v>4</v>
      </c>
      <c r="M5909" s="5" t="s">
        <v>4763</v>
      </c>
      <c r="N5909" s="5">
        <f>VLOOKUP(M5909,[1]ArchetypeScores!E:N,10,FALSE)</f>
        <v>1</v>
      </c>
      <c r="O5909" s="5">
        <f>VLOOKUP(M5909,[1]ArchetypeScores!E:O,11,FALSE)</f>
        <v>-1</v>
      </c>
      <c r="P5909" s="5">
        <f>VLOOKUP(M5909,[1]ArchetypeScores!E:P,12,FALSE)</f>
        <v>0</v>
      </c>
      <c r="Q5909" s="2" t="str">
        <f>VLOOKUP(M5909,[1]ArchetypeScores!E:W,19,FALSE)</f>
        <v>Untargeted</v>
      </c>
      <c r="R5909" s="2">
        <f>VLOOKUP(M5909,[1]ArchetypeScores!E:I,5,FALSE)</f>
        <v>0</v>
      </c>
      <c r="S5909" s="2">
        <f>VLOOKUP(M5909,[1]ArchetypeScores!E:K,7,FALSE)</f>
        <v>0</v>
      </c>
      <c r="T5909" s="2" t="str">
        <f t="shared" si="94"/>
        <v>Not A&amp;R positive</v>
      </c>
    </row>
    <row r="5910" spans="1:20" x14ac:dyDescent="0.3">
      <c r="A5910" s="2" t="s">
        <v>15299</v>
      </c>
      <c r="B5910" s="3" t="s">
        <v>15602</v>
      </c>
      <c r="C5910" s="3" t="s">
        <v>15603</v>
      </c>
      <c r="D5910" s="4">
        <v>2</v>
      </c>
      <c r="E5910" s="5" t="s">
        <v>15302</v>
      </c>
      <c r="F5910" s="4">
        <v>1.65E-3</v>
      </c>
      <c r="G5910" s="6">
        <v>50224</v>
      </c>
      <c r="H5910" s="3" t="s">
        <v>15604</v>
      </c>
      <c r="I5910" s="3"/>
      <c r="J5910" s="3"/>
      <c r="K5910" s="5" t="s">
        <v>57</v>
      </c>
      <c r="L5910" s="5">
        <v>29</v>
      </c>
      <c r="M5910" s="5" t="s">
        <v>58</v>
      </c>
      <c r="N5910" s="5">
        <f>VLOOKUP(M5910,[1]ArchetypeScores!E:N,10,FALSE)</f>
        <v>0</v>
      </c>
      <c r="O5910" s="5">
        <f>VLOOKUP(M5910,[1]ArchetypeScores!E:O,11,FALSE)</f>
        <v>-1</v>
      </c>
      <c r="P5910" s="5">
        <f>VLOOKUP(M5910,[1]ArchetypeScores!E:P,12,FALSE)</f>
        <v>0</v>
      </c>
      <c r="Q5910" s="2" t="str">
        <f>VLOOKUP(M5910,[1]ArchetypeScores!E:W,19,FALSE)</f>
        <v>Untargeted</v>
      </c>
      <c r="R5910" s="2">
        <f>VLOOKUP(M5910,[1]ArchetypeScores!E:I,5,FALSE)</f>
        <v>0</v>
      </c>
      <c r="S5910" s="2">
        <f>VLOOKUP(M5910,[1]ArchetypeScores!E:K,7,FALSE)</f>
        <v>0</v>
      </c>
      <c r="T5910" s="2" t="str">
        <f t="shared" si="94"/>
        <v>Not A&amp;R positive</v>
      </c>
    </row>
    <row r="5911" spans="1:20" x14ac:dyDescent="0.3">
      <c r="A5911" s="2" t="s">
        <v>15299</v>
      </c>
      <c r="B5911" s="3" t="s">
        <v>15605</v>
      </c>
      <c r="C5911" s="3" t="s">
        <v>15606</v>
      </c>
      <c r="D5911" s="4">
        <v>200</v>
      </c>
      <c r="E5911" s="5" t="s">
        <v>15302</v>
      </c>
      <c r="F5911" s="4">
        <v>0.17757000000000001</v>
      </c>
      <c r="G5911" s="6">
        <v>50190</v>
      </c>
      <c r="H5911" s="3" t="s">
        <v>15607</v>
      </c>
      <c r="I5911" s="3" t="s">
        <v>15342</v>
      </c>
      <c r="J5911" s="3" t="s">
        <v>15449</v>
      </c>
      <c r="K5911" s="5" t="s">
        <v>163</v>
      </c>
      <c r="L5911" s="5">
        <v>2</v>
      </c>
      <c r="M5911" s="5" t="s">
        <v>648</v>
      </c>
      <c r="N5911" s="5">
        <f>VLOOKUP(M5911,[1]ArchetypeScores!E:N,10,FALSE)</f>
        <v>0</v>
      </c>
      <c r="O5911" s="5">
        <f>VLOOKUP(M5911,[1]ArchetypeScores!E:O,11,FALSE)</f>
        <v>0</v>
      </c>
      <c r="P5911" s="5">
        <f>VLOOKUP(M5911,[1]ArchetypeScores!E:P,12,FALSE)</f>
        <v>0</v>
      </c>
      <c r="Q5911" s="2" t="str">
        <f>VLOOKUP(M5911,[1]ArchetypeScores!E:W,19,FALSE)</f>
        <v>Health care</v>
      </c>
      <c r="R5911" s="2">
        <f>VLOOKUP(M5911,[1]ArchetypeScores!E:I,5,FALSE)</f>
        <v>0</v>
      </c>
      <c r="S5911" s="2">
        <f>VLOOKUP(M5911,[1]ArchetypeScores!E:K,7,FALSE)</f>
        <v>0</v>
      </c>
      <c r="T5911" s="2" t="str">
        <f t="shared" si="94"/>
        <v>Not A&amp;R positive</v>
      </c>
    </row>
    <row r="5912" spans="1:20" x14ac:dyDescent="0.3">
      <c r="A5912" s="2" t="s">
        <v>15299</v>
      </c>
      <c r="B5912" s="3" t="s">
        <v>15608</v>
      </c>
      <c r="C5912" s="3" t="s">
        <v>15609</v>
      </c>
      <c r="D5912" s="4"/>
      <c r="E5912" s="5" t="s">
        <v>15302</v>
      </c>
      <c r="F5912" s="4">
        <v>0</v>
      </c>
      <c r="G5912" s="6">
        <v>50220</v>
      </c>
      <c r="H5912" s="3" t="s">
        <v>15312</v>
      </c>
      <c r="I5912" s="3"/>
      <c r="J5912" s="3"/>
      <c r="K5912" s="5" t="s">
        <v>57</v>
      </c>
      <c r="L5912" s="5">
        <v>29</v>
      </c>
      <c r="M5912" s="5" t="s">
        <v>58</v>
      </c>
      <c r="N5912" s="5">
        <f>VLOOKUP(M5912,[1]ArchetypeScores!E:N,10,FALSE)</f>
        <v>0</v>
      </c>
      <c r="O5912" s="5">
        <f>VLOOKUP(M5912,[1]ArchetypeScores!E:O,11,FALSE)</f>
        <v>-1</v>
      </c>
      <c r="P5912" s="5">
        <f>VLOOKUP(M5912,[1]ArchetypeScores!E:P,12,FALSE)</f>
        <v>0</v>
      </c>
      <c r="Q5912" s="2" t="str">
        <f>VLOOKUP(M5912,[1]ArchetypeScores!E:W,19,FALSE)</f>
        <v>Untargeted</v>
      </c>
      <c r="R5912" s="2">
        <f>VLOOKUP(M5912,[1]ArchetypeScores!E:I,5,FALSE)</f>
        <v>0</v>
      </c>
      <c r="S5912" s="2">
        <f>VLOOKUP(M5912,[1]ArchetypeScores!E:K,7,FALSE)</f>
        <v>0</v>
      </c>
      <c r="T5912" s="2" t="str">
        <f t="shared" si="94"/>
        <v>Not A&amp;R positive</v>
      </c>
    </row>
    <row r="5913" spans="1:20" x14ac:dyDescent="0.3">
      <c r="A5913" s="2" t="s">
        <v>15299</v>
      </c>
      <c r="B5913" s="3" t="s">
        <v>15610</v>
      </c>
      <c r="C5913" s="3" t="s">
        <v>15611</v>
      </c>
      <c r="D5913" s="4"/>
      <c r="E5913" s="5" t="s">
        <v>15302</v>
      </c>
      <c r="F5913" s="4">
        <v>0</v>
      </c>
      <c r="G5913" s="6">
        <v>50268</v>
      </c>
      <c r="H5913" s="3" t="s">
        <v>15306</v>
      </c>
      <c r="I5913" s="3" t="s">
        <v>15307</v>
      </c>
      <c r="J5913" s="3">
        <v>2.4</v>
      </c>
      <c r="K5913" s="5" t="s">
        <v>229</v>
      </c>
      <c r="L5913" s="5">
        <v>4</v>
      </c>
      <c r="M5913" s="5" t="s">
        <v>230</v>
      </c>
      <c r="N5913" s="5">
        <f>VLOOKUP(M5913,[1]ArchetypeScores!E:N,10,FALSE)</f>
        <v>1</v>
      </c>
      <c r="O5913" s="5">
        <f>VLOOKUP(M5913,[1]ArchetypeScores!E:O,11,FALSE)</f>
        <v>-2</v>
      </c>
      <c r="P5913" s="5">
        <f>VLOOKUP(M5913,[1]ArchetypeScores!E:P,12,FALSE)</f>
        <v>-1</v>
      </c>
      <c r="Q5913" s="2" t="str">
        <f>VLOOKUP(M5913,[1]ArchetypeScores!E:W,19,FALSE)</f>
        <v>Industrials - transportation</v>
      </c>
      <c r="R5913" s="2">
        <f>VLOOKUP(M5913,[1]ArchetypeScores!E:I,5,FALSE)</f>
        <v>0</v>
      </c>
      <c r="S5913" s="2">
        <f>VLOOKUP(M5913,[1]ArchetypeScores!E:K,7,FALSE)</f>
        <v>-1</v>
      </c>
      <c r="T5913" s="2" t="str">
        <f t="shared" si="94"/>
        <v>Not A&amp;R positive</v>
      </c>
    </row>
    <row r="5914" spans="1:20" x14ac:dyDescent="0.3">
      <c r="A5914" s="2" t="s">
        <v>15299</v>
      </c>
      <c r="B5914" s="8" t="s">
        <v>15612</v>
      </c>
      <c r="C5914" s="3" t="s">
        <v>15613</v>
      </c>
      <c r="D5914" s="4">
        <v>66.67</v>
      </c>
      <c r="E5914" s="5" t="s">
        <v>15302</v>
      </c>
      <c r="F5914" s="4">
        <v>6.053E-2</v>
      </c>
      <c r="G5914" s="6">
        <v>50202</v>
      </c>
      <c r="H5914" s="3" t="s">
        <v>15369</v>
      </c>
      <c r="I5914" s="3" t="s">
        <v>14488</v>
      </c>
      <c r="J5914" s="3" t="s">
        <v>15614</v>
      </c>
      <c r="K5914" s="5" t="s">
        <v>57</v>
      </c>
      <c r="L5914" s="5">
        <v>17</v>
      </c>
      <c r="M5914" s="5" t="s">
        <v>210</v>
      </c>
      <c r="N5914" s="5">
        <f>VLOOKUP(M5914,[1]ArchetypeScores!E:N,10,FALSE)</f>
        <v>0</v>
      </c>
      <c r="O5914" s="5">
        <f>VLOOKUP(M5914,[1]ArchetypeScores!E:O,11,FALSE)</f>
        <v>-1</v>
      </c>
      <c r="P5914" s="5">
        <f>VLOOKUP(M5914,[1]ArchetypeScores!E:P,12,FALSE)</f>
        <v>0</v>
      </c>
      <c r="Q5914" s="2" t="str">
        <f>VLOOKUP(M5914,[1]ArchetypeScores!E:W,19,FALSE)</f>
        <v>Consumer (including agriculture and tourism)</v>
      </c>
      <c r="R5914" s="2">
        <f>VLOOKUP(M5914,[1]ArchetypeScores!E:I,5,FALSE)</f>
        <v>0</v>
      </c>
      <c r="S5914" s="2">
        <f>VLOOKUP(M5914,[1]ArchetypeScores!E:K,7,FALSE)</f>
        <v>0</v>
      </c>
      <c r="T5914" s="2" t="str">
        <f t="shared" si="94"/>
        <v>Not A&amp;R positive</v>
      </c>
    </row>
    <row r="5915" spans="1:20" x14ac:dyDescent="0.3">
      <c r="A5915" s="2" t="s">
        <v>15299</v>
      </c>
      <c r="B5915" s="3" t="s">
        <v>15615</v>
      </c>
      <c r="C5915" s="3" t="s">
        <v>15616</v>
      </c>
      <c r="D5915" s="4">
        <v>66.67</v>
      </c>
      <c r="E5915" s="5" t="s">
        <v>15302</v>
      </c>
      <c r="F5915" s="4">
        <v>6.053E-2</v>
      </c>
      <c r="G5915" s="6">
        <v>50203</v>
      </c>
      <c r="H5915" s="3" t="s">
        <v>15369</v>
      </c>
      <c r="I5915" s="3" t="s">
        <v>14488</v>
      </c>
      <c r="J5915" s="3" t="s">
        <v>15617</v>
      </c>
      <c r="K5915" s="5" t="s">
        <v>229</v>
      </c>
      <c r="L5915" s="5">
        <v>1</v>
      </c>
      <c r="M5915" s="5" t="s">
        <v>528</v>
      </c>
      <c r="N5915" s="5">
        <f>VLOOKUP(M5915,[1]ArchetypeScores!E:N,10,FALSE)</f>
        <v>1</v>
      </c>
      <c r="O5915" s="5">
        <f>VLOOKUP(M5915,[1]ArchetypeScores!E:O,11,FALSE)</f>
        <v>-2</v>
      </c>
      <c r="P5915" s="5">
        <f>VLOOKUP(M5915,[1]ArchetypeScores!E:P,12,FALSE)</f>
        <v>0</v>
      </c>
      <c r="Q5915" s="2" t="str">
        <f>VLOOKUP(M5915,[1]ArchetypeScores!E:W,19,FALSE)</f>
        <v>Industrials - transportation</v>
      </c>
      <c r="R5915" s="2">
        <f>VLOOKUP(M5915,[1]ArchetypeScores!E:I,5,FALSE)</f>
        <v>0</v>
      </c>
      <c r="S5915" s="2">
        <f>VLOOKUP(M5915,[1]ArchetypeScores!E:K,7,FALSE)</f>
        <v>-1</v>
      </c>
      <c r="T5915" s="2" t="str">
        <f t="shared" si="94"/>
        <v>Not A&amp;R positive</v>
      </c>
    </row>
    <row r="5916" spans="1:20" x14ac:dyDescent="0.3">
      <c r="A5916" s="2" t="s">
        <v>15299</v>
      </c>
      <c r="B5916" s="3" t="s">
        <v>15618</v>
      </c>
      <c r="C5916" s="3" t="s">
        <v>15619</v>
      </c>
      <c r="D5916" s="4">
        <v>66.67</v>
      </c>
      <c r="E5916" s="5" t="s">
        <v>15302</v>
      </c>
      <c r="F5916" s="4">
        <v>6.053E-2</v>
      </c>
      <c r="G5916" s="6">
        <v>50204</v>
      </c>
      <c r="H5916" s="3" t="s">
        <v>15369</v>
      </c>
      <c r="I5916" s="3" t="s">
        <v>14488</v>
      </c>
      <c r="J5916" s="3" t="s">
        <v>15620</v>
      </c>
      <c r="K5916" s="5" t="s">
        <v>57</v>
      </c>
      <c r="L5916" s="5">
        <v>29</v>
      </c>
      <c r="M5916" s="5" t="s">
        <v>58</v>
      </c>
      <c r="N5916" s="5">
        <f>VLOOKUP(M5916,[1]ArchetypeScores!E:N,10,FALSE)</f>
        <v>0</v>
      </c>
      <c r="O5916" s="5">
        <f>VLOOKUP(M5916,[1]ArchetypeScores!E:O,11,FALSE)</f>
        <v>-1</v>
      </c>
      <c r="P5916" s="5">
        <f>VLOOKUP(M5916,[1]ArchetypeScores!E:P,12,FALSE)</f>
        <v>0</v>
      </c>
      <c r="Q5916" s="2" t="str">
        <f>VLOOKUP(M5916,[1]ArchetypeScores!E:W,19,FALSE)</f>
        <v>Untargeted</v>
      </c>
      <c r="R5916" s="2">
        <f>VLOOKUP(M5916,[1]ArchetypeScores!E:I,5,FALSE)</f>
        <v>0</v>
      </c>
      <c r="S5916" s="2">
        <f>VLOOKUP(M5916,[1]ArchetypeScores!E:K,7,FALSE)</f>
        <v>0</v>
      </c>
      <c r="T5916" s="2" t="str">
        <f t="shared" si="94"/>
        <v>Not A&amp;R positive</v>
      </c>
    </row>
    <row r="5917" spans="1:20" x14ac:dyDescent="0.3">
      <c r="A5917" s="2" t="s">
        <v>15299</v>
      </c>
      <c r="B5917" s="3" t="s">
        <v>15621</v>
      </c>
      <c r="C5917" s="3" t="s">
        <v>15622</v>
      </c>
      <c r="D5917" s="4">
        <v>9200</v>
      </c>
      <c r="E5917" s="5" t="s">
        <v>15302</v>
      </c>
      <c r="F5917" s="4">
        <v>7.6695399999999996</v>
      </c>
      <c r="G5917" s="6">
        <v>50144</v>
      </c>
      <c r="H5917" s="3" t="s">
        <v>15623</v>
      </c>
      <c r="I5917" s="3" t="s">
        <v>15334</v>
      </c>
      <c r="J5917" s="3" t="s">
        <v>15335</v>
      </c>
      <c r="K5917" s="5" t="s">
        <v>477</v>
      </c>
      <c r="L5917" s="5">
        <v>1</v>
      </c>
      <c r="M5917" s="5" t="s">
        <v>750</v>
      </c>
      <c r="N5917" s="5">
        <f>VLOOKUP(M5917,[1]ArchetypeScores!E:N,10,FALSE)</f>
        <v>1</v>
      </c>
      <c r="O5917" s="5">
        <f>VLOOKUP(M5917,[1]ArchetypeScores!E:O,11,FALSE)</f>
        <v>-2</v>
      </c>
      <c r="P5917" s="5">
        <f>VLOOKUP(M5917,[1]ArchetypeScores!E:P,12,FALSE)</f>
        <v>2</v>
      </c>
      <c r="Q5917" s="2" t="str">
        <f>VLOOKUP(M5917,[1]ArchetypeScores!E:W,19,FALSE)</f>
        <v>Energy and water</v>
      </c>
      <c r="R5917" s="2">
        <f>VLOOKUP(M5917,[1]ArchetypeScores!E:I,5,FALSE)</f>
        <v>0</v>
      </c>
      <c r="S5917" s="2">
        <f>VLOOKUP(M5917,[1]ArchetypeScores!E:K,7,FALSE)</f>
        <v>0</v>
      </c>
      <c r="T5917" s="2" t="str">
        <f t="shared" si="94"/>
        <v>Not A&amp;R positive</v>
      </c>
    </row>
    <row r="5918" spans="1:20" x14ac:dyDescent="0.3">
      <c r="A5918" s="2" t="s">
        <v>15299</v>
      </c>
      <c r="B5918" s="3" t="s">
        <v>15624</v>
      </c>
      <c r="C5918" s="3" t="s">
        <v>15625</v>
      </c>
      <c r="D5918" s="4"/>
      <c r="E5918" s="5" t="s">
        <v>15302</v>
      </c>
      <c r="F5918" s="4">
        <v>0</v>
      </c>
      <c r="G5918" s="6">
        <v>50194</v>
      </c>
      <c r="H5918" s="3" t="s">
        <v>15626</v>
      </c>
      <c r="I5918" s="3" t="s">
        <v>15627</v>
      </c>
      <c r="J5918" s="3"/>
      <c r="K5918" s="5" t="s">
        <v>3702</v>
      </c>
      <c r="L5918" s="5">
        <v>2</v>
      </c>
      <c r="M5918" s="5" t="s">
        <v>4334</v>
      </c>
      <c r="N5918" s="5">
        <f>VLOOKUP(M5918,[1]ArchetypeScores!E:N,10,FALSE)</f>
        <v>1</v>
      </c>
      <c r="O5918" s="5">
        <f>VLOOKUP(M5918,[1]ArchetypeScores!E:O,11,FALSE)</f>
        <v>-1</v>
      </c>
      <c r="P5918" s="5">
        <f>VLOOKUP(M5918,[1]ArchetypeScores!E:P,12,FALSE)</f>
        <v>1</v>
      </c>
      <c r="Q5918" s="2" t="str">
        <f>VLOOKUP(M5918,[1]ArchetypeScores!E:W,19,FALSE)</f>
        <v>Industrials - transportation</v>
      </c>
      <c r="R5918" s="2">
        <f>VLOOKUP(M5918,[1]ArchetypeScores!E:I,5,FALSE)</f>
        <v>0</v>
      </c>
      <c r="S5918" s="2">
        <f>VLOOKUP(M5918,[1]ArchetypeScores!E:K,7,FALSE)</f>
        <v>0</v>
      </c>
      <c r="T5918" s="2" t="str">
        <f t="shared" si="94"/>
        <v>Not A&amp;R positive</v>
      </c>
    </row>
    <row r="5919" spans="1:20" x14ac:dyDescent="0.3">
      <c r="A5919" s="2" t="s">
        <v>15299</v>
      </c>
      <c r="B5919" s="3" t="s">
        <v>15628</v>
      </c>
      <c r="C5919" s="3" t="s">
        <v>15629</v>
      </c>
      <c r="D5919" s="4"/>
      <c r="E5919" s="5" t="s">
        <v>15302</v>
      </c>
      <c r="F5919" s="4">
        <v>0</v>
      </c>
      <c r="G5919" s="6">
        <v>50264</v>
      </c>
      <c r="H5919" s="3" t="s">
        <v>15306</v>
      </c>
      <c r="I5919" s="3" t="s">
        <v>15307</v>
      </c>
      <c r="J5919" s="3">
        <v>2.2000000000000002</v>
      </c>
      <c r="K5919" s="5" t="s">
        <v>229</v>
      </c>
      <c r="L5919" s="5">
        <v>5</v>
      </c>
      <c r="M5919" s="5" t="s">
        <v>2160</v>
      </c>
      <c r="N5919" s="5">
        <f>VLOOKUP(M5919,[1]ArchetypeScores!E:N,10,FALSE)</f>
        <v>1</v>
      </c>
      <c r="O5919" s="5">
        <f>VLOOKUP(M5919,[1]ArchetypeScores!E:O,11,FALSE)</f>
        <v>-2</v>
      </c>
      <c r="P5919" s="5">
        <f>VLOOKUP(M5919,[1]ArchetypeScores!E:P,12,FALSE)</f>
        <v>1</v>
      </c>
      <c r="Q5919" s="2" t="str">
        <f>VLOOKUP(M5919,[1]ArchetypeScores!E:W,19,FALSE)</f>
        <v>Industrials - transportation</v>
      </c>
      <c r="R5919" s="2">
        <f>VLOOKUP(M5919,[1]ArchetypeScores!E:I,5,FALSE)</f>
        <v>0</v>
      </c>
      <c r="S5919" s="2">
        <f>VLOOKUP(M5919,[1]ArchetypeScores!E:K,7,FALSE)</f>
        <v>-1</v>
      </c>
      <c r="T5919" s="2" t="str">
        <f t="shared" si="94"/>
        <v>Not A&amp;R positive</v>
      </c>
    </row>
    <row r="5920" spans="1:20" x14ac:dyDescent="0.3">
      <c r="A5920" s="2" t="s">
        <v>15299</v>
      </c>
      <c r="B5920" s="3" t="s">
        <v>15630</v>
      </c>
      <c r="C5920" s="3" t="s">
        <v>15631</v>
      </c>
      <c r="D5920" s="4">
        <v>100</v>
      </c>
      <c r="E5920" s="5" t="s">
        <v>15302</v>
      </c>
      <c r="F5920" s="4">
        <v>8.5790000000000005E-2</v>
      </c>
      <c r="G5920" s="6">
        <v>50154</v>
      </c>
      <c r="H5920" s="3" t="s">
        <v>15329</v>
      </c>
      <c r="I5920" s="3" t="s">
        <v>7134</v>
      </c>
      <c r="J5920" s="3" t="s">
        <v>15632</v>
      </c>
      <c r="K5920" s="5" t="s">
        <v>291</v>
      </c>
      <c r="L5920" s="5">
        <v>4</v>
      </c>
      <c r="M5920" s="5" t="s">
        <v>292</v>
      </c>
      <c r="N5920" s="5">
        <f>VLOOKUP(M5920,[1]ArchetypeScores!E:N,10,FALSE)</f>
        <v>1</v>
      </c>
      <c r="O5920" s="5">
        <f>VLOOKUP(M5920,[1]ArchetypeScores!E:O,11,FALSE)</f>
        <v>0</v>
      </c>
      <c r="P5920" s="5">
        <f>VLOOKUP(M5920,[1]ArchetypeScores!E:P,12,FALSE)</f>
        <v>0</v>
      </c>
      <c r="Q5920" s="2" t="str">
        <f>VLOOKUP(M5920,[1]ArchetypeScores!E:W,19,FALSE)</f>
        <v>Education and training</v>
      </c>
      <c r="R5920" s="2">
        <f>VLOOKUP(M5920,[1]ArchetypeScores!E:I,5,FALSE)</f>
        <v>0</v>
      </c>
      <c r="S5920" s="2">
        <f>VLOOKUP(M5920,[1]ArchetypeScores!E:K,7,FALSE)</f>
        <v>0</v>
      </c>
      <c r="T5920" s="2" t="str">
        <f t="shared" si="94"/>
        <v>Not A&amp;R positive</v>
      </c>
    </row>
    <row r="5921" spans="1:20" x14ac:dyDescent="0.3">
      <c r="A5921" s="2" t="s">
        <v>15299</v>
      </c>
      <c r="B5921" s="3" t="s">
        <v>15633</v>
      </c>
      <c r="C5921" s="3" t="s">
        <v>15634</v>
      </c>
      <c r="D5921" s="4">
        <v>10000</v>
      </c>
      <c r="E5921" s="5" t="s">
        <v>15302</v>
      </c>
      <c r="F5921" s="4">
        <v>8.2236799999999999</v>
      </c>
      <c r="G5921" s="6">
        <v>50262</v>
      </c>
      <c r="H5921" s="3" t="s">
        <v>15306</v>
      </c>
      <c r="I5921" s="3" t="s">
        <v>15307</v>
      </c>
      <c r="J5921" s="3">
        <v>2.2000000000000002</v>
      </c>
      <c r="K5921" s="5" t="s">
        <v>25</v>
      </c>
      <c r="L5921" s="5" t="s">
        <v>112</v>
      </c>
      <c r="M5921" s="5" t="s">
        <v>423</v>
      </c>
      <c r="N5921" s="5">
        <f>VLOOKUP(M5921,[1]ArchetypeScores!E:N,10,FALSE)</f>
        <v>1</v>
      </c>
      <c r="O5921" s="5">
        <f>VLOOKUP(M5921,[1]ArchetypeScores!E:O,11,FALSE)</f>
        <v>-2</v>
      </c>
      <c r="P5921" s="5">
        <f>VLOOKUP(M5921,[1]ArchetypeScores!E:P,12,FALSE)</f>
        <v>0</v>
      </c>
      <c r="Q5921" s="2" t="str">
        <f>VLOOKUP(M5921,[1]ArchetypeScores!E:W,19,FALSE)</f>
        <v>Industrials - other</v>
      </c>
      <c r="R5921" s="2">
        <f>VLOOKUP(M5921,[1]ArchetypeScores!E:I,5,FALSE)</f>
        <v>0</v>
      </c>
      <c r="S5921" s="2">
        <f>VLOOKUP(M5921,[1]ArchetypeScores!E:K,7,FALSE)</f>
        <v>-1</v>
      </c>
      <c r="T5921" s="2" t="str">
        <f t="shared" si="94"/>
        <v>Not A&amp;R positive</v>
      </c>
    </row>
    <row r="5922" spans="1:20" x14ac:dyDescent="0.3">
      <c r="A5922" s="2" t="s">
        <v>15299</v>
      </c>
      <c r="B5922" s="3" t="s">
        <v>15635</v>
      </c>
      <c r="C5922" s="3" t="s">
        <v>15636</v>
      </c>
      <c r="D5922" s="4">
        <v>1400</v>
      </c>
      <c r="E5922" s="5" t="s">
        <v>15302</v>
      </c>
      <c r="F5922" s="4">
        <v>1.1513199999999999</v>
      </c>
      <c r="G5922" s="6">
        <v>50241</v>
      </c>
      <c r="H5922" s="3" t="s">
        <v>15306</v>
      </c>
      <c r="I5922" s="3" t="s">
        <v>15307</v>
      </c>
      <c r="J5922" s="3">
        <v>4.0999999999999996</v>
      </c>
      <c r="K5922" s="5" t="s">
        <v>175</v>
      </c>
      <c r="L5922" s="5">
        <v>2</v>
      </c>
      <c r="M5922" s="5" t="s">
        <v>386</v>
      </c>
      <c r="N5922" s="5">
        <f>VLOOKUP(M5922,[1]ArchetypeScores!E:N,10,FALSE)</f>
        <v>1</v>
      </c>
      <c r="O5922" s="5">
        <f>VLOOKUP(M5922,[1]ArchetypeScores!E:O,11,FALSE)</f>
        <v>-1</v>
      </c>
      <c r="P5922" s="5">
        <f>VLOOKUP(M5922,[1]ArchetypeScores!E:P,12,FALSE)</f>
        <v>0</v>
      </c>
      <c r="Q5922" s="2" t="str">
        <f>VLOOKUP(M5922,[1]ArchetypeScores!E:W,19,FALSE)</f>
        <v>Other sector</v>
      </c>
      <c r="R5922" s="2">
        <f>VLOOKUP(M5922,[1]ArchetypeScores!E:I,5,FALSE)</f>
        <v>0</v>
      </c>
      <c r="S5922" s="2">
        <f>VLOOKUP(M5922,[1]ArchetypeScores!E:K,7,FALSE)</f>
        <v>1</v>
      </c>
      <c r="T5922" s="2" t="str">
        <f t="shared" si="94"/>
        <v>Indirect only</v>
      </c>
    </row>
    <row r="5923" spans="1:20" x14ac:dyDescent="0.3">
      <c r="A5923" s="2" t="s">
        <v>15299</v>
      </c>
      <c r="B5923" s="3" t="s">
        <v>15637</v>
      </c>
      <c r="C5923" s="3" t="s">
        <v>15638</v>
      </c>
      <c r="D5923" s="4"/>
      <c r="E5923" s="5" t="s">
        <v>15302</v>
      </c>
      <c r="F5923" s="4">
        <v>0</v>
      </c>
      <c r="G5923" s="6">
        <v>50231</v>
      </c>
      <c r="H5923" s="3" t="s">
        <v>15306</v>
      </c>
      <c r="I5923" s="3" t="s">
        <v>15307</v>
      </c>
      <c r="J5923" s="3">
        <v>1.2</v>
      </c>
      <c r="K5923" s="5" t="s">
        <v>2091</v>
      </c>
      <c r="L5923" s="5">
        <v>1</v>
      </c>
      <c r="M5923" s="5" t="s">
        <v>3573</v>
      </c>
      <c r="N5923" s="5">
        <f>VLOOKUP(M5923,[1]ArchetypeScores!E:N,10,FALSE)</f>
        <v>0</v>
      </c>
      <c r="O5923" s="5">
        <f>VLOOKUP(M5923,[1]ArchetypeScores!E:O,11,FALSE)</f>
        <v>-1</v>
      </c>
      <c r="P5923" s="5">
        <f>VLOOKUP(M5923,[1]ArchetypeScores!E:P,12,FALSE)</f>
        <v>0</v>
      </c>
      <c r="Q5923" s="2" t="str">
        <f>VLOOKUP(M5923,[1]ArchetypeScores!E:W,19,FALSE)</f>
        <v>Other sector</v>
      </c>
      <c r="R5923" s="2">
        <f>VLOOKUP(M5923,[1]ArchetypeScores!E:I,5,FALSE)</f>
        <v>0</v>
      </c>
      <c r="S5923" s="2">
        <f>VLOOKUP(M5923,[1]ArchetypeScores!E:K,7,FALSE)</f>
        <v>0</v>
      </c>
      <c r="T5923" s="2" t="str">
        <f t="shared" si="94"/>
        <v>Not A&amp;R positive</v>
      </c>
    </row>
    <row r="5924" spans="1:20" x14ac:dyDescent="0.3">
      <c r="A5924" s="2" t="s">
        <v>15299</v>
      </c>
      <c r="B5924" s="3" t="s">
        <v>15639</v>
      </c>
      <c r="C5924" s="3" t="s">
        <v>15640</v>
      </c>
      <c r="D5924" s="4">
        <v>2500</v>
      </c>
      <c r="E5924" s="5" t="s">
        <v>15302</v>
      </c>
      <c r="F5924" s="4">
        <v>2.08412</v>
      </c>
      <c r="G5924" s="6">
        <v>50138</v>
      </c>
      <c r="H5924" s="3" t="s">
        <v>15641</v>
      </c>
      <c r="I5924" s="3" t="s">
        <v>15334</v>
      </c>
      <c r="J5924" s="3" t="s">
        <v>15335</v>
      </c>
      <c r="K5924" s="5" t="s">
        <v>142</v>
      </c>
      <c r="L5924" s="5">
        <v>2</v>
      </c>
      <c r="M5924" s="5" t="s">
        <v>250</v>
      </c>
      <c r="N5924" s="5">
        <f>VLOOKUP(M5924,[1]ArchetypeScores!E:N,10,FALSE)</f>
        <v>1</v>
      </c>
      <c r="O5924" s="5">
        <f>VLOOKUP(M5924,[1]ArchetypeScores!E:O,11,FALSE)</f>
        <v>1</v>
      </c>
      <c r="P5924" s="5">
        <f>VLOOKUP(M5924,[1]ArchetypeScores!E:P,12,FALSE)</f>
        <v>2</v>
      </c>
      <c r="Q5924" s="2" t="str">
        <f>VLOOKUP(M5924,[1]ArchetypeScores!E:W,19,FALSE)</f>
        <v>Materials (including forestry and nature)</v>
      </c>
      <c r="R5924" s="2">
        <f>VLOOKUP(M5924,[1]ArchetypeScores!E:I,5,FALSE)</f>
        <v>1</v>
      </c>
      <c r="S5924" s="2">
        <f>VLOOKUP(M5924,[1]ArchetypeScores!E:K,7,FALSE)</f>
        <v>1</v>
      </c>
      <c r="T5924" s="2" t="str">
        <f t="shared" si="94"/>
        <v>Both</v>
      </c>
    </row>
    <row r="5925" spans="1:20" x14ac:dyDescent="0.3">
      <c r="A5925" s="2" t="s">
        <v>15299</v>
      </c>
      <c r="B5925" s="3" t="s">
        <v>15642</v>
      </c>
      <c r="C5925" s="3" t="s">
        <v>15643</v>
      </c>
      <c r="D5925" s="4">
        <v>2800</v>
      </c>
      <c r="E5925" s="5" t="s">
        <v>15302</v>
      </c>
      <c r="F5925" s="4">
        <v>2.4859499999999999</v>
      </c>
      <c r="G5925" s="6">
        <v>50191</v>
      </c>
      <c r="H5925" s="3" t="s">
        <v>15644</v>
      </c>
      <c r="I5925" s="3" t="s">
        <v>15342</v>
      </c>
      <c r="J5925" s="3" t="s">
        <v>15343</v>
      </c>
      <c r="K5925" s="5" t="s">
        <v>61</v>
      </c>
      <c r="L5925" s="5">
        <v>1</v>
      </c>
      <c r="M5925" s="5" t="s">
        <v>130</v>
      </c>
      <c r="N5925" s="5">
        <f>VLOOKUP(M5925,[1]ArchetypeScores!E:N,10,FALSE)</f>
        <v>0</v>
      </c>
      <c r="O5925" s="5">
        <f>VLOOKUP(M5925,[1]ArchetypeScores!E:O,11,FALSE)</f>
        <v>-1</v>
      </c>
      <c r="P5925" s="5">
        <f>VLOOKUP(M5925,[1]ArchetypeScores!E:P,12,FALSE)</f>
        <v>0</v>
      </c>
      <c r="Q5925" s="2" t="str">
        <f>VLOOKUP(M5925,[1]ArchetypeScores!E:W,19,FALSE)</f>
        <v>Health care</v>
      </c>
      <c r="R5925" s="2">
        <f>VLOOKUP(M5925,[1]ArchetypeScores!E:I,5,FALSE)</f>
        <v>0</v>
      </c>
      <c r="S5925" s="2">
        <f>VLOOKUP(M5925,[1]ArchetypeScores!E:K,7,FALSE)</f>
        <v>0</v>
      </c>
      <c r="T5925" s="2" t="str">
        <f t="shared" si="94"/>
        <v>Not A&amp;R positive</v>
      </c>
    </row>
    <row r="5926" spans="1:20" x14ac:dyDescent="0.3">
      <c r="A5926" s="2" t="s">
        <v>15299</v>
      </c>
      <c r="B5926" s="3" t="s">
        <v>15645</v>
      </c>
      <c r="C5926" s="3" t="s">
        <v>15646</v>
      </c>
      <c r="D5926" s="4">
        <v>4100</v>
      </c>
      <c r="E5926" s="5" t="s">
        <v>15302</v>
      </c>
      <c r="F5926" s="4">
        <v>3.3064800000000001</v>
      </c>
      <c r="G5926" s="6">
        <v>50296</v>
      </c>
      <c r="H5926" s="3" t="s">
        <v>15647</v>
      </c>
      <c r="I5926" s="3" t="s">
        <v>15398</v>
      </c>
      <c r="J5926" s="3"/>
      <c r="K5926" s="5" t="s">
        <v>57</v>
      </c>
      <c r="L5926" s="5">
        <v>29</v>
      </c>
      <c r="M5926" s="5" t="s">
        <v>58</v>
      </c>
      <c r="N5926" s="5">
        <f>VLOOKUP(M5926,[1]ArchetypeScores!E:N,10,FALSE)</f>
        <v>0</v>
      </c>
      <c r="O5926" s="5">
        <f>VLOOKUP(M5926,[1]ArchetypeScores!E:O,11,FALSE)</f>
        <v>-1</v>
      </c>
      <c r="P5926" s="5">
        <f>VLOOKUP(M5926,[1]ArchetypeScores!E:P,12,FALSE)</f>
        <v>0</v>
      </c>
      <c r="Q5926" s="2" t="str">
        <f>VLOOKUP(M5926,[1]ArchetypeScores!E:W,19,FALSE)</f>
        <v>Untargeted</v>
      </c>
      <c r="R5926" s="2">
        <f>VLOOKUP(M5926,[1]ArchetypeScores!E:I,5,FALSE)</f>
        <v>0</v>
      </c>
      <c r="S5926" s="2">
        <f>VLOOKUP(M5926,[1]ArchetypeScores!E:K,7,FALSE)</f>
        <v>0</v>
      </c>
      <c r="T5926" s="2" t="str">
        <f t="shared" si="94"/>
        <v>Not A&amp;R positive</v>
      </c>
    </row>
    <row r="5927" spans="1:20" x14ac:dyDescent="0.3">
      <c r="A5927" s="2" t="s">
        <v>15299</v>
      </c>
      <c r="B5927" s="3" t="s">
        <v>15648</v>
      </c>
      <c r="C5927" s="3" t="s">
        <v>15649</v>
      </c>
      <c r="D5927" s="4">
        <v>7900</v>
      </c>
      <c r="E5927" s="5" t="s">
        <v>15302</v>
      </c>
      <c r="F5927" s="4">
        <v>6.4967100000000002</v>
      </c>
      <c r="G5927" s="6">
        <v>50254</v>
      </c>
      <c r="H5927" s="3" t="s">
        <v>15306</v>
      </c>
      <c r="I5927" s="3" t="s">
        <v>15307</v>
      </c>
      <c r="J5927" s="3">
        <v>1.2</v>
      </c>
      <c r="K5927" s="5" t="s">
        <v>57</v>
      </c>
      <c r="L5927" s="5">
        <v>29</v>
      </c>
      <c r="M5927" s="5" t="s">
        <v>58</v>
      </c>
      <c r="N5927" s="5">
        <f>VLOOKUP(M5927,[1]ArchetypeScores!E:N,10,FALSE)</f>
        <v>0</v>
      </c>
      <c r="O5927" s="5">
        <f>VLOOKUP(M5927,[1]ArchetypeScores!E:O,11,FALSE)</f>
        <v>-1</v>
      </c>
      <c r="P5927" s="5">
        <f>VLOOKUP(M5927,[1]ArchetypeScores!E:P,12,FALSE)</f>
        <v>0</v>
      </c>
      <c r="Q5927" s="2" t="str">
        <f>VLOOKUP(M5927,[1]ArchetypeScores!E:W,19,FALSE)</f>
        <v>Untargeted</v>
      </c>
      <c r="R5927" s="2">
        <f>VLOOKUP(M5927,[1]ArchetypeScores!E:I,5,FALSE)</f>
        <v>0</v>
      </c>
      <c r="S5927" s="2">
        <f>VLOOKUP(M5927,[1]ArchetypeScores!E:K,7,FALSE)</f>
        <v>0</v>
      </c>
      <c r="T5927" s="2" t="str">
        <f t="shared" si="94"/>
        <v>Not A&amp;R positive</v>
      </c>
    </row>
    <row r="5928" spans="1:20" x14ac:dyDescent="0.3">
      <c r="A5928" s="2" t="s">
        <v>15299</v>
      </c>
      <c r="B5928" s="3" t="s">
        <v>15650</v>
      </c>
      <c r="C5928" s="3" t="s">
        <v>15651</v>
      </c>
      <c r="D5928" s="4">
        <v>2000</v>
      </c>
      <c r="E5928" s="5" t="s">
        <v>15302</v>
      </c>
      <c r="F5928" s="4">
        <v>1.6672899999999999</v>
      </c>
      <c r="G5928" s="6">
        <v>50137</v>
      </c>
      <c r="H5928" s="3" t="s">
        <v>15652</v>
      </c>
      <c r="I5928" s="3" t="s">
        <v>15334</v>
      </c>
      <c r="J5928" s="3" t="s">
        <v>15335</v>
      </c>
      <c r="K5928" s="5" t="s">
        <v>477</v>
      </c>
      <c r="L5928" s="5">
        <v>5</v>
      </c>
      <c r="M5928" s="5" t="s">
        <v>15584</v>
      </c>
      <c r="N5928" s="5">
        <f>VLOOKUP(M5928,[1]ArchetypeScores!E:N,10,FALSE)</f>
        <v>1</v>
      </c>
      <c r="O5928" s="5">
        <f>VLOOKUP(M5928,[1]ArchetypeScores!E:O,11,FALSE)</f>
        <v>-2</v>
      </c>
      <c r="P5928" s="5">
        <f>VLOOKUP(M5928,[1]ArchetypeScores!E:P,12,FALSE)</f>
        <v>2</v>
      </c>
      <c r="Q5928" s="2" t="str">
        <f>VLOOKUP(M5928,[1]ArchetypeScores!E:W,19,FALSE)</f>
        <v>Industrials - other</v>
      </c>
      <c r="R5928" s="2">
        <f>VLOOKUP(M5928,[1]ArchetypeScores!E:I,5,FALSE)</f>
        <v>0</v>
      </c>
      <c r="S5928" s="2">
        <f>VLOOKUP(M5928,[1]ArchetypeScores!E:K,7,FALSE)</f>
        <v>0</v>
      </c>
      <c r="T5928" s="2" t="str">
        <f t="shared" si="94"/>
        <v>Not A&amp;R positive</v>
      </c>
    </row>
    <row r="5929" spans="1:20" x14ac:dyDescent="0.3">
      <c r="A5929" s="2" t="s">
        <v>15299</v>
      </c>
      <c r="B5929" s="3" t="s">
        <v>15653</v>
      </c>
      <c r="C5929" s="3" t="s">
        <v>15654</v>
      </c>
      <c r="D5929" s="4">
        <v>152</v>
      </c>
      <c r="E5929" s="5" t="s">
        <v>15302</v>
      </c>
      <c r="F5929" s="4">
        <v>0.13639999999999999</v>
      </c>
      <c r="G5929" s="6">
        <v>50208</v>
      </c>
      <c r="H5929" s="3" t="s">
        <v>15381</v>
      </c>
      <c r="I5929" s="3" t="s">
        <v>15382</v>
      </c>
      <c r="J5929" s="3"/>
      <c r="K5929" s="5" t="s">
        <v>489</v>
      </c>
      <c r="L5929" s="5">
        <v>4</v>
      </c>
      <c r="M5929" s="5" t="s">
        <v>490</v>
      </c>
      <c r="N5929" s="5">
        <f>VLOOKUP(M5929,[1]ArchetypeScores!E:N,10,FALSE)</f>
        <v>1</v>
      </c>
      <c r="O5929" s="5">
        <f>VLOOKUP(M5929,[1]ArchetypeScores!E:O,11,FALSE)</f>
        <v>-1</v>
      </c>
      <c r="P5929" s="5">
        <f>VLOOKUP(M5929,[1]ArchetypeScores!E:P,12,FALSE)</f>
        <v>0</v>
      </c>
      <c r="Q5929" s="2" t="str">
        <f>VLOOKUP(M5929,[1]ArchetypeScores!E:W,19,FALSE)</f>
        <v>Health care</v>
      </c>
      <c r="R5929" s="2">
        <f>VLOOKUP(M5929,[1]ArchetypeScores!E:I,5,FALSE)</f>
        <v>0</v>
      </c>
      <c r="S5929" s="2">
        <f>VLOOKUP(M5929,[1]ArchetypeScores!E:K,7,FALSE)</f>
        <v>1</v>
      </c>
      <c r="T5929" s="2" t="str">
        <f t="shared" si="94"/>
        <v>Indirect only</v>
      </c>
    </row>
    <row r="5930" spans="1:20" x14ac:dyDescent="0.3">
      <c r="A5930" s="2" t="s">
        <v>15299</v>
      </c>
      <c r="B5930" s="3" t="s">
        <v>15655</v>
      </c>
      <c r="C5930" s="3" t="s">
        <v>15656</v>
      </c>
      <c r="D5930" s="4"/>
      <c r="E5930" s="5" t="s">
        <v>15302</v>
      </c>
      <c r="F5930" s="4">
        <v>0</v>
      </c>
      <c r="G5930" s="6">
        <v>50225</v>
      </c>
      <c r="H5930" s="3" t="s">
        <v>15657</v>
      </c>
      <c r="I5930" s="3"/>
      <c r="J5930" s="3"/>
      <c r="K5930" s="5" t="s">
        <v>2091</v>
      </c>
      <c r="L5930" s="5">
        <v>6</v>
      </c>
      <c r="M5930" s="5" t="s">
        <v>2092</v>
      </c>
      <c r="N5930" s="5">
        <f>VLOOKUP(M5930,[1]ArchetypeScores!E:N,10,FALSE)</f>
        <v>0</v>
      </c>
      <c r="O5930" s="5">
        <f>VLOOKUP(M5930,[1]ArchetypeScores!E:O,11,FALSE)</f>
        <v>-1</v>
      </c>
      <c r="P5930" s="5">
        <f>VLOOKUP(M5930,[1]ArchetypeScores!E:P,12,FALSE)</f>
        <v>0</v>
      </c>
      <c r="Q5930" s="2" t="str">
        <f>VLOOKUP(M5930,[1]ArchetypeScores!E:W,19,FALSE)</f>
        <v>Untargeted</v>
      </c>
      <c r="R5930" s="2">
        <f>VLOOKUP(M5930,[1]ArchetypeScores!E:I,5,FALSE)</f>
        <v>0</v>
      </c>
      <c r="S5930" s="2">
        <f>VLOOKUP(M5930,[1]ArchetypeScores!E:K,7,FALSE)</f>
        <v>0</v>
      </c>
      <c r="T5930" s="2" t="str">
        <f t="shared" si="94"/>
        <v>Not A&amp;R positive</v>
      </c>
    </row>
    <row r="5931" spans="1:20" x14ac:dyDescent="0.3">
      <c r="A5931" s="2" t="s">
        <v>15299</v>
      </c>
      <c r="B5931" s="3" t="s">
        <v>15658</v>
      </c>
      <c r="C5931" s="3" t="s">
        <v>15659</v>
      </c>
      <c r="D5931" s="4">
        <v>3200</v>
      </c>
      <c r="E5931" s="5" t="s">
        <v>15302</v>
      </c>
      <c r="F5931" s="4">
        <v>2.7453699999999999</v>
      </c>
      <c r="G5931" s="6">
        <v>50302</v>
      </c>
      <c r="H5931" s="3" t="s">
        <v>15329</v>
      </c>
      <c r="I5931" s="3" t="s">
        <v>7134</v>
      </c>
      <c r="J5931" s="3" t="s">
        <v>15660</v>
      </c>
      <c r="K5931" s="5" t="s">
        <v>57</v>
      </c>
      <c r="L5931" s="5">
        <v>29</v>
      </c>
      <c r="M5931" s="5" t="s">
        <v>58</v>
      </c>
      <c r="N5931" s="5">
        <f>VLOOKUP(M5931,[1]ArchetypeScores!E:N,10,FALSE)</f>
        <v>0</v>
      </c>
      <c r="O5931" s="5">
        <f>VLOOKUP(M5931,[1]ArchetypeScores!E:O,11,FALSE)</f>
        <v>-1</v>
      </c>
      <c r="P5931" s="5">
        <f>VLOOKUP(M5931,[1]ArchetypeScores!E:P,12,FALSE)</f>
        <v>0</v>
      </c>
      <c r="Q5931" s="2" t="str">
        <f>VLOOKUP(M5931,[1]ArchetypeScores!E:W,19,FALSE)</f>
        <v>Untargeted</v>
      </c>
      <c r="R5931" s="2">
        <f>VLOOKUP(M5931,[1]ArchetypeScores!E:I,5,FALSE)</f>
        <v>0</v>
      </c>
      <c r="S5931" s="2">
        <f>VLOOKUP(M5931,[1]ArchetypeScores!E:K,7,FALSE)</f>
        <v>0</v>
      </c>
      <c r="T5931" s="2" t="str">
        <f t="shared" si="94"/>
        <v>Not A&amp;R positive</v>
      </c>
    </row>
    <row r="5932" spans="1:20" x14ac:dyDescent="0.3">
      <c r="A5932" s="2" t="s">
        <v>15299</v>
      </c>
      <c r="B5932" s="3" t="s">
        <v>15661</v>
      </c>
      <c r="C5932" s="3" t="s">
        <v>15662</v>
      </c>
      <c r="D5932" s="4">
        <v>200</v>
      </c>
      <c r="E5932" s="5" t="s">
        <v>15302</v>
      </c>
      <c r="F5932" s="4">
        <v>0.17757000000000001</v>
      </c>
      <c r="G5932" s="6">
        <v>50184</v>
      </c>
      <c r="H5932" s="3" t="s">
        <v>15663</v>
      </c>
      <c r="I5932" s="3" t="s">
        <v>15342</v>
      </c>
      <c r="J5932" s="3" t="s">
        <v>15392</v>
      </c>
      <c r="K5932" s="5" t="s">
        <v>2091</v>
      </c>
      <c r="L5932" s="5">
        <v>3</v>
      </c>
      <c r="M5932" s="5" t="s">
        <v>2471</v>
      </c>
      <c r="N5932" s="5">
        <f>VLOOKUP(M5932,[1]ArchetypeScores!E:N,10,FALSE)</f>
        <v>0</v>
      </c>
      <c r="O5932" s="5">
        <f>VLOOKUP(M5932,[1]ArchetypeScores!E:O,11,FALSE)</f>
        <v>-1</v>
      </c>
      <c r="P5932" s="5">
        <f>VLOOKUP(M5932,[1]ArchetypeScores!E:P,12,FALSE)</f>
        <v>0</v>
      </c>
      <c r="Q5932" s="2" t="str">
        <f>VLOOKUP(M5932,[1]ArchetypeScores!E:W,19,FALSE)</f>
        <v>Energy and water</v>
      </c>
      <c r="R5932" s="2">
        <f>VLOOKUP(M5932,[1]ArchetypeScores!E:I,5,FALSE)</f>
        <v>0</v>
      </c>
      <c r="S5932" s="2">
        <f>VLOOKUP(M5932,[1]ArchetypeScores!E:K,7,FALSE)</f>
        <v>0</v>
      </c>
      <c r="T5932" s="2" t="str">
        <f t="shared" si="94"/>
        <v>Not A&amp;R positive</v>
      </c>
    </row>
    <row r="5933" spans="1:20" x14ac:dyDescent="0.3">
      <c r="A5933" s="2" t="s">
        <v>15299</v>
      </c>
      <c r="B5933" s="3" t="s">
        <v>15664</v>
      </c>
      <c r="C5933" s="3" t="s">
        <v>15665</v>
      </c>
      <c r="D5933" s="4"/>
      <c r="E5933" s="5" t="s">
        <v>15302</v>
      </c>
      <c r="F5933" s="4">
        <v>0</v>
      </c>
      <c r="G5933" s="6">
        <v>50175</v>
      </c>
      <c r="H5933" s="3" t="s">
        <v>15666</v>
      </c>
      <c r="I5933" s="3"/>
      <c r="J5933" s="3"/>
      <c r="K5933" s="5" t="s">
        <v>47</v>
      </c>
      <c r="L5933" s="5">
        <v>4</v>
      </c>
      <c r="M5933" s="5" t="s">
        <v>485</v>
      </c>
      <c r="N5933" s="5">
        <f>VLOOKUP(M5933,[1]ArchetypeScores!E:N,10,FALSE)</f>
        <v>0</v>
      </c>
      <c r="O5933" s="5">
        <f>VLOOKUP(M5933,[1]ArchetypeScores!E:O,11,FALSE)</f>
        <v>0</v>
      </c>
      <c r="P5933" s="5">
        <f>VLOOKUP(M5933,[1]ArchetypeScores!E:P,12,FALSE)</f>
        <v>0</v>
      </c>
      <c r="Q5933" s="2" t="str">
        <f>VLOOKUP(M5933,[1]ArchetypeScores!E:W,19,FALSE)</f>
        <v>Energy and water</v>
      </c>
      <c r="R5933" s="2">
        <f>VLOOKUP(M5933,[1]ArchetypeScores!E:I,5,FALSE)</f>
        <v>0</v>
      </c>
      <c r="S5933" s="2">
        <f>VLOOKUP(M5933,[1]ArchetypeScores!E:K,7,FALSE)</f>
        <v>0</v>
      </c>
      <c r="T5933" s="2" t="str">
        <f t="shared" si="94"/>
        <v>Not A&amp;R positive</v>
      </c>
    </row>
    <row r="5934" spans="1:20" x14ac:dyDescent="0.3">
      <c r="A5934" s="2" t="s">
        <v>15299</v>
      </c>
      <c r="B5934" s="3" t="s">
        <v>15667</v>
      </c>
      <c r="C5934" s="3" t="s">
        <v>15668</v>
      </c>
      <c r="D5934" s="4">
        <v>11200</v>
      </c>
      <c r="E5934" s="5" t="s">
        <v>15302</v>
      </c>
      <c r="F5934" s="4">
        <v>9.3368350000000007</v>
      </c>
      <c r="G5934" s="6">
        <v>50306</v>
      </c>
      <c r="H5934" s="3" t="s">
        <v>15669</v>
      </c>
      <c r="I5934" s="3" t="s">
        <v>15334</v>
      </c>
      <c r="J5934" s="3" t="s">
        <v>15670</v>
      </c>
      <c r="K5934" s="5" t="s">
        <v>214</v>
      </c>
      <c r="L5934" s="5">
        <v>2</v>
      </c>
      <c r="M5934" s="5" t="s">
        <v>1806</v>
      </c>
      <c r="N5934" s="5">
        <f>VLOOKUP(M5934,[1]ArchetypeScores!E:N,10,FALSE)</f>
        <v>1</v>
      </c>
      <c r="O5934" s="5">
        <f>VLOOKUP(M5934,[1]ArchetypeScores!E:O,11,FALSE)</f>
        <v>0</v>
      </c>
      <c r="P5934" s="5">
        <f>VLOOKUP(M5934,[1]ArchetypeScores!E:P,12,FALSE)</f>
        <v>1</v>
      </c>
      <c r="Q5934" s="2" t="str">
        <f>VLOOKUP(M5934,[1]ArchetypeScores!E:W,19,FALSE)</f>
        <v>Other sector</v>
      </c>
      <c r="R5934" s="2">
        <f>VLOOKUP(M5934,[1]ArchetypeScores!E:I,5,FALSE)</f>
        <v>0</v>
      </c>
      <c r="S5934" s="2">
        <f>VLOOKUP(M5934,[1]ArchetypeScores!E:K,7,FALSE)</f>
        <v>0</v>
      </c>
      <c r="T5934" s="2" t="str">
        <f t="shared" si="94"/>
        <v>Not A&amp;R positive</v>
      </c>
    </row>
    <row r="5935" spans="1:20" x14ac:dyDescent="0.3">
      <c r="A5935" s="2" t="s">
        <v>15299</v>
      </c>
      <c r="B5935" s="3" t="s">
        <v>15671</v>
      </c>
      <c r="C5935" s="3" t="s">
        <v>15672</v>
      </c>
      <c r="D5935" s="4">
        <v>33600</v>
      </c>
      <c r="E5935" s="5" t="s">
        <v>15302</v>
      </c>
      <c r="F5935" s="4">
        <v>28.010504999999998</v>
      </c>
      <c r="G5935" s="6">
        <v>50305</v>
      </c>
      <c r="H5935" s="3" t="s">
        <v>15669</v>
      </c>
      <c r="I5935" s="3" t="s">
        <v>15334</v>
      </c>
      <c r="J5935" s="3" t="s">
        <v>15670</v>
      </c>
      <c r="K5935" s="5" t="s">
        <v>175</v>
      </c>
      <c r="L5935" s="5">
        <v>1</v>
      </c>
      <c r="M5935" s="5" t="s">
        <v>176</v>
      </c>
      <c r="N5935" s="5">
        <f>VLOOKUP(M5935,[1]ArchetypeScores!E:N,10,FALSE)</f>
        <v>1</v>
      </c>
      <c r="O5935" s="5">
        <f>VLOOKUP(M5935,[1]ArchetypeScores!E:O,11,FALSE)</f>
        <v>-2</v>
      </c>
      <c r="P5935" s="5">
        <f>VLOOKUP(M5935,[1]ArchetypeScores!E:P,12,FALSE)</f>
        <v>0</v>
      </c>
      <c r="Q5935" s="2" t="str">
        <f>VLOOKUP(M5935,[1]ArchetypeScores!E:W,19,FALSE)</f>
        <v>Other sector</v>
      </c>
      <c r="R5935" s="2">
        <f>VLOOKUP(M5935,[1]ArchetypeScores!E:I,5,FALSE)</f>
        <v>0</v>
      </c>
      <c r="S5935" s="2">
        <f>VLOOKUP(M5935,[1]ArchetypeScores!E:K,7,FALSE)</f>
        <v>1</v>
      </c>
      <c r="T5935" s="2" t="str">
        <f t="shared" si="94"/>
        <v>Indirect only</v>
      </c>
    </row>
    <row r="5936" spans="1:20" x14ac:dyDescent="0.3">
      <c r="A5936" s="2" t="s">
        <v>15299</v>
      </c>
      <c r="B5936" s="3" t="s">
        <v>15673</v>
      </c>
      <c r="C5936" s="3" t="s">
        <v>15674</v>
      </c>
      <c r="D5936" s="4">
        <v>1300</v>
      </c>
      <c r="E5936" s="5" t="s">
        <v>15302</v>
      </c>
      <c r="F5936" s="4">
        <v>1.06908</v>
      </c>
      <c r="G5936" s="6">
        <v>50256</v>
      </c>
      <c r="H5936" s="3" t="s">
        <v>15306</v>
      </c>
      <c r="I5936" s="3" t="s">
        <v>15307</v>
      </c>
      <c r="J5936" s="3">
        <v>5.0999999999999996</v>
      </c>
      <c r="K5936" s="5" t="s">
        <v>57</v>
      </c>
      <c r="L5936" s="5">
        <v>29</v>
      </c>
      <c r="M5936" s="5" t="s">
        <v>58</v>
      </c>
      <c r="N5936" s="5">
        <f>VLOOKUP(M5936,[1]ArchetypeScores!E:N,10,FALSE)</f>
        <v>0</v>
      </c>
      <c r="O5936" s="5">
        <f>VLOOKUP(M5936,[1]ArchetypeScores!E:O,11,FALSE)</f>
        <v>-1</v>
      </c>
      <c r="P5936" s="5">
        <f>VLOOKUP(M5936,[1]ArchetypeScores!E:P,12,FALSE)</f>
        <v>0</v>
      </c>
      <c r="Q5936" s="2" t="str">
        <f>VLOOKUP(M5936,[1]ArchetypeScores!E:W,19,FALSE)</f>
        <v>Untargeted</v>
      </c>
      <c r="R5936" s="2">
        <f>VLOOKUP(M5936,[1]ArchetypeScores!E:I,5,FALSE)</f>
        <v>0</v>
      </c>
      <c r="S5936" s="2">
        <f>VLOOKUP(M5936,[1]ArchetypeScores!E:K,7,FALSE)</f>
        <v>0</v>
      </c>
      <c r="T5936" s="2" t="str">
        <f t="shared" si="94"/>
        <v>Not A&amp;R positive</v>
      </c>
    </row>
    <row r="5937" spans="1:20" x14ac:dyDescent="0.3">
      <c r="A5937" s="2" t="s">
        <v>15299</v>
      </c>
      <c r="B5937" s="3" t="s">
        <v>15673</v>
      </c>
      <c r="C5937" s="3" t="s">
        <v>15675</v>
      </c>
      <c r="D5937" s="4">
        <v>100</v>
      </c>
      <c r="E5937" s="5" t="s">
        <v>15302</v>
      </c>
      <c r="F5937" s="4">
        <v>8.1229999999999997E-2</v>
      </c>
      <c r="G5937" s="6">
        <v>50269</v>
      </c>
      <c r="H5937" s="3" t="s">
        <v>15676</v>
      </c>
      <c r="I5937" s="3"/>
      <c r="J5937" s="3"/>
      <c r="K5937" s="5" t="s">
        <v>57</v>
      </c>
      <c r="L5937" s="5">
        <v>29</v>
      </c>
      <c r="M5937" s="5" t="s">
        <v>58</v>
      </c>
      <c r="N5937" s="5">
        <f>VLOOKUP(M5937,[1]ArchetypeScores!E:N,10,FALSE)</f>
        <v>0</v>
      </c>
      <c r="O5937" s="5">
        <f>VLOOKUP(M5937,[1]ArchetypeScores!E:O,11,FALSE)</f>
        <v>-1</v>
      </c>
      <c r="P5937" s="5">
        <f>VLOOKUP(M5937,[1]ArchetypeScores!E:P,12,FALSE)</f>
        <v>0</v>
      </c>
      <c r="Q5937" s="2" t="str">
        <f>VLOOKUP(M5937,[1]ArchetypeScores!E:W,19,FALSE)</f>
        <v>Untargeted</v>
      </c>
      <c r="R5937" s="2">
        <f>VLOOKUP(M5937,[1]ArchetypeScores!E:I,5,FALSE)</f>
        <v>0</v>
      </c>
      <c r="S5937" s="2">
        <f>VLOOKUP(M5937,[1]ArchetypeScores!E:K,7,FALSE)</f>
        <v>0</v>
      </c>
      <c r="T5937" s="2" t="str">
        <f t="shared" si="94"/>
        <v>Not A&amp;R positive</v>
      </c>
    </row>
    <row r="5938" spans="1:20" x14ac:dyDescent="0.3">
      <c r="A5938" s="2" t="s">
        <v>15299</v>
      </c>
      <c r="B5938" s="3" t="s">
        <v>15677</v>
      </c>
      <c r="C5938" s="3" t="s">
        <v>15678</v>
      </c>
      <c r="D5938" s="4">
        <v>26600</v>
      </c>
      <c r="E5938" s="5" t="s">
        <v>15302</v>
      </c>
      <c r="F5938" s="4">
        <v>22.174980000000001</v>
      </c>
      <c r="G5938" s="6">
        <v>50218</v>
      </c>
      <c r="H5938" s="3" t="s">
        <v>15679</v>
      </c>
      <c r="I5938" s="3" t="s">
        <v>15334</v>
      </c>
      <c r="J5938" s="3" t="s">
        <v>15680</v>
      </c>
      <c r="K5938" s="5" t="s">
        <v>89</v>
      </c>
      <c r="L5938" s="5">
        <v>2</v>
      </c>
      <c r="M5938" s="5" t="s">
        <v>626</v>
      </c>
      <c r="N5938" s="5">
        <f>VLOOKUP(M5938,[1]ArchetypeScores!E:N,10,FALSE)</f>
        <v>1</v>
      </c>
      <c r="O5938" s="5">
        <f>VLOOKUP(M5938,[1]ArchetypeScores!E:O,11,FALSE)</f>
        <v>0</v>
      </c>
      <c r="P5938" s="5">
        <f>VLOOKUP(M5938,[1]ArchetypeScores!E:P,12,FALSE)</f>
        <v>0</v>
      </c>
      <c r="Q5938" s="2" t="str">
        <f>VLOOKUP(M5938,[1]ArchetypeScores!E:W,19,FALSE)</f>
        <v>Other sector</v>
      </c>
      <c r="R5938" s="2">
        <f>VLOOKUP(M5938,[1]ArchetypeScores!E:I,5,FALSE)</f>
        <v>0</v>
      </c>
      <c r="S5938" s="2">
        <f>VLOOKUP(M5938,[1]ArchetypeScores!E:K,7,FALSE)</f>
        <v>1</v>
      </c>
      <c r="T5938" s="2" t="str">
        <f t="shared" si="94"/>
        <v>Indirect only</v>
      </c>
    </row>
    <row r="5939" spans="1:20" x14ac:dyDescent="0.3">
      <c r="A5939" s="2" t="s">
        <v>15299</v>
      </c>
      <c r="B5939" s="3" t="s">
        <v>15681</v>
      </c>
      <c r="C5939" s="3" t="s">
        <v>15682</v>
      </c>
      <c r="D5939" s="4">
        <v>90</v>
      </c>
      <c r="E5939" s="5" t="s">
        <v>15302</v>
      </c>
      <c r="F5939" s="4">
        <v>7.7210000000000001E-2</v>
      </c>
      <c r="G5939" s="6">
        <v>50151</v>
      </c>
      <c r="H5939" s="3" t="s">
        <v>15329</v>
      </c>
      <c r="I5939" s="3" t="s">
        <v>7134</v>
      </c>
      <c r="J5939" s="3" t="s">
        <v>15683</v>
      </c>
      <c r="K5939" s="5" t="s">
        <v>118</v>
      </c>
      <c r="L5939" s="5">
        <v>4</v>
      </c>
      <c r="M5939" s="5" t="s">
        <v>119</v>
      </c>
      <c r="N5939" s="5">
        <f>VLOOKUP(M5939,[1]ArchetypeScores!E:N,10,FALSE)</f>
        <v>0</v>
      </c>
      <c r="O5939" s="5">
        <f>VLOOKUP(M5939,[1]ArchetypeScores!E:O,11,FALSE)</f>
        <v>-1</v>
      </c>
      <c r="P5939" s="5">
        <f>VLOOKUP(M5939,[1]ArchetypeScores!E:P,12,FALSE)</f>
        <v>0</v>
      </c>
      <c r="Q5939" s="2" t="str">
        <f>VLOOKUP(M5939,[1]ArchetypeScores!E:W,19,FALSE)</f>
        <v>Untargeted</v>
      </c>
      <c r="R5939" s="2">
        <f>VLOOKUP(M5939,[1]ArchetypeScores!E:I,5,FALSE)</f>
        <v>0</v>
      </c>
      <c r="S5939" s="2">
        <f>VLOOKUP(M5939,[1]ArchetypeScores!E:K,7,FALSE)</f>
        <v>0</v>
      </c>
      <c r="T5939" s="2" t="str">
        <f t="shared" si="94"/>
        <v>Not A&amp;R positive</v>
      </c>
    </row>
    <row r="5940" spans="1:20" x14ac:dyDescent="0.3">
      <c r="A5940" s="2" t="s">
        <v>15299</v>
      </c>
      <c r="B5940" s="3" t="s">
        <v>15684</v>
      </c>
      <c r="C5940" s="3" t="s">
        <v>15685</v>
      </c>
      <c r="D5940" s="4">
        <v>60</v>
      </c>
      <c r="E5940" s="5" t="s">
        <v>15302</v>
      </c>
      <c r="F5940" s="4">
        <v>5.1479999999999998E-2</v>
      </c>
      <c r="G5940" s="6">
        <v>50150</v>
      </c>
      <c r="H5940" s="3" t="s">
        <v>15329</v>
      </c>
      <c r="I5940" s="3" t="s">
        <v>7134</v>
      </c>
      <c r="J5940" s="3" t="s">
        <v>15686</v>
      </c>
      <c r="K5940" s="5" t="s">
        <v>118</v>
      </c>
      <c r="L5940" s="5">
        <v>1</v>
      </c>
      <c r="M5940" s="5" t="s">
        <v>275</v>
      </c>
      <c r="N5940" s="5">
        <f>VLOOKUP(M5940,[1]ArchetypeScores!E:N,10,FALSE)</f>
        <v>0</v>
      </c>
      <c r="O5940" s="5">
        <f>VLOOKUP(M5940,[1]ArchetypeScores!E:O,11,FALSE)</f>
        <v>-1</v>
      </c>
      <c r="P5940" s="5">
        <f>VLOOKUP(M5940,[1]ArchetypeScores!E:P,12,FALSE)</f>
        <v>0</v>
      </c>
      <c r="Q5940" s="2" t="str">
        <f>VLOOKUP(M5940,[1]ArchetypeScores!E:W,19,FALSE)</f>
        <v>Untargeted</v>
      </c>
      <c r="R5940" s="2">
        <f>VLOOKUP(M5940,[1]ArchetypeScores!E:I,5,FALSE)</f>
        <v>0</v>
      </c>
      <c r="S5940" s="2">
        <f>VLOOKUP(M5940,[1]ArchetypeScores!E:K,7,FALSE)</f>
        <v>0</v>
      </c>
      <c r="T5940" s="2" t="str">
        <f t="shared" si="94"/>
        <v>Not A&amp;R positive</v>
      </c>
    </row>
    <row r="5941" spans="1:20" x14ac:dyDescent="0.3">
      <c r="A5941" s="2" t="s">
        <v>15299</v>
      </c>
      <c r="B5941" s="3" t="s">
        <v>15687</v>
      </c>
      <c r="C5941" s="3" t="s">
        <v>15688</v>
      </c>
      <c r="D5941" s="4">
        <v>600</v>
      </c>
      <c r="E5941" s="5" t="s">
        <v>15302</v>
      </c>
      <c r="F5941" s="4">
        <v>0.51476</v>
      </c>
      <c r="G5941" s="6">
        <v>50214</v>
      </c>
      <c r="H5941" s="3" t="s">
        <v>15329</v>
      </c>
      <c r="I5941" s="3" t="s">
        <v>7134</v>
      </c>
      <c r="J5941" s="3" t="s">
        <v>15689</v>
      </c>
      <c r="K5941" s="5" t="s">
        <v>57</v>
      </c>
      <c r="L5941" s="5">
        <v>29</v>
      </c>
      <c r="M5941" s="5" t="s">
        <v>58</v>
      </c>
      <c r="N5941" s="5">
        <f>VLOOKUP(M5941,[1]ArchetypeScores!E:N,10,FALSE)</f>
        <v>0</v>
      </c>
      <c r="O5941" s="5">
        <f>VLOOKUP(M5941,[1]ArchetypeScores!E:O,11,FALSE)</f>
        <v>-1</v>
      </c>
      <c r="P5941" s="5">
        <f>VLOOKUP(M5941,[1]ArchetypeScores!E:P,12,FALSE)</f>
        <v>0</v>
      </c>
      <c r="Q5941" s="2" t="str">
        <f>VLOOKUP(M5941,[1]ArchetypeScores!E:W,19,FALSE)</f>
        <v>Untargeted</v>
      </c>
      <c r="R5941" s="2">
        <f>VLOOKUP(M5941,[1]ArchetypeScores!E:I,5,FALSE)</f>
        <v>0</v>
      </c>
      <c r="S5941" s="2">
        <f>VLOOKUP(M5941,[1]ArchetypeScores!E:K,7,FALSE)</f>
        <v>0</v>
      </c>
      <c r="T5941" s="2" t="str">
        <f t="shared" si="94"/>
        <v>Not A&amp;R positive</v>
      </c>
    </row>
    <row r="5942" spans="1:20" x14ac:dyDescent="0.3">
      <c r="A5942" s="2" t="s">
        <v>15299</v>
      </c>
      <c r="B5942" s="3" t="s">
        <v>15690</v>
      </c>
      <c r="C5942" s="3" t="s">
        <v>15691</v>
      </c>
      <c r="D5942" s="4">
        <v>100</v>
      </c>
      <c r="E5942" s="5" t="s">
        <v>15302</v>
      </c>
      <c r="F5942" s="4">
        <v>8.5790000000000005E-2</v>
      </c>
      <c r="G5942" s="6">
        <v>50152</v>
      </c>
      <c r="H5942" s="3" t="s">
        <v>15329</v>
      </c>
      <c r="I5942" s="3" t="s">
        <v>7134</v>
      </c>
      <c r="J5942" s="3" t="s">
        <v>15692</v>
      </c>
      <c r="K5942" s="5" t="s">
        <v>57</v>
      </c>
      <c r="L5942" s="5">
        <v>29</v>
      </c>
      <c r="M5942" s="5" t="s">
        <v>58</v>
      </c>
      <c r="N5942" s="5">
        <f>VLOOKUP(M5942,[1]ArchetypeScores!E:N,10,FALSE)</f>
        <v>0</v>
      </c>
      <c r="O5942" s="5">
        <f>VLOOKUP(M5942,[1]ArchetypeScores!E:O,11,FALSE)</f>
        <v>-1</v>
      </c>
      <c r="P5942" s="5">
        <f>VLOOKUP(M5942,[1]ArchetypeScores!E:P,12,FALSE)</f>
        <v>0</v>
      </c>
      <c r="Q5942" s="2" t="str">
        <f>VLOOKUP(M5942,[1]ArchetypeScores!E:W,19,FALSE)</f>
        <v>Untargeted</v>
      </c>
      <c r="R5942" s="2">
        <f>VLOOKUP(M5942,[1]ArchetypeScores!E:I,5,FALSE)</f>
        <v>0</v>
      </c>
      <c r="S5942" s="2">
        <f>VLOOKUP(M5942,[1]ArchetypeScores!E:K,7,FALSE)</f>
        <v>0</v>
      </c>
      <c r="T5942" s="2" t="str">
        <f t="shared" si="94"/>
        <v>Not A&amp;R positive</v>
      </c>
    </row>
    <row r="5943" spans="1:20" x14ac:dyDescent="0.3">
      <c r="A5943" s="2" t="s">
        <v>15299</v>
      </c>
      <c r="B5943" s="3" t="s">
        <v>15693</v>
      </c>
      <c r="C5943" s="3" t="s">
        <v>15694</v>
      </c>
      <c r="D5943" s="4">
        <v>300</v>
      </c>
      <c r="E5943" s="5" t="s">
        <v>15302</v>
      </c>
      <c r="F5943" s="4">
        <v>0.24656</v>
      </c>
      <c r="G5943" s="6">
        <v>50289</v>
      </c>
      <c r="H5943" s="3" t="s">
        <v>15695</v>
      </c>
      <c r="I5943" s="3"/>
      <c r="J5943" s="3"/>
      <c r="K5943" s="5" t="s">
        <v>38</v>
      </c>
      <c r="L5943" s="5">
        <v>13</v>
      </c>
      <c r="M5943" s="5" t="s">
        <v>39</v>
      </c>
      <c r="N5943" s="5">
        <f>VLOOKUP(M5943,[1]ArchetypeScores!E:N,10,FALSE)</f>
        <v>0</v>
      </c>
      <c r="O5943" s="5">
        <f>VLOOKUP(M5943,[1]ArchetypeScores!E:O,11,FALSE)</f>
        <v>-2</v>
      </c>
      <c r="P5943" s="5">
        <f>VLOOKUP(M5943,[1]ArchetypeScores!E:P,12,FALSE)</f>
        <v>0</v>
      </c>
      <c r="Q5943" s="2" t="str">
        <f>VLOOKUP(M5943,[1]ArchetypeScores!E:W,19,FALSE)</f>
        <v>Industrials - transportation</v>
      </c>
      <c r="R5943" s="2">
        <f>VLOOKUP(M5943,[1]ArchetypeScores!E:I,5,FALSE)</f>
        <v>0</v>
      </c>
      <c r="S5943" s="2">
        <f>VLOOKUP(M5943,[1]ArchetypeScores!E:K,7,FALSE)</f>
        <v>0</v>
      </c>
      <c r="T5943" s="2" t="str">
        <f t="shared" si="94"/>
        <v>Not A&amp;R positive</v>
      </c>
    </row>
    <row r="5944" spans="1:20" x14ac:dyDescent="0.3">
      <c r="A5944" s="2" t="s">
        <v>15299</v>
      </c>
      <c r="B5944" s="3" t="s">
        <v>15696</v>
      </c>
      <c r="C5944" s="3" t="s">
        <v>15697</v>
      </c>
      <c r="D5944" s="4">
        <v>3.0000000000000001E-3</v>
      </c>
      <c r="E5944" s="5" t="s">
        <v>15302</v>
      </c>
      <c r="F5944" s="4">
        <v>0</v>
      </c>
      <c r="G5944" s="6">
        <v>50176</v>
      </c>
      <c r="H5944" s="3" t="s">
        <v>15698</v>
      </c>
      <c r="I5944" s="3"/>
      <c r="J5944" s="3"/>
      <c r="K5944" s="5" t="s">
        <v>611</v>
      </c>
      <c r="L5944" s="5">
        <v>6</v>
      </c>
      <c r="M5944" s="5" t="s">
        <v>1228</v>
      </c>
      <c r="N5944" s="5">
        <f>VLOOKUP(M5944,[1]ArchetypeScores!E:N,10,FALSE)</f>
        <v>1</v>
      </c>
      <c r="O5944" s="5">
        <f>VLOOKUP(M5944,[1]ArchetypeScores!E:O,11,FALSE)</f>
        <v>0</v>
      </c>
      <c r="P5944" s="5">
        <f>VLOOKUP(M5944,[1]ArchetypeScores!E:P,12,FALSE)</f>
        <v>0</v>
      </c>
      <c r="Q5944" s="2" t="str">
        <f>VLOOKUP(M5944,[1]ArchetypeScores!E:W,19,FALSE)</f>
        <v>Consumer (including agriculture and tourism)</v>
      </c>
      <c r="R5944" s="2">
        <f>VLOOKUP(M5944,[1]ArchetypeScores!E:I,5,FALSE)</f>
        <v>0</v>
      </c>
      <c r="S5944" s="2">
        <f>VLOOKUP(M5944,[1]ArchetypeScores!E:K,7,FALSE)</f>
        <v>0</v>
      </c>
      <c r="T5944" s="2" t="str">
        <f t="shared" si="94"/>
        <v>Not A&amp;R positive</v>
      </c>
    </row>
    <row r="5945" spans="1:20" x14ac:dyDescent="0.3">
      <c r="A5945" s="2" t="s">
        <v>15299</v>
      </c>
      <c r="B5945" s="3" t="s">
        <v>15699</v>
      </c>
      <c r="C5945" s="3" t="s">
        <v>15700</v>
      </c>
      <c r="D5945" s="4">
        <v>1800</v>
      </c>
      <c r="E5945" s="5" t="s">
        <v>15302</v>
      </c>
      <c r="F5945" s="4">
        <v>1.5981099999999999</v>
      </c>
      <c r="G5945" s="6">
        <v>50188</v>
      </c>
      <c r="H5945" s="3" t="s">
        <v>15701</v>
      </c>
      <c r="I5945" s="3" t="s">
        <v>15342</v>
      </c>
      <c r="J5945" s="3" t="s">
        <v>15449</v>
      </c>
      <c r="K5945" s="5" t="s">
        <v>291</v>
      </c>
      <c r="L5945" s="5">
        <v>4</v>
      </c>
      <c r="M5945" s="5" t="s">
        <v>292</v>
      </c>
      <c r="N5945" s="5">
        <f>VLOOKUP(M5945,[1]ArchetypeScores!E:N,10,FALSE)</f>
        <v>1</v>
      </c>
      <c r="O5945" s="5">
        <f>VLOOKUP(M5945,[1]ArchetypeScores!E:O,11,FALSE)</f>
        <v>0</v>
      </c>
      <c r="P5945" s="5">
        <f>VLOOKUP(M5945,[1]ArchetypeScores!E:P,12,FALSE)</f>
        <v>0</v>
      </c>
      <c r="Q5945" s="2" t="str">
        <f>VLOOKUP(M5945,[1]ArchetypeScores!E:W,19,FALSE)</f>
        <v>Education and training</v>
      </c>
      <c r="R5945" s="2">
        <f>VLOOKUP(M5945,[1]ArchetypeScores!E:I,5,FALSE)</f>
        <v>0</v>
      </c>
      <c r="S5945" s="2">
        <f>VLOOKUP(M5945,[1]ArchetypeScores!E:K,7,FALSE)</f>
        <v>0</v>
      </c>
      <c r="T5945" s="2" t="str">
        <f t="shared" si="94"/>
        <v>Not A&amp;R positive</v>
      </c>
    </row>
    <row r="5946" spans="1:20" x14ac:dyDescent="0.3">
      <c r="A5946" s="2" t="s">
        <v>15299</v>
      </c>
      <c r="B5946" s="3" t="s">
        <v>15702</v>
      </c>
      <c r="C5946" s="3" t="s">
        <v>15703</v>
      </c>
      <c r="D5946" s="4">
        <v>200</v>
      </c>
      <c r="E5946" s="5" t="s">
        <v>15302</v>
      </c>
      <c r="F5946" s="4">
        <v>0.17757000000000001</v>
      </c>
      <c r="G5946" s="6">
        <v>50189</v>
      </c>
      <c r="H5946" s="3" t="s">
        <v>15704</v>
      </c>
      <c r="I5946" s="3" t="s">
        <v>15342</v>
      </c>
      <c r="J5946" s="3" t="s">
        <v>15449</v>
      </c>
      <c r="K5946" s="5" t="s">
        <v>291</v>
      </c>
      <c r="L5946" s="5">
        <v>4</v>
      </c>
      <c r="M5946" s="5" t="s">
        <v>292</v>
      </c>
      <c r="N5946" s="5">
        <f>VLOOKUP(M5946,[1]ArchetypeScores!E:N,10,FALSE)</f>
        <v>1</v>
      </c>
      <c r="O5946" s="5">
        <f>VLOOKUP(M5946,[1]ArchetypeScores!E:O,11,FALSE)</f>
        <v>0</v>
      </c>
      <c r="P5946" s="5">
        <f>VLOOKUP(M5946,[1]ArchetypeScores!E:P,12,FALSE)</f>
        <v>0</v>
      </c>
      <c r="Q5946" s="2" t="str">
        <f>VLOOKUP(M5946,[1]ArchetypeScores!E:W,19,FALSE)</f>
        <v>Education and training</v>
      </c>
      <c r="R5946" s="2">
        <f>VLOOKUP(M5946,[1]ArchetypeScores!E:I,5,FALSE)</f>
        <v>0</v>
      </c>
      <c r="S5946" s="2">
        <f>VLOOKUP(M5946,[1]ArchetypeScores!E:K,7,FALSE)</f>
        <v>0</v>
      </c>
      <c r="T5946" s="2" t="str">
        <f t="shared" si="94"/>
        <v>Not A&amp;R positive</v>
      </c>
    </row>
    <row r="5947" spans="1:20" x14ac:dyDescent="0.3">
      <c r="A5947" s="2" t="s">
        <v>15299</v>
      </c>
      <c r="B5947" s="3" t="s">
        <v>15705</v>
      </c>
      <c r="C5947" s="3" t="s">
        <v>15706</v>
      </c>
      <c r="D5947" s="4"/>
      <c r="E5947" s="5" t="s">
        <v>15302</v>
      </c>
      <c r="F5947" s="4">
        <v>0</v>
      </c>
      <c r="G5947" s="6">
        <v>50134</v>
      </c>
      <c r="H5947" s="3" t="s">
        <v>15707</v>
      </c>
      <c r="I5947" s="3"/>
      <c r="J5947" s="3"/>
      <c r="K5947" s="5" t="s">
        <v>1097</v>
      </c>
      <c r="L5947" s="5">
        <v>4</v>
      </c>
      <c r="M5947" s="5" t="s">
        <v>5186</v>
      </c>
      <c r="N5947" s="5">
        <f>VLOOKUP(M5947,[1]ArchetypeScores!E:N,10,FALSE)</f>
        <v>1</v>
      </c>
      <c r="O5947" s="5">
        <f>VLOOKUP(M5947,[1]ArchetypeScores!E:O,11,FALSE)</f>
        <v>0</v>
      </c>
      <c r="P5947" s="5">
        <f>VLOOKUP(M5947,[1]ArchetypeScores!E:P,12,FALSE)</f>
        <v>2</v>
      </c>
      <c r="Q5947" s="2" t="str">
        <f>VLOOKUP(M5947,[1]ArchetypeScores!E:W,19,FALSE)</f>
        <v>Other sector</v>
      </c>
      <c r="R5947" s="2">
        <f>VLOOKUP(M5947,[1]ArchetypeScores!E:I,5,FALSE)</f>
        <v>0</v>
      </c>
      <c r="S5947" s="2">
        <f>VLOOKUP(M5947,[1]ArchetypeScores!E:K,7,FALSE)</f>
        <v>0</v>
      </c>
      <c r="T5947" s="2" t="str">
        <f t="shared" si="94"/>
        <v>Not A&amp;R positive</v>
      </c>
    </row>
    <row r="5948" spans="1:20" x14ac:dyDescent="0.3">
      <c r="A5948" s="2" t="s">
        <v>15299</v>
      </c>
      <c r="B5948" s="3" t="s">
        <v>15708</v>
      </c>
      <c r="C5948" s="3" t="s">
        <v>15709</v>
      </c>
      <c r="D5948" s="4">
        <v>17700</v>
      </c>
      <c r="E5948" s="5" t="s">
        <v>15302</v>
      </c>
      <c r="F5948" s="4">
        <v>14.45228</v>
      </c>
      <c r="G5948" s="6">
        <v>50284</v>
      </c>
      <c r="H5948" s="3" t="s">
        <v>15415</v>
      </c>
      <c r="I5948" s="3" t="s">
        <v>15416</v>
      </c>
      <c r="J5948" s="3"/>
      <c r="K5948" s="5" t="s">
        <v>1072</v>
      </c>
      <c r="L5948" s="5">
        <v>1</v>
      </c>
      <c r="M5948" s="5" t="s">
        <v>1922</v>
      </c>
      <c r="N5948" s="5">
        <f>VLOOKUP(M5948,[1]ArchetypeScores!E:N,10,FALSE)</f>
        <v>0</v>
      </c>
      <c r="O5948" s="5">
        <f>VLOOKUP(M5948,[1]ArchetypeScores!E:O,11,FALSE)</f>
        <v>-1</v>
      </c>
      <c r="P5948" s="5">
        <f>VLOOKUP(M5948,[1]ArchetypeScores!E:P,12,FALSE)</f>
        <v>0</v>
      </c>
      <c r="Q5948" s="2" t="str">
        <f>VLOOKUP(M5948,[1]ArchetypeScores!E:W,19,FALSE)</f>
        <v>Untargeted</v>
      </c>
      <c r="R5948" s="2">
        <f>VLOOKUP(M5948,[1]ArchetypeScores!E:I,5,FALSE)</f>
        <v>0</v>
      </c>
      <c r="S5948" s="2">
        <f>VLOOKUP(M5948,[1]ArchetypeScores!E:K,7,FALSE)</f>
        <v>0</v>
      </c>
      <c r="T5948" s="2" t="str">
        <f t="shared" si="94"/>
        <v>Not A&amp;R positive</v>
      </c>
    </row>
    <row r="5949" spans="1:20" x14ac:dyDescent="0.3">
      <c r="A5949" s="2" t="s">
        <v>15299</v>
      </c>
      <c r="B5949" s="3" t="s">
        <v>15710</v>
      </c>
      <c r="C5949" s="3" t="s">
        <v>15711</v>
      </c>
      <c r="D5949" s="4"/>
      <c r="E5949" s="5" t="s">
        <v>15302</v>
      </c>
      <c r="F5949" s="4">
        <v>0</v>
      </c>
      <c r="G5949" s="6">
        <v>50244</v>
      </c>
      <c r="H5949" s="3" t="s">
        <v>15306</v>
      </c>
      <c r="I5949" s="3" t="s">
        <v>15307</v>
      </c>
      <c r="J5949" s="3">
        <v>2.2000000000000002</v>
      </c>
      <c r="K5949" s="5" t="s">
        <v>1072</v>
      </c>
      <c r="L5949" s="5">
        <v>1</v>
      </c>
      <c r="M5949" s="5" t="s">
        <v>1922</v>
      </c>
      <c r="N5949" s="5">
        <f>VLOOKUP(M5949,[1]ArchetypeScores!E:N,10,FALSE)</f>
        <v>0</v>
      </c>
      <c r="O5949" s="5">
        <f>VLOOKUP(M5949,[1]ArchetypeScores!E:O,11,FALSE)</f>
        <v>-1</v>
      </c>
      <c r="P5949" s="5">
        <f>VLOOKUP(M5949,[1]ArchetypeScores!E:P,12,FALSE)</f>
        <v>0</v>
      </c>
      <c r="Q5949" s="2" t="str">
        <f>VLOOKUP(M5949,[1]ArchetypeScores!E:W,19,FALSE)</f>
        <v>Untargeted</v>
      </c>
      <c r="R5949" s="2">
        <f>VLOOKUP(M5949,[1]ArchetypeScores!E:I,5,FALSE)</f>
        <v>0</v>
      </c>
      <c r="S5949" s="2">
        <f>VLOOKUP(M5949,[1]ArchetypeScores!E:K,7,FALSE)</f>
        <v>0</v>
      </c>
      <c r="T5949" s="2" t="str">
        <f t="shared" si="94"/>
        <v>Not A&amp;R positive</v>
      </c>
    </row>
    <row r="5950" spans="1:20" x14ac:dyDescent="0.3">
      <c r="A5950" s="2" t="s">
        <v>15299</v>
      </c>
      <c r="B5950" s="3" t="s">
        <v>15712</v>
      </c>
      <c r="C5950" s="3" t="s">
        <v>15713</v>
      </c>
      <c r="D5950" s="4"/>
      <c r="E5950" s="5" t="s">
        <v>15302</v>
      </c>
      <c r="F5950" s="4">
        <v>0</v>
      </c>
      <c r="G5950" s="6">
        <v>50243</v>
      </c>
      <c r="H5950" s="3" t="s">
        <v>15306</v>
      </c>
      <c r="I5950" s="3" t="s">
        <v>15307</v>
      </c>
      <c r="J5950" s="3">
        <v>2.2000000000000002</v>
      </c>
      <c r="K5950" s="5" t="s">
        <v>1072</v>
      </c>
      <c r="L5950" s="5">
        <v>2</v>
      </c>
      <c r="M5950" s="5" t="s">
        <v>1073</v>
      </c>
      <c r="N5950" s="5">
        <f>VLOOKUP(M5950,[1]ArchetypeScores!E:N,10,FALSE)</f>
        <v>0</v>
      </c>
      <c r="O5950" s="5">
        <f>VLOOKUP(M5950,[1]ArchetypeScores!E:O,11,FALSE)</f>
        <v>-1</v>
      </c>
      <c r="P5950" s="5">
        <f>VLOOKUP(M5950,[1]ArchetypeScores!E:P,12,FALSE)</f>
        <v>0</v>
      </c>
      <c r="Q5950" s="2" t="str">
        <f>VLOOKUP(M5950,[1]ArchetypeScores!E:W,19,FALSE)</f>
        <v>Untargeted</v>
      </c>
      <c r="R5950" s="2">
        <f>VLOOKUP(M5950,[1]ArchetypeScores!E:I,5,FALSE)</f>
        <v>0</v>
      </c>
      <c r="S5950" s="2">
        <f>VLOOKUP(M5950,[1]ArchetypeScores!E:K,7,FALSE)</f>
        <v>0</v>
      </c>
      <c r="T5950" s="2" t="str">
        <f t="shared" si="94"/>
        <v>Not A&amp;R positive</v>
      </c>
    </row>
    <row r="5951" spans="1:20" x14ac:dyDescent="0.3">
      <c r="A5951" s="2" t="s">
        <v>15299</v>
      </c>
      <c r="B5951" s="3" t="s">
        <v>15714</v>
      </c>
      <c r="C5951" s="3" t="s">
        <v>15715</v>
      </c>
      <c r="D5951" s="4"/>
      <c r="E5951" s="5" t="s">
        <v>15302</v>
      </c>
      <c r="F5951" s="4">
        <v>0</v>
      </c>
      <c r="G5951" s="6">
        <v>50250</v>
      </c>
      <c r="H5951" s="3" t="s">
        <v>15306</v>
      </c>
      <c r="I5951" s="3" t="s">
        <v>15307</v>
      </c>
      <c r="J5951" s="3">
        <v>2.1</v>
      </c>
      <c r="K5951" s="5" t="s">
        <v>84</v>
      </c>
      <c r="L5951" s="5">
        <v>2</v>
      </c>
      <c r="M5951" s="5" t="s">
        <v>924</v>
      </c>
      <c r="N5951" s="5">
        <f>VLOOKUP(M5951,[1]ArchetypeScores!E:N,10,FALSE)</f>
        <v>0</v>
      </c>
      <c r="O5951" s="5">
        <f>VLOOKUP(M5951,[1]ArchetypeScores!E:O,11,FALSE)</f>
        <v>-1</v>
      </c>
      <c r="P5951" s="5">
        <f>VLOOKUP(M5951,[1]ArchetypeScores!E:P,12,FALSE)</f>
        <v>0</v>
      </c>
      <c r="Q5951" s="2" t="str">
        <f>VLOOKUP(M5951,[1]ArchetypeScores!E:W,19,FALSE)</f>
        <v>Untargeted</v>
      </c>
      <c r="R5951" s="2">
        <f>VLOOKUP(M5951,[1]ArchetypeScores!E:I,5,FALSE)</f>
        <v>0</v>
      </c>
      <c r="S5951" s="2">
        <f>VLOOKUP(M5951,[1]ArchetypeScores!E:K,7,FALSE)</f>
        <v>0</v>
      </c>
      <c r="T5951" s="2" t="str">
        <f t="shared" si="94"/>
        <v>Not A&amp;R positive</v>
      </c>
    </row>
    <row r="5952" spans="1:20" x14ac:dyDescent="0.3">
      <c r="A5952" s="2" t="s">
        <v>15299</v>
      </c>
      <c r="B5952" s="3" t="s">
        <v>15716</v>
      </c>
      <c r="C5952" s="3" t="s">
        <v>15717</v>
      </c>
      <c r="D5952" s="4"/>
      <c r="E5952" s="5" t="s">
        <v>15302</v>
      </c>
      <c r="F5952" s="4">
        <v>0</v>
      </c>
      <c r="G5952" s="6">
        <v>50145</v>
      </c>
      <c r="H5952" s="3" t="s">
        <v>15372</v>
      </c>
      <c r="I5952" s="3" t="s">
        <v>15373</v>
      </c>
      <c r="J5952" s="3"/>
      <c r="K5952" s="5" t="s">
        <v>1072</v>
      </c>
      <c r="L5952" s="5">
        <v>1</v>
      </c>
      <c r="M5952" s="5" t="s">
        <v>1922</v>
      </c>
      <c r="N5952" s="5">
        <f>VLOOKUP(M5952,[1]ArchetypeScores!E:N,10,FALSE)</f>
        <v>0</v>
      </c>
      <c r="O5952" s="5">
        <f>VLOOKUP(M5952,[1]ArchetypeScores!E:O,11,FALSE)</f>
        <v>-1</v>
      </c>
      <c r="P5952" s="5">
        <f>VLOOKUP(M5952,[1]ArchetypeScores!E:P,12,FALSE)</f>
        <v>0</v>
      </c>
      <c r="Q5952" s="2" t="str">
        <f>VLOOKUP(M5952,[1]ArchetypeScores!E:W,19,FALSE)</f>
        <v>Untargeted</v>
      </c>
      <c r="R5952" s="2">
        <f>VLOOKUP(M5952,[1]ArchetypeScores!E:I,5,FALSE)</f>
        <v>0</v>
      </c>
      <c r="S5952" s="2">
        <f>VLOOKUP(M5952,[1]ArchetypeScores!E:K,7,FALSE)</f>
        <v>0</v>
      </c>
      <c r="T5952" s="2" t="str">
        <f t="shared" si="94"/>
        <v>Not A&amp;R positive</v>
      </c>
    </row>
    <row r="5953" spans="1:20" x14ac:dyDescent="0.3">
      <c r="A5953" s="2" t="s">
        <v>15299</v>
      </c>
      <c r="B5953" s="3" t="s">
        <v>15718</v>
      </c>
      <c r="C5953" s="3" t="s">
        <v>15719</v>
      </c>
      <c r="D5953" s="4"/>
      <c r="E5953" s="5" t="s">
        <v>15302</v>
      </c>
      <c r="F5953" s="4">
        <v>0</v>
      </c>
      <c r="G5953" s="6">
        <v>50267</v>
      </c>
      <c r="H5953" s="3" t="s">
        <v>15306</v>
      </c>
      <c r="I5953" s="3" t="s">
        <v>15307</v>
      </c>
      <c r="J5953" s="3">
        <v>2.1</v>
      </c>
      <c r="K5953" s="5" t="s">
        <v>229</v>
      </c>
      <c r="L5953" s="5">
        <v>4</v>
      </c>
      <c r="M5953" s="5" t="s">
        <v>230</v>
      </c>
      <c r="N5953" s="5">
        <f>VLOOKUP(M5953,[1]ArchetypeScores!E:N,10,FALSE)</f>
        <v>1</v>
      </c>
      <c r="O5953" s="5">
        <f>VLOOKUP(M5953,[1]ArchetypeScores!E:O,11,FALSE)</f>
        <v>-2</v>
      </c>
      <c r="P5953" s="5">
        <f>VLOOKUP(M5953,[1]ArchetypeScores!E:P,12,FALSE)</f>
        <v>-1</v>
      </c>
      <c r="Q5953" s="2" t="str">
        <f>VLOOKUP(M5953,[1]ArchetypeScores!E:W,19,FALSE)</f>
        <v>Industrials - transportation</v>
      </c>
      <c r="R5953" s="2">
        <f>VLOOKUP(M5953,[1]ArchetypeScores!E:I,5,FALSE)</f>
        <v>0</v>
      </c>
      <c r="S5953" s="2">
        <f>VLOOKUP(M5953,[1]ArchetypeScores!E:K,7,FALSE)</f>
        <v>-1</v>
      </c>
      <c r="T5953" s="2" t="str">
        <f t="shared" si="94"/>
        <v>Not A&amp;R positive</v>
      </c>
    </row>
    <row r="5954" spans="1:20" x14ac:dyDescent="0.3">
      <c r="A5954" s="2" t="s">
        <v>15299</v>
      </c>
      <c r="B5954" s="3" t="s">
        <v>15720</v>
      </c>
      <c r="C5954" s="3" t="s">
        <v>15721</v>
      </c>
      <c r="D5954" s="4"/>
      <c r="E5954" s="5" t="s">
        <v>15302</v>
      </c>
      <c r="F5954" s="4">
        <v>0</v>
      </c>
      <c r="G5954" s="6">
        <v>50260</v>
      </c>
      <c r="H5954" s="3" t="s">
        <v>15306</v>
      </c>
      <c r="I5954" s="3" t="s">
        <v>15307</v>
      </c>
      <c r="J5954" s="3">
        <v>2.1</v>
      </c>
      <c r="K5954" s="5" t="s">
        <v>611</v>
      </c>
      <c r="L5954" s="5">
        <v>1</v>
      </c>
      <c r="M5954" s="5" t="s">
        <v>612</v>
      </c>
      <c r="N5954" s="5">
        <f>VLOOKUP(M5954,[1]ArchetypeScores!E:N,10,FALSE)</f>
        <v>1</v>
      </c>
      <c r="O5954" s="5">
        <f>VLOOKUP(M5954,[1]ArchetypeScores!E:O,11,FALSE)</f>
        <v>-2</v>
      </c>
      <c r="P5954" s="5">
        <f>VLOOKUP(M5954,[1]ArchetypeScores!E:P,12,FALSE)</f>
        <v>-1</v>
      </c>
      <c r="Q5954" s="2" t="str">
        <f>VLOOKUP(M5954,[1]ArchetypeScores!E:W,19,FALSE)</f>
        <v>Consumer (including agriculture and tourism)</v>
      </c>
      <c r="R5954" s="2">
        <f>VLOOKUP(M5954,[1]ArchetypeScores!E:I,5,FALSE)</f>
        <v>0</v>
      </c>
      <c r="S5954" s="2">
        <f>VLOOKUP(M5954,[1]ArchetypeScores!E:K,7,FALSE)</f>
        <v>0</v>
      </c>
      <c r="T5954" s="2" t="str">
        <f t="shared" ref="T5954:T6017" si="95">IF(AND(R5954=1,S5954=1),"Both",IF(AND(R5954=1,S5954=0),"Direct only",IF(AND(R5954=0,S5954=1),"Indirect only","Not A&amp;R positive")))</f>
        <v>Not A&amp;R positive</v>
      </c>
    </row>
    <row r="5955" spans="1:20" x14ac:dyDescent="0.3">
      <c r="A5955" s="2" t="s">
        <v>15299</v>
      </c>
      <c r="B5955" s="3" t="s">
        <v>15722</v>
      </c>
      <c r="C5955" s="3" t="s">
        <v>15723</v>
      </c>
      <c r="D5955" s="4">
        <v>0</v>
      </c>
      <c r="E5955" s="5" t="s">
        <v>15302</v>
      </c>
      <c r="F5955" s="4">
        <v>0</v>
      </c>
      <c r="G5955" s="6">
        <v>50294</v>
      </c>
      <c r="H5955" s="3" t="s">
        <v>15647</v>
      </c>
      <c r="I5955" s="3" t="s">
        <v>15398</v>
      </c>
      <c r="J5955" s="3"/>
      <c r="K5955" s="5" t="s">
        <v>112</v>
      </c>
      <c r="L5955" s="5" t="s">
        <v>112</v>
      </c>
      <c r="M5955" s="5" t="s">
        <v>961</v>
      </c>
      <c r="N5955" s="5">
        <f>VLOOKUP(M5955,[1]ArchetypeScores!E:N,10,FALSE)</f>
        <v>0</v>
      </c>
      <c r="O5955" s="5">
        <f>VLOOKUP(M5955,[1]ArchetypeScores!E:O,11,FALSE)</f>
        <v>0</v>
      </c>
      <c r="P5955" s="5">
        <f>VLOOKUP(M5955,[1]ArchetypeScores!E:P,12,FALSE)</f>
        <v>0</v>
      </c>
      <c r="Q5955" s="2" t="str">
        <f>VLOOKUP(M5955,[1]ArchetypeScores!E:W,19,FALSE)</f>
        <v>Untargeted</v>
      </c>
      <c r="R5955" s="2">
        <f>VLOOKUP(M5955,[1]ArchetypeScores!E:I,5,FALSE)</f>
        <v>0</v>
      </c>
      <c r="S5955" s="2">
        <f>VLOOKUP(M5955,[1]ArchetypeScores!E:K,7,FALSE)</f>
        <v>0</v>
      </c>
      <c r="T5955" s="2" t="str">
        <f t="shared" si="95"/>
        <v>Not A&amp;R positive</v>
      </c>
    </row>
    <row r="5956" spans="1:20" x14ac:dyDescent="0.3">
      <c r="A5956" s="2" t="s">
        <v>15299</v>
      </c>
      <c r="B5956" s="3" t="s">
        <v>15724</v>
      </c>
      <c r="C5956" s="3" t="s">
        <v>15725</v>
      </c>
      <c r="D5956" s="4">
        <v>0</v>
      </c>
      <c r="E5956" s="5" t="s">
        <v>15302</v>
      </c>
      <c r="F5956" s="4">
        <v>0</v>
      </c>
      <c r="G5956" s="6">
        <v>50273</v>
      </c>
      <c r="H5956" s="3" t="s">
        <v>15318</v>
      </c>
      <c r="I5956" s="3" t="s">
        <v>7215</v>
      </c>
      <c r="J5956" s="3"/>
      <c r="K5956" s="5" t="s">
        <v>112</v>
      </c>
      <c r="L5956" s="5" t="s">
        <v>112</v>
      </c>
      <c r="M5956" s="5" t="s">
        <v>961</v>
      </c>
      <c r="N5956" s="5">
        <f>VLOOKUP(M5956,[1]ArchetypeScores!E:N,10,FALSE)</f>
        <v>0</v>
      </c>
      <c r="O5956" s="5">
        <f>VLOOKUP(M5956,[1]ArchetypeScores!E:O,11,FALSE)</f>
        <v>0</v>
      </c>
      <c r="P5956" s="5">
        <f>VLOOKUP(M5956,[1]ArchetypeScores!E:P,12,FALSE)</f>
        <v>0</v>
      </c>
      <c r="Q5956" s="2" t="str">
        <f>VLOOKUP(M5956,[1]ArchetypeScores!E:W,19,FALSE)</f>
        <v>Untargeted</v>
      </c>
      <c r="R5956" s="2">
        <f>VLOOKUP(M5956,[1]ArchetypeScores!E:I,5,FALSE)</f>
        <v>0</v>
      </c>
      <c r="S5956" s="2">
        <f>VLOOKUP(M5956,[1]ArchetypeScores!E:K,7,FALSE)</f>
        <v>0</v>
      </c>
      <c r="T5956" s="2" t="str">
        <f t="shared" si="95"/>
        <v>Not A&amp;R positive</v>
      </c>
    </row>
    <row r="5957" spans="1:20" x14ac:dyDescent="0.3">
      <c r="A5957" s="2" t="s">
        <v>15299</v>
      </c>
      <c r="B5957" s="3" t="s">
        <v>15726</v>
      </c>
      <c r="C5957" s="3" t="s">
        <v>15727</v>
      </c>
      <c r="D5957" s="4">
        <v>1740</v>
      </c>
      <c r="E5957" s="5" t="s">
        <v>15302</v>
      </c>
      <c r="F5957" s="4">
        <v>1.4927900000000001</v>
      </c>
      <c r="G5957" s="6">
        <v>50301</v>
      </c>
      <c r="H5957" s="3" t="s">
        <v>15329</v>
      </c>
      <c r="I5957" s="3"/>
      <c r="J5957" s="3"/>
      <c r="K5957" s="5" t="s">
        <v>112</v>
      </c>
      <c r="L5957" s="5" t="s">
        <v>112</v>
      </c>
      <c r="M5957" s="5" t="s">
        <v>961</v>
      </c>
      <c r="N5957" s="5">
        <f>VLOOKUP(M5957,[1]ArchetypeScores!E:N,10,FALSE)</f>
        <v>0</v>
      </c>
      <c r="O5957" s="5">
        <f>VLOOKUP(M5957,[1]ArchetypeScores!E:O,11,FALSE)</f>
        <v>0</v>
      </c>
      <c r="P5957" s="5">
        <f>VLOOKUP(M5957,[1]ArchetypeScores!E:P,12,FALSE)</f>
        <v>0</v>
      </c>
      <c r="Q5957" s="2" t="str">
        <f>VLOOKUP(M5957,[1]ArchetypeScores!E:W,19,FALSE)</f>
        <v>Untargeted</v>
      </c>
      <c r="R5957" s="2">
        <f>VLOOKUP(M5957,[1]ArchetypeScores!E:I,5,FALSE)</f>
        <v>0</v>
      </c>
      <c r="S5957" s="2">
        <f>VLOOKUP(M5957,[1]ArchetypeScores!E:K,7,FALSE)</f>
        <v>0</v>
      </c>
      <c r="T5957" s="2" t="str">
        <f t="shared" si="95"/>
        <v>Not A&amp;R positive</v>
      </c>
    </row>
    <row r="5958" spans="1:20" x14ac:dyDescent="0.3">
      <c r="A5958" s="2" t="s">
        <v>15299</v>
      </c>
      <c r="B5958" s="3" t="s">
        <v>15728</v>
      </c>
      <c r="C5958" s="3" t="s">
        <v>15729</v>
      </c>
      <c r="D5958" s="4">
        <v>50900</v>
      </c>
      <c r="E5958" s="5" t="s">
        <v>15302</v>
      </c>
      <c r="F5958" s="4">
        <v>41.298169999999999</v>
      </c>
      <c r="G5958" s="6">
        <v>50291</v>
      </c>
      <c r="H5958" s="3" t="s">
        <v>15565</v>
      </c>
      <c r="I5958" s="3" t="s">
        <v>15566</v>
      </c>
      <c r="J5958" s="3"/>
      <c r="K5958" s="5" t="s">
        <v>112</v>
      </c>
      <c r="L5958" s="5" t="s">
        <v>112</v>
      </c>
      <c r="M5958" s="5" t="s">
        <v>961</v>
      </c>
      <c r="N5958" s="5">
        <f>VLOOKUP(M5958,[1]ArchetypeScores!E:N,10,FALSE)</f>
        <v>0</v>
      </c>
      <c r="O5958" s="5">
        <f>VLOOKUP(M5958,[1]ArchetypeScores!E:O,11,FALSE)</f>
        <v>0</v>
      </c>
      <c r="P5958" s="5">
        <f>VLOOKUP(M5958,[1]ArchetypeScores!E:P,12,FALSE)</f>
        <v>0</v>
      </c>
      <c r="Q5958" s="2" t="str">
        <f>VLOOKUP(M5958,[1]ArchetypeScores!E:W,19,FALSE)</f>
        <v>Untargeted</v>
      </c>
      <c r="R5958" s="2">
        <f>VLOOKUP(M5958,[1]ArchetypeScores!E:I,5,FALSE)</f>
        <v>0</v>
      </c>
      <c r="S5958" s="2">
        <f>VLOOKUP(M5958,[1]ArchetypeScores!E:K,7,FALSE)</f>
        <v>0</v>
      </c>
      <c r="T5958" s="2" t="str">
        <f t="shared" si="95"/>
        <v>Not A&amp;R positive</v>
      </c>
    </row>
    <row r="5959" spans="1:20" x14ac:dyDescent="0.3">
      <c r="A5959" s="2" t="s">
        <v>15299</v>
      </c>
      <c r="B5959" s="3" t="s">
        <v>15730</v>
      </c>
      <c r="C5959" s="3" t="s">
        <v>15731</v>
      </c>
      <c r="D5959" s="4"/>
      <c r="E5959" s="5" t="s">
        <v>15302</v>
      </c>
      <c r="F5959" s="4">
        <v>0</v>
      </c>
      <c r="G5959" s="6">
        <v>50248</v>
      </c>
      <c r="H5959" s="3" t="s">
        <v>15306</v>
      </c>
      <c r="I5959" s="3" t="s">
        <v>15307</v>
      </c>
      <c r="J5959" s="3">
        <v>6.1</v>
      </c>
      <c r="K5959" s="5" t="s">
        <v>118</v>
      </c>
      <c r="L5959" s="5">
        <v>3</v>
      </c>
      <c r="M5959" s="5" t="s">
        <v>168</v>
      </c>
      <c r="N5959" s="5">
        <f>VLOOKUP(M5959,[1]ArchetypeScores!E:N,10,FALSE)</f>
        <v>0</v>
      </c>
      <c r="O5959" s="5">
        <f>VLOOKUP(M5959,[1]ArchetypeScores!E:O,11,FALSE)</f>
        <v>-1</v>
      </c>
      <c r="P5959" s="5">
        <f>VLOOKUP(M5959,[1]ArchetypeScores!E:P,12,FALSE)</f>
        <v>0</v>
      </c>
      <c r="Q5959" s="2" t="str">
        <f>VLOOKUP(M5959,[1]ArchetypeScores!E:W,19,FALSE)</f>
        <v>Untargeted</v>
      </c>
      <c r="R5959" s="2">
        <f>VLOOKUP(M5959,[1]ArchetypeScores!E:I,5,FALSE)</f>
        <v>0</v>
      </c>
      <c r="S5959" s="2">
        <f>VLOOKUP(M5959,[1]ArchetypeScores!E:K,7,FALSE)</f>
        <v>0</v>
      </c>
      <c r="T5959" s="2" t="str">
        <f t="shared" si="95"/>
        <v>Not A&amp;R positive</v>
      </c>
    </row>
    <row r="5960" spans="1:20" x14ac:dyDescent="0.3">
      <c r="A5960" s="2" t="s">
        <v>15299</v>
      </c>
      <c r="B5960" s="3" t="s">
        <v>15732</v>
      </c>
      <c r="C5960" s="3" t="s">
        <v>15733</v>
      </c>
      <c r="D5960" s="4">
        <v>640</v>
      </c>
      <c r="E5960" s="5" t="s">
        <v>15302</v>
      </c>
      <c r="F5960" s="4">
        <v>0.57430999999999999</v>
      </c>
      <c r="G5960" s="6">
        <v>50212</v>
      </c>
      <c r="H5960" s="3" t="s">
        <v>15381</v>
      </c>
      <c r="I5960" s="3" t="s">
        <v>15382</v>
      </c>
      <c r="J5960" s="3"/>
      <c r="K5960" s="5" t="s">
        <v>57</v>
      </c>
      <c r="L5960" s="5">
        <v>29</v>
      </c>
      <c r="M5960" s="5" t="s">
        <v>58</v>
      </c>
      <c r="N5960" s="5">
        <f>VLOOKUP(M5960,[1]ArchetypeScores!E:N,10,FALSE)</f>
        <v>0</v>
      </c>
      <c r="O5960" s="5">
        <f>VLOOKUP(M5960,[1]ArchetypeScores!E:O,11,FALSE)</f>
        <v>-1</v>
      </c>
      <c r="P5960" s="5">
        <f>VLOOKUP(M5960,[1]ArchetypeScores!E:P,12,FALSE)</f>
        <v>0</v>
      </c>
      <c r="Q5960" s="2" t="str">
        <f>VLOOKUP(M5960,[1]ArchetypeScores!E:W,19,FALSE)</f>
        <v>Untargeted</v>
      </c>
      <c r="R5960" s="2">
        <f>VLOOKUP(M5960,[1]ArchetypeScores!E:I,5,FALSE)</f>
        <v>0</v>
      </c>
      <c r="S5960" s="2">
        <f>VLOOKUP(M5960,[1]ArchetypeScores!E:K,7,FALSE)</f>
        <v>0</v>
      </c>
      <c r="T5960" s="2" t="str">
        <f t="shared" si="95"/>
        <v>Not A&amp;R positive</v>
      </c>
    </row>
    <row r="5961" spans="1:20" x14ac:dyDescent="0.3">
      <c r="A5961" s="2" t="s">
        <v>15299</v>
      </c>
      <c r="B5961" s="3" t="s">
        <v>15734</v>
      </c>
      <c r="C5961" s="3" t="s">
        <v>15735</v>
      </c>
      <c r="D5961" s="4"/>
      <c r="E5961" s="5" t="s">
        <v>15302</v>
      </c>
      <c r="F5961" s="4">
        <v>0</v>
      </c>
      <c r="G5961" s="6">
        <v>50265</v>
      </c>
      <c r="H5961" s="3" t="s">
        <v>15306</v>
      </c>
      <c r="I5961" s="3" t="s">
        <v>15307</v>
      </c>
      <c r="J5961" s="3">
        <v>2.4</v>
      </c>
      <c r="K5961" s="5" t="s">
        <v>25</v>
      </c>
      <c r="L5961" s="5">
        <v>1</v>
      </c>
      <c r="M5961" s="5" t="s">
        <v>343</v>
      </c>
      <c r="N5961" s="5">
        <f>VLOOKUP(M5961,[1]ArchetypeScores!E:N,10,FALSE)</f>
        <v>1</v>
      </c>
      <c r="O5961" s="5">
        <f>VLOOKUP(M5961,[1]ArchetypeScores!E:O,11,FALSE)</f>
        <v>-2</v>
      </c>
      <c r="P5961" s="5">
        <f>VLOOKUP(M5961,[1]ArchetypeScores!E:P,12,FALSE)</f>
        <v>0</v>
      </c>
      <c r="Q5961" s="2" t="str">
        <f>VLOOKUP(M5961,[1]ArchetypeScores!E:W,19,FALSE)</f>
        <v>Industrials - other</v>
      </c>
      <c r="R5961" s="2">
        <f>VLOOKUP(M5961,[1]ArchetypeScores!E:I,5,FALSE)</f>
        <v>0</v>
      </c>
      <c r="S5961" s="2">
        <f>VLOOKUP(M5961,[1]ArchetypeScores!E:K,7,FALSE)</f>
        <v>-1</v>
      </c>
      <c r="T5961" s="2" t="str">
        <f t="shared" si="95"/>
        <v>Not A&amp;R positive</v>
      </c>
    </row>
    <row r="5962" spans="1:20" x14ac:dyDescent="0.3">
      <c r="A5962" s="2" t="s">
        <v>15299</v>
      </c>
      <c r="B5962" s="3" t="s">
        <v>15736</v>
      </c>
      <c r="C5962" s="3" t="s">
        <v>15737</v>
      </c>
      <c r="D5962" s="4"/>
      <c r="E5962" s="5" t="s">
        <v>15302</v>
      </c>
      <c r="F5962" s="4">
        <v>0</v>
      </c>
      <c r="G5962" s="6">
        <v>50251</v>
      </c>
      <c r="H5962" s="3" t="s">
        <v>15306</v>
      </c>
      <c r="I5962" s="3" t="s">
        <v>15307</v>
      </c>
      <c r="J5962" s="3">
        <v>2.1</v>
      </c>
      <c r="K5962" s="5" t="s">
        <v>53</v>
      </c>
      <c r="L5962" s="5">
        <v>1</v>
      </c>
      <c r="M5962" s="5" t="s">
        <v>54</v>
      </c>
      <c r="N5962" s="5">
        <f>VLOOKUP(M5962,[1]ArchetypeScores!E:N,10,FALSE)</f>
        <v>0</v>
      </c>
      <c r="O5962" s="5">
        <f>VLOOKUP(M5962,[1]ArchetypeScores!E:O,11,FALSE)</f>
        <v>-1</v>
      </c>
      <c r="P5962" s="5">
        <f>VLOOKUP(M5962,[1]ArchetypeScores!E:P,12,FALSE)</f>
        <v>0</v>
      </c>
      <c r="Q5962" s="2" t="str">
        <f>VLOOKUP(M5962,[1]ArchetypeScores!E:W,19,FALSE)</f>
        <v>Untargeted</v>
      </c>
      <c r="R5962" s="2">
        <f>VLOOKUP(M5962,[1]ArchetypeScores!E:I,5,FALSE)</f>
        <v>0</v>
      </c>
      <c r="S5962" s="2">
        <f>VLOOKUP(M5962,[1]ArchetypeScores!E:K,7,FALSE)</f>
        <v>0</v>
      </c>
      <c r="T5962" s="2" t="str">
        <f t="shared" si="95"/>
        <v>Not A&amp;R positive</v>
      </c>
    </row>
    <row r="5963" spans="1:20" x14ac:dyDescent="0.3">
      <c r="A5963" s="2" t="s">
        <v>15299</v>
      </c>
      <c r="B5963" s="3" t="s">
        <v>15738</v>
      </c>
      <c r="C5963" s="3" t="s">
        <v>15739</v>
      </c>
      <c r="D5963" s="4">
        <v>1000</v>
      </c>
      <c r="E5963" s="5" t="s">
        <v>15302</v>
      </c>
      <c r="F5963" s="4">
        <v>0.90795000000000003</v>
      </c>
      <c r="G5963" s="6">
        <v>50196</v>
      </c>
      <c r="H5963" s="3" t="s">
        <v>15369</v>
      </c>
      <c r="I5963" s="3" t="s">
        <v>14488</v>
      </c>
      <c r="J5963" s="3" t="s">
        <v>15740</v>
      </c>
      <c r="K5963" s="5" t="s">
        <v>61</v>
      </c>
      <c r="L5963" s="5">
        <v>5</v>
      </c>
      <c r="M5963" s="5" t="s">
        <v>62</v>
      </c>
      <c r="N5963" s="5">
        <f>VLOOKUP(M5963,[1]ArchetypeScores!E:N,10,FALSE)</f>
        <v>0</v>
      </c>
      <c r="O5963" s="5">
        <f>VLOOKUP(M5963,[1]ArchetypeScores!E:O,11,FALSE)</f>
        <v>-1</v>
      </c>
      <c r="P5963" s="5">
        <f>VLOOKUP(M5963,[1]ArchetypeScores!E:P,12,FALSE)</f>
        <v>0</v>
      </c>
      <c r="Q5963" s="2" t="str">
        <f>VLOOKUP(M5963,[1]ArchetypeScores!E:W,19,FALSE)</f>
        <v>Health care</v>
      </c>
      <c r="R5963" s="2">
        <f>VLOOKUP(M5963,[1]ArchetypeScores!E:I,5,FALSE)</f>
        <v>0</v>
      </c>
      <c r="S5963" s="2">
        <f>VLOOKUP(M5963,[1]ArchetypeScores!E:K,7,FALSE)</f>
        <v>0</v>
      </c>
      <c r="T5963" s="2" t="str">
        <f t="shared" si="95"/>
        <v>Not A&amp;R positive</v>
      </c>
    </row>
    <row r="5964" spans="1:20" x14ac:dyDescent="0.3">
      <c r="A5964" s="2" t="s">
        <v>15299</v>
      </c>
      <c r="B5964" s="3" t="s">
        <v>15741</v>
      </c>
      <c r="C5964" s="3" t="s">
        <v>15742</v>
      </c>
      <c r="D5964" s="4"/>
      <c r="E5964" s="5" t="s">
        <v>15302</v>
      </c>
      <c r="F5964" s="4">
        <v>0</v>
      </c>
      <c r="G5964" s="6">
        <v>50288</v>
      </c>
      <c r="H5964" s="3" t="s">
        <v>15695</v>
      </c>
      <c r="I5964" s="3"/>
      <c r="J5964" s="3"/>
      <c r="K5964" s="5" t="s">
        <v>38</v>
      </c>
      <c r="L5964" s="5">
        <v>13</v>
      </c>
      <c r="M5964" s="5" t="s">
        <v>39</v>
      </c>
      <c r="N5964" s="5">
        <f>VLOOKUP(M5964,[1]ArchetypeScores!E:N,10,FALSE)</f>
        <v>0</v>
      </c>
      <c r="O5964" s="5">
        <f>VLOOKUP(M5964,[1]ArchetypeScores!E:O,11,FALSE)</f>
        <v>-2</v>
      </c>
      <c r="P5964" s="5">
        <f>VLOOKUP(M5964,[1]ArchetypeScores!E:P,12,FALSE)</f>
        <v>0</v>
      </c>
      <c r="Q5964" s="2" t="str">
        <f>VLOOKUP(M5964,[1]ArchetypeScores!E:W,19,FALSE)</f>
        <v>Industrials - transportation</v>
      </c>
      <c r="R5964" s="2">
        <f>VLOOKUP(M5964,[1]ArchetypeScores!E:I,5,FALSE)</f>
        <v>0</v>
      </c>
      <c r="S5964" s="2">
        <f>VLOOKUP(M5964,[1]ArchetypeScores!E:K,7,FALSE)</f>
        <v>0</v>
      </c>
      <c r="T5964" s="2" t="str">
        <f t="shared" si="95"/>
        <v>Not A&amp;R positive</v>
      </c>
    </row>
    <row r="5965" spans="1:20" x14ac:dyDescent="0.3">
      <c r="A5965" s="2" t="s">
        <v>15299</v>
      </c>
      <c r="B5965" s="3" t="s">
        <v>15743</v>
      </c>
      <c r="C5965" s="3" t="s">
        <v>15744</v>
      </c>
      <c r="D5965" s="4">
        <v>5000</v>
      </c>
      <c r="E5965" s="5" t="s">
        <v>15302</v>
      </c>
      <c r="F5965" s="4">
        <v>4.1249399999999996</v>
      </c>
      <c r="G5965" s="6">
        <v>50221</v>
      </c>
      <c r="H5965" s="3" t="s">
        <v>15745</v>
      </c>
      <c r="I5965" s="3"/>
      <c r="J5965" s="3"/>
      <c r="K5965" s="5" t="s">
        <v>38</v>
      </c>
      <c r="L5965" s="5">
        <v>13</v>
      </c>
      <c r="M5965" s="5" t="s">
        <v>39</v>
      </c>
      <c r="N5965" s="5">
        <f>VLOOKUP(M5965,[1]ArchetypeScores!E:N,10,FALSE)</f>
        <v>0</v>
      </c>
      <c r="O5965" s="5">
        <f>VLOOKUP(M5965,[1]ArchetypeScores!E:O,11,FALSE)</f>
        <v>-2</v>
      </c>
      <c r="P5965" s="5">
        <f>VLOOKUP(M5965,[1]ArchetypeScores!E:P,12,FALSE)</f>
        <v>0</v>
      </c>
      <c r="Q5965" s="2" t="str">
        <f>VLOOKUP(M5965,[1]ArchetypeScores!E:W,19,FALSE)</f>
        <v>Industrials - transportation</v>
      </c>
      <c r="R5965" s="2">
        <f>VLOOKUP(M5965,[1]ArchetypeScores!E:I,5,FALSE)</f>
        <v>0</v>
      </c>
      <c r="S5965" s="2">
        <f>VLOOKUP(M5965,[1]ArchetypeScores!E:K,7,FALSE)</f>
        <v>0</v>
      </c>
      <c r="T5965" s="2" t="str">
        <f t="shared" si="95"/>
        <v>Not A&amp;R positive</v>
      </c>
    </row>
    <row r="5966" spans="1:20" x14ac:dyDescent="0.3">
      <c r="A5966" s="2" t="s">
        <v>15299</v>
      </c>
      <c r="B5966" s="3" t="s">
        <v>15746</v>
      </c>
      <c r="C5966" s="3" t="s">
        <v>15747</v>
      </c>
      <c r="D5966" s="4">
        <v>300</v>
      </c>
      <c r="E5966" s="5" t="s">
        <v>15302</v>
      </c>
      <c r="F5966" s="4">
        <v>0.27239000000000002</v>
      </c>
      <c r="G5966" s="6">
        <v>50198</v>
      </c>
      <c r="H5966" s="3" t="s">
        <v>15369</v>
      </c>
      <c r="I5966" s="3" t="s">
        <v>14488</v>
      </c>
      <c r="J5966" s="3" t="s">
        <v>15748</v>
      </c>
      <c r="K5966" s="5" t="s">
        <v>664</v>
      </c>
      <c r="L5966" s="5">
        <v>3</v>
      </c>
      <c r="M5966" s="5" t="s">
        <v>533</v>
      </c>
      <c r="N5966" s="5">
        <f>VLOOKUP(M5966,[1]ArchetypeScores!E:N,10,FALSE)</f>
        <v>1</v>
      </c>
      <c r="O5966" s="5">
        <f>VLOOKUP(M5966,[1]ArchetypeScores!E:O,11,FALSE)</f>
        <v>0</v>
      </c>
      <c r="P5966" s="5">
        <f>VLOOKUP(M5966,[1]ArchetypeScores!E:P,12,FALSE)</f>
        <v>2</v>
      </c>
      <c r="Q5966" s="2" t="str">
        <f>VLOOKUP(M5966,[1]ArchetypeScores!E:W,19,FALSE)</f>
        <v>Other sector</v>
      </c>
      <c r="R5966" s="2">
        <f>VLOOKUP(M5966,[1]ArchetypeScores!E:I,5,FALSE)</f>
        <v>0</v>
      </c>
      <c r="S5966" s="2">
        <f>VLOOKUP(M5966,[1]ArchetypeScores!E:K,7,FALSE)</f>
        <v>0</v>
      </c>
      <c r="T5966" s="2" t="str">
        <f t="shared" si="95"/>
        <v>Not A&amp;R positive</v>
      </c>
    </row>
    <row r="5967" spans="1:20" x14ac:dyDescent="0.3">
      <c r="A5967" s="2" t="s">
        <v>15299</v>
      </c>
      <c r="B5967" s="3" t="s">
        <v>15749</v>
      </c>
      <c r="C5967" s="3" t="s">
        <v>15750</v>
      </c>
      <c r="D5967" s="4">
        <v>100</v>
      </c>
      <c r="E5967" s="5" t="s">
        <v>15302</v>
      </c>
      <c r="F5967" s="4">
        <v>8.5790000000000005E-2</v>
      </c>
      <c r="G5967" s="6">
        <v>50153</v>
      </c>
      <c r="H5967" s="3" t="s">
        <v>15329</v>
      </c>
      <c r="I5967" s="3" t="s">
        <v>7134</v>
      </c>
      <c r="J5967" s="3" t="s">
        <v>15751</v>
      </c>
      <c r="K5967" s="5" t="s">
        <v>291</v>
      </c>
      <c r="L5967" s="5">
        <v>4</v>
      </c>
      <c r="M5967" s="5" t="s">
        <v>292</v>
      </c>
      <c r="N5967" s="5">
        <f>VLOOKUP(M5967,[1]ArchetypeScores!E:N,10,FALSE)</f>
        <v>1</v>
      </c>
      <c r="O5967" s="5">
        <f>VLOOKUP(M5967,[1]ArchetypeScores!E:O,11,FALSE)</f>
        <v>0</v>
      </c>
      <c r="P5967" s="5">
        <f>VLOOKUP(M5967,[1]ArchetypeScores!E:P,12,FALSE)</f>
        <v>0</v>
      </c>
      <c r="Q5967" s="2" t="str">
        <f>VLOOKUP(M5967,[1]ArchetypeScores!E:W,19,FALSE)</f>
        <v>Education and training</v>
      </c>
      <c r="R5967" s="2">
        <f>VLOOKUP(M5967,[1]ArchetypeScores!E:I,5,FALSE)</f>
        <v>0</v>
      </c>
      <c r="S5967" s="2">
        <f>VLOOKUP(M5967,[1]ArchetypeScores!E:K,7,FALSE)</f>
        <v>0</v>
      </c>
      <c r="T5967" s="2" t="str">
        <f t="shared" si="95"/>
        <v>Not A&amp;R positive</v>
      </c>
    </row>
    <row r="5968" spans="1:20" x14ac:dyDescent="0.3">
      <c r="A5968" s="2" t="s">
        <v>15299</v>
      </c>
      <c r="B5968" s="3" t="s">
        <v>15752</v>
      </c>
      <c r="C5968" s="3" t="s">
        <v>15753</v>
      </c>
      <c r="D5968" s="4">
        <v>6200</v>
      </c>
      <c r="E5968" s="5" t="s">
        <v>15302</v>
      </c>
      <c r="F5968" s="4">
        <v>5.1686100000000001</v>
      </c>
      <c r="G5968" s="6">
        <v>50143</v>
      </c>
      <c r="H5968" s="3" t="s">
        <v>15754</v>
      </c>
      <c r="I5968" s="3" t="s">
        <v>15334</v>
      </c>
      <c r="J5968" s="3" t="s">
        <v>15335</v>
      </c>
      <c r="K5968" s="5" t="s">
        <v>1727</v>
      </c>
      <c r="L5968" s="5">
        <v>1</v>
      </c>
      <c r="M5968" s="5" t="s">
        <v>2397</v>
      </c>
      <c r="N5968" s="5">
        <f>VLOOKUP(M5968,[1]ArchetypeScores!E:N,10,FALSE)</f>
        <v>1</v>
      </c>
      <c r="O5968" s="5">
        <f>VLOOKUP(M5968,[1]ArchetypeScores!E:O,11,FALSE)</f>
        <v>-2</v>
      </c>
      <c r="P5968" s="5">
        <f>VLOOKUP(M5968,[1]ArchetypeScores!E:P,12,FALSE)</f>
        <v>2</v>
      </c>
      <c r="Q5968" s="2" t="str">
        <f>VLOOKUP(M5968,[1]ArchetypeScores!E:W,19,FALSE)</f>
        <v>Industrials - other</v>
      </c>
      <c r="R5968" s="2">
        <f>VLOOKUP(M5968,[1]ArchetypeScores!E:I,5,FALSE)</f>
        <v>1</v>
      </c>
      <c r="S5968" s="2">
        <f>VLOOKUP(M5968,[1]ArchetypeScores!E:K,7,FALSE)</f>
        <v>1</v>
      </c>
      <c r="T5968" s="2" t="str">
        <f t="shared" si="95"/>
        <v>Both</v>
      </c>
    </row>
    <row r="5969" spans="1:20" x14ac:dyDescent="0.3">
      <c r="A5969" s="2" t="s">
        <v>15755</v>
      </c>
      <c r="B5969" s="3" t="s">
        <v>15756</v>
      </c>
      <c r="C5969" s="3" t="s">
        <v>15757</v>
      </c>
      <c r="D5969" s="4">
        <v>1.55</v>
      </c>
      <c r="E5969" s="5" t="s">
        <v>1340</v>
      </c>
      <c r="F5969" s="4">
        <v>1.5458924999999999</v>
      </c>
      <c r="G5969" s="6">
        <v>50323</v>
      </c>
      <c r="H5969" s="3" t="s">
        <v>15758</v>
      </c>
      <c r="I5969" s="3" t="s">
        <v>15759</v>
      </c>
      <c r="J5969" s="3" t="s">
        <v>15760</v>
      </c>
      <c r="K5969" s="5" t="s">
        <v>175</v>
      </c>
      <c r="L5969" s="5">
        <v>1</v>
      </c>
      <c r="M5969" s="5" t="s">
        <v>176</v>
      </c>
      <c r="N5969" s="5">
        <f>VLOOKUP(M5969,[1]ArchetypeScores!E:N,10,FALSE)</f>
        <v>1</v>
      </c>
      <c r="O5969" s="5">
        <f>VLOOKUP(M5969,[1]ArchetypeScores!E:O,11,FALSE)</f>
        <v>-2</v>
      </c>
      <c r="P5969" s="5">
        <f>VLOOKUP(M5969,[1]ArchetypeScores!E:P,12,FALSE)</f>
        <v>0</v>
      </c>
      <c r="Q5969" s="2" t="str">
        <f>VLOOKUP(M5969,[1]ArchetypeScores!E:W,19,FALSE)</f>
        <v>Other sector</v>
      </c>
      <c r="R5969" s="2">
        <f>VLOOKUP(M5969,[1]ArchetypeScores!E:I,5,FALSE)</f>
        <v>0</v>
      </c>
      <c r="S5969" s="2">
        <f>VLOOKUP(M5969,[1]ArchetypeScores!E:K,7,FALSE)</f>
        <v>1</v>
      </c>
      <c r="T5969" s="2" t="str">
        <f t="shared" si="95"/>
        <v>Indirect only</v>
      </c>
    </row>
    <row r="5970" spans="1:20" x14ac:dyDescent="0.3">
      <c r="A5970" s="2" t="s">
        <v>15755</v>
      </c>
      <c r="B5970" s="3" t="s">
        <v>15761</v>
      </c>
      <c r="C5970" s="3" t="s">
        <v>15762</v>
      </c>
      <c r="D5970" s="4"/>
      <c r="E5970" s="5" t="s">
        <v>1340</v>
      </c>
      <c r="F5970" s="4">
        <v>0</v>
      </c>
      <c r="G5970" s="6">
        <v>50453</v>
      </c>
      <c r="H5970" s="3" t="s">
        <v>15763</v>
      </c>
      <c r="I5970" s="3" t="s">
        <v>15764</v>
      </c>
      <c r="J5970" s="3"/>
      <c r="K5970" s="5" t="s">
        <v>163</v>
      </c>
      <c r="L5970" s="5">
        <v>1</v>
      </c>
      <c r="M5970" s="5" t="s">
        <v>975</v>
      </c>
      <c r="N5970" s="5">
        <f>VLOOKUP(M5970,[1]ArchetypeScores!E:N,10,FALSE)</f>
        <v>0</v>
      </c>
      <c r="O5970" s="5">
        <f>VLOOKUP(M5970,[1]ArchetypeScores!E:O,11,FALSE)</f>
        <v>0</v>
      </c>
      <c r="P5970" s="5">
        <f>VLOOKUP(M5970,[1]ArchetypeScores!E:P,12,FALSE)</f>
        <v>0</v>
      </c>
      <c r="Q5970" s="2" t="str">
        <f>VLOOKUP(M5970,[1]ArchetypeScores!E:W,19,FALSE)</f>
        <v>Other sector</v>
      </c>
      <c r="R5970" s="2">
        <f>VLOOKUP(M5970,[1]ArchetypeScores!E:I,5,FALSE)</f>
        <v>0</v>
      </c>
      <c r="S5970" s="2">
        <f>VLOOKUP(M5970,[1]ArchetypeScores!E:K,7,FALSE)</f>
        <v>0</v>
      </c>
      <c r="T5970" s="2" t="str">
        <f t="shared" si="95"/>
        <v>Not A&amp;R positive</v>
      </c>
    </row>
    <row r="5971" spans="1:20" x14ac:dyDescent="0.3">
      <c r="A5971" s="2" t="s">
        <v>15755</v>
      </c>
      <c r="B5971" s="3" t="s">
        <v>15765</v>
      </c>
      <c r="C5971" s="3" t="s">
        <v>15766</v>
      </c>
      <c r="D5971" s="4"/>
      <c r="E5971" s="5" t="s">
        <v>1340</v>
      </c>
      <c r="F5971" s="4">
        <v>0</v>
      </c>
      <c r="G5971" s="6">
        <v>50344</v>
      </c>
      <c r="H5971" s="3" t="s">
        <v>15767</v>
      </c>
      <c r="I5971" s="3" t="s">
        <v>15768</v>
      </c>
      <c r="J5971" s="3"/>
      <c r="K5971" s="5" t="s">
        <v>163</v>
      </c>
      <c r="L5971" s="5">
        <v>1</v>
      </c>
      <c r="M5971" s="5" t="s">
        <v>975</v>
      </c>
      <c r="N5971" s="5">
        <f>VLOOKUP(M5971,[1]ArchetypeScores!E:N,10,FALSE)</f>
        <v>0</v>
      </c>
      <c r="O5971" s="5">
        <f>VLOOKUP(M5971,[1]ArchetypeScores!E:O,11,FALSE)</f>
        <v>0</v>
      </c>
      <c r="P5971" s="5">
        <f>VLOOKUP(M5971,[1]ArchetypeScores!E:P,12,FALSE)</f>
        <v>0</v>
      </c>
      <c r="Q5971" s="2" t="str">
        <f>VLOOKUP(M5971,[1]ArchetypeScores!E:W,19,FALSE)</f>
        <v>Other sector</v>
      </c>
      <c r="R5971" s="2">
        <f>VLOOKUP(M5971,[1]ArchetypeScores!E:I,5,FALSE)</f>
        <v>0</v>
      </c>
      <c r="S5971" s="2">
        <f>VLOOKUP(M5971,[1]ArchetypeScores!E:K,7,FALSE)</f>
        <v>0</v>
      </c>
      <c r="T5971" s="2" t="str">
        <f t="shared" si="95"/>
        <v>Not A&amp;R positive</v>
      </c>
    </row>
    <row r="5972" spans="1:20" x14ac:dyDescent="0.3">
      <c r="A5972" s="2" t="s">
        <v>15755</v>
      </c>
      <c r="B5972" s="3" t="s">
        <v>15769</v>
      </c>
      <c r="C5972" s="3" t="s">
        <v>15770</v>
      </c>
      <c r="D5972" s="4">
        <v>1.17</v>
      </c>
      <c r="E5972" s="5" t="s">
        <v>1340</v>
      </c>
      <c r="F5972" s="4">
        <v>1.3019409</v>
      </c>
      <c r="G5972" s="6">
        <v>50370</v>
      </c>
      <c r="H5972" s="3" t="s">
        <v>15771</v>
      </c>
      <c r="I5972" s="3"/>
      <c r="J5972" s="3"/>
      <c r="K5972" s="5" t="s">
        <v>112</v>
      </c>
      <c r="L5972" s="5" t="s">
        <v>112</v>
      </c>
      <c r="M5972" s="5" t="s">
        <v>961</v>
      </c>
      <c r="N5972" s="5">
        <f>VLOOKUP(M5972,[1]ArchetypeScores!E:N,10,FALSE)</f>
        <v>0</v>
      </c>
      <c r="O5972" s="5">
        <f>VLOOKUP(M5972,[1]ArchetypeScores!E:O,11,FALSE)</f>
        <v>0</v>
      </c>
      <c r="P5972" s="5">
        <f>VLOOKUP(M5972,[1]ArchetypeScores!E:P,12,FALSE)</f>
        <v>0</v>
      </c>
      <c r="Q5972" s="2" t="str">
        <f>VLOOKUP(M5972,[1]ArchetypeScores!E:W,19,FALSE)</f>
        <v>Untargeted</v>
      </c>
      <c r="R5972" s="2">
        <f>VLOOKUP(M5972,[1]ArchetypeScores!E:I,5,FALSE)</f>
        <v>0</v>
      </c>
      <c r="S5972" s="2">
        <f>VLOOKUP(M5972,[1]ArchetypeScores!E:K,7,FALSE)</f>
        <v>0</v>
      </c>
      <c r="T5972" s="2" t="str">
        <f t="shared" si="95"/>
        <v>Not A&amp;R positive</v>
      </c>
    </row>
    <row r="5973" spans="1:20" x14ac:dyDescent="0.3">
      <c r="A5973" s="2" t="s">
        <v>15755</v>
      </c>
      <c r="B5973" s="3" t="s">
        <v>15772</v>
      </c>
      <c r="C5973" s="3" t="s">
        <v>15773</v>
      </c>
      <c r="D5973" s="4">
        <v>0.57599999999999996</v>
      </c>
      <c r="E5973" s="5" t="s">
        <v>1340</v>
      </c>
      <c r="F5973" s="4">
        <v>0.57447360000000003</v>
      </c>
      <c r="G5973" s="6">
        <v>50423</v>
      </c>
      <c r="H5973" s="3" t="s">
        <v>15774</v>
      </c>
      <c r="I5973" s="3"/>
      <c r="J5973" s="3"/>
      <c r="K5973" s="5" t="s">
        <v>57</v>
      </c>
      <c r="L5973" s="5">
        <v>29</v>
      </c>
      <c r="M5973" s="5" t="s">
        <v>58</v>
      </c>
      <c r="N5973" s="5">
        <f>VLOOKUP(M5973,[1]ArchetypeScores!E:N,10,FALSE)</f>
        <v>0</v>
      </c>
      <c r="O5973" s="5">
        <f>VLOOKUP(M5973,[1]ArchetypeScores!E:O,11,FALSE)</f>
        <v>-1</v>
      </c>
      <c r="P5973" s="5">
        <f>VLOOKUP(M5973,[1]ArchetypeScores!E:P,12,FALSE)</f>
        <v>0</v>
      </c>
      <c r="Q5973" s="2" t="str">
        <f>VLOOKUP(M5973,[1]ArchetypeScores!E:W,19,FALSE)</f>
        <v>Untargeted</v>
      </c>
      <c r="R5973" s="2">
        <f>VLOOKUP(M5973,[1]ArchetypeScores!E:I,5,FALSE)</f>
        <v>0</v>
      </c>
      <c r="S5973" s="2">
        <f>VLOOKUP(M5973,[1]ArchetypeScores!E:K,7,FALSE)</f>
        <v>0</v>
      </c>
      <c r="T5973" s="2" t="str">
        <f t="shared" si="95"/>
        <v>Not A&amp;R positive</v>
      </c>
    </row>
    <row r="5974" spans="1:20" x14ac:dyDescent="0.3">
      <c r="A5974" s="2" t="s">
        <v>15755</v>
      </c>
      <c r="B5974" s="3" t="s">
        <v>15772</v>
      </c>
      <c r="C5974" s="3" t="s">
        <v>15775</v>
      </c>
      <c r="D5974" s="4">
        <v>0.25</v>
      </c>
      <c r="E5974" s="5" t="s">
        <v>1340</v>
      </c>
      <c r="F5974" s="4">
        <v>0.24933749999999999</v>
      </c>
      <c r="G5974" s="6">
        <v>50435</v>
      </c>
      <c r="H5974" s="3" t="s">
        <v>15776</v>
      </c>
      <c r="I5974" s="3"/>
      <c r="J5974" s="3"/>
      <c r="K5974" s="5" t="s">
        <v>57</v>
      </c>
      <c r="L5974" s="5">
        <v>29</v>
      </c>
      <c r="M5974" s="5" t="s">
        <v>58</v>
      </c>
      <c r="N5974" s="5">
        <f>VLOOKUP(M5974,[1]ArchetypeScores!E:N,10,FALSE)</f>
        <v>0</v>
      </c>
      <c r="O5974" s="5">
        <f>VLOOKUP(M5974,[1]ArchetypeScores!E:O,11,FALSE)</f>
        <v>-1</v>
      </c>
      <c r="P5974" s="5">
        <f>VLOOKUP(M5974,[1]ArchetypeScores!E:P,12,FALSE)</f>
        <v>0</v>
      </c>
      <c r="Q5974" s="2" t="str">
        <f>VLOOKUP(M5974,[1]ArchetypeScores!E:W,19,FALSE)</f>
        <v>Untargeted</v>
      </c>
      <c r="R5974" s="2">
        <f>VLOOKUP(M5974,[1]ArchetypeScores!E:I,5,FALSE)</f>
        <v>0</v>
      </c>
      <c r="S5974" s="2">
        <f>VLOOKUP(M5974,[1]ArchetypeScores!E:K,7,FALSE)</f>
        <v>0</v>
      </c>
      <c r="T5974" s="2" t="str">
        <f t="shared" si="95"/>
        <v>Not A&amp;R positive</v>
      </c>
    </row>
    <row r="5975" spans="1:20" x14ac:dyDescent="0.3">
      <c r="A5975" s="2" t="s">
        <v>15755</v>
      </c>
      <c r="B5975" s="3" t="s">
        <v>15777</v>
      </c>
      <c r="C5975" s="3" t="s">
        <v>15778</v>
      </c>
      <c r="D5975" s="4"/>
      <c r="E5975" s="5" t="s">
        <v>1340</v>
      </c>
      <c r="F5975" s="4">
        <v>0</v>
      </c>
      <c r="G5975" s="6">
        <v>50379</v>
      </c>
      <c r="H5975" s="3" t="s">
        <v>15779</v>
      </c>
      <c r="I5975" s="3"/>
      <c r="J5975" s="3"/>
      <c r="K5975" s="5" t="s">
        <v>118</v>
      </c>
      <c r="L5975" s="5">
        <v>3</v>
      </c>
      <c r="M5975" s="5" t="s">
        <v>168</v>
      </c>
      <c r="N5975" s="5">
        <f>VLOOKUP(M5975,[1]ArchetypeScores!E:N,10,FALSE)</f>
        <v>0</v>
      </c>
      <c r="O5975" s="5">
        <f>VLOOKUP(M5975,[1]ArchetypeScores!E:O,11,FALSE)</f>
        <v>-1</v>
      </c>
      <c r="P5975" s="5">
        <f>VLOOKUP(M5975,[1]ArchetypeScores!E:P,12,FALSE)</f>
        <v>0</v>
      </c>
      <c r="Q5975" s="2" t="str">
        <f>VLOOKUP(M5975,[1]ArchetypeScores!E:W,19,FALSE)</f>
        <v>Untargeted</v>
      </c>
      <c r="R5975" s="2">
        <f>VLOOKUP(M5975,[1]ArchetypeScores!E:I,5,FALSE)</f>
        <v>0</v>
      </c>
      <c r="S5975" s="2">
        <f>VLOOKUP(M5975,[1]ArchetypeScores!E:K,7,FALSE)</f>
        <v>0</v>
      </c>
      <c r="T5975" s="2" t="str">
        <f t="shared" si="95"/>
        <v>Not A&amp;R positive</v>
      </c>
    </row>
    <row r="5976" spans="1:20" x14ac:dyDescent="0.3">
      <c r="A5976" s="2" t="s">
        <v>15755</v>
      </c>
      <c r="B5976" s="8" t="s">
        <v>15780</v>
      </c>
      <c r="C5976" s="3" t="s">
        <v>15781</v>
      </c>
      <c r="D5976" s="4">
        <f>0.037/2</f>
        <v>1.8499999999999999E-2</v>
      </c>
      <c r="E5976" s="5" t="s">
        <v>1340</v>
      </c>
      <c r="F5976" s="4">
        <f>0.03690195/2</f>
        <v>1.8450975000000001E-2</v>
      </c>
      <c r="G5976" s="6">
        <v>50431</v>
      </c>
      <c r="H5976" s="3" t="s">
        <v>15782</v>
      </c>
      <c r="I5976" s="3"/>
      <c r="J5976" s="3"/>
      <c r="K5976" s="5" t="s">
        <v>57</v>
      </c>
      <c r="L5976" s="5">
        <v>1</v>
      </c>
      <c r="M5976" s="5" t="s">
        <v>123</v>
      </c>
      <c r="N5976" s="5">
        <f>VLOOKUP(M5976,[1]ArchetypeScores!E:N,10,FALSE)</f>
        <v>0</v>
      </c>
      <c r="O5976" s="5">
        <f>VLOOKUP(M5976,[1]ArchetypeScores!E:O,11,FALSE)</f>
        <v>-1</v>
      </c>
      <c r="P5976" s="5">
        <f>VLOOKUP(M5976,[1]ArchetypeScores!E:P,12,FALSE)</f>
        <v>0</v>
      </c>
      <c r="Q5976" s="2" t="str">
        <f>VLOOKUP(M5976,[1]ArchetypeScores!E:W,19,FALSE)</f>
        <v>Consumer (including agriculture and tourism)</v>
      </c>
      <c r="R5976" s="2">
        <f>VLOOKUP(M5976,[1]ArchetypeScores!E:I,5,FALSE)</f>
        <v>0</v>
      </c>
      <c r="S5976" s="2">
        <f>VLOOKUP(M5976,[1]ArchetypeScores!E:K,7,FALSE)</f>
        <v>0</v>
      </c>
      <c r="T5976" s="2" t="str">
        <f t="shared" si="95"/>
        <v>Not A&amp;R positive</v>
      </c>
    </row>
    <row r="5977" spans="1:20" x14ac:dyDescent="0.3">
      <c r="A5977" s="2" t="s">
        <v>15755</v>
      </c>
      <c r="B5977" s="3" t="s">
        <v>15780</v>
      </c>
      <c r="C5977" s="3" t="s">
        <v>15781</v>
      </c>
      <c r="D5977" s="4">
        <f>0.037/2</f>
        <v>1.8499999999999999E-2</v>
      </c>
      <c r="E5977" s="5" t="s">
        <v>1340</v>
      </c>
      <c r="F5977" s="4">
        <f>0.03690195/2</f>
        <v>1.8450975000000001E-2</v>
      </c>
      <c r="G5977" s="6">
        <v>50431</v>
      </c>
      <c r="H5977" s="3" t="s">
        <v>15782</v>
      </c>
      <c r="I5977" s="3"/>
      <c r="J5977" s="3"/>
      <c r="K5977" s="5" t="s">
        <v>57</v>
      </c>
      <c r="L5977" s="5">
        <v>5</v>
      </c>
      <c r="M5977" s="5" t="s">
        <v>242</v>
      </c>
      <c r="N5977" s="5">
        <f>VLOOKUP(M5977,[1]ArchetypeScores!E:N,10,FALSE)</f>
        <v>0</v>
      </c>
      <c r="O5977" s="5">
        <f>VLOOKUP(M5977,[1]ArchetypeScores!E:O,11,FALSE)</f>
        <v>-1</v>
      </c>
      <c r="P5977" s="5">
        <f>VLOOKUP(M5977,[1]ArchetypeScores!E:P,12,FALSE)</f>
        <v>0</v>
      </c>
      <c r="Q5977" s="2" t="e">
        <f>VLOOKUP(M5977,[1]ArchetypeScores!E:W,19,FALSE)</f>
        <v>#N/A</v>
      </c>
      <c r="R5977" s="2">
        <f>VLOOKUP(M5977,[1]ArchetypeScores!E:I,5,FALSE)</f>
        <v>0</v>
      </c>
      <c r="S5977" s="2">
        <f>VLOOKUP(M5977,[1]ArchetypeScores!E:K,7,FALSE)</f>
        <v>0</v>
      </c>
      <c r="T5977" s="2" t="str">
        <f t="shared" si="95"/>
        <v>Not A&amp;R positive</v>
      </c>
    </row>
    <row r="5978" spans="1:20" x14ac:dyDescent="0.3">
      <c r="A5978" s="2" t="s">
        <v>15755</v>
      </c>
      <c r="B5978" s="3" t="s">
        <v>15783</v>
      </c>
      <c r="C5978" s="3" t="s">
        <v>15784</v>
      </c>
      <c r="D5978" s="4">
        <v>0.247</v>
      </c>
      <c r="E5978" s="5" t="s">
        <v>1340</v>
      </c>
      <c r="F5978" s="4">
        <v>0.24634544999999999</v>
      </c>
      <c r="G5978" s="6">
        <v>50309</v>
      </c>
      <c r="H5978" s="3" t="s">
        <v>15758</v>
      </c>
      <c r="I5978" s="3" t="s">
        <v>15759</v>
      </c>
      <c r="J5978" s="3" t="s">
        <v>15785</v>
      </c>
      <c r="K5978" s="5" t="s">
        <v>94</v>
      </c>
      <c r="L5978" s="5">
        <v>4</v>
      </c>
      <c r="M5978" s="5" t="s">
        <v>160</v>
      </c>
      <c r="N5978" s="5">
        <f>VLOOKUP(M5978,[1]ArchetypeScores!E:N,10,FALSE)</f>
        <v>1</v>
      </c>
      <c r="O5978" s="5">
        <f>VLOOKUP(M5978,[1]ArchetypeScores!E:O,11,FALSE)</f>
        <v>0</v>
      </c>
      <c r="P5978" s="5">
        <f>VLOOKUP(M5978,[1]ArchetypeScores!E:P,12,FALSE)</f>
        <v>1</v>
      </c>
      <c r="Q5978" s="2" t="e">
        <f>VLOOKUP(M5978,[1]ArchetypeScores!E:W,19,FALSE)</f>
        <v>#N/A</v>
      </c>
      <c r="R5978" s="2">
        <f>VLOOKUP(M5978,[1]ArchetypeScores!E:I,5,FALSE)</f>
        <v>0</v>
      </c>
      <c r="S5978" s="2">
        <f>VLOOKUP(M5978,[1]ArchetypeScores!E:K,7,FALSE)</f>
        <v>1</v>
      </c>
      <c r="T5978" s="2" t="str">
        <f t="shared" si="95"/>
        <v>Indirect only</v>
      </c>
    </row>
    <row r="5979" spans="1:20" x14ac:dyDescent="0.3">
      <c r="A5979" s="2" t="s">
        <v>15755</v>
      </c>
      <c r="B5979" s="3" t="s">
        <v>15786</v>
      </c>
      <c r="C5979" s="3" t="s">
        <v>15787</v>
      </c>
      <c r="D5979" s="4">
        <v>0.247</v>
      </c>
      <c r="E5979" s="5" t="s">
        <v>1340</v>
      </c>
      <c r="F5979" s="4">
        <v>0.24634544999999999</v>
      </c>
      <c r="G5979" s="6">
        <v>50310</v>
      </c>
      <c r="H5979" s="3" t="s">
        <v>15758</v>
      </c>
      <c r="I5979" s="3" t="s">
        <v>15759</v>
      </c>
      <c r="J5979" s="3" t="s">
        <v>15785</v>
      </c>
      <c r="K5979" s="5" t="s">
        <v>94</v>
      </c>
      <c r="L5979" s="5">
        <v>8</v>
      </c>
      <c r="M5979" s="5" t="s">
        <v>7851</v>
      </c>
      <c r="N5979" s="5">
        <f>VLOOKUP(M5979,[1]ArchetypeScores!E:N,10,FALSE)</f>
        <v>1</v>
      </c>
      <c r="O5979" s="5">
        <f>VLOOKUP(M5979,[1]ArchetypeScores!E:O,11,FALSE)</f>
        <v>0</v>
      </c>
      <c r="P5979" s="5">
        <f>VLOOKUP(M5979,[1]ArchetypeScores!E:P,12,FALSE)</f>
        <v>1</v>
      </c>
      <c r="Q5979" s="2" t="e">
        <f>VLOOKUP(M5979,[1]ArchetypeScores!E:W,19,FALSE)</f>
        <v>#N/A</v>
      </c>
      <c r="R5979" s="2">
        <f>VLOOKUP(M5979,[1]ArchetypeScores!E:I,5,FALSE)</f>
        <v>0</v>
      </c>
      <c r="S5979" s="2">
        <f>VLOOKUP(M5979,[1]ArchetypeScores!E:K,7,FALSE)</f>
        <v>1</v>
      </c>
      <c r="T5979" s="2" t="str">
        <f t="shared" si="95"/>
        <v>Indirect only</v>
      </c>
    </row>
    <row r="5980" spans="1:20" x14ac:dyDescent="0.3">
      <c r="A5980" s="2" t="s">
        <v>15755</v>
      </c>
      <c r="B5980" s="3" t="s">
        <v>15788</v>
      </c>
      <c r="C5980" s="3" t="s">
        <v>15789</v>
      </c>
      <c r="D5980" s="4">
        <v>7</v>
      </c>
      <c r="E5980" s="5" t="s">
        <v>1340</v>
      </c>
      <c r="F5980" s="4">
        <v>6.9814499999999997</v>
      </c>
      <c r="G5980" s="6">
        <v>50346</v>
      </c>
      <c r="H5980" s="3" t="s">
        <v>15790</v>
      </c>
      <c r="I5980" s="3" t="s">
        <v>15791</v>
      </c>
      <c r="J5980" s="3"/>
      <c r="K5980" s="5" t="s">
        <v>57</v>
      </c>
      <c r="L5980" s="5">
        <v>29</v>
      </c>
      <c r="M5980" s="5" t="s">
        <v>58</v>
      </c>
      <c r="N5980" s="5">
        <f>VLOOKUP(M5980,[1]ArchetypeScores!E:N,10,FALSE)</f>
        <v>0</v>
      </c>
      <c r="O5980" s="5">
        <f>VLOOKUP(M5980,[1]ArchetypeScores!E:O,11,FALSE)</f>
        <v>-1</v>
      </c>
      <c r="P5980" s="5">
        <f>VLOOKUP(M5980,[1]ArchetypeScores!E:P,12,FALSE)</f>
        <v>0</v>
      </c>
      <c r="Q5980" s="2" t="str">
        <f>VLOOKUP(M5980,[1]ArchetypeScores!E:W,19,FALSE)</f>
        <v>Untargeted</v>
      </c>
      <c r="R5980" s="2">
        <f>VLOOKUP(M5980,[1]ArchetypeScores!E:I,5,FALSE)</f>
        <v>0</v>
      </c>
      <c r="S5980" s="2">
        <f>VLOOKUP(M5980,[1]ArchetypeScores!E:K,7,FALSE)</f>
        <v>0</v>
      </c>
      <c r="T5980" s="2" t="str">
        <f t="shared" si="95"/>
        <v>Not A&amp;R positive</v>
      </c>
    </row>
    <row r="5981" spans="1:20" x14ac:dyDescent="0.3">
      <c r="A5981" s="2" t="s">
        <v>15755</v>
      </c>
      <c r="B5981" s="3" t="s">
        <v>15792</v>
      </c>
      <c r="C5981" s="3" t="s">
        <v>15793</v>
      </c>
      <c r="D5981" s="4">
        <v>5.7930000000000001</v>
      </c>
      <c r="E5981" s="5" t="s">
        <v>1340</v>
      </c>
      <c r="F5981" s="4">
        <v>5.7776485500000003</v>
      </c>
      <c r="G5981" s="6">
        <v>50391</v>
      </c>
      <c r="H5981" s="3" t="s">
        <v>15794</v>
      </c>
      <c r="I5981" s="3"/>
      <c r="J5981" s="3"/>
      <c r="K5981" s="5" t="s">
        <v>67</v>
      </c>
      <c r="L5981" s="5">
        <v>1</v>
      </c>
      <c r="M5981" s="5" t="s">
        <v>265</v>
      </c>
      <c r="N5981" s="5">
        <f>VLOOKUP(M5981,[1]ArchetypeScores!E:N,10,FALSE)</f>
        <v>0</v>
      </c>
      <c r="O5981" s="5">
        <f>VLOOKUP(M5981,[1]ArchetypeScores!E:O,11,FALSE)</f>
        <v>-1</v>
      </c>
      <c r="P5981" s="5">
        <f>VLOOKUP(M5981,[1]ArchetypeScores!E:P,12,FALSE)</f>
        <v>0</v>
      </c>
      <c r="Q5981" s="2" t="str">
        <f>VLOOKUP(M5981,[1]ArchetypeScores!E:W,19,FALSE)</f>
        <v>Untargeted</v>
      </c>
      <c r="R5981" s="2">
        <f>VLOOKUP(M5981,[1]ArchetypeScores!E:I,5,FALSE)</f>
        <v>0</v>
      </c>
      <c r="S5981" s="2">
        <f>VLOOKUP(M5981,[1]ArchetypeScores!E:K,7,FALSE)</f>
        <v>0</v>
      </c>
      <c r="T5981" s="2" t="str">
        <f t="shared" si="95"/>
        <v>Not A&amp;R positive</v>
      </c>
    </row>
    <row r="5982" spans="1:20" x14ac:dyDescent="0.3">
      <c r="A5982" s="2" t="s">
        <v>15755</v>
      </c>
      <c r="B5982" s="3" t="s">
        <v>15795</v>
      </c>
      <c r="C5982" s="3" t="s">
        <v>15796</v>
      </c>
      <c r="D5982" s="4">
        <v>5.6000000000000001E-2</v>
      </c>
      <c r="E5982" s="5" t="s">
        <v>1340</v>
      </c>
      <c r="F5982" s="4">
        <v>5.5851600000000001E-2</v>
      </c>
      <c r="G5982" s="6">
        <v>50392</v>
      </c>
      <c r="H5982" s="3" t="s">
        <v>15797</v>
      </c>
      <c r="I5982" s="3"/>
      <c r="J5982" s="3"/>
      <c r="K5982" s="5" t="s">
        <v>61</v>
      </c>
      <c r="L5982" s="5">
        <v>5</v>
      </c>
      <c r="M5982" s="5" t="s">
        <v>62</v>
      </c>
      <c r="N5982" s="5">
        <f>VLOOKUP(M5982,[1]ArchetypeScores!E:N,10,FALSE)</f>
        <v>0</v>
      </c>
      <c r="O5982" s="5">
        <f>VLOOKUP(M5982,[1]ArchetypeScores!E:O,11,FALSE)</f>
        <v>-1</v>
      </c>
      <c r="P5982" s="5">
        <f>VLOOKUP(M5982,[1]ArchetypeScores!E:P,12,FALSE)</f>
        <v>0</v>
      </c>
      <c r="Q5982" s="2" t="str">
        <f>VLOOKUP(M5982,[1]ArchetypeScores!E:W,19,FALSE)</f>
        <v>Health care</v>
      </c>
      <c r="R5982" s="2">
        <f>VLOOKUP(M5982,[1]ArchetypeScores!E:I,5,FALSE)</f>
        <v>0</v>
      </c>
      <c r="S5982" s="2">
        <f>VLOOKUP(M5982,[1]ArchetypeScores!E:K,7,FALSE)</f>
        <v>0</v>
      </c>
      <c r="T5982" s="2" t="str">
        <f t="shared" si="95"/>
        <v>Not A&amp;R positive</v>
      </c>
    </row>
    <row r="5983" spans="1:20" x14ac:dyDescent="0.3">
      <c r="A5983" s="2" t="s">
        <v>15755</v>
      </c>
      <c r="B5983" s="3" t="s">
        <v>15798</v>
      </c>
      <c r="C5983" s="3" t="s">
        <v>15799</v>
      </c>
      <c r="D5983" s="4"/>
      <c r="E5983" s="5" t="s">
        <v>1340</v>
      </c>
      <c r="F5983" s="4">
        <v>0</v>
      </c>
      <c r="G5983" s="6">
        <v>50366</v>
      </c>
      <c r="H5983" s="3" t="s">
        <v>15800</v>
      </c>
      <c r="I5983" s="3" t="s">
        <v>15801</v>
      </c>
      <c r="J5983" s="3"/>
      <c r="K5983" s="5" t="s">
        <v>67</v>
      </c>
      <c r="L5983" s="5">
        <v>1</v>
      </c>
      <c r="M5983" s="5" t="s">
        <v>265</v>
      </c>
      <c r="N5983" s="5">
        <f>VLOOKUP(M5983,[1]ArchetypeScores!E:N,10,FALSE)</f>
        <v>0</v>
      </c>
      <c r="O5983" s="5">
        <f>VLOOKUP(M5983,[1]ArchetypeScores!E:O,11,FALSE)</f>
        <v>-1</v>
      </c>
      <c r="P5983" s="5">
        <f>VLOOKUP(M5983,[1]ArchetypeScores!E:P,12,FALSE)</f>
        <v>0</v>
      </c>
      <c r="Q5983" s="2" t="str">
        <f>VLOOKUP(M5983,[1]ArchetypeScores!E:W,19,FALSE)</f>
        <v>Untargeted</v>
      </c>
      <c r="R5983" s="2">
        <f>VLOOKUP(M5983,[1]ArchetypeScores!E:I,5,FALSE)</f>
        <v>0</v>
      </c>
      <c r="S5983" s="2">
        <f>VLOOKUP(M5983,[1]ArchetypeScores!E:K,7,FALSE)</f>
        <v>0</v>
      </c>
      <c r="T5983" s="2" t="str">
        <f t="shared" si="95"/>
        <v>Not A&amp;R positive</v>
      </c>
    </row>
    <row r="5984" spans="1:20" x14ac:dyDescent="0.3">
      <c r="A5984" s="2" t="s">
        <v>15755</v>
      </c>
      <c r="B5984" s="3" t="s">
        <v>15802</v>
      </c>
      <c r="C5984" s="3" t="s">
        <v>15803</v>
      </c>
      <c r="D5984" s="4">
        <v>2.14</v>
      </c>
      <c r="E5984" s="5" t="s">
        <v>1340</v>
      </c>
      <c r="F5984" s="4">
        <v>2.1343290000000001</v>
      </c>
      <c r="G5984" s="6">
        <v>50321</v>
      </c>
      <c r="H5984" s="3" t="s">
        <v>15758</v>
      </c>
      <c r="I5984" s="3" t="s">
        <v>15759</v>
      </c>
      <c r="J5984" s="3" t="s">
        <v>1692</v>
      </c>
      <c r="K5984" s="5" t="s">
        <v>107</v>
      </c>
      <c r="L5984" s="5">
        <v>1</v>
      </c>
      <c r="M5984" s="5" t="s">
        <v>108</v>
      </c>
      <c r="N5984" s="5">
        <f>VLOOKUP(M5984,[1]ArchetypeScores!E:N,10,FALSE)</f>
        <v>1</v>
      </c>
      <c r="O5984" s="5">
        <f>VLOOKUP(M5984,[1]ArchetypeScores!E:O,11,FALSE)</f>
        <v>0</v>
      </c>
      <c r="P5984" s="5">
        <f>VLOOKUP(M5984,[1]ArchetypeScores!E:P,12,FALSE)</f>
        <v>0</v>
      </c>
      <c r="Q5984" s="2" t="str">
        <f>VLOOKUP(M5984,[1]ArchetypeScores!E:W,19,FALSE)</f>
        <v>Other sector</v>
      </c>
      <c r="R5984" s="2">
        <f>VLOOKUP(M5984,[1]ArchetypeScores!E:I,5,FALSE)</f>
        <v>0</v>
      </c>
      <c r="S5984" s="2">
        <f>VLOOKUP(M5984,[1]ArchetypeScores!E:K,7,FALSE)</f>
        <v>0</v>
      </c>
      <c r="T5984" s="2" t="str">
        <f t="shared" si="95"/>
        <v>Not A&amp;R positive</v>
      </c>
    </row>
    <row r="5985" spans="1:20" x14ac:dyDescent="0.3">
      <c r="A5985" s="2" t="s">
        <v>15755</v>
      </c>
      <c r="B5985" s="3" t="s">
        <v>15804</v>
      </c>
      <c r="C5985" s="3" t="s">
        <v>15805</v>
      </c>
      <c r="D5985" s="4">
        <v>3.5000000000000003E-2</v>
      </c>
      <c r="E5985" s="5" t="s">
        <v>1340</v>
      </c>
      <c r="F5985" s="4">
        <v>3.8006499999999999E-2</v>
      </c>
      <c r="G5985" s="6">
        <v>50405</v>
      </c>
      <c r="H5985" s="3" t="s">
        <v>15806</v>
      </c>
      <c r="I5985" s="3"/>
      <c r="J5985" s="3"/>
      <c r="K5985" s="5" t="s">
        <v>137</v>
      </c>
      <c r="L5985" s="5">
        <v>3</v>
      </c>
      <c r="M5985" s="5" t="s">
        <v>928</v>
      </c>
      <c r="N5985" s="5">
        <f>VLOOKUP(M5985,[1]ArchetypeScores!E:N,10,FALSE)</f>
        <v>1</v>
      </c>
      <c r="O5985" s="5">
        <f>VLOOKUP(M5985,[1]ArchetypeScores!E:O,11,FALSE)</f>
        <v>-2</v>
      </c>
      <c r="P5985" s="5">
        <f>VLOOKUP(M5985,[1]ArchetypeScores!E:P,12,FALSE)</f>
        <v>2</v>
      </c>
      <c r="Q5985" s="2" t="str">
        <f>VLOOKUP(M5985,[1]ArchetypeScores!E:W,19,FALSE)</f>
        <v>Industrials - transportation</v>
      </c>
      <c r="R5985" s="2">
        <f>VLOOKUP(M5985,[1]ArchetypeScores!E:I,5,FALSE)</f>
        <v>0</v>
      </c>
      <c r="S5985" s="2">
        <f>VLOOKUP(M5985,[1]ArchetypeScores!E:K,7,FALSE)</f>
        <v>-1</v>
      </c>
      <c r="T5985" s="2" t="str">
        <f t="shared" si="95"/>
        <v>Not A&amp;R positive</v>
      </c>
    </row>
    <row r="5986" spans="1:20" x14ac:dyDescent="0.3">
      <c r="A5986" s="2" t="s">
        <v>15755</v>
      </c>
      <c r="B5986" s="3" t="s">
        <v>15807</v>
      </c>
      <c r="C5986" s="3" t="s">
        <v>15808</v>
      </c>
      <c r="D5986" s="4">
        <v>14.4</v>
      </c>
      <c r="E5986" s="5" t="s">
        <v>1340</v>
      </c>
      <c r="F5986" s="4">
        <v>16.255872</v>
      </c>
      <c r="G5986" s="6">
        <v>50394</v>
      </c>
      <c r="H5986" s="3" t="s">
        <v>15809</v>
      </c>
      <c r="I5986" s="3"/>
      <c r="J5986" s="3" t="s">
        <v>15810</v>
      </c>
      <c r="K5986" s="5" t="s">
        <v>664</v>
      </c>
      <c r="L5986" s="5">
        <v>3</v>
      </c>
      <c r="M5986" s="5" t="s">
        <v>533</v>
      </c>
      <c r="N5986" s="5">
        <f>VLOOKUP(M5986,[1]ArchetypeScores!E:N,10,FALSE)</f>
        <v>1</v>
      </c>
      <c r="O5986" s="5">
        <f>VLOOKUP(M5986,[1]ArchetypeScores!E:O,11,FALSE)</f>
        <v>0</v>
      </c>
      <c r="P5986" s="5">
        <f>VLOOKUP(M5986,[1]ArchetypeScores!E:P,12,FALSE)</f>
        <v>2</v>
      </c>
      <c r="Q5986" s="2" t="str">
        <f>VLOOKUP(M5986,[1]ArchetypeScores!E:W,19,FALSE)</f>
        <v>Other sector</v>
      </c>
      <c r="R5986" s="2">
        <f>VLOOKUP(M5986,[1]ArchetypeScores!E:I,5,FALSE)</f>
        <v>0</v>
      </c>
      <c r="S5986" s="2">
        <f>VLOOKUP(M5986,[1]ArchetypeScores!E:K,7,FALSE)</f>
        <v>0</v>
      </c>
      <c r="T5986" s="2" t="str">
        <f t="shared" si="95"/>
        <v>Not A&amp;R positive</v>
      </c>
    </row>
    <row r="5987" spans="1:20" x14ac:dyDescent="0.3">
      <c r="A5987" s="2" t="s">
        <v>15755</v>
      </c>
      <c r="B5987" s="3" t="s">
        <v>15811</v>
      </c>
      <c r="C5987" s="3" t="s">
        <v>15812</v>
      </c>
      <c r="D5987" s="4">
        <v>0</v>
      </c>
      <c r="E5987" s="5" t="s">
        <v>1340</v>
      </c>
      <c r="F5987" s="4">
        <v>0</v>
      </c>
      <c r="G5987" s="6">
        <v>50403</v>
      </c>
      <c r="H5987" s="3" t="s">
        <v>15809</v>
      </c>
      <c r="I5987" s="3"/>
      <c r="J5987" s="3" t="s">
        <v>15810</v>
      </c>
      <c r="K5987" s="5" t="s">
        <v>175</v>
      </c>
      <c r="L5987" s="5">
        <v>3</v>
      </c>
      <c r="M5987" s="5" t="s">
        <v>1770</v>
      </c>
      <c r="N5987" s="5">
        <f>VLOOKUP(M5987,[1]ArchetypeScores!E:N,10,FALSE)</f>
        <v>1</v>
      </c>
      <c r="O5987" s="5">
        <f>VLOOKUP(M5987,[1]ArchetypeScores!E:O,11,FALSE)</f>
        <v>0</v>
      </c>
      <c r="P5987" s="5">
        <f>VLOOKUP(M5987,[1]ArchetypeScores!E:P,12,FALSE)</f>
        <v>0</v>
      </c>
      <c r="Q5987" s="2" t="str">
        <f>VLOOKUP(M5987,[1]ArchetypeScores!E:W,19,FALSE)</f>
        <v>Other sector</v>
      </c>
      <c r="R5987" s="2">
        <f>VLOOKUP(M5987,[1]ArchetypeScores!E:I,5,FALSE)</f>
        <v>0</v>
      </c>
      <c r="S5987" s="2">
        <f>VLOOKUP(M5987,[1]ArchetypeScores!E:K,7,FALSE)</f>
        <v>0</v>
      </c>
      <c r="T5987" s="2" t="str">
        <f t="shared" si="95"/>
        <v>Not A&amp;R positive</v>
      </c>
    </row>
    <row r="5988" spans="1:20" x14ac:dyDescent="0.3">
      <c r="A5988" s="2" t="s">
        <v>15755</v>
      </c>
      <c r="B5988" s="3" t="s">
        <v>15813</v>
      </c>
      <c r="C5988" s="3" t="s">
        <v>15814</v>
      </c>
      <c r="D5988" s="4">
        <v>10.4</v>
      </c>
      <c r="E5988" s="5" t="s">
        <v>1340</v>
      </c>
      <c r="F5988" s="4">
        <v>11.740352</v>
      </c>
      <c r="G5988" s="6">
        <v>50395</v>
      </c>
      <c r="H5988" s="3" t="s">
        <v>15809</v>
      </c>
      <c r="I5988" s="3"/>
      <c r="J5988" s="3" t="s">
        <v>15810</v>
      </c>
      <c r="K5988" s="5" t="s">
        <v>142</v>
      </c>
      <c r="L5988" s="5" t="s">
        <v>112</v>
      </c>
      <c r="M5988" s="5" t="s">
        <v>470</v>
      </c>
      <c r="N5988" s="5">
        <f>VLOOKUP(M5988,[1]ArchetypeScores!E:N,10,FALSE)</f>
        <v>1</v>
      </c>
      <c r="O5988" s="5">
        <f>VLOOKUP(M5988,[1]ArchetypeScores!E:O,11,FALSE)</f>
        <v>1</v>
      </c>
      <c r="P5988" s="5">
        <f>VLOOKUP(M5988,[1]ArchetypeScores!E:P,12,FALSE)</f>
        <v>2</v>
      </c>
      <c r="Q5988" s="2" t="str">
        <f>VLOOKUP(M5988,[1]ArchetypeScores!E:W,19,FALSE)</f>
        <v>Materials (including forestry and nature)</v>
      </c>
      <c r="R5988" s="2">
        <f>VLOOKUP(M5988,[1]ArchetypeScores!E:I,5,FALSE)</f>
        <v>1</v>
      </c>
      <c r="S5988" s="2">
        <f>VLOOKUP(M5988,[1]ArchetypeScores!E:K,7,FALSE)</f>
        <v>1</v>
      </c>
      <c r="T5988" s="2" t="str">
        <f t="shared" si="95"/>
        <v>Both</v>
      </c>
    </row>
    <row r="5989" spans="1:20" x14ac:dyDescent="0.3">
      <c r="A5989" s="2" t="s">
        <v>15755</v>
      </c>
      <c r="B5989" s="3" t="s">
        <v>15815</v>
      </c>
      <c r="C5989" s="3" t="s">
        <v>15816</v>
      </c>
      <c r="D5989" s="4">
        <v>6.38</v>
      </c>
      <c r="E5989" s="5" t="s">
        <v>1340</v>
      </c>
      <c r="F5989" s="4">
        <v>7.2022544000000002</v>
      </c>
      <c r="G5989" s="6">
        <v>50396</v>
      </c>
      <c r="H5989" s="3" t="s">
        <v>15809</v>
      </c>
      <c r="I5989" s="3"/>
      <c r="J5989" s="3" t="s">
        <v>15810</v>
      </c>
      <c r="K5989" s="5" t="s">
        <v>1097</v>
      </c>
      <c r="L5989" s="5">
        <v>1</v>
      </c>
      <c r="M5989" s="5" t="s">
        <v>1098</v>
      </c>
      <c r="N5989" s="5">
        <f>VLOOKUP(M5989,[1]ArchetypeScores!E:N,10,FALSE)</f>
        <v>1</v>
      </c>
      <c r="O5989" s="5">
        <f>VLOOKUP(M5989,[1]ArchetypeScores!E:O,11,FALSE)</f>
        <v>0</v>
      </c>
      <c r="P5989" s="5">
        <f>VLOOKUP(M5989,[1]ArchetypeScores!E:P,12,FALSE)</f>
        <v>2</v>
      </c>
      <c r="Q5989" s="2" t="str">
        <f>VLOOKUP(M5989,[1]ArchetypeScores!E:W,19,FALSE)</f>
        <v>Energy and water</v>
      </c>
      <c r="R5989" s="2">
        <f>VLOOKUP(M5989,[1]ArchetypeScores!E:I,5,FALSE)</f>
        <v>0</v>
      </c>
      <c r="S5989" s="2">
        <f>VLOOKUP(M5989,[1]ArchetypeScores!E:K,7,FALSE)</f>
        <v>0</v>
      </c>
      <c r="T5989" s="2" t="str">
        <f t="shared" si="95"/>
        <v>Not A&amp;R positive</v>
      </c>
    </row>
    <row r="5990" spans="1:20" x14ac:dyDescent="0.3">
      <c r="A5990" s="2" t="s">
        <v>15755</v>
      </c>
      <c r="B5990" s="3" t="s">
        <v>15817</v>
      </c>
      <c r="C5990" s="3" t="s">
        <v>15818</v>
      </c>
      <c r="D5990" s="4">
        <v>4.2</v>
      </c>
      <c r="E5990" s="5" t="s">
        <v>1340</v>
      </c>
      <c r="F5990" s="4">
        <v>4.7412960000000002</v>
      </c>
      <c r="G5990" s="6">
        <v>50397</v>
      </c>
      <c r="H5990" s="3" t="s">
        <v>15809</v>
      </c>
      <c r="I5990" s="3"/>
      <c r="J5990" s="3" t="s">
        <v>15810</v>
      </c>
      <c r="K5990" s="5" t="s">
        <v>175</v>
      </c>
      <c r="L5990" s="5">
        <v>4</v>
      </c>
      <c r="M5990" s="5" t="s">
        <v>219</v>
      </c>
      <c r="N5990" s="5">
        <f>VLOOKUP(M5990,[1]ArchetypeScores!E:N,10,FALSE)</f>
        <v>1</v>
      </c>
      <c r="O5990" s="5">
        <f>VLOOKUP(M5990,[1]ArchetypeScores!E:O,11,FALSE)</f>
        <v>0</v>
      </c>
      <c r="P5990" s="5">
        <f>VLOOKUP(M5990,[1]ArchetypeScores!E:P,12,FALSE)</f>
        <v>0</v>
      </c>
      <c r="Q5990" s="2" t="str">
        <f>VLOOKUP(M5990,[1]ArchetypeScores!E:W,19,FALSE)</f>
        <v>Other sector</v>
      </c>
      <c r="R5990" s="2">
        <f>VLOOKUP(M5990,[1]ArchetypeScores!E:I,5,FALSE)</f>
        <v>0</v>
      </c>
      <c r="S5990" s="2">
        <f>VLOOKUP(M5990,[1]ArchetypeScores!E:K,7,FALSE)</f>
        <v>0</v>
      </c>
      <c r="T5990" s="2" t="str">
        <f t="shared" si="95"/>
        <v>Not A&amp;R positive</v>
      </c>
    </row>
    <row r="5991" spans="1:20" x14ac:dyDescent="0.3">
      <c r="A5991" s="2" t="s">
        <v>15755</v>
      </c>
      <c r="B5991" s="3" t="s">
        <v>15819</v>
      </c>
      <c r="C5991" s="3" t="s">
        <v>15820</v>
      </c>
      <c r="D5991" s="4">
        <v>16.07</v>
      </c>
      <c r="E5991" s="5" t="s">
        <v>1340</v>
      </c>
      <c r="F5991" s="4">
        <v>18.141101599999999</v>
      </c>
      <c r="G5991" s="6">
        <v>50398</v>
      </c>
      <c r="H5991" s="3" t="s">
        <v>15809</v>
      </c>
      <c r="I5991" s="3"/>
      <c r="J5991" s="3" t="s">
        <v>15810</v>
      </c>
      <c r="K5991" s="5" t="s">
        <v>175</v>
      </c>
      <c r="L5991" s="5">
        <v>4</v>
      </c>
      <c r="M5991" s="5" t="s">
        <v>219</v>
      </c>
      <c r="N5991" s="5">
        <f>VLOOKUP(M5991,[1]ArchetypeScores!E:N,10,FALSE)</f>
        <v>1</v>
      </c>
      <c r="O5991" s="5">
        <f>VLOOKUP(M5991,[1]ArchetypeScores!E:O,11,FALSE)</f>
        <v>0</v>
      </c>
      <c r="P5991" s="5">
        <f>VLOOKUP(M5991,[1]ArchetypeScores!E:P,12,FALSE)</f>
        <v>0</v>
      </c>
      <c r="Q5991" s="2" t="str">
        <f>VLOOKUP(M5991,[1]ArchetypeScores!E:W,19,FALSE)</f>
        <v>Other sector</v>
      </c>
      <c r="R5991" s="2">
        <f>VLOOKUP(M5991,[1]ArchetypeScores!E:I,5,FALSE)</f>
        <v>0</v>
      </c>
      <c r="S5991" s="2">
        <f>VLOOKUP(M5991,[1]ArchetypeScores!E:K,7,FALSE)</f>
        <v>0</v>
      </c>
      <c r="T5991" s="2" t="str">
        <f t="shared" si="95"/>
        <v>Not A&amp;R positive</v>
      </c>
    </row>
    <row r="5992" spans="1:20" x14ac:dyDescent="0.3">
      <c r="A5992" s="2" t="s">
        <v>15755</v>
      </c>
      <c r="B5992" s="3" t="s">
        <v>15821</v>
      </c>
      <c r="C5992" s="3" t="s">
        <v>15822</v>
      </c>
      <c r="D5992" s="4">
        <v>5</v>
      </c>
      <c r="E5992" s="5" t="s">
        <v>1340</v>
      </c>
      <c r="F5992" s="4">
        <v>5.6444000000000001</v>
      </c>
      <c r="G5992" s="6">
        <v>50399</v>
      </c>
      <c r="H5992" s="3" t="s">
        <v>15809</v>
      </c>
      <c r="I5992" s="3"/>
      <c r="J5992" s="3" t="s">
        <v>15810</v>
      </c>
      <c r="K5992" s="5" t="s">
        <v>214</v>
      </c>
      <c r="L5992" s="5">
        <v>2</v>
      </c>
      <c r="M5992" s="5" t="s">
        <v>1806</v>
      </c>
      <c r="N5992" s="5">
        <f>VLOOKUP(M5992,[1]ArchetypeScores!E:N,10,FALSE)</f>
        <v>1</v>
      </c>
      <c r="O5992" s="5">
        <f>VLOOKUP(M5992,[1]ArchetypeScores!E:O,11,FALSE)</f>
        <v>0</v>
      </c>
      <c r="P5992" s="5">
        <f>VLOOKUP(M5992,[1]ArchetypeScores!E:P,12,FALSE)</f>
        <v>1</v>
      </c>
      <c r="Q5992" s="2" t="str">
        <f>VLOOKUP(M5992,[1]ArchetypeScores!E:W,19,FALSE)</f>
        <v>Other sector</v>
      </c>
      <c r="R5992" s="2">
        <f>VLOOKUP(M5992,[1]ArchetypeScores!E:I,5,FALSE)</f>
        <v>0</v>
      </c>
      <c r="S5992" s="2">
        <f>VLOOKUP(M5992,[1]ArchetypeScores!E:K,7,FALSE)</f>
        <v>0</v>
      </c>
      <c r="T5992" s="2" t="str">
        <f t="shared" si="95"/>
        <v>Not A&amp;R positive</v>
      </c>
    </row>
    <row r="5993" spans="1:20" x14ac:dyDescent="0.3">
      <c r="A5993" s="2" t="s">
        <v>15755</v>
      </c>
      <c r="B5993" s="3" t="s">
        <v>15823</v>
      </c>
      <c r="C5993" s="3" t="s">
        <v>15824</v>
      </c>
      <c r="D5993" s="4">
        <v>7.3</v>
      </c>
      <c r="E5993" s="5" t="s">
        <v>1340</v>
      </c>
      <c r="F5993" s="4">
        <v>8.2408239999999999</v>
      </c>
      <c r="G5993" s="6">
        <v>50400</v>
      </c>
      <c r="H5993" s="3" t="s">
        <v>15809</v>
      </c>
      <c r="I5993" s="3"/>
      <c r="J5993" s="3" t="s">
        <v>15810</v>
      </c>
      <c r="K5993" s="5" t="s">
        <v>154</v>
      </c>
      <c r="L5993" s="5">
        <v>1</v>
      </c>
      <c r="M5993" s="5" t="s">
        <v>188</v>
      </c>
      <c r="N5993" s="5">
        <f>VLOOKUP(M5993,[1]ArchetypeScores!E:N,10,FALSE)</f>
        <v>1</v>
      </c>
      <c r="O5993" s="5">
        <f>VLOOKUP(M5993,[1]ArchetypeScores!E:O,11,FALSE)</f>
        <v>-1</v>
      </c>
      <c r="P5993" s="5">
        <f>VLOOKUP(M5993,[1]ArchetypeScores!E:P,12,FALSE)</f>
        <v>0</v>
      </c>
      <c r="Q5993" s="2" t="str">
        <f>VLOOKUP(M5993,[1]ArchetypeScores!E:W,19,FALSE)</f>
        <v>Education and training</v>
      </c>
      <c r="R5993" s="2">
        <f>VLOOKUP(M5993,[1]ArchetypeScores!E:I,5,FALSE)</f>
        <v>0</v>
      </c>
      <c r="S5993" s="2">
        <f>VLOOKUP(M5993,[1]ArchetypeScores!E:K,7,FALSE)</f>
        <v>1</v>
      </c>
      <c r="T5993" s="2" t="str">
        <f t="shared" si="95"/>
        <v>Indirect only</v>
      </c>
    </row>
    <row r="5994" spans="1:20" x14ac:dyDescent="0.3">
      <c r="A5994" s="2" t="s">
        <v>15755</v>
      </c>
      <c r="B5994" s="3" t="s">
        <v>15825</v>
      </c>
      <c r="C5994" s="3" t="s">
        <v>15826</v>
      </c>
      <c r="D5994" s="4">
        <v>4.9000000000000004</v>
      </c>
      <c r="E5994" s="5" t="s">
        <v>1340</v>
      </c>
      <c r="F5994" s="4">
        <v>5.5315120000000002</v>
      </c>
      <c r="G5994" s="6">
        <v>50401</v>
      </c>
      <c r="H5994" s="3" t="s">
        <v>15809</v>
      </c>
      <c r="I5994" s="3"/>
      <c r="J5994" s="3" t="s">
        <v>15810</v>
      </c>
      <c r="K5994" s="5" t="s">
        <v>47</v>
      </c>
      <c r="L5994" s="5">
        <v>3</v>
      </c>
      <c r="M5994" s="5" t="s">
        <v>607</v>
      </c>
      <c r="N5994" s="5">
        <f>VLOOKUP(M5994,[1]ArchetypeScores!E:N,10,FALSE)</f>
        <v>0</v>
      </c>
      <c r="O5994" s="5">
        <f>VLOOKUP(M5994,[1]ArchetypeScores!E:O,11,FALSE)</f>
        <v>0</v>
      </c>
      <c r="P5994" s="5">
        <f>VLOOKUP(M5994,[1]ArchetypeScores!E:P,12,FALSE)</f>
        <v>0</v>
      </c>
      <c r="Q5994" s="2" t="str">
        <f>VLOOKUP(M5994,[1]ArchetypeScores!E:W,19,FALSE)</f>
        <v>Other sector</v>
      </c>
      <c r="R5994" s="2">
        <f>VLOOKUP(M5994,[1]ArchetypeScores!E:I,5,FALSE)</f>
        <v>0</v>
      </c>
      <c r="S5994" s="2">
        <f>VLOOKUP(M5994,[1]ArchetypeScores!E:K,7,FALSE)</f>
        <v>0</v>
      </c>
      <c r="T5994" s="2" t="str">
        <f t="shared" si="95"/>
        <v>Not A&amp;R positive</v>
      </c>
    </row>
    <row r="5995" spans="1:20" x14ac:dyDescent="0.3">
      <c r="A5995" s="2" t="s">
        <v>15755</v>
      </c>
      <c r="B5995" s="3" t="s">
        <v>15827</v>
      </c>
      <c r="C5995" s="3" t="s">
        <v>15828</v>
      </c>
      <c r="D5995" s="4">
        <v>0.8</v>
      </c>
      <c r="E5995" s="5" t="s">
        <v>1340</v>
      </c>
      <c r="F5995" s="4">
        <v>0.90310400000000002</v>
      </c>
      <c r="G5995" s="6">
        <v>50402</v>
      </c>
      <c r="H5995" s="3" t="s">
        <v>15809</v>
      </c>
      <c r="I5995" s="3"/>
      <c r="J5995" s="3" t="s">
        <v>15810</v>
      </c>
      <c r="K5995" s="5" t="s">
        <v>89</v>
      </c>
      <c r="L5995" s="5">
        <v>1</v>
      </c>
      <c r="M5995" s="5" t="s">
        <v>90</v>
      </c>
      <c r="N5995" s="5">
        <f>VLOOKUP(M5995,[1]ArchetypeScores!E:N,10,FALSE)</f>
        <v>1</v>
      </c>
      <c r="O5995" s="5">
        <f>VLOOKUP(M5995,[1]ArchetypeScores!E:O,11,FALSE)</f>
        <v>0</v>
      </c>
      <c r="P5995" s="5">
        <f>VLOOKUP(M5995,[1]ArchetypeScores!E:P,12,FALSE)</f>
        <v>0</v>
      </c>
      <c r="Q5995" s="2" t="str">
        <f>VLOOKUP(M5995,[1]ArchetypeScores!E:W,19,FALSE)</f>
        <v>Other sector</v>
      </c>
      <c r="R5995" s="2">
        <f>VLOOKUP(M5995,[1]ArchetypeScores!E:I,5,FALSE)</f>
        <v>0</v>
      </c>
      <c r="S5995" s="2">
        <f>VLOOKUP(M5995,[1]ArchetypeScores!E:K,7,FALSE)</f>
        <v>0</v>
      </c>
      <c r="T5995" s="2" t="str">
        <f t="shared" si="95"/>
        <v>Not A&amp;R positive</v>
      </c>
    </row>
    <row r="5996" spans="1:20" x14ac:dyDescent="0.3">
      <c r="A5996" s="2" t="s">
        <v>15755</v>
      </c>
      <c r="B5996" s="3" t="s">
        <v>15829</v>
      </c>
      <c r="C5996" s="3" t="s">
        <v>15830</v>
      </c>
      <c r="D5996" s="4">
        <v>0.34300000000000003</v>
      </c>
      <c r="E5996" s="5" t="s">
        <v>1340</v>
      </c>
      <c r="F5996" s="4">
        <v>0.34209105000000001</v>
      </c>
      <c r="G5996" s="6">
        <v>50311</v>
      </c>
      <c r="H5996" s="3" t="s">
        <v>15758</v>
      </c>
      <c r="I5996" s="3" t="s">
        <v>15759</v>
      </c>
      <c r="J5996" s="3" t="s">
        <v>15831</v>
      </c>
      <c r="K5996" s="5" t="s">
        <v>142</v>
      </c>
      <c r="L5996" s="5">
        <v>2</v>
      </c>
      <c r="M5996" s="5" t="s">
        <v>250</v>
      </c>
      <c r="N5996" s="5">
        <f>VLOOKUP(M5996,[1]ArchetypeScores!E:N,10,FALSE)</f>
        <v>1</v>
      </c>
      <c r="O5996" s="5">
        <f>VLOOKUP(M5996,[1]ArchetypeScores!E:O,11,FALSE)</f>
        <v>1</v>
      </c>
      <c r="P5996" s="5">
        <f>VLOOKUP(M5996,[1]ArchetypeScores!E:P,12,FALSE)</f>
        <v>2</v>
      </c>
      <c r="Q5996" s="2" t="str">
        <f>VLOOKUP(M5996,[1]ArchetypeScores!E:W,19,FALSE)</f>
        <v>Materials (including forestry and nature)</v>
      </c>
      <c r="R5996" s="2">
        <f>VLOOKUP(M5996,[1]ArchetypeScores!E:I,5,FALSE)</f>
        <v>1</v>
      </c>
      <c r="S5996" s="2">
        <f>VLOOKUP(M5996,[1]ArchetypeScores!E:K,7,FALSE)</f>
        <v>1</v>
      </c>
      <c r="T5996" s="2" t="str">
        <f t="shared" si="95"/>
        <v>Both</v>
      </c>
    </row>
    <row r="5997" spans="1:20" x14ac:dyDescent="0.3">
      <c r="A5997" s="2" t="s">
        <v>15755</v>
      </c>
      <c r="B5997" s="3" t="s">
        <v>15832</v>
      </c>
      <c r="C5997" s="3" t="s">
        <v>15833</v>
      </c>
      <c r="D5997" s="4">
        <v>7</v>
      </c>
      <c r="E5997" s="5" t="s">
        <v>1340</v>
      </c>
      <c r="F5997" s="4">
        <v>6.9814499999999997</v>
      </c>
      <c r="G5997" s="6">
        <v>50352</v>
      </c>
      <c r="H5997" s="3" t="s">
        <v>15834</v>
      </c>
      <c r="I5997" s="3" t="s">
        <v>15835</v>
      </c>
      <c r="J5997" s="3"/>
      <c r="K5997" s="5" t="s">
        <v>57</v>
      </c>
      <c r="L5997" s="5">
        <v>29</v>
      </c>
      <c r="M5997" s="5" t="s">
        <v>58</v>
      </c>
      <c r="N5997" s="5">
        <f>VLOOKUP(M5997,[1]ArchetypeScores!E:N,10,FALSE)</f>
        <v>0</v>
      </c>
      <c r="O5997" s="5">
        <f>VLOOKUP(M5997,[1]ArchetypeScores!E:O,11,FALSE)</f>
        <v>-1</v>
      </c>
      <c r="P5997" s="5">
        <f>VLOOKUP(M5997,[1]ArchetypeScores!E:P,12,FALSE)</f>
        <v>0</v>
      </c>
      <c r="Q5997" s="2" t="str">
        <f>VLOOKUP(M5997,[1]ArchetypeScores!E:W,19,FALSE)</f>
        <v>Untargeted</v>
      </c>
      <c r="R5997" s="2">
        <f>VLOOKUP(M5997,[1]ArchetypeScores!E:I,5,FALSE)</f>
        <v>0</v>
      </c>
      <c r="S5997" s="2">
        <f>VLOOKUP(M5997,[1]ArchetypeScores!E:K,7,FALSE)</f>
        <v>0</v>
      </c>
      <c r="T5997" s="2" t="str">
        <f t="shared" si="95"/>
        <v>Not A&amp;R positive</v>
      </c>
    </row>
    <row r="5998" spans="1:20" x14ac:dyDescent="0.3">
      <c r="A5998" s="2" t="s">
        <v>15755</v>
      </c>
      <c r="B5998" s="3" t="s">
        <v>15836</v>
      </c>
      <c r="C5998" s="3" t="s">
        <v>15837</v>
      </c>
      <c r="D5998" s="4">
        <v>0.1</v>
      </c>
      <c r="E5998" s="5" t="s">
        <v>1340</v>
      </c>
      <c r="F5998" s="4">
        <v>0.11767</v>
      </c>
      <c r="G5998" s="6">
        <v>50433</v>
      </c>
      <c r="H5998" s="3" t="s">
        <v>15838</v>
      </c>
      <c r="I5998" s="3"/>
      <c r="J5998" s="3"/>
      <c r="K5998" s="5" t="s">
        <v>57</v>
      </c>
      <c r="L5998" s="5">
        <v>29</v>
      </c>
      <c r="M5998" s="5" t="s">
        <v>58</v>
      </c>
      <c r="N5998" s="5">
        <f>VLOOKUP(M5998,[1]ArchetypeScores!E:N,10,FALSE)</f>
        <v>0</v>
      </c>
      <c r="O5998" s="5">
        <f>VLOOKUP(M5998,[1]ArchetypeScores!E:O,11,FALSE)</f>
        <v>-1</v>
      </c>
      <c r="P5998" s="5">
        <f>VLOOKUP(M5998,[1]ArchetypeScores!E:P,12,FALSE)</f>
        <v>0</v>
      </c>
      <c r="Q5998" s="2" t="str">
        <f>VLOOKUP(M5998,[1]ArchetypeScores!E:W,19,FALSE)</f>
        <v>Untargeted</v>
      </c>
      <c r="R5998" s="2">
        <f>VLOOKUP(M5998,[1]ArchetypeScores!E:I,5,FALSE)</f>
        <v>0</v>
      </c>
      <c r="S5998" s="2">
        <f>VLOOKUP(M5998,[1]ArchetypeScores!E:K,7,FALSE)</f>
        <v>0</v>
      </c>
      <c r="T5998" s="2" t="str">
        <f t="shared" si="95"/>
        <v>Not A&amp;R positive</v>
      </c>
    </row>
    <row r="5999" spans="1:20" x14ac:dyDescent="0.3">
      <c r="A5999" s="2" t="s">
        <v>15755</v>
      </c>
      <c r="B5999" s="3" t="s">
        <v>15839</v>
      </c>
      <c r="C5999" s="3" t="s">
        <v>15840</v>
      </c>
      <c r="D5999" s="4">
        <v>3.0000000000000001E-3</v>
      </c>
      <c r="E5999" s="5" t="s">
        <v>1340</v>
      </c>
      <c r="F5999" s="4">
        <v>2.99205E-3</v>
      </c>
      <c r="G5999" s="6">
        <v>50360</v>
      </c>
      <c r="H5999" s="3" t="s">
        <v>15841</v>
      </c>
      <c r="I5999" s="3"/>
      <c r="J5999" s="3"/>
      <c r="K5999" s="5" t="s">
        <v>89</v>
      </c>
      <c r="L5999" s="5">
        <v>1</v>
      </c>
      <c r="M5999" s="5" t="s">
        <v>90</v>
      </c>
      <c r="N5999" s="5">
        <f>VLOOKUP(M5999,[1]ArchetypeScores!E:N,10,FALSE)</f>
        <v>1</v>
      </c>
      <c r="O5999" s="5">
        <f>VLOOKUP(M5999,[1]ArchetypeScores!E:O,11,FALSE)</f>
        <v>0</v>
      </c>
      <c r="P5999" s="5">
        <f>VLOOKUP(M5999,[1]ArchetypeScores!E:P,12,FALSE)</f>
        <v>0</v>
      </c>
      <c r="Q5999" s="2" t="str">
        <f>VLOOKUP(M5999,[1]ArchetypeScores!E:W,19,FALSE)</f>
        <v>Other sector</v>
      </c>
      <c r="R5999" s="2">
        <f>VLOOKUP(M5999,[1]ArchetypeScores!E:I,5,FALSE)</f>
        <v>0</v>
      </c>
      <c r="S5999" s="2">
        <f>VLOOKUP(M5999,[1]ArchetypeScores!E:K,7,FALSE)</f>
        <v>0</v>
      </c>
      <c r="T5999" s="2" t="str">
        <f t="shared" si="95"/>
        <v>Not A&amp;R positive</v>
      </c>
    </row>
    <row r="6000" spans="1:20" x14ac:dyDescent="0.3">
      <c r="A6000" s="2" t="s">
        <v>15755</v>
      </c>
      <c r="B6000" s="3" t="s">
        <v>15842</v>
      </c>
      <c r="C6000" s="3" t="s">
        <v>15843</v>
      </c>
      <c r="D6000" s="4"/>
      <c r="E6000" s="5" t="s">
        <v>1340</v>
      </c>
      <c r="F6000" s="4">
        <v>0</v>
      </c>
      <c r="G6000" s="6">
        <v>50445</v>
      </c>
      <c r="H6000" s="3" t="s">
        <v>15844</v>
      </c>
      <c r="I6000" s="3"/>
      <c r="J6000" s="3"/>
      <c r="K6000" s="5" t="s">
        <v>2091</v>
      </c>
      <c r="L6000" s="5">
        <v>1</v>
      </c>
      <c r="M6000" s="5" t="s">
        <v>3573</v>
      </c>
      <c r="N6000" s="5">
        <f>VLOOKUP(M6000,[1]ArchetypeScores!E:N,10,FALSE)</f>
        <v>0</v>
      </c>
      <c r="O6000" s="5">
        <f>VLOOKUP(M6000,[1]ArchetypeScores!E:O,11,FALSE)</f>
        <v>-1</v>
      </c>
      <c r="P6000" s="5">
        <f>VLOOKUP(M6000,[1]ArchetypeScores!E:P,12,FALSE)</f>
        <v>0</v>
      </c>
      <c r="Q6000" s="2" t="str">
        <f>VLOOKUP(M6000,[1]ArchetypeScores!E:W,19,FALSE)</f>
        <v>Other sector</v>
      </c>
      <c r="R6000" s="2">
        <f>VLOOKUP(M6000,[1]ArchetypeScores!E:I,5,FALSE)</f>
        <v>0</v>
      </c>
      <c r="S6000" s="2">
        <f>VLOOKUP(M6000,[1]ArchetypeScores!E:K,7,FALSE)</f>
        <v>0</v>
      </c>
      <c r="T6000" s="2" t="str">
        <f t="shared" si="95"/>
        <v>Not A&amp;R positive</v>
      </c>
    </row>
    <row r="6001" spans="1:20" x14ac:dyDescent="0.3">
      <c r="A6001" s="2" t="s">
        <v>15755</v>
      </c>
      <c r="B6001" s="3" t="s">
        <v>15845</v>
      </c>
      <c r="C6001" s="3" t="s">
        <v>15846</v>
      </c>
      <c r="D6001" s="4"/>
      <c r="E6001" s="5" t="s">
        <v>1340</v>
      </c>
      <c r="F6001" s="4">
        <v>0</v>
      </c>
      <c r="G6001" s="6">
        <v>50451</v>
      </c>
      <c r="H6001" s="3" t="s">
        <v>15847</v>
      </c>
      <c r="I6001" s="3" t="s">
        <v>15848</v>
      </c>
      <c r="J6001" s="3"/>
      <c r="K6001" s="5" t="s">
        <v>261</v>
      </c>
      <c r="L6001" s="5">
        <v>2</v>
      </c>
      <c r="M6001" s="5" t="s">
        <v>262</v>
      </c>
      <c r="N6001" s="5">
        <f>VLOOKUP(M6001,[1]ArchetypeScores!E:N,10,FALSE)</f>
        <v>0</v>
      </c>
      <c r="O6001" s="5">
        <f>VLOOKUP(M6001,[1]ArchetypeScores!E:O,11,FALSE)</f>
        <v>-1</v>
      </c>
      <c r="P6001" s="5">
        <f>VLOOKUP(M6001,[1]ArchetypeScores!E:P,12,FALSE)</f>
        <v>0</v>
      </c>
      <c r="Q6001" s="2" t="str">
        <f>VLOOKUP(M6001,[1]ArchetypeScores!E:W,19,FALSE)</f>
        <v>Untargeted</v>
      </c>
      <c r="R6001" s="2">
        <f>VLOOKUP(M6001,[1]ArchetypeScores!E:I,5,FALSE)</f>
        <v>0</v>
      </c>
      <c r="S6001" s="2">
        <f>VLOOKUP(M6001,[1]ArchetypeScores!E:K,7,FALSE)</f>
        <v>0</v>
      </c>
      <c r="T6001" s="2" t="str">
        <f t="shared" si="95"/>
        <v>Not A&amp;R positive</v>
      </c>
    </row>
    <row r="6002" spans="1:20" x14ac:dyDescent="0.3">
      <c r="A6002" s="2" t="s">
        <v>15755</v>
      </c>
      <c r="B6002" s="3" t="s">
        <v>15849</v>
      </c>
      <c r="C6002" s="3" t="s">
        <v>15850</v>
      </c>
      <c r="D6002" s="4">
        <v>0.65900000000000003</v>
      </c>
      <c r="E6002" s="5" t="s">
        <v>1340</v>
      </c>
      <c r="F6002" s="4">
        <v>0.65725365000000002</v>
      </c>
      <c r="G6002" s="6">
        <v>50327</v>
      </c>
      <c r="H6002" s="3" t="s">
        <v>15758</v>
      </c>
      <c r="I6002" s="3" t="s">
        <v>15759</v>
      </c>
      <c r="J6002" s="3" t="s">
        <v>15851</v>
      </c>
      <c r="K6002" s="5" t="s">
        <v>291</v>
      </c>
      <c r="L6002" s="5">
        <v>4</v>
      </c>
      <c r="M6002" s="5" t="s">
        <v>292</v>
      </c>
      <c r="N6002" s="5">
        <f>VLOOKUP(M6002,[1]ArchetypeScores!E:N,10,FALSE)</f>
        <v>1</v>
      </c>
      <c r="O6002" s="5">
        <f>VLOOKUP(M6002,[1]ArchetypeScores!E:O,11,FALSE)</f>
        <v>0</v>
      </c>
      <c r="P6002" s="5">
        <f>VLOOKUP(M6002,[1]ArchetypeScores!E:P,12,FALSE)</f>
        <v>0</v>
      </c>
      <c r="Q6002" s="2" t="str">
        <f>VLOOKUP(M6002,[1]ArchetypeScores!E:W,19,FALSE)</f>
        <v>Education and training</v>
      </c>
      <c r="R6002" s="2">
        <f>VLOOKUP(M6002,[1]ArchetypeScores!E:I,5,FALSE)</f>
        <v>0</v>
      </c>
      <c r="S6002" s="2">
        <f>VLOOKUP(M6002,[1]ArchetypeScores!E:K,7,FALSE)</f>
        <v>0</v>
      </c>
      <c r="T6002" s="2" t="str">
        <f t="shared" si="95"/>
        <v>Not A&amp;R positive</v>
      </c>
    </row>
    <row r="6003" spans="1:20" x14ac:dyDescent="0.3">
      <c r="A6003" s="2" t="s">
        <v>15755</v>
      </c>
      <c r="B6003" s="3" t="s">
        <v>15852</v>
      </c>
      <c r="C6003" s="3" t="s">
        <v>15853</v>
      </c>
      <c r="D6003" s="4">
        <v>20</v>
      </c>
      <c r="E6003" s="5" t="s">
        <v>1340</v>
      </c>
      <c r="F6003" s="4">
        <v>19.946999999999999</v>
      </c>
      <c r="G6003" s="6">
        <v>50388</v>
      </c>
      <c r="H6003" s="3" t="s">
        <v>15854</v>
      </c>
      <c r="I6003" s="3" t="s">
        <v>15855</v>
      </c>
      <c r="J6003" s="3"/>
      <c r="K6003" s="5" t="s">
        <v>175</v>
      </c>
      <c r="L6003" s="5">
        <v>4</v>
      </c>
      <c r="M6003" s="5" t="s">
        <v>219</v>
      </c>
      <c r="N6003" s="5">
        <f>VLOOKUP(M6003,[1]ArchetypeScores!E:N,10,FALSE)</f>
        <v>1</v>
      </c>
      <c r="O6003" s="5">
        <f>VLOOKUP(M6003,[1]ArchetypeScores!E:O,11,FALSE)</f>
        <v>0</v>
      </c>
      <c r="P6003" s="5">
        <f>VLOOKUP(M6003,[1]ArchetypeScores!E:P,12,FALSE)</f>
        <v>0</v>
      </c>
      <c r="Q6003" s="2" t="str">
        <f>VLOOKUP(M6003,[1]ArchetypeScores!E:W,19,FALSE)</f>
        <v>Other sector</v>
      </c>
      <c r="R6003" s="2">
        <f>VLOOKUP(M6003,[1]ArchetypeScores!E:I,5,FALSE)</f>
        <v>0</v>
      </c>
      <c r="S6003" s="2">
        <f>VLOOKUP(M6003,[1]ArchetypeScores!E:K,7,FALSE)</f>
        <v>0</v>
      </c>
      <c r="T6003" s="2" t="str">
        <f t="shared" si="95"/>
        <v>Not A&amp;R positive</v>
      </c>
    </row>
    <row r="6004" spans="1:20" x14ac:dyDescent="0.3">
      <c r="A6004" s="2" t="s">
        <v>15755</v>
      </c>
      <c r="B6004" s="3" t="s">
        <v>15856</v>
      </c>
      <c r="C6004" s="3" t="s">
        <v>15857</v>
      </c>
      <c r="D6004" s="4">
        <v>2.6</v>
      </c>
      <c r="E6004" s="5" t="s">
        <v>1340</v>
      </c>
      <c r="F6004" s="4">
        <v>2.5931099999999998</v>
      </c>
      <c r="G6004" s="6">
        <v>50357</v>
      </c>
      <c r="H6004" s="3" t="s">
        <v>15858</v>
      </c>
      <c r="I6004" s="3"/>
      <c r="J6004" s="3"/>
      <c r="K6004" s="5" t="s">
        <v>175</v>
      </c>
      <c r="L6004" s="5">
        <v>4</v>
      </c>
      <c r="M6004" s="5" t="s">
        <v>219</v>
      </c>
      <c r="N6004" s="5">
        <f>VLOOKUP(M6004,[1]ArchetypeScores!E:N,10,FALSE)</f>
        <v>1</v>
      </c>
      <c r="O6004" s="5">
        <f>VLOOKUP(M6004,[1]ArchetypeScores!E:O,11,FALSE)</f>
        <v>0</v>
      </c>
      <c r="P6004" s="5">
        <f>VLOOKUP(M6004,[1]ArchetypeScores!E:P,12,FALSE)</f>
        <v>0</v>
      </c>
      <c r="Q6004" s="2" t="str">
        <f>VLOOKUP(M6004,[1]ArchetypeScores!E:W,19,FALSE)</f>
        <v>Other sector</v>
      </c>
      <c r="R6004" s="2">
        <f>VLOOKUP(M6004,[1]ArchetypeScores!E:I,5,FALSE)</f>
        <v>0</v>
      </c>
      <c r="S6004" s="2">
        <f>VLOOKUP(M6004,[1]ArchetypeScores!E:K,7,FALSE)</f>
        <v>0</v>
      </c>
      <c r="T6004" s="2" t="str">
        <f t="shared" si="95"/>
        <v>Not A&amp;R positive</v>
      </c>
    </row>
    <row r="6005" spans="1:20" x14ac:dyDescent="0.3">
      <c r="A6005" s="2" t="s">
        <v>15755</v>
      </c>
      <c r="B6005" s="3" t="s">
        <v>15859</v>
      </c>
      <c r="C6005" s="3" t="s">
        <v>15860</v>
      </c>
      <c r="D6005" s="4">
        <v>4.66</v>
      </c>
      <c r="E6005" s="5" t="s">
        <v>1340</v>
      </c>
      <c r="F6005" s="4">
        <v>4.6476509999999998</v>
      </c>
      <c r="G6005" s="6">
        <v>50359</v>
      </c>
      <c r="H6005" s="3" t="s">
        <v>15858</v>
      </c>
      <c r="I6005" s="3"/>
      <c r="J6005" s="3"/>
      <c r="K6005" s="5" t="s">
        <v>175</v>
      </c>
      <c r="L6005" s="5">
        <v>4</v>
      </c>
      <c r="M6005" s="5" t="s">
        <v>219</v>
      </c>
      <c r="N6005" s="5">
        <f>VLOOKUP(M6005,[1]ArchetypeScores!E:N,10,FALSE)</f>
        <v>1</v>
      </c>
      <c r="O6005" s="5">
        <f>VLOOKUP(M6005,[1]ArchetypeScores!E:O,11,FALSE)</f>
        <v>0</v>
      </c>
      <c r="P6005" s="5">
        <f>VLOOKUP(M6005,[1]ArchetypeScores!E:P,12,FALSE)</f>
        <v>0</v>
      </c>
      <c r="Q6005" s="2" t="str">
        <f>VLOOKUP(M6005,[1]ArchetypeScores!E:W,19,FALSE)</f>
        <v>Other sector</v>
      </c>
      <c r="R6005" s="2">
        <f>VLOOKUP(M6005,[1]ArchetypeScores!E:I,5,FALSE)</f>
        <v>0</v>
      </c>
      <c r="S6005" s="2">
        <f>VLOOKUP(M6005,[1]ArchetypeScores!E:K,7,FALSE)</f>
        <v>0</v>
      </c>
      <c r="T6005" s="2" t="str">
        <f t="shared" si="95"/>
        <v>Not A&amp;R positive</v>
      </c>
    </row>
    <row r="6006" spans="1:20" x14ac:dyDescent="0.3">
      <c r="A6006" s="2" t="s">
        <v>15755</v>
      </c>
      <c r="B6006" s="3" t="s">
        <v>15861</v>
      </c>
      <c r="C6006" s="3" t="s">
        <v>15862</v>
      </c>
      <c r="D6006" s="4">
        <v>0.35</v>
      </c>
      <c r="E6006" s="5" t="s">
        <v>1340</v>
      </c>
      <c r="F6006" s="4">
        <v>0.34907250000000001</v>
      </c>
      <c r="G6006" s="6">
        <v>50372</v>
      </c>
      <c r="H6006" s="3" t="s">
        <v>15863</v>
      </c>
      <c r="I6006" s="3"/>
      <c r="J6006" s="3"/>
      <c r="K6006" s="5" t="s">
        <v>664</v>
      </c>
      <c r="L6006" s="5">
        <v>2</v>
      </c>
      <c r="M6006" s="5" t="s">
        <v>1105</v>
      </c>
      <c r="N6006" s="5">
        <f>VLOOKUP(M6006,[1]ArchetypeScores!E:N,10,FALSE)</f>
        <v>1</v>
      </c>
      <c r="O6006" s="5">
        <f>VLOOKUP(M6006,[1]ArchetypeScores!E:O,11,FALSE)</f>
        <v>0</v>
      </c>
      <c r="P6006" s="5">
        <f>VLOOKUP(M6006,[1]ArchetypeScores!E:P,12,FALSE)</f>
        <v>2</v>
      </c>
      <c r="Q6006" s="2" t="str">
        <f>VLOOKUP(M6006,[1]ArchetypeScores!E:W,19,FALSE)</f>
        <v>Other sector</v>
      </c>
      <c r="R6006" s="2">
        <f>VLOOKUP(M6006,[1]ArchetypeScores!E:I,5,FALSE)</f>
        <v>0</v>
      </c>
      <c r="S6006" s="2">
        <f>VLOOKUP(M6006,[1]ArchetypeScores!E:K,7,FALSE)</f>
        <v>0</v>
      </c>
      <c r="T6006" s="2" t="str">
        <f t="shared" si="95"/>
        <v>Not A&amp;R positive</v>
      </c>
    </row>
    <row r="6007" spans="1:20" x14ac:dyDescent="0.3">
      <c r="A6007" s="2" t="s">
        <v>15755</v>
      </c>
      <c r="B6007" s="3" t="s">
        <v>15864</v>
      </c>
      <c r="C6007" s="3" t="s">
        <v>15865</v>
      </c>
      <c r="D6007" s="4">
        <v>1.5</v>
      </c>
      <c r="E6007" s="5" t="s">
        <v>1340</v>
      </c>
      <c r="F6007" s="4">
        <v>1.4960249999999999</v>
      </c>
      <c r="G6007" s="6">
        <v>50437</v>
      </c>
      <c r="H6007" s="3" t="s">
        <v>15866</v>
      </c>
      <c r="I6007" s="3"/>
      <c r="J6007" s="3"/>
      <c r="K6007" s="5" t="s">
        <v>57</v>
      </c>
      <c r="L6007" s="5">
        <v>29</v>
      </c>
      <c r="M6007" s="5" t="s">
        <v>58</v>
      </c>
      <c r="N6007" s="5">
        <f>VLOOKUP(M6007,[1]ArchetypeScores!E:N,10,FALSE)</f>
        <v>0</v>
      </c>
      <c r="O6007" s="5">
        <f>VLOOKUP(M6007,[1]ArchetypeScores!E:O,11,FALSE)</f>
        <v>-1</v>
      </c>
      <c r="P6007" s="5">
        <f>VLOOKUP(M6007,[1]ArchetypeScores!E:P,12,FALSE)</f>
        <v>0</v>
      </c>
      <c r="Q6007" s="2" t="str">
        <f>VLOOKUP(M6007,[1]ArchetypeScores!E:W,19,FALSE)</f>
        <v>Untargeted</v>
      </c>
      <c r="R6007" s="2">
        <f>VLOOKUP(M6007,[1]ArchetypeScores!E:I,5,FALSE)</f>
        <v>0</v>
      </c>
      <c r="S6007" s="2">
        <f>VLOOKUP(M6007,[1]ArchetypeScores!E:K,7,FALSE)</f>
        <v>0</v>
      </c>
      <c r="T6007" s="2" t="str">
        <f t="shared" si="95"/>
        <v>Not A&amp;R positive</v>
      </c>
    </row>
    <row r="6008" spans="1:20" x14ac:dyDescent="0.3">
      <c r="A6008" s="2" t="s">
        <v>15755</v>
      </c>
      <c r="B6008" s="3" t="s">
        <v>15867</v>
      </c>
      <c r="C6008" s="3" t="s">
        <v>15868</v>
      </c>
      <c r="D6008" s="4">
        <v>0.4</v>
      </c>
      <c r="E6008" s="5" t="s">
        <v>1340</v>
      </c>
      <c r="F6008" s="4">
        <v>0.39894000000000002</v>
      </c>
      <c r="G6008" s="6">
        <v>50469</v>
      </c>
      <c r="H6008" s="3" t="s">
        <v>15869</v>
      </c>
      <c r="I6008" s="3" t="s">
        <v>15764</v>
      </c>
      <c r="J6008" s="3"/>
      <c r="K6008" s="5" t="s">
        <v>47</v>
      </c>
      <c r="L6008" s="5">
        <v>2</v>
      </c>
      <c r="M6008" s="5" t="s">
        <v>440</v>
      </c>
      <c r="N6008" s="5">
        <f>VLOOKUP(M6008,[1]ArchetypeScores!E:N,10,FALSE)</f>
        <v>0</v>
      </c>
      <c r="O6008" s="5">
        <f>VLOOKUP(M6008,[1]ArchetypeScores!E:O,11,FALSE)</f>
        <v>0</v>
      </c>
      <c r="P6008" s="5">
        <f>VLOOKUP(M6008,[1]ArchetypeScores!E:P,12,FALSE)</f>
        <v>0</v>
      </c>
      <c r="Q6008" s="2" t="str">
        <f>VLOOKUP(M6008,[1]ArchetypeScores!E:W,19,FALSE)</f>
        <v>Other sector</v>
      </c>
      <c r="R6008" s="2">
        <f>VLOOKUP(M6008,[1]ArchetypeScores!E:I,5,FALSE)</f>
        <v>0</v>
      </c>
      <c r="S6008" s="2">
        <f>VLOOKUP(M6008,[1]ArchetypeScores!E:K,7,FALSE)</f>
        <v>0</v>
      </c>
      <c r="T6008" s="2" t="str">
        <f t="shared" si="95"/>
        <v>Not A&amp;R positive</v>
      </c>
    </row>
    <row r="6009" spans="1:20" x14ac:dyDescent="0.3">
      <c r="A6009" s="2" t="s">
        <v>15755</v>
      </c>
      <c r="B6009" s="3" t="s">
        <v>15870</v>
      </c>
      <c r="C6009" s="3" t="s">
        <v>15871</v>
      </c>
      <c r="D6009" s="4">
        <v>10</v>
      </c>
      <c r="E6009" s="5" t="s">
        <v>1340</v>
      </c>
      <c r="F6009" s="4">
        <v>10.838200000000001</v>
      </c>
      <c r="G6009" s="6">
        <v>50441</v>
      </c>
      <c r="H6009" s="3" t="s">
        <v>15872</v>
      </c>
      <c r="I6009" s="3"/>
      <c r="J6009" s="3"/>
      <c r="K6009" s="5" t="s">
        <v>102</v>
      </c>
      <c r="L6009" s="5">
        <v>2</v>
      </c>
      <c r="M6009" s="5" t="s">
        <v>681</v>
      </c>
      <c r="N6009" s="5">
        <f>VLOOKUP(M6009,[1]ArchetypeScores!E:N,10,FALSE)</f>
        <v>0</v>
      </c>
      <c r="O6009" s="5">
        <f>VLOOKUP(M6009,[1]ArchetypeScores!E:O,11,FALSE)</f>
        <v>-1</v>
      </c>
      <c r="P6009" s="5">
        <f>VLOOKUP(M6009,[1]ArchetypeScores!E:P,12,FALSE)</f>
        <v>0</v>
      </c>
      <c r="Q6009" s="2" t="str">
        <f>VLOOKUP(M6009,[1]ArchetypeScores!E:W,19,FALSE)</f>
        <v>Untargeted</v>
      </c>
      <c r="R6009" s="2">
        <f>VLOOKUP(M6009,[1]ArchetypeScores!E:I,5,FALSE)</f>
        <v>0</v>
      </c>
      <c r="S6009" s="2">
        <f>VLOOKUP(M6009,[1]ArchetypeScores!E:K,7,FALSE)</f>
        <v>1</v>
      </c>
      <c r="T6009" s="2" t="str">
        <f t="shared" si="95"/>
        <v>Indirect only</v>
      </c>
    </row>
    <row r="6010" spans="1:20" x14ac:dyDescent="0.3">
      <c r="A6010" s="2" t="s">
        <v>15755</v>
      </c>
      <c r="B6010" s="3" t="s">
        <v>15870</v>
      </c>
      <c r="C6010" s="3" t="s">
        <v>15873</v>
      </c>
      <c r="D6010" s="4">
        <v>1</v>
      </c>
      <c r="E6010" s="5" t="s">
        <v>1340</v>
      </c>
      <c r="F6010" s="4">
        <v>1.17367</v>
      </c>
      <c r="G6010" s="6">
        <v>50452</v>
      </c>
      <c r="H6010" s="9" t="s">
        <v>15874</v>
      </c>
      <c r="I6010" s="3"/>
      <c r="J6010" s="3"/>
      <c r="K6010" s="5" t="s">
        <v>102</v>
      </c>
      <c r="L6010" s="5">
        <v>2</v>
      </c>
      <c r="M6010" s="5" t="s">
        <v>681</v>
      </c>
      <c r="N6010" s="5">
        <f>VLOOKUP(M6010,[1]ArchetypeScores!E:N,10,FALSE)</f>
        <v>0</v>
      </c>
      <c r="O6010" s="5">
        <f>VLOOKUP(M6010,[1]ArchetypeScores!E:O,11,FALSE)</f>
        <v>-1</v>
      </c>
      <c r="P6010" s="5">
        <f>VLOOKUP(M6010,[1]ArchetypeScores!E:P,12,FALSE)</f>
        <v>0</v>
      </c>
      <c r="Q6010" s="2" t="str">
        <f>VLOOKUP(M6010,[1]ArchetypeScores!E:W,19,FALSE)</f>
        <v>Untargeted</v>
      </c>
      <c r="R6010" s="2">
        <f>VLOOKUP(M6010,[1]ArchetypeScores!E:I,5,FALSE)</f>
        <v>0</v>
      </c>
      <c r="S6010" s="2">
        <f>VLOOKUP(M6010,[1]ArchetypeScores!E:K,7,FALSE)</f>
        <v>1</v>
      </c>
      <c r="T6010" s="2" t="str">
        <f t="shared" si="95"/>
        <v>Indirect only</v>
      </c>
    </row>
    <row r="6011" spans="1:20" x14ac:dyDescent="0.3">
      <c r="A6011" s="2" t="s">
        <v>15755</v>
      </c>
      <c r="B6011" s="3" t="s">
        <v>15875</v>
      </c>
      <c r="C6011" s="3" t="s">
        <v>15876</v>
      </c>
      <c r="D6011" s="4"/>
      <c r="E6011" s="5" t="s">
        <v>1340</v>
      </c>
      <c r="F6011" s="4">
        <v>0</v>
      </c>
      <c r="G6011" s="6">
        <v>50347</v>
      </c>
      <c r="H6011" s="3" t="s">
        <v>15877</v>
      </c>
      <c r="I6011" s="3" t="s">
        <v>15878</v>
      </c>
      <c r="J6011" s="3"/>
      <c r="K6011" s="5" t="s">
        <v>84</v>
      </c>
      <c r="L6011" s="5">
        <v>3</v>
      </c>
      <c r="M6011" s="5" t="s">
        <v>85</v>
      </c>
      <c r="N6011" s="5">
        <f>VLOOKUP(M6011,[1]ArchetypeScores!E:N,10,FALSE)</f>
        <v>0</v>
      </c>
      <c r="O6011" s="5">
        <f>VLOOKUP(M6011,[1]ArchetypeScores!E:O,11,FALSE)</f>
        <v>-1</v>
      </c>
      <c r="P6011" s="5">
        <f>VLOOKUP(M6011,[1]ArchetypeScores!E:P,12,FALSE)</f>
        <v>0</v>
      </c>
      <c r="Q6011" s="2" t="str">
        <f>VLOOKUP(M6011,[1]ArchetypeScores!E:W,19,FALSE)</f>
        <v>Untargeted</v>
      </c>
      <c r="R6011" s="2">
        <f>VLOOKUP(M6011,[1]ArchetypeScores!E:I,5,FALSE)</f>
        <v>0</v>
      </c>
      <c r="S6011" s="2">
        <f>VLOOKUP(M6011,[1]ArchetypeScores!E:K,7,FALSE)</f>
        <v>0</v>
      </c>
      <c r="T6011" s="2" t="str">
        <f t="shared" si="95"/>
        <v>Not A&amp;R positive</v>
      </c>
    </row>
    <row r="6012" spans="1:20" x14ac:dyDescent="0.3">
      <c r="A6012" s="2" t="s">
        <v>15755</v>
      </c>
      <c r="B6012" s="3" t="s">
        <v>15879</v>
      </c>
      <c r="C6012" s="3" t="s">
        <v>15880</v>
      </c>
      <c r="D6012" s="4">
        <v>2.5000000000000001E-2</v>
      </c>
      <c r="E6012" s="5" t="s">
        <v>1340</v>
      </c>
      <c r="F6012" s="4">
        <v>2.4933750000000001E-2</v>
      </c>
      <c r="G6012" s="6">
        <v>50482</v>
      </c>
      <c r="H6012" s="3" t="s">
        <v>15881</v>
      </c>
      <c r="I6012" s="3" t="s">
        <v>15882</v>
      </c>
      <c r="J6012" s="3"/>
      <c r="K6012" s="5" t="s">
        <v>61</v>
      </c>
      <c r="L6012" s="5">
        <v>5</v>
      </c>
      <c r="M6012" s="5" t="s">
        <v>62</v>
      </c>
      <c r="N6012" s="5">
        <f>VLOOKUP(M6012,[1]ArchetypeScores!E:N,10,FALSE)</f>
        <v>0</v>
      </c>
      <c r="O6012" s="5">
        <f>VLOOKUP(M6012,[1]ArchetypeScores!E:O,11,FALSE)</f>
        <v>-1</v>
      </c>
      <c r="P6012" s="5">
        <f>VLOOKUP(M6012,[1]ArchetypeScores!E:P,12,FALSE)</f>
        <v>0</v>
      </c>
      <c r="Q6012" s="2" t="str">
        <f>VLOOKUP(M6012,[1]ArchetypeScores!E:W,19,FALSE)</f>
        <v>Health care</v>
      </c>
      <c r="R6012" s="2">
        <f>VLOOKUP(M6012,[1]ArchetypeScores!E:I,5,FALSE)</f>
        <v>0</v>
      </c>
      <c r="S6012" s="2">
        <f>VLOOKUP(M6012,[1]ArchetypeScores!E:K,7,FALSE)</f>
        <v>0</v>
      </c>
      <c r="T6012" s="2" t="str">
        <f t="shared" si="95"/>
        <v>Not A&amp;R positive</v>
      </c>
    </row>
    <row r="6013" spans="1:20" x14ac:dyDescent="0.3">
      <c r="A6013" s="2" t="s">
        <v>15755</v>
      </c>
      <c r="B6013" s="3" t="s">
        <v>15883</v>
      </c>
      <c r="C6013" s="3" t="s">
        <v>15884</v>
      </c>
      <c r="D6013" s="4">
        <v>0.17599999999999999</v>
      </c>
      <c r="E6013" s="5" t="s">
        <v>1340</v>
      </c>
      <c r="F6013" s="4">
        <v>0.17553360000000001</v>
      </c>
      <c r="G6013" s="6">
        <v>50316</v>
      </c>
      <c r="H6013" s="3" t="s">
        <v>15758</v>
      </c>
      <c r="I6013" s="3" t="s">
        <v>15759</v>
      </c>
      <c r="J6013" s="3" t="s">
        <v>15885</v>
      </c>
      <c r="K6013" s="5" t="s">
        <v>477</v>
      </c>
      <c r="L6013" s="5">
        <v>5</v>
      </c>
      <c r="M6013" s="5" t="s">
        <v>15584</v>
      </c>
      <c r="N6013" s="5">
        <f>VLOOKUP(M6013,[1]ArchetypeScores!E:N,10,FALSE)</f>
        <v>1</v>
      </c>
      <c r="O6013" s="5">
        <f>VLOOKUP(M6013,[1]ArchetypeScores!E:O,11,FALSE)</f>
        <v>-2</v>
      </c>
      <c r="P6013" s="5">
        <f>VLOOKUP(M6013,[1]ArchetypeScores!E:P,12,FALSE)</f>
        <v>2</v>
      </c>
      <c r="Q6013" s="2" t="str">
        <f>VLOOKUP(M6013,[1]ArchetypeScores!E:W,19,FALSE)</f>
        <v>Industrials - other</v>
      </c>
      <c r="R6013" s="2">
        <f>VLOOKUP(M6013,[1]ArchetypeScores!E:I,5,FALSE)</f>
        <v>0</v>
      </c>
      <c r="S6013" s="2">
        <f>VLOOKUP(M6013,[1]ArchetypeScores!E:K,7,FALSE)</f>
        <v>0</v>
      </c>
      <c r="T6013" s="2" t="str">
        <f t="shared" si="95"/>
        <v>Not A&amp;R positive</v>
      </c>
    </row>
    <row r="6014" spans="1:20" x14ac:dyDescent="0.3">
      <c r="A6014" s="2" t="s">
        <v>15755</v>
      </c>
      <c r="B6014" s="3" t="s">
        <v>15883</v>
      </c>
      <c r="C6014" s="3" t="s">
        <v>15886</v>
      </c>
      <c r="D6014" s="4">
        <v>0.17599999999999999</v>
      </c>
      <c r="E6014" s="5" t="s">
        <v>1340</v>
      </c>
      <c r="F6014" s="4">
        <v>0.17553360000000001</v>
      </c>
      <c r="G6014" s="6">
        <v>50315</v>
      </c>
      <c r="H6014" s="3" t="s">
        <v>15758</v>
      </c>
      <c r="I6014" s="3" t="s">
        <v>15759</v>
      </c>
      <c r="J6014" s="3" t="s">
        <v>15885</v>
      </c>
      <c r="K6014" s="5" t="s">
        <v>477</v>
      </c>
      <c r="L6014" s="5">
        <v>4</v>
      </c>
      <c r="M6014" s="5" t="s">
        <v>1025</v>
      </c>
      <c r="N6014" s="5">
        <f>VLOOKUP(M6014,[1]ArchetypeScores!E:N,10,FALSE)</f>
        <v>1</v>
      </c>
      <c r="O6014" s="5">
        <f>VLOOKUP(M6014,[1]ArchetypeScores!E:O,11,FALSE)</f>
        <v>-2</v>
      </c>
      <c r="P6014" s="5">
        <f>VLOOKUP(M6014,[1]ArchetypeScores!E:P,12,FALSE)</f>
        <v>2</v>
      </c>
      <c r="Q6014" s="2" t="str">
        <f>VLOOKUP(M6014,[1]ArchetypeScores!E:W,19,FALSE)</f>
        <v>Industrials - other</v>
      </c>
      <c r="R6014" s="2">
        <f>VLOOKUP(M6014,[1]ArchetypeScores!E:I,5,FALSE)</f>
        <v>0</v>
      </c>
      <c r="S6014" s="2">
        <f>VLOOKUP(M6014,[1]ArchetypeScores!E:K,7,FALSE)</f>
        <v>0</v>
      </c>
      <c r="T6014" s="2" t="str">
        <f t="shared" si="95"/>
        <v>Not A&amp;R positive</v>
      </c>
    </row>
    <row r="6015" spans="1:20" x14ac:dyDescent="0.3">
      <c r="A6015" s="2" t="s">
        <v>15755</v>
      </c>
      <c r="B6015" s="3" t="s">
        <v>15887</v>
      </c>
      <c r="C6015" s="3" t="s">
        <v>15888</v>
      </c>
      <c r="D6015" s="4">
        <v>9.8000000000000004E-2</v>
      </c>
      <c r="E6015" s="5" t="s">
        <v>1340</v>
      </c>
      <c r="F6015" s="4">
        <v>9.7740300000000002E-2</v>
      </c>
      <c r="G6015" s="6">
        <v>50425</v>
      </c>
      <c r="H6015" s="3" t="s">
        <v>15889</v>
      </c>
      <c r="I6015" s="3"/>
      <c r="J6015" s="3"/>
      <c r="K6015" s="5" t="s">
        <v>57</v>
      </c>
      <c r="L6015" s="5">
        <v>25</v>
      </c>
      <c r="M6015" s="5" t="s">
        <v>241</v>
      </c>
      <c r="N6015" s="5">
        <f>VLOOKUP(M6015,[1]ArchetypeScores!E:N,10,FALSE)</f>
        <v>0</v>
      </c>
      <c r="O6015" s="5">
        <f>VLOOKUP(M6015,[1]ArchetypeScores!E:O,11,FALSE)</f>
        <v>-1</v>
      </c>
      <c r="P6015" s="5">
        <f>VLOOKUP(M6015,[1]ArchetypeScores!E:P,12,FALSE)</f>
        <v>0</v>
      </c>
      <c r="Q6015" s="2" t="str">
        <f>VLOOKUP(M6015,[1]ArchetypeScores!E:W,19,FALSE)</f>
        <v>Other sector</v>
      </c>
      <c r="R6015" s="2">
        <f>VLOOKUP(M6015,[1]ArchetypeScores!E:I,5,FALSE)</f>
        <v>0</v>
      </c>
      <c r="S6015" s="2">
        <f>VLOOKUP(M6015,[1]ArchetypeScores!E:K,7,FALSE)</f>
        <v>0</v>
      </c>
      <c r="T6015" s="2" t="str">
        <f t="shared" si="95"/>
        <v>Not A&amp;R positive</v>
      </c>
    </row>
    <row r="6016" spans="1:20" x14ac:dyDescent="0.3">
      <c r="A6016" s="2" t="s">
        <v>15755</v>
      </c>
      <c r="B6016" s="3" t="s">
        <v>15890</v>
      </c>
      <c r="C6016" s="3" t="s">
        <v>15891</v>
      </c>
      <c r="D6016" s="4">
        <v>6</v>
      </c>
      <c r="E6016" s="5" t="s">
        <v>1340</v>
      </c>
      <c r="F6016" s="4">
        <v>5.9840999999999998</v>
      </c>
      <c r="G6016" s="6">
        <v>50381</v>
      </c>
      <c r="H6016" s="3" t="s">
        <v>15892</v>
      </c>
      <c r="I6016" s="3" t="s">
        <v>15893</v>
      </c>
      <c r="J6016" s="3"/>
      <c r="K6016" s="5" t="s">
        <v>67</v>
      </c>
      <c r="L6016" s="5">
        <v>1</v>
      </c>
      <c r="M6016" s="5" t="s">
        <v>265</v>
      </c>
      <c r="N6016" s="5">
        <f>VLOOKUP(M6016,[1]ArchetypeScores!E:N,10,FALSE)</f>
        <v>0</v>
      </c>
      <c r="O6016" s="5">
        <f>VLOOKUP(M6016,[1]ArchetypeScores!E:O,11,FALSE)</f>
        <v>-1</v>
      </c>
      <c r="P6016" s="5">
        <f>VLOOKUP(M6016,[1]ArchetypeScores!E:P,12,FALSE)</f>
        <v>0</v>
      </c>
      <c r="Q6016" s="2" t="str">
        <f>VLOOKUP(M6016,[1]ArchetypeScores!E:W,19,FALSE)</f>
        <v>Untargeted</v>
      </c>
      <c r="R6016" s="2">
        <f>VLOOKUP(M6016,[1]ArchetypeScores!E:I,5,FALSE)</f>
        <v>0</v>
      </c>
      <c r="S6016" s="2">
        <f>VLOOKUP(M6016,[1]ArchetypeScores!E:K,7,FALSE)</f>
        <v>0</v>
      </c>
      <c r="T6016" s="2" t="str">
        <f t="shared" si="95"/>
        <v>Not A&amp;R positive</v>
      </c>
    </row>
    <row r="6017" spans="1:20" ht="30.6" x14ac:dyDescent="0.3">
      <c r="A6017" s="2" t="s">
        <v>15755</v>
      </c>
      <c r="B6017" s="7" t="s">
        <v>15894</v>
      </c>
      <c r="C6017" s="3" t="s">
        <v>15895</v>
      </c>
      <c r="D6017" s="4">
        <v>10</v>
      </c>
      <c r="E6017" s="5" t="s">
        <v>1340</v>
      </c>
      <c r="F6017" s="4">
        <v>9.9734999999999996</v>
      </c>
      <c r="G6017" s="6">
        <v>50349</v>
      </c>
      <c r="H6017" s="3" t="s">
        <v>15896</v>
      </c>
      <c r="I6017" s="3"/>
      <c r="J6017" s="3"/>
      <c r="K6017" s="5" t="s">
        <v>38</v>
      </c>
      <c r="L6017" s="5">
        <v>1</v>
      </c>
      <c r="M6017" s="5" t="s">
        <v>43</v>
      </c>
      <c r="N6017" s="5">
        <f>VLOOKUP(M6017,[1]ArchetypeScores!E:N,10,FALSE)</f>
        <v>0</v>
      </c>
      <c r="O6017" s="5">
        <f>VLOOKUP(M6017,[1]ArchetypeScores!E:O,11,FALSE)</f>
        <v>-1</v>
      </c>
      <c r="P6017" s="5">
        <f>VLOOKUP(M6017,[1]ArchetypeScores!E:P,12,FALSE)</f>
        <v>0</v>
      </c>
      <c r="Q6017" s="2" t="str">
        <f>VLOOKUP(M6017,[1]ArchetypeScores!E:W,19,FALSE)</f>
        <v>Consumer (including agriculture and tourism)</v>
      </c>
      <c r="R6017" s="2">
        <f>VLOOKUP(M6017,[1]ArchetypeScores!E:I,5,FALSE)</f>
        <v>0</v>
      </c>
      <c r="S6017" s="2">
        <f>VLOOKUP(M6017,[1]ArchetypeScores!E:K,7,FALSE)</f>
        <v>0</v>
      </c>
      <c r="T6017" s="2" t="str">
        <f t="shared" si="95"/>
        <v>Not A&amp;R positive</v>
      </c>
    </row>
    <row r="6018" spans="1:20" x14ac:dyDescent="0.3">
      <c r="A6018" s="2" t="s">
        <v>15755</v>
      </c>
      <c r="B6018" s="3" t="s">
        <v>15897</v>
      </c>
      <c r="C6018" s="3" t="s">
        <v>15898</v>
      </c>
      <c r="D6018" s="4"/>
      <c r="E6018" s="5" t="s">
        <v>1340</v>
      </c>
      <c r="F6018" s="4">
        <v>0</v>
      </c>
      <c r="G6018" s="6">
        <v>50350</v>
      </c>
      <c r="H6018" s="3" t="s">
        <v>15896</v>
      </c>
      <c r="I6018" s="3"/>
      <c r="J6018" s="3"/>
      <c r="K6018" s="5" t="s">
        <v>214</v>
      </c>
      <c r="L6018" s="5">
        <v>4</v>
      </c>
      <c r="M6018" s="5" t="s">
        <v>560</v>
      </c>
      <c r="N6018" s="5">
        <f>VLOOKUP(M6018,[1]ArchetypeScores!E:N,10,FALSE)</f>
        <v>1</v>
      </c>
      <c r="O6018" s="5">
        <f>VLOOKUP(M6018,[1]ArchetypeScores!E:O,11,FALSE)</f>
        <v>0</v>
      </c>
      <c r="P6018" s="5">
        <f>VLOOKUP(M6018,[1]ArchetypeScores!E:P,12,FALSE)</f>
        <v>0</v>
      </c>
      <c r="Q6018" s="2" t="str">
        <f>VLOOKUP(M6018,[1]ArchetypeScores!E:W,19,FALSE)</f>
        <v>Other sector</v>
      </c>
      <c r="R6018" s="2">
        <f>VLOOKUP(M6018,[1]ArchetypeScores!E:I,5,FALSE)</f>
        <v>0</v>
      </c>
      <c r="S6018" s="2">
        <f>VLOOKUP(M6018,[1]ArchetypeScores!E:K,7,FALSE)</f>
        <v>0</v>
      </c>
      <c r="T6018" s="2" t="str">
        <f t="shared" ref="T6018:T6081" si="96">IF(AND(R6018=1,S6018=1),"Both",IF(AND(R6018=1,S6018=0),"Direct only",IF(AND(R6018=0,S6018=1),"Indirect only","Not A&amp;R positive")))</f>
        <v>Not A&amp;R positive</v>
      </c>
    </row>
    <row r="6019" spans="1:20" x14ac:dyDescent="0.3">
      <c r="A6019" s="2" t="s">
        <v>15755</v>
      </c>
      <c r="B6019" s="3" t="s">
        <v>15899</v>
      </c>
      <c r="C6019" s="3" t="s">
        <v>15900</v>
      </c>
      <c r="D6019" s="4">
        <v>0.35199999999999998</v>
      </c>
      <c r="E6019" s="5" t="s">
        <v>1340</v>
      </c>
      <c r="F6019" s="4">
        <v>0.41619423999999999</v>
      </c>
      <c r="G6019" s="6">
        <v>50393</v>
      </c>
      <c r="H6019" s="3" t="s">
        <v>15901</v>
      </c>
      <c r="I6019" s="3" t="s">
        <v>15764</v>
      </c>
      <c r="J6019" s="3"/>
      <c r="K6019" s="5" t="s">
        <v>118</v>
      </c>
      <c r="L6019" s="5">
        <v>4</v>
      </c>
      <c r="M6019" s="5" t="s">
        <v>119</v>
      </c>
      <c r="N6019" s="5">
        <f>VLOOKUP(M6019,[1]ArchetypeScores!E:N,10,FALSE)</f>
        <v>0</v>
      </c>
      <c r="O6019" s="5">
        <f>VLOOKUP(M6019,[1]ArchetypeScores!E:O,11,FALSE)</f>
        <v>-1</v>
      </c>
      <c r="P6019" s="5">
        <f>VLOOKUP(M6019,[1]ArchetypeScores!E:P,12,FALSE)</f>
        <v>0</v>
      </c>
      <c r="Q6019" s="2" t="str">
        <f>VLOOKUP(M6019,[1]ArchetypeScores!E:W,19,FALSE)</f>
        <v>Untargeted</v>
      </c>
      <c r="R6019" s="2">
        <f>VLOOKUP(M6019,[1]ArchetypeScores!E:I,5,FALSE)</f>
        <v>0</v>
      </c>
      <c r="S6019" s="2">
        <f>VLOOKUP(M6019,[1]ArchetypeScores!E:K,7,FALSE)</f>
        <v>0</v>
      </c>
      <c r="T6019" s="2" t="str">
        <f t="shared" si="96"/>
        <v>Not A&amp;R positive</v>
      </c>
    </row>
    <row r="6020" spans="1:20" x14ac:dyDescent="0.3">
      <c r="A6020" s="2" t="s">
        <v>15755</v>
      </c>
      <c r="B6020" s="3" t="s">
        <v>15902</v>
      </c>
      <c r="C6020" s="3" t="s">
        <v>15903</v>
      </c>
      <c r="D6020" s="4"/>
      <c r="E6020" s="5" t="s">
        <v>1340</v>
      </c>
      <c r="F6020" s="4">
        <v>0</v>
      </c>
      <c r="G6020" s="6">
        <v>50362</v>
      </c>
      <c r="H6020" s="3" t="s">
        <v>15904</v>
      </c>
      <c r="I6020" s="3"/>
      <c r="J6020" s="3"/>
      <c r="K6020" s="5" t="s">
        <v>67</v>
      </c>
      <c r="L6020" s="5">
        <v>1</v>
      </c>
      <c r="M6020" s="5" t="s">
        <v>265</v>
      </c>
      <c r="N6020" s="5">
        <f>VLOOKUP(M6020,[1]ArchetypeScores!E:N,10,FALSE)</f>
        <v>0</v>
      </c>
      <c r="O6020" s="5">
        <f>VLOOKUP(M6020,[1]ArchetypeScores!E:O,11,FALSE)</f>
        <v>-1</v>
      </c>
      <c r="P6020" s="5">
        <f>VLOOKUP(M6020,[1]ArchetypeScores!E:P,12,FALSE)</f>
        <v>0</v>
      </c>
      <c r="Q6020" s="2" t="str">
        <f>VLOOKUP(M6020,[1]ArchetypeScores!E:W,19,FALSE)</f>
        <v>Untargeted</v>
      </c>
      <c r="R6020" s="2">
        <f>VLOOKUP(M6020,[1]ArchetypeScores!E:I,5,FALSE)</f>
        <v>0</v>
      </c>
      <c r="S6020" s="2">
        <f>VLOOKUP(M6020,[1]ArchetypeScores!E:K,7,FALSE)</f>
        <v>0</v>
      </c>
      <c r="T6020" s="2" t="str">
        <f t="shared" si="96"/>
        <v>Not A&amp;R positive</v>
      </c>
    </row>
    <row r="6021" spans="1:20" x14ac:dyDescent="0.3">
      <c r="A6021" s="2" t="s">
        <v>15755</v>
      </c>
      <c r="B6021" s="3" t="s">
        <v>15905</v>
      </c>
      <c r="C6021" s="3" t="s">
        <v>15906</v>
      </c>
      <c r="D6021" s="4"/>
      <c r="E6021" s="5" t="s">
        <v>1340</v>
      </c>
      <c r="F6021" s="4">
        <v>0</v>
      </c>
      <c r="G6021" s="6">
        <v>50361</v>
      </c>
      <c r="H6021" s="3" t="s">
        <v>15907</v>
      </c>
      <c r="I6021" s="3" t="s">
        <v>15908</v>
      </c>
      <c r="J6021" s="3"/>
      <c r="K6021" s="5" t="s">
        <v>57</v>
      </c>
      <c r="L6021" s="5">
        <v>25</v>
      </c>
      <c r="M6021" s="5" t="s">
        <v>241</v>
      </c>
      <c r="N6021" s="5">
        <f>VLOOKUP(M6021,[1]ArchetypeScores!E:N,10,FALSE)</f>
        <v>0</v>
      </c>
      <c r="O6021" s="5">
        <f>VLOOKUP(M6021,[1]ArchetypeScores!E:O,11,FALSE)</f>
        <v>-1</v>
      </c>
      <c r="P6021" s="5">
        <f>VLOOKUP(M6021,[1]ArchetypeScores!E:P,12,FALSE)</f>
        <v>0</v>
      </c>
      <c r="Q6021" s="2" t="str">
        <f>VLOOKUP(M6021,[1]ArchetypeScores!E:W,19,FALSE)</f>
        <v>Other sector</v>
      </c>
      <c r="R6021" s="2">
        <f>VLOOKUP(M6021,[1]ArchetypeScores!E:I,5,FALSE)</f>
        <v>0</v>
      </c>
      <c r="S6021" s="2">
        <f>VLOOKUP(M6021,[1]ArchetypeScores!E:K,7,FALSE)</f>
        <v>0</v>
      </c>
      <c r="T6021" s="2" t="str">
        <f t="shared" si="96"/>
        <v>Not A&amp;R positive</v>
      </c>
    </row>
    <row r="6022" spans="1:20" x14ac:dyDescent="0.3">
      <c r="A6022" s="2" t="s">
        <v>15755</v>
      </c>
      <c r="B6022" s="3" t="s">
        <v>15909</v>
      </c>
      <c r="C6022" s="3" t="s">
        <v>15910</v>
      </c>
      <c r="D6022" s="4">
        <v>5</v>
      </c>
      <c r="E6022" s="5" t="s">
        <v>1340</v>
      </c>
      <c r="F6022" s="4">
        <v>4.9867499999999998</v>
      </c>
      <c r="G6022" s="6">
        <v>50470</v>
      </c>
      <c r="H6022" s="3" t="s">
        <v>15911</v>
      </c>
      <c r="I6022" s="3" t="s">
        <v>15764</v>
      </c>
      <c r="J6022" s="3"/>
      <c r="K6022" s="5" t="s">
        <v>392</v>
      </c>
      <c r="L6022" s="5">
        <v>1</v>
      </c>
      <c r="M6022" s="5" t="s">
        <v>393</v>
      </c>
      <c r="N6022" s="5">
        <f>VLOOKUP(M6022,[1]ArchetypeScores!E:N,10,FALSE)</f>
        <v>0</v>
      </c>
      <c r="O6022" s="5">
        <f>VLOOKUP(M6022,[1]ArchetypeScores!E:O,11,FALSE)</f>
        <v>-1</v>
      </c>
      <c r="P6022" s="5">
        <f>VLOOKUP(M6022,[1]ArchetypeScores!E:P,12,FALSE)</f>
        <v>0</v>
      </c>
      <c r="Q6022" s="2" t="str">
        <f>VLOOKUP(M6022,[1]ArchetypeScores!E:W,19,FALSE)</f>
        <v>Other sector</v>
      </c>
      <c r="R6022" s="2">
        <f>VLOOKUP(M6022,[1]ArchetypeScores!E:I,5,FALSE)</f>
        <v>0</v>
      </c>
      <c r="S6022" s="2">
        <f>VLOOKUP(M6022,[1]ArchetypeScores!E:K,7,FALSE)</f>
        <v>0</v>
      </c>
      <c r="T6022" s="2" t="str">
        <f t="shared" si="96"/>
        <v>Not A&amp;R positive</v>
      </c>
    </row>
    <row r="6023" spans="1:20" x14ac:dyDescent="0.3">
      <c r="A6023" s="2" t="s">
        <v>15755</v>
      </c>
      <c r="B6023" s="3" t="s">
        <v>15912</v>
      </c>
      <c r="C6023" s="3" t="s">
        <v>15913</v>
      </c>
      <c r="D6023" s="4"/>
      <c r="E6023" s="5" t="s">
        <v>1340</v>
      </c>
      <c r="F6023" s="4">
        <v>0</v>
      </c>
      <c r="G6023" s="6">
        <v>50455</v>
      </c>
      <c r="H6023" s="3" t="s">
        <v>15763</v>
      </c>
      <c r="I6023" s="3" t="s">
        <v>15764</v>
      </c>
      <c r="J6023" s="3"/>
      <c r="K6023" s="5" t="s">
        <v>477</v>
      </c>
      <c r="L6023" s="5">
        <v>1</v>
      </c>
      <c r="M6023" s="5" t="s">
        <v>750</v>
      </c>
      <c r="N6023" s="5">
        <f>VLOOKUP(M6023,[1]ArchetypeScores!E:N,10,FALSE)</f>
        <v>1</v>
      </c>
      <c r="O6023" s="5">
        <f>VLOOKUP(M6023,[1]ArchetypeScores!E:O,11,FALSE)</f>
        <v>-2</v>
      </c>
      <c r="P6023" s="5">
        <f>VLOOKUP(M6023,[1]ArchetypeScores!E:P,12,FALSE)</f>
        <v>2</v>
      </c>
      <c r="Q6023" s="2" t="str">
        <f>VLOOKUP(M6023,[1]ArchetypeScores!E:W,19,FALSE)</f>
        <v>Energy and water</v>
      </c>
      <c r="R6023" s="2">
        <f>VLOOKUP(M6023,[1]ArchetypeScores!E:I,5,FALSE)</f>
        <v>0</v>
      </c>
      <c r="S6023" s="2">
        <f>VLOOKUP(M6023,[1]ArchetypeScores!E:K,7,FALSE)</f>
        <v>0</v>
      </c>
      <c r="T6023" s="2" t="str">
        <f t="shared" si="96"/>
        <v>Not A&amp;R positive</v>
      </c>
    </row>
    <row r="6024" spans="1:20" x14ac:dyDescent="0.3">
      <c r="A6024" s="2" t="s">
        <v>15755</v>
      </c>
      <c r="B6024" s="3" t="s">
        <v>15914</v>
      </c>
      <c r="C6024" s="3" t="s">
        <v>15915</v>
      </c>
      <c r="D6024" s="4"/>
      <c r="E6024" s="5" t="s">
        <v>1340</v>
      </c>
      <c r="F6024" s="4">
        <v>0</v>
      </c>
      <c r="G6024" s="6">
        <v>50466</v>
      </c>
      <c r="H6024" s="3" t="s">
        <v>15916</v>
      </c>
      <c r="I6024" s="3" t="s">
        <v>15764</v>
      </c>
      <c r="J6024" s="3"/>
      <c r="K6024" s="5" t="s">
        <v>392</v>
      </c>
      <c r="L6024" s="5">
        <v>1</v>
      </c>
      <c r="M6024" s="5" t="s">
        <v>393</v>
      </c>
      <c r="N6024" s="5">
        <f>VLOOKUP(M6024,[1]ArchetypeScores!E:N,10,FALSE)</f>
        <v>0</v>
      </c>
      <c r="O6024" s="5">
        <f>VLOOKUP(M6024,[1]ArchetypeScores!E:O,11,FALSE)</f>
        <v>-1</v>
      </c>
      <c r="P6024" s="5">
        <f>VLOOKUP(M6024,[1]ArchetypeScores!E:P,12,FALSE)</f>
        <v>0</v>
      </c>
      <c r="Q6024" s="2" t="str">
        <f>VLOOKUP(M6024,[1]ArchetypeScores!E:W,19,FALSE)</f>
        <v>Other sector</v>
      </c>
      <c r="R6024" s="2">
        <f>VLOOKUP(M6024,[1]ArchetypeScores!E:I,5,FALSE)</f>
        <v>0</v>
      </c>
      <c r="S6024" s="2">
        <f>VLOOKUP(M6024,[1]ArchetypeScores!E:K,7,FALSE)</f>
        <v>0</v>
      </c>
      <c r="T6024" s="2" t="str">
        <f t="shared" si="96"/>
        <v>Not A&amp;R positive</v>
      </c>
    </row>
    <row r="6025" spans="1:20" x14ac:dyDescent="0.3">
      <c r="A6025" s="2" t="s">
        <v>15755</v>
      </c>
      <c r="B6025" s="3" t="s">
        <v>15917</v>
      </c>
      <c r="C6025" s="3" t="s">
        <v>15918</v>
      </c>
      <c r="D6025" s="4"/>
      <c r="E6025" s="5" t="s">
        <v>1340</v>
      </c>
      <c r="F6025" s="4">
        <v>0</v>
      </c>
      <c r="G6025" s="6">
        <v>50351</v>
      </c>
      <c r="H6025" s="3" t="s">
        <v>15896</v>
      </c>
      <c r="I6025" s="3"/>
      <c r="J6025" s="3"/>
      <c r="K6025" s="5" t="s">
        <v>38</v>
      </c>
      <c r="L6025" s="5">
        <v>13</v>
      </c>
      <c r="M6025" s="5" t="s">
        <v>39</v>
      </c>
      <c r="N6025" s="5">
        <f>VLOOKUP(M6025,[1]ArchetypeScores!E:N,10,FALSE)</f>
        <v>0</v>
      </c>
      <c r="O6025" s="5">
        <f>VLOOKUP(M6025,[1]ArchetypeScores!E:O,11,FALSE)</f>
        <v>-2</v>
      </c>
      <c r="P6025" s="5">
        <f>VLOOKUP(M6025,[1]ArchetypeScores!E:P,12,FALSE)</f>
        <v>0</v>
      </c>
      <c r="Q6025" s="2" t="str">
        <f>VLOOKUP(M6025,[1]ArchetypeScores!E:W,19,FALSE)</f>
        <v>Industrials - transportation</v>
      </c>
      <c r="R6025" s="2">
        <f>VLOOKUP(M6025,[1]ArchetypeScores!E:I,5,FALSE)</f>
        <v>0</v>
      </c>
      <c r="S6025" s="2">
        <f>VLOOKUP(M6025,[1]ArchetypeScores!E:K,7,FALSE)</f>
        <v>0</v>
      </c>
      <c r="T6025" s="2" t="str">
        <f t="shared" si="96"/>
        <v>Not A&amp;R positive</v>
      </c>
    </row>
    <row r="6026" spans="1:20" x14ac:dyDescent="0.3">
      <c r="A6026" s="2" t="s">
        <v>15755</v>
      </c>
      <c r="B6026" s="3" t="s">
        <v>15919</v>
      </c>
      <c r="C6026" s="3" t="s">
        <v>15920</v>
      </c>
      <c r="D6026" s="4">
        <v>0.35</v>
      </c>
      <c r="E6026" s="5" t="s">
        <v>1340</v>
      </c>
      <c r="F6026" s="4">
        <v>0.34907250000000001</v>
      </c>
      <c r="G6026" s="6">
        <v>50390</v>
      </c>
      <c r="H6026" s="3" t="s">
        <v>15921</v>
      </c>
      <c r="I6026" s="3"/>
      <c r="J6026" s="3"/>
      <c r="K6026" s="5" t="s">
        <v>57</v>
      </c>
      <c r="L6026" s="5">
        <v>25</v>
      </c>
      <c r="M6026" s="5" t="s">
        <v>241</v>
      </c>
      <c r="N6026" s="5">
        <f>VLOOKUP(M6026,[1]ArchetypeScores!E:N,10,FALSE)</f>
        <v>0</v>
      </c>
      <c r="O6026" s="5">
        <f>VLOOKUP(M6026,[1]ArchetypeScores!E:O,11,FALSE)</f>
        <v>-1</v>
      </c>
      <c r="P6026" s="5">
        <f>VLOOKUP(M6026,[1]ArchetypeScores!E:P,12,FALSE)</f>
        <v>0</v>
      </c>
      <c r="Q6026" s="2" t="str">
        <f>VLOOKUP(M6026,[1]ArchetypeScores!E:W,19,FALSE)</f>
        <v>Other sector</v>
      </c>
      <c r="R6026" s="2">
        <f>VLOOKUP(M6026,[1]ArchetypeScores!E:I,5,FALSE)</f>
        <v>0</v>
      </c>
      <c r="S6026" s="2">
        <f>VLOOKUP(M6026,[1]ArchetypeScores!E:K,7,FALSE)</f>
        <v>0</v>
      </c>
      <c r="T6026" s="2" t="str">
        <f t="shared" si="96"/>
        <v>Not A&amp;R positive</v>
      </c>
    </row>
    <row r="6027" spans="1:20" x14ac:dyDescent="0.3">
      <c r="A6027" s="2" t="s">
        <v>15755</v>
      </c>
      <c r="B6027" s="3" t="s">
        <v>15922</v>
      </c>
      <c r="C6027" s="3" t="s">
        <v>15923</v>
      </c>
      <c r="D6027" s="4">
        <v>87.454999999999998</v>
      </c>
      <c r="E6027" s="5" t="s">
        <v>1340</v>
      </c>
      <c r="F6027" s="4">
        <v>87.223244249999993</v>
      </c>
      <c r="G6027" s="6">
        <v>50480</v>
      </c>
      <c r="H6027" s="3" t="s">
        <v>15924</v>
      </c>
      <c r="I6027" s="3"/>
      <c r="J6027" s="3"/>
      <c r="K6027" s="5" t="s">
        <v>112</v>
      </c>
      <c r="L6027" s="5" t="s">
        <v>112</v>
      </c>
      <c r="M6027" s="5" t="s">
        <v>961</v>
      </c>
      <c r="N6027" s="5">
        <f>VLOOKUP(M6027,[1]ArchetypeScores!E:N,10,FALSE)</f>
        <v>0</v>
      </c>
      <c r="O6027" s="5">
        <f>VLOOKUP(M6027,[1]ArchetypeScores!E:O,11,FALSE)</f>
        <v>0</v>
      </c>
      <c r="P6027" s="5">
        <f>VLOOKUP(M6027,[1]ArchetypeScores!E:P,12,FALSE)</f>
        <v>0</v>
      </c>
      <c r="Q6027" s="2" t="str">
        <f>VLOOKUP(M6027,[1]ArchetypeScores!E:W,19,FALSE)</f>
        <v>Untargeted</v>
      </c>
      <c r="R6027" s="2">
        <f>VLOOKUP(M6027,[1]ArchetypeScores!E:I,5,FALSE)</f>
        <v>0</v>
      </c>
      <c r="S6027" s="2">
        <f>VLOOKUP(M6027,[1]ArchetypeScores!E:K,7,FALSE)</f>
        <v>0</v>
      </c>
      <c r="T6027" s="2" t="str">
        <f t="shared" si="96"/>
        <v>Not A&amp;R positive</v>
      </c>
    </row>
    <row r="6028" spans="1:20" x14ac:dyDescent="0.3">
      <c r="A6028" s="2" t="s">
        <v>15755</v>
      </c>
      <c r="B6028" s="3" t="s">
        <v>15925</v>
      </c>
      <c r="C6028" s="3" t="s">
        <v>15926</v>
      </c>
      <c r="D6028" s="4">
        <v>2.5000000000000001E-2</v>
      </c>
      <c r="E6028" s="5" t="s">
        <v>1340</v>
      </c>
      <c r="F6028" s="4">
        <v>2.4933750000000001E-2</v>
      </c>
      <c r="G6028" s="6">
        <v>50481</v>
      </c>
      <c r="H6028" s="3" t="s">
        <v>15927</v>
      </c>
      <c r="I6028" s="3"/>
      <c r="J6028" s="3"/>
      <c r="K6028" s="5" t="s">
        <v>47</v>
      </c>
      <c r="L6028" s="5">
        <v>1</v>
      </c>
      <c r="M6028" s="5" t="s">
        <v>48</v>
      </c>
      <c r="N6028" s="5">
        <f>VLOOKUP(M6028,[1]ArchetypeScores!E:N,10,FALSE)</f>
        <v>0</v>
      </c>
      <c r="O6028" s="5">
        <f>VLOOKUP(M6028,[1]ArchetypeScores!E:O,11,FALSE)</f>
        <v>0</v>
      </c>
      <c r="P6028" s="5">
        <f>VLOOKUP(M6028,[1]ArchetypeScores!E:P,12,FALSE)</f>
        <v>0</v>
      </c>
      <c r="Q6028" s="2" t="str">
        <f>VLOOKUP(M6028,[1]ArchetypeScores!E:W,19,FALSE)</f>
        <v>Consumer (including agriculture and tourism)</v>
      </c>
      <c r="R6028" s="2">
        <f>VLOOKUP(M6028,[1]ArchetypeScores!E:I,5,FALSE)</f>
        <v>0</v>
      </c>
      <c r="S6028" s="2">
        <f>VLOOKUP(M6028,[1]ArchetypeScores!E:K,7,FALSE)</f>
        <v>0</v>
      </c>
      <c r="T6028" s="2" t="str">
        <f t="shared" si="96"/>
        <v>Not A&amp;R positive</v>
      </c>
    </row>
    <row r="6029" spans="1:20" x14ac:dyDescent="0.3">
      <c r="A6029" s="2" t="s">
        <v>15755</v>
      </c>
      <c r="B6029" s="3" t="s">
        <v>15928</v>
      </c>
      <c r="C6029" s="3" t="s">
        <v>15929</v>
      </c>
      <c r="D6029" s="4">
        <v>1</v>
      </c>
      <c r="E6029" s="5" t="s">
        <v>1340</v>
      </c>
      <c r="F6029" s="4">
        <v>0.99734999999999996</v>
      </c>
      <c r="G6029" s="6">
        <v>50354</v>
      </c>
      <c r="H6029" s="3" t="s">
        <v>15834</v>
      </c>
      <c r="I6029" s="3" t="s">
        <v>15835</v>
      </c>
      <c r="J6029" s="3"/>
      <c r="K6029" s="5" t="s">
        <v>38</v>
      </c>
      <c r="L6029" s="5">
        <v>13</v>
      </c>
      <c r="M6029" s="5" t="s">
        <v>39</v>
      </c>
      <c r="N6029" s="5">
        <f>VLOOKUP(M6029,[1]ArchetypeScores!E:N,10,FALSE)</f>
        <v>0</v>
      </c>
      <c r="O6029" s="5">
        <f>VLOOKUP(M6029,[1]ArchetypeScores!E:O,11,FALSE)</f>
        <v>-2</v>
      </c>
      <c r="P6029" s="5">
        <f>VLOOKUP(M6029,[1]ArchetypeScores!E:P,12,FALSE)</f>
        <v>0</v>
      </c>
      <c r="Q6029" s="2" t="str">
        <f>VLOOKUP(M6029,[1]ArchetypeScores!E:W,19,FALSE)</f>
        <v>Industrials - transportation</v>
      </c>
      <c r="R6029" s="2">
        <f>VLOOKUP(M6029,[1]ArchetypeScores!E:I,5,FALSE)</f>
        <v>0</v>
      </c>
      <c r="S6029" s="2">
        <f>VLOOKUP(M6029,[1]ArchetypeScores!E:K,7,FALSE)</f>
        <v>0</v>
      </c>
      <c r="T6029" s="2" t="str">
        <f t="shared" si="96"/>
        <v>Not A&amp;R positive</v>
      </c>
    </row>
    <row r="6030" spans="1:20" x14ac:dyDescent="0.3">
      <c r="A6030" s="2" t="s">
        <v>15755</v>
      </c>
      <c r="B6030" s="3" t="s">
        <v>15930</v>
      </c>
      <c r="C6030" s="3" t="s">
        <v>15931</v>
      </c>
      <c r="D6030" s="4">
        <v>0.3</v>
      </c>
      <c r="E6030" s="5" t="s">
        <v>1340</v>
      </c>
      <c r="F6030" s="4">
        <v>0.299205</v>
      </c>
      <c r="G6030" s="6">
        <v>50476</v>
      </c>
      <c r="H6030" s="3" t="s">
        <v>15932</v>
      </c>
      <c r="I6030" s="3" t="s">
        <v>15882</v>
      </c>
      <c r="J6030" s="3"/>
      <c r="K6030" s="5" t="s">
        <v>47</v>
      </c>
      <c r="L6030" s="5">
        <v>3</v>
      </c>
      <c r="M6030" s="5" t="s">
        <v>607</v>
      </c>
      <c r="N6030" s="5">
        <f>VLOOKUP(M6030,[1]ArchetypeScores!E:N,10,FALSE)</f>
        <v>0</v>
      </c>
      <c r="O6030" s="5">
        <f>VLOOKUP(M6030,[1]ArchetypeScores!E:O,11,FALSE)</f>
        <v>0</v>
      </c>
      <c r="P6030" s="5">
        <f>VLOOKUP(M6030,[1]ArchetypeScores!E:P,12,FALSE)</f>
        <v>0</v>
      </c>
      <c r="Q6030" s="2" t="str">
        <f>VLOOKUP(M6030,[1]ArchetypeScores!E:W,19,FALSE)</f>
        <v>Other sector</v>
      </c>
      <c r="R6030" s="2">
        <f>VLOOKUP(M6030,[1]ArchetypeScores!E:I,5,FALSE)</f>
        <v>0</v>
      </c>
      <c r="S6030" s="2">
        <f>VLOOKUP(M6030,[1]ArchetypeScores!E:K,7,FALSE)</f>
        <v>0</v>
      </c>
      <c r="T6030" s="2" t="str">
        <f t="shared" si="96"/>
        <v>Not A&amp;R positive</v>
      </c>
    </row>
    <row r="6031" spans="1:20" x14ac:dyDescent="0.3">
      <c r="A6031" s="2" t="s">
        <v>15755</v>
      </c>
      <c r="B6031" s="3" t="s">
        <v>15933</v>
      </c>
      <c r="C6031" s="3" t="s">
        <v>15934</v>
      </c>
      <c r="D6031" s="4">
        <v>1.7</v>
      </c>
      <c r="E6031" s="5" t="s">
        <v>1340</v>
      </c>
      <c r="F6031" s="4">
        <v>1.695495</v>
      </c>
      <c r="G6031" s="6">
        <v>50371</v>
      </c>
      <c r="H6031" s="3" t="s">
        <v>15935</v>
      </c>
      <c r="I6031" s="3"/>
      <c r="J6031" s="3"/>
      <c r="K6031" s="5" t="s">
        <v>102</v>
      </c>
      <c r="L6031" s="5">
        <v>2</v>
      </c>
      <c r="M6031" s="5" t="s">
        <v>681</v>
      </c>
      <c r="N6031" s="5">
        <f>VLOOKUP(M6031,[1]ArchetypeScores!E:N,10,FALSE)</f>
        <v>0</v>
      </c>
      <c r="O6031" s="5">
        <f>VLOOKUP(M6031,[1]ArchetypeScores!E:O,11,FALSE)</f>
        <v>-1</v>
      </c>
      <c r="P6031" s="5">
        <f>VLOOKUP(M6031,[1]ArchetypeScores!E:P,12,FALSE)</f>
        <v>0</v>
      </c>
      <c r="Q6031" s="2" t="str">
        <f>VLOOKUP(M6031,[1]ArchetypeScores!E:W,19,FALSE)</f>
        <v>Untargeted</v>
      </c>
      <c r="R6031" s="2">
        <f>VLOOKUP(M6031,[1]ArchetypeScores!E:I,5,FALSE)</f>
        <v>0</v>
      </c>
      <c r="S6031" s="2">
        <f>VLOOKUP(M6031,[1]ArchetypeScores!E:K,7,FALSE)</f>
        <v>1</v>
      </c>
      <c r="T6031" s="2" t="str">
        <f t="shared" si="96"/>
        <v>Indirect only</v>
      </c>
    </row>
    <row r="6032" spans="1:20" x14ac:dyDescent="0.3">
      <c r="A6032" s="2" t="s">
        <v>15755</v>
      </c>
      <c r="B6032" s="3" t="s">
        <v>15936</v>
      </c>
      <c r="C6032" s="3" t="s">
        <v>15937</v>
      </c>
      <c r="D6032" s="4">
        <v>7.4999999999999997E-2</v>
      </c>
      <c r="E6032" s="5" t="s">
        <v>1340</v>
      </c>
      <c r="F6032" s="4">
        <v>7.480125E-2</v>
      </c>
      <c r="G6032" s="6">
        <v>50424</v>
      </c>
      <c r="H6032" s="3" t="s">
        <v>15889</v>
      </c>
      <c r="I6032" s="3"/>
      <c r="J6032" s="3"/>
      <c r="K6032" s="5" t="s">
        <v>214</v>
      </c>
      <c r="L6032" s="5">
        <v>4</v>
      </c>
      <c r="M6032" s="5" t="s">
        <v>560</v>
      </c>
      <c r="N6032" s="5">
        <f>VLOOKUP(M6032,[1]ArchetypeScores!E:N,10,FALSE)</f>
        <v>1</v>
      </c>
      <c r="O6032" s="5">
        <f>VLOOKUP(M6032,[1]ArchetypeScores!E:O,11,FALSE)</f>
        <v>0</v>
      </c>
      <c r="P6032" s="5">
        <f>VLOOKUP(M6032,[1]ArchetypeScores!E:P,12,FALSE)</f>
        <v>0</v>
      </c>
      <c r="Q6032" s="2" t="str">
        <f>VLOOKUP(M6032,[1]ArchetypeScores!E:W,19,FALSE)</f>
        <v>Other sector</v>
      </c>
      <c r="R6032" s="2">
        <f>VLOOKUP(M6032,[1]ArchetypeScores!E:I,5,FALSE)</f>
        <v>0</v>
      </c>
      <c r="S6032" s="2">
        <f>VLOOKUP(M6032,[1]ArchetypeScores!E:K,7,FALSE)</f>
        <v>0</v>
      </c>
      <c r="T6032" s="2" t="str">
        <f t="shared" si="96"/>
        <v>Not A&amp;R positive</v>
      </c>
    </row>
    <row r="6033" spans="1:20" x14ac:dyDescent="0.3">
      <c r="A6033" s="2" t="s">
        <v>15755</v>
      </c>
      <c r="B6033" s="3" t="s">
        <v>15938</v>
      </c>
      <c r="C6033" s="3" t="s">
        <v>15939</v>
      </c>
      <c r="D6033" s="4">
        <v>7.2999999999999995E-2</v>
      </c>
      <c r="E6033" s="5" t="s">
        <v>1340</v>
      </c>
      <c r="F6033" s="4">
        <v>8.1232209999999999E-2</v>
      </c>
      <c r="G6033" s="6">
        <v>50369</v>
      </c>
      <c r="H6033" s="3" t="s">
        <v>15771</v>
      </c>
      <c r="I6033" s="3"/>
      <c r="J6033" s="3"/>
      <c r="K6033" s="5" t="s">
        <v>214</v>
      </c>
      <c r="L6033" s="5">
        <v>2</v>
      </c>
      <c r="M6033" s="5" t="s">
        <v>1806</v>
      </c>
      <c r="N6033" s="5">
        <f>VLOOKUP(M6033,[1]ArchetypeScores!E:N,10,FALSE)</f>
        <v>1</v>
      </c>
      <c r="O6033" s="5">
        <f>VLOOKUP(M6033,[1]ArchetypeScores!E:O,11,FALSE)</f>
        <v>0</v>
      </c>
      <c r="P6033" s="5">
        <f>VLOOKUP(M6033,[1]ArchetypeScores!E:P,12,FALSE)</f>
        <v>1</v>
      </c>
      <c r="Q6033" s="2" t="str">
        <f>VLOOKUP(M6033,[1]ArchetypeScores!E:W,19,FALSE)</f>
        <v>Other sector</v>
      </c>
      <c r="R6033" s="2">
        <f>VLOOKUP(M6033,[1]ArchetypeScores!E:I,5,FALSE)</f>
        <v>0</v>
      </c>
      <c r="S6033" s="2">
        <f>VLOOKUP(M6033,[1]ArchetypeScores!E:K,7,FALSE)</f>
        <v>0</v>
      </c>
      <c r="T6033" s="2" t="str">
        <f t="shared" si="96"/>
        <v>Not A&amp;R positive</v>
      </c>
    </row>
    <row r="6034" spans="1:20" x14ac:dyDescent="0.3">
      <c r="A6034" s="2" t="s">
        <v>15755</v>
      </c>
      <c r="B6034" s="3" t="s">
        <v>15940</v>
      </c>
      <c r="C6034" s="3" t="s">
        <v>15941</v>
      </c>
      <c r="D6034" s="4">
        <v>9.5000000000000001E-2</v>
      </c>
      <c r="E6034" s="5" t="s">
        <v>1340</v>
      </c>
      <c r="F6034" s="4">
        <v>9.4748250000000006E-2</v>
      </c>
      <c r="G6034" s="6">
        <v>50430</v>
      </c>
      <c r="H6034" s="3" t="s">
        <v>15942</v>
      </c>
      <c r="I6034" s="3"/>
      <c r="J6034" s="3"/>
      <c r="K6034" s="5" t="s">
        <v>291</v>
      </c>
      <c r="L6034" s="5">
        <v>3</v>
      </c>
      <c r="M6034" s="5" t="s">
        <v>532</v>
      </c>
      <c r="N6034" s="5">
        <f>VLOOKUP(M6034,[1]ArchetypeScores!E:N,10,FALSE)</f>
        <v>1</v>
      </c>
      <c r="O6034" s="5">
        <f>VLOOKUP(M6034,[1]ArchetypeScores!E:O,11,FALSE)</f>
        <v>0</v>
      </c>
      <c r="P6034" s="5">
        <f>VLOOKUP(M6034,[1]ArchetypeScores!E:P,12,FALSE)</f>
        <v>1</v>
      </c>
      <c r="Q6034" s="2" t="str">
        <f>VLOOKUP(M6034,[1]ArchetypeScores!E:W,19,FALSE)</f>
        <v>Education and training</v>
      </c>
      <c r="R6034" s="2">
        <f>VLOOKUP(M6034,[1]ArchetypeScores!E:I,5,FALSE)</f>
        <v>1</v>
      </c>
      <c r="S6034" s="2">
        <f>VLOOKUP(M6034,[1]ArchetypeScores!E:K,7,FALSE)</f>
        <v>1</v>
      </c>
      <c r="T6034" s="2" t="str">
        <f t="shared" si="96"/>
        <v>Both</v>
      </c>
    </row>
    <row r="6035" spans="1:20" x14ac:dyDescent="0.3">
      <c r="A6035" s="2" t="s">
        <v>15755</v>
      </c>
      <c r="B6035" s="3" t="s">
        <v>15943</v>
      </c>
      <c r="C6035" s="3" t="s">
        <v>15944</v>
      </c>
      <c r="D6035" s="4">
        <v>2</v>
      </c>
      <c r="E6035" s="5" t="s">
        <v>1340</v>
      </c>
      <c r="F6035" s="4">
        <v>1.9946999999999999</v>
      </c>
      <c r="G6035" s="6">
        <v>50479</v>
      </c>
      <c r="H6035" s="3" t="s">
        <v>15945</v>
      </c>
      <c r="I6035" s="3"/>
      <c r="J6035" s="3"/>
      <c r="K6035" s="5" t="s">
        <v>38</v>
      </c>
      <c r="L6035" s="5">
        <v>29</v>
      </c>
      <c r="M6035" s="5" t="s">
        <v>316</v>
      </c>
      <c r="N6035" s="5">
        <f>VLOOKUP(M6035,[1]ArchetypeScores!E:N,10,FALSE)</f>
        <v>0</v>
      </c>
      <c r="O6035" s="5">
        <f>VLOOKUP(M6035,[1]ArchetypeScores!E:O,11,FALSE)</f>
        <v>-1</v>
      </c>
      <c r="P6035" s="5">
        <f>VLOOKUP(M6035,[1]ArchetypeScores!E:P,12,FALSE)</f>
        <v>0</v>
      </c>
      <c r="Q6035" s="2" t="str">
        <f>VLOOKUP(M6035,[1]ArchetypeScores!E:W,19,FALSE)</f>
        <v>Other sector</v>
      </c>
      <c r="R6035" s="2">
        <f>VLOOKUP(M6035,[1]ArchetypeScores!E:I,5,FALSE)</f>
        <v>0</v>
      </c>
      <c r="S6035" s="2">
        <f>VLOOKUP(M6035,[1]ArchetypeScores!E:K,7,FALSE)</f>
        <v>0</v>
      </c>
      <c r="T6035" s="2" t="str">
        <f t="shared" si="96"/>
        <v>Not A&amp;R positive</v>
      </c>
    </row>
    <row r="6036" spans="1:20" x14ac:dyDescent="0.3">
      <c r="A6036" s="2" t="s">
        <v>15755</v>
      </c>
      <c r="B6036" s="3" t="s">
        <v>15946</v>
      </c>
      <c r="C6036" s="3" t="s">
        <v>15947</v>
      </c>
      <c r="D6036" s="4"/>
      <c r="E6036" s="5" t="s">
        <v>1340</v>
      </c>
      <c r="F6036" s="4">
        <v>0</v>
      </c>
      <c r="G6036" s="6">
        <v>50345</v>
      </c>
      <c r="H6036" s="3" t="s">
        <v>15948</v>
      </c>
      <c r="I6036" s="3" t="s">
        <v>15949</v>
      </c>
      <c r="J6036" s="3"/>
      <c r="K6036" s="5" t="s">
        <v>47</v>
      </c>
      <c r="L6036" s="5">
        <v>4</v>
      </c>
      <c r="M6036" s="5" t="s">
        <v>485</v>
      </c>
      <c r="N6036" s="5">
        <f>VLOOKUP(M6036,[1]ArchetypeScores!E:N,10,FALSE)</f>
        <v>0</v>
      </c>
      <c r="O6036" s="5">
        <f>VLOOKUP(M6036,[1]ArchetypeScores!E:O,11,FALSE)</f>
        <v>0</v>
      </c>
      <c r="P6036" s="5">
        <f>VLOOKUP(M6036,[1]ArchetypeScores!E:P,12,FALSE)</f>
        <v>0</v>
      </c>
      <c r="Q6036" s="2" t="str">
        <f>VLOOKUP(M6036,[1]ArchetypeScores!E:W,19,FALSE)</f>
        <v>Energy and water</v>
      </c>
      <c r="R6036" s="2">
        <f>VLOOKUP(M6036,[1]ArchetypeScores!E:I,5,FALSE)</f>
        <v>0</v>
      </c>
      <c r="S6036" s="2">
        <f>VLOOKUP(M6036,[1]ArchetypeScores!E:K,7,FALSE)</f>
        <v>0</v>
      </c>
      <c r="T6036" s="2" t="str">
        <f t="shared" si="96"/>
        <v>Not A&amp;R positive</v>
      </c>
    </row>
    <row r="6037" spans="1:20" x14ac:dyDescent="0.3">
      <c r="A6037" s="2" t="s">
        <v>15755</v>
      </c>
      <c r="B6037" s="3" t="s">
        <v>15950</v>
      </c>
      <c r="C6037" s="3" t="s">
        <v>15951</v>
      </c>
      <c r="D6037" s="4">
        <v>5.0999999999999997E-2</v>
      </c>
      <c r="E6037" s="5" t="s">
        <v>1340</v>
      </c>
      <c r="F6037" s="4">
        <v>5.6655900000000002E-2</v>
      </c>
      <c r="G6037" s="6">
        <v>50342</v>
      </c>
      <c r="H6037" s="3" t="s">
        <v>15952</v>
      </c>
      <c r="I6037" s="3"/>
      <c r="J6037" s="3"/>
      <c r="K6037" s="5" t="s">
        <v>214</v>
      </c>
      <c r="L6037" s="5">
        <v>1</v>
      </c>
      <c r="M6037" s="5" t="s">
        <v>215</v>
      </c>
      <c r="N6037" s="5">
        <f>VLOOKUP(M6037,[1]ArchetypeScores!E:N,10,FALSE)</f>
        <v>1</v>
      </c>
      <c r="O6037" s="5">
        <f>VLOOKUP(M6037,[1]ArchetypeScores!E:O,11,FALSE)</f>
        <v>0</v>
      </c>
      <c r="P6037" s="5">
        <f>VLOOKUP(M6037,[1]ArchetypeScores!E:P,12,FALSE)</f>
        <v>1</v>
      </c>
      <c r="Q6037" s="2" t="str">
        <f>VLOOKUP(M6037,[1]ArchetypeScores!E:W,19,FALSE)</f>
        <v>Health care</v>
      </c>
      <c r="R6037" s="2">
        <f>VLOOKUP(M6037,[1]ArchetypeScores!E:I,5,FALSE)</f>
        <v>0</v>
      </c>
      <c r="S6037" s="2">
        <f>VLOOKUP(M6037,[1]ArchetypeScores!E:K,7,FALSE)</f>
        <v>1</v>
      </c>
      <c r="T6037" s="2" t="str">
        <f t="shared" si="96"/>
        <v>Indirect only</v>
      </c>
    </row>
    <row r="6038" spans="1:20" x14ac:dyDescent="0.3">
      <c r="A6038" s="2" t="s">
        <v>15755</v>
      </c>
      <c r="B6038" s="3" t="s">
        <v>15953</v>
      </c>
      <c r="C6038" s="3" t="s">
        <v>15954</v>
      </c>
      <c r="D6038" s="4">
        <v>2.867</v>
      </c>
      <c r="E6038" s="5" t="s">
        <v>1340</v>
      </c>
      <c r="F6038" s="4">
        <v>2.8594024500000002</v>
      </c>
      <c r="G6038" s="6">
        <v>50474</v>
      </c>
      <c r="H6038" s="3" t="s">
        <v>15955</v>
      </c>
      <c r="I6038" s="3" t="s">
        <v>15882</v>
      </c>
      <c r="J6038" s="3"/>
      <c r="K6038" s="5" t="s">
        <v>61</v>
      </c>
      <c r="L6038" s="5">
        <v>1</v>
      </c>
      <c r="M6038" s="5" t="s">
        <v>130</v>
      </c>
      <c r="N6038" s="5">
        <f>VLOOKUP(M6038,[1]ArchetypeScores!E:N,10,FALSE)</f>
        <v>0</v>
      </c>
      <c r="O6038" s="5">
        <f>VLOOKUP(M6038,[1]ArchetypeScores!E:O,11,FALSE)</f>
        <v>-1</v>
      </c>
      <c r="P6038" s="5">
        <f>VLOOKUP(M6038,[1]ArchetypeScores!E:P,12,FALSE)</f>
        <v>0</v>
      </c>
      <c r="Q6038" s="2" t="str">
        <f>VLOOKUP(M6038,[1]ArchetypeScores!E:W,19,FALSE)</f>
        <v>Health care</v>
      </c>
      <c r="R6038" s="2">
        <f>VLOOKUP(M6038,[1]ArchetypeScores!E:I,5,FALSE)</f>
        <v>0</v>
      </c>
      <c r="S6038" s="2">
        <f>VLOOKUP(M6038,[1]ArchetypeScores!E:K,7,FALSE)</f>
        <v>0</v>
      </c>
      <c r="T6038" s="2" t="str">
        <f t="shared" si="96"/>
        <v>Not A&amp;R positive</v>
      </c>
    </row>
    <row r="6039" spans="1:20" x14ac:dyDescent="0.3">
      <c r="A6039" s="2" t="s">
        <v>15755</v>
      </c>
      <c r="B6039" s="3" t="s">
        <v>15956</v>
      </c>
      <c r="C6039" s="3" t="s">
        <v>15957</v>
      </c>
      <c r="D6039" s="4">
        <v>0.6</v>
      </c>
      <c r="E6039" s="5" t="s">
        <v>1340</v>
      </c>
      <c r="F6039" s="4">
        <v>0.59841</v>
      </c>
      <c r="G6039" s="6">
        <v>50436</v>
      </c>
      <c r="H6039" s="3" t="s">
        <v>15958</v>
      </c>
      <c r="I6039" s="3"/>
      <c r="J6039" s="3"/>
      <c r="K6039" s="5" t="s">
        <v>61</v>
      </c>
      <c r="L6039" s="5">
        <v>1</v>
      </c>
      <c r="M6039" s="5" t="s">
        <v>130</v>
      </c>
      <c r="N6039" s="5">
        <f>VLOOKUP(M6039,[1]ArchetypeScores!E:N,10,FALSE)</f>
        <v>0</v>
      </c>
      <c r="O6039" s="5">
        <f>VLOOKUP(M6039,[1]ArchetypeScores!E:O,11,FALSE)</f>
        <v>-1</v>
      </c>
      <c r="P6039" s="5">
        <f>VLOOKUP(M6039,[1]ArchetypeScores!E:P,12,FALSE)</f>
        <v>0</v>
      </c>
      <c r="Q6039" s="2" t="str">
        <f>VLOOKUP(M6039,[1]ArchetypeScores!E:W,19,FALSE)</f>
        <v>Health care</v>
      </c>
      <c r="R6039" s="2">
        <f>VLOOKUP(M6039,[1]ArchetypeScores!E:I,5,FALSE)</f>
        <v>0</v>
      </c>
      <c r="S6039" s="2">
        <f>VLOOKUP(M6039,[1]ArchetypeScores!E:K,7,FALSE)</f>
        <v>0</v>
      </c>
      <c r="T6039" s="2" t="str">
        <f t="shared" si="96"/>
        <v>Not A&amp;R positive</v>
      </c>
    </row>
    <row r="6040" spans="1:20" x14ac:dyDescent="0.3">
      <c r="A6040" s="2" t="s">
        <v>15755</v>
      </c>
      <c r="B6040" s="3" t="s">
        <v>15959</v>
      </c>
      <c r="C6040" s="3" t="s">
        <v>15960</v>
      </c>
      <c r="D6040" s="4">
        <v>2.839</v>
      </c>
      <c r="E6040" s="5" t="s">
        <v>1340</v>
      </c>
      <c r="F6040" s="4">
        <v>2.8314766499999999</v>
      </c>
      <c r="G6040" s="6">
        <v>50308</v>
      </c>
      <c r="H6040" s="3" t="s">
        <v>15758</v>
      </c>
      <c r="I6040" s="3" t="s">
        <v>15759</v>
      </c>
      <c r="J6040" s="3" t="s">
        <v>15961</v>
      </c>
      <c r="K6040" s="5" t="s">
        <v>1727</v>
      </c>
      <c r="L6040" s="5" t="s">
        <v>112</v>
      </c>
      <c r="M6040" s="5" t="s">
        <v>1928</v>
      </c>
      <c r="N6040" s="5">
        <f>VLOOKUP(M6040,[1]ArchetypeScores!E:N,10,FALSE)</f>
        <v>1</v>
      </c>
      <c r="O6040" s="5">
        <f>VLOOKUP(M6040,[1]ArchetypeScores!E:O,11,FALSE)</f>
        <v>-2</v>
      </c>
      <c r="P6040" s="5">
        <f>VLOOKUP(M6040,[1]ArchetypeScores!E:P,12,FALSE)</f>
        <v>2</v>
      </c>
      <c r="Q6040" s="2" t="str">
        <f>VLOOKUP(M6040,[1]ArchetypeScores!E:W,19,FALSE)</f>
        <v>Industrials - other</v>
      </c>
      <c r="R6040" s="2">
        <f>VLOOKUP(M6040,[1]ArchetypeScores!E:I,5,FALSE)</f>
        <v>0</v>
      </c>
      <c r="S6040" s="2">
        <f>VLOOKUP(M6040,[1]ArchetypeScores!E:K,7,FALSE)</f>
        <v>0</v>
      </c>
      <c r="T6040" s="2" t="str">
        <f t="shared" si="96"/>
        <v>Not A&amp;R positive</v>
      </c>
    </row>
    <row r="6041" spans="1:20" x14ac:dyDescent="0.3">
      <c r="A6041" s="2" t="s">
        <v>15755</v>
      </c>
      <c r="B6041" s="3" t="s">
        <v>15962</v>
      </c>
      <c r="C6041" s="3" t="s">
        <v>15963</v>
      </c>
      <c r="D6041" s="4">
        <v>0.75</v>
      </c>
      <c r="E6041" s="5" t="s">
        <v>1340</v>
      </c>
      <c r="F6041" s="4">
        <v>0.74801249999999997</v>
      </c>
      <c r="G6041" s="6">
        <v>50443</v>
      </c>
      <c r="H6041" s="3" t="s">
        <v>15964</v>
      </c>
      <c r="I6041" s="3"/>
      <c r="J6041" s="3"/>
      <c r="K6041" s="5" t="s">
        <v>38</v>
      </c>
      <c r="L6041" s="5">
        <v>13</v>
      </c>
      <c r="M6041" s="5" t="s">
        <v>39</v>
      </c>
      <c r="N6041" s="5">
        <f>VLOOKUP(M6041,[1]ArchetypeScores!E:N,10,FALSE)</f>
        <v>0</v>
      </c>
      <c r="O6041" s="5">
        <f>VLOOKUP(M6041,[1]ArchetypeScores!E:O,11,FALSE)</f>
        <v>-2</v>
      </c>
      <c r="P6041" s="5">
        <f>VLOOKUP(M6041,[1]ArchetypeScores!E:P,12,FALSE)</f>
        <v>0</v>
      </c>
      <c r="Q6041" s="2" t="str">
        <f>VLOOKUP(M6041,[1]ArchetypeScores!E:W,19,FALSE)</f>
        <v>Industrials - transportation</v>
      </c>
      <c r="R6041" s="2">
        <f>VLOOKUP(M6041,[1]ArchetypeScores!E:I,5,FALSE)</f>
        <v>0</v>
      </c>
      <c r="S6041" s="2">
        <f>VLOOKUP(M6041,[1]ArchetypeScores!E:K,7,FALSE)</f>
        <v>0</v>
      </c>
      <c r="T6041" s="2" t="str">
        <f t="shared" si="96"/>
        <v>Not A&amp;R positive</v>
      </c>
    </row>
    <row r="6042" spans="1:20" x14ac:dyDescent="0.3">
      <c r="A6042" s="2" t="s">
        <v>15755</v>
      </c>
      <c r="B6042" s="3" t="s">
        <v>15965</v>
      </c>
      <c r="C6042" s="3" t="s">
        <v>15966</v>
      </c>
      <c r="D6042" s="4">
        <v>40</v>
      </c>
      <c r="E6042" s="5" t="s">
        <v>1340</v>
      </c>
      <c r="F6042" s="4">
        <v>45.14</v>
      </c>
      <c r="G6042" s="6">
        <v>50410</v>
      </c>
      <c r="H6042" s="3" t="s">
        <v>15967</v>
      </c>
      <c r="I6042" s="3"/>
      <c r="J6042" s="3"/>
      <c r="K6042" s="5" t="s">
        <v>38</v>
      </c>
      <c r="L6042" s="5">
        <v>13</v>
      </c>
      <c r="M6042" s="5" t="s">
        <v>39</v>
      </c>
      <c r="N6042" s="5">
        <f>VLOOKUP(M6042,[1]ArchetypeScores!E:N,10,FALSE)</f>
        <v>0</v>
      </c>
      <c r="O6042" s="5">
        <f>VLOOKUP(M6042,[1]ArchetypeScores!E:O,11,FALSE)</f>
        <v>-2</v>
      </c>
      <c r="P6042" s="5">
        <f>VLOOKUP(M6042,[1]ArchetypeScores!E:P,12,FALSE)</f>
        <v>0</v>
      </c>
      <c r="Q6042" s="2" t="str">
        <f>VLOOKUP(M6042,[1]ArchetypeScores!E:W,19,FALSE)</f>
        <v>Industrials - transportation</v>
      </c>
      <c r="R6042" s="2">
        <f>VLOOKUP(M6042,[1]ArchetypeScores!E:I,5,FALSE)</f>
        <v>0</v>
      </c>
      <c r="S6042" s="2">
        <f>VLOOKUP(M6042,[1]ArchetypeScores!E:K,7,FALSE)</f>
        <v>0</v>
      </c>
      <c r="T6042" s="2" t="str">
        <f t="shared" si="96"/>
        <v>Not A&amp;R positive</v>
      </c>
    </row>
    <row r="6043" spans="1:20" x14ac:dyDescent="0.3">
      <c r="A6043" s="2" t="s">
        <v>15755</v>
      </c>
      <c r="B6043" s="3" t="s">
        <v>15968</v>
      </c>
      <c r="C6043" s="3" t="s">
        <v>15969</v>
      </c>
      <c r="D6043" s="4">
        <v>3.75</v>
      </c>
      <c r="E6043" s="5" t="s">
        <v>1340</v>
      </c>
      <c r="F6043" s="4">
        <v>3.7400625000000001</v>
      </c>
      <c r="G6043" s="6">
        <v>50384</v>
      </c>
      <c r="H6043" s="3" t="s">
        <v>15854</v>
      </c>
      <c r="I6043" s="3" t="s">
        <v>15855</v>
      </c>
      <c r="J6043" s="3"/>
      <c r="K6043" s="5" t="s">
        <v>38</v>
      </c>
      <c r="L6043" s="5">
        <v>16</v>
      </c>
      <c r="M6043" s="5" t="s">
        <v>3141</v>
      </c>
      <c r="N6043" s="5">
        <f>VLOOKUP(M6043,[1]ArchetypeScores!E:N,10,FALSE)</f>
        <v>0</v>
      </c>
      <c r="O6043" s="5">
        <f>VLOOKUP(M6043,[1]ArchetypeScores!E:O,11,FALSE)</f>
        <v>-2</v>
      </c>
      <c r="P6043" s="5">
        <f>VLOOKUP(M6043,[1]ArchetypeScores!E:P,12,FALSE)</f>
        <v>1</v>
      </c>
      <c r="Q6043" s="2" t="e">
        <f>VLOOKUP(M6043,[1]ArchetypeScores!E:W,19,FALSE)</f>
        <v>#N/A</v>
      </c>
      <c r="R6043" s="2">
        <f>VLOOKUP(M6043,[1]ArchetypeScores!E:I,5,FALSE)</f>
        <v>0</v>
      </c>
      <c r="S6043" s="2">
        <f>VLOOKUP(M6043,[1]ArchetypeScores!E:K,7,FALSE)</f>
        <v>0</v>
      </c>
      <c r="T6043" s="2" t="str">
        <f t="shared" si="96"/>
        <v>Not A&amp;R positive</v>
      </c>
    </row>
    <row r="6044" spans="1:20" x14ac:dyDescent="0.3">
      <c r="A6044" s="2" t="s">
        <v>15755</v>
      </c>
      <c r="B6044" s="3" t="s">
        <v>15970</v>
      </c>
      <c r="C6044" s="3" t="s">
        <v>15971</v>
      </c>
      <c r="D6044" s="4">
        <v>4.2619999999999996</v>
      </c>
      <c r="E6044" s="5" t="s">
        <v>1340</v>
      </c>
      <c r="F6044" s="4">
        <v>4.2507057000000001</v>
      </c>
      <c r="G6044" s="6">
        <v>50385</v>
      </c>
      <c r="H6044" s="3" t="s">
        <v>15854</v>
      </c>
      <c r="I6044" s="3" t="s">
        <v>15855</v>
      </c>
      <c r="J6044" s="3"/>
      <c r="K6044" s="5" t="s">
        <v>38</v>
      </c>
      <c r="L6044" s="5">
        <v>21</v>
      </c>
      <c r="M6044" s="5" t="s">
        <v>302</v>
      </c>
      <c r="N6044" s="5">
        <f>VLOOKUP(M6044,[1]ArchetypeScores!E:N,10,FALSE)</f>
        <v>0</v>
      </c>
      <c r="O6044" s="5">
        <f>VLOOKUP(M6044,[1]ArchetypeScores!E:O,11,FALSE)</f>
        <v>-1</v>
      </c>
      <c r="P6044" s="5">
        <f>VLOOKUP(M6044,[1]ArchetypeScores!E:P,12,FALSE)</f>
        <v>0</v>
      </c>
      <c r="Q6044" s="2" t="str">
        <f>VLOOKUP(M6044,[1]ArchetypeScores!E:W,19,FALSE)</f>
        <v>Consumer (including agriculture and tourism)</v>
      </c>
      <c r="R6044" s="2">
        <f>VLOOKUP(M6044,[1]ArchetypeScores!E:I,5,FALSE)</f>
        <v>0</v>
      </c>
      <c r="S6044" s="2">
        <f>VLOOKUP(M6044,[1]ArchetypeScores!E:K,7,FALSE)</f>
        <v>0</v>
      </c>
      <c r="T6044" s="2" t="str">
        <f t="shared" si="96"/>
        <v>Not A&amp;R positive</v>
      </c>
    </row>
    <row r="6045" spans="1:20" x14ac:dyDescent="0.3">
      <c r="A6045" s="2" t="s">
        <v>15755</v>
      </c>
      <c r="B6045" s="3" t="s">
        <v>15972</v>
      </c>
      <c r="C6045" s="3" t="s">
        <v>15973</v>
      </c>
      <c r="D6045" s="4"/>
      <c r="E6045" s="5" t="s">
        <v>1340</v>
      </c>
      <c r="F6045" s="4">
        <v>0</v>
      </c>
      <c r="G6045" s="6">
        <v>50459</v>
      </c>
      <c r="H6045" s="3" t="s">
        <v>15763</v>
      </c>
      <c r="I6045" s="3" t="s">
        <v>15764</v>
      </c>
      <c r="J6045" s="3"/>
      <c r="K6045" s="5" t="s">
        <v>118</v>
      </c>
      <c r="L6045" s="5">
        <v>3</v>
      </c>
      <c r="M6045" s="5" t="s">
        <v>168</v>
      </c>
      <c r="N6045" s="5">
        <f>VLOOKUP(M6045,[1]ArchetypeScores!E:N,10,FALSE)</f>
        <v>0</v>
      </c>
      <c r="O6045" s="5">
        <f>VLOOKUP(M6045,[1]ArchetypeScores!E:O,11,FALSE)</f>
        <v>-1</v>
      </c>
      <c r="P6045" s="5">
        <f>VLOOKUP(M6045,[1]ArchetypeScores!E:P,12,FALSE)</f>
        <v>0</v>
      </c>
      <c r="Q6045" s="2" t="str">
        <f>VLOOKUP(M6045,[1]ArchetypeScores!E:W,19,FALSE)</f>
        <v>Untargeted</v>
      </c>
      <c r="R6045" s="2">
        <f>VLOOKUP(M6045,[1]ArchetypeScores!E:I,5,FALSE)</f>
        <v>0</v>
      </c>
      <c r="S6045" s="2">
        <f>VLOOKUP(M6045,[1]ArchetypeScores!E:K,7,FALSE)</f>
        <v>0</v>
      </c>
      <c r="T6045" s="2" t="str">
        <f t="shared" si="96"/>
        <v>Not A&amp;R positive</v>
      </c>
    </row>
    <row r="6046" spans="1:20" x14ac:dyDescent="0.3">
      <c r="A6046" s="2" t="s">
        <v>15755</v>
      </c>
      <c r="B6046" s="3" t="s">
        <v>15974</v>
      </c>
      <c r="C6046" s="3" t="s">
        <v>15975</v>
      </c>
      <c r="D6046" s="4">
        <v>5.8000000000000003E-2</v>
      </c>
      <c r="E6046" s="5" t="s">
        <v>1340</v>
      </c>
      <c r="F6046" s="4">
        <v>5.7846300000000003E-2</v>
      </c>
      <c r="G6046" s="6">
        <v>50471</v>
      </c>
      <c r="H6046" s="3" t="s">
        <v>15976</v>
      </c>
      <c r="I6046" s="3" t="s">
        <v>15764</v>
      </c>
      <c r="J6046" s="3"/>
      <c r="K6046" s="5" t="s">
        <v>2091</v>
      </c>
      <c r="L6046" s="5">
        <v>3</v>
      </c>
      <c r="M6046" s="5" t="s">
        <v>2471</v>
      </c>
      <c r="N6046" s="5">
        <f>VLOOKUP(M6046,[1]ArchetypeScores!E:N,10,FALSE)</f>
        <v>0</v>
      </c>
      <c r="O6046" s="5">
        <f>VLOOKUP(M6046,[1]ArchetypeScores!E:O,11,FALSE)</f>
        <v>-1</v>
      </c>
      <c r="P6046" s="5">
        <f>VLOOKUP(M6046,[1]ArchetypeScores!E:P,12,FALSE)</f>
        <v>0</v>
      </c>
      <c r="Q6046" s="2" t="str">
        <f>VLOOKUP(M6046,[1]ArchetypeScores!E:W,19,FALSE)</f>
        <v>Energy and water</v>
      </c>
      <c r="R6046" s="2">
        <f>VLOOKUP(M6046,[1]ArchetypeScores!E:I,5,FALSE)</f>
        <v>0</v>
      </c>
      <c r="S6046" s="2">
        <f>VLOOKUP(M6046,[1]ArchetypeScores!E:K,7,FALSE)</f>
        <v>0</v>
      </c>
      <c r="T6046" s="2" t="str">
        <f t="shared" si="96"/>
        <v>Not A&amp;R positive</v>
      </c>
    </row>
    <row r="6047" spans="1:20" x14ac:dyDescent="0.3">
      <c r="A6047" s="2" t="s">
        <v>15755</v>
      </c>
      <c r="B6047" s="3" t="s">
        <v>15977</v>
      </c>
      <c r="C6047" s="3" t="s">
        <v>15978</v>
      </c>
      <c r="D6047" s="4">
        <v>0.06</v>
      </c>
      <c r="E6047" s="5" t="s">
        <v>1340</v>
      </c>
      <c r="F6047" s="4">
        <v>5.9840999999999998E-2</v>
      </c>
      <c r="G6047" s="6">
        <v>50463</v>
      </c>
      <c r="H6047" s="3" t="s">
        <v>15763</v>
      </c>
      <c r="I6047" s="3" t="s">
        <v>15764</v>
      </c>
      <c r="J6047" s="3"/>
      <c r="K6047" s="5" t="s">
        <v>38</v>
      </c>
      <c r="L6047" s="5">
        <v>13</v>
      </c>
      <c r="M6047" s="5" t="s">
        <v>39</v>
      </c>
      <c r="N6047" s="5">
        <f>VLOOKUP(M6047,[1]ArchetypeScores!E:N,10,FALSE)</f>
        <v>0</v>
      </c>
      <c r="O6047" s="5">
        <f>VLOOKUP(M6047,[1]ArchetypeScores!E:O,11,FALSE)</f>
        <v>-2</v>
      </c>
      <c r="P6047" s="5">
        <f>VLOOKUP(M6047,[1]ArchetypeScores!E:P,12,FALSE)</f>
        <v>0</v>
      </c>
      <c r="Q6047" s="2" t="str">
        <f>VLOOKUP(M6047,[1]ArchetypeScores!E:W,19,FALSE)</f>
        <v>Industrials - transportation</v>
      </c>
      <c r="R6047" s="2">
        <f>VLOOKUP(M6047,[1]ArchetypeScores!E:I,5,FALSE)</f>
        <v>0</v>
      </c>
      <c r="S6047" s="2">
        <f>VLOOKUP(M6047,[1]ArchetypeScores!E:K,7,FALSE)</f>
        <v>0</v>
      </c>
      <c r="T6047" s="2" t="str">
        <f t="shared" si="96"/>
        <v>Not A&amp;R positive</v>
      </c>
    </row>
    <row r="6048" spans="1:20" x14ac:dyDescent="0.3">
      <c r="A6048" s="2" t="s">
        <v>15755</v>
      </c>
      <c r="B6048" s="3" t="s">
        <v>15979</v>
      </c>
      <c r="C6048" s="3" t="s">
        <v>15980</v>
      </c>
      <c r="D6048" s="4">
        <v>3.1840000000000002</v>
      </c>
      <c r="E6048" s="5" t="s">
        <v>1340</v>
      </c>
      <c r="F6048" s="4">
        <v>3.1755624</v>
      </c>
      <c r="G6048" s="6">
        <v>50320</v>
      </c>
      <c r="H6048" s="3" t="s">
        <v>15758</v>
      </c>
      <c r="I6048" s="3" t="s">
        <v>15759</v>
      </c>
      <c r="J6048" s="3" t="s">
        <v>15981</v>
      </c>
      <c r="K6048" s="5" t="s">
        <v>664</v>
      </c>
      <c r="L6048" s="5">
        <v>2</v>
      </c>
      <c r="M6048" s="5" t="s">
        <v>1105</v>
      </c>
      <c r="N6048" s="5">
        <f>VLOOKUP(M6048,[1]ArchetypeScores!E:N,10,FALSE)</f>
        <v>1</v>
      </c>
      <c r="O6048" s="5">
        <f>VLOOKUP(M6048,[1]ArchetypeScores!E:O,11,FALSE)</f>
        <v>0</v>
      </c>
      <c r="P6048" s="5">
        <f>VLOOKUP(M6048,[1]ArchetypeScores!E:P,12,FALSE)</f>
        <v>2</v>
      </c>
      <c r="Q6048" s="2" t="str">
        <f>VLOOKUP(M6048,[1]ArchetypeScores!E:W,19,FALSE)</f>
        <v>Other sector</v>
      </c>
      <c r="R6048" s="2">
        <f>VLOOKUP(M6048,[1]ArchetypeScores!E:I,5,FALSE)</f>
        <v>0</v>
      </c>
      <c r="S6048" s="2">
        <f>VLOOKUP(M6048,[1]ArchetypeScores!E:K,7,FALSE)</f>
        <v>0</v>
      </c>
      <c r="T6048" s="2" t="str">
        <f t="shared" si="96"/>
        <v>Not A&amp;R positive</v>
      </c>
    </row>
    <row r="6049" spans="1:20" x14ac:dyDescent="0.3">
      <c r="A6049" s="2" t="s">
        <v>15755</v>
      </c>
      <c r="B6049" s="3" t="s">
        <v>15982</v>
      </c>
      <c r="C6049" s="3" t="s">
        <v>15983</v>
      </c>
      <c r="D6049" s="4">
        <v>3.0000000000000001E-3</v>
      </c>
      <c r="E6049" s="5" t="s">
        <v>1340</v>
      </c>
      <c r="F6049" s="4">
        <v>3.3781800000000002E-3</v>
      </c>
      <c r="G6049" s="6">
        <v>50378</v>
      </c>
      <c r="H6049" s="3" t="s">
        <v>15984</v>
      </c>
      <c r="I6049" s="3"/>
      <c r="J6049" s="3"/>
      <c r="K6049" s="5" t="s">
        <v>214</v>
      </c>
      <c r="L6049" s="5">
        <v>4</v>
      </c>
      <c r="M6049" s="5" t="s">
        <v>560</v>
      </c>
      <c r="N6049" s="5">
        <f>VLOOKUP(M6049,[1]ArchetypeScores!E:N,10,FALSE)</f>
        <v>1</v>
      </c>
      <c r="O6049" s="5">
        <f>VLOOKUP(M6049,[1]ArchetypeScores!E:O,11,FALSE)</f>
        <v>0</v>
      </c>
      <c r="P6049" s="5">
        <f>VLOOKUP(M6049,[1]ArchetypeScores!E:P,12,FALSE)</f>
        <v>0</v>
      </c>
      <c r="Q6049" s="2" t="str">
        <f>VLOOKUP(M6049,[1]ArchetypeScores!E:W,19,FALSE)</f>
        <v>Other sector</v>
      </c>
      <c r="R6049" s="2">
        <f>VLOOKUP(M6049,[1]ArchetypeScores!E:I,5,FALSE)</f>
        <v>0</v>
      </c>
      <c r="S6049" s="2">
        <f>VLOOKUP(M6049,[1]ArchetypeScores!E:K,7,FALSE)</f>
        <v>0</v>
      </c>
      <c r="T6049" s="2" t="str">
        <f t="shared" si="96"/>
        <v>Not A&amp;R positive</v>
      </c>
    </row>
    <row r="6050" spans="1:20" x14ac:dyDescent="0.3">
      <c r="A6050" s="2" t="s">
        <v>15755</v>
      </c>
      <c r="B6050" s="3" t="s">
        <v>15985</v>
      </c>
      <c r="C6050" s="3" t="s">
        <v>15986</v>
      </c>
      <c r="D6050" s="4">
        <v>1.06</v>
      </c>
      <c r="E6050" s="5" t="s">
        <v>1340</v>
      </c>
      <c r="F6050" s="4">
        <v>1.2473019999999999</v>
      </c>
      <c r="G6050" s="6">
        <v>50406</v>
      </c>
      <c r="H6050" s="3" t="s">
        <v>15987</v>
      </c>
      <c r="I6050" s="3"/>
      <c r="J6050" s="3"/>
      <c r="K6050" s="5" t="s">
        <v>214</v>
      </c>
      <c r="L6050" s="5">
        <v>1</v>
      </c>
      <c r="M6050" s="5" t="s">
        <v>215</v>
      </c>
      <c r="N6050" s="5">
        <f>VLOOKUP(M6050,[1]ArchetypeScores!E:N,10,FALSE)</f>
        <v>1</v>
      </c>
      <c r="O6050" s="5">
        <f>VLOOKUP(M6050,[1]ArchetypeScores!E:O,11,FALSE)</f>
        <v>0</v>
      </c>
      <c r="P6050" s="5">
        <f>VLOOKUP(M6050,[1]ArchetypeScores!E:P,12,FALSE)</f>
        <v>1</v>
      </c>
      <c r="Q6050" s="2" t="str">
        <f>VLOOKUP(M6050,[1]ArchetypeScores!E:W,19,FALSE)</f>
        <v>Health care</v>
      </c>
      <c r="R6050" s="2">
        <f>VLOOKUP(M6050,[1]ArchetypeScores!E:I,5,FALSE)</f>
        <v>0</v>
      </c>
      <c r="S6050" s="2">
        <f>VLOOKUP(M6050,[1]ArchetypeScores!E:K,7,FALSE)</f>
        <v>1</v>
      </c>
      <c r="T6050" s="2" t="str">
        <f t="shared" si="96"/>
        <v>Indirect only</v>
      </c>
    </row>
    <row r="6051" spans="1:20" x14ac:dyDescent="0.3">
      <c r="A6051" s="2" t="s">
        <v>15755</v>
      </c>
      <c r="B6051" s="3" t="s">
        <v>15988</v>
      </c>
      <c r="C6051" s="3" t="s">
        <v>15989</v>
      </c>
      <c r="D6051" s="4">
        <v>0.11</v>
      </c>
      <c r="E6051" s="5" t="s">
        <v>1340</v>
      </c>
      <c r="F6051" s="4">
        <v>0.1097085</v>
      </c>
      <c r="G6051" s="6">
        <v>50318</v>
      </c>
      <c r="H6051" s="3" t="s">
        <v>15758</v>
      </c>
      <c r="I6051" s="3" t="s">
        <v>15759</v>
      </c>
      <c r="J6051" s="3" t="s">
        <v>15990</v>
      </c>
      <c r="K6051" s="5" t="s">
        <v>477</v>
      </c>
      <c r="L6051" s="5" t="s">
        <v>112</v>
      </c>
      <c r="M6051" s="5" t="s">
        <v>1124</v>
      </c>
      <c r="N6051" s="5">
        <f>VLOOKUP(M6051,[1]ArchetypeScores!E:N,10,FALSE)</f>
        <v>1</v>
      </c>
      <c r="O6051" s="5">
        <f>VLOOKUP(M6051,[1]ArchetypeScores!E:O,11,FALSE)</f>
        <v>-2</v>
      </c>
      <c r="P6051" s="5">
        <f>VLOOKUP(M6051,[1]ArchetypeScores!E:P,12,FALSE)</f>
        <v>2</v>
      </c>
      <c r="Q6051" s="2" t="str">
        <f>VLOOKUP(M6051,[1]ArchetypeScores!E:W,19,FALSE)</f>
        <v>Energy and water</v>
      </c>
      <c r="R6051" s="2">
        <f>VLOOKUP(M6051,[1]ArchetypeScores!E:I,5,FALSE)</f>
        <v>0</v>
      </c>
      <c r="S6051" s="2">
        <f>VLOOKUP(M6051,[1]ArchetypeScores!E:K,7,FALSE)</f>
        <v>0</v>
      </c>
      <c r="T6051" s="2" t="str">
        <f t="shared" si="96"/>
        <v>Not A&amp;R positive</v>
      </c>
    </row>
    <row r="6052" spans="1:20" x14ac:dyDescent="0.3">
      <c r="A6052" s="2" t="s">
        <v>15755</v>
      </c>
      <c r="B6052" s="3" t="s">
        <v>15991</v>
      </c>
      <c r="C6052" s="3" t="s">
        <v>15992</v>
      </c>
      <c r="D6052" s="4">
        <v>0.74299999999999999</v>
      </c>
      <c r="E6052" s="5" t="s">
        <v>1340</v>
      </c>
      <c r="F6052" s="4">
        <v>0.74103105000000002</v>
      </c>
      <c r="G6052" s="6">
        <v>50331</v>
      </c>
      <c r="H6052" s="3" t="s">
        <v>15758</v>
      </c>
      <c r="I6052" s="3" t="s">
        <v>15759</v>
      </c>
      <c r="J6052" s="3" t="s">
        <v>15993</v>
      </c>
      <c r="K6052" s="5" t="s">
        <v>291</v>
      </c>
      <c r="L6052" s="5">
        <v>4</v>
      </c>
      <c r="M6052" s="5" t="s">
        <v>292</v>
      </c>
      <c r="N6052" s="5">
        <f>VLOOKUP(M6052,[1]ArchetypeScores!E:N,10,FALSE)</f>
        <v>1</v>
      </c>
      <c r="O6052" s="5">
        <f>VLOOKUP(M6052,[1]ArchetypeScores!E:O,11,FALSE)</f>
        <v>0</v>
      </c>
      <c r="P6052" s="5">
        <f>VLOOKUP(M6052,[1]ArchetypeScores!E:P,12,FALSE)</f>
        <v>0</v>
      </c>
      <c r="Q6052" s="2" t="str">
        <f>VLOOKUP(M6052,[1]ArchetypeScores!E:W,19,FALSE)</f>
        <v>Education and training</v>
      </c>
      <c r="R6052" s="2">
        <f>VLOOKUP(M6052,[1]ArchetypeScores!E:I,5,FALSE)</f>
        <v>0</v>
      </c>
      <c r="S6052" s="2">
        <f>VLOOKUP(M6052,[1]ArchetypeScores!E:K,7,FALSE)</f>
        <v>0</v>
      </c>
      <c r="T6052" s="2" t="str">
        <f t="shared" si="96"/>
        <v>Not A&amp;R positive</v>
      </c>
    </row>
    <row r="6053" spans="1:20" x14ac:dyDescent="0.3">
      <c r="A6053" s="2" t="s">
        <v>15755</v>
      </c>
      <c r="B6053" s="3" t="s">
        <v>15994</v>
      </c>
      <c r="C6053" s="3" t="s">
        <v>15995</v>
      </c>
      <c r="D6053" s="4">
        <v>3</v>
      </c>
      <c r="E6053" s="5" t="s">
        <v>1340</v>
      </c>
      <c r="F6053" s="4">
        <v>2.9920499999999999</v>
      </c>
      <c r="G6053" s="6">
        <v>50353</v>
      </c>
      <c r="H6053" s="3" t="s">
        <v>15834</v>
      </c>
      <c r="I6053" s="3" t="s">
        <v>15835</v>
      </c>
      <c r="J6053" s="3"/>
      <c r="K6053" s="5" t="s">
        <v>57</v>
      </c>
      <c r="L6053" s="5">
        <v>25</v>
      </c>
      <c r="M6053" s="5" t="s">
        <v>241</v>
      </c>
      <c r="N6053" s="5">
        <f>VLOOKUP(M6053,[1]ArchetypeScores!E:N,10,FALSE)</f>
        <v>0</v>
      </c>
      <c r="O6053" s="5">
        <f>VLOOKUP(M6053,[1]ArchetypeScores!E:O,11,FALSE)</f>
        <v>-1</v>
      </c>
      <c r="P6053" s="5">
        <f>VLOOKUP(M6053,[1]ArchetypeScores!E:P,12,FALSE)</f>
        <v>0</v>
      </c>
      <c r="Q6053" s="2" t="str">
        <f>VLOOKUP(M6053,[1]ArchetypeScores!E:W,19,FALSE)</f>
        <v>Other sector</v>
      </c>
      <c r="R6053" s="2">
        <f>VLOOKUP(M6053,[1]ArchetypeScores!E:I,5,FALSE)</f>
        <v>0</v>
      </c>
      <c r="S6053" s="2">
        <f>VLOOKUP(M6053,[1]ArchetypeScores!E:K,7,FALSE)</f>
        <v>0</v>
      </c>
      <c r="T6053" s="2" t="str">
        <f t="shared" si="96"/>
        <v>Not A&amp;R positive</v>
      </c>
    </row>
    <row r="6054" spans="1:20" x14ac:dyDescent="0.3">
      <c r="A6054" s="2" t="s">
        <v>15755</v>
      </c>
      <c r="B6054" s="3" t="s">
        <v>15996</v>
      </c>
      <c r="C6054" s="3" t="s">
        <v>15997</v>
      </c>
      <c r="D6054" s="4">
        <v>10</v>
      </c>
      <c r="E6054" s="5" t="s">
        <v>1340</v>
      </c>
      <c r="F6054" s="4">
        <v>9.9734999999999996</v>
      </c>
      <c r="G6054" s="6">
        <v>50478</v>
      </c>
      <c r="H6054" s="3" t="s">
        <v>15998</v>
      </c>
      <c r="I6054" s="3" t="s">
        <v>15882</v>
      </c>
      <c r="J6054" s="3"/>
      <c r="K6054" s="5" t="s">
        <v>38</v>
      </c>
      <c r="L6054" s="5">
        <v>13</v>
      </c>
      <c r="M6054" s="5" t="s">
        <v>39</v>
      </c>
      <c r="N6054" s="5">
        <f>VLOOKUP(M6054,[1]ArchetypeScores!E:N,10,FALSE)</f>
        <v>0</v>
      </c>
      <c r="O6054" s="5">
        <f>VLOOKUP(M6054,[1]ArchetypeScores!E:O,11,FALSE)</f>
        <v>-2</v>
      </c>
      <c r="P6054" s="5">
        <f>VLOOKUP(M6054,[1]ArchetypeScores!E:P,12,FALSE)</f>
        <v>0</v>
      </c>
      <c r="Q6054" s="2" t="str">
        <f>VLOOKUP(M6054,[1]ArchetypeScores!E:W,19,FALSE)</f>
        <v>Industrials - transportation</v>
      </c>
      <c r="R6054" s="2">
        <f>VLOOKUP(M6054,[1]ArchetypeScores!E:I,5,FALSE)</f>
        <v>0</v>
      </c>
      <c r="S6054" s="2">
        <f>VLOOKUP(M6054,[1]ArchetypeScores!E:K,7,FALSE)</f>
        <v>0</v>
      </c>
      <c r="T6054" s="2" t="str">
        <f t="shared" si="96"/>
        <v>Not A&amp;R positive</v>
      </c>
    </row>
    <row r="6055" spans="1:20" x14ac:dyDescent="0.3">
      <c r="A6055" s="2" t="s">
        <v>15755</v>
      </c>
      <c r="B6055" s="3" t="s">
        <v>15999</v>
      </c>
      <c r="C6055" s="3" t="s">
        <v>15997</v>
      </c>
      <c r="D6055" s="4">
        <v>100</v>
      </c>
      <c r="E6055" s="5" t="s">
        <v>1340</v>
      </c>
      <c r="F6055" s="4">
        <v>99.734999999999999</v>
      </c>
      <c r="G6055" s="6">
        <v>50477</v>
      </c>
      <c r="H6055" s="3" t="s">
        <v>16000</v>
      </c>
      <c r="I6055" s="3" t="s">
        <v>15882</v>
      </c>
      <c r="J6055" s="3"/>
      <c r="K6055" s="5" t="s">
        <v>57</v>
      </c>
      <c r="L6055" s="5">
        <v>29</v>
      </c>
      <c r="M6055" s="5" t="s">
        <v>58</v>
      </c>
      <c r="N6055" s="5">
        <f>VLOOKUP(M6055,[1]ArchetypeScores!E:N,10,FALSE)</f>
        <v>0</v>
      </c>
      <c r="O6055" s="5">
        <f>VLOOKUP(M6055,[1]ArchetypeScores!E:O,11,FALSE)</f>
        <v>-1</v>
      </c>
      <c r="P6055" s="5">
        <f>VLOOKUP(M6055,[1]ArchetypeScores!E:P,12,FALSE)</f>
        <v>0</v>
      </c>
      <c r="Q6055" s="2" t="str">
        <f>VLOOKUP(M6055,[1]ArchetypeScores!E:W,19,FALSE)</f>
        <v>Untargeted</v>
      </c>
      <c r="R6055" s="2">
        <f>VLOOKUP(M6055,[1]ArchetypeScores!E:I,5,FALSE)</f>
        <v>0</v>
      </c>
      <c r="S6055" s="2">
        <f>VLOOKUP(M6055,[1]ArchetypeScores!E:K,7,FALSE)</f>
        <v>0</v>
      </c>
      <c r="T6055" s="2" t="str">
        <f t="shared" si="96"/>
        <v>Not A&amp;R positive</v>
      </c>
    </row>
    <row r="6056" spans="1:20" x14ac:dyDescent="0.3">
      <c r="A6056" s="2" t="s">
        <v>15755</v>
      </c>
      <c r="B6056" s="3" t="s">
        <v>11839</v>
      </c>
      <c r="C6056" s="3" t="s">
        <v>16001</v>
      </c>
      <c r="D6056" s="4">
        <v>10</v>
      </c>
      <c r="E6056" s="5" t="s">
        <v>1340</v>
      </c>
      <c r="F6056" s="4">
        <v>11.153499999999999</v>
      </c>
      <c r="G6056" s="6">
        <v>50411</v>
      </c>
      <c r="H6056" s="3" t="s">
        <v>16002</v>
      </c>
      <c r="I6056" s="3"/>
      <c r="J6056" s="3"/>
      <c r="K6056" s="5" t="s">
        <v>38</v>
      </c>
      <c r="L6056" s="5">
        <v>13</v>
      </c>
      <c r="M6056" s="5" t="s">
        <v>39</v>
      </c>
      <c r="N6056" s="5">
        <f>VLOOKUP(M6056,[1]ArchetypeScores!E:N,10,FALSE)</f>
        <v>0</v>
      </c>
      <c r="O6056" s="5">
        <f>VLOOKUP(M6056,[1]ArchetypeScores!E:O,11,FALSE)</f>
        <v>-2</v>
      </c>
      <c r="P6056" s="5">
        <f>VLOOKUP(M6056,[1]ArchetypeScores!E:P,12,FALSE)</f>
        <v>0</v>
      </c>
      <c r="Q6056" s="2" t="str">
        <f>VLOOKUP(M6056,[1]ArchetypeScores!E:W,19,FALSE)</f>
        <v>Industrials - transportation</v>
      </c>
      <c r="R6056" s="2">
        <f>VLOOKUP(M6056,[1]ArchetypeScores!E:I,5,FALSE)</f>
        <v>0</v>
      </c>
      <c r="S6056" s="2">
        <f>VLOOKUP(M6056,[1]ArchetypeScores!E:K,7,FALSE)</f>
        <v>0</v>
      </c>
      <c r="T6056" s="2" t="str">
        <f t="shared" si="96"/>
        <v>Not A&amp;R positive</v>
      </c>
    </row>
    <row r="6057" spans="1:20" x14ac:dyDescent="0.3">
      <c r="A6057" s="2" t="s">
        <v>15755</v>
      </c>
      <c r="B6057" s="3" t="s">
        <v>16003</v>
      </c>
      <c r="C6057" s="3" t="s">
        <v>16004</v>
      </c>
      <c r="D6057" s="4">
        <v>24</v>
      </c>
      <c r="E6057" s="5" t="s">
        <v>1340</v>
      </c>
      <c r="F6057" s="4">
        <v>26.011679999999998</v>
      </c>
      <c r="G6057" s="6">
        <v>50440</v>
      </c>
      <c r="H6057" s="3" t="s">
        <v>16005</v>
      </c>
      <c r="I6057" s="3"/>
      <c r="J6057" s="3"/>
      <c r="K6057" s="5" t="s">
        <v>57</v>
      </c>
      <c r="L6057" s="5">
        <v>29</v>
      </c>
      <c r="M6057" s="5" t="s">
        <v>58</v>
      </c>
      <c r="N6057" s="5">
        <f>VLOOKUP(M6057,[1]ArchetypeScores!E:N,10,FALSE)</f>
        <v>0</v>
      </c>
      <c r="O6057" s="5">
        <f>VLOOKUP(M6057,[1]ArchetypeScores!E:O,11,FALSE)</f>
        <v>-1</v>
      </c>
      <c r="P6057" s="5">
        <f>VLOOKUP(M6057,[1]ArchetypeScores!E:P,12,FALSE)</f>
        <v>0</v>
      </c>
      <c r="Q6057" s="2" t="str">
        <f>VLOOKUP(M6057,[1]ArchetypeScores!E:W,19,FALSE)</f>
        <v>Untargeted</v>
      </c>
      <c r="R6057" s="2">
        <f>VLOOKUP(M6057,[1]ArchetypeScores!E:I,5,FALSE)</f>
        <v>0</v>
      </c>
      <c r="S6057" s="2">
        <f>VLOOKUP(M6057,[1]ArchetypeScores!E:K,7,FALSE)</f>
        <v>0</v>
      </c>
      <c r="T6057" s="2" t="str">
        <f t="shared" si="96"/>
        <v>Not A&amp;R positive</v>
      </c>
    </row>
    <row r="6058" spans="1:20" x14ac:dyDescent="0.3">
      <c r="A6058" s="2" t="s">
        <v>15755</v>
      </c>
      <c r="B6058" s="3" t="s">
        <v>16006</v>
      </c>
      <c r="C6058" s="3" t="s">
        <v>16007</v>
      </c>
      <c r="D6058" s="4">
        <v>2.1850000000000001</v>
      </c>
      <c r="E6058" s="5" t="s">
        <v>1340</v>
      </c>
      <c r="F6058" s="4">
        <v>2.1792097500000001</v>
      </c>
      <c r="G6058" s="6">
        <v>50307</v>
      </c>
      <c r="H6058" s="3" t="s">
        <v>15758</v>
      </c>
      <c r="I6058" s="3" t="s">
        <v>15759</v>
      </c>
      <c r="J6058" s="3" t="s">
        <v>16008</v>
      </c>
      <c r="K6058" s="5" t="s">
        <v>137</v>
      </c>
      <c r="L6058" s="5">
        <v>3</v>
      </c>
      <c r="M6058" s="5" t="s">
        <v>928</v>
      </c>
      <c r="N6058" s="5">
        <f>VLOOKUP(M6058,[1]ArchetypeScores!E:N,10,FALSE)</f>
        <v>1</v>
      </c>
      <c r="O6058" s="5">
        <f>VLOOKUP(M6058,[1]ArchetypeScores!E:O,11,FALSE)</f>
        <v>-2</v>
      </c>
      <c r="P6058" s="5">
        <f>VLOOKUP(M6058,[1]ArchetypeScores!E:P,12,FALSE)</f>
        <v>2</v>
      </c>
      <c r="Q6058" s="2" t="str">
        <f>VLOOKUP(M6058,[1]ArchetypeScores!E:W,19,FALSE)</f>
        <v>Industrials - transportation</v>
      </c>
      <c r="R6058" s="2">
        <f>VLOOKUP(M6058,[1]ArchetypeScores!E:I,5,FALSE)</f>
        <v>0</v>
      </c>
      <c r="S6058" s="2">
        <f>VLOOKUP(M6058,[1]ArchetypeScores!E:K,7,FALSE)</f>
        <v>-1</v>
      </c>
      <c r="T6058" s="2" t="str">
        <f t="shared" si="96"/>
        <v>Not A&amp;R positive</v>
      </c>
    </row>
    <row r="6059" spans="1:20" x14ac:dyDescent="0.3">
      <c r="A6059" s="2" t="s">
        <v>15755</v>
      </c>
      <c r="B6059" s="3" t="s">
        <v>16009</v>
      </c>
      <c r="C6059" s="3" t="s">
        <v>16010</v>
      </c>
      <c r="D6059" s="4">
        <v>0.65500000000000003</v>
      </c>
      <c r="E6059" s="5" t="s">
        <v>1340</v>
      </c>
      <c r="F6059" s="4">
        <v>0.65326424999999999</v>
      </c>
      <c r="G6059" s="6">
        <v>50329</v>
      </c>
      <c r="H6059" s="3" t="s">
        <v>15758</v>
      </c>
      <c r="I6059" s="3" t="s">
        <v>15759</v>
      </c>
      <c r="J6059" s="3" t="s">
        <v>1360</v>
      </c>
      <c r="K6059" s="5" t="s">
        <v>154</v>
      </c>
      <c r="L6059" s="5">
        <v>1</v>
      </c>
      <c r="M6059" s="5" t="s">
        <v>188</v>
      </c>
      <c r="N6059" s="5">
        <f>VLOOKUP(M6059,[1]ArchetypeScores!E:N,10,FALSE)</f>
        <v>1</v>
      </c>
      <c r="O6059" s="5">
        <f>VLOOKUP(M6059,[1]ArchetypeScores!E:O,11,FALSE)</f>
        <v>-1</v>
      </c>
      <c r="P6059" s="5">
        <f>VLOOKUP(M6059,[1]ArchetypeScores!E:P,12,FALSE)</f>
        <v>0</v>
      </c>
      <c r="Q6059" s="2" t="str">
        <f>VLOOKUP(M6059,[1]ArchetypeScores!E:W,19,FALSE)</f>
        <v>Education and training</v>
      </c>
      <c r="R6059" s="2">
        <f>VLOOKUP(M6059,[1]ArchetypeScores!E:I,5,FALSE)</f>
        <v>0</v>
      </c>
      <c r="S6059" s="2">
        <f>VLOOKUP(M6059,[1]ArchetypeScores!E:K,7,FALSE)</f>
        <v>1</v>
      </c>
      <c r="T6059" s="2" t="str">
        <f t="shared" si="96"/>
        <v>Indirect only</v>
      </c>
    </row>
    <row r="6060" spans="1:20" x14ac:dyDescent="0.3">
      <c r="A6060" s="2" t="s">
        <v>15755</v>
      </c>
      <c r="B6060" s="3" t="s">
        <v>15818</v>
      </c>
      <c r="C6060" s="3" t="s">
        <v>16011</v>
      </c>
      <c r="D6060" s="4">
        <v>4.24</v>
      </c>
      <c r="E6060" s="5" t="s">
        <v>1340</v>
      </c>
      <c r="F6060" s="4">
        <v>4.7864512000000001</v>
      </c>
      <c r="G6060" s="6">
        <v>50404</v>
      </c>
      <c r="H6060" s="3" t="s">
        <v>16012</v>
      </c>
      <c r="I6060" s="3" t="s">
        <v>16013</v>
      </c>
      <c r="J6060" s="3"/>
      <c r="K6060" s="5" t="s">
        <v>175</v>
      </c>
      <c r="L6060" s="5">
        <v>4</v>
      </c>
      <c r="M6060" s="5" t="s">
        <v>219</v>
      </c>
      <c r="N6060" s="5">
        <f>VLOOKUP(M6060,[1]ArchetypeScores!E:N,10,FALSE)</f>
        <v>1</v>
      </c>
      <c r="O6060" s="5">
        <f>VLOOKUP(M6060,[1]ArchetypeScores!E:O,11,FALSE)</f>
        <v>0</v>
      </c>
      <c r="P6060" s="5">
        <f>VLOOKUP(M6060,[1]ArchetypeScores!E:P,12,FALSE)</f>
        <v>0</v>
      </c>
      <c r="Q6060" s="2" t="str">
        <f>VLOOKUP(M6060,[1]ArchetypeScores!E:W,19,FALSE)</f>
        <v>Other sector</v>
      </c>
      <c r="R6060" s="2">
        <f>VLOOKUP(M6060,[1]ArchetypeScores!E:I,5,FALSE)</f>
        <v>0</v>
      </c>
      <c r="S6060" s="2">
        <f>VLOOKUP(M6060,[1]ArchetypeScores!E:K,7,FALSE)</f>
        <v>0</v>
      </c>
      <c r="T6060" s="2" t="str">
        <f t="shared" si="96"/>
        <v>Not A&amp;R positive</v>
      </c>
    </row>
    <row r="6061" spans="1:20" x14ac:dyDescent="0.3">
      <c r="A6061" s="2" t="s">
        <v>15755</v>
      </c>
      <c r="B6061" s="3" t="s">
        <v>16014</v>
      </c>
      <c r="C6061" s="3" t="s">
        <v>16015</v>
      </c>
      <c r="D6061" s="4">
        <v>1.2</v>
      </c>
      <c r="E6061" s="5" t="s">
        <v>1340</v>
      </c>
      <c r="F6061" s="4">
        <v>1.19682</v>
      </c>
      <c r="G6061" s="6">
        <v>50467</v>
      </c>
      <c r="H6061" s="3" t="s">
        <v>15911</v>
      </c>
      <c r="I6061" s="3" t="s">
        <v>15764</v>
      </c>
      <c r="J6061" s="3"/>
      <c r="K6061" s="5" t="s">
        <v>392</v>
      </c>
      <c r="L6061" s="5">
        <v>1</v>
      </c>
      <c r="M6061" s="5" t="s">
        <v>393</v>
      </c>
      <c r="N6061" s="5">
        <f>VLOOKUP(M6061,[1]ArchetypeScores!E:N,10,FALSE)</f>
        <v>0</v>
      </c>
      <c r="O6061" s="5">
        <f>VLOOKUP(M6061,[1]ArchetypeScores!E:O,11,FALSE)</f>
        <v>-1</v>
      </c>
      <c r="P6061" s="5">
        <f>VLOOKUP(M6061,[1]ArchetypeScores!E:P,12,FALSE)</f>
        <v>0</v>
      </c>
      <c r="Q6061" s="2" t="str">
        <f>VLOOKUP(M6061,[1]ArchetypeScores!E:W,19,FALSE)</f>
        <v>Other sector</v>
      </c>
      <c r="R6061" s="2">
        <f>VLOOKUP(M6061,[1]ArchetypeScores!E:I,5,FALSE)</f>
        <v>0</v>
      </c>
      <c r="S6061" s="2">
        <f>VLOOKUP(M6061,[1]ArchetypeScores!E:K,7,FALSE)</f>
        <v>0</v>
      </c>
      <c r="T6061" s="2" t="str">
        <f t="shared" si="96"/>
        <v>Not A&amp;R positive</v>
      </c>
    </row>
    <row r="6062" spans="1:20" x14ac:dyDescent="0.3">
      <c r="A6062" s="2" t="s">
        <v>15755</v>
      </c>
      <c r="B6062" s="3" t="s">
        <v>16016</v>
      </c>
      <c r="C6062" s="3" t="s">
        <v>16017</v>
      </c>
      <c r="D6062" s="4">
        <v>2.7</v>
      </c>
      <c r="E6062" s="5" t="s">
        <v>1340</v>
      </c>
      <c r="F6062" s="4">
        <v>2.6928450000000002</v>
      </c>
      <c r="G6062" s="6">
        <v>50473</v>
      </c>
      <c r="H6062" s="3" t="s">
        <v>15763</v>
      </c>
      <c r="I6062" s="3" t="s">
        <v>15764</v>
      </c>
      <c r="J6062" s="3"/>
      <c r="K6062" s="5" t="s">
        <v>2091</v>
      </c>
      <c r="L6062" s="5">
        <v>6</v>
      </c>
      <c r="M6062" s="5" t="s">
        <v>2092</v>
      </c>
      <c r="N6062" s="5">
        <f>VLOOKUP(M6062,[1]ArchetypeScores!E:N,10,FALSE)</f>
        <v>0</v>
      </c>
      <c r="O6062" s="5">
        <f>VLOOKUP(M6062,[1]ArchetypeScores!E:O,11,FALSE)</f>
        <v>-1</v>
      </c>
      <c r="P6062" s="5">
        <f>VLOOKUP(M6062,[1]ArchetypeScores!E:P,12,FALSE)</f>
        <v>0</v>
      </c>
      <c r="Q6062" s="2" t="str">
        <f>VLOOKUP(M6062,[1]ArchetypeScores!E:W,19,FALSE)</f>
        <v>Untargeted</v>
      </c>
      <c r="R6062" s="2">
        <f>VLOOKUP(M6062,[1]ArchetypeScores!E:I,5,FALSE)</f>
        <v>0</v>
      </c>
      <c r="S6062" s="2">
        <f>VLOOKUP(M6062,[1]ArchetypeScores!E:K,7,FALSE)</f>
        <v>0</v>
      </c>
      <c r="T6062" s="2" t="str">
        <f t="shared" si="96"/>
        <v>Not A&amp;R positive</v>
      </c>
    </row>
    <row r="6063" spans="1:20" x14ac:dyDescent="0.3">
      <c r="A6063" s="2" t="s">
        <v>15755</v>
      </c>
      <c r="B6063" s="3" t="s">
        <v>16018</v>
      </c>
      <c r="C6063" s="3" t="s">
        <v>16019</v>
      </c>
      <c r="D6063" s="4"/>
      <c r="E6063" s="5" t="s">
        <v>1340</v>
      </c>
      <c r="F6063" s="4">
        <v>0</v>
      </c>
      <c r="G6063" s="6">
        <v>50472</v>
      </c>
      <c r="H6063" s="3" t="s">
        <v>15916</v>
      </c>
      <c r="I6063" s="3" t="s">
        <v>15764</v>
      </c>
      <c r="J6063" s="3"/>
      <c r="K6063" s="5" t="s">
        <v>392</v>
      </c>
      <c r="L6063" s="5">
        <v>3</v>
      </c>
      <c r="M6063" s="5" t="s">
        <v>1436</v>
      </c>
      <c r="N6063" s="5">
        <f>VLOOKUP(M6063,[1]ArchetypeScores!E:N,10,FALSE)</f>
        <v>0</v>
      </c>
      <c r="O6063" s="5">
        <f>VLOOKUP(M6063,[1]ArchetypeScores!E:O,11,FALSE)</f>
        <v>-1</v>
      </c>
      <c r="P6063" s="5">
        <f>VLOOKUP(M6063,[1]ArchetypeScores!E:P,12,FALSE)</f>
        <v>0</v>
      </c>
      <c r="Q6063" s="2" t="str">
        <f>VLOOKUP(M6063,[1]ArchetypeScores!E:W,19,FALSE)</f>
        <v>Untargeted</v>
      </c>
      <c r="R6063" s="2">
        <f>VLOOKUP(M6063,[1]ArchetypeScores!E:I,5,FALSE)</f>
        <v>0</v>
      </c>
      <c r="S6063" s="2">
        <f>VLOOKUP(M6063,[1]ArchetypeScores!E:K,7,FALSE)</f>
        <v>0</v>
      </c>
      <c r="T6063" s="2" t="str">
        <f t="shared" si="96"/>
        <v>Not A&amp;R positive</v>
      </c>
    </row>
    <row r="6064" spans="1:20" x14ac:dyDescent="0.3">
      <c r="A6064" s="2" t="s">
        <v>15755</v>
      </c>
      <c r="B6064" s="3" t="s">
        <v>16020</v>
      </c>
      <c r="C6064" s="3" t="s">
        <v>16021</v>
      </c>
      <c r="D6064" s="4">
        <v>0.1</v>
      </c>
      <c r="E6064" s="5" t="s">
        <v>1340</v>
      </c>
      <c r="F6064" s="4">
        <v>9.9735000000000004E-2</v>
      </c>
      <c r="G6064" s="6">
        <v>50426</v>
      </c>
      <c r="H6064" s="3" t="s">
        <v>16022</v>
      </c>
      <c r="I6064" s="3"/>
      <c r="J6064" s="3"/>
      <c r="K6064" s="5" t="s">
        <v>3702</v>
      </c>
      <c r="L6064" s="5">
        <v>2</v>
      </c>
      <c r="M6064" s="5" t="s">
        <v>4334</v>
      </c>
      <c r="N6064" s="5">
        <f>VLOOKUP(M6064,[1]ArchetypeScores!E:N,10,FALSE)</f>
        <v>1</v>
      </c>
      <c r="O6064" s="5">
        <f>VLOOKUP(M6064,[1]ArchetypeScores!E:O,11,FALSE)</f>
        <v>-1</v>
      </c>
      <c r="P6064" s="5">
        <f>VLOOKUP(M6064,[1]ArchetypeScores!E:P,12,FALSE)</f>
        <v>1</v>
      </c>
      <c r="Q6064" s="2" t="str">
        <f>VLOOKUP(M6064,[1]ArchetypeScores!E:W,19,FALSE)</f>
        <v>Industrials - transportation</v>
      </c>
      <c r="R6064" s="2">
        <f>VLOOKUP(M6064,[1]ArchetypeScores!E:I,5,FALSE)</f>
        <v>0</v>
      </c>
      <c r="S6064" s="2">
        <f>VLOOKUP(M6064,[1]ArchetypeScores!E:K,7,FALSE)</f>
        <v>0</v>
      </c>
      <c r="T6064" s="2" t="str">
        <f t="shared" si="96"/>
        <v>Not A&amp;R positive</v>
      </c>
    </row>
    <row r="6065" spans="1:20" x14ac:dyDescent="0.3">
      <c r="A6065" s="2" t="s">
        <v>15755</v>
      </c>
      <c r="B6065" s="3" t="s">
        <v>16023</v>
      </c>
      <c r="C6065" s="3" t="s">
        <v>16024</v>
      </c>
      <c r="D6065" s="4">
        <v>6.5000000000000002E-2</v>
      </c>
      <c r="E6065" s="5" t="s">
        <v>1340</v>
      </c>
      <c r="F6065" s="4">
        <v>6.4827750000000003E-2</v>
      </c>
      <c r="G6065" s="6">
        <v>50427</v>
      </c>
      <c r="H6065" s="3" t="s">
        <v>16025</v>
      </c>
      <c r="I6065" s="3"/>
      <c r="J6065" s="3"/>
      <c r="K6065" s="5" t="s">
        <v>3702</v>
      </c>
      <c r="L6065" s="5">
        <v>2</v>
      </c>
      <c r="M6065" s="5" t="s">
        <v>4334</v>
      </c>
      <c r="N6065" s="5">
        <f>VLOOKUP(M6065,[1]ArchetypeScores!E:N,10,FALSE)</f>
        <v>1</v>
      </c>
      <c r="O6065" s="5">
        <f>VLOOKUP(M6065,[1]ArchetypeScores!E:O,11,FALSE)</f>
        <v>-1</v>
      </c>
      <c r="P6065" s="5">
        <f>VLOOKUP(M6065,[1]ArchetypeScores!E:P,12,FALSE)</f>
        <v>1</v>
      </c>
      <c r="Q6065" s="2" t="str">
        <f>VLOOKUP(M6065,[1]ArchetypeScores!E:W,19,FALSE)</f>
        <v>Industrials - transportation</v>
      </c>
      <c r="R6065" s="2">
        <f>VLOOKUP(M6065,[1]ArchetypeScores!E:I,5,FALSE)</f>
        <v>0</v>
      </c>
      <c r="S6065" s="2">
        <f>VLOOKUP(M6065,[1]ArchetypeScores!E:K,7,FALSE)</f>
        <v>0</v>
      </c>
      <c r="T6065" s="2" t="str">
        <f t="shared" si="96"/>
        <v>Not A&amp;R positive</v>
      </c>
    </row>
    <row r="6066" spans="1:20" x14ac:dyDescent="0.3">
      <c r="A6066" s="2" t="s">
        <v>15755</v>
      </c>
      <c r="B6066" s="3" t="s">
        <v>16026</v>
      </c>
      <c r="C6066" s="3" t="s">
        <v>16027</v>
      </c>
      <c r="D6066" s="4">
        <v>0.114</v>
      </c>
      <c r="E6066" s="5" t="s">
        <v>1340</v>
      </c>
      <c r="F6066" s="4">
        <v>0.1136979</v>
      </c>
      <c r="G6066" s="6">
        <v>50324</v>
      </c>
      <c r="H6066" s="3" t="s">
        <v>15758</v>
      </c>
      <c r="I6066" s="3" t="s">
        <v>15759</v>
      </c>
      <c r="J6066" s="3" t="s">
        <v>7070</v>
      </c>
      <c r="K6066" s="5" t="s">
        <v>175</v>
      </c>
      <c r="L6066" s="5">
        <v>4</v>
      </c>
      <c r="M6066" s="5" t="s">
        <v>219</v>
      </c>
      <c r="N6066" s="5">
        <f>VLOOKUP(M6066,[1]ArchetypeScores!E:N,10,FALSE)</f>
        <v>1</v>
      </c>
      <c r="O6066" s="5">
        <f>VLOOKUP(M6066,[1]ArchetypeScores!E:O,11,FALSE)</f>
        <v>0</v>
      </c>
      <c r="P6066" s="5">
        <f>VLOOKUP(M6066,[1]ArchetypeScores!E:P,12,FALSE)</f>
        <v>0</v>
      </c>
      <c r="Q6066" s="2" t="str">
        <f>VLOOKUP(M6066,[1]ArchetypeScores!E:W,19,FALSE)</f>
        <v>Other sector</v>
      </c>
      <c r="R6066" s="2">
        <f>VLOOKUP(M6066,[1]ArchetypeScores!E:I,5,FALSE)</f>
        <v>0</v>
      </c>
      <c r="S6066" s="2">
        <f>VLOOKUP(M6066,[1]ArchetypeScores!E:K,7,FALSE)</f>
        <v>0</v>
      </c>
      <c r="T6066" s="2" t="str">
        <f t="shared" si="96"/>
        <v>Not A&amp;R positive</v>
      </c>
    </row>
    <row r="6067" spans="1:20" x14ac:dyDescent="0.3">
      <c r="A6067" s="2" t="s">
        <v>15755</v>
      </c>
      <c r="B6067" s="3" t="s">
        <v>16028</v>
      </c>
      <c r="C6067" s="3" t="s">
        <v>16029</v>
      </c>
      <c r="D6067" s="4">
        <v>3.75</v>
      </c>
      <c r="E6067" s="5" t="s">
        <v>1340</v>
      </c>
      <c r="F6067" s="4">
        <v>3.7400625000000001</v>
      </c>
      <c r="G6067" s="6">
        <v>50358</v>
      </c>
      <c r="H6067" s="3" t="s">
        <v>15858</v>
      </c>
      <c r="I6067" s="3"/>
      <c r="J6067" s="3"/>
      <c r="K6067" s="5" t="s">
        <v>175</v>
      </c>
      <c r="L6067" s="5">
        <v>4</v>
      </c>
      <c r="M6067" s="5" t="s">
        <v>219</v>
      </c>
      <c r="N6067" s="5">
        <f>VLOOKUP(M6067,[1]ArchetypeScores!E:N,10,FALSE)</f>
        <v>1</v>
      </c>
      <c r="O6067" s="5">
        <f>VLOOKUP(M6067,[1]ArchetypeScores!E:O,11,FALSE)</f>
        <v>0</v>
      </c>
      <c r="P6067" s="5">
        <f>VLOOKUP(M6067,[1]ArchetypeScores!E:P,12,FALSE)</f>
        <v>0</v>
      </c>
      <c r="Q6067" s="2" t="str">
        <f>VLOOKUP(M6067,[1]ArchetypeScores!E:W,19,FALSE)</f>
        <v>Other sector</v>
      </c>
      <c r="R6067" s="2">
        <f>VLOOKUP(M6067,[1]ArchetypeScores!E:I,5,FALSE)</f>
        <v>0</v>
      </c>
      <c r="S6067" s="2">
        <f>VLOOKUP(M6067,[1]ArchetypeScores!E:K,7,FALSE)</f>
        <v>0</v>
      </c>
      <c r="T6067" s="2" t="str">
        <f t="shared" si="96"/>
        <v>Not A&amp;R positive</v>
      </c>
    </row>
    <row r="6068" spans="1:20" x14ac:dyDescent="0.3">
      <c r="A6068" s="2" t="s">
        <v>15755</v>
      </c>
      <c r="B6068" s="3" t="s">
        <v>16030</v>
      </c>
      <c r="C6068" s="3" t="s">
        <v>16031</v>
      </c>
      <c r="D6068" s="4"/>
      <c r="E6068" s="5" t="s">
        <v>1340</v>
      </c>
      <c r="F6068" s="4">
        <v>0</v>
      </c>
      <c r="G6068" s="6">
        <v>50389</v>
      </c>
      <c r="H6068" s="3" t="s">
        <v>16032</v>
      </c>
      <c r="I6068" s="3" t="s">
        <v>15855</v>
      </c>
      <c r="J6068" s="3"/>
      <c r="K6068" s="5" t="s">
        <v>142</v>
      </c>
      <c r="L6068" s="5">
        <v>3</v>
      </c>
      <c r="M6068" s="5" t="s">
        <v>143</v>
      </c>
      <c r="N6068" s="5">
        <f>VLOOKUP(M6068,[1]ArchetypeScores!E:N,10,FALSE)</f>
        <v>1</v>
      </c>
      <c r="O6068" s="5">
        <f>VLOOKUP(M6068,[1]ArchetypeScores!E:O,11,FALSE)</f>
        <v>1</v>
      </c>
      <c r="P6068" s="5">
        <f>VLOOKUP(M6068,[1]ArchetypeScores!E:P,12,FALSE)</f>
        <v>2</v>
      </c>
      <c r="Q6068" s="2" t="str">
        <f>VLOOKUP(M6068,[1]ArchetypeScores!E:W,19,FALSE)</f>
        <v>Materials (including forestry and nature)</v>
      </c>
      <c r="R6068" s="2">
        <f>VLOOKUP(M6068,[1]ArchetypeScores!E:I,5,FALSE)</f>
        <v>1</v>
      </c>
      <c r="S6068" s="2">
        <f>VLOOKUP(M6068,[1]ArchetypeScores!E:K,7,FALSE)</f>
        <v>1</v>
      </c>
      <c r="T6068" s="2" t="str">
        <f t="shared" si="96"/>
        <v>Both</v>
      </c>
    </row>
    <row r="6069" spans="1:20" x14ac:dyDescent="0.3">
      <c r="A6069" s="2" t="s">
        <v>15755</v>
      </c>
      <c r="B6069" s="3" t="s">
        <v>16033</v>
      </c>
      <c r="C6069" s="3" t="s">
        <v>16034</v>
      </c>
      <c r="D6069" s="4">
        <v>1.6619999999999999</v>
      </c>
      <c r="E6069" s="5" t="s">
        <v>1340</v>
      </c>
      <c r="F6069" s="4">
        <v>1.6575956999999999</v>
      </c>
      <c r="G6069" s="6">
        <v>50325</v>
      </c>
      <c r="H6069" s="3" t="s">
        <v>15758</v>
      </c>
      <c r="I6069" s="3" t="s">
        <v>15759</v>
      </c>
      <c r="J6069" s="3" t="s">
        <v>210</v>
      </c>
      <c r="K6069" s="5" t="s">
        <v>214</v>
      </c>
      <c r="L6069" s="5">
        <v>4</v>
      </c>
      <c r="M6069" s="5" t="s">
        <v>560</v>
      </c>
      <c r="N6069" s="5">
        <f>VLOOKUP(M6069,[1]ArchetypeScores!E:N,10,FALSE)</f>
        <v>1</v>
      </c>
      <c r="O6069" s="5">
        <f>VLOOKUP(M6069,[1]ArchetypeScores!E:O,11,FALSE)</f>
        <v>0</v>
      </c>
      <c r="P6069" s="5">
        <f>VLOOKUP(M6069,[1]ArchetypeScores!E:P,12,FALSE)</f>
        <v>0</v>
      </c>
      <c r="Q6069" s="2" t="str">
        <f>VLOOKUP(M6069,[1]ArchetypeScores!E:W,19,FALSE)</f>
        <v>Other sector</v>
      </c>
      <c r="R6069" s="2">
        <f>VLOOKUP(M6069,[1]ArchetypeScores!E:I,5,FALSE)</f>
        <v>0</v>
      </c>
      <c r="S6069" s="2">
        <f>VLOOKUP(M6069,[1]ArchetypeScores!E:K,7,FALSE)</f>
        <v>0</v>
      </c>
      <c r="T6069" s="2" t="str">
        <f t="shared" si="96"/>
        <v>Not A&amp;R positive</v>
      </c>
    </row>
    <row r="6070" spans="1:20" x14ac:dyDescent="0.3">
      <c r="A6070" s="2" t="s">
        <v>15755</v>
      </c>
      <c r="B6070" s="3" t="s">
        <v>16035</v>
      </c>
      <c r="C6070" s="3" t="s">
        <v>16036</v>
      </c>
      <c r="D6070" s="4"/>
      <c r="E6070" s="5" t="s">
        <v>1340</v>
      </c>
      <c r="F6070" s="4">
        <v>0</v>
      </c>
      <c r="G6070" s="6">
        <v>50355</v>
      </c>
      <c r="H6070" s="3" t="s">
        <v>16037</v>
      </c>
      <c r="I6070" s="3"/>
      <c r="J6070" s="3"/>
      <c r="K6070" s="5" t="s">
        <v>611</v>
      </c>
      <c r="L6070" s="5">
        <v>1</v>
      </c>
      <c r="M6070" s="5" t="s">
        <v>612</v>
      </c>
      <c r="N6070" s="5">
        <f>VLOOKUP(M6070,[1]ArchetypeScores!E:N,10,FALSE)</f>
        <v>1</v>
      </c>
      <c r="O6070" s="5">
        <f>VLOOKUP(M6070,[1]ArchetypeScores!E:O,11,FALSE)</f>
        <v>-2</v>
      </c>
      <c r="P6070" s="5">
        <f>VLOOKUP(M6070,[1]ArchetypeScores!E:P,12,FALSE)</f>
        <v>-1</v>
      </c>
      <c r="Q6070" s="2" t="str">
        <f>VLOOKUP(M6070,[1]ArchetypeScores!E:W,19,FALSE)</f>
        <v>Consumer (including agriculture and tourism)</v>
      </c>
      <c r="R6070" s="2">
        <f>VLOOKUP(M6070,[1]ArchetypeScores!E:I,5,FALSE)</f>
        <v>0</v>
      </c>
      <c r="S6070" s="2">
        <f>VLOOKUP(M6070,[1]ArchetypeScores!E:K,7,FALSE)</f>
        <v>0</v>
      </c>
      <c r="T6070" s="2" t="str">
        <f t="shared" si="96"/>
        <v>Not A&amp;R positive</v>
      </c>
    </row>
    <row r="6071" spans="1:20" x14ac:dyDescent="0.3">
      <c r="A6071" s="2" t="s">
        <v>15755</v>
      </c>
      <c r="B6071" s="3" t="s">
        <v>16038</v>
      </c>
      <c r="C6071" s="3" t="s">
        <v>16039</v>
      </c>
      <c r="D6071" s="4"/>
      <c r="E6071" s="5" t="s">
        <v>1340</v>
      </c>
      <c r="F6071" s="4">
        <v>0</v>
      </c>
      <c r="G6071" s="6">
        <v>50461</v>
      </c>
      <c r="H6071" s="3" t="s">
        <v>15916</v>
      </c>
      <c r="I6071" s="3" t="s">
        <v>15764</v>
      </c>
      <c r="J6071" s="3"/>
      <c r="K6071" s="5" t="s">
        <v>47</v>
      </c>
      <c r="L6071" s="5">
        <v>2</v>
      </c>
      <c r="M6071" s="5" t="s">
        <v>440</v>
      </c>
      <c r="N6071" s="5">
        <f>VLOOKUP(M6071,[1]ArchetypeScores!E:N,10,FALSE)</f>
        <v>0</v>
      </c>
      <c r="O6071" s="5">
        <f>VLOOKUP(M6071,[1]ArchetypeScores!E:O,11,FALSE)</f>
        <v>0</v>
      </c>
      <c r="P6071" s="5">
        <f>VLOOKUP(M6071,[1]ArchetypeScores!E:P,12,FALSE)</f>
        <v>0</v>
      </c>
      <c r="Q6071" s="2" t="str">
        <f>VLOOKUP(M6071,[1]ArchetypeScores!E:W,19,FALSE)</f>
        <v>Other sector</v>
      </c>
      <c r="R6071" s="2">
        <f>VLOOKUP(M6071,[1]ArchetypeScores!E:I,5,FALSE)</f>
        <v>0</v>
      </c>
      <c r="S6071" s="2">
        <f>VLOOKUP(M6071,[1]ArchetypeScores!E:K,7,FALSE)</f>
        <v>0</v>
      </c>
      <c r="T6071" s="2" t="str">
        <f t="shared" si="96"/>
        <v>Not A&amp;R positive</v>
      </c>
    </row>
    <row r="6072" spans="1:20" x14ac:dyDescent="0.3">
      <c r="A6072" s="2" t="s">
        <v>15755</v>
      </c>
      <c r="B6072" s="3" t="s">
        <v>16040</v>
      </c>
      <c r="C6072" s="3" t="s">
        <v>16041</v>
      </c>
      <c r="D6072" s="4"/>
      <c r="E6072" s="5" t="s">
        <v>1340</v>
      </c>
      <c r="F6072" s="4">
        <v>0</v>
      </c>
      <c r="G6072" s="6">
        <v>50460</v>
      </c>
      <c r="H6072" s="3" t="s">
        <v>15763</v>
      </c>
      <c r="I6072" s="3" t="s">
        <v>15764</v>
      </c>
      <c r="J6072" s="3"/>
      <c r="K6072" s="5" t="s">
        <v>118</v>
      </c>
      <c r="L6072" s="5">
        <v>4</v>
      </c>
      <c r="M6072" s="5" t="s">
        <v>119</v>
      </c>
      <c r="N6072" s="5">
        <f>VLOOKUP(M6072,[1]ArchetypeScores!E:N,10,FALSE)</f>
        <v>0</v>
      </c>
      <c r="O6072" s="5">
        <f>VLOOKUP(M6072,[1]ArchetypeScores!E:O,11,FALSE)</f>
        <v>-1</v>
      </c>
      <c r="P6072" s="5">
        <f>VLOOKUP(M6072,[1]ArchetypeScores!E:P,12,FALSE)</f>
        <v>0</v>
      </c>
      <c r="Q6072" s="2" t="str">
        <f>VLOOKUP(M6072,[1]ArchetypeScores!E:W,19,FALSE)</f>
        <v>Untargeted</v>
      </c>
      <c r="R6072" s="2">
        <f>VLOOKUP(M6072,[1]ArchetypeScores!E:I,5,FALSE)</f>
        <v>0</v>
      </c>
      <c r="S6072" s="2">
        <f>VLOOKUP(M6072,[1]ArchetypeScores!E:K,7,FALSE)</f>
        <v>0</v>
      </c>
      <c r="T6072" s="2" t="str">
        <f t="shared" si="96"/>
        <v>Not A&amp;R positive</v>
      </c>
    </row>
    <row r="6073" spans="1:20" x14ac:dyDescent="0.3">
      <c r="A6073" s="2" t="s">
        <v>15755</v>
      </c>
      <c r="B6073" s="3" t="s">
        <v>16042</v>
      </c>
      <c r="C6073" s="3" t="s">
        <v>16043</v>
      </c>
      <c r="D6073" s="4"/>
      <c r="E6073" s="5" t="s">
        <v>1340</v>
      </c>
      <c r="F6073" s="4">
        <v>0</v>
      </c>
      <c r="G6073" s="6">
        <v>50417</v>
      </c>
      <c r="H6073" s="3" t="s">
        <v>16044</v>
      </c>
      <c r="I6073" s="3"/>
      <c r="J6073" s="3"/>
      <c r="K6073" s="5" t="s">
        <v>611</v>
      </c>
      <c r="L6073" s="5">
        <v>4</v>
      </c>
      <c r="M6073" s="5" t="s">
        <v>1229</v>
      </c>
      <c r="N6073" s="5">
        <f>VLOOKUP(M6073,[1]ArchetypeScores!E:N,10,FALSE)</f>
        <v>1</v>
      </c>
      <c r="O6073" s="5">
        <f>VLOOKUP(M6073,[1]ArchetypeScores!E:O,11,FALSE)</f>
        <v>-1</v>
      </c>
      <c r="P6073" s="5">
        <f>VLOOKUP(M6073,[1]ArchetypeScores!E:P,12,FALSE)</f>
        <v>1</v>
      </c>
      <c r="Q6073" s="2" t="e">
        <f>VLOOKUP(M6073,[1]ArchetypeScores!E:W,19,FALSE)</f>
        <v>#N/A</v>
      </c>
      <c r="R6073" s="2">
        <f>VLOOKUP(M6073,[1]ArchetypeScores!E:I,5,FALSE)</f>
        <v>0</v>
      </c>
      <c r="S6073" s="2">
        <f>VLOOKUP(M6073,[1]ArchetypeScores!E:K,7,FALSE)</f>
        <v>0</v>
      </c>
      <c r="T6073" s="2" t="str">
        <f t="shared" si="96"/>
        <v>Not A&amp;R positive</v>
      </c>
    </row>
    <row r="6074" spans="1:20" x14ac:dyDescent="0.3">
      <c r="A6074" s="2" t="s">
        <v>15755</v>
      </c>
      <c r="B6074" s="8" t="s">
        <v>16045</v>
      </c>
      <c r="C6074" s="3" t="s">
        <v>16046</v>
      </c>
      <c r="D6074" s="4"/>
      <c r="E6074" s="5" t="s">
        <v>1340</v>
      </c>
      <c r="F6074" s="4">
        <v>0</v>
      </c>
      <c r="G6074" s="6">
        <v>50416</v>
      </c>
      <c r="H6074" s="3" t="s">
        <v>16044</v>
      </c>
      <c r="I6074" s="3"/>
      <c r="J6074" s="3"/>
      <c r="K6074" s="5" t="s">
        <v>57</v>
      </c>
      <c r="L6074" s="5">
        <v>17</v>
      </c>
      <c r="M6074" s="5" t="s">
        <v>210</v>
      </c>
      <c r="N6074" s="5">
        <f>VLOOKUP(M6074,[1]ArchetypeScores!E:N,10,FALSE)</f>
        <v>0</v>
      </c>
      <c r="O6074" s="5">
        <f>VLOOKUP(M6074,[1]ArchetypeScores!E:O,11,FALSE)</f>
        <v>-1</v>
      </c>
      <c r="P6074" s="5">
        <f>VLOOKUP(M6074,[1]ArchetypeScores!E:P,12,FALSE)</f>
        <v>0</v>
      </c>
      <c r="Q6074" s="2" t="str">
        <f>VLOOKUP(M6074,[1]ArchetypeScores!E:W,19,FALSE)</f>
        <v>Consumer (including agriculture and tourism)</v>
      </c>
      <c r="R6074" s="2">
        <f>VLOOKUP(M6074,[1]ArchetypeScores!E:I,5,FALSE)</f>
        <v>0</v>
      </c>
      <c r="S6074" s="2">
        <f>VLOOKUP(M6074,[1]ArchetypeScores!E:K,7,FALSE)</f>
        <v>0</v>
      </c>
      <c r="T6074" s="2" t="str">
        <f t="shared" si="96"/>
        <v>Not A&amp;R positive</v>
      </c>
    </row>
    <row r="6075" spans="1:20" x14ac:dyDescent="0.3">
      <c r="A6075" s="2" t="s">
        <v>15755</v>
      </c>
      <c r="B6075" s="3" t="s">
        <v>16047</v>
      </c>
      <c r="C6075" s="3" t="s">
        <v>16048</v>
      </c>
      <c r="D6075" s="4">
        <v>0.85899999999999999</v>
      </c>
      <c r="E6075" s="5" t="s">
        <v>1340</v>
      </c>
      <c r="F6075" s="4">
        <v>0.85672364999999995</v>
      </c>
      <c r="G6075" s="6">
        <v>50418</v>
      </c>
      <c r="H6075" s="3" t="s">
        <v>16044</v>
      </c>
      <c r="I6075" s="3"/>
      <c r="J6075" s="3"/>
      <c r="K6075" s="5" t="s">
        <v>664</v>
      </c>
      <c r="L6075" s="5">
        <v>1</v>
      </c>
      <c r="M6075" s="5" t="s">
        <v>1896</v>
      </c>
      <c r="N6075" s="5">
        <f>VLOOKUP(M6075,[1]ArchetypeScores!E:N,10,FALSE)</f>
        <v>1</v>
      </c>
      <c r="O6075" s="5">
        <f>VLOOKUP(M6075,[1]ArchetypeScores!E:O,11,FALSE)</f>
        <v>0</v>
      </c>
      <c r="P6075" s="5">
        <f>VLOOKUP(M6075,[1]ArchetypeScores!E:P,12,FALSE)</f>
        <v>2</v>
      </c>
      <c r="Q6075" s="2" t="str">
        <f>VLOOKUP(M6075,[1]ArchetypeScores!E:W,19,FALSE)</f>
        <v>Energy and water</v>
      </c>
      <c r="R6075" s="2">
        <f>VLOOKUP(M6075,[1]ArchetypeScores!E:I,5,FALSE)</f>
        <v>0</v>
      </c>
      <c r="S6075" s="2">
        <f>VLOOKUP(M6075,[1]ArchetypeScores!E:K,7,FALSE)</f>
        <v>0</v>
      </c>
      <c r="T6075" s="2" t="str">
        <f t="shared" si="96"/>
        <v>Not A&amp;R positive</v>
      </c>
    </row>
    <row r="6076" spans="1:20" x14ac:dyDescent="0.3">
      <c r="A6076" s="2" t="s">
        <v>15755</v>
      </c>
      <c r="B6076" s="3" t="s">
        <v>16049</v>
      </c>
      <c r="C6076" s="3" t="s">
        <v>16050</v>
      </c>
      <c r="D6076" s="4"/>
      <c r="E6076" s="5" t="s">
        <v>1340</v>
      </c>
      <c r="F6076" s="4">
        <v>0</v>
      </c>
      <c r="G6076" s="6">
        <v>50419</v>
      </c>
      <c r="H6076" s="3" t="s">
        <v>16044</v>
      </c>
      <c r="I6076" s="3"/>
      <c r="J6076" s="3"/>
      <c r="K6076" s="5" t="s">
        <v>611</v>
      </c>
      <c r="L6076" s="5">
        <v>1</v>
      </c>
      <c r="M6076" s="5" t="s">
        <v>612</v>
      </c>
      <c r="N6076" s="5">
        <f>VLOOKUP(M6076,[1]ArchetypeScores!E:N,10,FALSE)</f>
        <v>1</v>
      </c>
      <c r="O6076" s="5">
        <f>VLOOKUP(M6076,[1]ArchetypeScores!E:O,11,FALSE)</f>
        <v>-2</v>
      </c>
      <c r="P6076" s="5">
        <f>VLOOKUP(M6076,[1]ArchetypeScores!E:P,12,FALSE)</f>
        <v>-1</v>
      </c>
      <c r="Q6076" s="2" t="str">
        <f>VLOOKUP(M6076,[1]ArchetypeScores!E:W,19,FALSE)</f>
        <v>Consumer (including agriculture and tourism)</v>
      </c>
      <c r="R6076" s="2">
        <f>VLOOKUP(M6076,[1]ArchetypeScores!E:I,5,FALSE)</f>
        <v>0</v>
      </c>
      <c r="S6076" s="2">
        <f>VLOOKUP(M6076,[1]ArchetypeScores!E:K,7,FALSE)</f>
        <v>0</v>
      </c>
      <c r="T6076" s="2" t="str">
        <f t="shared" si="96"/>
        <v>Not A&amp;R positive</v>
      </c>
    </row>
    <row r="6077" spans="1:20" x14ac:dyDescent="0.3">
      <c r="A6077" s="2" t="s">
        <v>15755</v>
      </c>
      <c r="B6077" s="3" t="s">
        <v>16051</v>
      </c>
      <c r="C6077" s="3" t="s">
        <v>16052</v>
      </c>
      <c r="D6077" s="4">
        <v>3.36</v>
      </c>
      <c r="E6077" s="5" t="s">
        <v>1340</v>
      </c>
      <c r="F6077" s="4">
        <v>3.3510960000000001</v>
      </c>
      <c r="G6077" s="6">
        <v>50415</v>
      </c>
      <c r="H6077" s="3" t="s">
        <v>16044</v>
      </c>
      <c r="I6077" s="3"/>
      <c r="J6077" s="3"/>
      <c r="K6077" s="5" t="s">
        <v>291</v>
      </c>
      <c r="L6077" s="5">
        <v>4</v>
      </c>
      <c r="M6077" s="5" t="s">
        <v>292</v>
      </c>
      <c r="N6077" s="5">
        <f>VLOOKUP(M6077,[1]ArchetypeScores!E:N,10,FALSE)</f>
        <v>1</v>
      </c>
      <c r="O6077" s="5">
        <f>VLOOKUP(M6077,[1]ArchetypeScores!E:O,11,FALSE)</f>
        <v>0</v>
      </c>
      <c r="P6077" s="5">
        <f>VLOOKUP(M6077,[1]ArchetypeScores!E:P,12,FALSE)</f>
        <v>0</v>
      </c>
      <c r="Q6077" s="2" t="str">
        <f>VLOOKUP(M6077,[1]ArchetypeScores!E:W,19,FALSE)</f>
        <v>Education and training</v>
      </c>
      <c r="R6077" s="2">
        <f>VLOOKUP(M6077,[1]ArchetypeScores!E:I,5,FALSE)</f>
        <v>0</v>
      </c>
      <c r="S6077" s="2">
        <f>VLOOKUP(M6077,[1]ArchetypeScores!E:K,7,FALSE)</f>
        <v>0</v>
      </c>
      <c r="T6077" s="2" t="str">
        <f t="shared" si="96"/>
        <v>Not A&amp;R positive</v>
      </c>
    </row>
    <row r="6078" spans="1:20" x14ac:dyDescent="0.3">
      <c r="A6078" s="2" t="s">
        <v>15755</v>
      </c>
      <c r="B6078" s="3" t="s">
        <v>16053</v>
      </c>
      <c r="C6078" s="3" t="s">
        <v>16054</v>
      </c>
      <c r="D6078" s="4">
        <v>0</v>
      </c>
      <c r="E6078" s="5" t="s">
        <v>1340</v>
      </c>
      <c r="F6078" s="4">
        <v>0</v>
      </c>
      <c r="G6078" s="6">
        <v>50414</v>
      </c>
      <c r="H6078" s="3" t="s">
        <v>16044</v>
      </c>
      <c r="I6078" s="3"/>
      <c r="J6078" s="3"/>
      <c r="K6078" s="5" t="s">
        <v>611</v>
      </c>
      <c r="L6078" s="5" t="s">
        <v>112</v>
      </c>
      <c r="M6078" s="5" t="s">
        <v>10478</v>
      </c>
      <c r="N6078" s="5">
        <f>VLOOKUP(M6078,[1]ArchetypeScores!E:N,10,FALSE)</f>
        <v>1</v>
      </c>
      <c r="O6078" s="5">
        <f>VLOOKUP(M6078,[1]ArchetypeScores!E:O,11,FALSE)</f>
        <v>0</v>
      </c>
      <c r="P6078" s="5">
        <f>VLOOKUP(M6078,[1]ArchetypeScores!E:P,12,FALSE)</f>
        <v>0</v>
      </c>
      <c r="Q6078" s="2" t="str">
        <f>VLOOKUP(M6078,[1]ArchetypeScores!E:W,19,FALSE)</f>
        <v>Consumer (including agriculture and tourism)</v>
      </c>
      <c r="R6078" s="2">
        <f>VLOOKUP(M6078,[1]ArchetypeScores!E:I,5,FALSE)</f>
        <v>0</v>
      </c>
      <c r="S6078" s="2">
        <f>VLOOKUP(M6078,[1]ArchetypeScores!E:K,7,FALSE)</f>
        <v>0</v>
      </c>
      <c r="T6078" s="2" t="str">
        <f t="shared" si="96"/>
        <v>Not A&amp;R positive</v>
      </c>
    </row>
    <row r="6079" spans="1:20" x14ac:dyDescent="0.3">
      <c r="A6079" s="2" t="s">
        <v>15755</v>
      </c>
      <c r="B6079" s="3" t="s">
        <v>16055</v>
      </c>
      <c r="C6079" s="3" t="s">
        <v>16056</v>
      </c>
      <c r="D6079" s="4"/>
      <c r="E6079" s="5" t="s">
        <v>1340</v>
      </c>
      <c r="F6079" s="4">
        <v>0</v>
      </c>
      <c r="G6079" s="6">
        <v>50343</v>
      </c>
      <c r="H6079" s="3" t="s">
        <v>16057</v>
      </c>
      <c r="I6079" s="3"/>
      <c r="J6079" s="3"/>
      <c r="K6079" s="5" t="s">
        <v>61</v>
      </c>
      <c r="L6079" s="5">
        <v>1</v>
      </c>
      <c r="M6079" s="5" t="s">
        <v>130</v>
      </c>
      <c r="N6079" s="5">
        <f>VLOOKUP(M6079,[1]ArchetypeScores!E:N,10,FALSE)</f>
        <v>0</v>
      </c>
      <c r="O6079" s="5">
        <f>VLOOKUP(M6079,[1]ArchetypeScores!E:O,11,FALSE)</f>
        <v>-1</v>
      </c>
      <c r="P6079" s="5">
        <f>VLOOKUP(M6079,[1]ArchetypeScores!E:P,12,FALSE)</f>
        <v>0</v>
      </c>
      <c r="Q6079" s="2" t="str">
        <f>VLOOKUP(M6079,[1]ArchetypeScores!E:W,19,FALSE)</f>
        <v>Health care</v>
      </c>
      <c r="R6079" s="2">
        <f>VLOOKUP(M6079,[1]ArchetypeScores!E:I,5,FALSE)</f>
        <v>0</v>
      </c>
      <c r="S6079" s="2">
        <f>VLOOKUP(M6079,[1]ArchetypeScores!E:K,7,FALSE)</f>
        <v>0</v>
      </c>
      <c r="T6079" s="2" t="str">
        <f t="shared" si="96"/>
        <v>Not A&amp;R positive</v>
      </c>
    </row>
    <row r="6080" spans="1:20" x14ac:dyDescent="0.3">
      <c r="A6080" s="2" t="s">
        <v>15755</v>
      </c>
      <c r="B6080" s="3" t="s">
        <v>16058</v>
      </c>
      <c r="C6080" s="3" t="s">
        <v>16059</v>
      </c>
      <c r="D6080" s="4">
        <v>1.5</v>
      </c>
      <c r="E6080" s="5" t="s">
        <v>1340</v>
      </c>
      <c r="F6080" s="4">
        <v>1.4960249999999999</v>
      </c>
      <c r="G6080" s="6">
        <v>50387</v>
      </c>
      <c r="H6080" s="3" t="s">
        <v>15854</v>
      </c>
      <c r="I6080" s="3" t="s">
        <v>15855</v>
      </c>
      <c r="J6080" s="3"/>
      <c r="K6080" s="5" t="s">
        <v>291</v>
      </c>
      <c r="L6080" s="5">
        <v>4</v>
      </c>
      <c r="M6080" s="5" t="s">
        <v>292</v>
      </c>
      <c r="N6080" s="5">
        <f>VLOOKUP(M6080,[1]ArchetypeScores!E:N,10,FALSE)</f>
        <v>1</v>
      </c>
      <c r="O6080" s="5">
        <f>VLOOKUP(M6080,[1]ArchetypeScores!E:O,11,FALSE)</f>
        <v>0</v>
      </c>
      <c r="P6080" s="5">
        <f>VLOOKUP(M6080,[1]ArchetypeScores!E:P,12,FALSE)</f>
        <v>0</v>
      </c>
      <c r="Q6080" s="2" t="str">
        <f>VLOOKUP(M6080,[1]ArchetypeScores!E:W,19,FALSE)</f>
        <v>Education and training</v>
      </c>
      <c r="R6080" s="2">
        <f>VLOOKUP(M6080,[1]ArchetypeScores!E:I,5,FALSE)</f>
        <v>0</v>
      </c>
      <c r="S6080" s="2">
        <f>VLOOKUP(M6080,[1]ArchetypeScores!E:K,7,FALSE)</f>
        <v>0</v>
      </c>
      <c r="T6080" s="2" t="str">
        <f t="shared" si="96"/>
        <v>Not A&amp;R positive</v>
      </c>
    </row>
    <row r="6081" spans="1:20" x14ac:dyDescent="0.3">
      <c r="A6081" s="2" t="s">
        <v>15755</v>
      </c>
      <c r="B6081" s="3" t="s">
        <v>16060</v>
      </c>
      <c r="C6081" s="3" t="s">
        <v>16061</v>
      </c>
      <c r="D6081" s="4">
        <v>0.04</v>
      </c>
      <c r="E6081" s="5" t="s">
        <v>1340</v>
      </c>
      <c r="F6081" s="4">
        <v>3.9893999999999999E-2</v>
      </c>
      <c r="G6081" s="6">
        <v>50380</v>
      </c>
      <c r="H6081" s="3" t="s">
        <v>16062</v>
      </c>
      <c r="I6081" s="3" t="s">
        <v>16063</v>
      </c>
      <c r="J6081" s="3"/>
      <c r="K6081" s="5" t="s">
        <v>291</v>
      </c>
      <c r="L6081" s="5">
        <v>4</v>
      </c>
      <c r="M6081" s="5" t="s">
        <v>292</v>
      </c>
      <c r="N6081" s="5">
        <f>VLOOKUP(M6081,[1]ArchetypeScores!E:N,10,FALSE)</f>
        <v>1</v>
      </c>
      <c r="O6081" s="5">
        <f>VLOOKUP(M6081,[1]ArchetypeScores!E:O,11,FALSE)</f>
        <v>0</v>
      </c>
      <c r="P6081" s="5">
        <f>VLOOKUP(M6081,[1]ArchetypeScores!E:P,12,FALSE)</f>
        <v>0</v>
      </c>
      <c r="Q6081" s="2" t="str">
        <f>VLOOKUP(M6081,[1]ArchetypeScores!E:W,19,FALSE)</f>
        <v>Education and training</v>
      </c>
      <c r="R6081" s="2">
        <f>VLOOKUP(M6081,[1]ArchetypeScores!E:I,5,FALSE)</f>
        <v>0</v>
      </c>
      <c r="S6081" s="2">
        <f>VLOOKUP(M6081,[1]ArchetypeScores!E:K,7,FALSE)</f>
        <v>0</v>
      </c>
      <c r="T6081" s="2" t="str">
        <f t="shared" si="96"/>
        <v>Not A&amp;R positive</v>
      </c>
    </row>
    <row r="6082" spans="1:20" x14ac:dyDescent="0.3">
      <c r="A6082" s="2" t="s">
        <v>15755</v>
      </c>
      <c r="B6082" s="3" t="s">
        <v>16064</v>
      </c>
      <c r="C6082" s="3" t="s">
        <v>16065</v>
      </c>
      <c r="D6082" s="4"/>
      <c r="E6082" s="5" t="s">
        <v>1340</v>
      </c>
      <c r="F6082" s="4">
        <v>0</v>
      </c>
      <c r="G6082" s="6">
        <v>50462</v>
      </c>
      <c r="H6082" s="3" t="s">
        <v>15916</v>
      </c>
      <c r="I6082" s="3" t="s">
        <v>15764</v>
      </c>
      <c r="J6082" s="3"/>
      <c r="K6082" s="5" t="s">
        <v>47</v>
      </c>
      <c r="L6082" s="5">
        <v>4</v>
      </c>
      <c r="M6082" s="5" t="s">
        <v>485</v>
      </c>
      <c r="N6082" s="5">
        <f>VLOOKUP(M6082,[1]ArchetypeScores!E:N,10,FALSE)</f>
        <v>0</v>
      </c>
      <c r="O6082" s="5">
        <f>VLOOKUP(M6082,[1]ArchetypeScores!E:O,11,FALSE)</f>
        <v>0</v>
      </c>
      <c r="P6082" s="5">
        <f>VLOOKUP(M6082,[1]ArchetypeScores!E:P,12,FALSE)</f>
        <v>0</v>
      </c>
      <c r="Q6082" s="2" t="str">
        <f>VLOOKUP(M6082,[1]ArchetypeScores!E:W,19,FALSE)</f>
        <v>Energy and water</v>
      </c>
      <c r="R6082" s="2">
        <f>VLOOKUP(M6082,[1]ArchetypeScores!E:I,5,FALSE)</f>
        <v>0</v>
      </c>
      <c r="S6082" s="2">
        <f>VLOOKUP(M6082,[1]ArchetypeScores!E:K,7,FALSE)</f>
        <v>0</v>
      </c>
      <c r="T6082" s="2" t="str">
        <f t="shared" ref="T6082:T6145" si="97">IF(AND(R6082=1,S6082=1),"Both",IF(AND(R6082=1,S6082=0),"Direct only",IF(AND(R6082=0,S6082=1),"Indirect only","Not A&amp;R positive")))</f>
        <v>Not A&amp;R positive</v>
      </c>
    </row>
    <row r="6083" spans="1:20" x14ac:dyDescent="0.3">
      <c r="A6083" s="2" t="s">
        <v>15755</v>
      </c>
      <c r="B6083" s="3" t="s">
        <v>16066</v>
      </c>
      <c r="C6083" s="3" t="s">
        <v>16067</v>
      </c>
      <c r="D6083" s="4">
        <v>8.3000000000000004E-2</v>
      </c>
      <c r="E6083" s="5" t="s">
        <v>1340</v>
      </c>
      <c r="F6083" s="4">
        <v>8.2780049999999994E-2</v>
      </c>
      <c r="G6083" s="6">
        <v>50376</v>
      </c>
      <c r="H6083" s="3" t="s">
        <v>16068</v>
      </c>
      <c r="I6083" s="3"/>
      <c r="J6083" s="3"/>
      <c r="K6083" s="5" t="s">
        <v>102</v>
      </c>
      <c r="L6083" s="5">
        <v>2</v>
      </c>
      <c r="M6083" s="5" t="s">
        <v>681</v>
      </c>
      <c r="N6083" s="5">
        <f>VLOOKUP(M6083,[1]ArchetypeScores!E:N,10,FALSE)</f>
        <v>0</v>
      </c>
      <c r="O6083" s="5">
        <f>VLOOKUP(M6083,[1]ArchetypeScores!E:O,11,FALSE)</f>
        <v>-1</v>
      </c>
      <c r="P6083" s="5">
        <f>VLOOKUP(M6083,[1]ArchetypeScores!E:P,12,FALSE)</f>
        <v>0</v>
      </c>
      <c r="Q6083" s="2" t="str">
        <f>VLOOKUP(M6083,[1]ArchetypeScores!E:W,19,FALSE)</f>
        <v>Untargeted</v>
      </c>
      <c r="R6083" s="2">
        <f>VLOOKUP(M6083,[1]ArchetypeScores!E:I,5,FALSE)</f>
        <v>0</v>
      </c>
      <c r="S6083" s="2">
        <f>VLOOKUP(M6083,[1]ArchetypeScores!E:K,7,FALSE)</f>
        <v>1</v>
      </c>
      <c r="T6083" s="2" t="str">
        <f t="shared" si="97"/>
        <v>Indirect only</v>
      </c>
    </row>
    <row r="6084" spans="1:20" x14ac:dyDescent="0.3">
      <c r="A6084" s="2" t="s">
        <v>15755</v>
      </c>
      <c r="B6084" s="3" t="s">
        <v>16069</v>
      </c>
      <c r="C6084" s="3" t="s">
        <v>16070</v>
      </c>
      <c r="D6084" s="4">
        <v>1.7949999999999999</v>
      </c>
      <c r="E6084" s="5" t="s">
        <v>1340</v>
      </c>
      <c r="F6084" s="4">
        <v>1.7902432500000001</v>
      </c>
      <c r="G6084" s="6">
        <v>50319</v>
      </c>
      <c r="H6084" s="3" t="s">
        <v>15758</v>
      </c>
      <c r="I6084" s="3" t="s">
        <v>15759</v>
      </c>
      <c r="J6084" s="3" t="s">
        <v>16071</v>
      </c>
      <c r="K6084" s="5" t="s">
        <v>175</v>
      </c>
      <c r="L6084" s="5" t="s">
        <v>112</v>
      </c>
      <c r="M6084" s="5" t="s">
        <v>505</v>
      </c>
      <c r="N6084" s="5">
        <f>VLOOKUP(M6084,[1]ArchetypeScores!E:N,10,FALSE)</f>
        <v>1</v>
      </c>
      <c r="O6084" s="5">
        <f>VLOOKUP(M6084,[1]ArchetypeScores!E:O,11,FALSE)</f>
        <v>-2</v>
      </c>
      <c r="P6084" s="5">
        <f>VLOOKUP(M6084,[1]ArchetypeScores!E:P,12,FALSE)</f>
        <v>0</v>
      </c>
      <c r="Q6084" s="2" t="str">
        <f>VLOOKUP(M6084,[1]ArchetypeScores!E:W,19,FALSE)</f>
        <v>Other sector</v>
      </c>
      <c r="R6084" s="2">
        <f>VLOOKUP(M6084,[1]ArchetypeScores!E:I,5,FALSE)</f>
        <v>0</v>
      </c>
      <c r="S6084" s="2">
        <f>VLOOKUP(M6084,[1]ArchetypeScores!E:K,7,FALSE)</f>
        <v>0</v>
      </c>
      <c r="T6084" s="2" t="str">
        <f t="shared" si="97"/>
        <v>Not A&amp;R positive</v>
      </c>
    </row>
    <row r="6085" spans="1:20" x14ac:dyDescent="0.3">
      <c r="A6085" s="2" t="s">
        <v>15755</v>
      </c>
      <c r="B6085" s="3" t="s">
        <v>16072</v>
      </c>
      <c r="C6085" s="3" t="s">
        <v>16073</v>
      </c>
      <c r="D6085" s="4">
        <v>10</v>
      </c>
      <c r="E6085" s="5" t="s">
        <v>1340</v>
      </c>
      <c r="F6085" s="4">
        <v>9.9734999999999996</v>
      </c>
      <c r="G6085" s="6">
        <v>50373</v>
      </c>
      <c r="H6085" s="3" t="s">
        <v>16074</v>
      </c>
      <c r="I6085" s="3"/>
      <c r="J6085" s="3"/>
      <c r="K6085" s="5" t="s">
        <v>137</v>
      </c>
      <c r="L6085" s="5">
        <v>6</v>
      </c>
      <c r="M6085" s="5" t="s">
        <v>2392</v>
      </c>
      <c r="N6085" s="5">
        <f>VLOOKUP(M6085,[1]ArchetypeScores!E:N,10,FALSE)</f>
        <v>1</v>
      </c>
      <c r="O6085" s="5">
        <f>VLOOKUP(M6085,[1]ArchetypeScores!E:O,11,FALSE)</f>
        <v>-2</v>
      </c>
      <c r="P6085" s="5">
        <f>VLOOKUP(M6085,[1]ArchetypeScores!E:P,12,FALSE)</f>
        <v>2</v>
      </c>
      <c r="Q6085" s="2" t="str">
        <f>VLOOKUP(M6085,[1]ArchetypeScores!E:W,19,FALSE)</f>
        <v>Industrials - transportation</v>
      </c>
      <c r="R6085" s="2">
        <f>VLOOKUP(M6085,[1]ArchetypeScores!E:I,5,FALSE)</f>
        <v>0</v>
      </c>
      <c r="S6085" s="2">
        <f>VLOOKUP(M6085,[1]ArchetypeScores!E:K,7,FALSE)</f>
        <v>0</v>
      </c>
      <c r="T6085" s="2" t="str">
        <f t="shared" si="97"/>
        <v>Not A&amp;R positive</v>
      </c>
    </row>
    <row r="6086" spans="1:20" x14ac:dyDescent="0.3">
      <c r="A6086" s="2" t="s">
        <v>15755</v>
      </c>
      <c r="B6086" s="3" t="s">
        <v>16075</v>
      </c>
      <c r="C6086" s="3" t="s">
        <v>16076</v>
      </c>
      <c r="D6086" s="4"/>
      <c r="E6086" s="5" t="s">
        <v>1340</v>
      </c>
      <c r="F6086" s="4">
        <v>0</v>
      </c>
      <c r="G6086" s="6">
        <v>50412</v>
      </c>
      <c r="H6086" s="3" t="s">
        <v>16077</v>
      </c>
      <c r="I6086" s="3"/>
      <c r="J6086" s="3"/>
      <c r="K6086" s="5" t="s">
        <v>261</v>
      </c>
      <c r="L6086" s="5">
        <v>2</v>
      </c>
      <c r="M6086" s="5" t="s">
        <v>262</v>
      </c>
      <c r="N6086" s="5">
        <f>VLOOKUP(M6086,[1]ArchetypeScores!E:N,10,FALSE)</f>
        <v>0</v>
      </c>
      <c r="O6086" s="5">
        <f>VLOOKUP(M6086,[1]ArchetypeScores!E:O,11,FALSE)</f>
        <v>-1</v>
      </c>
      <c r="P6086" s="5">
        <f>VLOOKUP(M6086,[1]ArchetypeScores!E:P,12,FALSE)</f>
        <v>0</v>
      </c>
      <c r="Q6086" s="2" t="str">
        <f>VLOOKUP(M6086,[1]ArchetypeScores!E:W,19,FALSE)</f>
        <v>Untargeted</v>
      </c>
      <c r="R6086" s="2">
        <f>VLOOKUP(M6086,[1]ArchetypeScores!E:I,5,FALSE)</f>
        <v>0</v>
      </c>
      <c r="S6086" s="2">
        <f>VLOOKUP(M6086,[1]ArchetypeScores!E:K,7,FALSE)</f>
        <v>0</v>
      </c>
      <c r="T6086" s="2" t="str">
        <f t="shared" si="97"/>
        <v>Not A&amp;R positive</v>
      </c>
    </row>
    <row r="6087" spans="1:20" x14ac:dyDescent="0.3">
      <c r="A6087" s="2" t="s">
        <v>15755</v>
      </c>
      <c r="B6087" s="3" t="s">
        <v>12610</v>
      </c>
      <c r="C6087" s="3" t="s">
        <v>16078</v>
      </c>
      <c r="D6087" s="4">
        <v>1.02</v>
      </c>
      <c r="E6087" s="5" t="s">
        <v>1340</v>
      </c>
      <c r="F6087" s="4">
        <v>1.0172969999999999</v>
      </c>
      <c r="G6087" s="6">
        <v>50449</v>
      </c>
      <c r="H6087" s="3" t="s">
        <v>16079</v>
      </c>
      <c r="I6087" s="3"/>
      <c r="J6087" s="3"/>
      <c r="K6087" s="5" t="s">
        <v>53</v>
      </c>
      <c r="L6087" s="5">
        <v>1</v>
      </c>
      <c r="M6087" s="5" t="s">
        <v>54</v>
      </c>
      <c r="N6087" s="5">
        <f>VLOOKUP(M6087,[1]ArchetypeScores!E:N,10,FALSE)</f>
        <v>0</v>
      </c>
      <c r="O6087" s="5">
        <f>VLOOKUP(M6087,[1]ArchetypeScores!E:O,11,FALSE)</f>
        <v>-1</v>
      </c>
      <c r="P6087" s="5">
        <f>VLOOKUP(M6087,[1]ArchetypeScores!E:P,12,FALSE)</f>
        <v>0</v>
      </c>
      <c r="Q6087" s="2" t="str">
        <f>VLOOKUP(M6087,[1]ArchetypeScores!E:W,19,FALSE)</f>
        <v>Untargeted</v>
      </c>
      <c r="R6087" s="2">
        <f>VLOOKUP(M6087,[1]ArchetypeScores!E:I,5,FALSE)</f>
        <v>0</v>
      </c>
      <c r="S6087" s="2">
        <f>VLOOKUP(M6087,[1]ArchetypeScores!E:K,7,FALSE)</f>
        <v>0</v>
      </c>
      <c r="T6087" s="2" t="str">
        <f t="shared" si="97"/>
        <v>Not A&amp;R positive</v>
      </c>
    </row>
    <row r="6088" spans="1:20" x14ac:dyDescent="0.3">
      <c r="A6088" s="2" t="s">
        <v>15755</v>
      </c>
      <c r="B6088" s="3" t="s">
        <v>16080</v>
      </c>
      <c r="C6088" s="3" t="s">
        <v>16081</v>
      </c>
      <c r="D6088" s="4"/>
      <c r="E6088" s="5" t="s">
        <v>1340</v>
      </c>
      <c r="F6088" s="4">
        <v>0</v>
      </c>
      <c r="G6088" s="6">
        <v>50464</v>
      </c>
      <c r="H6088" s="3" t="s">
        <v>15763</v>
      </c>
      <c r="I6088" s="3" t="s">
        <v>15764</v>
      </c>
      <c r="J6088" s="3"/>
      <c r="K6088" s="5" t="s">
        <v>38</v>
      </c>
      <c r="L6088" s="5">
        <v>21</v>
      </c>
      <c r="M6088" s="5" t="s">
        <v>302</v>
      </c>
      <c r="N6088" s="5">
        <f>VLOOKUP(M6088,[1]ArchetypeScores!E:N,10,FALSE)</f>
        <v>0</v>
      </c>
      <c r="O6088" s="5">
        <f>VLOOKUP(M6088,[1]ArchetypeScores!E:O,11,FALSE)</f>
        <v>-1</v>
      </c>
      <c r="P6088" s="5">
        <f>VLOOKUP(M6088,[1]ArchetypeScores!E:P,12,FALSE)</f>
        <v>0</v>
      </c>
      <c r="Q6088" s="2" t="str">
        <f>VLOOKUP(M6088,[1]ArchetypeScores!E:W,19,FALSE)</f>
        <v>Consumer (including agriculture and tourism)</v>
      </c>
      <c r="R6088" s="2">
        <f>VLOOKUP(M6088,[1]ArchetypeScores!E:I,5,FALSE)</f>
        <v>0</v>
      </c>
      <c r="S6088" s="2">
        <f>VLOOKUP(M6088,[1]ArchetypeScores!E:K,7,FALSE)</f>
        <v>0</v>
      </c>
      <c r="T6088" s="2" t="str">
        <f t="shared" si="97"/>
        <v>Not A&amp;R positive</v>
      </c>
    </row>
    <row r="6089" spans="1:20" x14ac:dyDescent="0.3">
      <c r="A6089" s="2" t="s">
        <v>15755</v>
      </c>
      <c r="B6089" s="3" t="s">
        <v>16082</v>
      </c>
      <c r="C6089" s="3" t="s">
        <v>16083</v>
      </c>
      <c r="D6089" s="4">
        <v>0.63</v>
      </c>
      <c r="E6089" s="5" t="s">
        <v>1340</v>
      </c>
      <c r="F6089" s="4">
        <v>0.62833050000000001</v>
      </c>
      <c r="G6089" s="6">
        <v>50314</v>
      </c>
      <c r="H6089" s="3" t="s">
        <v>15758</v>
      </c>
      <c r="I6089" s="3" t="s">
        <v>15759</v>
      </c>
      <c r="J6089" s="3" t="s">
        <v>16084</v>
      </c>
      <c r="K6089" s="5" t="s">
        <v>477</v>
      </c>
      <c r="L6089" s="5">
        <v>1</v>
      </c>
      <c r="M6089" s="5" t="s">
        <v>750</v>
      </c>
      <c r="N6089" s="5">
        <f>VLOOKUP(M6089,[1]ArchetypeScores!E:N,10,FALSE)</f>
        <v>1</v>
      </c>
      <c r="O6089" s="5">
        <f>VLOOKUP(M6089,[1]ArchetypeScores!E:O,11,FALSE)</f>
        <v>-2</v>
      </c>
      <c r="P6089" s="5">
        <f>VLOOKUP(M6089,[1]ArchetypeScores!E:P,12,FALSE)</f>
        <v>2</v>
      </c>
      <c r="Q6089" s="2" t="str">
        <f>VLOOKUP(M6089,[1]ArchetypeScores!E:W,19,FALSE)</f>
        <v>Energy and water</v>
      </c>
      <c r="R6089" s="2">
        <f>VLOOKUP(M6089,[1]ArchetypeScores!E:I,5,FALSE)</f>
        <v>0</v>
      </c>
      <c r="S6089" s="2">
        <f>VLOOKUP(M6089,[1]ArchetypeScores!E:K,7,FALSE)</f>
        <v>0</v>
      </c>
      <c r="T6089" s="2" t="str">
        <f t="shared" si="97"/>
        <v>Not A&amp;R positive</v>
      </c>
    </row>
    <row r="6090" spans="1:20" x14ac:dyDescent="0.3">
      <c r="A6090" s="2" t="s">
        <v>15755</v>
      </c>
      <c r="B6090" s="3" t="s">
        <v>16085</v>
      </c>
      <c r="C6090" s="3" t="s">
        <v>16086</v>
      </c>
      <c r="D6090" s="4">
        <v>0.55500000000000005</v>
      </c>
      <c r="E6090" s="5" t="s">
        <v>1340</v>
      </c>
      <c r="F6090" s="4">
        <v>0.55352924999999997</v>
      </c>
      <c r="G6090" s="6">
        <v>50317</v>
      </c>
      <c r="H6090" s="3" t="s">
        <v>15758</v>
      </c>
      <c r="I6090" s="3" t="s">
        <v>15759</v>
      </c>
      <c r="J6090" s="3" t="s">
        <v>16087</v>
      </c>
      <c r="K6090" s="5" t="s">
        <v>477</v>
      </c>
      <c r="L6090" s="5">
        <v>6</v>
      </c>
      <c r="M6090" s="5" t="s">
        <v>478</v>
      </c>
      <c r="N6090" s="5">
        <f>VLOOKUP(M6090,[1]ArchetypeScores!E:N,10,FALSE)</f>
        <v>1</v>
      </c>
      <c r="O6090" s="5">
        <f>VLOOKUP(M6090,[1]ArchetypeScores!E:O,11,FALSE)</f>
        <v>-2</v>
      </c>
      <c r="P6090" s="5">
        <f>VLOOKUP(M6090,[1]ArchetypeScores!E:P,12,FALSE)</f>
        <v>2</v>
      </c>
      <c r="Q6090" s="2" t="str">
        <f>VLOOKUP(M6090,[1]ArchetypeScores!E:W,19,FALSE)</f>
        <v>Energy and water</v>
      </c>
      <c r="R6090" s="2">
        <f>VLOOKUP(M6090,[1]ArchetypeScores!E:I,5,FALSE)</f>
        <v>0</v>
      </c>
      <c r="S6090" s="2">
        <f>VLOOKUP(M6090,[1]ArchetypeScores!E:K,7,FALSE)</f>
        <v>0</v>
      </c>
      <c r="T6090" s="2" t="str">
        <f t="shared" si="97"/>
        <v>Not A&amp;R positive</v>
      </c>
    </row>
    <row r="6091" spans="1:20" x14ac:dyDescent="0.3">
      <c r="A6091" s="2" t="s">
        <v>15755</v>
      </c>
      <c r="B6091" s="3" t="s">
        <v>16088</v>
      </c>
      <c r="C6091" s="3" t="s">
        <v>16089</v>
      </c>
      <c r="D6091" s="4">
        <v>0.504</v>
      </c>
      <c r="E6091" s="5" t="s">
        <v>1340</v>
      </c>
      <c r="F6091" s="4">
        <v>0.50266440000000001</v>
      </c>
      <c r="G6091" s="6">
        <v>50326</v>
      </c>
      <c r="H6091" s="3" t="s">
        <v>15758</v>
      </c>
      <c r="I6091" s="3" t="s">
        <v>15759</v>
      </c>
      <c r="J6091" s="3" t="s">
        <v>16090</v>
      </c>
      <c r="K6091" s="5" t="s">
        <v>214</v>
      </c>
      <c r="L6091" s="5">
        <v>4</v>
      </c>
      <c r="M6091" s="5" t="s">
        <v>560</v>
      </c>
      <c r="N6091" s="5">
        <f>VLOOKUP(M6091,[1]ArchetypeScores!E:N,10,FALSE)</f>
        <v>1</v>
      </c>
      <c r="O6091" s="5">
        <f>VLOOKUP(M6091,[1]ArchetypeScores!E:O,11,FALSE)</f>
        <v>0</v>
      </c>
      <c r="P6091" s="5">
        <f>VLOOKUP(M6091,[1]ArchetypeScores!E:P,12,FALSE)</f>
        <v>0</v>
      </c>
      <c r="Q6091" s="2" t="str">
        <f>VLOOKUP(M6091,[1]ArchetypeScores!E:W,19,FALSE)</f>
        <v>Other sector</v>
      </c>
      <c r="R6091" s="2">
        <f>VLOOKUP(M6091,[1]ArchetypeScores!E:I,5,FALSE)</f>
        <v>0</v>
      </c>
      <c r="S6091" s="2">
        <f>VLOOKUP(M6091,[1]ArchetypeScores!E:K,7,FALSE)</f>
        <v>0</v>
      </c>
      <c r="T6091" s="2" t="str">
        <f t="shared" si="97"/>
        <v>Not A&amp;R positive</v>
      </c>
    </row>
    <row r="6092" spans="1:20" x14ac:dyDescent="0.3">
      <c r="A6092" s="2" t="s">
        <v>15755</v>
      </c>
      <c r="B6092" s="3" t="s">
        <v>16091</v>
      </c>
      <c r="C6092" s="3" t="s">
        <v>16092</v>
      </c>
      <c r="D6092" s="4"/>
      <c r="E6092" s="5" t="s">
        <v>1340</v>
      </c>
      <c r="F6092" s="4">
        <v>0</v>
      </c>
      <c r="G6092" s="6">
        <v>50468</v>
      </c>
      <c r="H6092" s="3" t="s">
        <v>15916</v>
      </c>
      <c r="I6092" s="3" t="s">
        <v>15764</v>
      </c>
      <c r="J6092" s="3"/>
      <c r="K6092" s="5" t="s">
        <v>392</v>
      </c>
      <c r="L6092" s="5">
        <v>1</v>
      </c>
      <c r="M6092" s="5" t="s">
        <v>393</v>
      </c>
      <c r="N6092" s="5">
        <f>VLOOKUP(M6092,[1]ArchetypeScores!E:N,10,FALSE)</f>
        <v>0</v>
      </c>
      <c r="O6092" s="5">
        <f>VLOOKUP(M6092,[1]ArchetypeScores!E:O,11,FALSE)</f>
        <v>-1</v>
      </c>
      <c r="P6092" s="5">
        <f>VLOOKUP(M6092,[1]ArchetypeScores!E:P,12,FALSE)</f>
        <v>0</v>
      </c>
      <c r="Q6092" s="2" t="str">
        <f>VLOOKUP(M6092,[1]ArchetypeScores!E:W,19,FALSE)</f>
        <v>Other sector</v>
      </c>
      <c r="R6092" s="2">
        <f>VLOOKUP(M6092,[1]ArchetypeScores!E:I,5,FALSE)</f>
        <v>0</v>
      </c>
      <c r="S6092" s="2">
        <f>VLOOKUP(M6092,[1]ArchetypeScores!E:K,7,FALSE)</f>
        <v>0</v>
      </c>
      <c r="T6092" s="2" t="str">
        <f t="shared" si="97"/>
        <v>Not A&amp;R positive</v>
      </c>
    </row>
    <row r="6093" spans="1:20" x14ac:dyDescent="0.3">
      <c r="A6093" s="2" t="s">
        <v>15755</v>
      </c>
      <c r="B6093" s="3" t="s">
        <v>16093</v>
      </c>
      <c r="C6093" s="3" t="s">
        <v>16094</v>
      </c>
      <c r="D6093" s="4"/>
      <c r="E6093" s="5" t="s">
        <v>1340</v>
      </c>
      <c r="F6093" s="4">
        <v>0</v>
      </c>
      <c r="G6093" s="6">
        <v>50364</v>
      </c>
      <c r="H6093" s="3" t="s">
        <v>15800</v>
      </c>
      <c r="I6093" s="3" t="s">
        <v>15801</v>
      </c>
      <c r="J6093" s="3"/>
      <c r="K6093" s="5" t="s">
        <v>2091</v>
      </c>
      <c r="L6093" s="5">
        <v>1</v>
      </c>
      <c r="M6093" s="5" t="s">
        <v>3573</v>
      </c>
      <c r="N6093" s="5">
        <f>VLOOKUP(M6093,[1]ArchetypeScores!E:N,10,FALSE)</f>
        <v>0</v>
      </c>
      <c r="O6093" s="5">
        <f>VLOOKUP(M6093,[1]ArchetypeScores!E:O,11,FALSE)</f>
        <v>-1</v>
      </c>
      <c r="P6093" s="5">
        <f>VLOOKUP(M6093,[1]ArchetypeScores!E:P,12,FALSE)</f>
        <v>0</v>
      </c>
      <c r="Q6093" s="2" t="str">
        <f>VLOOKUP(M6093,[1]ArchetypeScores!E:W,19,FALSE)</f>
        <v>Other sector</v>
      </c>
      <c r="R6093" s="2">
        <f>VLOOKUP(M6093,[1]ArchetypeScores!E:I,5,FALSE)</f>
        <v>0</v>
      </c>
      <c r="S6093" s="2">
        <f>VLOOKUP(M6093,[1]ArchetypeScores!E:K,7,FALSE)</f>
        <v>0</v>
      </c>
      <c r="T6093" s="2" t="str">
        <f t="shared" si="97"/>
        <v>Not A&amp;R positive</v>
      </c>
    </row>
    <row r="6094" spans="1:20" x14ac:dyDescent="0.3">
      <c r="A6094" s="2" t="s">
        <v>15755</v>
      </c>
      <c r="B6094" s="3" t="s">
        <v>16095</v>
      </c>
      <c r="C6094" s="3" t="s">
        <v>16096</v>
      </c>
      <c r="D6094" s="4">
        <v>4.0000000000000001E-3</v>
      </c>
      <c r="E6094" s="5" t="s">
        <v>1340</v>
      </c>
      <c r="F6094" s="4">
        <v>3.9893999999999997E-3</v>
      </c>
      <c r="G6094" s="6">
        <v>50483</v>
      </c>
      <c r="H6094" s="3" t="s">
        <v>15881</v>
      </c>
      <c r="I6094" s="3" t="s">
        <v>15882</v>
      </c>
      <c r="J6094" s="3"/>
      <c r="K6094" s="5" t="s">
        <v>61</v>
      </c>
      <c r="L6094" s="5">
        <v>5</v>
      </c>
      <c r="M6094" s="5" t="s">
        <v>62</v>
      </c>
      <c r="N6094" s="5">
        <f>VLOOKUP(M6094,[1]ArchetypeScores!E:N,10,FALSE)</f>
        <v>0</v>
      </c>
      <c r="O6094" s="5">
        <f>VLOOKUP(M6094,[1]ArchetypeScores!E:O,11,FALSE)</f>
        <v>-1</v>
      </c>
      <c r="P6094" s="5">
        <f>VLOOKUP(M6094,[1]ArchetypeScores!E:P,12,FALSE)</f>
        <v>0</v>
      </c>
      <c r="Q6094" s="2" t="str">
        <f>VLOOKUP(M6094,[1]ArchetypeScores!E:W,19,FALSE)</f>
        <v>Health care</v>
      </c>
      <c r="R6094" s="2">
        <f>VLOOKUP(M6094,[1]ArchetypeScores!E:I,5,FALSE)</f>
        <v>0</v>
      </c>
      <c r="S6094" s="2">
        <f>VLOOKUP(M6094,[1]ArchetypeScores!E:K,7,FALSE)</f>
        <v>0</v>
      </c>
      <c r="T6094" s="2" t="str">
        <f t="shared" si="97"/>
        <v>Not A&amp;R positive</v>
      </c>
    </row>
    <row r="6095" spans="1:20" x14ac:dyDescent="0.3">
      <c r="A6095" s="2" t="s">
        <v>15755</v>
      </c>
      <c r="B6095" s="3" t="s">
        <v>16097</v>
      </c>
      <c r="C6095" s="3" t="s">
        <v>16098</v>
      </c>
      <c r="D6095" s="4">
        <v>0.41499999999999998</v>
      </c>
      <c r="E6095" s="5" t="s">
        <v>1340</v>
      </c>
      <c r="F6095" s="4">
        <v>0.41390025000000003</v>
      </c>
      <c r="G6095" s="6">
        <v>50429</v>
      </c>
      <c r="H6095" s="3" t="s">
        <v>16099</v>
      </c>
      <c r="I6095" s="3"/>
      <c r="J6095" s="3"/>
      <c r="K6095" s="5" t="s">
        <v>1097</v>
      </c>
      <c r="L6095" s="5">
        <v>4</v>
      </c>
      <c r="M6095" s="5" t="s">
        <v>5186</v>
      </c>
      <c r="N6095" s="5">
        <f>VLOOKUP(M6095,[1]ArchetypeScores!E:N,10,FALSE)</f>
        <v>1</v>
      </c>
      <c r="O6095" s="5">
        <f>VLOOKUP(M6095,[1]ArchetypeScores!E:O,11,FALSE)</f>
        <v>0</v>
      </c>
      <c r="P6095" s="5">
        <f>VLOOKUP(M6095,[1]ArchetypeScores!E:P,12,FALSE)</f>
        <v>2</v>
      </c>
      <c r="Q6095" s="2" t="str">
        <f>VLOOKUP(M6095,[1]ArchetypeScores!E:W,19,FALSE)</f>
        <v>Other sector</v>
      </c>
      <c r="R6095" s="2">
        <f>VLOOKUP(M6095,[1]ArchetypeScores!E:I,5,FALSE)</f>
        <v>0</v>
      </c>
      <c r="S6095" s="2">
        <f>VLOOKUP(M6095,[1]ArchetypeScores!E:K,7,FALSE)</f>
        <v>0</v>
      </c>
      <c r="T6095" s="2" t="str">
        <f t="shared" si="97"/>
        <v>Not A&amp;R positive</v>
      </c>
    </row>
    <row r="6096" spans="1:20" x14ac:dyDescent="0.3">
      <c r="A6096" s="2" t="s">
        <v>15755</v>
      </c>
      <c r="B6096" s="3" t="s">
        <v>16100</v>
      </c>
      <c r="C6096" s="3" t="s">
        <v>16101</v>
      </c>
      <c r="D6096" s="4">
        <v>3.4000000000000002E-2</v>
      </c>
      <c r="E6096" s="5" t="s">
        <v>1340</v>
      </c>
      <c r="F6096" s="4">
        <v>3.84778E-2</v>
      </c>
      <c r="G6096" s="6">
        <v>50341</v>
      </c>
      <c r="H6096" s="3" t="s">
        <v>16102</v>
      </c>
      <c r="I6096" s="3"/>
      <c r="J6096" s="3"/>
      <c r="K6096" s="5" t="s">
        <v>214</v>
      </c>
      <c r="L6096" s="5">
        <v>4</v>
      </c>
      <c r="M6096" s="5" t="s">
        <v>560</v>
      </c>
      <c r="N6096" s="5">
        <f>VLOOKUP(M6096,[1]ArchetypeScores!E:N,10,FALSE)</f>
        <v>1</v>
      </c>
      <c r="O6096" s="5">
        <f>VLOOKUP(M6096,[1]ArchetypeScores!E:O,11,FALSE)</f>
        <v>0</v>
      </c>
      <c r="P6096" s="5">
        <f>VLOOKUP(M6096,[1]ArchetypeScores!E:P,12,FALSE)</f>
        <v>0</v>
      </c>
      <c r="Q6096" s="2" t="str">
        <f>VLOOKUP(M6096,[1]ArchetypeScores!E:W,19,FALSE)</f>
        <v>Other sector</v>
      </c>
      <c r="R6096" s="2">
        <f>VLOOKUP(M6096,[1]ArchetypeScores!E:I,5,FALSE)</f>
        <v>0</v>
      </c>
      <c r="S6096" s="2">
        <f>VLOOKUP(M6096,[1]ArchetypeScores!E:K,7,FALSE)</f>
        <v>0</v>
      </c>
      <c r="T6096" s="2" t="str">
        <f t="shared" si="97"/>
        <v>Not A&amp;R positive</v>
      </c>
    </row>
    <row r="6097" spans="1:20" x14ac:dyDescent="0.3">
      <c r="A6097" s="2" t="s">
        <v>15755</v>
      </c>
      <c r="B6097" s="3" t="s">
        <v>16103</v>
      </c>
      <c r="C6097" s="3" t="s">
        <v>16104</v>
      </c>
      <c r="D6097" s="4">
        <v>0.151</v>
      </c>
      <c r="E6097" s="5" t="s">
        <v>1340</v>
      </c>
      <c r="F6097" s="4">
        <v>0.15059985000000001</v>
      </c>
      <c r="G6097" s="6">
        <v>50332</v>
      </c>
      <c r="H6097" s="3" t="s">
        <v>15758</v>
      </c>
      <c r="I6097" s="3" t="s">
        <v>15759</v>
      </c>
      <c r="J6097" s="3" t="s">
        <v>16105</v>
      </c>
      <c r="K6097" s="5" t="s">
        <v>89</v>
      </c>
      <c r="L6097" s="5">
        <v>1</v>
      </c>
      <c r="M6097" s="5" t="s">
        <v>90</v>
      </c>
      <c r="N6097" s="5">
        <f>VLOOKUP(M6097,[1]ArchetypeScores!E:N,10,FALSE)</f>
        <v>1</v>
      </c>
      <c r="O6097" s="5">
        <f>VLOOKUP(M6097,[1]ArchetypeScores!E:O,11,FALSE)</f>
        <v>0</v>
      </c>
      <c r="P6097" s="5">
        <f>VLOOKUP(M6097,[1]ArchetypeScores!E:P,12,FALSE)</f>
        <v>0</v>
      </c>
      <c r="Q6097" s="2" t="str">
        <f>VLOOKUP(M6097,[1]ArchetypeScores!E:W,19,FALSE)</f>
        <v>Other sector</v>
      </c>
      <c r="R6097" s="2">
        <f>VLOOKUP(M6097,[1]ArchetypeScores!E:I,5,FALSE)</f>
        <v>0</v>
      </c>
      <c r="S6097" s="2">
        <f>VLOOKUP(M6097,[1]ArchetypeScores!E:K,7,FALSE)</f>
        <v>0</v>
      </c>
      <c r="T6097" s="2" t="str">
        <f t="shared" si="97"/>
        <v>Not A&amp;R positive</v>
      </c>
    </row>
    <row r="6098" spans="1:20" x14ac:dyDescent="0.3">
      <c r="A6098" s="2" t="s">
        <v>15755</v>
      </c>
      <c r="B6098" s="3" t="s">
        <v>16106</v>
      </c>
      <c r="C6098" s="3" t="s">
        <v>16107</v>
      </c>
      <c r="D6098" s="4">
        <v>1.056</v>
      </c>
      <c r="E6098" s="5" t="s">
        <v>1340</v>
      </c>
      <c r="F6098" s="4">
        <v>1.0532016</v>
      </c>
      <c r="G6098" s="6">
        <v>50386</v>
      </c>
      <c r="H6098" s="3" t="s">
        <v>15854</v>
      </c>
      <c r="I6098" s="3" t="s">
        <v>15855</v>
      </c>
      <c r="J6098" s="3"/>
      <c r="K6098" s="5" t="s">
        <v>214</v>
      </c>
      <c r="L6098" s="5">
        <v>4</v>
      </c>
      <c r="M6098" s="5" t="s">
        <v>560</v>
      </c>
      <c r="N6098" s="5">
        <f>VLOOKUP(M6098,[1]ArchetypeScores!E:N,10,FALSE)</f>
        <v>1</v>
      </c>
      <c r="O6098" s="5">
        <f>VLOOKUP(M6098,[1]ArchetypeScores!E:O,11,FALSE)</f>
        <v>0</v>
      </c>
      <c r="P6098" s="5">
        <f>VLOOKUP(M6098,[1]ArchetypeScores!E:P,12,FALSE)</f>
        <v>0</v>
      </c>
      <c r="Q6098" s="2" t="str">
        <f>VLOOKUP(M6098,[1]ArchetypeScores!E:W,19,FALSE)</f>
        <v>Other sector</v>
      </c>
      <c r="R6098" s="2">
        <f>VLOOKUP(M6098,[1]ArchetypeScores!E:I,5,FALSE)</f>
        <v>0</v>
      </c>
      <c r="S6098" s="2">
        <f>VLOOKUP(M6098,[1]ArchetypeScores!E:K,7,FALSE)</f>
        <v>0</v>
      </c>
      <c r="T6098" s="2" t="str">
        <f t="shared" si="97"/>
        <v>Not A&amp;R positive</v>
      </c>
    </row>
    <row r="6099" spans="1:20" x14ac:dyDescent="0.3">
      <c r="A6099" s="2" t="s">
        <v>15755</v>
      </c>
      <c r="B6099" s="3" t="s">
        <v>16108</v>
      </c>
      <c r="C6099" s="3" t="s">
        <v>16109</v>
      </c>
      <c r="D6099" s="4">
        <v>1.2</v>
      </c>
      <c r="E6099" s="5" t="s">
        <v>1340</v>
      </c>
      <c r="F6099" s="4">
        <v>1.19682</v>
      </c>
      <c r="G6099" s="6">
        <v>50330</v>
      </c>
      <c r="H6099" s="3" t="s">
        <v>15758</v>
      </c>
      <c r="I6099" s="3" t="s">
        <v>15759</v>
      </c>
      <c r="J6099" s="3" t="s">
        <v>16110</v>
      </c>
      <c r="K6099" s="5" t="s">
        <v>489</v>
      </c>
      <c r="L6099" s="5">
        <v>3</v>
      </c>
      <c r="M6099" s="5" t="s">
        <v>890</v>
      </c>
      <c r="N6099" s="5">
        <f>VLOOKUP(M6099,[1]ArchetypeScores!E:N,10,FALSE)</f>
        <v>1</v>
      </c>
      <c r="O6099" s="5">
        <f>VLOOKUP(M6099,[1]ArchetypeScores!E:O,11,FALSE)</f>
        <v>-1</v>
      </c>
      <c r="P6099" s="5">
        <f>VLOOKUP(M6099,[1]ArchetypeScores!E:P,12,FALSE)</f>
        <v>0</v>
      </c>
      <c r="Q6099" s="2" t="str">
        <f>VLOOKUP(M6099,[1]ArchetypeScores!E:W,19,FALSE)</f>
        <v>Health care</v>
      </c>
      <c r="R6099" s="2">
        <f>VLOOKUP(M6099,[1]ArchetypeScores!E:I,5,FALSE)</f>
        <v>0</v>
      </c>
      <c r="S6099" s="2">
        <f>VLOOKUP(M6099,[1]ArchetypeScores!E:K,7,FALSE)</f>
        <v>1</v>
      </c>
      <c r="T6099" s="2" t="str">
        <f t="shared" si="97"/>
        <v>Indirect only</v>
      </c>
    </row>
    <row r="6100" spans="1:20" x14ac:dyDescent="0.3">
      <c r="A6100" s="2" t="s">
        <v>15755</v>
      </c>
      <c r="B6100" s="3" t="s">
        <v>16111</v>
      </c>
      <c r="C6100" s="3" t="s">
        <v>16112</v>
      </c>
      <c r="D6100" s="4">
        <v>2.8</v>
      </c>
      <c r="E6100" s="5" t="s">
        <v>1340</v>
      </c>
      <c r="F6100" s="4">
        <v>2.7925800000000001</v>
      </c>
      <c r="G6100" s="6">
        <v>50484</v>
      </c>
      <c r="H6100" s="3" t="s">
        <v>15881</v>
      </c>
      <c r="I6100" s="3" t="s">
        <v>16113</v>
      </c>
      <c r="J6100" s="3"/>
      <c r="K6100" s="5" t="s">
        <v>118</v>
      </c>
      <c r="L6100" s="5">
        <v>3</v>
      </c>
      <c r="M6100" s="5" t="s">
        <v>168</v>
      </c>
      <c r="N6100" s="5">
        <f>VLOOKUP(M6100,[1]ArchetypeScores!E:N,10,FALSE)</f>
        <v>0</v>
      </c>
      <c r="O6100" s="5">
        <f>VLOOKUP(M6100,[1]ArchetypeScores!E:O,11,FALSE)</f>
        <v>-1</v>
      </c>
      <c r="P6100" s="5">
        <f>VLOOKUP(M6100,[1]ArchetypeScores!E:P,12,FALSE)</f>
        <v>0</v>
      </c>
      <c r="Q6100" s="2" t="str">
        <f>VLOOKUP(M6100,[1]ArchetypeScores!E:W,19,FALSE)</f>
        <v>Untargeted</v>
      </c>
      <c r="R6100" s="2">
        <f>VLOOKUP(M6100,[1]ArchetypeScores!E:I,5,FALSE)</f>
        <v>0</v>
      </c>
      <c r="S6100" s="2">
        <f>VLOOKUP(M6100,[1]ArchetypeScores!E:K,7,FALSE)</f>
        <v>0</v>
      </c>
      <c r="T6100" s="2" t="str">
        <f t="shared" si="97"/>
        <v>Not A&amp;R positive</v>
      </c>
    </row>
    <row r="6101" spans="1:20" x14ac:dyDescent="0.3">
      <c r="A6101" s="2" t="s">
        <v>15755</v>
      </c>
      <c r="B6101" s="3" t="s">
        <v>14137</v>
      </c>
      <c r="C6101" s="3" t="s">
        <v>16114</v>
      </c>
      <c r="D6101" s="4"/>
      <c r="E6101" s="5" t="s">
        <v>1340</v>
      </c>
      <c r="F6101" s="4">
        <v>0</v>
      </c>
      <c r="G6101" s="6">
        <v>50365</v>
      </c>
      <c r="H6101" s="3" t="s">
        <v>15800</v>
      </c>
      <c r="I6101" s="3" t="s">
        <v>15801</v>
      </c>
      <c r="J6101" s="3"/>
      <c r="K6101" s="5" t="s">
        <v>1072</v>
      </c>
      <c r="L6101" s="5">
        <v>1</v>
      </c>
      <c r="M6101" s="5" t="s">
        <v>1922</v>
      </c>
      <c r="N6101" s="5">
        <f>VLOOKUP(M6101,[1]ArchetypeScores!E:N,10,FALSE)</f>
        <v>0</v>
      </c>
      <c r="O6101" s="5">
        <f>VLOOKUP(M6101,[1]ArchetypeScores!E:O,11,FALSE)</f>
        <v>-1</v>
      </c>
      <c r="P6101" s="5">
        <f>VLOOKUP(M6101,[1]ArchetypeScores!E:P,12,FALSE)</f>
        <v>0</v>
      </c>
      <c r="Q6101" s="2" t="str">
        <f>VLOOKUP(M6101,[1]ArchetypeScores!E:W,19,FALSE)</f>
        <v>Untargeted</v>
      </c>
      <c r="R6101" s="2">
        <f>VLOOKUP(M6101,[1]ArchetypeScores!E:I,5,FALSE)</f>
        <v>0</v>
      </c>
      <c r="S6101" s="2">
        <f>VLOOKUP(M6101,[1]ArchetypeScores!E:K,7,FALSE)</f>
        <v>0</v>
      </c>
      <c r="T6101" s="2" t="str">
        <f t="shared" si="97"/>
        <v>Not A&amp;R positive</v>
      </c>
    </row>
    <row r="6102" spans="1:20" x14ac:dyDescent="0.3">
      <c r="A6102" s="2" t="s">
        <v>15755</v>
      </c>
      <c r="B6102" s="3" t="s">
        <v>16115</v>
      </c>
      <c r="C6102" s="3" t="s">
        <v>16116</v>
      </c>
      <c r="D6102" s="4">
        <v>0.03</v>
      </c>
      <c r="E6102" s="5" t="s">
        <v>1340</v>
      </c>
      <c r="F6102" s="4">
        <v>2.9920499999999999E-2</v>
      </c>
      <c r="G6102" s="6">
        <v>50333</v>
      </c>
      <c r="H6102" s="3" t="s">
        <v>15758</v>
      </c>
      <c r="I6102" s="3" t="s">
        <v>15759</v>
      </c>
      <c r="J6102" s="3" t="s">
        <v>241</v>
      </c>
      <c r="K6102" s="5" t="s">
        <v>214</v>
      </c>
      <c r="L6102" s="5">
        <v>2</v>
      </c>
      <c r="M6102" s="5" t="s">
        <v>1806</v>
      </c>
      <c r="N6102" s="5">
        <f>VLOOKUP(M6102,[1]ArchetypeScores!E:N,10,FALSE)</f>
        <v>1</v>
      </c>
      <c r="O6102" s="5">
        <f>VLOOKUP(M6102,[1]ArchetypeScores!E:O,11,FALSE)</f>
        <v>0</v>
      </c>
      <c r="P6102" s="5">
        <f>VLOOKUP(M6102,[1]ArchetypeScores!E:P,12,FALSE)</f>
        <v>1</v>
      </c>
      <c r="Q6102" s="2" t="str">
        <f>VLOOKUP(M6102,[1]ArchetypeScores!E:W,19,FALSE)</f>
        <v>Other sector</v>
      </c>
      <c r="R6102" s="2">
        <f>VLOOKUP(M6102,[1]ArchetypeScores!E:I,5,FALSE)</f>
        <v>0</v>
      </c>
      <c r="S6102" s="2">
        <f>VLOOKUP(M6102,[1]ArchetypeScores!E:K,7,FALSE)</f>
        <v>0</v>
      </c>
      <c r="T6102" s="2" t="str">
        <f t="shared" si="97"/>
        <v>Not A&amp;R positive</v>
      </c>
    </row>
    <row r="6103" spans="1:20" x14ac:dyDescent="0.3">
      <c r="A6103" s="2" t="s">
        <v>15755</v>
      </c>
      <c r="B6103" s="3" t="s">
        <v>16117</v>
      </c>
      <c r="C6103" s="3" t="s">
        <v>16118</v>
      </c>
      <c r="D6103" s="4">
        <v>1.6</v>
      </c>
      <c r="E6103" s="5" t="s">
        <v>1340</v>
      </c>
      <c r="F6103" s="4">
        <v>1.5957600000000001</v>
      </c>
      <c r="G6103" s="6">
        <v>50348</v>
      </c>
      <c r="H6103" s="3" t="s">
        <v>16119</v>
      </c>
      <c r="I6103" s="3"/>
      <c r="J6103" s="3"/>
      <c r="K6103" s="5" t="s">
        <v>175</v>
      </c>
      <c r="L6103" s="5">
        <v>4</v>
      </c>
      <c r="M6103" s="5" t="s">
        <v>219</v>
      </c>
      <c r="N6103" s="5">
        <f>VLOOKUP(M6103,[1]ArchetypeScores!E:N,10,FALSE)</f>
        <v>1</v>
      </c>
      <c r="O6103" s="5">
        <f>VLOOKUP(M6103,[1]ArchetypeScores!E:O,11,FALSE)</f>
        <v>0</v>
      </c>
      <c r="P6103" s="5">
        <f>VLOOKUP(M6103,[1]ArchetypeScores!E:P,12,FALSE)</f>
        <v>0</v>
      </c>
      <c r="Q6103" s="2" t="str">
        <f>VLOOKUP(M6103,[1]ArchetypeScores!E:W,19,FALSE)</f>
        <v>Other sector</v>
      </c>
      <c r="R6103" s="2">
        <f>VLOOKUP(M6103,[1]ArchetypeScores!E:I,5,FALSE)</f>
        <v>0</v>
      </c>
      <c r="S6103" s="2">
        <f>VLOOKUP(M6103,[1]ArchetypeScores!E:K,7,FALSE)</f>
        <v>0</v>
      </c>
      <c r="T6103" s="2" t="str">
        <f t="shared" si="97"/>
        <v>Not A&amp;R positive</v>
      </c>
    </row>
    <row r="6104" spans="1:20" x14ac:dyDescent="0.3">
      <c r="A6104" s="2" t="s">
        <v>15755</v>
      </c>
      <c r="B6104" s="3" t="s">
        <v>16120</v>
      </c>
      <c r="C6104" s="3" t="s">
        <v>16121</v>
      </c>
      <c r="D6104" s="4"/>
      <c r="E6104" s="5" t="s">
        <v>1340</v>
      </c>
      <c r="F6104" s="4">
        <v>0</v>
      </c>
      <c r="G6104" s="6">
        <v>50356</v>
      </c>
      <c r="H6104" s="3" t="s">
        <v>16122</v>
      </c>
      <c r="I6104" s="3"/>
      <c r="J6104" s="3"/>
      <c r="K6104" s="5" t="s">
        <v>67</v>
      </c>
      <c r="L6104" s="5">
        <v>2</v>
      </c>
      <c r="M6104" s="5" t="s">
        <v>68</v>
      </c>
      <c r="N6104" s="5">
        <f>VLOOKUP(M6104,[1]ArchetypeScores!E:N,10,FALSE)</f>
        <v>0</v>
      </c>
      <c r="O6104" s="5">
        <f>VLOOKUP(M6104,[1]ArchetypeScores!E:O,11,FALSE)</f>
        <v>-1</v>
      </c>
      <c r="P6104" s="5">
        <f>VLOOKUP(M6104,[1]ArchetypeScores!E:P,12,FALSE)</f>
        <v>0</v>
      </c>
      <c r="Q6104" s="2" t="str">
        <f>VLOOKUP(M6104,[1]ArchetypeScores!E:W,19,FALSE)</f>
        <v>Untargeted</v>
      </c>
      <c r="R6104" s="2">
        <f>VLOOKUP(M6104,[1]ArchetypeScores!E:I,5,FALSE)</f>
        <v>0</v>
      </c>
      <c r="S6104" s="2">
        <f>VLOOKUP(M6104,[1]ArchetypeScores!E:K,7,FALSE)</f>
        <v>0</v>
      </c>
      <c r="T6104" s="2" t="str">
        <f t="shared" si="97"/>
        <v>Not A&amp;R positive</v>
      </c>
    </row>
    <row r="6105" spans="1:20" x14ac:dyDescent="0.3">
      <c r="A6105" s="2" t="s">
        <v>15755</v>
      </c>
      <c r="B6105" s="3" t="s">
        <v>16123</v>
      </c>
      <c r="C6105" s="3" t="s">
        <v>16124</v>
      </c>
      <c r="D6105" s="4">
        <v>7.33</v>
      </c>
      <c r="E6105" s="5" t="s">
        <v>1340</v>
      </c>
      <c r="F6105" s="4">
        <v>7.3105754999999997</v>
      </c>
      <c r="G6105" s="6">
        <v>50382</v>
      </c>
      <c r="H6105" s="3" t="s">
        <v>16125</v>
      </c>
      <c r="I6105" s="3"/>
      <c r="J6105" s="3"/>
      <c r="K6105" s="5" t="s">
        <v>61</v>
      </c>
      <c r="L6105" s="5">
        <v>1</v>
      </c>
      <c r="M6105" s="5" t="s">
        <v>130</v>
      </c>
      <c r="N6105" s="5">
        <f>VLOOKUP(M6105,[1]ArchetypeScores!E:N,10,FALSE)</f>
        <v>0</v>
      </c>
      <c r="O6105" s="5">
        <f>VLOOKUP(M6105,[1]ArchetypeScores!E:O,11,FALSE)</f>
        <v>-1</v>
      </c>
      <c r="P6105" s="5">
        <f>VLOOKUP(M6105,[1]ArchetypeScores!E:P,12,FALSE)</f>
        <v>0</v>
      </c>
      <c r="Q6105" s="2" t="str">
        <f>VLOOKUP(M6105,[1]ArchetypeScores!E:W,19,FALSE)</f>
        <v>Health care</v>
      </c>
      <c r="R6105" s="2">
        <f>VLOOKUP(M6105,[1]ArchetypeScores!E:I,5,FALSE)</f>
        <v>0</v>
      </c>
      <c r="S6105" s="2">
        <f>VLOOKUP(M6105,[1]ArchetypeScores!E:K,7,FALSE)</f>
        <v>0</v>
      </c>
      <c r="T6105" s="2" t="str">
        <f t="shared" si="97"/>
        <v>Not A&amp;R positive</v>
      </c>
    </row>
    <row r="6106" spans="1:20" x14ac:dyDescent="0.3">
      <c r="A6106" s="2" t="s">
        <v>15755</v>
      </c>
      <c r="B6106" s="3" t="s">
        <v>16126</v>
      </c>
      <c r="C6106" s="3" t="s">
        <v>16127</v>
      </c>
      <c r="D6106" s="4">
        <v>0.108</v>
      </c>
      <c r="E6106" s="5" t="s">
        <v>1340</v>
      </c>
      <c r="F6106" s="4">
        <v>0.1077138</v>
      </c>
      <c r="G6106" s="6">
        <v>50334</v>
      </c>
      <c r="H6106" s="3" t="s">
        <v>15758</v>
      </c>
      <c r="I6106" s="3" t="s">
        <v>15759</v>
      </c>
      <c r="J6106" s="3" t="s">
        <v>16128</v>
      </c>
      <c r="K6106" s="5" t="s">
        <v>89</v>
      </c>
      <c r="L6106" s="5">
        <v>3</v>
      </c>
      <c r="M6106" s="5" t="s">
        <v>1225</v>
      </c>
      <c r="N6106" s="5">
        <f>VLOOKUP(M6106,[1]ArchetypeScores!E:N,10,FALSE)</f>
        <v>1</v>
      </c>
      <c r="O6106" s="5">
        <f>VLOOKUP(M6106,[1]ArchetypeScores!E:O,11,FALSE)</f>
        <v>0</v>
      </c>
      <c r="P6106" s="5">
        <f>VLOOKUP(M6106,[1]ArchetypeScores!E:P,12,FALSE)</f>
        <v>0</v>
      </c>
      <c r="Q6106" s="2" t="str">
        <f>VLOOKUP(M6106,[1]ArchetypeScores!E:W,19,FALSE)</f>
        <v>Other sector</v>
      </c>
      <c r="R6106" s="2">
        <f>VLOOKUP(M6106,[1]ArchetypeScores!E:I,5,FALSE)</f>
        <v>0</v>
      </c>
      <c r="S6106" s="2">
        <f>VLOOKUP(M6106,[1]ArchetypeScores!E:K,7,FALSE)</f>
        <v>0</v>
      </c>
      <c r="T6106" s="2" t="str">
        <f t="shared" si="97"/>
        <v>Not A&amp;R positive</v>
      </c>
    </row>
    <row r="6107" spans="1:20" x14ac:dyDescent="0.3">
      <c r="A6107" s="2" t="s">
        <v>15755</v>
      </c>
      <c r="B6107" s="3" t="s">
        <v>16129</v>
      </c>
      <c r="C6107" s="3" t="s">
        <v>16130</v>
      </c>
      <c r="D6107" s="4">
        <v>1.7999999999999999E-2</v>
      </c>
      <c r="E6107" s="5" t="s">
        <v>1340</v>
      </c>
      <c r="F6107" s="4">
        <v>1.9996199999999999E-2</v>
      </c>
      <c r="G6107" s="6">
        <v>50340</v>
      </c>
      <c r="H6107" s="3" t="s">
        <v>15952</v>
      </c>
      <c r="I6107" s="3"/>
      <c r="J6107" s="3"/>
      <c r="K6107" s="5" t="s">
        <v>57</v>
      </c>
      <c r="L6107" s="5">
        <v>25</v>
      </c>
      <c r="M6107" s="5" t="s">
        <v>241</v>
      </c>
      <c r="N6107" s="5">
        <f>VLOOKUP(M6107,[1]ArchetypeScores!E:N,10,FALSE)</f>
        <v>0</v>
      </c>
      <c r="O6107" s="5">
        <f>VLOOKUP(M6107,[1]ArchetypeScores!E:O,11,FALSE)</f>
        <v>-1</v>
      </c>
      <c r="P6107" s="5">
        <f>VLOOKUP(M6107,[1]ArchetypeScores!E:P,12,FALSE)</f>
        <v>0</v>
      </c>
      <c r="Q6107" s="2" t="str">
        <f>VLOOKUP(M6107,[1]ArchetypeScores!E:W,19,FALSE)</f>
        <v>Other sector</v>
      </c>
      <c r="R6107" s="2">
        <f>VLOOKUP(M6107,[1]ArchetypeScores!E:I,5,FALSE)</f>
        <v>0</v>
      </c>
      <c r="S6107" s="2">
        <f>VLOOKUP(M6107,[1]ArchetypeScores!E:K,7,FALSE)</f>
        <v>0</v>
      </c>
      <c r="T6107" s="2" t="str">
        <f t="shared" si="97"/>
        <v>Not A&amp;R positive</v>
      </c>
    </row>
    <row r="6108" spans="1:20" x14ac:dyDescent="0.3">
      <c r="A6108" s="2" t="s">
        <v>15755</v>
      </c>
      <c r="B6108" s="3" t="s">
        <v>16131</v>
      </c>
      <c r="C6108" s="3" t="s">
        <v>16132</v>
      </c>
      <c r="D6108" s="4">
        <v>0.25</v>
      </c>
      <c r="E6108" s="5" t="s">
        <v>1340</v>
      </c>
      <c r="F6108" s="4">
        <v>0.28212500000000001</v>
      </c>
      <c r="G6108" s="6">
        <v>50409</v>
      </c>
      <c r="H6108" s="3" t="s">
        <v>16133</v>
      </c>
      <c r="I6108" s="3"/>
      <c r="J6108" s="3"/>
      <c r="K6108" s="5" t="s">
        <v>3702</v>
      </c>
      <c r="L6108" s="5">
        <v>2</v>
      </c>
      <c r="M6108" s="5" t="s">
        <v>4334</v>
      </c>
      <c r="N6108" s="5">
        <f>VLOOKUP(M6108,[1]ArchetypeScores!E:N,10,FALSE)</f>
        <v>1</v>
      </c>
      <c r="O6108" s="5">
        <f>VLOOKUP(M6108,[1]ArchetypeScores!E:O,11,FALSE)</f>
        <v>-1</v>
      </c>
      <c r="P6108" s="5">
        <f>VLOOKUP(M6108,[1]ArchetypeScores!E:P,12,FALSE)</f>
        <v>1</v>
      </c>
      <c r="Q6108" s="2" t="str">
        <f>VLOOKUP(M6108,[1]ArchetypeScores!E:W,19,FALSE)</f>
        <v>Industrials - transportation</v>
      </c>
      <c r="R6108" s="2">
        <f>VLOOKUP(M6108,[1]ArchetypeScores!E:I,5,FALSE)</f>
        <v>0</v>
      </c>
      <c r="S6108" s="2">
        <f>VLOOKUP(M6108,[1]ArchetypeScores!E:K,7,FALSE)</f>
        <v>0</v>
      </c>
      <c r="T6108" s="2" t="str">
        <f t="shared" si="97"/>
        <v>Not A&amp;R positive</v>
      </c>
    </row>
    <row r="6109" spans="1:20" x14ac:dyDescent="0.3">
      <c r="A6109" s="2" t="s">
        <v>15755</v>
      </c>
      <c r="B6109" s="3" t="s">
        <v>16134</v>
      </c>
      <c r="C6109" s="3" t="s">
        <v>16135</v>
      </c>
      <c r="D6109" s="4"/>
      <c r="E6109" s="5" t="s">
        <v>1340</v>
      </c>
      <c r="F6109" s="4">
        <v>0</v>
      </c>
      <c r="G6109" s="6">
        <v>50336</v>
      </c>
      <c r="H6109" s="3" t="s">
        <v>16136</v>
      </c>
      <c r="I6109" s="3"/>
      <c r="J6109" s="3"/>
      <c r="K6109" s="5" t="s">
        <v>67</v>
      </c>
      <c r="L6109" s="5">
        <v>1</v>
      </c>
      <c r="M6109" s="5" t="s">
        <v>265</v>
      </c>
      <c r="N6109" s="5">
        <f>VLOOKUP(M6109,[1]ArchetypeScores!E:N,10,FALSE)</f>
        <v>0</v>
      </c>
      <c r="O6109" s="5">
        <f>VLOOKUP(M6109,[1]ArchetypeScores!E:O,11,FALSE)</f>
        <v>-1</v>
      </c>
      <c r="P6109" s="5">
        <f>VLOOKUP(M6109,[1]ArchetypeScores!E:P,12,FALSE)</f>
        <v>0</v>
      </c>
      <c r="Q6109" s="2" t="str">
        <f>VLOOKUP(M6109,[1]ArchetypeScores!E:W,19,FALSE)</f>
        <v>Untargeted</v>
      </c>
      <c r="R6109" s="2">
        <f>VLOOKUP(M6109,[1]ArchetypeScores!E:I,5,FALSE)</f>
        <v>0</v>
      </c>
      <c r="S6109" s="2">
        <f>VLOOKUP(M6109,[1]ArchetypeScores!E:K,7,FALSE)</f>
        <v>0</v>
      </c>
      <c r="T6109" s="2" t="str">
        <f t="shared" si="97"/>
        <v>Not A&amp;R positive</v>
      </c>
    </row>
    <row r="6110" spans="1:20" x14ac:dyDescent="0.3">
      <c r="A6110" s="2" t="s">
        <v>15755</v>
      </c>
      <c r="B6110" s="3" t="s">
        <v>16137</v>
      </c>
      <c r="C6110" s="3" t="s">
        <v>16138</v>
      </c>
      <c r="D6110" s="4"/>
      <c r="E6110" s="5" t="s">
        <v>1340</v>
      </c>
      <c r="F6110" s="4">
        <v>0</v>
      </c>
      <c r="G6110" s="6">
        <v>50337</v>
      </c>
      <c r="H6110" s="3" t="s">
        <v>16139</v>
      </c>
      <c r="I6110" s="3"/>
      <c r="J6110" s="3"/>
      <c r="K6110" s="5" t="s">
        <v>67</v>
      </c>
      <c r="L6110" s="5">
        <v>1</v>
      </c>
      <c r="M6110" s="5" t="s">
        <v>265</v>
      </c>
      <c r="N6110" s="5">
        <f>VLOOKUP(M6110,[1]ArchetypeScores!E:N,10,FALSE)</f>
        <v>0</v>
      </c>
      <c r="O6110" s="5">
        <f>VLOOKUP(M6110,[1]ArchetypeScores!E:O,11,FALSE)</f>
        <v>-1</v>
      </c>
      <c r="P6110" s="5">
        <f>VLOOKUP(M6110,[1]ArchetypeScores!E:P,12,FALSE)</f>
        <v>0</v>
      </c>
      <c r="Q6110" s="2" t="str">
        <f>VLOOKUP(M6110,[1]ArchetypeScores!E:W,19,FALSE)</f>
        <v>Untargeted</v>
      </c>
      <c r="R6110" s="2">
        <f>VLOOKUP(M6110,[1]ArchetypeScores!E:I,5,FALSE)</f>
        <v>0</v>
      </c>
      <c r="S6110" s="2">
        <f>VLOOKUP(M6110,[1]ArchetypeScores!E:K,7,FALSE)</f>
        <v>0</v>
      </c>
      <c r="T6110" s="2" t="str">
        <f t="shared" si="97"/>
        <v>Not A&amp;R positive</v>
      </c>
    </row>
    <row r="6111" spans="1:20" x14ac:dyDescent="0.3">
      <c r="A6111" s="2" t="s">
        <v>15755</v>
      </c>
      <c r="B6111" s="3" t="s">
        <v>16140</v>
      </c>
      <c r="C6111" s="3" t="s">
        <v>16141</v>
      </c>
      <c r="D6111" s="4">
        <v>1.7000000000000001E-2</v>
      </c>
      <c r="E6111" s="5" t="s">
        <v>1340</v>
      </c>
      <c r="F6111" s="4">
        <v>1.8885300000000001E-2</v>
      </c>
      <c r="G6111" s="6">
        <v>50339</v>
      </c>
      <c r="H6111" s="3" t="s">
        <v>15952</v>
      </c>
      <c r="I6111" s="3"/>
      <c r="J6111" s="3"/>
      <c r="K6111" s="5" t="s">
        <v>154</v>
      </c>
      <c r="L6111" s="5" t="s">
        <v>112</v>
      </c>
      <c r="M6111" s="5" t="s">
        <v>155</v>
      </c>
      <c r="N6111" s="5">
        <f>VLOOKUP(M6111,[1]ArchetypeScores!E:N,10,FALSE)</f>
        <v>1</v>
      </c>
      <c r="O6111" s="5">
        <f>VLOOKUP(M6111,[1]ArchetypeScores!E:O,11,FALSE)</f>
        <v>0</v>
      </c>
      <c r="P6111" s="5">
        <f>VLOOKUP(M6111,[1]ArchetypeScores!E:P,12,FALSE)</f>
        <v>0</v>
      </c>
      <c r="Q6111" s="2" t="str">
        <f>VLOOKUP(M6111,[1]ArchetypeScores!E:W,19,FALSE)</f>
        <v>Education and training</v>
      </c>
      <c r="R6111" s="2">
        <f>VLOOKUP(M6111,[1]ArchetypeScores!E:I,5,FALSE)</f>
        <v>0</v>
      </c>
      <c r="S6111" s="2">
        <f>VLOOKUP(M6111,[1]ArchetypeScores!E:K,7,FALSE)</f>
        <v>1</v>
      </c>
      <c r="T6111" s="2" t="str">
        <f t="shared" si="97"/>
        <v>Indirect only</v>
      </c>
    </row>
    <row r="6112" spans="1:20" x14ac:dyDescent="0.3">
      <c r="A6112" s="2" t="s">
        <v>15755</v>
      </c>
      <c r="B6112" s="8" t="s">
        <v>16142</v>
      </c>
      <c r="C6112" s="3" t="s">
        <v>16143</v>
      </c>
      <c r="D6112" s="4"/>
      <c r="E6112" s="5" t="s">
        <v>1340</v>
      </c>
      <c r="F6112" s="4">
        <v>0</v>
      </c>
      <c r="G6112" s="6">
        <v>50448</v>
      </c>
      <c r="H6112" s="3" t="s">
        <v>16144</v>
      </c>
      <c r="I6112" s="3"/>
      <c r="J6112" s="3"/>
      <c r="K6112" s="5" t="s">
        <v>57</v>
      </c>
      <c r="L6112" s="5">
        <v>1</v>
      </c>
      <c r="M6112" s="5" t="s">
        <v>123</v>
      </c>
      <c r="N6112" s="5">
        <f>VLOOKUP(M6112,[1]ArchetypeScores!E:N,10,FALSE)</f>
        <v>0</v>
      </c>
      <c r="O6112" s="5">
        <f>VLOOKUP(M6112,[1]ArchetypeScores!E:O,11,FALSE)</f>
        <v>-1</v>
      </c>
      <c r="P6112" s="5">
        <f>VLOOKUP(M6112,[1]ArchetypeScores!E:P,12,FALSE)</f>
        <v>0</v>
      </c>
      <c r="Q6112" s="2" t="str">
        <f>VLOOKUP(M6112,[1]ArchetypeScores!E:W,19,FALSE)</f>
        <v>Consumer (including agriculture and tourism)</v>
      </c>
      <c r="R6112" s="2">
        <f>VLOOKUP(M6112,[1]ArchetypeScores!E:I,5,FALSE)</f>
        <v>0</v>
      </c>
      <c r="S6112" s="2">
        <f>VLOOKUP(M6112,[1]ArchetypeScores!E:K,7,FALSE)</f>
        <v>0</v>
      </c>
      <c r="T6112" s="2" t="str">
        <f t="shared" si="97"/>
        <v>Not A&amp;R positive</v>
      </c>
    </row>
    <row r="6113" spans="1:20" x14ac:dyDescent="0.3">
      <c r="A6113" s="2" t="s">
        <v>15755</v>
      </c>
      <c r="B6113" s="3" t="s">
        <v>16145</v>
      </c>
      <c r="C6113" s="3" t="s">
        <v>16146</v>
      </c>
      <c r="D6113" s="4">
        <v>0.15</v>
      </c>
      <c r="E6113" s="5" t="s">
        <v>1340</v>
      </c>
      <c r="F6113" s="4">
        <v>0.1496025</v>
      </c>
      <c r="G6113" s="6">
        <v>50335</v>
      </c>
      <c r="H6113" s="3" t="s">
        <v>16147</v>
      </c>
      <c r="I6113" s="3"/>
      <c r="J6113" s="3"/>
      <c r="K6113" s="5" t="s">
        <v>175</v>
      </c>
      <c r="L6113" s="5">
        <v>1</v>
      </c>
      <c r="M6113" s="5" t="s">
        <v>176</v>
      </c>
      <c r="N6113" s="5">
        <f>VLOOKUP(M6113,[1]ArchetypeScores!E:N,10,FALSE)</f>
        <v>1</v>
      </c>
      <c r="O6113" s="5">
        <f>VLOOKUP(M6113,[1]ArchetypeScores!E:O,11,FALSE)</f>
        <v>-2</v>
      </c>
      <c r="P6113" s="5">
        <f>VLOOKUP(M6113,[1]ArchetypeScores!E:P,12,FALSE)</f>
        <v>0</v>
      </c>
      <c r="Q6113" s="2" t="str">
        <f>VLOOKUP(M6113,[1]ArchetypeScores!E:W,19,FALSE)</f>
        <v>Other sector</v>
      </c>
      <c r="R6113" s="2">
        <f>VLOOKUP(M6113,[1]ArchetypeScores!E:I,5,FALSE)</f>
        <v>0</v>
      </c>
      <c r="S6113" s="2">
        <f>VLOOKUP(M6113,[1]ArchetypeScores!E:K,7,FALSE)</f>
        <v>1</v>
      </c>
      <c r="T6113" s="2" t="str">
        <f t="shared" si="97"/>
        <v>Indirect only</v>
      </c>
    </row>
    <row r="6114" spans="1:20" x14ac:dyDescent="0.3">
      <c r="A6114" s="2" t="s">
        <v>15755</v>
      </c>
      <c r="B6114" s="3" t="s">
        <v>16148</v>
      </c>
      <c r="C6114" s="3" t="s">
        <v>16149</v>
      </c>
      <c r="D6114" s="4">
        <v>7.0000000000000007E-2</v>
      </c>
      <c r="E6114" s="5" t="s">
        <v>1340</v>
      </c>
      <c r="F6114" s="4">
        <v>7.5867400000000002E-2</v>
      </c>
      <c r="G6114" s="6">
        <v>50439</v>
      </c>
      <c r="H6114" s="3" t="s">
        <v>16150</v>
      </c>
      <c r="I6114" s="3"/>
      <c r="J6114" s="3"/>
      <c r="K6114" s="5" t="s">
        <v>175</v>
      </c>
      <c r="L6114" s="5">
        <v>4</v>
      </c>
      <c r="M6114" s="5" t="s">
        <v>219</v>
      </c>
      <c r="N6114" s="5">
        <f>VLOOKUP(M6114,[1]ArchetypeScores!E:N,10,FALSE)</f>
        <v>1</v>
      </c>
      <c r="O6114" s="5">
        <f>VLOOKUP(M6114,[1]ArchetypeScores!E:O,11,FALSE)</f>
        <v>0</v>
      </c>
      <c r="P6114" s="5">
        <f>VLOOKUP(M6114,[1]ArchetypeScores!E:P,12,FALSE)</f>
        <v>0</v>
      </c>
      <c r="Q6114" s="2" t="str">
        <f>VLOOKUP(M6114,[1]ArchetypeScores!E:W,19,FALSE)</f>
        <v>Other sector</v>
      </c>
      <c r="R6114" s="2">
        <f>VLOOKUP(M6114,[1]ArchetypeScores!E:I,5,FALSE)</f>
        <v>0</v>
      </c>
      <c r="S6114" s="2">
        <f>VLOOKUP(M6114,[1]ArchetypeScores!E:K,7,FALSE)</f>
        <v>0</v>
      </c>
      <c r="T6114" s="2" t="str">
        <f t="shared" si="97"/>
        <v>Not A&amp;R positive</v>
      </c>
    </row>
    <row r="6115" spans="1:20" x14ac:dyDescent="0.3">
      <c r="A6115" s="2" t="s">
        <v>15755</v>
      </c>
      <c r="B6115" s="3" t="s">
        <v>16151</v>
      </c>
      <c r="C6115" s="3" t="s">
        <v>16152</v>
      </c>
      <c r="D6115" s="4">
        <v>0.2</v>
      </c>
      <c r="E6115" s="5" t="s">
        <v>1340</v>
      </c>
      <c r="F6115" s="4">
        <v>0.19947000000000001</v>
      </c>
      <c r="G6115" s="6">
        <v>50475</v>
      </c>
      <c r="H6115" s="3" t="s">
        <v>16000</v>
      </c>
      <c r="I6115" s="3" t="s">
        <v>15882</v>
      </c>
      <c r="J6115" s="3"/>
      <c r="K6115" s="5" t="s">
        <v>175</v>
      </c>
      <c r="L6115" s="5">
        <v>2</v>
      </c>
      <c r="M6115" s="5" t="s">
        <v>386</v>
      </c>
      <c r="N6115" s="5">
        <f>VLOOKUP(M6115,[1]ArchetypeScores!E:N,10,FALSE)</f>
        <v>1</v>
      </c>
      <c r="O6115" s="5">
        <f>VLOOKUP(M6115,[1]ArchetypeScores!E:O,11,FALSE)</f>
        <v>-1</v>
      </c>
      <c r="P6115" s="5">
        <f>VLOOKUP(M6115,[1]ArchetypeScores!E:P,12,FALSE)</f>
        <v>0</v>
      </c>
      <c r="Q6115" s="2" t="str">
        <f>VLOOKUP(M6115,[1]ArchetypeScores!E:W,19,FALSE)</f>
        <v>Other sector</v>
      </c>
      <c r="R6115" s="2">
        <f>VLOOKUP(M6115,[1]ArchetypeScores!E:I,5,FALSE)</f>
        <v>0</v>
      </c>
      <c r="S6115" s="2">
        <f>VLOOKUP(M6115,[1]ArchetypeScores!E:K,7,FALSE)</f>
        <v>1</v>
      </c>
      <c r="T6115" s="2" t="str">
        <f t="shared" si="97"/>
        <v>Indirect only</v>
      </c>
    </row>
    <row r="6116" spans="1:20" x14ac:dyDescent="0.3">
      <c r="A6116" s="2" t="s">
        <v>15755</v>
      </c>
      <c r="B6116" s="3" t="s">
        <v>16153</v>
      </c>
      <c r="C6116" s="3" t="s">
        <v>16154</v>
      </c>
      <c r="D6116" s="4">
        <v>2</v>
      </c>
      <c r="E6116" s="5" t="s">
        <v>1340</v>
      </c>
      <c r="F6116" s="4">
        <v>1.9946999999999999</v>
      </c>
      <c r="G6116" s="6">
        <v>50421</v>
      </c>
      <c r="H6116" s="3" t="s">
        <v>16155</v>
      </c>
      <c r="I6116" s="3"/>
      <c r="J6116" s="3"/>
      <c r="K6116" s="5" t="s">
        <v>154</v>
      </c>
      <c r="L6116" s="5" t="s">
        <v>112</v>
      </c>
      <c r="M6116" s="5" t="s">
        <v>155</v>
      </c>
      <c r="N6116" s="5">
        <f>VLOOKUP(M6116,[1]ArchetypeScores!E:N,10,FALSE)</f>
        <v>1</v>
      </c>
      <c r="O6116" s="5">
        <f>VLOOKUP(M6116,[1]ArchetypeScores!E:O,11,FALSE)</f>
        <v>0</v>
      </c>
      <c r="P6116" s="5">
        <f>VLOOKUP(M6116,[1]ArchetypeScores!E:P,12,FALSE)</f>
        <v>0</v>
      </c>
      <c r="Q6116" s="2" t="str">
        <f>VLOOKUP(M6116,[1]ArchetypeScores!E:W,19,FALSE)</f>
        <v>Education and training</v>
      </c>
      <c r="R6116" s="2">
        <f>VLOOKUP(M6116,[1]ArchetypeScores!E:I,5,FALSE)</f>
        <v>0</v>
      </c>
      <c r="S6116" s="2">
        <f>VLOOKUP(M6116,[1]ArchetypeScores!E:K,7,FALSE)</f>
        <v>1</v>
      </c>
      <c r="T6116" s="2" t="str">
        <f t="shared" si="97"/>
        <v>Indirect only</v>
      </c>
    </row>
    <row r="6117" spans="1:20" x14ac:dyDescent="0.3">
      <c r="A6117" s="2" t="s">
        <v>15755</v>
      </c>
      <c r="B6117" s="3" t="s">
        <v>16153</v>
      </c>
      <c r="C6117" s="3" t="s">
        <v>16156</v>
      </c>
      <c r="D6117" s="4">
        <v>9</v>
      </c>
      <c r="E6117" s="5" t="s">
        <v>1340</v>
      </c>
      <c r="F6117" s="4">
        <v>8.9761500000000005</v>
      </c>
      <c r="G6117" s="6">
        <v>50420</v>
      </c>
      <c r="H6117" s="3"/>
      <c r="I6117" s="3"/>
      <c r="J6117" s="3"/>
      <c r="K6117" s="5" t="s">
        <v>61</v>
      </c>
      <c r="L6117" s="5">
        <v>1</v>
      </c>
      <c r="M6117" s="5" t="s">
        <v>130</v>
      </c>
      <c r="N6117" s="5">
        <f>VLOOKUP(M6117,[1]ArchetypeScores!E:N,10,FALSE)</f>
        <v>0</v>
      </c>
      <c r="O6117" s="5">
        <f>VLOOKUP(M6117,[1]ArchetypeScores!E:O,11,FALSE)</f>
        <v>-1</v>
      </c>
      <c r="P6117" s="5">
        <f>VLOOKUP(M6117,[1]ArchetypeScores!E:P,12,FALSE)</f>
        <v>0</v>
      </c>
      <c r="Q6117" s="2" t="str">
        <f>VLOOKUP(M6117,[1]ArchetypeScores!E:W,19,FALSE)</f>
        <v>Health care</v>
      </c>
      <c r="R6117" s="2">
        <f>VLOOKUP(M6117,[1]ArchetypeScores!E:I,5,FALSE)</f>
        <v>0</v>
      </c>
      <c r="S6117" s="2">
        <f>VLOOKUP(M6117,[1]ArchetypeScores!E:K,7,FALSE)</f>
        <v>0</v>
      </c>
      <c r="T6117" s="2" t="str">
        <f t="shared" si="97"/>
        <v>Not A&amp;R positive</v>
      </c>
    </row>
    <row r="6118" spans="1:20" x14ac:dyDescent="0.3">
      <c r="A6118" s="2" t="s">
        <v>15755</v>
      </c>
      <c r="B6118" s="3" t="s">
        <v>16153</v>
      </c>
      <c r="C6118" s="3" t="s">
        <v>16157</v>
      </c>
      <c r="D6118" s="4">
        <v>5</v>
      </c>
      <c r="E6118" s="5" t="s">
        <v>1340</v>
      </c>
      <c r="F6118" s="4">
        <v>4.9867499999999998</v>
      </c>
      <c r="G6118" s="6">
        <v>50422</v>
      </c>
      <c r="H6118" s="3" t="s">
        <v>16155</v>
      </c>
      <c r="I6118" s="3"/>
      <c r="J6118" s="3"/>
      <c r="K6118" s="5" t="s">
        <v>118</v>
      </c>
      <c r="L6118" s="5">
        <v>4</v>
      </c>
      <c r="M6118" s="5" t="s">
        <v>119</v>
      </c>
      <c r="N6118" s="5">
        <f>VLOOKUP(M6118,[1]ArchetypeScores!E:N,10,FALSE)</f>
        <v>0</v>
      </c>
      <c r="O6118" s="5">
        <f>VLOOKUP(M6118,[1]ArchetypeScores!E:O,11,FALSE)</f>
        <v>-1</v>
      </c>
      <c r="P6118" s="5">
        <f>VLOOKUP(M6118,[1]ArchetypeScores!E:P,12,FALSE)</f>
        <v>0</v>
      </c>
      <c r="Q6118" s="2" t="str">
        <f>VLOOKUP(M6118,[1]ArchetypeScores!E:W,19,FALSE)</f>
        <v>Untargeted</v>
      </c>
      <c r="R6118" s="2">
        <f>VLOOKUP(M6118,[1]ArchetypeScores!E:I,5,FALSE)</f>
        <v>0</v>
      </c>
      <c r="S6118" s="2">
        <f>VLOOKUP(M6118,[1]ArchetypeScores!E:K,7,FALSE)</f>
        <v>0</v>
      </c>
      <c r="T6118" s="2" t="str">
        <f t="shared" si="97"/>
        <v>Not A&amp;R positive</v>
      </c>
    </row>
    <row r="6119" spans="1:20" x14ac:dyDescent="0.3">
      <c r="A6119" s="2" t="s">
        <v>15755</v>
      </c>
      <c r="B6119" s="3" t="s">
        <v>16158</v>
      </c>
      <c r="C6119" s="3" t="s">
        <v>16159</v>
      </c>
      <c r="D6119" s="4">
        <v>5</v>
      </c>
      <c r="E6119" s="5" t="s">
        <v>1340</v>
      </c>
      <c r="F6119" s="4">
        <v>4.9867499999999998</v>
      </c>
      <c r="G6119" s="6">
        <v>50407</v>
      </c>
      <c r="H6119" s="3" t="s">
        <v>16160</v>
      </c>
      <c r="I6119" s="3"/>
      <c r="J6119" s="3"/>
      <c r="K6119" s="5" t="s">
        <v>102</v>
      </c>
      <c r="L6119" s="5">
        <v>2</v>
      </c>
      <c r="M6119" s="5" t="s">
        <v>681</v>
      </c>
      <c r="N6119" s="5">
        <f>VLOOKUP(M6119,[1]ArchetypeScores!E:N,10,FALSE)</f>
        <v>0</v>
      </c>
      <c r="O6119" s="5">
        <f>VLOOKUP(M6119,[1]ArchetypeScores!E:O,11,FALSE)</f>
        <v>-1</v>
      </c>
      <c r="P6119" s="5">
        <f>VLOOKUP(M6119,[1]ArchetypeScores!E:P,12,FALSE)</f>
        <v>0</v>
      </c>
      <c r="Q6119" s="2" t="str">
        <f>VLOOKUP(M6119,[1]ArchetypeScores!E:W,19,FALSE)</f>
        <v>Untargeted</v>
      </c>
      <c r="R6119" s="2">
        <f>VLOOKUP(M6119,[1]ArchetypeScores!E:I,5,FALSE)</f>
        <v>0</v>
      </c>
      <c r="S6119" s="2">
        <f>VLOOKUP(M6119,[1]ArchetypeScores!E:K,7,FALSE)</f>
        <v>1</v>
      </c>
      <c r="T6119" s="2" t="str">
        <f t="shared" si="97"/>
        <v>Indirect only</v>
      </c>
    </row>
    <row r="6120" spans="1:20" x14ac:dyDescent="0.3">
      <c r="A6120" s="2" t="s">
        <v>15755</v>
      </c>
      <c r="B6120" s="3" t="s">
        <v>16161</v>
      </c>
      <c r="C6120" s="3" t="s">
        <v>16162</v>
      </c>
      <c r="D6120" s="4"/>
      <c r="E6120" s="5" t="s">
        <v>1340</v>
      </c>
      <c r="F6120" s="4">
        <v>0</v>
      </c>
      <c r="G6120" s="6">
        <v>50413</v>
      </c>
      <c r="H6120" s="3" t="s">
        <v>16163</v>
      </c>
      <c r="I6120" s="3"/>
      <c r="J6120" s="3"/>
      <c r="K6120" s="5" t="s">
        <v>67</v>
      </c>
      <c r="L6120" s="5">
        <v>1</v>
      </c>
      <c r="M6120" s="5" t="s">
        <v>265</v>
      </c>
      <c r="N6120" s="5">
        <f>VLOOKUP(M6120,[1]ArchetypeScores!E:N,10,FALSE)</f>
        <v>0</v>
      </c>
      <c r="O6120" s="5">
        <f>VLOOKUP(M6120,[1]ArchetypeScores!E:O,11,FALSE)</f>
        <v>-1</v>
      </c>
      <c r="P6120" s="5">
        <f>VLOOKUP(M6120,[1]ArchetypeScores!E:P,12,FALSE)</f>
        <v>0</v>
      </c>
      <c r="Q6120" s="2" t="str">
        <f>VLOOKUP(M6120,[1]ArchetypeScores!E:W,19,FALSE)</f>
        <v>Untargeted</v>
      </c>
      <c r="R6120" s="2">
        <f>VLOOKUP(M6120,[1]ArchetypeScores!E:I,5,FALSE)</f>
        <v>0</v>
      </c>
      <c r="S6120" s="2">
        <f>VLOOKUP(M6120,[1]ArchetypeScores!E:K,7,FALSE)</f>
        <v>0</v>
      </c>
      <c r="T6120" s="2" t="str">
        <f t="shared" si="97"/>
        <v>Not A&amp;R positive</v>
      </c>
    </row>
    <row r="6121" spans="1:20" x14ac:dyDescent="0.3">
      <c r="A6121" s="2" t="s">
        <v>15755</v>
      </c>
      <c r="B6121" s="3" t="s">
        <v>16164</v>
      </c>
      <c r="C6121" s="3" t="s">
        <v>16165</v>
      </c>
      <c r="D6121" s="4">
        <v>13.83</v>
      </c>
      <c r="E6121" s="5" t="s">
        <v>1340</v>
      </c>
      <c r="F6121" s="4">
        <v>13.793350500000001</v>
      </c>
      <c r="G6121" s="6">
        <v>50450</v>
      </c>
      <c r="H6121" s="3" t="s">
        <v>16166</v>
      </c>
      <c r="I6121" s="3"/>
      <c r="J6121" s="3"/>
      <c r="K6121" s="5" t="s">
        <v>57</v>
      </c>
      <c r="L6121" s="5">
        <v>29</v>
      </c>
      <c r="M6121" s="5" t="s">
        <v>58</v>
      </c>
      <c r="N6121" s="5">
        <f>VLOOKUP(M6121,[1]ArchetypeScores!E:N,10,FALSE)</f>
        <v>0</v>
      </c>
      <c r="O6121" s="5">
        <f>VLOOKUP(M6121,[1]ArchetypeScores!E:O,11,FALSE)</f>
        <v>-1</v>
      </c>
      <c r="P6121" s="5">
        <f>VLOOKUP(M6121,[1]ArchetypeScores!E:P,12,FALSE)</f>
        <v>0</v>
      </c>
      <c r="Q6121" s="2" t="str">
        <f>VLOOKUP(M6121,[1]ArchetypeScores!E:W,19,FALSE)</f>
        <v>Untargeted</v>
      </c>
      <c r="R6121" s="2">
        <f>VLOOKUP(M6121,[1]ArchetypeScores!E:I,5,FALSE)</f>
        <v>0</v>
      </c>
      <c r="S6121" s="2">
        <f>VLOOKUP(M6121,[1]ArchetypeScores!E:K,7,FALSE)</f>
        <v>0</v>
      </c>
      <c r="T6121" s="2" t="str">
        <f t="shared" si="97"/>
        <v>Not A&amp;R positive</v>
      </c>
    </row>
    <row r="6122" spans="1:20" x14ac:dyDescent="0.3">
      <c r="A6122" s="2" t="s">
        <v>15755</v>
      </c>
      <c r="B6122" s="3" t="s">
        <v>10476</v>
      </c>
      <c r="C6122" s="3" t="s">
        <v>16167</v>
      </c>
      <c r="D6122" s="4">
        <v>0.216</v>
      </c>
      <c r="E6122" s="5" t="s">
        <v>1340</v>
      </c>
      <c r="F6122" s="4">
        <v>0.243756</v>
      </c>
      <c r="G6122" s="6">
        <v>50408</v>
      </c>
      <c r="H6122" s="3" t="s">
        <v>16133</v>
      </c>
      <c r="I6122" s="3"/>
      <c r="J6122" s="3"/>
      <c r="K6122" s="5" t="s">
        <v>175</v>
      </c>
      <c r="L6122" s="5">
        <v>4</v>
      </c>
      <c r="M6122" s="5" t="s">
        <v>219</v>
      </c>
      <c r="N6122" s="5">
        <f>VLOOKUP(M6122,[1]ArchetypeScores!E:N,10,FALSE)</f>
        <v>1</v>
      </c>
      <c r="O6122" s="5">
        <f>VLOOKUP(M6122,[1]ArchetypeScores!E:O,11,FALSE)</f>
        <v>0</v>
      </c>
      <c r="P6122" s="5">
        <f>VLOOKUP(M6122,[1]ArchetypeScores!E:P,12,FALSE)</f>
        <v>0</v>
      </c>
      <c r="Q6122" s="2" t="str">
        <f>VLOOKUP(M6122,[1]ArchetypeScores!E:W,19,FALSE)</f>
        <v>Other sector</v>
      </c>
      <c r="R6122" s="2">
        <f>VLOOKUP(M6122,[1]ArchetypeScores!E:I,5,FALSE)</f>
        <v>0</v>
      </c>
      <c r="S6122" s="2">
        <f>VLOOKUP(M6122,[1]ArchetypeScores!E:K,7,FALSE)</f>
        <v>0</v>
      </c>
      <c r="T6122" s="2" t="str">
        <f t="shared" si="97"/>
        <v>Not A&amp;R positive</v>
      </c>
    </row>
    <row r="6123" spans="1:20" x14ac:dyDescent="0.3">
      <c r="A6123" s="2" t="s">
        <v>15755</v>
      </c>
      <c r="B6123" s="3" t="s">
        <v>16168</v>
      </c>
      <c r="C6123" s="3" t="s">
        <v>16169</v>
      </c>
      <c r="D6123" s="4">
        <v>3.75</v>
      </c>
      <c r="E6123" s="5" t="s">
        <v>1340</v>
      </c>
      <c r="F6123" s="4">
        <v>3.7400625000000001</v>
      </c>
      <c r="G6123" s="6">
        <v>50432</v>
      </c>
      <c r="H6123" s="3" t="s">
        <v>16170</v>
      </c>
      <c r="I6123" s="3"/>
      <c r="J6123" s="3"/>
      <c r="K6123" s="5" t="s">
        <v>3702</v>
      </c>
      <c r="L6123" s="5">
        <v>1</v>
      </c>
      <c r="M6123" s="5" t="s">
        <v>3703</v>
      </c>
      <c r="N6123" s="5">
        <f>VLOOKUP(M6123,[1]ArchetypeScores!E:N,10,FALSE)</f>
        <v>1</v>
      </c>
      <c r="O6123" s="5">
        <f>VLOOKUP(M6123,[1]ArchetypeScores!E:O,11,FALSE)</f>
        <v>-1</v>
      </c>
      <c r="P6123" s="5">
        <f>VLOOKUP(M6123,[1]ArchetypeScores!E:P,12,FALSE)</f>
        <v>1</v>
      </c>
      <c r="Q6123" s="2" t="str">
        <f>VLOOKUP(M6123,[1]ArchetypeScores!E:W,19,FALSE)</f>
        <v>Industrials - transportation</v>
      </c>
      <c r="R6123" s="2">
        <f>VLOOKUP(M6123,[1]ArchetypeScores!E:I,5,FALSE)</f>
        <v>0</v>
      </c>
      <c r="S6123" s="2">
        <f>VLOOKUP(M6123,[1]ArchetypeScores!E:K,7,FALSE)</f>
        <v>0</v>
      </c>
      <c r="T6123" s="2" t="str">
        <f t="shared" si="97"/>
        <v>Not A&amp;R positive</v>
      </c>
    </row>
    <row r="6124" spans="1:20" x14ac:dyDescent="0.3">
      <c r="A6124" s="2" t="s">
        <v>15755</v>
      </c>
      <c r="B6124" s="3" t="s">
        <v>16171</v>
      </c>
      <c r="C6124" s="3" t="s">
        <v>16172</v>
      </c>
      <c r="D6124" s="4"/>
      <c r="E6124" s="5" t="s">
        <v>1340</v>
      </c>
      <c r="F6124" s="4">
        <v>0</v>
      </c>
      <c r="G6124" s="6">
        <v>50465</v>
      </c>
      <c r="H6124" s="3" t="s">
        <v>16173</v>
      </c>
      <c r="I6124" s="3" t="s">
        <v>15764</v>
      </c>
      <c r="J6124" s="3"/>
      <c r="K6124" s="5" t="s">
        <v>392</v>
      </c>
      <c r="L6124" s="5">
        <v>1</v>
      </c>
      <c r="M6124" s="5" t="s">
        <v>393</v>
      </c>
      <c r="N6124" s="5">
        <f>VLOOKUP(M6124,[1]ArchetypeScores!E:N,10,FALSE)</f>
        <v>0</v>
      </c>
      <c r="O6124" s="5">
        <f>VLOOKUP(M6124,[1]ArchetypeScores!E:O,11,FALSE)</f>
        <v>-1</v>
      </c>
      <c r="P6124" s="5">
        <f>VLOOKUP(M6124,[1]ArchetypeScores!E:P,12,FALSE)</f>
        <v>0</v>
      </c>
      <c r="Q6124" s="2" t="str">
        <f>VLOOKUP(M6124,[1]ArchetypeScores!E:W,19,FALSE)</f>
        <v>Other sector</v>
      </c>
      <c r="R6124" s="2">
        <f>VLOOKUP(M6124,[1]ArchetypeScores!E:I,5,FALSE)</f>
        <v>0</v>
      </c>
      <c r="S6124" s="2">
        <f>VLOOKUP(M6124,[1]ArchetypeScores!E:K,7,FALSE)</f>
        <v>0</v>
      </c>
      <c r="T6124" s="2" t="str">
        <f t="shared" si="97"/>
        <v>Not A&amp;R positive</v>
      </c>
    </row>
    <row r="6125" spans="1:20" x14ac:dyDescent="0.3">
      <c r="A6125" s="2" t="s">
        <v>15755</v>
      </c>
      <c r="B6125" s="3" t="s">
        <v>16174</v>
      </c>
      <c r="C6125" s="3" t="s">
        <v>16175</v>
      </c>
      <c r="D6125" s="4"/>
      <c r="E6125" s="5" t="s">
        <v>1340</v>
      </c>
      <c r="F6125" s="4">
        <v>0</v>
      </c>
      <c r="G6125" s="6">
        <v>50454</v>
      </c>
      <c r="H6125" s="3" t="s">
        <v>16176</v>
      </c>
      <c r="I6125" s="3" t="s">
        <v>15764</v>
      </c>
      <c r="J6125" s="3"/>
      <c r="K6125" s="5" t="s">
        <v>2091</v>
      </c>
      <c r="L6125" s="5">
        <v>6</v>
      </c>
      <c r="M6125" s="5" t="s">
        <v>2092</v>
      </c>
      <c r="N6125" s="5">
        <f>VLOOKUP(M6125,[1]ArchetypeScores!E:N,10,FALSE)</f>
        <v>0</v>
      </c>
      <c r="O6125" s="5">
        <f>VLOOKUP(M6125,[1]ArchetypeScores!E:O,11,FALSE)</f>
        <v>-1</v>
      </c>
      <c r="P6125" s="5">
        <f>VLOOKUP(M6125,[1]ArchetypeScores!E:P,12,FALSE)</f>
        <v>0</v>
      </c>
      <c r="Q6125" s="2" t="str">
        <f>VLOOKUP(M6125,[1]ArchetypeScores!E:W,19,FALSE)</f>
        <v>Untargeted</v>
      </c>
      <c r="R6125" s="2">
        <f>VLOOKUP(M6125,[1]ArchetypeScores!E:I,5,FALSE)</f>
        <v>0</v>
      </c>
      <c r="S6125" s="2">
        <f>VLOOKUP(M6125,[1]ArchetypeScores!E:K,7,FALSE)</f>
        <v>0</v>
      </c>
      <c r="T6125" s="2" t="str">
        <f t="shared" si="97"/>
        <v>Not A&amp;R positive</v>
      </c>
    </row>
    <row r="6126" spans="1:20" x14ac:dyDescent="0.3">
      <c r="A6126" s="2" t="s">
        <v>15755</v>
      </c>
      <c r="B6126" s="3" t="s">
        <v>16177</v>
      </c>
      <c r="C6126" s="3" t="s">
        <v>16178</v>
      </c>
      <c r="D6126" s="4">
        <v>1.635</v>
      </c>
      <c r="E6126" s="5" t="s">
        <v>1340</v>
      </c>
      <c r="F6126" s="4">
        <v>1.6306672499999999</v>
      </c>
      <c r="G6126" s="6">
        <v>50313</v>
      </c>
      <c r="H6126" s="3" t="s">
        <v>15758</v>
      </c>
      <c r="I6126" s="3" t="s">
        <v>15759</v>
      </c>
      <c r="J6126" s="3" t="s">
        <v>16179</v>
      </c>
      <c r="K6126" s="5" t="s">
        <v>137</v>
      </c>
      <c r="L6126" s="5">
        <v>7</v>
      </c>
      <c r="M6126" s="5" t="s">
        <v>6764</v>
      </c>
      <c r="N6126" s="5">
        <f>VLOOKUP(M6126,[1]ArchetypeScores!E:N,10,FALSE)</f>
        <v>1</v>
      </c>
      <c r="O6126" s="5">
        <f>VLOOKUP(M6126,[1]ArchetypeScores!E:O,11,FALSE)</f>
        <v>-1</v>
      </c>
      <c r="P6126" s="5">
        <f>VLOOKUP(M6126,[1]ArchetypeScores!E:P,12,FALSE)</f>
        <v>0</v>
      </c>
      <c r="Q6126" s="2" t="str">
        <f>VLOOKUP(M6126,[1]ArchetypeScores!E:W,19,FALSE)</f>
        <v>Industrials - transportation</v>
      </c>
      <c r="R6126" s="2">
        <f>VLOOKUP(M6126,[1]ArchetypeScores!E:I,5,FALSE)</f>
        <v>1</v>
      </c>
      <c r="S6126" s="2">
        <f>VLOOKUP(M6126,[1]ArchetypeScores!E:K,7,FALSE)</f>
        <v>1</v>
      </c>
      <c r="T6126" s="2" t="str">
        <f t="shared" si="97"/>
        <v>Both</v>
      </c>
    </row>
    <row r="6127" spans="1:20" x14ac:dyDescent="0.3">
      <c r="A6127" s="2" t="s">
        <v>15755</v>
      </c>
      <c r="B6127" s="3" t="s">
        <v>16180</v>
      </c>
      <c r="C6127" s="3" t="s">
        <v>16181</v>
      </c>
      <c r="D6127" s="4"/>
      <c r="E6127" s="5" t="s">
        <v>1340</v>
      </c>
      <c r="F6127" s="4">
        <v>0</v>
      </c>
      <c r="G6127" s="6">
        <v>50363</v>
      </c>
      <c r="H6127" s="3" t="s">
        <v>16182</v>
      </c>
      <c r="I6127" s="3" t="s">
        <v>15801</v>
      </c>
      <c r="J6127" s="3"/>
      <c r="K6127" s="5" t="s">
        <v>84</v>
      </c>
      <c r="L6127" s="5">
        <v>4</v>
      </c>
      <c r="M6127" s="5" t="s">
        <v>849</v>
      </c>
      <c r="N6127" s="5">
        <f>VLOOKUP(M6127,[1]ArchetypeScores!E:N,10,FALSE)</f>
        <v>0</v>
      </c>
      <c r="O6127" s="5">
        <f>VLOOKUP(M6127,[1]ArchetypeScores!E:O,11,FALSE)</f>
        <v>-1</v>
      </c>
      <c r="P6127" s="5">
        <f>VLOOKUP(M6127,[1]ArchetypeScores!E:P,12,FALSE)</f>
        <v>0</v>
      </c>
      <c r="Q6127" s="2" t="str">
        <f>VLOOKUP(M6127,[1]ArchetypeScores!E:W,19,FALSE)</f>
        <v>Untargeted</v>
      </c>
      <c r="R6127" s="2">
        <f>VLOOKUP(M6127,[1]ArchetypeScores!E:I,5,FALSE)</f>
        <v>0</v>
      </c>
      <c r="S6127" s="2">
        <f>VLOOKUP(M6127,[1]ArchetypeScores!E:K,7,FALSE)</f>
        <v>0</v>
      </c>
      <c r="T6127" s="2" t="str">
        <f t="shared" si="97"/>
        <v>Not A&amp;R positive</v>
      </c>
    </row>
    <row r="6128" spans="1:20" x14ac:dyDescent="0.3">
      <c r="A6128" s="2" t="s">
        <v>15755</v>
      </c>
      <c r="B6128" s="3" t="s">
        <v>16183</v>
      </c>
      <c r="C6128" s="3" t="s">
        <v>16184</v>
      </c>
      <c r="D6128" s="4"/>
      <c r="E6128" s="5" t="s">
        <v>1340</v>
      </c>
      <c r="F6128" s="4">
        <v>0</v>
      </c>
      <c r="G6128" s="6">
        <v>50367</v>
      </c>
      <c r="H6128" s="3" t="s">
        <v>15800</v>
      </c>
      <c r="I6128" s="3" t="s">
        <v>15801</v>
      </c>
      <c r="J6128" s="3"/>
      <c r="K6128" s="5" t="s">
        <v>2091</v>
      </c>
      <c r="L6128" s="5">
        <v>1</v>
      </c>
      <c r="M6128" s="5" t="s">
        <v>3573</v>
      </c>
      <c r="N6128" s="5">
        <f>VLOOKUP(M6128,[1]ArchetypeScores!E:N,10,FALSE)</f>
        <v>0</v>
      </c>
      <c r="O6128" s="5">
        <f>VLOOKUP(M6128,[1]ArchetypeScores!E:O,11,FALSE)</f>
        <v>-1</v>
      </c>
      <c r="P6128" s="5">
        <f>VLOOKUP(M6128,[1]ArchetypeScores!E:P,12,FALSE)</f>
        <v>0</v>
      </c>
      <c r="Q6128" s="2" t="str">
        <f>VLOOKUP(M6128,[1]ArchetypeScores!E:W,19,FALSE)</f>
        <v>Other sector</v>
      </c>
      <c r="R6128" s="2">
        <f>VLOOKUP(M6128,[1]ArchetypeScores!E:I,5,FALSE)</f>
        <v>0</v>
      </c>
      <c r="S6128" s="2">
        <f>VLOOKUP(M6128,[1]ArchetypeScores!E:K,7,FALSE)</f>
        <v>0</v>
      </c>
      <c r="T6128" s="2" t="str">
        <f t="shared" si="97"/>
        <v>Not A&amp;R positive</v>
      </c>
    </row>
    <row r="6129" spans="1:20" x14ac:dyDescent="0.3">
      <c r="A6129" s="2" t="s">
        <v>15755</v>
      </c>
      <c r="B6129" s="3" t="s">
        <v>16185</v>
      </c>
      <c r="C6129" s="3" t="s">
        <v>16186</v>
      </c>
      <c r="D6129" s="4">
        <v>3.0000000000000001E-3</v>
      </c>
      <c r="E6129" s="5" t="s">
        <v>1340</v>
      </c>
      <c r="F6129" s="4">
        <v>2.99205E-3</v>
      </c>
      <c r="G6129" s="6">
        <v>50456</v>
      </c>
      <c r="H6129" s="3" t="s">
        <v>16187</v>
      </c>
      <c r="I6129" s="3" t="s">
        <v>15764</v>
      </c>
      <c r="J6129" s="3"/>
      <c r="K6129" s="5" t="s">
        <v>118</v>
      </c>
      <c r="L6129" s="5">
        <v>3</v>
      </c>
      <c r="M6129" s="5" t="s">
        <v>168</v>
      </c>
      <c r="N6129" s="5">
        <f>VLOOKUP(M6129,[1]ArchetypeScores!E:N,10,FALSE)</f>
        <v>0</v>
      </c>
      <c r="O6129" s="5">
        <f>VLOOKUP(M6129,[1]ArchetypeScores!E:O,11,FALSE)</f>
        <v>-1</v>
      </c>
      <c r="P6129" s="5">
        <f>VLOOKUP(M6129,[1]ArchetypeScores!E:P,12,FALSE)</f>
        <v>0</v>
      </c>
      <c r="Q6129" s="2" t="str">
        <f>VLOOKUP(M6129,[1]ArchetypeScores!E:W,19,FALSE)</f>
        <v>Untargeted</v>
      </c>
      <c r="R6129" s="2">
        <f>VLOOKUP(M6129,[1]ArchetypeScores!E:I,5,FALSE)</f>
        <v>0</v>
      </c>
      <c r="S6129" s="2">
        <f>VLOOKUP(M6129,[1]ArchetypeScores!E:K,7,FALSE)</f>
        <v>0</v>
      </c>
      <c r="T6129" s="2" t="str">
        <f t="shared" si="97"/>
        <v>Not A&amp;R positive</v>
      </c>
    </row>
    <row r="6130" spans="1:20" x14ac:dyDescent="0.3">
      <c r="A6130" s="2" t="s">
        <v>15755</v>
      </c>
      <c r="B6130" s="3" t="s">
        <v>16188</v>
      </c>
      <c r="C6130" s="3" t="s">
        <v>16189</v>
      </c>
      <c r="D6130" s="4">
        <v>5.3390000000000004</v>
      </c>
      <c r="E6130" s="5" t="s">
        <v>1340</v>
      </c>
      <c r="F6130" s="4">
        <v>5.3248516500000003</v>
      </c>
      <c r="G6130" s="6">
        <v>50458</v>
      </c>
      <c r="H6130" s="3" t="s">
        <v>16190</v>
      </c>
      <c r="I6130" s="3" t="s">
        <v>15764</v>
      </c>
      <c r="J6130" s="3"/>
      <c r="K6130" s="5" t="s">
        <v>118</v>
      </c>
      <c r="L6130" s="5">
        <v>3</v>
      </c>
      <c r="M6130" s="5" t="s">
        <v>168</v>
      </c>
      <c r="N6130" s="5">
        <f>VLOOKUP(M6130,[1]ArchetypeScores!E:N,10,FALSE)</f>
        <v>0</v>
      </c>
      <c r="O6130" s="5">
        <f>VLOOKUP(M6130,[1]ArchetypeScores!E:O,11,FALSE)</f>
        <v>-1</v>
      </c>
      <c r="P6130" s="5">
        <f>VLOOKUP(M6130,[1]ArchetypeScores!E:P,12,FALSE)</f>
        <v>0</v>
      </c>
      <c r="Q6130" s="2" t="str">
        <f>VLOOKUP(M6130,[1]ArchetypeScores!E:W,19,FALSE)</f>
        <v>Untargeted</v>
      </c>
      <c r="R6130" s="2">
        <f>VLOOKUP(M6130,[1]ArchetypeScores!E:I,5,FALSE)</f>
        <v>0</v>
      </c>
      <c r="S6130" s="2">
        <f>VLOOKUP(M6130,[1]ArchetypeScores!E:K,7,FALSE)</f>
        <v>0</v>
      </c>
      <c r="T6130" s="2" t="str">
        <f t="shared" si="97"/>
        <v>Not A&amp;R positive</v>
      </c>
    </row>
    <row r="6131" spans="1:20" x14ac:dyDescent="0.3">
      <c r="A6131" s="2" t="s">
        <v>15755</v>
      </c>
      <c r="B6131" s="3" t="s">
        <v>16191</v>
      </c>
      <c r="C6131" s="3" t="s">
        <v>16192</v>
      </c>
      <c r="D6131" s="4">
        <v>1.7999999999999999E-2</v>
      </c>
      <c r="E6131" s="5" t="s">
        <v>1340</v>
      </c>
      <c r="F6131" s="4">
        <v>1.7952300000000001E-2</v>
      </c>
      <c r="G6131" s="6">
        <v>50457</v>
      </c>
      <c r="H6131" s="3" t="s">
        <v>15916</v>
      </c>
      <c r="I6131" s="3" t="s">
        <v>15764</v>
      </c>
      <c r="J6131" s="3"/>
      <c r="K6131" s="5" t="s">
        <v>118</v>
      </c>
      <c r="L6131" s="5">
        <v>3</v>
      </c>
      <c r="M6131" s="5" t="s">
        <v>168</v>
      </c>
      <c r="N6131" s="5">
        <f>VLOOKUP(M6131,[1]ArchetypeScores!E:N,10,FALSE)</f>
        <v>0</v>
      </c>
      <c r="O6131" s="5">
        <f>VLOOKUP(M6131,[1]ArchetypeScores!E:O,11,FALSE)</f>
        <v>-1</v>
      </c>
      <c r="P6131" s="5">
        <f>VLOOKUP(M6131,[1]ArchetypeScores!E:P,12,FALSE)</f>
        <v>0</v>
      </c>
      <c r="Q6131" s="2" t="str">
        <f>VLOOKUP(M6131,[1]ArchetypeScores!E:W,19,FALSE)</f>
        <v>Untargeted</v>
      </c>
      <c r="R6131" s="2">
        <f>VLOOKUP(M6131,[1]ArchetypeScores!E:I,5,FALSE)</f>
        <v>0</v>
      </c>
      <c r="S6131" s="2">
        <f>VLOOKUP(M6131,[1]ArchetypeScores!E:K,7,FALSE)</f>
        <v>0</v>
      </c>
      <c r="T6131" s="2" t="str">
        <f t="shared" si="97"/>
        <v>Not A&amp;R positive</v>
      </c>
    </row>
    <row r="6132" spans="1:20" x14ac:dyDescent="0.3">
      <c r="A6132" s="2" t="s">
        <v>15755</v>
      </c>
      <c r="B6132" s="3" t="s">
        <v>16193</v>
      </c>
      <c r="C6132" s="3" t="s">
        <v>16194</v>
      </c>
      <c r="D6132" s="4">
        <v>1.629</v>
      </c>
      <c r="E6132" s="5" t="s">
        <v>1340</v>
      </c>
      <c r="F6132" s="4">
        <v>1.6246831500000001</v>
      </c>
      <c r="G6132" s="6">
        <v>50322</v>
      </c>
      <c r="H6132" s="3" t="s">
        <v>15758</v>
      </c>
      <c r="I6132" s="3" t="s">
        <v>15759</v>
      </c>
      <c r="J6132" s="3" t="s">
        <v>16195</v>
      </c>
      <c r="K6132" s="5" t="s">
        <v>611</v>
      </c>
      <c r="L6132" s="5">
        <v>3</v>
      </c>
      <c r="M6132" s="5" t="s">
        <v>1119</v>
      </c>
      <c r="N6132" s="5">
        <f>VLOOKUP(M6132,[1]ArchetypeScores!E:N,10,FALSE)</f>
        <v>1</v>
      </c>
      <c r="O6132" s="5">
        <f>VLOOKUP(M6132,[1]ArchetypeScores!E:O,11,FALSE)</f>
        <v>-1</v>
      </c>
      <c r="P6132" s="5">
        <f>VLOOKUP(M6132,[1]ArchetypeScores!E:P,12,FALSE)</f>
        <v>0</v>
      </c>
      <c r="Q6132" s="2" t="e">
        <f>VLOOKUP(M6132,[1]ArchetypeScores!E:W,19,FALSE)</f>
        <v>#N/A</v>
      </c>
      <c r="R6132" s="2">
        <f>VLOOKUP(M6132,[1]ArchetypeScores!E:I,5,FALSE)</f>
        <v>1</v>
      </c>
      <c r="S6132" s="2">
        <f>VLOOKUP(M6132,[1]ArchetypeScores!E:K,7,FALSE)</f>
        <v>1</v>
      </c>
      <c r="T6132" s="2" t="str">
        <f t="shared" si="97"/>
        <v>Both</v>
      </c>
    </row>
    <row r="6133" spans="1:20" x14ac:dyDescent="0.3">
      <c r="A6133" s="2" t="s">
        <v>15755</v>
      </c>
      <c r="B6133" s="3" t="s">
        <v>16196</v>
      </c>
      <c r="C6133" s="3" t="s">
        <v>16197</v>
      </c>
      <c r="D6133" s="4"/>
      <c r="E6133" s="5" t="s">
        <v>1340</v>
      </c>
      <c r="F6133" s="4">
        <v>0</v>
      </c>
      <c r="G6133" s="6">
        <v>50442</v>
      </c>
      <c r="H6133" s="3" t="s">
        <v>16198</v>
      </c>
      <c r="I6133" s="3" t="s">
        <v>16199</v>
      </c>
      <c r="J6133" s="3"/>
      <c r="K6133" s="5" t="s">
        <v>118</v>
      </c>
      <c r="L6133" s="5">
        <v>3</v>
      </c>
      <c r="M6133" s="5" t="s">
        <v>168</v>
      </c>
      <c r="N6133" s="5">
        <f>VLOOKUP(M6133,[1]ArchetypeScores!E:N,10,FALSE)</f>
        <v>0</v>
      </c>
      <c r="O6133" s="5">
        <f>VLOOKUP(M6133,[1]ArchetypeScores!E:O,11,FALSE)</f>
        <v>-1</v>
      </c>
      <c r="P6133" s="5">
        <f>VLOOKUP(M6133,[1]ArchetypeScores!E:P,12,FALSE)</f>
        <v>0</v>
      </c>
      <c r="Q6133" s="2" t="str">
        <f>VLOOKUP(M6133,[1]ArchetypeScores!E:W,19,FALSE)</f>
        <v>Untargeted</v>
      </c>
      <c r="R6133" s="2">
        <f>VLOOKUP(M6133,[1]ArchetypeScores!E:I,5,FALSE)</f>
        <v>0</v>
      </c>
      <c r="S6133" s="2">
        <f>VLOOKUP(M6133,[1]ArchetypeScores!E:K,7,FALSE)</f>
        <v>0</v>
      </c>
      <c r="T6133" s="2" t="str">
        <f t="shared" si="97"/>
        <v>Not A&amp;R positive</v>
      </c>
    </row>
    <row r="6134" spans="1:20" x14ac:dyDescent="0.3">
      <c r="A6134" s="2" t="s">
        <v>15755</v>
      </c>
      <c r="B6134" s="3" t="s">
        <v>16200</v>
      </c>
      <c r="C6134" s="3" t="s">
        <v>16201</v>
      </c>
      <c r="D6134" s="4">
        <v>3.8</v>
      </c>
      <c r="E6134" s="5" t="s">
        <v>1340</v>
      </c>
      <c r="F6134" s="4">
        <v>3.78993</v>
      </c>
      <c r="G6134" s="6">
        <v>50446</v>
      </c>
      <c r="H6134" s="3" t="s">
        <v>16202</v>
      </c>
      <c r="I6134" s="3"/>
      <c r="J6134" s="3"/>
      <c r="K6134" s="5" t="s">
        <v>118</v>
      </c>
      <c r="L6134" s="5">
        <v>3</v>
      </c>
      <c r="M6134" s="5" t="s">
        <v>168</v>
      </c>
      <c r="N6134" s="5">
        <f>VLOOKUP(M6134,[1]ArchetypeScores!E:N,10,FALSE)</f>
        <v>0</v>
      </c>
      <c r="O6134" s="5">
        <f>VLOOKUP(M6134,[1]ArchetypeScores!E:O,11,FALSE)</f>
        <v>-1</v>
      </c>
      <c r="P6134" s="5">
        <f>VLOOKUP(M6134,[1]ArchetypeScores!E:P,12,FALSE)</f>
        <v>0</v>
      </c>
      <c r="Q6134" s="2" t="str">
        <f>VLOOKUP(M6134,[1]ArchetypeScores!E:W,19,FALSE)</f>
        <v>Untargeted</v>
      </c>
      <c r="R6134" s="2">
        <f>VLOOKUP(M6134,[1]ArchetypeScores!E:I,5,FALSE)</f>
        <v>0</v>
      </c>
      <c r="S6134" s="2">
        <f>VLOOKUP(M6134,[1]ArchetypeScores!E:K,7,FALSE)</f>
        <v>0</v>
      </c>
      <c r="T6134" s="2" t="str">
        <f t="shared" si="97"/>
        <v>Not A&amp;R positive</v>
      </c>
    </row>
    <row r="6135" spans="1:20" x14ac:dyDescent="0.3">
      <c r="A6135" s="2" t="s">
        <v>15755</v>
      </c>
      <c r="B6135" s="3" t="s">
        <v>16203</v>
      </c>
      <c r="C6135" s="3" t="s">
        <v>16204</v>
      </c>
      <c r="D6135" s="4">
        <v>17.899999999999999</v>
      </c>
      <c r="E6135" s="5" t="s">
        <v>1340</v>
      </c>
      <c r="F6135" s="4">
        <v>17.852564999999998</v>
      </c>
      <c r="G6135" s="6">
        <v>50447</v>
      </c>
      <c r="H6135" s="3" t="s">
        <v>16205</v>
      </c>
      <c r="I6135" s="3" t="s">
        <v>15882</v>
      </c>
      <c r="J6135" s="3"/>
      <c r="K6135" s="5" t="s">
        <v>118</v>
      </c>
      <c r="L6135" s="5">
        <v>3</v>
      </c>
      <c r="M6135" s="5" t="s">
        <v>168</v>
      </c>
      <c r="N6135" s="5">
        <f>VLOOKUP(M6135,[1]ArchetypeScores!E:N,10,FALSE)</f>
        <v>0</v>
      </c>
      <c r="O6135" s="5">
        <f>VLOOKUP(M6135,[1]ArchetypeScores!E:O,11,FALSE)</f>
        <v>-1</v>
      </c>
      <c r="P6135" s="5">
        <f>VLOOKUP(M6135,[1]ArchetypeScores!E:P,12,FALSE)</f>
        <v>0</v>
      </c>
      <c r="Q6135" s="2" t="str">
        <f>VLOOKUP(M6135,[1]ArchetypeScores!E:W,19,FALSE)</f>
        <v>Untargeted</v>
      </c>
      <c r="R6135" s="2">
        <f>VLOOKUP(M6135,[1]ArchetypeScores!E:I,5,FALSE)</f>
        <v>0</v>
      </c>
      <c r="S6135" s="2">
        <f>VLOOKUP(M6135,[1]ArchetypeScores!E:K,7,FALSE)</f>
        <v>0</v>
      </c>
      <c r="T6135" s="2" t="str">
        <f t="shared" si="97"/>
        <v>Not A&amp;R positive</v>
      </c>
    </row>
    <row r="6136" spans="1:20" x14ac:dyDescent="0.3">
      <c r="A6136" s="2" t="s">
        <v>15755</v>
      </c>
      <c r="B6136" s="3" t="s">
        <v>16206</v>
      </c>
      <c r="C6136" s="3" t="s">
        <v>16207</v>
      </c>
      <c r="D6136" s="4">
        <v>4.1900000000000004</v>
      </c>
      <c r="E6136" s="5" t="s">
        <v>1340</v>
      </c>
      <c r="F6136" s="4">
        <v>4.1788964999999996</v>
      </c>
      <c r="G6136" s="6">
        <v>50383</v>
      </c>
      <c r="H6136" s="3" t="s">
        <v>16125</v>
      </c>
      <c r="I6136" s="3"/>
      <c r="J6136" s="3"/>
      <c r="K6136" s="5" t="s">
        <v>118</v>
      </c>
      <c r="L6136" s="5">
        <v>3</v>
      </c>
      <c r="M6136" s="5" t="s">
        <v>168</v>
      </c>
      <c r="N6136" s="5">
        <f>VLOOKUP(M6136,[1]ArchetypeScores!E:N,10,FALSE)</f>
        <v>0</v>
      </c>
      <c r="O6136" s="5">
        <f>VLOOKUP(M6136,[1]ArchetypeScores!E:O,11,FALSE)</f>
        <v>-1</v>
      </c>
      <c r="P6136" s="5">
        <f>VLOOKUP(M6136,[1]ArchetypeScores!E:P,12,FALSE)</f>
        <v>0</v>
      </c>
      <c r="Q6136" s="2" t="str">
        <f>VLOOKUP(M6136,[1]ArchetypeScores!E:W,19,FALSE)</f>
        <v>Untargeted</v>
      </c>
      <c r="R6136" s="2">
        <f>VLOOKUP(M6136,[1]ArchetypeScores!E:I,5,FALSE)</f>
        <v>0</v>
      </c>
      <c r="S6136" s="2">
        <f>VLOOKUP(M6136,[1]ArchetypeScores!E:K,7,FALSE)</f>
        <v>0</v>
      </c>
      <c r="T6136" s="2" t="str">
        <f t="shared" si="97"/>
        <v>Not A&amp;R positive</v>
      </c>
    </row>
    <row r="6137" spans="1:20" x14ac:dyDescent="0.3">
      <c r="A6137" s="2" t="s">
        <v>15755</v>
      </c>
      <c r="B6137" s="3" t="s">
        <v>16208</v>
      </c>
      <c r="C6137" s="3" t="s">
        <v>16209</v>
      </c>
      <c r="D6137" s="4">
        <v>3</v>
      </c>
      <c r="E6137" s="5" t="s">
        <v>1340</v>
      </c>
      <c r="F6137" s="4">
        <v>2.9920499999999999</v>
      </c>
      <c r="G6137" s="6">
        <v>50434</v>
      </c>
      <c r="H6137" s="3" t="s">
        <v>16210</v>
      </c>
      <c r="I6137" s="3"/>
      <c r="J6137" s="3"/>
      <c r="K6137" s="5" t="s">
        <v>118</v>
      </c>
      <c r="L6137" s="5">
        <v>3</v>
      </c>
      <c r="M6137" s="5" t="s">
        <v>168</v>
      </c>
      <c r="N6137" s="5">
        <f>VLOOKUP(M6137,[1]ArchetypeScores!E:N,10,FALSE)</f>
        <v>0</v>
      </c>
      <c r="O6137" s="5">
        <f>VLOOKUP(M6137,[1]ArchetypeScores!E:O,11,FALSE)</f>
        <v>-1</v>
      </c>
      <c r="P6137" s="5">
        <f>VLOOKUP(M6137,[1]ArchetypeScores!E:P,12,FALSE)</f>
        <v>0</v>
      </c>
      <c r="Q6137" s="2" t="str">
        <f>VLOOKUP(M6137,[1]ArchetypeScores!E:W,19,FALSE)</f>
        <v>Untargeted</v>
      </c>
      <c r="R6137" s="2">
        <f>VLOOKUP(M6137,[1]ArchetypeScores!E:I,5,FALSE)</f>
        <v>0</v>
      </c>
      <c r="S6137" s="2">
        <f>VLOOKUP(M6137,[1]ArchetypeScores!E:K,7,FALSE)</f>
        <v>0</v>
      </c>
      <c r="T6137" s="2" t="str">
        <f t="shared" si="97"/>
        <v>Not A&amp;R positive</v>
      </c>
    </row>
    <row r="6138" spans="1:20" x14ac:dyDescent="0.3">
      <c r="A6138" s="2" t="s">
        <v>15755</v>
      </c>
      <c r="B6138" s="3" t="s">
        <v>16211</v>
      </c>
      <c r="C6138" s="3" t="s">
        <v>16212</v>
      </c>
      <c r="D6138" s="4">
        <v>6.5000000000000002E-2</v>
      </c>
      <c r="E6138" s="5" t="s">
        <v>1340</v>
      </c>
      <c r="F6138" s="4">
        <v>6.4827750000000003E-2</v>
      </c>
      <c r="G6138" s="6">
        <v>50375</v>
      </c>
      <c r="H6138" s="3" t="s">
        <v>16213</v>
      </c>
      <c r="I6138" s="3"/>
      <c r="J6138" s="3"/>
      <c r="K6138" s="5" t="s">
        <v>61</v>
      </c>
      <c r="L6138" s="5">
        <v>5</v>
      </c>
      <c r="M6138" s="5" t="s">
        <v>62</v>
      </c>
      <c r="N6138" s="5">
        <f>VLOOKUP(M6138,[1]ArchetypeScores!E:N,10,FALSE)</f>
        <v>0</v>
      </c>
      <c r="O6138" s="5">
        <f>VLOOKUP(M6138,[1]ArchetypeScores!E:O,11,FALSE)</f>
        <v>-1</v>
      </c>
      <c r="P6138" s="5">
        <f>VLOOKUP(M6138,[1]ArchetypeScores!E:P,12,FALSE)</f>
        <v>0</v>
      </c>
      <c r="Q6138" s="2" t="str">
        <f>VLOOKUP(M6138,[1]ArchetypeScores!E:W,19,FALSE)</f>
        <v>Health care</v>
      </c>
      <c r="R6138" s="2">
        <f>VLOOKUP(M6138,[1]ArchetypeScores!E:I,5,FALSE)</f>
        <v>0</v>
      </c>
      <c r="S6138" s="2">
        <f>VLOOKUP(M6138,[1]ArchetypeScores!E:K,7,FALSE)</f>
        <v>0</v>
      </c>
      <c r="T6138" s="2" t="str">
        <f t="shared" si="97"/>
        <v>Not A&amp;R positive</v>
      </c>
    </row>
    <row r="6139" spans="1:20" x14ac:dyDescent="0.3">
      <c r="A6139" s="2" t="s">
        <v>15755</v>
      </c>
      <c r="B6139" s="3" t="s">
        <v>1475</v>
      </c>
      <c r="C6139" s="3" t="s">
        <v>16214</v>
      </c>
      <c r="D6139" s="4"/>
      <c r="E6139" s="5" t="s">
        <v>1340</v>
      </c>
      <c r="F6139" s="4">
        <v>0</v>
      </c>
      <c r="G6139" s="6">
        <v>50368</v>
      </c>
      <c r="H6139" s="3" t="s">
        <v>15800</v>
      </c>
      <c r="I6139" s="3" t="s">
        <v>15801</v>
      </c>
      <c r="J6139" s="3"/>
      <c r="K6139" s="5" t="s">
        <v>53</v>
      </c>
      <c r="L6139" s="5">
        <v>1</v>
      </c>
      <c r="M6139" s="5" t="s">
        <v>54</v>
      </c>
      <c r="N6139" s="5">
        <f>VLOOKUP(M6139,[1]ArchetypeScores!E:N,10,FALSE)</f>
        <v>0</v>
      </c>
      <c r="O6139" s="5">
        <f>VLOOKUP(M6139,[1]ArchetypeScores!E:O,11,FALSE)</f>
        <v>-1</v>
      </c>
      <c r="P6139" s="5">
        <f>VLOOKUP(M6139,[1]ArchetypeScores!E:P,12,FALSE)</f>
        <v>0</v>
      </c>
      <c r="Q6139" s="2" t="str">
        <f>VLOOKUP(M6139,[1]ArchetypeScores!E:W,19,FALSE)</f>
        <v>Untargeted</v>
      </c>
      <c r="R6139" s="2">
        <f>VLOOKUP(M6139,[1]ArchetypeScores!E:I,5,FALSE)</f>
        <v>0</v>
      </c>
      <c r="S6139" s="2">
        <f>VLOOKUP(M6139,[1]ArchetypeScores!E:K,7,FALSE)</f>
        <v>0</v>
      </c>
      <c r="T6139" s="2" t="str">
        <f t="shared" si="97"/>
        <v>Not A&amp;R positive</v>
      </c>
    </row>
    <row r="6140" spans="1:20" x14ac:dyDescent="0.3">
      <c r="A6140" s="2" t="s">
        <v>15755</v>
      </c>
      <c r="B6140" s="3" t="s">
        <v>16215</v>
      </c>
      <c r="C6140" s="3" t="s">
        <v>16216</v>
      </c>
      <c r="D6140" s="4"/>
      <c r="E6140" s="5" t="s">
        <v>1340</v>
      </c>
      <c r="F6140" s="4">
        <v>0</v>
      </c>
      <c r="G6140" s="6">
        <v>50377</v>
      </c>
      <c r="H6140" s="3" t="s">
        <v>16217</v>
      </c>
      <c r="I6140" s="3"/>
      <c r="J6140" s="3"/>
      <c r="K6140" s="5" t="s">
        <v>53</v>
      </c>
      <c r="L6140" s="5">
        <v>4</v>
      </c>
      <c r="M6140" s="5" t="s">
        <v>237</v>
      </c>
      <c r="N6140" s="5">
        <f>VLOOKUP(M6140,[1]ArchetypeScores!E:N,10,FALSE)</f>
        <v>0</v>
      </c>
      <c r="O6140" s="5">
        <f>VLOOKUP(M6140,[1]ArchetypeScores!E:O,11,FALSE)</f>
        <v>-1</v>
      </c>
      <c r="P6140" s="5">
        <f>VLOOKUP(M6140,[1]ArchetypeScores!E:P,12,FALSE)</f>
        <v>0</v>
      </c>
      <c r="Q6140" s="2" t="str">
        <f>VLOOKUP(M6140,[1]ArchetypeScores!E:W,19,FALSE)</f>
        <v>Untargeted</v>
      </c>
      <c r="R6140" s="2">
        <f>VLOOKUP(M6140,[1]ArchetypeScores!E:I,5,FALSE)</f>
        <v>0</v>
      </c>
      <c r="S6140" s="2">
        <f>VLOOKUP(M6140,[1]ArchetypeScores!E:K,7,FALSE)</f>
        <v>0</v>
      </c>
      <c r="T6140" s="2" t="str">
        <f t="shared" si="97"/>
        <v>Not A&amp;R positive</v>
      </c>
    </row>
    <row r="6141" spans="1:20" x14ac:dyDescent="0.3">
      <c r="A6141" s="2" t="s">
        <v>15755</v>
      </c>
      <c r="B6141" s="3" t="s">
        <v>4896</v>
      </c>
      <c r="C6141" s="3" t="s">
        <v>16218</v>
      </c>
      <c r="D6141" s="4">
        <v>3.0000000000000001E-3</v>
      </c>
      <c r="E6141" s="5" t="s">
        <v>1340</v>
      </c>
      <c r="F6141" s="4">
        <v>2.99205E-3</v>
      </c>
      <c r="G6141" s="6">
        <v>50374</v>
      </c>
      <c r="H6141" s="3" t="s">
        <v>16219</v>
      </c>
      <c r="I6141" s="3"/>
      <c r="J6141" s="3"/>
      <c r="K6141" s="5" t="s">
        <v>291</v>
      </c>
      <c r="L6141" s="5">
        <v>4</v>
      </c>
      <c r="M6141" s="5" t="s">
        <v>292</v>
      </c>
      <c r="N6141" s="5">
        <f>VLOOKUP(M6141,[1]ArchetypeScores!E:N,10,FALSE)</f>
        <v>1</v>
      </c>
      <c r="O6141" s="5">
        <f>VLOOKUP(M6141,[1]ArchetypeScores!E:O,11,FALSE)</f>
        <v>0</v>
      </c>
      <c r="P6141" s="5">
        <f>VLOOKUP(M6141,[1]ArchetypeScores!E:P,12,FALSE)</f>
        <v>0</v>
      </c>
      <c r="Q6141" s="2" t="str">
        <f>VLOOKUP(M6141,[1]ArchetypeScores!E:W,19,FALSE)</f>
        <v>Education and training</v>
      </c>
      <c r="R6141" s="2">
        <f>VLOOKUP(M6141,[1]ArchetypeScores!E:I,5,FALSE)</f>
        <v>0</v>
      </c>
      <c r="S6141" s="2">
        <f>VLOOKUP(M6141,[1]ArchetypeScores!E:K,7,FALSE)</f>
        <v>0</v>
      </c>
      <c r="T6141" s="2" t="str">
        <f t="shared" si="97"/>
        <v>Not A&amp;R positive</v>
      </c>
    </row>
    <row r="6142" spans="1:20" x14ac:dyDescent="0.3">
      <c r="A6142" s="2" t="s">
        <v>15755</v>
      </c>
      <c r="B6142" s="3" t="s">
        <v>16220</v>
      </c>
      <c r="C6142" s="3" t="s">
        <v>16221</v>
      </c>
      <c r="D6142" s="4">
        <v>0.77500000000000002</v>
      </c>
      <c r="E6142" s="5" t="s">
        <v>1340</v>
      </c>
      <c r="F6142" s="4">
        <v>0.77294624999999995</v>
      </c>
      <c r="G6142" s="6">
        <v>50328</v>
      </c>
      <c r="H6142" s="3" t="s">
        <v>15758</v>
      </c>
      <c r="I6142" s="3" t="s">
        <v>15759</v>
      </c>
      <c r="J6142" s="3" t="s">
        <v>16222</v>
      </c>
      <c r="K6142" s="5" t="s">
        <v>291</v>
      </c>
      <c r="L6142" s="5">
        <v>4</v>
      </c>
      <c r="M6142" s="5" t="s">
        <v>292</v>
      </c>
      <c r="N6142" s="5">
        <f>VLOOKUP(M6142,[1]ArchetypeScores!E:N,10,FALSE)</f>
        <v>1</v>
      </c>
      <c r="O6142" s="5">
        <f>VLOOKUP(M6142,[1]ArchetypeScores!E:O,11,FALSE)</f>
        <v>0</v>
      </c>
      <c r="P6142" s="5">
        <f>VLOOKUP(M6142,[1]ArchetypeScores!E:P,12,FALSE)</f>
        <v>0</v>
      </c>
      <c r="Q6142" s="2" t="str">
        <f>VLOOKUP(M6142,[1]ArchetypeScores!E:W,19,FALSE)</f>
        <v>Education and training</v>
      </c>
      <c r="R6142" s="2">
        <f>VLOOKUP(M6142,[1]ArchetypeScores!E:I,5,FALSE)</f>
        <v>0</v>
      </c>
      <c r="S6142" s="2">
        <f>VLOOKUP(M6142,[1]ArchetypeScores!E:K,7,FALSE)</f>
        <v>0</v>
      </c>
      <c r="T6142" s="2" t="str">
        <f t="shared" si="97"/>
        <v>Not A&amp;R positive</v>
      </c>
    </row>
    <row r="6143" spans="1:20" x14ac:dyDescent="0.3">
      <c r="A6143" s="2" t="s">
        <v>15755</v>
      </c>
      <c r="B6143" s="3" t="s">
        <v>16223</v>
      </c>
      <c r="C6143" s="3" t="s">
        <v>16224</v>
      </c>
      <c r="D6143" s="4">
        <v>0.26</v>
      </c>
      <c r="E6143" s="5" t="s">
        <v>1340</v>
      </c>
      <c r="F6143" s="4">
        <v>0.25931100000000001</v>
      </c>
      <c r="G6143" s="6">
        <v>50444</v>
      </c>
      <c r="H6143" s="3" t="s">
        <v>15964</v>
      </c>
      <c r="I6143" s="3"/>
      <c r="J6143" s="3"/>
      <c r="K6143" s="5" t="s">
        <v>38</v>
      </c>
      <c r="L6143" s="5">
        <v>13</v>
      </c>
      <c r="M6143" s="5" t="s">
        <v>39</v>
      </c>
      <c r="N6143" s="5">
        <f>VLOOKUP(M6143,[1]ArchetypeScores!E:N,10,FALSE)</f>
        <v>0</v>
      </c>
      <c r="O6143" s="5">
        <f>VLOOKUP(M6143,[1]ArchetypeScores!E:O,11,FALSE)</f>
        <v>-2</v>
      </c>
      <c r="P6143" s="5">
        <f>VLOOKUP(M6143,[1]ArchetypeScores!E:P,12,FALSE)</f>
        <v>0</v>
      </c>
      <c r="Q6143" s="2" t="str">
        <f>VLOOKUP(M6143,[1]ArchetypeScores!E:W,19,FALSE)</f>
        <v>Industrials - transportation</v>
      </c>
      <c r="R6143" s="2">
        <f>VLOOKUP(M6143,[1]ArchetypeScores!E:I,5,FALSE)</f>
        <v>0</v>
      </c>
      <c r="S6143" s="2">
        <f>VLOOKUP(M6143,[1]ArchetypeScores!E:K,7,FALSE)</f>
        <v>0</v>
      </c>
      <c r="T6143" s="2" t="str">
        <f t="shared" si="97"/>
        <v>Not A&amp;R positive</v>
      </c>
    </row>
    <row r="6144" spans="1:20" x14ac:dyDescent="0.3">
      <c r="A6144" s="2" t="s">
        <v>15755</v>
      </c>
      <c r="B6144" s="3" t="s">
        <v>16225</v>
      </c>
      <c r="C6144" s="3" t="s">
        <v>16226</v>
      </c>
      <c r="D6144" s="4">
        <v>0.85899999999999999</v>
      </c>
      <c r="E6144" s="5" t="s">
        <v>1340</v>
      </c>
      <c r="F6144" s="4">
        <v>0.85672364999999995</v>
      </c>
      <c r="G6144" s="6">
        <v>50312</v>
      </c>
      <c r="H6144" s="3" t="s">
        <v>15758</v>
      </c>
      <c r="I6144" s="3" t="s">
        <v>15759</v>
      </c>
      <c r="J6144" s="3" t="s">
        <v>16227</v>
      </c>
      <c r="K6144" s="5" t="s">
        <v>142</v>
      </c>
      <c r="L6144" s="5">
        <v>3</v>
      </c>
      <c r="M6144" s="5" t="s">
        <v>143</v>
      </c>
      <c r="N6144" s="5">
        <f>VLOOKUP(M6144,[1]ArchetypeScores!E:N,10,FALSE)</f>
        <v>1</v>
      </c>
      <c r="O6144" s="5">
        <f>VLOOKUP(M6144,[1]ArchetypeScores!E:O,11,FALSE)</f>
        <v>1</v>
      </c>
      <c r="P6144" s="5">
        <f>VLOOKUP(M6144,[1]ArchetypeScores!E:P,12,FALSE)</f>
        <v>2</v>
      </c>
      <c r="Q6144" s="2" t="str">
        <f>VLOOKUP(M6144,[1]ArchetypeScores!E:W,19,FALSE)</f>
        <v>Materials (including forestry and nature)</v>
      </c>
      <c r="R6144" s="2">
        <f>VLOOKUP(M6144,[1]ArchetypeScores!E:I,5,FALSE)</f>
        <v>1</v>
      </c>
      <c r="S6144" s="2">
        <f>VLOOKUP(M6144,[1]ArchetypeScores!E:K,7,FALSE)</f>
        <v>1</v>
      </c>
      <c r="T6144" s="2" t="str">
        <f t="shared" si="97"/>
        <v>Both</v>
      </c>
    </row>
    <row r="6145" spans="1:20" x14ac:dyDescent="0.3">
      <c r="A6145" s="2" t="s">
        <v>15755</v>
      </c>
      <c r="B6145" s="3" t="s">
        <v>2412</v>
      </c>
      <c r="C6145" s="3" t="s">
        <v>16228</v>
      </c>
      <c r="D6145" s="4">
        <v>4.2000000000000003E-2</v>
      </c>
      <c r="E6145" s="5" t="s">
        <v>1340</v>
      </c>
      <c r="F6145" s="4">
        <v>4.9864499999999999E-2</v>
      </c>
      <c r="G6145" s="6">
        <v>50438</v>
      </c>
      <c r="H6145" s="3" t="s">
        <v>16229</v>
      </c>
      <c r="I6145" s="3"/>
      <c r="J6145" s="3"/>
      <c r="K6145" s="5" t="s">
        <v>291</v>
      </c>
      <c r="L6145" s="5">
        <v>3</v>
      </c>
      <c r="M6145" s="5" t="s">
        <v>532</v>
      </c>
      <c r="N6145" s="5">
        <f>VLOOKUP(M6145,[1]ArchetypeScores!E:N,10,FALSE)</f>
        <v>1</v>
      </c>
      <c r="O6145" s="5">
        <f>VLOOKUP(M6145,[1]ArchetypeScores!E:O,11,FALSE)</f>
        <v>0</v>
      </c>
      <c r="P6145" s="5">
        <f>VLOOKUP(M6145,[1]ArchetypeScores!E:P,12,FALSE)</f>
        <v>1</v>
      </c>
      <c r="Q6145" s="2" t="str">
        <f>VLOOKUP(M6145,[1]ArchetypeScores!E:W,19,FALSE)</f>
        <v>Education and training</v>
      </c>
      <c r="R6145" s="2">
        <f>VLOOKUP(M6145,[1]ArchetypeScores!E:I,5,FALSE)</f>
        <v>1</v>
      </c>
      <c r="S6145" s="2">
        <f>VLOOKUP(M6145,[1]ArchetypeScores!E:K,7,FALSE)</f>
        <v>1</v>
      </c>
      <c r="T6145" s="2" t="str">
        <f t="shared" si="97"/>
        <v>Both</v>
      </c>
    </row>
    <row r="6146" spans="1:20" x14ac:dyDescent="0.3">
      <c r="A6146" s="2" t="s">
        <v>15755</v>
      </c>
      <c r="B6146" s="3" t="s">
        <v>2412</v>
      </c>
      <c r="C6146" s="3" t="s">
        <v>16230</v>
      </c>
      <c r="D6146" s="4">
        <v>1.7000000000000001E-2</v>
      </c>
      <c r="E6146" s="5" t="s">
        <v>1340</v>
      </c>
      <c r="F6146" s="4">
        <v>1.8885300000000001E-2</v>
      </c>
      <c r="G6146" s="6">
        <v>50338</v>
      </c>
      <c r="H6146" s="3" t="s">
        <v>16231</v>
      </c>
      <c r="I6146" s="3"/>
      <c r="J6146" s="3"/>
      <c r="K6146" s="5" t="s">
        <v>291</v>
      </c>
      <c r="L6146" s="5">
        <v>4</v>
      </c>
      <c r="M6146" s="5" t="s">
        <v>292</v>
      </c>
      <c r="N6146" s="5">
        <f>VLOOKUP(M6146,[1]ArchetypeScores!E:N,10,FALSE)</f>
        <v>1</v>
      </c>
      <c r="O6146" s="5">
        <f>VLOOKUP(M6146,[1]ArchetypeScores!E:O,11,FALSE)</f>
        <v>0</v>
      </c>
      <c r="P6146" s="5">
        <f>VLOOKUP(M6146,[1]ArchetypeScores!E:P,12,FALSE)</f>
        <v>0</v>
      </c>
      <c r="Q6146" s="2" t="str">
        <f>VLOOKUP(M6146,[1]ArchetypeScores!E:W,19,FALSE)</f>
        <v>Education and training</v>
      </c>
      <c r="R6146" s="2">
        <f>VLOOKUP(M6146,[1]ArchetypeScores!E:I,5,FALSE)</f>
        <v>0</v>
      </c>
      <c r="S6146" s="2">
        <f>VLOOKUP(M6146,[1]ArchetypeScores!E:K,7,FALSE)</f>
        <v>0</v>
      </c>
      <c r="T6146" s="2" t="str">
        <f t="shared" ref="T6146:T6209" si="98">IF(AND(R6146=1,S6146=1),"Both",IF(AND(R6146=1,S6146=0),"Direct only",IF(AND(R6146=0,S6146=1),"Indirect only","Not A&amp;R positive")))</f>
        <v>Not A&amp;R positive</v>
      </c>
    </row>
    <row r="6147" spans="1:20" x14ac:dyDescent="0.3">
      <c r="A6147" s="2" t="s">
        <v>15755</v>
      </c>
      <c r="B6147" s="3" t="s">
        <v>16232</v>
      </c>
      <c r="C6147" s="3" t="s">
        <v>16233</v>
      </c>
      <c r="D6147" s="4">
        <v>0.1</v>
      </c>
      <c r="E6147" s="5" t="s">
        <v>1340</v>
      </c>
      <c r="F6147" s="4">
        <v>9.9735000000000004E-2</v>
      </c>
      <c r="G6147" s="6">
        <v>50428</v>
      </c>
      <c r="H6147" s="3" t="s">
        <v>16099</v>
      </c>
      <c r="I6147" s="3"/>
      <c r="J6147" s="3"/>
      <c r="K6147" s="5" t="s">
        <v>3702</v>
      </c>
      <c r="L6147" s="5">
        <v>2</v>
      </c>
      <c r="M6147" s="5" t="s">
        <v>4334</v>
      </c>
      <c r="N6147" s="5">
        <f>VLOOKUP(M6147,[1]ArchetypeScores!E:N,10,FALSE)</f>
        <v>1</v>
      </c>
      <c r="O6147" s="5">
        <f>VLOOKUP(M6147,[1]ArchetypeScores!E:O,11,FALSE)</f>
        <v>-1</v>
      </c>
      <c r="P6147" s="5">
        <f>VLOOKUP(M6147,[1]ArchetypeScores!E:P,12,FALSE)</f>
        <v>1</v>
      </c>
      <c r="Q6147" s="2" t="str">
        <f>VLOOKUP(M6147,[1]ArchetypeScores!E:W,19,FALSE)</f>
        <v>Industrials - transportation</v>
      </c>
      <c r="R6147" s="2">
        <f>VLOOKUP(M6147,[1]ArchetypeScores!E:I,5,FALSE)</f>
        <v>0</v>
      </c>
      <c r="S6147" s="2">
        <f>VLOOKUP(M6147,[1]ArchetypeScores!E:K,7,FALSE)</f>
        <v>0</v>
      </c>
      <c r="T6147" s="2" t="str">
        <f t="shared" si="98"/>
        <v>Not A&amp;R positive</v>
      </c>
    </row>
    <row r="6148" spans="1:20" x14ac:dyDescent="0.3">
      <c r="A6148" s="2" t="s">
        <v>16234</v>
      </c>
      <c r="B6148" s="3" t="s">
        <v>16235</v>
      </c>
      <c r="C6148" s="3" t="s">
        <v>16236</v>
      </c>
      <c r="D6148" s="4">
        <v>0.03</v>
      </c>
      <c r="E6148" s="5" t="s">
        <v>16237</v>
      </c>
      <c r="F6148" s="4">
        <v>4.0600000000000002E-3</v>
      </c>
      <c r="G6148" s="6">
        <v>50513</v>
      </c>
      <c r="H6148" s="3" t="s">
        <v>16238</v>
      </c>
      <c r="I6148" s="3" t="s">
        <v>16239</v>
      </c>
      <c r="J6148" s="3"/>
      <c r="K6148" s="5" t="s">
        <v>154</v>
      </c>
      <c r="L6148" s="5">
        <v>1</v>
      </c>
      <c r="M6148" s="5" t="s">
        <v>188</v>
      </c>
      <c r="N6148" s="5">
        <f>VLOOKUP(M6148,[1]ArchetypeScores!E:N,10,FALSE)</f>
        <v>1</v>
      </c>
      <c r="O6148" s="5">
        <f>VLOOKUP(M6148,[1]ArchetypeScores!E:O,11,FALSE)</f>
        <v>-1</v>
      </c>
      <c r="P6148" s="5">
        <f>VLOOKUP(M6148,[1]ArchetypeScores!E:P,12,FALSE)</f>
        <v>0</v>
      </c>
      <c r="Q6148" s="2" t="str">
        <f>VLOOKUP(M6148,[1]ArchetypeScores!E:W,19,FALSE)</f>
        <v>Education and training</v>
      </c>
      <c r="R6148" s="2">
        <f>VLOOKUP(M6148,[1]ArchetypeScores!E:I,5,FALSE)</f>
        <v>0</v>
      </c>
      <c r="S6148" s="2">
        <f>VLOOKUP(M6148,[1]ArchetypeScores!E:K,7,FALSE)</f>
        <v>1</v>
      </c>
      <c r="T6148" s="2" t="str">
        <f t="shared" si="98"/>
        <v>Indirect only</v>
      </c>
    </row>
    <row r="6149" spans="1:20" x14ac:dyDescent="0.3">
      <c r="A6149" s="2" t="s">
        <v>16234</v>
      </c>
      <c r="B6149" s="3" t="s">
        <v>16240</v>
      </c>
      <c r="C6149" s="3" t="s">
        <v>16241</v>
      </c>
      <c r="D6149" s="4">
        <v>2.5999999999999999E-2</v>
      </c>
      <c r="E6149" s="5" t="s">
        <v>16237</v>
      </c>
      <c r="F6149" s="4">
        <v>1.8500000000000001E-3</v>
      </c>
      <c r="G6149" s="6">
        <v>50504</v>
      </c>
      <c r="H6149" s="3" t="s">
        <v>16242</v>
      </c>
      <c r="I6149" s="3" t="s">
        <v>16243</v>
      </c>
      <c r="J6149" s="3"/>
      <c r="K6149" s="5" t="s">
        <v>269</v>
      </c>
      <c r="L6149" s="5">
        <v>2</v>
      </c>
      <c r="M6149" s="5" t="s">
        <v>3963</v>
      </c>
      <c r="N6149" s="5">
        <f>VLOOKUP(M6149,[1]ArchetypeScores!E:N,10,FALSE)</f>
        <v>1</v>
      </c>
      <c r="O6149" s="5">
        <f>VLOOKUP(M6149,[1]ArchetypeScores!E:O,11,FALSE)</f>
        <v>-1</v>
      </c>
      <c r="P6149" s="5">
        <f>VLOOKUP(M6149,[1]ArchetypeScores!E:P,12,FALSE)</f>
        <v>0</v>
      </c>
      <c r="Q6149" s="2" t="str">
        <f>VLOOKUP(M6149,[1]ArchetypeScores!E:W,19,FALSE)</f>
        <v>Untargeted</v>
      </c>
      <c r="R6149" s="2">
        <f>VLOOKUP(M6149,[1]ArchetypeScores!E:I,5,FALSE)</f>
        <v>0</v>
      </c>
      <c r="S6149" s="2">
        <f>VLOOKUP(M6149,[1]ArchetypeScores!E:K,7,FALSE)</f>
        <v>0</v>
      </c>
      <c r="T6149" s="2" t="str">
        <f t="shared" si="98"/>
        <v>Not A&amp;R positive</v>
      </c>
    </row>
    <row r="6150" spans="1:20" x14ac:dyDescent="0.3">
      <c r="A6150" s="2" t="s">
        <v>16234</v>
      </c>
      <c r="B6150" s="3" t="s">
        <v>16244</v>
      </c>
      <c r="C6150" s="3" t="s">
        <v>16245</v>
      </c>
      <c r="D6150" s="4">
        <v>1.6E-2</v>
      </c>
      <c r="E6150" s="5" t="s">
        <v>16237</v>
      </c>
      <c r="F6150" s="4">
        <v>1.14E-3</v>
      </c>
      <c r="G6150" s="6">
        <v>50489</v>
      </c>
      <c r="H6150" s="3" t="s">
        <v>16246</v>
      </c>
      <c r="I6150" s="3" t="s">
        <v>16243</v>
      </c>
      <c r="J6150" s="3" t="s">
        <v>16247</v>
      </c>
      <c r="K6150" s="5" t="s">
        <v>118</v>
      </c>
      <c r="L6150" s="5">
        <v>3</v>
      </c>
      <c r="M6150" s="5" t="s">
        <v>168</v>
      </c>
      <c r="N6150" s="5">
        <f>VLOOKUP(M6150,[1]ArchetypeScores!E:N,10,FALSE)</f>
        <v>0</v>
      </c>
      <c r="O6150" s="5">
        <f>VLOOKUP(M6150,[1]ArchetypeScores!E:O,11,FALSE)</f>
        <v>-1</v>
      </c>
      <c r="P6150" s="5">
        <f>VLOOKUP(M6150,[1]ArchetypeScores!E:P,12,FALSE)</f>
        <v>0</v>
      </c>
      <c r="Q6150" s="2" t="str">
        <f>VLOOKUP(M6150,[1]ArchetypeScores!E:W,19,FALSE)</f>
        <v>Untargeted</v>
      </c>
      <c r="R6150" s="2">
        <f>VLOOKUP(M6150,[1]ArchetypeScores!E:I,5,FALSE)</f>
        <v>0</v>
      </c>
      <c r="S6150" s="2">
        <f>VLOOKUP(M6150,[1]ArchetypeScores!E:K,7,FALSE)</f>
        <v>0</v>
      </c>
      <c r="T6150" s="2" t="str">
        <f t="shared" si="98"/>
        <v>Not A&amp;R positive</v>
      </c>
    </row>
    <row r="6151" spans="1:20" x14ac:dyDescent="0.3">
      <c r="A6151" s="2" t="s">
        <v>16234</v>
      </c>
      <c r="B6151" s="3" t="s">
        <v>16248</v>
      </c>
      <c r="C6151" s="3" t="s">
        <v>16249</v>
      </c>
      <c r="D6151" s="4">
        <v>0.03</v>
      </c>
      <c r="E6151" s="5" t="s">
        <v>16237</v>
      </c>
      <c r="F6151" s="4">
        <v>2.14E-3</v>
      </c>
      <c r="G6151" s="6">
        <v>50490</v>
      </c>
      <c r="H6151" s="3" t="s">
        <v>16246</v>
      </c>
      <c r="I6151" s="3" t="s">
        <v>16243</v>
      </c>
      <c r="J6151" s="3" t="s">
        <v>16250</v>
      </c>
      <c r="K6151" s="5" t="s">
        <v>118</v>
      </c>
      <c r="L6151" s="5">
        <v>1</v>
      </c>
      <c r="M6151" s="5" t="s">
        <v>275</v>
      </c>
      <c r="N6151" s="5">
        <f>VLOOKUP(M6151,[1]ArchetypeScores!E:N,10,FALSE)</f>
        <v>0</v>
      </c>
      <c r="O6151" s="5">
        <f>VLOOKUP(M6151,[1]ArchetypeScores!E:O,11,FALSE)</f>
        <v>-1</v>
      </c>
      <c r="P6151" s="5">
        <f>VLOOKUP(M6151,[1]ArchetypeScores!E:P,12,FALSE)</f>
        <v>0</v>
      </c>
      <c r="Q6151" s="2" t="str">
        <f>VLOOKUP(M6151,[1]ArchetypeScores!E:W,19,FALSE)</f>
        <v>Untargeted</v>
      </c>
      <c r="R6151" s="2">
        <f>VLOOKUP(M6151,[1]ArchetypeScores!E:I,5,FALSE)</f>
        <v>0</v>
      </c>
      <c r="S6151" s="2">
        <f>VLOOKUP(M6151,[1]ArchetypeScores!E:K,7,FALSE)</f>
        <v>0</v>
      </c>
      <c r="T6151" s="2" t="str">
        <f t="shared" si="98"/>
        <v>Not A&amp;R positive</v>
      </c>
    </row>
    <row r="6152" spans="1:20" x14ac:dyDescent="0.3">
      <c r="A6152" s="2" t="s">
        <v>16234</v>
      </c>
      <c r="B6152" s="3" t="s">
        <v>16251</v>
      </c>
      <c r="C6152" s="3" t="s">
        <v>16252</v>
      </c>
      <c r="D6152" s="4">
        <v>0.35</v>
      </c>
      <c r="E6152" s="5" t="s">
        <v>16237</v>
      </c>
      <c r="F6152" s="4">
        <v>4.7320000000000001E-2</v>
      </c>
      <c r="G6152" s="6">
        <v>50508</v>
      </c>
      <c r="H6152" s="3" t="s">
        <v>16253</v>
      </c>
      <c r="I6152" s="3" t="s">
        <v>16239</v>
      </c>
      <c r="J6152" s="3"/>
      <c r="K6152" s="5" t="s">
        <v>269</v>
      </c>
      <c r="L6152" s="5">
        <v>2</v>
      </c>
      <c r="M6152" s="5" t="s">
        <v>3963</v>
      </c>
      <c r="N6152" s="5">
        <f>VLOOKUP(M6152,[1]ArchetypeScores!E:N,10,FALSE)</f>
        <v>1</v>
      </c>
      <c r="O6152" s="5">
        <f>VLOOKUP(M6152,[1]ArchetypeScores!E:O,11,FALSE)</f>
        <v>-1</v>
      </c>
      <c r="P6152" s="5">
        <f>VLOOKUP(M6152,[1]ArchetypeScores!E:P,12,FALSE)</f>
        <v>0</v>
      </c>
      <c r="Q6152" s="2" t="str">
        <f>VLOOKUP(M6152,[1]ArchetypeScores!E:W,19,FALSE)</f>
        <v>Untargeted</v>
      </c>
      <c r="R6152" s="2">
        <f>VLOOKUP(M6152,[1]ArchetypeScores!E:I,5,FALSE)</f>
        <v>0</v>
      </c>
      <c r="S6152" s="2">
        <f>VLOOKUP(M6152,[1]ArchetypeScores!E:K,7,FALSE)</f>
        <v>0</v>
      </c>
      <c r="T6152" s="2" t="str">
        <f t="shared" si="98"/>
        <v>Not A&amp;R positive</v>
      </c>
    </row>
    <row r="6153" spans="1:20" x14ac:dyDescent="0.3">
      <c r="A6153" s="2" t="s">
        <v>16234</v>
      </c>
      <c r="B6153" s="3" t="s">
        <v>16254</v>
      </c>
      <c r="C6153" s="3" t="s">
        <v>16255</v>
      </c>
      <c r="D6153" s="4">
        <v>1E-3</v>
      </c>
      <c r="E6153" s="5" t="s">
        <v>16237</v>
      </c>
      <c r="F6153" s="4">
        <v>4.0000000000000003E-5</v>
      </c>
      <c r="G6153" s="6">
        <v>50495</v>
      </c>
      <c r="H6153" s="3" t="s">
        <v>16246</v>
      </c>
      <c r="I6153" s="3" t="s">
        <v>16243</v>
      </c>
      <c r="J6153" s="3" t="s">
        <v>16256</v>
      </c>
      <c r="K6153" s="5" t="s">
        <v>214</v>
      </c>
      <c r="L6153" s="5">
        <v>4</v>
      </c>
      <c r="M6153" s="5" t="s">
        <v>560</v>
      </c>
      <c r="N6153" s="5">
        <f>VLOOKUP(M6153,[1]ArchetypeScores!E:N,10,FALSE)</f>
        <v>1</v>
      </c>
      <c r="O6153" s="5">
        <f>VLOOKUP(M6153,[1]ArchetypeScores!E:O,11,FALSE)</f>
        <v>0</v>
      </c>
      <c r="P6153" s="5">
        <f>VLOOKUP(M6153,[1]ArchetypeScores!E:P,12,FALSE)</f>
        <v>0</v>
      </c>
      <c r="Q6153" s="2" t="str">
        <f>VLOOKUP(M6153,[1]ArchetypeScores!E:W,19,FALSE)</f>
        <v>Other sector</v>
      </c>
      <c r="R6153" s="2">
        <f>VLOOKUP(M6153,[1]ArchetypeScores!E:I,5,FALSE)</f>
        <v>0</v>
      </c>
      <c r="S6153" s="2">
        <f>VLOOKUP(M6153,[1]ArchetypeScores!E:K,7,FALSE)</f>
        <v>0</v>
      </c>
      <c r="T6153" s="2" t="str">
        <f t="shared" si="98"/>
        <v>Not A&amp;R positive</v>
      </c>
    </row>
    <row r="6154" spans="1:20" x14ac:dyDescent="0.3">
      <c r="A6154" s="2" t="s">
        <v>16234</v>
      </c>
      <c r="B6154" s="3" t="s">
        <v>16257</v>
      </c>
      <c r="C6154" s="3" t="s">
        <v>16258</v>
      </c>
      <c r="D6154" s="4">
        <v>1.4E-2</v>
      </c>
      <c r="E6154" s="5" t="s">
        <v>16237</v>
      </c>
      <c r="F6154" s="4">
        <v>1E-3</v>
      </c>
      <c r="G6154" s="6">
        <v>50497</v>
      </c>
      <c r="H6154" s="3" t="s">
        <v>16246</v>
      </c>
      <c r="I6154" s="3" t="s">
        <v>16243</v>
      </c>
      <c r="J6154" s="3" t="s">
        <v>16259</v>
      </c>
      <c r="K6154" s="5" t="s">
        <v>61</v>
      </c>
      <c r="L6154" s="5">
        <v>5</v>
      </c>
      <c r="M6154" s="5" t="s">
        <v>62</v>
      </c>
      <c r="N6154" s="5">
        <f>VLOOKUP(M6154,[1]ArchetypeScores!E:N,10,FALSE)</f>
        <v>0</v>
      </c>
      <c r="O6154" s="5">
        <f>VLOOKUP(M6154,[1]ArchetypeScores!E:O,11,FALSE)</f>
        <v>-1</v>
      </c>
      <c r="P6154" s="5">
        <f>VLOOKUP(M6154,[1]ArchetypeScores!E:P,12,FALSE)</f>
        <v>0</v>
      </c>
      <c r="Q6154" s="2" t="str">
        <f>VLOOKUP(M6154,[1]ArchetypeScores!E:W,19,FALSE)</f>
        <v>Health care</v>
      </c>
      <c r="R6154" s="2">
        <f>VLOOKUP(M6154,[1]ArchetypeScores!E:I,5,FALSE)</f>
        <v>0</v>
      </c>
      <c r="S6154" s="2">
        <f>VLOOKUP(M6154,[1]ArchetypeScores!E:K,7,FALSE)</f>
        <v>0</v>
      </c>
      <c r="T6154" s="2" t="str">
        <f t="shared" si="98"/>
        <v>Not A&amp;R positive</v>
      </c>
    </row>
    <row r="6155" spans="1:20" x14ac:dyDescent="0.3">
      <c r="A6155" s="2" t="s">
        <v>16234</v>
      </c>
      <c r="B6155" s="3" t="s">
        <v>16260</v>
      </c>
      <c r="C6155" s="3" t="s">
        <v>16261</v>
      </c>
      <c r="D6155" s="4">
        <v>0.03</v>
      </c>
      <c r="E6155" s="5" t="s">
        <v>16237</v>
      </c>
      <c r="F6155" s="4">
        <v>2.14E-3</v>
      </c>
      <c r="G6155" s="6">
        <v>50501</v>
      </c>
      <c r="H6155" s="3" t="s">
        <v>16242</v>
      </c>
      <c r="I6155" s="3" t="s">
        <v>16243</v>
      </c>
      <c r="J6155" s="3"/>
      <c r="K6155" s="5" t="s">
        <v>269</v>
      </c>
      <c r="L6155" s="5">
        <v>2</v>
      </c>
      <c r="M6155" s="5" t="s">
        <v>3963</v>
      </c>
      <c r="N6155" s="5">
        <f>VLOOKUP(M6155,[1]ArchetypeScores!E:N,10,FALSE)</f>
        <v>1</v>
      </c>
      <c r="O6155" s="5">
        <f>VLOOKUP(M6155,[1]ArchetypeScores!E:O,11,FALSE)</f>
        <v>-1</v>
      </c>
      <c r="P6155" s="5">
        <f>VLOOKUP(M6155,[1]ArchetypeScores!E:P,12,FALSE)</f>
        <v>0</v>
      </c>
      <c r="Q6155" s="2" t="str">
        <f>VLOOKUP(M6155,[1]ArchetypeScores!E:W,19,FALSE)</f>
        <v>Untargeted</v>
      </c>
      <c r="R6155" s="2">
        <f>VLOOKUP(M6155,[1]ArchetypeScores!E:I,5,FALSE)</f>
        <v>0</v>
      </c>
      <c r="S6155" s="2">
        <f>VLOOKUP(M6155,[1]ArchetypeScores!E:K,7,FALSE)</f>
        <v>0</v>
      </c>
      <c r="T6155" s="2" t="str">
        <f t="shared" si="98"/>
        <v>Not A&amp;R positive</v>
      </c>
    </row>
    <row r="6156" spans="1:20" x14ac:dyDescent="0.3">
      <c r="A6156" s="2" t="s">
        <v>16234</v>
      </c>
      <c r="B6156" s="3" t="s">
        <v>16262</v>
      </c>
      <c r="C6156" s="3" t="s">
        <v>16263</v>
      </c>
      <c r="D6156" s="4">
        <v>2.8000000000000001E-2</v>
      </c>
      <c r="E6156" s="5" t="s">
        <v>16237</v>
      </c>
      <c r="F6156" s="4">
        <v>1.97E-3</v>
      </c>
      <c r="G6156" s="6">
        <v>50499</v>
      </c>
      <c r="H6156" s="3" t="s">
        <v>16242</v>
      </c>
      <c r="I6156" s="3" t="s">
        <v>16243</v>
      </c>
      <c r="J6156" s="3" t="s">
        <v>16264</v>
      </c>
      <c r="K6156" s="5" t="s">
        <v>269</v>
      </c>
      <c r="L6156" s="5">
        <v>3</v>
      </c>
      <c r="M6156" s="5" t="s">
        <v>270</v>
      </c>
      <c r="N6156" s="5">
        <f>VLOOKUP(M6156,[1]ArchetypeScores!E:N,10,FALSE)</f>
        <v>1</v>
      </c>
      <c r="O6156" s="5">
        <f>VLOOKUP(M6156,[1]ArchetypeScores!E:O,11,FALSE)</f>
        <v>-1</v>
      </c>
      <c r="P6156" s="5">
        <f>VLOOKUP(M6156,[1]ArchetypeScores!E:P,12,FALSE)</f>
        <v>0</v>
      </c>
      <c r="Q6156" s="2" t="str">
        <f>VLOOKUP(M6156,[1]ArchetypeScores!E:W,19,FALSE)</f>
        <v>Untargeted</v>
      </c>
      <c r="R6156" s="2">
        <f>VLOOKUP(M6156,[1]ArchetypeScores!E:I,5,FALSE)</f>
        <v>0</v>
      </c>
      <c r="S6156" s="2">
        <f>VLOOKUP(M6156,[1]ArchetypeScores!E:K,7,FALSE)</f>
        <v>0</v>
      </c>
      <c r="T6156" s="2" t="str">
        <f t="shared" si="98"/>
        <v>Not A&amp;R positive</v>
      </c>
    </row>
    <row r="6157" spans="1:20" x14ac:dyDescent="0.3">
      <c r="A6157" s="2" t="s">
        <v>16234</v>
      </c>
      <c r="B6157" s="3" t="s">
        <v>16265</v>
      </c>
      <c r="C6157" s="3" t="s">
        <v>16266</v>
      </c>
      <c r="D6157" s="4">
        <v>1.6E-2</v>
      </c>
      <c r="E6157" s="5" t="s">
        <v>16237</v>
      </c>
      <c r="F6157" s="4">
        <v>1.14E-3</v>
      </c>
      <c r="G6157" s="6">
        <v>50500</v>
      </c>
      <c r="H6157" s="3" t="s">
        <v>16242</v>
      </c>
      <c r="I6157" s="3" t="s">
        <v>16243</v>
      </c>
      <c r="J6157" s="3"/>
      <c r="K6157" s="5" t="s">
        <v>118</v>
      </c>
      <c r="L6157" s="5">
        <v>3</v>
      </c>
      <c r="M6157" s="5" t="s">
        <v>168</v>
      </c>
      <c r="N6157" s="5">
        <f>VLOOKUP(M6157,[1]ArchetypeScores!E:N,10,FALSE)</f>
        <v>0</v>
      </c>
      <c r="O6157" s="5">
        <f>VLOOKUP(M6157,[1]ArchetypeScores!E:O,11,FALSE)</f>
        <v>-1</v>
      </c>
      <c r="P6157" s="5">
        <f>VLOOKUP(M6157,[1]ArchetypeScores!E:P,12,FALSE)</f>
        <v>0</v>
      </c>
      <c r="Q6157" s="2" t="str">
        <f>VLOOKUP(M6157,[1]ArchetypeScores!E:W,19,FALSE)</f>
        <v>Untargeted</v>
      </c>
      <c r="R6157" s="2">
        <f>VLOOKUP(M6157,[1]ArchetypeScores!E:I,5,FALSE)</f>
        <v>0</v>
      </c>
      <c r="S6157" s="2">
        <f>VLOOKUP(M6157,[1]ArchetypeScores!E:K,7,FALSE)</f>
        <v>0</v>
      </c>
      <c r="T6157" s="2" t="str">
        <f t="shared" si="98"/>
        <v>Not A&amp;R positive</v>
      </c>
    </row>
    <row r="6158" spans="1:20" x14ac:dyDescent="0.3">
      <c r="A6158" s="2" t="s">
        <v>16234</v>
      </c>
      <c r="B6158" s="3" t="s">
        <v>16267</v>
      </c>
      <c r="C6158" s="3" t="s">
        <v>16268</v>
      </c>
      <c r="D6158" s="4">
        <v>0.18</v>
      </c>
      <c r="E6158" s="5" t="s">
        <v>16237</v>
      </c>
      <c r="F6158" s="4">
        <v>1.2840000000000001E-2</v>
      </c>
      <c r="G6158" s="6">
        <v>50498</v>
      </c>
      <c r="H6158" s="3" t="s">
        <v>16242</v>
      </c>
      <c r="I6158" s="3" t="s">
        <v>16243</v>
      </c>
      <c r="J6158" s="3" t="s">
        <v>16269</v>
      </c>
      <c r="K6158" s="5" t="s">
        <v>269</v>
      </c>
      <c r="L6158" s="5">
        <v>3</v>
      </c>
      <c r="M6158" s="5" t="s">
        <v>270</v>
      </c>
      <c r="N6158" s="5">
        <f>VLOOKUP(M6158,[1]ArchetypeScores!E:N,10,FALSE)</f>
        <v>1</v>
      </c>
      <c r="O6158" s="5">
        <f>VLOOKUP(M6158,[1]ArchetypeScores!E:O,11,FALSE)</f>
        <v>-1</v>
      </c>
      <c r="P6158" s="5">
        <f>VLOOKUP(M6158,[1]ArchetypeScores!E:P,12,FALSE)</f>
        <v>0</v>
      </c>
      <c r="Q6158" s="2" t="str">
        <f>VLOOKUP(M6158,[1]ArchetypeScores!E:W,19,FALSE)</f>
        <v>Untargeted</v>
      </c>
      <c r="R6158" s="2">
        <f>VLOOKUP(M6158,[1]ArchetypeScores!E:I,5,FALSE)</f>
        <v>0</v>
      </c>
      <c r="S6158" s="2">
        <f>VLOOKUP(M6158,[1]ArchetypeScores!E:K,7,FALSE)</f>
        <v>0</v>
      </c>
      <c r="T6158" s="2" t="str">
        <f t="shared" si="98"/>
        <v>Not A&amp;R positive</v>
      </c>
    </row>
    <row r="6159" spans="1:20" x14ac:dyDescent="0.3">
      <c r="A6159" s="2" t="s">
        <v>16234</v>
      </c>
      <c r="B6159" s="3" t="s">
        <v>16270</v>
      </c>
      <c r="C6159" s="3" t="s">
        <v>16271</v>
      </c>
      <c r="D6159" s="4">
        <v>0.48</v>
      </c>
      <c r="E6159" s="5" t="s">
        <v>16237</v>
      </c>
      <c r="F6159" s="4">
        <v>3.424E-2</v>
      </c>
      <c r="G6159" s="6">
        <v>50488</v>
      </c>
      <c r="H6159" s="3" t="s">
        <v>16246</v>
      </c>
      <c r="I6159" s="3" t="s">
        <v>16243</v>
      </c>
      <c r="J6159" s="3" t="s">
        <v>16272</v>
      </c>
      <c r="K6159" s="5" t="s">
        <v>53</v>
      </c>
      <c r="L6159" s="5">
        <v>1</v>
      </c>
      <c r="M6159" s="5" t="s">
        <v>54</v>
      </c>
      <c r="N6159" s="5">
        <f>VLOOKUP(M6159,[1]ArchetypeScores!E:N,10,FALSE)</f>
        <v>0</v>
      </c>
      <c r="O6159" s="5">
        <f>VLOOKUP(M6159,[1]ArchetypeScores!E:O,11,FALSE)</f>
        <v>-1</v>
      </c>
      <c r="P6159" s="5">
        <f>VLOOKUP(M6159,[1]ArchetypeScores!E:P,12,FALSE)</f>
        <v>0</v>
      </c>
      <c r="Q6159" s="2" t="str">
        <f>VLOOKUP(M6159,[1]ArchetypeScores!E:W,19,FALSE)</f>
        <v>Untargeted</v>
      </c>
      <c r="R6159" s="2">
        <f>VLOOKUP(M6159,[1]ArchetypeScores!E:I,5,FALSE)</f>
        <v>0</v>
      </c>
      <c r="S6159" s="2">
        <f>VLOOKUP(M6159,[1]ArchetypeScores!E:K,7,FALSE)</f>
        <v>0</v>
      </c>
      <c r="T6159" s="2" t="str">
        <f t="shared" si="98"/>
        <v>Not A&amp;R positive</v>
      </c>
    </row>
    <row r="6160" spans="1:20" x14ac:dyDescent="0.3">
      <c r="A6160" s="2" t="s">
        <v>16234</v>
      </c>
      <c r="B6160" s="3" t="s">
        <v>16273</v>
      </c>
      <c r="C6160" s="3" t="s">
        <v>16274</v>
      </c>
      <c r="D6160" s="4">
        <v>0.18</v>
      </c>
      <c r="E6160" s="5" t="s">
        <v>16237</v>
      </c>
      <c r="F6160" s="4">
        <v>1.2840000000000001E-2</v>
      </c>
      <c r="G6160" s="6">
        <v>50491</v>
      </c>
      <c r="H6160" s="3" t="s">
        <v>16246</v>
      </c>
      <c r="I6160" s="3" t="s">
        <v>16243</v>
      </c>
      <c r="J6160" s="3" t="s">
        <v>16275</v>
      </c>
      <c r="K6160" s="5" t="s">
        <v>118</v>
      </c>
      <c r="L6160" s="5">
        <v>3</v>
      </c>
      <c r="M6160" s="5" t="s">
        <v>168</v>
      </c>
      <c r="N6160" s="5">
        <f>VLOOKUP(M6160,[1]ArchetypeScores!E:N,10,FALSE)</f>
        <v>0</v>
      </c>
      <c r="O6160" s="5">
        <f>VLOOKUP(M6160,[1]ArchetypeScores!E:O,11,FALSE)</f>
        <v>-1</v>
      </c>
      <c r="P6160" s="5">
        <f>VLOOKUP(M6160,[1]ArchetypeScores!E:P,12,FALSE)</f>
        <v>0</v>
      </c>
      <c r="Q6160" s="2" t="str">
        <f>VLOOKUP(M6160,[1]ArchetypeScores!E:W,19,FALSE)</f>
        <v>Untargeted</v>
      </c>
      <c r="R6160" s="2">
        <f>VLOOKUP(M6160,[1]ArchetypeScores!E:I,5,FALSE)</f>
        <v>0</v>
      </c>
      <c r="S6160" s="2">
        <f>VLOOKUP(M6160,[1]ArchetypeScores!E:K,7,FALSE)</f>
        <v>0</v>
      </c>
      <c r="T6160" s="2" t="str">
        <f t="shared" si="98"/>
        <v>Not A&amp;R positive</v>
      </c>
    </row>
    <row r="6161" spans="1:20" x14ac:dyDescent="0.3">
      <c r="A6161" s="2" t="s">
        <v>16234</v>
      </c>
      <c r="B6161" s="3" t="s">
        <v>16276</v>
      </c>
      <c r="C6161" s="3" t="s">
        <v>16277</v>
      </c>
      <c r="D6161" s="4">
        <v>0.5</v>
      </c>
      <c r="E6161" s="5" t="s">
        <v>16237</v>
      </c>
      <c r="F6161" s="4">
        <v>3.567E-2</v>
      </c>
      <c r="G6161" s="6">
        <v>50496</v>
      </c>
      <c r="H6161" s="3" t="s">
        <v>16246</v>
      </c>
      <c r="I6161" s="3" t="s">
        <v>16243</v>
      </c>
      <c r="J6161" s="3" t="s">
        <v>16278</v>
      </c>
      <c r="K6161" s="5" t="s">
        <v>154</v>
      </c>
      <c r="L6161" s="5">
        <v>1</v>
      </c>
      <c r="M6161" s="5" t="s">
        <v>188</v>
      </c>
      <c r="N6161" s="5">
        <f>VLOOKUP(M6161,[1]ArchetypeScores!E:N,10,FALSE)</f>
        <v>1</v>
      </c>
      <c r="O6161" s="5">
        <f>VLOOKUP(M6161,[1]ArchetypeScores!E:O,11,FALSE)</f>
        <v>-1</v>
      </c>
      <c r="P6161" s="5">
        <f>VLOOKUP(M6161,[1]ArchetypeScores!E:P,12,FALSE)</f>
        <v>0</v>
      </c>
      <c r="Q6161" s="2" t="str">
        <f>VLOOKUP(M6161,[1]ArchetypeScores!E:W,19,FALSE)</f>
        <v>Education and training</v>
      </c>
      <c r="R6161" s="2">
        <f>VLOOKUP(M6161,[1]ArchetypeScores!E:I,5,FALSE)</f>
        <v>0</v>
      </c>
      <c r="S6161" s="2">
        <f>VLOOKUP(M6161,[1]ArchetypeScores!E:K,7,FALSE)</f>
        <v>1</v>
      </c>
      <c r="T6161" s="2" t="str">
        <f t="shared" si="98"/>
        <v>Indirect only</v>
      </c>
    </row>
    <row r="6162" spans="1:20" x14ac:dyDescent="0.3">
      <c r="A6162" s="2" t="s">
        <v>16234</v>
      </c>
      <c r="B6162" s="3" t="s">
        <v>16279</v>
      </c>
      <c r="C6162" s="3" t="s">
        <v>16280</v>
      </c>
      <c r="D6162" s="4"/>
      <c r="E6162" s="5" t="s">
        <v>16237</v>
      </c>
      <c r="F6162" s="4">
        <v>0</v>
      </c>
      <c r="G6162" s="6">
        <v>50518</v>
      </c>
      <c r="H6162" s="3" t="s">
        <v>16281</v>
      </c>
      <c r="I6162" s="3"/>
      <c r="J6162" s="3"/>
      <c r="K6162" s="5" t="s">
        <v>84</v>
      </c>
      <c r="L6162" s="5">
        <v>3</v>
      </c>
      <c r="M6162" s="5" t="s">
        <v>85</v>
      </c>
      <c r="N6162" s="5">
        <f>VLOOKUP(M6162,[1]ArchetypeScores!E:N,10,FALSE)</f>
        <v>0</v>
      </c>
      <c r="O6162" s="5">
        <f>VLOOKUP(M6162,[1]ArchetypeScores!E:O,11,FALSE)</f>
        <v>-1</v>
      </c>
      <c r="P6162" s="5">
        <f>VLOOKUP(M6162,[1]ArchetypeScores!E:P,12,FALSE)</f>
        <v>0</v>
      </c>
      <c r="Q6162" s="2" t="str">
        <f>VLOOKUP(M6162,[1]ArchetypeScores!E:W,19,FALSE)</f>
        <v>Untargeted</v>
      </c>
      <c r="R6162" s="2">
        <f>VLOOKUP(M6162,[1]ArchetypeScores!E:I,5,FALSE)</f>
        <v>0</v>
      </c>
      <c r="S6162" s="2">
        <f>VLOOKUP(M6162,[1]ArchetypeScores!E:K,7,FALSE)</f>
        <v>0</v>
      </c>
      <c r="T6162" s="2" t="str">
        <f t="shared" si="98"/>
        <v>Not A&amp;R positive</v>
      </c>
    </row>
    <row r="6163" spans="1:20" x14ac:dyDescent="0.3">
      <c r="A6163" s="2" t="s">
        <v>16234</v>
      </c>
      <c r="B6163" s="3" t="s">
        <v>16282</v>
      </c>
      <c r="C6163" s="3" t="s">
        <v>16283</v>
      </c>
      <c r="D6163" s="4">
        <v>0.3</v>
      </c>
      <c r="E6163" s="5" t="s">
        <v>16237</v>
      </c>
      <c r="F6163" s="4">
        <v>2.1399999999999999E-2</v>
      </c>
      <c r="G6163" s="6">
        <v>50494</v>
      </c>
      <c r="H6163" s="3" t="s">
        <v>16246</v>
      </c>
      <c r="I6163" s="3" t="s">
        <v>16243</v>
      </c>
      <c r="J6163" s="3" t="s">
        <v>16284</v>
      </c>
      <c r="K6163" s="5" t="s">
        <v>38</v>
      </c>
      <c r="L6163" s="5">
        <v>13</v>
      </c>
      <c r="M6163" s="5" t="s">
        <v>39</v>
      </c>
      <c r="N6163" s="5">
        <f>VLOOKUP(M6163,[1]ArchetypeScores!E:N,10,FALSE)</f>
        <v>0</v>
      </c>
      <c r="O6163" s="5">
        <f>VLOOKUP(M6163,[1]ArchetypeScores!E:O,11,FALSE)</f>
        <v>-2</v>
      </c>
      <c r="P6163" s="5">
        <f>VLOOKUP(M6163,[1]ArchetypeScores!E:P,12,FALSE)</f>
        <v>0</v>
      </c>
      <c r="Q6163" s="2" t="str">
        <f>VLOOKUP(M6163,[1]ArchetypeScores!E:W,19,FALSE)</f>
        <v>Industrials - transportation</v>
      </c>
      <c r="R6163" s="2">
        <f>VLOOKUP(M6163,[1]ArchetypeScores!E:I,5,FALSE)</f>
        <v>0</v>
      </c>
      <c r="S6163" s="2">
        <f>VLOOKUP(M6163,[1]ArchetypeScores!E:K,7,FALSE)</f>
        <v>0</v>
      </c>
      <c r="T6163" s="2" t="str">
        <f t="shared" si="98"/>
        <v>Not A&amp;R positive</v>
      </c>
    </row>
    <row r="6164" spans="1:20" x14ac:dyDescent="0.3">
      <c r="A6164" s="2" t="s">
        <v>16234</v>
      </c>
      <c r="B6164" s="3" t="s">
        <v>16285</v>
      </c>
      <c r="C6164" s="3" t="s">
        <v>16286</v>
      </c>
      <c r="D6164" s="4">
        <v>0.2</v>
      </c>
      <c r="E6164" s="5" t="s">
        <v>16237</v>
      </c>
      <c r="F6164" s="4">
        <v>1.427E-2</v>
      </c>
      <c r="G6164" s="6">
        <v>50492</v>
      </c>
      <c r="H6164" s="3" t="s">
        <v>16246</v>
      </c>
      <c r="I6164" s="3" t="s">
        <v>16243</v>
      </c>
      <c r="J6164" s="3" t="s">
        <v>16287</v>
      </c>
      <c r="K6164" s="5" t="s">
        <v>47</v>
      </c>
      <c r="L6164" s="5">
        <v>1</v>
      </c>
      <c r="M6164" s="5" t="s">
        <v>48</v>
      </c>
      <c r="N6164" s="5">
        <f>VLOOKUP(M6164,[1]ArchetypeScores!E:N,10,FALSE)</f>
        <v>0</v>
      </c>
      <c r="O6164" s="5">
        <f>VLOOKUP(M6164,[1]ArchetypeScores!E:O,11,FALSE)</f>
        <v>0</v>
      </c>
      <c r="P6164" s="5">
        <f>VLOOKUP(M6164,[1]ArchetypeScores!E:P,12,FALSE)</f>
        <v>0</v>
      </c>
      <c r="Q6164" s="2" t="str">
        <f>VLOOKUP(M6164,[1]ArchetypeScores!E:W,19,FALSE)</f>
        <v>Consumer (including agriculture and tourism)</v>
      </c>
      <c r="R6164" s="2">
        <f>VLOOKUP(M6164,[1]ArchetypeScores!E:I,5,FALSE)</f>
        <v>0</v>
      </c>
      <c r="S6164" s="2">
        <f>VLOOKUP(M6164,[1]ArchetypeScores!E:K,7,FALSE)</f>
        <v>0</v>
      </c>
      <c r="T6164" s="2" t="str">
        <f t="shared" si="98"/>
        <v>Not A&amp;R positive</v>
      </c>
    </row>
    <row r="6165" spans="1:20" x14ac:dyDescent="0.3">
      <c r="A6165" s="2" t="s">
        <v>16234</v>
      </c>
      <c r="B6165" s="3" t="s">
        <v>16288</v>
      </c>
      <c r="C6165" s="3" t="s">
        <v>16289</v>
      </c>
      <c r="D6165" s="4">
        <v>0.2</v>
      </c>
      <c r="E6165" s="5" t="s">
        <v>16237</v>
      </c>
      <c r="F6165" s="4">
        <v>1.427E-2</v>
      </c>
      <c r="G6165" s="6">
        <v>50505</v>
      </c>
      <c r="H6165" s="3" t="s">
        <v>16242</v>
      </c>
      <c r="I6165" s="3" t="s">
        <v>16243</v>
      </c>
      <c r="J6165" s="3"/>
      <c r="K6165" s="5" t="s">
        <v>47</v>
      </c>
      <c r="L6165" s="5">
        <v>1</v>
      </c>
      <c r="M6165" s="5" t="s">
        <v>48</v>
      </c>
      <c r="N6165" s="5">
        <f>VLOOKUP(M6165,[1]ArchetypeScores!E:N,10,FALSE)</f>
        <v>0</v>
      </c>
      <c r="O6165" s="5">
        <f>VLOOKUP(M6165,[1]ArchetypeScores!E:O,11,FALSE)</f>
        <v>0</v>
      </c>
      <c r="P6165" s="5">
        <f>VLOOKUP(M6165,[1]ArchetypeScores!E:P,12,FALSE)</f>
        <v>0</v>
      </c>
      <c r="Q6165" s="2" t="str">
        <f>VLOOKUP(M6165,[1]ArchetypeScores!E:W,19,FALSE)</f>
        <v>Consumer (including agriculture and tourism)</v>
      </c>
      <c r="R6165" s="2">
        <f>VLOOKUP(M6165,[1]ArchetypeScores!E:I,5,FALSE)</f>
        <v>0</v>
      </c>
      <c r="S6165" s="2">
        <f>VLOOKUP(M6165,[1]ArchetypeScores!E:K,7,FALSE)</f>
        <v>0</v>
      </c>
      <c r="T6165" s="2" t="str">
        <f t="shared" si="98"/>
        <v>Not A&amp;R positive</v>
      </c>
    </row>
    <row r="6166" spans="1:20" x14ac:dyDescent="0.3">
      <c r="A6166" s="2" t="s">
        <v>16234</v>
      </c>
      <c r="B6166" s="3" t="s">
        <v>16290</v>
      </c>
      <c r="C6166" s="3" t="s">
        <v>16291</v>
      </c>
      <c r="D6166" s="4">
        <v>0.1</v>
      </c>
      <c r="E6166" s="5" t="s">
        <v>16237</v>
      </c>
      <c r="F6166" s="4">
        <v>1.3520000000000001E-2</v>
      </c>
      <c r="G6166" s="6">
        <v>50512</v>
      </c>
      <c r="H6166" s="3" t="s">
        <v>16238</v>
      </c>
      <c r="I6166" s="3" t="s">
        <v>16239</v>
      </c>
      <c r="J6166" s="3"/>
      <c r="K6166" s="5" t="s">
        <v>47</v>
      </c>
      <c r="L6166" s="5">
        <v>1</v>
      </c>
      <c r="M6166" s="5" t="s">
        <v>48</v>
      </c>
      <c r="N6166" s="5">
        <f>VLOOKUP(M6166,[1]ArchetypeScores!E:N,10,FALSE)</f>
        <v>0</v>
      </c>
      <c r="O6166" s="5">
        <f>VLOOKUP(M6166,[1]ArchetypeScores!E:O,11,FALSE)</f>
        <v>0</v>
      </c>
      <c r="P6166" s="5">
        <f>VLOOKUP(M6166,[1]ArchetypeScores!E:P,12,FALSE)</f>
        <v>0</v>
      </c>
      <c r="Q6166" s="2" t="str">
        <f>VLOOKUP(M6166,[1]ArchetypeScores!E:W,19,FALSE)</f>
        <v>Consumer (including agriculture and tourism)</v>
      </c>
      <c r="R6166" s="2">
        <f>VLOOKUP(M6166,[1]ArchetypeScores!E:I,5,FALSE)</f>
        <v>0</v>
      </c>
      <c r="S6166" s="2">
        <f>VLOOKUP(M6166,[1]ArchetypeScores!E:K,7,FALSE)</f>
        <v>0</v>
      </c>
      <c r="T6166" s="2" t="str">
        <f t="shared" si="98"/>
        <v>Not A&amp;R positive</v>
      </c>
    </row>
    <row r="6167" spans="1:20" x14ac:dyDescent="0.3">
      <c r="A6167" s="2" t="s">
        <v>16234</v>
      </c>
      <c r="B6167" s="3" t="s">
        <v>16292</v>
      </c>
      <c r="C6167" s="3" t="s">
        <v>16293</v>
      </c>
      <c r="D6167" s="4">
        <v>0.08</v>
      </c>
      <c r="E6167" s="5" t="s">
        <v>16237</v>
      </c>
      <c r="F6167" s="4">
        <v>5.7099999999999998E-3</v>
      </c>
      <c r="G6167" s="6">
        <v>50502</v>
      </c>
      <c r="H6167" s="3" t="s">
        <v>16242</v>
      </c>
      <c r="I6167" s="3" t="s">
        <v>16243</v>
      </c>
      <c r="J6167" s="3"/>
      <c r="K6167" s="5" t="s">
        <v>163</v>
      </c>
      <c r="L6167" s="5">
        <v>3</v>
      </c>
      <c r="M6167" s="5" t="s">
        <v>164</v>
      </c>
      <c r="N6167" s="5">
        <f>VLOOKUP(M6167,[1]ArchetypeScores!E:N,10,FALSE)</f>
        <v>0</v>
      </c>
      <c r="O6167" s="5">
        <f>VLOOKUP(M6167,[1]ArchetypeScores!E:O,11,FALSE)</f>
        <v>0</v>
      </c>
      <c r="P6167" s="5">
        <f>VLOOKUP(M6167,[1]ArchetypeScores!E:P,12,FALSE)</f>
        <v>0</v>
      </c>
      <c r="Q6167" s="2" t="str">
        <f>VLOOKUP(M6167,[1]ArchetypeScores!E:W,19,FALSE)</f>
        <v>Education and training</v>
      </c>
      <c r="R6167" s="2">
        <f>VLOOKUP(M6167,[1]ArchetypeScores!E:I,5,FALSE)</f>
        <v>0</v>
      </c>
      <c r="S6167" s="2">
        <f>VLOOKUP(M6167,[1]ArchetypeScores!E:K,7,FALSE)</f>
        <v>0</v>
      </c>
      <c r="T6167" s="2" t="str">
        <f t="shared" si="98"/>
        <v>Not A&amp;R positive</v>
      </c>
    </row>
    <row r="6168" spans="1:20" x14ac:dyDescent="0.3">
      <c r="A6168" s="2" t="s">
        <v>16234</v>
      </c>
      <c r="B6168" s="3" t="s">
        <v>16294</v>
      </c>
      <c r="C6168" s="3" t="s">
        <v>16295</v>
      </c>
      <c r="D6168" s="4">
        <v>0.05</v>
      </c>
      <c r="E6168" s="5" t="s">
        <v>16237</v>
      </c>
      <c r="F6168" s="4">
        <v>6.7600000000000004E-3</v>
      </c>
      <c r="G6168" s="6">
        <v>50509</v>
      </c>
      <c r="H6168" s="3" t="s">
        <v>16296</v>
      </c>
      <c r="I6168" s="3" t="s">
        <v>16239</v>
      </c>
      <c r="J6168" s="3"/>
      <c r="K6168" s="5" t="s">
        <v>25</v>
      </c>
      <c r="L6168" s="5">
        <v>9</v>
      </c>
      <c r="M6168" s="5" t="s">
        <v>493</v>
      </c>
      <c r="N6168" s="5">
        <f>VLOOKUP(M6168,[1]ArchetypeScores!E:N,10,FALSE)</f>
        <v>1</v>
      </c>
      <c r="O6168" s="5">
        <f>VLOOKUP(M6168,[1]ArchetypeScores!E:O,11,FALSE)</f>
        <v>-2</v>
      </c>
      <c r="P6168" s="5">
        <f>VLOOKUP(M6168,[1]ArchetypeScores!E:P,12,FALSE)</f>
        <v>0</v>
      </c>
      <c r="Q6168" s="2" t="str">
        <f>VLOOKUP(M6168,[1]ArchetypeScores!E:W,19,FALSE)</f>
        <v>Industrials - other</v>
      </c>
      <c r="R6168" s="2">
        <f>VLOOKUP(M6168,[1]ArchetypeScores!E:I,5,FALSE)</f>
        <v>0</v>
      </c>
      <c r="S6168" s="2">
        <f>VLOOKUP(M6168,[1]ArchetypeScores!E:K,7,FALSE)</f>
        <v>-1</v>
      </c>
      <c r="T6168" s="2" t="str">
        <f t="shared" si="98"/>
        <v>Not A&amp;R positive</v>
      </c>
    </row>
    <row r="6169" spans="1:20" x14ac:dyDescent="0.3">
      <c r="A6169" s="2" t="s">
        <v>16234</v>
      </c>
      <c r="B6169" s="3" t="s">
        <v>16297</v>
      </c>
      <c r="C6169" s="3" t="s">
        <v>16298</v>
      </c>
      <c r="D6169" s="4">
        <v>0.48</v>
      </c>
      <c r="E6169" s="5" t="s">
        <v>16237</v>
      </c>
      <c r="F6169" s="4">
        <v>6.4899999999999999E-2</v>
      </c>
      <c r="G6169" s="6">
        <v>50517</v>
      </c>
      <c r="H6169" s="3" t="s">
        <v>16299</v>
      </c>
      <c r="I6169" s="3"/>
      <c r="J6169" s="3"/>
      <c r="K6169" s="5" t="s">
        <v>84</v>
      </c>
      <c r="L6169" s="5">
        <v>4</v>
      </c>
      <c r="M6169" s="5" t="s">
        <v>849</v>
      </c>
      <c r="N6169" s="5">
        <f>VLOOKUP(M6169,[1]ArchetypeScores!E:N,10,FALSE)</f>
        <v>0</v>
      </c>
      <c r="O6169" s="5">
        <f>VLOOKUP(M6169,[1]ArchetypeScores!E:O,11,FALSE)</f>
        <v>-1</v>
      </c>
      <c r="P6169" s="5">
        <f>VLOOKUP(M6169,[1]ArchetypeScores!E:P,12,FALSE)</f>
        <v>0</v>
      </c>
      <c r="Q6169" s="2" t="str">
        <f>VLOOKUP(M6169,[1]ArchetypeScores!E:W,19,FALSE)</f>
        <v>Untargeted</v>
      </c>
      <c r="R6169" s="2">
        <f>VLOOKUP(M6169,[1]ArchetypeScores!E:I,5,FALSE)</f>
        <v>0</v>
      </c>
      <c r="S6169" s="2">
        <f>VLOOKUP(M6169,[1]ArchetypeScores!E:K,7,FALSE)</f>
        <v>0</v>
      </c>
      <c r="T6169" s="2" t="str">
        <f t="shared" si="98"/>
        <v>Not A&amp;R positive</v>
      </c>
    </row>
    <row r="6170" spans="1:20" x14ac:dyDescent="0.3">
      <c r="A6170" s="2" t="s">
        <v>16234</v>
      </c>
      <c r="B6170" s="3" t="s">
        <v>16300</v>
      </c>
      <c r="C6170" s="3" t="s">
        <v>16301</v>
      </c>
      <c r="D6170" s="4">
        <v>0.2</v>
      </c>
      <c r="E6170" s="5" t="s">
        <v>16237</v>
      </c>
      <c r="F6170" s="4">
        <v>1.427E-2</v>
      </c>
      <c r="G6170" s="6">
        <v>50486</v>
      </c>
      <c r="H6170" s="3" t="s">
        <v>16302</v>
      </c>
      <c r="I6170" s="3"/>
      <c r="J6170" s="3"/>
      <c r="K6170" s="5" t="s">
        <v>118</v>
      </c>
      <c r="L6170" s="5">
        <v>2</v>
      </c>
      <c r="M6170" s="5" t="s">
        <v>226</v>
      </c>
      <c r="N6170" s="5">
        <f>VLOOKUP(M6170,[1]ArchetypeScores!E:N,10,FALSE)</f>
        <v>0</v>
      </c>
      <c r="O6170" s="5">
        <f>VLOOKUP(M6170,[1]ArchetypeScores!E:O,11,FALSE)</f>
        <v>-1</v>
      </c>
      <c r="P6170" s="5">
        <f>VLOOKUP(M6170,[1]ArchetypeScores!E:P,12,FALSE)</f>
        <v>0</v>
      </c>
      <c r="Q6170" s="2" t="str">
        <f>VLOOKUP(M6170,[1]ArchetypeScores!E:W,19,FALSE)</f>
        <v>Untargeted</v>
      </c>
      <c r="R6170" s="2">
        <f>VLOOKUP(M6170,[1]ArchetypeScores!E:I,5,FALSE)</f>
        <v>0</v>
      </c>
      <c r="S6170" s="2">
        <f>VLOOKUP(M6170,[1]ArchetypeScores!E:K,7,FALSE)</f>
        <v>0</v>
      </c>
      <c r="T6170" s="2" t="str">
        <f t="shared" si="98"/>
        <v>Not A&amp;R positive</v>
      </c>
    </row>
    <row r="6171" spans="1:20" x14ac:dyDescent="0.3">
      <c r="A6171" s="2" t="s">
        <v>16234</v>
      </c>
      <c r="B6171" s="3" t="s">
        <v>16303</v>
      </c>
      <c r="C6171" s="3" t="s">
        <v>16304</v>
      </c>
      <c r="D6171" s="4">
        <v>0.1</v>
      </c>
      <c r="E6171" s="5" t="s">
        <v>16237</v>
      </c>
      <c r="F6171" s="4">
        <v>7.1300000000000001E-3</v>
      </c>
      <c r="G6171" s="6">
        <v>50485</v>
      </c>
      <c r="H6171" s="3" t="s">
        <v>16302</v>
      </c>
      <c r="I6171" s="3"/>
      <c r="J6171" s="3"/>
      <c r="K6171" s="5" t="s">
        <v>47</v>
      </c>
      <c r="L6171" s="5">
        <v>1</v>
      </c>
      <c r="M6171" s="5" t="s">
        <v>48</v>
      </c>
      <c r="N6171" s="5">
        <f>VLOOKUP(M6171,[1]ArchetypeScores!E:N,10,FALSE)</f>
        <v>0</v>
      </c>
      <c r="O6171" s="5">
        <f>VLOOKUP(M6171,[1]ArchetypeScores!E:O,11,FALSE)</f>
        <v>0</v>
      </c>
      <c r="P6171" s="5">
        <f>VLOOKUP(M6171,[1]ArchetypeScores!E:P,12,FALSE)</f>
        <v>0</v>
      </c>
      <c r="Q6171" s="2" t="str">
        <f>VLOOKUP(M6171,[1]ArchetypeScores!E:W,19,FALSE)</f>
        <v>Consumer (including agriculture and tourism)</v>
      </c>
      <c r="R6171" s="2">
        <f>VLOOKUP(M6171,[1]ArchetypeScores!E:I,5,FALSE)</f>
        <v>0</v>
      </c>
      <c r="S6171" s="2">
        <f>VLOOKUP(M6171,[1]ArchetypeScores!E:K,7,FALSE)</f>
        <v>0</v>
      </c>
      <c r="T6171" s="2" t="str">
        <f t="shared" si="98"/>
        <v>Not A&amp;R positive</v>
      </c>
    </row>
    <row r="6172" spans="1:20" x14ac:dyDescent="0.3">
      <c r="A6172" s="2" t="s">
        <v>16234</v>
      </c>
      <c r="B6172" s="3" t="s">
        <v>16305</v>
      </c>
      <c r="C6172" s="3" t="s">
        <v>16306</v>
      </c>
      <c r="D6172" s="4">
        <v>0.03</v>
      </c>
      <c r="E6172" s="5" t="s">
        <v>16237</v>
      </c>
      <c r="F6172" s="4">
        <v>4.0600000000000002E-3</v>
      </c>
      <c r="G6172" s="6">
        <v>50511</v>
      </c>
      <c r="H6172" s="3" t="s">
        <v>16238</v>
      </c>
      <c r="I6172" s="3" t="s">
        <v>16239</v>
      </c>
      <c r="J6172" s="3"/>
      <c r="K6172" s="5" t="s">
        <v>38</v>
      </c>
      <c r="L6172" s="5">
        <v>1</v>
      </c>
      <c r="M6172" s="5" t="s">
        <v>43</v>
      </c>
      <c r="N6172" s="5">
        <f>VLOOKUP(M6172,[1]ArchetypeScores!E:N,10,FALSE)</f>
        <v>0</v>
      </c>
      <c r="O6172" s="5">
        <f>VLOOKUP(M6172,[1]ArchetypeScores!E:O,11,FALSE)</f>
        <v>-1</v>
      </c>
      <c r="P6172" s="5">
        <f>VLOOKUP(M6172,[1]ArchetypeScores!E:P,12,FALSE)</f>
        <v>0</v>
      </c>
      <c r="Q6172" s="2" t="str">
        <f>VLOOKUP(M6172,[1]ArchetypeScores!E:W,19,FALSE)</f>
        <v>Consumer (including agriculture and tourism)</v>
      </c>
      <c r="R6172" s="2">
        <f>VLOOKUP(M6172,[1]ArchetypeScores!E:I,5,FALSE)</f>
        <v>0</v>
      </c>
      <c r="S6172" s="2">
        <f>VLOOKUP(M6172,[1]ArchetypeScores!E:K,7,FALSE)</f>
        <v>0</v>
      </c>
      <c r="T6172" s="2" t="str">
        <f t="shared" si="98"/>
        <v>Not A&amp;R positive</v>
      </c>
    </row>
    <row r="6173" spans="1:20" x14ac:dyDescent="0.3">
      <c r="A6173" s="2" t="s">
        <v>16234</v>
      </c>
      <c r="B6173" s="3" t="s">
        <v>16307</v>
      </c>
      <c r="C6173" s="3" t="s">
        <v>16308</v>
      </c>
      <c r="D6173" s="4">
        <v>8.6999999999999994E-2</v>
      </c>
      <c r="E6173" s="5" t="s">
        <v>16237</v>
      </c>
      <c r="F6173" s="4">
        <v>6.2100000000000002E-3</v>
      </c>
      <c r="G6173" s="6">
        <v>50503</v>
      </c>
      <c r="H6173" s="3" t="s">
        <v>16242</v>
      </c>
      <c r="I6173" s="3" t="s">
        <v>16243</v>
      </c>
      <c r="J6173" s="3"/>
      <c r="K6173" s="5" t="s">
        <v>47</v>
      </c>
      <c r="L6173" s="5">
        <v>1</v>
      </c>
      <c r="M6173" s="5" t="s">
        <v>48</v>
      </c>
      <c r="N6173" s="5">
        <f>VLOOKUP(M6173,[1]ArchetypeScores!E:N,10,FALSE)</f>
        <v>0</v>
      </c>
      <c r="O6173" s="5">
        <f>VLOOKUP(M6173,[1]ArchetypeScores!E:O,11,FALSE)</f>
        <v>0</v>
      </c>
      <c r="P6173" s="5">
        <f>VLOOKUP(M6173,[1]ArchetypeScores!E:P,12,FALSE)</f>
        <v>0</v>
      </c>
      <c r="Q6173" s="2" t="str">
        <f>VLOOKUP(M6173,[1]ArchetypeScores!E:W,19,FALSE)</f>
        <v>Consumer (including agriculture and tourism)</v>
      </c>
      <c r="R6173" s="2">
        <f>VLOOKUP(M6173,[1]ArchetypeScores!E:I,5,FALSE)</f>
        <v>0</v>
      </c>
      <c r="S6173" s="2">
        <f>VLOOKUP(M6173,[1]ArchetypeScores!E:K,7,FALSE)</f>
        <v>0</v>
      </c>
      <c r="T6173" s="2" t="str">
        <f t="shared" si="98"/>
        <v>Not A&amp;R positive</v>
      </c>
    </row>
    <row r="6174" spans="1:20" x14ac:dyDescent="0.3">
      <c r="A6174" s="2" t="s">
        <v>16234</v>
      </c>
      <c r="B6174" s="3" t="s">
        <v>16309</v>
      </c>
      <c r="C6174" s="3" t="s">
        <v>16310</v>
      </c>
      <c r="D6174" s="4">
        <v>0.5</v>
      </c>
      <c r="E6174" s="5" t="s">
        <v>16237</v>
      </c>
      <c r="F6174" s="4">
        <v>3.567E-2</v>
      </c>
      <c r="G6174" s="6">
        <v>50487</v>
      </c>
      <c r="H6174" s="3" t="s">
        <v>16246</v>
      </c>
      <c r="I6174" s="3" t="s">
        <v>16243</v>
      </c>
      <c r="J6174" s="3" t="s">
        <v>16311</v>
      </c>
      <c r="K6174" s="5" t="s">
        <v>31</v>
      </c>
      <c r="L6174" s="5">
        <v>3</v>
      </c>
      <c r="M6174" s="5" t="s">
        <v>32</v>
      </c>
      <c r="N6174" s="5">
        <f>VLOOKUP(M6174,[1]ArchetypeScores!E:N,10,FALSE)</f>
        <v>0</v>
      </c>
      <c r="O6174" s="5">
        <f>VLOOKUP(M6174,[1]ArchetypeScores!E:O,11,FALSE)</f>
        <v>0</v>
      </c>
      <c r="P6174" s="5">
        <f>VLOOKUP(M6174,[1]ArchetypeScores!E:P,12,FALSE)</f>
        <v>0</v>
      </c>
      <c r="Q6174" s="2" t="str">
        <f>VLOOKUP(M6174,[1]ArchetypeScores!E:W,19,FALSE)</f>
        <v>Energy and water</v>
      </c>
      <c r="R6174" s="2">
        <f>VLOOKUP(M6174,[1]ArchetypeScores!E:I,5,FALSE)</f>
        <v>0</v>
      </c>
      <c r="S6174" s="2">
        <f>VLOOKUP(M6174,[1]ArchetypeScores!E:K,7,FALSE)</f>
        <v>0</v>
      </c>
      <c r="T6174" s="2" t="str">
        <f t="shared" si="98"/>
        <v>Not A&amp;R positive</v>
      </c>
    </row>
    <row r="6175" spans="1:20" x14ac:dyDescent="0.3">
      <c r="A6175" s="2" t="s">
        <v>16234</v>
      </c>
      <c r="B6175" s="3" t="s">
        <v>16312</v>
      </c>
      <c r="C6175" s="3" t="s">
        <v>16313</v>
      </c>
      <c r="D6175" s="4">
        <v>1.4E-2</v>
      </c>
      <c r="E6175" s="5" t="s">
        <v>16237</v>
      </c>
      <c r="F6175" s="4">
        <v>1E-3</v>
      </c>
      <c r="G6175" s="6">
        <v>50493</v>
      </c>
      <c r="H6175" s="3" t="s">
        <v>16246</v>
      </c>
      <c r="I6175" s="3" t="s">
        <v>16243</v>
      </c>
      <c r="J6175" s="3" t="s">
        <v>16314</v>
      </c>
      <c r="K6175" s="5" t="s">
        <v>163</v>
      </c>
      <c r="L6175" s="5">
        <v>3</v>
      </c>
      <c r="M6175" s="5" t="s">
        <v>164</v>
      </c>
      <c r="N6175" s="5">
        <f>VLOOKUP(M6175,[1]ArchetypeScores!E:N,10,FALSE)</f>
        <v>0</v>
      </c>
      <c r="O6175" s="5">
        <f>VLOOKUP(M6175,[1]ArchetypeScores!E:O,11,FALSE)</f>
        <v>0</v>
      </c>
      <c r="P6175" s="5">
        <f>VLOOKUP(M6175,[1]ArchetypeScores!E:P,12,FALSE)</f>
        <v>0</v>
      </c>
      <c r="Q6175" s="2" t="str">
        <f>VLOOKUP(M6175,[1]ArchetypeScores!E:W,19,FALSE)</f>
        <v>Education and training</v>
      </c>
      <c r="R6175" s="2">
        <f>VLOOKUP(M6175,[1]ArchetypeScores!E:I,5,FALSE)</f>
        <v>0</v>
      </c>
      <c r="S6175" s="2">
        <f>VLOOKUP(M6175,[1]ArchetypeScores!E:K,7,FALSE)</f>
        <v>0</v>
      </c>
      <c r="T6175" s="2" t="str">
        <f t="shared" si="98"/>
        <v>Not A&amp;R positive</v>
      </c>
    </row>
    <row r="6176" spans="1:20" x14ac:dyDescent="0.3">
      <c r="A6176" s="2" t="s">
        <v>16234</v>
      </c>
      <c r="B6176" s="3" t="s">
        <v>16315</v>
      </c>
      <c r="C6176" s="3" t="s">
        <v>16316</v>
      </c>
      <c r="D6176" s="4">
        <v>0.63400000000000001</v>
      </c>
      <c r="E6176" s="5" t="s">
        <v>16237</v>
      </c>
      <c r="F6176" s="4">
        <v>8.5720000000000005E-2</v>
      </c>
      <c r="G6176" s="6">
        <v>50516</v>
      </c>
      <c r="H6176" s="3" t="s">
        <v>16238</v>
      </c>
      <c r="I6176" s="3" t="s">
        <v>16239</v>
      </c>
      <c r="J6176" s="3"/>
      <c r="K6176" s="5" t="s">
        <v>71</v>
      </c>
      <c r="L6176" s="5">
        <v>2</v>
      </c>
      <c r="M6176" s="5" t="s">
        <v>2542</v>
      </c>
      <c r="N6176" s="5">
        <f>VLOOKUP(M6176,[1]ArchetypeScores!E:N,10,FALSE)</f>
        <v>0</v>
      </c>
      <c r="O6176" s="5">
        <f>VLOOKUP(M6176,[1]ArchetypeScores!E:O,11,FALSE)</f>
        <v>-1</v>
      </c>
      <c r="P6176" s="5">
        <f>VLOOKUP(M6176,[1]ArchetypeScores!E:P,12,FALSE)</f>
        <v>0</v>
      </c>
      <c r="Q6176" s="2" t="str">
        <f>VLOOKUP(M6176,[1]ArchetypeScores!E:W,19,FALSE)</f>
        <v>Industrials - other</v>
      </c>
      <c r="R6176" s="2">
        <f>VLOOKUP(M6176,[1]ArchetypeScores!E:I,5,FALSE)</f>
        <v>0</v>
      </c>
      <c r="S6176" s="2">
        <f>VLOOKUP(M6176,[1]ArchetypeScores!E:K,7,FALSE)</f>
        <v>0</v>
      </c>
      <c r="T6176" s="2" t="str">
        <f t="shared" si="98"/>
        <v>Not A&amp;R positive</v>
      </c>
    </row>
    <row r="6177" spans="1:20" x14ac:dyDescent="0.3">
      <c r="A6177" s="2" t="s">
        <v>16234</v>
      </c>
      <c r="B6177" s="3" t="s">
        <v>16317</v>
      </c>
      <c r="C6177" s="3" t="s">
        <v>16318</v>
      </c>
      <c r="D6177" s="4">
        <v>2E-3</v>
      </c>
      <c r="E6177" s="5" t="s">
        <v>16237</v>
      </c>
      <c r="F6177" s="4">
        <v>1.3999999999999999E-4</v>
      </c>
      <c r="G6177" s="6">
        <v>50506</v>
      </c>
      <c r="H6177" s="3" t="s">
        <v>16242</v>
      </c>
      <c r="I6177" s="3" t="s">
        <v>16243</v>
      </c>
      <c r="J6177" s="3"/>
      <c r="K6177" s="5" t="s">
        <v>154</v>
      </c>
      <c r="L6177" s="5">
        <v>1</v>
      </c>
      <c r="M6177" s="5" t="s">
        <v>188</v>
      </c>
      <c r="N6177" s="5">
        <f>VLOOKUP(M6177,[1]ArchetypeScores!E:N,10,FALSE)</f>
        <v>1</v>
      </c>
      <c r="O6177" s="5">
        <f>VLOOKUP(M6177,[1]ArchetypeScores!E:O,11,FALSE)</f>
        <v>-1</v>
      </c>
      <c r="P6177" s="5">
        <f>VLOOKUP(M6177,[1]ArchetypeScores!E:P,12,FALSE)</f>
        <v>0</v>
      </c>
      <c r="Q6177" s="2" t="str">
        <f>VLOOKUP(M6177,[1]ArchetypeScores!E:W,19,FALSE)</f>
        <v>Education and training</v>
      </c>
      <c r="R6177" s="2">
        <f>VLOOKUP(M6177,[1]ArchetypeScores!E:I,5,FALSE)</f>
        <v>0</v>
      </c>
      <c r="S6177" s="2">
        <f>VLOOKUP(M6177,[1]ArchetypeScores!E:K,7,FALSE)</f>
        <v>1</v>
      </c>
      <c r="T6177" s="2" t="str">
        <f t="shared" si="98"/>
        <v>Indirect only</v>
      </c>
    </row>
    <row r="6178" spans="1:20" x14ac:dyDescent="0.3">
      <c r="A6178" s="2" t="s">
        <v>16234</v>
      </c>
      <c r="B6178" s="3" t="s">
        <v>16319</v>
      </c>
      <c r="C6178" s="3" t="s">
        <v>16320</v>
      </c>
      <c r="D6178" s="4">
        <v>0.3</v>
      </c>
      <c r="E6178" s="5" t="s">
        <v>16237</v>
      </c>
      <c r="F6178" s="4">
        <v>2.1399999999999999E-2</v>
      </c>
      <c r="G6178" s="6">
        <v>50507</v>
      </c>
      <c r="H6178" s="3" t="s">
        <v>16242</v>
      </c>
      <c r="I6178" s="3" t="s">
        <v>16243</v>
      </c>
      <c r="J6178" s="3"/>
      <c r="K6178" s="5" t="s">
        <v>57</v>
      </c>
      <c r="L6178" s="5">
        <v>25</v>
      </c>
      <c r="M6178" s="5" t="s">
        <v>241</v>
      </c>
      <c r="N6178" s="5">
        <f>VLOOKUP(M6178,[1]ArchetypeScores!E:N,10,FALSE)</f>
        <v>0</v>
      </c>
      <c r="O6178" s="5">
        <f>VLOOKUP(M6178,[1]ArchetypeScores!E:O,11,FALSE)</f>
        <v>-1</v>
      </c>
      <c r="P6178" s="5">
        <f>VLOOKUP(M6178,[1]ArchetypeScores!E:P,12,FALSE)</f>
        <v>0</v>
      </c>
      <c r="Q6178" s="2" t="str">
        <f>VLOOKUP(M6178,[1]ArchetypeScores!E:W,19,FALSE)</f>
        <v>Other sector</v>
      </c>
      <c r="R6178" s="2">
        <f>VLOOKUP(M6178,[1]ArchetypeScores!E:I,5,FALSE)</f>
        <v>0</v>
      </c>
      <c r="S6178" s="2">
        <f>VLOOKUP(M6178,[1]ArchetypeScores!E:K,7,FALSE)</f>
        <v>0</v>
      </c>
      <c r="T6178" s="2" t="str">
        <f t="shared" si="98"/>
        <v>Not A&amp;R positive</v>
      </c>
    </row>
    <row r="6179" spans="1:20" x14ac:dyDescent="0.3">
      <c r="A6179" s="2" t="s">
        <v>16234</v>
      </c>
      <c r="B6179" s="3" t="s">
        <v>16319</v>
      </c>
      <c r="C6179" s="3" t="s">
        <v>16321</v>
      </c>
      <c r="D6179" s="4">
        <v>0.3</v>
      </c>
      <c r="E6179" s="5" t="s">
        <v>16237</v>
      </c>
      <c r="F6179" s="4">
        <v>4.0559999999999999E-2</v>
      </c>
      <c r="G6179" s="6">
        <v>50510</v>
      </c>
      <c r="H6179" s="3" t="s">
        <v>16322</v>
      </c>
      <c r="I6179" s="3" t="s">
        <v>16239</v>
      </c>
      <c r="J6179" s="3"/>
      <c r="K6179" s="5" t="s">
        <v>38</v>
      </c>
      <c r="L6179" s="5">
        <v>29</v>
      </c>
      <c r="M6179" s="5" t="s">
        <v>316</v>
      </c>
      <c r="N6179" s="5">
        <f>VLOOKUP(M6179,[1]ArchetypeScores!E:N,10,FALSE)</f>
        <v>0</v>
      </c>
      <c r="O6179" s="5">
        <f>VLOOKUP(M6179,[1]ArchetypeScores!E:O,11,FALSE)</f>
        <v>-1</v>
      </c>
      <c r="P6179" s="5">
        <f>VLOOKUP(M6179,[1]ArchetypeScores!E:P,12,FALSE)</f>
        <v>0</v>
      </c>
      <c r="Q6179" s="2" t="str">
        <f>VLOOKUP(M6179,[1]ArchetypeScores!E:W,19,FALSE)</f>
        <v>Other sector</v>
      </c>
      <c r="R6179" s="2">
        <f>VLOOKUP(M6179,[1]ArchetypeScores!E:I,5,FALSE)</f>
        <v>0</v>
      </c>
      <c r="S6179" s="2">
        <f>VLOOKUP(M6179,[1]ArchetypeScores!E:K,7,FALSE)</f>
        <v>0</v>
      </c>
      <c r="T6179" s="2" t="str">
        <f t="shared" si="98"/>
        <v>Not A&amp;R positive</v>
      </c>
    </row>
    <row r="6180" spans="1:20" x14ac:dyDescent="0.3">
      <c r="A6180" s="2" t="s">
        <v>16234</v>
      </c>
      <c r="B6180" s="3" t="s">
        <v>16323</v>
      </c>
      <c r="C6180" s="3" t="s">
        <v>16324</v>
      </c>
      <c r="D6180" s="4"/>
      <c r="E6180" s="5" t="s">
        <v>16237</v>
      </c>
      <c r="F6180" s="4">
        <v>0</v>
      </c>
      <c r="G6180" s="6">
        <v>50514</v>
      </c>
      <c r="H6180" s="3" t="s">
        <v>16238</v>
      </c>
      <c r="I6180" s="3" t="s">
        <v>16239</v>
      </c>
      <c r="J6180" s="3"/>
      <c r="K6180" s="5" t="s">
        <v>291</v>
      </c>
      <c r="L6180" s="5">
        <v>4</v>
      </c>
      <c r="M6180" s="5" t="s">
        <v>292</v>
      </c>
      <c r="N6180" s="5">
        <f>VLOOKUP(M6180,[1]ArchetypeScores!E:N,10,FALSE)</f>
        <v>1</v>
      </c>
      <c r="O6180" s="5">
        <f>VLOOKUP(M6180,[1]ArchetypeScores!E:O,11,FALSE)</f>
        <v>0</v>
      </c>
      <c r="P6180" s="5">
        <f>VLOOKUP(M6180,[1]ArchetypeScores!E:P,12,FALSE)</f>
        <v>0</v>
      </c>
      <c r="Q6180" s="2" t="str">
        <f>VLOOKUP(M6180,[1]ArchetypeScores!E:W,19,FALSE)</f>
        <v>Education and training</v>
      </c>
      <c r="R6180" s="2">
        <f>VLOOKUP(M6180,[1]ArchetypeScores!E:I,5,FALSE)</f>
        <v>0</v>
      </c>
      <c r="S6180" s="2">
        <f>VLOOKUP(M6180,[1]ArchetypeScores!E:K,7,FALSE)</f>
        <v>0</v>
      </c>
      <c r="T6180" s="2" t="str">
        <f t="shared" si="98"/>
        <v>Not A&amp;R positive</v>
      </c>
    </row>
    <row r="6181" spans="1:20" x14ac:dyDescent="0.3">
      <c r="A6181" s="2" t="s">
        <v>16234</v>
      </c>
      <c r="B6181" s="3" t="s">
        <v>2356</v>
      </c>
      <c r="C6181" s="3" t="s">
        <v>16325</v>
      </c>
      <c r="D6181" s="4"/>
      <c r="E6181" s="5" t="s">
        <v>16237</v>
      </c>
      <c r="F6181" s="4">
        <v>0</v>
      </c>
      <c r="G6181" s="6">
        <v>50515</v>
      </c>
      <c r="H6181" s="3" t="s">
        <v>16238</v>
      </c>
      <c r="I6181" s="3" t="s">
        <v>16239</v>
      </c>
      <c r="J6181" s="3"/>
      <c r="K6181" s="5" t="s">
        <v>67</v>
      </c>
      <c r="L6181" s="5">
        <v>1</v>
      </c>
      <c r="M6181" s="5" t="s">
        <v>265</v>
      </c>
      <c r="N6181" s="5">
        <f>VLOOKUP(M6181,[1]ArchetypeScores!E:N,10,FALSE)</f>
        <v>0</v>
      </c>
      <c r="O6181" s="5">
        <f>VLOOKUP(M6181,[1]ArchetypeScores!E:O,11,FALSE)</f>
        <v>-1</v>
      </c>
      <c r="P6181" s="5">
        <f>VLOOKUP(M6181,[1]ArchetypeScores!E:P,12,FALSE)</f>
        <v>0</v>
      </c>
      <c r="Q6181" s="2" t="str">
        <f>VLOOKUP(M6181,[1]ArchetypeScores!E:W,19,FALSE)</f>
        <v>Untargeted</v>
      </c>
      <c r="R6181" s="2">
        <f>VLOOKUP(M6181,[1]ArchetypeScores!E:I,5,FALSE)</f>
        <v>0</v>
      </c>
      <c r="S6181" s="2">
        <f>VLOOKUP(M6181,[1]ArchetypeScores!E:K,7,FALSE)</f>
        <v>0</v>
      </c>
      <c r="T6181" s="2" t="str">
        <f t="shared" si="98"/>
        <v>Not A&amp;R positive</v>
      </c>
    </row>
    <row r="6182" spans="1:20" x14ac:dyDescent="0.3">
      <c r="A6182" s="2" t="s">
        <v>16326</v>
      </c>
      <c r="B6182" s="3" t="s">
        <v>16327</v>
      </c>
      <c r="C6182" s="3" t="s">
        <v>16328</v>
      </c>
      <c r="D6182" s="4">
        <v>0.15</v>
      </c>
      <c r="E6182" s="5" t="s">
        <v>16329</v>
      </c>
      <c r="F6182" s="4">
        <v>1.7999999999999999E-2</v>
      </c>
      <c r="G6182" s="6">
        <v>50541</v>
      </c>
      <c r="H6182" s="3" t="s">
        <v>16330</v>
      </c>
      <c r="I6182" s="3"/>
      <c r="J6182" s="3"/>
      <c r="K6182" s="5" t="s">
        <v>71</v>
      </c>
      <c r="L6182" s="5">
        <v>1</v>
      </c>
      <c r="M6182" s="5" t="s">
        <v>72</v>
      </c>
      <c r="N6182" s="5">
        <f>VLOOKUP(M6182,[1]ArchetypeScores!E:N,10,FALSE)</f>
        <v>0</v>
      </c>
      <c r="O6182" s="5">
        <f>VLOOKUP(M6182,[1]ArchetypeScores!E:O,11,FALSE)</f>
        <v>0</v>
      </c>
      <c r="P6182" s="5">
        <f>VLOOKUP(M6182,[1]ArchetypeScores!E:P,12,FALSE)</f>
        <v>0</v>
      </c>
      <c r="Q6182" s="2" t="str">
        <f>VLOOKUP(M6182,[1]ArchetypeScores!E:W,19,FALSE)</f>
        <v>Other sector</v>
      </c>
      <c r="R6182" s="2">
        <f>VLOOKUP(M6182,[1]ArchetypeScores!E:I,5,FALSE)</f>
        <v>0</v>
      </c>
      <c r="S6182" s="2">
        <f>VLOOKUP(M6182,[1]ArchetypeScores!E:K,7,FALSE)</f>
        <v>0</v>
      </c>
      <c r="T6182" s="2" t="str">
        <f t="shared" si="98"/>
        <v>Not A&amp;R positive</v>
      </c>
    </row>
    <row r="6183" spans="1:20" x14ac:dyDescent="0.3">
      <c r="A6183" s="2" t="s">
        <v>16326</v>
      </c>
      <c r="B6183" s="3" t="s">
        <v>16331</v>
      </c>
      <c r="C6183" s="3" t="s">
        <v>16332</v>
      </c>
      <c r="D6183" s="4">
        <v>6</v>
      </c>
      <c r="E6183" s="5" t="s">
        <v>16329</v>
      </c>
      <c r="F6183" s="4">
        <v>0.70901999999999998</v>
      </c>
      <c r="G6183" s="6">
        <v>50557</v>
      </c>
      <c r="H6183" s="3" t="s">
        <v>16333</v>
      </c>
      <c r="I6183" s="3" t="s">
        <v>7390</v>
      </c>
      <c r="J6183" s="3"/>
      <c r="K6183" s="5" t="s">
        <v>392</v>
      </c>
      <c r="L6183" s="5">
        <v>1</v>
      </c>
      <c r="M6183" s="5" t="s">
        <v>393</v>
      </c>
      <c r="N6183" s="5">
        <f>VLOOKUP(M6183,[1]ArchetypeScores!E:N,10,FALSE)</f>
        <v>0</v>
      </c>
      <c r="O6183" s="5">
        <f>VLOOKUP(M6183,[1]ArchetypeScores!E:O,11,FALSE)</f>
        <v>-1</v>
      </c>
      <c r="P6183" s="5">
        <f>VLOOKUP(M6183,[1]ArchetypeScores!E:P,12,FALSE)</f>
        <v>0</v>
      </c>
      <c r="Q6183" s="2" t="str">
        <f>VLOOKUP(M6183,[1]ArchetypeScores!E:W,19,FALSE)</f>
        <v>Other sector</v>
      </c>
      <c r="R6183" s="2">
        <f>VLOOKUP(M6183,[1]ArchetypeScores!E:I,5,FALSE)</f>
        <v>0</v>
      </c>
      <c r="S6183" s="2">
        <f>VLOOKUP(M6183,[1]ArchetypeScores!E:K,7,FALSE)</f>
        <v>0</v>
      </c>
      <c r="T6183" s="2" t="str">
        <f t="shared" si="98"/>
        <v>Not A&amp;R positive</v>
      </c>
    </row>
    <row r="6184" spans="1:20" x14ac:dyDescent="0.3">
      <c r="A6184" s="2" t="s">
        <v>16326</v>
      </c>
      <c r="B6184" s="3" t="s">
        <v>16334</v>
      </c>
      <c r="C6184" s="3" t="s">
        <v>16335</v>
      </c>
      <c r="D6184" s="4">
        <v>5</v>
      </c>
      <c r="E6184" s="5" t="s">
        <v>16329</v>
      </c>
      <c r="F6184" s="4">
        <v>0.50531999999999999</v>
      </c>
      <c r="G6184" s="6">
        <v>50632</v>
      </c>
      <c r="H6184" s="3" t="s">
        <v>16336</v>
      </c>
      <c r="I6184" s="3" t="s">
        <v>16337</v>
      </c>
      <c r="J6184" s="3"/>
      <c r="K6184" s="5" t="s">
        <v>38</v>
      </c>
      <c r="L6184" s="5">
        <v>13</v>
      </c>
      <c r="M6184" s="5" t="s">
        <v>39</v>
      </c>
      <c r="N6184" s="5">
        <f>VLOOKUP(M6184,[1]ArchetypeScores!E:N,10,FALSE)</f>
        <v>0</v>
      </c>
      <c r="O6184" s="5">
        <f>VLOOKUP(M6184,[1]ArchetypeScores!E:O,11,FALSE)</f>
        <v>-2</v>
      </c>
      <c r="P6184" s="5">
        <f>VLOOKUP(M6184,[1]ArchetypeScores!E:P,12,FALSE)</f>
        <v>0</v>
      </c>
      <c r="Q6184" s="2" t="str">
        <f>VLOOKUP(M6184,[1]ArchetypeScores!E:W,19,FALSE)</f>
        <v>Industrials - transportation</v>
      </c>
      <c r="R6184" s="2">
        <f>VLOOKUP(M6184,[1]ArchetypeScores!E:I,5,FALSE)</f>
        <v>0</v>
      </c>
      <c r="S6184" s="2">
        <f>VLOOKUP(M6184,[1]ArchetypeScores!E:K,7,FALSE)</f>
        <v>0</v>
      </c>
      <c r="T6184" s="2" t="str">
        <f t="shared" si="98"/>
        <v>Not A&amp;R positive</v>
      </c>
    </row>
    <row r="6185" spans="1:20" x14ac:dyDescent="0.3">
      <c r="A6185" s="2" t="s">
        <v>16326</v>
      </c>
      <c r="B6185" s="3" t="s">
        <v>16338</v>
      </c>
      <c r="C6185" s="3" t="s">
        <v>16339</v>
      </c>
      <c r="D6185" s="4">
        <v>5</v>
      </c>
      <c r="E6185" s="5" t="s">
        <v>16329</v>
      </c>
      <c r="F6185" s="4">
        <v>0.50407000000000002</v>
      </c>
      <c r="G6185" s="6">
        <v>50628</v>
      </c>
      <c r="H6185" s="3" t="s">
        <v>16340</v>
      </c>
      <c r="I6185" s="3" t="s">
        <v>16341</v>
      </c>
      <c r="J6185" s="3"/>
      <c r="K6185" s="5" t="s">
        <v>38</v>
      </c>
      <c r="L6185" s="5">
        <v>13</v>
      </c>
      <c r="M6185" s="5" t="s">
        <v>39</v>
      </c>
      <c r="N6185" s="5">
        <f>VLOOKUP(M6185,[1]ArchetypeScores!E:N,10,FALSE)</f>
        <v>0</v>
      </c>
      <c r="O6185" s="5">
        <f>VLOOKUP(M6185,[1]ArchetypeScores!E:O,11,FALSE)</f>
        <v>-2</v>
      </c>
      <c r="P6185" s="5">
        <f>VLOOKUP(M6185,[1]ArchetypeScores!E:P,12,FALSE)</f>
        <v>0</v>
      </c>
      <c r="Q6185" s="2" t="str">
        <f>VLOOKUP(M6185,[1]ArchetypeScores!E:W,19,FALSE)</f>
        <v>Industrials - transportation</v>
      </c>
      <c r="R6185" s="2">
        <f>VLOOKUP(M6185,[1]ArchetypeScores!E:I,5,FALSE)</f>
        <v>0</v>
      </c>
      <c r="S6185" s="2">
        <f>VLOOKUP(M6185,[1]ArchetypeScores!E:K,7,FALSE)</f>
        <v>0</v>
      </c>
      <c r="T6185" s="2" t="str">
        <f t="shared" si="98"/>
        <v>Not A&amp;R positive</v>
      </c>
    </row>
    <row r="6186" spans="1:20" x14ac:dyDescent="0.3">
      <c r="A6186" s="2" t="s">
        <v>16326</v>
      </c>
      <c r="B6186" s="3" t="s">
        <v>16342</v>
      </c>
      <c r="C6186" s="3" t="s">
        <v>16343</v>
      </c>
      <c r="D6186" s="4">
        <v>500</v>
      </c>
      <c r="E6186" s="5" t="s">
        <v>16329</v>
      </c>
      <c r="F6186" s="4">
        <v>50.531999999999996</v>
      </c>
      <c r="G6186" s="6">
        <v>50634</v>
      </c>
      <c r="H6186" s="3" t="s">
        <v>16344</v>
      </c>
      <c r="I6186" s="3"/>
      <c r="J6186" s="3"/>
      <c r="K6186" s="5" t="s">
        <v>38</v>
      </c>
      <c r="L6186" s="5">
        <v>13</v>
      </c>
      <c r="M6186" s="5" t="s">
        <v>39</v>
      </c>
      <c r="N6186" s="5">
        <f>VLOOKUP(M6186,[1]ArchetypeScores!E:N,10,FALSE)</f>
        <v>0</v>
      </c>
      <c r="O6186" s="5">
        <f>VLOOKUP(M6186,[1]ArchetypeScores!E:O,11,FALSE)</f>
        <v>-2</v>
      </c>
      <c r="P6186" s="5">
        <f>VLOOKUP(M6186,[1]ArchetypeScores!E:P,12,FALSE)</f>
        <v>0</v>
      </c>
      <c r="Q6186" s="2" t="str">
        <f>VLOOKUP(M6186,[1]ArchetypeScores!E:W,19,FALSE)</f>
        <v>Industrials - transportation</v>
      </c>
      <c r="R6186" s="2">
        <f>VLOOKUP(M6186,[1]ArchetypeScores!E:I,5,FALSE)</f>
        <v>0</v>
      </c>
      <c r="S6186" s="2">
        <f>VLOOKUP(M6186,[1]ArchetypeScores!E:K,7,FALSE)</f>
        <v>0</v>
      </c>
      <c r="T6186" s="2" t="str">
        <f t="shared" si="98"/>
        <v>Not A&amp;R positive</v>
      </c>
    </row>
    <row r="6187" spans="1:20" x14ac:dyDescent="0.3">
      <c r="A6187" s="2" t="s">
        <v>16326</v>
      </c>
      <c r="B6187" s="3" t="s">
        <v>16345</v>
      </c>
      <c r="C6187" s="3" t="s">
        <v>16346</v>
      </c>
      <c r="D6187" s="4">
        <v>75</v>
      </c>
      <c r="E6187" s="5" t="s">
        <v>16329</v>
      </c>
      <c r="F6187" s="4">
        <v>7.5797999999999996</v>
      </c>
      <c r="G6187" s="6">
        <v>50635</v>
      </c>
      <c r="H6187" s="3" t="s">
        <v>16347</v>
      </c>
      <c r="I6187" s="3"/>
      <c r="J6187" s="3"/>
      <c r="K6187" s="5" t="s">
        <v>38</v>
      </c>
      <c r="L6187" s="5">
        <v>29</v>
      </c>
      <c r="M6187" s="5" t="s">
        <v>316</v>
      </c>
      <c r="N6187" s="5">
        <f>VLOOKUP(M6187,[1]ArchetypeScores!E:N,10,FALSE)</f>
        <v>0</v>
      </c>
      <c r="O6187" s="5">
        <f>VLOOKUP(M6187,[1]ArchetypeScores!E:O,11,FALSE)</f>
        <v>-1</v>
      </c>
      <c r="P6187" s="5">
        <f>VLOOKUP(M6187,[1]ArchetypeScores!E:P,12,FALSE)</f>
        <v>0</v>
      </c>
      <c r="Q6187" s="2" t="str">
        <f>VLOOKUP(M6187,[1]ArchetypeScores!E:W,19,FALSE)</f>
        <v>Other sector</v>
      </c>
      <c r="R6187" s="2">
        <f>VLOOKUP(M6187,[1]ArchetypeScores!E:I,5,FALSE)</f>
        <v>0</v>
      </c>
      <c r="S6187" s="2">
        <f>VLOOKUP(M6187,[1]ArchetypeScores!E:K,7,FALSE)</f>
        <v>0</v>
      </c>
      <c r="T6187" s="2" t="str">
        <f t="shared" si="98"/>
        <v>Not A&amp;R positive</v>
      </c>
    </row>
    <row r="6188" spans="1:20" x14ac:dyDescent="0.3">
      <c r="A6188" s="2" t="s">
        <v>16326</v>
      </c>
      <c r="B6188" s="3" t="s">
        <v>16348</v>
      </c>
      <c r="C6188" s="3" t="s">
        <v>16349</v>
      </c>
      <c r="D6188" s="4">
        <v>3</v>
      </c>
      <c r="E6188" s="5" t="s">
        <v>16329</v>
      </c>
      <c r="F6188" s="4">
        <v>0.30319000000000002</v>
      </c>
      <c r="G6188" s="6">
        <v>50633</v>
      </c>
      <c r="H6188" s="3" t="s">
        <v>16350</v>
      </c>
      <c r="I6188" s="3"/>
      <c r="J6188" s="3"/>
      <c r="K6188" s="5" t="s">
        <v>57</v>
      </c>
      <c r="L6188" s="5">
        <v>29</v>
      </c>
      <c r="M6188" s="5" t="s">
        <v>58</v>
      </c>
      <c r="N6188" s="5">
        <f>VLOOKUP(M6188,[1]ArchetypeScores!E:N,10,FALSE)</f>
        <v>0</v>
      </c>
      <c r="O6188" s="5">
        <f>VLOOKUP(M6188,[1]ArchetypeScores!E:O,11,FALSE)</f>
        <v>-1</v>
      </c>
      <c r="P6188" s="5">
        <f>VLOOKUP(M6188,[1]ArchetypeScores!E:P,12,FALSE)</f>
        <v>0</v>
      </c>
      <c r="Q6188" s="2" t="str">
        <f>VLOOKUP(M6188,[1]ArchetypeScores!E:W,19,FALSE)</f>
        <v>Untargeted</v>
      </c>
      <c r="R6188" s="2">
        <f>VLOOKUP(M6188,[1]ArchetypeScores!E:I,5,FALSE)</f>
        <v>0</v>
      </c>
      <c r="S6188" s="2">
        <f>VLOOKUP(M6188,[1]ArchetypeScores!E:K,7,FALSE)</f>
        <v>0</v>
      </c>
      <c r="T6188" s="2" t="str">
        <f t="shared" si="98"/>
        <v>Not A&amp;R positive</v>
      </c>
    </row>
    <row r="6189" spans="1:20" x14ac:dyDescent="0.3">
      <c r="A6189" s="2" t="s">
        <v>16326</v>
      </c>
      <c r="B6189" s="3" t="s">
        <v>16351</v>
      </c>
      <c r="C6189" s="3" t="s">
        <v>16352</v>
      </c>
      <c r="D6189" s="4">
        <v>100</v>
      </c>
      <c r="E6189" s="5" t="s">
        <v>16329</v>
      </c>
      <c r="F6189" s="4">
        <v>10.106400000000001</v>
      </c>
      <c r="G6189" s="6">
        <v>50637</v>
      </c>
      <c r="H6189" s="3" t="s">
        <v>16353</v>
      </c>
      <c r="I6189" s="3"/>
      <c r="J6189" s="3"/>
      <c r="K6189" s="5" t="s">
        <v>1072</v>
      </c>
      <c r="L6189" s="5">
        <v>1</v>
      </c>
      <c r="M6189" s="5" t="s">
        <v>1922</v>
      </c>
      <c r="N6189" s="5">
        <f>VLOOKUP(M6189,[1]ArchetypeScores!E:N,10,FALSE)</f>
        <v>0</v>
      </c>
      <c r="O6189" s="5">
        <f>VLOOKUP(M6189,[1]ArchetypeScores!E:O,11,FALSE)</f>
        <v>-1</v>
      </c>
      <c r="P6189" s="5">
        <f>VLOOKUP(M6189,[1]ArchetypeScores!E:P,12,FALSE)</f>
        <v>0</v>
      </c>
      <c r="Q6189" s="2" t="str">
        <f>VLOOKUP(M6189,[1]ArchetypeScores!E:W,19,FALSE)</f>
        <v>Untargeted</v>
      </c>
      <c r="R6189" s="2">
        <f>VLOOKUP(M6189,[1]ArchetypeScores!E:I,5,FALSE)</f>
        <v>0</v>
      </c>
      <c r="S6189" s="2">
        <f>VLOOKUP(M6189,[1]ArchetypeScores!E:K,7,FALSE)</f>
        <v>0</v>
      </c>
      <c r="T6189" s="2" t="str">
        <f t="shared" si="98"/>
        <v>Not A&amp;R positive</v>
      </c>
    </row>
    <row r="6190" spans="1:20" x14ac:dyDescent="0.3">
      <c r="A6190" s="2" t="s">
        <v>16326</v>
      </c>
      <c r="B6190" s="3" t="s">
        <v>16354</v>
      </c>
      <c r="C6190" s="3" t="s">
        <v>16355</v>
      </c>
      <c r="D6190" s="4">
        <v>0.14199999999999999</v>
      </c>
      <c r="E6190" s="5" t="s">
        <v>16329</v>
      </c>
      <c r="F6190" s="4">
        <v>1.6129999999999999E-2</v>
      </c>
      <c r="G6190" s="6">
        <v>50524</v>
      </c>
      <c r="H6190" s="3" t="s">
        <v>16356</v>
      </c>
      <c r="I6190" s="3"/>
      <c r="J6190" s="3"/>
      <c r="K6190" s="5" t="s">
        <v>664</v>
      </c>
      <c r="L6190" s="5">
        <v>2</v>
      </c>
      <c r="M6190" s="5" t="s">
        <v>1105</v>
      </c>
      <c r="N6190" s="5">
        <f>VLOOKUP(M6190,[1]ArchetypeScores!E:N,10,FALSE)</f>
        <v>1</v>
      </c>
      <c r="O6190" s="5">
        <f>VLOOKUP(M6190,[1]ArchetypeScores!E:O,11,FALSE)</f>
        <v>0</v>
      </c>
      <c r="P6190" s="5">
        <f>VLOOKUP(M6190,[1]ArchetypeScores!E:P,12,FALSE)</f>
        <v>2</v>
      </c>
      <c r="Q6190" s="2" t="str">
        <f>VLOOKUP(M6190,[1]ArchetypeScores!E:W,19,FALSE)</f>
        <v>Other sector</v>
      </c>
      <c r="R6190" s="2">
        <f>VLOOKUP(M6190,[1]ArchetypeScores!E:I,5,FALSE)</f>
        <v>0</v>
      </c>
      <c r="S6190" s="2">
        <f>VLOOKUP(M6190,[1]ArchetypeScores!E:K,7,FALSE)</f>
        <v>0</v>
      </c>
      <c r="T6190" s="2" t="str">
        <f t="shared" si="98"/>
        <v>Not A&amp;R positive</v>
      </c>
    </row>
    <row r="6191" spans="1:20" x14ac:dyDescent="0.3">
      <c r="A6191" s="2" t="s">
        <v>16326</v>
      </c>
      <c r="B6191" s="3" t="s">
        <v>16357</v>
      </c>
      <c r="C6191" s="3" t="s">
        <v>16358</v>
      </c>
      <c r="D6191" s="4">
        <v>0.1</v>
      </c>
      <c r="E6191" s="5" t="s">
        <v>16329</v>
      </c>
      <c r="F6191" s="4">
        <v>1.0800000000000001E-2</v>
      </c>
      <c r="G6191" s="6">
        <v>50597</v>
      </c>
      <c r="H6191" s="3" t="s">
        <v>16359</v>
      </c>
      <c r="I6191" s="3" t="s">
        <v>16341</v>
      </c>
      <c r="J6191" s="3"/>
      <c r="K6191" s="5" t="s">
        <v>1072</v>
      </c>
      <c r="L6191" s="5">
        <v>1</v>
      </c>
      <c r="M6191" s="5" t="s">
        <v>1922</v>
      </c>
      <c r="N6191" s="5">
        <f>VLOOKUP(M6191,[1]ArchetypeScores!E:N,10,FALSE)</f>
        <v>0</v>
      </c>
      <c r="O6191" s="5">
        <f>VLOOKUP(M6191,[1]ArchetypeScores!E:O,11,FALSE)</f>
        <v>-1</v>
      </c>
      <c r="P6191" s="5">
        <f>VLOOKUP(M6191,[1]ArchetypeScores!E:P,12,FALSE)</f>
        <v>0</v>
      </c>
      <c r="Q6191" s="2" t="str">
        <f>VLOOKUP(M6191,[1]ArchetypeScores!E:W,19,FALSE)</f>
        <v>Untargeted</v>
      </c>
      <c r="R6191" s="2">
        <f>VLOOKUP(M6191,[1]ArchetypeScores!E:I,5,FALSE)</f>
        <v>0</v>
      </c>
      <c r="S6191" s="2">
        <f>VLOOKUP(M6191,[1]ArchetypeScores!E:K,7,FALSE)</f>
        <v>0</v>
      </c>
      <c r="T6191" s="2" t="str">
        <f t="shared" si="98"/>
        <v>Not A&amp;R positive</v>
      </c>
    </row>
    <row r="6192" spans="1:20" x14ac:dyDescent="0.3">
      <c r="A6192" s="2" t="s">
        <v>16326</v>
      </c>
      <c r="B6192" s="3" t="s">
        <v>16360</v>
      </c>
      <c r="C6192" s="3" t="s">
        <v>16361</v>
      </c>
      <c r="D6192" s="4">
        <v>9.1</v>
      </c>
      <c r="E6192" s="5" t="s">
        <v>16329</v>
      </c>
      <c r="F6192" s="4">
        <v>1.05535</v>
      </c>
      <c r="G6192" s="6">
        <v>50562</v>
      </c>
      <c r="H6192" s="3" t="s">
        <v>16362</v>
      </c>
      <c r="I6192" s="3" t="s">
        <v>7443</v>
      </c>
      <c r="J6192" s="3"/>
      <c r="K6192" s="5" t="s">
        <v>38</v>
      </c>
      <c r="L6192" s="5">
        <v>13</v>
      </c>
      <c r="M6192" s="5" t="s">
        <v>39</v>
      </c>
      <c r="N6192" s="5">
        <f>VLOOKUP(M6192,[1]ArchetypeScores!E:N,10,FALSE)</f>
        <v>0</v>
      </c>
      <c r="O6192" s="5">
        <f>VLOOKUP(M6192,[1]ArchetypeScores!E:O,11,FALSE)</f>
        <v>-2</v>
      </c>
      <c r="P6192" s="5">
        <f>VLOOKUP(M6192,[1]ArchetypeScores!E:P,12,FALSE)</f>
        <v>0</v>
      </c>
      <c r="Q6192" s="2" t="str">
        <f>VLOOKUP(M6192,[1]ArchetypeScores!E:W,19,FALSE)</f>
        <v>Industrials - transportation</v>
      </c>
      <c r="R6192" s="2">
        <f>VLOOKUP(M6192,[1]ArchetypeScores!E:I,5,FALSE)</f>
        <v>0</v>
      </c>
      <c r="S6192" s="2">
        <f>VLOOKUP(M6192,[1]ArchetypeScores!E:K,7,FALSE)</f>
        <v>0</v>
      </c>
      <c r="T6192" s="2" t="str">
        <f t="shared" si="98"/>
        <v>Not A&amp;R positive</v>
      </c>
    </row>
    <row r="6193" spans="1:20" x14ac:dyDescent="0.3">
      <c r="A6193" s="2" t="s">
        <v>16326</v>
      </c>
      <c r="B6193" s="7" t="s">
        <v>16363</v>
      </c>
      <c r="C6193" s="3" t="s">
        <v>16364</v>
      </c>
      <c r="D6193" s="4">
        <v>0.4</v>
      </c>
      <c r="E6193" s="5" t="s">
        <v>16329</v>
      </c>
      <c r="F6193" s="4">
        <v>4.7320000000000001E-2</v>
      </c>
      <c r="G6193" s="6">
        <v>50553</v>
      </c>
      <c r="H6193" s="3" t="s">
        <v>16333</v>
      </c>
      <c r="I6193" s="3" t="s">
        <v>16365</v>
      </c>
      <c r="J6193" s="3"/>
      <c r="K6193" s="5" t="s">
        <v>38</v>
      </c>
      <c r="L6193" s="5">
        <v>9</v>
      </c>
      <c r="M6193" s="5" t="s">
        <v>415</v>
      </c>
      <c r="N6193" s="5">
        <f>VLOOKUP(M6193,[1]ArchetypeScores!E:N,10,FALSE)</f>
        <v>0</v>
      </c>
      <c r="O6193" s="5">
        <f>VLOOKUP(M6193,[1]ArchetypeScores!E:O,11,FALSE)</f>
        <v>-1</v>
      </c>
      <c r="P6193" s="5">
        <f>VLOOKUP(M6193,[1]ArchetypeScores!E:P,12,FALSE)</f>
        <v>0</v>
      </c>
      <c r="Q6193" s="2" t="e">
        <f>VLOOKUP(M6193,[1]ArchetypeScores!E:W,19,FALSE)</f>
        <v>#N/A</v>
      </c>
      <c r="R6193" s="2">
        <f>VLOOKUP(M6193,[1]ArchetypeScores!E:I,5,FALSE)</f>
        <v>0</v>
      </c>
      <c r="S6193" s="2">
        <f>VLOOKUP(M6193,[1]ArchetypeScores!E:K,7,FALSE)</f>
        <v>0</v>
      </c>
      <c r="T6193" s="2" t="str">
        <f t="shared" si="98"/>
        <v>Not A&amp;R positive</v>
      </c>
    </row>
    <row r="6194" spans="1:20" x14ac:dyDescent="0.3">
      <c r="A6194" s="2" t="s">
        <v>16326</v>
      </c>
      <c r="B6194" s="3" t="s">
        <v>16366</v>
      </c>
      <c r="C6194" s="3" t="s">
        <v>16367</v>
      </c>
      <c r="D6194" s="4">
        <v>15</v>
      </c>
      <c r="E6194" s="5" t="s">
        <v>16329</v>
      </c>
      <c r="F6194" s="4">
        <v>1.5343199999999999</v>
      </c>
      <c r="G6194" s="6">
        <v>50614</v>
      </c>
      <c r="H6194" s="3" t="s">
        <v>16368</v>
      </c>
      <c r="I6194" s="3"/>
      <c r="J6194" s="3"/>
      <c r="K6194" s="5" t="s">
        <v>102</v>
      </c>
      <c r="L6194" s="5">
        <v>1</v>
      </c>
      <c r="M6194" s="5" t="s">
        <v>103</v>
      </c>
      <c r="N6194" s="5">
        <f>VLOOKUP(M6194,[1]ArchetypeScores!E:N,10,FALSE)</f>
        <v>0</v>
      </c>
      <c r="O6194" s="5">
        <f>VLOOKUP(M6194,[1]ArchetypeScores!E:O,11,FALSE)</f>
        <v>-1</v>
      </c>
      <c r="P6194" s="5">
        <f>VLOOKUP(M6194,[1]ArchetypeScores!E:P,12,FALSE)</f>
        <v>0</v>
      </c>
      <c r="Q6194" s="2" t="str">
        <f>VLOOKUP(M6194,[1]ArchetypeScores!E:W,19,FALSE)</f>
        <v>Untargeted</v>
      </c>
      <c r="R6194" s="2">
        <f>VLOOKUP(M6194,[1]ArchetypeScores!E:I,5,FALSE)</f>
        <v>0</v>
      </c>
      <c r="S6194" s="2">
        <f>VLOOKUP(M6194,[1]ArchetypeScores!E:K,7,FALSE)</f>
        <v>1</v>
      </c>
      <c r="T6194" s="2" t="str">
        <f t="shared" si="98"/>
        <v>Indirect only</v>
      </c>
    </row>
    <row r="6195" spans="1:20" x14ac:dyDescent="0.3">
      <c r="A6195" s="2" t="s">
        <v>16326</v>
      </c>
      <c r="B6195" s="3" t="s">
        <v>16369</v>
      </c>
      <c r="C6195" s="3" t="s">
        <v>16370</v>
      </c>
      <c r="D6195" s="4">
        <v>0.03</v>
      </c>
      <c r="E6195" s="5" t="s">
        <v>16329</v>
      </c>
      <c r="F6195" s="4">
        <v>3.2100000000000002E-3</v>
      </c>
      <c r="G6195" s="6">
        <v>50603</v>
      </c>
      <c r="H6195" s="3" t="s">
        <v>16371</v>
      </c>
      <c r="I6195" s="3"/>
      <c r="J6195" s="3"/>
      <c r="K6195" s="5" t="s">
        <v>61</v>
      </c>
      <c r="L6195" s="5">
        <v>3</v>
      </c>
      <c r="M6195" s="5" t="s">
        <v>872</v>
      </c>
      <c r="N6195" s="5">
        <f>VLOOKUP(M6195,[1]ArchetypeScores!E:N,10,FALSE)</f>
        <v>0</v>
      </c>
      <c r="O6195" s="5">
        <f>VLOOKUP(M6195,[1]ArchetypeScores!E:O,11,FALSE)</f>
        <v>0</v>
      </c>
      <c r="P6195" s="5">
        <f>VLOOKUP(M6195,[1]ArchetypeScores!E:P,12,FALSE)</f>
        <v>0</v>
      </c>
      <c r="Q6195" s="2" t="str">
        <f>VLOOKUP(M6195,[1]ArchetypeScores!E:W,19,FALSE)</f>
        <v>Health care</v>
      </c>
      <c r="R6195" s="2">
        <f>VLOOKUP(M6195,[1]ArchetypeScores!E:I,5,FALSE)</f>
        <v>0</v>
      </c>
      <c r="S6195" s="2">
        <f>VLOOKUP(M6195,[1]ArchetypeScores!E:K,7,FALSE)</f>
        <v>0</v>
      </c>
      <c r="T6195" s="2" t="str">
        <f t="shared" si="98"/>
        <v>Not A&amp;R positive</v>
      </c>
    </row>
    <row r="6196" spans="1:20" x14ac:dyDescent="0.3">
      <c r="A6196" s="2" t="s">
        <v>16326</v>
      </c>
      <c r="B6196" s="3" t="s">
        <v>16372</v>
      </c>
      <c r="C6196" s="3" t="s">
        <v>16373</v>
      </c>
      <c r="D6196" s="4">
        <v>0.75</v>
      </c>
      <c r="E6196" s="5" t="s">
        <v>16329</v>
      </c>
      <c r="F6196" s="4">
        <v>9.0509999999999993E-2</v>
      </c>
      <c r="G6196" s="6">
        <v>50540</v>
      </c>
      <c r="H6196" s="3" t="s">
        <v>16374</v>
      </c>
      <c r="I6196" s="3"/>
      <c r="J6196" s="3"/>
      <c r="K6196" s="5" t="s">
        <v>163</v>
      </c>
      <c r="L6196" s="5">
        <v>1</v>
      </c>
      <c r="M6196" s="5" t="s">
        <v>975</v>
      </c>
      <c r="N6196" s="5">
        <f>VLOOKUP(M6196,[1]ArchetypeScores!E:N,10,FALSE)</f>
        <v>0</v>
      </c>
      <c r="O6196" s="5">
        <f>VLOOKUP(M6196,[1]ArchetypeScores!E:O,11,FALSE)</f>
        <v>0</v>
      </c>
      <c r="P6196" s="5">
        <f>VLOOKUP(M6196,[1]ArchetypeScores!E:P,12,FALSE)</f>
        <v>0</v>
      </c>
      <c r="Q6196" s="2" t="str">
        <f>VLOOKUP(M6196,[1]ArchetypeScores!E:W,19,FALSE)</f>
        <v>Other sector</v>
      </c>
      <c r="R6196" s="2">
        <f>VLOOKUP(M6196,[1]ArchetypeScores!E:I,5,FALSE)</f>
        <v>0</v>
      </c>
      <c r="S6196" s="2">
        <f>VLOOKUP(M6196,[1]ArchetypeScores!E:K,7,FALSE)</f>
        <v>0</v>
      </c>
      <c r="T6196" s="2" t="str">
        <f t="shared" si="98"/>
        <v>Not A&amp;R positive</v>
      </c>
    </row>
    <row r="6197" spans="1:20" x14ac:dyDescent="0.3">
      <c r="A6197" s="2" t="s">
        <v>16326</v>
      </c>
      <c r="B6197" s="3" t="s">
        <v>16375</v>
      </c>
      <c r="C6197" s="3" t="s">
        <v>16376</v>
      </c>
      <c r="D6197" s="4">
        <v>0.6</v>
      </c>
      <c r="E6197" s="5" t="s">
        <v>16329</v>
      </c>
      <c r="F6197" s="4">
        <v>7.2410000000000002E-2</v>
      </c>
      <c r="G6197" s="6">
        <v>50539</v>
      </c>
      <c r="H6197" s="3" t="s">
        <v>16377</v>
      </c>
      <c r="I6197" s="3"/>
      <c r="J6197" s="3"/>
      <c r="K6197" s="5" t="s">
        <v>611</v>
      </c>
      <c r="L6197" s="5">
        <v>7</v>
      </c>
      <c r="M6197" s="5" t="s">
        <v>1872</v>
      </c>
      <c r="N6197" s="5">
        <f>VLOOKUP(M6197,[1]ArchetypeScores!E:N,10,FALSE)</f>
        <v>1</v>
      </c>
      <c r="O6197" s="5">
        <f>VLOOKUP(M6197,[1]ArchetypeScores!E:O,11,FALSE)</f>
        <v>-1</v>
      </c>
      <c r="P6197" s="5">
        <f>VLOOKUP(M6197,[1]ArchetypeScores!E:P,12,FALSE)</f>
        <v>0</v>
      </c>
      <c r="Q6197" s="2" t="str">
        <f>VLOOKUP(M6197,[1]ArchetypeScores!E:W,19,FALSE)</f>
        <v>Consumer (including agriculture and tourism)</v>
      </c>
      <c r="R6197" s="2">
        <f>VLOOKUP(M6197,[1]ArchetypeScores!E:I,5,FALSE)</f>
        <v>0</v>
      </c>
      <c r="S6197" s="2">
        <f>VLOOKUP(M6197,[1]ArchetypeScores!E:K,7,FALSE)</f>
        <v>0</v>
      </c>
      <c r="T6197" s="2" t="str">
        <f t="shared" si="98"/>
        <v>Not A&amp;R positive</v>
      </c>
    </row>
    <row r="6198" spans="1:20" x14ac:dyDescent="0.3">
      <c r="A6198" s="2" t="s">
        <v>16326</v>
      </c>
      <c r="B6198" s="3" t="s">
        <v>16378</v>
      </c>
      <c r="C6198" s="3" t="s">
        <v>16379</v>
      </c>
      <c r="D6198" s="4">
        <v>1</v>
      </c>
      <c r="E6198" s="5" t="s">
        <v>16329</v>
      </c>
      <c r="F6198" s="4">
        <v>0.10061</v>
      </c>
      <c r="G6198" s="6">
        <v>50615</v>
      </c>
      <c r="H6198" s="3" t="s">
        <v>16380</v>
      </c>
      <c r="I6198" s="3"/>
      <c r="J6198" s="3"/>
      <c r="K6198" s="5" t="s">
        <v>163</v>
      </c>
      <c r="L6198" s="5">
        <v>1</v>
      </c>
      <c r="M6198" s="5" t="s">
        <v>975</v>
      </c>
      <c r="N6198" s="5">
        <f>VLOOKUP(M6198,[1]ArchetypeScores!E:N,10,FALSE)</f>
        <v>0</v>
      </c>
      <c r="O6198" s="5">
        <f>VLOOKUP(M6198,[1]ArchetypeScores!E:O,11,FALSE)</f>
        <v>0</v>
      </c>
      <c r="P6198" s="5">
        <f>VLOOKUP(M6198,[1]ArchetypeScores!E:P,12,FALSE)</f>
        <v>0</v>
      </c>
      <c r="Q6198" s="2" t="str">
        <f>VLOOKUP(M6198,[1]ArchetypeScores!E:W,19,FALSE)</f>
        <v>Other sector</v>
      </c>
      <c r="R6198" s="2">
        <f>VLOOKUP(M6198,[1]ArchetypeScores!E:I,5,FALSE)</f>
        <v>0</v>
      </c>
      <c r="S6198" s="2">
        <f>VLOOKUP(M6198,[1]ArchetypeScores!E:K,7,FALSE)</f>
        <v>0</v>
      </c>
      <c r="T6198" s="2" t="str">
        <f t="shared" si="98"/>
        <v>Not A&amp;R positive</v>
      </c>
    </row>
    <row r="6199" spans="1:20" x14ac:dyDescent="0.3">
      <c r="A6199" s="2" t="s">
        <v>16326</v>
      </c>
      <c r="B6199" s="3" t="s">
        <v>7619</v>
      </c>
      <c r="C6199" s="3" t="s">
        <v>16381</v>
      </c>
      <c r="D6199" s="4">
        <v>1.5</v>
      </c>
      <c r="E6199" s="5" t="s">
        <v>16329</v>
      </c>
      <c r="F6199" s="4">
        <v>0.17138</v>
      </c>
      <c r="G6199" s="6">
        <v>50532</v>
      </c>
      <c r="H6199" s="3" t="s">
        <v>16382</v>
      </c>
      <c r="I6199" s="3"/>
      <c r="J6199" s="3"/>
      <c r="K6199" s="5" t="s">
        <v>611</v>
      </c>
      <c r="L6199" s="5">
        <v>6</v>
      </c>
      <c r="M6199" s="5" t="s">
        <v>1228</v>
      </c>
      <c r="N6199" s="5">
        <f>VLOOKUP(M6199,[1]ArchetypeScores!E:N,10,FALSE)</f>
        <v>1</v>
      </c>
      <c r="O6199" s="5">
        <f>VLOOKUP(M6199,[1]ArchetypeScores!E:O,11,FALSE)</f>
        <v>0</v>
      </c>
      <c r="P6199" s="5">
        <f>VLOOKUP(M6199,[1]ArchetypeScores!E:P,12,FALSE)</f>
        <v>0</v>
      </c>
      <c r="Q6199" s="2" t="str">
        <f>VLOOKUP(M6199,[1]ArchetypeScores!E:W,19,FALSE)</f>
        <v>Consumer (including agriculture and tourism)</v>
      </c>
      <c r="R6199" s="2">
        <f>VLOOKUP(M6199,[1]ArchetypeScores!E:I,5,FALSE)</f>
        <v>0</v>
      </c>
      <c r="S6199" s="2">
        <f>VLOOKUP(M6199,[1]ArchetypeScores!E:K,7,FALSE)</f>
        <v>0</v>
      </c>
      <c r="T6199" s="2" t="str">
        <f t="shared" si="98"/>
        <v>Not A&amp;R positive</v>
      </c>
    </row>
    <row r="6200" spans="1:20" x14ac:dyDescent="0.3">
      <c r="A6200" s="2" t="s">
        <v>16326</v>
      </c>
      <c r="B6200" s="3" t="s">
        <v>16383</v>
      </c>
      <c r="C6200" s="3" t="s">
        <v>16384</v>
      </c>
      <c r="D6200" s="4">
        <v>1.4999999999999999E-2</v>
      </c>
      <c r="E6200" s="5" t="s">
        <v>16329</v>
      </c>
      <c r="F6200" s="4">
        <v>1.6999999999999999E-3</v>
      </c>
      <c r="G6200" s="6">
        <v>50521</v>
      </c>
      <c r="H6200" s="3" t="s">
        <v>16356</v>
      </c>
      <c r="I6200" s="3"/>
      <c r="J6200" s="3"/>
      <c r="K6200" s="5" t="s">
        <v>477</v>
      </c>
      <c r="L6200" s="5">
        <v>5</v>
      </c>
      <c r="M6200" s="5" t="s">
        <v>15584</v>
      </c>
      <c r="N6200" s="5">
        <f>VLOOKUP(M6200,[1]ArchetypeScores!E:N,10,FALSE)</f>
        <v>1</v>
      </c>
      <c r="O6200" s="5">
        <f>VLOOKUP(M6200,[1]ArchetypeScores!E:O,11,FALSE)</f>
        <v>-2</v>
      </c>
      <c r="P6200" s="5">
        <f>VLOOKUP(M6200,[1]ArchetypeScores!E:P,12,FALSE)</f>
        <v>2</v>
      </c>
      <c r="Q6200" s="2" t="str">
        <f>VLOOKUP(M6200,[1]ArchetypeScores!E:W,19,FALSE)</f>
        <v>Industrials - other</v>
      </c>
      <c r="R6200" s="2">
        <f>VLOOKUP(M6200,[1]ArchetypeScores!E:I,5,FALSE)</f>
        <v>0</v>
      </c>
      <c r="S6200" s="2">
        <f>VLOOKUP(M6200,[1]ArchetypeScores!E:K,7,FALSE)</f>
        <v>0</v>
      </c>
      <c r="T6200" s="2" t="str">
        <f t="shared" si="98"/>
        <v>Not A&amp;R positive</v>
      </c>
    </row>
    <row r="6201" spans="1:20" x14ac:dyDescent="0.3">
      <c r="A6201" s="2" t="s">
        <v>16326</v>
      </c>
      <c r="B6201" s="3" t="s">
        <v>16385</v>
      </c>
      <c r="C6201" s="3" t="s">
        <v>16386</v>
      </c>
      <c r="D6201" s="4">
        <v>3.5</v>
      </c>
      <c r="E6201" s="5" t="s">
        <v>16329</v>
      </c>
      <c r="F6201" s="4">
        <v>0.41404000000000002</v>
      </c>
      <c r="G6201" s="6">
        <v>50548</v>
      </c>
      <c r="H6201" s="3" t="s">
        <v>16387</v>
      </c>
      <c r="I6201" s="3" t="s">
        <v>16365</v>
      </c>
      <c r="J6201" s="3"/>
      <c r="K6201" s="5" t="s">
        <v>611</v>
      </c>
      <c r="L6201" s="5">
        <v>6</v>
      </c>
      <c r="M6201" s="5" t="s">
        <v>1228</v>
      </c>
      <c r="N6201" s="5">
        <f>VLOOKUP(M6201,[1]ArchetypeScores!E:N,10,FALSE)</f>
        <v>1</v>
      </c>
      <c r="O6201" s="5">
        <f>VLOOKUP(M6201,[1]ArchetypeScores!E:O,11,FALSE)</f>
        <v>0</v>
      </c>
      <c r="P6201" s="5">
        <f>VLOOKUP(M6201,[1]ArchetypeScores!E:P,12,FALSE)</f>
        <v>0</v>
      </c>
      <c r="Q6201" s="2" t="str">
        <f>VLOOKUP(M6201,[1]ArchetypeScores!E:W,19,FALSE)</f>
        <v>Consumer (including agriculture and tourism)</v>
      </c>
      <c r="R6201" s="2">
        <f>VLOOKUP(M6201,[1]ArchetypeScores!E:I,5,FALSE)</f>
        <v>0</v>
      </c>
      <c r="S6201" s="2">
        <f>VLOOKUP(M6201,[1]ArchetypeScores!E:K,7,FALSE)</f>
        <v>0</v>
      </c>
      <c r="T6201" s="2" t="str">
        <f t="shared" si="98"/>
        <v>Not A&amp;R positive</v>
      </c>
    </row>
    <row r="6202" spans="1:20" x14ac:dyDescent="0.3">
      <c r="A6202" s="2" t="s">
        <v>16326</v>
      </c>
      <c r="B6202" s="3" t="s">
        <v>16388</v>
      </c>
      <c r="C6202" s="3" t="s">
        <v>16389</v>
      </c>
      <c r="D6202" s="4">
        <v>0.26</v>
      </c>
      <c r="E6202" s="5" t="s">
        <v>16329</v>
      </c>
      <c r="F6202" s="4">
        <v>2.9530000000000001E-2</v>
      </c>
      <c r="G6202" s="6">
        <v>50528</v>
      </c>
      <c r="H6202" s="3" t="s">
        <v>16356</v>
      </c>
      <c r="I6202" s="3"/>
      <c r="J6202" s="3"/>
      <c r="K6202" s="5" t="s">
        <v>477</v>
      </c>
      <c r="L6202" s="5">
        <v>1</v>
      </c>
      <c r="M6202" s="5" t="s">
        <v>750</v>
      </c>
      <c r="N6202" s="5">
        <f>VLOOKUP(M6202,[1]ArchetypeScores!E:N,10,FALSE)</f>
        <v>1</v>
      </c>
      <c r="O6202" s="5">
        <f>VLOOKUP(M6202,[1]ArchetypeScores!E:O,11,FALSE)</f>
        <v>-2</v>
      </c>
      <c r="P6202" s="5">
        <f>VLOOKUP(M6202,[1]ArchetypeScores!E:P,12,FALSE)</f>
        <v>2</v>
      </c>
      <c r="Q6202" s="2" t="str">
        <f>VLOOKUP(M6202,[1]ArchetypeScores!E:W,19,FALSE)</f>
        <v>Energy and water</v>
      </c>
      <c r="R6202" s="2">
        <f>VLOOKUP(M6202,[1]ArchetypeScores!E:I,5,FALSE)</f>
        <v>0</v>
      </c>
      <c r="S6202" s="2">
        <f>VLOOKUP(M6202,[1]ArchetypeScores!E:K,7,FALSE)</f>
        <v>0</v>
      </c>
      <c r="T6202" s="2" t="str">
        <f t="shared" si="98"/>
        <v>Not A&amp;R positive</v>
      </c>
    </row>
    <row r="6203" spans="1:20" x14ac:dyDescent="0.3">
      <c r="A6203" s="2" t="s">
        <v>16326</v>
      </c>
      <c r="B6203" s="3" t="s">
        <v>16390</v>
      </c>
      <c r="C6203" s="3" t="s">
        <v>16391</v>
      </c>
      <c r="D6203" s="4">
        <v>3</v>
      </c>
      <c r="E6203" s="5" t="s">
        <v>16329</v>
      </c>
      <c r="F6203" s="4">
        <v>0.35231000000000001</v>
      </c>
      <c r="G6203" s="6">
        <v>50558</v>
      </c>
      <c r="H6203" s="3" t="s">
        <v>16392</v>
      </c>
      <c r="I6203" s="3" t="s">
        <v>7390</v>
      </c>
      <c r="J6203" s="3"/>
      <c r="K6203" s="5" t="s">
        <v>392</v>
      </c>
      <c r="L6203" s="5">
        <v>1</v>
      </c>
      <c r="M6203" s="5" t="s">
        <v>393</v>
      </c>
      <c r="N6203" s="5">
        <f>VLOOKUP(M6203,[1]ArchetypeScores!E:N,10,FALSE)</f>
        <v>0</v>
      </c>
      <c r="O6203" s="5">
        <f>VLOOKUP(M6203,[1]ArchetypeScores!E:O,11,FALSE)</f>
        <v>-1</v>
      </c>
      <c r="P6203" s="5">
        <f>VLOOKUP(M6203,[1]ArchetypeScores!E:P,12,FALSE)</f>
        <v>0</v>
      </c>
      <c r="Q6203" s="2" t="str">
        <f>VLOOKUP(M6203,[1]ArchetypeScores!E:W,19,FALSE)</f>
        <v>Other sector</v>
      </c>
      <c r="R6203" s="2">
        <f>VLOOKUP(M6203,[1]ArchetypeScores!E:I,5,FALSE)</f>
        <v>0</v>
      </c>
      <c r="S6203" s="2">
        <f>VLOOKUP(M6203,[1]ArchetypeScores!E:K,7,FALSE)</f>
        <v>0</v>
      </c>
      <c r="T6203" s="2" t="str">
        <f t="shared" si="98"/>
        <v>Not A&amp;R positive</v>
      </c>
    </row>
    <row r="6204" spans="1:20" x14ac:dyDescent="0.3">
      <c r="A6204" s="2" t="s">
        <v>16326</v>
      </c>
      <c r="B6204" s="3" t="s">
        <v>16393</v>
      </c>
      <c r="C6204" s="3" t="s">
        <v>16394</v>
      </c>
      <c r="D6204" s="4">
        <v>4.508</v>
      </c>
      <c r="E6204" s="5" t="s">
        <v>16329</v>
      </c>
      <c r="F6204" s="4">
        <v>0.54032999999999998</v>
      </c>
      <c r="G6204" s="6">
        <v>50579</v>
      </c>
      <c r="H6204" s="3" t="s">
        <v>16395</v>
      </c>
      <c r="I6204" s="3"/>
      <c r="J6204" s="3"/>
      <c r="K6204" s="5" t="s">
        <v>67</v>
      </c>
      <c r="L6204" s="5">
        <v>2</v>
      </c>
      <c r="M6204" s="5" t="s">
        <v>68</v>
      </c>
      <c r="N6204" s="5">
        <f>VLOOKUP(M6204,[1]ArchetypeScores!E:N,10,FALSE)</f>
        <v>0</v>
      </c>
      <c r="O6204" s="5">
        <f>VLOOKUP(M6204,[1]ArchetypeScores!E:O,11,FALSE)</f>
        <v>-1</v>
      </c>
      <c r="P6204" s="5">
        <f>VLOOKUP(M6204,[1]ArchetypeScores!E:P,12,FALSE)</f>
        <v>0</v>
      </c>
      <c r="Q6204" s="2" t="str">
        <f>VLOOKUP(M6204,[1]ArchetypeScores!E:W,19,FALSE)</f>
        <v>Untargeted</v>
      </c>
      <c r="R6204" s="2">
        <f>VLOOKUP(M6204,[1]ArchetypeScores!E:I,5,FALSE)</f>
        <v>0</v>
      </c>
      <c r="S6204" s="2">
        <f>VLOOKUP(M6204,[1]ArchetypeScores!E:K,7,FALSE)</f>
        <v>0</v>
      </c>
      <c r="T6204" s="2" t="str">
        <f t="shared" si="98"/>
        <v>Not A&amp;R positive</v>
      </c>
    </row>
    <row r="6205" spans="1:20" x14ac:dyDescent="0.3">
      <c r="A6205" s="2" t="s">
        <v>16326</v>
      </c>
      <c r="B6205" s="3" t="s">
        <v>16393</v>
      </c>
      <c r="C6205" s="3" t="s">
        <v>16396</v>
      </c>
      <c r="D6205" s="4">
        <v>4.508</v>
      </c>
      <c r="E6205" s="5" t="s">
        <v>16329</v>
      </c>
      <c r="F6205" s="4">
        <v>0.54032999999999998</v>
      </c>
      <c r="G6205" s="6">
        <v>50580</v>
      </c>
      <c r="H6205" s="3" t="s">
        <v>16395</v>
      </c>
      <c r="I6205" s="3"/>
      <c r="J6205" s="3"/>
      <c r="K6205" s="5" t="s">
        <v>57</v>
      </c>
      <c r="L6205" s="5">
        <v>29</v>
      </c>
      <c r="M6205" s="5" t="s">
        <v>58</v>
      </c>
      <c r="N6205" s="5">
        <f>VLOOKUP(M6205,[1]ArchetypeScores!E:N,10,FALSE)</f>
        <v>0</v>
      </c>
      <c r="O6205" s="5">
        <f>VLOOKUP(M6205,[1]ArchetypeScores!E:O,11,FALSE)</f>
        <v>-1</v>
      </c>
      <c r="P6205" s="5">
        <f>VLOOKUP(M6205,[1]ArchetypeScores!E:P,12,FALSE)</f>
        <v>0</v>
      </c>
      <c r="Q6205" s="2" t="str">
        <f>VLOOKUP(M6205,[1]ArchetypeScores!E:W,19,FALSE)</f>
        <v>Untargeted</v>
      </c>
      <c r="R6205" s="2">
        <f>VLOOKUP(M6205,[1]ArchetypeScores!E:I,5,FALSE)</f>
        <v>0</v>
      </c>
      <c r="S6205" s="2">
        <f>VLOOKUP(M6205,[1]ArchetypeScores!E:K,7,FALSE)</f>
        <v>0</v>
      </c>
      <c r="T6205" s="2" t="str">
        <f t="shared" si="98"/>
        <v>Not A&amp;R positive</v>
      </c>
    </row>
    <row r="6206" spans="1:20" x14ac:dyDescent="0.3">
      <c r="A6206" s="2" t="s">
        <v>16326</v>
      </c>
      <c r="B6206" s="3" t="s">
        <v>16393</v>
      </c>
      <c r="C6206" s="3" t="s">
        <v>16397</v>
      </c>
      <c r="D6206" s="4">
        <v>4.508</v>
      </c>
      <c r="E6206" s="5" t="s">
        <v>16329</v>
      </c>
      <c r="F6206" s="4">
        <v>0.54032999999999998</v>
      </c>
      <c r="G6206" s="6">
        <v>50581</v>
      </c>
      <c r="H6206" s="3" t="s">
        <v>16395</v>
      </c>
      <c r="I6206" s="3"/>
      <c r="J6206" s="3"/>
      <c r="K6206" s="5" t="s">
        <v>57</v>
      </c>
      <c r="L6206" s="5">
        <v>25</v>
      </c>
      <c r="M6206" s="5" t="s">
        <v>241</v>
      </c>
      <c r="N6206" s="5">
        <f>VLOOKUP(M6206,[1]ArchetypeScores!E:N,10,FALSE)</f>
        <v>0</v>
      </c>
      <c r="O6206" s="5">
        <f>VLOOKUP(M6206,[1]ArchetypeScores!E:O,11,FALSE)</f>
        <v>-1</v>
      </c>
      <c r="P6206" s="5">
        <f>VLOOKUP(M6206,[1]ArchetypeScores!E:P,12,FALSE)</f>
        <v>0</v>
      </c>
      <c r="Q6206" s="2" t="str">
        <f>VLOOKUP(M6206,[1]ArchetypeScores!E:W,19,FALSE)</f>
        <v>Other sector</v>
      </c>
      <c r="R6206" s="2">
        <f>VLOOKUP(M6206,[1]ArchetypeScores!E:I,5,FALSE)</f>
        <v>0</v>
      </c>
      <c r="S6206" s="2">
        <f>VLOOKUP(M6206,[1]ArchetypeScores!E:K,7,FALSE)</f>
        <v>0</v>
      </c>
      <c r="T6206" s="2" t="str">
        <f t="shared" si="98"/>
        <v>Not A&amp;R positive</v>
      </c>
    </row>
    <row r="6207" spans="1:20" x14ac:dyDescent="0.3">
      <c r="A6207" s="2" t="s">
        <v>16326</v>
      </c>
      <c r="B6207" s="3" t="s">
        <v>16393</v>
      </c>
      <c r="C6207" s="3" t="s">
        <v>16398</v>
      </c>
      <c r="D6207" s="4">
        <v>4.508</v>
      </c>
      <c r="E6207" s="5" t="s">
        <v>16329</v>
      </c>
      <c r="F6207" s="4">
        <v>0.54032999999999998</v>
      </c>
      <c r="G6207" s="6">
        <v>50582</v>
      </c>
      <c r="H6207" s="3" t="s">
        <v>16395</v>
      </c>
      <c r="I6207" s="3"/>
      <c r="J6207" s="3"/>
      <c r="K6207" s="5" t="s">
        <v>118</v>
      </c>
      <c r="L6207" s="5">
        <v>4</v>
      </c>
      <c r="M6207" s="5" t="s">
        <v>119</v>
      </c>
      <c r="N6207" s="5">
        <f>VLOOKUP(M6207,[1]ArchetypeScores!E:N,10,FALSE)</f>
        <v>0</v>
      </c>
      <c r="O6207" s="5">
        <f>VLOOKUP(M6207,[1]ArchetypeScores!E:O,11,FALSE)</f>
        <v>-1</v>
      </c>
      <c r="P6207" s="5">
        <f>VLOOKUP(M6207,[1]ArchetypeScores!E:P,12,FALSE)</f>
        <v>0</v>
      </c>
      <c r="Q6207" s="2" t="str">
        <f>VLOOKUP(M6207,[1]ArchetypeScores!E:W,19,FALSE)</f>
        <v>Untargeted</v>
      </c>
      <c r="R6207" s="2">
        <f>VLOOKUP(M6207,[1]ArchetypeScores!E:I,5,FALSE)</f>
        <v>0</v>
      </c>
      <c r="S6207" s="2">
        <f>VLOOKUP(M6207,[1]ArchetypeScores!E:K,7,FALSE)</f>
        <v>0</v>
      </c>
      <c r="T6207" s="2" t="str">
        <f t="shared" si="98"/>
        <v>Not A&amp;R positive</v>
      </c>
    </row>
    <row r="6208" spans="1:20" x14ac:dyDescent="0.3">
      <c r="A6208" s="2" t="s">
        <v>16326</v>
      </c>
      <c r="B6208" s="3" t="s">
        <v>16393</v>
      </c>
      <c r="C6208" s="3" t="s">
        <v>16399</v>
      </c>
      <c r="D6208" s="4">
        <v>0.56999999999999995</v>
      </c>
      <c r="E6208" s="5" t="s">
        <v>16329</v>
      </c>
      <c r="F6208" s="4">
        <v>6.8330000000000002E-2</v>
      </c>
      <c r="G6208" s="6">
        <v>50583</v>
      </c>
      <c r="H6208" s="3" t="s">
        <v>16395</v>
      </c>
      <c r="I6208" s="3"/>
      <c r="J6208" s="3"/>
      <c r="K6208" s="5" t="s">
        <v>112</v>
      </c>
      <c r="L6208" s="5" t="s">
        <v>112</v>
      </c>
      <c r="M6208" s="5" t="s">
        <v>961</v>
      </c>
      <c r="N6208" s="5">
        <f>VLOOKUP(M6208,[1]ArchetypeScores!E:N,10,FALSE)</f>
        <v>0</v>
      </c>
      <c r="O6208" s="5">
        <f>VLOOKUP(M6208,[1]ArchetypeScores!E:O,11,FALSE)</f>
        <v>0</v>
      </c>
      <c r="P6208" s="5">
        <f>VLOOKUP(M6208,[1]ArchetypeScores!E:P,12,FALSE)</f>
        <v>0</v>
      </c>
      <c r="Q6208" s="2" t="str">
        <f>VLOOKUP(M6208,[1]ArchetypeScores!E:W,19,FALSE)</f>
        <v>Untargeted</v>
      </c>
      <c r="R6208" s="2">
        <f>VLOOKUP(M6208,[1]ArchetypeScores!E:I,5,FALSE)</f>
        <v>0</v>
      </c>
      <c r="S6208" s="2">
        <f>VLOOKUP(M6208,[1]ArchetypeScores!E:K,7,FALSE)</f>
        <v>0</v>
      </c>
      <c r="T6208" s="2" t="str">
        <f t="shared" si="98"/>
        <v>Not A&amp;R positive</v>
      </c>
    </row>
    <row r="6209" spans="1:20" x14ac:dyDescent="0.3">
      <c r="A6209" s="2" t="s">
        <v>16326</v>
      </c>
      <c r="B6209" s="3" t="s">
        <v>16400</v>
      </c>
      <c r="C6209" s="3" t="s">
        <v>16401</v>
      </c>
      <c r="D6209" s="4">
        <v>2.6</v>
      </c>
      <c r="E6209" s="5" t="s">
        <v>16329</v>
      </c>
      <c r="F6209" s="4">
        <v>0.30784</v>
      </c>
      <c r="G6209" s="6">
        <v>50589</v>
      </c>
      <c r="H6209" s="3" t="s">
        <v>16402</v>
      </c>
      <c r="I6209" s="3"/>
      <c r="J6209" s="3"/>
      <c r="K6209" s="5" t="s">
        <v>57</v>
      </c>
      <c r="L6209" s="5">
        <v>29</v>
      </c>
      <c r="M6209" s="5" t="s">
        <v>58</v>
      </c>
      <c r="N6209" s="5">
        <f>VLOOKUP(M6209,[1]ArchetypeScores!E:N,10,FALSE)</f>
        <v>0</v>
      </c>
      <c r="O6209" s="5">
        <f>VLOOKUP(M6209,[1]ArchetypeScores!E:O,11,FALSE)</f>
        <v>-1</v>
      </c>
      <c r="P6209" s="5">
        <f>VLOOKUP(M6209,[1]ArchetypeScores!E:P,12,FALSE)</f>
        <v>0</v>
      </c>
      <c r="Q6209" s="2" t="str">
        <f>VLOOKUP(M6209,[1]ArchetypeScores!E:W,19,FALSE)</f>
        <v>Untargeted</v>
      </c>
      <c r="R6209" s="2">
        <f>VLOOKUP(M6209,[1]ArchetypeScores!E:I,5,FALSE)</f>
        <v>0</v>
      </c>
      <c r="S6209" s="2">
        <f>VLOOKUP(M6209,[1]ArchetypeScores!E:K,7,FALSE)</f>
        <v>0</v>
      </c>
      <c r="T6209" s="2" t="str">
        <f t="shared" si="98"/>
        <v>Not A&amp;R positive</v>
      </c>
    </row>
    <row r="6210" spans="1:20" x14ac:dyDescent="0.3">
      <c r="A6210" s="2" t="s">
        <v>16326</v>
      </c>
      <c r="B6210" s="3" t="s">
        <v>16403</v>
      </c>
      <c r="C6210" s="3" t="s">
        <v>16404</v>
      </c>
      <c r="D6210" s="4">
        <v>22.4</v>
      </c>
      <c r="E6210" s="5" t="s">
        <v>16329</v>
      </c>
      <c r="F6210" s="4">
        <v>2.64988</v>
      </c>
      <c r="G6210" s="6">
        <v>50544</v>
      </c>
      <c r="H6210" s="3" t="s">
        <v>16333</v>
      </c>
      <c r="I6210" s="3" t="s">
        <v>16365</v>
      </c>
      <c r="J6210" s="3"/>
      <c r="K6210" s="5" t="s">
        <v>67</v>
      </c>
      <c r="L6210" s="5">
        <v>2</v>
      </c>
      <c r="M6210" s="5" t="s">
        <v>68</v>
      </c>
      <c r="N6210" s="5">
        <f>VLOOKUP(M6210,[1]ArchetypeScores!E:N,10,FALSE)</f>
        <v>0</v>
      </c>
      <c r="O6210" s="5">
        <f>VLOOKUP(M6210,[1]ArchetypeScores!E:O,11,FALSE)</f>
        <v>-1</v>
      </c>
      <c r="P6210" s="5">
        <f>VLOOKUP(M6210,[1]ArchetypeScores!E:P,12,FALSE)</f>
        <v>0</v>
      </c>
      <c r="Q6210" s="2" t="str">
        <f>VLOOKUP(M6210,[1]ArchetypeScores!E:W,19,FALSE)</f>
        <v>Untargeted</v>
      </c>
      <c r="R6210" s="2">
        <f>VLOOKUP(M6210,[1]ArchetypeScores!E:I,5,FALSE)</f>
        <v>0</v>
      </c>
      <c r="S6210" s="2">
        <f>VLOOKUP(M6210,[1]ArchetypeScores!E:K,7,FALSE)</f>
        <v>0</v>
      </c>
      <c r="T6210" s="2" t="str">
        <f t="shared" ref="T6210:T6273" si="99">IF(AND(R6210=1,S6210=1),"Both",IF(AND(R6210=1,S6210=0),"Direct only",IF(AND(R6210=0,S6210=1),"Indirect only","Not A&amp;R positive")))</f>
        <v>Not A&amp;R positive</v>
      </c>
    </row>
    <row r="6211" spans="1:20" x14ac:dyDescent="0.3">
      <c r="A6211" s="2" t="s">
        <v>16326</v>
      </c>
      <c r="B6211" s="3" t="s">
        <v>16405</v>
      </c>
      <c r="C6211" s="3" t="s">
        <v>16406</v>
      </c>
      <c r="D6211" s="4">
        <v>0.3</v>
      </c>
      <c r="E6211" s="5" t="s">
        <v>16329</v>
      </c>
      <c r="F6211" s="4">
        <v>3.6130000000000002E-2</v>
      </c>
      <c r="G6211" s="6">
        <v>50569</v>
      </c>
      <c r="H6211" s="3" t="s">
        <v>16407</v>
      </c>
      <c r="I6211" s="3" t="s">
        <v>7443</v>
      </c>
      <c r="J6211" s="3"/>
      <c r="K6211" s="5" t="s">
        <v>163</v>
      </c>
      <c r="L6211" s="5">
        <v>1</v>
      </c>
      <c r="M6211" s="5" t="s">
        <v>975</v>
      </c>
      <c r="N6211" s="5">
        <f>VLOOKUP(M6211,[1]ArchetypeScores!E:N,10,FALSE)</f>
        <v>0</v>
      </c>
      <c r="O6211" s="5">
        <f>VLOOKUP(M6211,[1]ArchetypeScores!E:O,11,FALSE)</f>
        <v>0</v>
      </c>
      <c r="P6211" s="5">
        <f>VLOOKUP(M6211,[1]ArchetypeScores!E:P,12,FALSE)</f>
        <v>0</v>
      </c>
      <c r="Q6211" s="2" t="str">
        <f>VLOOKUP(M6211,[1]ArchetypeScores!E:W,19,FALSE)</f>
        <v>Other sector</v>
      </c>
      <c r="R6211" s="2">
        <f>VLOOKUP(M6211,[1]ArchetypeScores!E:I,5,FALSE)</f>
        <v>0</v>
      </c>
      <c r="S6211" s="2">
        <f>VLOOKUP(M6211,[1]ArchetypeScores!E:K,7,FALSE)</f>
        <v>0</v>
      </c>
      <c r="T6211" s="2" t="str">
        <f t="shared" si="99"/>
        <v>Not A&amp;R positive</v>
      </c>
    </row>
    <row r="6212" spans="1:20" x14ac:dyDescent="0.3">
      <c r="A6212" s="2" t="s">
        <v>16326</v>
      </c>
      <c r="B6212" s="3" t="s">
        <v>16408</v>
      </c>
      <c r="C6212" s="3" t="s">
        <v>16409</v>
      </c>
      <c r="D6212" s="4"/>
      <c r="E6212" s="5" t="s">
        <v>16329</v>
      </c>
      <c r="F6212" s="4">
        <v>0</v>
      </c>
      <c r="G6212" s="6">
        <v>50565</v>
      </c>
      <c r="H6212" s="3" t="s">
        <v>16410</v>
      </c>
      <c r="I6212" s="3"/>
      <c r="J6212" s="3"/>
      <c r="K6212" s="5" t="s">
        <v>57</v>
      </c>
      <c r="L6212" s="5">
        <v>29</v>
      </c>
      <c r="M6212" s="5" t="s">
        <v>58</v>
      </c>
      <c r="N6212" s="5">
        <f>VLOOKUP(M6212,[1]ArchetypeScores!E:N,10,FALSE)</f>
        <v>0</v>
      </c>
      <c r="O6212" s="5">
        <f>VLOOKUP(M6212,[1]ArchetypeScores!E:O,11,FALSE)</f>
        <v>-1</v>
      </c>
      <c r="P6212" s="5">
        <f>VLOOKUP(M6212,[1]ArchetypeScores!E:P,12,FALSE)</f>
        <v>0</v>
      </c>
      <c r="Q6212" s="2" t="str">
        <f>VLOOKUP(M6212,[1]ArchetypeScores!E:W,19,FALSE)</f>
        <v>Untargeted</v>
      </c>
      <c r="R6212" s="2">
        <f>VLOOKUP(M6212,[1]ArchetypeScores!E:I,5,FALSE)</f>
        <v>0</v>
      </c>
      <c r="S6212" s="2">
        <f>VLOOKUP(M6212,[1]ArchetypeScores!E:K,7,FALSE)</f>
        <v>0</v>
      </c>
      <c r="T6212" s="2" t="str">
        <f t="shared" si="99"/>
        <v>Not A&amp;R positive</v>
      </c>
    </row>
    <row r="6213" spans="1:20" x14ac:dyDescent="0.3">
      <c r="A6213" s="2" t="s">
        <v>16326</v>
      </c>
      <c r="B6213" s="3" t="s">
        <v>16408</v>
      </c>
      <c r="C6213" s="3" t="s">
        <v>16411</v>
      </c>
      <c r="D6213" s="4"/>
      <c r="E6213" s="5" t="s">
        <v>16329</v>
      </c>
      <c r="F6213" s="4">
        <v>0</v>
      </c>
      <c r="G6213" s="6">
        <v>50568</v>
      </c>
      <c r="H6213" s="3" t="s">
        <v>16412</v>
      </c>
      <c r="I6213" s="3"/>
      <c r="J6213" s="3"/>
      <c r="K6213" s="5" t="s">
        <v>57</v>
      </c>
      <c r="L6213" s="5">
        <v>29</v>
      </c>
      <c r="M6213" s="5" t="s">
        <v>58</v>
      </c>
      <c r="N6213" s="5">
        <f>VLOOKUP(M6213,[1]ArchetypeScores!E:N,10,FALSE)</f>
        <v>0</v>
      </c>
      <c r="O6213" s="5">
        <f>VLOOKUP(M6213,[1]ArchetypeScores!E:O,11,FALSE)</f>
        <v>-1</v>
      </c>
      <c r="P6213" s="5">
        <f>VLOOKUP(M6213,[1]ArchetypeScores!E:P,12,FALSE)</f>
        <v>0</v>
      </c>
      <c r="Q6213" s="2" t="str">
        <f>VLOOKUP(M6213,[1]ArchetypeScores!E:W,19,FALSE)</f>
        <v>Untargeted</v>
      </c>
      <c r="R6213" s="2">
        <f>VLOOKUP(M6213,[1]ArchetypeScores!E:I,5,FALSE)</f>
        <v>0</v>
      </c>
      <c r="S6213" s="2">
        <f>VLOOKUP(M6213,[1]ArchetypeScores!E:K,7,FALSE)</f>
        <v>0</v>
      </c>
      <c r="T6213" s="2" t="str">
        <f t="shared" si="99"/>
        <v>Not A&amp;R positive</v>
      </c>
    </row>
    <row r="6214" spans="1:20" x14ac:dyDescent="0.3">
      <c r="A6214" s="2" t="s">
        <v>16326</v>
      </c>
      <c r="B6214" s="3" t="s">
        <v>16413</v>
      </c>
      <c r="C6214" s="3" t="s">
        <v>16414</v>
      </c>
      <c r="D6214" s="4">
        <v>1.0489999999999999</v>
      </c>
      <c r="E6214" s="5" t="s">
        <v>16329</v>
      </c>
      <c r="F6214" s="4">
        <v>0.11903</v>
      </c>
      <c r="G6214" s="6">
        <v>50531</v>
      </c>
      <c r="H6214" s="3" t="s">
        <v>16415</v>
      </c>
      <c r="I6214" s="3"/>
      <c r="J6214" s="3"/>
      <c r="K6214" s="5" t="s">
        <v>154</v>
      </c>
      <c r="L6214" s="5" t="s">
        <v>112</v>
      </c>
      <c r="M6214" s="5" t="s">
        <v>155</v>
      </c>
      <c r="N6214" s="5">
        <f>VLOOKUP(M6214,[1]ArchetypeScores!E:N,10,FALSE)</f>
        <v>1</v>
      </c>
      <c r="O6214" s="5">
        <f>VLOOKUP(M6214,[1]ArchetypeScores!E:O,11,FALSE)</f>
        <v>0</v>
      </c>
      <c r="P6214" s="5">
        <f>VLOOKUP(M6214,[1]ArchetypeScores!E:P,12,FALSE)</f>
        <v>0</v>
      </c>
      <c r="Q6214" s="2" t="str">
        <f>VLOOKUP(M6214,[1]ArchetypeScores!E:W,19,FALSE)</f>
        <v>Education and training</v>
      </c>
      <c r="R6214" s="2">
        <f>VLOOKUP(M6214,[1]ArchetypeScores!E:I,5,FALSE)</f>
        <v>0</v>
      </c>
      <c r="S6214" s="2">
        <f>VLOOKUP(M6214,[1]ArchetypeScores!E:K,7,FALSE)</f>
        <v>1</v>
      </c>
      <c r="T6214" s="2" t="str">
        <f t="shared" si="99"/>
        <v>Indirect only</v>
      </c>
    </row>
    <row r="6215" spans="1:20" x14ac:dyDescent="0.3">
      <c r="A6215" s="2" t="s">
        <v>16326</v>
      </c>
      <c r="B6215" s="3" t="s">
        <v>16416</v>
      </c>
      <c r="C6215" s="3" t="s">
        <v>16417</v>
      </c>
      <c r="D6215" s="4">
        <v>0.18</v>
      </c>
      <c r="E6215" s="5" t="s">
        <v>16329</v>
      </c>
      <c r="F6215" s="4">
        <v>2.043E-2</v>
      </c>
      <c r="G6215" s="6">
        <v>50526</v>
      </c>
      <c r="H6215" s="3" t="s">
        <v>16415</v>
      </c>
      <c r="I6215" s="3"/>
      <c r="J6215" s="3"/>
      <c r="K6215" s="5" t="s">
        <v>163</v>
      </c>
      <c r="L6215" s="5">
        <v>3</v>
      </c>
      <c r="M6215" s="5" t="s">
        <v>164</v>
      </c>
      <c r="N6215" s="5">
        <f>VLOOKUP(M6215,[1]ArchetypeScores!E:N,10,FALSE)</f>
        <v>0</v>
      </c>
      <c r="O6215" s="5">
        <f>VLOOKUP(M6215,[1]ArchetypeScores!E:O,11,FALSE)</f>
        <v>0</v>
      </c>
      <c r="P6215" s="5">
        <f>VLOOKUP(M6215,[1]ArchetypeScores!E:P,12,FALSE)</f>
        <v>0</v>
      </c>
      <c r="Q6215" s="2" t="str">
        <f>VLOOKUP(M6215,[1]ArchetypeScores!E:W,19,FALSE)</f>
        <v>Education and training</v>
      </c>
      <c r="R6215" s="2">
        <f>VLOOKUP(M6215,[1]ArchetypeScores!E:I,5,FALSE)</f>
        <v>0</v>
      </c>
      <c r="S6215" s="2">
        <f>VLOOKUP(M6215,[1]ArchetypeScores!E:K,7,FALSE)</f>
        <v>0</v>
      </c>
      <c r="T6215" s="2" t="str">
        <f t="shared" si="99"/>
        <v>Not A&amp;R positive</v>
      </c>
    </row>
    <row r="6216" spans="1:20" x14ac:dyDescent="0.3">
      <c r="A6216" s="2" t="s">
        <v>16326</v>
      </c>
      <c r="B6216" s="3" t="s">
        <v>16418</v>
      </c>
      <c r="C6216" s="3" t="s">
        <v>16419</v>
      </c>
      <c r="D6216" s="4">
        <v>0.12</v>
      </c>
      <c r="E6216" s="5" t="s">
        <v>16329</v>
      </c>
      <c r="F6216" s="4">
        <v>1.362E-2</v>
      </c>
      <c r="G6216" s="6">
        <v>50523</v>
      </c>
      <c r="H6216" s="3" t="s">
        <v>16415</v>
      </c>
      <c r="I6216" s="3"/>
      <c r="J6216" s="3"/>
      <c r="K6216" s="5" t="s">
        <v>163</v>
      </c>
      <c r="L6216" s="5">
        <v>3</v>
      </c>
      <c r="M6216" s="5" t="s">
        <v>164</v>
      </c>
      <c r="N6216" s="5">
        <f>VLOOKUP(M6216,[1]ArchetypeScores!E:N,10,FALSE)</f>
        <v>0</v>
      </c>
      <c r="O6216" s="5">
        <f>VLOOKUP(M6216,[1]ArchetypeScores!E:O,11,FALSE)</f>
        <v>0</v>
      </c>
      <c r="P6216" s="5">
        <f>VLOOKUP(M6216,[1]ArchetypeScores!E:P,12,FALSE)</f>
        <v>0</v>
      </c>
      <c r="Q6216" s="2" t="str">
        <f>VLOOKUP(M6216,[1]ArchetypeScores!E:W,19,FALSE)</f>
        <v>Education and training</v>
      </c>
      <c r="R6216" s="2">
        <f>VLOOKUP(M6216,[1]ArchetypeScores!E:I,5,FALSE)</f>
        <v>0</v>
      </c>
      <c r="S6216" s="2">
        <f>VLOOKUP(M6216,[1]ArchetypeScores!E:K,7,FALSE)</f>
        <v>0</v>
      </c>
      <c r="T6216" s="2" t="str">
        <f t="shared" si="99"/>
        <v>Not A&amp;R positive</v>
      </c>
    </row>
    <row r="6217" spans="1:20" x14ac:dyDescent="0.3">
      <c r="A6217" s="2" t="s">
        <v>16326</v>
      </c>
      <c r="B6217" s="3" t="s">
        <v>16420</v>
      </c>
      <c r="C6217" s="3" t="s">
        <v>16421</v>
      </c>
      <c r="D6217" s="4">
        <v>1.819</v>
      </c>
      <c r="E6217" s="5" t="s">
        <v>16329</v>
      </c>
      <c r="F6217" s="4">
        <v>0.20644000000000001</v>
      </c>
      <c r="G6217" s="6">
        <v>50533</v>
      </c>
      <c r="H6217" s="3" t="s">
        <v>16415</v>
      </c>
      <c r="I6217" s="3"/>
      <c r="J6217" s="3"/>
      <c r="K6217" s="5" t="s">
        <v>163</v>
      </c>
      <c r="L6217" s="5">
        <v>3</v>
      </c>
      <c r="M6217" s="5" t="s">
        <v>164</v>
      </c>
      <c r="N6217" s="5">
        <f>VLOOKUP(M6217,[1]ArchetypeScores!E:N,10,FALSE)</f>
        <v>0</v>
      </c>
      <c r="O6217" s="5">
        <f>VLOOKUP(M6217,[1]ArchetypeScores!E:O,11,FALSE)</f>
        <v>0</v>
      </c>
      <c r="P6217" s="5">
        <f>VLOOKUP(M6217,[1]ArchetypeScores!E:P,12,FALSE)</f>
        <v>0</v>
      </c>
      <c r="Q6217" s="2" t="str">
        <f>VLOOKUP(M6217,[1]ArchetypeScores!E:W,19,FALSE)</f>
        <v>Education and training</v>
      </c>
      <c r="R6217" s="2">
        <f>VLOOKUP(M6217,[1]ArchetypeScores!E:I,5,FALSE)</f>
        <v>0</v>
      </c>
      <c r="S6217" s="2">
        <f>VLOOKUP(M6217,[1]ArchetypeScores!E:K,7,FALSE)</f>
        <v>0</v>
      </c>
      <c r="T6217" s="2" t="str">
        <f t="shared" si="99"/>
        <v>Not A&amp;R positive</v>
      </c>
    </row>
    <row r="6218" spans="1:20" x14ac:dyDescent="0.3">
      <c r="A6218" s="2" t="s">
        <v>16326</v>
      </c>
      <c r="B6218" s="3" t="s">
        <v>16422</v>
      </c>
      <c r="C6218" s="3" t="s">
        <v>16423</v>
      </c>
      <c r="D6218" s="4">
        <v>0.03</v>
      </c>
      <c r="E6218" s="5" t="s">
        <v>16329</v>
      </c>
      <c r="F6218" s="4">
        <v>3.0100000000000001E-3</v>
      </c>
      <c r="G6218" s="6">
        <v>50617</v>
      </c>
      <c r="H6218" s="3" t="s">
        <v>16424</v>
      </c>
      <c r="I6218" s="3"/>
      <c r="J6218" s="3"/>
      <c r="K6218" s="5" t="s">
        <v>61</v>
      </c>
      <c r="L6218" s="5">
        <v>3</v>
      </c>
      <c r="M6218" s="5" t="s">
        <v>872</v>
      </c>
      <c r="N6218" s="5">
        <f>VLOOKUP(M6218,[1]ArchetypeScores!E:N,10,FALSE)</f>
        <v>0</v>
      </c>
      <c r="O6218" s="5">
        <f>VLOOKUP(M6218,[1]ArchetypeScores!E:O,11,FALSE)</f>
        <v>0</v>
      </c>
      <c r="P6218" s="5">
        <f>VLOOKUP(M6218,[1]ArchetypeScores!E:P,12,FALSE)</f>
        <v>0</v>
      </c>
      <c r="Q6218" s="2" t="str">
        <f>VLOOKUP(M6218,[1]ArchetypeScores!E:W,19,FALSE)</f>
        <v>Health care</v>
      </c>
      <c r="R6218" s="2">
        <f>VLOOKUP(M6218,[1]ArchetypeScores!E:I,5,FALSE)</f>
        <v>0</v>
      </c>
      <c r="S6218" s="2">
        <f>VLOOKUP(M6218,[1]ArchetypeScores!E:K,7,FALSE)</f>
        <v>0</v>
      </c>
      <c r="T6218" s="2" t="str">
        <f t="shared" si="99"/>
        <v>Not A&amp;R positive</v>
      </c>
    </row>
    <row r="6219" spans="1:20" x14ac:dyDescent="0.3">
      <c r="A6219" s="2" t="s">
        <v>16326</v>
      </c>
      <c r="B6219" s="3" t="s">
        <v>16425</v>
      </c>
      <c r="C6219" s="3" t="s">
        <v>16426</v>
      </c>
      <c r="D6219" s="4">
        <v>0.46200000000000002</v>
      </c>
      <c r="E6219" s="5" t="s">
        <v>16329</v>
      </c>
      <c r="F6219" s="4">
        <v>4.6580000000000003E-2</v>
      </c>
      <c r="G6219" s="6">
        <v>50623</v>
      </c>
      <c r="H6219" s="3" t="s">
        <v>16415</v>
      </c>
      <c r="I6219" s="3"/>
      <c r="J6219" s="3"/>
      <c r="K6219" s="5" t="s">
        <v>291</v>
      </c>
      <c r="L6219" s="5">
        <v>4</v>
      </c>
      <c r="M6219" s="5" t="s">
        <v>292</v>
      </c>
      <c r="N6219" s="5">
        <f>VLOOKUP(M6219,[1]ArchetypeScores!E:N,10,FALSE)</f>
        <v>1</v>
      </c>
      <c r="O6219" s="5">
        <f>VLOOKUP(M6219,[1]ArchetypeScores!E:O,11,FALSE)</f>
        <v>0</v>
      </c>
      <c r="P6219" s="5">
        <f>VLOOKUP(M6219,[1]ArchetypeScores!E:P,12,FALSE)</f>
        <v>0</v>
      </c>
      <c r="Q6219" s="2" t="str">
        <f>VLOOKUP(M6219,[1]ArchetypeScores!E:W,19,FALSE)</f>
        <v>Education and training</v>
      </c>
      <c r="R6219" s="2">
        <f>VLOOKUP(M6219,[1]ArchetypeScores!E:I,5,FALSE)</f>
        <v>0</v>
      </c>
      <c r="S6219" s="2">
        <f>VLOOKUP(M6219,[1]ArchetypeScores!E:K,7,FALSE)</f>
        <v>0</v>
      </c>
      <c r="T6219" s="2" t="str">
        <f t="shared" si="99"/>
        <v>Not A&amp;R positive</v>
      </c>
    </row>
    <row r="6220" spans="1:20" x14ac:dyDescent="0.3">
      <c r="A6220" s="2" t="s">
        <v>16326</v>
      </c>
      <c r="B6220" s="3" t="s">
        <v>16427</v>
      </c>
      <c r="C6220" s="3" t="s">
        <v>16428</v>
      </c>
      <c r="D6220" s="4">
        <v>0.05</v>
      </c>
      <c r="E6220" s="5" t="s">
        <v>16329</v>
      </c>
      <c r="F6220" s="4">
        <v>5.9800000000000001E-3</v>
      </c>
      <c r="G6220" s="6">
        <v>50574</v>
      </c>
      <c r="H6220" s="3" t="s">
        <v>16429</v>
      </c>
      <c r="I6220" s="3"/>
      <c r="J6220" s="3"/>
      <c r="K6220" s="5" t="s">
        <v>214</v>
      </c>
      <c r="L6220" s="5">
        <v>1</v>
      </c>
      <c r="M6220" s="5" t="s">
        <v>215</v>
      </c>
      <c r="N6220" s="5">
        <f>VLOOKUP(M6220,[1]ArchetypeScores!E:N,10,FALSE)</f>
        <v>1</v>
      </c>
      <c r="O6220" s="5">
        <f>VLOOKUP(M6220,[1]ArchetypeScores!E:O,11,FALSE)</f>
        <v>0</v>
      </c>
      <c r="P6220" s="5">
        <f>VLOOKUP(M6220,[1]ArchetypeScores!E:P,12,FALSE)</f>
        <v>1</v>
      </c>
      <c r="Q6220" s="2" t="str">
        <f>VLOOKUP(M6220,[1]ArchetypeScores!E:W,19,FALSE)</f>
        <v>Health care</v>
      </c>
      <c r="R6220" s="2">
        <f>VLOOKUP(M6220,[1]ArchetypeScores!E:I,5,FALSE)</f>
        <v>0</v>
      </c>
      <c r="S6220" s="2">
        <f>VLOOKUP(M6220,[1]ArchetypeScores!E:K,7,FALSE)</f>
        <v>1</v>
      </c>
      <c r="T6220" s="2" t="str">
        <f t="shared" si="99"/>
        <v>Indirect only</v>
      </c>
    </row>
    <row r="6221" spans="1:20" x14ac:dyDescent="0.3">
      <c r="A6221" s="2" t="s">
        <v>16326</v>
      </c>
      <c r="B6221" s="3" t="s">
        <v>16430</v>
      </c>
      <c r="C6221" s="3" t="s">
        <v>16431</v>
      </c>
      <c r="D6221" s="4">
        <v>5.9</v>
      </c>
      <c r="E6221" s="5" t="s">
        <v>16329</v>
      </c>
      <c r="F6221" s="4">
        <v>0.58687999999999996</v>
      </c>
      <c r="G6221" s="6">
        <v>50618</v>
      </c>
      <c r="H6221" s="3" t="s">
        <v>16432</v>
      </c>
      <c r="I6221" s="3"/>
      <c r="J6221" s="3"/>
      <c r="K6221" s="5" t="s">
        <v>61</v>
      </c>
      <c r="L6221" s="5">
        <v>1</v>
      </c>
      <c r="M6221" s="5" t="s">
        <v>130</v>
      </c>
      <c r="N6221" s="5">
        <f>VLOOKUP(M6221,[1]ArchetypeScores!E:N,10,FALSE)</f>
        <v>0</v>
      </c>
      <c r="O6221" s="5">
        <f>VLOOKUP(M6221,[1]ArchetypeScores!E:O,11,FALSE)</f>
        <v>-1</v>
      </c>
      <c r="P6221" s="5">
        <f>VLOOKUP(M6221,[1]ArchetypeScores!E:P,12,FALSE)</f>
        <v>0</v>
      </c>
      <c r="Q6221" s="2" t="str">
        <f>VLOOKUP(M6221,[1]ArchetypeScores!E:W,19,FALSE)</f>
        <v>Health care</v>
      </c>
      <c r="R6221" s="2">
        <f>VLOOKUP(M6221,[1]ArchetypeScores!E:I,5,FALSE)</f>
        <v>0</v>
      </c>
      <c r="S6221" s="2">
        <f>VLOOKUP(M6221,[1]ArchetypeScores!E:K,7,FALSE)</f>
        <v>0</v>
      </c>
      <c r="T6221" s="2" t="str">
        <f t="shared" si="99"/>
        <v>Not A&amp;R positive</v>
      </c>
    </row>
    <row r="6222" spans="1:20" x14ac:dyDescent="0.3">
      <c r="A6222" s="2" t="s">
        <v>16326</v>
      </c>
      <c r="B6222" s="3" t="s">
        <v>16433</v>
      </c>
      <c r="C6222" s="3" t="s">
        <v>16434</v>
      </c>
      <c r="D6222" s="4">
        <v>0.1</v>
      </c>
      <c r="E6222" s="5" t="s">
        <v>16329</v>
      </c>
      <c r="F6222" s="4">
        <v>1.008E-2</v>
      </c>
      <c r="G6222" s="6">
        <v>50624</v>
      </c>
      <c r="H6222" s="3" t="s">
        <v>16415</v>
      </c>
      <c r="I6222" s="3"/>
      <c r="J6222" s="3"/>
      <c r="K6222" s="5" t="s">
        <v>61</v>
      </c>
      <c r="L6222" s="5">
        <v>5</v>
      </c>
      <c r="M6222" s="5" t="s">
        <v>62</v>
      </c>
      <c r="N6222" s="5">
        <f>VLOOKUP(M6222,[1]ArchetypeScores!E:N,10,FALSE)</f>
        <v>0</v>
      </c>
      <c r="O6222" s="5">
        <f>VLOOKUP(M6222,[1]ArchetypeScores!E:O,11,FALSE)</f>
        <v>-1</v>
      </c>
      <c r="P6222" s="5">
        <f>VLOOKUP(M6222,[1]ArchetypeScores!E:P,12,FALSE)</f>
        <v>0</v>
      </c>
      <c r="Q6222" s="2" t="str">
        <f>VLOOKUP(M6222,[1]ArchetypeScores!E:W,19,FALSE)</f>
        <v>Health care</v>
      </c>
      <c r="R6222" s="2">
        <f>VLOOKUP(M6222,[1]ArchetypeScores!E:I,5,FALSE)</f>
        <v>0</v>
      </c>
      <c r="S6222" s="2">
        <f>VLOOKUP(M6222,[1]ArchetypeScores!E:K,7,FALSE)</f>
        <v>0</v>
      </c>
      <c r="T6222" s="2" t="str">
        <f t="shared" si="99"/>
        <v>Not A&amp;R positive</v>
      </c>
    </row>
    <row r="6223" spans="1:20" x14ac:dyDescent="0.3">
      <c r="A6223" s="2" t="s">
        <v>16326</v>
      </c>
      <c r="B6223" s="3" t="s">
        <v>16435</v>
      </c>
      <c r="C6223" s="3" t="s">
        <v>16436</v>
      </c>
      <c r="D6223" s="4">
        <v>0.05</v>
      </c>
      <c r="E6223" s="5" t="s">
        <v>16329</v>
      </c>
      <c r="F6223" s="4">
        <v>6.0600000000000003E-3</v>
      </c>
      <c r="G6223" s="6">
        <v>50588</v>
      </c>
      <c r="H6223" s="3" t="s">
        <v>16437</v>
      </c>
      <c r="I6223" s="3"/>
      <c r="J6223" s="3"/>
      <c r="K6223" s="5" t="s">
        <v>214</v>
      </c>
      <c r="L6223" s="5">
        <v>1</v>
      </c>
      <c r="M6223" s="5" t="s">
        <v>215</v>
      </c>
      <c r="N6223" s="5">
        <f>VLOOKUP(M6223,[1]ArchetypeScores!E:N,10,FALSE)</f>
        <v>1</v>
      </c>
      <c r="O6223" s="5">
        <f>VLOOKUP(M6223,[1]ArchetypeScores!E:O,11,FALSE)</f>
        <v>0</v>
      </c>
      <c r="P6223" s="5">
        <f>VLOOKUP(M6223,[1]ArchetypeScores!E:P,12,FALSE)</f>
        <v>1</v>
      </c>
      <c r="Q6223" s="2" t="str">
        <f>VLOOKUP(M6223,[1]ArchetypeScores!E:W,19,FALSE)</f>
        <v>Health care</v>
      </c>
      <c r="R6223" s="2">
        <f>VLOOKUP(M6223,[1]ArchetypeScores!E:I,5,FALSE)</f>
        <v>0</v>
      </c>
      <c r="S6223" s="2">
        <f>VLOOKUP(M6223,[1]ArchetypeScores!E:K,7,FALSE)</f>
        <v>1</v>
      </c>
      <c r="T6223" s="2" t="str">
        <f t="shared" si="99"/>
        <v>Indirect only</v>
      </c>
    </row>
    <row r="6224" spans="1:20" x14ac:dyDescent="0.3">
      <c r="A6224" s="2" t="s">
        <v>16326</v>
      </c>
      <c r="B6224" s="3" t="s">
        <v>16438</v>
      </c>
      <c r="C6224" s="3" t="s">
        <v>16439</v>
      </c>
      <c r="D6224" s="4">
        <v>0.2</v>
      </c>
      <c r="E6224" s="5" t="s">
        <v>16329</v>
      </c>
      <c r="F6224" s="4">
        <v>2.366E-2</v>
      </c>
      <c r="G6224" s="6">
        <v>50556</v>
      </c>
      <c r="H6224" s="3" t="s">
        <v>16333</v>
      </c>
      <c r="I6224" s="3" t="s">
        <v>16365</v>
      </c>
      <c r="J6224" s="3"/>
      <c r="K6224" s="5" t="s">
        <v>61</v>
      </c>
      <c r="L6224" s="5">
        <v>2</v>
      </c>
      <c r="M6224" s="5" t="s">
        <v>954</v>
      </c>
      <c r="N6224" s="5">
        <f>VLOOKUP(M6224,[1]ArchetypeScores!E:N,10,FALSE)</f>
        <v>0</v>
      </c>
      <c r="O6224" s="5">
        <f>VLOOKUP(M6224,[1]ArchetypeScores!E:O,11,FALSE)</f>
        <v>0</v>
      </c>
      <c r="P6224" s="5">
        <f>VLOOKUP(M6224,[1]ArchetypeScores!E:P,12,FALSE)</f>
        <v>0</v>
      </c>
      <c r="Q6224" s="2" t="str">
        <f>VLOOKUP(M6224,[1]ArchetypeScores!E:W,19,FALSE)</f>
        <v>Health care</v>
      </c>
      <c r="R6224" s="2">
        <f>VLOOKUP(M6224,[1]ArchetypeScores!E:I,5,FALSE)</f>
        <v>0</v>
      </c>
      <c r="S6224" s="2">
        <f>VLOOKUP(M6224,[1]ArchetypeScores!E:K,7,FALSE)</f>
        <v>0</v>
      </c>
      <c r="T6224" s="2" t="str">
        <f t="shared" si="99"/>
        <v>Not A&amp;R positive</v>
      </c>
    </row>
    <row r="6225" spans="1:20" x14ac:dyDescent="0.3">
      <c r="A6225" s="2" t="s">
        <v>16326</v>
      </c>
      <c r="B6225" s="3" t="s">
        <v>16440</v>
      </c>
      <c r="C6225" s="3" t="s">
        <v>16441</v>
      </c>
      <c r="D6225" s="4">
        <v>1.7</v>
      </c>
      <c r="E6225" s="5" t="s">
        <v>16329</v>
      </c>
      <c r="F6225" s="4">
        <v>0.20111000000000001</v>
      </c>
      <c r="G6225" s="6">
        <v>50554</v>
      </c>
      <c r="H6225" s="3" t="s">
        <v>16333</v>
      </c>
      <c r="I6225" s="3" t="s">
        <v>16365</v>
      </c>
      <c r="J6225" s="3"/>
      <c r="K6225" s="5" t="s">
        <v>291</v>
      </c>
      <c r="L6225" s="5">
        <v>4</v>
      </c>
      <c r="M6225" s="5" t="s">
        <v>292</v>
      </c>
      <c r="N6225" s="5">
        <f>VLOOKUP(M6225,[1]ArchetypeScores!E:N,10,FALSE)</f>
        <v>1</v>
      </c>
      <c r="O6225" s="5">
        <f>VLOOKUP(M6225,[1]ArchetypeScores!E:O,11,FALSE)</f>
        <v>0</v>
      </c>
      <c r="P6225" s="5">
        <f>VLOOKUP(M6225,[1]ArchetypeScores!E:P,12,FALSE)</f>
        <v>0</v>
      </c>
      <c r="Q6225" s="2" t="str">
        <f>VLOOKUP(M6225,[1]ArchetypeScores!E:W,19,FALSE)</f>
        <v>Education and training</v>
      </c>
      <c r="R6225" s="2">
        <f>VLOOKUP(M6225,[1]ArchetypeScores!E:I,5,FALSE)</f>
        <v>0</v>
      </c>
      <c r="S6225" s="2">
        <f>VLOOKUP(M6225,[1]ArchetypeScores!E:K,7,FALSE)</f>
        <v>0</v>
      </c>
      <c r="T6225" s="2" t="str">
        <f t="shared" si="99"/>
        <v>Not A&amp;R positive</v>
      </c>
    </row>
    <row r="6226" spans="1:20" x14ac:dyDescent="0.3">
      <c r="A6226" s="2" t="s">
        <v>16326</v>
      </c>
      <c r="B6226" s="3" t="s">
        <v>16442</v>
      </c>
      <c r="C6226" s="3" t="s">
        <v>16443</v>
      </c>
      <c r="D6226" s="4">
        <v>7.5</v>
      </c>
      <c r="E6226" s="5" t="s">
        <v>16329</v>
      </c>
      <c r="F6226" s="4">
        <v>0.90334000000000003</v>
      </c>
      <c r="G6226" s="6">
        <v>50570</v>
      </c>
      <c r="H6226" s="3" t="s">
        <v>16444</v>
      </c>
      <c r="I6226" s="3"/>
      <c r="J6226" s="3"/>
      <c r="K6226" s="5" t="s">
        <v>71</v>
      </c>
      <c r="L6226" s="5">
        <v>2</v>
      </c>
      <c r="M6226" s="5" t="s">
        <v>2542</v>
      </c>
      <c r="N6226" s="5">
        <f>VLOOKUP(M6226,[1]ArchetypeScores!E:N,10,FALSE)</f>
        <v>0</v>
      </c>
      <c r="O6226" s="5">
        <f>VLOOKUP(M6226,[1]ArchetypeScores!E:O,11,FALSE)</f>
        <v>-1</v>
      </c>
      <c r="P6226" s="5">
        <f>VLOOKUP(M6226,[1]ArchetypeScores!E:P,12,FALSE)</f>
        <v>0</v>
      </c>
      <c r="Q6226" s="2" t="str">
        <f>VLOOKUP(M6226,[1]ArchetypeScores!E:W,19,FALSE)</f>
        <v>Industrials - other</v>
      </c>
      <c r="R6226" s="2">
        <f>VLOOKUP(M6226,[1]ArchetypeScores!E:I,5,FALSE)</f>
        <v>0</v>
      </c>
      <c r="S6226" s="2">
        <f>VLOOKUP(M6226,[1]ArchetypeScores!E:K,7,FALSE)</f>
        <v>0</v>
      </c>
      <c r="T6226" s="2" t="str">
        <f t="shared" si="99"/>
        <v>Not A&amp;R positive</v>
      </c>
    </row>
    <row r="6227" spans="1:20" x14ac:dyDescent="0.3">
      <c r="A6227" s="2" t="s">
        <v>16326</v>
      </c>
      <c r="B6227" s="3" t="s">
        <v>16445</v>
      </c>
      <c r="C6227" s="3" t="s">
        <v>16446</v>
      </c>
      <c r="D6227" s="4">
        <v>1.4</v>
      </c>
      <c r="E6227" s="5" t="s">
        <v>16329</v>
      </c>
      <c r="F6227" s="4">
        <v>0.16861999999999999</v>
      </c>
      <c r="G6227" s="6">
        <v>50571</v>
      </c>
      <c r="H6227" s="3" t="s">
        <v>16444</v>
      </c>
      <c r="I6227" s="3"/>
      <c r="J6227" s="3"/>
      <c r="K6227" s="5" t="s">
        <v>71</v>
      </c>
      <c r="L6227" s="5">
        <v>2</v>
      </c>
      <c r="M6227" s="5" t="s">
        <v>2542</v>
      </c>
      <c r="N6227" s="5">
        <f>VLOOKUP(M6227,[1]ArchetypeScores!E:N,10,FALSE)</f>
        <v>0</v>
      </c>
      <c r="O6227" s="5">
        <f>VLOOKUP(M6227,[1]ArchetypeScores!E:O,11,FALSE)</f>
        <v>-1</v>
      </c>
      <c r="P6227" s="5">
        <f>VLOOKUP(M6227,[1]ArchetypeScores!E:P,12,FALSE)</f>
        <v>0</v>
      </c>
      <c r="Q6227" s="2" t="str">
        <f>VLOOKUP(M6227,[1]ArchetypeScores!E:W,19,FALSE)</f>
        <v>Industrials - other</v>
      </c>
      <c r="R6227" s="2">
        <f>VLOOKUP(M6227,[1]ArchetypeScores!E:I,5,FALSE)</f>
        <v>0</v>
      </c>
      <c r="S6227" s="2">
        <f>VLOOKUP(M6227,[1]ArchetypeScores!E:K,7,FALSE)</f>
        <v>0</v>
      </c>
      <c r="T6227" s="2" t="str">
        <f t="shared" si="99"/>
        <v>Not A&amp;R positive</v>
      </c>
    </row>
    <row r="6228" spans="1:20" x14ac:dyDescent="0.3">
      <c r="A6228" s="2" t="s">
        <v>16326</v>
      </c>
      <c r="B6228" s="3" t="s">
        <v>16447</v>
      </c>
      <c r="C6228" s="3" t="s">
        <v>16448</v>
      </c>
      <c r="D6228" s="4">
        <v>0.45</v>
      </c>
      <c r="E6228" s="5" t="s">
        <v>16329</v>
      </c>
      <c r="F6228" s="4">
        <v>5.3940000000000002E-2</v>
      </c>
      <c r="G6228" s="6">
        <v>50578</v>
      </c>
      <c r="H6228" s="3" t="s">
        <v>16449</v>
      </c>
      <c r="I6228" s="3"/>
      <c r="J6228" s="3"/>
      <c r="K6228" s="5" t="s">
        <v>269</v>
      </c>
      <c r="L6228" s="5">
        <v>3</v>
      </c>
      <c r="M6228" s="5" t="s">
        <v>270</v>
      </c>
      <c r="N6228" s="5">
        <f>VLOOKUP(M6228,[1]ArchetypeScores!E:N,10,FALSE)</f>
        <v>1</v>
      </c>
      <c r="O6228" s="5">
        <f>VLOOKUP(M6228,[1]ArchetypeScores!E:O,11,FALSE)</f>
        <v>-1</v>
      </c>
      <c r="P6228" s="5">
        <f>VLOOKUP(M6228,[1]ArchetypeScores!E:P,12,FALSE)</f>
        <v>0</v>
      </c>
      <c r="Q6228" s="2" t="str">
        <f>VLOOKUP(M6228,[1]ArchetypeScores!E:W,19,FALSE)</f>
        <v>Untargeted</v>
      </c>
      <c r="R6228" s="2">
        <f>VLOOKUP(M6228,[1]ArchetypeScores!E:I,5,FALSE)</f>
        <v>0</v>
      </c>
      <c r="S6228" s="2">
        <f>VLOOKUP(M6228,[1]ArchetypeScores!E:K,7,FALSE)</f>
        <v>0</v>
      </c>
      <c r="T6228" s="2" t="str">
        <f t="shared" si="99"/>
        <v>Not A&amp;R positive</v>
      </c>
    </row>
    <row r="6229" spans="1:20" x14ac:dyDescent="0.3">
      <c r="A6229" s="2" t="s">
        <v>16326</v>
      </c>
      <c r="B6229" s="3" t="s">
        <v>16450</v>
      </c>
      <c r="C6229" s="3" t="s">
        <v>16451</v>
      </c>
      <c r="D6229" s="4">
        <v>8</v>
      </c>
      <c r="E6229" s="5" t="s">
        <v>16329</v>
      </c>
      <c r="F6229" s="4">
        <v>0.86621000000000004</v>
      </c>
      <c r="G6229" s="6">
        <v>50596</v>
      </c>
      <c r="H6229" s="3" t="s">
        <v>16452</v>
      </c>
      <c r="I6229" s="3"/>
      <c r="J6229" s="3"/>
      <c r="K6229" s="5" t="s">
        <v>61</v>
      </c>
      <c r="L6229" s="5">
        <v>1</v>
      </c>
      <c r="M6229" s="5" t="s">
        <v>130</v>
      </c>
      <c r="N6229" s="5">
        <f>VLOOKUP(M6229,[1]ArchetypeScores!E:N,10,FALSE)</f>
        <v>0</v>
      </c>
      <c r="O6229" s="5">
        <f>VLOOKUP(M6229,[1]ArchetypeScores!E:O,11,FALSE)</f>
        <v>-1</v>
      </c>
      <c r="P6229" s="5">
        <f>VLOOKUP(M6229,[1]ArchetypeScores!E:P,12,FALSE)</f>
        <v>0</v>
      </c>
      <c r="Q6229" s="2" t="str">
        <f>VLOOKUP(M6229,[1]ArchetypeScores!E:W,19,FALSE)</f>
        <v>Health care</v>
      </c>
      <c r="R6229" s="2">
        <f>VLOOKUP(M6229,[1]ArchetypeScores!E:I,5,FALSE)</f>
        <v>0</v>
      </c>
      <c r="S6229" s="2">
        <f>VLOOKUP(M6229,[1]ArchetypeScores!E:K,7,FALSE)</f>
        <v>0</v>
      </c>
      <c r="T6229" s="2" t="str">
        <f t="shared" si="99"/>
        <v>Not A&amp;R positive</v>
      </c>
    </row>
    <row r="6230" spans="1:20" x14ac:dyDescent="0.3">
      <c r="A6230" s="2" t="s">
        <v>16326</v>
      </c>
      <c r="B6230" s="3" t="s">
        <v>16453</v>
      </c>
      <c r="C6230" s="3" t="s">
        <v>16454</v>
      </c>
      <c r="D6230" s="4">
        <v>0.17499999999999999</v>
      </c>
      <c r="E6230" s="5" t="s">
        <v>16329</v>
      </c>
      <c r="F6230" s="4">
        <v>2.103E-2</v>
      </c>
      <c r="G6230" s="6">
        <v>50575</v>
      </c>
      <c r="H6230" s="3" t="s">
        <v>16444</v>
      </c>
      <c r="I6230" s="3"/>
      <c r="J6230" s="3"/>
      <c r="K6230" s="5" t="s">
        <v>71</v>
      </c>
      <c r="L6230" s="5">
        <v>1</v>
      </c>
      <c r="M6230" s="5" t="s">
        <v>72</v>
      </c>
      <c r="N6230" s="5">
        <f>VLOOKUP(M6230,[1]ArchetypeScores!E:N,10,FALSE)</f>
        <v>0</v>
      </c>
      <c r="O6230" s="5">
        <f>VLOOKUP(M6230,[1]ArchetypeScores!E:O,11,FALSE)</f>
        <v>0</v>
      </c>
      <c r="P6230" s="5">
        <f>VLOOKUP(M6230,[1]ArchetypeScores!E:P,12,FALSE)</f>
        <v>0</v>
      </c>
      <c r="Q6230" s="2" t="str">
        <f>VLOOKUP(M6230,[1]ArchetypeScores!E:W,19,FALSE)</f>
        <v>Other sector</v>
      </c>
      <c r="R6230" s="2">
        <f>VLOOKUP(M6230,[1]ArchetypeScores!E:I,5,FALSE)</f>
        <v>0</v>
      </c>
      <c r="S6230" s="2">
        <f>VLOOKUP(M6230,[1]ArchetypeScores!E:K,7,FALSE)</f>
        <v>0</v>
      </c>
      <c r="T6230" s="2" t="str">
        <f t="shared" si="99"/>
        <v>Not A&amp;R positive</v>
      </c>
    </row>
    <row r="6231" spans="1:20" x14ac:dyDescent="0.3">
      <c r="A6231" s="2" t="s">
        <v>16326</v>
      </c>
      <c r="B6231" s="3" t="s">
        <v>16455</v>
      </c>
      <c r="C6231" s="3" t="s">
        <v>16456</v>
      </c>
      <c r="D6231" s="4">
        <v>100</v>
      </c>
      <c r="E6231" s="5" t="s">
        <v>16329</v>
      </c>
      <c r="F6231" s="4">
        <v>10.106400000000001</v>
      </c>
      <c r="G6231" s="6">
        <v>50636</v>
      </c>
      <c r="H6231" s="3" t="s">
        <v>16353</v>
      </c>
      <c r="I6231" s="3"/>
      <c r="J6231" s="3"/>
      <c r="K6231" s="5" t="s">
        <v>67</v>
      </c>
      <c r="L6231" s="5">
        <v>1</v>
      </c>
      <c r="M6231" s="5" t="s">
        <v>265</v>
      </c>
      <c r="N6231" s="5">
        <f>VLOOKUP(M6231,[1]ArchetypeScores!E:N,10,FALSE)</f>
        <v>0</v>
      </c>
      <c r="O6231" s="5">
        <f>VLOOKUP(M6231,[1]ArchetypeScores!E:O,11,FALSE)</f>
        <v>-1</v>
      </c>
      <c r="P6231" s="5">
        <f>VLOOKUP(M6231,[1]ArchetypeScores!E:P,12,FALSE)</f>
        <v>0</v>
      </c>
      <c r="Q6231" s="2" t="str">
        <f>VLOOKUP(M6231,[1]ArchetypeScores!E:W,19,FALSE)</f>
        <v>Untargeted</v>
      </c>
      <c r="R6231" s="2">
        <f>VLOOKUP(M6231,[1]ArchetypeScores!E:I,5,FALSE)</f>
        <v>0</v>
      </c>
      <c r="S6231" s="2">
        <f>VLOOKUP(M6231,[1]ArchetypeScores!E:K,7,FALSE)</f>
        <v>0</v>
      </c>
      <c r="T6231" s="2" t="str">
        <f t="shared" si="99"/>
        <v>Not A&amp;R positive</v>
      </c>
    </row>
    <row r="6232" spans="1:20" x14ac:dyDescent="0.3">
      <c r="A6232" s="2" t="s">
        <v>16326</v>
      </c>
      <c r="B6232" s="3" t="s">
        <v>16457</v>
      </c>
      <c r="C6232" s="3" t="s">
        <v>16458</v>
      </c>
      <c r="D6232" s="4">
        <v>0.3</v>
      </c>
      <c r="E6232" s="5" t="s">
        <v>16329</v>
      </c>
      <c r="F6232" s="4">
        <v>3.5490000000000001E-2</v>
      </c>
      <c r="G6232" s="6">
        <v>50552</v>
      </c>
      <c r="H6232" s="3" t="s">
        <v>16333</v>
      </c>
      <c r="I6232" s="3" t="s">
        <v>16365</v>
      </c>
      <c r="J6232" s="3"/>
      <c r="K6232" s="5" t="s">
        <v>664</v>
      </c>
      <c r="L6232" s="5" t="s">
        <v>112</v>
      </c>
      <c r="M6232" s="5" t="s">
        <v>2313</v>
      </c>
      <c r="N6232" s="5">
        <f>VLOOKUP(M6232,[1]ArchetypeScores!E:N,10,FALSE)</f>
        <v>1</v>
      </c>
      <c r="O6232" s="5">
        <f>VLOOKUP(M6232,[1]ArchetypeScores!E:O,11,FALSE)</f>
        <v>0</v>
      </c>
      <c r="P6232" s="5">
        <f>VLOOKUP(M6232,[1]ArchetypeScores!E:P,12,FALSE)</f>
        <v>2</v>
      </c>
      <c r="Q6232" s="2" t="str">
        <f>VLOOKUP(M6232,[1]ArchetypeScores!E:W,19,FALSE)</f>
        <v>Other sector</v>
      </c>
      <c r="R6232" s="2">
        <f>VLOOKUP(M6232,[1]ArchetypeScores!E:I,5,FALSE)</f>
        <v>0</v>
      </c>
      <c r="S6232" s="2">
        <f>VLOOKUP(M6232,[1]ArchetypeScores!E:K,7,FALSE)</f>
        <v>0</v>
      </c>
      <c r="T6232" s="2" t="str">
        <f t="shared" si="99"/>
        <v>Not A&amp;R positive</v>
      </c>
    </row>
    <row r="6233" spans="1:20" x14ac:dyDescent="0.3">
      <c r="A6233" s="2" t="s">
        <v>16326</v>
      </c>
      <c r="B6233" s="3" t="s">
        <v>16459</v>
      </c>
      <c r="C6233" s="3" t="s">
        <v>16460</v>
      </c>
      <c r="D6233" s="4"/>
      <c r="E6233" s="5" t="s">
        <v>16329</v>
      </c>
      <c r="F6233" s="4">
        <v>0</v>
      </c>
      <c r="G6233" s="6">
        <v>50573</v>
      </c>
      <c r="H6233" s="3" t="s">
        <v>16461</v>
      </c>
      <c r="I6233" s="3" t="s">
        <v>7390</v>
      </c>
      <c r="J6233" s="3"/>
      <c r="K6233" s="5" t="s">
        <v>38</v>
      </c>
      <c r="L6233" s="5">
        <v>21</v>
      </c>
      <c r="M6233" s="5" t="s">
        <v>302</v>
      </c>
      <c r="N6233" s="5">
        <f>VLOOKUP(M6233,[1]ArchetypeScores!E:N,10,FALSE)</f>
        <v>0</v>
      </c>
      <c r="O6233" s="5">
        <f>VLOOKUP(M6233,[1]ArchetypeScores!E:O,11,FALSE)</f>
        <v>-1</v>
      </c>
      <c r="P6233" s="5">
        <f>VLOOKUP(M6233,[1]ArchetypeScores!E:P,12,FALSE)</f>
        <v>0</v>
      </c>
      <c r="Q6233" s="2" t="str">
        <f>VLOOKUP(M6233,[1]ArchetypeScores!E:W,19,FALSE)</f>
        <v>Consumer (including agriculture and tourism)</v>
      </c>
      <c r="R6233" s="2">
        <f>VLOOKUP(M6233,[1]ArchetypeScores!E:I,5,FALSE)</f>
        <v>0</v>
      </c>
      <c r="S6233" s="2">
        <f>VLOOKUP(M6233,[1]ArchetypeScores!E:K,7,FALSE)</f>
        <v>0</v>
      </c>
      <c r="T6233" s="2" t="str">
        <f t="shared" si="99"/>
        <v>Not A&amp;R positive</v>
      </c>
    </row>
    <row r="6234" spans="1:20" x14ac:dyDescent="0.3">
      <c r="A6234" s="2" t="s">
        <v>16326</v>
      </c>
      <c r="B6234" s="3" t="s">
        <v>16462</v>
      </c>
      <c r="C6234" s="3" t="s">
        <v>16463</v>
      </c>
      <c r="D6234" s="4">
        <v>0.15</v>
      </c>
      <c r="E6234" s="5" t="s">
        <v>16329</v>
      </c>
      <c r="F6234" s="4">
        <v>1.499E-2</v>
      </c>
      <c r="G6234" s="6">
        <v>50616</v>
      </c>
      <c r="H6234" s="3" t="s">
        <v>16464</v>
      </c>
      <c r="I6234" s="3"/>
      <c r="J6234" s="3"/>
      <c r="K6234" s="5" t="s">
        <v>291</v>
      </c>
      <c r="L6234" s="5">
        <v>3</v>
      </c>
      <c r="M6234" s="5" t="s">
        <v>532</v>
      </c>
      <c r="N6234" s="5">
        <f>VLOOKUP(M6234,[1]ArchetypeScores!E:N,10,FALSE)</f>
        <v>1</v>
      </c>
      <c r="O6234" s="5">
        <f>VLOOKUP(M6234,[1]ArchetypeScores!E:O,11,FALSE)</f>
        <v>0</v>
      </c>
      <c r="P6234" s="5">
        <f>VLOOKUP(M6234,[1]ArchetypeScores!E:P,12,FALSE)</f>
        <v>1</v>
      </c>
      <c r="Q6234" s="2" t="str">
        <f>VLOOKUP(M6234,[1]ArchetypeScores!E:W,19,FALSE)</f>
        <v>Education and training</v>
      </c>
      <c r="R6234" s="2">
        <f>VLOOKUP(M6234,[1]ArchetypeScores!E:I,5,FALSE)</f>
        <v>1</v>
      </c>
      <c r="S6234" s="2">
        <f>VLOOKUP(M6234,[1]ArchetypeScores!E:K,7,FALSE)</f>
        <v>1</v>
      </c>
      <c r="T6234" s="2" t="str">
        <f t="shared" si="99"/>
        <v>Both</v>
      </c>
    </row>
    <row r="6235" spans="1:20" x14ac:dyDescent="0.3">
      <c r="A6235" s="2" t="s">
        <v>16326</v>
      </c>
      <c r="B6235" s="3" t="s">
        <v>16462</v>
      </c>
      <c r="C6235" s="3" t="s">
        <v>16465</v>
      </c>
      <c r="D6235" s="4">
        <v>0.18</v>
      </c>
      <c r="E6235" s="5" t="s">
        <v>16329</v>
      </c>
      <c r="F6235" s="4">
        <v>2.018E-2</v>
      </c>
      <c r="G6235" s="6">
        <v>50525</v>
      </c>
      <c r="H6235" s="3" t="s">
        <v>16466</v>
      </c>
      <c r="I6235" s="3"/>
      <c r="J6235" s="3"/>
      <c r="K6235" s="5" t="s">
        <v>291</v>
      </c>
      <c r="L6235" s="5">
        <v>3</v>
      </c>
      <c r="M6235" s="5" t="s">
        <v>532</v>
      </c>
      <c r="N6235" s="5">
        <f>VLOOKUP(M6235,[1]ArchetypeScores!E:N,10,FALSE)</f>
        <v>1</v>
      </c>
      <c r="O6235" s="5">
        <f>VLOOKUP(M6235,[1]ArchetypeScores!E:O,11,FALSE)</f>
        <v>0</v>
      </c>
      <c r="P6235" s="5">
        <f>VLOOKUP(M6235,[1]ArchetypeScores!E:P,12,FALSE)</f>
        <v>1</v>
      </c>
      <c r="Q6235" s="2" t="str">
        <f>VLOOKUP(M6235,[1]ArchetypeScores!E:W,19,FALSE)</f>
        <v>Education and training</v>
      </c>
      <c r="R6235" s="2">
        <f>VLOOKUP(M6235,[1]ArchetypeScores!E:I,5,FALSE)</f>
        <v>1</v>
      </c>
      <c r="S6235" s="2">
        <f>VLOOKUP(M6235,[1]ArchetypeScores!E:K,7,FALSE)</f>
        <v>1</v>
      </c>
      <c r="T6235" s="2" t="str">
        <f t="shared" si="99"/>
        <v>Both</v>
      </c>
    </row>
    <row r="6236" spans="1:20" x14ac:dyDescent="0.3">
      <c r="A6236" s="2" t="s">
        <v>16326</v>
      </c>
      <c r="B6236" s="3" t="s">
        <v>16467</v>
      </c>
      <c r="C6236" s="3" t="s">
        <v>16468</v>
      </c>
      <c r="D6236" s="4">
        <v>0.35</v>
      </c>
      <c r="E6236" s="5" t="s">
        <v>16329</v>
      </c>
      <c r="F6236" s="4">
        <v>3.9750000000000001E-2</v>
      </c>
      <c r="G6236" s="6">
        <v>50529</v>
      </c>
      <c r="H6236" s="3" t="s">
        <v>16356</v>
      </c>
      <c r="I6236" s="3"/>
      <c r="J6236" s="3"/>
      <c r="K6236" s="5" t="s">
        <v>1097</v>
      </c>
      <c r="L6236" s="5">
        <v>4</v>
      </c>
      <c r="M6236" s="5" t="s">
        <v>5186</v>
      </c>
      <c r="N6236" s="5">
        <f>VLOOKUP(M6236,[1]ArchetypeScores!E:N,10,FALSE)</f>
        <v>1</v>
      </c>
      <c r="O6236" s="5">
        <f>VLOOKUP(M6236,[1]ArchetypeScores!E:O,11,FALSE)</f>
        <v>0</v>
      </c>
      <c r="P6236" s="5">
        <f>VLOOKUP(M6236,[1]ArchetypeScores!E:P,12,FALSE)</f>
        <v>2</v>
      </c>
      <c r="Q6236" s="2" t="str">
        <f>VLOOKUP(M6236,[1]ArchetypeScores!E:W,19,FALSE)</f>
        <v>Other sector</v>
      </c>
      <c r="R6236" s="2">
        <f>VLOOKUP(M6236,[1]ArchetypeScores!E:I,5,FALSE)</f>
        <v>0</v>
      </c>
      <c r="S6236" s="2">
        <f>VLOOKUP(M6236,[1]ArchetypeScores!E:K,7,FALSE)</f>
        <v>0</v>
      </c>
      <c r="T6236" s="2" t="str">
        <f t="shared" si="99"/>
        <v>Not A&amp;R positive</v>
      </c>
    </row>
    <row r="6237" spans="1:20" x14ac:dyDescent="0.3">
      <c r="A6237" s="2" t="s">
        <v>16326</v>
      </c>
      <c r="B6237" s="3" t="s">
        <v>16469</v>
      </c>
      <c r="C6237" s="3" t="s">
        <v>16470</v>
      </c>
      <c r="D6237" s="4">
        <v>7.1</v>
      </c>
      <c r="E6237" s="5" t="s">
        <v>16329</v>
      </c>
      <c r="F6237" s="4">
        <v>0.83992</v>
      </c>
      <c r="G6237" s="6">
        <v>50543</v>
      </c>
      <c r="H6237" s="3" t="s">
        <v>16471</v>
      </c>
      <c r="I6237" s="3" t="s">
        <v>16365</v>
      </c>
      <c r="J6237" s="3"/>
      <c r="K6237" s="5" t="s">
        <v>71</v>
      </c>
      <c r="L6237" s="5">
        <v>1</v>
      </c>
      <c r="M6237" s="5" t="s">
        <v>72</v>
      </c>
      <c r="N6237" s="5">
        <f>VLOOKUP(M6237,[1]ArchetypeScores!E:N,10,FALSE)</f>
        <v>0</v>
      </c>
      <c r="O6237" s="5">
        <f>VLOOKUP(M6237,[1]ArchetypeScores!E:O,11,FALSE)</f>
        <v>0</v>
      </c>
      <c r="P6237" s="5">
        <f>VLOOKUP(M6237,[1]ArchetypeScores!E:P,12,FALSE)</f>
        <v>0</v>
      </c>
      <c r="Q6237" s="2" t="str">
        <f>VLOOKUP(M6237,[1]ArchetypeScores!E:W,19,FALSE)</f>
        <v>Other sector</v>
      </c>
      <c r="R6237" s="2">
        <f>VLOOKUP(M6237,[1]ArchetypeScores!E:I,5,FALSE)</f>
        <v>0</v>
      </c>
      <c r="S6237" s="2">
        <f>VLOOKUP(M6237,[1]ArchetypeScores!E:K,7,FALSE)</f>
        <v>0</v>
      </c>
      <c r="T6237" s="2" t="str">
        <f t="shared" si="99"/>
        <v>Not A&amp;R positive</v>
      </c>
    </row>
    <row r="6238" spans="1:20" x14ac:dyDescent="0.3">
      <c r="A6238" s="2" t="s">
        <v>16326</v>
      </c>
      <c r="B6238" s="3" t="s">
        <v>16472</v>
      </c>
      <c r="C6238" s="3" t="s">
        <v>16473</v>
      </c>
      <c r="D6238" s="4">
        <v>4</v>
      </c>
      <c r="E6238" s="5" t="s">
        <v>16329</v>
      </c>
      <c r="F6238" s="4">
        <v>0.45429000000000003</v>
      </c>
      <c r="G6238" s="6">
        <v>50536</v>
      </c>
      <c r="H6238" s="3" t="s">
        <v>16474</v>
      </c>
      <c r="I6238" s="3"/>
      <c r="J6238" s="3"/>
      <c r="K6238" s="5" t="s">
        <v>1727</v>
      </c>
      <c r="L6238" s="5">
        <v>1</v>
      </c>
      <c r="M6238" s="5" t="s">
        <v>2397</v>
      </c>
      <c r="N6238" s="5">
        <f>VLOOKUP(M6238,[1]ArchetypeScores!E:N,10,FALSE)</f>
        <v>1</v>
      </c>
      <c r="O6238" s="5">
        <f>VLOOKUP(M6238,[1]ArchetypeScores!E:O,11,FALSE)</f>
        <v>-2</v>
      </c>
      <c r="P6238" s="5">
        <f>VLOOKUP(M6238,[1]ArchetypeScores!E:P,12,FALSE)</f>
        <v>2</v>
      </c>
      <c r="Q6238" s="2" t="str">
        <f>VLOOKUP(M6238,[1]ArchetypeScores!E:W,19,FALSE)</f>
        <v>Industrials - other</v>
      </c>
      <c r="R6238" s="2">
        <f>VLOOKUP(M6238,[1]ArchetypeScores!E:I,5,FALSE)</f>
        <v>1</v>
      </c>
      <c r="S6238" s="2">
        <f>VLOOKUP(M6238,[1]ArchetypeScores!E:K,7,FALSE)</f>
        <v>1</v>
      </c>
      <c r="T6238" s="2" t="str">
        <f t="shared" si="99"/>
        <v>Both</v>
      </c>
    </row>
    <row r="6239" spans="1:20" x14ac:dyDescent="0.3">
      <c r="A6239" s="2" t="s">
        <v>16326</v>
      </c>
      <c r="B6239" s="3" t="s">
        <v>16475</v>
      </c>
      <c r="C6239" s="3" t="s">
        <v>16476</v>
      </c>
      <c r="D6239" s="4">
        <v>0.05</v>
      </c>
      <c r="E6239" s="5" t="s">
        <v>16329</v>
      </c>
      <c r="F6239" s="4">
        <v>5.7800000000000004E-3</v>
      </c>
      <c r="G6239" s="6">
        <v>50593</v>
      </c>
      <c r="H6239" s="3" t="s">
        <v>16477</v>
      </c>
      <c r="I6239" s="3"/>
      <c r="J6239" s="3"/>
      <c r="K6239" s="5" t="s">
        <v>137</v>
      </c>
      <c r="L6239" s="5">
        <v>4</v>
      </c>
      <c r="M6239" s="5" t="s">
        <v>2165</v>
      </c>
      <c r="N6239" s="5">
        <f>VLOOKUP(M6239,[1]ArchetypeScores!E:N,10,FALSE)</f>
        <v>1</v>
      </c>
      <c r="O6239" s="5">
        <f>VLOOKUP(M6239,[1]ArchetypeScores!E:O,11,FALSE)</f>
        <v>0</v>
      </c>
      <c r="P6239" s="5">
        <f>VLOOKUP(M6239,[1]ArchetypeScores!E:P,12,FALSE)</f>
        <v>2</v>
      </c>
      <c r="Q6239" s="2" t="str">
        <f>VLOOKUP(M6239,[1]ArchetypeScores!E:W,19,FALSE)</f>
        <v>Other sector</v>
      </c>
      <c r="R6239" s="2">
        <f>VLOOKUP(M6239,[1]ArchetypeScores!E:I,5,FALSE)</f>
        <v>0</v>
      </c>
      <c r="S6239" s="2">
        <f>VLOOKUP(M6239,[1]ArchetypeScores!E:K,7,FALSE)</f>
        <v>0</v>
      </c>
      <c r="T6239" s="2" t="str">
        <f t="shared" si="99"/>
        <v>Not A&amp;R positive</v>
      </c>
    </row>
    <row r="6240" spans="1:20" x14ac:dyDescent="0.3">
      <c r="A6240" s="2" t="s">
        <v>16326</v>
      </c>
      <c r="B6240" s="3" t="s">
        <v>16478</v>
      </c>
      <c r="C6240" s="3" t="s">
        <v>16479</v>
      </c>
      <c r="D6240" s="4">
        <v>0.67500000000000004</v>
      </c>
      <c r="E6240" s="5" t="s">
        <v>16329</v>
      </c>
      <c r="F6240" s="4">
        <v>7.2029999999999997E-2</v>
      </c>
      <c r="G6240" s="6">
        <v>50604</v>
      </c>
      <c r="H6240" s="3" t="s">
        <v>16480</v>
      </c>
      <c r="I6240" s="3"/>
      <c r="J6240" s="3"/>
      <c r="K6240" s="5" t="s">
        <v>154</v>
      </c>
      <c r="L6240" s="5" t="s">
        <v>112</v>
      </c>
      <c r="M6240" s="5" t="s">
        <v>155</v>
      </c>
      <c r="N6240" s="5">
        <f>VLOOKUP(M6240,[1]ArchetypeScores!E:N,10,FALSE)</f>
        <v>1</v>
      </c>
      <c r="O6240" s="5">
        <f>VLOOKUP(M6240,[1]ArchetypeScores!E:O,11,FALSE)</f>
        <v>0</v>
      </c>
      <c r="P6240" s="5">
        <f>VLOOKUP(M6240,[1]ArchetypeScores!E:P,12,FALSE)</f>
        <v>0</v>
      </c>
      <c r="Q6240" s="2" t="str">
        <f>VLOOKUP(M6240,[1]ArchetypeScores!E:W,19,FALSE)</f>
        <v>Education and training</v>
      </c>
      <c r="R6240" s="2">
        <f>VLOOKUP(M6240,[1]ArchetypeScores!E:I,5,FALSE)</f>
        <v>0</v>
      </c>
      <c r="S6240" s="2">
        <f>VLOOKUP(M6240,[1]ArchetypeScores!E:K,7,FALSE)</f>
        <v>1</v>
      </c>
      <c r="T6240" s="2" t="str">
        <f t="shared" si="99"/>
        <v>Indirect only</v>
      </c>
    </row>
    <row r="6241" spans="1:20" x14ac:dyDescent="0.3">
      <c r="A6241" s="2" t="s">
        <v>16326</v>
      </c>
      <c r="B6241" s="3" t="s">
        <v>16481</v>
      </c>
      <c r="C6241" s="3" t="s">
        <v>16482</v>
      </c>
      <c r="D6241" s="4">
        <v>1.2E-2</v>
      </c>
      <c r="E6241" s="5" t="s">
        <v>16329</v>
      </c>
      <c r="F6241" s="4">
        <v>1.4E-3</v>
      </c>
      <c r="G6241" s="6">
        <v>50559</v>
      </c>
      <c r="H6241" s="3" t="s">
        <v>16483</v>
      </c>
      <c r="I6241" s="3" t="s">
        <v>7390</v>
      </c>
      <c r="J6241" s="3"/>
      <c r="K6241" s="5" t="s">
        <v>61</v>
      </c>
      <c r="L6241" s="5">
        <v>1</v>
      </c>
      <c r="M6241" s="5" t="s">
        <v>130</v>
      </c>
      <c r="N6241" s="5">
        <f>VLOOKUP(M6241,[1]ArchetypeScores!E:N,10,FALSE)</f>
        <v>0</v>
      </c>
      <c r="O6241" s="5">
        <f>VLOOKUP(M6241,[1]ArchetypeScores!E:O,11,FALSE)</f>
        <v>-1</v>
      </c>
      <c r="P6241" s="5">
        <f>VLOOKUP(M6241,[1]ArchetypeScores!E:P,12,FALSE)</f>
        <v>0</v>
      </c>
      <c r="Q6241" s="2" t="str">
        <f>VLOOKUP(M6241,[1]ArchetypeScores!E:W,19,FALSE)</f>
        <v>Health care</v>
      </c>
      <c r="R6241" s="2">
        <f>VLOOKUP(M6241,[1]ArchetypeScores!E:I,5,FALSE)</f>
        <v>0</v>
      </c>
      <c r="S6241" s="2">
        <f>VLOOKUP(M6241,[1]ArchetypeScores!E:K,7,FALSE)</f>
        <v>0</v>
      </c>
      <c r="T6241" s="2" t="str">
        <f t="shared" si="99"/>
        <v>Not A&amp;R positive</v>
      </c>
    </row>
    <row r="6242" spans="1:20" x14ac:dyDescent="0.3">
      <c r="A6242" s="2" t="s">
        <v>16326</v>
      </c>
      <c r="B6242" s="3" t="s">
        <v>16484</v>
      </c>
      <c r="C6242" s="3" t="s">
        <v>16485</v>
      </c>
      <c r="D6242" s="4">
        <v>8.8999999999999996E-2</v>
      </c>
      <c r="E6242" s="5" t="s">
        <v>16329</v>
      </c>
      <c r="F6242" s="4">
        <v>1.0789999999999999E-2</v>
      </c>
      <c r="G6242" s="6">
        <v>50586</v>
      </c>
      <c r="H6242" s="3" t="s">
        <v>16486</v>
      </c>
      <c r="I6242" s="3"/>
      <c r="J6242" s="3"/>
      <c r="K6242" s="5" t="s">
        <v>61</v>
      </c>
      <c r="L6242" s="5">
        <v>1</v>
      </c>
      <c r="M6242" s="5" t="s">
        <v>130</v>
      </c>
      <c r="N6242" s="5">
        <f>VLOOKUP(M6242,[1]ArchetypeScores!E:N,10,FALSE)</f>
        <v>0</v>
      </c>
      <c r="O6242" s="5">
        <f>VLOOKUP(M6242,[1]ArchetypeScores!E:O,11,FALSE)</f>
        <v>-1</v>
      </c>
      <c r="P6242" s="5">
        <f>VLOOKUP(M6242,[1]ArchetypeScores!E:P,12,FALSE)</f>
        <v>0</v>
      </c>
      <c r="Q6242" s="2" t="str">
        <f>VLOOKUP(M6242,[1]ArchetypeScores!E:W,19,FALSE)</f>
        <v>Health care</v>
      </c>
      <c r="R6242" s="2">
        <f>VLOOKUP(M6242,[1]ArchetypeScores!E:I,5,FALSE)</f>
        <v>0</v>
      </c>
      <c r="S6242" s="2">
        <f>VLOOKUP(M6242,[1]ArchetypeScores!E:K,7,FALSE)</f>
        <v>0</v>
      </c>
      <c r="T6242" s="2" t="str">
        <f t="shared" si="99"/>
        <v>Not A&amp;R positive</v>
      </c>
    </row>
    <row r="6243" spans="1:20" x14ac:dyDescent="0.3">
      <c r="A6243" s="2" t="s">
        <v>16326</v>
      </c>
      <c r="B6243" s="3" t="s">
        <v>16487</v>
      </c>
      <c r="C6243" s="3" t="s">
        <v>16488</v>
      </c>
      <c r="D6243" s="4">
        <v>5.5</v>
      </c>
      <c r="E6243" s="5" t="s">
        <v>16329</v>
      </c>
      <c r="F6243" s="4">
        <v>0.66710000000000003</v>
      </c>
      <c r="G6243" s="6">
        <v>50587</v>
      </c>
      <c r="H6243" s="3" t="s">
        <v>16489</v>
      </c>
      <c r="I6243" s="3"/>
      <c r="J6243" s="3"/>
      <c r="K6243" s="5" t="s">
        <v>61</v>
      </c>
      <c r="L6243" s="5">
        <v>5</v>
      </c>
      <c r="M6243" s="5" t="s">
        <v>62</v>
      </c>
      <c r="N6243" s="5">
        <f>VLOOKUP(M6243,[1]ArchetypeScores!E:N,10,FALSE)</f>
        <v>0</v>
      </c>
      <c r="O6243" s="5">
        <f>VLOOKUP(M6243,[1]ArchetypeScores!E:O,11,FALSE)</f>
        <v>-1</v>
      </c>
      <c r="P6243" s="5">
        <f>VLOOKUP(M6243,[1]ArchetypeScores!E:P,12,FALSE)</f>
        <v>0</v>
      </c>
      <c r="Q6243" s="2" t="str">
        <f>VLOOKUP(M6243,[1]ArchetypeScores!E:W,19,FALSE)</f>
        <v>Health care</v>
      </c>
      <c r="R6243" s="2">
        <f>VLOOKUP(M6243,[1]ArchetypeScores!E:I,5,FALSE)</f>
        <v>0</v>
      </c>
      <c r="S6243" s="2">
        <f>VLOOKUP(M6243,[1]ArchetypeScores!E:K,7,FALSE)</f>
        <v>0</v>
      </c>
      <c r="T6243" s="2" t="str">
        <f t="shared" si="99"/>
        <v>Not A&amp;R positive</v>
      </c>
    </row>
    <row r="6244" spans="1:20" x14ac:dyDescent="0.3">
      <c r="A6244" s="2" t="s">
        <v>16326</v>
      </c>
      <c r="B6244" s="3" t="s">
        <v>16490</v>
      </c>
      <c r="C6244" s="3" t="s">
        <v>16491</v>
      </c>
      <c r="D6244" s="4">
        <v>0.15</v>
      </c>
      <c r="E6244" s="5" t="s">
        <v>16329</v>
      </c>
      <c r="F6244" s="4">
        <v>1.559E-2</v>
      </c>
      <c r="G6244" s="6">
        <v>50611</v>
      </c>
      <c r="H6244" s="3" t="s">
        <v>16492</v>
      </c>
      <c r="I6244" s="3"/>
      <c r="J6244" s="3"/>
      <c r="K6244" s="5" t="s">
        <v>291</v>
      </c>
      <c r="L6244" s="5">
        <v>3</v>
      </c>
      <c r="M6244" s="5" t="s">
        <v>532</v>
      </c>
      <c r="N6244" s="5">
        <f>VLOOKUP(M6244,[1]ArchetypeScores!E:N,10,FALSE)</f>
        <v>1</v>
      </c>
      <c r="O6244" s="5">
        <f>VLOOKUP(M6244,[1]ArchetypeScores!E:O,11,FALSE)</f>
        <v>0</v>
      </c>
      <c r="P6244" s="5">
        <f>VLOOKUP(M6244,[1]ArchetypeScores!E:P,12,FALSE)</f>
        <v>1</v>
      </c>
      <c r="Q6244" s="2" t="str">
        <f>VLOOKUP(M6244,[1]ArchetypeScores!E:W,19,FALSE)</f>
        <v>Education and training</v>
      </c>
      <c r="R6244" s="2">
        <f>VLOOKUP(M6244,[1]ArchetypeScores!E:I,5,FALSE)</f>
        <v>1</v>
      </c>
      <c r="S6244" s="2">
        <f>VLOOKUP(M6244,[1]ArchetypeScores!E:K,7,FALSE)</f>
        <v>1</v>
      </c>
      <c r="T6244" s="2" t="str">
        <f t="shared" si="99"/>
        <v>Both</v>
      </c>
    </row>
    <row r="6245" spans="1:20" x14ac:dyDescent="0.3">
      <c r="A6245" s="2" t="s">
        <v>16326</v>
      </c>
      <c r="B6245" s="3" t="s">
        <v>16493</v>
      </c>
      <c r="C6245" s="3" t="s">
        <v>16494</v>
      </c>
      <c r="D6245" s="4">
        <v>2.2000000000000002</v>
      </c>
      <c r="E6245" s="5" t="s">
        <v>16329</v>
      </c>
      <c r="F6245" s="4">
        <v>0.24986</v>
      </c>
      <c r="G6245" s="6">
        <v>50534</v>
      </c>
      <c r="H6245" s="3" t="s">
        <v>16495</v>
      </c>
      <c r="I6245" s="3"/>
      <c r="J6245" s="3"/>
      <c r="K6245" s="5" t="s">
        <v>142</v>
      </c>
      <c r="L6245" s="5" t="s">
        <v>112</v>
      </c>
      <c r="M6245" s="5" t="s">
        <v>470</v>
      </c>
      <c r="N6245" s="5">
        <f>VLOOKUP(M6245,[1]ArchetypeScores!E:N,10,FALSE)</f>
        <v>1</v>
      </c>
      <c r="O6245" s="5">
        <f>VLOOKUP(M6245,[1]ArchetypeScores!E:O,11,FALSE)</f>
        <v>1</v>
      </c>
      <c r="P6245" s="5">
        <f>VLOOKUP(M6245,[1]ArchetypeScores!E:P,12,FALSE)</f>
        <v>2</v>
      </c>
      <c r="Q6245" s="2" t="str">
        <f>VLOOKUP(M6245,[1]ArchetypeScores!E:W,19,FALSE)</f>
        <v>Materials (including forestry and nature)</v>
      </c>
      <c r="R6245" s="2">
        <f>VLOOKUP(M6245,[1]ArchetypeScores!E:I,5,FALSE)</f>
        <v>1</v>
      </c>
      <c r="S6245" s="2">
        <f>VLOOKUP(M6245,[1]ArchetypeScores!E:K,7,FALSE)</f>
        <v>1</v>
      </c>
      <c r="T6245" s="2" t="str">
        <f t="shared" si="99"/>
        <v>Both</v>
      </c>
    </row>
    <row r="6246" spans="1:20" x14ac:dyDescent="0.3">
      <c r="A6246" s="2" t="s">
        <v>16326</v>
      </c>
      <c r="B6246" s="3" t="s">
        <v>16496</v>
      </c>
      <c r="C6246" s="3" t="s">
        <v>16497</v>
      </c>
      <c r="D6246" s="4">
        <v>1</v>
      </c>
      <c r="E6246" s="5" t="s">
        <v>16329</v>
      </c>
      <c r="F6246" s="4">
        <v>0.11387</v>
      </c>
      <c r="G6246" s="6">
        <v>50594</v>
      </c>
      <c r="H6246" s="3" t="s">
        <v>16498</v>
      </c>
      <c r="I6246" s="3"/>
      <c r="J6246" s="3"/>
      <c r="K6246" s="5" t="s">
        <v>291</v>
      </c>
      <c r="L6246" s="5">
        <v>4</v>
      </c>
      <c r="M6246" s="5" t="s">
        <v>292</v>
      </c>
      <c r="N6246" s="5">
        <f>VLOOKUP(M6246,[1]ArchetypeScores!E:N,10,FALSE)</f>
        <v>1</v>
      </c>
      <c r="O6246" s="5">
        <f>VLOOKUP(M6246,[1]ArchetypeScores!E:O,11,FALSE)</f>
        <v>0</v>
      </c>
      <c r="P6246" s="5">
        <f>VLOOKUP(M6246,[1]ArchetypeScores!E:P,12,FALSE)</f>
        <v>0</v>
      </c>
      <c r="Q6246" s="2" t="str">
        <f>VLOOKUP(M6246,[1]ArchetypeScores!E:W,19,FALSE)</f>
        <v>Education and training</v>
      </c>
      <c r="R6246" s="2">
        <f>VLOOKUP(M6246,[1]ArchetypeScores!E:I,5,FALSE)</f>
        <v>0</v>
      </c>
      <c r="S6246" s="2">
        <f>VLOOKUP(M6246,[1]ArchetypeScores!E:K,7,FALSE)</f>
        <v>0</v>
      </c>
      <c r="T6246" s="2" t="str">
        <f t="shared" si="99"/>
        <v>Not A&amp;R positive</v>
      </c>
    </row>
    <row r="6247" spans="1:20" x14ac:dyDescent="0.3">
      <c r="A6247" s="2" t="s">
        <v>16326</v>
      </c>
      <c r="B6247" s="3" t="s">
        <v>16499</v>
      </c>
      <c r="C6247" s="3" t="s">
        <v>16500</v>
      </c>
      <c r="D6247" s="4">
        <v>0.28000000000000003</v>
      </c>
      <c r="E6247" s="5" t="s">
        <v>16329</v>
      </c>
      <c r="F6247" s="4">
        <v>2.8230000000000002E-2</v>
      </c>
      <c r="G6247" s="6">
        <v>50627</v>
      </c>
      <c r="H6247" s="3" t="s">
        <v>16501</v>
      </c>
      <c r="I6247" s="3"/>
      <c r="J6247" s="3"/>
      <c r="K6247" s="5" t="s">
        <v>291</v>
      </c>
      <c r="L6247" s="5">
        <v>4</v>
      </c>
      <c r="M6247" s="5" t="s">
        <v>292</v>
      </c>
      <c r="N6247" s="5">
        <f>VLOOKUP(M6247,[1]ArchetypeScores!E:N,10,FALSE)</f>
        <v>1</v>
      </c>
      <c r="O6247" s="5">
        <f>VLOOKUP(M6247,[1]ArchetypeScores!E:O,11,FALSE)</f>
        <v>0</v>
      </c>
      <c r="P6247" s="5">
        <f>VLOOKUP(M6247,[1]ArchetypeScores!E:P,12,FALSE)</f>
        <v>0</v>
      </c>
      <c r="Q6247" s="2" t="str">
        <f>VLOOKUP(M6247,[1]ArchetypeScores!E:W,19,FALSE)</f>
        <v>Education and training</v>
      </c>
      <c r="R6247" s="2">
        <f>VLOOKUP(M6247,[1]ArchetypeScores!E:I,5,FALSE)</f>
        <v>0</v>
      </c>
      <c r="S6247" s="2">
        <f>VLOOKUP(M6247,[1]ArchetypeScores!E:K,7,FALSE)</f>
        <v>0</v>
      </c>
      <c r="T6247" s="2" t="str">
        <f t="shared" si="99"/>
        <v>Not A&amp;R positive</v>
      </c>
    </row>
    <row r="6248" spans="1:20" x14ac:dyDescent="0.3">
      <c r="A6248" s="2" t="s">
        <v>16326</v>
      </c>
      <c r="B6248" s="3" t="s">
        <v>16502</v>
      </c>
      <c r="C6248" s="3" t="s">
        <v>16503</v>
      </c>
      <c r="D6248" s="4">
        <v>39</v>
      </c>
      <c r="E6248" s="5" t="s">
        <v>16329</v>
      </c>
      <c r="F6248" s="4">
        <v>3.9866600000000001</v>
      </c>
      <c r="G6248" s="6">
        <v>50613</v>
      </c>
      <c r="H6248" s="3" t="s">
        <v>16504</v>
      </c>
      <c r="I6248" s="3"/>
      <c r="J6248" s="3"/>
      <c r="K6248" s="5" t="s">
        <v>57</v>
      </c>
      <c r="L6248" s="5">
        <v>29</v>
      </c>
      <c r="M6248" s="5" t="s">
        <v>58</v>
      </c>
      <c r="N6248" s="5">
        <f>VLOOKUP(M6248,[1]ArchetypeScores!E:N,10,FALSE)</f>
        <v>0</v>
      </c>
      <c r="O6248" s="5">
        <f>VLOOKUP(M6248,[1]ArchetypeScores!E:O,11,FALSE)</f>
        <v>-1</v>
      </c>
      <c r="P6248" s="5">
        <f>VLOOKUP(M6248,[1]ArchetypeScores!E:P,12,FALSE)</f>
        <v>0</v>
      </c>
      <c r="Q6248" s="2" t="str">
        <f>VLOOKUP(M6248,[1]ArchetypeScores!E:W,19,FALSE)</f>
        <v>Untargeted</v>
      </c>
      <c r="R6248" s="2">
        <f>VLOOKUP(M6248,[1]ArchetypeScores!E:I,5,FALSE)</f>
        <v>0</v>
      </c>
      <c r="S6248" s="2">
        <f>VLOOKUP(M6248,[1]ArchetypeScores!E:K,7,FALSE)</f>
        <v>0</v>
      </c>
      <c r="T6248" s="2" t="str">
        <f t="shared" si="99"/>
        <v>Not A&amp;R positive</v>
      </c>
    </row>
    <row r="6249" spans="1:20" x14ac:dyDescent="0.3">
      <c r="A6249" s="2" t="s">
        <v>16326</v>
      </c>
      <c r="B6249" s="3" t="s">
        <v>16505</v>
      </c>
      <c r="C6249" s="3" t="s">
        <v>16506</v>
      </c>
      <c r="D6249" s="4">
        <v>0.06</v>
      </c>
      <c r="E6249" s="5" t="s">
        <v>16329</v>
      </c>
      <c r="F6249" s="4">
        <v>6.9199999999999999E-3</v>
      </c>
      <c r="G6249" s="6">
        <v>50563</v>
      </c>
      <c r="H6249" s="3" t="s">
        <v>16507</v>
      </c>
      <c r="I6249" s="3" t="s">
        <v>7390</v>
      </c>
      <c r="J6249" s="3"/>
      <c r="K6249" s="5" t="s">
        <v>38</v>
      </c>
      <c r="L6249" s="5">
        <v>29</v>
      </c>
      <c r="M6249" s="5" t="s">
        <v>316</v>
      </c>
      <c r="N6249" s="5">
        <f>VLOOKUP(M6249,[1]ArchetypeScores!E:N,10,FALSE)</f>
        <v>0</v>
      </c>
      <c r="O6249" s="5">
        <f>VLOOKUP(M6249,[1]ArchetypeScores!E:O,11,FALSE)</f>
        <v>-1</v>
      </c>
      <c r="P6249" s="5">
        <f>VLOOKUP(M6249,[1]ArchetypeScores!E:P,12,FALSE)</f>
        <v>0</v>
      </c>
      <c r="Q6249" s="2" t="str">
        <f>VLOOKUP(M6249,[1]ArchetypeScores!E:W,19,FALSE)</f>
        <v>Other sector</v>
      </c>
      <c r="R6249" s="2">
        <f>VLOOKUP(M6249,[1]ArchetypeScores!E:I,5,FALSE)</f>
        <v>0</v>
      </c>
      <c r="S6249" s="2">
        <f>VLOOKUP(M6249,[1]ArchetypeScores!E:K,7,FALSE)</f>
        <v>0</v>
      </c>
      <c r="T6249" s="2" t="str">
        <f t="shared" si="99"/>
        <v>Not A&amp;R positive</v>
      </c>
    </row>
    <row r="6250" spans="1:20" x14ac:dyDescent="0.3">
      <c r="A6250" s="2" t="s">
        <v>16326</v>
      </c>
      <c r="B6250" s="3" t="s">
        <v>16508</v>
      </c>
      <c r="C6250" s="3" t="s">
        <v>16509</v>
      </c>
      <c r="D6250" s="4">
        <v>50</v>
      </c>
      <c r="E6250" s="5" t="s">
        <v>16329</v>
      </c>
      <c r="F6250" s="4">
        <v>4.7201399999999998</v>
      </c>
      <c r="G6250" s="6">
        <v>50630</v>
      </c>
      <c r="H6250" s="3" t="s">
        <v>16510</v>
      </c>
      <c r="I6250" s="3"/>
      <c r="J6250" s="3"/>
      <c r="K6250" s="5" t="s">
        <v>38</v>
      </c>
      <c r="L6250" s="5">
        <v>13</v>
      </c>
      <c r="M6250" s="5" t="s">
        <v>39</v>
      </c>
      <c r="N6250" s="5">
        <f>VLOOKUP(M6250,[1]ArchetypeScores!E:N,10,FALSE)</f>
        <v>0</v>
      </c>
      <c r="O6250" s="5">
        <f>VLOOKUP(M6250,[1]ArchetypeScores!E:O,11,FALSE)</f>
        <v>-2</v>
      </c>
      <c r="P6250" s="5">
        <f>VLOOKUP(M6250,[1]ArchetypeScores!E:P,12,FALSE)</f>
        <v>0</v>
      </c>
      <c r="Q6250" s="2" t="str">
        <f>VLOOKUP(M6250,[1]ArchetypeScores!E:W,19,FALSE)</f>
        <v>Industrials - transportation</v>
      </c>
      <c r="R6250" s="2">
        <f>VLOOKUP(M6250,[1]ArchetypeScores!E:I,5,FALSE)</f>
        <v>0</v>
      </c>
      <c r="S6250" s="2">
        <f>VLOOKUP(M6250,[1]ArchetypeScores!E:K,7,FALSE)</f>
        <v>0</v>
      </c>
      <c r="T6250" s="2" t="str">
        <f t="shared" si="99"/>
        <v>Not A&amp;R positive</v>
      </c>
    </row>
    <row r="6251" spans="1:20" x14ac:dyDescent="0.3">
      <c r="A6251" s="2" t="s">
        <v>16326</v>
      </c>
      <c r="B6251" s="3" t="s">
        <v>16511</v>
      </c>
      <c r="C6251" s="3" t="s">
        <v>16512</v>
      </c>
      <c r="D6251" s="4"/>
      <c r="E6251" s="5" t="s">
        <v>16329</v>
      </c>
      <c r="F6251" s="4">
        <v>0</v>
      </c>
      <c r="G6251" s="6">
        <v>50606</v>
      </c>
      <c r="H6251" s="3" t="s">
        <v>16513</v>
      </c>
      <c r="I6251" s="3"/>
      <c r="J6251" s="3"/>
      <c r="K6251" s="5" t="s">
        <v>38</v>
      </c>
      <c r="L6251" s="5">
        <v>16</v>
      </c>
      <c r="M6251" s="5" t="s">
        <v>3141</v>
      </c>
      <c r="N6251" s="5">
        <f>VLOOKUP(M6251,[1]ArchetypeScores!E:N,10,FALSE)</f>
        <v>0</v>
      </c>
      <c r="O6251" s="5">
        <f>VLOOKUP(M6251,[1]ArchetypeScores!E:O,11,FALSE)</f>
        <v>-2</v>
      </c>
      <c r="P6251" s="5">
        <f>VLOOKUP(M6251,[1]ArchetypeScores!E:P,12,FALSE)</f>
        <v>1</v>
      </c>
      <c r="Q6251" s="2" t="e">
        <f>VLOOKUP(M6251,[1]ArchetypeScores!E:W,19,FALSE)</f>
        <v>#N/A</v>
      </c>
      <c r="R6251" s="2">
        <f>VLOOKUP(M6251,[1]ArchetypeScores!E:I,5,FALSE)</f>
        <v>0</v>
      </c>
      <c r="S6251" s="2">
        <f>VLOOKUP(M6251,[1]ArchetypeScores!E:K,7,FALSE)</f>
        <v>0</v>
      </c>
      <c r="T6251" s="2" t="str">
        <f t="shared" si="99"/>
        <v>Not A&amp;R positive</v>
      </c>
    </row>
    <row r="6252" spans="1:20" x14ac:dyDescent="0.3">
      <c r="A6252" s="2" t="s">
        <v>16326</v>
      </c>
      <c r="B6252" s="3" t="s">
        <v>16514</v>
      </c>
      <c r="C6252" s="3" t="s">
        <v>16515</v>
      </c>
      <c r="D6252" s="4">
        <v>1.0999999999999999E-2</v>
      </c>
      <c r="E6252" s="5" t="s">
        <v>16329</v>
      </c>
      <c r="F6252" s="4">
        <v>1.15E-3</v>
      </c>
      <c r="G6252" s="6">
        <v>50610</v>
      </c>
      <c r="H6252" s="3" t="s">
        <v>16516</v>
      </c>
      <c r="I6252" s="3"/>
      <c r="J6252" s="3"/>
      <c r="K6252" s="5" t="s">
        <v>291</v>
      </c>
      <c r="L6252" s="5">
        <v>3</v>
      </c>
      <c r="M6252" s="5" t="s">
        <v>532</v>
      </c>
      <c r="N6252" s="5">
        <f>VLOOKUP(M6252,[1]ArchetypeScores!E:N,10,FALSE)</f>
        <v>1</v>
      </c>
      <c r="O6252" s="5">
        <f>VLOOKUP(M6252,[1]ArchetypeScores!E:O,11,FALSE)</f>
        <v>0</v>
      </c>
      <c r="P6252" s="5">
        <f>VLOOKUP(M6252,[1]ArchetypeScores!E:P,12,FALSE)</f>
        <v>1</v>
      </c>
      <c r="Q6252" s="2" t="str">
        <f>VLOOKUP(M6252,[1]ArchetypeScores!E:W,19,FALSE)</f>
        <v>Education and training</v>
      </c>
      <c r="R6252" s="2">
        <f>VLOOKUP(M6252,[1]ArchetypeScores!E:I,5,FALSE)</f>
        <v>1</v>
      </c>
      <c r="S6252" s="2">
        <f>VLOOKUP(M6252,[1]ArchetypeScores!E:K,7,FALSE)</f>
        <v>1</v>
      </c>
      <c r="T6252" s="2" t="str">
        <f t="shared" si="99"/>
        <v>Both</v>
      </c>
    </row>
    <row r="6253" spans="1:20" x14ac:dyDescent="0.3">
      <c r="A6253" s="2" t="s">
        <v>16326</v>
      </c>
      <c r="B6253" s="3" t="s">
        <v>16517</v>
      </c>
      <c r="C6253" s="3" t="s">
        <v>16518</v>
      </c>
      <c r="D6253" s="4"/>
      <c r="E6253" s="5" t="s">
        <v>16329</v>
      </c>
      <c r="F6253" s="4">
        <v>0</v>
      </c>
      <c r="G6253" s="6">
        <v>50622</v>
      </c>
      <c r="H6253" s="3" t="s">
        <v>16519</v>
      </c>
      <c r="I6253" s="3"/>
      <c r="J6253" s="3"/>
      <c r="K6253" s="5" t="s">
        <v>392</v>
      </c>
      <c r="L6253" s="5">
        <v>1</v>
      </c>
      <c r="M6253" s="5" t="s">
        <v>393</v>
      </c>
      <c r="N6253" s="5">
        <f>VLOOKUP(M6253,[1]ArchetypeScores!E:N,10,FALSE)</f>
        <v>0</v>
      </c>
      <c r="O6253" s="5">
        <f>VLOOKUP(M6253,[1]ArchetypeScores!E:O,11,FALSE)</f>
        <v>-1</v>
      </c>
      <c r="P6253" s="5">
        <f>VLOOKUP(M6253,[1]ArchetypeScores!E:P,12,FALSE)</f>
        <v>0</v>
      </c>
      <c r="Q6253" s="2" t="str">
        <f>VLOOKUP(M6253,[1]ArchetypeScores!E:W,19,FALSE)</f>
        <v>Other sector</v>
      </c>
      <c r="R6253" s="2">
        <f>VLOOKUP(M6253,[1]ArchetypeScores!E:I,5,FALSE)</f>
        <v>0</v>
      </c>
      <c r="S6253" s="2">
        <f>VLOOKUP(M6253,[1]ArchetypeScores!E:K,7,FALSE)</f>
        <v>0</v>
      </c>
      <c r="T6253" s="2" t="str">
        <f t="shared" si="99"/>
        <v>Not A&amp;R positive</v>
      </c>
    </row>
    <row r="6254" spans="1:20" x14ac:dyDescent="0.3">
      <c r="A6254" s="2" t="s">
        <v>16326</v>
      </c>
      <c r="B6254" s="3" t="s">
        <v>16520</v>
      </c>
      <c r="C6254" s="3" t="s">
        <v>16521</v>
      </c>
      <c r="D6254" s="4">
        <v>20</v>
      </c>
      <c r="E6254" s="5" t="s">
        <v>16329</v>
      </c>
      <c r="F6254" s="4">
        <v>1.9753000000000001</v>
      </c>
      <c r="G6254" s="6">
        <v>50620</v>
      </c>
      <c r="H6254" s="3" t="s">
        <v>16522</v>
      </c>
      <c r="I6254" s="3"/>
      <c r="J6254" s="3"/>
      <c r="K6254" s="5" t="s">
        <v>102</v>
      </c>
      <c r="L6254" s="5">
        <v>1</v>
      </c>
      <c r="M6254" s="5" t="s">
        <v>103</v>
      </c>
      <c r="N6254" s="5">
        <f>VLOOKUP(M6254,[1]ArchetypeScores!E:N,10,FALSE)</f>
        <v>0</v>
      </c>
      <c r="O6254" s="5">
        <f>VLOOKUP(M6254,[1]ArchetypeScores!E:O,11,FALSE)</f>
        <v>-1</v>
      </c>
      <c r="P6254" s="5">
        <f>VLOOKUP(M6254,[1]ArchetypeScores!E:P,12,FALSE)</f>
        <v>0</v>
      </c>
      <c r="Q6254" s="2" t="str">
        <f>VLOOKUP(M6254,[1]ArchetypeScores!E:W,19,FALSE)</f>
        <v>Untargeted</v>
      </c>
      <c r="R6254" s="2">
        <f>VLOOKUP(M6254,[1]ArchetypeScores!E:I,5,FALSE)</f>
        <v>0</v>
      </c>
      <c r="S6254" s="2">
        <f>VLOOKUP(M6254,[1]ArchetypeScores!E:K,7,FALSE)</f>
        <v>1</v>
      </c>
      <c r="T6254" s="2" t="str">
        <f t="shared" si="99"/>
        <v>Indirect only</v>
      </c>
    </row>
    <row r="6255" spans="1:20" x14ac:dyDescent="0.3">
      <c r="A6255" s="2" t="s">
        <v>16326</v>
      </c>
      <c r="B6255" s="3" t="s">
        <v>16523</v>
      </c>
      <c r="C6255" s="3" t="s">
        <v>16524</v>
      </c>
      <c r="D6255" s="4"/>
      <c r="E6255" s="5" t="s">
        <v>16329</v>
      </c>
      <c r="F6255" s="4">
        <v>0</v>
      </c>
      <c r="G6255" s="6">
        <v>50584</v>
      </c>
      <c r="H6255" s="3" t="s">
        <v>16525</v>
      </c>
      <c r="I6255" s="3"/>
      <c r="J6255" s="3"/>
      <c r="K6255" s="5" t="s">
        <v>38</v>
      </c>
      <c r="L6255" s="5">
        <v>13</v>
      </c>
      <c r="M6255" s="5" t="s">
        <v>39</v>
      </c>
      <c r="N6255" s="5">
        <f>VLOOKUP(M6255,[1]ArchetypeScores!E:N,10,FALSE)</f>
        <v>0</v>
      </c>
      <c r="O6255" s="5">
        <f>VLOOKUP(M6255,[1]ArchetypeScores!E:O,11,FALSE)</f>
        <v>-2</v>
      </c>
      <c r="P6255" s="5">
        <f>VLOOKUP(M6255,[1]ArchetypeScores!E:P,12,FALSE)</f>
        <v>0</v>
      </c>
      <c r="Q6255" s="2" t="str">
        <f>VLOOKUP(M6255,[1]ArchetypeScores!E:W,19,FALSE)</f>
        <v>Industrials - transportation</v>
      </c>
      <c r="R6255" s="2">
        <f>VLOOKUP(M6255,[1]ArchetypeScores!E:I,5,FALSE)</f>
        <v>0</v>
      </c>
      <c r="S6255" s="2">
        <f>VLOOKUP(M6255,[1]ArchetypeScores!E:K,7,FALSE)</f>
        <v>0</v>
      </c>
      <c r="T6255" s="2" t="str">
        <f t="shared" si="99"/>
        <v>Not A&amp;R positive</v>
      </c>
    </row>
    <row r="6256" spans="1:20" x14ac:dyDescent="0.3">
      <c r="A6256" s="2" t="s">
        <v>16326</v>
      </c>
      <c r="B6256" s="3" t="s">
        <v>16526</v>
      </c>
      <c r="C6256" s="3" t="s">
        <v>16527</v>
      </c>
      <c r="D6256" s="4">
        <v>100</v>
      </c>
      <c r="E6256" s="5" t="s">
        <v>16329</v>
      </c>
      <c r="F6256" s="4">
        <v>10.106400000000001</v>
      </c>
      <c r="G6256" s="6">
        <v>50638</v>
      </c>
      <c r="H6256" s="3" t="s">
        <v>16353</v>
      </c>
      <c r="I6256" s="3"/>
      <c r="J6256" s="3"/>
      <c r="K6256" s="5" t="s">
        <v>67</v>
      </c>
      <c r="L6256" s="5">
        <v>1</v>
      </c>
      <c r="M6256" s="5" t="s">
        <v>265</v>
      </c>
      <c r="N6256" s="5">
        <f>VLOOKUP(M6256,[1]ArchetypeScores!E:N,10,FALSE)</f>
        <v>0</v>
      </c>
      <c r="O6256" s="5">
        <f>VLOOKUP(M6256,[1]ArchetypeScores!E:O,11,FALSE)</f>
        <v>-1</v>
      </c>
      <c r="P6256" s="5">
        <f>VLOOKUP(M6256,[1]ArchetypeScores!E:P,12,FALSE)</f>
        <v>0</v>
      </c>
      <c r="Q6256" s="2" t="str">
        <f>VLOOKUP(M6256,[1]ArchetypeScores!E:W,19,FALSE)</f>
        <v>Untargeted</v>
      </c>
      <c r="R6256" s="2">
        <f>VLOOKUP(M6256,[1]ArchetypeScores!E:I,5,FALSE)</f>
        <v>0</v>
      </c>
      <c r="S6256" s="2">
        <f>VLOOKUP(M6256,[1]ArchetypeScores!E:K,7,FALSE)</f>
        <v>0</v>
      </c>
      <c r="T6256" s="2" t="str">
        <f t="shared" si="99"/>
        <v>Not A&amp;R positive</v>
      </c>
    </row>
    <row r="6257" spans="1:20" x14ac:dyDescent="0.3">
      <c r="A6257" s="2" t="s">
        <v>16326</v>
      </c>
      <c r="B6257" s="3" t="s">
        <v>16528</v>
      </c>
      <c r="C6257" s="3" t="s">
        <v>16529</v>
      </c>
      <c r="D6257" s="4">
        <v>14</v>
      </c>
      <c r="E6257" s="5" t="s">
        <v>16329</v>
      </c>
      <c r="F6257" s="4">
        <v>1.68529</v>
      </c>
      <c r="G6257" s="6">
        <v>50572</v>
      </c>
      <c r="H6257" s="3" t="s">
        <v>16530</v>
      </c>
      <c r="I6257" s="3" t="s">
        <v>16341</v>
      </c>
      <c r="J6257" s="3"/>
      <c r="K6257" s="5" t="s">
        <v>38</v>
      </c>
      <c r="L6257" s="5">
        <v>29</v>
      </c>
      <c r="M6257" s="5" t="s">
        <v>316</v>
      </c>
      <c r="N6257" s="5">
        <f>VLOOKUP(M6257,[1]ArchetypeScores!E:N,10,FALSE)</f>
        <v>0</v>
      </c>
      <c r="O6257" s="5">
        <f>VLOOKUP(M6257,[1]ArchetypeScores!E:O,11,FALSE)</f>
        <v>-1</v>
      </c>
      <c r="P6257" s="5">
        <f>VLOOKUP(M6257,[1]ArchetypeScores!E:P,12,FALSE)</f>
        <v>0</v>
      </c>
      <c r="Q6257" s="2" t="str">
        <f>VLOOKUP(M6257,[1]ArchetypeScores!E:W,19,FALSE)</f>
        <v>Other sector</v>
      </c>
      <c r="R6257" s="2">
        <f>VLOOKUP(M6257,[1]ArchetypeScores!E:I,5,FALSE)</f>
        <v>0</v>
      </c>
      <c r="S6257" s="2">
        <f>VLOOKUP(M6257,[1]ArchetypeScores!E:K,7,FALSE)</f>
        <v>0</v>
      </c>
      <c r="T6257" s="2" t="str">
        <f t="shared" si="99"/>
        <v>Not A&amp;R positive</v>
      </c>
    </row>
    <row r="6258" spans="1:20" x14ac:dyDescent="0.3">
      <c r="A6258" s="2" t="s">
        <v>16326</v>
      </c>
      <c r="B6258" s="3" t="s">
        <v>16531</v>
      </c>
      <c r="C6258" s="3" t="s">
        <v>16532</v>
      </c>
      <c r="D6258" s="4">
        <v>1.02</v>
      </c>
      <c r="E6258" s="5" t="s">
        <v>16329</v>
      </c>
      <c r="F6258" s="4">
        <v>0.10527</v>
      </c>
      <c r="G6258" s="6">
        <v>50612</v>
      </c>
      <c r="H6258" s="3" t="s">
        <v>16533</v>
      </c>
      <c r="I6258" s="3"/>
      <c r="J6258" s="3"/>
      <c r="K6258" s="5" t="s">
        <v>229</v>
      </c>
      <c r="L6258" s="5">
        <v>5</v>
      </c>
      <c r="M6258" s="5" t="s">
        <v>2160</v>
      </c>
      <c r="N6258" s="5">
        <f>VLOOKUP(M6258,[1]ArchetypeScores!E:N,10,FALSE)</f>
        <v>1</v>
      </c>
      <c r="O6258" s="5">
        <f>VLOOKUP(M6258,[1]ArchetypeScores!E:O,11,FALSE)</f>
        <v>-2</v>
      </c>
      <c r="P6258" s="5">
        <f>VLOOKUP(M6258,[1]ArchetypeScores!E:P,12,FALSE)</f>
        <v>1</v>
      </c>
      <c r="Q6258" s="2" t="str">
        <f>VLOOKUP(M6258,[1]ArchetypeScores!E:W,19,FALSE)</f>
        <v>Industrials - transportation</v>
      </c>
      <c r="R6258" s="2">
        <f>VLOOKUP(M6258,[1]ArchetypeScores!E:I,5,FALSE)</f>
        <v>0</v>
      </c>
      <c r="S6258" s="2">
        <f>VLOOKUP(M6258,[1]ArchetypeScores!E:K,7,FALSE)</f>
        <v>-1</v>
      </c>
      <c r="T6258" s="2" t="str">
        <f t="shared" si="99"/>
        <v>Not A&amp;R positive</v>
      </c>
    </row>
    <row r="6259" spans="1:20" x14ac:dyDescent="0.3">
      <c r="A6259" s="2" t="s">
        <v>16326</v>
      </c>
      <c r="B6259" s="3" t="s">
        <v>16534</v>
      </c>
      <c r="C6259" s="3" t="s">
        <v>16535</v>
      </c>
      <c r="D6259" s="4">
        <v>0.4</v>
      </c>
      <c r="E6259" s="5" t="s">
        <v>16329</v>
      </c>
      <c r="F6259" s="4">
        <v>4.7320000000000001E-2</v>
      </c>
      <c r="G6259" s="6">
        <v>50546</v>
      </c>
      <c r="H6259" s="3" t="s">
        <v>16536</v>
      </c>
      <c r="I6259" s="3" t="s">
        <v>16365</v>
      </c>
      <c r="J6259" s="3"/>
      <c r="K6259" s="5" t="s">
        <v>664</v>
      </c>
      <c r="L6259" s="5">
        <v>4</v>
      </c>
      <c r="M6259" s="5" t="s">
        <v>665</v>
      </c>
      <c r="N6259" s="5">
        <f>VLOOKUP(M6259,[1]ArchetypeScores!E:N,10,FALSE)</f>
        <v>1</v>
      </c>
      <c r="O6259" s="5">
        <f>VLOOKUP(M6259,[1]ArchetypeScores!E:O,11,FALSE)</f>
        <v>0</v>
      </c>
      <c r="P6259" s="5">
        <f>VLOOKUP(M6259,[1]ArchetypeScores!E:P,12,FALSE)</f>
        <v>2</v>
      </c>
      <c r="Q6259" s="2" t="str">
        <f>VLOOKUP(M6259,[1]ArchetypeScores!E:W,19,FALSE)</f>
        <v>Materials (including forestry and nature)</v>
      </c>
      <c r="R6259" s="2">
        <f>VLOOKUP(M6259,[1]ArchetypeScores!E:I,5,FALSE)</f>
        <v>1</v>
      </c>
      <c r="S6259" s="2">
        <f>VLOOKUP(M6259,[1]ArchetypeScores!E:K,7,FALSE)</f>
        <v>1</v>
      </c>
      <c r="T6259" s="2" t="str">
        <f t="shared" si="99"/>
        <v>Both</v>
      </c>
    </row>
    <row r="6260" spans="1:20" x14ac:dyDescent="0.3">
      <c r="A6260" s="2" t="s">
        <v>16326</v>
      </c>
      <c r="B6260" s="3" t="s">
        <v>16537</v>
      </c>
      <c r="C6260" s="3" t="s">
        <v>16538</v>
      </c>
      <c r="D6260" s="4">
        <v>2.2999999999999998</v>
      </c>
      <c r="E6260" s="5" t="s">
        <v>16329</v>
      </c>
      <c r="F6260" s="4">
        <v>0.26646999999999998</v>
      </c>
      <c r="G6260" s="6">
        <v>50564</v>
      </c>
      <c r="H6260" s="3" t="s">
        <v>16539</v>
      </c>
      <c r="I6260" s="3" t="s">
        <v>7443</v>
      </c>
      <c r="J6260" s="3"/>
      <c r="K6260" s="5" t="s">
        <v>38</v>
      </c>
      <c r="L6260" s="5">
        <v>13</v>
      </c>
      <c r="M6260" s="5" t="s">
        <v>39</v>
      </c>
      <c r="N6260" s="5">
        <f>VLOOKUP(M6260,[1]ArchetypeScores!E:N,10,FALSE)</f>
        <v>0</v>
      </c>
      <c r="O6260" s="5">
        <f>VLOOKUP(M6260,[1]ArchetypeScores!E:O,11,FALSE)</f>
        <v>-2</v>
      </c>
      <c r="P6260" s="5">
        <f>VLOOKUP(M6260,[1]ArchetypeScores!E:P,12,FALSE)</f>
        <v>0</v>
      </c>
      <c r="Q6260" s="2" t="str">
        <f>VLOOKUP(M6260,[1]ArchetypeScores!E:W,19,FALSE)</f>
        <v>Industrials - transportation</v>
      </c>
      <c r="R6260" s="2">
        <f>VLOOKUP(M6260,[1]ArchetypeScores!E:I,5,FALSE)</f>
        <v>0</v>
      </c>
      <c r="S6260" s="2">
        <f>VLOOKUP(M6260,[1]ArchetypeScores!E:K,7,FALSE)</f>
        <v>0</v>
      </c>
      <c r="T6260" s="2" t="str">
        <f t="shared" si="99"/>
        <v>Not A&amp;R positive</v>
      </c>
    </row>
    <row r="6261" spans="1:20" x14ac:dyDescent="0.3">
      <c r="A6261" s="2" t="s">
        <v>16326</v>
      </c>
      <c r="B6261" s="3" t="s">
        <v>16540</v>
      </c>
      <c r="C6261" s="3" t="s">
        <v>16541</v>
      </c>
      <c r="D6261" s="4">
        <v>0.05</v>
      </c>
      <c r="E6261" s="5" t="s">
        <v>16329</v>
      </c>
      <c r="F6261" s="4">
        <v>5.8199999999999997E-3</v>
      </c>
      <c r="G6261" s="6">
        <v>50567</v>
      </c>
      <c r="H6261" s="3" t="s">
        <v>16542</v>
      </c>
      <c r="I6261" s="3" t="s">
        <v>7390</v>
      </c>
      <c r="J6261" s="3"/>
      <c r="K6261" s="5" t="s">
        <v>71</v>
      </c>
      <c r="L6261" s="5">
        <v>1</v>
      </c>
      <c r="M6261" s="5" t="s">
        <v>72</v>
      </c>
      <c r="N6261" s="5">
        <f>VLOOKUP(M6261,[1]ArchetypeScores!E:N,10,FALSE)</f>
        <v>0</v>
      </c>
      <c r="O6261" s="5">
        <f>VLOOKUP(M6261,[1]ArchetypeScores!E:O,11,FALSE)</f>
        <v>0</v>
      </c>
      <c r="P6261" s="5">
        <f>VLOOKUP(M6261,[1]ArchetypeScores!E:P,12,FALSE)</f>
        <v>0</v>
      </c>
      <c r="Q6261" s="2" t="str">
        <f>VLOOKUP(M6261,[1]ArchetypeScores!E:W,19,FALSE)</f>
        <v>Other sector</v>
      </c>
      <c r="R6261" s="2">
        <f>VLOOKUP(M6261,[1]ArchetypeScores!E:I,5,FALSE)</f>
        <v>0</v>
      </c>
      <c r="S6261" s="2">
        <f>VLOOKUP(M6261,[1]ArchetypeScores!E:K,7,FALSE)</f>
        <v>0</v>
      </c>
      <c r="T6261" s="2" t="str">
        <f t="shared" si="99"/>
        <v>Not A&amp;R positive</v>
      </c>
    </row>
    <row r="6262" spans="1:20" x14ac:dyDescent="0.3">
      <c r="A6262" s="2" t="s">
        <v>16326</v>
      </c>
      <c r="B6262" s="3" t="s">
        <v>16543</v>
      </c>
      <c r="C6262" s="3" t="s">
        <v>16544</v>
      </c>
      <c r="D6262" s="4">
        <v>1.7</v>
      </c>
      <c r="E6262" s="5" t="s">
        <v>16329</v>
      </c>
      <c r="F6262" s="4">
        <v>0.20427000000000001</v>
      </c>
      <c r="G6262" s="6">
        <v>50542</v>
      </c>
      <c r="H6262" s="3" t="s">
        <v>16545</v>
      </c>
      <c r="I6262" s="3"/>
      <c r="J6262" s="3"/>
      <c r="K6262" s="5" t="s">
        <v>67</v>
      </c>
      <c r="L6262" s="5">
        <v>2</v>
      </c>
      <c r="M6262" s="5" t="s">
        <v>68</v>
      </c>
      <c r="N6262" s="5">
        <f>VLOOKUP(M6262,[1]ArchetypeScores!E:N,10,FALSE)</f>
        <v>0</v>
      </c>
      <c r="O6262" s="5">
        <f>VLOOKUP(M6262,[1]ArchetypeScores!E:O,11,FALSE)</f>
        <v>-1</v>
      </c>
      <c r="P6262" s="5">
        <f>VLOOKUP(M6262,[1]ArchetypeScores!E:P,12,FALSE)</f>
        <v>0</v>
      </c>
      <c r="Q6262" s="2" t="str">
        <f>VLOOKUP(M6262,[1]ArchetypeScores!E:W,19,FALSE)</f>
        <v>Untargeted</v>
      </c>
      <c r="R6262" s="2">
        <f>VLOOKUP(M6262,[1]ArchetypeScores!E:I,5,FALSE)</f>
        <v>0</v>
      </c>
      <c r="S6262" s="2">
        <f>VLOOKUP(M6262,[1]ArchetypeScores!E:K,7,FALSE)</f>
        <v>0</v>
      </c>
      <c r="T6262" s="2" t="str">
        <f t="shared" si="99"/>
        <v>Not A&amp;R positive</v>
      </c>
    </row>
    <row r="6263" spans="1:20" x14ac:dyDescent="0.3">
      <c r="A6263" s="2" t="s">
        <v>16326</v>
      </c>
      <c r="B6263" s="3" t="s">
        <v>16546</v>
      </c>
      <c r="C6263" s="3" t="s">
        <v>16547</v>
      </c>
      <c r="D6263" s="4">
        <v>2</v>
      </c>
      <c r="E6263" s="5" t="s">
        <v>16329</v>
      </c>
      <c r="F6263" s="4">
        <v>0.2366</v>
      </c>
      <c r="G6263" s="6">
        <v>50547</v>
      </c>
      <c r="H6263" s="3" t="s">
        <v>16333</v>
      </c>
      <c r="I6263" s="3" t="s">
        <v>16365</v>
      </c>
      <c r="J6263" s="3"/>
      <c r="K6263" s="5" t="s">
        <v>163</v>
      </c>
      <c r="L6263" s="5">
        <v>1</v>
      </c>
      <c r="M6263" s="5" t="s">
        <v>975</v>
      </c>
      <c r="N6263" s="5">
        <f>VLOOKUP(M6263,[1]ArchetypeScores!E:N,10,FALSE)</f>
        <v>0</v>
      </c>
      <c r="O6263" s="5">
        <f>VLOOKUP(M6263,[1]ArchetypeScores!E:O,11,FALSE)</f>
        <v>0</v>
      </c>
      <c r="P6263" s="5">
        <f>VLOOKUP(M6263,[1]ArchetypeScores!E:P,12,FALSE)</f>
        <v>0</v>
      </c>
      <c r="Q6263" s="2" t="str">
        <f>VLOOKUP(M6263,[1]ArchetypeScores!E:W,19,FALSE)</f>
        <v>Other sector</v>
      </c>
      <c r="R6263" s="2">
        <f>VLOOKUP(M6263,[1]ArchetypeScores!E:I,5,FALSE)</f>
        <v>0</v>
      </c>
      <c r="S6263" s="2">
        <f>VLOOKUP(M6263,[1]ArchetypeScores!E:K,7,FALSE)</f>
        <v>0</v>
      </c>
      <c r="T6263" s="2" t="str">
        <f t="shared" si="99"/>
        <v>Not A&amp;R positive</v>
      </c>
    </row>
    <row r="6264" spans="1:20" x14ac:dyDescent="0.3">
      <c r="A6264" s="2" t="s">
        <v>16326</v>
      </c>
      <c r="B6264" s="3" t="s">
        <v>16548</v>
      </c>
      <c r="C6264" s="3" t="s">
        <v>16549</v>
      </c>
      <c r="D6264" s="4">
        <v>0.01</v>
      </c>
      <c r="E6264" s="5" t="s">
        <v>16329</v>
      </c>
      <c r="F6264" s="4">
        <v>1.1299999999999999E-3</v>
      </c>
      <c r="G6264" s="6">
        <v>50520</v>
      </c>
      <c r="H6264" s="3" t="s">
        <v>16415</v>
      </c>
      <c r="I6264" s="3"/>
      <c r="J6264" s="3"/>
      <c r="K6264" s="5" t="s">
        <v>163</v>
      </c>
      <c r="L6264" s="5">
        <v>3</v>
      </c>
      <c r="M6264" s="5" t="s">
        <v>164</v>
      </c>
      <c r="N6264" s="5">
        <f>VLOOKUP(M6264,[1]ArchetypeScores!E:N,10,FALSE)</f>
        <v>0</v>
      </c>
      <c r="O6264" s="5">
        <f>VLOOKUP(M6264,[1]ArchetypeScores!E:O,11,FALSE)</f>
        <v>0</v>
      </c>
      <c r="P6264" s="5">
        <f>VLOOKUP(M6264,[1]ArchetypeScores!E:P,12,FALSE)</f>
        <v>0</v>
      </c>
      <c r="Q6264" s="2" t="str">
        <f>VLOOKUP(M6264,[1]ArchetypeScores!E:W,19,FALSE)</f>
        <v>Education and training</v>
      </c>
      <c r="R6264" s="2">
        <f>VLOOKUP(M6264,[1]ArchetypeScores!E:I,5,FALSE)</f>
        <v>0</v>
      </c>
      <c r="S6264" s="2">
        <f>VLOOKUP(M6264,[1]ArchetypeScores!E:K,7,FALSE)</f>
        <v>0</v>
      </c>
      <c r="T6264" s="2" t="str">
        <f t="shared" si="99"/>
        <v>Not A&amp;R positive</v>
      </c>
    </row>
    <row r="6265" spans="1:20" x14ac:dyDescent="0.3">
      <c r="A6265" s="2" t="s">
        <v>16326</v>
      </c>
      <c r="B6265" s="3" t="s">
        <v>16550</v>
      </c>
      <c r="C6265" s="3" t="s">
        <v>16551</v>
      </c>
      <c r="D6265" s="4"/>
      <c r="E6265" s="5" t="s">
        <v>16329</v>
      </c>
      <c r="F6265" s="4">
        <v>0</v>
      </c>
      <c r="G6265" s="6">
        <v>50538</v>
      </c>
      <c r="H6265" s="3" t="s">
        <v>16552</v>
      </c>
      <c r="I6265" s="3"/>
      <c r="J6265" s="3"/>
      <c r="K6265" s="5" t="s">
        <v>1306</v>
      </c>
      <c r="L6265" s="5">
        <v>1</v>
      </c>
      <c r="M6265" s="5" t="s">
        <v>1307</v>
      </c>
      <c r="N6265" s="5">
        <f>VLOOKUP(M6265,[1]ArchetypeScores!E:N,10,FALSE)</f>
        <v>0</v>
      </c>
      <c r="O6265" s="5">
        <f>VLOOKUP(M6265,[1]ArchetypeScores!E:O,11,FALSE)</f>
        <v>-1</v>
      </c>
      <c r="P6265" s="5">
        <f>VLOOKUP(M6265,[1]ArchetypeScores!E:P,12,FALSE)</f>
        <v>0</v>
      </c>
      <c r="Q6265" s="2" t="str">
        <f>VLOOKUP(M6265,[1]ArchetypeScores!E:W,19,FALSE)</f>
        <v>Untargeted</v>
      </c>
      <c r="R6265" s="2">
        <f>VLOOKUP(M6265,[1]ArchetypeScores!E:I,5,FALSE)</f>
        <v>0</v>
      </c>
      <c r="S6265" s="2">
        <f>VLOOKUP(M6265,[1]ArchetypeScores!E:K,7,FALSE)</f>
        <v>0</v>
      </c>
      <c r="T6265" s="2" t="str">
        <f t="shared" si="99"/>
        <v>Not A&amp;R positive</v>
      </c>
    </row>
    <row r="6266" spans="1:20" x14ac:dyDescent="0.3">
      <c r="A6266" s="2" t="s">
        <v>16326</v>
      </c>
      <c r="B6266" s="3" t="s">
        <v>16553</v>
      </c>
      <c r="C6266" s="3" t="s">
        <v>16554</v>
      </c>
      <c r="D6266" s="4">
        <v>3</v>
      </c>
      <c r="E6266" s="5" t="s">
        <v>16329</v>
      </c>
      <c r="F6266" s="4">
        <v>0.36255999999999999</v>
      </c>
      <c r="G6266" s="6">
        <v>50577</v>
      </c>
      <c r="H6266" s="3" t="s">
        <v>16555</v>
      </c>
      <c r="I6266" s="3" t="s">
        <v>16556</v>
      </c>
      <c r="J6266" s="3"/>
      <c r="K6266" s="5" t="s">
        <v>2091</v>
      </c>
      <c r="L6266" s="5">
        <v>1</v>
      </c>
      <c r="M6266" s="5" t="s">
        <v>3573</v>
      </c>
      <c r="N6266" s="5">
        <f>VLOOKUP(M6266,[1]ArchetypeScores!E:N,10,FALSE)</f>
        <v>0</v>
      </c>
      <c r="O6266" s="5">
        <f>VLOOKUP(M6266,[1]ArchetypeScores!E:O,11,FALSE)</f>
        <v>-1</v>
      </c>
      <c r="P6266" s="5">
        <f>VLOOKUP(M6266,[1]ArchetypeScores!E:P,12,FALSE)</f>
        <v>0</v>
      </c>
      <c r="Q6266" s="2" t="str">
        <f>VLOOKUP(M6266,[1]ArchetypeScores!E:W,19,FALSE)</f>
        <v>Other sector</v>
      </c>
      <c r="R6266" s="2">
        <f>VLOOKUP(M6266,[1]ArchetypeScores!E:I,5,FALSE)</f>
        <v>0</v>
      </c>
      <c r="S6266" s="2">
        <f>VLOOKUP(M6266,[1]ArchetypeScores!E:K,7,FALSE)</f>
        <v>0</v>
      </c>
      <c r="T6266" s="2" t="str">
        <f t="shared" si="99"/>
        <v>Not A&amp;R positive</v>
      </c>
    </row>
    <row r="6267" spans="1:20" x14ac:dyDescent="0.3">
      <c r="A6267" s="2" t="s">
        <v>16326</v>
      </c>
      <c r="B6267" s="3" t="s">
        <v>16557</v>
      </c>
      <c r="C6267" s="3" t="s">
        <v>16558</v>
      </c>
      <c r="D6267" s="4">
        <v>0.16400000000000001</v>
      </c>
      <c r="E6267" s="5" t="s">
        <v>16329</v>
      </c>
      <c r="F6267" s="4">
        <v>1.9400000000000001E-2</v>
      </c>
      <c r="G6267" s="6">
        <v>50566</v>
      </c>
      <c r="H6267" s="3" t="s">
        <v>16559</v>
      </c>
      <c r="I6267" s="3" t="s">
        <v>7390</v>
      </c>
      <c r="J6267" s="3"/>
      <c r="K6267" s="5" t="s">
        <v>38</v>
      </c>
      <c r="L6267" s="5">
        <v>13</v>
      </c>
      <c r="M6267" s="5" t="s">
        <v>39</v>
      </c>
      <c r="N6267" s="5">
        <f>VLOOKUP(M6267,[1]ArchetypeScores!E:N,10,FALSE)</f>
        <v>0</v>
      </c>
      <c r="O6267" s="5">
        <f>VLOOKUP(M6267,[1]ArchetypeScores!E:O,11,FALSE)</f>
        <v>-2</v>
      </c>
      <c r="P6267" s="5">
        <f>VLOOKUP(M6267,[1]ArchetypeScores!E:P,12,FALSE)</f>
        <v>0</v>
      </c>
      <c r="Q6267" s="2" t="str">
        <f>VLOOKUP(M6267,[1]ArchetypeScores!E:W,19,FALSE)</f>
        <v>Industrials - transportation</v>
      </c>
      <c r="R6267" s="2">
        <f>VLOOKUP(M6267,[1]ArchetypeScores!E:I,5,FALSE)</f>
        <v>0</v>
      </c>
      <c r="S6267" s="2">
        <f>VLOOKUP(M6267,[1]ArchetypeScores!E:K,7,FALSE)</f>
        <v>0</v>
      </c>
      <c r="T6267" s="2" t="str">
        <f t="shared" si="99"/>
        <v>Not A&amp;R positive</v>
      </c>
    </row>
    <row r="6268" spans="1:20" x14ac:dyDescent="0.3">
      <c r="A6268" s="2" t="s">
        <v>16326</v>
      </c>
      <c r="B6268" s="3" t="s">
        <v>16560</v>
      </c>
      <c r="C6268" s="3" t="s">
        <v>16561</v>
      </c>
      <c r="D6268" s="4">
        <v>1.7</v>
      </c>
      <c r="E6268" s="5" t="s">
        <v>16329</v>
      </c>
      <c r="F6268" s="4">
        <v>0.20111000000000001</v>
      </c>
      <c r="G6268" s="6">
        <v>50549</v>
      </c>
      <c r="H6268" s="3" t="s">
        <v>16333</v>
      </c>
      <c r="I6268" s="3" t="s">
        <v>16365</v>
      </c>
      <c r="J6268" s="3"/>
      <c r="K6268" s="5" t="s">
        <v>163</v>
      </c>
      <c r="L6268" s="5">
        <v>3</v>
      </c>
      <c r="M6268" s="5" t="s">
        <v>164</v>
      </c>
      <c r="N6268" s="5">
        <f>VLOOKUP(M6268,[1]ArchetypeScores!E:N,10,FALSE)</f>
        <v>0</v>
      </c>
      <c r="O6268" s="5">
        <f>VLOOKUP(M6268,[1]ArchetypeScores!E:O,11,FALSE)</f>
        <v>0</v>
      </c>
      <c r="P6268" s="5">
        <f>VLOOKUP(M6268,[1]ArchetypeScores!E:P,12,FALSE)</f>
        <v>0</v>
      </c>
      <c r="Q6268" s="2" t="str">
        <f>VLOOKUP(M6268,[1]ArchetypeScores!E:W,19,FALSE)</f>
        <v>Education and training</v>
      </c>
      <c r="R6268" s="2">
        <f>VLOOKUP(M6268,[1]ArchetypeScores!E:I,5,FALSE)</f>
        <v>0</v>
      </c>
      <c r="S6268" s="2">
        <f>VLOOKUP(M6268,[1]ArchetypeScores!E:K,7,FALSE)</f>
        <v>0</v>
      </c>
      <c r="T6268" s="2" t="str">
        <f t="shared" si="99"/>
        <v>Not A&amp;R positive</v>
      </c>
    </row>
    <row r="6269" spans="1:20" x14ac:dyDescent="0.3">
      <c r="A6269" s="2" t="s">
        <v>16326</v>
      </c>
      <c r="B6269" s="3" t="s">
        <v>16562</v>
      </c>
      <c r="C6269" s="3" t="s">
        <v>16479</v>
      </c>
      <c r="D6269" s="4">
        <v>1</v>
      </c>
      <c r="E6269" s="5" t="s">
        <v>16329</v>
      </c>
      <c r="F6269" s="4">
        <v>0.10721</v>
      </c>
      <c r="G6269" s="6">
        <v>50600</v>
      </c>
      <c r="H6269" s="3" t="s">
        <v>16563</v>
      </c>
      <c r="I6269" s="3"/>
      <c r="J6269" s="3"/>
      <c r="K6269" s="5" t="s">
        <v>154</v>
      </c>
      <c r="L6269" s="5" t="s">
        <v>112</v>
      </c>
      <c r="M6269" s="5" t="s">
        <v>155</v>
      </c>
      <c r="N6269" s="5">
        <f>VLOOKUP(M6269,[1]ArchetypeScores!E:N,10,FALSE)</f>
        <v>1</v>
      </c>
      <c r="O6269" s="5">
        <f>VLOOKUP(M6269,[1]ArchetypeScores!E:O,11,FALSE)</f>
        <v>0</v>
      </c>
      <c r="P6269" s="5">
        <f>VLOOKUP(M6269,[1]ArchetypeScores!E:P,12,FALSE)</f>
        <v>0</v>
      </c>
      <c r="Q6269" s="2" t="str">
        <f>VLOOKUP(M6269,[1]ArchetypeScores!E:W,19,FALSE)</f>
        <v>Education and training</v>
      </c>
      <c r="R6269" s="2">
        <f>VLOOKUP(M6269,[1]ArchetypeScores!E:I,5,FALSE)</f>
        <v>0</v>
      </c>
      <c r="S6269" s="2">
        <f>VLOOKUP(M6269,[1]ArchetypeScores!E:K,7,FALSE)</f>
        <v>1</v>
      </c>
      <c r="T6269" s="2" t="str">
        <f t="shared" si="99"/>
        <v>Indirect only</v>
      </c>
    </row>
    <row r="6270" spans="1:20" x14ac:dyDescent="0.3">
      <c r="A6270" s="2" t="s">
        <v>16326</v>
      </c>
      <c r="B6270" s="3" t="s">
        <v>16564</v>
      </c>
      <c r="C6270" s="3" t="s">
        <v>16565</v>
      </c>
      <c r="D6270" s="4">
        <v>0.1</v>
      </c>
      <c r="E6270" s="5" t="s">
        <v>16329</v>
      </c>
      <c r="F6270" s="4">
        <v>9.8899999999999995E-3</v>
      </c>
      <c r="G6270" s="6">
        <v>50629</v>
      </c>
      <c r="H6270" s="3" t="s">
        <v>16566</v>
      </c>
      <c r="I6270" s="3"/>
      <c r="J6270" s="3"/>
      <c r="K6270" s="5" t="s">
        <v>163</v>
      </c>
      <c r="L6270" s="5">
        <v>2</v>
      </c>
      <c r="M6270" s="5" t="s">
        <v>648</v>
      </c>
      <c r="N6270" s="5">
        <f>VLOOKUP(M6270,[1]ArchetypeScores!E:N,10,FALSE)</f>
        <v>0</v>
      </c>
      <c r="O6270" s="5">
        <f>VLOOKUP(M6270,[1]ArchetypeScores!E:O,11,FALSE)</f>
        <v>0</v>
      </c>
      <c r="P6270" s="5">
        <f>VLOOKUP(M6270,[1]ArchetypeScores!E:P,12,FALSE)</f>
        <v>0</v>
      </c>
      <c r="Q6270" s="2" t="str">
        <f>VLOOKUP(M6270,[1]ArchetypeScores!E:W,19,FALSE)</f>
        <v>Health care</v>
      </c>
      <c r="R6270" s="2">
        <f>VLOOKUP(M6270,[1]ArchetypeScores!E:I,5,FALSE)</f>
        <v>0</v>
      </c>
      <c r="S6270" s="2">
        <f>VLOOKUP(M6270,[1]ArchetypeScores!E:K,7,FALSE)</f>
        <v>0</v>
      </c>
      <c r="T6270" s="2" t="str">
        <f t="shared" si="99"/>
        <v>Not A&amp;R positive</v>
      </c>
    </row>
    <row r="6271" spans="1:20" x14ac:dyDescent="0.3">
      <c r="A6271" s="2" t="s">
        <v>16326</v>
      </c>
      <c r="B6271" s="3" t="s">
        <v>16567</v>
      </c>
      <c r="C6271" s="3" t="s">
        <v>16568</v>
      </c>
      <c r="D6271" s="4">
        <v>1</v>
      </c>
      <c r="E6271" s="5" t="s">
        <v>16329</v>
      </c>
      <c r="F6271" s="4">
        <v>0.1183</v>
      </c>
      <c r="G6271" s="6">
        <v>50550</v>
      </c>
      <c r="H6271" s="3" t="s">
        <v>16333</v>
      </c>
      <c r="I6271" s="3" t="s">
        <v>16365</v>
      </c>
      <c r="J6271" s="3"/>
      <c r="K6271" s="5" t="s">
        <v>38</v>
      </c>
      <c r="L6271" s="5">
        <v>13</v>
      </c>
      <c r="M6271" s="5" t="s">
        <v>39</v>
      </c>
      <c r="N6271" s="5">
        <f>VLOOKUP(M6271,[1]ArchetypeScores!E:N,10,FALSE)</f>
        <v>0</v>
      </c>
      <c r="O6271" s="5">
        <f>VLOOKUP(M6271,[1]ArchetypeScores!E:O,11,FALSE)</f>
        <v>-2</v>
      </c>
      <c r="P6271" s="5">
        <f>VLOOKUP(M6271,[1]ArchetypeScores!E:P,12,FALSE)</f>
        <v>0</v>
      </c>
      <c r="Q6271" s="2" t="str">
        <f>VLOOKUP(M6271,[1]ArchetypeScores!E:W,19,FALSE)</f>
        <v>Industrials - transportation</v>
      </c>
      <c r="R6271" s="2">
        <f>VLOOKUP(M6271,[1]ArchetypeScores!E:I,5,FALSE)</f>
        <v>0</v>
      </c>
      <c r="S6271" s="2">
        <f>VLOOKUP(M6271,[1]ArchetypeScores!E:K,7,FALSE)</f>
        <v>0</v>
      </c>
      <c r="T6271" s="2" t="str">
        <f t="shared" si="99"/>
        <v>Not A&amp;R positive</v>
      </c>
    </row>
    <row r="6272" spans="1:20" x14ac:dyDescent="0.3">
      <c r="A6272" s="2" t="s">
        <v>16326</v>
      </c>
      <c r="B6272" s="3" t="s">
        <v>16569</v>
      </c>
      <c r="C6272" s="3" t="s">
        <v>16570</v>
      </c>
      <c r="D6272" s="4">
        <v>0.2</v>
      </c>
      <c r="E6272" s="5" t="s">
        <v>16329</v>
      </c>
      <c r="F6272" s="4">
        <v>2.366E-2</v>
      </c>
      <c r="G6272" s="6">
        <v>50551</v>
      </c>
      <c r="H6272" s="3" t="s">
        <v>16333</v>
      </c>
      <c r="I6272" s="3" t="s">
        <v>16365</v>
      </c>
      <c r="J6272" s="3"/>
      <c r="K6272" s="5" t="s">
        <v>137</v>
      </c>
      <c r="L6272" s="5">
        <v>2</v>
      </c>
      <c r="M6272" s="5" t="s">
        <v>138</v>
      </c>
      <c r="N6272" s="5">
        <f>VLOOKUP(M6272,[1]ArchetypeScores!E:N,10,FALSE)</f>
        <v>1</v>
      </c>
      <c r="O6272" s="5">
        <f>VLOOKUP(M6272,[1]ArchetypeScores!E:O,11,FALSE)</f>
        <v>-2</v>
      </c>
      <c r="P6272" s="5">
        <f>VLOOKUP(M6272,[1]ArchetypeScores!E:P,12,FALSE)</f>
        <v>2</v>
      </c>
      <c r="Q6272" s="2" t="str">
        <f>VLOOKUP(M6272,[1]ArchetypeScores!E:W,19,FALSE)</f>
        <v>Industrials - transportation</v>
      </c>
      <c r="R6272" s="2">
        <f>VLOOKUP(M6272,[1]ArchetypeScores!E:I,5,FALSE)</f>
        <v>0</v>
      </c>
      <c r="S6272" s="2">
        <f>VLOOKUP(M6272,[1]ArchetypeScores!E:K,7,FALSE)</f>
        <v>-1</v>
      </c>
      <c r="T6272" s="2" t="str">
        <f t="shared" si="99"/>
        <v>Not A&amp;R positive</v>
      </c>
    </row>
    <row r="6273" spans="1:20" x14ac:dyDescent="0.3">
      <c r="A6273" s="2" t="s">
        <v>16326</v>
      </c>
      <c r="B6273" s="3" t="s">
        <v>16571</v>
      </c>
      <c r="C6273" s="3" t="s">
        <v>16572</v>
      </c>
      <c r="D6273" s="4">
        <v>0.2</v>
      </c>
      <c r="E6273" s="5" t="s">
        <v>16329</v>
      </c>
      <c r="F6273" s="4">
        <v>2.146E-2</v>
      </c>
      <c r="G6273" s="6">
        <v>50607</v>
      </c>
      <c r="H6273" s="3" t="s">
        <v>16573</v>
      </c>
      <c r="I6273" s="3"/>
      <c r="J6273" s="3"/>
      <c r="K6273" s="5" t="s">
        <v>664</v>
      </c>
      <c r="L6273" s="5">
        <v>2</v>
      </c>
      <c r="M6273" s="5" t="s">
        <v>1105</v>
      </c>
      <c r="N6273" s="5">
        <f>VLOOKUP(M6273,[1]ArchetypeScores!E:N,10,FALSE)</f>
        <v>1</v>
      </c>
      <c r="O6273" s="5">
        <f>VLOOKUP(M6273,[1]ArchetypeScores!E:O,11,FALSE)</f>
        <v>0</v>
      </c>
      <c r="P6273" s="5">
        <f>VLOOKUP(M6273,[1]ArchetypeScores!E:P,12,FALSE)</f>
        <v>2</v>
      </c>
      <c r="Q6273" s="2" t="str">
        <f>VLOOKUP(M6273,[1]ArchetypeScores!E:W,19,FALSE)</f>
        <v>Other sector</v>
      </c>
      <c r="R6273" s="2">
        <f>VLOOKUP(M6273,[1]ArchetypeScores!E:I,5,FALSE)</f>
        <v>0</v>
      </c>
      <c r="S6273" s="2">
        <f>VLOOKUP(M6273,[1]ArchetypeScores!E:K,7,FALSE)</f>
        <v>0</v>
      </c>
      <c r="T6273" s="2" t="str">
        <f t="shared" si="99"/>
        <v>Not A&amp;R positive</v>
      </c>
    </row>
    <row r="6274" spans="1:20" x14ac:dyDescent="0.3">
      <c r="A6274" s="2" t="s">
        <v>16326</v>
      </c>
      <c r="B6274" s="3" t="s">
        <v>6399</v>
      </c>
      <c r="C6274" s="3" t="s">
        <v>16574</v>
      </c>
      <c r="D6274" s="4">
        <v>1.5</v>
      </c>
      <c r="E6274" s="5" t="s">
        <v>16329</v>
      </c>
      <c r="F6274" s="4">
        <v>0.17147999999999999</v>
      </c>
      <c r="G6274" s="6">
        <v>50561</v>
      </c>
      <c r="H6274" s="3" t="s">
        <v>6401</v>
      </c>
      <c r="I6274" s="3" t="s">
        <v>7390</v>
      </c>
      <c r="J6274" s="3"/>
      <c r="K6274" s="5" t="s">
        <v>38</v>
      </c>
      <c r="L6274" s="5">
        <v>13</v>
      </c>
      <c r="M6274" s="5" t="s">
        <v>39</v>
      </c>
      <c r="N6274" s="5">
        <f>VLOOKUP(M6274,[1]ArchetypeScores!E:N,10,FALSE)</f>
        <v>0</v>
      </c>
      <c r="O6274" s="5">
        <f>VLOOKUP(M6274,[1]ArchetypeScores!E:O,11,FALSE)</f>
        <v>-2</v>
      </c>
      <c r="P6274" s="5">
        <f>VLOOKUP(M6274,[1]ArchetypeScores!E:P,12,FALSE)</f>
        <v>0</v>
      </c>
      <c r="Q6274" s="2" t="str">
        <f>VLOOKUP(M6274,[1]ArchetypeScores!E:W,19,FALSE)</f>
        <v>Industrials - transportation</v>
      </c>
      <c r="R6274" s="2">
        <f>VLOOKUP(M6274,[1]ArchetypeScores!E:I,5,FALSE)</f>
        <v>0</v>
      </c>
      <c r="S6274" s="2">
        <f>VLOOKUP(M6274,[1]ArchetypeScores!E:K,7,FALSE)</f>
        <v>0</v>
      </c>
      <c r="T6274" s="2" t="str">
        <f t="shared" ref="T6274:T6337" si="100">IF(AND(R6274=1,S6274=1),"Both",IF(AND(R6274=1,S6274=0),"Direct only",IF(AND(R6274=0,S6274=1),"Indirect only","Not A&amp;R positive")))</f>
        <v>Not A&amp;R positive</v>
      </c>
    </row>
    <row r="6275" spans="1:20" x14ac:dyDescent="0.3">
      <c r="A6275" s="2" t="s">
        <v>16326</v>
      </c>
      <c r="B6275" s="3" t="s">
        <v>16575</v>
      </c>
      <c r="C6275" s="3" t="s">
        <v>16576</v>
      </c>
      <c r="D6275" s="4">
        <v>2E-3</v>
      </c>
      <c r="E6275" s="5" t="s">
        <v>16329</v>
      </c>
      <c r="F6275" s="4">
        <v>1.8000000000000001E-4</v>
      </c>
      <c r="G6275" s="6">
        <v>50599</v>
      </c>
      <c r="H6275" s="3" t="s">
        <v>16577</v>
      </c>
      <c r="I6275" s="3"/>
      <c r="J6275" s="3"/>
      <c r="K6275" s="5" t="s">
        <v>154</v>
      </c>
      <c r="L6275" s="5" t="s">
        <v>112</v>
      </c>
      <c r="M6275" s="5" t="s">
        <v>155</v>
      </c>
      <c r="N6275" s="5">
        <f>VLOOKUP(M6275,[1]ArchetypeScores!E:N,10,FALSE)</f>
        <v>1</v>
      </c>
      <c r="O6275" s="5">
        <f>VLOOKUP(M6275,[1]ArchetypeScores!E:O,11,FALSE)</f>
        <v>0</v>
      </c>
      <c r="P6275" s="5">
        <f>VLOOKUP(M6275,[1]ArchetypeScores!E:P,12,FALSE)</f>
        <v>0</v>
      </c>
      <c r="Q6275" s="2" t="str">
        <f>VLOOKUP(M6275,[1]ArchetypeScores!E:W,19,FALSE)</f>
        <v>Education and training</v>
      </c>
      <c r="R6275" s="2">
        <f>VLOOKUP(M6275,[1]ArchetypeScores!E:I,5,FALSE)</f>
        <v>0</v>
      </c>
      <c r="S6275" s="2">
        <f>VLOOKUP(M6275,[1]ArchetypeScores!E:K,7,FALSE)</f>
        <v>1</v>
      </c>
      <c r="T6275" s="2" t="str">
        <f t="shared" si="100"/>
        <v>Indirect only</v>
      </c>
    </row>
    <row r="6276" spans="1:20" x14ac:dyDescent="0.3">
      <c r="A6276" s="2" t="s">
        <v>16326</v>
      </c>
      <c r="B6276" s="3" t="s">
        <v>16578</v>
      </c>
      <c r="C6276" s="3" t="s">
        <v>16579</v>
      </c>
      <c r="D6276" s="4">
        <v>1.5</v>
      </c>
      <c r="E6276" s="5" t="s">
        <v>16329</v>
      </c>
      <c r="F6276" s="4">
        <v>0.17745</v>
      </c>
      <c r="G6276" s="6">
        <v>50545</v>
      </c>
      <c r="H6276" s="3" t="s">
        <v>16333</v>
      </c>
      <c r="I6276" s="3" t="s">
        <v>16365</v>
      </c>
      <c r="J6276" s="3"/>
      <c r="K6276" s="5" t="s">
        <v>67</v>
      </c>
      <c r="L6276" s="5">
        <v>2</v>
      </c>
      <c r="M6276" s="5" t="s">
        <v>68</v>
      </c>
      <c r="N6276" s="5">
        <f>VLOOKUP(M6276,[1]ArchetypeScores!E:N,10,FALSE)</f>
        <v>0</v>
      </c>
      <c r="O6276" s="5">
        <f>VLOOKUP(M6276,[1]ArchetypeScores!E:O,11,FALSE)</f>
        <v>-1</v>
      </c>
      <c r="P6276" s="5">
        <f>VLOOKUP(M6276,[1]ArchetypeScores!E:P,12,FALSE)</f>
        <v>0</v>
      </c>
      <c r="Q6276" s="2" t="str">
        <f>VLOOKUP(M6276,[1]ArchetypeScores!E:W,19,FALSE)</f>
        <v>Untargeted</v>
      </c>
      <c r="R6276" s="2">
        <f>VLOOKUP(M6276,[1]ArchetypeScores!E:I,5,FALSE)</f>
        <v>0</v>
      </c>
      <c r="S6276" s="2">
        <f>VLOOKUP(M6276,[1]ArchetypeScores!E:K,7,FALSE)</f>
        <v>0</v>
      </c>
      <c r="T6276" s="2" t="str">
        <f t="shared" si="100"/>
        <v>Not A&amp;R positive</v>
      </c>
    </row>
    <row r="6277" spans="1:20" x14ac:dyDescent="0.3">
      <c r="A6277" s="2" t="s">
        <v>16326</v>
      </c>
      <c r="B6277" s="3" t="s">
        <v>16580</v>
      </c>
      <c r="C6277" s="3" t="s">
        <v>16581</v>
      </c>
      <c r="D6277" s="4">
        <v>3</v>
      </c>
      <c r="E6277" s="5" t="s">
        <v>16329</v>
      </c>
      <c r="F6277" s="4">
        <v>0.34949999999999998</v>
      </c>
      <c r="G6277" s="6">
        <v>50560</v>
      </c>
      <c r="H6277" s="3" t="s">
        <v>16582</v>
      </c>
      <c r="I6277" s="3" t="s">
        <v>7390</v>
      </c>
      <c r="J6277" s="3"/>
      <c r="K6277" s="5" t="s">
        <v>38</v>
      </c>
      <c r="L6277" s="5">
        <v>29</v>
      </c>
      <c r="M6277" s="5" t="s">
        <v>316</v>
      </c>
      <c r="N6277" s="5">
        <f>VLOOKUP(M6277,[1]ArchetypeScores!E:N,10,FALSE)</f>
        <v>0</v>
      </c>
      <c r="O6277" s="5">
        <f>VLOOKUP(M6277,[1]ArchetypeScores!E:O,11,FALSE)</f>
        <v>-1</v>
      </c>
      <c r="P6277" s="5">
        <f>VLOOKUP(M6277,[1]ArchetypeScores!E:P,12,FALSE)</f>
        <v>0</v>
      </c>
      <c r="Q6277" s="2" t="str">
        <f>VLOOKUP(M6277,[1]ArchetypeScores!E:W,19,FALSE)</f>
        <v>Other sector</v>
      </c>
      <c r="R6277" s="2">
        <f>VLOOKUP(M6277,[1]ArchetypeScores!E:I,5,FALSE)</f>
        <v>0</v>
      </c>
      <c r="S6277" s="2">
        <f>VLOOKUP(M6277,[1]ArchetypeScores!E:K,7,FALSE)</f>
        <v>0</v>
      </c>
      <c r="T6277" s="2" t="str">
        <f t="shared" si="100"/>
        <v>Not A&amp;R positive</v>
      </c>
    </row>
    <row r="6278" spans="1:20" x14ac:dyDescent="0.3">
      <c r="A6278" s="2" t="s">
        <v>16326</v>
      </c>
      <c r="B6278" s="3" t="s">
        <v>16583</v>
      </c>
      <c r="C6278" s="3" t="s">
        <v>16584</v>
      </c>
      <c r="D6278" s="4">
        <v>0.5</v>
      </c>
      <c r="E6278" s="5" t="s">
        <v>16329</v>
      </c>
      <c r="F6278" s="4">
        <v>5.8909999999999997E-2</v>
      </c>
      <c r="G6278" s="6">
        <v>50591</v>
      </c>
      <c r="H6278" s="3" t="s">
        <v>16585</v>
      </c>
      <c r="I6278" s="3"/>
      <c r="J6278" s="3"/>
      <c r="K6278" s="5" t="s">
        <v>489</v>
      </c>
      <c r="L6278" s="5">
        <v>2</v>
      </c>
      <c r="M6278" s="5" t="s">
        <v>1811</v>
      </c>
      <c r="N6278" s="5">
        <f>VLOOKUP(M6278,[1]ArchetypeScores!E:N,10,FALSE)</f>
        <v>1</v>
      </c>
      <c r="O6278" s="5">
        <f>VLOOKUP(M6278,[1]ArchetypeScores!E:O,11,FALSE)</f>
        <v>-1</v>
      </c>
      <c r="P6278" s="5">
        <f>VLOOKUP(M6278,[1]ArchetypeScores!E:P,12,FALSE)</f>
        <v>0</v>
      </c>
      <c r="Q6278" s="2" t="str">
        <f>VLOOKUP(M6278,[1]ArchetypeScores!E:W,19,FALSE)</f>
        <v>Health care</v>
      </c>
      <c r="R6278" s="2">
        <f>VLOOKUP(M6278,[1]ArchetypeScores!E:I,5,FALSE)</f>
        <v>0</v>
      </c>
      <c r="S6278" s="2">
        <f>VLOOKUP(M6278,[1]ArchetypeScores!E:K,7,FALSE)</f>
        <v>1</v>
      </c>
      <c r="T6278" s="2" t="str">
        <f t="shared" si="100"/>
        <v>Indirect only</v>
      </c>
    </row>
    <row r="6279" spans="1:20" x14ac:dyDescent="0.3">
      <c r="A6279" s="2" t="s">
        <v>16326</v>
      </c>
      <c r="B6279" s="3" t="s">
        <v>16586</v>
      </c>
      <c r="C6279" s="3" t="s">
        <v>16587</v>
      </c>
      <c r="D6279" s="4">
        <v>0.1</v>
      </c>
      <c r="E6279" s="5" t="s">
        <v>16329</v>
      </c>
      <c r="F6279" s="4">
        <v>1.136E-2</v>
      </c>
      <c r="G6279" s="6">
        <v>50522</v>
      </c>
      <c r="H6279" s="3" t="s">
        <v>16356</v>
      </c>
      <c r="I6279" s="3"/>
      <c r="J6279" s="3"/>
      <c r="K6279" s="5" t="s">
        <v>664</v>
      </c>
      <c r="L6279" s="5">
        <v>3</v>
      </c>
      <c r="M6279" s="5" t="s">
        <v>533</v>
      </c>
      <c r="N6279" s="5">
        <f>VLOOKUP(M6279,[1]ArchetypeScores!E:N,10,FALSE)</f>
        <v>1</v>
      </c>
      <c r="O6279" s="5">
        <f>VLOOKUP(M6279,[1]ArchetypeScores!E:O,11,FALSE)</f>
        <v>0</v>
      </c>
      <c r="P6279" s="5">
        <f>VLOOKUP(M6279,[1]ArchetypeScores!E:P,12,FALSE)</f>
        <v>2</v>
      </c>
      <c r="Q6279" s="2" t="str">
        <f>VLOOKUP(M6279,[1]ArchetypeScores!E:W,19,FALSE)</f>
        <v>Other sector</v>
      </c>
      <c r="R6279" s="2">
        <f>VLOOKUP(M6279,[1]ArchetypeScores!E:I,5,FALSE)</f>
        <v>0</v>
      </c>
      <c r="S6279" s="2">
        <f>VLOOKUP(M6279,[1]ArchetypeScores!E:K,7,FALSE)</f>
        <v>0</v>
      </c>
      <c r="T6279" s="2" t="str">
        <f t="shared" si="100"/>
        <v>Not A&amp;R positive</v>
      </c>
    </row>
    <row r="6280" spans="1:20" x14ac:dyDescent="0.3">
      <c r="A6280" s="2" t="s">
        <v>16326</v>
      </c>
      <c r="B6280" s="3" t="s">
        <v>16588</v>
      </c>
      <c r="C6280" s="3" t="s">
        <v>16589</v>
      </c>
      <c r="D6280" s="4">
        <v>0</v>
      </c>
      <c r="E6280" s="5" t="s">
        <v>16329</v>
      </c>
      <c r="F6280" s="4">
        <v>0</v>
      </c>
      <c r="G6280" s="6">
        <v>50631</v>
      </c>
      <c r="H6280" s="3"/>
      <c r="I6280" s="3"/>
      <c r="J6280" s="3"/>
      <c r="K6280" s="5" t="s">
        <v>38</v>
      </c>
      <c r="L6280" s="5">
        <v>29</v>
      </c>
      <c r="M6280" s="5" t="s">
        <v>316</v>
      </c>
      <c r="N6280" s="5">
        <f>VLOOKUP(M6280,[1]ArchetypeScores!E:N,10,FALSE)</f>
        <v>0</v>
      </c>
      <c r="O6280" s="5">
        <f>VLOOKUP(M6280,[1]ArchetypeScores!E:O,11,FALSE)</f>
        <v>-1</v>
      </c>
      <c r="P6280" s="5">
        <f>VLOOKUP(M6280,[1]ArchetypeScores!E:P,12,FALSE)</f>
        <v>0</v>
      </c>
      <c r="Q6280" s="2" t="str">
        <f>VLOOKUP(M6280,[1]ArchetypeScores!E:W,19,FALSE)</f>
        <v>Other sector</v>
      </c>
      <c r="R6280" s="2">
        <f>VLOOKUP(M6280,[1]ArchetypeScores!E:I,5,FALSE)</f>
        <v>0</v>
      </c>
      <c r="S6280" s="2">
        <f>VLOOKUP(M6280,[1]ArchetypeScores!E:K,7,FALSE)</f>
        <v>0</v>
      </c>
      <c r="T6280" s="2" t="str">
        <f t="shared" si="100"/>
        <v>Not A&amp;R positive</v>
      </c>
    </row>
    <row r="6281" spans="1:20" x14ac:dyDescent="0.3">
      <c r="A6281" s="2" t="s">
        <v>16326</v>
      </c>
      <c r="B6281" s="3" t="s">
        <v>16590</v>
      </c>
      <c r="C6281" s="3" t="s">
        <v>16591</v>
      </c>
      <c r="D6281" s="4">
        <v>0.33</v>
      </c>
      <c r="E6281" s="5" t="s">
        <v>16329</v>
      </c>
      <c r="F6281" s="4">
        <v>3.3270000000000001E-2</v>
      </c>
      <c r="G6281" s="6">
        <v>50626</v>
      </c>
      <c r="H6281" s="3" t="s">
        <v>16592</v>
      </c>
      <c r="I6281" s="3"/>
      <c r="J6281" s="3"/>
      <c r="K6281" s="5" t="s">
        <v>47</v>
      </c>
      <c r="L6281" s="5">
        <v>3</v>
      </c>
      <c r="M6281" s="5" t="s">
        <v>607</v>
      </c>
      <c r="N6281" s="5">
        <f>VLOOKUP(M6281,[1]ArchetypeScores!E:N,10,FALSE)</f>
        <v>0</v>
      </c>
      <c r="O6281" s="5">
        <f>VLOOKUP(M6281,[1]ArchetypeScores!E:O,11,FALSE)</f>
        <v>0</v>
      </c>
      <c r="P6281" s="5">
        <f>VLOOKUP(M6281,[1]ArchetypeScores!E:P,12,FALSE)</f>
        <v>0</v>
      </c>
      <c r="Q6281" s="2" t="str">
        <f>VLOOKUP(M6281,[1]ArchetypeScores!E:W,19,FALSE)</f>
        <v>Other sector</v>
      </c>
      <c r="R6281" s="2">
        <f>VLOOKUP(M6281,[1]ArchetypeScores!E:I,5,FALSE)</f>
        <v>0</v>
      </c>
      <c r="S6281" s="2">
        <f>VLOOKUP(M6281,[1]ArchetypeScores!E:K,7,FALSE)</f>
        <v>0</v>
      </c>
      <c r="T6281" s="2" t="str">
        <f t="shared" si="100"/>
        <v>Not A&amp;R positive</v>
      </c>
    </row>
    <row r="6282" spans="1:20" x14ac:dyDescent="0.3">
      <c r="A6282" s="2" t="s">
        <v>16326</v>
      </c>
      <c r="B6282" s="3" t="s">
        <v>16593</v>
      </c>
      <c r="C6282" s="3" t="s">
        <v>16593</v>
      </c>
      <c r="D6282" s="4">
        <v>1.87</v>
      </c>
      <c r="E6282" s="5" t="s">
        <v>16329</v>
      </c>
      <c r="F6282" s="4">
        <v>0.18851999999999999</v>
      </c>
      <c r="G6282" s="6">
        <v>50625</v>
      </c>
      <c r="H6282" s="3" t="s">
        <v>16592</v>
      </c>
      <c r="I6282" s="3"/>
      <c r="J6282" s="3"/>
      <c r="K6282" s="5" t="s">
        <v>118</v>
      </c>
      <c r="L6282" s="5">
        <v>4</v>
      </c>
      <c r="M6282" s="5" t="s">
        <v>119</v>
      </c>
      <c r="N6282" s="5">
        <f>VLOOKUP(M6282,[1]ArchetypeScores!E:N,10,FALSE)</f>
        <v>0</v>
      </c>
      <c r="O6282" s="5">
        <f>VLOOKUP(M6282,[1]ArchetypeScores!E:O,11,FALSE)</f>
        <v>-1</v>
      </c>
      <c r="P6282" s="5">
        <f>VLOOKUP(M6282,[1]ArchetypeScores!E:P,12,FALSE)</f>
        <v>0</v>
      </c>
      <c r="Q6282" s="2" t="str">
        <f>VLOOKUP(M6282,[1]ArchetypeScores!E:W,19,FALSE)</f>
        <v>Untargeted</v>
      </c>
      <c r="R6282" s="2">
        <f>VLOOKUP(M6282,[1]ArchetypeScores!E:I,5,FALSE)</f>
        <v>0</v>
      </c>
      <c r="S6282" s="2">
        <f>VLOOKUP(M6282,[1]ArchetypeScores!E:K,7,FALSE)</f>
        <v>0</v>
      </c>
      <c r="T6282" s="2" t="str">
        <f t="shared" si="100"/>
        <v>Not A&amp;R positive</v>
      </c>
    </row>
    <row r="6283" spans="1:20" x14ac:dyDescent="0.3">
      <c r="A6283" s="2" t="s">
        <v>16326</v>
      </c>
      <c r="B6283" s="3" t="s">
        <v>16594</v>
      </c>
      <c r="C6283" s="3" t="s">
        <v>16595</v>
      </c>
      <c r="D6283" s="4"/>
      <c r="E6283" s="5" t="s">
        <v>16329</v>
      </c>
      <c r="F6283" s="4">
        <v>0</v>
      </c>
      <c r="G6283" s="6">
        <v>50592</v>
      </c>
      <c r="H6283" s="3" t="s">
        <v>16596</v>
      </c>
      <c r="I6283" s="3"/>
      <c r="J6283" s="3"/>
      <c r="K6283" s="5" t="s">
        <v>57</v>
      </c>
      <c r="L6283" s="5">
        <v>29</v>
      </c>
      <c r="M6283" s="5" t="s">
        <v>58</v>
      </c>
      <c r="N6283" s="5">
        <f>VLOOKUP(M6283,[1]ArchetypeScores!E:N,10,FALSE)</f>
        <v>0</v>
      </c>
      <c r="O6283" s="5">
        <f>VLOOKUP(M6283,[1]ArchetypeScores!E:O,11,FALSE)</f>
        <v>-1</v>
      </c>
      <c r="P6283" s="5">
        <f>VLOOKUP(M6283,[1]ArchetypeScores!E:P,12,FALSE)</f>
        <v>0</v>
      </c>
      <c r="Q6283" s="2" t="str">
        <f>VLOOKUP(M6283,[1]ArchetypeScores!E:W,19,FALSE)</f>
        <v>Untargeted</v>
      </c>
      <c r="R6283" s="2">
        <f>VLOOKUP(M6283,[1]ArchetypeScores!E:I,5,FALSE)</f>
        <v>0</v>
      </c>
      <c r="S6283" s="2">
        <f>VLOOKUP(M6283,[1]ArchetypeScores!E:K,7,FALSE)</f>
        <v>0</v>
      </c>
      <c r="T6283" s="2" t="str">
        <f t="shared" si="100"/>
        <v>Not A&amp;R positive</v>
      </c>
    </row>
    <row r="6284" spans="1:20" x14ac:dyDescent="0.3">
      <c r="A6284" s="2" t="s">
        <v>16326</v>
      </c>
      <c r="B6284" s="3" t="s">
        <v>16597</v>
      </c>
      <c r="C6284" s="3" t="s">
        <v>16598</v>
      </c>
      <c r="D6284" s="4">
        <v>0.5</v>
      </c>
      <c r="E6284" s="5" t="s">
        <v>16329</v>
      </c>
      <c r="F6284" s="4">
        <v>5.3609999999999998E-2</v>
      </c>
      <c r="G6284" s="6">
        <v>50601</v>
      </c>
      <c r="H6284" s="3" t="s">
        <v>16599</v>
      </c>
      <c r="I6284" s="3"/>
      <c r="J6284" s="3"/>
      <c r="K6284" s="5" t="s">
        <v>38</v>
      </c>
      <c r="L6284" s="5">
        <v>21</v>
      </c>
      <c r="M6284" s="5" t="s">
        <v>302</v>
      </c>
      <c r="N6284" s="5">
        <f>VLOOKUP(M6284,[1]ArchetypeScores!E:N,10,FALSE)</f>
        <v>0</v>
      </c>
      <c r="O6284" s="5">
        <f>VLOOKUP(M6284,[1]ArchetypeScores!E:O,11,FALSE)</f>
        <v>-1</v>
      </c>
      <c r="P6284" s="5">
        <f>VLOOKUP(M6284,[1]ArchetypeScores!E:P,12,FALSE)</f>
        <v>0</v>
      </c>
      <c r="Q6284" s="2" t="str">
        <f>VLOOKUP(M6284,[1]ArchetypeScores!E:W,19,FALSE)</f>
        <v>Consumer (including agriculture and tourism)</v>
      </c>
      <c r="R6284" s="2">
        <f>VLOOKUP(M6284,[1]ArchetypeScores!E:I,5,FALSE)</f>
        <v>0</v>
      </c>
      <c r="S6284" s="2">
        <f>VLOOKUP(M6284,[1]ArchetypeScores!E:K,7,FALSE)</f>
        <v>0</v>
      </c>
      <c r="T6284" s="2" t="str">
        <f t="shared" si="100"/>
        <v>Not A&amp;R positive</v>
      </c>
    </row>
    <row r="6285" spans="1:20" x14ac:dyDescent="0.3">
      <c r="A6285" s="2" t="s">
        <v>16326</v>
      </c>
      <c r="B6285" s="3" t="s">
        <v>16600</v>
      </c>
      <c r="C6285" s="3" t="s">
        <v>16601</v>
      </c>
      <c r="D6285" s="4">
        <v>3.5</v>
      </c>
      <c r="E6285" s="5" t="s">
        <v>16329</v>
      </c>
      <c r="F6285" s="4">
        <v>0.39988000000000001</v>
      </c>
      <c r="G6285" s="6">
        <v>50535</v>
      </c>
      <c r="H6285" s="3" t="s">
        <v>16602</v>
      </c>
      <c r="I6285" s="3"/>
      <c r="J6285" s="3"/>
      <c r="K6285" s="5" t="s">
        <v>57</v>
      </c>
      <c r="L6285" s="5">
        <v>25</v>
      </c>
      <c r="M6285" s="5" t="s">
        <v>241</v>
      </c>
      <c r="N6285" s="5">
        <f>VLOOKUP(M6285,[1]ArchetypeScores!E:N,10,FALSE)</f>
        <v>0</v>
      </c>
      <c r="O6285" s="5">
        <f>VLOOKUP(M6285,[1]ArchetypeScores!E:O,11,FALSE)</f>
        <v>-1</v>
      </c>
      <c r="P6285" s="5">
        <f>VLOOKUP(M6285,[1]ArchetypeScores!E:P,12,FALSE)</f>
        <v>0</v>
      </c>
      <c r="Q6285" s="2" t="str">
        <f>VLOOKUP(M6285,[1]ArchetypeScores!E:W,19,FALSE)</f>
        <v>Other sector</v>
      </c>
      <c r="R6285" s="2">
        <f>VLOOKUP(M6285,[1]ArchetypeScores!E:I,5,FALSE)</f>
        <v>0</v>
      </c>
      <c r="S6285" s="2">
        <f>VLOOKUP(M6285,[1]ArchetypeScores!E:K,7,FALSE)</f>
        <v>0</v>
      </c>
      <c r="T6285" s="2" t="str">
        <f t="shared" si="100"/>
        <v>Not A&amp;R positive</v>
      </c>
    </row>
    <row r="6286" spans="1:20" x14ac:dyDescent="0.3">
      <c r="A6286" s="2" t="s">
        <v>16326</v>
      </c>
      <c r="B6286" s="3" t="s">
        <v>16603</v>
      </c>
      <c r="C6286" s="3" t="s">
        <v>16604</v>
      </c>
      <c r="D6286" s="4">
        <v>0.224</v>
      </c>
      <c r="E6286" s="5" t="s">
        <v>16329</v>
      </c>
      <c r="F6286" s="4">
        <v>2.5440000000000001E-2</v>
      </c>
      <c r="G6286" s="6">
        <v>50527</v>
      </c>
      <c r="H6286" s="3" t="s">
        <v>16605</v>
      </c>
      <c r="I6286" s="3"/>
      <c r="J6286" s="3"/>
      <c r="K6286" s="5" t="s">
        <v>664</v>
      </c>
      <c r="L6286" s="5">
        <v>2</v>
      </c>
      <c r="M6286" s="5" t="s">
        <v>1105</v>
      </c>
      <c r="N6286" s="5">
        <f>VLOOKUP(M6286,[1]ArchetypeScores!E:N,10,FALSE)</f>
        <v>1</v>
      </c>
      <c r="O6286" s="5">
        <f>VLOOKUP(M6286,[1]ArchetypeScores!E:O,11,FALSE)</f>
        <v>0</v>
      </c>
      <c r="P6286" s="5">
        <f>VLOOKUP(M6286,[1]ArchetypeScores!E:P,12,FALSE)</f>
        <v>2</v>
      </c>
      <c r="Q6286" s="2" t="str">
        <f>VLOOKUP(M6286,[1]ArchetypeScores!E:W,19,FALSE)</f>
        <v>Other sector</v>
      </c>
      <c r="R6286" s="2">
        <f>VLOOKUP(M6286,[1]ArchetypeScores!E:I,5,FALSE)</f>
        <v>0</v>
      </c>
      <c r="S6286" s="2">
        <f>VLOOKUP(M6286,[1]ArchetypeScores!E:K,7,FALSE)</f>
        <v>0</v>
      </c>
      <c r="T6286" s="2" t="str">
        <f t="shared" si="100"/>
        <v>Not A&amp;R positive</v>
      </c>
    </row>
    <row r="6287" spans="1:20" x14ac:dyDescent="0.3">
      <c r="A6287" s="2" t="s">
        <v>16326</v>
      </c>
      <c r="B6287" s="3" t="s">
        <v>16606</v>
      </c>
      <c r="C6287" s="3" t="s">
        <v>16607</v>
      </c>
      <c r="D6287" s="4">
        <v>3.15</v>
      </c>
      <c r="E6287" s="5" t="s">
        <v>16329</v>
      </c>
      <c r="F6287" s="4">
        <v>0.31333</v>
      </c>
      <c r="G6287" s="6">
        <v>50619</v>
      </c>
      <c r="H6287" s="3" t="s">
        <v>16608</v>
      </c>
      <c r="I6287" s="3"/>
      <c r="J6287" s="3"/>
      <c r="K6287" s="5" t="s">
        <v>38</v>
      </c>
      <c r="L6287" s="5">
        <v>13</v>
      </c>
      <c r="M6287" s="5" t="s">
        <v>39</v>
      </c>
      <c r="N6287" s="5">
        <f>VLOOKUP(M6287,[1]ArchetypeScores!E:N,10,FALSE)</f>
        <v>0</v>
      </c>
      <c r="O6287" s="5">
        <f>VLOOKUP(M6287,[1]ArchetypeScores!E:O,11,FALSE)</f>
        <v>-2</v>
      </c>
      <c r="P6287" s="5">
        <f>VLOOKUP(M6287,[1]ArchetypeScores!E:P,12,FALSE)</f>
        <v>0</v>
      </c>
      <c r="Q6287" s="2" t="str">
        <f>VLOOKUP(M6287,[1]ArchetypeScores!E:W,19,FALSE)</f>
        <v>Industrials - transportation</v>
      </c>
      <c r="R6287" s="2">
        <f>VLOOKUP(M6287,[1]ArchetypeScores!E:I,5,FALSE)</f>
        <v>0</v>
      </c>
      <c r="S6287" s="2">
        <f>VLOOKUP(M6287,[1]ArchetypeScores!E:K,7,FALSE)</f>
        <v>0</v>
      </c>
      <c r="T6287" s="2" t="str">
        <f t="shared" si="100"/>
        <v>Not A&amp;R positive</v>
      </c>
    </row>
    <row r="6288" spans="1:20" x14ac:dyDescent="0.3">
      <c r="A6288" s="2" t="s">
        <v>16326</v>
      </c>
      <c r="B6288" s="3" t="s">
        <v>16609</v>
      </c>
      <c r="C6288" s="3" t="s">
        <v>16610</v>
      </c>
      <c r="D6288" s="4">
        <v>7.4999999999999997E-2</v>
      </c>
      <c r="E6288" s="5" t="s">
        <v>16329</v>
      </c>
      <c r="F6288" s="4">
        <v>8.6599999999999993E-3</v>
      </c>
      <c r="G6288" s="6">
        <v>50595</v>
      </c>
      <c r="H6288" s="3" t="s">
        <v>16611</v>
      </c>
      <c r="I6288" s="3"/>
      <c r="J6288" s="3"/>
      <c r="K6288" s="5" t="s">
        <v>61</v>
      </c>
      <c r="L6288" s="5">
        <v>1</v>
      </c>
      <c r="M6288" s="5" t="s">
        <v>130</v>
      </c>
      <c r="N6288" s="5">
        <f>VLOOKUP(M6288,[1]ArchetypeScores!E:N,10,FALSE)</f>
        <v>0</v>
      </c>
      <c r="O6288" s="5">
        <f>VLOOKUP(M6288,[1]ArchetypeScores!E:O,11,FALSE)</f>
        <v>-1</v>
      </c>
      <c r="P6288" s="5">
        <f>VLOOKUP(M6288,[1]ArchetypeScores!E:P,12,FALSE)</f>
        <v>0</v>
      </c>
      <c r="Q6288" s="2" t="str">
        <f>VLOOKUP(M6288,[1]ArchetypeScores!E:W,19,FALSE)</f>
        <v>Health care</v>
      </c>
      <c r="R6288" s="2">
        <f>VLOOKUP(M6288,[1]ArchetypeScores!E:I,5,FALSE)</f>
        <v>0</v>
      </c>
      <c r="S6288" s="2">
        <f>VLOOKUP(M6288,[1]ArchetypeScores!E:K,7,FALSE)</f>
        <v>0</v>
      </c>
      <c r="T6288" s="2" t="str">
        <f t="shared" si="100"/>
        <v>Not A&amp;R positive</v>
      </c>
    </row>
    <row r="6289" spans="1:20" x14ac:dyDescent="0.3">
      <c r="A6289" s="2" t="s">
        <v>16326</v>
      </c>
      <c r="B6289" s="3" t="s">
        <v>16612</v>
      </c>
      <c r="C6289" s="3" t="s">
        <v>16613</v>
      </c>
      <c r="D6289" s="4">
        <v>0.2</v>
      </c>
      <c r="E6289" s="5" t="s">
        <v>16329</v>
      </c>
      <c r="F6289" s="4">
        <v>2.1420000000000002E-2</v>
      </c>
      <c r="G6289" s="6">
        <v>50602</v>
      </c>
      <c r="H6289" s="3" t="s">
        <v>16614</v>
      </c>
      <c r="I6289" s="3"/>
      <c r="J6289" s="3"/>
      <c r="K6289" s="5" t="s">
        <v>175</v>
      </c>
      <c r="L6289" s="5">
        <v>1</v>
      </c>
      <c r="M6289" s="5" t="s">
        <v>176</v>
      </c>
      <c r="N6289" s="5">
        <f>VLOOKUP(M6289,[1]ArchetypeScores!E:N,10,FALSE)</f>
        <v>1</v>
      </c>
      <c r="O6289" s="5">
        <f>VLOOKUP(M6289,[1]ArchetypeScores!E:O,11,FALSE)</f>
        <v>-2</v>
      </c>
      <c r="P6289" s="5">
        <f>VLOOKUP(M6289,[1]ArchetypeScores!E:P,12,FALSE)</f>
        <v>0</v>
      </c>
      <c r="Q6289" s="2" t="str">
        <f>VLOOKUP(M6289,[1]ArchetypeScores!E:W,19,FALSE)</f>
        <v>Other sector</v>
      </c>
      <c r="R6289" s="2">
        <f>VLOOKUP(M6289,[1]ArchetypeScores!E:I,5,FALSE)</f>
        <v>0</v>
      </c>
      <c r="S6289" s="2">
        <f>VLOOKUP(M6289,[1]ArchetypeScores!E:K,7,FALSE)</f>
        <v>1</v>
      </c>
      <c r="T6289" s="2" t="str">
        <f t="shared" si="100"/>
        <v>Indirect only</v>
      </c>
    </row>
    <row r="6290" spans="1:20" x14ac:dyDescent="0.3">
      <c r="A6290" s="2" t="s">
        <v>16326</v>
      </c>
      <c r="B6290" s="3" t="s">
        <v>16615</v>
      </c>
      <c r="C6290" s="3" t="s">
        <v>16616</v>
      </c>
      <c r="D6290" s="4">
        <v>0.75</v>
      </c>
      <c r="E6290" s="5" t="s">
        <v>16329</v>
      </c>
      <c r="F6290" s="4">
        <v>8.5180000000000006E-2</v>
      </c>
      <c r="G6290" s="6">
        <v>50530</v>
      </c>
      <c r="H6290" s="3" t="s">
        <v>16356</v>
      </c>
      <c r="I6290" s="3"/>
      <c r="J6290" s="3"/>
      <c r="K6290" s="5" t="s">
        <v>664</v>
      </c>
      <c r="L6290" s="5">
        <v>2</v>
      </c>
      <c r="M6290" s="5" t="s">
        <v>1105</v>
      </c>
      <c r="N6290" s="5">
        <f>VLOOKUP(M6290,[1]ArchetypeScores!E:N,10,FALSE)</f>
        <v>1</v>
      </c>
      <c r="O6290" s="5">
        <f>VLOOKUP(M6290,[1]ArchetypeScores!E:O,11,FALSE)</f>
        <v>0</v>
      </c>
      <c r="P6290" s="5">
        <f>VLOOKUP(M6290,[1]ArchetypeScores!E:P,12,FALSE)</f>
        <v>2</v>
      </c>
      <c r="Q6290" s="2" t="str">
        <f>VLOOKUP(M6290,[1]ArchetypeScores!E:W,19,FALSE)</f>
        <v>Other sector</v>
      </c>
      <c r="R6290" s="2">
        <f>VLOOKUP(M6290,[1]ArchetypeScores!E:I,5,FALSE)</f>
        <v>0</v>
      </c>
      <c r="S6290" s="2">
        <f>VLOOKUP(M6290,[1]ArchetypeScores!E:K,7,FALSE)</f>
        <v>0</v>
      </c>
      <c r="T6290" s="2" t="str">
        <f t="shared" si="100"/>
        <v>Not A&amp;R positive</v>
      </c>
    </row>
    <row r="6291" spans="1:20" x14ac:dyDescent="0.3">
      <c r="A6291" s="2" t="s">
        <v>16326</v>
      </c>
      <c r="B6291" s="3" t="s">
        <v>16617</v>
      </c>
      <c r="C6291" s="3" t="s">
        <v>16618</v>
      </c>
      <c r="D6291" s="4">
        <v>0.1</v>
      </c>
      <c r="E6291" s="5" t="s">
        <v>16329</v>
      </c>
      <c r="F6291" s="4">
        <v>1.073E-2</v>
      </c>
      <c r="G6291" s="6">
        <v>50608</v>
      </c>
      <c r="H6291" s="3" t="s">
        <v>16513</v>
      </c>
      <c r="I6291" s="3"/>
      <c r="J6291" s="3"/>
      <c r="K6291" s="5" t="s">
        <v>38</v>
      </c>
      <c r="L6291" s="5">
        <v>13</v>
      </c>
      <c r="M6291" s="5" t="s">
        <v>39</v>
      </c>
      <c r="N6291" s="5">
        <f>VLOOKUP(M6291,[1]ArchetypeScores!E:N,10,FALSE)</f>
        <v>0</v>
      </c>
      <c r="O6291" s="5">
        <f>VLOOKUP(M6291,[1]ArchetypeScores!E:O,11,FALSE)</f>
        <v>-2</v>
      </c>
      <c r="P6291" s="5">
        <f>VLOOKUP(M6291,[1]ArchetypeScores!E:P,12,FALSE)</f>
        <v>0</v>
      </c>
      <c r="Q6291" s="2" t="str">
        <f>VLOOKUP(M6291,[1]ArchetypeScores!E:W,19,FALSE)</f>
        <v>Industrials - transportation</v>
      </c>
      <c r="R6291" s="2">
        <f>VLOOKUP(M6291,[1]ArchetypeScores!E:I,5,FALSE)</f>
        <v>0</v>
      </c>
      <c r="S6291" s="2">
        <f>VLOOKUP(M6291,[1]ArchetypeScores!E:K,7,FALSE)</f>
        <v>0</v>
      </c>
      <c r="T6291" s="2" t="str">
        <f t="shared" si="100"/>
        <v>Not A&amp;R positive</v>
      </c>
    </row>
    <row r="6292" spans="1:20" x14ac:dyDescent="0.3">
      <c r="A6292" s="2" t="s">
        <v>16326</v>
      </c>
      <c r="B6292" s="3" t="s">
        <v>16619</v>
      </c>
      <c r="C6292" s="3" t="s">
        <v>16620</v>
      </c>
      <c r="D6292" s="4">
        <v>7.0000000000000007E-2</v>
      </c>
      <c r="E6292" s="5" t="s">
        <v>16329</v>
      </c>
      <c r="F6292" s="4">
        <v>7.5900000000000004E-3</v>
      </c>
      <c r="G6292" s="6">
        <v>50609</v>
      </c>
      <c r="H6292" s="3" t="s">
        <v>16510</v>
      </c>
      <c r="I6292" s="3"/>
      <c r="J6292" s="3"/>
      <c r="K6292" s="5" t="s">
        <v>611</v>
      </c>
      <c r="L6292" s="5">
        <v>5</v>
      </c>
      <c r="M6292" s="5" t="s">
        <v>904</v>
      </c>
      <c r="N6292" s="5">
        <f>VLOOKUP(M6292,[1]ArchetypeScores!E:N,10,FALSE)</f>
        <v>1</v>
      </c>
      <c r="O6292" s="5">
        <f>VLOOKUP(M6292,[1]ArchetypeScores!E:O,11,FALSE)</f>
        <v>-2</v>
      </c>
      <c r="P6292" s="5">
        <f>VLOOKUP(M6292,[1]ArchetypeScores!E:P,12,FALSE)</f>
        <v>-1</v>
      </c>
      <c r="Q6292" s="2" t="str">
        <f>VLOOKUP(M6292,[1]ArchetypeScores!E:W,19,FALSE)</f>
        <v>Consumer (including agriculture and tourism)</v>
      </c>
      <c r="R6292" s="2">
        <f>VLOOKUP(M6292,[1]ArchetypeScores!E:I,5,FALSE)</f>
        <v>0</v>
      </c>
      <c r="S6292" s="2">
        <f>VLOOKUP(M6292,[1]ArchetypeScores!E:K,7,FALSE)</f>
        <v>0</v>
      </c>
      <c r="T6292" s="2" t="str">
        <f t="shared" si="100"/>
        <v>Not A&amp;R positive</v>
      </c>
    </row>
    <row r="6293" spans="1:20" x14ac:dyDescent="0.3">
      <c r="A6293" s="2" t="s">
        <v>16326</v>
      </c>
      <c r="B6293" s="3" t="s">
        <v>16621</v>
      </c>
      <c r="C6293" s="3" t="s">
        <v>16622</v>
      </c>
      <c r="D6293" s="4">
        <v>8.3000000000000007</v>
      </c>
      <c r="E6293" s="5" t="s">
        <v>16329</v>
      </c>
      <c r="F6293" s="4">
        <v>0.99692999999999998</v>
      </c>
      <c r="G6293" s="6">
        <v>50555</v>
      </c>
      <c r="H6293" s="3" t="s">
        <v>16623</v>
      </c>
      <c r="I6293" s="3" t="s">
        <v>7390</v>
      </c>
      <c r="J6293" s="3"/>
      <c r="K6293" s="5" t="s">
        <v>38</v>
      </c>
      <c r="L6293" s="5">
        <v>13</v>
      </c>
      <c r="M6293" s="5" t="s">
        <v>39</v>
      </c>
      <c r="N6293" s="5">
        <f>VLOOKUP(M6293,[1]ArchetypeScores!E:N,10,FALSE)</f>
        <v>0</v>
      </c>
      <c r="O6293" s="5">
        <f>VLOOKUP(M6293,[1]ArchetypeScores!E:O,11,FALSE)</f>
        <v>-2</v>
      </c>
      <c r="P6293" s="5">
        <f>VLOOKUP(M6293,[1]ArchetypeScores!E:P,12,FALSE)</f>
        <v>0</v>
      </c>
      <c r="Q6293" s="2" t="str">
        <f>VLOOKUP(M6293,[1]ArchetypeScores!E:W,19,FALSE)</f>
        <v>Industrials - transportation</v>
      </c>
      <c r="R6293" s="2">
        <f>VLOOKUP(M6293,[1]ArchetypeScores!E:I,5,FALSE)</f>
        <v>0</v>
      </c>
      <c r="S6293" s="2">
        <f>VLOOKUP(M6293,[1]ArchetypeScores!E:K,7,FALSE)</f>
        <v>0</v>
      </c>
      <c r="T6293" s="2" t="str">
        <f t="shared" si="100"/>
        <v>Not A&amp;R positive</v>
      </c>
    </row>
    <row r="6294" spans="1:20" x14ac:dyDescent="0.3">
      <c r="A6294" s="2" t="s">
        <v>16326</v>
      </c>
      <c r="B6294" s="3" t="s">
        <v>16624</v>
      </c>
      <c r="C6294" s="3" t="s">
        <v>16625</v>
      </c>
      <c r="D6294" s="4">
        <v>0.3</v>
      </c>
      <c r="E6294" s="5" t="s">
        <v>16329</v>
      </c>
      <c r="F6294" s="4">
        <v>3.2009999999999997E-2</v>
      </c>
      <c r="G6294" s="6">
        <v>50605</v>
      </c>
      <c r="H6294" s="3" t="s">
        <v>16626</v>
      </c>
      <c r="I6294" s="3"/>
      <c r="J6294" s="3"/>
      <c r="K6294" s="5" t="s">
        <v>694</v>
      </c>
      <c r="L6294" s="5">
        <v>1</v>
      </c>
      <c r="M6294" s="5" t="s">
        <v>1622</v>
      </c>
      <c r="N6294" s="5">
        <f>VLOOKUP(M6294,[1]ArchetypeScores!E:N,10,FALSE)</f>
        <v>1</v>
      </c>
      <c r="O6294" s="5">
        <f>VLOOKUP(M6294,[1]ArchetypeScores!E:O,11,FALSE)</f>
        <v>-1</v>
      </c>
      <c r="P6294" s="5">
        <f>VLOOKUP(M6294,[1]ArchetypeScores!E:P,12,FALSE)</f>
        <v>0</v>
      </c>
      <c r="Q6294" s="2" t="str">
        <f>VLOOKUP(M6294,[1]ArchetypeScores!E:W,19,FALSE)</f>
        <v>Untargeted</v>
      </c>
      <c r="R6294" s="2">
        <f>VLOOKUP(M6294,[1]ArchetypeScores!E:I,5,FALSE)</f>
        <v>0</v>
      </c>
      <c r="S6294" s="2">
        <f>VLOOKUP(M6294,[1]ArchetypeScores!E:K,7,FALSE)</f>
        <v>1</v>
      </c>
      <c r="T6294" s="2" t="str">
        <f t="shared" si="100"/>
        <v>Indirect only</v>
      </c>
    </row>
    <row r="6295" spans="1:20" x14ac:dyDescent="0.3">
      <c r="A6295" s="2" t="s">
        <v>16326</v>
      </c>
      <c r="B6295" s="3" t="s">
        <v>16627</v>
      </c>
      <c r="C6295" s="3" t="s">
        <v>16628</v>
      </c>
      <c r="D6295" s="4">
        <v>2.5000000000000001E-2</v>
      </c>
      <c r="E6295" s="5" t="s">
        <v>16329</v>
      </c>
      <c r="F6295" s="4">
        <v>2.96E-3</v>
      </c>
      <c r="G6295" s="6">
        <v>50576</v>
      </c>
      <c r="H6295" s="3" t="s">
        <v>16444</v>
      </c>
      <c r="I6295" s="3"/>
      <c r="J6295" s="3"/>
      <c r="K6295" s="5" t="s">
        <v>61</v>
      </c>
      <c r="L6295" s="5">
        <v>1</v>
      </c>
      <c r="M6295" s="5" t="s">
        <v>130</v>
      </c>
      <c r="N6295" s="5">
        <f>VLOOKUP(M6295,[1]ArchetypeScores!E:N,10,FALSE)</f>
        <v>0</v>
      </c>
      <c r="O6295" s="5">
        <f>VLOOKUP(M6295,[1]ArchetypeScores!E:O,11,FALSE)</f>
        <v>-1</v>
      </c>
      <c r="P6295" s="5">
        <f>VLOOKUP(M6295,[1]ArchetypeScores!E:P,12,FALSE)</f>
        <v>0</v>
      </c>
      <c r="Q6295" s="2" t="str">
        <f>VLOOKUP(M6295,[1]ArchetypeScores!E:W,19,FALSE)</f>
        <v>Health care</v>
      </c>
      <c r="R6295" s="2">
        <f>VLOOKUP(M6295,[1]ArchetypeScores!E:I,5,FALSE)</f>
        <v>0</v>
      </c>
      <c r="S6295" s="2">
        <f>VLOOKUP(M6295,[1]ArchetypeScores!E:K,7,FALSE)</f>
        <v>0</v>
      </c>
      <c r="T6295" s="2" t="str">
        <f t="shared" si="100"/>
        <v>Not A&amp;R positive</v>
      </c>
    </row>
    <row r="6296" spans="1:20" x14ac:dyDescent="0.3">
      <c r="A6296" s="2" t="s">
        <v>16326</v>
      </c>
      <c r="B6296" s="3" t="s">
        <v>16629</v>
      </c>
      <c r="C6296" s="3" t="s">
        <v>16630</v>
      </c>
      <c r="D6296" s="4"/>
      <c r="E6296" s="5" t="s">
        <v>16329</v>
      </c>
      <c r="F6296" s="4">
        <v>0</v>
      </c>
      <c r="G6296" s="6">
        <v>50621</v>
      </c>
      <c r="H6296" s="3" t="s">
        <v>16631</v>
      </c>
      <c r="I6296" s="3" t="s">
        <v>16341</v>
      </c>
      <c r="J6296" s="3"/>
      <c r="K6296" s="5" t="s">
        <v>57</v>
      </c>
      <c r="L6296" s="5">
        <v>29</v>
      </c>
      <c r="M6296" s="5" t="s">
        <v>58</v>
      </c>
      <c r="N6296" s="5">
        <f>VLOOKUP(M6296,[1]ArchetypeScores!E:N,10,FALSE)</f>
        <v>0</v>
      </c>
      <c r="O6296" s="5">
        <f>VLOOKUP(M6296,[1]ArchetypeScores!E:O,11,FALSE)</f>
        <v>-1</v>
      </c>
      <c r="P6296" s="5">
        <f>VLOOKUP(M6296,[1]ArchetypeScores!E:P,12,FALSE)</f>
        <v>0</v>
      </c>
      <c r="Q6296" s="2" t="str">
        <f>VLOOKUP(M6296,[1]ArchetypeScores!E:W,19,FALSE)</f>
        <v>Untargeted</v>
      </c>
      <c r="R6296" s="2">
        <f>VLOOKUP(M6296,[1]ArchetypeScores!E:I,5,FALSE)</f>
        <v>0</v>
      </c>
      <c r="S6296" s="2">
        <f>VLOOKUP(M6296,[1]ArchetypeScores!E:K,7,FALSE)</f>
        <v>0</v>
      </c>
      <c r="T6296" s="2" t="str">
        <f t="shared" si="100"/>
        <v>Not A&amp;R positive</v>
      </c>
    </row>
    <row r="6297" spans="1:20" x14ac:dyDescent="0.3">
      <c r="A6297" s="2" t="s">
        <v>16326</v>
      </c>
      <c r="B6297" s="3" t="s">
        <v>16632</v>
      </c>
      <c r="C6297" s="3" t="s">
        <v>16633</v>
      </c>
      <c r="D6297" s="4"/>
      <c r="E6297" s="5" t="s">
        <v>16329</v>
      </c>
      <c r="F6297" s="4">
        <v>0</v>
      </c>
      <c r="G6297" s="6">
        <v>50519</v>
      </c>
      <c r="H6297" s="3" t="s">
        <v>16356</v>
      </c>
      <c r="I6297" s="3"/>
      <c r="J6297" s="3"/>
      <c r="K6297" s="5" t="s">
        <v>664</v>
      </c>
      <c r="L6297" s="5">
        <v>1</v>
      </c>
      <c r="M6297" s="5" t="s">
        <v>1896</v>
      </c>
      <c r="N6297" s="5">
        <f>VLOOKUP(M6297,[1]ArchetypeScores!E:N,10,FALSE)</f>
        <v>1</v>
      </c>
      <c r="O6297" s="5">
        <f>VLOOKUP(M6297,[1]ArchetypeScores!E:O,11,FALSE)</f>
        <v>0</v>
      </c>
      <c r="P6297" s="5">
        <f>VLOOKUP(M6297,[1]ArchetypeScores!E:P,12,FALSE)</f>
        <v>2</v>
      </c>
      <c r="Q6297" s="2" t="str">
        <f>VLOOKUP(M6297,[1]ArchetypeScores!E:W,19,FALSE)</f>
        <v>Energy and water</v>
      </c>
      <c r="R6297" s="2">
        <f>VLOOKUP(M6297,[1]ArchetypeScores!E:I,5,FALSE)</f>
        <v>0</v>
      </c>
      <c r="S6297" s="2">
        <f>VLOOKUP(M6297,[1]ArchetypeScores!E:K,7,FALSE)</f>
        <v>0</v>
      </c>
      <c r="T6297" s="2" t="str">
        <f t="shared" si="100"/>
        <v>Not A&amp;R positive</v>
      </c>
    </row>
    <row r="6298" spans="1:20" x14ac:dyDescent="0.3">
      <c r="A6298" s="2" t="s">
        <v>16326</v>
      </c>
      <c r="B6298" s="3" t="s">
        <v>16634</v>
      </c>
      <c r="C6298" s="3" t="s">
        <v>16635</v>
      </c>
      <c r="D6298" s="4">
        <v>8.2000000000000003E-2</v>
      </c>
      <c r="E6298" s="5" t="s">
        <v>16329</v>
      </c>
      <c r="F6298" s="4">
        <v>8.7899999999999992E-3</v>
      </c>
      <c r="G6298" s="6">
        <v>50598</v>
      </c>
      <c r="H6298" s="3" t="s">
        <v>16636</v>
      </c>
      <c r="I6298" s="3"/>
      <c r="J6298" s="3"/>
      <c r="K6298" s="5" t="s">
        <v>61</v>
      </c>
      <c r="L6298" s="5">
        <v>1</v>
      </c>
      <c r="M6298" s="5" t="s">
        <v>130</v>
      </c>
      <c r="N6298" s="5">
        <f>VLOOKUP(M6298,[1]ArchetypeScores!E:N,10,FALSE)</f>
        <v>0</v>
      </c>
      <c r="O6298" s="5">
        <f>VLOOKUP(M6298,[1]ArchetypeScores!E:O,11,FALSE)</f>
        <v>-1</v>
      </c>
      <c r="P6298" s="5">
        <f>VLOOKUP(M6298,[1]ArchetypeScores!E:P,12,FALSE)</f>
        <v>0</v>
      </c>
      <c r="Q6298" s="2" t="str">
        <f>VLOOKUP(M6298,[1]ArchetypeScores!E:W,19,FALSE)</f>
        <v>Health care</v>
      </c>
      <c r="R6298" s="2">
        <f>VLOOKUP(M6298,[1]ArchetypeScores!E:I,5,FALSE)</f>
        <v>0</v>
      </c>
      <c r="S6298" s="2">
        <f>VLOOKUP(M6298,[1]ArchetypeScores!E:K,7,FALSE)</f>
        <v>0</v>
      </c>
      <c r="T6298" s="2" t="str">
        <f t="shared" si="100"/>
        <v>Not A&amp;R positive</v>
      </c>
    </row>
    <row r="6299" spans="1:20" x14ac:dyDescent="0.3">
      <c r="A6299" s="2" t="s">
        <v>16326</v>
      </c>
      <c r="B6299" s="3" t="s">
        <v>16637</v>
      </c>
      <c r="C6299" s="3" t="s">
        <v>16638</v>
      </c>
      <c r="D6299" s="4"/>
      <c r="E6299" s="5" t="s">
        <v>16329</v>
      </c>
      <c r="F6299" s="4">
        <v>0</v>
      </c>
      <c r="G6299" s="6">
        <v>50585</v>
      </c>
      <c r="H6299" s="3" t="s">
        <v>16639</v>
      </c>
      <c r="I6299" s="3"/>
      <c r="J6299" s="3"/>
      <c r="K6299" s="5" t="s">
        <v>57</v>
      </c>
      <c r="L6299" s="5">
        <v>29</v>
      </c>
      <c r="M6299" s="5" t="s">
        <v>58</v>
      </c>
      <c r="N6299" s="5">
        <f>VLOOKUP(M6299,[1]ArchetypeScores!E:N,10,FALSE)</f>
        <v>0</v>
      </c>
      <c r="O6299" s="5">
        <f>VLOOKUP(M6299,[1]ArchetypeScores!E:O,11,FALSE)</f>
        <v>-1</v>
      </c>
      <c r="P6299" s="5">
        <f>VLOOKUP(M6299,[1]ArchetypeScores!E:P,12,FALSE)</f>
        <v>0</v>
      </c>
      <c r="Q6299" s="2" t="str">
        <f>VLOOKUP(M6299,[1]ArchetypeScores!E:W,19,FALSE)</f>
        <v>Untargeted</v>
      </c>
      <c r="R6299" s="2">
        <f>VLOOKUP(M6299,[1]ArchetypeScores!E:I,5,FALSE)</f>
        <v>0</v>
      </c>
      <c r="S6299" s="2">
        <f>VLOOKUP(M6299,[1]ArchetypeScores!E:K,7,FALSE)</f>
        <v>0</v>
      </c>
      <c r="T6299" s="2" t="str">
        <f t="shared" si="100"/>
        <v>Not A&amp;R positive</v>
      </c>
    </row>
    <row r="6300" spans="1:20" x14ac:dyDescent="0.3">
      <c r="A6300" s="2" t="s">
        <v>16326</v>
      </c>
      <c r="B6300" s="3" t="s">
        <v>16640</v>
      </c>
      <c r="C6300" s="3" t="s">
        <v>16641</v>
      </c>
      <c r="D6300" s="4"/>
      <c r="E6300" s="5" t="s">
        <v>16329</v>
      </c>
      <c r="F6300" s="4">
        <v>0</v>
      </c>
      <c r="G6300" s="6">
        <v>50537</v>
      </c>
      <c r="H6300" s="3" t="s">
        <v>16642</v>
      </c>
      <c r="I6300" s="3"/>
      <c r="J6300" s="3"/>
      <c r="K6300" s="5" t="s">
        <v>57</v>
      </c>
      <c r="L6300" s="5">
        <v>29</v>
      </c>
      <c r="M6300" s="5" t="s">
        <v>58</v>
      </c>
      <c r="N6300" s="5">
        <f>VLOOKUP(M6300,[1]ArchetypeScores!E:N,10,FALSE)</f>
        <v>0</v>
      </c>
      <c r="O6300" s="5">
        <f>VLOOKUP(M6300,[1]ArchetypeScores!E:O,11,FALSE)</f>
        <v>-1</v>
      </c>
      <c r="P6300" s="5">
        <f>VLOOKUP(M6300,[1]ArchetypeScores!E:P,12,FALSE)</f>
        <v>0</v>
      </c>
      <c r="Q6300" s="2" t="str">
        <f>VLOOKUP(M6300,[1]ArchetypeScores!E:W,19,FALSE)</f>
        <v>Untargeted</v>
      </c>
      <c r="R6300" s="2">
        <f>VLOOKUP(M6300,[1]ArchetypeScores!E:I,5,FALSE)</f>
        <v>0</v>
      </c>
      <c r="S6300" s="2">
        <f>VLOOKUP(M6300,[1]ArchetypeScores!E:K,7,FALSE)</f>
        <v>0</v>
      </c>
      <c r="T6300" s="2" t="str">
        <f t="shared" si="100"/>
        <v>Not A&amp;R positive</v>
      </c>
    </row>
    <row r="6301" spans="1:20" x14ac:dyDescent="0.3">
      <c r="A6301" s="2" t="s">
        <v>16326</v>
      </c>
      <c r="B6301" s="3" t="s">
        <v>16643</v>
      </c>
      <c r="C6301" s="3" t="s">
        <v>16644</v>
      </c>
      <c r="D6301" s="4">
        <v>0.3</v>
      </c>
      <c r="E6301" s="5" t="s">
        <v>16329</v>
      </c>
      <c r="F6301" s="4">
        <v>3.5470000000000002E-2</v>
      </c>
      <c r="G6301" s="6">
        <v>50590</v>
      </c>
      <c r="H6301" s="3" t="s">
        <v>16645</v>
      </c>
      <c r="I6301" s="3"/>
      <c r="J6301" s="3"/>
      <c r="K6301" s="5" t="s">
        <v>61</v>
      </c>
      <c r="L6301" s="5">
        <v>5</v>
      </c>
      <c r="M6301" s="5" t="s">
        <v>62</v>
      </c>
      <c r="N6301" s="5">
        <f>VLOOKUP(M6301,[1]ArchetypeScores!E:N,10,FALSE)</f>
        <v>0</v>
      </c>
      <c r="O6301" s="5">
        <f>VLOOKUP(M6301,[1]ArchetypeScores!E:O,11,FALSE)</f>
        <v>-1</v>
      </c>
      <c r="P6301" s="5">
        <f>VLOOKUP(M6301,[1]ArchetypeScores!E:P,12,FALSE)</f>
        <v>0</v>
      </c>
      <c r="Q6301" s="2" t="str">
        <f>VLOOKUP(M6301,[1]ArchetypeScores!E:W,19,FALSE)</f>
        <v>Health care</v>
      </c>
      <c r="R6301" s="2">
        <f>VLOOKUP(M6301,[1]ArchetypeScores!E:I,5,FALSE)</f>
        <v>0</v>
      </c>
      <c r="S6301" s="2">
        <f>VLOOKUP(M6301,[1]ArchetypeScores!E:K,7,FALSE)</f>
        <v>0</v>
      </c>
      <c r="T6301" s="2" t="str">
        <f t="shared" si="100"/>
        <v>Not A&amp;R positive</v>
      </c>
    </row>
    <row r="6302" spans="1:20" x14ac:dyDescent="0.3">
      <c r="A6302" s="2" t="s">
        <v>16646</v>
      </c>
      <c r="B6302" s="3" t="s">
        <v>16647</v>
      </c>
      <c r="C6302" s="3" t="s">
        <v>16648</v>
      </c>
      <c r="D6302" s="4">
        <v>0.13</v>
      </c>
      <c r="E6302" s="5" t="s">
        <v>16649</v>
      </c>
      <c r="F6302" s="4">
        <v>0.13925000000000001</v>
      </c>
      <c r="G6302" s="6">
        <v>50639</v>
      </c>
      <c r="H6302" s="3" t="s">
        <v>16650</v>
      </c>
      <c r="I6302" s="3" t="s">
        <v>16651</v>
      </c>
      <c r="J6302" s="3"/>
      <c r="K6302" s="5" t="s">
        <v>611</v>
      </c>
      <c r="L6302" s="5">
        <v>6</v>
      </c>
      <c r="M6302" s="5" t="s">
        <v>1228</v>
      </c>
      <c r="N6302" s="5">
        <f>VLOOKUP(M6302,[1]ArchetypeScores!E:N,10,FALSE)</f>
        <v>1</v>
      </c>
      <c r="O6302" s="5">
        <f>VLOOKUP(M6302,[1]ArchetypeScores!E:O,11,FALSE)</f>
        <v>0</v>
      </c>
      <c r="P6302" s="5">
        <f>VLOOKUP(M6302,[1]ArchetypeScores!E:P,12,FALSE)</f>
        <v>0</v>
      </c>
      <c r="Q6302" s="2" t="str">
        <f>VLOOKUP(M6302,[1]ArchetypeScores!E:W,19,FALSE)</f>
        <v>Consumer (including agriculture and tourism)</v>
      </c>
      <c r="R6302" s="2">
        <f>VLOOKUP(M6302,[1]ArchetypeScores!E:I,5,FALSE)</f>
        <v>0</v>
      </c>
      <c r="S6302" s="2">
        <f>VLOOKUP(M6302,[1]ArchetypeScores!E:K,7,FALSE)</f>
        <v>0</v>
      </c>
      <c r="T6302" s="2" t="str">
        <f t="shared" si="100"/>
        <v>Not A&amp;R positive</v>
      </c>
    </row>
    <row r="6303" spans="1:20" x14ac:dyDescent="0.3">
      <c r="A6303" s="2" t="s">
        <v>16646</v>
      </c>
      <c r="B6303" s="3" t="s">
        <v>16652</v>
      </c>
      <c r="C6303" s="3" t="s">
        <v>16653</v>
      </c>
      <c r="D6303" s="4">
        <v>0.49</v>
      </c>
      <c r="E6303" s="5" t="s">
        <v>16649</v>
      </c>
      <c r="F6303" s="4">
        <v>0.52486999999999995</v>
      </c>
      <c r="G6303" s="6">
        <v>50642</v>
      </c>
      <c r="H6303" s="3" t="s">
        <v>16650</v>
      </c>
      <c r="I6303" s="3" t="s">
        <v>16651</v>
      </c>
      <c r="J6303" s="3"/>
      <c r="K6303" s="5" t="s">
        <v>67</v>
      </c>
      <c r="L6303" s="5">
        <v>1</v>
      </c>
      <c r="M6303" s="5" t="s">
        <v>265</v>
      </c>
      <c r="N6303" s="5">
        <f>VLOOKUP(M6303,[1]ArchetypeScores!E:N,10,FALSE)</f>
        <v>0</v>
      </c>
      <c r="O6303" s="5">
        <f>VLOOKUP(M6303,[1]ArchetypeScores!E:O,11,FALSE)</f>
        <v>-1</v>
      </c>
      <c r="P6303" s="5">
        <f>VLOOKUP(M6303,[1]ArchetypeScores!E:P,12,FALSE)</f>
        <v>0</v>
      </c>
      <c r="Q6303" s="2" t="str">
        <f>VLOOKUP(M6303,[1]ArchetypeScores!E:W,19,FALSE)</f>
        <v>Untargeted</v>
      </c>
      <c r="R6303" s="2">
        <f>VLOOKUP(M6303,[1]ArchetypeScores!E:I,5,FALSE)</f>
        <v>0</v>
      </c>
      <c r="S6303" s="2">
        <f>VLOOKUP(M6303,[1]ArchetypeScores!E:K,7,FALSE)</f>
        <v>0</v>
      </c>
      <c r="T6303" s="2" t="str">
        <f t="shared" si="100"/>
        <v>Not A&amp;R positive</v>
      </c>
    </row>
    <row r="6304" spans="1:20" x14ac:dyDescent="0.3">
      <c r="A6304" s="2" t="s">
        <v>16646</v>
      </c>
      <c r="B6304" s="3" t="s">
        <v>16654</v>
      </c>
      <c r="C6304" s="3" t="s">
        <v>16655</v>
      </c>
      <c r="D6304" s="4">
        <v>0.25</v>
      </c>
      <c r="E6304" s="5" t="s">
        <v>16649</v>
      </c>
      <c r="F6304" s="4">
        <v>0.26778999999999997</v>
      </c>
      <c r="G6304" s="6">
        <v>50641</v>
      </c>
      <c r="H6304" s="3" t="s">
        <v>16650</v>
      </c>
      <c r="I6304" s="3" t="s">
        <v>16651</v>
      </c>
      <c r="J6304" s="3"/>
      <c r="K6304" s="5" t="s">
        <v>229</v>
      </c>
      <c r="L6304" s="5">
        <v>3</v>
      </c>
      <c r="M6304" s="5" t="s">
        <v>2026</v>
      </c>
      <c r="N6304" s="5">
        <f>VLOOKUP(M6304,[1]ArchetypeScores!E:N,10,FALSE)</f>
        <v>1</v>
      </c>
      <c r="O6304" s="5">
        <f>VLOOKUP(M6304,[1]ArchetypeScores!E:O,11,FALSE)</f>
        <v>-2</v>
      </c>
      <c r="P6304" s="5">
        <f>VLOOKUP(M6304,[1]ArchetypeScores!E:P,12,FALSE)</f>
        <v>-2</v>
      </c>
      <c r="Q6304" s="2" t="str">
        <f>VLOOKUP(M6304,[1]ArchetypeScores!E:W,19,FALSE)</f>
        <v>Industrials - transportation</v>
      </c>
      <c r="R6304" s="2">
        <f>VLOOKUP(M6304,[1]ArchetypeScores!E:I,5,FALSE)</f>
        <v>0</v>
      </c>
      <c r="S6304" s="2">
        <f>VLOOKUP(M6304,[1]ArchetypeScores!E:K,7,FALSE)</f>
        <v>-1</v>
      </c>
      <c r="T6304" s="2" t="str">
        <f t="shared" si="100"/>
        <v>Not A&amp;R positive</v>
      </c>
    </row>
    <row r="6305" spans="1:20" x14ac:dyDescent="0.3">
      <c r="A6305" s="2" t="s">
        <v>16646</v>
      </c>
      <c r="B6305" s="3" t="s">
        <v>16656</v>
      </c>
      <c r="C6305" s="3" t="s">
        <v>16657</v>
      </c>
      <c r="D6305" s="4">
        <v>0.51400000000000001</v>
      </c>
      <c r="E6305" s="5" t="s">
        <v>16649</v>
      </c>
      <c r="F6305" s="4">
        <v>0.55057999999999996</v>
      </c>
      <c r="G6305" s="6">
        <v>50643</v>
      </c>
      <c r="H6305" s="3" t="s">
        <v>16650</v>
      </c>
      <c r="I6305" s="3" t="s">
        <v>16651</v>
      </c>
      <c r="J6305" s="3"/>
      <c r="K6305" s="5" t="s">
        <v>229</v>
      </c>
      <c r="L6305" s="5">
        <v>5</v>
      </c>
      <c r="M6305" s="5" t="s">
        <v>2160</v>
      </c>
      <c r="N6305" s="5">
        <f>VLOOKUP(M6305,[1]ArchetypeScores!E:N,10,FALSE)</f>
        <v>1</v>
      </c>
      <c r="O6305" s="5">
        <f>VLOOKUP(M6305,[1]ArchetypeScores!E:O,11,FALSE)</f>
        <v>-2</v>
      </c>
      <c r="P6305" s="5">
        <f>VLOOKUP(M6305,[1]ArchetypeScores!E:P,12,FALSE)</f>
        <v>1</v>
      </c>
      <c r="Q6305" s="2" t="str">
        <f>VLOOKUP(M6305,[1]ArchetypeScores!E:W,19,FALSE)</f>
        <v>Industrials - transportation</v>
      </c>
      <c r="R6305" s="2">
        <f>VLOOKUP(M6305,[1]ArchetypeScores!E:I,5,FALSE)</f>
        <v>0</v>
      </c>
      <c r="S6305" s="2">
        <f>VLOOKUP(M6305,[1]ArchetypeScores!E:K,7,FALSE)</f>
        <v>-1</v>
      </c>
      <c r="T6305" s="2" t="str">
        <f t="shared" si="100"/>
        <v>Not A&amp;R positive</v>
      </c>
    </row>
    <row r="6306" spans="1:20" x14ac:dyDescent="0.3">
      <c r="A6306" s="2" t="s">
        <v>16646</v>
      </c>
      <c r="B6306" s="3" t="s">
        <v>16658</v>
      </c>
      <c r="C6306" s="3" t="s">
        <v>16659</v>
      </c>
      <c r="D6306" s="4"/>
      <c r="E6306" s="5" t="s">
        <v>16649</v>
      </c>
      <c r="F6306" s="4">
        <v>0</v>
      </c>
      <c r="G6306" s="6">
        <v>50654</v>
      </c>
      <c r="H6306" s="3" t="s">
        <v>16660</v>
      </c>
      <c r="I6306" s="3"/>
      <c r="J6306" s="3"/>
      <c r="K6306" s="5" t="s">
        <v>61</v>
      </c>
      <c r="L6306" s="5">
        <v>5</v>
      </c>
      <c r="M6306" s="5" t="s">
        <v>62</v>
      </c>
      <c r="N6306" s="5">
        <f>VLOOKUP(M6306,[1]ArchetypeScores!E:N,10,FALSE)</f>
        <v>0</v>
      </c>
      <c r="O6306" s="5">
        <f>VLOOKUP(M6306,[1]ArchetypeScores!E:O,11,FALSE)</f>
        <v>-1</v>
      </c>
      <c r="P6306" s="5">
        <f>VLOOKUP(M6306,[1]ArchetypeScores!E:P,12,FALSE)</f>
        <v>0</v>
      </c>
      <c r="Q6306" s="2" t="str">
        <f>VLOOKUP(M6306,[1]ArchetypeScores!E:W,19,FALSE)</f>
        <v>Health care</v>
      </c>
      <c r="R6306" s="2">
        <f>VLOOKUP(M6306,[1]ArchetypeScores!E:I,5,FALSE)</f>
        <v>0</v>
      </c>
      <c r="S6306" s="2">
        <f>VLOOKUP(M6306,[1]ArchetypeScores!E:K,7,FALSE)</f>
        <v>0</v>
      </c>
      <c r="T6306" s="2" t="str">
        <f t="shared" si="100"/>
        <v>Not A&amp;R positive</v>
      </c>
    </row>
    <row r="6307" spans="1:20" x14ac:dyDescent="0.3">
      <c r="A6307" s="2" t="s">
        <v>16646</v>
      </c>
      <c r="B6307" s="3" t="s">
        <v>16661</v>
      </c>
      <c r="C6307" s="3" t="s">
        <v>16662</v>
      </c>
      <c r="D6307" s="4"/>
      <c r="E6307" s="5" t="s">
        <v>16649</v>
      </c>
      <c r="F6307" s="4">
        <v>0</v>
      </c>
      <c r="G6307" s="6">
        <v>50655</v>
      </c>
      <c r="H6307" s="3" t="s">
        <v>16663</v>
      </c>
      <c r="I6307" s="3"/>
      <c r="J6307" s="3"/>
      <c r="K6307" s="5" t="s">
        <v>57</v>
      </c>
      <c r="L6307" s="5">
        <v>29</v>
      </c>
      <c r="M6307" s="5" t="s">
        <v>58</v>
      </c>
      <c r="N6307" s="5">
        <f>VLOOKUP(M6307,[1]ArchetypeScores!E:N,10,FALSE)</f>
        <v>0</v>
      </c>
      <c r="O6307" s="5">
        <f>VLOOKUP(M6307,[1]ArchetypeScores!E:O,11,FALSE)</f>
        <v>-1</v>
      </c>
      <c r="P6307" s="5">
        <f>VLOOKUP(M6307,[1]ArchetypeScores!E:P,12,FALSE)</f>
        <v>0</v>
      </c>
      <c r="Q6307" s="2" t="str">
        <f>VLOOKUP(M6307,[1]ArchetypeScores!E:W,19,FALSE)</f>
        <v>Untargeted</v>
      </c>
      <c r="R6307" s="2">
        <f>VLOOKUP(M6307,[1]ArchetypeScores!E:I,5,FALSE)</f>
        <v>0</v>
      </c>
      <c r="S6307" s="2">
        <f>VLOOKUP(M6307,[1]ArchetypeScores!E:K,7,FALSE)</f>
        <v>0</v>
      </c>
      <c r="T6307" s="2" t="str">
        <f t="shared" si="100"/>
        <v>Not A&amp;R positive</v>
      </c>
    </row>
    <row r="6308" spans="1:20" x14ac:dyDescent="0.3">
      <c r="A6308" s="2" t="s">
        <v>16646</v>
      </c>
      <c r="B6308" s="3" t="s">
        <v>16664</v>
      </c>
      <c r="C6308" s="3" t="s">
        <v>16665</v>
      </c>
      <c r="D6308" s="4">
        <v>4.0000000000000001E-3</v>
      </c>
      <c r="E6308" s="5" t="s">
        <v>16649</v>
      </c>
      <c r="F6308" s="4">
        <v>3.8999999999999998E-3</v>
      </c>
      <c r="G6308" s="6">
        <v>50650</v>
      </c>
      <c r="H6308" s="3" t="s">
        <v>16666</v>
      </c>
      <c r="I6308" s="3"/>
      <c r="J6308" s="3"/>
      <c r="K6308" s="5" t="s">
        <v>61</v>
      </c>
      <c r="L6308" s="5">
        <v>1</v>
      </c>
      <c r="M6308" s="5" t="s">
        <v>130</v>
      </c>
      <c r="N6308" s="5">
        <f>VLOOKUP(M6308,[1]ArchetypeScores!E:N,10,FALSE)</f>
        <v>0</v>
      </c>
      <c r="O6308" s="5">
        <f>VLOOKUP(M6308,[1]ArchetypeScores!E:O,11,FALSE)</f>
        <v>-1</v>
      </c>
      <c r="P6308" s="5">
        <f>VLOOKUP(M6308,[1]ArchetypeScores!E:P,12,FALSE)</f>
        <v>0</v>
      </c>
      <c r="Q6308" s="2" t="str">
        <f>VLOOKUP(M6308,[1]ArchetypeScores!E:W,19,FALSE)</f>
        <v>Health care</v>
      </c>
      <c r="R6308" s="2">
        <f>VLOOKUP(M6308,[1]ArchetypeScores!E:I,5,FALSE)</f>
        <v>0</v>
      </c>
      <c r="S6308" s="2">
        <f>VLOOKUP(M6308,[1]ArchetypeScores!E:K,7,FALSE)</f>
        <v>0</v>
      </c>
      <c r="T6308" s="2" t="str">
        <f t="shared" si="100"/>
        <v>Not A&amp;R positive</v>
      </c>
    </row>
    <row r="6309" spans="1:20" x14ac:dyDescent="0.3">
      <c r="A6309" s="2" t="s">
        <v>16646</v>
      </c>
      <c r="B6309" s="3" t="s">
        <v>16667</v>
      </c>
      <c r="C6309" s="3" t="s">
        <v>16668</v>
      </c>
      <c r="D6309" s="4"/>
      <c r="E6309" s="5" t="s">
        <v>16649</v>
      </c>
      <c r="F6309" s="4">
        <v>0</v>
      </c>
      <c r="G6309" s="6">
        <v>50686</v>
      </c>
      <c r="H6309" s="3" t="s">
        <v>16669</v>
      </c>
      <c r="I6309" s="3"/>
      <c r="J6309" s="3"/>
      <c r="K6309" s="5" t="s">
        <v>118</v>
      </c>
      <c r="L6309" s="5">
        <v>1</v>
      </c>
      <c r="M6309" s="5" t="s">
        <v>275</v>
      </c>
      <c r="N6309" s="5">
        <f>VLOOKUP(M6309,[1]ArchetypeScores!E:N,10,FALSE)</f>
        <v>0</v>
      </c>
      <c r="O6309" s="5">
        <f>VLOOKUP(M6309,[1]ArchetypeScores!E:O,11,FALSE)</f>
        <v>-1</v>
      </c>
      <c r="P6309" s="5">
        <f>VLOOKUP(M6309,[1]ArchetypeScores!E:P,12,FALSE)</f>
        <v>0</v>
      </c>
      <c r="Q6309" s="2" t="str">
        <f>VLOOKUP(M6309,[1]ArchetypeScores!E:W,19,FALSE)</f>
        <v>Untargeted</v>
      </c>
      <c r="R6309" s="2">
        <f>VLOOKUP(M6309,[1]ArchetypeScores!E:I,5,FALSE)</f>
        <v>0</v>
      </c>
      <c r="S6309" s="2">
        <f>VLOOKUP(M6309,[1]ArchetypeScores!E:K,7,FALSE)</f>
        <v>0</v>
      </c>
      <c r="T6309" s="2" t="str">
        <f t="shared" si="100"/>
        <v>Not A&amp;R positive</v>
      </c>
    </row>
    <row r="6310" spans="1:20" x14ac:dyDescent="0.3">
      <c r="A6310" s="2" t="s">
        <v>16646</v>
      </c>
      <c r="B6310" s="3" t="s">
        <v>16670</v>
      </c>
      <c r="C6310" s="3" t="s">
        <v>16671</v>
      </c>
      <c r="D6310" s="4"/>
      <c r="E6310" s="5" t="s">
        <v>16649</v>
      </c>
      <c r="F6310" s="4">
        <v>0</v>
      </c>
      <c r="G6310" s="6">
        <v>50651</v>
      </c>
      <c r="H6310" s="3" t="s">
        <v>16672</v>
      </c>
      <c r="I6310" s="3"/>
      <c r="J6310" s="3"/>
      <c r="K6310" s="5" t="s">
        <v>71</v>
      </c>
      <c r="L6310" s="5">
        <v>1</v>
      </c>
      <c r="M6310" s="5" t="s">
        <v>72</v>
      </c>
      <c r="N6310" s="5">
        <f>VLOOKUP(M6310,[1]ArchetypeScores!E:N,10,FALSE)</f>
        <v>0</v>
      </c>
      <c r="O6310" s="5">
        <f>VLOOKUP(M6310,[1]ArchetypeScores!E:O,11,FALSE)</f>
        <v>0</v>
      </c>
      <c r="P6310" s="5">
        <f>VLOOKUP(M6310,[1]ArchetypeScores!E:P,12,FALSE)</f>
        <v>0</v>
      </c>
      <c r="Q6310" s="2" t="str">
        <f>VLOOKUP(M6310,[1]ArchetypeScores!E:W,19,FALSE)</f>
        <v>Other sector</v>
      </c>
      <c r="R6310" s="2">
        <f>VLOOKUP(M6310,[1]ArchetypeScores!E:I,5,FALSE)</f>
        <v>0</v>
      </c>
      <c r="S6310" s="2">
        <f>VLOOKUP(M6310,[1]ArchetypeScores!E:K,7,FALSE)</f>
        <v>0</v>
      </c>
      <c r="T6310" s="2" t="str">
        <f t="shared" si="100"/>
        <v>Not A&amp;R positive</v>
      </c>
    </row>
    <row r="6311" spans="1:20" x14ac:dyDescent="0.3">
      <c r="A6311" s="2" t="s">
        <v>16646</v>
      </c>
      <c r="B6311" s="3" t="s">
        <v>16673</v>
      </c>
      <c r="C6311" s="3" t="s">
        <v>16674</v>
      </c>
      <c r="D6311" s="4">
        <v>0.4</v>
      </c>
      <c r="E6311" s="5" t="s">
        <v>16649</v>
      </c>
      <c r="F6311" s="4">
        <v>0.43626999999999999</v>
      </c>
      <c r="G6311" s="6">
        <v>50664</v>
      </c>
      <c r="H6311" s="3" t="s">
        <v>16675</v>
      </c>
      <c r="I6311" s="3"/>
      <c r="J6311" s="3"/>
      <c r="K6311" s="5" t="s">
        <v>61</v>
      </c>
      <c r="L6311" s="5">
        <v>5</v>
      </c>
      <c r="M6311" s="5" t="s">
        <v>62</v>
      </c>
      <c r="N6311" s="5">
        <f>VLOOKUP(M6311,[1]ArchetypeScores!E:N,10,FALSE)</f>
        <v>0</v>
      </c>
      <c r="O6311" s="5">
        <f>VLOOKUP(M6311,[1]ArchetypeScores!E:O,11,FALSE)</f>
        <v>-1</v>
      </c>
      <c r="P6311" s="5">
        <f>VLOOKUP(M6311,[1]ArchetypeScores!E:P,12,FALSE)</f>
        <v>0</v>
      </c>
      <c r="Q6311" s="2" t="str">
        <f>VLOOKUP(M6311,[1]ArchetypeScores!E:W,19,FALSE)</f>
        <v>Health care</v>
      </c>
      <c r="R6311" s="2">
        <f>VLOOKUP(M6311,[1]ArchetypeScores!E:I,5,FALSE)</f>
        <v>0</v>
      </c>
      <c r="S6311" s="2">
        <f>VLOOKUP(M6311,[1]ArchetypeScores!E:K,7,FALSE)</f>
        <v>0</v>
      </c>
      <c r="T6311" s="2" t="str">
        <f t="shared" si="100"/>
        <v>Not A&amp;R positive</v>
      </c>
    </row>
    <row r="6312" spans="1:20" x14ac:dyDescent="0.3">
      <c r="A6312" s="2" t="s">
        <v>16646</v>
      </c>
      <c r="B6312" s="3" t="s">
        <v>16676</v>
      </c>
      <c r="C6312" s="3" t="s">
        <v>16677</v>
      </c>
      <c r="D6312" s="4"/>
      <c r="E6312" s="5" t="s">
        <v>16649</v>
      </c>
      <c r="F6312" s="4">
        <v>0</v>
      </c>
      <c r="G6312" s="6">
        <v>50687</v>
      </c>
      <c r="H6312" s="3" t="s">
        <v>16669</v>
      </c>
      <c r="I6312" s="3"/>
      <c r="J6312" s="3"/>
      <c r="K6312" s="5" t="s">
        <v>261</v>
      </c>
      <c r="L6312" s="5">
        <v>2</v>
      </c>
      <c r="M6312" s="5" t="s">
        <v>262</v>
      </c>
      <c r="N6312" s="5">
        <f>VLOOKUP(M6312,[1]ArchetypeScores!E:N,10,FALSE)</f>
        <v>0</v>
      </c>
      <c r="O6312" s="5">
        <f>VLOOKUP(M6312,[1]ArchetypeScores!E:O,11,FALSE)</f>
        <v>-1</v>
      </c>
      <c r="P6312" s="5">
        <f>VLOOKUP(M6312,[1]ArchetypeScores!E:P,12,FALSE)</f>
        <v>0</v>
      </c>
      <c r="Q6312" s="2" t="str">
        <f>VLOOKUP(M6312,[1]ArchetypeScores!E:W,19,FALSE)</f>
        <v>Untargeted</v>
      </c>
      <c r="R6312" s="2">
        <f>VLOOKUP(M6312,[1]ArchetypeScores!E:I,5,FALSE)</f>
        <v>0</v>
      </c>
      <c r="S6312" s="2">
        <f>VLOOKUP(M6312,[1]ArchetypeScores!E:K,7,FALSE)</f>
        <v>0</v>
      </c>
      <c r="T6312" s="2" t="str">
        <f t="shared" si="100"/>
        <v>Not A&amp;R positive</v>
      </c>
    </row>
    <row r="6313" spans="1:20" x14ac:dyDescent="0.3">
      <c r="A6313" s="2" t="s">
        <v>16646</v>
      </c>
      <c r="B6313" s="3" t="s">
        <v>16678</v>
      </c>
      <c r="C6313" s="3" t="s">
        <v>16679</v>
      </c>
      <c r="D6313" s="4">
        <v>0.05</v>
      </c>
      <c r="E6313" s="5" t="s">
        <v>16649</v>
      </c>
      <c r="F6313" s="4">
        <v>5.4640000000000001E-2</v>
      </c>
      <c r="G6313" s="6">
        <v>50670</v>
      </c>
      <c r="H6313" s="3" t="s">
        <v>16680</v>
      </c>
      <c r="I6313" s="3"/>
      <c r="J6313" s="3"/>
      <c r="K6313" s="5" t="s">
        <v>1727</v>
      </c>
      <c r="L6313" s="5">
        <v>1</v>
      </c>
      <c r="M6313" s="5" t="s">
        <v>2397</v>
      </c>
      <c r="N6313" s="5">
        <f>VLOOKUP(M6313,[1]ArchetypeScores!E:N,10,FALSE)</f>
        <v>1</v>
      </c>
      <c r="O6313" s="5">
        <f>VLOOKUP(M6313,[1]ArchetypeScores!E:O,11,FALSE)</f>
        <v>-2</v>
      </c>
      <c r="P6313" s="5">
        <f>VLOOKUP(M6313,[1]ArchetypeScores!E:P,12,FALSE)</f>
        <v>2</v>
      </c>
      <c r="Q6313" s="2" t="str">
        <f>VLOOKUP(M6313,[1]ArchetypeScores!E:W,19,FALSE)</f>
        <v>Industrials - other</v>
      </c>
      <c r="R6313" s="2">
        <f>VLOOKUP(M6313,[1]ArchetypeScores!E:I,5,FALSE)</f>
        <v>1</v>
      </c>
      <c r="S6313" s="2">
        <f>VLOOKUP(M6313,[1]ArchetypeScores!E:K,7,FALSE)</f>
        <v>1</v>
      </c>
      <c r="T6313" s="2" t="str">
        <f t="shared" si="100"/>
        <v>Both</v>
      </c>
    </row>
    <row r="6314" spans="1:20" x14ac:dyDescent="0.3">
      <c r="A6314" s="2" t="s">
        <v>16646</v>
      </c>
      <c r="B6314" s="3" t="s">
        <v>16681</v>
      </c>
      <c r="C6314" s="3" t="s">
        <v>16682</v>
      </c>
      <c r="D6314" s="4"/>
      <c r="E6314" s="5" t="s">
        <v>16649</v>
      </c>
      <c r="F6314" s="4">
        <v>0</v>
      </c>
      <c r="G6314" s="6">
        <v>50682</v>
      </c>
      <c r="H6314" s="3" t="s">
        <v>16683</v>
      </c>
      <c r="I6314" s="3"/>
      <c r="J6314" s="3"/>
      <c r="K6314" s="5" t="s">
        <v>67</v>
      </c>
      <c r="L6314" s="5">
        <v>1</v>
      </c>
      <c r="M6314" s="5" t="s">
        <v>265</v>
      </c>
      <c r="N6314" s="5">
        <f>VLOOKUP(M6314,[1]ArchetypeScores!E:N,10,FALSE)</f>
        <v>0</v>
      </c>
      <c r="O6314" s="5">
        <f>VLOOKUP(M6314,[1]ArchetypeScores!E:O,11,FALSE)</f>
        <v>-1</v>
      </c>
      <c r="P6314" s="5">
        <f>VLOOKUP(M6314,[1]ArchetypeScores!E:P,12,FALSE)</f>
        <v>0</v>
      </c>
      <c r="Q6314" s="2" t="str">
        <f>VLOOKUP(M6314,[1]ArchetypeScores!E:W,19,FALSE)</f>
        <v>Untargeted</v>
      </c>
      <c r="R6314" s="2">
        <f>VLOOKUP(M6314,[1]ArchetypeScores!E:I,5,FALSE)</f>
        <v>0</v>
      </c>
      <c r="S6314" s="2">
        <f>VLOOKUP(M6314,[1]ArchetypeScores!E:K,7,FALSE)</f>
        <v>0</v>
      </c>
      <c r="T6314" s="2" t="str">
        <f t="shared" si="100"/>
        <v>Not A&amp;R positive</v>
      </c>
    </row>
    <row r="6315" spans="1:20" x14ac:dyDescent="0.3">
      <c r="A6315" s="2" t="s">
        <v>16646</v>
      </c>
      <c r="B6315" s="3" t="s">
        <v>16684</v>
      </c>
      <c r="C6315" s="3" t="s">
        <v>16685</v>
      </c>
      <c r="D6315" s="4"/>
      <c r="E6315" s="5" t="s">
        <v>16649</v>
      </c>
      <c r="F6315" s="4">
        <v>0</v>
      </c>
      <c r="G6315" s="6">
        <v>50678</v>
      </c>
      <c r="H6315" s="3" t="s">
        <v>16686</v>
      </c>
      <c r="I6315" s="3"/>
      <c r="J6315" s="3"/>
      <c r="K6315" s="5" t="s">
        <v>118</v>
      </c>
      <c r="L6315" s="5">
        <v>3</v>
      </c>
      <c r="M6315" s="5" t="s">
        <v>168</v>
      </c>
      <c r="N6315" s="5">
        <f>VLOOKUP(M6315,[1]ArchetypeScores!E:N,10,FALSE)</f>
        <v>0</v>
      </c>
      <c r="O6315" s="5">
        <f>VLOOKUP(M6315,[1]ArchetypeScores!E:O,11,FALSE)</f>
        <v>-1</v>
      </c>
      <c r="P6315" s="5">
        <f>VLOOKUP(M6315,[1]ArchetypeScores!E:P,12,FALSE)</f>
        <v>0</v>
      </c>
      <c r="Q6315" s="2" t="str">
        <f>VLOOKUP(M6315,[1]ArchetypeScores!E:W,19,FALSE)</f>
        <v>Untargeted</v>
      </c>
      <c r="R6315" s="2">
        <f>VLOOKUP(M6315,[1]ArchetypeScores!E:I,5,FALSE)</f>
        <v>0</v>
      </c>
      <c r="S6315" s="2">
        <f>VLOOKUP(M6315,[1]ArchetypeScores!E:K,7,FALSE)</f>
        <v>0</v>
      </c>
      <c r="T6315" s="2" t="str">
        <f t="shared" si="100"/>
        <v>Not A&amp;R positive</v>
      </c>
    </row>
    <row r="6316" spans="1:20" x14ac:dyDescent="0.3">
      <c r="A6316" s="2" t="s">
        <v>16646</v>
      </c>
      <c r="B6316" s="3" t="s">
        <v>16687</v>
      </c>
      <c r="C6316" s="3" t="s">
        <v>16688</v>
      </c>
      <c r="D6316" s="4">
        <v>0.66600000000000004</v>
      </c>
      <c r="E6316" s="5" t="s">
        <v>16649</v>
      </c>
      <c r="F6316" s="4">
        <v>0.73018000000000005</v>
      </c>
      <c r="G6316" s="6">
        <v>50661</v>
      </c>
      <c r="H6316" s="3" t="s">
        <v>16689</v>
      </c>
      <c r="I6316" s="3"/>
      <c r="J6316" s="3"/>
      <c r="K6316" s="5" t="s">
        <v>47</v>
      </c>
      <c r="L6316" s="5" t="s">
        <v>112</v>
      </c>
      <c r="M6316" s="5" t="s">
        <v>5248</v>
      </c>
      <c r="N6316" s="5">
        <f>VLOOKUP(M6316,[1]ArchetypeScores!E:N,10,FALSE)</f>
        <v>0</v>
      </c>
      <c r="O6316" s="5">
        <f>VLOOKUP(M6316,[1]ArchetypeScores!E:O,11,FALSE)</f>
        <v>0</v>
      </c>
      <c r="P6316" s="5">
        <f>VLOOKUP(M6316,[1]ArchetypeScores!E:P,12,FALSE)</f>
        <v>0</v>
      </c>
      <c r="Q6316" s="2" t="str">
        <f>VLOOKUP(M6316,[1]ArchetypeScores!E:W,19,FALSE)</f>
        <v>Untargeted</v>
      </c>
      <c r="R6316" s="2">
        <f>VLOOKUP(M6316,[1]ArchetypeScores!E:I,5,FALSE)</f>
        <v>0</v>
      </c>
      <c r="S6316" s="2">
        <f>VLOOKUP(M6316,[1]ArchetypeScores!E:K,7,FALSE)</f>
        <v>0</v>
      </c>
      <c r="T6316" s="2" t="str">
        <f t="shared" si="100"/>
        <v>Not A&amp;R positive</v>
      </c>
    </row>
    <row r="6317" spans="1:20" x14ac:dyDescent="0.3">
      <c r="A6317" s="2" t="s">
        <v>16646</v>
      </c>
      <c r="B6317" s="3" t="s">
        <v>16690</v>
      </c>
      <c r="C6317" s="3" t="s">
        <v>16691</v>
      </c>
      <c r="D6317" s="4"/>
      <c r="E6317" s="5" t="s">
        <v>16649</v>
      </c>
      <c r="F6317" s="4">
        <v>0</v>
      </c>
      <c r="G6317" s="6">
        <v>50688</v>
      </c>
      <c r="H6317" s="3" t="s">
        <v>16669</v>
      </c>
      <c r="I6317" s="3"/>
      <c r="J6317" s="3"/>
      <c r="K6317" s="5" t="s">
        <v>261</v>
      </c>
      <c r="L6317" s="5">
        <v>2</v>
      </c>
      <c r="M6317" s="5" t="s">
        <v>262</v>
      </c>
      <c r="N6317" s="5">
        <f>VLOOKUP(M6317,[1]ArchetypeScores!E:N,10,FALSE)</f>
        <v>0</v>
      </c>
      <c r="O6317" s="5">
        <f>VLOOKUP(M6317,[1]ArchetypeScores!E:O,11,FALSE)</f>
        <v>-1</v>
      </c>
      <c r="P6317" s="5">
        <f>VLOOKUP(M6317,[1]ArchetypeScores!E:P,12,FALSE)</f>
        <v>0</v>
      </c>
      <c r="Q6317" s="2" t="str">
        <f>VLOOKUP(M6317,[1]ArchetypeScores!E:W,19,FALSE)</f>
        <v>Untargeted</v>
      </c>
      <c r="R6317" s="2">
        <f>VLOOKUP(M6317,[1]ArchetypeScores!E:I,5,FALSE)</f>
        <v>0</v>
      </c>
      <c r="S6317" s="2">
        <f>VLOOKUP(M6317,[1]ArchetypeScores!E:K,7,FALSE)</f>
        <v>0</v>
      </c>
      <c r="T6317" s="2" t="str">
        <f t="shared" si="100"/>
        <v>Not A&amp;R positive</v>
      </c>
    </row>
    <row r="6318" spans="1:20" x14ac:dyDescent="0.3">
      <c r="A6318" s="2" t="s">
        <v>16646</v>
      </c>
      <c r="B6318" s="3" t="s">
        <v>16692</v>
      </c>
      <c r="C6318" s="3" t="s">
        <v>16693</v>
      </c>
      <c r="D6318" s="4">
        <v>1</v>
      </c>
      <c r="E6318" s="5" t="s">
        <v>16649</v>
      </c>
      <c r="F6318" s="4">
        <v>1.0511699999999999</v>
      </c>
      <c r="G6318" s="6">
        <v>50692</v>
      </c>
      <c r="H6318" s="3" t="s">
        <v>16694</v>
      </c>
      <c r="I6318" s="3" t="s">
        <v>16695</v>
      </c>
      <c r="J6318" s="3"/>
      <c r="K6318" s="5" t="s">
        <v>38</v>
      </c>
      <c r="L6318" s="5">
        <v>13</v>
      </c>
      <c r="M6318" s="5" t="s">
        <v>39</v>
      </c>
      <c r="N6318" s="5">
        <f>VLOOKUP(M6318,[1]ArchetypeScores!E:N,10,FALSE)</f>
        <v>0</v>
      </c>
      <c r="O6318" s="5">
        <f>VLOOKUP(M6318,[1]ArchetypeScores!E:O,11,FALSE)</f>
        <v>-2</v>
      </c>
      <c r="P6318" s="5">
        <f>VLOOKUP(M6318,[1]ArchetypeScores!E:P,12,FALSE)</f>
        <v>0</v>
      </c>
      <c r="Q6318" s="2" t="str">
        <f>VLOOKUP(M6318,[1]ArchetypeScores!E:W,19,FALSE)</f>
        <v>Industrials - transportation</v>
      </c>
      <c r="R6318" s="2">
        <f>VLOOKUP(M6318,[1]ArchetypeScores!E:I,5,FALSE)</f>
        <v>0</v>
      </c>
      <c r="S6318" s="2">
        <f>VLOOKUP(M6318,[1]ArchetypeScores!E:K,7,FALSE)</f>
        <v>0</v>
      </c>
      <c r="T6318" s="2" t="str">
        <f t="shared" si="100"/>
        <v>Not A&amp;R positive</v>
      </c>
    </row>
    <row r="6319" spans="1:20" x14ac:dyDescent="0.3">
      <c r="A6319" s="2" t="s">
        <v>16646</v>
      </c>
      <c r="B6319" s="3" t="s">
        <v>16696</v>
      </c>
      <c r="C6319" s="3" t="s">
        <v>16697</v>
      </c>
      <c r="D6319" s="4">
        <v>5.2</v>
      </c>
      <c r="E6319" s="5" t="s">
        <v>16649</v>
      </c>
      <c r="F6319" s="4">
        <v>5.6715600000000004</v>
      </c>
      <c r="G6319" s="6">
        <v>50665</v>
      </c>
      <c r="H6319" s="3" t="s">
        <v>16698</v>
      </c>
      <c r="I6319" s="3"/>
      <c r="J6319" s="3"/>
      <c r="K6319" s="5" t="s">
        <v>102</v>
      </c>
      <c r="L6319" s="5">
        <v>1</v>
      </c>
      <c r="M6319" s="5" t="s">
        <v>103</v>
      </c>
      <c r="N6319" s="5">
        <f>VLOOKUP(M6319,[1]ArchetypeScores!E:N,10,FALSE)</f>
        <v>0</v>
      </c>
      <c r="O6319" s="5">
        <f>VLOOKUP(M6319,[1]ArchetypeScores!E:O,11,FALSE)</f>
        <v>-1</v>
      </c>
      <c r="P6319" s="5">
        <f>VLOOKUP(M6319,[1]ArchetypeScores!E:P,12,FALSE)</f>
        <v>0</v>
      </c>
      <c r="Q6319" s="2" t="str">
        <f>VLOOKUP(M6319,[1]ArchetypeScores!E:W,19,FALSE)</f>
        <v>Untargeted</v>
      </c>
      <c r="R6319" s="2">
        <f>VLOOKUP(M6319,[1]ArchetypeScores!E:I,5,FALSE)</f>
        <v>0</v>
      </c>
      <c r="S6319" s="2">
        <f>VLOOKUP(M6319,[1]ArchetypeScores!E:K,7,FALSE)</f>
        <v>1</v>
      </c>
      <c r="T6319" s="2" t="str">
        <f t="shared" si="100"/>
        <v>Indirect only</v>
      </c>
    </row>
    <row r="6320" spans="1:20" x14ac:dyDescent="0.3">
      <c r="A6320" s="2" t="s">
        <v>16646</v>
      </c>
      <c r="B6320" s="3" t="s">
        <v>16699</v>
      </c>
      <c r="C6320" s="3" t="s">
        <v>16700</v>
      </c>
      <c r="D6320" s="4">
        <v>0.47</v>
      </c>
      <c r="E6320" s="5" t="s">
        <v>16649</v>
      </c>
      <c r="F6320" s="4">
        <v>0.51361000000000001</v>
      </c>
      <c r="G6320" s="6">
        <v>50663</v>
      </c>
      <c r="H6320" s="3" t="s">
        <v>16701</v>
      </c>
      <c r="I6320" s="3"/>
      <c r="J6320" s="3"/>
      <c r="K6320" s="5" t="s">
        <v>477</v>
      </c>
      <c r="L6320" s="5">
        <v>1</v>
      </c>
      <c r="M6320" s="5" t="s">
        <v>750</v>
      </c>
      <c r="N6320" s="5">
        <f>VLOOKUP(M6320,[1]ArchetypeScores!E:N,10,FALSE)</f>
        <v>1</v>
      </c>
      <c r="O6320" s="5">
        <f>VLOOKUP(M6320,[1]ArchetypeScores!E:O,11,FALSE)</f>
        <v>-2</v>
      </c>
      <c r="P6320" s="5">
        <f>VLOOKUP(M6320,[1]ArchetypeScores!E:P,12,FALSE)</f>
        <v>2</v>
      </c>
      <c r="Q6320" s="2" t="str">
        <f>VLOOKUP(M6320,[1]ArchetypeScores!E:W,19,FALSE)</f>
        <v>Energy and water</v>
      </c>
      <c r="R6320" s="2">
        <f>VLOOKUP(M6320,[1]ArchetypeScores!E:I,5,FALSE)</f>
        <v>0</v>
      </c>
      <c r="S6320" s="2">
        <f>VLOOKUP(M6320,[1]ArchetypeScores!E:K,7,FALSE)</f>
        <v>0</v>
      </c>
      <c r="T6320" s="2" t="str">
        <f t="shared" si="100"/>
        <v>Not A&amp;R positive</v>
      </c>
    </row>
    <row r="6321" spans="1:20" x14ac:dyDescent="0.3">
      <c r="A6321" s="2" t="s">
        <v>16646</v>
      </c>
      <c r="B6321" s="3" t="s">
        <v>16702</v>
      </c>
      <c r="C6321" s="3" t="s">
        <v>16703</v>
      </c>
      <c r="D6321" s="4"/>
      <c r="E6321" s="5" t="s">
        <v>16649</v>
      </c>
      <c r="F6321" s="4">
        <v>0</v>
      </c>
      <c r="G6321" s="6">
        <v>50649</v>
      </c>
      <c r="H6321" s="3" t="s">
        <v>16704</v>
      </c>
      <c r="I6321" s="3"/>
      <c r="J6321" s="3"/>
      <c r="K6321" s="5" t="s">
        <v>47</v>
      </c>
      <c r="L6321" s="5" t="s">
        <v>112</v>
      </c>
      <c r="M6321" s="5" t="s">
        <v>5248</v>
      </c>
      <c r="N6321" s="5">
        <f>VLOOKUP(M6321,[1]ArchetypeScores!E:N,10,FALSE)</f>
        <v>0</v>
      </c>
      <c r="O6321" s="5">
        <f>VLOOKUP(M6321,[1]ArchetypeScores!E:O,11,FALSE)</f>
        <v>0</v>
      </c>
      <c r="P6321" s="5">
        <f>VLOOKUP(M6321,[1]ArchetypeScores!E:P,12,FALSE)</f>
        <v>0</v>
      </c>
      <c r="Q6321" s="2" t="str">
        <f>VLOOKUP(M6321,[1]ArchetypeScores!E:W,19,FALSE)</f>
        <v>Untargeted</v>
      </c>
      <c r="R6321" s="2">
        <f>VLOOKUP(M6321,[1]ArchetypeScores!E:I,5,FALSE)</f>
        <v>0</v>
      </c>
      <c r="S6321" s="2">
        <f>VLOOKUP(M6321,[1]ArchetypeScores!E:K,7,FALSE)</f>
        <v>0</v>
      </c>
      <c r="T6321" s="2" t="str">
        <f t="shared" si="100"/>
        <v>Not A&amp;R positive</v>
      </c>
    </row>
    <row r="6322" spans="1:20" x14ac:dyDescent="0.3">
      <c r="A6322" s="2" t="s">
        <v>16646</v>
      </c>
      <c r="B6322" s="3" t="s">
        <v>16705</v>
      </c>
      <c r="C6322" s="3" t="s">
        <v>16706</v>
      </c>
      <c r="D6322" s="4"/>
      <c r="E6322" s="5" t="s">
        <v>16649</v>
      </c>
      <c r="F6322" s="4">
        <v>0</v>
      </c>
      <c r="G6322" s="6">
        <v>50657</v>
      </c>
      <c r="H6322" s="3" t="s">
        <v>16707</v>
      </c>
      <c r="I6322" s="3"/>
      <c r="J6322" s="3"/>
      <c r="K6322" s="5" t="s">
        <v>118</v>
      </c>
      <c r="L6322" s="5">
        <v>2</v>
      </c>
      <c r="M6322" s="5" t="s">
        <v>226</v>
      </c>
      <c r="N6322" s="5">
        <f>VLOOKUP(M6322,[1]ArchetypeScores!E:N,10,FALSE)</f>
        <v>0</v>
      </c>
      <c r="O6322" s="5">
        <f>VLOOKUP(M6322,[1]ArchetypeScores!E:O,11,FALSE)</f>
        <v>-1</v>
      </c>
      <c r="P6322" s="5">
        <f>VLOOKUP(M6322,[1]ArchetypeScores!E:P,12,FALSE)</f>
        <v>0</v>
      </c>
      <c r="Q6322" s="2" t="str">
        <f>VLOOKUP(M6322,[1]ArchetypeScores!E:W,19,FALSE)</f>
        <v>Untargeted</v>
      </c>
      <c r="R6322" s="2">
        <f>VLOOKUP(M6322,[1]ArchetypeScores!E:I,5,FALSE)</f>
        <v>0</v>
      </c>
      <c r="S6322" s="2">
        <f>VLOOKUP(M6322,[1]ArchetypeScores!E:K,7,FALSE)</f>
        <v>0</v>
      </c>
      <c r="T6322" s="2" t="str">
        <f t="shared" si="100"/>
        <v>Not A&amp;R positive</v>
      </c>
    </row>
    <row r="6323" spans="1:20" x14ac:dyDescent="0.3">
      <c r="A6323" s="2" t="s">
        <v>16646</v>
      </c>
      <c r="B6323" s="3" t="s">
        <v>16708</v>
      </c>
      <c r="C6323" s="3" t="s">
        <v>16709</v>
      </c>
      <c r="D6323" s="4">
        <v>14</v>
      </c>
      <c r="E6323" s="5" t="s">
        <v>16649</v>
      </c>
      <c r="F6323" s="4">
        <v>14.86234</v>
      </c>
      <c r="G6323" s="6">
        <v>50656</v>
      </c>
      <c r="H6323" s="3" t="s">
        <v>16710</v>
      </c>
      <c r="I6323" s="3"/>
      <c r="J6323" s="3"/>
      <c r="K6323" s="5" t="s">
        <v>38</v>
      </c>
      <c r="L6323" s="5">
        <v>13</v>
      </c>
      <c r="M6323" s="5" t="s">
        <v>39</v>
      </c>
      <c r="N6323" s="5">
        <f>VLOOKUP(M6323,[1]ArchetypeScores!E:N,10,FALSE)</f>
        <v>0</v>
      </c>
      <c r="O6323" s="5">
        <f>VLOOKUP(M6323,[1]ArchetypeScores!E:O,11,FALSE)</f>
        <v>-2</v>
      </c>
      <c r="P6323" s="5">
        <f>VLOOKUP(M6323,[1]ArchetypeScores!E:P,12,FALSE)</f>
        <v>0</v>
      </c>
      <c r="Q6323" s="2" t="str">
        <f>VLOOKUP(M6323,[1]ArchetypeScores!E:W,19,FALSE)</f>
        <v>Industrials - transportation</v>
      </c>
      <c r="R6323" s="2">
        <f>VLOOKUP(M6323,[1]ArchetypeScores!E:I,5,FALSE)</f>
        <v>0</v>
      </c>
      <c r="S6323" s="2">
        <f>VLOOKUP(M6323,[1]ArchetypeScores!E:K,7,FALSE)</f>
        <v>0</v>
      </c>
      <c r="T6323" s="2" t="str">
        <f t="shared" si="100"/>
        <v>Not A&amp;R positive</v>
      </c>
    </row>
    <row r="6324" spans="1:20" x14ac:dyDescent="0.3">
      <c r="A6324" s="2" t="s">
        <v>16646</v>
      </c>
      <c r="B6324" s="3" t="s">
        <v>16711</v>
      </c>
      <c r="C6324" s="3" t="s">
        <v>16712</v>
      </c>
      <c r="D6324" s="4">
        <v>1E-3</v>
      </c>
      <c r="E6324" s="5" t="s">
        <v>16649</v>
      </c>
      <c r="F6324" s="4">
        <v>1.1299999999999999E-3</v>
      </c>
      <c r="G6324" s="6">
        <v>50659</v>
      </c>
      <c r="H6324" s="3" t="s">
        <v>16713</v>
      </c>
      <c r="I6324" s="3"/>
      <c r="J6324" s="3"/>
      <c r="K6324" s="5" t="s">
        <v>214</v>
      </c>
      <c r="L6324" s="5">
        <v>4</v>
      </c>
      <c r="M6324" s="5" t="s">
        <v>560</v>
      </c>
      <c r="N6324" s="5">
        <f>VLOOKUP(M6324,[1]ArchetypeScores!E:N,10,FALSE)</f>
        <v>1</v>
      </c>
      <c r="O6324" s="5">
        <f>VLOOKUP(M6324,[1]ArchetypeScores!E:O,11,FALSE)</f>
        <v>0</v>
      </c>
      <c r="P6324" s="5">
        <f>VLOOKUP(M6324,[1]ArchetypeScores!E:P,12,FALSE)</f>
        <v>0</v>
      </c>
      <c r="Q6324" s="2" t="str">
        <f>VLOOKUP(M6324,[1]ArchetypeScores!E:W,19,FALSE)</f>
        <v>Other sector</v>
      </c>
      <c r="R6324" s="2">
        <f>VLOOKUP(M6324,[1]ArchetypeScores!E:I,5,FALSE)</f>
        <v>0</v>
      </c>
      <c r="S6324" s="2">
        <f>VLOOKUP(M6324,[1]ArchetypeScores!E:K,7,FALSE)</f>
        <v>0</v>
      </c>
      <c r="T6324" s="2" t="str">
        <f t="shared" si="100"/>
        <v>Not A&amp;R positive</v>
      </c>
    </row>
    <row r="6325" spans="1:20" x14ac:dyDescent="0.3">
      <c r="A6325" s="2" t="s">
        <v>16646</v>
      </c>
      <c r="B6325" s="3" t="s">
        <v>16714</v>
      </c>
      <c r="C6325" s="3" t="s">
        <v>16715</v>
      </c>
      <c r="D6325" s="4"/>
      <c r="E6325" s="5" t="s">
        <v>16649</v>
      </c>
      <c r="F6325" s="4">
        <v>0</v>
      </c>
      <c r="G6325" s="6">
        <v>50658</v>
      </c>
      <c r="H6325" s="3" t="s">
        <v>16716</v>
      </c>
      <c r="I6325" s="3"/>
      <c r="J6325" s="3"/>
      <c r="K6325" s="5" t="s">
        <v>214</v>
      </c>
      <c r="L6325" s="5">
        <v>4</v>
      </c>
      <c r="M6325" s="5" t="s">
        <v>560</v>
      </c>
      <c r="N6325" s="5">
        <f>VLOOKUP(M6325,[1]ArchetypeScores!E:N,10,FALSE)</f>
        <v>1</v>
      </c>
      <c r="O6325" s="5">
        <f>VLOOKUP(M6325,[1]ArchetypeScores!E:O,11,FALSE)</f>
        <v>0</v>
      </c>
      <c r="P6325" s="5">
        <f>VLOOKUP(M6325,[1]ArchetypeScores!E:P,12,FALSE)</f>
        <v>0</v>
      </c>
      <c r="Q6325" s="2" t="str">
        <f>VLOOKUP(M6325,[1]ArchetypeScores!E:W,19,FALSE)</f>
        <v>Other sector</v>
      </c>
      <c r="R6325" s="2">
        <f>VLOOKUP(M6325,[1]ArchetypeScores!E:I,5,FALSE)</f>
        <v>0</v>
      </c>
      <c r="S6325" s="2">
        <f>VLOOKUP(M6325,[1]ArchetypeScores!E:K,7,FALSE)</f>
        <v>0</v>
      </c>
      <c r="T6325" s="2" t="str">
        <f t="shared" si="100"/>
        <v>Not A&amp;R positive</v>
      </c>
    </row>
    <row r="6326" spans="1:20" x14ac:dyDescent="0.3">
      <c r="A6326" s="2" t="s">
        <v>16646</v>
      </c>
      <c r="B6326" s="3" t="s">
        <v>16717</v>
      </c>
      <c r="C6326" s="3" t="s">
        <v>16718</v>
      </c>
      <c r="D6326" s="4">
        <v>0.22600000000000001</v>
      </c>
      <c r="E6326" s="5" t="s">
        <v>16649</v>
      </c>
      <c r="F6326" s="4">
        <v>0.24648999999999999</v>
      </c>
      <c r="G6326" s="6">
        <v>50666</v>
      </c>
      <c r="H6326" s="3" t="s">
        <v>16719</v>
      </c>
      <c r="I6326" s="3"/>
      <c r="J6326" s="3"/>
      <c r="K6326" s="5" t="s">
        <v>214</v>
      </c>
      <c r="L6326" s="5">
        <v>4</v>
      </c>
      <c r="M6326" s="5" t="s">
        <v>560</v>
      </c>
      <c r="N6326" s="5">
        <f>VLOOKUP(M6326,[1]ArchetypeScores!E:N,10,FALSE)</f>
        <v>1</v>
      </c>
      <c r="O6326" s="5">
        <f>VLOOKUP(M6326,[1]ArchetypeScores!E:O,11,FALSE)</f>
        <v>0</v>
      </c>
      <c r="P6326" s="5">
        <f>VLOOKUP(M6326,[1]ArchetypeScores!E:P,12,FALSE)</f>
        <v>0</v>
      </c>
      <c r="Q6326" s="2" t="str">
        <f>VLOOKUP(M6326,[1]ArchetypeScores!E:W,19,FALSE)</f>
        <v>Other sector</v>
      </c>
      <c r="R6326" s="2">
        <f>VLOOKUP(M6326,[1]ArchetypeScores!E:I,5,FALSE)</f>
        <v>0</v>
      </c>
      <c r="S6326" s="2">
        <f>VLOOKUP(M6326,[1]ArchetypeScores!E:K,7,FALSE)</f>
        <v>0</v>
      </c>
      <c r="T6326" s="2" t="str">
        <f t="shared" si="100"/>
        <v>Not A&amp;R positive</v>
      </c>
    </row>
    <row r="6327" spans="1:20" x14ac:dyDescent="0.3">
      <c r="A6327" s="2" t="s">
        <v>16646</v>
      </c>
      <c r="B6327" s="3" t="s">
        <v>16720</v>
      </c>
      <c r="C6327" s="3" t="s">
        <v>16721</v>
      </c>
      <c r="D6327" s="4">
        <v>20</v>
      </c>
      <c r="E6327" s="5" t="s">
        <v>16649</v>
      </c>
      <c r="F6327" s="4">
        <v>20.465959999999999</v>
      </c>
      <c r="G6327" s="6">
        <v>50683</v>
      </c>
      <c r="H6327" s="3" t="s">
        <v>16722</v>
      </c>
      <c r="I6327" s="3"/>
      <c r="J6327" s="3"/>
      <c r="K6327" s="5" t="s">
        <v>38</v>
      </c>
      <c r="L6327" s="5">
        <v>13</v>
      </c>
      <c r="M6327" s="5" t="s">
        <v>39</v>
      </c>
      <c r="N6327" s="5">
        <f>VLOOKUP(M6327,[1]ArchetypeScores!E:N,10,FALSE)</f>
        <v>0</v>
      </c>
      <c r="O6327" s="5">
        <f>VLOOKUP(M6327,[1]ArchetypeScores!E:O,11,FALSE)</f>
        <v>-2</v>
      </c>
      <c r="P6327" s="5">
        <f>VLOOKUP(M6327,[1]ArchetypeScores!E:P,12,FALSE)</f>
        <v>0</v>
      </c>
      <c r="Q6327" s="2" t="str">
        <f>VLOOKUP(M6327,[1]ArchetypeScores!E:W,19,FALSE)</f>
        <v>Industrials - transportation</v>
      </c>
      <c r="R6327" s="2">
        <f>VLOOKUP(M6327,[1]ArchetypeScores!E:I,5,FALSE)</f>
        <v>0</v>
      </c>
      <c r="S6327" s="2">
        <f>VLOOKUP(M6327,[1]ArchetypeScores!E:K,7,FALSE)</f>
        <v>0</v>
      </c>
      <c r="T6327" s="2" t="str">
        <f t="shared" si="100"/>
        <v>Not A&amp;R positive</v>
      </c>
    </row>
    <row r="6328" spans="1:20" x14ac:dyDescent="0.3">
      <c r="A6328" s="2" t="s">
        <v>16646</v>
      </c>
      <c r="B6328" s="3" t="s">
        <v>14799</v>
      </c>
      <c r="C6328" s="3" t="s">
        <v>16723</v>
      </c>
      <c r="D6328" s="4">
        <v>0.57999999999999996</v>
      </c>
      <c r="E6328" s="5" t="s">
        <v>16649</v>
      </c>
      <c r="F6328" s="4">
        <v>0.60968</v>
      </c>
      <c r="G6328" s="6">
        <v>50691</v>
      </c>
      <c r="H6328" s="3" t="s">
        <v>16694</v>
      </c>
      <c r="I6328" s="3" t="s">
        <v>16695</v>
      </c>
      <c r="J6328" s="3"/>
      <c r="K6328" s="5" t="s">
        <v>57</v>
      </c>
      <c r="L6328" s="5">
        <v>29</v>
      </c>
      <c r="M6328" s="5" t="s">
        <v>58</v>
      </c>
      <c r="N6328" s="5">
        <f>VLOOKUP(M6328,[1]ArchetypeScores!E:N,10,FALSE)</f>
        <v>0</v>
      </c>
      <c r="O6328" s="5">
        <f>VLOOKUP(M6328,[1]ArchetypeScores!E:O,11,FALSE)</f>
        <v>-1</v>
      </c>
      <c r="P6328" s="5">
        <f>VLOOKUP(M6328,[1]ArchetypeScores!E:P,12,FALSE)</f>
        <v>0</v>
      </c>
      <c r="Q6328" s="2" t="str">
        <f>VLOOKUP(M6328,[1]ArchetypeScores!E:W,19,FALSE)</f>
        <v>Untargeted</v>
      </c>
      <c r="R6328" s="2">
        <f>VLOOKUP(M6328,[1]ArchetypeScores!E:I,5,FALSE)</f>
        <v>0</v>
      </c>
      <c r="S6328" s="2">
        <f>VLOOKUP(M6328,[1]ArchetypeScores!E:K,7,FALSE)</f>
        <v>0</v>
      </c>
      <c r="T6328" s="2" t="str">
        <f t="shared" si="100"/>
        <v>Not A&amp;R positive</v>
      </c>
    </row>
    <row r="6329" spans="1:20" x14ac:dyDescent="0.3">
      <c r="A6329" s="2" t="s">
        <v>16646</v>
      </c>
      <c r="B6329" s="3" t="s">
        <v>11850</v>
      </c>
      <c r="C6329" s="3" t="s">
        <v>16724</v>
      </c>
      <c r="D6329" s="4">
        <v>20</v>
      </c>
      <c r="E6329" s="5" t="s">
        <v>16649</v>
      </c>
      <c r="F6329" s="4">
        <v>20.27788</v>
      </c>
      <c r="G6329" s="6">
        <v>50689</v>
      </c>
      <c r="H6329" s="3" t="s">
        <v>16669</v>
      </c>
      <c r="I6329" s="3"/>
      <c r="J6329" s="3"/>
      <c r="K6329" s="5" t="s">
        <v>57</v>
      </c>
      <c r="L6329" s="5">
        <v>29</v>
      </c>
      <c r="M6329" s="5" t="s">
        <v>58</v>
      </c>
      <c r="N6329" s="5">
        <f>VLOOKUP(M6329,[1]ArchetypeScores!E:N,10,FALSE)</f>
        <v>0</v>
      </c>
      <c r="O6329" s="5">
        <f>VLOOKUP(M6329,[1]ArchetypeScores!E:O,11,FALSE)</f>
        <v>-1</v>
      </c>
      <c r="P6329" s="5">
        <f>VLOOKUP(M6329,[1]ArchetypeScores!E:P,12,FALSE)</f>
        <v>0</v>
      </c>
      <c r="Q6329" s="2" t="str">
        <f>VLOOKUP(M6329,[1]ArchetypeScores!E:W,19,FALSE)</f>
        <v>Untargeted</v>
      </c>
      <c r="R6329" s="2">
        <f>VLOOKUP(M6329,[1]ArchetypeScores!E:I,5,FALSE)</f>
        <v>0</v>
      </c>
      <c r="S6329" s="2">
        <f>VLOOKUP(M6329,[1]ArchetypeScores!E:K,7,FALSE)</f>
        <v>0</v>
      </c>
      <c r="T6329" s="2" t="str">
        <f t="shared" si="100"/>
        <v>Not A&amp;R positive</v>
      </c>
    </row>
    <row r="6330" spans="1:20" x14ac:dyDescent="0.3">
      <c r="A6330" s="2" t="s">
        <v>16646</v>
      </c>
      <c r="B6330" s="3" t="s">
        <v>16725</v>
      </c>
      <c r="C6330" s="3" t="s">
        <v>16726</v>
      </c>
      <c r="D6330" s="4">
        <v>0.35</v>
      </c>
      <c r="E6330" s="5" t="s">
        <v>16649</v>
      </c>
      <c r="F6330" s="4">
        <v>0.38388</v>
      </c>
      <c r="G6330" s="6">
        <v>50673</v>
      </c>
      <c r="H6330" s="3" t="s">
        <v>16727</v>
      </c>
      <c r="I6330" s="3"/>
      <c r="J6330" s="3"/>
      <c r="K6330" s="5" t="s">
        <v>163</v>
      </c>
      <c r="L6330" s="5">
        <v>1</v>
      </c>
      <c r="M6330" s="5" t="s">
        <v>975</v>
      </c>
      <c r="N6330" s="5">
        <f>VLOOKUP(M6330,[1]ArchetypeScores!E:N,10,FALSE)</f>
        <v>0</v>
      </c>
      <c r="O6330" s="5">
        <f>VLOOKUP(M6330,[1]ArchetypeScores!E:O,11,FALSE)</f>
        <v>0</v>
      </c>
      <c r="P6330" s="5">
        <f>VLOOKUP(M6330,[1]ArchetypeScores!E:P,12,FALSE)</f>
        <v>0</v>
      </c>
      <c r="Q6330" s="2" t="str">
        <f>VLOOKUP(M6330,[1]ArchetypeScores!E:W,19,FALSE)</f>
        <v>Other sector</v>
      </c>
      <c r="R6330" s="2">
        <f>VLOOKUP(M6330,[1]ArchetypeScores!E:I,5,FALSE)</f>
        <v>0</v>
      </c>
      <c r="S6330" s="2">
        <f>VLOOKUP(M6330,[1]ArchetypeScores!E:K,7,FALSE)</f>
        <v>0</v>
      </c>
      <c r="T6330" s="2" t="str">
        <f t="shared" si="100"/>
        <v>Not A&amp;R positive</v>
      </c>
    </row>
    <row r="6331" spans="1:20" x14ac:dyDescent="0.3">
      <c r="A6331" s="2" t="s">
        <v>16646</v>
      </c>
      <c r="B6331" s="3" t="s">
        <v>16728</v>
      </c>
      <c r="C6331" s="3" t="s">
        <v>16729</v>
      </c>
      <c r="D6331" s="4">
        <v>8.5999999999999993E-2</v>
      </c>
      <c r="E6331" s="5" t="s">
        <v>16649</v>
      </c>
      <c r="F6331" s="4">
        <v>9.5079999999999998E-2</v>
      </c>
      <c r="G6331" s="6">
        <v>50671</v>
      </c>
      <c r="H6331" s="3" t="s">
        <v>16730</v>
      </c>
      <c r="I6331" s="3"/>
      <c r="J6331" s="3"/>
      <c r="K6331" s="5" t="s">
        <v>477</v>
      </c>
      <c r="L6331" s="5">
        <v>1</v>
      </c>
      <c r="M6331" s="5" t="s">
        <v>750</v>
      </c>
      <c r="N6331" s="5">
        <f>VLOOKUP(M6331,[1]ArchetypeScores!E:N,10,FALSE)</f>
        <v>1</v>
      </c>
      <c r="O6331" s="5">
        <f>VLOOKUP(M6331,[1]ArchetypeScores!E:O,11,FALSE)</f>
        <v>-2</v>
      </c>
      <c r="P6331" s="5">
        <f>VLOOKUP(M6331,[1]ArchetypeScores!E:P,12,FALSE)</f>
        <v>2</v>
      </c>
      <c r="Q6331" s="2" t="str">
        <f>VLOOKUP(M6331,[1]ArchetypeScores!E:W,19,FALSE)</f>
        <v>Energy and water</v>
      </c>
      <c r="R6331" s="2">
        <f>VLOOKUP(M6331,[1]ArchetypeScores!E:I,5,FALSE)</f>
        <v>0</v>
      </c>
      <c r="S6331" s="2">
        <f>VLOOKUP(M6331,[1]ArchetypeScores!E:K,7,FALSE)</f>
        <v>0</v>
      </c>
      <c r="T6331" s="2" t="str">
        <f t="shared" si="100"/>
        <v>Not A&amp;R positive</v>
      </c>
    </row>
    <row r="6332" spans="1:20" x14ac:dyDescent="0.3">
      <c r="A6332" s="2" t="s">
        <v>16646</v>
      </c>
      <c r="B6332" s="8" t="s">
        <v>16731</v>
      </c>
      <c r="C6332" s="3" t="s">
        <v>16732</v>
      </c>
      <c r="D6332" s="4">
        <v>0.02</v>
      </c>
      <c r="E6332" s="5" t="s">
        <v>16649</v>
      </c>
      <c r="F6332" s="4">
        <v>2.181E-2</v>
      </c>
      <c r="G6332" s="6">
        <v>50668</v>
      </c>
      <c r="H6332" s="3" t="s">
        <v>16733</v>
      </c>
      <c r="I6332" s="3"/>
      <c r="J6332" s="3"/>
      <c r="K6332" s="5" t="s">
        <v>57</v>
      </c>
      <c r="L6332" s="5">
        <v>25</v>
      </c>
      <c r="M6332" s="5" t="s">
        <v>241</v>
      </c>
      <c r="N6332" s="5">
        <f>VLOOKUP(M6332,[1]ArchetypeScores!E:N,10,FALSE)</f>
        <v>0</v>
      </c>
      <c r="O6332" s="5">
        <f>VLOOKUP(M6332,[1]ArchetypeScores!E:O,11,FALSE)</f>
        <v>-1</v>
      </c>
      <c r="P6332" s="5">
        <f>VLOOKUP(M6332,[1]ArchetypeScores!E:P,12,FALSE)</f>
        <v>0</v>
      </c>
      <c r="Q6332" s="2" t="str">
        <f>VLOOKUP(M6332,[1]ArchetypeScores!E:W,19,FALSE)</f>
        <v>Other sector</v>
      </c>
      <c r="R6332" s="2">
        <f>VLOOKUP(M6332,[1]ArchetypeScores!E:I,5,FALSE)</f>
        <v>0</v>
      </c>
      <c r="S6332" s="2">
        <f>VLOOKUP(M6332,[1]ArchetypeScores!E:K,7,FALSE)</f>
        <v>0</v>
      </c>
      <c r="T6332" s="2" t="str">
        <f t="shared" si="100"/>
        <v>Not A&amp;R positive</v>
      </c>
    </row>
    <row r="6333" spans="1:20" x14ac:dyDescent="0.3">
      <c r="A6333" s="2" t="s">
        <v>16646</v>
      </c>
      <c r="B6333" s="8" t="s">
        <v>16734</v>
      </c>
      <c r="C6333" s="3" t="s">
        <v>16735</v>
      </c>
      <c r="D6333" s="4">
        <v>0.03</v>
      </c>
      <c r="E6333" s="5" t="s">
        <v>16649</v>
      </c>
      <c r="F6333" s="4">
        <v>3.2719999999999999E-2</v>
      </c>
      <c r="G6333" s="6">
        <v>50667</v>
      </c>
      <c r="H6333" s="3" t="s">
        <v>16733</v>
      </c>
      <c r="I6333" s="3"/>
      <c r="J6333" s="3"/>
      <c r="K6333" s="5" t="s">
        <v>57</v>
      </c>
      <c r="L6333" s="5">
        <v>25</v>
      </c>
      <c r="M6333" s="5" t="s">
        <v>241</v>
      </c>
      <c r="N6333" s="5">
        <f>VLOOKUP(M6333,[1]ArchetypeScores!E:N,10,FALSE)</f>
        <v>0</v>
      </c>
      <c r="O6333" s="5">
        <f>VLOOKUP(M6333,[1]ArchetypeScores!E:O,11,FALSE)</f>
        <v>-1</v>
      </c>
      <c r="P6333" s="5">
        <f>VLOOKUP(M6333,[1]ArchetypeScores!E:P,12,FALSE)</f>
        <v>0</v>
      </c>
      <c r="Q6333" s="2" t="str">
        <f>VLOOKUP(M6333,[1]ArchetypeScores!E:W,19,FALSE)</f>
        <v>Other sector</v>
      </c>
      <c r="R6333" s="2">
        <f>VLOOKUP(M6333,[1]ArchetypeScores!E:I,5,FALSE)</f>
        <v>0</v>
      </c>
      <c r="S6333" s="2">
        <f>VLOOKUP(M6333,[1]ArchetypeScores!E:K,7,FALSE)</f>
        <v>0</v>
      </c>
      <c r="T6333" s="2" t="str">
        <f t="shared" si="100"/>
        <v>Not A&amp;R positive</v>
      </c>
    </row>
    <row r="6334" spans="1:20" x14ac:dyDescent="0.3">
      <c r="A6334" s="2" t="s">
        <v>16646</v>
      </c>
      <c r="B6334" s="3" t="s">
        <v>16736</v>
      </c>
      <c r="C6334" s="3" t="s">
        <v>16737</v>
      </c>
      <c r="D6334" s="4">
        <v>0.01</v>
      </c>
      <c r="E6334" s="5" t="s">
        <v>16649</v>
      </c>
      <c r="F6334" s="4">
        <v>1.091E-2</v>
      </c>
      <c r="G6334" s="6">
        <v>50669</v>
      </c>
      <c r="H6334" s="3" t="s">
        <v>16733</v>
      </c>
      <c r="I6334" s="3"/>
      <c r="J6334" s="3"/>
      <c r="K6334" s="5" t="s">
        <v>71</v>
      </c>
      <c r="L6334" s="5">
        <v>1</v>
      </c>
      <c r="M6334" s="5" t="s">
        <v>72</v>
      </c>
      <c r="N6334" s="5">
        <f>VLOOKUP(M6334,[1]ArchetypeScores!E:N,10,FALSE)</f>
        <v>0</v>
      </c>
      <c r="O6334" s="5">
        <f>VLOOKUP(M6334,[1]ArchetypeScores!E:O,11,FALSE)</f>
        <v>0</v>
      </c>
      <c r="P6334" s="5">
        <f>VLOOKUP(M6334,[1]ArchetypeScores!E:P,12,FALSE)</f>
        <v>0</v>
      </c>
      <c r="Q6334" s="2" t="str">
        <f>VLOOKUP(M6334,[1]ArchetypeScores!E:W,19,FALSE)</f>
        <v>Other sector</v>
      </c>
      <c r="R6334" s="2">
        <f>VLOOKUP(M6334,[1]ArchetypeScores!E:I,5,FALSE)</f>
        <v>0</v>
      </c>
      <c r="S6334" s="2">
        <f>VLOOKUP(M6334,[1]ArchetypeScores!E:K,7,FALSE)</f>
        <v>0</v>
      </c>
      <c r="T6334" s="2" t="str">
        <f t="shared" si="100"/>
        <v>Not A&amp;R positive</v>
      </c>
    </row>
    <row r="6335" spans="1:20" x14ac:dyDescent="0.3">
      <c r="A6335" s="2" t="s">
        <v>16646</v>
      </c>
      <c r="B6335" s="3" t="s">
        <v>16738</v>
      </c>
      <c r="C6335" s="3" t="s">
        <v>16739</v>
      </c>
      <c r="D6335" s="4">
        <v>0.6</v>
      </c>
      <c r="E6335" s="5" t="s">
        <v>16649</v>
      </c>
      <c r="F6335" s="4">
        <v>0.61451999999999996</v>
      </c>
      <c r="G6335" s="6">
        <v>50684</v>
      </c>
      <c r="H6335" s="3" t="s">
        <v>16740</v>
      </c>
      <c r="I6335" s="3"/>
      <c r="J6335" s="3"/>
      <c r="K6335" s="5" t="s">
        <v>291</v>
      </c>
      <c r="L6335" s="5" t="s">
        <v>112</v>
      </c>
      <c r="M6335" s="5" t="s">
        <v>6678</v>
      </c>
      <c r="N6335" s="5">
        <f>VLOOKUP(M6335,[1]ArchetypeScores!E:N,10,FALSE)</f>
        <v>1</v>
      </c>
      <c r="O6335" s="5">
        <f>VLOOKUP(M6335,[1]ArchetypeScores!E:O,11,FALSE)</f>
        <v>0</v>
      </c>
      <c r="P6335" s="5">
        <f>VLOOKUP(M6335,[1]ArchetypeScores!E:P,12,FALSE)</f>
        <v>0</v>
      </c>
      <c r="Q6335" s="2" t="str">
        <f>VLOOKUP(M6335,[1]ArchetypeScores!E:W,19,FALSE)</f>
        <v>Education and training</v>
      </c>
      <c r="R6335" s="2">
        <f>VLOOKUP(M6335,[1]ArchetypeScores!E:I,5,FALSE)</f>
        <v>0</v>
      </c>
      <c r="S6335" s="2">
        <f>VLOOKUP(M6335,[1]ArchetypeScores!E:K,7,FALSE)</f>
        <v>0</v>
      </c>
      <c r="T6335" s="2" t="str">
        <f t="shared" si="100"/>
        <v>Not A&amp;R positive</v>
      </c>
    </row>
    <row r="6336" spans="1:20" x14ac:dyDescent="0.3">
      <c r="A6336" s="2" t="s">
        <v>16646</v>
      </c>
      <c r="B6336" s="3" t="s">
        <v>16741</v>
      </c>
      <c r="C6336" s="3" t="s">
        <v>16742</v>
      </c>
      <c r="D6336" s="4">
        <v>3.0000000000000001E-3</v>
      </c>
      <c r="E6336" s="5" t="s">
        <v>16649</v>
      </c>
      <c r="F6336" s="4">
        <v>3.31E-3</v>
      </c>
      <c r="G6336" s="6">
        <v>50652</v>
      </c>
      <c r="H6336" s="3" t="s">
        <v>16743</v>
      </c>
      <c r="I6336" s="3"/>
      <c r="J6336" s="3"/>
      <c r="K6336" s="5" t="s">
        <v>61</v>
      </c>
      <c r="L6336" s="5">
        <v>1</v>
      </c>
      <c r="M6336" s="5" t="s">
        <v>130</v>
      </c>
      <c r="N6336" s="5">
        <f>VLOOKUP(M6336,[1]ArchetypeScores!E:N,10,FALSE)</f>
        <v>0</v>
      </c>
      <c r="O6336" s="5">
        <f>VLOOKUP(M6336,[1]ArchetypeScores!E:O,11,FALSE)</f>
        <v>-1</v>
      </c>
      <c r="P6336" s="5">
        <f>VLOOKUP(M6336,[1]ArchetypeScores!E:P,12,FALSE)</f>
        <v>0</v>
      </c>
      <c r="Q6336" s="2" t="str">
        <f>VLOOKUP(M6336,[1]ArchetypeScores!E:W,19,FALSE)</f>
        <v>Health care</v>
      </c>
      <c r="R6336" s="2">
        <f>VLOOKUP(M6336,[1]ArchetypeScores!E:I,5,FALSE)</f>
        <v>0</v>
      </c>
      <c r="S6336" s="2">
        <f>VLOOKUP(M6336,[1]ArchetypeScores!E:K,7,FALSE)</f>
        <v>0</v>
      </c>
      <c r="T6336" s="2" t="str">
        <f t="shared" si="100"/>
        <v>Not A&amp;R positive</v>
      </c>
    </row>
    <row r="6337" spans="1:20" x14ac:dyDescent="0.3">
      <c r="A6337" s="2" t="s">
        <v>16646</v>
      </c>
      <c r="B6337" s="3" t="s">
        <v>16744</v>
      </c>
      <c r="C6337" s="3" t="s">
        <v>16745</v>
      </c>
      <c r="D6337" s="4">
        <v>8</v>
      </c>
      <c r="E6337" s="5" t="s">
        <v>16649</v>
      </c>
      <c r="F6337" s="4">
        <v>8.4093599999999995</v>
      </c>
      <c r="G6337" s="6">
        <v>50690</v>
      </c>
      <c r="H6337" s="3" t="s">
        <v>16694</v>
      </c>
      <c r="I6337" s="3" t="s">
        <v>16695</v>
      </c>
      <c r="J6337" s="3"/>
      <c r="K6337" s="5" t="s">
        <v>118</v>
      </c>
      <c r="L6337" s="5">
        <v>3</v>
      </c>
      <c r="M6337" s="5" t="s">
        <v>168</v>
      </c>
      <c r="N6337" s="5">
        <f>VLOOKUP(M6337,[1]ArchetypeScores!E:N,10,FALSE)</f>
        <v>0</v>
      </c>
      <c r="O6337" s="5">
        <f>VLOOKUP(M6337,[1]ArchetypeScores!E:O,11,FALSE)</f>
        <v>-1</v>
      </c>
      <c r="P6337" s="5">
        <f>VLOOKUP(M6337,[1]ArchetypeScores!E:P,12,FALSE)</f>
        <v>0</v>
      </c>
      <c r="Q6337" s="2" t="str">
        <f>VLOOKUP(M6337,[1]ArchetypeScores!E:W,19,FALSE)</f>
        <v>Untargeted</v>
      </c>
      <c r="R6337" s="2">
        <f>VLOOKUP(M6337,[1]ArchetypeScores!E:I,5,FALSE)</f>
        <v>0</v>
      </c>
      <c r="S6337" s="2">
        <f>VLOOKUP(M6337,[1]ArchetypeScores!E:K,7,FALSE)</f>
        <v>0</v>
      </c>
      <c r="T6337" s="2" t="str">
        <f t="shared" si="100"/>
        <v>Not A&amp;R positive</v>
      </c>
    </row>
    <row r="6338" spans="1:20" x14ac:dyDescent="0.3">
      <c r="A6338" s="2" t="s">
        <v>16646</v>
      </c>
      <c r="B6338" s="3" t="s">
        <v>16746</v>
      </c>
      <c r="C6338" s="3" t="s">
        <v>16747</v>
      </c>
      <c r="D6338" s="4"/>
      <c r="E6338" s="5" t="s">
        <v>16649</v>
      </c>
      <c r="F6338" s="4">
        <v>0</v>
      </c>
      <c r="G6338" s="6">
        <v>50674</v>
      </c>
      <c r="H6338" s="3" t="s">
        <v>16748</v>
      </c>
      <c r="I6338" s="3"/>
      <c r="J6338" s="3"/>
      <c r="K6338" s="5" t="s">
        <v>118</v>
      </c>
      <c r="L6338" s="5">
        <v>4</v>
      </c>
      <c r="M6338" s="5" t="s">
        <v>119</v>
      </c>
      <c r="N6338" s="5">
        <f>VLOOKUP(M6338,[1]ArchetypeScores!E:N,10,FALSE)</f>
        <v>0</v>
      </c>
      <c r="O6338" s="5">
        <f>VLOOKUP(M6338,[1]ArchetypeScores!E:O,11,FALSE)</f>
        <v>-1</v>
      </c>
      <c r="P6338" s="5">
        <f>VLOOKUP(M6338,[1]ArchetypeScores!E:P,12,FALSE)</f>
        <v>0</v>
      </c>
      <c r="Q6338" s="2" t="str">
        <f>VLOOKUP(M6338,[1]ArchetypeScores!E:W,19,FALSE)</f>
        <v>Untargeted</v>
      </c>
      <c r="R6338" s="2">
        <f>VLOOKUP(M6338,[1]ArchetypeScores!E:I,5,FALSE)</f>
        <v>0</v>
      </c>
      <c r="S6338" s="2">
        <f>VLOOKUP(M6338,[1]ArchetypeScores!E:K,7,FALSE)</f>
        <v>0</v>
      </c>
      <c r="T6338" s="2" t="str">
        <f t="shared" ref="T6338:T6401" si="101">IF(AND(R6338=1,S6338=1),"Both",IF(AND(R6338=1,S6338=0),"Direct only",IF(AND(R6338=0,S6338=1),"Indirect only","Not A&amp;R positive")))</f>
        <v>Not A&amp;R positive</v>
      </c>
    </row>
    <row r="6339" spans="1:20" x14ac:dyDescent="0.3">
      <c r="A6339" s="2" t="s">
        <v>16646</v>
      </c>
      <c r="B6339" s="3" t="s">
        <v>16749</v>
      </c>
      <c r="C6339" s="3" t="s">
        <v>16750</v>
      </c>
      <c r="D6339" s="4"/>
      <c r="E6339" s="5" t="s">
        <v>16649</v>
      </c>
      <c r="F6339" s="4">
        <v>0</v>
      </c>
      <c r="G6339" s="6">
        <v>50677</v>
      </c>
      <c r="H6339" s="3" t="s">
        <v>16751</v>
      </c>
      <c r="I6339" s="3"/>
      <c r="J6339" s="3"/>
      <c r="K6339" s="5" t="s">
        <v>38</v>
      </c>
      <c r="L6339" s="5">
        <v>13</v>
      </c>
      <c r="M6339" s="5" t="s">
        <v>39</v>
      </c>
      <c r="N6339" s="5">
        <f>VLOOKUP(M6339,[1]ArchetypeScores!E:N,10,FALSE)</f>
        <v>0</v>
      </c>
      <c r="O6339" s="5">
        <f>VLOOKUP(M6339,[1]ArchetypeScores!E:O,11,FALSE)</f>
        <v>-2</v>
      </c>
      <c r="P6339" s="5">
        <f>VLOOKUP(M6339,[1]ArchetypeScores!E:P,12,FALSE)</f>
        <v>0</v>
      </c>
      <c r="Q6339" s="2" t="str">
        <f>VLOOKUP(M6339,[1]ArchetypeScores!E:W,19,FALSE)</f>
        <v>Industrials - transportation</v>
      </c>
      <c r="R6339" s="2">
        <f>VLOOKUP(M6339,[1]ArchetypeScores!E:I,5,FALSE)</f>
        <v>0</v>
      </c>
      <c r="S6339" s="2">
        <f>VLOOKUP(M6339,[1]ArchetypeScores!E:K,7,FALSE)</f>
        <v>0</v>
      </c>
      <c r="T6339" s="2" t="str">
        <f t="shared" si="101"/>
        <v>Not A&amp;R positive</v>
      </c>
    </row>
    <row r="6340" spans="1:20" x14ac:dyDescent="0.3">
      <c r="A6340" s="2" t="s">
        <v>16646</v>
      </c>
      <c r="B6340" s="3" t="s">
        <v>16752</v>
      </c>
      <c r="C6340" s="3" t="s">
        <v>16753</v>
      </c>
      <c r="D6340" s="4">
        <v>0.11</v>
      </c>
      <c r="E6340" s="5" t="s">
        <v>16649</v>
      </c>
      <c r="F6340" s="4">
        <v>0.12114</v>
      </c>
      <c r="G6340" s="6">
        <v>50660</v>
      </c>
      <c r="H6340" s="3" t="s">
        <v>16754</v>
      </c>
      <c r="I6340" s="3"/>
      <c r="J6340" s="3"/>
      <c r="K6340" s="5" t="s">
        <v>229</v>
      </c>
      <c r="L6340" s="5">
        <v>5</v>
      </c>
      <c r="M6340" s="5" t="s">
        <v>2160</v>
      </c>
      <c r="N6340" s="5">
        <f>VLOOKUP(M6340,[1]ArchetypeScores!E:N,10,FALSE)</f>
        <v>1</v>
      </c>
      <c r="O6340" s="5">
        <f>VLOOKUP(M6340,[1]ArchetypeScores!E:O,11,FALSE)</f>
        <v>-2</v>
      </c>
      <c r="P6340" s="5">
        <f>VLOOKUP(M6340,[1]ArchetypeScores!E:P,12,FALSE)</f>
        <v>1</v>
      </c>
      <c r="Q6340" s="2" t="str">
        <f>VLOOKUP(M6340,[1]ArchetypeScores!E:W,19,FALSE)</f>
        <v>Industrials - transportation</v>
      </c>
      <c r="R6340" s="2">
        <f>VLOOKUP(M6340,[1]ArchetypeScores!E:I,5,FALSE)</f>
        <v>0</v>
      </c>
      <c r="S6340" s="2">
        <f>VLOOKUP(M6340,[1]ArchetypeScores!E:K,7,FALSE)</f>
        <v>-1</v>
      </c>
      <c r="T6340" s="2" t="str">
        <f t="shared" si="101"/>
        <v>Not A&amp;R positive</v>
      </c>
    </row>
    <row r="6341" spans="1:20" x14ac:dyDescent="0.3">
      <c r="A6341" s="2" t="s">
        <v>16646</v>
      </c>
      <c r="B6341" s="3" t="s">
        <v>16755</v>
      </c>
      <c r="C6341" s="3" t="s">
        <v>16756</v>
      </c>
      <c r="D6341" s="4"/>
      <c r="E6341" s="5" t="s">
        <v>16649</v>
      </c>
      <c r="F6341" s="4">
        <v>0</v>
      </c>
      <c r="G6341" s="6">
        <v>50685</v>
      </c>
      <c r="H6341" s="3" t="s">
        <v>16669</v>
      </c>
      <c r="I6341" s="3"/>
      <c r="J6341" s="3"/>
      <c r="K6341" s="5" t="s">
        <v>118</v>
      </c>
      <c r="L6341" s="5">
        <v>4</v>
      </c>
      <c r="M6341" s="5" t="s">
        <v>119</v>
      </c>
      <c r="N6341" s="5">
        <f>VLOOKUP(M6341,[1]ArchetypeScores!E:N,10,FALSE)</f>
        <v>0</v>
      </c>
      <c r="O6341" s="5">
        <f>VLOOKUP(M6341,[1]ArchetypeScores!E:O,11,FALSE)</f>
        <v>-1</v>
      </c>
      <c r="P6341" s="5">
        <f>VLOOKUP(M6341,[1]ArchetypeScores!E:P,12,FALSE)</f>
        <v>0</v>
      </c>
      <c r="Q6341" s="2" t="str">
        <f>VLOOKUP(M6341,[1]ArchetypeScores!E:W,19,FALSE)</f>
        <v>Untargeted</v>
      </c>
      <c r="R6341" s="2">
        <f>VLOOKUP(M6341,[1]ArchetypeScores!E:I,5,FALSE)</f>
        <v>0</v>
      </c>
      <c r="S6341" s="2">
        <f>VLOOKUP(M6341,[1]ArchetypeScores!E:K,7,FALSE)</f>
        <v>0</v>
      </c>
      <c r="T6341" s="2" t="str">
        <f t="shared" si="101"/>
        <v>Not A&amp;R positive</v>
      </c>
    </row>
    <row r="6342" spans="1:20" x14ac:dyDescent="0.3">
      <c r="A6342" s="2" t="s">
        <v>16646</v>
      </c>
      <c r="B6342" s="3" t="s">
        <v>16757</v>
      </c>
      <c r="C6342" s="3" t="s">
        <v>16758</v>
      </c>
      <c r="D6342" s="4"/>
      <c r="E6342" s="5" t="s">
        <v>16649</v>
      </c>
      <c r="F6342" s="4">
        <v>0</v>
      </c>
      <c r="G6342" s="6">
        <v>50653</v>
      </c>
      <c r="H6342" s="3" t="s">
        <v>16759</v>
      </c>
      <c r="I6342" s="3"/>
      <c r="J6342" s="3"/>
      <c r="K6342" s="5" t="s">
        <v>61</v>
      </c>
      <c r="L6342" s="5">
        <v>5</v>
      </c>
      <c r="M6342" s="5" t="s">
        <v>62</v>
      </c>
      <c r="N6342" s="5">
        <f>VLOOKUP(M6342,[1]ArchetypeScores!E:N,10,FALSE)</f>
        <v>0</v>
      </c>
      <c r="O6342" s="5">
        <f>VLOOKUP(M6342,[1]ArchetypeScores!E:O,11,FALSE)</f>
        <v>-1</v>
      </c>
      <c r="P6342" s="5">
        <f>VLOOKUP(M6342,[1]ArchetypeScores!E:P,12,FALSE)</f>
        <v>0</v>
      </c>
      <c r="Q6342" s="2" t="str">
        <f>VLOOKUP(M6342,[1]ArchetypeScores!E:W,19,FALSE)</f>
        <v>Health care</v>
      </c>
      <c r="R6342" s="2">
        <f>VLOOKUP(M6342,[1]ArchetypeScores!E:I,5,FALSE)</f>
        <v>0</v>
      </c>
      <c r="S6342" s="2">
        <f>VLOOKUP(M6342,[1]ArchetypeScores!E:K,7,FALSE)</f>
        <v>0</v>
      </c>
      <c r="T6342" s="2" t="str">
        <f t="shared" si="101"/>
        <v>Not A&amp;R positive</v>
      </c>
    </row>
    <row r="6343" spans="1:20" x14ac:dyDescent="0.3">
      <c r="A6343" s="2" t="s">
        <v>16646</v>
      </c>
      <c r="B6343" s="3" t="s">
        <v>11959</v>
      </c>
      <c r="C6343" s="3" t="s">
        <v>16760</v>
      </c>
      <c r="D6343" s="4">
        <v>1.875</v>
      </c>
      <c r="E6343" s="5" t="s">
        <v>16649</v>
      </c>
      <c r="F6343" s="4">
        <v>1.9249099999999999</v>
      </c>
      <c r="G6343" s="6">
        <v>50681</v>
      </c>
      <c r="H6343" s="3" t="s">
        <v>16761</v>
      </c>
      <c r="I6343" s="3"/>
      <c r="J6343" s="3"/>
      <c r="K6343" s="5" t="s">
        <v>38</v>
      </c>
      <c r="L6343" s="5">
        <v>13</v>
      </c>
      <c r="M6343" s="5" t="s">
        <v>39</v>
      </c>
      <c r="N6343" s="5">
        <f>VLOOKUP(M6343,[1]ArchetypeScores!E:N,10,FALSE)</f>
        <v>0</v>
      </c>
      <c r="O6343" s="5">
        <f>VLOOKUP(M6343,[1]ArchetypeScores!E:O,11,FALSE)</f>
        <v>-2</v>
      </c>
      <c r="P6343" s="5">
        <f>VLOOKUP(M6343,[1]ArchetypeScores!E:P,12,FALSE)</f>
        <v>0</v>
      </c>
      <c r="Q6343" s="2" t="str">
        <f>VLOOKUP(M6343,[1]ArchetypeScores!E:W,19,FALSE)</f>
        <v>Industrials - transportation</v>
      </c>
      <c r="R6343" s="2">
        <f>VLOOKUP(M6343,[1]ArchetypeScores!E:I,5,FALSE)</f>
        <v>0</v>
      </c>
      <c r="S6343" s="2">
        <f>VLOOKUP(M6343,[1]ArchetypeScores!E:K,7,FALSE)</f>
        <v>0</v>
      </c>
      <c r="T6343" s="2" t="str">
        <f t="shared" si="101"/>
        <v>Not A&amp;R positive</v>
      </c>
    </row>
    <row r="6344" spans="1:20" x14ac:dyDescent="0.3">
      <c r="A6344" s="2" t="s">
        <v>16646</v>
      </c>
      <c r="B6344" s="3" t="s">
        <v>16762</v>
      </c>
      <c r="C6344" s="3" t="s">
        <v>16763</v>
      </c>
      <c r="D6344" s="4">
        <v>0.42</v>
      </c>
      <c r="E6344" s="5" t="s">
        <v>16649</v>
      </c>
      <c r="F6344" s="4">
        <v>0.44148999999999999</v>
      </c>
      <c r="G6344" s="6">
        <v>50693</v>
      </c>
      <c r="H6344" s="3" t="s">
        <v>16694</v>
      </c>
      <c r="I6344" s="3" t="s">
        <v>16695</v>
      </c>
      <c r="J6344" s="3"/>
      <c r="K6344" s="5" t="s">
        <v>38</v>
      </c>
      <c r="L6344" s="5">
        <v>21</v>
      </c>
      <c r="M6344" s="5" t="s">
        <v>302</v>
      </c>
      <c r="N6344" s="5">
        <f>VLOOKUP(M6344,[1]ArchetypeScores!E:N,10,FALSE)</f>
        <v>0</v>
      </c>
      <c r="O6344" s="5">
        <f>VLOOKUP(M6344,[1]ArchetypeScores!E:O,11,FALSE)</f>
        <v>-1</v>
      </c>
      <c r="P6344" s="5">
        <f>VLOOKUP(M6344,[1]ArchetypeScores!E:P,12,FALSE)</f>
        <v>0</v>
      </c>
      <c r="Q6344" s="2" t="str">
        <f>VLOOKUP(M6344,[1]ArchetypeScores!E:W,19,FALSE)</f>
        <v>Consumer (including agriculture and tourism)</v>
      </c>
      <c r="R6344" s="2">
        <f>VLOOKUP(M6344,[1]ArchetypeScores!E:I,5,FALSE)</f>
        <v>0</v>
      </c>
      <c r="S6344" s="2">
        <f>VLOOKUP(M6344,[1]ArchetypeScores!E:K,7,FALSE)</f>
        <v>0</v>
      </c>
      <c r="T6344" s="2" t="str">
        <f t="shared" si="101"/>
        <v>Not A&amp;R positive</v>
      </c>
    </row>
    <row r="6345" spans="1:20" x14ac:dyDescent="0.3">
      <c r="A6345" s="2" t="s">
        <v>16646</v>
      </c>
      <c r="B6345" s="3" t="s">
        <v>16764</v>
      </c>
      <c r="C6345" s="3" t="s">
        <v>16765</v>
      </c>
      <c r="D6345" s="4">
        <v>0.2</v>
      </c>
      <c r="E6345" s="5" t="s">
        <v>16649</v>
      </c>
      <c r="F6345" s="4">
        <v>0.21936</v>
      </c>
      <c r="G6345" s="6">
        <v>50672</v>
      </c>
      <c r="H6345" s="3" t="s">
        <v>16766</v>
      </c>
      <c r="I6345" s="3"/>
      <c r="J6345" s="3"/>
      <c r="K6345" s="5" t="s">
        <v>38</v>
      </c>
      <c r="L6345" s="5">
        <v>21</v>
      </c>
      <c r="M6345" s="5" t="s">
        <v>302</v>
      </c>
      <c r="N6345" s="5">
        <f>VLOOKUP(M6345,[1]ArchetypeScores!E:N,10,FALSE)</f>
        <v>0</v>
      </c>
      <c r="O6345" s="5">
        <f>VLOOKUP(M6345,[1]ArchetypeScores!E:O,11,FALSE)</f>
        <v>-1</v>
      </c>
      <c r="P6345" s="5">
        <f>VLOOKUP(M6345,[1]ArchetypeScores!E:P,12,FALSE)</f>
        <v>0</v>
      </c>
      <c r="Q6345" s="2" t="str">
        <f>VLOOKUP(M6345,[1]ArchetypeScores!E:W,19,FALSE)</f>
        <v>Consumer (including agriculture and tourism)</v>
      </c>
      <c r="R6345" s="2">
        <f>VLOOKUP(M6345,[1]ArchetypeScores!E:I,5,FALSE)</f>
        <v>0</v>
      </c>
      <c r="S6345" s="2">
        <f>VLOOKUP(M6345,[1]ArchetypeScores!E:K,7,FALSE)</f>
        <v>0</v>
      </c>
      <c r="T6345" s="2" t="str">
        <f t="shared" si="101"/>
        <v>Not A&amp;R positive</v>
      </c>
    </row>
    <row r="6346" spans="1:20" x14ac:dyDescent="0.3">
      <c r="A6346" s="2" t="s">
        <v>16646</v>
      </c>
      <c r="B6346" s="3" t="s">
        <v>14809</v>
      </c>
      <c r="C6346" s="3" t="s">
        <v>16767</v>
      </c>
      <c r="D6346" s="4"/>
      <c r="E6346" s="5" t="s">
        <v>16649</v>
      </c>
      <c r="F6346" s="4">
        <v>0</v>
      </c>
      <c r="G6346" s="6">
        <v>50680</v>
      </c>
      <c r="H6346" s="3" t="s">
        <v>16768</v>
      </c>
      <c r="I6346" s="3"/>
      <c r="J6346" s="3"/>
      <c r="K6346" s="5" t="s">
        <v>67</v>
      </c>
      <c r="L6346" s="5">
        <v>1</v>
      </c>
      <c r="M6346" s="5" t="s">
        <v>265</v>
      </c>
      <c r="N6346" s="5">
        <f>VLOOKUP(M6346,[1]ArchetypeScores!E:N,10,FALSE)</f>
        <v>0</v>
      </c>
      <c r="O6346" s="5">
        <f>VLOOKUP(M6346,[1]ArchetypeScores!E:O,11,FALSE)</f>
        <v>-1</v>
      </c>
      <c r="P6346" s="5">
        <f>VLOOKUP(M6346,[1]ArchetypeScores!E:P,12,FALSE)</f>
        <v>0</v>
      </c>
      <c r="Q6346" s="2" t="str">
        <f>VLOOKUP(M6346,[1]ArchetypeScores!E:W,19,FALSE)</f>
        <v>Untargeted</v>
      </c>
      <c r="R6346" s="2">
        <f>VLOOKUP(M6346,[1]ArchetypeScores!E:I,5,FALSE)</f>
        <v>0</v>
      </c>
      <c r="S6346" s="2">
        <f>VLOOKUP(M6346,[1]ArchetypeScores!E:K,7,FALSE)</f>
        <v>0</v>
      </c>
      <c r="T6346" s="2" t="str">
        <f t="shared" si="101"/>
        <v>Not A&amp;R positive</v>
      </c>
    </row>
    <row r="6347" spans="1:20" x14ac:dyDescent="0.3">
      <c r="A6347" s="2" t="s">
        <v>16646</v>
      </c>
      <c r="B6347" s="3" t="s">
        <v>16769</v>
      </c>
      <c r="C6347" s="3" t="s">
        <v>16770</v>
      </c>
      <c r="D6347" s="4">
        <v>0.8</v>
      </c>
      <c r="E6347" s="5" t="s">
        <v>16649</v>
      </c>
      <c r="F6347" s="4">
        <v>0.84572000000000003</v>
      </c>
      <c r="G6347" s="6">
        <v>50676</v>
      </c>
      <c r="H6347" s="3" t="s">
        <v>16771</v>
      </c>
      <c r="I6347" s="3"/>
      <c r="J6347" s="3"/>
      <c r="K6347" s="5" t="s">
        <v>137</v>
      </c>
      <c r="L6347" s="5">
        <v>2</v>
      </c>
      <c r="M6347" s="5" t="s">
        <v>138</v>
      </c>
      <c r="N6347" s="5">
        <f>VLOOKUP(M6347,[1]ArchetypeScores!E:N,10,FALSE)</f>
        <v>1</v>
      </c>
      <c r="O6347" s="5">
        <f>VLOOKUP(M6347,[1]ArchetypeScores!E:O,11,FALSE)</f>
        <v>-2</v>
      </c>
      <c r="P6347" s="5">
        <f>VLOOKUP(M6347,[1]ArchetypeScores!E:P,12,FALSE)</f>
        <v>2</v>
      </c>
      <c r="Q6347" s="2" t="str">
        <f>VLOOKUP(M6347,[1]ArchetypeScores!E:W,19,FALSE)</f>
        <v>Industrials - transportation</v>
      </c>
      <c r="R6347" s="2">
        <f>VLOOKUP(M6347,[1]ArchetypeScores!E:I,5,FALSE)</f>
        <v>0</v>
      </c>
      <c r="S6347" s="2">
        <f>VLOOKUP(M6347,[1]ArchetypeScores!E:K,7,FALSE)</f>
        <v>-1</v>
      </c>
      <c r="T6347" s="2" t="str">
        <f t="shared" si="101"/>
        <v>Not A&amp;R positive</v>
      </c>
    </row>
    <row r="6348" spans="1:20" x14ac:dyDescent="0.3">
      <c r="A6348" s="2" t="s">
        <v>16646</v>
      </c>
      <c r="B6348" s="3" t="s">
        <v>16772</v>
      </c>
      <c r="C6348" s="3" t="s">
        <v>16773</v>
      </c>
      <c r="D6348" s="4">
        <v>1</v>
      </c>
      <c r="E6348" s="5" t="s">
        <v>16649</v>
      </c>
      <c r="F6348" s="4">
        <v>1.05715</v>
      </c>
      <c r="G6348" s="6">
        <v>50679</v>
      </c>
      <c r="H6348" s="3" t="s">
        <v>16774</v>
      </c>
      <c r="I6348" s="3"/>
      <c r="J6348" s="3"/>
      <c r="K6348" s="5" t="s">
        <v>67</v>
      </c>
      <c r="L6348" s="5">
        <v>1</v>
      </c>
      <c r="M6348" s="5" t="s">
        <v>265</v>
      </c>
      <c r="N6348" s="5">
        <f>VLOOKUP(M6348,[1]ArchetypeScores!E:N,10,FALSE)</f>
        <v>0</v>
      </c>
      <c r="O6348" s="5">
        <f>VLOOKUP(M6348,[1]ArchetypeScores!E:O,11,FALSE)</f>
        <v>-1</v>
      </c>
      <c r="P6348" s="5">
        <f>VLOOKUP(M6348,[1]ArchetypeScores!E:P,12,FALSE)</f>
        <v>0</v>
      </c>
      <c r="Q6348" s="2" t="str">
        <f>VLOOKUP(M6348,[1]ArchetypeScores!E:W,19,FALSE)</f>
        <v>Untargeted</v>
      </c>
      <c r="R6348" s="2">
        <f>VLOOKUP(M6348,[1]ArchetypeScores!E:I,5,FALSE)</f>
        <v>0</v>
      </c>
      <c r="S6348" s="2">
        <f>VLOOKUP(M6348,[1]ArchetypeScores!E:K,7,FALSE)</f>
        <v>0</v>
      </c>
      <c r="T6348" s="2" t="str">
        <f t="shared" si="101"/>
        <v>Not A&amp;R positive</v>
      </c>
    </row>
    <row r="6349" spans="1:20" x14ac:dyDescent="0.3">
      <c r="A6349" s="2" t="s">
        <v>16646</v>
      </c>
      <c r="B6349" s="8" t="s">
        <v>16775</v>
      </c>
      <c r="C6349" s="3" t="s">
        <v>16776</v>
      </c>
      <c r="D6349" s="4">
        <v>0.17499999999999999</v>
      </c>
      <c r="E6349" s="5" t="s">
        <v>16649</v>
      </c>
      <c r="F6349" s="4">
        <v>0.19186</v>
      </c>
      <c r="G6349" s="6">
        <v>50662</v>
      </c>
      <c r="H6349" s="3" t="s">
        <v>16689</v>
      </c>
      <c r="I6349" s="3"/>
      <c r="J6349" s="3"/>
      <c r="K6349" s="5" t="s">
        <v>57</v>
      </c>
      <c r="L6349" s="5">
        <v>17</v>
      </c>
      <c r="M6349" s="5" t="s">
        <v>210</v>
      </c>
      <c r="N6349" s="5">
        <f>VLOOKUP(M6349,[1]ArchetypeScores!E:N,10,FALSE)</f>
        <v>0</v>
      </c>
      <c r="O6349" s="5">
        <f>VLOOKUP(M6349,[1]ArchetypeScores!E:O,11,FALSE)</f>
        <v>-1</v>
      </c>
      <c r="P6349" s="5">
        <f>VLOOKUP(M6349,[1]ArchetypeScores!E:P,12,FALSE)</f>
        <v>0</v>
      </c>
      <c r="Q6349" s="2" t="str">
        <f>VLOOKUP(M6349,[1]ArchetypeScores!E:W,19,FALSE)</f>
        <v>Consumer (including agriculture and tourism)</v>
      </c>
      <c r="R6349" s="2">
        <f>VLOOKUP(M6349,[1]ArchetypeScores!E:I,5,FALSE)</f>
        <v>0</v>
      </c>
      <c r="S6349" s="2">
        <f>VLOOKUP(M6349,[1]ArchetypeScores!E:K,7,FALSE)</f>
        <v>0</v>
      </c>
      <c r="T6349" s="2" t="str">
        <f t="shared" si="101"/>
        <v>Not A&amp;R positive</v>
      </c>
    </row>
    <row r="6350" spans="1:20" x14ac:dyDescent="0.3">
      <c r="A6350" s="2" t="s">
        <v>16646</v>
      </c>
      <c r="B6350" s="3" t="s">
        <v>16777</v>
      </c>
      <c r="C6350" s="3" t="s">
        <v>16778</v>
      </c>
      <c r="D6350" s="4">
        <v>1E-3</v>
      </c>
      <c r="E6350" s="5" t="s">
        <v>16649</v>
      </c>
      <c r="F6350" s="4">
        <v>1.09E-3</v>
      </c>
      <c r="G6350" s="6">
        <v>50644</v>
      </c>
      <c r="H6350" s="3" t="s">
        <v>16779</v>
      </c>
      <c r="I6350" s="3"/>
      <c r="J6350" s="3"/>
      <c r="K6350" s="5" t="s">
        <v>61</v>
      </c>
      <c r="L6350" s="5">
        <v>1</v>
      </c>
      <c r="M6350" s="5" t="s">
        <v>130</v>
      </c>
      <c r="N6350" s="5">
        <f>VLOOKUP(M6350,[1]ArchetypeScores!E:N,10,FALSE)</f>
        <v>0</v>
      </c>
      <c r="O6350" s="5">
        <f>VLOOKUP(M6350,[1]ArchetypeScores!E:O,11,FALSE)</f>
        <v>-1</v>
      </c>
      <c r="P6350" s="5">
        <f>VLOOKUP(M6350,[1]ArchetypeScores!E:P,12,FALSE)</f>
        <v>0</v>
      </c>
      <c r="Q6350" s="2" t="str">
        <f>VLOOKUP(M6350,[1]ArchetypeScores!E:W,19,FALSE)</f>
        <v>Health care</v>
      </c>
      <c r="R6350" s="2">
        <f>VLOOKUP(M6350,[1]ArchetypeScores!E:I,5,FALSE)</f>
        <v>0</v>
      </c>
      <c r="S6350" s="2">
        <f>VLOOKUP(M6350,[1]ArchetypeScores!E:K,7,FALSE)</f>
        <v>0</v>
      </c>
      <c r="T6350" s="2" t="str">
        <f t="shared" si="101"/>
        <v>Not A&amp;R positive</v>
      </c>
    </row>
    <row r="6351" spans="1:20" x14ac:dyDescent="0.3">
      <c r="A6351" s="2" t="s">
        <v>16646</v>
      </c>
      <c r="B6351" s="3" t="s">
        <v>16780</v>
      </c>
      <c r="C6351" s="3" t="s">
        <v>16781</v>
      </c>
      <c r="D6351" s="4">
        <v>1E-3</v>
      </c>
      <c r="E6351" s="5" t="s">
        <v>16649</v>
      </c>
      <c r="F6351" s="4">
        <v>9.2000000000000003E-4</v>
      </c>
      <c r="G6351" s="6">
        <v>50646</v>
      </c>
      <c r="H6351" s="3" t="s">
        <v>16782</v>
      </c>
      <c r="I6351" s="3"/>
      <c r="J6351" s="3"/>
      <c r="K6351" s="5" t="s">
        <v>61</v>
      </c>
      <c r="L6351" s="5">
        <v>1</v>
      </c>
      <c r="M6351" s="5" t="s">
        <v>130</v>
      </c>
      <c r="N6351" s="5">
        <f>VLOOKUP(M6351,[1]ArchetypeScores!E:N,10,FALSE)</f>
        <v>0</v>
      </c>
      <c r="O6351" s="5">
        <f>VLOOKUP(M6351,[1]ArchetypeScores!E:O,11,FALSE)</f>
        <v>-1</v>
      </c>
      <c r="P6351" s="5">
        <f>VLOOKUP(M6351,[1]ArchetypeScores!E:P,12,FALSE)</f>
        <v>0</v>
      </c>
      <c r="Q6351" s="2" t="str">
        <f>VLOOKUP(M6351,[1]ArchetypeScores!E:W,19,FALSE)</f>
        <v>Health care</v>
      </c>
      <c r="R6351" s="2">
        <f>VLOOKUP(M6351,[1]ArchetypeScores!E:I,5,FALSE)</f>
        <v>0</v>
      </c>
      <c r="S6351" s="2">
        <f>VLOOKUP(M6351,[1]ArchetypeScores!E:K,7,FALSE)</f>
        <v>0</v>
      </c>
      <c r="T6351" s="2" t="str">
        <f t="shared" si="101"/>
        <v>Not A&amp;R positive</v>
      </c>
    </row>
    <row r="6352" spans="1:20" x14ac:dyDescent="0.3">
      <c r="A6352" s="2" t="s">
        <v>16646</v>
      </c>
      <c r="B6352" s="3" t="s">
        <v>16783</v>
      </c>
      <c r="C6352" s="3" t="s">
        <v>16784</v>
      </c>
      <c r="D6352" s="4"/>
      <c r="E6352" s="5" t="s">
        <v>16649</v>
      </c>
      <c r="F6352" s="4">
        <v>0</v>
      </c>
      <c r="G6352" s="6">
        <v>50645</v>
      </c>
      <c r="H6352" s="3" t="s">
        <v>16785</v>
      </c>
      <c r="I6352" s="3"/>
      <c r="J6352" s="3"/>
      <c r="K6352" s="5" t="s">
        <v>61</v>
      </c>
      <c r="L6352" s="5">
        <v>1</v>
      </c>
      <c r="M6352" s="5" t="s">
        <v>130</v>
      </c>
      <c r="N6352" s="5">
        <f>VLOOKUP(M6352,[1]ArchetypeScores!E:N,10,FALSE)</f>
        <v>0</v>
      </c>
      <c r="O6352" s="5">
        <f>VLOOKUP(M6352,[1]ArchetypeScores!E:O,11,FALSE)</f>
        <v>-1</v>
      </c>
      <c r="P6352" s="5">
        <f>VLOOKUP(M6352,[1]ArchetypeScores!E:P,12,FALSE)</f>
        <v>0</v>
      </c>
      <c r="Q6352" s="2" t="str">
        <f>VLOOKUP(M6352,[1]ArchetypeScores!E:W,19,FALSE)</f>
        <v>Health care</v>
      </c>
      <c r="R6352" s="2">
        <f>VLOOKUP(M6352,[1]ArchetypeScores!E:I,5,FALSE)</f>
        <v>0</v>
      </c>
      <c r="S6352" s="2">
        <f>VLOOKUP(M6352,[1]ArchetypeScores!E:K,7,FALSE)</f>
        <v>0</v>
      </c>
      <c r="T6352" s="2" t="str">
        <f t="shared" si="101"/>
        <v>Not A&amp;R positive</v>
      </c>
    </row>
    <row r="6353" spans="1:20" x14ac:dyDescent="0.3">
      <c r="A6353" s="2" t="s">
        <v>16646</v>
      </c>
      <c r="B6353" s="3" t="s">
        <v>16786</v>
      </c>
      <c r="C6353" s="3" t="s">
        <v>16787</v>
      </c>
      <c r="D6353" s="4">
        <v>0</v>
      </c>
      <c r="E6353" s="5" t="s">
        <v>16649</v>
      </c>
      <c r="F6353" s="4">
        <v>3.6000000000000002E-4</v>
      </c>
      <c r="G6353" s="6">
        <v>50647</v>
      </c>
      <c r="H6353" s="3" t="s">
        <v>16788</v>
      </c>
      <c r="I6353" s="3"/>
      <c r="J6353" s="3"/>
      <c r="K6353" s="5" t="s">
        <v>61</v>
      </c>
      <c r="L6353" s="5">
        <v>1</v>
      </c>
      <c r="M6353" s="5" t="s">
        <v>130</v>
      </c>
      <c r="N6353" s="5">
        <f>VLOOKUP(M6353,[1]ArchetypeScores!E:N,10,FALSE)</f>
        <v>0</v>
      </c>
      <c r="O6353" s="5">
        <f>VLOOKUP(M6353,[1]ArchetypeScores!E:O,11,FALSE)</f>
        <v>-1</v>
      </c>
      <c r="P6353" s="5">
        <f>VLOOKUP(M6353,[1]ArchetypeScores!E:P,12,FALSE)</f>
        <v>0</v>
      </c>
      <c r="Q6353" s="2" t="str">
        <f>VLOOKUP(M6353,[1]ArchetypeScores!E:W,19,FALSE)</f>
        <v>Health care</v>
      </c>
      <c r="R6353" s="2">
        <f>VLOOKUP(M6353,[1]ArchetypeScores!E:I,5,FALSE)</f>
        <v>0</v>
      </c>
      <c r="S6353" s="2">
        <f>VLOOKUP(M6353,[1]ArchetypeScores!E:K,7,FALSE)</f>
        <v>0</v>
      </c>
      <c r="T6353" s="2" t="str">
        <f t="shared" si="101"/>
        <v>Not A&amp;R positive</v>
      </c>
    </row>
    <row r="6354" spans="1:20" x14ac:dyDescent="0.3">
      <c r="A6354" s="2" t="s">
        <v>16646</v>
      </c>
      <c r="B6354" s="3" t="s">
        <v>16789</v>
      </c>
      <c r="C6354" s="3" t="s">
        <v>16790</v>
      </c>
      <c r="D6354" s="4">
        <v>5.0000000000000001E-3</v>
      </c>
      <c r="E6354" s="5" t="s">
        <v>16649</v>
      </c>
      <c r="F6354" s="4">
        <v>5.4200000000000003E-3</v>
      </c>
      <c r="G6354" s="6">
        <v>50640</v>
      </c>
      <c r="H6354" s="3" t="s">
        <v>16791</v>
      </c>
      <c r="I6354" s="3"/>
      <c r="J6354" s="3"/>
      <c r="K6354" s="5" t="s">
        <v>61</v>
      </c>
      <c r="L6354" s="5">
        <v>1</v>
      </c>
      <c r="M6354" s="5" t="s">
        <v>130</v>
      </c>
      <c r="N6354" s="5">
        <f>VLOOKUP(M6354,[1]ArchetypeScores!E:N,10,FALSE)</f>
        <v>0</v>
      </c>
      <c r="O6354" s="5">
        <f>VLOOKUP(M6354,[1]ArchetypeScores!E:O,11,FALSE)</f>
        <v>-1</v>
      </c>
      <c r="P6354" s="5">
        <f>VLOOKUP(M6354,[1]ArchetypeScores!E:P,12,FALSE)</f>
        <v>0</v>
      </c>
      <c r="Q6354" s="2" t="str">
        <f>VLOOKUP(M6354,[1]ArchetypeScores!E:W,19,FALSE)</f>
        <v>Health care</v>
      </c>
      <c r="R6354" s="2">
        <f>VLOOKUP(M6354,[1]ArchetypeScores!E:I,5,FALSE)</f>
        <v>0</v>
      </c>
      <c r="S6354" s="2">
        <f>VLOOKUP(M6354,[1]ArchetypeScores!E:K,7,FALSE)</f>
        <v>0</v>
      </c>
      <c r="T6354" s="2" t="str">
        <f t="shared" si="101"/>
        <v>Not A&amp;R positive</v>
      </c>
    </row>
    <row r="6355" spans="1:20" x14ac:dyDescent="0.3">
      <c r="A6355" s="2" t="s">
        <v>16646</v>
      </c>
      <c r="B6355" s="3" t="s">
        <v>16792</v>
      </c>
      <c r="C6355" s="3" t="s">
        <v>16793</v>
      </c>
      <c r="D6355" s="4"/>
      <c r="E6355" s="5" t="s">
        <v>16649</v>
      </c>
      <c r="F6355" s="4">
        <v>0</v>
      </c>
      <c r="G6355" s="6">
        <v>50675</v>
      </c>
      <c r="H6355" s="3" t="s">
        <v>16794</v>
      </c>
      <c r="I6355" s="3"/>
      <c r="J6355" s="3"/>
      <c r="K6355" s="5" t="s">
        <v>118</v>
      </c>
      <c r="L6355" s="5">
        <v>4</v>
      </c>
      <c r="M6355" s="5" t="s">
        <v>119</v>
      </c>
      <c r="N6355" s="5">
        <f>VLOOKUP(M6355,[1]ArchetypeScores!E:N,10,FALSE)</f>
        <v>0</v>
      </c>
      <c r="O6355" s="5">
        <f>VLOOKUP(M6355,[1]ArchetypeScores!E:O,11,FALSE)</f>
        <v>-1</v>
      </c>
      <c r="P6355" s="5">
        <f>VLOOKUP(M6355,[1]ArchetypeScores!E:P,12,FALSE)</f>
        <v>0</v>
      </c>
      <c r="Q6355" s="2" t="str">
        <f>VLOOKUP(M6355,[1]ArchetypeScores!E:W,19,FALSE)</f>
        <v>Untargeted</v>
      </c>
      <c r="R6355" s="2">
        <f>VLOOKUP(M6355,[1]ArchetypeScores!E:I,5,FALSE)</f>
        <v>0</v>
      </c>
      <c r="S6355" s="2">
        <f>VLOOKUP(M6355,[1]ArchetypeScores!E:K,7,FALSE)</f>
        <v>0</v>
      </c>
      <c r="T6355" s="2" t="str">
        <f t="shared" si="101"/>
        <v>Not A&amp;R positive</v>
      </c>
    </row>
    <row r="6356" spans="1:20" x14ac:dyDescent="0.3">
      <c r="A6356" s="2" t="s">
        <v>16646</v>
      </c>
      <c r="B6356" s="3" t="s">
        <v>16795</v>
      </c>
      <c r="C6356" s="3" t="s">
        <v>16796</v>
      </c>
      <c r="D6356" s="4">
        <v>0</v>
      </c>
      <c r="E6356" s="5" t="s">
        <v>16649</v>
      </c>
      <c r="F6356" s="4">
        <v>0</v>
      </c>
      <c r="G6356" s="6">
        <v>50648</v>
      </c>
      <c r="H6356" s="3" t="s">
        <v>16797</v>
      </c>
      <c r="I6356" s="3"/>
      <c r="J6356" s="3"/>
      <c r="K6356" s="5" t="s">
        <v>61</v>
      </c>
      <c r="L6356" s="5">
        <v>5</v>
      </c>
      <c r="M6356" s="5" t="s">
        <v>62</v>
      </c>
      <c r="N6356" s="5">
        <f>VLOOKUP(M6356,[1]ArchetypeScores!E:N,10,FALSE)</f>
        <v>0</v>
      </c>
      <c r="O6356" s="5">
        <f>VLOOKUP(M6356,[1]ArchetypeScores!E:O,11,FALSE)</f>
        <v>-1</v>
      </c>
      <c r="P6356" s="5">
        <f>VLOOKUP(M6356,[1]ArchetypeScores!E:P,12,FALSE)</f>
        <v>0</v>
      </c>
      <c r="Q6356" s="2" t="str">
        <f>VLOOKUP(M6356,[1]ArchetypeScores!E:W,19,FALSE)</f>
        <v>Health care</v>
      </c>
      <c r="R6356" s="2">
        <f>VLOOKUP(M6356,[1]ArchetypeScores!E:I,5,FALSE)</f>
        <v>0</v>
      </c>
      <c r="S6356" s="2">
        <f>VLOOKUP(M6356,[1]ArchetypeScores!E:K,7,FALSE)</f>
        <v>0</v>
      </c>
      <c r="T6356" s="2" t="str">
        <f t="shared" si="101"/>
        <v>Not A&amp;R positive</v>
      </c>
    </row>
    <row r="6357" spans="1:20" x14ac:dyDescent="0.3">
      <c r="A6357" s="2" t="s">
        <v>16798</v>
      </c>
      <c r="B6357" s="3" t="s">
        <v>16799</v>
      </c>
      <c r="C6357" s="3" t="s">
        <v>16800</v>
      </c>
      <c r="D6357" s="4">
        <v>7.0000000000000001E-3</v>
      </c>
      <c r="E6357" s="5" t="s">
        <v>16801</v>
      </c>
      <c r="F6357" s="4">
        <v>2.2000000000000001E-4</v>
      </c>
      <c r="G6357" s="6">
        <v>50904</v>
      </c>
      <c r="H6357" s="3" t="s">
        <v>16802</v>
      </c>
      <c r="I6357" s="3" t="s">
        <v>16803</v>
      </c>
      <c r="J6357" s="3" t="s">
        <v>16804</v>
      </c>
      <c r="K6357" s="5" t="s">
        <v>71</v>
      </c>
      <c r="L6357" s="5">
        <v>1</v>
      </c>
      <c r="M6357" s="5" t="s">
        <v>72</v>
      </c>
      <c r="N6357" s="5">
        <f>VLOOKUP(M6357,[1]ArchetypeScores!E:N,10,FALSE)</f>
        <v>0</v>
      </c>
      <c r="O6357" s="5">
        <f>VLOOKUP(M6357,[1]ArchetypeScores!E:O,11,FALSE)</f>
        <v>0</v>
      </c>
      <c r="P6357" s="5">
        <f>VLOOKUP(M6357,[1]ArchetypeScores!E:P,12,FALSE)</f>
        <v>0</v>
      </c>
      <c r="Q6357" s="2" t="str">
        <f>VLOOKUP(M6357,[1]ArchetypeScores!E:W,19,FALSE)</f>
        <v>Other sector</v>
      </c>
      <c r="R6357" s="2">
        <f>VLOOKUP(M6357,[1]ArchetypeScores!E:I,5,FALSE)</f>
        <v>0</v>
      </c>
      <c r="S6357" s="2">
        <f>VLOOKUP(M6357,[1]ArchetypeScores!E:K,7,FALSE)</f>
        <v>0</v>
      </c>
      <c r="T6357" s="2" t="str">
        <f t="shared" si="101"/>
        <v>Not A&amp;R positive</v>
      </c>
    </row>
    <row r="6358" spans="1:20" x14ac:dyDescent="0.3">
      <c r="A6358" s="2" t="s">
        <v>16798</v>
      </c>
      <c r="B6358" s="3" t="s">
        <v>16805</v>
      </c>
      <c r="C6358" s="3" t="s">
        <v>16806</v>
      </c>
      <c r="D6358" s="4">
        <v>0.03</v>
      </c>
      <c r="E6358" s="5" t="s">
        <v>16801</v>
      </c>
      <c r="F6358" s="4">
        <v>1.09E-3</v>
      </c>
      <c r="G6358" s="6">
        <v>50695</v>
      </c>
      <c r="H6358" s="3" t="s">
        <v>16807</v>
      </c>
      <c r="I6358" s="3" t="s">
        <v>16808</v>
      </c>
      <c r="J6358" s="3" t="s">
        <v>16804</v>
      </c>
      <c r="K6358" s="5" t="s">
        <v>47</v>
      </c>
      <c r="L6358" s="5">
        <v>4</v>
      </c>
      <c r="M6358" s="5" t="s">
        <v>485</v>
      </c>
      <c r="N6358" s="5">
        <f>VLOOKUP(M6358,[1]ArchetypeScores!E:N,10,FALSE)</f>
        <v>0</v>
      </c>
      <c r="O6358" s="5">
        <f>VLOOKUP(M6358,[1]ArchetypeScores!E:O,11,FALSE)</f>
        <v>0</v>
      </c>
      <c r="P6358" s="5">
        <f>VLOOKUP(M6358,[1]ArchetypeScores!E:P,12,FALSE)</f>
        <v>0</v>
      </c>
      <c r="Q6358" s="2" t="str">
        <f>VLOOKUP(M6358,[1]ArchetypeScores!E:W,19,FALSE)</f>
        <v>Energy and water</v>
      </c>
      <c r="R6358" s="2">
        <f>VLOOKUP(M6358,[1]ArchetypeScores!E:I,5,FALSE)</f>
        <v>0</v>
      </c>
      <c r="S6358" s="2">
        <f>VLOOKUP(M6358,[1]ArchetypeScores!E:K,7,FALSE)</f>
        <v>0</v>
      </c>
      <c r="T6358" s="2" t="str">
        <f t="shared" si="101"/>
        <v>Not A&amp;R positive</v>
      </c>
    </row>
    <row r="6359" spans="1:20" x14ac:dyDescent="0.3">
      <c r="A6359" s="2" t="s">
        <v>16798</v>
      </c>
      <c r="B6359" s="3" t="s">
        <v>16809</v>
      </c>
      <c r="C6359" s="3" t="s">
        <v>16810</v>
      </c>
      <c r="D6359" s="4">
        <v>1.5516E-2</v>
      </c>
      <c r="E6359" s="5" t="s">
        <v>16801</v>
      </c>
      <c r="F6359" s="4">
        <v>5.1999999999999995E-4</v>
      </c>
      <c r="G6359" s="6">
        <v>50829</v>
      </c>
      <c r="H6359" s="3" t="s">
        <v>16811</v>
      </c>
      <c r="I6359" s="3" t="s">
        <v>16812</v>
      </c>
      <c r="J6359" s="3" t="s">
        <v>16804</v>
      </c>
      <c r="K6359" s="5" t="s">
        <v>71</v>
      </c>
      <c r="L6359" s="5">
        <v>1</v>
      </c>
      <c r="M6359" s="5" t="s">
        <v>72</v>
      </c>
      <c r="N6359" s="5">
        <f>VLOOKUP(M6359,[1]ArchetypeScores!E:N,10,FALSE)</f>
        <v>0</v>
      </c>
      <c r="O6359" s="5">
        <f>VLOOKUP(M6359,[1]ArchetypeScores!E:O,11,FALSE)</f>
        <v>0</v>
      </c>
      <c r="P6359" s="5">
        <f>VLOOKUP(M6359,[1]ArchetypeScores!E:P,12,FALSE)</f>
        <v>0</v>
      </c>
      <c r="Q6359" s="2" t="str">
        <f>VLOOKUP(M6359,[1]ArchetypeScores!E:W,19,FALSE)</f>
        <v>Other sector</v>
      </c>
      <c r="R6359" s="2">
        <f>VLOOKUP(M6359,[1]ArchetypeScores!E:I,5,FALSE)</f>
        <v>0</v>
      </c>
      <c r="S6359" s="2">
        <f>VLOOKUP(M6359,[1]ArchetypeScores!E:K,7,FALSE)</f>
        <v>0</v>
      </c>
      <c r="T6359" s="2" t="str">
        <f t="shared" si="101"/>
        <v>Not A&amp;R positive</v>
      </c>
    </row>
    <row r="6360" spans="1:20" x14ac:dyDescent="0.3">
      <c r="A6360" s="2" t="s">
        <v>16798</v>
      </c>
      <c r="B6360" s="3" t="s">
        <v>16813</v>
      </c>
      <c r="C6360" s="3" t="s">
        <v>16814</v>
      </c>
      <c r="D6360" s="4">
        <v>0.15</v>
      </c>
      <c r="E6360" s="5" t="s">
        <v>16801</v>
      </c>
      <c r="F6360" s="4">
        <v>4.96E-3</v>
      </c>
      <c r="G6360" s="6">
        <v>51016</v>
      </c>
      <c r="H6360" s="3" t="s">
        <v>16815</v>
      </c>
      <c r="I6360" s="3" t="s">
        <v>16816</v>
      </c>
      <c r="J6360" s="3" t="s">
        <v>16817</v>
      </c>
      <c r="K6360" s="5" t="s">
        <v>57</v>
      </c>
      <c r="L6360" s="5">
        <v>25</v>
      </c>
      <c r="M6360" s="5" t="s">
        <v>241</v>
      </c>
      <c r="N6360" s="5">
        <f>VLOOKUP(M6360,[1]ArchetypeScores!E:N,10,FALSE)</f>
        <v>0</v>
      </c>
      <c r="O6360" s="5">
        <f>VLOOKUP(M6360,[1]ArchetypeScores!E:O,11,FALSE)</f>
        <v>-1</v>
      </c>
      <c r="P6360" s="5">
        <f>VLOOKUP(M6360,[1]ArchetypeScores!E:P,12,FALSE)</f>
        <v>0</v>
      </c>
      <c r="Q6360" s="2" t="str">
        <f>VLOOKUP(M6360,[1]ArchetypeScores!E:W,19,FALSE)</f>
        <v>Other sector</v>
      </c>
      <c r="R6360" s="2">
        <f>VLOOKUP(M6360,[1]ArchetypeScores!E:I,5,FALSE)</f>
        <v>0</v>
      </c>
      <c r="S6360" s="2">
        <f>VLOOKUP(M6360,[1]ArchetypeScores!E:K,7,FALSE)</f>
        <v>0</v>
      </c>
      <c r="T6360" s="2" t="str">
        <f t="shared" si="101"/>
        <v>Not A&amp;R positive</v>
      </c>
    </row>
    <row r="6361" spans="1:20" x14ac:dyDescent="0.3">
      <c r="A6361" s="2" t="s">
        <v>16798</v>
      </c>
      <c r="B6361" s="3" t="s">
        <v>16818</v>
      </c>
      <c r="C6361" s="3" t="s">
        <v>16819</v>
      </c>
      <c r="D6361" s="4">
        <v>0.04</v>
      </c>
      <c r="E6361" s="5" t="s">
        <v>16801</v>
      </c>
      <c r="F6361" s="4">
        <v>1.32E-3</v>
      </c>
      <c r="G6361" s="6">
        <v>51017</v>
      </c>
      <c r="H6361" s="3" t="s">
        <v>16815</v>
      </c>
      <c r="I6361" s="3" t="s">
        <v>16816</v>
      </c>
      <c r="J6361" s="3" t="s">
        <v>16817</v>
      </c>
      <c r="K6361" s="5" t="s">
        <v>57</v>
      </c>
      <c r="L6361" s="5">
        <v>25</v>
      </c>
      <c r="M6361" s="5" t="s">
        <v>241</v>
      </c>
      <c r="N6361" s="5">
        <f>VLOOKUP(M6361,[1]ArchetypeScores!E:N,10,FALSE)</f>
        <v>0</v>
      </c>
      <c r="O6361" s="5">
        <f>VLOOKUP(M6361,[1]ArchetypeScores!E:O,11,FALSE)</f>
        <v>-1</v>
      </c>
      <c r="P6361" s="5">
        <f>VLOOKUP(M6361,[1]ArchetypeScores!E:P,12,FALSE)</f>
        <v>0</v>
      </c>
      <c r="Q6361" s="2" t="str">
        <f>VLOOKUP(M6361,[1]ArchetypeScores!E:W,19,FALSE)</f>
        <v>Other sector</v>
      </c>
      <c r="R6361" s="2">
        <f>VLOOKUP(M6361,[1]ArchetypeScores!E:I,5,FALSE)</f>
        <v>0</v>
      </c>
      <c r="S6361" s="2">
        <f>VLOOKUP(M6361,[1]ArchetypeScores!E:K,7,FALSE)</f>
        <v>0</v>
      </c>
      <c r="T6361" s="2" t="str">
        <f t="shared" si="101"/>
        <v>Not A&amp;R positive</v>
      </c>
    </row>
    <row r="6362" spans="1:20" x14ac:dyDescent="0.3">
      <c r="A6362" s="2" t="s">
        <v>16798</v>
      </c>
      <c r="B6362" s="3" t="s">
        <v>16820</v>
      </c>
      <c r="C6362" s="3" t="s">
        <v>16821</v>
      </c>
      <c r="D6362" s="4">
        <v>0.01</v>
      </c>
      <c r="E6362" s="5" t="s">
        <v>16801</v>
      </c>
      <c r="F6362" s="4">
        <v>3.3E-4</v>
      </c>
      <c r="G6362" s="6">
        <v>51018</v>
      </c>
      <c r="H6362" s="3" t="s">
        <v>16815</v>
      </c>
      <c r="I6362" s="3" t="s">
        <v>16816</v>
      </c>
      <c r="J6362" s="3" t="s">
        <v>16817</v>
      </c>
      <c r="K6362" s="5" t="s">
        <v>57</v>
      </c>
      <c r="L6362" s="5">
        <v>25</v>
      </c>
      <c r="M6362" s="5" t="s">
        <v>241</v>
      </c>
      <c r="N6362" s="5">
        <f>VLOOKUP(M6362,[1]ArchetypeScores!E:N,10,FALSE)</f>
        <v>0</v>
      </c>
      <c r="O6362" s="5">
        <f>VLOOKUP(M6362,[1]ArchetypeScores!E:O,11,FALSE)</f>
        <v>-1</v>
      </c>
      <c r="P6362" s="5">
        <f>VLOOKUP(M6362,[1]ArchetypeScores!E:P,12,FALSE)</f>
        <v>0</v>
      </c>
      <c r="Q6362" s="2" t="str">
        <f>VLOOKUP(M6362,[1]ArchetypeScores!E:W,19,FALSE)</f>
        <v>Other sector</v>
      </c>
      <c r="R6362" s="2">
        <f>VLOOKUP(M6362,[1]ArchetypeScores!E:I,5,FALSE)</f>
        <v>0</v>
      </c>
      <c r="S6362" s="2">
        <f>VLOOKUP(M6362,[1]ArchetypeScores!E:K,7,FALSE)</f>
        <v>0</v>
      </c>
      <c r="T6362" s="2" t="str">
        <f t="shared" si="101"/>
        <v>Not A&amp;R positive</v>
      </c>
    </row>
    <row r="6363" spans="1:20" x14ac:dyDescent="0.3">
      <c r="A6363" s="2" t="s">
        <v>16798</v>
      </c>
      <c r="B6363" s="3" t="s">
        <v>16822</v>
      </c>
      <c r="C6363" s="3" t="s">
        <v>16823</v>
      </c>
      <c r="D6363" s="4">
        <v>0.38100000000000001</v>
      </c>
      <c r="E6363" s="5" t="s">
        <v>16801</v>
      </c>
      <c r="F6363" s="4">
        <v>1.3780000000000001E-2</v>
      </c>
      <c r="G6363" s="6">
        <v>50696</v>
      </c>
      <c r="H6363" s="3" t="s">
        <v>16824</v>
      </c>
      <c r="I6363" s="3" t="s">
        <v>16808</v>
      </c>
      <c r="J6363" s="3" t="s">
        <v>16804</v>
      </c>
      <c r="K6363" s="5" t="s">
        <v>71</v>
      </c>
      <c r="L6363" s="5">
        <v>1</v>
      </c>
      <c r="M6363" s="5" t="s">
        <v>72</v>
      </c>
      <c r="N6363" s="5">
        <f>VLOOKUP(M6363,[1]ArchetypeScores!E:N,10,FALSE)</f>
        <v>0</v>
      </c>
      <c r="O6363" s="5">
        <f>VLOOKUP(M6363,[1]ArchetypeScores!E:O,11,FALSE)</f>
        <v>0</v>
      </c>
      <c r="P6363" s="5">
        <f>VLOOKUP(M6363,[1]ArchetypeScores!E:P,12,FALSE)</f>
        <v>0</v>
      </c>
      <c r="Q6363" s="2" t="str">
        <f>VLOOKUP(M6363,[1]ArchetypeScores!E:W,19,FALSE)</f>
        <v>Other sector</v>
      </c>
      <c r="R6363" s="2">
        <f>VLOOKUP(M6363,[1]ArchetypeScores!E:I,5,FALSE)</f>
        <v>0</v>
      </c>
      <c r="S6363" s="2">
        <f>VLOOKUP(M6363,[1]ArchetypeScores!E:K,7,FALSE)</f>
        <v>0</v>
      </c>
      <c r="T6363" s="2" t="str">
        <f t="shared" si="101"/>
        <v>Not A&amp;R positive</v>
      </c>
    </row>
    <row r="6364" spans="1:20" x14ac:dyDescent="0.3">
      <c r="A6364" s="2" t="s">
        <v>16798</v>
      </c>
      <c r="B6364" s="3" t="s">
        <v>16822</v>
      </c>
      <c r="C6364" s="3" t="s">
        <v>16823</v>
      </c>
      <c r="D6364" s="4">
        <v>3.5048000000000003E-2</v>
      </c>
      <c r="E6364" s="5" t="s">
        <v>16801</v>
      </c>
      <c r="F6364" s="4">
        <v>1.17E-3</v>
      </c>
      <c r="G6364" s="6">
        <v>50830</v>
      </c>
      <c r="H6364" s="3" t="s">
        <v>16825</v>
      </c>
      <c r="I6364" s="3" t="s">
        <v>16812</v>
      </c>
      <c r="J6364" s="3" t="s">
        <v>16804</v>
      </c>
      <c r="K6364" s="5" t="s">
        <v>71</v>
      </c>
      <c r="L6364" s="5">
        <v>1</v>
      </c>
      <c r="M6364" s="5" t="s">
        <v>72</v>
      </c>
      <c r="N6364" s="5">
        <f>VLOOKUP(M6364,[1]ArchetypeScores!E:N,10,FALSE)</f>
        <v>0</v>
      </c>
      <c r="O6364" s="5">
        <f>VLOOKUP(M6364,[1]ArchetypeScores!E:O,11,FALSE)</f>
        <v>0</v>
      </c>
      <c r="P6364" s="5">
        <f>VLOOKUP(M6364,[1]ArchetypeScores!E:P,12,FALSE)</f>
        <v>0</v>
      </c>
      <c r="Q6364" s="2" t="str">
        <f>VLOOKUP(M6364,[1]ArchetypeScores!E:W,19,FALSE)</f>
        <v>Other sector</v>
      </c>
      <c r="R6364" s="2">
        <f>VLOOKUP(M6364,[1]ArchetypeScores!E:I,5,FALSE)</f>
        <v>0</v>
      </c>
      <c r="S6364" s="2">
        <f>VLOOKUP(M6364,[1]ArchetypeScores!E:K,7,FALSE)</f>
        <v>0</v>
      </c>
      <c r="T6364" s="2" t="str">
        <f t="shared" si="101"/>
        <v>Not A&amp;R positive</v>
      </c>
    </row>
    <row r="6365" spans="1:20" x14ac:dyDescent="0.3">
      <c r="A6365" s="2" t="s">
        <v>16798</v>
      </c>
      <c r="B6365" s="3" t="s">
        <v>16826</v>
      </c>
      <c r="C6365" s="3" t="s">
        <v>16827</v>
      </c>
      <c r="D6365" s="4">
        <v>1.7999999999999999E-2</v>
      </c>
      <c r="E6365" s="5" t="s">
        <v>16801</v>
      </c>
      <c r="F6365" s="4">
        <v>5.9999999999999995E-4</v>
      </c>
      <c r="G6365" s="6">
        <v>51019</v>
      </c>
      <c r="H6365" s="3" t="s">
        <v>16815</v>
      </c>
      <c r="I6365" s="3" t="s">
        <v>16816</v>
      </c>
      <c r="J6365" s="3" t="s">
        <v>16817</v>
      </c>
      <c r="K6365" s="5" t="s">
        <v>611</v>
      </c>
      <c r="L6365" s="5">
        <v>1</v>
      </c>
      <c r="M6365" s="5" t="s">
        <v>612</v>
      </c>
      <c r="N6365" s="5">
        <f>VLOOKUP(M6365,[1]ArchetypeScores!E:N,10,FALSE)</f>
        <v>1</v>
      </c>
      <c r="O6365" s="5">
        <f>VLOOKUP(M6365,[1]ArchetypeScores!E:O,11,FALSE)</f>
        <v>-2</v>
      </c>
      <c r="P6365" s="5">
        <f>VLOOKUP(M6365,[1]ArchetypeScores!E:P,12,FALSE)</f>
        <v>-1</v>
      </c>
      <c r="Q6365" s="2" t="str">
        <f>VLOOKUP(M6365,[1]ArchetypeScores!E:W,19,FALSE)</f>
        <v>Consumer (including agriculture and tourism)</v>
      </c>
      <c r="R6365" s="2">
        <f>VLOOKUP(M6365,[1]ArchetypeScores!E:I,5,FALSE)</f>
        <v>0</v>
      </c>
      <c r="S6365" s="2">
        <f>VLOOKUP(M6365,[1]ArchetypeScores!E:K,7,FALSE)</f>
        <v>0</v>
      </c>
      <c r="T6365" s="2" t="str">
        <f t="shared" si="101"/>
        <v>Not A&amp;R positive</v>
      </c>
    </row>
    <row r="6366" spans="1:20" x14ac:dyDescent="0.3">
      <c r="A6366" s="2" t="s">
        <v>16798</v>
      </c>
      <c r="B6366" s="3" t="s">
        <v>16828</v>
      </c>
      <c r="C6366" s="3" t="s">
        <v>16829</v>
      </c>
      <c r="D6366" s="4">
        <v>5.2999999999999999E-2</v>
      </c>
      <c r="E6366" s="5" t="s">
        <v>16801</v>
      </c>
      <c r="F6366" s="4">
        <v>1.7600000000000001E-3</v>
      </c>
      <c r="G6366" s="6">
        <v>50905</v>
      </c>
      <c r="H6366" s="3" t="s">
        <v>16830</v>
      </c>
      <c r="I6366" s="3" t="s">
        <v>16803</v>
      </c>
      <c r="J6366" s="3" t="s">
        <v>16804</v>
      </c>
      <c r="K6366" s="5" t="s">
        <v>71</v>
      </c>
      <c r="L6366" s="5">
        <v>1</v>
      </c>
      <c r="M6366" s="5" t="s">
        <v>72</v>
      </c>
      <c r="N6366" s="5">
        <f>VLOOKUP(M6366,[1]ArchetypeScores!E:N,10,FALSE)</f>
        <v>0</v>
      </c>
      <c r="O6366" s="5">
        <f>VLOOKUP(M6366,[1]ArchetypeScores!E:O,11,FALSE)</f>
        <v>0</v>
      </c>
      <c r="P6366" s="5">
        <f>VLOOKUP(M6366,[1]ArchetypeScores!E:P,12,FALSE)</f>
        <v>0</v>
      </c>
      <c r="Q6366" s="2" t="str">
        <f>VLOOKUP(M6366,[1]ArchetypeScores!E:W,19,FALSE)</f>
        <v>Other sector</v>
      </c>
      <c r="R6366" s="2">
        <f>VLOOKUP(M6366,[1]ArchetypeScores!E:I,5,FALSE)</f>
        <v>0</v>
      </c>
      <c r="S6366" s="2">
        <f>VLOOKUP(M6366,[1]ArchetypeScores!E:K,7,FALSE)</f>
        <v>0</v>
      </c>
      <c r="T6366" s="2" t="str">
        <f t="shared" si="101"/>
        <v>Not A&amp;R positive</v>
      </c>
    </row>
    <row r="6367" spans="1:20" x14ac:dyDescent="0.3">
      <c r="A6367" s="2" t="s">
        <v>16798</v>
      </c>
      <c r="B6367" s="3" t="s">
        <v>16831</v>
      </c>
      <c r="C6367" s="3" t="s">
        <v>16832</v>
      </c>
      <c r="D6367" s="4">
        <v>0.13200000000000001</v>
      </c>
      <c r="E6367" s="5" t="s">
        <v>16801</v>
      </c>
      <c r="F6367" s="4">
        <v>4.3699999999999998E-3</v>
      </c>
      <c r="G6367" s="6">
        <v>51020</v>
      </c>
      <c r="H6367" s="3" t="s">
        <v>16815</v>
      </c>
      <c r="I6367" s="3" t="s">
        <v>16816</v>
      </c>
      <c r="J6367" s="3" t="s">
        <v>16817</v>
      </c>
      <c r="K6367" s="5" t="s">
        <v>611</v>
      </c>
      <c r="L6367" s="5">
        <v>1</v>
      </c>
      <c r="M6367" s="5" t="s">
        <v>612</v>
      </c>
      <c r="N6367" s="5">
        <f>VLOOKUP(M6367,[1]ArchetypeScores!E:N,10,FALSE)</f>
        <v>1</v>
      </c>
      <c r="O6367" s="5">
        <f>VLOOKUP(M6367,[1]ArchetypeScores!E:O,11,FALSE)</f>
        <v>-2</v>
      </c>
      <c r="P6367" s="5">
        <f>VLOOKUP(M6367,[1]ArchetypeScores!E:P,12,FALSE)</f>
        <v>-1</v>
      </c>
      <c r="Q6367" s="2" t="str">
        <f>VLOOKUP(M6367,[1]ArchetypeScores!E:W,19,FALSE)</f>
        <v>Consumer (including agriculture and tourism)</v>
      </c>
      <c r="R6367" s="2">
        <f>VLOOKUP(M6367,[1]ArchetypeScores!E:I,5,FALSE)</f>
        <v>0</v>
      </c>
      <c r="S6367" s="2">
        <f>VLOOKUP(M6367,[1]ArchetypeScores!E:K,7,FALSE)</f>
        <v>0</v>
      </c>
      <c r="T6367" s="2" t="str">
        <f t="shared" si="101"/>
        <v>Not A&amp;R positive</v>
      </c>
    </row>
    <row r="6368" spans="1:20" x14ac:dyDescent="0.3">
      <c r="A6368" s="2" t="s">
        <v>16798</v>
      </c>
      <c r="B6368" s="3" t="s">
        <v>16833</v>
      </c>
      <c r="C6368" s="3" t="s">
        <v>16834</v>
      </c>
      <c r="D6368" s="4">
        <v>8.3000000000000004E-2</v>
      </c>
      <c r="E6368" s="5" t="s">
        <v>16801</v>
      </c>
      <c r="F6368" s="4">
        <v>2.7699999999999999E-3</v>
      </c>
      <c r="G6368" s="6">
        <v>50906</v>
      </c>
      <c r="H6368" s="3" t="s">
        <v>16835</v>
      </c>
      <c r="I6368" s="3" t="s">
        <v>16803</v>
      </c>
      <c r="J6368" s="3" t="s">
        <v>16804</v>
      </c>
      <c r="K6368" s="5" t="s">
        <v>71</v>
      </c>
      <c r="L6368" s="5">
        <v>1</v>
      </c>
      <c r="M6368" s="5" t="s">
        <v>72</v>
      </c>
      <c r="N6368" s="5">
        <f>VLOOKUP(M6368,[1]ArchetypeScores!E:N,10,FALSE)</f>
        <v>0</v>
      </c>
      <c r="O6368" s="5">
        <f>VLOOKUP(M6368,[1]ArchetypeScores!E:O,11,FALSE)</f>
        <v>0</v>
      </c>
      <c r="P6368" s="5">
        <f>VLOOKUP(M6368,[1]ArchetypeScores!E:P,12,FALSE)</f>
        <v>0</v>
      </c>
      <c r="Q6368" s="2" t="str">
        <f>VLOOKUP(M6368,[1]ArchetypeScores!E:W,19,FALSE)</f>
        <v>Other sector</v>
      </c>
      <c r="R6368" s="2">
        <f>VLOOKUP(M6368,[1]ArchetypeScores!E:I,5,FALSE)</f>
        <v>0</v>
      </c>
      <c r="S6368" s="2">
        <f>VLOOKUP(M6368,[1]ArchetypeScores!E:K,7,FALSE)</f>
        <v>0</v>
      </c>
      <c r="T6368" s="2" t="str">
        <f t="shared" si="101"/>
        <v>Not A&amp;R positive</v>
      </c>
    </row>
    <row r="6369" spans="1:20" x14ac:dyDescent="0.3">
      <c r="A6369" s="2" t="s">
        <v>16798</v>
      </c>
      <c r="B6369" s="3" t="s">
        <v>16836</v>
      </c>
      <c r="C6369" s="3" t="s">
        <v>16837</v>
      </c>
      <c r="D6369" s="4">
        <v>0.13</v>
      </c>
      <c r="E6369" s="5" t="s">
        <v>16801</v>
      </c>
      <c r="F6369" s="4">
        <v>4.6899999999999997E-3</v>
      </c>
      <c r="G6369" s="6">
        <v>50697</v>
      </c>
      <c r="H6369" s="3" t="s">
        <v>16838</v>
      </c>
      <c r="I6369" s="3" t="s">
        <v>16808</v>
      </c>
      <c r="J6369" s="3" t="s">
        <v>16804</v>
      </c>
      <c r="K6369" s="5" t="s">
        <v>71</v>
      </c>
      <c r="L6369" s="5">
        <v>1</v>
      </c>
      <c r="M6369" s="5" t="s">
        <v>72</v>
      </c>
      <c r="N6369" s="5">
        <f>VLOOKUP(M6369,[1]ArchetypeScores!E:N,10,FALSE)</f>
        <v>0</v>
      </c>
      <c r="O6369" s="5">
        <f>VLOOKUP(M6369,[1]ArchetypeScores!E:O,11,FALSE)</f>
        <v>0</v>
      </c>
      <c r="P6369" s="5">
        <f>VLOOKUP(M6369,[1]ArchetypeScores!E:P,12,FALSE)</f>
        <v>0</v>
      </c>
      <c r="Q6369" s="2" t="str">
        <f>VLOOKUP(M6369,[1]ArchetypeScores!E:W,19,FALSE)</f>
        <v>Other sector</v>
      </c>
      <c r="R6369" s="2">
        <f>VLOOKUP(M6369,[1]ArchetypeScores!E:I,5,FALSE)</f>
        <v>0</v>
      </c>
      <c r="S6369" s="2">
        <f>VLOOKUP(M6369,[1]ArchetypeScores!E:K,7,FALSE)</f>
        <v>0</v>
      </c>
      <c r="T6369" s="2" t="str">
        <f t="shared" si="101"/>
        <v>Not A&amp;R positive</v>
      </c>
    </row>
    <row r="6370" spans="1:20" x14ac:dyDescent="0.3">
      <c r="A6370" s="2" t="s">
        <v>16798</v>
      </c>
      <c r="B6370" s="3" t="s">
        <v>16836</v>
      </c>
      <c r="C6370" s="3" t="s">
        <v>16839</v>
      </c>
      <c r="D6370" s="4">
        <v>4.036E-2</v>
      </c>
      <c r="E6370" s="5" t="s">
        <v>16801</v>
      </c>
      <c r="F6370" s="4">
        <v>1.3500000000000001E-3</v>
      </c>
      <c r="G6370" s="6">
        <v>50831</v>
      </c>
      <c r="H6370" s="3" t="s">
        <v>16840</v>
      </c>
      <c r="I6370" s="3" t="s">
        <v>16812</v>
      </c>
      <c r="J6370" s="3" t="s">
        <v>16804</v>
      </c>
      <c r="K6370" s="5" t="s">
        <v>71</v>
      </c>
      <c r="L6370" s="5">
        <v>1</v>
      </c>
      <c r="M6370" s="5" t="s">
        <v>72</v>
      </c>
      <c r="N6370" s="5">
        <f>VLOOKUP(M6370,[1]ArchetypeScores!E:N,10,FALSE)</f>
        <v>0</v>
      </c>
      <c r="O6370" s="5">
        <f>VLOOKUP(M6370,[1]ArchetypeScores!E:O,11,FALSE)</f>
        <v>0</v>
      </c>
      <c r="P6370" s="5">
        <f>VLOOKUP(M6370,[1]ArchetypeScores!E:P,12,FALSE)</f>
        <v>0</v>
      </c>
      <c r="Q6370" s="2" t="str">
        <f>VLOOKUP(M6370,[1]ArchetypeScores!E:W,19,FALSE)</f>
        <v>Other sector</v>
      </c>
      <c r="R6370" s="2">
        <f>VLOOKUP(M6370,[1]ArchetypeScores!E:I,5,FALSE)</f>
        <v>0</v>
      </c>
      <c r="S6370" s="2">
        <f>VLOOKUP(M6370,[1]ArchetypeScores!E:K,7,FALSE)</f>
        <v>0</v>
      </c>
      <c r="T6370" s="2" t="str">
        <f t="shared" si="101"/>
        <v>Not A&amp;R positive</v>
      </c>
    </row>
    <row r="6371" spans="1:20" x14ac:dyDescent="0.3">
      <c r="A6371" s="2" t="s">
        <v>16798</v>
      </c>
      <c r="B6371" s="3" t="s">
        <v>16841</v>
      </c>
      <c r="C6371" s="3" t="s">
        <v>16842</v>
      </c>
      <c r="D6371" s="4">
        <v>1.7000000000000001E-2</v>
      </c>
      <c r="E6371" s="5" t="s">
        <v>16801</v>
      </c>
      <c r="F6371" s="4">
        <v>5.6999999999999998E-4</v>
      </c>
      <c r="G6371" s="6">
        <v>50907</v>
      </c>
      <c r="H6371" s="3" t="s">
        <v>16843</v>
      </c>
      <c r="I6371" s="3" t="s">
        <v>16803</v>
      </c>
      <c r="J6371" s="3" t="s">
        <v>16804</v>
      </c>
      <c r="K6371" s="5" t="s">
        <v>175</v>
      </c>
      <c r="L6371" s="5">
        <v>1</v>
      </c>
      <c r="M6371" s="5" t="s">
        <v>176</v>
      </c>
      <c r="N6371" s="5">
        <f>VLOOKUP(M6371,[1]ArchetypeScores!E:N,10,FALSE)</f>
        <v>1</v>
      </c>
      <c r="O6371" s="5">
        <f>VLOOKUP(M6371,[1]ArchetypeScores!E:O,11,FALSE)</f>
        <v>-2</v>
      </c>
      <c r="P6371" s="5">
        <f>VLOOKUP(M6371,[1]ArchetypeScores!E:P,12,FALSE)</f>
        <v>0</v>
      </c>
      <c r="Q6371" s="2" t="str">
        <f>VLOOKUP(M6371,[1]ArchetypeScores!E:W,19,FALSE)</f>
        <v>Other sector</v>
      </c>
      <c r="R6371" s="2">
        <f>VLOOKUP(M6371,[1]ArchetypeScores!E:I,5,FALSE)</f>
        <v>0</v>
      </c>
      <c r="S6371" s="2">
        <f>VLOOKUP(M6371,[1]ArchetypeScores!E:K,7,FALSE)</f>
        <v>1</v>
      </c>
      <c r="T6371" s="2" t="str">
        <f t="shared" si="101"/>
        <v>Indirect only</v>
      </c>
    </row>
    <row r="6372" spans="1:20" x14ac:dyDescent="0.3">
      <c r="A6372" s="2" t="s">
        <v>16798</v>
      </c>
      <c r="B6372" s="3" t="s">
        <v>16844</v>
      </c>
      <c r="C6372" s="3" t="s">
        <v>16845</v>
      </c>
      <c r="D6372" s="4">
        <v>3.5000000000000003E-2</v>
      </c>
      <c r="E6372" s="5" t="s">
        <v>16801</v>
      </c>
      <c r="F6372" s="4">
        <v>1.25E-3</v>
      </c>
      <c r="G6372" s="6">
        <v>50698</v>
      </c>
      <c r="H6372" s="3" t="s">
        <v>16846</v>
      </c>
      <c r="I6372" s="3" t="s">
        <v>16808</v>
      </c>
      <c r="J6372" s="3" t="s">
        <v>16804</v>
      </c>
      <c r="K6372" s="5" t="s">
        <v>175</v>
      </c>
      <c r="L6372" s="5">
        <v>1</v>
      </c>
      <c r="M6372" s="5" t="s">
        <v>176</v>
      </c>
      <c r="N6372" s="5">
        <f>VLOOKUP(M6372,[1]ArchetypeScores!E:N,10,FALSE)</f>
        <v>1</v>
      </c>
      <c r="O6372" s="5">
        <f>VLOOKUP(M6372,[1]ArchetypeScores!E:O,11,FALSE)</f>
        <v>-2</v>
      </c>
      <c r="P6372" s="5">
        <f>VLOOKUP(M6372,[1]ArchetypeScores!E:P,12,FALSE)</f>
        <v>0</v>
      </c>
      <c r="Q6372" s="2" t="str">
        <f>VLOOKUP(M6372,[1]ArchetypeScores!E:W,19,FALSE)</f>
        <v>Other sector</v>
      </c>
      <c r="R6372" s="2">
        <f>VLOOKUP(M6372,[1]ArchetypeScores!E:I,5,FALSE)</f>
        <v>0</v>
      </c>
      <c r="S6372" s="2">
        <f>VLOOKUP(M6372,[1]ArchetypeScores!E:K,7,FALSE)</f>
        <v>1</v>
      </c>
      <c r="T6372" s="2" t="str">
        <f t="shared" si="101"/>
        <v>Indirect only</v>
      </c>
    </row>
    <row r="6373" spans="1:20" x14ac:dyDescent="0.3">
      <c r="A6373" s="2" t="s">
        <v>16798</v>
      </c>
      <c r="B6373" s="3" t="s">
        <v>16847</v>
      </c>
      <c r="C6373" s="3" t="s">
        <v>16848</v>
      </c>
      <c r="D6373" s="4">
        <v>2.7E-2</v>
      </c>
      <c r="E6373" s="5" t="s">
        <v>16801</v>
      </c>
      <c r="F6373" s="4">
        <v>8.9999999999999998E-4</v>
      </c>
      <c r="G6373" s="6">
        <v>51021</v>
      </c>
      <c r="H6373" s="3" t="s">
        <v>16815</v>
      </c>
      <c r="I6373" s="3" t="s">
        <v>16816</v>
      </c>
      <c r="J6373" s="3" t="s">
        <v>16817</v>
      </c>
      <c r="K6373" s="5" t="s">
        <v>71</v>
      </c>
      <c r="L6373" s="5">
        <v>1</v>
      </c>
      <c r="M6373" s="5" t="s">
        <v>72</v>
      </c>
      <c r="N6373" s="5">
        <f>VLOOKUP(M6373,[1]ArchetypeScores!E:N,10,FALSE)</f>
        <v>0</v>
      </c>
      <c r="O6373" s="5">
        <f>VLOOKUP(M6373,[1]ArchetypeScores!E:O,11,FALSE)</f>
        <v>0</v>
      </c>
      <c r="P6373" s="5">
        <f>VLOOKUP(M6373,[1]ArchetypeScores!E:P,12,FALSE)</f>
        <v>0</v>
      </c>
      <c r="Q6373" s="2" t="str">
        <f>VLOOKUP(M6373,[1]ArchetypeScores!E:W,19,FALSE)</f>
        <v>Other sector</v>
      </c>
      <c r="R6373" s="2">
        <f>VLOOKUP(M6373,[1]ArchetypeScores!E:I,5,FALSE)</f>
        <v>0</v>
      </c>
      <c r="S6373" s="2">
        <f>VLOOKUP(M6373,[1]ArchetypeScores!E:K,7,FALSE)</f>
        <v>0</v>
      </c>
      <c r="T6373" s="2" t="str">
        <f t="shared" si="101"/>
        <v>Not A&amp;R positive</v>
      </c>
    </row>
    <row r="6374" spans="1:20" x14ac:dyDescent="0.3">
      <c r="A6374" s="2" t="s">
        <v>16798</v>
      </c>
      <c r="B6374" s="3" t="s">
        <v>16849</v>
      </c>
      <c r="C6374" s="3" t="s">
        <v>16850</v>
      </c>
      <c r="D6374" s="4">
        <v>7.8E-2</v>
      </c>
      <c r="E6374" s="5" t="s">
        <v>16801</v>
      </c>
      <c r="F6374" s="4">
        <v>2.5699999999999998E-3</v>
      </c>
      <c r="G6374" s="6">
        <v>51022</v>
      </c>
      <c r="H6374" s="3" t="s">
        <v>16815</v>
      </c>
      <c r="I6374" s="3" t="s">
        <v>16816</v>
      </c>
      <c r="J6374" s="3" t="s">
        <v>16817</v>
      </c>
      <c r="K6374" s="5" t="s">
        <v>71</v>
      </c>
      <c r="L6374" s="5">
        <v>1</v>
      </c>
      <c r="M6374" s="5" t="s">
        <v>72</v>
      </c>
      <c r="N6374" s="5">
        <f>VLOOKUP(M6374,[1]ArchetypeScores!E:N,10,FALSE)</f>
        <v>0</v>
      </c>
      <c r="O6374" s="5">
        <f>VLOOKUP(M6374,[1]ArchetypeScores!E:O,11,FALSE)</f>
        <v>0</v>
      </c>
      <c r="P6374" s="5">
        <f>VLOOKUP(M6374,[1]ArchetypeScores!E:P,12,FALSE)</f>
        <v>0</v>
      </c>
      <c r="Q6374" s="2" t="str">
        <f>VLOOKUP(M6374,[1]ArchetypeScores!E:W,19,FALSE)</f>
        <v>Other sector</v>
      </c>
      <c r="R6374" s="2">
        <f>VLOOKUP(M6374,[1]ArchetypeScores!E:I,5,FALSE)</f>
        <v>0</v>
      </c>
      <c r="S6374" s="2">
        <f>VLOOKUP(M6374,[1]ArchetypeScores!E:K,7,FALSE)</f>
        <v>0</v>
      </c>
      <c r="T6374" s="2" t="str">
        <f t="shared" si="101"/>
        <v>Not A&amp;R positive</v>
      </c>
    </row>
    <row r="6375" spans="1:20" x14ac:dyDescent="0.3">
      <c r="A6375" s="2" t="s">
        <v>16798</v>
      </c>
      <c r="B6375" s="3" t="s">
        <v>16851</v>
      </c>
      <c r="C6375" s="3" t="s">
        <v>16852</v>
      </c>
      <c r="D6375" s="4">
        <v>3.4000000000000002E-2</v>
      </c>
      <c r="E6375" s="5" t="s">
        <v>16801</v>
      </c>
      <c r="F6375" s="4">
        <v>1.1199999999999999E-3</v>
      </c>
      <c r="G6375" s="6">
        <v>51023</v>
      </c>
      <c r="H6375" s="3" t="s">
        <v>16815</v>
      </c>
      <c r="I6375" s="3" t="s">
        <v>16816</v>
      </c>
      <c r="J6375" s="3" t="s">
        <v>16817</v>
      </c>
      <c r="K6375" s="5" t="s">
        <v>71</v>
      </c>
      <c r="L6375" s="5">
        <v>1</v>
      </c>
      <c r="M6375" s="5" t="s">
        <v>72</v>
      </c>
      <c r="N6375" s="5">
        <f>VLOOKUP(M6375,[1]ArchetypeScores!E:N,10,FALSE)</f>
        <v>0</v>
      </c>
      <c r="O6375" s="5">
        <f>VLOOKUP(M6375,[1]ArchetypeScores!E:O,11,FALSE)</f>
        <v>0</v>
      </c>
      <c r="P6375" s="5">
        <f>VLOOKUP(M6375,[1]ArchetypeScores!E:P,12,FALSE)</f>
        <v>0</v>
      </c>
      <c r="Q6375" s="2" t="str">
        <f>VLOOKUP(M6375,[1]ArchetypeScores!E:W,19,FALSE)</f>
        <v>Other sector</v>
      </c>
      <c r="R6375" s="2">
        <f>VLOOKUP(M6375,[1]ArchetypeScores!E:I,5,FALSE)</f>
        <v>0</v>
      </c>
      <c r="S6375" s="2">
        <f>VLOOKUP(M6375,[1]ArchetypeScores!E:K,7,FALSE)</f>
        <v>0</v>
      </c>
      <c r="T6375" s="2" t="str">
        <f t="shared" si="101"/>
        <v>Not A&amp;R positive</v>
      </c>
    </row>
    <row r="6376" spans="1:20" x14ac:dyDescent="0.3">
      <c r="A6376" s="2" t="s">
        <v>16798</v>
      </c>
      <c r="B6376" s="3" t="s">
        <v>16853</v>
      </c>
      <c r="C6376" s="3" t="s">
        <v>16854</v>
      </c>
      <c r="D6376" s="4">
        <v>6.6000000000000003E-2</v>
      </c>
      <c r="E6376" s="5" t="s">
        <v>16801</v>
      </c>
      <c r="F6376" s="4">
        <v>2.1800000000000001E-3</v>
      </c>
      <c r="G6376" s="6">
        <v>51024</v>
      </c>
      <c r="H6376" s="3" t="s">
        <v>16815</v>
      </c>
      <c r="I6376" s="3" t="s">
        <v>16816</v>
      </c>
      <c r="J6376" s="3" t="s">
        <v>16817</v>
      </c>
      <c r="K6376" s="5" t="s">
        <v>71</v>
      </c>
      <c r="L6376" s="5">
        <v>1</v>
      </c>
      <c r="M6376" s="5" t="s">
        <v>72</v>
      </c>
      <c r="N6376" s="5">
        <f>VLOOKUP(M6376,[1]ArchetypeScores!E:N,10,FALSE)</f>
        <v>0</v>
      </c>
      <c r="O6376" s="5">
        <f>VLOOKUP(M6376,[1]ArchetypeScores!E:O,11,FALSE)</f>
        <v>0</v>
      </c>
      <c r="P6376" s="5">
        <f>VLOOKUP(M6376,[1]ArchetypeScores!E:P,12,FALSE)</f>
        <v>0</v>
      </c>
      <c r="Q6376" s="2" t="str">
        <f>VLOOKUP(M6376,[1]ArchetypeScores!E:W,19,FALSE)</f>
        <v>Other sector</v>
      </c>
      <c r="R6376" s="2">
        <f>VLOOKUP(M6376,[1]ArchetypeScores!E:I,5,FALSE)</f>
        <v>0</v>
      </c>
      <c r="S6376" s="2">
        <f>VLOOKUP(M6376,[1]ArchetypeScores!E:K,7,FALSE)</f>
        <v>0</v>
      </c>
      <c r="T6376" s="2" t="str">
        <f t="shared" si="101"/>
        <v>Not A&amp;R positive</v>
      </c>
    </row>
    <row r="6377" spans="1:20" x14ac:dyDescent="0.3">
      <c r="A6377" s="2" t="s">
        <v>16798</v>
      </c>
      <c r="B6377" s="3" t="s">
        <v>16855</v>
      </c>
      <c r="C6377" s="3" t="s">
        <v>16856</v>
      </c>
      <c r="D6377" s="4">
        <v>1.4E-2</v>
      </c>
      <c r="E6377" s="5" t="s">
        <v>16801</v>
      </c>
      <c r="F6377" s="4">
        <v>4.6999999999999999E-4</v>
      </c>
      <c r="G6377" s="6">
        <v>51025</v>
      </c>
      <c r="H6377" s="3" t="s">
        <v>16815</v>
      </c>
      <c r="I6377" s="3" t="s">
        <v>16816</v>
      </c>
      <c r="J6377" s="3" t="s">
        <v>16817</v>
      </c>
      <c r="K6377" s="5" t="s">
        <v>175</v>
      </c>
      <c r="L6377" s="5">
        <v>1</v>
      </c>
      <c r="M6377" s="5" t="s">
        <v>176</v>
      </c>
      <c r="N6377" s="5">
        <f>VLOOKUP(M6377,[1]ArchetypeScores!E:N,10,FALSE)</f>
        <v>1</v>
      </c>
      <c r="O6377" s="5">
        <f>VLOOKUP(M6377,[1]ArchetypeScores!E:O,11,FALSE)</f>
        <v>-2</v>
      </c>
      <c r="P6377" s="5">
        <f>VLOOKUP(M6377,[1]ArchetypeScores!E:P,12,FALSE)</f>
        <v>0</v>
      </c>
      <c r="Q6377" s="2" t="str">
        <f>VLOOKUP(M6377,[1]ArchetypeScores!E:W,19,FALSE)</f>
        <v>Other sector</v>
      </c>
      <c r="R6377" s="2">
        <f>VLOOKUP(M6377,[1]ArchetypeScores!E:I,5,FALSE)</f>
        <v>0</v>
      </c>
      <c r="S6377" s="2">
        <f>VLOOKUP(M6377,[1]ArchetypeScores!E:K,7,FALSE)</f>
        <v>1</v>
      </c>
      <c r="T6377" s="2" t="str">
        <f t="shared" si="101"/>
        <v>Indirect only</v>
      </c>
    </row>
    <row r="6378" spans="1:20" x14ac:dyDescent="0.3">
      <c r="A6378" s="2" t="s">
        <v>16798</v>
      </c>
      <c r="B6378" s="3" t="s">
        <v>16857</v>
      </c>
      <c r="C6378" s="3" t="s">
        <v>16858</v>
      </c>
      <c r="D6378" s="4">
        <v>6.3E-2</v>
      </c>
      <c r="E6378" s="5" t="s">
        <v>16801</v>
      </c>
      <c r="F6378" s="4">
        <v>2.2699999999999999E-3</v>
      </c>
      <c r="G6378" s="6">
        <v>50699</v>
      </c>
      <c r="H6378" s="3" t="s">
        <v>16859</v>
      </c>
      <c r="I6378" s="3" t="s">
        <v>16808</v>
      </c>
      <c r="J6378" s="3" t="s">
        <v>16804</v>
      </c>
      <c r="K6378" s="5" t="s">
        <v>71</v>
      </c>
      <c r="L6378" s="5">
        <v>1</v>
      </c>
      <c r="M6378" s="5" t="s">
        <v>72</v>
      </c>
      <c r="N6378" s="5">
        <f>VLOOKUP(M6378,[1]ArchetypeScores!E:N,10,FALSE)</f>
        <v>0</v>
      </c>
      <c r="O6378" s="5">
        <f>VLOOKUP(M6378,[1]ArchetypeScores!E:O,11,FALSE)</f>
        <v>0</v>
      </c>
      <c r="P6378" s="5">
        <f>VLOOKUP(M6378,[1]ArchetypeScores!E:P,12,FALSE)</f>
        <v>0</v>
      </c>
      <c r="Q6378" s="2" t="str">
        <f>VLOOKUP(M6378,[1]ArchetypeScores!E:W,19,FALSE)</f>
        <v>Other sector</v>
      </c>
      <c r="R6378" s="2">
        <f>VLOOKUP(M6378,[1]ArchetypeScores!E:I,5,FALSE)</f>
        <v>0</v>
      </c>
      <c r="S6378" s="2">
        <f>VLOOKUP(M6378,[1]ArchetypeScores!E:K,7,FALSE)</f>
        <v>0</v>
      </c>
      <c r="T6378" s="2" t="str">
        <f t="shared" si="101"/>
        <v>Not A&amp;R positive</v>
      </c>
    </row>
    <row r="6379" spans="1:20" x14ac:dyDescent="0.3">
      <c r="A6379" s="2" t="s">
        <v>16798</v>
      </c>
      <c r="B6379" s="3" t="s">
        <v>16857</v>
      </c>
      <c r="C6379" s="3" t="s">
        <v>16860</v>
      </c>
      <c r="D6379" s="4">
        <v>9.0167999999999998E-2</v>
      </c>
      <c r="E6379" s="5" t="s">
        <v>16801</v>
      </c>
      <c r="F6379" s="4">
        <v>3.0200000000000001E-3</v>
      </c>
      <c r="G6379" s="6">
        <v>50832</v>
      </c>
      <c r="H6379" s="3" t="s">
        <v>16861</v>
      </c>
      <c r="I6379" s="3" t="s">
        <v>16812</v>
      </c>
      <c r="J6379" s="3" t="s">
        <v>16804</v>
      </c>
      <c r="K6379" s="5" t="s">
        <v>38</v>
      </c>
      <c r="L6379" s="5">
        <v>29</v>
      </c>
      <c r="M6379" s="5" t="s">
        <v>316</v>
      </c>
      <c r="N6379" s="5">
        <f>VLOOKUP(M6379,[1]ArchetypeScores!E:N,10,FALSE)</f>
        <v>0</v>
      </c>
      <c r="O6379" s="5">
        <f>VLOOKUP(M6379,[1]ArchetypeScores!E:O,11,FALSE)</f>
        <v>-1</v>
      </c>
      <c r="P6379" s="5">
        <f>VLOOKUP(M6379,[1]ArchetypeScores!E:P,12,FALSE)</f>
        <v>0</v>
      </c>
      <c r="Q6379" s="2" t="str">
        <f>VLOOKUP(M6379,[1]ArchetypeScores!E:W,19,FALSE)</f>
        <v>Other sector</v>
      </c>
      <c r="R6379" s="2">
        <f>VLOOKUP(M6379,[1]ArchetypeScores!E:I,5,FALSE)</f>
        <v>0</v>
      </c>
      <c r="S6379" s="2">
        <f>VLOOKUP(M6379,[1]ArchetypeScores!E:K,7,FALSE)</f>
        <v>0</v>
      </c>
      <c r="T6379" s="2" t="str">
        <f t="shared" si="101"/>
        <v>Not A&amp;R positive</v>
      </c>
    </row>
    <row r="6380" spans="1:20" x14ac:dyDescent="0.3">
      <c r="A6380" s="2" t="s">
        <v>16798</v>
      </c>
      <c r="B6380" s="3" t="s">
        <v>16862</v>
      </c>
      <c r="C6380" s="3" t="s">
        <v>16863</v>
      </c>
      <c r="D6380" s="4">
        <v>6.0000000000000001E-3</v>
      </c>
      <c r="E6380" s="5" t="s">
        <v>16801</v>
      </c>
      <c r="F6380" s="4">
        <v>2.3000000000000001E-4</v>
      </c>
      <c r="G6380" s="6">
        <v>50700</v>
      </c>
      <c r="H6380" s="3" t="s">
        <v>16864</v>
      </c>
      <c r="I6380" s="3" t="s">
        <v>16808</v>
      </c>
      <c r="J6380" s="3" t="s">
        <v>16804</v>
      </c>
      <c r="K6380" s="5" t="s">
        <v>71</v>
      </c>
      <c r="L6380" s="5">
        <v>1</v>
      </c>
      <c r="M6380" s="5" t="s">
        <v>72</v>
      </c>
      <c r="N6380" s="5">
        <f>VLOOKUP(M6380,[1]ArchetypeScores!E:N,10,FALSE)</f>
        <v>0</v>
      </c>
      <c r="O6380" s="5">
        <f>VLOOKUP(M6380,[1]ArchetypeScores!E:O,11,FALSE)</f>
        <v>0</v>
      </c>
      <c r="P6380" s="5">
        <f>VLOOKUP(M6380,[1]ArchetypeScores!E:P,12,FALSE)</f>
        <v>0</v>
      </c>
      <c r="Q6380" s="2" t="str">
        <f>VLOOKUP(M6380,[1]ArchetypeScores!E:W,19,FALSE)</f>
        <v>Other sector</v>
      </c>
      <c r="R6380" s="2">
        <f>VLOOKUP(M6380,[1]ArchetypeScores!E:I,5,FALSE)</f>
        <v>0</v>
      </c>
      <c r="S6380" s="2">
        <f>VLOOKUP(M6380,[1]ArchetypeScores!E:K,7,FALSE)</f>
        <v>0</v>
      </c>
      <c r="T6380" s="2" t="str">
        <f t="shared" si="101"/>
        <v>Not A&amp;R positive</v>
      </c>
    </row>
    <row r="6381" spans="1:20" x14ac:dyDescent="0.3">
      <c r="A6381" s="2" t="s">
        <v>16798</v>
      </c>
      <c r="B6381" s="3" t="s">
        <v>16862</v>
      </c>
      <c r="C6381" s="3" t="s">
        <v>16865</v>
      </c>
      <c r="D6381" s="4">
        <v>8.9250000000000006E-3</v>
      </c>
      <c r="E6381" s="5" t="s">
        <v>16801</v>
      </c>
      <c r="F6381" s="4">
        <v>2.9999999999999997E-4</v>
      </c>
      <c r="G6381" s="6">
        <v>50833</v>
      </c>
      <c r="H6381" s="3" t="s">
        <v>16866</v>
      </c>
      <c r="I6381" s="3" t="s">
        <v>16812</v>
      </c>
      <c r="J6381" s="3" t="s">
        <v>16804</v>
      </c>
      <c r="K6381" s="5" t="s">
        <v>38</v>
      </c>
      <c r="L6381" s="5">
        <v>29</v>
      </c>
      <c r="M6381" s="5" t="s">
        <v>316</v>
      </c>
      <c r="N6381" s="5">
        <f>VLOOKUP(M6381,[1]ArchetypeScores!E:N,10,FALSE)</f>
        <v>0</v>
      </c>
      <c r="O6381" s="5">
        <f>VLOOKUP(M6381,[1]ArchetypeScores!E:O,11,FALSE)</f>
        <v>-1</v>
      </c>
      <c r="P6381" s="5">
        <f>VLOOKUP(M6381,[1]ArchetypeScores!E:P,12,FALSE)</f>
        <v>0</v>
      </c>
      <c r="Q6381" s="2" t="str">
        <f>VLOOKUP(M6381,[1]ArchetypeScores!E:W,19,FALSE)</f>
        <v>Other sector</v>
      </c>
      <c r="R6381" s="2">
        <f>VLOOKUP(M6381,[1]ArchetypeScores!E:I,5,FALSE)</f>
        <v>0</v>
      </c>
      <c r="S6381" s="2">
        <f>VLOOKUP(M6381,[1]ArchetypeScores!E:K,7,FALSE)</f>
        <v>0</v>
      </c>
      <c r="T6381" s="2" t="str">
        <f t="shared" si="101"/>
        <v>Not A&amp;R positive</v>
      </c>
    </row>
    <row r="6382" spans="1:20" x14ac:dyDescent="0.3">
      <c r="A6382" s="2" t="s">
        <v>16798</v>
      </c>
      <c r="B6382" s="3" t="s">
        <v>16867</v>
      </c>
      <c r="C6382" s="3" t="s">
        <v>16868</v>
      </c>
      <c r="D6382" s="4">
        <v>0.8</v>
      </c>
      <c r="E6382" s="5" t="s">
        <v>16801</v>
      </c>
      <c r="F6382" s="4">
        <v>2.8930000000000001E-2</v>
      </c>
      <c r="G6382" s="6">
        <v>50701</v>
      </c>
      <c r="H6382" s="3" t="s">
        <v>16869</v>
      </c>
      <c r="I6382" s="3" t="s">
        <v>16808</v>
      </c>
      <c r="J6382" s="3" t="s">
        <v>16804</v>
      </c>
      <c r="K6382" s="5" t="s">
        <v>71</v>
      </c>
      <c r="L6382" s="5">
        <v>1</v>
      </c>
      <c r="M6382" s="5" t="s">
        <v>72</v>
      </c>
      <c r="N6382" s="5">
        <f>VLOOKUP(M6382,[1]ArchetypeScores!E:N,10,FALSE)</f>
        <v>0</v>
      </c>
      <c r="O6382" s="5">
        <f>VLOOKUP(M6382,[1]ArchetypeScores!E:O,11,FALSE)</f>
        <v>0</v>
      </c>
      <c r="P6382" s="5">
        <f>VLOOKUP(M6382,[1]ArchetypeScores!E:P,12,FALSE)</f>
        <v>0</v>
      </c>
      <c r="Q6382" s="2" t="str">
        <f>VLOOKUP(M6382,[1]ArchetypeScores!E:W,19,FALSE)</f>
        <v>Other sector</v>
      </c>
      <c r="R6382" s="2">
        <f>VLOOKUP(M6382,[1]ArchetypeScores!E:I,5,FALSE)</f>
        <v>0</v>
      </c>
      <c r="S6382" s="2">
        <f>VLOOKUP(M6382,[1]ArchetypeScores!E:K,7,FALSE)</f>
        <v>0</v>
      </c>
      <c r="T6382" s="2" t="str">
        <f t="shared" si="101"/>
        <v>Not A&amp;R positive</v>
      </c>
    </row>
    <row r="6383" spans="1:20" x14ac:dyDescent="0.3">
      <c r="A6383" s="2" t="s">
        <v>16798</v>
      </c>
      <c r="B6383" s="3" t="s">
        <v>16870</v>
      </c>
      <c r="C6383" s="3" t="s">
        <v>16871</v>
      </c>
      <c r="D6383" s="4">
        <v>0.16300000000000001</v>
      </c>
      <c r="E6383" s="5" t="s">
        <v>16801</v>
      </c>
      <c r="F6383" s="4">
        <v>5.4400000000000004E-3</v>
      </c>
      <c r="G6383" s="6">
        <v>50996</v>
      </c>
      <c r="H6383" s="3" t="s">
        <v>16872</v>
      </c>
      <c r="I6383" s="3" t="s">
        <v>16803</v>
      </c>
      <c r="J6383" s="3" t="s">
        <v>16873</v>
      </c>
      <c r="K6383" s="5" t="s">
        <v>38</v>
      </c>
      <c r="L6383" s="5">
        <v>29</v>
      </c>
      <c r="M6383" s="5" t="s">
        <v>316</v>
      </c>
      <c r="N6383" s="5">
        <f>VLOOKUP(M6383,[1]ArchetypeScores!E:N,10,FALSE)</f>
        <v>0</v>
      </c>
      <c r="O6383" s="5">
        <f>VLOOKUP(M6383,[1]ArchetypeScores!E:O,11,FALSE)</f>
        <v>-1</v>
      </c>
      <c r="P6383" s="5">
        <f>VLOOKUP(M6383,[1]ArchetypeScores!E:P,12,FALSE)</f>
        <v>0</v>
      </c>
      <c r="Q6383" s="2" t="str">
        <f>VLOOKUP(M6383,[1]ArchetypeScores!E:W,19,FALSE)</f>
        <v>Other sector</v>
      </c>
      <c r="R6383" s="2">
        <f>VLOOKUP(M6383,[1]ArchetypeScores!E:I,5,FALSE)</f>
        <v>0</v>
      </c>
      <c r="S6383" s="2">
        <f>VLOOKUP(M6383,[1]ArchetypeScores!E:K,7,FALSE)</f>
        <v>0</v>
      </c>
      <c r="T6383" s="2" t="str">
        <f t="shared" si="101"/>
        <v>Not A&amp;R positive</v>
      </c>
    </row>
    <row r="6384" spans="1:20" x14ac:dyDescent="0.3">
      <c r="A6384" s="2" t="s">
        <v>16798</v>
      </c>
      <c r="B6384" s="3" t="s">
        <v>16874</v>
      </c>
      <c r="C6384" s="3" t="s">
        <v>16875</v>
      </c>
      <c r="D6384" s="4">
        <v>0.01</v>
      </c>
      <c r="E6384" s="5" t="s">
        <v>16801</v>
      </c>
      <c r="F6384" s="4">
        <v>3.6000000000000002E-4</v>
      </c>
      <c r="G6384" s="6">
        <v>50820</v>
      </c>
      <c r="H6384" s="3" t="s">
        <v>16876</v>
      </c>
      <c r="I6384" s="3" t="s">
        <v>16808</v>
      </c>
      <c r="J6384" s="3" t="s">
        <v>16877</v>
      </c>
      <c r="K6384" s="5" t="s">
        <v>71</v>
      </c>
      <c r="L6384" s="5">
        <v>1</v>
      </c>
      <c r="M6384" s="5" t="s">
        <v>72</v>
      </c>
      <c r="N6384" s="5">
        <f>VLOOKUP(M6384,[1]ArchetypeScores!E:N,10,FALSE)</f>
        <v>0</v>
      </c>
      <c r="O6384" s="5">
        <f>VLOOKUP(M6384,[1]ArchetypeScores!E:O,11,FALSE)</f>
        <v>0</v>
      </c>
      <c r="P6384" s="5">
        <f>VLOOKUP(M6384,[1]ArchetypeScores!E:P,12,FALSE)</f>
        <v>0</v>
      </c>
      <c r="Q6384" s="2" t="str">
        <f>VLOOKUP(M6384,[1]ArchetypeScores!E:W,19,FALSE)</f>
        <v>Other sector</v>
      </c>
      <c r="R6384" s="2">
        <f>VLOOKUP(M6384,[1]ArchetypeScores!E:I,5,FALSE)</f>
        <v>0</v>
      </c>
      <c r="S6384" s="2">
        <f>VLOOKUP(M6384,[1]ArchetypeScores!E:K,7,FALSE)</f>
        <v>0</v>
      </c>
      <c r="T6384" s="2" t="str">
        <f t="shared" si="101"/>
        <v>Not A&amp;R positive</v>
      </c>
    </row>
    <row r="6385" spans="1:20" x14ac:dyDescent="0.3">
      <c r="A6385" s="2" t="s">
        <v>16798</v>
      </c>
      <c r="B6385" s="3" t="s">
        <v>16878</v>
      </c>
      <c r="C6385" s="3" t="s">
        <v>16879</v>
      </c>
      <c r="D6385" s="4">
        <v>0.33600000000000002</v>
      </c>
      <c r="E6385" s="5" t="s">
        <v>16801</v>
      </c>
      <c r="F6385" s="4">
        <v>1.123E-2</v>
      </c>
      <c r="G6385" s="6">
        <v>50997</v>
      </c>
      <c r="H6385" s="3" t="s">
        <v>16880</v>
      </c>
      <c r="I6385" s="3" t="s">
        <v>16803</v>
      </c>
      <c r="J6385" s="3" t="s">
        <v>16873</v>
      </c>
      <c r="K6385" s="5" t="s">
        <v>38</v>
      </c>
      <c r="L6385" s="5">
        <v>29</v>
      </c>
      <c r="M6385" s="5" t="s">
        <v>316</v>
      </c>
      <c r="N6385" s="5">
        <f>VLOOKUP(M6385,[1]ArchetypeScores!E:N,10,FALSE)</f>
        <v>0</v>
      </c>
      <c r="O6385" s="5">
        <f>VLOOKUP(M6385,[1]ArchetypeScores!E:O,11,FALSE)</f>
        <v>-1</v>
      </c>
      <c r="P6385" s="5">
        <f>VLOOKUP(M6385,[1]ArchetypeScores!E:P,12,FALSE)</f>
        <v>0</v>
      </c>
      <c r="Q6385" s="2" t="str">
        <f>VLOOKUP(M6385,[1]ArchetypeScores!E:W,19,FALSE)</f>
        <v>Other sector</v>
      </c>
      <c r="R6385" s="2">
        <f>VLOOKUP(M6385,[1]ArchetypeScores!E:I,5,FALSE)</f>
        <v>0</v>
      </c>
      <c r="S6385" s="2">
        <f>VLOOKUP(M6385,[1]ArchetypeScores!E:K,7,FALSE)</f>
        <v>0</v>
      </c>
      <c r="T6385" s="2" t="str">
        <f t="shared" si="101"/>
        <v>Not A&amp;R positive</v>
      </c>
    </row>
    <row r="6386" spans="1:20" x14ac:dyDescent="0.3">
      <c r="A6386" s="2" t="s">
        <v>16798</v>
      </c>
      <c r="B6386" s="3" t="s">
        <v>16881</v>
      </c>
      <c r="C6386" s="3" t="s">
        <v>16882</v>
      </c>
      <c r="D6386" s="4">
        <v>0.22700000000000001</v>
      </c>
      <c r="E6386" s="5" t="s">
        <v>16801</v>
      </c>
      <c r="F6386" s="4">
        <v>8.2000000000000007E-3</v>
      </c>
      <c r="G6386" s="6">
        <v>50821</v>
      </c>
      <c r="H6386" s="3" t="s">
        <v>16883</v>
      </c>
      <c r="I6386" s="3" t="s">
        <v>16808</v>
      </c>
      <c r="J6386" s="3" t="s">
        <v>16877</v>
      </c>
      <c r="K6386" s="5" t="s">
        <v>71</v>
      </c>
      <c r="L6386" s="5">
        <v>1</v>
      </c>
      <c r="M6386" s="5" t="s">
        <v>72</v>
      </c>
      <c r="N6386" s="5">
        <f>VLOOKUP(M6386,[1]ArchetypeScores!E:N,10,FALSE)</f>
        <v>0</v>
      </c>
      <c r="O6386" s="5">
        <f>VLOOKUP(M6386,[1]ArchetypeScores!E:O,11,FALSE)</f>
        <v>0</v>
      </c>
      <c r="P6386" s="5">
        <f>VLOOKUP(M6386,[1]ArchetypeScores!E:P,12,FALSE)</f>
        <v>0</v>
      </c>
      <c r="Q6386" s="2" t="str">
        <f>VLOOKUP(M6386,[1]ArchetypeScores!E:W,19,FALSE)</f>
        <v>Other sector</v>
      </c>
      <c r="R6386" s="2">
        <f>VLOOKUP(M6386,[1]ArchetypeScores!E:I,5,FALSE)</f>
        <v>0</v>
      </c>
      <c r="S6386" s="2">
        <f>VLOOKUP(M6386,[1]ArchetypeScores!E:K,7,FALSE)</f>
        <v>0</v>
      </c>
      <c r="T6386" s="2" t="str">
        <f t="shared" si="101"/>
        <v>Not A&amp;R positive</v>
      </c>
    </row>
    <row r="6387" spans="1:20" x14ac:dyDescent="0.3">
      <c r="A6387" s="2" t="s">
        <v>16798</v>
      </c>
      <c r="B6387" s="3" t="s">
        <v>16884</v>
      </c>
      <c r="C6387" s="3" t="s">
        <v>16885</v>
      </c>
      <c r="D6387" s="4">
        <v>0.18</v>
      </c>
      <c r="E6387" s="5" t="s">
        <v>16801</v>
      </c>
      <c r="F6387" s="4">
        <v>6.5100000000000002E-3</v>
      </c>
      <c r="G6387" s="6">
        <v>50822</v>
      </c>
      <c r="H6387" s="3" t="s">
        <v>16886</v>
      </c>
      <c r="I6387" s="3" t="s">
        <v>16808</v>
      </c>
      <c r="J6387" s="3" t="s">
        <v>16877</v>
      </c>
      <c r="K6387" s="5" t="s">
        <v>61</v>
      </c>
      <c r="L6387" s="5" t="s">
        <v>112</v>
      </c>
      <c r="M6387" s="5" t="s">
        <v>948</v>
      </c>
      <c r="N6387" s="5">
        <f>VLOOKUP(M6387,[1]ArchetypeScores!E:N,10,FALSE)</f>
        <v>0</v>
      </c>
      <c r="O6387" s="5">
        <f>VLOOKUP(M6387,[1]ArchetypeScores!E:O,11,FALSE)</f>
        <v>-1</v>
      </c>
      <c r="P6387" s="5">
        <f>VLOOKUP(M6387,[1]ArchetypeScores!E:P,12,FALSE)</f>
        <v>0</v>
      </c>
      <c r="Q6387" s="2" t="str">
        <f>VLOOKUP(M6387,[1]ArchetypeScores!E:W,19,FALSE)</f>
        <v>Health care</v>
      </c>
      <c r="R6387" s="2">
        <f>VLOOKUP(M6387,[1]ArchetypeScores!E:I,5,FALSE)</f>
        <v>0</v>
      </c>
      <c r="S6387" s="2">
        <f>VLOOKUP(M6387,[1]ArchetypeScores!E:K,7,FALSE)</f>
        <v>0</v>
      </c>
      <c r="T6387" s="2" t="str">
        <f t="shared" si="101"/>
        <v>Not A&amp;R positive</v>
      </c>
    </row>
    <row r="6388" spans="1:20" x14ac:dyDescent="0.3">
      <c r="A6388" s="2" t="s">
        <v>16798</v>
      </c>
      <c r="B6388" s="3" t="s">
        <v>16887</v>
      </c>
      <c r="C6388" s="3" t="s">
        <v>16888</v>
      </c>
      <c r="D6388" s="4">
        <v>8.0000000000000002E-3</v>
      </c>
      <c r="E6388" s="5" t="s">
        <v>16801</v>
      </c>
      <c r="F6388" s="4">
        <v>2.9E-4</v>
      </c>
      <c r="G6388" s="6">
        <v>50823</v>
      </c>
      <c r="H6388" s="3" t="s">
        <v>16889</v>
      </c>
      <c r="I6388" s="3" t="s">
        <v>16808</v>
      </c>
      <c r="J6388" s="3" t="s">
        <v>16877</v>
      </c>
      <c r="K6388" s="5" t="s">
        <v>71</v>
      </c>
      <c r="L6388" s="5">
        <v>2</v>
      </c>
      <c r="M6388" s="5" t="s">
        <v>2542</v>
      </c>
      <c r="N6388" s="5">
        <f>VLOOKUP(M6388,[1]ArchetypeScores!E:N,10,FALSE)</f>
        <v>0</v>
      </c>
      <c r="O6388" s="5">
        <f>VLOOKUP(M6388,[1]ArchetypeScores!E:O,11,FALSE)</f>
        <v>-1</v>
      </c>
      <c r="P6388" s="5">
        <f>VLOOKUP(M6388,[1]ArchetypeScores!E:P,12,FALSE)</f>
        <v>0</v>
      </c>
      <c r="Q6388" s="2" t="str">
        <f>VLOOKUP(M6388,[1]ArchetypeScores!E:W,19,FALSE)</f>
        <v>Industrials - other</v>
      </c>
      <c r="R6388" s="2">
        <f>VLOOKUP(M6388,[1]ArchetypeScores!E:I,5,FALSE)</f>
        <v>0</v>
      </c>
      <c r="S6388" s="2">
        <f>VLOOKUP(M6388,[1]ArchetypeScores!E:K,7,FALSE)</f>
        <v>0</v>
      </c>
      <c r="T6388" s="2" t="str">
        <f t="shared" si="101"/>
        <v>Not A&amp;R positive</v>
      </c>
    </row>
    <row r="6389" spans="1:20" x14ac:dyDescent="0.3">
      <c r="A6389" s="2" t="s">
        <v>16798</v>
      </c>
      <c r="B6389" s="3" t="s">
        <v>16890</v>
      </c>
      <c r="C6389" s="3" t="s">
        <v>16891</v>
      </c>
      <c r="D6389" s="4">
        <v>4.0000000000000001E-3</v>
      </c>
      <c r="E6389" s="5" t="s">
        <v>16801</v>
      </c>
      <c r="F6389" s="4">
        <v>1.3999999999999999E-4</v>
      </c>
      <c r="G6389" s="6">
        <v>50824</v>
      </c>
      <c r="H6389" s="3" t="s">
        <v>16892</v>
      </c>
      <c r="I6389" s="3" t="s">
        <v>16808</v>
      </c>
      <c r="J6389" s="3" t="s">
        <v>16877</v>
      </c>
      <c r="K6389" s="5" t="s">
        <v>71</v>
      </c>
      <c r="L6389" s="5">
        <v>1</v>
      </c>
      <c r="M6389" s="5" t="s">
        <v>72</v>
      </c>
      <c r="N6389" s="5">
        <f>VLOOKUP(M6389,[1]ArchetypeScores!E:N,10,FALSE)</f>
        <v>0</v>
      </c>
      <c r="O6389" s="5">
        <f>VLOOKUP(M6389,[1]ArchetypeScores!E:O,11,FALSE)</f>
        <v>0</v>
      </c>
      <c r="P6389" s="5">
        <f>VLOOKUP(M6389,[1]ArchetypeScores!E:P,12,FALSE)</f>
        <v>0</v>
      </c>
      <c r="Q6389" s="2" t="str">
        <f>VLOOKUP(M6389,[1]ArchetypeScores!E:W,19,FALSE)</f>
        <v>Other sector</v>
      </c>
      <c r="R6389" s="2">
        <f>VLOOKUP(M6389,[1]ArchetypeScores!E:I,5,FALSE)</f>
        <v>0</v>
      </c>
      <c r="S6389" s="2">
        <f>VLOOKUP(M6389,[1]ArchetypeScores!E:K,7,FALSE)</f>
        <v>0</v>
      </c>
      <c r="T6389" s="2" t="str">
        <f t="shared" si="101"/>
        <v>Not A&amp;R positive</v>
      </c>
    </row>
    <row r="6390" spans="1:20" x14ac:dyDescent="0.3">
      <c r="A6390" s="2" t="s">
        <v>16798</v>
      </c>
      <c r="B6390" s="3" t="s">
        <v>16893</v>
      </c>
      <c r="C6390" s="3" t="s">
        <v>16894</v>
      </c>
      <c r="D6390" s="4">
        <v>1.4999999999999999E-2</v>
      </c>
      <c r="E6390" s="5" t="s">
        <v>16801</v>
      </c>
      <c r="F6390" s="4">
        <v>5.4000000000000001E-4</v>
      </c>
      <c r="G6390" s="6">
        <v>50825</v>
      </c>
      <c r="H6390" s="3" t="s">
        <v>16895</v>
      </c>
      <c r="I6390" s="3" t="s">
        <v>16808</v>
      </c>
      <c r="J6390" s="3" t="s">
        <v>16877</v>
      </c>
      <c r="K6390" s="5" t="s">
        <v>61</v>
      </c>
      <c r="L6390" s="5">
        <v>1</v>
      </c>
      <c r="M6390" s="5" t="s">
        <v>130</v>
      </c>
      <c r="N6390" s="5">
        <f>VLOOKUP(M6390,[1]ArchetypeScores!E:N,10,FALSE)</f>
        <v>0</v>
      </c>
      <c r="O6390" s="5">
        <f>VLOOKUP(M6390,[1]ArchetypeScores!E:O,11,FALSE)</f>
        <v>-1</v>
      </c>
      <c r="P6390" s="5">
        <f>VLOOKUP(M6390,[1]ArchetypeScores!E:P,12,FALSE)</f>
        <v>0</v>
      </c>
      <c r="Q6390" s="2" t="str">
        <f>VLOOKUP(M6390,[1]ArchetypeScores!E:W,19,FALSE)</f>
        <v>Health care</v>
      </c>
      <c r="R6390" s="2">
        <f>VLOOKUP(M6390,[1]ArchetypeScores!E:I,5,FALSE)</f>
        <v>0</v>
      </c>
      <c r="S6390" s="2">
        <f>VLOOKUP(M6390,[1]ArchetypeScores!E:K,7,FALSE)</f>
        <v>0</v>
      </c>
      <c r="T6390" s="2" t="str">
        <f t="shared" si="101"/>
        <v>Not A&amp;R positive</v>
      </c>
    </row>
    <row r="6391" spans="1:20" x14ac:dyDescent="0.3">
      <c r="A6391" s="2" t="s">
        <v>16798</v>
      </c>
      <c r="B6391" s="3" t="s">
        <v>16896</v>
      </c>
      <c r="C6391" s="3" t="s">
        <v>16897</v>
      </c>
      <c r="D6391" s="4">
        <v>2.1000000000000001E-2</v>
      </c>
      <c r="E6391" s="5" t="s">
        <v>16801</v>
      </c>
      <c r="F6391" s="4">
        <v>7.6000000000000004E-4</v>
      </c>
      <c r="G6391" s="6">
        <v>50826</v>
      </c>
      <c r="H6391" s="3" t="s">
        <v>16898</v>
      </c>
      <c r="I6391" s="3" t="s">
        <v>16808</v>
      </c>
      <c r="J6391" s="3" t="s">
        <v>16877</v>
      </c>
      <c r="K6391" s="5" t="s">
        <v>107</v>
      </c>
      <c r="L6391" s="5">
        <v>1</v>
      </c>
      <c r="M6391" s="5" t="s">
        <v>108</v>
      </c>
      <c r="N6391" s="5">
        <f>VLOOKUP(M6391,[1]ArchetypeScores!E:N,10,FALSE)</f>
        <v>1</v>
      </c>
      <c r="O6391" s="5">
        <f>VLOOKUP(M6391,[1]ArchetypeScores!E:O,11,FALSE)</f>
        <v>0</v>
      </c>
      <c r="P6391" s="5">
        <f>VLOOKUP(M6391,[1]ArchetypeScores!E:P,12,FALSE)</f>
        <v>0</v>
      </c>
      <c r="Q6391" s="2" t="str">
        <f>VLOOKUP(M6391,[1]ArchetypeScores!E:W,19,FALSE)</f>
        <v>Other sector</v>
      </c>
      <c r="R6391" s="2">
        <f>VLOOKUP(M6391,[1]ArchetypeScores!E:I,5,FALSE)</f>
        <v>0</v>
      </c>
      <c r="S6391" s="2">
        <f>VLOOKUP(M6391,[1]ArchetypeScores!E:K,7,FALSE)</f>
        <v>0</v>
      </c>
      <c r="T6391" s="2" t="str">
        <f t="shared" si="101"/>
        <v>Not A&amp;R positive</v>
      </c>
    </row>
    <row r="6392" spans="1:20" x14ac:dyDescent="0.3">
      <c r="A6392" s="2" t="s">
        <v>16798</v>
      </c>
      <c r="B6392" s="3" t="s">
        <v>16899</v>
      </c>
      <c r="C6392" s="3" t="s">
        <v>16900</v>
      </c>
      <c r="D6392" s="4">
        <v>7.8E-2</v>
      </c>
      <c r="E6392" s="5" t="s">
        <v>16801</v>
      </c>
      <c r="F6392" s="4">
        <v>2.5899999999999999E-3</v>
      </c>
      <c r="G6392" s="6">
        <v>50998</v>
      </c>
      <c r="H6392" s="3" t="s">
        <v>16901</v>
      </c>
      <c r="I6392" s="3" t="s">
        <v>16803</v>
      </c>
      <c r="J6392" s="3" t="s">
        <v>16902</v>
      </c>
      <c r="K6392" s="5" t="s">
        <v>67</v>
      </c>
      <c r="L6392" s="5">
        <v>1</v>
      </c>
      <c r="M6392" s="5" t="s">
        <v>265</v>
      </c>
      <c r="N6392" s="5">
        <f>VLOOKUP(M6392,[1]ArchetypeScores!E:N,10,FALSE)</f>
        <v>0</v>
      </c>
      <c r="O6392" s="5">
        <f>VLOOKUP(M6392,[1]ArchetypeScores!E:O,11,FALSE)</f>
        <v>-1</v>
      </c>
      <c r="P6392" s="5">
        <f>VLOOKUP(M6392,[1]ArchetypeScores!E:P,12,FALSE)</f>
        <v>0</v>
      </c>
      <c r="Q6392" s="2" t="str">
        <f>VLOOKUP(M6392,[1]ArchetypeScores!E:W,19,FALSE)</f>
        <v>Untargeted</v>
      </c>
      <c r="R6392" s="2">
        <f>VLOOKUP(M6392,[1]ArchetypeScores!E:I,5,FALSE)</f>
        <v>0</v>
      </c>
      <c r="S6392" s="2">
        <f>VLOOKUP(M6392,[1]ArchetypeScores!E:K,7,FALSE)</f>
        <v>0</v>
      </c>
      <c r="T6392" s="2" t="str">
        <f t="shared" si="101"/>
        <v>Not A&amp;R positive</v>
      </c>
    </row>
    <row r="6393" spans="1:20" x14ac:dyDescent="0.3">
      <c r="A6393" s="2" t="s">
        <v>16798</v>
      </c>
      <c r="B6393" s="3" t="s">
        <v>16903</v>
      </c>
      <c r="C6393" s="3" t="s">
        <v>16904</v>
      </c>
      <c r="D6393" s="4">
        <v>0.92300000000000004</v>
      </c>
      <c r="E6393" s="5" t="s">
        <v>16801</v>
      </c>
      <c r="F6393" s="4">
        <v>3.0880000000000001E-2</v>
      </c>
      <c r="G6393" s="6">
        <v>50999</v>
      </c>
      <c r="H6393" s="3" t="s">
        <v>16905</v>
      </c>
      <c r="I6393" s="3" t="s">
        <v>16803</v>
      </c>
      <c r="J6393" s="3" t="s">
        <v>16902</v>
      </c>
      <c r="K6393" s="5" t="s">
        <v>67</v>
      </c>
      <c r="L6393" s="5">
        <v>1</v>
      </c>
      <c r="M6393" s="5" t="s">
        <v>265</v>
      </c>
      <c r="N6393" s="5">
        <f>VLOOKUP(M6393,[1]ArchetypeScores!E:N,10,FALSE)</f>
        <v>0</v>
      </c>
      <c r="O6393" s="5">
        <f>VLOOKUP(M6393,[1]ArchetypeScores!E:O,11,FALSE)</f>
        <v>-1</v>
      </c>
      <c r="P6393" s="5">
        <f>VLOOKUP(M6393,[1]ArchetypeScores!E:P,12,FALSE)</f>
        <v>0</v>
      </c>
      <c r="Q6393" s="2" t="str">
        <f>VLOOKUP(M6393,[1]ArchetypeScores!E:W,19,FALSE)</f>
        <v>Untargeted</v>
      </c>
      <c r="R6393" s="2">
        <f>VLOOKUP(M6393,[1]ArchetypeScores!E:I,5,FALSE)</f>
        <v>0</v>
      </c>
      <c r="S6393" s="2">
        <f>VLOOKUP(M6393,[1]ArchetypeScores!E:K,7,FALSE)</f>
        <v>0</v>
      </c>
      <c r="T6393" s="2" t="str">
        <f t="shared" si="101"/>
        <v>Not A&amp;R positive</v>
      </c>
    </row>
    <row r="6394" spans="1:20" x14ac:dyDescent="0.3">
      <c r="A6394" s="2" t="s">
        <v>16798</v>
      </c>
      <c r="B6394" s="3" t="s">
        <v>16906</v>
      </c>
      <c r="C6394" s="3" t="s">
        <v>16907</v>
      </c>
      <c r="D6394" s="4">
        <v>2.5000000000000001E-2</v>
      </c>
      <c r="E6394" s="5" t="s">
        <v>16801</v>
      </c>
      <c r="F6394" s="4">
        <v>8.4000000000000003E-4</v>
      </c>
      <c r="G6394" s="6">
        <v>51000</v>
      </c>
      <c r="H6394" s="3" t="s">
        <v>16908</v>
      </c>
      <c r="I6394" s="3" t="s">
        <v>16803</v>
      </c>
      <c r="J6394" s="3" t="s">
        <v>16902</v>
      </c>
      <c r="K6394" s="5" t="s">
        <v>67</v>
      </c>
      <c r="L6394" s="5">
        <v>1</v>
      </c>
      <c r="M6394" s="5" t="s">
        <v>265</v>
      </c>
      <c r="N6394" s="5">
        <f>VLOOKUP(M6394,[1]ArchetypeScores!E:N,10,FALSE)</f>
        <v>0</v>
      </c>
      <c r="O6394" s="5">
        <f>VLOOKUP(M6394,[1]ArchetypeScores!E:O,11,FALSE)</f>
        <v>-1</v>
      </c>
      <c r="P6394" s="5">
        <f>VLOOKUP(M6394,[1]ArchetypeScores!E:P,12,FALSE)</f>
        <v>0</v>
      </c>
      <c r="Q6394" s="2" t="str">
        <f>VLOOKUP(M6394,[1]ArchetypeScores!E:W,19,FALSE)</f>
        <v>Untargeted</v>
      </c>
      <c r="R6394" s="2">
        <f>VLOOKUP(M6394,[1]ArchetypeScores!E:I,5,FALSE)</f>
        <v>0</v>
      </c>
      <c r="S6394" s="2">
        <f>VLOOKUP(M6394,[1]ArchetypeScores!E:K,7,FALSE)</f>
        <v>0</v>
      </c>
      <c r="T6394" s="2" t="str">
        <f t="shared" si="101"/>
        <v>Not A&amp;R positive</v>
      </c>
    </row>
    <row r="6395" spans="1:20" x14ac:dyDescent="0.3">
      <c r="A6395" s="2" t="s">
        <v>16798</v>
      </c>
      <c r="B6395" s="3" t="s">
        <v>16909</v>
      </c>
      <c r="C6395" s="3" t="s">
        <v>16910</v>
      </c>
      <c r="D6395" s="4">
        <v>30</v>
      </c>
      <c r="E6395" s="5" t="s">
        <v>16801</v>
      </c>
      <c r="F6395" s="4">
        <v>1.0041800000000001</v>
      </c>
      <c r="G6395" s="6">
        <v>51001</v>
      </c>
      <c r="H6395" s="3" t="s">
        <v>16911</v>
      </c>
      <c r="I6395" s="3" t="s">
        <v>16803</v>
      </c>
      <c r="J6395" s="3" t="s">
        <v>16902</v>
      </c>
      <c r="K6395" s="5" t="s">
        <v>118</v>
      </c>
      <c r="L6395" s="5">
        <v>3</v>
      </c>
      <c r="M6395" s="5" t="s">
        <v>168</v>
      </c>
      <c r="N6395" s="5">
        <f>VLOOKUP(M6395,[1]ArchetypeScores!E:N,10,FALSE)</f>
        <v>0</v>
      </c>
      <c r="O6395" s="5">
        <f>VLOOKUP(M6395,[1]ArchetypeScores!E:O,11,FALSE)</f>
        <v>-1</v>
      </c>
      <c r="P6395" s="5">
        <f>VLOOKUP(M6395,[1]ArchetypeScores!E:P,12,FALSE)</f>
        <v>0</v>
      </c>
      <c r="Q6395" s="2" t="str">
        <f>VLOOKUP(M6395,[1]ArchetypeScores!E:W,19,FALSE)</f>
        <v>Untargeted</v>
      </c>
      <c r="R6395" s="2">
        <f>VLOOKUP(M6395,[1]ArchetypeScores!E:I,5,FALSE)</f>
        <v>0</v>
      </c>
      <c r="S6395" s="2">
        <f>VLOOKUP(M6395,[1]ArchetypeScores!E:K,7,FALSE)</f>
        <v>0</v>
      </c>
      <c r="T6395" s="2" t="str">
        <f t="shared" si="101"/>
        <v>Not A&amp;R positive</v>
      </c>
    </row>
    <row r="6396" spans="1:20" x14ac:dyDescent="0.3">
      <c r="A6396" s="2" t="s">
        <v>16798</v>
      </c>
      <c r="B6396" s="3" t="s">
        <v>16912</v>
      </c>
      <c r="C6396" s="3" t="s">
        <v>16913</v>
      </c>
      <c r="D6396" s="4">
        <v>0.63854999999999995</v>
      </c>
      <c r="E6396" s="5" t="s">
        <v>16801</v>
      </c>
      <c r="F6396" s="4">
        <v>2.137E-2</v>
      </c>
      <c r="G6396" s="6">
        <v>50834</v>
      </c>
      <c r="H6396" s="3" t="s">
        <v>16914</v>
      </c>
      <c r="I6396" s="3" t="s">
        <v>16812</v>
      </c>
      <c r="J6396" s="3" t="s">
        <v>16915</v>
      </c>
      <c r="K6396" s="5" t="s">
        <v>47</v>
      </c>
      <c r="L6396" s="5">
        <v>5</v>
      </c>
      <c r="M6396" s="5" t="s">
        <v>192</v>
      </c>
      <c r="N6396" s="5">
        <f>VLOOKUP(M6396,[1]ArchetypeScores!E:N,10,FALSE)</f>
        <v>0</v>
      </c>
      <c r="O6396" s="5">
        <f>VLOOKUP(M6396,[1]ArchetypeScores!E:O,11,FALSE)</f>
        <v>0</v>
      </c>
      <c r="P6396" s="5">
        <f>VLOOKUP(M6396,[1]ArchetypeScores!E:P,12,FALSE)</f>
        <v>0</v>
      </c>
      <c r="Q6396" s="2" t="str">
        <f>VLOOKUP(M6396,[1]ArchetypeScores!E:W,19,FALSE)</f>
        <v>Untargeted</v>
      </c>
      <c r="R6396" s="2">
        <f>VLOOKUP(M6396,[1]ArchetypeScores!E:I,5,FALSE)</f>
        <v>0</v>
      </c>
      <c r="S6396" s="2">
        <f>VLOOKUP(M6396,[1]ArchetypeScores!E:K,7,FALSE)</f>
        <v>0</v>
      </c>
      <c r="T6396" s="2" t="str">
        <f t="shared" si="101"/>
        <v>Not A&amp;R positive</v>
      </c>
    </row>
    <row r="6397" spans="1:20" x14ac:dyDescent="0.3">
      <c r="A6397" s="2" t="s">
        <v>16798</v>
      </c>
      <c r="B6397" s="3" t="s">
        <v>16916</v>
      </c>
      <c r="C6397" s="3" t="s">
        <v>16917</v>
      </c>
      <c r="D6397" s="4">
        <v>0.111</v>
      </c>
      <c r="E6397" s="5" t="s">
        <v>16801</v>
      </c>
      <c r="F6397" s="4">
        <v>3.7200000000000002E-3</v>
      </c>
      <c r="G6397" s="6">
        <v>50908</v>
      </c>
      <c r="H6397" s="3" t="s">
        <v>16918</v>
      </c>
      <c r="I6397" s="3" t="s">
        <v>16803</v>
      </c>
      <c r="J6397" s="3" t="s">
        <v>16915</v>
      </c>
      <c r="K6397" s="5" t="s">
        <v>71</v>
      </c>
      <c r="L6397" s="5">
        <v>1</v>
      </c>
      <c r="M6397" s="5" t="s">
        <v>72</v>
      </c>
      <c r="N6397" s="5">
        <f>VLOOKUP(M6397,[1]ArchetypeScores!E:N,10,FALSE)</f>
        <v>0</v>
      </c>
      <c r="O6397" s="5">
        <f>VLOOKUP(M6397,[1]ArchetypeScores!E:O,11,FALSE)</f>
        <v>0</v>
      </c>
      <c r="P6397" s="5">
        <f>VLOOKUP(M6397,[1]ArchetypeScores!E:P,12,FALSE)</f>
        <v>0</v>
      </c>
      <c r="Q6397" s="2" t="str">
        <f>VLOOKUP(M6397,[1]ArchetypeScores!E:W,19,FALSE)</f>
        <v>Other sector</v>
      </c>
      <c r="R6397" s="2">
        <f>VLOOKUP(M6397,[1]ArchetypeScores!E:I,5,FALSE)</f>
        <v>0</v>
      </c>
      <c r="S6397" s="2">
        <f>VLOOKUP(M6397,[1]ArchetypeScores!E:K,7,FALSE)</f>
        <v>0</v>
      </c>
      <c r="T6397" s="2" t="str">
        <f t="shared" si="101"/>
        <v>Not A&amp;R positive</v>
      </c>
    </row>
    <row r="6398" spans="1:20" x14ac:dyDescent="0.3">
      <c r="A6398" s="2" t="s">
        <v>16798</v>
      </c>
      <c r="B6398" s="3" t="s">
        <v>16919</v>
      </c>
      <c r="C6398" s="3" t="s">
        <v>16920</v>
      </c>
      <c r="D6398" s="4">
        <v>4.0000000000000001E-3</v>
      </c>
      <c r="E6398" s="5" t="s">
        <v>16801</v>
      </c>
      <c r="F6398" s="4">
        <v>1.2999999999999999E-4</v>
      </c>
      <c r="G6398" s="6">
        <v>50702</v>
      </c>
      <c r="H6398" s="3" t="s">
        <v>16921</v>
      </c>
      <c r="I6398" s="3" t="s">
        <v>16808</v>
      </c>
      <c r="J6398" s="3" t="s">
        <v>16915</v>
      </c>
      <c r="K6398" s="5" t="s">
        <v>71</v>
      </c>
      <c r="L6398" s="5">
        <v>1</v>
      </c>
      <c r="M6398" s="5" t="s">
        <v>72</v>
      </c>
      <c r="N6398" s="5">
        <f>VLOOKUP(M6398,[1]ArchetypeScores!E:N,10,FALSE)</f>
        <v>0</v>
      </c>
      <c r="O6398" s="5">
        <f>VLOOKUP(M6398,[1]ArchetypeScores!E:O,11,FALSE)</f>
        <v>0</v>
      </c>
      <c r="P6398" s="5">
        <f>VLOOKUP(M6398,[1]ArchetypeScores!E:P,12,FALSE)</f>
        <v>0</v>
      </c>
      <c r="Q6398" s="2" t="str">
        <f>VLOOKUP(M6398,[1]ArchetypeScores!E:W,19,FALSE)</f>
        <v>Other sector</v>
      </c>
      <c r="R6398" s="2">
        <f>VLOOKUP(M6398,[1]ArchetypeScores!E:I,5,FALSE)</f>
        <v>0</v>
      </c>
      <c r="S6398" s="2">
        <f>VLOOKUP(M6398,[1]ArchetypeScores!E:K,7,FALSE)</f>
        <v>0</v>
      </c>
      <c r="T6398" s="2" t="str">
        <f t="shared" si="101"/>
        <v>Not A&amp;R positive</v>
      </c>
    </row>
    <row r="6399" spans="1:20" x14ac:dyDescent="0.3">
      <c r="A6399" s="2" t="s">
        <v>16798</v>
      </c>
      <c r="B6399" s="3" t="s">
        <v>16922</v>
      </c>
      <c r="C6399" s="3" t="s">
        <v>16923</v>
      </c>
      <c r="D6399" s="4">
        <v>6.0000000000000001E-3</v>
      </c>
      <c r="E6399" s="5" t="s">
        <v>16801</v>
      </c>
      <c r="F6399" s="4">
        <v>1.9000000000000001E-4</v>
      </c>
      <c r="G6399" s="6">
        <v>51026</v>
      </c>
      <c r="H6399" s="3" t="s">
        <v>16815</v>
      </c>
      <c r="I6399" s="3" t="s">
        <v>16816</v>
      </c>
      <c r="J6399" s="3" t="s">
        <v>16915</v>
      </c>
      <c r="K6399" s="5" t="s">
        <v>71</v>
      </c>
      <c r="L6399" s="5">
        <v>1</v>
      </c>
      <c r="M6399" s="5" t="s">
        <v>72</v>
      </c>
      <c r="N6399" s="5">
        <f>VLOOKUP(M6399,[1]ArchetypeScores!E:N,10,FALSE)</f>
        <v>0</v>
      </c>
      <c r="O6399" s="5">
        <f>VLOOKUP(M6399,[1]ArchetypeScores!E:O,11,FALSE)</f>
        <v>0</v>
      </c>
      <c r="P6399" s="5">
        <f>VLOOKUP(M6399,[1]ArchetypeScores!E:P,12,FALSE)</f>
        <v>0</v>
      </c>
      <c r="Q6399" s="2" t="str">
        <f>VLOOKUP(M6399,[1]ArchetypeScores!E:W,19,FALSE)</f>
        <v>Other sector</v>
      </c>
      <c r="R6399" s="2">
        <f>VLOOKUP(M6399,[1]ArchetypeScores!E:I,5,FALSE)</f>
        <v>0</v>
      </c>
      <c r="S6399" s="2">
        <f>VLOOKUP(M6399,[1]ArchetypeScores!E:K,7,FALSE)</f>
        <v>0</v>
      </c>
      <c r="T6399" s="2" t="str">
        <f t="shared" si="101"/>
        <v>Not A&amp;R positive</v>
      </c>
    </row>
    <row r="6400" spans="1:20" x14ac:dyDescent="0.3">
      <c r="A6400" s="2" t="s">
        <v>16798</v>
      </c>
      <c r="B6400" s="3" t="s">
        <v>16924</v>
      </c>
      <c r="C6400" s="3" t="s">
        <v>16925</v>
      </c>
      <c r="D6400" s="4">
        <v>0.16900000000000001</v>
      </c>
      <c r="E6400" s="5" t="s">
        <v>16801</v>
      </c>
      <c r="F6400" s="4">
        <v>6.0899999999999999E-3</v>
      </c>
      <c r="G6400" s="6">
        <v>50703</v>
      </c>
      <c r="H6400" s="3" t="s">
        <v>16926</v>
      </c>
      <c r="I6400" s="3" t="s">
        <v>16808</v>
      </c>
      <c r="J6400" s="3" t="s">
        <v>16915</v>
      </c>
      <c r="K6400" s="5" t="s">
        <v>71</v>
      </c>
      <c r="L6400" s="5">
        <v>1</v>
      </c>
      <c r="M6400" s="5" t="s">
        <v>72</v>
      </c>
      <c r="N6400" s="5">
        <f>VLOOKUP(M6400,[1]ArchetypeScores!E:N,10,FALSE)</f>
        <v>0</v>
      </c>
      <c r="O6400" s="5">
        <f>VLOOKUP(M6400,[1]ArchetypeScores!E:O,11,FALSE)</f>
        <v>0</v>
      </c>
      <c r="P6400" s="5">
        <f>VLOOKUP(M6400,[1]ArchetypeScores!E:P,12,FALSE)</f>
        <v>0</v>
      </c>
      <c r="Q6400" s="2" t="str">
        <f>VLOOKUP(M6400,[1]ArchetypeScores!E:W,19,FALSE)</f>
        <v>Other sector</v>
      </c>
      <c r="R6400" s="2">
        <f>VLOOKUP(M6400,[1]ArchetypeScores!E:I,5,FALSE)</f>
        <v>0</v>
      </c>
      <c r="S6400" s="2">
        <f>VLOOKUP(M6400,[1]ArchetypeScores!E:K,7,FALSE)</f>
        <v>0</v>
      </c>
      <c r="T6400" s="2" t="str">
        <f t="shared" si="101"/>
        <v>Not A&amp;R positive</v>
      </c>
    </row>
    <row r="6401" spans="1:20" x14ac:dyDescent="0.3">
      <c r="A6401" s="2" t="s">
        <v>16798</v>
      </c>
      <c r="B6401" s="3" t="s">
        <v>16927</v>
      </c>
      <c r="C6401" s="3" t="s">
        <v>16928</v>
      </c>
      <c r="D6401" s="4">
        <v>3.9E-2</v>
      </c>
      <c r="E6401" s="5" t="s">
        <v>16801</v>
      </c>
      <c r="F6401" s="4">
        <v>1.2800000000000001E-3</v>
      </c>
      <c r="G6401" s="6">
        <v>51027</v>
      </c>
      <c r="H6401" s="3" t="s">
        <v>16815</v>
      </c>
      <c r="I6401" s="3" t="s">
        <v>16816</v>
      </c>
      <c r="J6401" s="3" t="s">
        <v>16915</v>
      </c>
      <c r="K6401" s="5" t="s">
        <v>71</v>
      </c>
      <c r="L6401" s="5">
        <v>1</v>
      </c>
      <c r="M6401" s="5" t="s">
        <v>72</v>
      </c>
      <c r="N6401" s="5">
        <f>VLOOKUP(M6401,[1]ArchetypeScores!E:N,10,FALSE)</f>
        <v>0</v>
      </c>
      <c r="O6401" s="5">
        <f>VLOOKUP(M6401,[1]ArchetypeScores!E:O,11,FALSE)</f>
        <v>0</v>
      </c>
      <c r="P6401" s="5">
        <f>VLOOKUP(M6401,[1]ArchetypeScores!E:P,12,FALSE)</f>
        <v>0</v>
      </c>
      <c r="Q6401" s="2" t="str">
        <f>VLOOKUP(M6401,[1]ArchetypeScores!E:W,19,FALSE)</f>
        <v>Other sector</v>
      </c>
      <c r="R6401" s="2">
        <f>VLOOKUP(M6401,[1]ArchetypeScores!E:I,5,FALSE)</f>
        <v>0</v>
      </c>
      <c r="S6401" s="2">
        <f>VLOOKUP(M6401,[1]ArchetypeScores!E:K,7,FALSE)</f>
        <v>0</v>
      </c>
      <c r="T6401" s="2" t="str">
        <f t="shared" si="101"/>
        <v>Not A&amp;R positive</v>
      </c>
    </row>
    <row r="6402" spans="1:20" x14ac:dyDescent="0.3">
      <c r="A6402" s="2" t="s">
        <v>16798</v>
      </c>
      <c r="B6402" s="3" t="s">
        <v>16929</v>
      </c>
      <c r="C6402" s="3" t="s">
        <v>16930</v>
      </c>
      <c r="D6402" s="4">
        <v>2.9000000000000001E-2</v>
      </c>
      <c r="E6402" s="5" t="s">
        <v>16801</v>
      </c>
      <c r="F6402" s="4">
        <v>9.5E-4</v>
      </c>
      <c r="G6402" s="6">
        <v>50909</v>
      </c>
      <c r="H6402" s="3" t="s">
        <v>16931</v>
      </c>
      <c r="I6402" s="3" t="s">
        <v>16803</v>
      </c>
      <c r="J6402" s="3" t="s">
        <v>16915</v>
      </c>
      <c r="K6402" s="5" t="s">
        <v>38</v>
      </c>
      <c r="L6402" s="5">
        <v>29</v>
      </c>
      <c r="M6402" s="5" t="s">
        <v>316</v>
      </c>
      <c r="N6402" s="5">
        <f>VLOOKUP(M6402,[1]ArchetypeScores!E:N,10,FALSE)</f>
        <v>0</v>
      </c>
      <c r="O6402" s="5">
        <f>VLOOKUP(M6402,[1]ArchetypeScores!E:O,11,FALSE)</f>
        <v>-1</v>
      </c>
      <c r="P6402" s="5">
        <f>VLOOKUP(M6402,[1]ArchetypeScores!E:P,12,FALSE)</f>
        <v>0</v>
      </c>
      <c r="Q6402" s="2" t="str">
        <f>VLOOKUP(M6402,[1]ArchetypeScores!E:W,19,FALSE)</f>
        <v>Other sector</v>
      </c>
      <c r="R6402" s="2">
        <f>VLOOKUP(M6402,[1]ArchetypeScores!E:I,5,FALSE)</f>
        <v>0</v>
      </c>
      <c r="S6402" s="2">
        <f>VLOOKUP(M6402,[1]ArchetypeScores!E:K,7,FALSE)</f>
        <v>0</v>
      </c>
      <c r="T6402" s="2" t="str">
        <f t="shared" ref="T6402:T6465" si="102">IF(AND(R6402=1,S6402=1),"Both",IF(AND(R6402=1,S6402=0),"Direct only",IF(AND(R6402=0,S6402=1),"Indirect only","Not A&amp;R positive")))</f>
        <v>Not A&amp;R positive</v>
      </c>
    </row>
    <row r="6403" spans="1:20" x14ac:dyDescent="0.3">
      <c r="A6403" s="2" t="s">
        <v>16798</v>
      </c>
      <c r="B6403" s="3" t="s">
        <v>16932</v>
      </c>
      <c r="C6403" s="3" t="s">
        <v>16933</v>
      </c>
      <c r="D6403" s="4">
        <v>7.8E-2</v>
      </c>
      <c r="E6403" s="5" t="s">
        <v>16801</v>
      </c>
      <c r="F6403" s="4">
        <v>2.82E-3</v>
      </c>
      <c r="G6403" s="6">
        <v>50704</v>
      </c>
      <c r="H6403" s="3" t="s">
        <v>16934</v>
      </c>
      <c r="I6403" s="3" t="s">
        <v>16808</v>
      </c>
      <c r="J6403" s="3" t="s">
        <v>16915</v>
      </c>
      <c r="K6403" s="5" t="s">
        <v>71</v>
      </c>
      <c r="L6403" s="5">
        <v>1</v>
      </c>
      <c r="M6403" s="5" t="s">
        <v>72</v>
      </c>
      <c r="N6403" s="5">
        <f>VLOOKUP(M6403,[1]ArchetypeScores!E:N,10,FALSE)</f>
        <v>0</v>
      </c>
      <c r="O6403" s="5">
        <f>VLOOKUP(M6403,[1]ArchetypeScores!E:O,11,FALSE)</f>
        <v>0</v>
      </c>
      <c r="P6403" s="5">
        <f>VLOOKUP(M6403,[1]ArchetypeScores!E:P,12,FALSE)</f>
        <v>0</v>
      </c>
      <c r="Q6403" s="2" t="str">
        <f>VLOOKUP(M6403,[1]ArchetypeScores!E:W,19,FALSE)</f>
        <v>Other sector</v>
      </c>
      <c r="R6403" s="2">
        <f>VLOOKUP(M6403,[1]ArchetypeScores!E:I,5,FALSE)</f>
        <v>0</v>
      </c>
      <c r="S6403" s="2">
        <f>VLOOKUP(M6403,[1]ArchetypeScores!E:K,7,FALSE)</f>
        <v>0</v>
      </c>
      <c r="T6403" s="2" t="str">
        <f t="shared" si="102"/>
        <v>Not A&amp;R positive</v>
      </c>
    </row>
    <row r="6404" spans="1:20" x14ac:dyDescent="0.3">
      <c r="A6404" s="2" t="s">
        <v>16798</v>
      </c>
      <c r="B6404" s="3" t="s">
        <v>16935</v>
      </c>
      <c r="C6404" s="3" t="s">
        <v>16936</v>
      </c>
      <c r="D6404" s="4">
        <v>4.8000000000000001E-2</v>
      </c>
      <c r="E6404" s="5" t="s">
        <v>16801</v>
      </c>
      <c r="F6404" s="4">
        <v>1.58E-3</v>
      </c>
      <c r="G6404" s="6">
        <v>51028</v>
      </c>
      <c r="H6404" s="3" t="s">
        <v>16815</v>
      </c>
      <c r="I6404" s="3" t="s">
        <v>16816</v>
      </c>
      <c r="J6404" s="3" t="s">
        <v>16915</v>
      </c>
      <c r="K6404" s="5" t="s">
        <v>71</v>
      </c>
      <c r="L6404" s="5">
        <v>1</v>
      </c>
      <c r="M6404" s="5" t="s">
        <v>72</v>
      </c>
      <c r="N6404" s="5">
        <f>VLOOKUP(M6404,[1]ArchetypeScores!E:N,10,FALSE)</f>
        <v>0</v>
      </c>
      <c r="O6404" s="5">
        <f>VLOOKUP(M6404,[1]ArchetypeScores!E:O,11,FALSE)</f>
        <v>0</v>
      </c>
      <c r="P6404" s="5">
        <f>VLOOKUP(M6404,[1]ArchetypeScores!E:P,12,FALSE)</f>
        <v>0</v>
      </c>
      <c r="Q6404" s="2" t="str">
        <f>VLOOKUP(M6404,[1]ArchetypeScores!E:W,19,FALSE)</f>
        <v>Other sector</v>
      </c>
      <c r="R6404" s="2">
        <f>VLOOKUP(M6404,[1]ArchetypeScores!E:I,5,FALSE)</f>
        <v>0</v>
      </c>
      <c r="S6404" s="2">
        <f>VLOOKUP(M6404,[1]ArchetypeScores!E:K,7,FALSE)</f>
        <v>0</v>
      </c>
      <c r="T6404" s="2" t="str">
        <f t="shared" si="102"/>
        <v>Not A&amp;R positive</v>
      </c>
    </row>
    <row r="6405" spans="1:20" x14ac:dyDescent="0.3">
      <c r="A6405" s="2" t="s">
        <v>16798</v>
      </c>
      <c r="B6405" s="3" t="s">
        <v>16937</v>
      </c>
      <c r="C6405" s="3" t="s">
        <v>16938</v>
      </c>
      <c r="D6405" s="4">
        <v>0.77500000000000002</v>
      </c>
      <c r="E6405" s="5" t="s">
        <v>16801</v>
      </c>
      <c r="F6405" s="4">
        <v>2.801E-2</v>
      </c>
      <c r="G6405" s="6">
        <v>50705</v>
      </c>
      <c r="H6405" s="3" t="s">
        <v>16939</v>
      </c>
      <c r="I6405" s="3" t="s">
        <v>16808</v>
      </c>
      <c r="J6405" s="3" t="s">
        <v>16915</v>
      </c>
      <c r="K6405" s="5" t="s">
        <v>61</v>
      </c>
      <c r="L6405" s="5">
        <v>4</v>
      </c>
      <c r="M6405" s="5" t="s">
        <v>433</v>
      </c>
      <c r="N6405" s="5">
        <f>VLOOKUP(M6405,[1]ArchetypeScores!E:N,10,FALSE)</f>
        <v>0</v>
      </c>
      <c r="O6405" s="5">
        <f>VLOOKUP(M6405,[1]ArchetypeScores!E:O,11,FALSE)</f>
        <v>0</v>
      </c>
      <c r="P6405" s="5">
        <f>VLOOKUP(M6405,[1]ArchetypeScores!E:P,12,FALSE)</f>
        <v>0</v>
      </c>
      <c r="Q6405" s="2" t="str">
        <f>VLOOKUP(M6405,[1]ArchetypeScores!E:W,19,FALSE)</f>
        <v>Health care</v>
      </c>
      <c r="R6405" s="2">
        <f>VLOOKUP(M6405,[1]ArchetypeScores!E:I,5,FALSE)</f>
        <v>0</v>
      </c>
      <c r="S6405" s="2">
        <f>VLOOKUP(M6405,[1]ArchetypeScores!E:K,7,FALSE)</f>
        <v>0</v>
      </c>
      <c r="T6405" s="2" t="str">
        <f t="shared" si="102"/>
        <v>Not A&amp;R positive</v>
      </c>
    </row>
    <row r="6406" spans="1:20" x14ac:dyDescent="0.3">
      <c r="A6406" s="2" t="s">
        <v>16798</v>
      </c>
      <c r="B6406" s="3" t="s">
        <v>16940</v>
      </c>
      <c r="C6406" s="3" t="s">
        <v>16941</v>
      </c>
      <c r="D6406" s="4">
        <v>0.02</v>
      </c>
      <c r="E6406" s="5" t="s">
        <v>16801</v>
      </c>
      <c r="F6406" s="4">
        <v>6.7000000000000002E-4</v>
      </c>
      <c r="G6406" s="6">
        <v>51029</v>
      </c>
      <c r="H6406" s="3" t="s">
        <v>16815</v>
      </c>
      <c r="I6406" s="3" t="s">
        <v>16816</v>
      </c>
      <c r="J6406" s="3" t="s">
        <v>16915</v>
      </c>
      <c r="K6406" s="5" t="s">
        <v>61</v>
      </c>
      <c r="L6406" s="5">
        <v>4</v>
      </c>
      <c r="M6406" s="5" t="s">
        <v>433</v>
      </c>
      <c r="N6406" s="5">
        <f>VLOOKUP(M6406,[1]ArchetypeScores!E:N,10,FALSE)</f>
        <v>0</v>
      </c>
      <c r="O6406" s="5">
        <f>VLOOKUP(M6406,[1]ArchetypeScores!E:O,11,FALSE)</f>
        <v>0</v>
      </c>
      <c r="P6406" s="5">
        <f>VLOOKUP(M6406,[1]ArchetypeScores!E:P,12,FALSE)</f>
        <v>0</v>
      </c>
      <c r="Q6406" s="2" t="str">
        <f>VLOOKUP(M6406,[1]ArchetypeScores!E:W,19,FALSE)</f>
        <v>Health care</v>
      </c>
      <c r="R6406" s="2">
        <f>VLOOKUP(M6406,[1]ArchetypeScores!E:I,5,FALSE)</f>
        <v>0</v>
      </c>
      <c r="S6406" s="2">
        <f>VLOOKUP(M6406,[1]ArchetypeScores!E:K,7,FALSE)</f>
        <v>0</v>
      </c>
      <c r="T6406" s="2" t="str">
        <f t="shared" si="102"/>
        <v>Not A&amp;R positive</v>
      </c>
    </row>
    <row r="6407" spans="1:20" x14ac:dyDescent="0.3">
      <c r="A6407" s="2" t="s">
        <v>16798</v>
      </c>
      <c r="B6407" s="3" t="s">
        <v>16942</v>
      </c>
      <c r="C6407" s="3" t="s">
        <v>16943</v>
      </c>
      <c r="D6407" s="4">
        <v>3.9E-2</v>
      </c>
      <c r="E6407" s="5" t="s">
        <v>16801</v>
      </c>
      <c r="F6407" s="4">
        <v>1.2999999999999999E-3</v>
      </c>
      <c r="G6407" s="6">
        <v>50910</v>
      </c>
      <c r="H6407" s="3" t="s">
        <v>16944</v>
      </c>
      <c r="I6407" s="3" t="s">
        <v>16803</v>
      </c>
      <c r="J6407" s="3" t="s">
        <v>16915</v>
      </c>
      <c r="K6407" s="5" t="s">
        <v>71</v>
      </c>
      <c r="L6407" s="5">
        <v>1</v>
      </c>
      <c r="M6407" s="5" t="s">
        <v>72</v>
      </c>
      <c r="N6407" s="5">
        <f>VLOOKUP(M6407,[1]ArchetypeScores!E:N,10,FALSE)</f>
        <v>0</v>
      </c>
      <c r="O6407" s="5">
        <f>VLOOKUP(M6407,[1]ArchetypeScores!E:O,11,FALSE)</f>
        <v>0</v>
      </c>
      <c r="P6407" s="5">
        <f>VLOOKUP(M6407,[1]ArchetypeScores!E:P,12,FALSE)</f>
        <v>0</v>
      </c>
      <c r="Q6407" s="2" t="str">
        <f>VLOOKUP(M6407,[1]ArchetypeScores!E:W,19,FALSE)</f>
        <v>Other sector</v>
      </c>
      <c r="R6407" s="2">
        <f>VLOOKUP(M6407,[1]ArchetypeScores!E:I,5,FALSE)</f>
        <v>0</v>
      </c>
      <c r="S6407" s="2">
        <f>VLOOKUP(M6407,[1]ArchetypeScores!E:K,7,FALSE)</f>
        <v>0</v>
      </c>
      <c r="T6407" s="2" t="str">
        <f t="shared" si="102"/>
        <v>Not A&amp;R positive</v>
      </c>
    </row>
    <row r="6408" spans="1:20" x14ac:dyDescent="0.3">
      <c r="A6408" s="2" t="s">
        <v>16798</v>
      </c>
      <c r="B6408" s="3" t="s">
        <v>16945</v>
      </c>
      <c r="C6408" s="3" t="s">
        <v>16946</v>
      </c>
      <c r="D6408" s="4">
        <v>0.05</v>
      </c>
      <c r="E6408" s="5" t="s">
        <v>16801</v>
      </c>
      <c r="F6408" s="4">
        <v>1.81E-3</v>
      </c>
      <c r="G6408" s="6">
        <v>50706</v>
      </c>
      <c r="H6408" s="3" t="s">
        <v>16947</v>
      </c>
      <c r="I6408" s="3" t="s">
        <v>16808</v>
      </c>
      <c r="J6408" s="3" t="s">
        <v>16915</v>
      </c>
      <c r="K6408" s="5" t="s">
        <v>71</v>
      </c>
      <c r="L6408" s="5">
        <v>1</v>
      </c>
      <c r="M6408" s="5" t="s">
        <v>72</v>
      </c>
      <c r="N6408" s="5">
        <f>VLOOKUP(M6408,[1]ArchetypeScores!E:N,10,FALSE)</f>
        <v>0</v>
      </c>
      <c r="O6408" s="5">
        <f>VLOOKUP(M6408,[1]ArchetypeScores!E:O,11,FALSE)</f>
        <v>0</v>
      </c>
      <c r="P6408" s="5">
        <f>VLOOKUP(M6408,[1]ArchetypeScores!E:P,12,FALSE)</f>
        <v>0</v>
      </c>
      <c r="Q6408" s="2" t="str">
        <f>VLOOKUP(M6408,[1]ArchetypeScores!E:W,19,FALSE)</f>
        <v>Other sector</v>
      </c>
      <c r="R6408" s="2">
        <f>VLOOKUP(M6408,[1]ArchetypeScores!E:I,5,FALSE)</f>
        <v>0</v>
      </c>
      <c r="S6408" s="2">
        <f>VLOOKUP(M6408,[1]ArchetypeScores!E:K,7,FALSE)</f>
        <v>0</v>
      </c>
      <c r="T6408" s="2" t="str">
        <f t="shared" si="102"/>
        <v>Not A&amp;R positive</v>
      </c>
    </row>
    <row r="6409" spans="1:20" x14ac:dyDescent="0.3">
      <c r="A6409" s="2" t="s">
        <v>16798</v>
      </c>
      <c r="B6409" s="3" t="s">
        <v>16948</v>
      </c>
      <c r="C6409" s="3" t="s">
        <v>16949</v>
      </c>
      <c r="D6409" s="4">
        <v>0.113</v>
      </c>
      <c r="E6409" s="5" t="s">
        <v>16801</v>
      </c>
      <c r="F6409" s="4">
        <v>4.0800000000000003E-3</v>
      </c>
      <c r="G6409" s="6">
        <v>50707</v>
      </c>
      <c r="H6409" s="3" t="s">
        <v>16950</v>
      </c>
      <c r="I6409" s="3" t="s">
        <v>16808</v>
      </c>
      <c r="J6409" s="3" t="s">
        <v>16915</v>
      </c>
      <c r="K6409" s="5" t="s">
        <v>61</v>
      </c>
      <c r="L6409" s="5">
        <v>4</v>
      </c>
      <c r="M6409" s="5" t="s">
        <v>433</v>
      </c>
      <c r="N6409" s="5">
        <f>VLOOKUP(M6409,[1]ArchetypeScores!E:N,10,FALSE)</f>
        <v>0</v>
      </c>
      <c r="O6409" s="5">
        <f>VLOOKUP(M6409,[1]ArchetypeScores!E:O,11,FALSE)</f>
        <v>0</v>
      </c>
      <c r="P6409" s="5">
        <f>VLOOKUP(M6409,[1]ArchetypeScores!E:P,12,FALSE)</f>
        <v>0</v>
      </c>
      <c r="Q6409" s="2" t="str">
        <f>VLOOKUP(M6409,[1]ArchetypeScores!E:W,19,FALSE)</f>
        <v>Health care</v>
      </c>
      <c r="R6409" s="2">
        <f>VLOOKUP(M6409,[1]ArchetypeScores!E:I,5,FALSE)</f>
        <v>0</v>
      </c>
      <c r="S6409" s="2">
        <f>VLOOKUP(M6409,[1]ArchetypeScores!E:K,7,FALSE)</f>
        <v>0</v>
      </c>
      <c r="T6409" s="2" t="str">
        <f t="shared" si="102"/>
        <v>Not A&amp;R positive</v>
      </c>
    </row>
    <row r="6410" spans="1:20" x14ac:dyDescent="0.3">
      <c r="A6410" s="2" t="s">
        <v>16798</v>
      </c>
      <c r="B6410" s="3" t="s">
        <v>16951</v>
      </c>
      <c r="C6410" s="3" t="s">
        <v>16952</v>
      </c>
      <c r="D6410" s="4">
        <v>0.187</v>
      </c>
      <c r="E6410" s="5" t="s">
        <v>16801</v>
      </c>
      <c r="F6410" s="4">
        <v>6.2500000000000003E-3</v>
      </c>
      <c r="G6410" s="6">
        <v>50911</v>
      </c>
      <c r="H6410" s="3" t="s">
        <v>16953</v>
      </c>
      <c r="I6410" s="3" t="s">
        <v>16803</v>
      </c>
      <c r="J6410" s="3" t="s">
        <v>16915</v>
      </c>
      <c r="K6410" s="5" t="s">
        <v>137</v>
      </c>
      <c r="L6410" s="5">
        <v>4</v>
      </c>
      <c r="M6410" s="5" t="s">
        <v>2165</v>
      </c>
      <c r="N6410" s="5">
        <f>VLOOKUP(M6410,[1]ArchetypeScores!E:N,10,FALSE)</f>
        <v>1</v>
      </c>
      <c r="O6410" s="5">
        <f>VLOOKUP(M6410,[1]ArchetypeScores!E:O,11,FALSE)</f>
        <v>0</v>
      </c>
      <c r="P6410" s="5">
        <f>VLOOKUP(M6410,[1]ArchetypeScores!E:P,12,FALSE)</f>
        <v>2</v>
      </c>
      <c r="Q6410" s="2" t="str">
        <f>VLOOKUP(M6410,[1]ArchetypeScores!E:W,19,FALSE)</f>
        <v>Other sector</v>
      </c>
      <c r="R6410" s="2">
        <f>VLOOKUP(M6410,[1]ArchetypeScores!E:I,5,FALSE)</f>
        <v>0</v>
      </c>
      <c r="S6410" s="2">
        <f>VLOOKUP(M6410,[1]ArchetypeScores!E:K,7,FALSE)</f>
        <v>0</v>
      </c>
      <c r="T6410" s="2" t="str">
        <f t="shared" si="102"/>
        <v>Not A&amp;R positive</v>
      </c>
    </row>
    <row r="6411" spans="1:20" x14ac:dyDescent="0.3">
      <c r="A6411" s="2" t="s">
        <v>16798</v>
      </c>
      <c r="B6411" s="3" t="s">
        <v>16954</v>
      </c>
      <c r="C6411" s="3" t="s">
        <v>16955</v>
      </c>
      <c r="D6411" s="4">
        <v>3.2000000000000001E-2</v>
      </c>
      <c r="E6411" s="5" t="s">
        <v>16801</v>
      </c>
      <c r="F6411" s="4">
        <v>1.06E-3</v>
      </c>
      <c r="G6411" s="6">
        <v>51030</v>
      </c>
      <c r="H6411" s="3" t="s">
        <v>16815</v>
      </c>
      <c r="I6411" s="3" t="s">
        <v>16816</v>
      </c>
      <c r="J6411" s="3" t="s">
        <v>16915</v>
      </c>
      <c r="K6411" s="5" t="s">
        <v>71</v>
      </c>
      <c r="L6411" s="5">
        <v>1</v>
      </c>
      <c r="M6411" s="5" t="s">
        <v>72</v>
      </c>
      <c r="N6411" s="5">
        <f>VLOOKUP(M6411,[1]ArchetypeScores!E:N,10,FALSE)</f>
        <v>0</v>
      </c>
      <c r="O6411" s="5">
        <f>VLOOKUP(M6411,[1]ArchetypeScores!E:O,11,FALSE)</f>
        <v>0</v>
      </c>
      <c r="P6411" s="5">
        <f>VLOOKUP(M6411,[1]ArchetypeScores!E:P,12,FALSE)</f>
        <v>0</v>
      </c>
      <c r="Q6411" s="2" t="str">
        <f>VLOOKUP(M6411,[1]ArchetypeScores!E:W,19,FALSE)</f>
        <v>Other sector</v>
      </c>
      <c r="R6411" s="2">
        <f>VLOOKUP(M6411,[1]ArchetypeScores!E:I,5,FALSE)</f>
        <v>0</v>
      </c>
      <c r="S6411" s="2">
        <f>VLOOKUP(M6411,[1]ArchetypeScores!E:K,7,FALSE)</f>
        <v>0</v>
      </c>
      <c r="T6411" s="2" t="str">
        <f t="shared" si="102"/>
        <v>Not A&amp;R positive</v>
      </c>
    </row>
    <row r="6412" spans="1:20" x14ac:dyDescent="0.3">
      <c r="A6412" s="2" t="s">
        <v>16798</v>
      </c>
      <c r="B6412" s="3" t="s">
        <v>16956</v>
      </c>
      <c r="C6412" s="3" t="s">
        <v>16957</v>
      </c>
      <c r="D6412" s="4">
        <v>2.5000000000000001E-2</v>
      </c>
      <c r="E6412" s="5" t="s">
        <v>16801</v>
      </c>
      <c r="F6412" s="4">
        <v>8.0999999999999996E-4</v>
      </c>
      <c r="G6412" s="6">
        <v>51031</v>
      </c>
      <c r="H6412" s="3" t="s">
        <v>16815</v>
      </c>
      <c r="I6412" s="3" t="s">
        <v>16816</v>
      </c>
      <c r="J6412" s="3" t="s">
        <v>16915</v>
      </c>
      <c r="K6412" s="5" t="s">
        <v>61</v>
      </c>
      <c r="L6412" s="5">
        <v>1</v>
      </c>
      <c r="M6412" s="5" t="s">
        <v>130</v>
      </c>
      <c r="N6412" s="5">
        <f>VLOOKUP(M6412,[1]ArchetypeScores!E:N,10,FALSE)</f>
        <v>0</v>
      </c>
      <c r="O6412" s="5">
        <f>VLOOKUP(M6412,[1]ArchetypeScores!E:O,11,FALSE)</f>
        <v>-1</v>
      </c>
      <c r="P6412" s="5">
        <f>VLOOKUP(M6412,[1]ArchetypeScores!E:P,12,FALSE)</f>
        <v>0</v>
      </c>
      <c r="Q6412" s="2" t="str">
        <f>VLOOKUP(M6412,[1]ArchetypeScores!E:W,19,FALSE)</f>
        <v>Health care</v>
      </c>
      <c r="R6412" s="2">
        <f>VLOOKUP(M6412,[1]ArchetypeScores!E:I,5,FALSE)</f>
        <v>0</v>
      </c>
      <c r="S6412" s="2">
        <f>VLOOKUP(M6412,[1]ArchetypeScores!E:K,7,FALSE)</f>
        <v>0</v>
      </c>
      <c r="T6412" s="2" t="str">
        <f t="shared" si="102"/>
        <v>Not A&amp;R positive</v>
      </c>
    </row>
    <row r="6413" spans="1:20" x14ac:dyDescent="0.3">
      <c r="A6413" s="2" t="s">
        <v>16798</v>
      </c>
      <c r="B6413" s="3" t="s">
        <v>16958</v>
      </c>
      <c r="C6413" s="3" t="s">
        <v>16959</v>
      </c>
      <c r="D6413" s="4">
        <v>0.02</v>
      </c>
      <c r="E6413" s="5" t="s">
        <v>16801</v>
      </c>
      <c r="F6413" s="4">
        <v>7.2000000000000005E-4</v>
      </c>
      <c r="G6413" s="6">
        <v>50708</v>
      </c>
      <c r="H6413" s="3" t="s">
        <v>16960</v>
      </c>
      <c r="I6413" s="3" t="s">
        <v>16808</v>
      </c>
      <c r="J6413" s="3" t="s">
        <v>16915</v>
      </c>
      <c r="K6413" s="5" t="s">
        <v>61</v>
      </c>
      <c r="L6413" s="5">
        <v>4</v>
      </c>
      <c r="M6413" s="5" t="s">
        <v>433</v>
      </c>
      <c r="N6413" s="5">
        <f>VLOOKUP(M6413,[1]ArchetypeScores!E:N,10,FALSE)</f>
        <v>0</v>
      </c>
      <c r="O6413" s="5">
        <f>VLOOKUP(M6413,[1]ArchetypeScores!E:O,11,FALSE)</f>
        <v>0</v>
      </c>
      <c r="P6413" s="5">
        <f>VLOOKUP(M6413,[1]ArchetypeScores!E:P,12,FALSE)</f>
        <v>0</v>
      </c>
      <c r="Q6413" s="2" t="str">
        <f>VLOOKUP(M6413,[1]ArchetypeScores!E:W,19,FALSE)</f>
        <v>Health care</v>
      </c>
      <c r="R6413" s="2">
        <f>VLOOKUP(M6413,[1]ArchetypeScores!E:I,5,FALSE)</f>
        <v>0</v>
      </c>
      <c r="S6413" s="2">
        <f>VLOOKUP(M6413,[1]ArchetypeScores!E:K,7,FALSE)</f>
        <v>0</v>
      </c>
      <c r="T6413" s="2" t="str">
        <f t="shared" si="102"/>
        <v>Not A&amp;R positive</v>
      </c>
    </row>
    <row r="6414" spans="1:20" x14ac:dyDescent="0.3">
      <c r="A6414" s="2" t="s">
        <v>16798</v>
      </c>
      <c r="B6414" s="3" t="s">
        <v>16961</v>
      </c>
      <c r="C6414" s="3" t="s">
        <v>16962</v>
      </c>
      <c r="D6414" s="4">
        <v>1E-3</v>
      </c>
      <c r="E6414" s="5" t="s">
        <v>16801</v>
      </c>
      <c r="F6414" s="4">
        <v>5.0000000000000002E-5</v>
      </c>
      <c r="G6414" s="6">
        <v>50709</v>
      </c>
      <c r="H6414" s="3" t="s">
        <v>16963</v>
      </c>
      <c r="I6414" s="3" t="s">
        <v>16808</v>
      </c>
      <c r="J6414" s="3" t="s">
        <v>16915</v>
      </c>
      <c r="K6414" s="5" t="s">
        <v>61</v>
      </c>
      <c r="L6414" s="5">
        <v>1</v>
      </c>
      <c r="M6414" s="5" t="s">
        <v>130</v>
      </c>
      <c r="N6414" s="5">
        <f>VLOOKUP(M6414,[1]ArchetypeScores!E:N,10,FALSE)</f>
        <v>0</v>
      </c>
      <c r="O6414" s="5">
        <f>VLOOKUP(M6414,[1]ArchetypeScores!E:O,11,FALSE)</f>
        <v>-1</v>
      </c>
      <c r="P6414" s="5">
        <f>VLOOKUP(M6414,[1]ArchetypeScores!E:P,12,FALSE)</f>
        <v>0</v>
      </c>
      <c r="Q6414" s="2" t="str">
        <f>VLOOKUP(M6414,[1]ArchetypeScores!E:W,19,FALSE)</f>
        <v>Health care</v>
      </c>
      <c r="R6414" s="2">
        <f>VLOOKUP(M6414,[1]ArchetypeScores!E:I,5,FALSE)</f>
        <v>0</v>
      </c>
      <c r="S6414" s="2">
        <f>VLOOKUP(M6414,[1]ArchetypeScores!E:K,7,FALSE)</f>
        <v>0</v>
      </c>
      <c r="T6414" s="2" t="str">
        <f t="shared" si="102"/>
        <v>Not A&amp;R positive</v>
      </c>
    </row>
    <row r="6415" spans="1:20" x14ac:dyDescent="0.3">
      <c r="A6415" s="2" t="s">
        <v>16798</v>
      </c>
      <c r="B6415" s="3" t="s">
        <v>16964</v>
      </c>
      <c r="C6415" s="3" t="s">
        <v>16965</v>
      </c>
      <c r="D6415" s="4">
        <v>0.46400000000000002</v>
      </c>
      <c r="E6415" s="5" t="s">
        <v>16801</v>
      </c>
      <c r="F6415" s="4">
        <v>1.5350000000000001E-2</v>
      </c>
      <c r="G6415" s="6">
        <v>51032</v>
      </c>
      <c r="H6415" s="3" t="s">
        <v>16815</v>
      </c>
      <c r="I6415" s="3" t="s">
        <v>16816</v>
      </c>
      <c r="J6415" s="3" t="s">
        <v>16966</v>
      </c>
      <c r="K6415" s="5" t="s">
        <v>71</v>
      </c>
      <c r="L6415" s="5">
        <v>2</v>
      </c>
      <c r="M6415" s="5" t="s">
        <v>2542</v>
      </c>
      <c r="N6415" s="5">
        <f>VLOOKUP(M6415,[1]ArchetypeScores!E:N,10,FALSE)</f>
        <v>0</v>
      </c>
      <c r="O6415" s="5">
        <f>VLOOKUP(M6415,[1]ArchetypeScores!E:O,11,FALSE)</f>
        <v>-1</v>
      </c>
      <c r="P6415" s="5">
        <f>VLOOKUP(M6415,[1]ArchetypeScores!E:P,12,FALSE)</f>
        <v>0</v>
      </c>
      <c r="Q6415" s="2" t="str">
        <f>VLOOKUP(M6415,[1]ArchetypeScores!E:W,19,FALSE)</f>
        <v>Industrials - other</v>
      </c>
      <c r="R6415" s="2">
        <f>VLOOKUP(M6415,[1]ArchetypeScores!E:I,5,FALSE)</f>
        <v>0</v>
      </c>
      <c r="S6415" s="2">
        <f>VLOOKUP(M6415,[1]ArchetypeScores!E:K,7,FALSE)</f>
        <v>0</v>
      </c>
      <c r="T6415" s="2" t="str">
        <f t="shared" si="102"/>
        <v>Not A&amp;R positive</v>
      </c>
    </row>
    <row r="6416" spans="1:20" x14ac:dyDescent="0.3">
      <c r="A6416" s="2" t="s">
        <v>16798</v>
      </c>
      <c r="B6416" s="3" t="s">
        <v>16967</v>
      </c>
      <c r="C6416" s="3" t="s">
        <v>16968</v>
      </c>
      <c r="D6416" s="4">
        <v>9.4E-2</v>
      </c>
      <c r="E6416" s="5" t="s">
        <v>16801</v>
      </c>
      <c r="F6416" s="4">
        <v>3.15E-3</v>
      </c>
      <c r="G6416" s="6">
        <v>50912</v>
      </c>
      <c r="H6416" s="3" t="s">
        <v>16969</v>
      </c>
      <c r="I6416" s="3" t="s">
        <v>16803</v>
      </c>
      <c r="J6416" s="3" t="s">
        <v>16966</v>
      </c>
      <c r="K6416" s="5" t="s">
        <v>175</v>
      </c>
      <c r="L6416" s="5">
        <v>1</v>
      </c>
      <c r="M6416" s="5" t="s">
        <v>176</v>
      </c>
      <c r="N6416" s="5">
        <f>VLOOKUP(M6416,[1]ArchetypeScores!E:N,10,FALSE)</f>
        <v>1</v>
      </c>
      <c r="O6416" s="5">
        <f>VLOOKUP(M6416,[1]ArchetypeScores!E:O,11,FALSE)</f>
        <v>-2</v>
      </c>
      <c r="P6416" s="5">
        <f>VLOOKUP(M6416,[1]ArchetypeScores!E:P,12,FALSE)</f>
        <v>0</v>
      </c>
      <c r="Q6416" s="2" t="str">
        <f>VLOOKUP(M6416,[1]ArchetypeScores!E:W,19,FALSE)</f>
        <v>Other sector</v>
      </c>
      <c r="R6416" s="2">
        <f>VLOOKUP(M6416,[1]ArchetypeScores!E:I,5,FALSE)</f>
        <v>0</v>
      </c>
      <c r="S6416" s="2">
        <f>VLOOKUP(M6416,[1]ArchetypeScores!E:K,7,FALSE)</f>
        <v>1</v>
      </c>
      <c r="T6416" s="2" t="str">
        <f t="shared" si="102"/>
        <v>Indirect only</v>
      </c>
    </row>
    <row r="6417" spans="1:20" x14ac:dyDescent="0.3">
      <c r="A6417" s="2" t="s">
        <v>16798</v>
      </c>
      <c r="B6417" s="3" t="s">
        <v>16970</v>
      </c>
      <c r="C6417" s="3" t="s">
        <v>16971</v>
      </c>
      <c r="D6417" s="4">
        <v>0.41</v>
      </c>
      <c r="E6417" s="5" t="s">
        <v>16801</v>
      </c>
      <c r="F6417" s="4">
        <v>1.4829999999999999E-2</v>
      </c>
      <c r="G6417" s="6">
        <v>50710</v>
      </c>
      <c r="H6417" s="3" t="s">
        <v>16972</v>
      </c>
      <c r="I6417" s="3" t="s">
        <v>16808</v>
      </c>
      <c r="J6417" s="3" t="s">
        <v>16966</v>
      </c>
      <c r="K6417" s="5" t="s">
        <v>71</v>
      </c>
      <c r="L6417" s="5">
        <v>1</v>
      </c>
      <c r="M6417" s="5" t="s">
        <v>72</v>
      </c>
      <c r="N6417" s="5">
        <f>VLOOKUP(M6417,[1]ArchetypeScores!E:N,10,FALSE)</f>
        <v>0</v>
      </c>
      <c r="O6417" s="5">
        <f>VLOOKUP(M6417,[1]ArchetypeScores!E:O,11,FALSE)</f>
        <v>0</v>
      </c>
      <c r="P6417" s="5">
        <f>VLOOKUP(M6417,[1]ArchetypeScores!E:P,12,FALSE)</f>
        <v>0</v>
      </c>
      <c r="Q6417" s="2" t="str">
        <f>VLOOKUP(M6417,[1]ArchetypeScores!E:W,19,FALSE)</f>
        <v>Other sector</v>
      </c>
      <c r="R6417" s="2">
        <f>VLOOKUP(M6417,[1]ArchetypeScores!E:I,5,FALSE)</f>
        <v>0</v>
      </c>
      <c r="S6417" s="2">
        <f>VLOOKUP(M6417,[1]ArchetypeScores!E:K,7,FALSE)</f>
        <v>0</v>
      </c>
      <c r="T6417" s="2" t="str">
        <f t="shared" si="102"/>
        <v>Not A&amp;R positive</v>
      </c>
    </row>
    <row r="6418" spans="1:20" x14ac:dyDescent="0.3">
      <c r="A6418" s="2" t="s">
        <v>16798</v>
      </c>
      <c r="B6418" s="3" t="s">
        <v>16973</v>
      </c>
      <c r="C6418" s="3" t="s">
        <v>16974</v>
      </c>
      <c r="D6418" s="4">
        <v>0.45200000000000001</v>
      </c>
      <c r="E6418" s="5" t="s">
        <v>16801</v>
      </c>
      <c r="F6418" s="4">
        <v>1.5129999999999999E-2</v>
      </c>
      <c r="G6418" s="6">
        <v>50835</v>
      </c>
      <c r="H6418" s="3" t="s">
        <v>16975</v>
      </c>
      <c r="I6418" s="3" t="s">
        <v>16812</v>
      </c>
      <c r="J6418" s="3" t="s">
        <v>16966</v>
      </c>
      <c r="K6418" s="5" t="s">
        <v>67</v>
      </c>
      <c r="L6418" s="5">
        <v>1</v>
      </c>
      <c r="M6418" s="5" t="s">
        <v>265</v>
      </c>
      <c r="N6418" s="5">
        <f>VLOOKUP(M6418,[1]ArchetypeScores!E:N,10,FALSE)</f>
        <v>0</v>
      </c>
      <c r="O6418" s="5">
        <f>VLOOKUP(M6418,[1]ArchetypeScores!E:O,11,FALSE)</f>
        <v>-1</v>
      </c>
      <c r="P6418" s="5">
        <f>VLOOKUP(M6418,[1]ArchetypeScores!E:P,12,FALSE)</f>
        <v>0</v>
      </c>
      <c r="Q6418" s="2" t="str">
        <f>VLOOKUP(M6418,[1]ArchetypeScores!E:W,19,FALSE)</f>
        <v>Untargeted</v>
      </c>
      <c r="R6418" s="2">
        <f>VLOOKUP(M6418,[1]ArchetypeScores!E:I,5,FALSE)</f>
        <v>0</v>
      </c>
      <c r="S6418" s="2">
        <f>VLOOKUP(M6418,[1]ArchetypeScores!E:K,7,FALSE)</f>
        <v>0</v>
      </c>
      <c r="T6418" s="2" t="str">
        <f t="shared" si="102"/>
        <v>Not A&amp;R positive</v>
      </c>
    </row>
    <row r="6419" spans="1:20" x14ac:dyDescent="0.3">
      <c r="A6419" s="2" t="s">
        <v>16798</v>
      </c>
      <c r="B6419" s="3" t="s">
        <v>16976</v>
      </c>
      <c r="C6419" s="3" t="s">
        <v>16977</v>
      </c>
      <c r="D6419" s="4">
        <v>0.1</v>
      </c>
      <c r="E6419" s="5" t="s">
        <v>16801</v>
      </c>
      <c r="F6419" s="4">
        <v>3.62E-3</v>
      </c>
      <c r="G6419" s="6">
        <v>50711</v>
      </c>
      <c r="H6419" s="3" t="s">
        <v>16978</v>
      </c>
      <c r="I6419" s="3" t="s">
        <v>16808</v>
      </c>
      <c r="J6419" s="3" t="s">
        <v>16966</v>
      </c>
      <c r="K6419" s="5" t="s">
        <v>71</v>
      </c>
      <c r="L6419" s="5">
        <v>1</v>
      </c>
      <c r="M6419" s="5" t="s">
        <v>72</v>
      </c>
      <c r="N6419" s="5">
        <f>VLOOKUP(M6419,[1]ArchetypeScores!E:N,10,FALSE)</f>
        <v>0</v>
      </c>
      <c r="O6419" s="5">
        <f>VLOOKUP(M6419,[1]ArchetypeScores!E:O,11,FALSE)</f>
        <v>0</v>
      </c>
      <c r="P6419" s="5">
        <f>VLOOKUP(M6419,[1]ArchetypeScores!E:P,12,FALSE)</f>
        <v>0</v>
      </c>
      <c r="Q6419" s="2" t="str">
        <f>VLOOKUP(M6419,[1]ArchetypeScores!E:W,19,FALSE)</f>
        <v>Other sector</v>
      </c>
      <c r="R6419" s="2">
        <f>VLOOKUP(M6419,[1]ArchetypeScores!E:I,5,FALSE)</f>
        <v>0</v>
      </c>
      <c r="S6419" s="2">
        <f>VLOOKUP(M6419,[1]ArchetypeScores!E:K,7,FALSE)</f>
        <v>0</v>
      </c>
      <c r="T6419" s="2" t="str">
        <f t="shared" si="102"/>
        <v>Not A&amp;R positive</v>
      </c>
    </row>
    <row r="6420" spans="1:20" x14ac:dyDescent="0.3">
      <c r="A6420" s="2" t="s">
        <v>16798</v>
      </c>
      <c r="B6420" s="3" t="s">
        <v>16979</v>
      </c>
      <c r="C6420" s="3" t="s">
        <v>16980</v>
      </c>
      <c r="D6420" s="4">
        <v>0.104</v>
      </c>
      <c r="E6420" s="5" t="s">
        <v>16801</v>
      </c>
      <c r="F6420" s="4">
        <v>3.48E-3</v>
      </c>
      <c r="G6420" s="6">
        <v>50913</v>
      </c>
      <c r="H6420" s="3" t="s">
        <v>16981</v>
      </c>
      <c r="I6420" s="3" t="s">
        <v>16803</v>
      </c>
      <c r="J6420" s="3" t="s">
        <v>16966</v>
      </c>
      <c r="K6420" s="5" t="s">
        <v>175</v>
      </c>
      <c r="L6420" s="5">
        <v>1</v>
      </c>
      <c r="M6420" s="5" t="s">
        <v>176</v>
      </c>
      <c r="N6420" s="5">
        <f>VLOOKUP(M6420,[1]ArchetypeScores!E:N,10,FALSE)</f>
        <v>1</v>
      </c>
      <c r="O6420" s="5">
        <f>VLOOKUP(M6420,[1]ArchetypeScores!E:O,11,FALSE)</f>
        <v>-2</v>
      </c>
      <c r="P6420" s="5">
        <f>VLOOKUP(M6420,[1]ArchetypeScores!E:P,12,FALSE)</f>
        <v>0</v>
      </c>
      <c r="Q6420" s="2" t="str">
        <f>VLOOKUP(M6420,[1]ArchetypeScores!E:W,19,FALSE)</f>
        <v>Other sector</v>
      </c>
      <c r="R6420" s="2">
        <f>VLOOKUP(M6420,[1]ArchetypeScores!E:I,5,FALSE)</f>
        <v>0</v>
      </c>
      <c r="S6420" s="2">
        <f>VLOOKUP(M6420,[1]ArchetypeScores!E:K,7,FALSE)</f>
        <v>1</v>
      </c>
      <c r="T6420" s="2" t="str">
        <f t="shared" si="102"/>
        <v>Indirect only</v>
      </c>
    </row>
    <row r="6421" spans="1:20" x14ac:dyDescent="0.3">
      <c r="A6421" s="2" t="s">
        <v>16798</v>
      </c>
      <c r="B6421" s="3" t="s">
        <v>16982</v>
      </c>
      <c r="C6421" s="3" t="s">
        <v>16983</v>
      </c>
      <c r="D6421" s="4">
        <v>3.7999999999999999E-2</v>
      </c>
      <c r="E6421" s="5" t="s">
        <v>16801</v>
      </c>
      <c r="F6421" s="4">
        <v>1.2700000000000001E-3</v>
      </c>
      <c r="G6421" s="6">
        <v>50836</v>
      </c>
      <c r="H6421" s="3" t="s">
        <v>16984</v>
      </c>
      <c r="I6421" s="3" t="s">
        <v>16812</v>
      </c>
      <c r="J6421" s="3" t="s">
        <v>16966</v>
      </c>
      <c r="K6421" s="5" t="s">
        <v>38</v>
      </c>
      <c r="L6421" s="5">
        <v>29</v>
      </c>
      <c r="M6421" s="5" t="s">
        <v>316</v>
      </c>
      <c r="N6421" s="5">
        <f>VLOOKUP(M6421,[1]ArchetypeScores!E:N,10,FALSE)</f>
        <v>0</v>
      </c>
      <c r="O6421" s="5">
        <f>VLOOKUP(M6421,[1]ArchetypeScores!E:O,11,FALSE)</f>
        <v>-1</v>
      </c>
      <c r="P6421" s="5">
        <f>VLOOKUP(M6421,[1]ArchetypeScores!E:P,12,FALSE)</f>
        <v>0</v>
      </c>
      <c r="Q6421" s="2" t="str">
        <f>VLOOKUP(M6421,[1]ArchetypeScores!E:W,19,FALSE)</f>
        <v>Other sector</v>
      </c>
      <c r="R6421" s="2">
        <f>VLOOKUP(M6421,[1]ArchetypeScores!E:I,5,FALSE)</f>
        <v>0</v>
      </c>
      <c r="S6421" s="2">
        <f>VLOOKUP(M6421,[1]ArchetypeScores!E:K,7,FALSE)</f>
        <v>0</v>
      </c>
      <c r="T6421" s="2" t="str">
        <f t="shared" si="102"/>
        <v>Not A&amp;R positive</v>
      </c>
    </row>
    <row r="6422" spans="1:20" x14ac:dyDescent="0.3">
      <c r="A6422" s="2" t="s">
        <v>16798</v>
      </c>
      <c r="B6422" s="3" t="s">
        <v>16985</v>
      </c>
      <c r="C6422" s="3" t="s">
        <v>16986</v>
      </c>
      <c r="D6422" s="4">
        <v>0.05</v>
      </c>
      <c r="E6422" s="5" t="s">
        <v>16801</v>
      </c>
      <c r="F6422" s="4">
        <v>1.67E-3</v>
      </c>
      <c r="G6422" s="6">
        <v>50914</v>
      </c>
      <c r="H6422" s="3" t="s">
        <v>16987</v>
      </c>
      <c r="I6422" s="3" t="s">
        <v>16803</v>
      </c>
      <c r="J6422" s="3" t="s">
        <v>16966</v>
      </c>
      <c r="K6422" s="5" t="s">
        <v>175</v>
      </c>
      <c r="L6422" s="5">
        <v>1</v>
      </c>
      <c r="M6422" s="5" t="s">
        <v>176</v>
      </c>
      <c r="N6422" s="5">
        <f>VLOOKUP(M6422,[1]ArchetypeScores!E:N,10,FALSE)</f>
        <v>1</v>
      </c>
      <c r="O6422" s="5">
        <f>VLOOKUP(M6422,[1]ArchetypeScores!E:O,11,FALSE)</f>
        <v>-2</v>
      </c>
      <c r="P6422" s="5">
        <f>VLOOKUP(M6422,[1]ArchetypeScores!E:P,12,FALSE)</f>
        <v>0</v>
      </c>
      <c r="Q6422" s="2" t="str">
        <f>VLOOKUP(M6422,[1]ArchetypeScores!E:W,19,FALSE)</f>
        <v>Other sector</v>
      </c>
      <c r="R6422" s="2">
        <f>VLOOKUP(M6422,[1]ArchetypeScores!E:I,5,FALSE)</f>
        <v>0</v>
      </c>
      <c r="S6422" s="2">
        <f>VLOOKUP(M6422,[1]ArchetypeScores!E:K,7,FALSE)</f>
        <v>1</v>
      </c>
      <c r="T6422" s="2" t="str">
        <f t="shared" si="102"/>
        <v>Indirect only</v>
      </c>
    </row>
    <row r="6423" spans="1:20" x14ac:dyDescent="0.3">
      <c r="A6423" s="2" t="s">
        <v>16798</v>
      </c>
      <c r="B6423" s="3" t="s">
        <v>16988</v>
      </c>
      <c r="C6423" s="3" t="s">
        <v>16989</v>
      </c>
      <c r="D6423" s="4">
        <v>0.27300000000000002</v>
      </c>
      <c r="E6423" s="5" t="s">
        <v>16801</v>
      </c>
      <c r="F6423" s="4">
        <v>9.8700000000000003E-3</v>
      </c>
      <c r="G6423" s="6">
        <v>50712</v>
      </c>
      <c r="H6423" s="3" t="s">
        <v>16990</v>
      </c>
      <c r="I6423" s="3" t="s">
        <v>16808</v>
      </c>
      <c r="J6423" s="3" t="s">
        <v>16966</v>
      </c>
      <c r="K6423" s="5" t="s">
        <v>175</v>
      </c>
      <c r="L6423" s="5">
        <v>2</v>
      </c>
      <c r="M6423" s="5" t="s">
        <v>386</v>
      </c>
      <c r="N6423" s="5">
        <f>VLOOKUP(M6423,[1]ArchetypeScores!E:N,10,FALSE)</f>
        <v>1</v>
      </c>
      <c r="O6423" s="5">
        <f>VLOOKUP(M6423,[1]ArchetypeScores!E:O,11,FALSE)</f>
        <v>-1</v>
      </c>
      <c r="P6423" s="5">
        <f>VLOOKUP(M6423,[1]ArchetypeScores!E:P,12,FALSE)</f>
        <v>0</v>
      </c>
      <c r="Q6423" s="2" t="str">
        <f>VLOOKUP(M6423,[1]ArchetypeScores!E:W,19,FALSE)</f>
        <v>Other sector</v>
      </c>
      <c r="R6423" s="2">
        <f>VLOOKUP(M6423,[1]ArchetypeScores!E:I,5,FALSE)</f>
        <v>0</v>
      </c>
      <c r="S6423" s="2">
        <f>VLOOKUP(M6423,[1]ArchetypeScores!E:K,7,FALSE)</f>
        <v>1</v>
      </c>
      <c r="T6423" s="2" t="str">
        <f t="shared" si="102"/>
        <v>Indirect only</v>
      </c>
    </row>
    <row r="6424" spans="1:20" x14ac:dyDescent="0.3">
      <c r="A6424" s="2" t="s">
        <v>16798</v>
      </c>
      <c r="B6424" s="3" t="s">
        <v>16991</v>
      </c>
      <c r="C6424" s="3" t="s">
        <v>16992</v>
      </c>
      <c r="D6424" s="4">
        <v>0.307</v>
      </c>
      <c r="E6424" s="5" t="s">
        <v>16801</v>
      </c>
      <c r="F6424" s="4">
        <v>1.11E-2</v>
      </c>
      <c r="G6424" s="6">
        <v>50713</v>
      </c>
      <c r="H6424" s="3" t="s">
        <v>16993</v>
      </c>
      <c r="I6424" s="3" t="s">
        <v>16808</v>
      </c>
      <c r="J6424" s="3" t="s">
        <v>16966</v>
      </c>
      <c r="K6424" s="5" t="s">
        <v>175</v>
      </c>
      <c r="L6424" s="5">
        <v>1</v>
      </c>
      <c r="M6424" s="5" t="s">
        <v>176</v>
      </c>
      <c r="N6424" s="5">
        <f>VLOOKUP(M6424,[1]ArchetypeScores!E:N,10,FALSE)</f>
        <v>1</v>
      </c>
      <c r="O6424" s="5">
        <f>VLOOKUP(M6424,[1]ArchetypeScores!E:O,11,FALSE)</f>
        <v>-2</v>
      </c>
      <c r="P6424" s="5">
        <f>VLOOKUP(M6424,[1]ArchetypeScores!E:P,12,FALSE)</f>
        <v>0</v>
      </c>
      <c r="Q6424" s="2" t="str">
        <f>VLOOKUP(M6424,[1]ArchetypeScores!E:W,19,FALSE)</f>
        <v>Other sector</v>
      </c>
      <c r="R6424" s="2">
        <f>VLOOKUP(M6424,[1]ArchetypeScores!E:I,5,FALSE)</f>
        <v>0</v>
      </c>
      <c r="S6424" s="2">
        <f>VLOOKUP(M6424,[1]ArchetypeScores!E:K,7,FALSE)</f>
        <v>1</v>
      </c>
      <c r="T6424" s="2" t="str">
        <f t="shared" si="102"/>
        <v>Indirect only</v>
      </c>
    </row>
    <row r="6425" spans="1:20" x14ac:dyDescent="0.3">
      <c r="A6425" s="2" t="s">
        <v>16798</v>
      </c>
      <c r="B6425" s="3" t="s">
        <v>16994</v>
      </c>
      <c r="C6425" s="3" t="s">
        <v>16995</v>
      </c>
      <c r="D6425" s="4">
        <v>1.2E-2</v>
      </c>
      <c r="E6425" s="5" t="s">
        <v>16801</v>
      </c>
      <c r="F6425" s="4">
        <v>4.0000000000000002E-4</v>
      </c>
      <c r="G6425" s="6">
        <v>51033</v>
      </c>
      <c r="H6425" s="3" t="s">
        <v>16815</v>
      </c>
      <c r="I6425" s="3" t="s">
        <v>16816</v>
      </c>
      <c r="J6425" s="3" t="s">
        <v>16966</v>
      </c>
      <c r="K6425" s="5" t="s">
        <v>71</v>
      </c>
      <c r="L6425" s="5">
        <v>2</v>
      </c>
      <c r="M6425" s="5" t="s">
        <v>2542</v>
      </c>
      <c r="N6425" s="5">
        <f>VLOOKUP(M6425,[1]ArchetypeScores!E:N,10,FALSE)</f>
        <v>0</v>
      </c>
      <c r="O6425" s="5">
        <f>VLOOKUP(M6425,[1]ArchetypeScores!E:O,11,FALSE)</f>
        <v>-1</v>
      </c>
      <c r="P6425" s="5">
        <f>VLOOKUP(M6425,[1]ArchetypeScores!E:P,12,FALSE)</f>
        <v>0</v>
      </c>
      <c r="Q6425" s="2" t="str">
        <f>VLOOKUP(M6425,[1]ArchetypeScores!E:W,19,FALSE)</f>
        <v>Industrials - other</v>
      </c>
      <c r="R6425" s="2">
        <f>VLOOKUP(M6425,[1]ArchetypeScores!E:I,5,FALSE)</f>
        <v>0</v>
      </c>
      <c r="S6425" s="2">
        <f>VLOOKUP(M6425,[1]ArchetypeScores!E:K,7,FALSE)</f>
        <v>0</v>
      </c>
      <c r="T6425" s="2" t="str">
        <f t="shared" si="102"/>
        <v>Not A&amp;R positive</v>
      </c>
    </row>
    <row r="6426" spans="1:20" x14ac:dyDescent="0.3">
      <c r="A6426" s="2" t="s">
        <v>16798</v>
      </c>
      <c r="B6426" s="3" t="s">
        <v>16996</v>
      </c>
      <c r="C6426" s="3" t="s">
        <v>16997</v>
      </c>
      <c r="D6426" s="4">
        <v>1.2010000000000001</v>
      </c>
      <c r="E6426" s="5" t="s">
        <v>16801</v>
      </c>
      <c r="F6426" s="4">
        <v>4.3430000000000003E-2</v>
      </c>
      <c r="G6426" s="6">
        <v>50714</v>
      </c>
      <c r="H6426" s="3" t="s">
        <v>16998</v>
      </c>
      <c r="I6426" s="3" t="s">
        <v>16808</v>
      </c>
      <c r="J6426" s="3" t="s">
        <v>16966</v>
      </c>
      <c r="K6426" s="5" t="s">
        <v>67</v>
      </c>
      <c r="L6426" s="5">
        <v>1</v>
      </c>
      <c r="M6426" s="5" t="s">
        <v>265</v>
      </c>
      <c r="N6426" s="5">
        <f>VLOOKUP(M6426,[1]ArchetypeScores!E:N,10,FALSE)</f>
        <v>0</v>
      </c>
      <c r="O6426" s="5">
        <f>VLOOKUP(M6426,[1]ArchetypeScores!E:O,11,FALSE)</f>
        <v>-1</v>
      </c>
      <c r="P6426" s="5">
        <f>VLOOKUP(M6426,[1]ArchetypeScores!E:P,12,FALSE)</f>
        <v>0</v>
      </c>
      <c r="Q6426" s="2" t="str">
        <f>VLOOKUP(M6426,[1]ArchetypeScores!E:W,19,FALSE)</f>
        <v>Untargeted</v>
      </c>
      <c r="R6426" s="2">
        <f>VLOOKUP(M6426,[1]ArchetypeScores!E:I,5,FALSE)</f>
        <v>0</v>
      </c>
      <c r="S6426" s="2">
        <f>VLOOKUP(M6426,[1]ArchetypeScores!E:K,7,FALSE)</f>
        <v>0</v>
      </c>
      <c r="T6426" s="2" t="str">
        <f t="shared" si="102"/>
        <v>Not A&amp;R positive</v>
      </c>
    </row>
    <row r="6427" spans="1:20" x14ac:dyDescent="0.3">
      <c r="A6427" s="2" t="s">
        <v>16798</v>
      </c>
      <c r="B6427" s="3" t="s">
        <v>16999</v>
      </c>
      <c r="C6427" s="3" t="s">
        <v>17000</v>
      </c>
      <c r="D6427" s="4">
        <v>0.05</v>
      </c>
      <c r="E6427" s="5" t="s">
        <v>16801</v>
      </c>
      <c r="F6427" s="4">
        <v>1.67E-3</v>
      </c>
      <c r="G6427" s="6">
        <v>50915</v>
      </c>
      <c r="H6427" s="3" t="s">
        <v>17001</v>
      </c>
      <c r="I6427" s="3" t="s">
        <v>16803</v>
      </c>
      <c r="J6427" s="3" t="s">
        <v>16966</v>
      </c>
      <c r="K6427" s="5" t="s">
        <v>38</v>
      </c>
      <c r="L6427" s="5">
        <v>29</v>
      </c>
      <c r="M6427" s="5" t="s">
        <v>316</v>
      </c>
      <c r="N6427" s="5">
        <f>VLOOKUP(M6427,[1]ArchetypeScores!E:N,10,FALSE)</f>
        <v>0</v>
      </c>
      <c r="O6427" s="5">
        <f>VLOOKUP(M6427,[1]ArchetypeScores!E:O,11,FALSE)</f>
        <v>-1</v>
      </c>
      <c r="P6427" s="5">
        <f>VLOOKUP(M6427,[1]ArchetypeScores!E:P,12,FALSE)</f>
        <v>0</v>
      </c>
      <c r="Q6427" s="2" t="str">
        <f>VLOOKUP(M6427,[1]ArchetypeScores!E:W,19,FALSE)</f>
        <v>Other sector</v>
      </c>
      <c r="R6427" s="2">
        <f>VLOOKUP(M6427,[1]ArchetypeScores!E:I,5,FALSE)</f>
        <v>0</v>
      </c>
      <c r="S6427" s="2">
        <f>VLOOKUP(M6427,[1]ArchetypeScores!E:K,7,FALSE)</f>
        <v>0</v>
      </c>
      <c r="T6427" s="2" t="str">
        <f t="shared" si="102"/>
        <v>Not A&amp;R positive</v>
      </c>
    </row>
    <row r="6428" spans="1:20" x14ac:dyDescent="0.3">
      <c r="A6428" s="2" t="s">
        <v>16798</v>
      </c>
      <c r="B6428" s="3" t="s">
        <v>17002</v>
      </c>
      <c r="C6428" s="3" t="s">
        <v>17003</v>
      </c>
      <c r="D6428" s="4">
        <v>1.1000000000000001E-3</v>
      </c>
      <c r="E6428" s="5" t="s">
        <v>16801</v>
      </c>
      <c r="F6428" s="4">
        <v>4.0000000000000003E-5</v>
      </c>
      <c r="G6428" s="6">
        <v>50837</v>
      </c>
      <c r="H6428" s="3" t="s">
        <v>17004</v>
      </c>
      <c r="I6428" s="3" t="s">
        <v>16812</v>
      </c>
      <c r="J6428" s="3" t="s">
        <v>16966</v>
      </c>
      <c r="K6428" s="5" t="s">
        <v>38</v>
      </c>
      <c r="L6428" s="5">
        <v>29</v>
      </c>
      <c r="M6428" s="5" t="s">
        <v>316</v>
      </c>
      <c r="N6428" s="5">
        <f>VLOOKUP(M6428,[1]ArchetypeScores!E:N,10,FALSE)</f>
        <v>0</v>
      </c>
      <c r="O6428" s="5">
        <f>VLOOKUP(M6428,[1]ArchetypeScores!E:O,11,FALSE)</f>
        <v>-1</v>
      </c>
      <c r="P6428" s="5">
        <f>VLOOKUP(M6428,[1]ArchetypeScores!E:P,12,FALSE)</f>
        <v>0</v>
      </c>
      <c r="Q6428" s="2" t="str">
        <f>VLOOKUP(M6428,[1]ArchetypeScores!E:W,19,FALSE)</f>
        <v>Other sector</v>
      </c>
      <c r="R6428" s="2">
        <f>VLOOKUP(M6428,[1]ArchetypeScores!E:I,5,FALSE)</f>
        <v>0</v>
      </c>
      <c r="S6428" s="2">
        <f>VLOOKUP(M6428,[1]ArchetypeScores!E:K,7,FALSE)</f>
        <v>0</v>
      </c>
      <c r="T6428" s="2" t="str">
        <f t="shared" si="102"/>
        <v>Not A&amp;R positive</v>
      </c>
    </row>
    <row r="6429" spans="1:20" x14ac:dyDescent="0.3">
      <c r="A6429" s="2" t="s">
        <v>16798</v>
      </c>
      <c r="B6429" s="3" t="s">
        <v>17005</v>
      </c>
      <c r="C6429" s="3" t="s">
        <v>17006</v>
      </c>
      <c r="D6429" s="4">
        <v>5.3999999999999999E-2</v>
      </c>
      <c r="E6429" s="5" t="s">
        <v>16801</v>
      </c>
      <c r="F6429" s="4">
        <v>1.9499999999999999E-3</v>
      </c>
      <c r="G6429" s="6">
        <v>50715</v>
      </c>
      <c r="H6429" s="3" t="s">
        <v>17007</v>
      </c>
      <c r="I6429" s="3" t="s">
        <v>16808</v>
      </c>
      <c r="J6429" s="3" t="s">
        <v>16966</v>
      </c>
      <c r="K6429" s="5" t="s">
        <v>154</v>
      </c>
      <c r="L6429" s="5">
        <v>3</v>
      </c>
      <c r="M6429" s="5" t="s">
        <v>6941</v>
      </c>
      <c r="N6429" s="5">
        <f>VLOOKUP(M6429,[1]ArchetypeScores!E:N,10,FALSE)</f>
        <v>1</v>
      </c>
      <c r="O6429" s="5">
        <f>VLOOKUP(M6429,[1]ArchetypeScores!E:O,11,FALSE)</f>
        <v>0</v>
      </c>
      <c r="P6429" s="5">
        <f>VLOOKUP(M6429,[1]ArchetypeScores!E:P,12,FALSE)</f>
        <v>0</v>
      </c>
      <c r="Q6429" s="2" t="str">
        <f>VLOOKUP(M6429,[1]ArchetypeScores!E:W,19,FALSE)</f>
        <v>Education and training</v>
      </c>
      <c r="R6429" s="2">
        <f>VLOOKUP(M6429,[1]ArchetypeScores!E:I,5,FALSE)</f>
        <v>0</v>
      </c>
      <c r="S6429" s="2">
        <f>VLOOKUP(M6429,[1]ArchetypeScores!E:K,7,FALSE)</f>
        <v>1</v>
      </c>
      <c r="T6429" s="2" t="str">
        <f t="shared" si="102"/>
        <v>Indirect only</v>
      </c>
    </row>
    <row r="6430" spans="1:20" x14ac:dyDescent="0.3">
      <c r="A6430" s="2" t="s">
        <v>16798</v>
      </c>
      <c r="B6430" s="3" t="s">
        <v>17008</v>
      </c>
      <c r="C6430" s="3" t="s">
        <v>17009</v>
      </c>
      <c r="D6430" s="4">
        <v>1.9</v>
      </c>
      <c r="E6430" s="5" t="s">
        <v>16801</v>
      </c>
      <c r="F6430" s="4">
        <v>6.3600000000000004E-2</v>
      </c>
      <c r="G6430" s="6">
        <v>50916</v>
      </c>
      <c r="H6430" s="3" t="s">
        <v>17010</v>
      </c>
      <c r="I6430" s="3" t="s">
        <v>16803</v>
      </c>
      <c r="J6430" s="3" t="s">
        <v>16966</v>
      </c>
      <c r="K6430" s="5" t="s">
        <v>38</v>
      </c>
      <c r="L6430" s="5">
        <v>29</v>
      </c>
      <c r="M6430" s="5" t="s">
        <v>316</v>
      </c>
      <c r="N6430" s="5">
        <f>VLOOKUP(M6430,[1]ArchetypeScores!E:N,10,FALSE)</f>
        <v>0</v>
      </c>
      <c r="O6430" s="5">
        <f>VLOOKUP(M6430,[1]ArchetypeScores!E:O,11,FALSE)</f>
        <v>-1</v>
      </c>
      <c r="P6430" s="5">
        <f>VLOOKUP(M6430,[1]ArchetypeScores!E:P,12,FALSE)</f>
        <v>0</v>
      </c>
      <c r="Q6430" s="2" t="str">
        <f>VLOOKUP(M6430,[1]ArchetypeScores!E:W,19,FALSE)</f>
        <v>Other sector</v>
      </c>
      <c r="R6430" s="2">
        <f>VLOOKUP(M6430,[1]ArchetypeScores!E:I,5,FALSE)</f>
        <v>0</v>
      </c>
      <c r="S6430" s="2">
        <f>VLOOKUP(M6430,[1]ArchetypeScores!E:K,7,FALSE)</f>
        <v>0</v>
      </c>
      <c r="T6430" s="2" t="str">
        <f t="shared" si="102"/>
        <v>Not A&amp;R positive</v>
      </c>
    </row>
    <row r="6431" spans="1:20" x14ac:dyDescent="0.3">
      <c r="A6431" s="2" t="s">
        <v>16798</v>
      </c>
      <c r="B6431" s="3" t="s">
        <v>17011</v>
      </c>
      <c r="C6431" s="3" t="s">
        <v>17012</v>
      </c>
      <c r="D6431" s="4">
        <v>0.13500000000000001</v>
      </c>
      <c r="E6431" s="5" t="s">
        <v>16801</v>
      </c>
      <c r="F6431" s="4">
        <v>4.5199999999999997E-3</v>
      </c>
      <c r="G6431" s="6">
        <v>50838</v>
      </c>
      <c r="H6431" s="3" t="s">
        <v>17013</v>
      </c>
      <c r="I6431" s="3" t="s">
        <v>16812</v>
      </c>
      <c r="J6431" s="3" t="s">
        <v>16966</v>
      </c>
      <c r="K6431" s="5" t="s">
        <v>67</v>
      </c>
      <c r="L6431" s="5">
        <v>1</v>
      </c>
      <c r="M6431" s="5" t="s">
        <v>265</v>
      </c>
      <c r="N6431" s="5">
        <f>VLOOKUP(M6431,[1]ArchetypeScores!E:N,10,FALSE)</f>
        <v>0</v>
      </c>
      <c r="O6431" s="5">
        <f>VLOOKUP(M6431,[1]ArchetypeScores!E:O,11,FALSE)</f>
        <v>-1</v>
      </c>
      <c r="P6431" s="5">
        <f>VLOOKUP(M6431,[1]ArchetypeScores!E:P,12,FALSE)</f>
        <v>0</v>
      </c>
      <c r="Q6431" s="2" t="str">
        <f>VLOOKUP(M6431,[1]ArchetypeScores!E:W,19,FALSE)</f>
        <v>Untargeted</v>
      </c>
      <c r="R6431" s="2">
        <f>VLOOKUP(M6431,[1]ArchetypeScores!E:I,5,FALSE)</f>
        <v>0</v>
      </c>
      <c r="S6431" s="2">
        <f>VLOOKUP(M6431,[1]ArchetypeScores!E:K,7,FALSE)</f>
        <v>0</v>
      </c>
      <c r="T6431" s="2" t="str">
        <f t="shared" si="102"/>
        <v>Not A&amp;R positive</v>
      </c>
    </row>
    <row r="6432" spans="1:20" x14ac:dyDescent="0.3">
      <c r="A6432" s="2" t="s">
        <v>16798</v>
      </c>
      <c r="B6432" s="3" t="s">
        <v>17014</v>
      </c>
      <c r="C6432" s="3" t="s">
        <v>17015</v>
      </c>
      <c r="D6432" s="4">
        <v>3.6999999999999998E-2</v>
      </c>
      <c r="E6432" s="5" t="s">
        <v>16801</v>
      </c>
      <c r="F6432" s="4">
        <v>1.34E-3</v>
      </c>
      <c r="G6432" s="6">
        <v>50716</v>
      </c>
      <c r="H6432" s="3" t="s">
        <v>17016</v>
      </c>
      <c r="I6432" s="3" t="s">
        <v>16808</v>
      </c>
      <c r="J6432" s="3" t="s">
        <v>16966</v>
      </c>
      <c r="K6432" s="5" t="s">
        <v>163</v>
      </c>
      <c r="L6432" s="5">
        <v>3</v>
      </c>
      <c r="M6432" s="5" t="s">
        <v>164</v>
      </c>
      <c r="N6432" s="5">
        <f>VLOOKUP(M6432,[1]ArchetypeScores!E:N,10,FALSE)</f>
        <v>0</v>
      </c>
      <c r="O6432" s="5">
        <f>VLOOKUP(M6432,[1]ArchetypeScores!E:O,11,FALSE)</f>
        <v>0</v>
      </c>
      <c r="P6432" s="5">
        <f>VLOOKUP(M6432,[1]ArchetypeScores!E:P,12,FALSE)</f>
        <v>0</v>
      </c>
      <c r="Q6432" s="2" t="str">
        <f>VLOOKUP(M6432,[1]ArchetypeScores!E:W,19,FALSE)</f>
        <v>Education and training</v>
      </c>
      <c r="R6432" s="2">
        <f>VLOOKUP(M6432,[1]ArchetypeScores!E:I,5,FALSE)</f>
        <v>0</v>
      </c>
      <c r="S6432" s="2">
        <f>VLOOKUP(M6432,[1]ArchetypeScores!E:K,7,FALSE)</f>
        <v>0</v>
      </c>
      <c r="T6432" s="2" t="str">
        <f t="shared" si="102"/>
        <v>Not A&amp;R positive</v>
      </c>
    </row>
    <row r="6433" spans="1:20" x14ac:dyDescent="0.3">
      <c r="A6433" s="2" t="s">
        <v>16798</v>
      </c>
      <c r="B6433" s="3" t="s">
        <v>17017</v>
      </c>
      <c r="C6433" s="3" t="s">
        <v>17018</v>
      </c>
      <c r="D6433" s="4">
        <v>1.3899999999999999E-2</v>
      </c>
      <c r="E6433" s="5" t="s">
        <v>16801</v>
      </c>
      <c r="F6433" s="4">
        <v>4.6999999999999999E-4</v>
      </c>
      <c r="G6433" s="6">
        <v>50839</v>
      </c>
      <c r="H6433" s="3" t="s">
        <v>17019</v>
      </c>
      <c r="I6433" s="3" t="s">
        <v>16812</v>
      </c>
      <c r="J6433" s="3" t="s">
        <v>16966</v>
      </c>
      <c r="K6433" s="5" t="s">
        <v>38</v>
      </c>
      <c r="L6433" s="5">
        <v>29</v>
      </c>
      <c r="M6433" s="5" t="s">
        <v>316</v>
      </c>
      <c r="N6433" s="5">
        <f>VLOOKUP(M6433,[1]ArchetypeScores!E:N,10,FALSE)</f>
        <v>0</v>
      </c>
      <c r="O6433" s="5">
        <f>VLOOKUP(M6433,[1]ArchetypeScores!E:O,11,FALSE)</f>
        <v>-1</v>
      </c>
      <c r="P6433" s="5">
        <f>VLOOKUP(M6433,[1]ArchetypeScores!E:P,12,FALSE)</f>
        <v>0</v>
      </c>
      <c r="Q6433" s="2" t="str">
        <f>VLOOKUP(M6433,[1]ArchetypeScores!E:W,19,FALSE)</f>
        <v>Other sector</v>
      </c>
      <c r="R6433" s="2">
        <f>VLOOKUP(M6433,[1]ArchetypeScores!E:I,5,FALSE)</f>
        <v>0</v>
      </c>
      <c r="S6433" s="2">
        <f>VLOOKUP(M6433,[1]ArchetypeScores!E:K,7,FALSE)</f>
        <v>0</v>
      </c>
      <c r="T6433" s="2" t="str">
        <f t="shared" si="102"/>
        <v>Not A&amp;R positive</v>
      </c>
    </row>
    <row r="6434" spans="1:20" x14ac:dyDescent="0.3">
      <c r="A6434" s="2" t="s">
        <v>16798</v>
      </c>
      <c r="B6434" s="3" t="s">
        <v>17020</v>
      </c>
      <c r="C6434" s="3" t="s">
        <v>17021</v>
      </c>
      <c r="D6434" s="4">
        <v>0.8</v>
      </c>
      <c r="E6434" s="5" t="s">
        <v>16801</v>
      </c>
      <c r="F6434" s="4">
        <v>2.8930000000000001E-2</v>
      </c>
      <c r="G6434" s="6">
        <v>50717</v>
      </c>
      <c r="H6434" s="3" t="s">
        <v>17022</v>
      </c>
      <c r="I6434" s="3" t="s">
        <v>16808</v>
      </c>
      <c r="J6434" s="3" t="s">
        <v>16966</v>
      </c>
      <c r="K6434" s="5" t="s">
        <v>163</v>
      </c>
      <c r="L6434" s="5">
        <v>3</v>
      </c>
      <c r="M6434" s="5" t="s">
        <v>164</v>
      </c>
      <c r="N6434" s="5">
        <f>VLOOKUP(M6434,[1]ArchetypeScores!E:N,10,FALSE)</f>
        <v>0</v>
      </c>
      <c r="O6434" s="5">
        <f>VLOOKUP(M6434,[1]ArchetypeScores!E:O,11,FALSE)</f>
        <v>0</v>
      </c>
      <c r="P6434" s="5">
        <f>VLOOKUP(M6434,[1]ArchetypeScores!E:P,12,FALSE)</f>
        <v>0</v>
      </c>
      <c r="Q6434" s="2" t="str">
        <f>VLOOKUP(M6434,[1]ArchetypeScores!E:W,19,FALSE)</f>
        <v>Education and training</v>
      </c>
      <c r="R6434" s="2">
        <f>VLOOKUP(M6434,[1]ArchetypeScores!E:I,5,FALSE)</f>
        <v>0</v>
      </c>
      <c r="S6434" s="2">
        <f>VLOOKUP(M6434,[1]ArchetypeScores!E:K,7,FALSE)</f>
        <v>0</v>
      </c>
      <c r="T6434" s="2" t="str">
        <f t="shared" si="102"/>
        <v>Not A&amp;R positive</v>
      </c>
    </row>
    <row r="6435" spans="1:20" x14ac:dyDescent="0.3">
      <c r="A6435" s="2" t="s">
        <v>16798</v>
      </c>
      <c r="B6435" s="3" t="s">
        <v>17023</v>
      </c>
      <c r="C6435" s="3" t="s">
        <v>17024</v>
      </c>
      <c r="D6435" s="4">
        <v>2.2360000000000002</v>
      </c>
      <c r="E6435" s="5" t="s">
        <v>16801</v>
      </c>
      <c r="F6435" s="4">
        <v>8.0860000000000001E-2</v>
      </c>
      <c r="G6435" s="6">
        <v>50718</v>
      </c>
      <c r="H6435" s="3" t="s">
        <v>17025</v>
      </c>
      <c r="I6435" s="3" t="s">
        <v>16808</v>
      </c>
      <c r="J6435" s="3" t="s">
        <v>16966</v>
      </c>
      <c r="K6435" s="5" t="s">
        <v>57</v>
      </c>
      <c r="L6435" s="5">
        <v>25</v>
      </c>
      <c r="M6435" s="5" t="s">
        <v>241</v>
      </c>
      <c r="N6435" s="5">
        <f>VLOOKUP(M6435,[1]ArchetypeScores!E:N,10,FALSE)</f>
        <v>0</v>
      </c>
      <c r="O6435" s="5">
        <f>VLOOKUP(M6435,[1]ArchetypeScores!E:O,11,FALSE)</f>
        <v>-1</v>
      </c>
      <c r="P6435" s="5">
        <f>VLOOKUP(M6435,[1]ArchetypeScores!E:P,12,FALSE)</f>
        <v>0</v>
      </c>
      <c r="Q6435" s="2" t="str">
        <f>VLOOKUP(M6435,[1]ArchetypeScores!E:W,19,FALSE)</f>
        <v>Other sector</v>
      </c>
      <c r="R6435" s="2">
        <f>VLOOKUP(M6435,[1]ArchetypeScores!E:I,5,FALSE)</f>
        <v>0</v>
      </c>
      <c r="S6435" s="2">
        <f>VLOOKUP(M6435,[1]ArchetypeScores!E:K,7,FALSE)</f>
        <v>0</v>
      </c>
      <c r="T6435" s="2" t="str">
        <f t="shared" si="102"/>
        <v>Not A&amp;R positive</v>
      </c>
    </row>
    <row r="6436" spans="1:20" x14ac:dyDescent="0.3">
      <c r="A6436" s="2" t="s">
        <v>16798</v>
      </c>
      <c r="B6436" s="3" t="s">
        <v>17026</v>
      </c>
      <c r="C6436" s="3" t="s">
        <v>17027</v>
      </c>
      <c r="D6436" s="4">
        <v>22.074000000000002</v>
      </c>
      <c r="E6436" s="5" t="s">
        <v>16801</v>
      </c>
      <c r="F6436" s="4">
        <v>0.79823</v>
      </c>
      <c r="G6436" s="6">
        <v>50719</v>
      </c>
      <c r="H6436" s="3" t="s">
        <v>17028</v>
      </c>
      <c r="I6436" s="3" t="s">
        <v>16808</v>
      </c>
      <c r="J6436" s="3" t="s">
        <v>16966</v>
      </c>
      <c r="K6436" s="5" t="s">
        <v>47</v>
      </c>
      <c r="L6436" s="5">
        <v>3</v>
      </c>
      <c r="M6436" s="5" t="s">
        <v>607</v>
      </c>
      <c r="N6436" s="5">
        <f>VLOOKUP(M6436,[1]ArchetypeScores!E:N,10,FALSE)</f>
        <v>0</v>
      </c>
      <c r="O6436" s="5">
        <f>VLOOKUP(M6436,[1]ArchetypeScores!E:O,11,FALSE)</f>
        <v>0</v>
      </c>
      <c r="P6436" s="5">
        <f>VLOOKUP(M6436,[1]ArchetypeScores!E:P,12,FALSE)</f>
        <v>0</v>
      </c>
      <c r="Q6436" s="2" t="str">
        <f>VLOOKUP(M6436,[1]ArchetypeScores!E:W,19,FALSE)</f>
        <v>Other sector</v>
      </c>
      <c r="R6436" s="2">
        <f>VLOOKUP(M6436,[1]ArchetypeScores!E:I,5,FALSE)</f>
        <v>0</v>
      </c>
      <c r="S6436" s="2">
        <f>VLOOKUP(M6436,[1]ArchetypeScores!E:K,7,FALSE)</f>
        <v>0</v>
      </c>
      <c r="T6436" s="2" t="str">
        <f t="shared" si="102"/>
        <v>Not A&amp;R positive</v>
      </c>
    </row>
    <row r="6437" spans="1:20" x14ac:dyDescent="0.3">
      <c r="A6437" s="2" t="s">
        <v>16798</v>
      </c>
      <c r="B6437" s="3" t="s">
        <v>17029</v>
      </c>
      <c r="C6437" s="3" t="s">
        <v>17030</v>
      </c>
      <c r="D6437" s="4">
        <v>0.25800000000000001</v>
      </c>
      <c r="E6437" s="5" t="s">
        <v>16801</v>
      </c>
      <c r="F6437" s="4">
        <v>9.3299999999999998E-3</v>
      </c>
      <c r="G6437" s="6">
        <v>50720</v>
      </c>
      <c r="H6437" s="3" t="s">
        <v>17031</v>
      </c>
      <c r="I6437" s="3" t="s">
        <v>16808</v>
      </c>
      <c r="J6437" s="3" t="s">
        <v>16966</v>
      </c>
      <c r="K6437" s="5" t="s">
        <v>67</v>
      </c>
      <c r="L6437" s="5">
        <v>1</v>
      </c>
      <c r="M6437" s="5" t="s">
        <v>265</v>
      </c>
      <c r="N6437" s="5">
        <f>VLOOKUP(M6437,[1]ArchetypeScores!E:N,10,FALSE)</f>
        <v>0</v>
      </c>
      <c r="O6437" s="5">
        <f>VLOOKUP(M6437,[1]ArchetypeScores!E:O,11,FALSE)</f>
        <v>-1</v>
      </c>
      <c r="P6437" s="5">
        <f>VLOOKUP(M6437,[1]ArchetypeScores!E:P,12,FALSE)</f>
        <v>0</v>
      </c>
      <c r="Q6437" s="2" t="str">
        <f>VLOOKUP(M6437,[1]ArchetypeScores!E:W,19,FALSE)</f>
        <v>Untargeted</v>
      </c>
      <c r="R6437" s="2">
        <f>VLOOKUP(M6437,[1]ArchetypeScores!E:I,5,FALSE)</f>
        <v>0</v>
      </c>
      <c r="S6437" s="2">
        <f>VLOOKUP(M6437,[1]ArchetypeScores!E:K,7,FALSE)</f>
        <v>0</v>
      </c>
      <c r="T6437" s="2" t="str">
        <f t="shared" si="102"/>
        <v>Not A&amp;R positive</v>
      </c>
    </row>
    <row r="6438" spans="1:20" x14ac:dyDescent="0.3">
      <c r="A6438" s="2" t="s">
        <v>16798</v>
      </c>
      <c r="B6438" s="3" t="s">
        <v>17032</v>
      </c>
      <c r="C6438" s="3" t="s">
        <v>17033</v>
      </c>
      <c r="D6438" s="4">
        <v>7.5999999999999998E-2</v>
      </c>
      <c r="E6438" s="5" t="s">
        <v>16801</v>
      </c>
      <c r="F6438" s="4">
        <v>2.7499999999999998E-3</v>
      </c>
      <c r="G6438" s="6">
        <v>50721</v>
      </c>
      <c r="H6438" s="3" t="s">
        <v>17034</v>
      </c>
      <c r="I6438" s="3" t="s">
        <v>16808</v>
      </c>
      <c r="J6438" s="3" t="s">
        <v>16966</v>
      </c>
      <c r="K6438" s="5" t="s">
        <v>47</v>
      </c>
      <c r="L6438" s="5">
        <v>1</v>
      </c>
      <c r="M6438" s="5" t="s">
        <v>48</v>
      </c>
      <c r="N6438" s="5">
        <f>VLOOKUP(M6438,[1]ArchetypeScores!E:N,10,FALSE)</f>
        <v>0</v>
      </c>
      <c r="O6438" s="5">
        <f>VLOOKUP(M6438,[1]ArchetypeScores!E:O,11,FALSE)</f>
        <v>0</v>
      </c>
      <c r="P6438" s="5">
        <f>VLOOKUP(M6438,[1]ArchetypeScores!E:P,12,FALSE)</f>
        <v>0</v>
      </c>
      <c r="Q6438" s="2" t="str">
        <f>VLOOKUP(M6438,[1]ArchetypeScores!E:W,19,FALSE)</f>
        <v>Consumer (including agriculture and tourism)</v>
      </c>
      <c r="R6438" s="2">
        <f>VLOOKUP(M6438,[1]ArchetypeScores!E:I,5,FALSE)</f>
        <v>0</v>
      </c>
      <c r="S6438" s="2">
        <f>VLOOKUP(M6438,[1]ArchetypeScores!E:K,7,FALSE)</f>
        <v>0</v>
      </c>
      <c r="T6438" s="2" t="str">
        <f t="shared" si="102"/>
        <v>Not A&amp;R positive</v>
      </c>
    </row>
    <row r="6439" spans="1:20" x14ac:dyDescent="0.3">
      <c r="A6439" s="2" t="s">
        <v>16798</v>
      </c>
      <c r="B6439" s="3" t="s">
        <v>17035</v>
      </c>
      <c r="C6439" s="3" t="s">
        <v>17036</v>
      </c>
      <c r="D6439" s="4">
        <v>2.4E-2</v>
      </c>
      <c r="E6439" s="5" t="s">
        <v>16801</v>
      </c>
      <c r="F6439" s="4">
        <v>8.7000000000000001E-4</v>
      </c>
      <c r="G6439" s="6">
        <v>50722</v>
      </c>
      <c r="H6439" s="3" t="s">
        <v>17037</v>
      </c>
      <c r="I6439" s="3" t="s">
        <v>16808</v>
      </c>
      <c r="J6439" s="3" t="s">
        <v>16966</v>
      </c>
      <c r="K6439" s="5" t="s">
        <v>163</v>
      </c>
      <c r="L6439" s="5">
        <v>3</v>
      </c>
      <c r="M6439" s="5" t="s">
        <v>164</v>
      </c>
      <c r="N6439" s="5">
        <f>VLOOKUP(M6439,[1]ArchetypeScores!E:N,10,FALSE)</f>
        <v>0</v>
      </c>
      <c r="O6439" s="5">
        <f>VLOOKUP(M6439,[1]ArchetypeScores!E:O,11,FALSE)</f>
        <v>0</v>
      </c>
      <c r="P6439" s="5">
        <f>VLOOKUP(M6439,[1]ArchetypeScores!E:P,12,FALSE)</f>
        <v>0</v>
      </c>
      <c r="Q6439" s="2" t="str">
        <f>VLOOKUP(M6439,[1]ArchetypeScores!E:W,19,FALSE)</f>
        <v>Education and training</v>
      </c>
      <c r="R6439" s="2">
        <f>VLOOKUP(M6439,[1]ArchetypeScores!E:I,5,FALSE)</f>
        <v>0</v>
      </c>
      <c r="S6439" s="2">
        <f>VLOOKUP(M6439,[1]ArchetypeScores!E:K,7,FALSE)</f>
        <v>0</v>
      </c>
      <c r="T6439" s="2" t="str">
        <f t="shared" si="102"/>
        <v>Not A&amp;R positive</v>
      </c>
    </row>
    <row r="6440" spans="1:20" x14ac:dyDescent="0.3">
      <c r="A6440" s="2" t="s">
        <v>16798</v>
      </c>
      <c r="B6440" s="3" t="s">
        <v>17038</v>
      </c>
      <c r="C6440" s="3" t="s">
        <v>17039</v>
      </c>
      <c r="D6440" s="4">
        <v>0.15</v>
      </c>
      <c r="E6440" s="5" t="s">
        <v>16801</v>
      </c>
      <c r="F6440" s="4">
        <v>5.0200000000000002E-3</v>
      </c>
      <c r="G6440" s="6">
        <v>50917</v>
      </c>
      <c r="H6440" s="3" t="s">
        <v>17040</v>
      </c>
      <c r="I6440" s="3" t="s">
        <v>16803</v>
      </c>
      <c r="J6440" s="3" t="s">
        <v>16966</v>
      </c>
      <c r="K6440" s="5" t="s">
        <v>163</v>
      </c>
      <c r="L6440" s="5">
        <v>3</v>
      </c>
      <c r="M6440" s="5" t="s">
        <v>164</v>
      </c>
      <c r="N6440" s="5">
        <f>VLOOKUP(M6440,[1]ArchetypeScores!E:N,10,FALSE)</f>
        <v>0</v>
      </c>
      <c r="O6440" s="5">
        <f>VLOOKUP(M6440,[1]ArchetypeScores!E:O,11,FALSE)</f>
        <v>0</v>
      </c>
      <c r="P6440" s="5">
        <f>VLOOKUP(M6440,[1]ArchetypeScores!E:P,12,FALSE)</f>
        <v>0</v>
      </c>
      <c r="Q6440" s="2" t="str">
        <f>VLOOKUP(M6440,[1]ArchetypeScores!E:W,19,FALSE)</f>
        <v>Education and training</v>
      </c>
      <c r="R6440" s="2">
        <f>VLOOKUP(M6440,[1]ArchetypeScores!E:I,5,FALSE)</f>
        <v>0</v>
      </c>
      <c r="S6440" s="2">
        <f>VLOOKUP(M6440,[1]ArchetypeScores!E:K,7,FALSE)</f>
        <v>0</v>
      </c>
      <c r="T6440" s="2" t="str">
        <f t="shared" si="102"/>
        <v>Not A&amp;R positive</v>
      </c>
    </row>
    <row r="6441" spans="1:20" x14ac:dyDescent="0.3">
      <c r="A6441" s="2" t="s">
        <v>16798</v>
      </c>
      <c r="B6441" s="3" t="s">
        <v>17041</v>
      </c>
      <c r="C6441" s="3" t="s">
        <v>17042</v>
      </c>
      <c r="D6441" s="4">
        <v>0.1</v>
      </c>
      <c r="E6441" s="5" t="s">
        <v>16801</v>
      </c>
      <c r="F6441" s="4">
        <v>3.31E-3</v>
      </c>
      <c r="G6441" s="6">
        <v>51034</v>
      </c>
      <c r="H6441" s="3" t="s">
        <v>16815</v>
      </c>
      <c r="I6441" s="3" t="s">
        <v>16816</v>
      </c>
      <c r="J6441" s="3" t="s">
        <v>16966</v>
      </c>
      <c r="K6441" s="5" t="s">
        <v>71</v>
      </c>
      <c r="L6441" s="5">
        <v>2</v>
      </c>
      <c r="M6441" s="5" t="s">
        <v>2542</v>
      </c>
      <c r="N6441" s="5">
        <f>VLOOKUP(M6441,[1]ArchetypeScores!E:N,10,FALSE)</f>
        <v>0</v>
      </c>
      <c r="O6441" s="5">
        <f>VLOOKUP(M6441,[1]ArchetypeScores!E:O,11,FALSE)</f>
        <v>-1</v>
      </c>
      <c r="P6441" s="5">
        <f>VLOOKUP(M6441,[1]ArchetypeScores!E:P,12,FALSE)</f>
        <v>0</v>
      </c>
      <c r="Q6441" s="2" t="str">
        <f>VLOOKUP(M6441,[1]ArchetypeScores!E:W,19,FALSE)</f>
        <v>Industrials - other</v>
      </c>
      <c r="R6441" s="2">
        <f>VLOOKUP(M6441,[1]ArchetypeScores!E:I,5,FALSE)</f>
        <v>0</v>
      </c>
      <c r="S6441" s="2">
        <f>VLOOKUP(M6441,[1]ArchetypeScores!E:K,7,FALSE)</f>
        <v>0</v>
      </c>
      <c r="T6441" s="2" t="str">
        <f t="shared" si="102"/>
        <v>Not A&amp;R positive</v>
      </c>
    </row>
    <row r="6442" spans="1:20" x14ac:dyDescent="0.3">
      <c r="A6442" s="2" t="s">
        <v>16798</v>
      </c>
      <c r="B6442" s="3" t="s">
        <v>17043</v>
      </c>
      <c r="C6442" s="3" t="s">
        <v>17044</v>
      </c>
      <c r="D6442" s="4">
        <v>0.05</v>
      </c>
      <c r="E6442" s="5" t="s">
        <v>16801</v>
      </c>
      <c r="F6442" s="4">
        <v>1.67E-3</v>
      </c>
      <c r="G6442" s="6">
        <v>50918</v>
      </c>
      <c r="H6442" s="3" t="s">
        <v>17045</v>
      </c>
      <c r="I6442" s="3" t="s">
        <v>16803</v>
      </c>
      <c r="J6442" s="3" t="s">
        <v>17046</v>
      </c>
      <c r="K6442" s="5" t="s">
        <v>61</v>
      </c>
      <c r="L6442" s="5">
        <v>5</v>
      </c>
      <c r="M6442" s="5" t="s">
        <v>62</v>
      </c>
      <c r="N6442" s="5">
        <f>VLOOKUP(M6442,[1]ArchetypeScores!E:N,10,FALSE)</f>
        <v>0</v>
      </c>
      <c r="O6442" s="5">
        <f>VLOOKUP(M6442,[1]ArchetypeScores!E:O,11,FALSE)</f>
        <v>-1</v>
      </c>
      <c r="P6442" s="5">
        <f>VLOOKUP(M6442,[1]ArchetypeScores!E:P,12,FALSE)</f>
        <v>0</v>
      </c>
      <c r="Q6442" s="2" t="str">
        <f>VLOOKUP(M6442,[1]ArchetypeScores!E:W,19,FALSE)</f>
        <v>Health care</v>
      </c>
      <c r="R6442" s="2">
        <f>VLOOKUP(M6442,[1]ArchetypeScores!E:I,5,FALSE)</f>
        <v>0</v>
      </c>
      <c r="S6442" s="2">
        <f>VLOOKUP(M6442,[1]ArchetypeScores!E:K,7,FALSE)</f>
        <v>0</v>
      </c>
      <c r="T6442" s="2" t="str">
        <f t="shared" si="102"/>
        <v>Not A&amp;R positive</v>
      </c>
    </row>
    <row r="6443" spans="1:20" x14ac:dyDescent="0.3">
      <c r="A6443" s="2" t="s">
        <v>16798</v>
      </c>
      <c r="B6443" s="3" t="s">
        <v>17047</v>
      </c>
      <c r="C6443" s="3" t="s">
        <v>17048</v>
      </c>
      <c r="D6443" s="4">
        <v>1.3</v>
      </c>
      <c r="E6443" s="5" t="s">
        <v>16801</v>
      </c>
      <c r="F6443" s="4">
        <v>4.351E-2</v>
      </c>
      <c r="G6443" s="6">
        <v>50840</v>
      </c>
      <c r="H6443" s="3" t="s">
        <v>17049</v>
      </c>
      <c r="I6443" s="3" t="s">
        <v>16812</v>
      </c>
      <c r="J6443" s="3" t="s">
        <v>17050</v>
      </c>
      <c r="K6443" s="5" t="s">
        <v>38</v>
      </c>
      <c r="L6443" s="5">
        <v>29</v>
      </c>
      <c r="M6443" s="5" t="s">
        <v>316</v>
      </c>
      <c r="N6443" s="5">
        <f>VLOOKUP(M6443,[1]ArchetypeScores!E:N,10,FALSE)</f>
        <v>0</v>
      </c>
      <c r="O6443" s="5">
        <f>VLOOKUP(M6443,[1]ArchetypeScores!E:O,11,FALSE)</f>
        <v>-1</v>
      </c>
      <c r="P6443" s="5">
        <f>VLOOKUP(M6443,[1]ArchetypeScores!E:P,12,FALSE)</f>
        <v>0</v>
      </c>
      <c r="Q6443" s="2" t="str">
        <f>VLOOKUP(M6443,[1]ArchetypeScores!E:W,19,FALSE)</f>
        <v>Other sector</v>
      </c>
      <c r="R6443" s="2">
        <f>VLOOKUP(M6443,[1]ArchetypeScores!E:I,5,FALSE)</f>
        <v>0</v>
      </c>
      <c r="S6443" s="2">
        <f>VLOOKUP(M6443,[1]ArchetypeScores!E:K,7,FALSE)</f>
        <v>0</v>
      </c>
      <c r="T6443" s="2" t="str">
        <f t="shared" si="102"/>
        <v>Not A&amp;R positive</v>
      </c>
    </row>
    <row r="6444" spans="1:20" x14ac:dyDescent="0.3">
      <c r="A6444" s="2" t="s">
        <v>16798</v>
      </c>
      <c r="B6444" s="3" t="s">
        <v>17051</v>
      </c>
      <c r="C6444" s="3" t="s">
        <v>17052</v>
      </c>
      <c r="D6444" s="4">
        <v>0.12</v>
      </c>
      <c r="E6444" s="5" t="s">
        <v>16801</v>
      </c>
      <c r="F6444" s="4">
        <v>3.9699999999999996E-3</v>
      </c>
      <c r="G6444" s="6">
        <v>51035</v>
      </c>
      <c r="H6444" s="3" t="s">
        <v>16815</v>
      </c>
      <c r="I6444" s="3" t="s">
        <v>16816</v>
      </c>
      <c r="J6444" s="3" t="s">
        <v>17046</v>
      </c>
      <c r="K6444" s="5" t="s">
        <v>61</v>
      </c>
      <c r="L6444" s="5">
        <v>5</v>
      </c>
      <c r="M6444" s="5" t="s">
        <v>62</v>
      </c>
      <c r="N6444" s="5">
        <f>VLOOKUP(M6444,[1]ArchetypeScores!E:N,10,FALSE)</f>
        <v>0</v>
      </c>
      <c r="O6444" s="5">
        <f>VLOOKUP(M6444,[1]ArchetypeScores!E:O,11,FALSE)</f>
        <v>-1</v>
      </c>
      <c r="P6444" s="5">
        <f>VLOOKUP(M6444,[1]ArchetypeScores!E:P,12,FALSE)</f>
        <v>0</v>
      </c>
      <c r="Q6444" s="2" t="str">
        <f>VLOOKUP(M6444,[1]ArchetypeScores!E:W,19,FALSE)</f>
        <v>Health care</v>
      </c>
      <c r="R6444" s="2">
        <f>VLOOKUP(M6444,[1]ArchetypeScores!E:I,5,FALSE)</f>
        <v>0</v>
      </c>
      <c r="S6444" s="2">
        <f>VLOOKUP(M6444,[1]ArchetypeScores!E:K,7,FALSE)</f>
        <v>0</v>
      </c>
      <c r="T6444" s="2" t="str">
        <f t="shared" si="102"/>
        <v>Not A&amp;R positive</v>
      </c>
    </row>
    <row r="6445" spans="1:20" x14ac:dyDescent="0.3">
      <c r="A6445" s="2" t="s">
        <v>16798</v>
      </c>
      <c r="B6445" s="3" t="s">
        <v>17053</v>
      </c>
      <c r="C6445" s="3" t="s">
        <v>17054</v>
      </c>
      <c r="D6445" s="4">
        <v>0.08</v>
      </c>
      <c r="E6445" s="5" t="s">
        <v>16801</v>
      </c>
      <c r="F6445" s="4">
        <v>2.66E-3</v>
      </c>
      <c r="G6445" s="6">
        <v>50919</v>
      </c>
      <c r="H6445" s="3" t="s">
        <v>17055</v>
      </c>
      <c r="I6445" s="3" t="s">
        <v>16803</v>
      </c>
      <c r="J6445" s="3" t="s">
        <v>17046</v>
      </c>
      <c r="K6445" s="5" t="s">
        <v>38</v>
      </c>
      <c r="L6445" s="5">
        <v>29</v>
      </c>
      <c r="M6445" s="5" t="s">
        <v>316</v>
      </c>
      <c r="N6445" s="5">
        <f>VLOOKUP(M6445,[1]ArchetypeScores!E:N,10,FALSE)</f>
        <v>0</v>
      </c>
      <c r="O6445" s="5">
        <f>VLOOKUP(M6445,[1]ArchetypeScores!E:O,11,FALSE)</f>
        <v>-1</v>
      </c>
      <c r="P6445" s="5">
        <f>VLOOKUP(M6445,[1]ArchetypeScores!E:P,12,FALSE)</f>
        <v>0</v>
      </c>
      <c r="Q6445" s="2" t="str">
        <f>VLOOKUP(M6445,[1]ArchetypeScores!E:W,19,FALSE)</f>
        <v>Other sector</v>
      </c>
      <c r="R6445" s="2">
        <f>VLOOKUP(M6445,[1]ArchetypeScores!E:I,5,FALSE)</f>
        <v>0</v>
      </c>
      <c r="S6445" s="2">
        <f>VLOOKUP(M6445,[1]ArchetypeScores!E:K,7,FALSE)</f>
        <v>0</v>
      </c>
      <c r="T6445" s="2" t="str">
        <f t="shared" si="102"/>
        <v>Not A&amp;R positive</v>
      </c>
    </row>
    <row r="6446" spans="1:20" x14ac:dyDescent="0.3">
      <c r="A6446" s="2" t="s">
        <v>16798</v>
      </c>
      <c r="B6446" s="3" t="s">
        <v>17056</v>
      </c>
      <c r="C6446" s="3" t="s">
        <v>17057</v>
      </c>
      <c r="D6446" s="4">
        <v>0.02</v>
      </c>
      <c r="E6446" s="5" t="s">
        <v>16801</v>
      </c>
      <c r="F6446" s="4">
        <v>7.2000000000000005E-4</v>
      </c>
      <c r="G6446" s="6">
        <v>50723</v>
      </c>
      <c r="H6446" s="3" t="s">
        <v>17058</v>
      </c>
      <c r="I6446" s="3" t="s">
        <v>16808</v>
      </c>
      <c r="J6446" s="3" t="s">
        <v>17046</v>
      </c>
      <c r="K6446" s="5" t="s">
        <v>61</v>
      </c>
      <c r="L6446" s="5">
        <v>5</v>
      </c>
      <c r="M6446" s="5" t="s">
        <v>62</v>
      </c>
      <c r="N6446" s="5">
        <f>VLOOKUP(M6446,[1]ArchetypeScores!E:N,10,FALSE)</f>
        <v>0</v>
      </c>
      <c r="O6446" s="5">
        <f>VLOOKUP(M6446,[1]ArchetypeScores!E:O,11,FALSE)</f>
        <v>-1</v>
      </c>
      <c r="P6446" s="5">
        <f>VLOOKUP(M6446,[1]ArchetypeScores!E:P,12,FALSE)</f>
        <v>0</v>
      </c>
      <c r="Q6446" s="2" t="str">
        <f>VLOOKUP(M6446,[1]ArchetypeScores!E:W,19,FALSE)</f>
        <v>Health care</v>
      </c>
      <c r="R6446" s="2">
        <f>VLOOKUP(M6446,[1]ArchetypeScores!E:I,5,FALSE)</f>
        <v>0</v>
      </c>
      <c r="S6446" s="2">
        <f>VLOOKUP(M6446,[1]ArchetypeScores!E:K,7,FALSE)</f>
        <v>0</v>
      </c>
      <c r="T6446" s="2" t="str">
        <f t="shared" si="102"/>
        <v>Not A&amp;R positive</v>
      </c>
    </row>
    <row r="6447" spans="1:20" x14ac:dyDescent="0.3">
      <c r="A6447" s="2" t="s">
        <v>16798</v>
      </c>
      <c r="B6447" s="3" t="s">
        <v>17059</v>
      </c>
      <c r="C6447" s="3" t="s">
        <v>17060</v>
      </c>
      <c r="D6447" s="4">
        <v>14.86</v>
      </c>
      <c r="E6447" s="5" t="s">
        <v>16801</v>
      </c>
      <c r="F6447" s="4">
        <v>0.49741000000000002</v>
      </c>
      <c r="G6447" s="6">
        <v>50920</v>
      </c>
      <c r="H6447" s="3" t="s">
        <v>17061</v>
      </c>
      <c r="I6447" s="3" t="s">
        <v>16803</v>
      </c>
      <c r="J6447" s="3" t="s">
        <v>17046</v>
      </c>
      <c r="K6447" s="5" t="s">
        <v>67</v>
      </c>
      <c r="L6447" s="5">
        <v>1</v>
      </c>
      <c r="M6447" s="5" t="s">
        <v>265</v>
      </c>
      <c r="N6447" s="5">
        <f>VLOOKUP(M6447,[1]ArchetypeScores!E:N,10,FALSE)</f>
        <v>0</v>
      </c>
      <c r="O6447" s="5">
        <f>VLOOKUP(M6447,[1]ArchetypeScores!E:O,11,FALSE)</f>
        <v>-1</v>
      </c>
      <c r="P6447" s="5">
        <f>VLOOKUP(M6447,[1]ArchetypeScores!E:P,12,FALSE)</f>
        <v>0</v>
      </c>
      <c r="Q6447" s="2" t="str">
        <f>VLOOKUP(M6447,[1]ArchetypeScores!E:W,19,FALSE)</f>
        <v>Untargeted</v>
      </c>
      <c r="R6447" s="2">
        <f>VLOOKUP(M6447,[1]ArchetypeScores!E:I,5,FALSE)</f>
        <v>0</v>
      </c>
      <c r="S6447" s="2">
        <f>VLOOKUP(M6447,[1]ArchetypeScores!E:K,7,FALSE)</f>
        <v>0</v>
      </c>
      <c r="T6447" s="2" t="str">
        <f t="shared" si="102"/>
        <v>Not A&amp;R positive</v>
      </c>
    </row>
    <row r="6448" spans="1:20" x14ac:dyDescent="0.3">
      <c r="A6448" s="2" t="s">
        <v>16798</v>
      </c>
      <c r="B6448" s="3" t="s">
        <v>17062</v>
      </c>
      <c r="C6448" s="3" t="s">
        <v>17063</v>
      </c>
      <c r="D6448" s="4">
        <v>5.8000000000000003E-2</v>
      </c>
      <c r="E6448" s="5" t="s">
        <v>16801</v>
      </c>
      <c r="F6448" s="4">
        <v>2.0999999999999999E-3</v>
      </c>
      <c r="G6448" s="6">
        <v>50724</v>
      </c>
      <c r="H6448" s="3" t="s">
        <v>17064</v>
      </c>
      <c r="I6448" s="3" t="s">
        <v>16808</v>
      </c>
      <c r="J6448" s="3" t="s">
        <v>17046</v>
      </c>
      <c r="K6448" s="5" t="s">
        <v>61</v>
      </c>
      <c r="L6448" s="5">
        <v>5</v>
      </c>
      <c r="M6448" s="5" t="s">
        <v>62</v>
      </c>
      <c r="N6448" s="5">
        <f>VLOOKUP(M6448,[1]ArchetypeScores!E:N,10,FALSE)</f>
        <v>0</v>
      </c>
      <c r="O6448" s="5">
        <f>VLOOKUP(M6448,[1]ArchetypeScores!E:O,11,FALSE)</f>
        <v>-1</v>
      </c>
      <c r="P6448" s="5">
        <f>VLOOKUP(M6448,[1]ArchetypeScores!E:P,12,FALSE)</f>
        <v>0</v>
      </c>
      <c r="Q6448" s="2" t="str">
        <f>VLOOKUP(M6448,[1]ArchetypeScores!E:W,19,FALSE)</f>
        <v>Health care</v>
      </c>
      <c r="R6448" s="2">
        <f>VLOOKUP(M6448,[1]ArchetypeScores!E:I,5,FALSE)</f>
        <v>0</v>
      </c>
      <c r="S6448" s="2">
        <f>VLOOKUP(M6448,[1]ArchetypeScores!E:K,7,FALSE)</f>
        <v>0</v>
      </c>
      <c r="T6448" s="2" t="str">
        <f t="shared" si="102"/>
        <v>Not A&amp;R positive</v>
      </c>
    </row>
    <row r="6449" spans="1:20" x14ac:dyDescent="0.3">
      <c r="A6449" s="2" t="s">
        <v>16798</v>
      </c>
      <c r="B6449" s="3" t="s">
        <v>17065</v>
      </c>
      <c r="C6449" s="3" t="s">
        <v>17066</v>
      </c>
      <c r="D6449" s="4">
        <v>2E-3</v>
      </c>
      <c r="E6449" s="5" t="s">
        <v>16801</v>
      </c>
      <c r="F6449" s="4">
        <v>6.0000000000000002E-5</v>
      </c>
      <c r="G6449" s="6">
        <v>51036</v>
      </c>
      <c r="H6449" s="3" t="s">
        <v>16815</v>
      </c>
      <c r="I6449" s="3" t="s">
        <v>16816</v>
      </c>
      <c r="J6449" s="3" t="s">
        <v>17046</v>
      </c>
      <c r="K6449" s="5" t="s">
        <v>61</v>
      </c>
      <c r="L6449" s="5">
        <v>4</v>
      </c>
      <c r="M6449" s="5" t="s">
        <v>433</v>
      </c>
      <c r="N6449" s="5">
        <f>VLOOKUP(M6449,[1]ArchetypeScores!E:N,10,FALSE)</f>
        <v>0</v>
      </c>
      <c r="O6449" s="5">
        <f>VLOOKUP(M6449,[1]ArchetypeScores!E:O,11,FALSE)</f>
        <v>0</v>
      </c>
      <c r="P6449" s="5">
        <f>VLOOKUP(M6449,[1]ArchetypeScores!E:P,12,FALSE)</f>
        <v>0</v>
      </c>
      <c r="Q6449" s="2" t="str">
        <f>VLOOKUP(M6449,[1]ArchetypeScores!E:W,19,FALSE)</f>
        <v>Health care</v>
      </c>
      <c r="R6449" s="2">
        <f>VLOOKUP(M6449,[1]ArchetypeScores!E:I,5,FALSE)</f>
        <v>0</v>
      </c>
      <c r="S6449" s="2">
        <f>VLOOKUP(M6449,[1]ArchetypeScores!E:K,7,FALSE)</f>
        <v>0</v>
      </c>
      <c r="T6449" s="2" t="str">
        <f t="shared" si="102"/>
        <v>Not A&amp;R positive</v>
      </c>
    </row>
    <row r="6450" spans="1:20" x14ac:dyDescent="0.3">
      <c r="A6450" s="2" t="s">
        <v>16798</v>
      </c>
      <c r="B6450" s="3" t="s">
        <v>17067</v>
      </c>
      <c r="C6450" s="3" t="s">
        <v>17068</v>
      </c>
      <c r="D6450" s="4">
        <v>1.4999999999999999E-2</v>
      </c>
      <c r="E6450" s="5" t="s">
        <v>16801</v>
      </c>
      <c r="F6450" s="4">
        <v>5.1000000000000004E-4</v>
      </c>
      <c r="G6450" s="6">
        <v>51037</v>
      </c>
      <c r="H6450" s="3" t="s">
        <v>16815</v>
      </c>
      <c r="I6450" s="3" t="s">
        <v>16816</v>
      </c>
      <c r="J6450" s="3" t="s">
        <v>17046</v>
      </c>
      <c r="K6450" s="5" t="s">
        <v>61</v>
      </c>
      <c r="L6450" s="5">
        <v>4</v>
      </c>
      <c r="M6450" s="5" t="s">
        <v>433</v>
      </c>
      <c r="N6450" s="5">
        <f>VLOOKUP(M6450,[1]ArchetypeScores!E:N,10,FALSE)</f>
        <v>0</v>
      </c>
      <c r="O6450" s="5">
        <f>VLOOKUP(M6450,[1]ArchetypeScores!E:O,11,FALSE)</f>
        <v>0</v>
      </c>
      <c r="P6450" s="5">
        <f>VLOOKUP(M6450,[1]ArchetypeScores!E:P,12,FALSE)</f>
        <v>0</v>
      </c>
      <c r="Q6450" s="2" t="str">
        <f>VLOOKUP(M6450,[1]ArchetypeScores!E:W,19,FALSE)</f>
        <v>Health care</v>
      </c>
      <c r="R6450" s="2">
        <f>VLOOKUP(M6450,[1]ArchetypeScores!E:I,5,FALSE)</f>
        <v>0</v>
      </c>
      <c r="S6450" s="2">
        <f>VLOOKUP(M6450,[1]ArchetypeScores!E:K,7,FALSE)</f>
        <v>0</v>
      </c>
      <c r="T6450" s="2" t="str">
        <f t="shared" si="102"/>
        <v>Not A&amp;R positive</v>
      </c>
    </row>
    <row r="6451" spans="1:20" x14ac:dyDescent="0.3">
      <c r="A6451" s="2" t="s">
        <v>16798</v>
      </c>
      <c r="B6451" s="3" t="s">
        <v>17069</v>
      </c>
      <c r="C6451" s="3" t="s">
        <v>17070</v>
      </c>
      <c r="D6451" s="4">
        <v>0.27800000000000002</v>
      </c>
      <c r="E6451" s="5" t="s">
        <v>16801</v>
      </c>
      <c r="F6451" s="4">
        <v>9.1999999999999998E-3</v>
      </c>
      <c r="G6451" s="6">
        <v>51038</v>
      </c>
      <c r="H6451" s="3" t="s">
        <v>16815</v>
      </c>
      <c r="I6451" s="3" t="s">
        <v>16816</v>
      </c>
      <c r="J6451" s="3" t="s">
        <v>17046</v>
      </c>
      <c r="K6451" s="5" t="s">
        <v>71</v>
      </c>
      <c r="L6451" s="5">
        <v>2</v>
      </c>
      <c r="M6451" s="5" t="s">
        <v>2542</v>
      </c>
      <c r="N6451" s="5">
        <f>VLOOKUP(M6451,[1]ArchetypeScores!E:N,10,FALSE)</f>
        <v>0</v>
      </c>
      <c r="O6451" s="5">
        <f>VLOOKUP(M6451,[1]ArchetypeScores!E:O,11,FALSE)</f>
        <v>-1</v>
      </c>
      <c r="P6451" s="5">
        <f>VLOOKUP(M6451,[1]ArchetypeScores!E:P,12,FALSE)</f>
        <v>0</v>
      </c>
      <c r="Q6451" s="2" t="str">
        <f>VLOOKUP(M6451,[1]ArchetypeScores!E:W,19,FALSE)</f>
        <v>Industrials - other</v>
      </c>
      <c r="R6451" s="2">
        <f>VLOOKUP(M6451,[1]ArchetypeScores!E:I,5,FALSE)</f>
        <v>0</v>
      </c>
      <c r="S6451" s="2">
        <f>VLOOKUP(M6451,[1]ArchetypeScores!E:K,7,FALSE)</f>
        <v>0</v>
      </c>
      <c r="T6451" s="2" t="str">
        <f t="shared" si="102"/>
        <v>Not A&amp;R positive</v>
      </c>
    </row>
    <row r="6452" spans="1:20" x14ac:dyDescent="0.3">
      <c r="A6452" s="2" t="s">
        <v>16798</v>
      </c>
      <c r="B6452" s="3" t="s">
        <v>17071</v>
      </c>
      <c r="C6452" s="3" t="s">
        <v>17072</v>
      </c>
      <c r="D6452" s="4">
        <v>3.37</v>
      </c>
      <c r="E6452" s="5" t="s">
        <v>16801</v>
      </c>
      <c r="F6452" s="4">
        <v>0.1128</v>
      </c>
      <c r="G6452" s="6">
        <v>50921</v>
      </c>
      <c r="H6452" s="3" t="s">
        <v>17073</v>
      </c>
      <c r="I6452" s="3" t="s">
        <v>16803</v>
      </c>
      <c r="J6452" s="3" t="s">
        <v>17046</v>
      </c>
      <c r="K6452" s="5" t="s">
        <v>38</v>
      </c>
      <c r="L6452" s="5">
        <v>29</v>
      </c>
      <c r="M6452" s="5" t="s">
        <v>316</v>
      </c>
      <c r="N6452" s="5">
        <f>VLOOKUP(M6452,[1]ArchetypeScores!E:N,10,FALSE)</f>
        <v>0</v>
      </c>
      <c r="O6452" s="5">
        <f>VLOOKUP(M6452,[1]ArchetypeScores!E:O,11,FALSE)</f>
        <v>-1</v>
      </c>
      <c r="P6452" s="5">
        <f>VLOOKUP(M6452,[1]ArchetypeScores!E:P,12,FALSE)</f>
        <v>0</v>
      </c>
      <c r="Q6452" s="2" t="str">
        <f>VLOOKUP(M6452,[1]ArchetypeScores!E:W,19,FALSE)</f>
        <v>Other sector</v>
      </c>
      <c r="R6452" s="2">
        <f>VLOOKUP(M6452,[1]ArchetypeScores!E:I,5,FALSE)</f>
        <v>0</v>
      </c>
      <c r="S6452" s="2">
        <f>VLOOKUP(M6452,[1]ArchetypeScores!E:K,7,FALSE)</f>
        <v>0</v>
      </c>
      <c r="T6452" s="2" t="str">
        <f t="shared" si="102"/>
        <v>Not A&amp;R positive</v>
      </c>
    </row>
    <row r="6453" spans="1:20" x14ac:dyDescent="0.3">
      <c r="A6453" s="2" t="s">
        <v>16798</v>
      </c>
      <c r="B6453" s="3" t="s">
        <v>17074</v>
      </c>
      <c r="C6453" s="3" t="s">
        <v>17075</v>
      </c>
      <c r="D6453" s="4">
        <v>3.2000000000000001E-2</v>
      </c>
      <c r="E6453" s="5" t="s">
        <v>16801</v>
      </c>
      <c r="F6453" s="4">
        <v>1.16E-3</v>
      </c>
      <c r="G6453" s="6">
        <v>50725</v>
      </c>
      <c r="H6453" s="3" t="s">
        <v>17076</v>
      </c>
      <c r="I6453" s="3" t="s">
        <v>16808</v>
      </c>
      <c r="J6453" s="3" t="s">
        <v>17046</v>
      </c>
      <c r="K6453" s="5" t="s">
        <v>61</v>
      </c>
      <c r="L6453" s="5">
        <v>5</v>
      </c>
      <c r="M6453" s="5" t="s">
        <v>62</v>
      </c>
      <c r="N6453" s="5">
        <f>VLOOKUP(M6453,[1]ArchetypeScores!E:N,10,FALSE)</f>
        <v>0</v>
      </c>
      <c r="O6453" s="5">
        <f>VLOOKUP(M6453,[1]ArchetypeScores!E:O,11,FALSE)</f>
        <v>-1</v>
      </c>
      <c r="P6453" s="5">
        <f>VLOOKUP(M6453,[1]ArchetypeScores!E:P,12,FALSE)</f>
        <v>0</v>
      </c>
      <c r="Q6453" s="2" t="str">
        <f>VLOOKUP(M6453,[1]ArchetypeScores!E:W,19,FALSE)</f>
        <v>Health care</v>
      </c>
      <c r="R6453" s="2">
        <f>VLOOKUP(M6453,[1]ArchetypeScores!E:I,5,FALSE)</f>
        <v>0</v>
      </c>
      <c r="S6453" s="2">
        <f>VLOOKUP(M6453,[1]ArchetypeScores!E:K,7,FALSE)</f>
        <v>0</v>
      </c>
      <c r="T6453" s="2" t="str">
        <f t="shared" si="102"/>
        <v>Not A&amp;R positive</v>
      </c>
    </row>
    <row r="6454" spans="1:20" x14ac:dyDescent="0.3">
      <c r="A6454" s="2" t="s">
        <v>16798</v>
      </c>
      <c r="B6454" s="3" t="s">
        <v>17077</v>
      </c>
      <c r="C6454" s="3" t="s">
        <v>17078</v>
      </c>
      <c r="D6454" s="4">
        <v>1.2</v>
      </c>
      <c r="E6454" s="5" t="s">
        <v>16801</v>
      </c>
      <c r="F6454" s="4">
        <v>4.0169999999999997E-2</v>
      </c>
      <c r="G6454" s="6">
        <v>50841</v>
      </c>
      <c r="H6454" s="3" t="s">
        <v>17079</v>
      </c>
      <c r="I6454" s="3" t="s">
        <v>16812</v>
      </c>
      <c r="J6454" s="3" t="s">
        <v>17050</v>
      </c>
      <c r="K6454" s="5" t="s">
        <v>38</v>
      </c>
      <c r="L6454" s="5">
        <v>13</v>
      </c>
      <c r="M6454" s="5" t="s">
        <v>39</v>
      </c>
      <c r="N6454" s="5">
        <f>VLOOKUP(M6454,[1]ArchetypeScores!E:N,10,FALSE)</f>
        <v>0</v>
      </c>
      <c r="O6454" s="5">
        <f>VLOOKUP(M6454,[1]ArchetypeScores!E:O,11,FALSE)</f>
        <v>-2</v>
      </c>
      <c r="P6454" s="5">
        <f>VLOOKUP(M6454,[1]ArchetypeScores!E:P,12,FALSE)</f>
        <v>0</v>
      </c>
      <c r="Q6454" s="2" t="str">
        <f>VLOOKUP(M6454,[1]ArchetypeScores!E:W,19,FALSE)</f>
        <v>Industrials - transportation</v>
      </c>
      <c r="R6454" s="2">
        <f>VLOOKUP(M6454,[1]ArchetypeScores!E:I,5,FALSE)</f>
        <v>0</v>
      </c>
      <c r="S6454" s="2">
        <f>VLOOKUP(M6454,[1]ArchetypeScores!E:K,7,FALSE)</f>
        <v>0</v>
      </c>
      <c r="T6454" s="2" t="str">
        <f t="shared" si="102"/>
        <v>Not A&amp;R positive</v>
      </c>
    </row>
    <row r="6455" spans="1:20" x14ac:dyDescent="0.3">
      <c r="A6455" s="2" t="s">
        <v>16798</v>
      </c>
      <c r="B6455" s="3" t="s">
        <v>17080</v>
      </c>
      <c r="C6455" s="3" t="s">
        <v>17081</v>
      </c>
      <c r="D6455" s="4">
        <v>0.06</v>
      </c>
      <c r="E6455" s="5" t="s">
        <v>16801</v>
      </c>
      <c r="F6455" s="4">
        <v>2.0100000000000001E-3</v>
      </c>
      <c r="G6455" s="6">
        <v>50922</v>
      </c>
      <c r="H6455" s="3" t="s">
        <v>17082</v>
      </c>
      <c r="I6455" s="3" t="s">
        <v>16803</v>
      </c>
      <c r="J6455" s="3" t="s">
        <v>17046</v>
      </c>
      <c r="K6455" s="5" t="s">
        <v>38</v>
      </c>
      <c r="L6455" s="5">
        <v>29</v>
      </c>
      <c r="M6455" s="5" t="s">
        <v>316</v>
      </c>
      <c r="N6455" s="5">
        <f>VLOOKUP(M6455,[1]ArchetypeScores!E:N,10,FALSE)</f>
        <v>0</v>
      </c>
      <c r="O6455" s="5">
        <f>VLOOKUP(M6455,[1]ArchetypeScores!E:O,11,FALSE)</f>
        <v>-1</v>
      </c>
      <c r="P6455" s="5">
        <f>VLOOKUP(M6455,[1]ArchetypeScores!E:P,12,FALSE)</f>
        <v>0</v>
      </c>
      <c r="Q6455" s="2" t="str">
        <f>VLOOKUP(M6455,[1]ArchetypeScores!E:W,19,FALSE)</f>
        <v>Other sector</v>
      </c>
      <c r="R6455" s="2">
        <f>VLOOKUP(M6455,[1]ArchetypeScores!E:I,5,FALSE)</f>
        <v>0</v>
      </c>
      <c r="S6455" s="2">
        <f>VLOOKUP(M6455,[1]ArchetypeScores!E:K,7,FALSE)</f>
        <v>0</v>
      </c>
      <c r="T6455" s="2" t="str">
        <f t="shared" si="102"/>
        <v>Not A&amp;R positive</v>
      </c>
    </row>
    <row r="6456" spans="1:20" x14ac:dyDescent="0.3">
      <c r="A6456" s="2" t="s">
        <v>16798</v>
      </c>
      <c r="B6456" s="3" t="s">
        <v>17083</v>
      </c>
      <c r="C6456" s="3" t="s">
        <v>17084</v>
      </c>
      <c r="D6456" s="4">
        <v>0.1</v>
      </c>
      <c r="E6456" s="5" t="s">
        <v>16801</v>
      </c>
      <c r="F6456" s="4">
        <v>3.62E-3</v>
      </c>
      <c r="G6456" s="6">
        <v>50726</v>
      </c>
      <c r="H6456" s="3" t="s">
        <v>17085</v>
      </c>
      <c r="I6456" s="3" t="s">
        <v>16808</v>
      </c>
      <c r="J6456" s="3" t="s">
        <v>17046</v>
      </c>
      <c r="K6456" s="5" t="s">
        <v>38</v>
      </c>
      <c r="L6456" s="5">
        <v>13</v>
      </c>
      <c r="M6456" s="5" t="s">
        <v>39</v>
      </c>
      <c r="N6456" s="5">
        <f>VLOOKUP(M6456,[1]ArchetypeScores!E:N,10,FALSE)</f>
        <v>0</v>
      </c>
      <c r="O6456" s="5">
        <f>VLOOKUP(M6456,[1]ArchetypeScores!E:O,11,FALSE)</f>
        <v>-2</v>
      </c>
      <c r="P6456" s="5">
        <f>VLOOKUP(M6456,[1]ArchetypeScores!E:P,12,FALSE)</f>
        <v>0</v>
      </c>
      <c r="Q6456" s="2" t="str">
        <f>VLOOKUP(M6456,[1]ArchetypeScores!E:W,19,FALSE)</f>
        <v>Industrials - transportation</v>
      </c>
      <c r="R6456" s="2">
        <f>VLOOKUP(M6456,[1]ArchetypeScores!E:I,5,FALSE)</f>
        <v>0</v>
      </c>
      <c r="S6456" s="2">
        <f>VLOOKUP(M6456,[1]ArchetypeScores!E:K,7,FALSE)</f>
        <v>0</v>
      </c>
      <c r="T6456" s="2" t="str">
        <f t="shared" si="102"/>
        <v>Not A&amp;R positive</v>
      </c>
    </row>
    <row r="6457" spans="1:20" x14ac:dyDescent="0.3">
      <c r="A6457" s="2" t="s">
        <v>16798</v>
      </c>
      <c r="B6457" s="3" t="s">
        <v>17086</v>
      </c>
      <c r="C6457" s="3" t="s">
        <v>17087</v>
      </c>
      <c r="D6457" s="4">
        <v>0.2</v>
      </c>
      <c r="E6457" s="5" t="s">
        <v>16801</v>
      </c>
      <c r="F6457" s="4">
        <v>6.62E-3</v>
      </c>
      <c r="G6457" s="6">
        <v>51039</v>
      </c>
      <c r="H6457" s="3" t="s">
        <v>16815</v>
      </c>
      <c r="I6457" s="3" t="s">
        <v>16816</v>
      </c>
      <c r="J6457" s="3" t="s">
        <v>17046</v>
      </c>
      <c r="K6457" s="5" t="s">
        <v>71</v>
      </c>
      <c r="L6457" s="5">
        <v>1</v>
      </c>
      <c r="M6457" s="5" t="s">
        <v>72</v>
      </c>
      <c r="N6457" s="5">
        <f>VLOOKUP(M6457,[1]ArchetypeScores!E:N,10,FALSE)</f>
        <v>0</v>
      </c>
      <c r="O6457" s="5">
        <f>VLOOKUP(M6457,[1]ArchetypeScores!E:O,11,FALSE)</f>
        <v>0</v>
      </c>
      <c r="P6457" s="5">
        <f>VLOOKUP(M6457,[1]ArchetypeScores!E:P,12,FALSE)</f>
        <v>0</v>
      </c>
      <c r="Q6457" s="2" t="str">
        <f>VLOOKUP(M6457,[1]ArchetypeScores!E:W,19,FALSE)</f>
        <v>Other sector</v>
      </c>
      <c r="R6457" s="2">
        <f>VLOOKUP(M6457,[1]ArchetypeScores!E:I,5,FALSE)</f>
        <v>0</v>
      </c>
      <c r="S6457" s="2">
        <f>VLOOKUP(M6457,[1]ArchetypeScores!E:K,7,FALSE)</f>
        <v>0</v>
      </c>
      <c r="T6457" s="2" t="str">
        <f t="shared" si="102"/>
        <v>Not A&amp;R positive</v>
      </c>
    </row>
    <row r="6458" spans="1:20" x14ac:dyDescent="0.3">
      <c r="A6458" s="2" t="s">
        <v>16798</v>
      </c>
      <c r="B6458" s="3" t="s">
        <v>17088</v>
      </c>
      <c r="C6458" s="3" t="s">
        <v>17089</v>
      </c>
      <c r="D6458" s="4">
        <v>42.6</v>
      </c>
      <c r="E6458" s="5" t="s">
        <v>16801</v>
      </c>
      <c r="F6458" s="4">
        <v>1.5404800000000001</v>
      </c>
      <c r="G6458" s="6">
        <v>50727</v>
      </c>
      <c r="H6458" s="3" t="s">
        <v>17090</v>
      </c>
      <c r="I6458" s="3" t="s">
        <v>16808</v>
      </c>
      <c r="J6458" s="3" t="s">
        <v>17046</v>
      </c>
      <c r="K6458" s="5" t="s">
        <v>67</v>
      </c>
      <c r="L6458" s="5">
        <v>1</v>
      </c>
      <c r="M6458" s="5" t="s">
        <v>265</v>
      </c>
      <c r="N6458" s="5">
        <f>VLOOKUP(M6458,[1]ArchetypeScores!E:N,10,FALSE)</f>
        <v>0</v>
      </c>
      <c r="O6458" s="5">
        <f>VLOOKUP(M6458,[1]ArchetypeScores!E:O,11,FALSE)</f>
        <v>-1</v>
      </c>
      <c r="P6458" s="5">
        <f>VLOOKUP(M6458,[1]ArchetypeScores!E:P,12,FALSE)</f>
        <v>0</v>
      </c>
      <c r="Q6458" s="2" t="str">
        <f>VLOOKUP(M6458,[1]ArchetypeScores!E:W,19,FALSE)</f>
        <v>Untargeted</v>
      </c>
      <c r="R6458" s="2">
        <f>VLOOKUP(M6458,[1]ArchetypeScores!E:I,5,FALSE)</f>
        <v>0</v>
      </c>
      <c r="S6458" s="2">
        <f>VLOOKUP(M6458,[1]ArchetypeScores!E:K,7,FALSE)</f>
        <v>0</v>
      </c>
      <c r="T6458" s="2" t="str">
        <f t="shared" si="102"/>
        <v>Not A&amp;R positive</v>
      </c>
    </row>
    <row r="6459" spans="1:20" x14ac:dyDescent="0.3">
      <c r="A6459" s="2" t="s">
        <v>16798</v>
      </c>
      <c r="B6459" s="3" t="s">
        <v>17091</v>
      </c>
      <c r="C6459" s="3" t="s">
        <v>17092</v>
      </c>
      <c r="D6459" s="4">
        <v>1.8</v>
      </c>
      <c r="E6459" s="5" t="s">
        <v>16801</v>
      </c>
      <c r="F6459" s="4">
        <v>5.9560000000000002E-2</v>
      </c>
      <c r="G6459" s="6">
        <v>51040</v>
      </c>
      <c r="H6459" s="3" t="s">
        <v>16815</v>
      </c>
      <c r="I6459" s="3" t="s">
        <v>16816</v>
      </c>
      <c r="J6459" s="3" t="s">
        <v>17046</v>
      </c>
      <c r="K6459" s="5" t="s">
        <v>38</v>
      </c>
      <c r="L6459" s="5">
        <v>29</v>
      </c>
      <c r="M6459" s="5" t="s">
        <v>316</v>
      </c>
      <c r="N6459" s="5">
        <f>VLOOKUP(M6459,[1]ArchetypeScores!E:N,10,FALSE)</f>
        <v>0</v>
      </c>
      <c r="O6459" s="5">
        <f>VLOOKUP(M6459,[1]ArchetypeScores!E:O,11,FALSE)</f>
        <v>-1</v>
      </c>
      <c r="P6459" s="5">
        <f>VLOOKUP(M6459,[1]ArchetypeScores!E:P,12,FALSE)</f>
        <v>0</v>
      </c>
      <c r="Q6459" s="2" t="str">
        <f>VLOOKUP(M6459,[1]ArchetypeScores!E:W,19,FALSE)</f>
        <v>Other sector</v>
      </c>
      <c r="R6459" s="2">
        <f>VLOOKUP(M6459,[1]ArchetypeScores!E:I,5,FALSE)</f>
        <v>0</v>
      </c>
      <c r="S6459" s="2">
        <f>VLOOKUP(M6459,[1]ArchetypeScores!E:K,7,FALSE)</f>
        <v>0</v>
      </c>
      <c r="T6459" s="2" t="str">
        <f t="shared" si="102"/>
        <v>Not A&amp;R positive</v>
      </c>
    </row>
    <row r="6460" spans="1:20" x14ac:dyDescent="0.3">
      <c r="A6460" s="2" t="s">
        <v>16798</v>
      </c>
      <c r="B6460" s="3" t="s">
        <v>17093</v>
      </c>
      <c r="C6460" s="3" t="s">
        <v>17094</v>
      </c>
      <c r="D6460" s="4">
        <v>7.0000000000000007E-2</v>
      </c>
      <c r="E6460" s="5" t="s">
        <v>16801</v>
      </c>
      <c r="F6460" s="4">
        <v>2.32E-3</v>
      </c>
      <c r="G6460" s="6">
        <v>51059</v>
      </c>
      <c r="H6460" s="3" t="s">
        <v>16815</v>
      </c>
      <c r="I6460" s="3" t="s">
        <v>16816</v>
      </c>
      <c r="J6460" s="3" t="s">
        <v>17046</v>
      </c>
      <c r="K6460" s="5" t="s">
        <v>175</v>
      </c>
      <c r="L6460" s="5">
        <v>4</v>
      </c>
      <c r="M6460" s="5" t="s">
        <v>219</v>
      </c>
      <c r="N6460" s="5">
        <f>VLOOKUP(M6460,[1]ArchetypeScores!E:N,10,FALSE)</f>
        <v>1</v>
      </c>
      <c r="O6460" s="5">
        <f>VLOOKUP(M6460,[1]ArchetypeScores!E:O,11,FALSE)</f>
        <v>0</v>
      </c>
      <c r="P6460" s="5">
        <f>VLOOKUP(M6460,[1]ArchetypeScores!E:P,12,FALSE)</f>
        <v>0</v>
      </c>
      <c r="Q6460" s="2" t="str">
        <f>VLOOKUP(M6460,[1]ArchetypeScores!E:W,19,FALSE)</f>
        <v>Other sector</v>
      </c>
      <c r="R6460" s="2">
        <f>VLOOKUP(M6460,[1]ArchetypeScores!E:I,5,FALSE)</f>
        <v>0</v>
      </c>
      <c r="S6460" s="2">
        <f>VLOOKUP(M6460,[1]ArchetypeScores!E:K,7,FALSE)</f>
        <v>0</v>
      </c>
      <c r="T6460" s="2" t="str">
        <f t="shared" si="102"/>
        <v>Not A&amp;R positive</v>
      </c>
    </row>
    <row r="6461" spans="1:20" x14ac:dyDescent="0.3">
      <c r="A6461" s="2" t="s">
        <v>16798</v>
      </c>
      <c r="B6461" s="3" t="s">
        <v>17095</v>
      </c>
      <c r="C6461" s="3" t="s">
        <v>17096</v>
      </c>
      <c r="D6461" s="4">
        <v>0.05</v>
      </c>
      <c r="E6461" s="5" t="s">
        <v>16801</v>
      </c>
      <c r="F6461" s="4">
        <v>1.65E-3</v>
      </c>
      <c r="G6461" s="6">
        <v>51060</v>
      </c>
      <c r="H6461" s="3" t="s">
        <v>16815</v>
      </c>
      <c r="I6461" s="3" t="s">
        <v>16816</v>
      </c>
      <c r="J6461" s="3" t="s">
        <v>17046</v>
      </c>
      <c r="K6461" s="5" t="s">
        <v>611</v>
      </c>
      <c r="L6461" s="5">
        <v>7</v>
      </c>
      <c r="M6461" s="5" t="s">
        <v>1872</v>
      </c>
      <c r="N6461" s="5">
        <f>VLOOKUP(M6461,[1]ArchetypeScores!E:N,10,FALSE)</f>
        <v>1</v>
      </c>
      <c r="O6461" s="5">
        <f>VLOOKUP(M6461,[1]ArchetypeScores!E:O,11,FALSE)</f>
        <v>-1</v>
      </c>
      <c r="P6461" s="5">
        <f>VLOOKUP(M6461,[1]ArchetypeScores!E:P,12,FALSE)</f>
        <v>0</v>
      </c>
      <c r="Q6461" s="2" t="str">
        <f>VLOOKUP(M6461,[1]ArchetypeScores!E:W,19,FALSE)</f>
        <v>Consumer (including agriculture and tourism)</v>
      </c>
      <c r="R6461" s="2">
        <f>VLOOKUP(M6461,[1]ArchetypeScores!E:I,5,FALSE)</f>
        <v>0</v>
      </c>
      <c r="S6461" s="2">
        <f>VLOOKUP(M6461,[1]ArchetypeScores!E:K,7,FALSE)</f>
        <v>0</v>
      </c>
      <c r="T6461" s="2" t="str">
        <f t="shared" si="102"/>
        <v>Not A&amp;R positive</v>
      </c>
    </row>
    <row r="6462" spans="1:20" x14ac:dyDescent="0.3">
      <c r="A6462" s="2" t="s">
        <v>16798</v>
      </c>
      <c r="B6462" s="3" t="s">
        <v>17097</v>
      </c>
      <c r="C6462" s="3" t="s">
        <v>17098</v>
      </c>
      <c r="D6462" s="4">
        <v>0.03</v>
      </c>
      <c r="E6462" s="5" t="s">
        <v>16801</v>
      </c>
      <c r="F6462" s="4">
        <v>9.8999999999999999E-4</v>
      </c>
      <c r="G6462" s="6">
        <v>51061</v>
      </c>
      <c r="H6462" s="3" t="s">
        <v>16815</v>
      </c>
      <c r="I6462" s="3" t="s">
        <v>16816</v>
      </c>
      <c r="J6462" s="3" t="s">
        <v>17046</v>
      </c>
      <c r="K6462" s="5" t="s">
        <v>38</v>
      </c>
      <c r="L6462" s="5">
        <v>29</v>
      </c>
      <c r="M6462" s="5" t="s">
        <v>316</v>
      </c>
      <c r="N6462" s="5">
        <f>VLOOKUP(M6462,[1]ArchetypeScores!E:N,10,FALSE)</f>
        <v>0</v>
      </c>
      <c r="O6462" s="5">
        <f>VLOOKUP(M6462,[1]ArchetypeScores!E:O,11,FALSE)</f>
        <v>-1</v>
      </c>
      <c r="P6462" s="5">
        <f>VLOOKUP(M6462,[1]ArchetypeScores!E:P,12,FALSE)</f>
        <v>0</v>
      </c>
      <c r="Q6462" s="2" t="str">
        <f>VLOOKUP(M6462,[1]ArchetypeScores!E:W,19,FALSE)</f>
        <v>Other sector</v>
      </c>
      <c r="R6462" s="2">
        <f>VLOOKUP(M6462,[1]ArchetypeScores!E:I,5,FALSE)</f>
        <v>0</v>
      </c>
      <c r="S6462" s="2">
        <f>VLOOKUP(M6462,[1]ArchetypeScores!E:K,7,FALSE)</f>
        <v>0</v>
      </c>
      <c r="T6462" s="2" t="str">
        <f t="shared" si="102"/>
        <v>Not A&amp;R positive</v>
      </c>
    </row>
    <row r="6463" spans="1:20" x14ac:dyDescent="0.3">
      <c r="A6463" s="2" t="s">
        <v>16798</v>
      </c>
      <c r="B6463" s="3" t="s">
        <v>17099</v>
      </c>
      <c r="C6463" s="3" t="s">
        <v>17100</v>
      </c>
      <c r="D6463" s="4">
        <v>0.05</v>
      </c>
      <c r="E6463" s="5" t="s">
        <v>16801</v>
      </c>
      <c r="F6463" s="4">
        <v>1.65E-3</v>
      </c>
      <c r="G6463" s="6">
        <v>51062</v>
      </c>
      <c r="H6463" s="3" t="s">
        <v>16815</v>
      </c>
      <c r="I6463" s="3" t="s">
        <v>16816</v>
      </c>
      <c r="J6463" s="3" t="s">
        <v>17046</v>
      </c>
      <c r="K6463" s="5" t="s">
        <v>163</v>
      </c>
      <c r="L6463" s="5">
        <v>1</v>
      </c>
      <c r="M6463" s="5" t="s">
        <v>975</v>
      </c>
      <c r="N6463" s="5">
        <f>VLOOKUP(M6463,[1]ArchetypeScores!E:N,10,FALSE)</f>
        <v>0</v>
      </c>
      <c r="O6463" s="5">
        <f>VLOOKUP(M6463,[1]ArchetypeScores!E:O,11,FALSE)</f>
        <v>0</v>
      </c>
      <c r="P6463" s="5">
        <f>VLOOKUP(M6463,[1]ArchetypeScores!E:P,12,FALSE)</f>
        <v>0</v>
      </c>
      <c r="Q6463" s="2" t="str">
        <f>VLOOKUP(M6463,[1]ArchetypeScores!E:W,19,FALSE)</f>
        <v>Other sector</v>
      </c>
      <c r="R6463" s="2">
        <f>VLOOKUP(M6463,[1]ArchetypeScores!E:I,5,FALSE)</f>
        <v>0</v>
      </c>
      <c r="S6463" s="2">
        <f>VLOOKUP(M6463,[1]ArchetypeScores!E:K,7,FALSE)</f>
        <v>0</v>
      </c>
      <c r="T6463" s="2" t="str">
        <f t="shared" si="102"/>
        <v>Not A&amp;R positive</v>
      </c>
    </row>
    <row r="6464" spans="1:20" x14ac:dyDescent="0.3">
      <c r="A6464" s="2" t="s">
        <v>16798</v>
      </c>
      <c r="B6464" s="3" t="s">
        <v>17101</v>
      </c>
      <c r="C6464" s="3" t="s">
        <v>17102</v>
      </c>
      <c r="D6464" s="4">
        <v>5.0999999999999997E-2</v>
      </c>
      <c r="E6464" s="5" t="s">
        <v>16801</v>
      </c>
      <c r="F6464" s="4">
        <v>1.6900000000000001E-3</v>
      </c>
      <c r="G6464" s="6">
        <v>51063</v>
      </c>
      <c r="H6464" s="3" t="s">
        <v>16815</v>
      </c>
      <c r="I6464" s="3" t="s">
        <v>16816</v>
      </c>
      <c r="J6464" s="3" t="s">
        <v>17046</v>
      </c>
      <c r="K6464" s="5" t="s">
        <v>38</v>
      </c>
      <c r="L6464" s="5">
        <v>24</v>
      </c>
      <c r="M6464" s="5" t="s">
        <v>17103</v>
      </c>
      <c r="N6464" s="5">
        <f>VLOOKUP(M6464,[1]ArchetypeScores!E:N,10,FALSE)</f>
        <v>0</v>
      </c>
      <c r="O6464" s="5">
        <f>VLOOKUP(M6464,[1]ArchetypeScores!E:O,11,FALSE)</f>
        <v>-1</v>
      </c>
      <c r="P6464" s="5">
        <f>VLOOKUP(M6464,[1]ArchetypeScores!E:P,12,FALSE)</f>
        <v>0</v>
      </c>
      <c r="Q6464" s="2" t="e">
        <f>VLOOKUP(M6464,[1]ArchetypeScores!E:W,19,FALSE)</f>
        <v>#N/A</v>
      </c>
      <c r="R6464" s="2">
        <f>VLOOKUP(M6464,[1]ArchetypeScores!E:I,5,FALSE)</f>
        <v>0</v>
      </c>
      <c r="S6464" s="2">
        <f>VLOOKUP(M6464,[1]ArchetypeScores!E:K,7,FALSE)</f>
        <v>0</v>
      </c>
      <c r="T6464" s="2" t="str">
        <f t="shared" si="102"/>
        <v>Not A&amp;R positive</v>
      </c>
    </row>
    <row r="6465" spans="1:20" x14ac:dyDescent="0.3">
      <c r="A6465" s="2" t="s">
        <v>16798</v>
      </c>
      <c r="B6465" s="3" t="s">
        <v>17104</v>
      </c>
      <c r="C6465" s="3" t="s">
        <v>17105</v>
      </c>
      <c r="D6465" s="4">
        <v>9.9000000000000005E-2</v>
      </c>
      <c r="E6465" s="5" t="s">
        <v>16801</v>
      </c>
      <c r="F6465" s="4">
        <v>3.2799999999999999E-3</v>
      </c>
      <c r="G6465" s="6">
        <v>51064</v>
      </c>
      <c r="H6465" s="3" t="s">
        <v>16815</v>
      </c>
      <c r="I6465" s="3" t="s">
        <v>16816</v>
      </c>
      <c r="J6465" s="3" t="s">
        <v>17046</v>
      </c>
      <c r="K6465" s="5" t="s">
        <v>611</v>
      </c>
      <c r="L6465" s="5">
        <v>7</v>
      </c>
      <c r="M6465" s="5" t="s">
        <v>1872</v>
      </c>
      <c r="N6465" s="5">
        <f>VLOOKUP(M6465,[1]ArchetypeScores!E:N,10,FALSE)</f>
        <v>1</v>
      </c>
      <c r="O6465" s="5">
        <f>VLOOKUP(M6465,[1]ArchetypeScores!E:O,11,FALSE)</f>
        <v>-1</v>
      </c>
      <c r="P6465" s="5">
        <f>VLOOKUP(M6465,[1]ArchetypeScores!E:P,12,FALSE)</f>
        <v>0</v>
      </c>
      <c r="Q6465" s="2" t="str">
        <f>VLOOKUP(M6465,[1]ArchetypeScores!E:W,19,FALSE)</f>
        <v>Consumer (including agriculture and tourism)</v>
      </c>
      <c r="R6465" s="2">
        <f>VLOOKUP(M6465,[1]ArchetypeScores!E:I,5,FALSE)</f>
        <v>0</v>
      </c>
      <c r="S6465" s="2">
        <f>VLOOKUP(M6465,[1]ArchetypeScores!E:K,7,FALSE)</f>
        <v>0</v>
      </c>
      <c r="T6465" s="2" t="str">
        <f t="shared" si="102"/>
        <v>Not A&amp;R positive</v>
      </c>
    </row>
    <row r="6466" spans="1:20" x14ac:dyDescent="0.3">
      <c r="A6466" s="2" t="s">
        <v>16798</v>
      </c>
      <c r="B6466" s="3" t="s">
        <v>17106</v>
      </c>
      <c r="C6466" s="3" t="s">
        <v>17107</v>
      </c>
      <c r="D6466" s="4">
        <v>0.25</v>
      </c>
      <c r="E6466" s="5" t="s">
        <v>16801</v>
      </c>
      <c r="F6466" s="4">
        <v>8.2699999999999996E-3</v>
      </c>
      <c r="G6466" s="6">
        <v>51065</v>
      </c>
      <c r="H6466" s="3" t="s">
        <v>16815</v>
      </c>
      <c r="I6466" s="3" t="s">
        <v>16816</v>
      </c>
      <c r="J6466" s="3" t="s">
        <v>17046</v>
      </c>
      <c r="K6466" s="5" t="s">
        <v>25</v>
      </c>
      <c r="L6466" s="5" t="s">
        <v>112</v>
      </c>
      <c r="M6466" s="5" t="s">
        <v>423</v>
      </c>
      <c r="N6466" s="5">
        <f>VLOOKUP(M6466,[1]ArchetypeScores!E:N,10,FALSE)</f>
        <v>1</v>
      </c>
      <c r="O6466" s="5">
        <f>VLOOKUP(M6466,[1]ArchetypeScores!E:O,11,FALSE)</f>
        <v>-2</v>
      </c>
      <c r="P6466" s="5">
        <f>VLOOKUP(M6466,[1]ArchetypeScores!E:P,12,FALSE)</f>
        <v>0</v>
      </c>
      <c r="Q6466" s="2" t="str">
        <f>VLOOKUP(M6466,[1]ArchetypeScores!E:W,19,FALSE)</f>
        <v>Industrials - other</v>
      </c>
      <c r="R6466" s="2">
        <f>VLOOKUP(M6466,[1]ArchetypeScores!E:I,5,FALSE)</f>
        <v>0</v>
      </c>
      <c r="S6466" s="2">
        <f>VLOOKUP(M6466,[1]ArchetypeScores!E:K,7,FALSE)</f>
        <v>-1</v>
      </c>
      <c r="T6466" s="2" t="str">
        <f t="shared" ref="T6466:T6529" si="103">IF(AND(R6466=1,S6466=1),"Both",IF(AND(R6466=1,S6466=0),"Direct only",IF(AND(R6466=0,S6466=1),"Indirect only","Not A&amp;R positive")))</f>
        <v>Not A&amp;R positive</v>
      </c>
    </row>
    <row r="6467" spans="1:20" x14ac:dyDescent="0.3">
      <c r="A6467" s="2" t="s">
        <v>16798</v>
      </c>
      <c r="B6467" s="3" t="s">
        <v>17108</v>
      </c>
      <c r="C6467" s="3" t="s">
        <v>17109</v>
      </c>
      <c r="D6467" s="4">
        <v>0.90700000000000003</v>
      </c>
      <c r="E6467" s="5" t="s">
        <v>16801</v>
      </c>
      <c r="F6467" s="4">
        <v>3.0020000000000002E-2</v>
      </c>
      <c r="G6467" s="6">
        <v>51066</v>
      </c>
      <c r="H6467" s="3" t="s">
        <v>16815</v>
      </c>
      <c r="I6467" s="3" t="s">
        <v>16816</v>
      </c>
      <c r="J6467" s="3" t="s">
        <v>17046</v>
      </c>
      <c r="K6467" s="5" t="s">
        <v>57</v>
      </c>
      <c r="L6467" s="5">
        <v>29</v>
      </c>
      <c r="M6467" s="5" t="s">
        <v>58</v>
      </c>
      <c r="N6467" s="5">
        <f>VLOOKUP(M6467,[1]ArchetypeScores!E:N,10,FALSE)</f>
        <v>0</v>
      </c>
      <c r="O6467" s="5">
        <f>VLOOKUP(M6467,[1]ArchetypeScores!E:O,11,FALSE)</f>
        <v>-1</v>
      </c>
      <c r="P6467" s="5">
        <f>VLOOKUP(M6467,[1]ArchetypeScores!E:P,12,FALSE)</f>
        <v>0</v>
      </c>
      <c r="Q6467" s="2" t="str">
        <f>VLOOKUP(M6467,[1]ArchetypeScores!E:W,19,FALSE)</f>
        <v>Untargeted</v>
      </c>
      <c r="R6467" s="2">
        <f>VLOOKUP(M6467,[1]ArchetypeScores!E:I,5,FALSE)</f>
        <v>0</v>
      </c>
      <c r="S6467" s="2">
        <f>VLOOKUP(M6467,[1]ArchetypeScores!E:K,7,FALSE)</f>
        <v>0</v>
      </c>
      <c r="T6467" s="2" t="str">
        <f t="shared" si="103"/>
        <v>Not A&amp;R positive</v>
      </c>
    </row>
    <row r="6468" spans="1:20" x14ac:dyDescent="0.3">
      <c r="A6468" s="2" t="s">
        <v>16798</v>
      </c>
      <c r="B6468" s="3" t="s">
        <v>17110</v>
      </c>
      <c r="C6468" s="3" t="s">
        <v>17111</v>
      </c>
      <c r="D6468" s="4">
        <v>2.23</v>
      </c>
      <c r="E6468" s="5" t="s">
        <v>16801</v>
      </c>
      <c r="F6468" s="4">
        <v>7.3779999999999998E-2</v>
      </c>
      <c r="G6468" s="6">
        <v>51067</v>
      </c>
      <c r="H6468" s="3" t="s">
        <v>16815</v>
      </c>
      <c r="I6468" s="3" t="s">
        <v>16816</v>
      </c>
      <c r="J6468" s="3" t="s">
        <v>17046</v>
      </c>
      <c r="K6468" s="5" t="s">
        <v>38</v>
      </c>
      <c r="L6468" s="5">
        <v>29</v>
      </c>
      <c r="M6468" s="5" t="s">
        <v>316</v>
      </c>
      <c r="N6468" s="5">
        <f>VLOOKUP(M6468,[1]ArchetypeScores!E:N,10,FALSE)</f>
        <v>0</v>
      </c>
      <c r="O6468" s="5">
        <f>VLOOKUP(M6468,[1]ArchetypeScores!E:O,11,FALSE)</f>
        <v>-1</v>
      </c>
      <c r="P6468" s="5">
        <f>VLOOKUP(M6468,[1]ArchetypeScores!E:P,12,FALSE)</f>
        <v>0</v>
      </c>
      <c r="Q6468" s="2" t="str">
        <f>VLOOKUP(M6468,[1]ArchetypeScores!E:W,19,FALSE)</f>
        <v>Other sector</v>
      </c>
      <c r="R6468" s="2">
        <f>VLOOKUP(M6468,[1]ArchetypeScores!E:I,5,FALSE)</f>
        <v>0</v>
      </c>
      <c r="S6468" s="2">
        <f>VLOOKUP(M6468,[1]ArchetypeScores!E:K,7,FALSE)</f>
        <v>0</v>
      </c>
      <c r="T6468" s="2" t="str">
        <f t="shared" si="103"/>
        <v>Not A&amp;R positive</v>
      </c>
    </row>
    <row r="6469" spans="1:20" x14ac:dyDescent="0.3">
      <c r="A6469" s="2" t="s">
        <v>16798</v>
      </c>
      <c r="B6469" s="3" t="s">
        <v>17112</v>
      </c>
      <c r="C6469" s="3" t="s">
        <v>17113</v>
      </c>
      <c r="D6469" s="4">
        <v>10</v>
      </c>
      <c r="E6469" s="5" t="s">
        <v>16801</v>
      </c>
      <c r="F6469" s="4">
        <v>0.33087</v>
      </c>
      <c r="G6469" s="6">
        <v>51068</v>
      </c>
      <c r="H6469" s="3" t="s">
        <v>16815</v>
      </c>
      <c r="I6469" s="3" t="s">
        <v>16816</v>
      </c>
      <c r="J6469" s="3" t="s">
        <v>17046</v>
      </c>
      <c r="K6469" s="5" t="s">
        <v>57</v>
      </c>
      <c r="L6469" s="5">
        <v>29</v>
      </c>
      <c r="M6469" s="5" t="s">
        <v>58</v>
      </c>
      <c r="N6469" s="5">
        <f>VLOOKUP(M6469,[1]ArchetypeScores!E:N,10,FALSE)</f>
        <v>0</v>
      </c>
      <c r="O6469" s="5">
        <f>VLOOKUP(M6469,[1]ArchetypeScores!E:O,11,FALSE)</f>
        <v>-1</v>
      </c>
      <c r="P6469" s="5">
        <f>VLOOKUP(M6469,[1]ArchetypeScores!E:P,12,FALSE)</f>
        <v>0</v>
      </c>
      <c r="Q6469" s="2" t="str">
        <f>VLOOKUP(M6469,[1]ArchetypeScores!E:W,19,FALSE)</f>
        <v>Untargeted</v>
      </c>
      <c r="R6469" s="2">
        <f>VLOOKUP(M6469,[1]ArchetypeScores!E:I,5,FALSE)</f>
        <v>0</v>
      </c>
      <c r="S6469" s="2">
        <f>VLOOKUP(M6469,[1]ArchetypeScores!E:K,7,FALSE)</f>
        <v>0</v>
      </c>
      <c r="T6469" s="2" t="str">
        <f t="shared" si="103"/>
        <v>Not A&amp;R positive</v>
      </c>
    </row>
    <row r="6470" spans="1:20" x14ac:dyDescent="0.3">
      <c r="A6470" s="2" t="s">
        <v>16798</v>
      </c>
      <c r="B6470" s="3" t="s">
        <v>17114</v>
      </c>
      <c r="C6470" s="3" t="s">
        <v>17115</v>
      </c>
      <c r="D6470" s="4">
        <v>0.309</v>
      </c>
      <c r="E6470" s="5" t="s">
        <v>16801</v>
      </c>
      <c r="F6470" s="4">
        <v>1.022E-2</v>
      </c>
      <c r="G6470" s="6">
        <v>51069</v>
      </c>
      <c r="H6470" s="3" t="s">
        <v>16815</v>
      </c>
      <c r="I6470" s="3" t="s">
        <v>16816</v>
      </c>
      <c r="J6470" s="3" t="s">
        <v>17046</v>
      </c>
      <c r="K6470" s="5" t="s">
        <v>38</v>
      </c>
      <c r="L6470" s="5">
        <v>29</v>
      </c>
      <c r="M6470" s="5" t="s">
        <v>316</v>
      </c>
      <c r="N6470" s="5">
        <f>VLOOKUP(M6470,[1]ArchetypeScores!E:N,10,FALSE)</f>
        <v>0</v>
      </c>
      <c r="O6470" s="5">
        <f>VLOOKUP(M6470,[1]ArchetypeScores!E:O,11,FALSE)</f>
        <v>-1</v>
      </c>
      <c r="P6470" s="5">
        <f>VLOOKUP(M6470,[1]ArchetypeScores!E:P,12,FALSE)</f>
        <v>0</v>
      </c>
      <c r="Q6470" s="2" t="str">
        <f>VLOOKUP(M6470,[1]ArchetypeScores!E:W,19,FALSE)</f>
        <v>Other sector</v>
      </c>
      <c r="R6470" s="2">
        <f>VLOOKUP(M6470,[1]ArchetypeScores!E:I,5,FALSE)</f>
        <v>0</v>
      </c>
      <c r="S6470" s="2">
        <f>VLOOKUP(M6470,[1]ArchetypeScores!E:K,7,FALSE)</f>
        <v>0</v>
      </c>
      <c r="T6470" s="2" t="str">
        <f t="shared" si="103"/>
        <v>Not A&amp;R positive</v>
      </c>
    </row>
    <row r="6471" spans="1:20" x14ac:dyDescent="0.3">
      <c r="A6471" s="2" t="s">
        <v>16798</v>
      </c>
      <c r="B6471" s="3" t="s">
        <v>17116</v>
      </c>
      <c r="C6471" s="3" t="s">
        <v>17117</v>
      </c>
      <c r="D6471" s="4">
        <v>0.14399999999999999</v>
      </c>
      <c r="E6471" s="5" t="s">
        <v>16801</v>
      </c>
      <c r="F6471" s="4">
        <v>4.7600000000000003E-3</v>
      </c>
      <c r="G6471" s="6">
        <v>51070</v>
      </c>
      <c r="H6471" s="3" t="s">
        <v>16815</v>
      </c>
      <c r="I6471" s="3" t="s">
        <v>16816</v>
      </c>
      <c r="J6471" s="3" t="s">
        <v>17046</v>
      </c>
      <c r="K6471" s="5" t="s">
        <v>61</v>
      </c>
      <c r="L6471" s="5">
        <v>5</v>
      </c>
      <c r="M6471" s="5" t="s">
        <v>62</v>
      </c>
      <c r="N6471" s="5">
        <f>VLOOKUP(M6471,[1]ArchetypeScores!E:N,10,FALSE)</f>
        <v>0</v>
      </c>
      <c r="O6471" s="5">
        <f>VLOOKUP(M6471,[1]ArchetypeScores!E:O,11,FALSE)</f>
        <v>-1</v>
      </c>
      <c r="P6471" s="5">
        <f>VLOOKUP(M6471,[1]ArchetypeScores!E:P,12,FALSE)</f>
        <v>0</v>
      </c>
      <c r="Q6471" s="2" t="str">
        <f>VLOOKUP(M6471,[1]ArchetypeScores!E:W,19,FALSE)</f>
        <v>Health care</v>
      </c>
      <c r="R6471" s="2">
        <f>VLOOKUP(M6471,[1]ArchetypeScores!E:I,5,FALSE)</f>
        <v>0</v>
      </c>
      <c r="S6471" s="2">
        <f>VLOOKUP(M6471,[1]ArchetypeScores!E:K,7,FALSE)</f>
        <v>0</v>
      </c>
      <c r="T6471" s="2" t="str">
        <f t="shared" si="103"/>
        <v>Not A&amp;R positive</v>
      </c>
    </row>
    <row r="6472" spans="1:20" x14ac:dyDescent="0.3">
      <c r="A6472" s="2" t="s">
        <v>16798</v>
      </c>
      <c r="B6472" s="3" t="s">
        <v>17118</v>
      </c>
      <c r="C6472" s="3" t="s">
        <v>17119</v>
      </c>
      <c r="D6472" s="4">
        <v>16.32</v>
      </c>
      <c r="E6472" s="5" t="s">
        <v>16801</v>
      </c>
      <c r="F6472" s="4">
        <v>0.54627999999999999</v>
      </c>
      <c r="G6472" s="6">
        <v>50923</v>
      </c>
      <c r="H6472" s="3" t="s">
        <v>17120</v>
      </c>
      <c r="I6472" s="3" t="s">
        <v>16803</v>
      </c>
      <c r="J6472" s="3" t="s">
        <v>17046</v>
      </c>
      <c r="K6472" s="5" t="s">
        <v>67</v>
      </c>
      <c r="L6472" s="5">
        <v>1</v>
      </c>
      <c r="M6472" s="5" t="s">
        <v>265</v>
      </c>
      <c r="N6472" s="5">
        <f>VLOOKUP(M6472,[1]ArchetypeScores!E:N,10,FALSE)</f>
        <v>0</v>
      </c>
      <c r="O6472" s="5">
        <f>VLOOKUP(M6472,[1]ArchetypeScores!E:O,11,FALSE)</f>
        <v>-1</v>
      </c>
      <c r="P6472" s="5">
        <f>VLOOKUP(M6472,[1]ArchetypeScores!E:P,12,FALSE)</f>
        <v>0</v>
      </c>
      <c r="Q6472" s="2" t="str">
        <f>VLOOKUP(M6472,[1]ArchetypeScores!E:W,19,FALSE)</f>
        <v>Untargeted</v>
      </c>
      <c r="R6472" s="2">
        <f>VLOOKUP(M6472,[1]ArchetypeScores!E:I,5,FALSE)</f>
        <v>0</v>
      </c>
      <c r="S6472" s="2">
        <f>VLOOKUP(M6472,[1]ArchetypeScores!E:K,7,FALSE)</f>
        <v>0</v>
      </c>
      <c r="T6472" s="2" t="str">
        <f t="shared" si="103"/>
        <v>Not A&amp;R positive</v>
      </c>
    </row>
    <row r="6473" spans="1:20" x14ac:dyDescent="0.3">
      <c r="A6473" s="2" t="s">
        <v>16798</v>
      </c>
      <c r="B6473" s="3" t="s">
        <v>17121</v>
      </c>
      <c r="C6473" s="3" t="s">
        <v>17122</v>
      </c>
      <c r="D6473" s="4">
        <v>2E-3</v>
      </c>
      <c r="E6473" s="5" t="s">
        <v>16801</v>
      </c>
      <c r="F6473" s="4">
        <v>8.0000000000000007E-5</v>
      </c>
      <c r="G6473" s="6">
        <v>50728</v>
      </c>
      <c r="H6473" s="3" t="s">
        <v>17123</v>
      </c>
      <c r="I6473" s="3" t="s">
        <v>16808</v>
      </c>
      <c r="J6473" s="3" t="s">
        <v>17046</v>
      </c>
      <c r="K6473" s="5" t="s">
        <v>38</v>
      </c>
      <c r="L6473" s="5">
        <v>29</v>
      </c>
      <c r="M6473" s="5" t="s">
        <v>316</v>
      </c>
      <c r="N6473" s="5">
        <f>VLOOKUP(M6473,[1]ArchetypeScores!E:N,10,FALSE)</f>
        <v>0</v>
      </c>
      <c r="O6473" s="5">
        <f>VLOOKUP(M6473,[1]ArchetypeScores!E:O,11,FALSE)</f>
        <v>-1</v>
      </c>
      <c r="P6473" s="5">
        <f>VLOOKUP(M6473,[1]ArchetypeScores!E:P,12,FALSE)</f>
        <v>0</v>
      </c>
      <c r="Q6473" s="2" t="str">
        <f>VLOOKUP(M6473,[1]ArchetypeScores!E:W,19,FALSE)</f>
        <v>Other sector</v>
      </c>
      <c r="R6473" s="2">
        <f>VLOOKUP(M6473,[1]ArchetypeScores!E:I,5,FALSE)</f>
        <v>0</v>
      </c>
      <c r="S6473" s="2">
        <f>VLOOKUP(M6473,[1]ArchetypeScores!E:K,7,FALSE)</f>
        <v>0</v>
      </c>
      <c r="T6473" s="2" t="str">
        <f t="shared" si="103"/>
        <v>Not A&amp;R positive</v>
      </c>
    </row>
    <row r="6474" spans="1:20" x14ac:dyDescent="0.3">
      <c r="A6474" s="2" t="s">
        <v>16798</v>
      </c>
      <c r="B6474" s="3" t="s">
        <v>17124</v>
      </c>
      <c r="C6474" s="3" t="s">
        <v>17125</v>
      </c>
      <c r="D6474" s="4">
        <v>8.5000000000000006E-2</v>
      </c>
      <c r="E6474" s="5" t="s">
        <v>16801</v>
      </c>
      <c r="F6474" s="4">
        <v>2.81E-3</v>
      </c>
      <c r="G6474" s="6">
        <v>51041</v>
      </c>
      <c r="H6474" s="3" t="s">
        <v>16815</v>
      </c>
      <c r="I6474" s="3" t="s">
        <v>16816</v>
      </c>
      <c r="J6474" s="3" t="s">
        <v>17046</v>
      </c>
      <c r="K6474" s="5" t="s">
        <v>291</v>
      </c>
      <c r="L6474" s="5" t="s">
        <v>112</v>
      </c>
      <c r="M6474" s="5" t="s">
        <v>6678</v>
      </c>
      <c r="N6474" s="5">
        <f>VLOOKUP(M6474,[1]ArchetypeScores!E:N,10,FALSE)</f>
        <v>1</v>
      </c>
      <c r="O6474" s="5">
        <f>VLOOKUP(M6474,[1]ArchetypeScores!E:O,11,FALSE)</f>
        <v>0</v>
      </c>
      <c r="P6474" s="5">
        <f>VLOOKUP(M6474,[1]ArchetypeScores!E:P,12,FALSE)</f>
        <v>0</v>
      </c>
      <c r="Q6474" s="2" t="str">
        <f>VLOOKUP(M6474,[1]ArchetypeScores!E:W,19,FALSE)</f>
        <v>Education and training</v>
      </c>
      <c r="R6474" s="2">
        <f>VLOOKUP(M6474,[1]ArchetypeScores!E:I,5,FALSE)</f>
        <v>0</v>
      </c>
      <c r="S6474" s="2">
        <f>VLOOKUP(M6474,[1]ArchetypeScores!E:K,7,FALSE)</f>
        <v>0</v>
      </c>
      <c r="T6474" s="2" t="str">
        <f t="shared" si="103"/>
        <v>Not A&amp;R positive</v>
      </c>
    </row>
    <row r="6475" spans="1:20" x14ac:dyDescent="0.3">
      <c r="A6475" s="2" t="s">
        <v>16798</v>
      </c>
      <c r="B6475" s="3" t="s">
        <v>17126</v>
      </c>
      <c r="C6475" s="3" t="s">
        <v>17127</v>
      </c>
      <c r="D6475" s="4">
        <v>0.218</v>
      </c>
      <c r="E6475" s="5" t="s">
        <v>16801</v>
      </c>
      <c r="F6475" s="4">
        <v>7.8700000000000003E-3</v>
      </c>
      <c r="G6475" s="6">
        <v>50729</v>
      </c>
      <c r="H6475" s="3" t="s">
        <v>17128</v>
      </c>
      <c r="I6475" s="3" t="s">
        <v>16808</v>
      </c>
      <c r="J6475" s="3" t="s">
        <v>17046</v>
      </c>
      <c r="K6475" s="5" t="s">
        <v>67</v>
      </c>
      <c r="L6475" s="5">
        <v>1</v>
      </c>
      <c r="M6475" s="5" t="s">
        <v>265</v>
      </c>
      <c r="N6475" s="5">
        <f>VLOOKUP(M6475,[1]ArchetypeScores!E:N,10,FALSE)</f>
        <v>0</v>
      </c>
      <c r="O6475" s="5">
        <f>VLOOKUP(M6475,[1]ArchetypeScores!E:O,11,FALSE)</f>
        <v>-1</v>
      </c>
      <c r="P6475" s="5">
        <f>VLOOKUP(M6475,[1]ArchetypeScores!E:P,12,FALSE)</f>
        <v>0</v>
      </c>
      <c r="Q6475" s="2" t="str">
        <f>VLOOKUP(M6475,[1]ArchetypeScores!E:W,19,FALSE)</f>
        <v>Untargeted</v>
      </c>
      <c r="R6475" s="2">
        <f>VLOOKUP(M6475,[1]ArchetypeScores!E:I,5,FALSE)</f>
        <v>0</v>
      </c>
      <c r="S6475" s="2">
        <f>VLOOKUP(M6475,[1]ArchetypeScores!E:K,7,FALSE)</f>
        <v>0</v>
      </c>
      <c r="T6475" s="2" t="str">
        <f t="shared" si="103"/>
        <v>Not A&amp;R positive</v>
      </c>
    </row>
    <row r="6476" spans="1:20" x14ac:dyDescent="0.3">
      <c r="A6476" s="2" t="s">
        <v>16798</v>
      </c>
      <c r="B6476" s="3" t="s">
        <v>17129</v>
      </c>
      <c r="C6476" s="3" t="s">
        <v>17130</v>
      </c>
      <c r="D6476" s="4">
        <v>0.3</v>
      </c>
      <c r="E6476" s="5" t="s">
        <v>16801</v>
      </c>
      <c r="F6476" s="4">
        <v>9.9299999999999996E-3</v>
      </c>
      <c r="G6476" s="6">
        <v>51042</v>
      </c>
      <c r="H6476" s="3" t="s">
        <v>16815</v>
      </c>
      <c r="I6476" s="3" t="s">
        <v>16816</v>
      </c>
      <c r="J6476" s="3" t="s">
        <v>17046</v>
      </c>
      <c r="K6476" s="5" t="s">
        <v>611</v>
      </c>
      <c r="L6476" s="5">
        <v>7</v>
      </c>
      <c r="M6476" s="5" t="s">
        <v>1872</v>
      </c>
      <c r="N6476" s="5">
        <f>VLOOKUP(M6476,[1]ArchetypeScores!E:N,10,FALSE)</f>
        <v>1</v>
      </c>
      <c r="O6476" s="5">
        <f>VLOOKUP(M6476,[1]ArchetypeScores!E:O,11,FALSE)</f>
        <v>-1</v>
      </c>
      <c r="P6476" s="5">
        <f>VLOOKUP(M6476,[1]ArchetypeScores!E:P,12,FALSE)</f>
        <v>0</v>
      </c>
      <c r="Q6476" s="2" t="str">
        <f>VLOOKUP(M6476,[1]ArchetypeScores!E:W,19,FALSE)</f>
        <v>Consumer (including agriculture and tourism)</v>
      </c>
      <c r="R6476" s="2">
        <f>VLOOKUP(M6476,[1]ArchetypeScores!E:I,5,FALSE)</f>
        <v>0</v>
      </c>
      <c r="S6476" s="2">
        <f>VLOOKUP(M6476,[1]ArchetypeScores!E:K,7,FALSE)</f>
        <v>0</v>
      </c>
      <c r="T6476" s="2" t="str">
        <f t="shared" si="103"/>
        <v>Not A&amp;R positive</v>
      </c>
    </row>
    <row r="6477" spans="1:20" x14ac:dyDescent="0.3">
      <c r="A6477" s="2" t="s">
        <v>16798</v>
      </c>
      <c r="B6477" s="3" t="s">
        <v>17131</v>
      </c>
      <c r="C6477" s="3" t="s">
        <v>17132</v>
      </c>
      <c r="D6477" s="4">
        <v>2E-3</v>
      </c>
      <c r="E6477" s="5" t="s">
        <v>16801</v>
      </c>
      <c r="F6477" s="4">
        <v>6.9999999999999994E-5</v>
      </c>
      <c r="G6477" s="6">
        <v>50730</v>
      </c>
      <c r="H6477" s="3" t="s">
        <v>17133</v>
      </c>
      <c r="I6477" s="3" t="s">
        <v>16808</v>
      </c>
      <c r="J6477" s="3" t="s">
        <v>17046</v>
      </c>
      <c r="K6477" s="5" t="s">
        <v>38</v>
      </c>
      <c r="L6477" s="5">
        <v>13</v>
      </c>
      <c r="M6477" s="5" t="s">
        <v>39</v>
      </c>
      <c r="N6477" s="5">
        <f>VLOOKUP(M6477,[1]ArchetypeScores!E:N,10,FALSE)</f>
        <v>0</v>
      </c>
      <c r="O6477" s="5">
        <f>VLOOKUP(M6477,[1]ArchetypeScores!E:O,11,FALSE)</f>
        <v>-2</v>
      </c>
      <c r="P6477" s="5">
        <f>VLOOKUP(M6477,[1]ArchetypeScores!E:P,12,FALSE)</f>
        <v>0</v>
      </c>
      <c r="Q6477" s="2" t="str">
        <f>VLOOKUP(M6477,[1]ArchetypeScores!E:W,19,FALSE)</f>
        <v>Industrials - transportation</v>
      </c>
      <c r="R6477" s="2">
        <f>VLOOKUP(M6477,[1]ArchetypeScores!E:I,5,FALSE)</f>
        <v>0</v>
      </c>
      <c r="S6477" s="2">
        <f>VLOOKUP(M6477,[1]ArchetypeScores!E:K,7,FALSE)</f>
        <v>0</v>
      </c>
      <c r="T6477" s="2" t="str">
        <f t="shared" si="103"/>
        <v>Not A&amp;R positive</v>
      </c>
    </row>
    <row r="6478" spans="1:20" x14ac:dyDescent="0.3">
      <c r="A6478" s="2" t="s">
        <v>16798</v>
      </c>
      <c r="B6478" s="3" t="s">
        <v>17134</v>
      </c>
      <c r="C6478" s="3" t="s">
        <v>17135</v>
      </c>
      <c r="D6478" s="4">
        <v>0.26500000000000001</v>
      </c>
      <c r="E6478" s="5" t="s">
        <v>16801</v>
      </c>
      <c r="F6478" s="4">
        <v>8.77E-3</v>
      </c>
      <c r="G6478" s="6">
        <v>51043</v>
      </c>
      <c r="H6478" s="3" t="s">
        <v>16815</v>
      </c>
      <c r="I6478" s="3" t="s">
        <v>16816</v>
      </c>
      <c r="J6478" s="3" t="s">
        <v>17046</v>
      </c>
      <c r="K6478" s="5" t="s">
        <v>38</v>
      </c>
      <c r="L6478" s="5">
        <v>25</v>
      </c>
      <c r="M6478" s="5" t="s">
        <v>6285</v>
      </c>
      <c r="N6478" s="5">
        <f>VLOOKUP(M6478,[1]ArchetypeScores!E:N,10,FALSE)</f>
        <v>0</v>
      </c>
      <c r="O6478" s="5">
        <f>VLOOKUP(M6478,[1]ArchetypeScores!E:O,11,FALSE)</f>
        <v>-1</v>
      </c>
      <c r="P6478" s="5">
        <f>VLOOKUP(M6478,[1]ArchetypeScores!E:P,12,FALSE)</f>
        <v>0</v>
      </c>
      <c r="Q6478" s="2" t="str">
        <f>VLOOKUP(M6478,[1]ArchetypeScores!E:W,19,FALSE)</f>
        <v>Consumer (including agriculture and tourism)</v>
      </c>
      <c r="R6478" s="2">
        <f>VLOOKUP(M6478,[1]ArchetypeScores!E:I,5,FALSE)</f>
        <v>0</v>
      </c>
      <c r="S6478" s="2">
        <f>VLOOKUP(M6478,[1]ArchetypeScores!E:K,7,FALSE)</f>
        <v>0</v>
      </c>
      <c r="T6478" s="2" t="str">
        <f t="shared" si="103"/>
        <v>Not A&amp;R positive</v>
      </c>
    </row>
    <row r="6479" spans="1:20" x14ac:dyDescent="0.3">
      <c r="A6479" s="2" t="s">
        <v>16798</v>
      </c>
      <c r="B6479" s="3" t="s">
        <v>17136</v>
      </c>
      <c r="C6479" s="3" t="s">
        <v>17137</v>
      </c>
      <c r="D6479" s="4">
        <v>0.3</v>
      </c>
      <c r="E6479" s="5" t="s">
        <v>16801</v>
      </c>
      <c r="F6479" s="4">
        <v>9.9299999999999996E-3</v>
      </c>
      <c r="G6479" s="6">
        <v>51044</v>
      </c>
      <c r="H6479" s="3" t="s">
        <v>16815</v>
      </c>
      <c r="I6479" s="3" t="s">
        <v>16816</v>
      </c>
      <c r="J6479" s="3" t="s">
        <v>17046</v>
      </c>
      <c r="K6479" s="5" t="s">
        <v>38</v>
      </c>
      <c r="L6479" s="5">
        <v>25</v>
      </c>
      <c r="M6479" s="5" t="s">
        <v>6285</v>
      </c>
      <c r="N6479" s="5">
        <f>VLOOKUP(M6479,[1]ArchetypeScores!E:N,10,FALSE)</f>
        <v>0</v>
      </c>
      <c r="O6479" s="5">
        <f>VLOOKUP(M6479,[1]ArchetypeScores!E:O,11,FALSE)</f>
        <v>-1</v>
      </c>
      <c r="P6479" s="5">
        <f>VLOOKUP(M6479,[1]ArchetypeScores!E:P,12,FALSE)</f>
        <v>0</v>
      </c>
      <c r="Q6479" s="2" t="str">
        <f>VLOOKUP(M6479,[1]ArchetypeScores!E:W,19,FALSE)</f>
        <v>Consumer (including agriculture and tourism)</v>
      </c>
      <c r="R6479" s="2">
        <f>VLOOKUP(M6479,[1]ArchetypeScores!E:I,5,FALSE)</f>
        <v>0</v>
      </c>
      <c r="S6479" s="2">
        <f>VLOOKUP(M6479,[1]ArchetypeScores!E:K,7,FALSE)</f>
        <v>0</v>
      </c>
      <c r="T6479" s="2" t="str">
        <f t="shared" si="103"/>
        <v>Not A&amp;R positive</v>
      </c>
    </row>
    <row r="6480" spans="1:20" x14ac:dyDescent="0.3">
      <c r="A6480" s="2" t="s">
        <v>16798</v>
      </c>
      <c r="B6480" s="3" t="s">
        <v>17138</v>
      </c>
      <c r="C6480" s="3" t="s">
        <v>17139</v>
      </c>
      <c r="D6480" s="4">
        <v>3.33</v>
      </c>
      <c r="E6480" s="5" t="s">
        <v>16801</v>
      </c>
      <c r="F6480" s="4">
        <v>0.11146</v>
      </c>
      <c r="G6480" s="6">
        <v>50924</v>
      </c>
      <c r="H6480" s="3" t="s">
        <v>17140</v>
      </c>
      <c r="I6480" s="3" t="s">
        <v>16803</v>
      </c>
      <c r="J6480" s="3" t="s">
        <v>17046</v>
      </c>
      <c r="K6480" s="5" t="s">
        <v>38</v>
      </c>
      <c r="L6480" s="5">
        <v>29</v>
      </c>
      <c r="M6480" s="5" t="s">
        <v>316</v>
      </c>
      <c r="N6480" s="5">
        <f>VLOOKUP(M6480,[1]ArchetypeScores!E:N,10,FALSE)</f>
        <v>0</v>
      </c>
      <c r="O6480" s="5">
        <f>VLOOKUP(M6480,[1]ArchetypeScores!E:O,11,FALSE)</f>
        <v>-1</v>
      </c>
      <c r="P6480" s="5">
        <f>VLOOKUP(M6480,[1]ArchetypeScores!E:P,12,FALSE)</f>
        <v>0</v>
      </c>
      <c r="Q6480" s="2" t="str">
        <f>VLOOKUP(M6480,[1]ArchetypeScores!E:W,19,FALSE)</f>
        <v>Other sector</v>
      </c>
      <c r="R6480" s="2">
        <f>VLOOKUP(M6480,[1]ArchetypeScores!E:I,5,FALSE)</f>
        <v>0</v>
      </c>
      <c r="S6480" s="2">
        <f>VLOOKUP(M6480,[1]ArchetypeScores!E:K,7,FALSE)</f>
        <v>0</v>
      </c>
      <c r="T6480" s="2" t="str">
        <f t="shared" si="103"/>
        <v>Not A&amp;R positive</v>
      </c>
    </row>
    <row r="6481" spans="1:20" x14ac:dyDescent="0.3">
      <c r="A6481" s="2" t="s">
        <v>16798</v>
      </c>
      <c r="B6481" s="3" t="s">
        <v>17141</v>
      </c>
      <c r="C6481" s="3" t="s">
        <v>17142</v>
      </c>
      <c r="D6481" s="4">
        <v>1</v>
      </c>
      <c r="E6481" s="5" t="s">
        <v>16801</v>
      </c>
      <c r="F6481" s="4">
        <v>3.3090000000000001E-2</v>
      </c>
      <c r="G6481" s="6">
        <v>51045</v>
      </c>
      <c r="H6481" s="3" t="s">
        <v>16815</v>
      </c>
      <c r="I6481" s="3" t="s">
        <v>16816</v>
      </c>
      <c r="J6481" s="3" t="s">
        <v>17046</v>
      </c>
      <c r="K6481" s="5" t="s">
        <v>214</v>
      </c>
      <c r="L6481" s="5">
        <v>1</v>
      </c>
      <c r="M6481" s="5" t="s">
        <v>215</v>
      </c>
      <c r="N6481" s="5">
        <f>VLOOKUP(M6481,[1]ArchetypeScores!E:N,10,FALSE)</f>
        <v>1</v>
      </c>
      <c r="O6481" s="5">
        <f>VLOOKUP(M6481,[1]ArchetypeScores!E:O,11,FALSE)</f>
        <v>0</v>
      </c>
      <c r="P6481" s="5">
        <f>VLOOKUP(M6481,[1]ArchetypeScores!E:P,12,FALSE)</f>
        <v>1</v>
      </c>
      <c r="Q6481" s="2" t="str">
        <f>VLOOKUP(M6481,[1]ArchetypeScores!E:W,19,FALSE)</f>
        <v>Health care</v>
      </c>
      <c r="R6481" s="2">
        <f>VLOOKUP(M6481,[1]ArchetypeScores!E:I,5,FALSE)</f>
        <v>0</v>
      </c>
      <c r="S6481" s="2">
        <f>VLOOKUP(M6481,[1]ArchetypeScores!E:K,7,FALSE)</f>
        <v>1</v>
      </c>
      <c r="T6481" s="2" t="str">
        <f t="shared" si="103"/>
        <v>Indirect only</v>
      </c>
    </row>
    <row r="6482" spans="1:20" x14ac:dyDescent="0.3">
      <c r="A6482" s="2" t="s">
        <v>16798</v>
      </c>
      <c r="B6482" s="3" t="s">
        <v>17143</v>
      </c>
      <c r="C6482" s="3" t="s">
        <v>17144</v>
      </c>
      <c r="D6482" s="4">
        <v>1.4E-2</v>
      </c>
      <c r="E6482" s="5" t="s">
        <v>16801</v>
      </c>
      <c r="F6482" s="4">
        <v>5.1000000000000004E-4</v>
      </c>
      <c r="G6482" s="6">
        <v>50731</v>
      </c>
      <c r="H6482" s="3" t="s">
        <v>17145</v>
      </c>
      <c r="I6482" s="3" t="s">
        <v>16808</v>
      </c>
      <c r="J6482" s="3" t="s">
        <v>17046</v>
      </c>
      <c r="K6482" s="5" t="s">
        <v>38</v>
      </c>
      <c r="L6482" s="5">
        <v>13</v>
      </c>
      <c r="M6482" s="5" t="s">
        <v>39</v>
      </c>
      <c r="N6482" s="5">
        <f>VLOOKUP(M6482,[1]ArchetypeScores!E:N,10,FALSE)</f>
        <v>0</v>
      </c>
      <c r="O6482" s="5">
        <f>VLOOKUP(M6482,[1]ArchetypeScores!E:O,11,FALSE)</f>
        <v>-2</v>
      </c>
      <c r="P6482" s="5">
        <f>VLOOKUP(M6482,[1]ArchetypeScores!E:P,12,FALSE)</f>
        <v>0</v>
      </c>
      <c r="Q6482" s="2" t="str">
        <f>VLOOKUP(M6482,[1]ArchetypeScores!E:W,19,FALSE)</f>
        <v>Industrials - transportation</v>
      </c>
      <c r="R6482" s="2">
        <f>VLOOKUP(M6482,[1]ArchetypeScores!E:I,5,FALSE)</f>
        <v>0</v>
      </c>
      <c r="S6482" s="2">
        <f>VLOOKUP(M6482,[1]ArchetypeScores!E:K,7,FALSE)</f>
        <v>0</v>
      </c>
      <c r="T6482" s="2" t="str">
        <f t="shared" si="103"/>
        <v>Not A&amp;R positive</v>
      </c>
    </row>
    <row r="6483" spans="1:20" x14ac:dyDescent="0.3">
      <c r="A6483" s="2" t="s">
        <v>16798</v>
      </c>
      <c r="B6483" s="3" t="s">
        <v>17146</v>
      </c>
      <c r="C6483" s="3" t="s">
        <v>17147</v>
      </c>
      <c r="D6483" s="4">
        <v>6.6000000000000003E-2</v>
      </c>
      <c r="E6483" s="5" t="s">
        <v>16801</v>
      </c>
      <c r="F6483" s="4">
        <v>2.3900000000000002E-3</v>
      </c>
      <c r="G6483" s="6">
        <v>50732</v>
      </c>
      <c r="H6483" s="3" t="s">
        <v>17148</v>
      </c>
      <c r="I6483" s="3" t="s">
        <v>16808</v>
      </c>
      <c r="J6483" s="3" t="s">
        <v>17046</v>
      </c>
      <c r="K6483" s="5" t="s">
        <v>38</v>
      </c>
      <c r="L6483" s="5">
        <v>13</v>
      </c>
      <c r="M6483" s="5" t="s">
        <v>39</v>
      </c>
      <c r="N6483" s="5">
        <f>VLOOKUP(M6483,[1]ArchetypeScores!E:N,10,FALSE)</f>
        <v>0</v>
      </c>
      <c r="O6483" s="5">
        <f>VLOOKUP(M6483,[1]ArchetypeScores!E:O,11,FALSE)</f>
        <v>-2</v>
      </c>
      <c r="P6483" s="5">
        <f>VLOOKUP(M6483,[1]ArchetypeScores!E:P,12,FALSE)</f>
        <v>0</v>
      </c>
      <c r="Q6483" s="2" t="str">
        <f>VLOOKUP(M6483,[1]ArchetypeScores!E:W,19,FALSE)</f>
        <v>Industrials - transportation</v>
      </c>
      <c r="R6483" s="2">
        <f>VLOOKUP(M6483,[1]ArchetypeScores!E:I,5,FALSE)</f>
        <v>0</v>
      </c>
      <c r="S6483" s="2">
        <f>VLOOKUP(M6483,[1]ArchetypeScores!E:K,7,FALSE)</f>
        <v>0</v>
      </c>
      <c r="T6483" s="2" t="str">
        <f t="shared" si="103"/>
        <v>Not A&amp;R positive</v>
      </c>
    </row>
    <row r="6484" spans="1:20" x14ac:dyDescent="0.3">
      <c r="A6484" s="2" t="s">
        <v>16798</v>
      </c>
      <c r="B6484" s="3" t="s">
        <v>17149</v>
      </c>
      <c r="C6484" s="3" t="s">
        <v>17150</v>
      </c>
      <c r="D6484" s="4">
        <v>0.05</v>
      </c>
      <c r="E6484" s="5" t="s">
        <v>16801</v>
      </c>
      <c r="F6484" s="4">
        <v>1.81E-3</v>
      </c>
      <c r="G6484" s="6">
        <v>50733</v>
      </c>
      <c r="H6484" s="3" t="s">
        <v>17151</v>
      </c>
      <c r="I6484" s="3" t="s">
        <v>16808</v>
      </c>
      <c r="J6484" s="3" t="s">
        <v>17046</v>
      </c>
      <c r="K6484" s="5" t="s">
        <v>38</v>
      </c>
      <c r="L6484" s="5">
        <v>13</v>
      </c>
      <c r="M6484" s="5" t="s">
        <v>39</v>
      </c>
      <c r="N6484" s="5">
        <f>VLOOKUP(M6484,[1]ArchetypeScores!E:N,10,FALSE)</f>
        <v>0</v>
      </c>
      <c r="O6484" s="5">
        <f>VLOOKUP(M6484,[1]ArchetypeScores!E:O,11,FALSE)</f>
        <v>-2</v>
      </c>
      <c r="P6484" s="5">
        <f>VLOOKUP(M6484,[1]ArchetypeScores!E:P,12,FALSE)</f>
        <v>0</v>
      </c>
      <c r="Q6484" s="2" t="str">
        <f>VLOOKUP(M6484,[1]ArchetypeScores!E:W,19,FALSE)</f>
        <v>Industrials - transportation</v>
      </c>
      <c r="R6484" s="2">
        <f>VLOOKUP(M6484,[1]ArchetypeScores!E:I,5,FALSE)</f>
        <v>0</v>
      </c>
      <c r="S6484" s="2">
        <f>VLOOKUP(M6484,[1]ArchetypeScores!E:K,7,FALSE)</f>
        <v>0</v>
      </c>
      <c r="T6484" s="2" t="str">
        <f t="shared" si="103"/>
        <v>Not A&amp;R positive</v>
      </c>
    </row>
    <row r="6485" spans="1:20" x14ac:dyDescent="0.3">
      <c r="A6485" s="2" t="s">
        <v>16798</v>
      </c>
      <c r="B6485" s="3" t="s">
        <v>17152</v>
      </c>
      <c r="C6485" s="3" t="s">
        <v>17153</v>
      </c>
      <c r="D6485" s="4">
        <v>2.5000000000000001E-2</v>
      </c>
      <c r="E6485" s="5" t="s">
        <v>16801</v>
      </c>
      <c r="F6485" s="4">
        <v>8.3000000000000001E-4</v>
      </c>
      <c r="G6485" s="6">
        <v>51046</v>
      </c>
      <c r="H6485" s="3" t="s">
        <v>16815</v>
      </c>
      <c r="I6485" s="3" t="s">
        <v>16816</v>
      </c>
      <c r="J6485" s="3" t="s">
        <v>17046</v>
      </c>
      <c r="K6485" s="5" t="s">
        <v>102</v>
      </c>
      <c r="L6485" s="5">
        <v>2</v>
      </c>
      <c r="M6485" s="5" t="s">
        <v>681</v>
      </c>
      <c r="N6485" s="5">
        <f>VLOOKUP(M6485,[1]ArchetypeScores!E:N,10,FALSE)</f>
        <v>0</v>
      </c>
      <c r="O6485" s="5">
        <f>VLOOKUP(M6485,[1]ArchetypeScores!E:O,11,FALSE)</f>
        <v>-1</v>
      </c>
      <c r="P6485" s="5">
        <f>VLOOKUP(M6485,[1]ArchetypeScores!E:P,12,FALSE)</f>
        <v>0</v>
      </c>
      <c r="Q6485" s="2" t="str">
        <f>VLOOKUP(M6485,[1]ArchetypeScores!E:W,19,FALSE)</f>
        <v>Untargeted</v>
      </c>
      <c r="R6485" s="2">
        <f>VLOOKUP(M6485,[1]ArchetypeScores!E:I,5,FALSE)</f>
        <v>0</v>
      </c>
      <c r="S6485" s="2">
        <f>VLOOKUP(M6485,[1]ArchetypeScores!E:K,7,FALSE)</f>
        <v>1</v>
      </c>
      <c r="T6485" s="2" t="str">
        <f t="shared" si="103"/>
        <v>Indirect only</v>
      </c>
    </row>
    <row r="6486" spans="1:20" x14ac:dyDescent="0.3">
      <c r="A6486" s="2" t="s">
        <v>16798</v>
      </c>
      <c r="B6486" s="3" t="s">
        <v>17154</v>
      </c>
      <c r="C6486" s="3" t="s">
        <v>17155</v>
      </c>
      <c r="D6486" s="4">
        <v>0.01</v>
      </c>
      <c r="E6486" s="5" t="s">
        <v>16801</v>
      </c>
      <c r="F6486" s="4">
        <v>3.6000000000000002E-4</v>
      </c>
      <c r="G6486" s="6">
        <v>50734</v>
      </c>
      <c r="H6486" s="3" t="s">
        <v>17156</v>
      </c>
      <c r="I6486" s="3" t="s">
        <v>16808</v>
      </c>
      <c r="J6486" s="3" t="s">
        <v>17046</v>
      </c>
      <c r="K6486" s="5" t="s">
        <v>611</v>
      </c>
      <c r="L6486" s="5">
        <v>6</v>
      </c>
      <c r="M6486" s="5" t="s">
        <v>1228</v>
      </c>
      <c r="N6486" s="5">
        <f>VLOOKUP(M6486,[1]ArchetypeScores!E:N,10,FALSE)</f>
        <v>1</v>
      </c>
      <c r="O6486" s="5">
        <f>VLOOKUP(M6486,[1]ArchetypeScores!E:O,11,FALSE)</f>
        <v>0</v>
      </c>
      <c r="P6486" s="5">
        <f>VLOOKUP(M6486,[1]ArchetypeScores!E:P,12,FALSE)</f>
        <v>0</v>
      </c>
      <c r="Q6486" s="2" t="str">
        <f>VLOOKUP(M6486,[1]ArchetypeScores!E:W,19,FALSE)</f>
        <v>Consumer (including agriculture and tourism)</v>
      </c>
      <c r="R6486" s="2">
        <f>VLOOKUP(M6486,[1]ArchetypeScores!E:I,5,FALSE)</f>
        <v>0</v>
      </c>
      <c r="S6486" s="2">
        <f>VLOOKUP(M6486,[1]ArchetypeScores!E:K,7,FALSE)</f>
        <v>0</v>
      </c>
      <c r="T6486" s="2" t="str">
        <f t="shared" si="103"/>
        <v>Not A&amp;R positive</v>
      </c>
    </row>
    <row r="6487" spans="1:20" x14ac:dyDescent="0.3">
      <c r="A6487" s="2" t="s">
        <v>16798</v>
      </c>
      <c r="B6487" s="3" t="s">
        <v>17157</v>
      </c>
      <c r="C6487" s="3" t="s">
        <v>17158</v>
      </c>
      <c r="D6487" s="4">
        <v>0.47499999999999998</v>
      </c>
      <c r="E6487" s="5" t="s">
        <v>16801</v>
      </c>
      <c r="F6487" s="4">
        <v>1.5720000000000001E-2</v>
      </c>
      <c r="G6487" s="6">
        <v>51047</v>
      </c>
      <c r="H6487" s="3" t="s">
        <v>16815</v>
      </c>
      <c r="I6487" s="3" t="s">
        <v>16816</v>
      </c>
      <c r="J6487" s="3" t="s">
        <v>17046</v>
      </c>
      <c r="K6487" s="5" t="s">
        <v>102</v>
      </c>
      <c r="L6487" s="5">
        <v>2</v>
      </c>
      <c r="M6487" s="5" t="s">
        <v>681</v>
      </c>
      <c r="N6487" s="5">
        <f>VLOOKUP(M6487,[1]ArchetypeScores!E:N,10,FALSE)</f>
        <v>0</v>
      </c>
      <c r="O6487" s="5">
        <f>VLOOKUP(M6487,[1]ArchetypeScores!E:O,11,FALSE)</f>
        <v>-1</v>
      </c>
      <c r="P6487" s="5">
        <f>VLOOKUP(M6487,[1]ArchetypeScores!E:P,12,FALSE)</f>
        <v>0</v>
      </c>
      <c r="Q6487" s="2" t="str">
        <f>VLOOKUP(M6487,[1]ArchetypeScores!E:W,19,FALSE)</f>
        <v>Untargeted</v>
      </c>
      <c r="R6487" s="2">
        <f>VLOOKUP(M6487,[1]ArchetypeScores!E:I,5,FALSE)</f>
        <v>0</v>
      </c>
      <c r="S6487" s="2">
        <f>VLOOKUP(M6487,[1]ArchetypeScores!E:K,7,FALSE)</f>
        <v>1</v>
      </c>
      <c r="T6487" s="2" t="str">
        <f t="shared" si="103"/>
        <v>Indirect only</v>
      </c>
    </row>
    <row r="6488" spans="1:20" x14ac:dyDescent="0.3">
      <c r="A6488" s="2" t="s">
        <v>16798</v>
      </c>
      <c r="B6488" s="3" t="s">
        <v>17159</v>
      </c>
      <c r="C6488" s="3" t="s">
        <v>17160</v>
      </c>
      <c r="D6488" s="4">
        <v>0.2</v>
      </c>
      <c r="E6488" s="5" t="s">
        <v>16801</v>
      </c>
      <c r="F6488" s="4">
        <v>7.2300000000000003E-3</v>
      </c>
      <c r="G6488" s="6">
        <v>50735</v>
      </c>
      <c r="H6488" s="3" t="s">
        <v>17161</v>
      </c>
      <c r="I6488" s="3" t="s">
        <v>16808</v>
      </c>
      <c r="J6488" s="3" t="s">
        <v>17046</v>
      </c>
      <c r="K6488" s="5" t="s">
        <v>61</v>
      </c>
      <c r="L6488" s="5" t="s">
        <v>112</v>
      </c>
      <c r="M6488" s="5" t="s">
        <v>948</v>
      </c>
      <c r="N6488" s="5">
        <f>VLOOKUP(M6488,[1]ArchetypeScores!E:N,10,FALSE)</f>
        <v>0</v>
      </c>
      <c r="O6488" s="5">
        <f>VLOOKUP(M6488,[1]ArchetypeScores!E:O,11,FALSE)</f>
        <v>-1</v>
      </c>
      <c r="P6488" s="5">
        <f>VLOOKUP(M6488,[1]ArchetypeScores!E:P,12,FALSE)</f>
        <v>0</v>
      </c>
      <c r="Q6488" s="2" t="str">
        <f>VLOOKUP(M6488,[1]ArchetypeScores!E:W,19,FALSE)</f>
        <v>Health care</v>
      </c>
      <c r="R6488" s="2">
        <f>VLOOKUP(M6488,[1]ArchetypeScores!E:I,5,FALSE)</f>
        <v>0</v>
      </c>
      <c r="S6488" s="2">
        <f>VLOOKUP(M6488,[1]ArchetypeScores!E:K,7,FALSE)</f>
        <v>0</v>
      </c>
      <c r="T6488" s="2" t="str">
        <f t="shared" si="103"/>
        <v>Not A&amp;R positive</v>
      </c>
    </row>
    <row r="6489" spans="1:20" x14ac:dyDescent="0.3">
      <c r="A6489" s="2" t="s">
        <v>16798</v>
      </c>
      <c r="B6489" s="3" t="s">
        <v>17162</v>
      </c>
      <c r="C6489" s="3" t="s">
        <v>17163</v>
      </c>
      <c r="D6489" s="4">
        <v>0.1</v>
      </c>
      <c r="E6489" s="5" t="s">
        <v>16801</v>
      </c>
      <c r="F6489" s="4">
        <v>3.31E-3</v>
      </c>
      <c r="G6489" s="6">
        <v>51048</v>
      </c>
      <c r="H6489" s="3" t="s">
        <v>16815</v>
      </c>
      <c r="I6489" s="3" t="s">
        <v>16816</v>
      </c>
      <c r="J6489" s="3" t="s">
        <v>17046</v>
      </c>
      <c r="K6489" s="5" t="s">
        <v>611</v>
      </c>
      <c r="L6489" s="5">
        <v>7</v>
      </c>
      <c r="M6489" s="5" t="s">
        <v>1872</v>
      </c>
      <c r="N6489" s="5">
        <f>VLOOKUP(M6489,[1]ArchetypeScores!E:N,10,FALSE)</f>
        <v>1</v>
      </c>
      <c r="O6489" s="5">
        <f>VLOOKUP(M6489,[1]ArchetypeScores!E:O,11,FALSE)</f>
        <v>-1</v>
      </c>
      <c r="P6489" s="5">
        <f>VLOOKUP(M6489,[1]ArchetypeScores!E:P,12,FALSE)</f>
        <v>0</v>
      </c>
      <c r="Q6489" s="2" t="str">
        <f>VLOOKUP(M6489,[1]ArchetypeScores!E:W,19,FALSE)</f>
        <v>Consumer (including agriculture and tourism)</v>
      </c>
      <c r="R6489" s="2">
        <f>VLOOKUP(M6489,[1]ArchetypeScores!E:I,5,FALSE)</f>
        <v>0</v>
      </c>
      <c r="S6489" s="2">
        <f>VLOOKUP(M6489,[1]ArchetypeScores!E:K,7,FALSE)</f>
        <v>0</v>
      </c>
      <c r="T6489" s="2" t="str">
        <f t="shared" si="103"/>
        <v>Not A&amp;R positive</v>
      </c>
    </row>
    <row r="6490" spans="1:20" x14ac:dyDescent="0.3">
      <c r="A6490" s="2" t="s">
        <v>16798</v>
      </c>
      <c r="B6490" s="3" t="s">
        <v>17164</v>
      </c>
      <c r="C6490" s="3" t="s">
        <v>17165</v>
      </c>
      <c r="D6490" s="4">
        <v>0.77600000000000002</v>
      </c>
      <c r="E6490" s="5" t="s">
        <v>16801</v>
      </c>
      <c r="F6490" s="4">
        <v>2.8060000000000002E-2</v>
      </c>
      <c r="G6490" s="6">
        <v>50736</v>
      </c>
      <c r="H6490" s="3" t="s">
        <v>17166</v>
      </c>
      <c r="I6490" s="3" t="s">
        <v>16808</v>
      </c>
      <c r="J6490" s="3" t="s">
        <v>17046</v>
      </c>
      <c r="K6490" s="5" t="s">
        <v>2091</v>
      </c>
      <c r="L6490" s="5">
        <v>6</v>
      </c>
      <c r="M6490" s="5" t="s">
        <v>2092</v>
      </c>
      <c r="N6490" s="5">
        <f>VLOOKUP(M6490,[1]ArchetypeScores!E:N,10,FALSE)</f>
        <v>0</v>
      </c>
      <c r="O6490" s="5">
        <f>VLOOKUP(M6490,[1]ArchetypeScores!E:O,11,FALSE)</f>
        <v>-1</v>
      </c>
      <c r="P6490" s="5">
        <f>VLOOKUP(M6490,[1]ArchetypeScores!E:P,12,FALSE)</f>
        <v>0</v>
      </c>
      <c r="Q6490" s="2" t="str">
        <f>VLOOKUP(M6490,[1]ArchetypeScores!E:W,19,FALSE)</f>
        <v>Untargeted</v>
      </c>
      <c r="R6490" s="2">
        <f>VLOOKUP(M6490,[1]ArchetypeScores!E:I,5,FALSE)</f>
        <v>0</v>
      </c>
      <c r="S6490" s="2">
        <f>VLOOKUP(M6490,[1]ArchetypeScores!E:K,7,FALSE)</f>
        <v>0</v>
      </c>
      <c r="T6490" s="2" t="str">
        <f t="shared" si="103"/>
        <v>Not A&amp;R positive</v>
      </c>
    </row>
    <row r="6491" spans="1:20" x14ac:dyDescent="0.3">
      <c r="A6491" s="2" t="s">
        <v>16798</v>
      </c>
      <c r="B6491" s="3" t="s">
        <v>17167</v>
      </c>
      <c r="C6491" s="3" t="s">
        <v>17168</v>
      </c>
      <c r="D6491" s="4">
        <v>3.9E-2</v>
      </c>
      <c r="E6491" s="5" t="s">
        <v>16801</v>
      </c>
      <c r="F6491" s="4">
        <v>1.41E-3</v>
      </c>
      <c r="G6491" s="6">
        <v>50737</v>
      </c>
      <c r="H6491" s="3" t="s">
        <v>17169</v>
      </c>
      <c r="I6491" s="3" t="s">
        <v>16808</v>
      </c>
      <c r="J6491" s="3" t="s">
        <v>17046</v>
      </c>
      <c r="K6491" s="5" t="s">
        <v>2091</v>
      </c>
      <c r="L6491" s="5">
        <v>6</v>
      </c>
      <c r="M6491" s="5" t="s">
        <v>2092</v>
      </c>
      <c r="N6491" s="5">
        <f>VLOOKUP(M6491,[1]ArchetypeScores!E:N,10,FALSE)</f>
        <v>0</v>
      </c>
      <c r="O6491" s="5">
        <f>VLOOKUP(M6491,[1]ArchetypeScores!E:O,11,FALSE)</f>
        <v>-1</v>
      </c>
      <c r="P6491" s="5">
        <f>VLOOKUP(M6491,[1]ArchetypeScores!E:P,12,FALSE)</f>
        <v>0</v>
      </c>
      <c r="Q6491" s="2" t="str">
        <f>VLOOKUP(M6491,[1]ArchetypeScores!E:W,19,FALSE)</f>
        <v>Untargeted</v>
      </c>
      <c r="R6491" s="2">
        <f>VLOOKUP(M6491,[1]ArchetypeScores!E:I,5,FALSE)</f>
        <v>0</v>
      </c>
      <c r="S6491" s="2">
        <f>VLOOKUP(M6491,[1]ArchetypeScores!E:K,7,FALSE)</f>
        <v>0</v>
      </c>
      <c r="T6491" s="2" t="str">
        <f t="shared" si="103"/>
        <v>Not A&amp;R positive</v>
      </c>
    </row>
    <row r="6492" spans="1:20" x14ac:dyDescent="0.3">
      <c r="A6492" s="2" t="s">
        <v>16798</v>
      </c>
      <c r="B6492" s="3" t="s">
        <v>17170</v>
      </c>
      <c r="C6492" s="3" t="s">
        <v>17171</v>
      </c>
      <c r="D6492" s="4">
        <v>2.085</v>
      </c>
      <c r="E6492" s="5" t="s">
        <v>16801</v>
      </c>
      <c r="F6492" s="4">
        <v>7.5399999999999995E-2</v>
      </c>
      <c r="G6492" s="6">
        <v>50738</v>
      </c>
      <c r="H6492" s="3" t="s">
        <v>17172</v>
      </c>
      <c r="I6492" s="3" t="s">
        <v>16808</v>
      </c>
      <c r="J6492" s="3" t="s">
        <v>17046</v>
      </c>
      <c r="K6492" s="5" t="s">
        <v>2091</v>
      </c>
      <c r="L6492" s="5">
        <v>6</v>
      </c>
      <c r="M6492" s="5" t="s">
        <v>2092</v>
      </c>
      <c r="N6492" s="5">
        <f>VLOOKUP(M6492,[1]ArchetypeScores!E:N,10,FALSE)</f>
        <v>0</v>
      </c>
      <c r="O6492" s="5">
        <f>VLOOKUP(M6492,[1]ArchetypeScores!E:O,11,FALSE)</f>
        <v>-1</v>
      </c>
      <c r="P6492" s="5">
        <f>VLOOKUP(M6492,[1]ArchetypeScores!E:P,12,FALSE)</f>
        <v>0</v>
      </c>
      <c r="Q6492" s="2" t="str">
        <f>VLOOKUP(M6492,[1]ArchetypeScores!E:W,19,FALSE)</f>
        <v>Untargeted</v>
      </c>
      <c r="R6492" s="2">
        <f>VLOOKUP(M6492,[1]ArchetypeScores!E:I,5,FALSE)</f>
        <v>0</v>
      </c>
      <c r="S6492" s="2">
        <f>VLOOKUP(M6492,[1]ArchetypeScores!E:K,7,FALSE)</f>
        <v>0</v>
      </c>
      <c r="T6492" s="2" t="str">
        <f t="shared" si="103"/>
        <v>Not A&amp;R positive</v>
      </c>
    </row>
    <row r="6493" spans="1:20" x14ac:dyDescent="0.3">
      <c r="A6493" s="2" t="s">
        <v>16798</v>
      </c>
      <c r="B6493" s="3" t="s">
        <v>17173</v>
      </c>
      <c r="C6493" s="3" t="s">
        <v>17174</v>
      </c>
      <c r="D6493" s="4">
        <v>0.1</v>
      </c>
      <c r="E6493" s="5" t="s">
        <v>16801</v>
      </c>
      <c r="F6493" s="4">
        <v>3.62E-3</v>
      </c>
      <c r="G6493" s="6">
        <v>50739</v>
      </c>
      <c r="H6493" s="3" t="s">
        <v>17175</v>
      </c>
      <c r="I6493" s="3" t="s">
        <v>16808</v>
      </c>
      <c r="J6493" s="3" t="s">
        <v>17046</v>
      </c>
      <c r="K6493" s="5" t="s">
        <v>112</v>
      </c>
      <c r="L6493" s="5" t="s">
        <v>112</v>
      </c>
      <c r="M6493" s="5" t="s">
        <v>961</v>
      </c>
      <c r="N6493" s="5">
        <f>VLOOKUP(M6493,[1]ArchetypeScores!E:N,10,FALSE)</f>
        <v>0</v>
      </c>
      <c r="O6493" s="5">
        <f>VLOOKUP(M6493,[1]ArchetypeScores!E:O,11,FALSE)</f>
        <v>0</v>
      </c>
      <c r="P6493" s="5">
        <f>VLOOKUP(M6493,[1]ArchetypeScores!E:P,12,FALSE)</f>
        <v>0</v>
      </c>
      <c r="Q6493" s="2" t="str">
        <f>VLOOKUP(M6493,[1]ArchetypeScores!E:W,19,FALSE)</f>
        <v>Untargeted</v>
      </c>
      <c r="R6493" s="2">
        <f>VLOOKUP(M6493,[1]ArchetypeScores!E:I,5,FALSE)</f>
        <v>0</v>
      </c>
      <c r="S6493" s="2">
        <f>VLOOKUP(M6493,[1]ArchetypeScores!E:K,7,FALSE)</f>
        <v>0</v>
      </c>
      <c r="T6493" s="2" t="str">
        <f t="shared" si="103"/>
        <v>Not A&amp;R positive</v>
      </c>
    </row>
    <row r="6494" spans="1:20" x14ac:dyDescent="0.3">
      <c r="A6494" s="2" t="s">
        <v>16798</v>
      </c>
      <c r="B6494" s="3" t="s">
        <v>17176</v>
      </c>
      <c r="C6494" s="3" t="s">
        <v>17177</v>
      </c>
      <c r="D6494" s="4">
        <v>12</v>
      </c>
      <c r="E6494" s="5" t="s">
        <v>16801</v>
      </c>
      <c r="F6494" s="4">
        <v>0.43393999999999999</v>
      </c>
      <c r="G6494" s="6">
        <v>50740</v>
      </c>
      <c r="H6494" s="3" t="s">
        <v>17178</v>
      </c>
      <c r="I6494" s="3" t="s">
        <v>16808</v>
      </c>
      <c r="J6494" s="3" t="s">
        <v>17046</v>
      </c>
      <c r="K6494" s="5" t="s">
        <v>57</v>
      </c>
      <c r="L6494" s="5">
        <v>29</v>
      </c>
      <c r="M6494" s="5" t="s">
        <v>58</v>
      </c>
      <c r="N6494" s="5">
        <f>VLOOKUP(M6494,[1]ArchetypeScores!E:N,10,FALSE)</f>
        <v>0</v>
      </c>
      <c r="O6494" s="5">
        <f>VLOOKUP(M6494,[1]ArchetypeScores!E:O,11,FALSE)</f>
        <v>-1</v>
      </c>
      <c r="P6494" s="5">
        <f>VLOOKUP(M6494,[1]ArchetypeScores!E:P,12,FALSE)</f>
        <v>0</v>
      </c>
      <c r="Q6494" s="2" t="str">
        <f>VLOOKUP(M6494,[1]ArchetypeScores!E:W,19,FALSE)</f>
        <v>Untargeted</v>
      </c>
      <c r="R6494" s="2">
        <f>VLOOKUP(M6494,[1]ArchetypeScores!E:I,5,FALSE)</f>
        <v>0</v>
      </c>
      <c r="S6494" s="2">
        <f>VLOOKUP(M6494,[1]ArchetypeScores!E:K,7,FALSE)</f>
        <v>0</v>
      </c>
      <c r="T6494" s="2" t="str">
        <f t="shared" si="103"/>
        <v>Not A&amp;R positive</v>
      </c>
    </row>
    <row r="6495" spans="1:20" x14ac:dyDescent="0.3">
      <c r="A6495" s="2" t="s">
        <v>16798</v>
      </c>
      <c r="B6495" s="3" t="s">
        <v>17179</v>
      </c>
      <c r="C6495" s="3" t="s">
        <v>17180</v>
      </c>
      <c r="D6495" s="4">
        <v>0.11</v>
      </c>
      <c r="E6495" s="5" t="s">
        <v>16801</v>
      </c>
      <c r="F6495" s="4">
        <v>3.62E-3</v>
      </c>
      <c r="G6495" s="6">
        <v>51049</v>
      </c>
      <c r="H6495" s="3" t="s">
        <v>16815</v>
      </c>
      <c r="I6495" s="3" t="s">
        <v>16816</v>
      </c>
      <c r="J6495" s="3" t="s">
        <v>17046</v>
      </c>
      <c r="K6495" s="5" t="s">
        <v>291</v>
      </c>
      <c r="L6495" s="5">
        <v>4</v>
      </c>
      <c r="M6495" s="5" t="s">
        <v>292</v>
      </c>
      <c r="N6495" s="5">
        <f>VLOOKUP(M6495,[1]ArchetypeScores!E:N,10,FALSE)</f>
        <v>1</v>
      </c>
      <c r="O6495" s="5">
        <f>VLOOKUP(M6495,[1]ArchetypeScores!E:O,11,FALSE)</f>
        <v>0</v>
      </c>
      <c r="P6495" s="5">
        <f>VLOOKUP(M6495,[1]ArchetypeScores!E:P,12,FALSE)</f>
        <v>0</v>
      </c>
      <c r="Q6495" s="2" t="str">
        <f>VLOOKUP(M6495,[1]ArchetypeScores!E:W,19,FALSE)</f>
        <v>Education and training</v>
      </c>
      <c r="R6495" s="2">
        <f>VLOOKUP(M6495,[1]ArchetypeScores!E:I,5,FALSE)</f>
        <v>0</v>
      </c>
      <c r="S6495" s="2">
        <f>VLOOKUP(M6495,[1]ArchetypeScores!E:K,7,FALSE)</f>
        <v>0</v>
      </c>
      <c r="T6495" s="2" t="str">
        <f t="shared" si="103"/>
        <v>Not A&amp;R positive</v>
      </c>
    </row>
    <row r="6496" spans="1:20" x14ac:dyDescent="0.3">
      <c r="A6496" s="2" t="s">
        <v>16798</v>
      </c>
      <c r="B6496" s="3" t="s">
        <v>17181</v>
      </c>
      <c r="C6496" s="3" t="s">
        <v>17182</v>
      </c>
      <c r="D6496" s="4">
        <v>0.04</v>
      </c>
      <c r="E6496" s="5" t="s">
        <v>16801</v>
      </c>
      <c r="F6496" s="4">
        <v>1.34E-3</v>
      </c>
      <c r="G6496" s="6">
        <v>51050</v>
      </c>
      <c r="H6496" s="3" t="s">
        <v>16815</v>
      </c>
      <c r="I6496" s="3" t="s">
        <v>16816</v>
      </c>
      <c r="J6496" s="3" t="s">
        <v>17046</v>
      </c>
      <c r="K6496" s="5" t="s">
        <v>291</v>
      </c>
      <c r="L6496" s="5">
        <v>4</v>
      </c>
      <c r="M6496" s="5" t="s">
        <v>292</v>
      </c>
      <c r="N6496" s="5">
        <f>VLOOKUP(M6496,[1]ArchetypeScores!E:N,10,FALSE)</f>
        <v>1</v>
      </c>
      <c r="O6496" s="5">
        <f>VLOOKUP(M6496,[1]ArchetypeScores!E:O,11,FALSE)</f>
        <v>0</v>
      </c>
      <c r="P6496" s="5">
        <f>VLOOKUP(M6496,[1]ArchetypeScores!E:P,12,FALSE)</f>
        <v>0</v>
      </c>
      <c r="Q6496" s="2" t="str">
        <f>VLOOKUP(M6496,[1]ArchetypeScores!E:W,19,FALSE)</f>
        <v>Education and training</v>
      </c>
      <c r="R6496" s="2">
        <f>VLOOKUP(M6496,[1]ArchetypeScores!E:I,5,FALSE)</f>
        <v>0</v>
      </c>
      <c r="S6496" s="2">
        <f>VLOOKUP(M6496,[1]ArchetypeScores!E:K,7,FALSE)</f>
        <v>0</v>
      </c>
      <c r="T6496" s="2" t="str">
        <f t="shared" si="103"/>
        <v>Not A&amp;R positive</v>
      </c>
    </row>
    <row r="6497" spans="1:20" x14ac:dyDescent="0.3">
      <c r="A6497" s="2" t="s">
        <v>16798</v>
      </c>
      <c r="B6497" s="3" t="s">
        <v>17183</v>
      </c>
      <c r="C6497" s="3" t="s">
        <v>17184</v>
      </c>
      <c r="D6497" s="4">
        <v>0.108</v>
      </c>
      <c r="E6497" s="5" t="s">
        <v>16801</v>
      </c>
      <c r="F6497" s="4">
        <v>3.5699999999999998E-3</v>
      </c>
      <c r="G6497" s="6">
        <v>51051</v>
      </c>
      <c r="H6497" s="3" t="s">
        <v>16815</v>
      </c>
      <c r="I6497" s="3" t="s">
        <v>16816</v>
      </c>
      <c r="J6497" s="3" t="s">
        <v>17046</v>
      </c>
      <c r="K6497" s="5" t="s">
        <v>57</v>
      </c>
      <c r="L6497" s="5">
        <v>29</v>
      </c>
      <c r="M6497" s="5" t="s">
        <v>58</v>
      </c>
      <c r="N6497" s="5">
        <f>VLOOKUP(M6497,[1]ArchetypeScores!E:N,10,FALSE)</f>
        <v>0</v>
      </c>
      <c r="O6497" s="5">
        <f>VLOOKUP(M6497,[1]ArchetypeScores!E:O,11,FALSE)</f>
        <v>-1</v>
      </c>
      <c r="P6497" s="5">
        <f>VLOOKUP(M6497,[1]ArchetypeScores!E:P,12,FALSE)</f>
        <v>0</v>
      </c>
      <c r="Q6497" s="2" t="str">
        <f>VLOOKUP(M6497,[1]ArchetypeScores!E:W,19,FALSE)</f>
        <v>Untargeted</v>
      </c>
      <c r="R6497" s="2">
        <f>VLOOKUP(M6497,[1]ArchetypeScores!E:I,5,FALSE)</f>
        <v>0</v>
      </c>
      <c r="S6497" s="2">
        <f>VLOOKUP(M6497,[1]ArchetypeScores!E:K,7,FALSE)</f>
        <v>0</v>
      </c>
      <c r="T6497" s="2" t="str">
        <f t="shared" si="103"/>
        <v>Not A&amp;R positive</v>
      </c>
    </row>
    <row r="6498" spans="1:20" x14ac:dyDescent="0.3">
      <c r="A6498" s="2" t="s">
        <v>16798</v>
      </c>
      <c r="B6498" s="3" t="s">
        <v>17185</v>
      </c>
      <c r="C6498" s="3" t="s">
        <v>17186</v>
      </c>
      <c r="D6498" s="4">
        <v>0.72199999999999998</v>
      </c>
      <c r="E6498" s="5" t="s">
        <v>16801</v>
      </c>
      <c r="F6498" s="4">
        <v>2.3890000000000002E-2</v>
      </c>
      <c r="G6498" s="6">
        <v>51052</v>
      </c>
      <c r="H6498" s="3" t="s">
        <v>16815</v>
      </c>
      <c r="I6498" s="3" t="s">
        <v>16816</v>
      </c>
      <c r="J6498" s="3" t="s">
        <v>17046</v>
      </c>
      <c r="K6498" s="5" t="s">
        <v>175</v>
      </c>
      <c r="L6498" s="5">
        <v>4</v>
      </c>
      <c r="M6498" s="5" t="s">
        <v>219</v>
      </c>
      <c r="N6498" s="5">
        <f>VLOOKUP(M6498,[1]ArchetypeScores!E:N,10,FALSE)</f>
        <v>1</v>
      </c>
      <c r="O6498" s="5">
        <f>VLOOKUP(M6498,[1]ArchetypeScores!E:O,11,FALSE)</f>
        <v>0</v>
      </c>
      <c r="P6498" s="5">
        <f>VLOOKUP(M6498,[1]ArchetypeScores!E:P,12,FALSE)</f>
        <v>0</v>
      </c>
      <c r="Q6498" s="2" t="str">
        <f>VLOOKUP(M6498,[1]ArchetypeScores!E:W,19,FALSE)</f>
        <v>Other sector</v>
      </c>
      <c r="R6498" s="2">
        <f>VLOOKUP(M6498,[1]ArchetypeScores!E:I,5,FALSE)</f>
        <v>0</v>
      </c>
      <c r="S6498" s="2">
        <f>VLOOKUP(M6498,[1]ArchetypeScores!E:K,7,FALSE)</f>
        <v>0</v>
      </c>
      <c r="T6498" s="2" t="str">
        <f t="shared" si="103"/>
        <v>Not A&amp;R positive</v>
      </c>
    </row>
    <row r="6499" spans="1:20" x14ac:dyDescent="0.3">
      <c r="A6499" s="2" t="s">
        <v>16798</v>
      </c>
      <c r="B6499" s="3" t="s">
        <v>17187</v>
      </c>
      <c r="C6499" s="3" t="s">
        <v>17188</v>
      </c>
      <c r="D6499" s="4">
        <v>0.04</v>
      </c>
      <c r="E6499" s="5" t="s">
        <v>16801</v>
      </c>
      <c r="F6499" s="4">
        <v>1.32E-3</v>
      </c>
      <c r="G6499" s="6">
        <v>51053</v>
      </c>
      <c r="H6499" s="3" t="s">
        <v>16815</v>
      </c>
      <c r="I6499" s="3" t="s">
        <v>16816</v>
      </c>
      <c r="J6499" s="3" t="s">
        <v>17046</v>
      </c>
      <c r="K6499" s="5" t="s">
        <v>38</v>
      </c>
      <c r="L6499" s="5">
        <v>29</v>
      </c>
      <c r="M6499" s="5" t="s">
        <v>316</v>
      </c>
      <c r="N6499" s="5">
        <f>VLOOKUP(M6499,[1]ArchetypeScores!E:N,10,FALSE)</f>
        <v>0</v>
      </c>
      <c r="O6499" s="5">
        <f>VLOOKUP(M6499,[1]ArchetypeScores!E:O,11,FALSE)</f>
        <v>-1</v>
      </c>
      <c r="P6499" s="5">
        <f>VLOOKUP(M6499,[1]ArchetypeScores!E:P,12,FALSE)</f>
        <v>0</v>
      </c>
      <c r="Q6499" s="2" t="str">
        <f>VLOOKUP(M6499,[1]ArchetypeScores!E:W,19,FALSE)</f>
        <v>Other sector</v>
      </c>
      <c r="R6499" s="2">
        <f>VLOOKUP(M6499,[1]ArchetypeScores!E:I,5,FALSE)</f>
        <v>0</v>
      </c>
      <c r="S6499" s="2">
        <f>VLOOKUP(M6499,[1]ArchetypeScores!E:K,7,FALSE)</f>
        <v>0</v>
      </c>
      <c r="T6499" s="2" t="str">
        <f t="shared" si="103"/>
        <v>Not A&amp;R positive</v>
      </c>
    </row>
    <row r="6500" spans="1:20" x14ac:dyDescent="0.3">
      <c r="A6500" s="2" t="s">
        <v>16798</v>
      </c>
      <c r="B6500" s="3" t="s">
        <v>17189</v>
      </c>
      <c r="C6500" s="3" t="s">
        <v>17190</v>
      </c>
      <c r="D6500" s="4">
        <v>0.21</v>
      </c>
      <c r="E6500" s="5" t="s">
        <v>16801</v>
      </c>
      <c r="F6500" s="4">
        <v>6.9499999999999996E-3</v>
      </c>
      <c r="G6500" s="6">
        <v>51054</v>
      </c>
      <c r="H6500" s="3" t="s">
        <v>16815</v>
      </c>
      <c r="I6500" s="3" t="s">
        <v>16816</v>
      </c>
      <c r="J6500" s="3" t="s">
        <v>17046</v>
      </c>
      <c r="K6500" s="5" t="s">
        <v>214</v>
      </c>
      <c r="L6500" s="5">
        <v>4</v>
      </c>
      <c r="M6500" s="5" t="s">
        <v>560</v>
      </c>
      <c r="N6500" s="5">
        <f>VLOOKUP(M6500,[1]ArchetypeScores!E:N,10,FALSE)</f>
        <v>1</v>
      </c>
      <c r="O6500" s="5">
        <f>VLOOKUP(M6500,[1]ArchetypeScores!E:O,11,FALSE)</f>
        <v>0</v>
      </c>
      <c r="P6500" s="5">
        <f>VLOOKUP(M6500,[1]ArchetypeScores!E:P,12,FALSE)</f>
        <v>0</v>
      </c>
      <c r="Q6500" s="2" t="str">
        <f>VLOOKUP(M6500,[1]ArchetypeScores!E:W,19,FALSE)</f>
        <v>Other sector</v>
      </c>
      <c r="R6500" s="2">
        <f>VLOOKUP(M6500,[1]ArchetypeScores!E:I,5,FALSE)</f>
        <v>0</v>
      </c>
      <c r="S6500" s="2">
        <f>VLOOKUP(M6500,[1]ArchetypeScores!E:K,7,FALSE)</f>
        <v>0</v>
      </c>
      <c r="T6500" s="2" t="str">
        <f t="shared" si="103"/>
        <v>Not A&amp;R positive</v>
      </c>
    </row>
    <row r="6501" spans="1:20" x14ac:dyDescent="0.3">
      <c r="A6501" s="2" t="s">
        <v>16798</v>
      </c>
      <c r="B6501" s="3" t="s">
        <v>17191</v>
      </c>
      <c r="C6501" s="3" t="s">
        <v>17192</v>
      </c>
      <c r="D6501" s="4">
        <v>3.5999999999999997E-2</v>
      </c>
      <c r="E6501" s="5" t="s">
        <v>16801</v>
      </c>
      <c r="F6501" s="4">
        <v>1.1900000000000001E-3</v>
      </c>
      <c r="G6501" s="6">
        <v>51055</v>
      </c>
      <c r="H6501" s="3" t="s">
        <v>16815</v>
      </c>
      <c r="I6501" s="3" t="s">
        <v>16816</v>
      </c>
      <c r="J6501" s="3" t="s">
        <v>17046</v>
      </c>
      <c r="K6501" s="5" t="s">
        <v>611</v>
      </c>
      <c r="L6501" s="5" t="s">
        <v>112</v>
      </c>
      <c r="M6501" s="5" t="s">
        <v>10478</v>
      </c>
      <c r="N6501" s="5">
        <f>VLOOKUP(M6501,[1]ArchetypeScores!E:N,10,FALSE)</f>
        <v>1</v>
      </c>
      <c r="O6501" s="5">
        <f>VLOOKUP(M6501,[1]ArchetypeScores!E:O,11,FALSE)</f>
        <v>0</v>
      </c>
      <c r="P6501" s="5">
        <f>VLOOKUP(M6501,[1]ArchetypeScores!E:P,12,FALSE)</f>
        <v>0</v>
      </c>
      <c r="Q6501" s="2" t="str">
        <f>VLOOKUP(M6501,[1]ArchetypeScores!E:W,19,FALSE)</f>
        <v>Consumer (including agriculture and tourism)</v>
      </c>
      <c r="R6501" s="2">
        <f>VLOOKUP(M6501,[1]ArchetypeScores!E:I,5,FALSE)</f>
        <v>0</v>
      </c>
      <c r="S6501" s="2">
        <f>VLOOKUP(M6501,[1]ArchetypeScores!E:K,7,FALSE)</f>
        <v>0</v>
      </c>
      <c r="T6501" s="2" t="str">
        <f t="shared" si="103"/>
        <v>Not A&amp;R positive</v>
      </c>
    </row>
    <row r="6502" spans="1:20" x14ac:dyDescent="0.3">
      <c r="A6502" s="2" t="s">
        <v>16798</v>
      </c>
      <c r="B6502" s="3" t="s">
        <v>17193</v>
      </c>
      <c r="C6502" s="3" t="s">
        <v>17194</v>
      </c>
      <c r="D6502" s="4">
        <v>6.4000000000000001E-2</v>
      </c>
      <c r="E6502" s="5" t="s">
        <v>16801</v>
      </c>
      <c r="F6502" s="4">
        <v>2.1199999999999999E-3</v>
      </c>
      <c r="G6502" s="6">
        <v>51056</v>
      </c>
      <c r="H6502" s="3" t="s">
        <v>16815</v>
      </c>
      <c r="I6502" s="3" t="s">
        <v>16816</v>
      </c>
      <c r="J6502" s="3" t="s">
        <v>17046</v>
      </c>
      <c r="K6502" s="5" t="s">
        <v>611</v>
      </c>
      <c r="L6502" s="5">
        <v>7</v>
      </c>
      <c r="M6502" s="5" t="s">
        <v>1872</v>
      </c>
      <c r="N6502" s="5">
        <f>VLOOKUP(M6502,[1]ArchetypeScores!E:N,10,FALSE)</f>
        <v>1</v>
      </c>
      <c r="O6502" s="5">
        <f>VLOOKUP(M6502,[1]ArchetypeScores!E:O,11,FALSE)</f>
        <v>-1</v>
      </c>
      <c r="P6502" s="5">
        <f>VLOOKUP(M6502,[1]ArchetypeScores!E:P,12,FALSE)</f>
        <v>0</v>
      </c>
      <c r="Q6502" s="2" t="str">
        <f>VLOOKUP(M6502,[1]ArchetypeScores!E:W,19,FALSE)</f>
        <v>Consumer (including agriculture and tourism)</v>
      </c>
      <c r="R6502" s="2">
        <f>VLOOKUP(M6502,[1]ArchetypeScores!E:I,5,FALSE)</f>
        <v>0</v>
      </c>
      <c r="S6502" s="2">
        <f>VLOOKUP(M6502,[1]ArchetypeScores!E:K,7,FALSE)</f>
        <v>0</v>
      </c>
      <c r="T6502" s="2" t="str">
        <f t="shared" si="103"/>
        <v>Not A&amp;R positive</v>
      </c>
    </row>
    <row r="6503" spans="1:20" x14ac:dyDescent="0.3">
      <c r="A6503" s="2" t="s">
        <v>16798</v>
      </c>
      <c r="B6503" s="3" t="s">
        <v>17195</v>
      </c>
      <c r="C6503" s="3" t="s">
        <v>17196</v>
      </c>
      <c r="D6503" s="4">
        <v>2E-3</v>
      </c>
      <c r="E6503" s="5" t="s">
        <v>16801</v>
      </c>
      <c r="F6503" s="4">
        <v>5.0000000000000002E-5</v>
      </c>
      <c r="G6503" s="6">
        <v>51057</v>
      </c>
      <c r="H6503" s="3" t="s">
        <v>16815</v>
      </c>
      <c r="I6503" s="3" t="s">
        <v>16816</v>
      </c>
      <c r="J6503" s="3" t="s">
        <v>17046</v>
      </c>
      <c r="K6503" s="5" t="s">
        <v>611</v>
      </c>
      <c r="L6503" s="5">
        <v>1</v>
      </c>
      <c r="M6503" s="5" t="s">
        <v>612</v>
      </c>
      <c r="N6503" s="5">
        <f>VLOOKUP(M6503,[1]ArchetypeScores!E:N,10,FALSE)</f>
        <v>1</v>
      </c>
      <c r="O6503" s="5">
        <f>VLOOKUP(M6503,[1]ArchetypeScores!E:O,11,FALSE)</f>
        <v>-2</v>
      </c>
      <c r="P6503" s="5">
        <f>VLOOKUP(M6503,[1]ArchetypeScores!E:P,12,FALSE)</f>
        <v>-1</v>
      </c>
      <c r="Q6503" s="2" t="str">
        <f>VLOOKUP(M6503,[1]ArchetypeScores!E:W,19,FALSE)</f>
        <v>Consumer (including agriculture and tourism)</v>
      </c>
      <c r="R6503" s="2">
        <f>VLOOKUP(M6503,[1]ArchetypeScores!E:I,5,FALSE)</f>
        <v>0</v>
      </c>
      <c r="S6503" s="2">
        <f>VLOOKUP(M6503,[1]ArchetypeScores!E:K,7,FALSE)</f>
        <v>0</v>
      </c>
      <c r="T6503" s="2" t="str">
        <f t="shared" si="103"/>
        <v>Not A&amp;R positive</v>
      </c>
    </row>
    <row r="6504" spans="1:20" x14ac:dyDescent="0.3">
      <c r="A6504" s="2" t="s">
        <v>16798</v>
      </c>
      <c r="B6504" s="3" t="s">
        <v>17197</v>
      </c>
      <c r="C6504" s="3" t="s">
        <v>17198</v>
      </c>
      <c r="D6504" s="4">
        <v>5.0000000000000001E-3</v>
      </c>
      <c r="E6504" s="5" t="s">
        <v>16801</v>
      </c>
      <c r="F6504" s="4">
        <v>1.4999999999999999E-4</v>
      </c>
      <c r="G6504" s="6">
        <v>51058</v>
      </c>
      <c r="H6504" s="3" t="s">
        <v>16815</v>
      </c>
      <c r="I6504" s="3" t="s">
        <v>16816</v>
      </c>
      <c r="J6504" s="3" t="s">
        <v>17046</v>
      </c>
      <c r="K6504" s="5" t="s">
        <v>611</v>
      </c>
      <c r="L6504" s="5">
        <v>1</v>
      </c>
      <c r="M6504" s="5" t="s">
        <v>612</v>
      </c>
      <c r="N6504" s="5">
        <f>VLOOKUP(M6504,[1]ArchetypeScores!E:N,10,FALSE)</f>
        <v>1</v>
      </c>
      <c r="O6504" s="5">
        <f>VLOOKUP(M6504,[1]ArchetypeScores!E:O,11,FALSE)</f>
        <v>-2</v>
      </c>
      <c r="P6504" s="5">
        <f>VLOOKUP(M6504,[1]ArchetypeScores!E:P,12,FALSE)</f>
        <v>-1</v>
      </c>
      <c r="Q6504" s="2" t="str">
        <f>VLOOKUP(M6504,[1]ArchetypeScores!E:W,19,FALSE)</f>
        <v>Consumer (including agriculture and tourism)</v>
      </c>
      <c r="R6504" s="2">
        <f>VLOOKUP(M6504,[1]ArchetypeScores!E:I,5,FALSE)</f>
        <v>0</v>
      </c>
      <c r="S6504" s="2">
        <f>VLOOKUP(M6504,[1]ArchetypeScores!E:K,7,FALSE)</f>
        <v>0</v>
      </c>
      <c r="T6504" s="2" t="str">
        <f t="shared" si="103"/>
        <v>Not A&amp;R positive</v>
      </c>
    </row>
    <row r="6505" spans="1:20" x14ac:dyDescent="0.3">
      <c r="A6505" s="2" t="s">
        <v>16798</v>
      </c>
      <c r="B6505" s="3" t="s">
        <v>17199</v>
      </c>
      <c r="C6505" s="3" t="s">
        <v>17200</v>
      </c>
      <c r="D6505" s="4">
        <v>0.11</v>
      </c>
      <c r="E6505" s="5" t="s">
        <v>16801</v>
      </c>
      <c r="F6505" s="4">
        <v>3.6800000000000001E-3</v>
      </c>
      <c r="G6505" s="6">
        <v>50842</v>
      </c>
      <c r="H6505" s="3" t="s">
        <v>17201</v>
      </c>
      <c r="I6505" s="3" t="s">
        <v>16812</v>
      </c>
      <c r="J6505" s="3" t="s">
        <v>17050</v>
      </c>
      <c r="K6505" s="5" t="s">
        <v>67</v>
      </c>
      <c r="L6505" s="5">
        <v>1</v>
      </c>
      <c r="M6505" s="5" t="s">
        <v>265</v>
      </c>
      <c r="N6505" s="5">
        <f>VLOOKUP(M6505,[1]ArchetypeScores!E:N,10,FALSE)</f>
        <v>0</v>
      </c>
      <c r="O6505" s="5">
        <f>VLOOKUP(M6505,[1]ArchetypeScores!E:O,11,FALSE)</f>
        <v>-1</v>
      </c>
      <c r="P6505" s="5">
        <f>VLOOKUP(M6505,[1]ArchetypeScores!E:P,12,FALSE)</f>
        <v>0</v>
      </c>
      <c r="Q6505" s="2" t="str">
        <f>VLOOKUP(M6505,[1]ArchetypeScores!E:W,19,FALSE)</f>
        <v>Untargeted</v>
      </c>
      <c r="R6505" s="2">
        <f>VLOOKUP(M6505,[1]ArchetypeScores!E:I,5,FALSE)</f>
        <v>0</v>
      </c>
      <c r="S6505" s="2">
        <f>VLOOKUP(M6505,[1]ArchetypeScores!E:K,7,FALSE)</f>
        <v>0</v>
      </c>
      <c r="T6505" s="2" t="str">
        <f t="shared" si="103"/>
        <v>Not A&amp;R positive</v>
      </c>
    </row>
    <row r="6506" spans="1:20" x14ac:dyDescent="0.3">
      <c r="A6506" s="2" t="s">
        <v>16798</v>
      </c>
      <c r="B6506" s="3" t="s">
        <v>17202</v>
      </c>
      <c r="C6506" s="3" t="s">
        <v>17203</v>
      </c>
      <c r="D6506" s="4">
        <v>2E-3</v>
      </c>
      <c r="E6506" s="5" t="s">
        <v>16801</v>
      </c>
      <c r="F6506" s="4">
        <v>6.9999999999999994E-5</v>
      </c>
      <c r="G6506" s="6">
        <v>50925</v>
      </c>
      <c r="H6506" s="3" t="s">
        <v>17204</v>
      </c>
      <c r="I6506" s="3" t="s">
        <v>16803</v>
      </c>
      <c r="J6506" s="3" t="s">
        <v>17046</v>
      </c>
      <c r="K6506" s="5" t="s">
        <v>38</v>
      </c>
      <c r="L6506" s="5">
        <v>29</v>
      </c>
      <c r="M6506" s="5" t="s">
        <v>316</v>
      </c>
      <c r="N6506" s="5">
        <f>VLOOKUP(M6506,[1]ArchetypeScores!E:N,10,FALSE)</f>
        <v>0</v>
      </c>
      <c r="O6506" s="5">
        <f>VLOOKUP(M6506,[1]ArchetypeScores!E:O,11,FALSE)</f>
        <v>-1</v>
      </c>
      <c r="P6506" s="5">
        <f>VLOOKUP(M6506,[1]ArchetypeScores!E:P,12,FALSE)</f>
        <v>0</v>
      </c>
      <c r="Q6506" s="2" t="str">
        <f>VLOOKUP(M6506,[1]ArchetypeScores!E:W,19,FALSE)</f>
        <v>Other sector</v>
      </c>
      <c r="R6506" s="2">
        <f>VLOOKUP(M6506,[1]ArchetypeScores!E:I,5,FALSE)</f>
        <v>0</v>
      </c>
      <c r="S6506" s="2">
        <f>VLOOKUP(M6506,[1]ArchetypeScores!E:K,7,FALSE)</f>
        <v>0</v>
      </c>
      <c r="T6506" s="2" t="str">
        <f t="shared" si="103"/>
        <v>Not A&amp;R positive</v>
      </c>
    </row>
    <row r="6507" spans="1:20" x14ac:dyDescent="0.3">
      <c r="A6507" s="2" t="s">
        <v>16798</v>
      </c>
      <c r="B6507" s="3" t="s">
        <v>17205</v>
      </c>
      <c r="C6507" s="3" t="s">
        <v>17206</v>
      </c>
      <c r="D6507" s="4">
        <v>2.8000000000000001E-2</v>
      </c>
      <c r="E6507" s="5" t="s">
        <v>16801</v>
      </c>
      <c r="F6507" s="4">
        <v>9.3999999999999997E-4</v>
      </c>
      <c r="G6507" s="6">
        <v>50843</v>
      </c>
      <c r="H6507" s="3" t="s">
        <v>17207</v>
      </c>
      <c r="I6507" s="3" t="s">
        <v>16812</v>
      </c>
      <c r="J6507" s="3" t="s">
        <v>17050</v>
      </c>
      <c r="K6507" s="5" t="s">
        <v>38</v>
      </c>
      <c r="L6507" s="5">
        <v>29</v>
      </c>
      <c r="M6507" s="5" t="s">
        <v>316</v>
      </c>
      <c r="N6507" s="5">
        <f>VLOOKUP(M6507,[1]ArchetypeScores!E:N,10,FALSE)</f>
        <v>0</v>
      </c>
      <c r="O6507" s="5">
        <f>VLOOKUP(M6507,[1]ArchetypeScores!E:O,11,FALSE)</f>
        <v>-1</v>
      </c>
      <c r="P6507" s="5">
        <f>VLOOKUP(M6507,[1]ArchetypeScores!E:P,12,FALSE)</f>
        <v>0</v>
      </c>
      <c r="Q6507" s="2" t="str">
        <f>VLOOKUP(M6507,[1]ArchetypeScores!E:W,19,FALSE)</f>
        <v>Other sector</v>
      </c>
      <c r="R6507" s="2">
        <f>VLOOKUP(M6507,[1]ArchetypeScores!E:I,5,FALSE)</f>
        <v>0</v>
      </c>
      <c r="S6507" s="2">
        <f>VLOOKUP(M6507,[1]ArchetypeScores!E:K,7,FALSE)</f>
        <v>0</v>
      </c>
      <c r="T6507" s="2" t="str">
        <f t="shared" si="103"/>
        <v>Not A&amp;R positive</v>
      </c>
    </row>
    <row r="6508" spans="1:20" x14ac:dyDescent="0.3">
      <c r="A6508" s="2" t="s">
        <v>16798</v>
      </c>
      <c r="B6508" s="3" t="s">
        <v>17208</v>
      </c>
      <c r="C6508" s="3" t="s">
        <v>17209</v>
      </c>
      <c r="D6508" s="4">
        <v>0.21299999999999999</v>
      </c>
      <c r="E6508" s="5" t="s">
        <v>16801</v>
      </c>
      <c r="F6508" s="4">
        <v>7.1300000000000001E-3</v>
      </c>
      <c r="G6508" s="6">
        <v>50926</v>
      </c>
      <c r="H6508" s="3" t="s">
        <v>17210</v>
      </c>
      <c r="I6508" s="3" t="s">
        <v>16803</v>
      </c>
      <c r="J6508" s="3" t="s">
        <v>17046</v>
      </c>
      <c r="K6508" s="5" t="s">
        <v>67</v>
      </c>
      <c r="L6508" s="5">
        <v>1</v>
      </c>
      <c r="M6508" s="5" t="s">
        <v>265</v>
      </c>
      <c r="N6508" s="5">
        <f>VLOOKUP(M6508,[1]ArchetypeScores!E:N,10,FALSE)</f>
        <v>0</v>
      </c>
      <c r="O6508" s="5">
        <f>VLOOKUP(M6508,[1]ArchetypeScores!E:O,11,FALSE)</f>
        <v>-1</v>
      </c>
      <c r="P6508" s="5">
        <f>VLOOKUP(M6508,[1]ArchetypeScores!E:P,12,FALSE)</f>
        <v>0</v>
      </c>
      <c r="Q6508" s="2" t="str">
        <f>VLOOKUP(M6508,[1]ArchetypeScores!E:W,19,FALSE)</f>
        <v>Untargeted</v>
      </c>
      <c r="R6508" s="2">
        <f>VLOOKUP(M6508,[1]ArchetypeScores!E:I,5,FALSE)</f>
        <v>0</v>
      </c>
      <c r="S6508" s="2">
        <f>VLOOKUP(M6508,[1]ArchetypeScores!E:K,7,FALSE)</f>
        <v>0</v>
      </c>
      <c r="T6508" s="2" t="str">
        <f t="shared" si="103"/>
        <v>Not A&amp;R positive</v>
      </c>
    </row>
    <row r="6509" spans="1:20" x14ac:dyDescent="0.3">
      <c r="A6509" s="2" t="s">
        <v>16798</v>
      </c>
      <c r="B6509" s="3" t="s">
        <v>17211</v>
      </c>
      <c r="C6509" s="3" t="s">
        <v>17212</v>
      </c>
      <c r="D6509" s="4">
        <v>3.5999999999999997E-2</v>
      </c>
      <c r="E6509" s="5" t="s">
        <v>16801</v>
      </c>
      <c r="F6509" s="4">
        <v>1.1900000000000001E-3</v>
      </c>
      <c r="G6509" s="6">
        <v>50927</v>
      </c>
      <c r="H6509" s="3" t="s">
        <v>17213</v>
      </c>
      <c r="I6509" s="3" t="s">
        <v>16803</v>
      </c>
      <c r="J6509" s="3" t="s">
        <v>17046</v>
      </c>
      <c r="K6509" s="5" t="s">
        <v>38</v>
      </c>
      <c r="L6509" s="5">
        <v>29</v>
      </c>
      <c r="M6509" s="5" t="s">
        <v>316</v>
      </c>
      <c r="N6509" s="5">
        <f>VLOOKUP(M6509,[1]ArchetypeScores!E:N,10,FALSE)</f>
        <v>0</v>
      </c>
      <c r="O6509" s="5">
        <f>VLOOKUP(M6509,[1]ArchetypeScores!E:O,11,FALSE)</f>
        <v>-1</v>
      </c>
      <c r="P6509" s="5">
        <f>VLOOKUP(M6509,[1]ArchetypeScores!E:P,12,FALSE)</f>
        <v>0</v>
      </c>
      <c r="Q6509" s="2" t="str">
        <f>VLOOKUP(M6509,[1]ArchetypeScores!E:W,19,FALSE)</f>
        <v>Other sector</v>
      </c>
      <c r="R6509" s="2">
        <f>VLOOKUP(M6509,[1]ArchetypeScores!E:I,5,FALSE)</f>
        <v>0</v>
      </c>
      <c r="S6509" s="2">
        <f>VLOOKUP(M6509,[1]ArchetypeScores!E:K,7,FALSE)</f>
        <v>0</v>
      </c>
      <c r="T6509" s="2" t="str">
        <f t="shared" si="103"/>
        <v>Not A&amp;R positive</v>
      </c>
    </row>
    <row r="6510" spans="1:20" x14ac:dyDescent="0.3">
      <c r="A6510" s="2" t="s">
        <v>16798</v>
      </c>
      <c r="B6510" s="3" t="s">
        <v>17214</v>
      </c>
      <c r="C6510" s="3" t="s">
        <v>17215</v>
      </c>
      <c r="D6510" s="4">
        <v>1.4E-2</v>
      </c>
      <c r="E6510" s="5" t="s">
        <v>16801</v>
      </c>
      <c r="F6510" s="4">
        <v>4.6999999999999999E-4</v>
      </c>
      <c r="G6510" s="6">
        <v>50928</v>
      </c>
      <c r="H6510" s="3" t="s">
        <v>17216</v>
      </c>
      <c r="I6510" s="3" t="s">
        <v>16803</v>
      </c>
      <c r="J6510" s="3" t="s">
        <v>17046</v>
      </c>
      <c r="K6510" s="5" t="s">
        <v>38</v>
      </c>
      <c r="L6510" s="5">
        <v>29</v>
      </c>
      <c r="M6510" s="5" t="s">
        <v>316</v>
      </c>
      <c r="N6510" s="5">
        <f>VLOOKUP(M6510,[1]ArchetypeScores!E:N,10,FALSE)</f>
        <v>0</v>
      </c>
      <c r="O6510" s="5">
        <f>VLOOKUP(M6510,[1]ArchetypeScores!E:O,11,FALSE)</f>
        <v>-1</v>
      </c>
      <c r="P6510" s="5">
        <f>VLOOKUP(M6510,[1]ArchetypeScores!E:P,12,FALSE)</f>
        <v>0</v>
      </c>
      <c r="Q6510" s="2" t="str">
        <f>VLOOKUP(M6510,[1]ArchetypeScores!E:W,19,FALSE)</f>
        <v>Other sector</v>
      </c>
      <c r="R6510" s="2">
        <f>VLOOKUP(M6510,[1]ArchetypeScores!E:I,5,FALSE)</f>
        <v>0</v>
      </c>
      <c r="S6510" s="2">
        <f>VLOOKUP(M6510,[1]ArchetypeScores!E:K,7,FALSE)</f>
        <v>0</v>
      </c>
      <c r="T6510" s="2" t="str">
        <f t="shared" si="103"/>
        <v>Not A&amp;R positive</v>
      </c>
    </row>
    <row r="6511" spans="1:20" x14ac:dyDescent="0.3">
      <c r="A6511" s="2" t="s">
        <v>16798</v>
      </c>
      <c r="B6511" s="3" t="s">
        <v>17217</v>
      </c>
      <c r="C6511" s="3" t="s">
        <v>17218</v>
      </c>
      <c r="D6511" s="4">
        <v>1.4999999999999999E-2</v>
      </c>
      <c r="E6511" s="5" t="s">
        <v>16801</v>
      </c>
      <c r="F6511" s="4">
        <v>5.0000000000000001E-4</v>
      </c>
      <c r="G6511" s="6">
        <v>50844</v>
      </c>
      <c r="H6511" s="3" t="s">
        <v>17219</v>
      </c>
      <c r="I6511" s="3" t="s">
        <v>16812</v>
      </c>
      <c r="J6511" s="3" t="s">
        <v>17050</v>
      </c>
      <c r="K6511" s="5" t="s">
        <v>38</v>
      </c>
      <c r="L6511" s="5">
        <v>29</v>
      </c>
      <c r="M6511" s="5" t="s">
        <v>316</v>
      </c>
      <c r="N6511" s="5">
        <f>VLOOKUP(M6511,[1]ArchetypeScores!E:N,10,FALSE)</f>
        <v>0</v>
      </c>
      <c r="O6511" s="5">
        <f>VLOOKUP(M6511,[1]ArchetypeScores!E:O,11,FALSE)</f>
        <v>-1</v>
      </c>
      <c r="P6511" s="5">
        <f>VLOOKUP(M6511,[1]ArchetypeScores!E:P,12,FALSE)</f>
        <v>0</v>
      </c>
      <c r="Q6511" s="2" t="str">
        <f>VLOOKUP(M6511,[1]ArchetypeScores!E:W,19,FALSE)</f>
        <v>Other sector</v>
      </c>
      <c r="R6511" s="2">
        <f>VLOOKUP(M6511,[1]ArchetypeScores!E:I,5,FALSE)</f>
        <v>0</v>
      </c>
      <c r="S6511" s="2">
        <f>VLOOKUP(M6511,[1]ArchetypeScores!E:K,7,FALSE)</f>
        <v>0</v>
      </c>
      <c r="T6511" s="2" t="str">
        <f t="shared" si="103"/>
        <v>Not A&amp;R positive</v>
      </c>
    </row>
    <row r="6512" spans="1:20" x14ac:dyDescent="0.3">
      <c r="A6512" s="2" t="s">
        <v>16798</v>
      </c>
      <c r="B6512" s="3" t="s">
        <v>17220</v>
      </c>
      <c r="C6512" s="3" t="s">
        <v>17221</v>
      </c>
      <c r="D6512" s="4">
        <v>0.2</v>
      </c>
      <c r="E6512" s="5" t="s">
        <v>16801</v>
      </c>
      <c r="F6512" s="4">
        <v>6.6899999999999998E-3</v>
      </c>
      <c r="G6512" s="6">
        <v>50847</v>
      </c>
      <c r="H6512" s="3" t="s">
        <v>17222</v>
      </c>
      <c r="I6512" s="3" t="s">
        <v>16812</v>
      </c>
      <c r="J6512" s="3" t="s">
        <v>17050</v>
      </c>
      <c r="K6512" s="5" t="s">
        <v>38</v>
      </c>
      <c r="L6512" s="5">
        <v>29</v>
      </c>
      <c r="M6512" s="5" t="s">
        <v>316</v>
      </c>
      <c r="N6512" s="5">
        <f>VLOOKUP(M6512,[1]ArchetypeScores!E:N,10,FALSE)</f>
        <v>0</v>
      </c>
      <c r="O6512" s="5">
        <f>VLOOKUP(M6512,[1]ArchetypeScores!E:O,11,FALSE)</f>
        <v>-1</v>
      </c>
      <c r="P6512" s="5">
        <f>VLOOKUP(M6512,[1]ArchetypeScores!E:P,12,FALSE)</f>
        <v>0</v>
      </c>
      <c r="Q6512" s="2" t="str">
        <f>VLOOKUP(M6512,[1]ArchetypeScores!E:W,19,FALSE)</f>
        <v>Other sector</v>
      </c>
      <c r="R6512" s="2">
        <f>VLOOKUP(M6512,[1]ArchetypeScores!E:I,5,FALSE)</f>
        <v>0</v>
      </c>
      <c r="S6512" s="2">
        <f>VLOOKUP(M6512,[1]ArchetypeScores!E:K,7,FALSE)</f>
        <v>0</v>
      </c>
      <c r="T6512" s="2" t="str">
        <f t="shared" si="103"/>
        <v>Not A&amp;R positive</v>
      </c>
    </row>
    <row r="6513" spans="1:20" x14ac:dyDescent="0.3">
      <c r="A6513" s="2" t="s">
        <v>16798</v>
      </c>
      <c r="B6513" s="3" t="s">
        <v>17223</v>
      </c>
      <c r="C6513" s="3" t="s">
        <v>17224</v>
      </c>
      <c r="D6513" s="4">
        <v>3.484</v>
      </c>
      <c r="E6513" s="5" t="s">
        <v>16801</v>
      </c>
      <c r="F6513" s="4">
        <v>0.11662</v>
      </c>
      <c r="G6513" s="6">
        <v>50845</v>
      </c>
      <c r="H6513" s="3" t="s">
        <v>17225</v>
      </c>
      <c r="I6513" s="3" t="s">
        <v>16812</v>
      </c>
      <c r="J6513" s="3" t="s">
        <v>17050</v>
      </c>
      <c r="K6513" s="5" t="s">
        <v>67</v>
      </c>
      <c r="L6513" s="5">
        <v>1</v>
      </c>
      <c r="M6513" s="5" t="s">
        <v>265</v>
      </c>
      <c r="N6513" s="5">
        <f>VLOOKUP(M6513,[1]ArchetypeScores!E:N,10,FALSE)</f>
        <v>0</v>
      </c>
      <c r="O6513" s="5">
        <f>VLOOKUP(M6513,[1]ArchetypeScores!E:O,11,FALSE)</f>
        <v>-1</v>
      </c>
      <c r="P6513" s="5">
        <f>VLOOKUP(M6513,[1]ArchetypeScores!E:P,12,FALSE)</f>
        <v>0</v>
      </c>
      <c r="Q6513" s="2" t="str">
        <f>VLOOKUP(M6513,[1]ArchetypeScores!E:W,19,FALSE)</f>
        <v>Untargeted</v>
      </c>
      <c r="R6513" s="2">
        <f>VLOOKUP(M6513,[1]ArchetypeScores!E:I,5,FALSE)</f>
        <v>0</v>
      </c>
      <c r="S6513" s="2">
        <f>VLOOKUP(M6513,[1]ArchetypeScores!E:K,7,FALSE)</f>
        <v>0</v>
      </c>
      <c r="T6513" s="2" t="str">
        <f t="shared" si="103"/>
        <v>Not A&amp;R positive</v>
      </c>
    </row>
    <row r="6514" spans="1:20" x14ac:dyDescent="0.3">
      <c r="A6514" s="2" t="s">
        <v>16798</v>
      </c>
      <c r="B6514" s="3" t="s">
        <v>17226</v>
      </c>
      <c r="C6514" s="3" t="s">
        <v>17227</v>
      </c>
      <c r="D6514" s="4">
        <v>28.82</v>
      </c>
      <c r="E6514" s="5" t="s">
        <v>16801</v>
      </c>
      <c r="F6514" s="4">
        <v>0.96469000000000005</v>
      </c>
      <c r="G6514" s="6">
        <v>50848</v>
      </c>
      <c r="H6514" s="3" t="s">
        <v>17228</v>
      </c>
      <c r="I6514" s="3" t="s">
        <v>16812</v>
      </c>
      <c r="J6514" s="3" t="s">
        <v>17050</v>
      </c>
      <c r="K6514" s="5" t="s">
        <v>67</v>
      </c>
      <c r="L6514" s="5">
        <v>1</v>
      </c>
      <c r="M6514" s="5" t="s">
        <v>265</v>
      </c>
      <c r="N6514" s="5">
        <f>VLOOKUP(M6514,[1]ArchetypeScores!E:N,10,FALSE)</f>
        <v>0</v>
      </c>
      <c r="O6514" s="5">
        <f>VLOOKUP(M6514,[1]ArchetypeScores!E:O,11,FALSE)</f>
        <v>-1</v>
      </c>
      <c r="P6514" s="5">
        <f>VLOOKUP(M6514,[1]ArchetypeScores!E:P,12,FALSE)</f>
        <v>0</v>
      </c>
      <c r="Q6514" s="2" t="str">
        <f>VLOOKUP(M6514,[1]ArchetypeScores!E:W,19,FALSE)</f>
        <v>Untargeted</v>
      </c>
      <c r="R6514" s="2">
        <f>VLOOKUP(M6514,[1]ArchetypeScores!E:I,5,FALSE)</f>
        <v>0</v>
      </c>
      <c r="S6514" s="2">
        <f>VLOOKUP(M6514,[1]ArchetypeScores!E:K,7,FALSE)</f>
        <v>0</v>
      </c>
      <c r="T6514" s="2" t="str">
        <f t="shared" si="103"/>
        <v>Not A&amp;R positive</v>
      </c>
    </row>
    <row r="6515" spans="1:20" x14ac:dyDescent="0.3">
      <c r="A6515" s="2" t="s">
        <v>16798</v>
      </c>
      <c r="B6515" s="3" t="s">
        <v>17229</v>
      </c>
      <c r="C6515" s="3" t="s">
        <v>17230</v>
      </c>
      <c r="D6515" s="4">
        <v>0.871</v>
      </c>
      <c r="E6515" s="5" t="s">
        <v>16801</v>
      </c>
      <c r="F6515" s="4">
        <v>2.9149999999999999E-2</v>
      </c>
      <c r="G6515" s="6">
        <v>50846</v>
      </c>
      <c r="H6515" s="3" t="s">
        <v>17231</v>
      </c>
      <c r="I6515" s="3" t="s">
        <v>16812</v>
      </c>
      <c r="J6515" s="3" t="s">
        <v>17050</v>
      </c>
      <c r="K6515" s="5" t="s">
        <v>38</v>
      </c>
      <c r="L6515" s="5">
        <v>29</v>
      </c>
      <c r="M6515" s="5" t="s">
        <v>316</v>
      </c>
      <c r="N6515" s="5">
        <f>VLOOKUP(M6515,[1]ArchetypeScores!E:N,10,FALSE)</f>
        <v>0</v>
      </c>
      <c r="O6515" s="5">
        <f>VLOOKUP(M6515,[1]ArchetypeScores!E:O,11,FALSE)</f>
        <v>-1</v>
      </c>
      <c r="P6515" s="5">
        <f>VLOOKUP(M6515,[1]ArchetypeScores!E:P,12,FALSE)</f>
        <v>0</v>
      </c>
      <c r="Q6515" s="2" t="str">
        <f>VLOOKUP(M6515,[1]ArchetypeScores!E:W,19,FALSE)</f>
        <v>Other sector</v>
      </c>
      <c r="R6515" s="2">
        <f>VLOOKUP(M6515,[1]ArchetypeScores!E:I,5,FALSE)</f>
        <v>0</v>
      </c>
      <c r="S6515" s="2">
        <f>VLOOKUP(M6515,[1]ArchetypeScores!E:K,7,FALSE)</f>
        <v>0</v>
      </c>
      <c r="T6515" s="2" t="str">
        <f t="shared" si="103"/>
        <v>Not A&amp;R positive</v>
      </c>
    </row>
    <row r="6516" spans="1:20" x14ac:dyDescent="0.3">
      <c r="A6516" s="2" t="s">
        <v>16798</v>
      </c>
      <c r="B6516" s="3" t="s">
        <v>17232</v>
      </c>
      <c r="C6516" s="3" t="s">
        <v>17233</v>
      </c>
      <c r="D6516" s="4">
        <v>2.2200000000000002</v>
      </c>
      <c r="E6516" s="5" t="s">
        <v>16801</v>
      </c>
      <c r="F6516" s="4">
        <v>7.4310000000000001E-2</v>
      </c>
      <c r="G6516" s="6">
        <v>50849</v>
      </c>
      <c r="H6516" s="3" t="s">
        <v>17234</v>
      </c>
      <c r="I6516" s="3" t="s">
        <v>16812</v>
      </c>
      <c r="J6516" s="3" t="s">
        <v>17050</v>
      </c>
      <c r="K6516" s="5" t="s">
        <v>38</v>
      </c>
      <c r="L6516" s="5">
        <v>29</v>
      </c>
      <c r="M6516" s="5" t="s">
        <v>316</v>
      </c>
      <c r="N6516" s="5">
        <f>VLOOKUP(M6516,[1]ArchetypeScores!E:N,10,FALSE)</f>
        <v>0</v>
      </c>
      <c r="O6516" s="5">
        <f>VLOOKUP(M6516,[1]ArchetypeScores!E:O,11,FALSE)</f>
        <v>-1</v>
      </c>
      <c r="P6516" s="5">
        <f>VLOOKUP(M6516,[1]ArchetypeScores!E:P,12,FALSE)</f>
        <v>0</v>
      </c>
      <c r="Q6516" s="2" t="str">
        <f>VLOOKUP(M6516,[1]ArchetypeScores!E:W,19,FALSE)</f>
        <v>Other sector</v>
      </c>
      <c r="R6516" s="2">
        <f>VLOOKUP(M6516,[1]ArchetypeScores!E:I,5,FALSE)</f>
        <v>0</v>
      </c>
      <c r="S6516" s="2">
        <f>VLOOKUP(M6516,[1]ArchetypeScores!E:K,7,FALSE)</f>
        <v>0</v>
      </c>
      <c r="T6516" s="2" t="str">
        <f t="shared" si="103"/>
        <v>Not A&amp;R positive</v>
      </c>
    </row>
    <row r="6517" spans="1:20" x14ac:dyDescent="0.3">
      <c r="A6517" s="2" t="s">
        <v>16798</v>
      </c>
      <c r="B6517" s="3" t="s">
        <v>17235</v>
      </c>
      <c r="C6517" s="3" t="s">
        <v>17236</v>
      </c>
      <c r="D6517" s="4">
        <v>6.6000000000000003E-2</v>
      </c>
      <c r="E6517" s="5" t="s">
        <v>16801</v>
      </c>
      <c r="F6517" s="4">
        <v>2.2100000000000002E-3</v>
      </c>
      <c r="G6517" s="6">
        <v>50929</v>
      </c>
      <c r="H6517" s="3" t="s">
        <v>17237</v>
      </c>
      <c r="I6517" s="3" t="s">
        <v>16803</v>
      </c>
      <c r="J6517" s="3" t="s">
        <v>17046</v>
      </c>
      <c r="K6517" s="5" t="s">
        <v>38</v>
      </c>
      <c r="L6517" s="5">
        <v>29</v>
      </c>
      <c r="M6517" s="5" t="s">
        <v>316</v>
      </c>
      <c r="N6517" s="5">
        <f>VLOOKUP(M6517,[1]ArchetypeScores!E:N,10,FALSE)</f>
        <v>0</v>
      </c>
      <c r="O6517" s="5">
        <f>VLOOKUP(M6517,[1]ArchetypeScores!E:O,11,FALSE)</f>
        <v>-1</v>
      </c>
      <c r="P6517" s="5">
        <f>VLOOKUP(M6517,[1]ArchetypeScores!E:P,12,FALSE)</f>
        <v>0</v>
      </c>
      <c r="Q6517" s="2" t="str">
        <f>VLOOKUP(M6517,[1]ArchetypeScores!E:W,19,FALSE)</f>
        <v>Other sector</v>
      </c>
      <c r="R6517" s="2">
        <f>VLOOKUP(M6517,[1]ArchetypeScores!E:I,5,FALSE)</f>
        <v>0</v>
      </c>
      <c r="S6517" s="2">
        <f>VLOOKUP(M6517,[1]ArchetypeScores!E:K,7,FALSE)</f>
        <v>0</v>
      </c>
      <c r="T6517" s="2" t="str">
        <f t="shared" si="103"/>
        <v>Not A&amp;R positive</v>
      </c>
    </row>
    <row r="6518" spans="1:20" x14ac:dyDescent="0.3">
      <c r="A6518" s="2" t="s">
        <v>16798</v>
      </c>
      <c r="B6518" s="3" t="s">
        <v>17238</v>
      </c>
      <c r="C6518" s="3" t="s">
        <v>17239</v>
      </c>
      <c r="D6518" s="4">
        <v>0.05</v>
      </c>
      <c r="E6518" s="5" t="s">
        <v>16801</v>
      </c>
      <c r="F6518" s="4">
        <v>1.67E-3</v>
      </c>
      <c r="G6518" s="6">
        <v>50930</v>
      </c>
      <c r="H6518" s="3" t="s">
        <v>17240</v>
      </c>
      <c r="I6518" s="3" t="s">
        <v>16803</v>
      </c>
      <c r="J6518" s="3" t="s">
        <v>17046</v>
      </c>
      <c r="K6518" s="5" t="s">
        <v>38</v>
      </c>
      <c r="L6518" s="5">
        <v>29</v>
      </c>
      <c r="M6518" s="5" t="s">
        <v>316</v>
      </c>
      <c r="N6518" s="5">
        <f>VLOOKUP(M6518,[1]ArchetypeScores!E:N,10,FALSE)</f>
        <v>0</v>
      </c>
      <c r="O6518" s="5">
        <f>VLOOKUP(M6518,[1]ArchetypeScores!E:O,11,FALSE)</f>
        <v>-1</v>
      </c>
      <c r="P6518" s="5">
        <f>VLOOKUP(M6518,[1]ArchetypeScores!E:P,12,FALSE)</f>
        <v>0</v>
      </c>
      <c r="Q6518" s="2" t="str">
        <f>VLOOKUP(M6518,[1]ArchetypeScores!E:W,19,FALSE)</f>
        <v>Other sector</v>
      </c>
      <c r="R6518" s="2">
        <f>VLOOKUP(M6518,[1]ArchetypeScores!E:I,5,FALSE)</f>
        <v>0</v>
      </c>
      <c r="S6518" s="2">
        <f>VLOOKUP(M6518,[1]ArchetypeScores!E:K,7,FALSE)</f>
        <v>0</v>
      </c>
      <c r="T6518" s="2" t="str">
        <f t="shared" si="103"/>
        <v>Not A&amp;R positive</v>
      </c>
    </row>
    <row r="6519" spans="1:20" x14ac:dyDescent="0.3">
      <c r="A6519" s="2" t="s">
        <v>16798</v>
      </c>
      <c r="B6519" s="3" t="s">
        <v>17241</v>
      </c>
      <c r="C6519" s="3" t="s">
        <v>17242</v>
      </c>
      <c r="D6519" s="4">
        <v>45</v>
      </c>
      <c r="E6519" s="5" t="s">
        <v>16801</v>
      </c>
      <c r="F6519" s="4">
        <v>1.5062800000000001</v>
      </c>
      <c r="G6519" s="6">
        <v>50850</v>
      </c>
      <c r="H6519" s="3" t="s">
        <v>17243</v>
      </c>
      <c r="I6519" s="3" t="s">
        <v>16812</v>
      </c>
      <c r="J6519" s="3" t="s">
        <v>17050</v>
      </c>
      <c r="K6519" s="5" t="s">
        <v>57</v>
      </c>
      <c r="L6519" s="5">
        <v>29</v>
      </c>
      <c r="M6519" s="5" t="s">
        <v>58</v>
      </c>
      <c r="N6519" s="5">
        <f>VLOOKUP(M6519,[1]ArchetypeScores!E:N,10,FALSE)</f>
        <v>0</v>
      </c>
      <c r="O6519" s="5">
        <f>VLOOKUP(M6519,[1]ArchetypeScores!E:O,11,FALSE)</f>
        <v>-1</v>
      </c>
      <c r="P6519" s="5">
        <f>VLOOKUP(M6519,[1]ArchetypeScores!E:P,12,FALSE)</f>
        <v>0</v>
      </c>
      <c r="Q6519" s="2" t="str">
        <f>VLOOKUP(M6519,[1]ArchetypeScores!E:W,19,FALSE)</f>
        <v>Untargeted</v>
      </c>
      <c r="R6519" s="2">
        <f>VLOOKUP(M6519,[1]ArchetypeScores!E:I,5,FALSE)</f>
        <v>0</v>
      </c>
      <c r="S6519" s="2">
        <f>VLOOKUP(M6519,[1]ArchetypeScores!E:K,7,FALSE)</f>
        <v>0</v>
      </c>
      <c r="T6519" s="2" t="str">
        <f t="shared" si="103"/>
        <v>Not A&amp;R positive</v>
      </c>
    </row>
    <row r="6520" spans="1:20" x14ac:dyDescent="0.3">
      <c r="A6520" s="2" t="s">
        <v>16798</v>
      </c>
      <c r="B6520" s="3" t="s">
        <v>17244</v>
      </c>
      <c r="C6520" s="3" t="s">
        <v>17245</v>
      </c>
      <c r="D6520" s="4">
        <v>0.99199999999999999</v>
      </c>
      <c r="E6520" s="5" t="s">
        <v>16801</v>
      </c>
      <c r="F6520" s="4">
        <v>3.3189999999999997E-2</v>
      </c>
      <c r="G6520" s="6">
        <v>50931</v>
      </c>
      <c r="H6520" s="3" t="s">
        <v>17246</v>
      </c>
      <c r="I6520" s="3" t="s">
        <v>16803</v>
      </c>
      <c r="J6520" s="3" t="s">
        <v>17046</v>
      </c>
      <c r="K6520" s="5" t="s">
        <v>2091</v>
      </c>
      <c r="L6520" s="5">
        <v>6</v>
      </c>
      <c r="M6520" s="5" t="s">
        <v>2092</v>
      </c>
      <c r="N6520" s="5">
        <f>VLOOKUP(M6520,[1]ArchetypeScores!E:N,10,FALSE)</f>
        <v>0</v>
      </c>
      <c r="O6520" s="5">
        <f>VLOOKUP(M6520,[1]ArchetypeScores!E:O,11,FALSE)</f>
        <v>-1</v>
      </c>
      <c r="P6520" s="5">
        <f>VLOOKUP(M6520,[1]ArchetypeScores!E:P,12,FALSE)</f>
        <v>0</v>
      </c>
      <c r="Q6520" s="2" t="str">
        <f>VLOOKUP(M6520,[1]ArchetypeScores!E:W,19,FALSE)</f>
        <v>Untargeted</v>
      </c>
      <c r="R6520" s="2">
        <f>VLOOKUP(M6520,[1]ArchetypeScores!E:I,5,FALSE)</f>
        <v>0</v>
      </c>
      <c r="S6520" s="2">
        <f>VLOOKUP(M6520,[1]ArchetypeScores!E:K,7,FALSE)</f>
        <v>0</v>
      </c>
      <c r="T6520" s="2" t="str">
        <f t="shared" si="103"/>
        <v>Not A&amp;R positive</v>
      </c>
    </row>
    <row r="6521" spans="1:20" x14ac:dyDescent="0.3">
      <c r="A6521" s="2" t="s">
        <v>16798</v>
      </c>
      <c r="B6521" s="3" t="s">
        <v>17247</v>
      </c>
      <c r="C6521" s="3" t="s">
        <v>17248</v>
      </c>
      <c r="D6521" s="4">
        <v>0.21</v>
      </c>
      <c r="E6521" s="5" t="s">
        <v>16801</v>
      </c>
      <c r="F6521" s="4">
        <v>7.0400000000000003E-3</v>
      </c>
      <c r="G6521" s="6">
        <v>50932</v>
      </c>
      <c r="H6521" s="3" t="s">
        <v>17249</v>
      </c>
      <c r="I6521" s="3" t="s">
        <v>16803</v>
      </c>
      <c r="J6521" s="3" t="s">
        <v>17046</v>
      </c>
      <c r="K6521" s="5" t="s">
        <v>2091</v>
      </c>
      <c r="L6521" s="5">
        <v>6</v>
      </c>
      <c r="M6521" s="5" t="s">
        <v>2092</v>
      </c>
      <c r="N6521" s="5">
        <f>VLOOKUP(M6521,[1]ArchetypeScores!E:N,10,FALSE)</f>
        <v>0</v>
      </c>
      <c r="O6521" s="5">
        <f>VLOOKUP(M6521,[1]ArchetypeScores!E:O,11,FALSE)</f>
        <v>-1</v>
      </c>
      <c r="P6521" s="5">
        <f>VLOOKUP(M6521,[1]ArchetypeScores!E:P,12,FALSE)</f>
        <v>0</v>
      </c>
      <c r="Q6521" s="2" t="str">
        <f>VLOOKUP(M6521,[1]ArchetypeScores!E:W,19,FALSE)</f>
        <v>Untargeted</v>
      </c>
      <c r="R6521" s="2">
        <f>VLOOKUP(M6521,[1]ArchetypeScores!E:I,5,FALSE)</f>
        <v>0</v>
      </c>
      <c r="S6521" s="2">
        <f>VLOOKUP(M6521,[1]ArchetypeScores!E:K,7,FALSE)</f>
        <v>0</v>
      </c>
      <c r="T6521" s="2" t="str">
        <f t="shared" si="103"/>
        <v>Not A&amp;R positive</v>
      </c>
    </row>
    <row r="6522" spans="1:20" x14ac:dyDescent="0.3">
      <c r="A6522" s="2" t="s">
        <v>16798</v>
      </c>
      <c r="B6522" s="3" t="s">
        <v>17250</v>
      </c>
      <c r="C6522" s="3" t="s">
        <v>17251</v>
      </c>
      <c r="D6522" s="4">
        <v>20</v>
      </c>
      <c r="E6522" s="5" t="s">
        <v>16801</v>
      </c>
      <c r="F6522" s="4">
        <v>0.66946000000000006</v>
      </c>
      <c r="G6522" s="6">
        <v>50933</v>
      </c>
      <c r="H6522" s="3" t="s">
        <v>17252</v>
      </c>
      <c r="I6522" s="3" t="s">
        <v>16803</v>
      </c>
      <c r="J6522" s="3" t="s">
        <v>17046</v>
      </c>
      <c r="K6522" s="5" t="s">
        <v>57</v>
      </c>
      <c r="L6522" s="5">
        <v>29</v>
      </c>
      <c r="M6522" s="5" t="s">
        <v>58</v>
      </c>
      <c r="N6522" s="5">
        <f>VLOOKUP(M6522,[1]ArchetypeScores!E:N,10,FALSE)</f>
        <v>0</v>
      </c>
      <c r="O6522" s="5">
        <f>VLOOKUP(M6522,[1]ArchetypeScores!E:O,11,FALSE)</f>
        <v>-1</v>
      </c>
      <c r="P6522" s="5">
        <f>VLOOKUP(M6522,[1]ArchetypeScores!E:P,12,FALSE)</f>
        <v>0</v>
      </c>
      <c r="Q6522" s="2" t="str">
        <f>VLOOKUP(M6522,[1]ArchetypeScores!E:W,19,FALSE)</f>
        <v>Untargeted</v>
      </c>
      <c r="R6522" s="2">
        <f>VLOOKUP(M6522,[1]ArchetypeScores!E:I,5,FALSE)</f>
        <v>0</v>
      </c>
      <c r="S6522" s="2">
        <f>VLOOKUP(M6522,[1]ArchetypeScores!E:K,7,FALSE)</f>
        <v>0</v>
      </c>
      <c r="T6522" s="2" t="str">
        <f t="shared" si="103"/>
        <v>Not A&amp;R positive</v>
      </c>
    </row>
    <row r="6523" spans="1:20" x14ac:dyDescent="0.3">
      <c r="A6523" s="2" t="s">
        <v>16798</v>
      </c>
      <c r="B6523" s="3" t="s">
        <v>17253</v>
      </c>
      <c r="C6523" s="3" t="s">
        <v>17254</v>
      </c>
      <c r="D6523" s="4">
        <v>32.268000000000001</v>
      </c>
      <c r="E6523" s="5" t="s">
        <v>16801</v>
      </c>
      <c r="F6523" s="4">
        <v>1.0801000000000001</v>
      </c>
      <c r="G6523" s="6">
        <v>50851</v>
      </c>
      <c r="H6523" s="3" t="s">
        <v>17255</v>
      </c>
      <c r="I6523" s="3" t="s">
        <v>16812</v>
      </c>
      <c r="J6523" s="3" t="s">
        <v>17050</v>
      </c>
      <c r="K6523" s="5" t="s">
        <v>38</v>
      </c>
      <c r="L6523" s="5">
        <v>13</v>
      </c>
      <c r="M6523" s="5" t="s">
        <v>39</v>
      </c>
      <c r="N6523" s="5">
        <f>VLOOKUP(M6523,[1]ArchetypeScores!E:N,10,FALSE)</f>
        <v>0</v>
      </c>
      <c r="O6523" s="5">
        <f>VLOOKUP(M6523,[1]ArchetypeScores!E:O,11,FALSE)</f>
        <v>-2</v>
      </c>
      <c r="P6523" s="5">
        <f>VLOOKUP(M6523,[1]ArchetypeScores!E:P,12,FALSE)</f>
        <v>0</v>
      </c>
      <c r="Q6523" s="2" t="str">
        <f>VLOOKUP(M6523,[1]ArchetypeScores!E:W,19,FALSE)</f>
        <v>Industrials - transportation</v>
      </c>
      <c r="R6523" s="2">
        <f>VLOOKUP(M6523,[1]ArchetypeScores!E:I,5,FALSE)</f>
        <v>0</v>
      </c>
      <c r="S6523" s="2">
        <f>VLOOKUP(M6523,[1]ArchetypeScores!E:K,7,FALSE)</f>
        <v>0</v>
      </c>
      <c r="T6523" s="2" t="str">
        <f t="shared" si="103"/>
        <v>Not A&amp;R positive</v>
      </c>
    </row>
    <row r="6524" spans="1:20" x14ac:dyDescent="0.3">
      <c r="A6524" s="2" t="s">
        <v>16798</v>
      </c>
      <c r="B6524" s="3" t="s">
        <v>17256</v>
      </c>
      <c r="C6524" s="3" t="s">
        <v>17257</v>
      </c>
      <c r="D6524" s="4">
        <v>8.64</v>
      </c>
      <c r="E6524" s="5" t="s">
        <v>16801</v>
      </c>
      <c r="F6524" s="4">
        <v>0.28920000000000001</v>
      </c>
      <c r="G6524" s="6">
        <v>50934</v>
      </c>
      <c r="H6524" s="3" t="s">
        <v>17258</v>
      </c>
      <c r="I6524" s="3" t="s">
        <v>16803</v>
      </c>
      <c r="J6524" s="3" t="s">
        <v>17046</v>
      </c>
      <c r="K6524" s="5" t="s">
        <v>118</v>
      </c>
      <c r="L6524" s="5">
        <v>3</v>
      </c>
      <c r="M6524" s="5" t="s">
        <v>168</v>
      </c>
      <c r="N6524" s="5">
        <f>VLOOKUP(M6524,[1]ArchetypeScores!E:N,10,FALSE)</f>
        <v>0</v>
      </c>
      <c r="O6524" s="5">
        <f>VLOOKUP(M6524,[1]ArchetypeScores!E:O,11,FALSE)</f>
        <v>-1</v>
      </c>
      <c r="P6524" s="5">
        <f>VLOOKUP(M6524,[1]ArchetypeScores!E:P,12,FALSE)</f>
        <v>0</v>
      </c>
      <c r="Q6524" s="2" t="str">
        <f>VLOOKUP(M6524,[1]ArchetypeScores!E:W,19,FALSE)</f>
        <v>Untargeted</v>
      </c>
      <c r="R6524" s="2">
        <f>VLOOKUP(M6524,[1]ArchetypeScores!E:I,5,FALSE)</f>
        <v>0</v>
      </c>
      <c r="S6524" s="2">
        <f>VLOOKUP(M6524,[1]ArchetypeScores!E:K,7,FALSE)</f>
        <v>0</v>
      </c>
      <c r="T6524" s="2" t="str">
        <f t="shared" si="103"/>
        <v>Not A&amp;R positive</v>
      </c>
    </row>
    <row r="6525" spans="1:20" x14ac:dyDescent="0.3">
      <c r="A6525" s="2" t="s">
        <v>16798</v>
      </c>
      <c r="B6525" s="3" t="s">
        <v>17259</v>
      </c>
      <c r="C6525" s="3" t="s">
        <v>17260</v>
      </c>
      <c r="D6525" s="4">
        <v>1.53</v>
      </c>
      <c r="E6525" s="5" t="s">
        <v>16801</v>
      </c>
      <c r="F6525" s="4">
        <v>5.1209999999999999E-2</v>
      </c>
      <c r="G6525" s="6">
        <v>50935</v>
      </c>
      <c r="H6525" s="3" t="s">
        <v>17261</v>
      </c>
      <c r="I6525" s="3" t="s">
        <v>16803</v>
      </c>
      <c r="J6525" s="3" t="s">
        <v>17046</v>
      </c>
      <c r="K6525" s="5" t="s">
        <v>118</v>
      </c>
      <c r="L6525" s="5">
        <v>4</v>
      </c>
      <c r="M6525" s="5" t="s">
        <v>119</v>
      </c>
      <c r="N6525" s="5">
        <f>VLOOKUP(M6525,[1]ArchetypeScores!E:N,10,FALSE)</f>
        <v>0</v>
      </c>
      <c r="O6525" s="5">
        <f>VLOOKUP(M6525,[1]ArchetypeScores!E:O,11,FALSE)</f>
        <v>-1</v>
      </c>
      <c r="P6525" s="5">
        <f>VLOOKUP(M6525,[1]ArchetypeScores!E:P,12,FALSE)</f>
        <v>0</v>
      </c>
      <c r="Q6525" s="2" t="str">
        <f>VLOOKUP(M6525,[1]ArchetypeScores!E:W,19,FALSE)</f>
        <v>Untargeted</v>
      </c>
      <c r="R6525" s="2">
        <f>VLOOKUP(M6525,[1]ArchetypeScores!E:I,5,FALSE)</f>
        <v>0</v>
      </c>
      <c r="S6525" s="2">
        <f>VLOOKUP(M6525,[1]ArchetypeScores!E:K,7,FALSE)</f>
        <v>0</v>
      </c>
      <c r="T6525" s="2" t="str">
        <f t="shared" si="103"/>
        <v>Not A&amp;R positive</v>
      </c>
    </row>
    <row r="6526" spans="1:20" x14ac:dyDescent="0.3">
      <c r="A6526" s="2" t="s">
        <v>16798</v>
      </c>
      <c r="B6526" s="3" t="s">
        <v>17262</v>
      </c>
      <c r="C6526" s="3" t="s">
        <v>17263</v>
      </c>
      <c r="D6526" s="4">
        <v>3.63</v>
      </c>
      <c r="E6526" s="5" t="s">
        <v>16801</v>
      </c>
      <c r="F6526" s="4">
        <v>0.12151000000000001</v>
      </c>
      <c r="G6526" s="6">
        <v>50852</v>
      </c>
      <c r="H6526" s="3" t="s">
        <v>17264</v>
      </c>
      <c r="I6526" s="3" t="s">
        <v>16812</v>
      </c>
      <c r="J6526" s="3" t="s">
        <v>17050</v>
      </c>
      <c r="K6526" s="5" t="s">
        <v>118</v>
      </c>
      <c r="L6526" s="5">
        <v>2</v>
      </c>
      <c r="M6526" s="5" t="s">
        <v>226</v>
      </c>
      <c r="N6526" s="5">
        <f>VLOOKUP(M6526,[1]ArchetypeScores!E:N,10,FALSE)</f>
        <v>0</v>
      </c>
      <c r="O6526" s="5">
        <f>VLOOKUP(M6526,[1]ArchetypeScores!E:O,11,FALSE)</f>
        <v>-1</v>
      </c>
      <c r="P6526" s="5">
        <f>VLOOKUP(M6526,[1]ArchetypeScores!E:P,12,FALSE)</f>
        <v>0</v>
      </c>
      <c r="Q6526" s="2" t="str">
        <f>VLOOKUP(M6526,[1]ArchetypeScores!E:W,19,FALSE)</f>
        <v>Untargeted</v>
      </c>
      <c r="R6526" s="2">
        <f>VLOOKUP(M6526,[1]ArchetypeScores!E:I,5,FALSE)</f>
        <v>0</v>
      </c>
      <c r="S6526" s="2">
        <f>VLOOKUP(M6526,[1]ArchetypeScores!E:K,7,FALSE)</f>
        <v>0</v>
      </c>
      <c r="T6526" s="2" t="str">
        <f t="shared" si="103"/>
        <v>Not A&amp;R positive</v>
      </c>
    </row>
    <row r="6527" spans="1:20" x14ac:dyDescent="0.3">
      <c r="A6527" s="2" t="s">
        <v>16798</v>
      </c>
      <c r="B6527" s="3" t="s">
        <v>17265</v>
      </c>
      <c r="C6527" s="3" t="s">
        <v>17266</v>
      </c>
      <c r="D6527" s="4">
        <v>0.83</v>
      </c>
      <c r="E6527" s="5" t="s">
        <v>16801</v>
      </c>
      <c r="F6527" s="4">
        <v>2.7779999999999999E-2</v>
      </c>
      <c r="G6527" s="6">
        <v>50936</v>
      </c>
      <c r="H6527" s="3" t="s">
        <v>17267</v>
      </c>
      <c r="I6527" s="3" t="s">
        <v>16803</v>
      </c>
      <c r="J6527" s="3" t="s">
        <v>17046</v>
      </c>
      <c r="K6527" s="5" t="s">
        <v>118</v>
      </c>
      <c r="L6527" s="5">
        <v>4</v>
      </c>
      <c r="M6527" s="5" t="s">
        <v>119</v>
      </c>
      <c r="N6527" s="5">
        <f>VLOOKUP(M6527,[1]ArchetypeScores!E:N,10,FALSE)</f>
        <v>0</v>
      </c>
      <c r="O6527" s="5">
        <f>VLOOKUP(M6527,[1]ArchetypeScores!E:O,11,FALSE)</f>
        <v>-1</v>
      </c>
      <c r="P6527" s="5">
        <f>VLOOKUP(M6527,[1]ArchetypeScores!E:P,12,FALSE)</f>
        <v>0</v>
      </c>
      <c r="Q6527" s="2" t="str">
        <f>VLOOKUP(M6527,[1]ArchetypeScores!E:W,19,FALSE)</f>
        <v>Untargeted</v>
      </c>
      <c r="R6527" s="2">
        <f>VLOOKUP(M6527,[1]ArchetypeScores!E:I,5,FALSE)</f>
        <v>0</v>
      </c>
      <c r="S6527" s="2">
        <f>VLOOKUP(M6527,[1]ArchetypeScores!E:K,7,FALSE)</f>
        <v>0</v>
      </c>
      <c r="T6527" s="2" t="str">
        <f t="shared" si="103"/>
        <v>Not A&amp;R positive</v>
      </c>
    </row>
    <row r="6528" spans="1:20" x14ac:dyDescent="0.3">
      <c r="A6528" s="2" t="s">
        <v>16798</v>
      </c>
      <c r="B6528" s="3" t="s">
        <v>17268</v>
      </c>
      <c r="C6528" s="3" t="s">
        <v>17269</v>
      </c>
      <c r="D6528" s="4">
        <v>0.67</v>
      </c>
      <c r="E6528" s="5" t="s">
        <v>16801</v>
      </c>
      <c r="F6528" s="4">
        <v>2.2429999999999999E-2</v>
      </c>
      <c r="G6528" s="6">
        <v>50853</v>
      </c>
      <c r="H6528" s="3" t="s">
        <v>17270</v>
      </c>
      <c r="I6528" s="3" t="s">
        <v>16812</v>
      </c>
      <c r="J6528" s="3" t="s">
        <v>17050</v>
      </c>
      <c r="K6528" s="5" t="s">
        <v>611</v>
      </c>
      <c r="L6528" s="5">
        <v>7</v>
      </c>
      <c r="M6528" s="5" t="s">
        <v>1872</v>
      </c>
      <c r="N6528" s="5">
        <f>VLOOKUP(M6528,[1]ArchetypeScores!E:N,10,FALSE)</f>
        <v>1</v>
      </c>
      <c r="O6528" s="5">
        <f>VLOOKUP(M6528,[1]ArchetypeScores!E:O,11,FALSE)</f>
        <v>-1</v>
      </c>
      <c r="P6528" s="5">
        <f>VLOOKUP(M6528,[1]ArchetypeScores!E:P,12,FALSE)</f>
        <v>0</v>
      </c>
      <c r="Q6528" s="2" t="str">
        <f>VLOOKUP(M6528,[1]ArchetypeScores!E:W,19,FALSE)</f>
        <v>Consumer (including agriculture and tourism)</v>
      </c>
      <c r="R6528" s="2">
        <f>VLOOKUP(M6528,[1]ArchetypeScores!E:I,5,FALSE)</f>
        <v>0</v>
      </c>
      <c r="S6528" s="2">
        <f>VLOOKUP(M6528,[1]ArchetypeScores!E:K,7,FALSE)</f>
        <v>0</v>
      </c>
      <c r="T6528" s="2" t="str">
        <f t="shared" si="103"/>
        <v>Not A&amp;R positive</v>
      </c>
    </row>
    <row r="6529" spans="1:20" x14ac:dyDescent="0.3">
      <c r="A6529" s="2" t="s">
        <v>16798</v>
      </c>
      <c r="B6529" s="3" t="s">
        <v>17271</v>
      </c>
      <c r="C6529" s="3" t="s">
        <v>17272</v>
      </c>
      <c r="D6529" s="4">
        <v>9.7000000000000003E-2</v>
      </c>
      <c r="E6529" s="5" t="s">
        <v>16801</v>
      </c>
      <c r="F6529" s="4">
        <v>3.2499999999999999E-3</v>
      </c>
      <c r="G6529" s="6">
        <v>50937</v>
      </c>
      <c r="H6529" s="3" t="s">
        <v>17273</v>
      </c>
      <c r="I6529" s="3" t="s">
        <v>16803</v>
      </c>
      <c r="J6529" s="3" t="s">
        <v>17046</v>
      </c>
      <c r="K6529" s="5" t="s">
        <v>611</v>
      </c>
      <c r="L6529" s="5">
        <v>7</v>
      </c>
      <c r="M6529" s="5" t="s">
        <v>1872</v>
      </c>
      <c r="N6529" s="5">
        <f>VLOOKUP(M6529,[1]ArchetypeScores!E:N,10,FALSE)</f>
        <v>1</v>
      </c>
      <c r="O6529" s="5">
        <f>VLOOKUP(M6529,[1]ArchetypeScores!E:O,11,FALSE)</f>
        <v>-1</v>
      </c>
      <c r="P6529" s="5">
        <f>VLOOKUP(M6529,[1]ArchetypeScores!E:P,12,FALSE)</f>
        <v>0</v>
      </c>
      <c r="Q6529" s="2" t="str">
        <f>VLOOKUP(M6529,[1]ArchetypeScores!E:W,19,FALSE)</f>
        <v>Consumer (including agriculture and tourism)</v>
      </c>
      <c r="R6529" s="2">
        <f>VLOOKUP(M6529,[1]ArchetypeScores!E:I,5,FALSE)</f>
        <v>0</v>
      </c>
      <c r="S6529" s="2">
        <f>VLOOKUP(M6529,[1]ArchetypeScores!E:K,7,FALSE)</f>
        <v>0</v>
      </c>
      <c r="T6529" s="2" t="str">
        <f t="shared" si="103"/>
        <v>Not A&amp;R positive</v>
      </c>
    </row>
    <row r="6530" spans="1:20" x14ac:dyDescent="0.3">
      <c r="A6530" s="2" t="s">
        <v>16798</v>
      </c>
      <c r="B6530" s="3" t="s">
        <v>17274</v>
      </c>
      <c r="C6530" s="3" t="s">
        <v>17275</v>
      </c>
      <c r="D6530" s="4">
        <v>0.08</v>
      </c>
      <c r="E6530" s="5" t="s">
        <v>16801</v>
      </c>
      <c r="F6530" s="4">
        <v>2.6800000000000001E-3</v>
      </c>
      <c r="G6530" s="6">
        <v>50854</v>
      </c>
      <c r="H6530" s="3" t="s">
        <v>17276</v>
      </c>
      <c r="I6530" s="3" t="s">
        <v>16812</v>
      </c>
      <c r="J6530" s="3" t="s">
        <v>17050</v>
      </c>
      <c r="K6530" s="5" t="s">
        <v>611</v>
      </c>
      <c r="L6530" s="5">
        <v>7</v>
      </c>
      <c r="M6530" s="5" t="s">
        <v>1872</v>
      </c>
      <c r="N6530" s="5">
        <f>VLOOKUP(M6530,[1]ArchetypeScores!E:N,10,FALSE)</f>
        <v>1</v>
      </c>
      <c r="O6530" s="5">
        <f>VLOOKUP(M6530,[1]ArchetypeScores!E:O,11,FALSE)</f>
        <v>-1</v>
      </c>
      <c r="P6530" s="5">
        <f>VLOOKUP(M6530,[1]ArchetypeScores!E:P,12,FALSE)</f>
        <v>0</v>
      </c>
      <c r="Q6530" s="2" t="str">
        <f>VLOOKUP(M6530,[1]ArchetypeScores!E:W,19,FALSE)</f>
        <v>Consumer (including agriculture and tourism)</v>
      </c>
      <c r="R6530" s="2">
        <f>VLOOKUP(M6530,[1]ArchetypeScores!E:I,5,FALSE)</f>
        <v>0</v>
      </c>
      <c r="S6530" s="2">
        <f>VLOOKUP(M6530,[1]ArchetypeScores!E:K,7,FALSE)</f>
        <v>0</v>
      </c>
      <c r="T6530" s="2" t="str">
        <f t="shared" ref="T6530:T6593" si="104">IF(AND(R6530=1,S6530=1),"Both",IF(AND(R6530=1,S6530=0),"Direct only",IF(AND(R6530=0,S6530=1),"Indirect only","Not A&amp;R positive")))</f>
        <v>Not A&amp;R positive</v>
      </c>
    </row>
    <row r="6531" spans="1:20" x14ac:dyDescent="0.3">
      <c r="A6531" s="2" t="s">
        <v>16798</v>
      </c>
      <c r="B6531" s="3" t="s">
        <v>17277</v>
      </c>
      <c r="C6531" s="3" t="s">
        <v>17278</v>
      </c>
      <c r="D6531" s="4">
        <v>0.317</v>
      </c>
      <c r="E6531" s="5" t="s">
        <v>16801</v>
      </c>
      <c r="F6531" s="4">
        <v>1.061E-2</v>
      </c>
      <c r="G6531" s="6">
        <v>50855</v>
      </c>
      <c r="H6531" s="3" t="s">
        <v>17279</v>
      </c>
      <c r="I6531" s="3" t="s">
        <v>16812</v>
      </c>
      <c r="J6531" s="3" t="s">
        <v>17050</v>
      </c>
      <c r="K6531" s="5" t="s">
        <v>611</v>
      </c>
      <c r="L6531" s="5">
        <v>7</v>
      </c>
      <c r="M6531" s="5" t="s">
        <v>1872</v>
      </c>
      <c r="N6531" s="5">
        <f>VLOOKUP(M6531,[1]ArchetypeScores!E:N,10,FALSE)</f>
        <v>1</v>
      </c>
      <c r="O6531" s="5">
        <f>VLOOKUP(M6531,[1]ArchetypeScores!E:O,11,FALSE)</f>
        <v>-1</v>
      </c>
      <c r="P6531" s="5">
        <f>VLOOKUP(M6531,[1]ArchetypeScores!E:P,12,FALSE)</f>
        <v>0</v>
      </c>
      <c r="Q6531" s="2" t="str">
        <f>VLOOKUP(M6531,[1]ArchetypeScores!E:W,19,FALSE)</f>
        <v>Consumer (including agriculture and tourism)</v>
      </c>
      <c r="R6531" s="2">
        <f>VLOOKUP(M6531,[1]ArchetypeScores!E:I,5,FALSE)</f>
        <v>0</v>
      </c>
      <c r="S6531" s="2">
        <f>VLOOKUP(M6531,[1]ArchetypeScores!E:K,7,FALSE)</f>
        <v>0</v>
      </c>
      <c r="T6531" s="2" t="str">
        <f t="shared" si="104"/>
        <v>Not A&amp;R positive</v>
      </c>
    </row>
    <row r="6532" spans="1:20" x14ac:dyDescent="0.3">
      <c r="A6532" s="2" t="s">
        <v>16798</v>
      </c>
      <c r="B6532" s="3" t="s">
        <v>17280</v>
      </c>
      <c r="C6532" s="3" t="s">
        <v>17281</v>
      </c>
      <c r="D6532" s="4">
        <v>1.06</v>
      </c>
      <c r="E6532" s="5" t="s">
        <v>16801</v>
      </c>
      <c r="F6532" s="4">
        <v>3.5479999999999998E-2</v>
      </c>
      <c r="G6532" s="6">
        <v>50856</v>
      </c>
      <c r="H6532" s="3" t="s">
        <v>17282</v>
      </c>
      <c r="I6532" s="3" t="s">
        <v>16812</v>
      </c>
      <c r="J6532" s="3" t="s">
        <v>17050</v>
      </c>
      <c r="K6532" s="5" t="s">
        <v>611</v>
      </c>
      <c r="L6532" s="5">
        <v>7</v>
      </c>
      <c r="M6532" s="5" t="s">
        <v>1872</v>
      </c>
      <c r="N6532" s="5">
        <f>VLOOKUP(M6532,[1]ArchetypeScores!E:N,10,FALSE)</f>
        <v>1</v>
      </c>
      <c r="O6532" s="5">
        <f>VLOOKUP(M6532,[1]ArchetypeScores!E:O,11,FALSE)</f>
        <v>-1</v>
      </c>
      <c r="P6532" s="5">
        <f>VLOOKUP(M6532,[1]ArchetypeScores!E:P,12,FALSE)</f>
        <v>0</v>
      </c>
      <c r="Q6532" s="2" t="str">
        <f>VLOOKUP(M6532,[1]ArchetypeScores!E:W,19,FALSE)</f>
        <v>Consumer (including agriculture and tourism)</v>
      </c>
      <c r="R6532" s="2">
        <f>VLOOKUP(M6532,[1]ArchetypeScores!E:I,5,FALSE)</f>
        <v>0</v>
      </c>
      <c r="S6532" s="2">
        <f>VLOOKUP(M6532,[1]ArchetypeScores!E:K,7,FALSE)</f>
        <v>0</v>
      </c>
      <c r="T6532" s="2" t="str">
        <f t="shared" si="104"/>
        <v>Not A&amp;R positive</v>
      </c>
    </row>
    <row r="6533" spans="1:20" x14ac:dyDescent="0.3">
      <c r="A6533" s="2" t="s">
        <v>16798</v>
      </c>
      <c r="B6533" s="3" t="s">
        <v>17283</v>
      </c>
      <c r="C6533" s="3" t="s">
        <v>17284</v>
      </c>
      <c r="D6533" s="4">
        <v>0.129</v>
      </c>
      <c r="E6533" s="5" t="s">
        <v>16801</v>
      </c>
      <c r="F6533" s="4">
        <v>4.3200000000000001E-3</v>
      </c>
      <c r="G6533" s="6">
        <v>50857</v>
      </c>
      <c r="H6533" s="3" t="s">
        <v>17285</v>
      </c>
      <c r="I6533" s="3" t="s">
        <v>16812</v>
      </c>
      <c r="J6533" s="3" t="s">
        <v>17050</v>
      </c>
      <c r="K6533" s="5" t="s">
        <v>611</v>
      </c>
      <c r="L6533" s="5">
        <v>7</v>
      </c>
      <c r="M6533" s="5" t="s">
        <v>1872</v>
      </c>
      <c r="N6533" s="5">
        <f>VLOOKUP(M6533,[1]ArchetypeScores!E:N,10,FALSE)</f>
        <v>1</v>
      </c>
      <c r="O6533" s="5">
        <f>VLOOKUP(M6533,[1]ArchetypeScores!E:O,11,FALSE)</f>
        <v>-1</v>
      </c>
      <c r="P6533" s="5">
        <f>VLOOKUP(M6533,[1]ArchetypeScores!E:P,12,FALSE)</f>
        <v>0</v>
      </c>
      <c r="Q6533" s="2" t="str">
        <f>VLOOKUP(M6533,[1]ArchetypeScores!E:W,19,FALSE)</f>
        <v>Consumer (including agriculture and tourism)</v>
      </c>
      <c r="R6533" s="2">
        <f>VLOOKUP(M6533,[1]ArchetypeScores!E:I,5,FALSE)</f>
        <v>0</v>
      </c>
      <c r="S6533" s="2">
        <f>VLOOKUP(M6533,[1]ArchetypeScores!E:K,7,FALSE)</f>
        <v>0</v>
      </c>
      <c r="T6533" s="2" t="str">
        <f t="shared" si="104"/>
        <v>Not A&amp;R positive</v>
      </c>
    </row>
    <row r="6534" spans="1:20" x14ac:dyDescent="0.3">
      <c r="A6534" s="2" t="s">
        <v>16798</v>
      </c>
      <c r="B6534" s="3" t="s">
        <v>17286</v>
      </c>
      <c r="C6534" s="3" t="s">
        <v>17287</v>
      </c>
      <c r="D6534" s="4">
        <v>0.18</v>
      </c>
      <c r="E6534" s="5" t="s">
        <v>16801</v>
      </c>
      <c r="F6534" s="4">
        <v>6.0299999999999998E-3</v>
      </c>
      <c r="G6534" s="6">
        <v>50938</v>
      </c>
      <c r="H6534" s="3" t="s">
        <v>17288</v>
      </c>
      <c r="I6534" s="3" t="s">
        <v>16803</v>
      </c>
      <c r="J6534" s="3" t="s">
        <v>17046</v>
      </c>
      <c r="K6534" s="5" t="s">
        <v>694</v>
      </c>
      <c r="L6534" s="5">
        <v>1</v>
      </c>
      <c r="M6534" s="5" t="s">
        <v>1622</v>
      </c>
      <c r="N6534" s="5">
        <f>VLOOKUP(M6534,[1]ArchetypeScores!E:N,10,FALSE)</f>
        <v>1</v>
      </c>
      <c r="O6534" s="5">
        <f>VLOOKUP(M6534,[1]ArchetypeScores!E:O,11,FALSE)</f>
        <v>-1</v>
      </c>
      <c r="P6534" s="5">
        <f>VLOOKUP(M6534,[1]ArchetypeScores!E:P,12,FALSE)</f>
        <v>0</v>
      </c>
      <c r="Q6534" s="2" t="str">
        <f>VLOOKUP(M6534,[1]ArchetypeScores!E:W,19,FALSE)</f>
        <v>Untargeted</v>
      </c>
      <c r="R6534" s="2">
        <f>VLOOKUP(M6534,[1]ArchetypeScores!E:I,5,FALSE)</f>
        <v>0</v>
      </c>
      <c r="S6534" s="2">
        <f>VLOOKUP(M6534,[1]ArchetypeScores!E:K,7,FALSE)</f>
        <v>1</v>
      </c>
      <c r="T6534" s="2" t="str">
        <f t="shared" si="104"/>
        <v>Indirect only</v>
      </c>
    </row>
    <row r="6535" spans="1:20" x14ac:dyDescent="0.3">
      <c r="A6535" s="2" t="s">
        <v>16798</v>
      </c>
      <c r="B6535" s="3" t="s">
        <v>17289</v>
      </c>
      <c r="C6535" s="3" t="s">
        <v>17290</v>
      </c>
      <c r="D6535" s="4">
        <v>14</v>
      </c>
      <c r="E6535" s="5" t="s">
        <v>16801</v>
      </c>
      <c r="F6535" s="4">
        <v>0.46861999999999998</v>
      </c>
      <c r="G6535" s="6">
        <v>50858</v>
      </c>
      <c r="H6535" s="3" t="s">
        <v>17291</v>
      </c>
      <c r="I6535" s="3" t="s">
        <v>16812</v>
      </c>
      <c r="J6535" s="3" t="s">
        <v>17050</v>
      </c>
      <c r="K6535" s="5" t="s">
        <v>31</v>
      </c>
      <c r="L6535" s="5">
        <v>3</v>
      </c>
      <c r="M6535" s="5" t="s">
        <v>32</v>
      </c>
      <c r="N6535" s="5">
        <f>VLOOKUP(M6535,[1]ArchetypeScores!E:N,10,FALSE)</f>
        <v>0</v>
      </c>
      <c r="O6535" s="5">
        <f>VLOOKUP(M6535,[1]ArchetypeScores!E:O,11,FALSE)</f>
        <v>0</v>
      </c>
      <c r="P6535" s="5">
        <f>VLOOKUP(M6535,[1]ArchetypeScores!E:P,12,FALSE)</f>
        <v>0</v>
      </c>
      <c r="Q6535" s="2" t="str">
        <f>VLOOKUP(M6535,[1]ArchetypeScores!E:W,19,FALSE)</f>
        <v>Energy and water</v>
      </c>
      <c r="R6535" s="2">
        <f>VLOOKUP(M6535,[1]ArchetypeScores!E:I,5,FALSE)</f>
        <v>0</v>
      </c>
      <c r="S6535" s="2">
        <f>VLOOKUP(M6535,[1]ArchetypeScores!E:K,7,FALSE)</f>
        <v>0</v>
      </c>
      <c r="T6535" s="2" t="str">
        <f t="shared" si="104"/>
        <v>Not A&amp;R positive</v>
      </c>
    </row>
    <row r="6536" spans="1:20" x14ac:dyDescent="0.3">
      <c r="A6536" s="2" t="s">
        <v>16798</v>
      </c>
      <c r="B6536" s="3" t="s">
        <v>17292</v>
      </c>
      <c r="C6536" s="3" t="s">
        <v>17293</v>
      </c>
      <c r="D6536" s="4">
        <v>0.51100000000000001</v>
      </c>
      <c r="E6536" s="5" t="s">
        <v>16801</v>
      </c>
      <c r="F6536" s="4">
        <v>1.7100000000000001E-2</v>
      </c>
      <c r="G6536" s="6">
        <v>50939</v>
      </c>
      <c r="H6536" s="3" t="s">
        <v>17294</v>
      </c>
      <c r="I6536" s="3" t="s">
        <v>16803</v>
      </c>
      <c r="J6536" s="3" t="s">
        <v>17046</v>
      </c>
      <c r="K6536" s="5" t="s">
        <v>31</v>
      </c>
      <c r="L6536" s="5">
        <v>3</v>
      </c>
      <c r="M6536" s="5" t="s">
        <v>32</v>
      </c>
      <c r="N6536" s="5">
        <f>VLOOKUP(M6536,[1]ArchetypeScores!E:N,10,FALSE)</f>
        <v>0</v>
      </c>
      <c r="O6536" s="5">
        <f>VLOOKUP(M6536,[1]ArchetypeScores!E:O,11,FALSE)</f>
        <v>0</v>
      </c>
      <c r="P6536" s="5">
        <f>VLOOKUP(M6536,[1]ArchetypeScores!E:P,12,FALSE)</f>
        <v>0</v>
      </c>
      <c r="Q6536" s="2" t="str">
        <f>VLOOKUP(M6536,[1]ArchetypeScores!E:W,19,FALSE)</f>
        <v>Energy and water</v>
      </c>
      <c r="R6536" s="2">
        <f>VLOOKUP(M6536,[1]ArchetypeScores!E:I,5,FALSE)</f>
        <v>0</v>
      </c>
      <c r="S6536" s="2">
        <f>VLOOKUP(M6536,[1]ArchetypeScores!E:K,7,FALSE)</f>
        <v>0</v>
      </c>
      <c r="T6536" s="2" t="str">
        <f t="shared" si="104"/>
        <v>Not A&amp;R positive</v>
      </c>
    </row>
    <row r="6537" spans="1:20" x14ac:dyDescent="0.3">
      <c r="A6537" s="2" t="s">
        <v>16798</v>
      </c>
      <c r="B6537" s="3" t="s">
        <v>17295</v>
      </c>
      <c r="C6537" s="3" t="s">
        <v>17296</v>
      </c>
      <c r="D6537" s="4">
        <v>0.01</v>
      </c>
      <c r="E6537" s="5" t="s">
        <v>16801</v>
      </c>
      <c r="F6537" s="4">
        <v>3.3E-4</v>
      </c>
      <c r="G6537" s="6">
        <v>50859</v>
      </c>
      <c r="H6537" s="3" t="s">
        <v>17297</v>
      </c>
      <c r="I6537" s="3" t="s">
        <v>16812</v>
      </c>
      <c r="J6537" s="3" t="s">
        <v>17050</v>
      </c>
      <c r="K6537" s="5" t="s">
        <v>38</v>
      </c>
      <c r="L6537" s="5">
        <v>29</v>
      </c>
      <c r="M6537" s="5" t="s">
        <v>316</v>
      </c>
      <c r="N6537" s="5">
        <f>VLOOKUP(M6537,[1]ArchetypeScores!E:N,10,FALSE)</f>
        <v>0</v>
      </c>
      <c r="O6537" s="5">
        <f>VLOOKUP(M6537,[1]ArchetypeScores!E:O,11,FALSE)</f>
        <v>-1</v>
      </c>
      <c r="P6537" s="5">
        <f>VLOOKUP(M6537,[1]ArchetypeScores!E:P,12,FALSE)</f>
        <v>0</v>
      </c>
      <c r="Q6537" s="2" t="str">
        <f>VLOOKUP(M6537,[1]ArchetypeScores!E:W,19,FALSE)</f>
        <v>Other sector</v>
      </c>
      <c r="R6537" s="2">
        <f>VLOOKUP(M6537,[1]ArchetypeScores!E:I,5,FALSE)</f>
        <v>0</v>
      </c>
      <c r="S6537" s="2">
        <f>VLOOKUP(M6537,[1]ArchetypeScores!E:K,7,FALSE)</f>
        <v>0</v>
      </c>
      <c r="T6537" s="2" t="str">
        <f t="shared" si="104"/>
        <v>Not A&amp;R positive</v>
      </c>
    </row>
    <row r="6538" spans="1:20" x14ac:dyDescent="0.3">
      <c r="A6538" s="2" t="s">
        <v>16798</v>
      </c>
      <c r="B6538" s="3" t="s">
        <v>17298</v>
      </c>
      <c r="C6538" s="3" t="s">
        <v>17299</v>
      </c>
      <c r="D6538" s="4">
        <v>1.575</v>
      </c>
      <c r="E6538" s="5" t="s">
        <v>16801</v>
      </c>
      <c r="F6538" s="4">
        <v>5.2720000000000003E-2</v>
      </c>
      <c r="G6538" s="6">
        <v>50860</v>
      </c>
      <c r="H6538" s="3" t="s">
        <v>17300</v>
      </c>
      <c r="I6538" s="3" t="s">
        <v>16812</v>
      </c>
      <c r="J6538" s="3" t="s">
        <v>17050</v>
      </c>
      <c r="K6538" s="5" t="s">
        <v>67</v>
      </c>
      <c r="L6538" s="5">
        <v>1</v>
      </c>
      <c r="M6538" s="5" t="s">
        <v>265</v>
      </c>
      <c r="N6538" s="5">
        <f>VLOOKUP(M6538,[1]ArchetypeScores!E:N,10,FALSE)</f>
        <v>0</v>
      </c>
      <c r="O6538" s="5">
        <f>VLOOKUP(M6538,[1]ArchetypeScores!E:O,11,FALSE)</f>
        <v>-1</v>
      </c>
      <c r="P6538" s="5">
        <f>VLOOKUP(M6538,[1]ArchetypeScores!E:P,12,FALSE)</f>
        <v>0</v>
      </c>
      <c r="Q6538" s="2" t="str">
        <f>VLOOKUP(M6538,[1]ArchetypeScores!E:W,19,FALSE)</f>
        <v>Untargeted</v>
      </c>
      <c r="R6538" s="2">
        <f>VLOOKUP(M6538,[1]ArchetypeScores!E:I,5,FALSE)</f>
        <v>0</v>
      </c>
      <c r="S6538" s="2">
        <f>VLOOKUP(M6538,[1]ArchetypeScores!E:K,7,FALSE)</f>
        <v>0</v>
      </c>
      <c r="T6538" s="2" t="str">
        <f t="shared" si="104"/>
        <v>Not A&amp;R positive</v>
      </c>
    </row>
    <row r="6539" spans="1:20" x14ac:dyDescent="0.3">
      <c r="A6539" s="2" t="s">
        <v>16798</v>
      </c>
      <c r="B6539" s="3" t="s">
        <v>17301</v>
      </c>
      <c r="C6539" s="3" t="s">
        <v>17302</v>
      </c>
      <c r="D6539" s="4">
        <v>0.1</v>
      </c>
      <c r="E6539" s="5" t="s">
        <v>16801</v>
      </c>
      <c r="F6539" s="4">
        <v>3.3500000000000001E-3</v>
      </c>
      <c r="G6539" s="6">
        <v>50861</v>
      </c>
      <c r="H6539" s="3" t="s">
        <v>17303</v>
      </c>
      <c r="I6539" s="3" t="s">
        <v>16812</v>
      </c>
      <c r="J6539" s="3" t="s">
        <v>17050</v>
      </c>
      <c r="K6539" s="5" t="s">
        <v>38</v>
      </c>
      <c r="L6539" s="5">
        <v>29</v>
      </c>
      <c r="M6539" s="5" t="s">
        <v>316</v>
      </c>
      <c r="N6539" s="5">
        <f>VLOOKUP(M6539,[1]ArchetypeScores!E:N,10,FALSE)</f>
        <v>0</v>
      </c>
      <c r="O6539" s="5">
        <f>VLOOKUP(M6539,[1]ArchetypeScores!E:O,11,FALSE)</f>
        <v>-1</v>
      </c>
      <c r="P6539" s="5">
        <f>VLOOKUP(M6539,[1]ArchetypeScores!E:P,12,FALSE)</f>
        <v>0</v>
      </c>
      <c r="Q6539" s="2" t="str">
        <f>VLOOKUP(M6539,[1]ArchetypeScores!E:W,19,FALSE)</f>
        <v>Other sector</v>
      </c>
      <c r="R6539" s="2">
        <f>VLOOKUP(M6539,[1]ArchetypeScores!E:I,5,FALSE)</f>
        <v>0</v>
      </c>
      <c r="S6539" s="2">
        <f>VLOOKUP(M6539,[1]ArchetypeScores!E:K,7,FALSE)</f>
        <v>0</v>
      </c>
      <c r="T6539" s="2" t="str">
        <f t="shared" si="104"/>
        <v>Not A&amp;R positive</v>
      </c>
    </row>
    <row r="6540" spans="1:20" x14ac:dyDescent="0.3">
      <c r="A6540" s="2" t="s">
        <v>16798</v>
      </c>
      <c r="B6540" s="3" t="s">
        <v>17304</v>
      </c>
      <c r="C6540" s="3" t="s">
        <v>17305</v>
      </c>
      <c r="D6540" s="4">
        <v>6</v>
      </c>
      <c r="E6540" s="5" t="s">
        <v>16801</v>
      </c>
      <c r="F6540" s="4">
        <v>0.20083999999999999</v>
      </c>
      <c r="G6540" s="6">
        <v>50940</v>
      </c>
      <c r="H6540" s="3" t="s">
        <v>17306</v>
      </c>
      <c r="I6540" s="3" t="s">
        <v>16803</v>
      </c>
      <c r="J6540" s="3" t="s">
        <v>17046</v>
      </c>
      <c r="K6540" s="5" t="s">
        <v>31</v>
      </c>
      <c r="L6540" s="5">
        <v>3</v>
      </c>
      <c r="M6540" s="5" t="s">
        <v>32</v>
      </c>
      <c r="N6540" s="5">
        <f>VLOOKUP(M6540,[1]ArchetypeScores!E:N,10,FALSE)</f>
        <v>0</v>
      </c>
      <c r="O6540" s="5">
        <f>VLOOKUP(M6540,[1]ArchetypeScores!E:O,11,FALSE)</f>
        <v>0</v>
      </c>
      <c r="P6540" s="5">
        <f>VLOOKUP(M6540,[1]ArchetypeScores!E:P,12,FALSE)</f>
        <v>0</v>
      </c>
      <c r="Q6540" s="2" t="str">
        <f>VLOOKUP(M6540,[1]ArchetypeScores!E:W,19,FALSE)</f>
        <v>Energy and water</v>
      </c>
      <c r="R6540" s="2">
        <f>VLOOKUP(M6540,[1]ArchetypeScores!E:I,5,FALSE)</f>
        <v>0</v>
      </c>
      <c r="S6540" s="2">
        <f>VLOOKUP(M6540,[1]ArchetypeScores!E:K,7,FALSE)</f>
        <v>0</v>
      </c>
      <c r="T6540" s="2" t="str">
        <f t="shared" si="104"/>
        <v>Not A&amp;R positive</v>
      </c>
    </row>
    <row r="6541" spans="1:20" x14ac:dyDescent="0.3">
      <c r="A6541" s="2" t="s">
        <v>16798</v>
      </c>
      <c r="B6541" s="3" t="s">
        <v>17307</v>
      </c>
      <c r="C6541" s="3" t="s">
        <v>17308</v>
      </c>
      <c r="D6541" s="4">
        <v>3.0000000000000001E-3</v>
      </c>
      <c r="E6541" s="5" t="s">
        <v>16801</v>
      </c>
      <c r="F6541" s="4">
        <v>1E-4</v>
      </c>
      <c r="G6541" s="6">
        <v>50862</v>
      </c>
      <c r="H6541" s="3" t="s">
        <v>17309</v>
      </c>
      <c r="I6541" s="3" t="s">
        <v>16812</v>
      </c>
      <c r="J6541" s="3" t="s">
        <v>17050</v>
      </c>
      <c r="K6541" s="5" t="s">
        <v>38</v>
      </c>
      <c r="L6541" s="5">
        <v>29</v>
      </c>
      <c r="M6541" s="5" t="s">
        <v>316</v>
      </c>
      <c r="N6541" s="5">
        <f>VLOOKUP(M6541,[1]ArchetypeScores!E:N,10,FALSE)</f>
        <v>0</v>
      </c>
      <c r="O6541" s="5">
        <f>VLOOKUP(M6541,[1]ArchetypeScores!E:O,11,FALSE)</f>
        <v>-1</v>
      </c>
      <c r="P6541" s="5">
        <f>VLOOKUP(M6541,[1]ArchetypeScores!E:P,12,FALSE)</f>
        <v>0</v>
      </c>
      <c r="Q6541" s="2" t="str">
        <f>VLOOKUP(M6541,[1]ArchetypeScores!E:W,19,FALSE)</f>
        <v>Other sector</v>
      </c>
      <c r="R6541" s="2">
        <f>VLOOKUP(M6541,[1]ArchetypeScores!E:I,5,FALSE)</f>
        <v>0</v>
      </c>
      <c r="S6541" s="2">
        <f>VLOOKUP(M6541,[1]ArchetypeScores!E:K,7,FALSE)</f>
        <v>0</v>
      </c>
      <c r="T6541" s="2" t="str">
        <f t="shared" si="104"/>
        <v>Not A&amp;R positive</v>
      </c>
    </row>
    <row r="6542" spans="1:20" x14ac:dyDescent="0.3">
      <c r="A6542" s="2" t="s">
        <v>16798</v>
      </c>
      <c r="B6542" s="3" t="s">
        <v>17310</v>
      </c>
      <c r="C6542" s="3" t="s">
        <v>17311</v>
      </c>
      <c r="D6542" s="4">
        <v>0.44766</v>
      </c>
      <c r="E6542" s="5" t="s">
        <v>16801</v>
      </c>
      <c r="F6542" s="4">
        <v>1.498E-2</v>
      </c>
      <c r="G6542" s="6">
        <v>50863</v>
      </c>
      <c r="H6542" s="3" t="s">
        <v>17312</v>
      </c>
      <c r="I6542" s="3" t="s">
        <v>16812</v>
      </c>
      <c r="J6542" s="3" t="s">
        <v>17050</v>
      </c>
      <c r="K6542" s="5" t="s">
        <v>67</v>
      </c>
      <c r="L6542" s="5">
        <v>1</v>
      </c>
      <c r="M6542" s="5" t="s">
        <v>265</v>
      </c>
      <c r="N6542" s="5">
        <f>VLOOKUP(M6542,[1]ArchetypeScores!E:N,10,FALSE)</f>
        <v>0</v>
      </c>
      <c r="O6542" s="5">
        <f>VLOOKUP(M6542,[1]ArchetypeScores!E:O,11,FALSE)</f>
        <v>-1</v>
      </c>
      <c r="P6542" s="5">
        <f>VLOOKUP(M6542,[1]ArchetypeScores!E:P,12,FALSE)</f>
        <v>0</v>
      </c>
      <c r="Q6542" s="2" t="str">
        <f>VLOOKUP(M6542,[1]ArchetypeScores!E:W,19,FALSE)</f>
        <v>Untargeted</v>
      </c>
      <c r="R6542" s="2">
        <f>VLOOKUP(M6542,[1]ArchetypeScores!E:I,5,FALSE)</f>
        <v>0</v>
      </c>
      <c r="S6542" s="2">
        <f>VLOOKUP(M6542,[1]ArchetypeScores!E:K,7,FALSE)</f>
        <v>0</v>
      </c>
      <c r="T6542" s="2" t="str">
        <f t="shared" si="104"/>
        <v>Not A&amp;R positive</v>
      </c>
    </row>
    <row r="6543" spans="1:20" x14ac:dyDescent="0.3">
      <c r="A6543" s="2" t="s">
        <v>16798</v>
      </c>
      <c r="B6543" s="3" t="s">
        <v>17313</v>
      </c>
      <c r="C6543" s="3" t="s">
        <v>17314</v>
      </c>
      <c r="D6543" s="4">
        <v>8.9999999999999993E-3</v>
      </c>
      <c r="E6543" s="5" t="s">
        <v>16801</v>
      </c>
      <c r="F6543" s="4">
        <v>2.9999999999999997E-4</v>
      </c>
      <c r="G6543" s="6">
        <v>50864</v>
      </c>
      <c r="H6543" s="3" t="s">
        <v>17315</v>
      </c>
      <c r="I6543" s="3" t="s">
        <v>16812</v>
      </c>
      <c r="J6543" s="3" t="s">
        <v>17050</v>
      </c>
      <c r="K6543" s="5" t="s">
        <v>38</v>
      </c>
      <c r="L6543" s="5">
        <v>29</v>
      </c>
      <c r="M6543" s="5" t="s">
        <v>316</v>
      </c>
      <c r="N6543" s="5">
        <f>VLOOKUP(M6543,[1]ArchetypeScores!E:N,10,FALSE)</f>
        <v>0</v>
      </c>
      <c r="O6543" s="5">
        <f>VLOOKUP(M6543,[1]ArchetypeScores!E:O,11,FALSE)</f>
        <v>-1</v>
      </c>
      <c r="P6543" s="5">
        <f>VLOOKUP(M6543,[1]ArchetypeScores!E:P,12,FALSE)</f>
        <v>0</v>
      </c>
      <c r="Q6543" s="2" t="str">
        <f>VLOOKUP(M6543,[1]ArchetypeScores!E:W,19,FALSE)</f>
        <v>Other sector</v>
      </c>
      <c r="R6543" s="2">
        <f>VLOOKUP(M6543,[1]ArchetypeScores!E:I,5,FALSE)</f>
        <v>0</v>
      </c>
      <c r="S6543" s="2">
        <f>VLOOKUP(M6543,[1]ArchetypeScores!E:K,7,FALSE)</f>
        <v>0</v>
      </c>
      <c r="T6543" s="2" t="str">
        <f t="shared" si="104"/>
        <v>Not A&amp;R positive</v>
      </c>
    </row>
    <row r="6544" spans="1:20" x14ac:dyDescent="0.3">
      <c r="A6544" s="2" t="s">
        <v>16798</v>
      </c>
      <c r="B6544" s="3" t="s">
        <v>17316</v>
      </c>
      <c r="C6544" s="3" t="s">
        <v>17317</v>
      </c>
      <c r="D6544" s="4">
        <v>0.28000000000000003</v>
      </c>
      <c r="E6544" s="5" t="s">
        <v>16801</v>
      </c>
      <c r="F6544" s="4">
        <v>9.3699999999999999E-3</v>
      </c>
      <c r="G6544" s="6">
        <v>50941</v>
      </c>
      <c r="H6544" s="3" t="s">
        <v>17318</v>
      </c>
      <c r="I6544" s="3" t="s">
        <v>16803</v>
      </c>
      <c r="J6544" s="3" t="s">
        <v>17319</v>
      </c>
      <c r="K6544" s="5" t="s">
        <v>38</v>
      </c>
      <c r="L6544" s="5">
        <v>21</v>
      </c>
      <c r="M6544" s="5" t="s">
        <v>302</v>
      </c>
      <c r="N6544" s="5">
        <f>VLOOKUP(M6544,[1]ArchetypeScores!E:N,10,FALSE)</f>
        <v>0</v>
      </c>
      <c r="O6544" s="5">
        <f>VLOOKUP(M6544,[1]ArchetypeScores!E:O,11,FALSE)</f>
        <v>-1</v>
      </c>
      <c r="P6544" s="5">
        <f>VLOOKUP(M6544,[1]ArchetypeScores!E:P,12,FALSE)</f>
        <v>0</v>
      </c>
      <c r="Q6544" s="2" t="str">
        <f>VLOOKUP(M6544,[1]ArchetypeScores!E:W,19,FALSE)</f>
        <v>Consumer (including agriculture and tourism)</v>
      </c>
      <c r="R6544" s="2">
        <f>VLOOKUP(M6544,[1]ArchetypeScores!E:I,5,FALSE)</f>
        <v>0</v>
      </c>
      <c r="S6544" s="2">
        <f>VLOOKUP(M6544,[1]ArchetypeScores!E:K,7,FALSE)</f>
        <v>0</v>
      </c>
      <c r="T6544" s="2" t="str">
        <f t="shared" si="104"/>
        <v>Not A&amp;R positive</v>
      </c>
    </row>
    <row r="6545" spans="1:20" x14ac:dyDescent="0.3">
      <c r="A6545" s="2" t="s">
        <v>16798</v>
      </c>
      <c r="B6545" s="3" t="s">
        <v>17320</v>
      </c>
      <c r="C6545" s="3" t="s">
        <v>17321</v>
      </c>
      <c r="D6545" s="4">
        <v>1.4E-2</v>
      </c>
      <c r="E6545" s="5" t="s">
        <v>16801</v>
      </c>
      <c r="F6545" s="4">
        <v>4.4999999999999999E-4</v>
      </c>
      <c r="G6545" s="6">
        <v>51071</v>
      </c>
      <c r="H6545" s="3" t="s">
        <v>16815</v>
      </c>
      <c r="I6545" s="3" t="s">
        <v>16816</v>
      </c>
      <c r="J6545" s="3" t="s">
        <v>17319</v>
      </c>
      <c r="K6545" s="5" t="s">
        <v>71</v>
      </c>
      <c r="L6545" s="5">
        <v>1</v>
      </c>
      <c r="M6545" s="5" t="s">
        <v>72</v>
      </c>
      <c r="N6545" s="5">
        <f>VLOOKUP(M6545,[1]ArchetypeScores!E:N,10,FALSE)</f>
        <v>0</v>
      </c>
      <c r="O6545" s="5">
        <f>VLOOKUP(M6545,[1]ArchetypeScores!E:O,11,FALSE)</f>
        <v>0</v>
      </c>
      <c r="P6545" s="5">
        <f>VLOOKUP(M6545,[1]ArchetypeScores!E:P,12,FALSE)</f>
        <v>0</v>
      </c>
      <c r="Q6545" s="2" t="str">
        <f>VLOOKUP(M6545,[1]ArchetypeScores!E:W,19,FALSE)</f>
        <v>Other sector</v>
      </c>
      <c r="R6545" s="2">
        <f>VLOOKUP(M6545,[1]ArchetypeScores!E:I,5,FALSE)</f>
        <v>0</v>
      </c>
      <c r="S6545" s="2">
        <f>VLOOKUP(M6545,[1]ArchetypeScores!E:K,7,FALSE)</f>
        <v>0</v>
      </c>
      <c r="T6545" s="2" t="str">
        <f t="shared" si="104"/>
        <v>Not A&amp;R positive</v>
      </c>
    </row>
    <row r="6546" spans="1:20" x14ac:dyDescent="0.3">
      <c r="A6546" s="2" t="s">
        <v>16798</v>
      </c>
      <c r="B6546" s="3" t="s">
        <v>17322</v>
      </c>
      <c r="C6546" s="3" t="s">
        <v>17323</v>
      </c>
      <c r="D6546" s="4">
        <v>1.111</v>
      </c>
      <c r="E6546" s="5" t="s">
        <v>16801</v>
      </c>
      <c r="F6546" s="4">
        <v>3.6760000000000001E-2</v>
      </c>
      <c r="G6546" s="6">
        <v>51072</v>
      </c>
      <c r="H6546" s="3" t="s">
        <v>16815</v>
      </c>
      <c r="I6546" s="3" t="s">
        <v>16816</v>
      </c>
      <c r="J6546" s="3" t="s">
        <v>17319</v>
      </c>
      <c r="K6546" s="5" t="s">
        <v>71</v>
      </c>
      <c r="L6546" s="5">
        <v>1</v>
      </c>
      <c r="M6546" s="5" t="s">
        <v>72</v>
      </c>
      <c r="N6546" s="5">
        <f>VLOOKUP(M6546,[1]ArchetypeScores!E:N,10,FALSE)</f>
        <v>0</v>
      </c>
      <c r="O6546" s="5">
        <f>VLOOKUP(M6546,[1]ArchetypeScores!E:O,11,FALSE)</f>
        <v>0</v>
      </c>
      <c r="P6546" s="5">
        <f>VLOOKUP(M6546,[1]ArchetypeScores!E:P,12,FALSE)</f>
        <v>0</v>
      </c>
      <c r="Q6546" s="2" t="str">
        <f>VLOOKUP(M6546,[1]ArchetypeScores!E:W,19,FALSE)</f>
        <v>Other sector</v>
      </c>
      <c r="R6546" s="2">
        <f>VLOOKUP(M6546,[1]ArchetypeScores!E:I,5,FALSE)</f>
        <v>0</v>
      </c>
      <c r="S6546" s="2">
        <f>VLOOKUP(M6546,[1]ArchetypeScores!E:K,7,FALSE)</f>
        <v>0</v>
      </c>
      <c r="T6546" s="2" t="str">
        <f t="shared" si="104"/>
        <v>Not A&amp;R positive</v>
      </c>
    </row>
    <row r="6547" spans="1:20" x14ac:dyDescent="0.3">
      <c r="A6547" s="2" t="s">
        <v>16798</v>
      </c>
      <c r="B6547" s="3" t="s">
        <v>17324</v>
      </c>
      <c r="C6547" s="3" t="s">
        <v>17325</v>
      </c>
      <c r="D6547" s="4">
        <v>0.17699999999999999</v>
      </c>
      <c r="E6547" s="5" t="s">
        <v>16801</v>
      </c>
      <c r="F6547" s="4">
        <v>5.8599999999999998E-3</v>
      </c>
      <c r="G6547" s="6">
        <v>51073</v>
      </c>
      <c r="H6547" s="3" t="s">
        <v>16815</v>
      </c>
      <c r="I6547" s="3" t="s">
        <v>16816</v>
      </c>
      <c r="J6547" s="3" t="s">
        <v>17319</v>
      </c>
      <c r="K6547" s="5" t="s">
        <v>1306</v>
      </c>
      <c r="L6547" s="5">
        <v>1</v>
      </c>
      <c r="M6547" s="5" t="s">
        <v>1307</v>
      </c>
      <c r="N6547" s="5">
        <f>VLOOKUP(M6547,[1]ArchetypeScores!E:N,10,FALSE)</f>
        <v>0</v>
      </c>
      <c r="O6547" s="5">
        <f>VLOOKUP(M6547,[1]ArchetypeScores!E:O,11,FALSE)</f>
        <v>-1</v>
      </c>
      <c r="P6547" s="5">
        <f>VLOOKUP(M6547,[1]ArchetypeScores!E:P,12,FALSE)</f>
        <v>0</v>
      </c>
      <c r="Q6547" s="2" t="str">
        <f>VLOOKUP(M6547,[1]ArchetypeScores!E:W,19,FALSE)</f>
        <v>Untargeted</v>
      </c>
      <c r="R6547" s="2">
        <f>VLOOKUP(M6547,[1]ArchetypeScores!E:I,5,FALSE)</f>
        <v>0</v>
      </c>
      <c r="S6547" s="2">
        <f>VLOOKUP(M6547,[1]ArchetypeScores!E:K,7,FALSE)</f>
        <v>0</v>
      </c>
      <c r="T6547" s="2" t="str">
        <f t="shared" si="104"/>
        <v>Not A&amp;R positive</v>
      </c>
    </row>
    <row r="6548" spans="1:20" x14ac:dyDescent="0.3">
      <c r="A6548" s="2" t="s">
        <v>16798</v>
      </c>
      <c r="B6548" s="3" t="s">
        <v>17326</v>
      </c>
      <c r="C6548" s="3" t="s">
        <v>17327</v>
      </c>
      <c r="D6548" s="4">
        <v>4.3869999999999996</v>
      </c>
      <c r="E6548" s="5" t="s">
        <v>16801</v>
      </c>
      <c r="F6548" s="4">
        <v>0.15862999999999999</v>
      </c>
      <c r="G6548" s="6">
        <v>50741</v>
      </c>
      <c r="H6548" s="3" t="s">
        <v>17328</v>
      </c>
      <c r="I6548" s="3" t="s">
        <v>16808</v>
      </c>
      <c r="J6548" s="3" t="s">
        <v>17319</v>
      </c>
      <c r="K6548" s="5" t="s">
        <v>71</v>
      </c>
      <c r="L6548" s="5">
        <v>1</v>
      </c>
      <c r="M6548" s="5" t="s">
        <v>72</v>
      </c>
      <c r="N6548" s="5">
        <f>VLOOKUP(M6548,[1]ArchetypeScores!E:N,10,FALSE)</f>
        <v>0</v>
      </c>
      <c r="O6548" s="5">
        <f>VLOOKUP(M6548,[1]ArchetypeScores!E:O,11,FALSE)</f>
        <v>0</v>
      </c>
      <c r="P6548" s="5">
        <f>VLOOKUP(M6548,[1]ArchetypeScores!E:P,12,FALSE)</f>
        <v>0</v>
      </c>
      <c r="Q6548" s="2" t="str">
        <f>VLOOKUP(M6548,[1]ArchetypeScores!E:W,19,FALSE)</f>
        <v>Other sector</v>
      </c>
      <c r="R6548" s="2">
        <f>VLOOKUP(M6548,[1]ArchetypeScores!E:I,5,FALSE)</f>
        <v>0</v>
      </c>
      <c r="S6548" s="2">
        <f>VLOOKUP(M6548,[1]ArchetypeScores!E:K,7,FALSE)</f>
        <v>0</v>
      </c>
      <c r="T6548" s="2" t="str">
        <f t="shared" si="104"/>
        <v>Not A&amp;R positive</v>
      </c>
    </row>
    <row r="6549" spans="1:20" x14ac:dyDescent="0.3">
      <c r="A6549" s="2" t="s">
        <v>16798</v>
      </c>
      <c r="B6549" s="3" t="s">
        <v>17329</v>
      </c>
      <c r="C6549" s="3" t="s">
        <v>17330</v>
      </c>
      <c r="D6549" s="4">
        <v>0.24515999999999999</v>
      </c>
      <c r="E6549" s="5" t="s">
        <v>16801</v>
      </c>
      <c r="F6549" s="4">
        <v>8.2100000000000003E-3</v>
      </c>
      <c r="G6549" s="6">
        <v>50865</v>
      </c>
      <c r="H6549" s="3" t="s">
        <v>17331</v>
      </c>
      <c r="I6549" s="3" t="s">
        <v>16812</v>
      </c>
      <c r="J6549" s="3" t="s">
        <v>17319</v>
      </c>
      <c r="K6549" s="5" t="s">
        <v>38</v>
      </c>
      <c r="L6549" s="5">
        <v>21</v>
      </c>
      <c r="M6549" s="5" t="s">
        <v>302</v>
      </c>
      <c r="N6549" s="5">
        <f>VLOOKUP(M6549,[1]ArchetypeScores!E:N,10,FALSE)</f>
        <v>0</v>
      </c>
      <c r="O6549" s="5">
        <f>VLOOKUP(M6549,[1]ArchetypeScores!E:O,11,FALSE)</f>
        <v>-1</v>
      </c>
      <c r="P6549" s="5">
        <f>VLOOKUP(M6549,[1]ArchetypeScores!E:P,12,FALSE)</f>
        <v>0</v>
      </c>
      <c r="Q6549" s="2" t="str">
        <f>VLOOKUP(M6549,[1]ArchetypeScores!E:W,19,FALSE)</f>
        <v>Consumer (including agriculture and tourism)</v>
      </c>
      <c r="R6549" s="2">
        <f>VLOOKUP(M6549,[1]ArchetypeScores!E:I,5,FALSE)</f>
        <v>0</v>
      </c>
      <c r="S6549" s="2">
        <f>VLOOKUP(M6549,[1]ArchetypeScores!E:K,7,FALSE)</f>
        <v>0</v>
      </c>
      <c r="T6549" s="2" t="str">
        <f t="shared" si="104"/>
        <v>Not A&amp;R positive</v>
      </c>
    </row>
    <row r="6550" spans="1:20" x14ac:dyDescent="0.3">
      <c r="A6550" s="2" t="s">
        <v>16798</v>
      </c>
      <c r="B6550" s="3" t="s">
        <v>17332</v>
      </c>
      <c r="C6550" s="3" t="s">
        <v>17333</v>
      </c>
      <c r="D6550" s="4">
        <v>3.367</v>
      </c>
      <c r="E6550" s="5" t="s">
        <v>16801</v>
      </c>
      <c r="F6550" s="4">
        <v>0.11269999999999999</v>
      </c>
      <c r="G6550" s="6">
        <v>50942</v>
      </c>
      <c r="H6550" s="3" t="s">
        <v>17334</v>
      </c>
      <c r="I6550" s="3" t="s">
        <v>16803</v>
      </c>
      <c r="J6550" s="3" t="s">
        <v>17319</v>
      </c>
      <c r="K6550" s="5" t="s">
        <v>38</v>
      </c>
      <c r="L6550" s="5">
        <v>13</v>
      </c>
      <c r="M6550" s="5" t="s">
        <v>39</v>
      </c>
      <c r="N6550" s="5">
        <f>VLOOKUP(M6550,[1]ArchetypeScores!E:N,10,FALSE)</f>
        <v>0</v>
      </c>
      <c r="O6550" s="5">
        <f>VLOOKUP(M6550,[1]ArchetypeScores!E:O,11,FALSE)</f>
        <v>-2</v>
      </c>
      <c r="P6550" s="5">
        <f>VLOOKUP(M6550,[1]ArchetypeScores!E:P,12,FALSE)</f>
        <v>0</v>
      </c>
      <c r="Q6550" s="2" t="str">
        <f>VLOOKUP(M6550,[1]ArchetypeScores!E:W,19,FALSE)</f>
        <v>Industrials - transportation</v>
      </c>
      <c r="R6550" s="2">
        <f>VLOOKUP(M6550,[1]ArchetypeScores!E:I,5,FALSE)</f>
        <v>0</v>
      </c>
      <c r="S6550" s="2">
        <f>VLOOKUP(M6550,[1]ArchetypeScores!E:K,7,FALSE)</f>
        <v>0</v>
      </c>
      <c r="T6550" s="2" t="str">
        <f t="shared" si="104"/>
        <v>Not A&amp;R positive</v>
      </c>
    </row>
    <row r="6551" spans="1:20" x14ac:dyDescent="0.3">
      <c r="A6551" s="2" t="s">
        <v>16798</v>
      </c>
      <c r="B6551" s="3" t="s">
        <v>17335</v>
      </c>
      <c r="C6551" s="3" t="s">
        <v>17336</v>
      </c>
      <c r="D6551" s="4">
        <v>0.87</v>
      </c>
      <c r="E6551" s="5" t="s">
        <v>16801</v>
      </c>
      <c r="F6551" s="4">
        <v>3.1460000000000002E-2</v>
      </c>
      <c r="G6551" s="6">
        <v>50742</v>
      </c>
      <c r="H6551" s="3" t="s">
        <v>17337</v>
      </c>
      <c r="I6551" s="3" t="s">
        <v>16808</v>
      </c>
      <c r="J6551" s="3" t="s">
        <v>17319</v>
      </c>
      <c r="K6551" s="5" t="s">
        <v>71</v>
      </c>
      <c r="L6551" s="5">
        <v>1</v>
      </c>
      <c r="M6551" s="5" t="s">
        <v>72</v>
      </c>
      <c r="N6551" s="5">
        <f>VLOOKUP(M6551,[1]ArchetypeScores!E:N,10,FALSE)</f>
        <v>0</v>
      </c>
      <c r="O6551" s="5">
        <f>VLOOKUP(M6551,[1]ArchetypeScores!E:O,11,FALSE)</f>
        <v>0</v>
      </c>
      <c r="P6551" s="5">
        <f>VLOOKUP(M6551,[1]ArchetypeScores!E:P,12,FALSE)</f>
        <v>0</v>
      </c>
      <c r="Q6551" s="2" t="str">
        <f>VLOOKUP(M6551,[1]ArchetypeScores!E:W,19,FALSE)</f>
        <v>Other sector</v>
      </c>
      <c r="R6551" s="2">
        <f>VLOOKUP(M6551,[1]ArchetypeScores!E:I,5,FALSE)</f>
        <v>0</v>
      </c>
      <c r="S6551" s="2">
        <f>VLOOKUP(M6551,[1]ArchetypeScores!E:K,7,FALSE)</f>
        <v>0</v>
      </c>
      <c r="T6551" s="2" t="str">
        <f t="shared" si="104"/>
        <v>Not A&amp;R positive</v>
      </c>
    </row>
    <row r="6552" spans="1:20" x14ac:dyDescent="0.3">
      <c r="A6552" s="2" t="s">
        <v>16798</v>
      </c>
      <c r="B6552" s="3" t="s">
        <v>17335</v>
      </c>
      <c r="C6552" s="3" t="s">
        <v>17338</v>
      </c>
      <c r="D6552" s="4">
        <v>0.42</v>
      </c>
      <c r="E6552" s="5" t="s">
        <v>16801</v>
      </c>
      <c r="F6552" s="4">
        <v>1.406E-2</v>
      </c>
      <c r="G6552" s="6">
        <v>50866</v>
      </c>
      <c r="H6552" s="3" t="s">
        <v>17339</v>
      </c>
      <c r="I6552" s="3" t="s">
        <v>16812</v>
      </c>
      <c r="J6552" s="3" t="s">
        <v>17319</v>
      </c>
      <c r="K6552" s="5" t="s">
        <v>71</v>
      </c>
      <c r="L6552" s="5">
        <v>1</v>
      </c>
      <c r="M6552" s="5" t="s">
        <v>72</v>
      </c>
      <c r="N6552" s="5">
        <f>VLOOKUP(M6552,[1]ArchetypeScores!E:N,10,FALSE)</f>
        <v>0</v>
      </c>
      <c r="O6552" s="5">
        <f>VLOOKUP(M6552,[1]ArchetypeScores!E:O,11,FALSE)</f>
        <v>0</v>
      </c>
      <c r="P6552" s="5">
        <f>VLOOKUP(M6552,[1]ArchetypeScores!E:P,12,FALSE)</f>
        <v>0</v>
      </c>
      <c r="Q6552" s="2" t="str">
        <f>VLOOKUP(M6552,[1]ArchetypeScores!E:W,19,FALSE)</f>
        <v>Other sector</v>
      </c>
      <c r="R6552" s="2">
        <f>VLOOKUP(M6552,[1]ArchetypeScores!E:I,5,FALSE)</f>
        <v>0</v>
      </c>
      <c r="S6552" s="2">
        <f>VLOOKUP(M6552,[1]ArchetypeScores!E:K,7,FALSE)</f>
        <v>0</v>
      </c>
      <c r="T6552" s="2" t="str">
        <f t="shared" si="104"/>
        <v>Not A&amp;R positive</v>
      </c>
    </row>
    <row r="6553" spans="1:20" x14ac:dyDescent="0.3">
      <c r="A6553" s="2" t="s">
        <v>16798</v>
      </c>
      <c r="B6553" s="3" t="s">
        <v>17340</v>
      </c>
      <c r="C6553" s="3" t="s">
        <v>17341</v>
      </c>
      <c r="D6553" s="4">
        <v>0.23</v>
      </c>
      <c r="E6553" s="5" t="s">
        <v>16801</v>
      </c>
      <c r="F6553" s="4">
        <v>7.7000000000000002E-3</v>
      </c>
      <c r="G6553" s="6">
        <v>50943</v>
      </c>
      <c r="H6553" s="3" t="s">
        <v>17342</v>
      </c>
      <c r="I6553" s="3" t="s">
        <v>16803</v>
      </c>
      <c r="J6553" s="3" t="s">
        <v>17319</v>
      </c>
      <c r="K6553" s="5" t="s">
        <v>38</v>
      </c>
      <c r="L6553" s="5">
        <v>13</v>
      </c>
      <c r="M6553" s="5" t="s">
        <v>39</v>
      </c>
      <c r="N6553" s="5">
        <f>VLOOKUP(M6553,[1]ArchetypeScores!E:N,10,FALSE)</f>
        <v>0</v>
      </c>
      <c r="O6553" s="5">
        <f>VLOOKUP(M6553,[1]ArchetypeScores!E:O,11,FALSE)</f>
        <v>-2</v>
      </c>
      <c r="P6553" s="5">
        <f>VLOOKUP(M6553,[1]ArchetypeScores!E:P,12,FALSE)</f>
        <v>0</v>
      </c>
      <c r="Q6553" s="2" t="str">
        <f>VLOOKUP(M6553,[1]ArchetypeScores!E:W,19,FALSE)</f>
        <v>Industrials - transportation</v>
      </c>
      <c r="R6553" s="2">
        <f>VLOOKUP(M6553,[1]ArchetypeScores!E:I,5,FALSE)</f>
        <v>0</v>
      </c>
      <c r="S6553" s="2">
        <f>VLOOKUP(M6553,[1]ArchetypeScores!E:K,7,FALSE)</f>
        <v>0</v>
      </c>
      <c r="T6553" s="2" t="str">
        <f t="shared" si="104"/>
        <v>Not A&amp;R positive</v>
      </c>
    </row>
    <row r="6554" spans="1:20" x14ac:dyDescent="0.3">
      <c r="A6554" s="2" t="s">
        <v>16798</v>
      </c>
      <c r="B6554" s="3" t="s">
        <v>17343</v>
      </c>
      <c r="C6554" s="3" t="s">
        <v>17344</v>
      </c>
      <c r="D6554" s="4">
        <v>0.3</v>
      </c>
      <c r="E6554" s="5" t="s">
        <v>16801</v>
      </c>
      <c r="F6554" s="4">
        <v>9.9299999999999996E-3</v>
      </c>
      <c r="G6554" s="6">
        <v>51074</v>
      </c>
      <c r="H6554" s="3" t="s">
        <v>16815</v>
      </c>
      <c r="I6554" s="3" t="s">
        <v>16816</v>
      </c>
      <c r="J6554" s="3" t="s">
        <v>17319</v>
      </c>
      <c r="K6554" s="5" t="s">
        <v>291</v>
      </c>
      <c r="L6554" s="5">
        <v>4</v>
      </c>
      <c r="M6554" s="5" t="s">
        <v>292</v>
      </c>
      <c r="N6554" s="5">
        <f>VLOOKUP(M6554,[1]ArchetypeScores!E:N,10,FALSE)</f>
        <v>1</v>
      </c>
      <c r="O6554" s="5">
        <f>VLOOKUP(M6554,[1]ArchetypeScores!E:O,11,FALSE)</f>
        <v>0</v>
      </c>
      <c r="P6554" s="5">
        <f>VLOOKUP(M6554,[1]ArchetypeScores!E:P,12,FALSE)</f>
        <v>0</v>
      </c>
      <c r="Q6554" s="2" t="str">
        <f>VLOOKUP(M6554,[1]ArchetypeScores!E:W,19,FALSE)</f>
        <v>Education and training</v>
      </c>
      <c r="R6554" s="2">
        <f>VLOOKUP(M6554,[1]ArchetypeScores!E:I,5,FALSE)</f>
        <v>0</v>
      </c>
      <c r="S6554" s="2">
        <f>VLOOKUP(M6554,[1]ArchetypeScores!E:K,7,FALSE)</f>
        <v>0</v>
      </c>
      <c r="T6554" s="2" t="str">
        <f t="shared" si="104"/>
        <v>Not A&amp;R positive</v>
      </c>
    </row>
    <row r="6555" spans="1:20" x14ac:dyDescent="0.3">
      <c r="A6555" s="2" t="s">
        <v>16798</v>
      </c>
      <c r="B6555" s="3" t="s">
        <v>17345</v>
      </c>
      <c r="C6555" s="3" t="s">
        <v>17346</v>
      </c>
      <c r="D6555" s="4">
        <v>4.8000000000000001E-2</v>
      </c>
      <c r="E6555" s="5" t="s">
        <v>16801</v>
      </c>
      <c r="F6555" s="4">
        <v>1.74E-3</v>
      </c>
      <c r="G6555" s="6">
        <v>50743</v>
      </c>
      <c r="H6555" s="3" t="s">
        <v>17347</v>
      </c>
      <c r="I6555" s="3" t="s">
        <v>16808</v>
      </c>
      <c r="J6555" s="3" t="s">
        <v>17319</v>
      </c>
      <c r="K6555" s="5" t="s">
        <v>71</v>
      </c>
      <c r="L6555" s="5">
        <v>2</v>
      </c>
      <c r="M6555" s="5" t="s">
        <v>2542</v>
      </c>
      <c r="N6555" s="5">
        <f>VLOOKUP(M6555,[1]ArchetypeScores!E:N,10,FALSE)</f>
        <v>0</v>
      </c>
      <c r="O6555" s="5">
        <f>VLOOKUP(M6555,[1]ArchetypeScores!E:O,11,FALSE)</f>
        <v>-1</v>
      </c>
      <c r="P6555" s="5">
        <f>VLOOKUP(M6555,[1]ArchetypeScores!E:P,12,FALSE)</f>
        <v>0</v>
      </c>
      <c r="Q6555" s="2" t="str">
        <f>VLOOKUP(M6555,[1]ArchetypeScores!E:W,19,FALSE)</f>
        <v>Industrials - other</v>
      </c>
      <c r="R6555" s="2">
        <f>VLOOKUP(M6555,[1]ArchetypeScores!E:I,5,FALSE)</f>
        <v>0</v>
      </c>
      <c r="S6555" s="2">
        <f>VLOOKUP(M6555,[1]ArchetypeScores!E:K,7,FALSE)</f>
        <v>0</v>
      </c>
      <c r="T6555" s="2" t="str">
        <f t="shared" si="104"/>
        <v>Not A&amp;R positive</v>
      </c>
    </row>
    <row r="6556" spans="1:20" x14ac:dyDescent="0.3">
      <c r="A6556" s="2" t="s">
        <v>16798</v>
      </c>
      <c r="B6556" s="3" t="s">
        <v>17348</v>
      </c>
      <c r="C6556" s="3" t="s">
        <v>17349</v>
      </c>
      <c r="D6556" s="4">
        <v>1.9550000000000001</v>
      </c>
      <c r="E6556" s="5" t="s">
        <v>16801</v>
      </c>
      <c r="F6556" s="4">
        <v>6.4699999999999994E-2</v>
      </c>
      <c r="G6556" s="6">
        <v>51075</v>
      </c>
      <c r="H6556" s="3" t="s">
        <v>16815</v>
      </c>
      <c r="I6556" s="3" t="s">
        <v>16816</v>
      </c>
      <c r="J6556" s="3" t="s">
        <v>17319</v>
      </c>
      <c r="K6556" s="5" t="s">
        <v>31</v>
      </c>
      <c r="L6556" s="5">
        <v>2</v>
      </c>
      <c r="M6556" s="5" t="s">
        <v>1819</v>
      </c>
      <c r="N6556" s="5">
        <f>VLOOKUP(M6556,[1]ArchetypeScores!E:N,10,FALSE)</f>
        <v>0</v>
      </c>
      <c r="O6556" s="5">
        <f>VLOOKUP(M6556,[1]ArchetypeScores!E:O,11,FALSE)</f>
        <v>-2</v>
      </c>
      <c r="P6556" s="5">
        <f>VLOOKUP(M6556,[1]ArchetypeScores!E:P,12,FALSE)</f>
        <v>0</v>
      </c>
      <c r="Q6556" s="2" t="str">
        <f>VLOOKUP(M6556,[1]ArchetypeScores!E:W,19,FALSE)</f>
        <v>Energy and water</v>
      </c>
      <c r="R6556" s="2">
        <f>VLOOKUP(M6556,[1]ArchetypeScores!E:I,5,FALSE)</f>
        <v>0</v>
      </c>
      <c r="S6556" s="2">
        <f>VLOOKUP(M6556,[1]ArchetypeScores!E:K,7,FALSE)</f>
        <v>0</v>
      </c>
      <c r="T6556" s="2" t="str">
        <f t="shared" si="104"/>
        <v>Not A&amp;R positive</v>
      </c>
    </row>
    <row r="6557" spans="1:20" x14ac:dyDescent="0.3">
      <c r="A6557" s="2" t="s">
        <v>16798</v>
      </c>
      <c r="B6557" s="3" t="s">
        <v>17350</v>
      </c>
      <c r="C6557" s="3" t="s">
        <v>17351</v>
      </c>
      <c r="D6557" s="4">
        <v>0.56999999999999995</v>
      </c>
      <c r="E6557" s="5" t="s">
        <v>16801</v>
      </c>
      <c r="F6557" s="4">
        <v>1.8859999999999998E-2</v>
      </c>
      <c r="G6557" s="6">
        <v>51076</v>
      </c>
      <c r="H6557" s="3" t="s">
        <v>16815</v>
      </c>
      <c r="I6557" s="3" t="s">
        <v>16816</v>
      </c>
      <c r="J6557" s="3" t="s">
        <v>17319</v>
      </c>
      <c r="K6557" s="5" t="s">
        <v>1306</v>
      </c>
      <c r="L6557" s="5">
        <v>1</v>
      </c>
      <c r="M6557" s="5" t="s">
        <v>1307</v>
      </c>
      <c r="N6557" s="5">
        <f>VLOOKUP(M6557,[1]ArchetypeScores!E:N,10,FALSE)</f>
        <v>0</v>
      </c>
      <c r="O6557" s="5">
        <f>VLOOKUP(M6557,[1]ArchetypeScores!E:O,11,FALSE)</f>
        <v>-1</v>
      </c>
      <c r="P6557" s="5">
        <f>VLOOKUP(M6557,[1]ArchetypeScores!E:P,12,FALSE)</f>
        <v>0</v>
      </c>
      <c r="Q6557" s="2" t="str">
        <f>VLOOKUP(M6557,[1]ArchetypeScores!E:W,19,FALSE)</f>
        <v>Untargeted</v>
      </c>
      <c r="R6557" s="2">
        <f>VLOOKUP(M6557,[1]ArchetypeScores!E:I,5,FALSE)</f>
        <v>0</v>
      </c>
      <c r="S6557" s="2">
        <f>VLOOKUP(M6557,[1]ArchetypeScores!E:K,7,FALSE)</f>
        <v>0</v>
      </c>
      <c r="T6557" s="2" t="str">
        <f t="shared" si="104"/>
        <v>Not A&amp;R positive</v>
      </c>
    </row>
    <row r="6558" spans="1:20" x14ac:dyDescent="0.3">
      <c r="A6558" s="2" t="s">
        <v>16798</v>
      </c>
      <c r="B6558" s="3" t="s">
        <v>17352</v>
      </c>
      <c r="C6558" s="3" t="s">
        <v>17353</v>
      </c>
      <c r="D6558" s="4">
        <v>0.48799999999999999</v>
      </c>
      <c r="E6558" s="5" t="s">
        <v>16801</v>
      </c>
      <c r="F6558" s="4">
        <v>1.7659999999999999E-2</v>
      </c>
      <c r="G6558" s="6">
        <v>50744</v>
      </c>
      <c r="H6558" s="3" t="s">
        <v>17354</v>
      </c>
      <c r="I6558" s="3" t="s">
        <v>16808</v>
      </c>
      <c r="J6558" s="3" t="s">
        <v>17319</v>
      </c>
      <c r="K6558" s="5" t="s">
        <v>38</v>
      </c>
      <c r="L6558" s="5">
        <v>13</v>
      </c>
      <c r="M6558" s="5" t="s">
        <v>39</v>
      </c>
      <c r="N6558" s="5">
        <f>VLOOKUP(M6558,[1]ArchetypeScores!E:N,10,FALSE)</f>
        <v>0</v>
      </c>
      <c r="O6558" s="5">
        <f>VLOOKUP(M6558,[1]ArchetypeScores!E:O,11,FALSE)</f>
        <v>-2</v>
      </c>
      <c r="P6558" s="5">
        <f>VLOOKUP(M6558,[1]ArchetypeScores!E:P,12,FALSE)</f>
        <v>0</v>
      </c>
      <c r="Q6558" s="2" t="str">
        <f>VLOOKUP(M6558,[1]ArchetypeScores!E:W,19,FALSE)</f>
        <v>Industrials - transportation</v>
      </c>
      <c r="R6558" s="2">
        <f>VLOOKUP(M6558,[1]ArchetypeScores!E:I,5,FALSE)</f>
        <v>0</v>
      </c>
      <c r="S6558" s="2">
        <f>VLOOKUP(M6558,[1]ArchetypeScores!E:K,7,FALSE)</f>
        <v>0</v>
      </c>
      <c r="T6558" s="2" t="str">
        <f t="shared" si="104"/>
        <v>Not A&amp;R positive</v>
      </c>
    </row>
    <row r="6559" spans="1:20" x14ac:dyDescent="0.3">
      <c r="A6559" s="2" t="s">
        <v>16798</v>
      </c>
      <c r="B6559" s="3" t="s">
        <v>17355</v>
      </c>
      <c r="C6559" s="3" t="s">
        <v>17356</v>
      </c>
      <c r="D6559" s="4">
        <v>1.1040000000000001</v>
      </c>
      <c r="E6559" s="5" t="s">
        <v>16801</v>
      </c>
      <c r="F6559" s="4">
        <v>3.653E-2</v>
      </c>
      <c r="G6559" s="6">
        <v>51077</v>
      </c>
      <c r="H6559" s="3" t="s">
        <v>16815</v>
      </c>
      <c r="I6559" s="3" t="s">
        <v>16816</v>
      </c>
      <c r="J6559" s="3" t="s">
        <v>17319</v>
      </c>
      <c r="K6559" s="5" t="s">
        <v>31</v>
      </c>
      <c r="L6559" s="5">
        <v>2</v>
      </c>
      <c r="M6559" s="5" t="s">
        <v>1819</v>
      </c>
      <c r="N6559" s="5">
        <f>VLOOKUP(M6559,[1]ArchetypeScores!E:N,10,FALSE)</f>
        <v>0</v>
      </c>
      <c r="O6559" s="5">
        <f>VLOOKUP(M6559,[1]ArchetypeScores!E:O,11,FALSE)</f>
        <v>-2</v>
      </c>
      <c r="P6559" s="5">
        <f>VLOOKUP(M6559,[1]ArchetypeScores!E:P,12,FALSE)</f>
        <v>0</v>
      </c>
      <c r="Q6559" s="2" t="str">
        <f>VLOOKUP(M6559,[1]ArchetypeScores!E:W,19,FALSE)</f>
        <v>Energy and water</v>
      </c>
      <c r="R6559" s="2">
        <f>VLOOKUP(M6559,[1]ArchetypeScores!E:I,5,FALSE)</f>
        <v>0</v>
      </c>
      <c r="S6559" s="2">
        <f>VLOOKUP(M6559,[1]ArchetypeScores!E:K,7,FALSE)</f>
        <v>0</v>
      </c>
      <c r="T6559" s="2" t="str">
        <f t="shared" si="104"/>
        <v>Not A&amp;R positive</v>
      </c>
    </row>
    <row r="6560" spans="1:20" x14ac:dyDescent="0.3">
      <c r="A6560" s="2" t="s">
        <v>16798</v>
      </c>
      <c r="B6560" s="3" t="s">
        <v>17357</v>
      </c>
      <c r="C6560" s="3" t="s">
        <v>17358</v>
      </c>
      <c r="D6560" s="4">
        <v>4.2850000000000001</v>
      </c>
      <c r="E6560" s="5" t="s">
        <v>16801</v>
      </c>
      <c r="F6560" s="4">
        <v>0.14177999999999999</v>
      </c>
      <c r="G6560" s="6">
        <v>51078</v>
      </c>
      <c r="H6560" s="3" t="s">
        <v>16815</v>
      </c>
      <c r="I6560" s="3" t="s">
        <v>16816</v>
      </c>
      <c r="J6560" s="3" t="s">
        <v>17319</v>
      </c>
      <c r="K6560" s="5" t="s">
        <v>38</v>
      </c>
      <c r="L6560" s="5">
        <v>13</v>
      </c>
      <c r="M6560" s="5" t="s">
        <v>39</v>
      </c>
      <c r="N6560" s="5">
        <f>VLOOKUP(M6560,[1]ArchetypeScores!E:N,10,FALSE)</f>
        <v>0</v>
      </c>
      <c r="O6560" s="5">
        <f>VLOOKUP(M6560,[1]ArchetypeScores!E:O,11,FALSE)</f>
        <v>-2</v>
      </c>
      <c r="P6560" s="5">
        <f>VLOOKUP(M6560,[1]ArchetypeScores!E:P,12,FALSE)</f>
        <v>0</v>
      </c>
      <c r="Q6560" s="2" t="str">
        <f>VLOOKUP(M6560,[1]ArchetypeScores!E:W,19,FALSE)</f>
        <v>Industrials - transportation</v>
      </c>
      <c r="R6560" s="2">
        <f>VLOOKUP(M6560,[1]ArchetypeScores!E:I,5,FALSE)</f>
        <v>0</v>
      </c>
      <c r="S6560" s="2">
        <f>VLOOKUP(M6560,[1]ArchetypeScores!E:K,7,FALSE)</f>
        <v>0</v>
      </c>
      <c r="T6560" s="2" t="str">
        <f t="shared" si="104"/>
        <v>Not A&amp;R positive</v>
      </c>
    </row>
    <row r="6561" spans="1:20" x14ac:dyDescent="0.3">
      <c r="A6561" s="2" t="s">
        <v>16798</v>
      </c>
      <c r="B6561" s="3" t="s">
        <v>17359</v>
      </c>
      <c r="C6561" s="3" t="s">
        <v>17360</v>
      </c>
      <c r="D6561" s="4">
        <v>0.30099999999999999</v>
      </c>
      <c r="E6561" s="5" t="s">
        <v>16801</v>
      </c>
      <c r="F6561" s="4">
        <v>9.9600000000000001E-3</v>
      </c>
      <c r="G6561" s="6">
        <v>51079</v>
      </c>
      <c r="H6561" s="3" t="s">
        <v>16815</v>
      </c>
      <c r="I6561" s="3" t="s">
        <v>16816</v>
      </c>
      <c r="J6561" s="3" t="s">
        <v>17319</v>
      </c>
      <c r="K6561" s="5" t="s">
        <v>38</v>
      </c>
      <c r="L6561" s="5">
        <v>13</v>
      </c>
      <c r="M6561" s="5" t="s">
        <v>39</v>
      </c>
      <c r="N6561" s="5">
        <f>VLOOKUP(M6561,[1]ArchetypeScores!E:N,10,FALSE)</f>
        <v>0</v>
      </c>
      <c r="O6561" s="5">
        <f>VLOOKUP(M6561,[1]ArchetypeScores!E:O,11,FALSE)</f>
        <v>-2</v>
      </c>
      <c r="P6561" s="5">
        <f>VLOOKUP(M6561,[1]ArchetypeScores!E:P,12,FALSE)</f>
        <v>0</v>
      </c>
      <c r="Q6561" s="2" t="str">
        <f>VLOOKUP(M6561,[1]ArchetypeScores!E:W,19,FALSE)</f>
        <v>Industrials - transportation</v>
      </c>
      <c r="R6561" s="2">
        <f>VLOOKUP(M6561,[1]ArchetypeScores!E:I,5,FALSE)</f>
        <v>0</v>
      </c>
      <c r="S6561" s="2">
        <f>VLOOKUP(M6561,[1]ArchetypeScores!E:K,7,FALSE)</f>
        <v>0</v>
      </c>
      <c r="T6561" s="2" t="str">
        <f t="shared" si="104"/>
        <v>Not A&amp;R positive</v>
      </c>
    </row>
    <row r="6562" spans="1:20" x14ac:dyDescent="0.3">
      <c r="A6562" s="2" t="s">
        <v>16798</v>
      </c>
      <c r="B6562" s="3" t="s">
        <v>17361</v>
      </c>
      <c r="C6562" s="3" t="s">
        <v>17362</v>
      </c>
      <c r="D6562" s="4">
        <v>1.5</v>
      </c>
      <c r="E6562" s="5" t="s">
        <v>16801</v>
      </c>
      <c r="F6562" s="4">
        <v>4.9630000000000001E-2</v>
      </c>
      <c r="G6562" s="6">
        <v>51080</v>
      </c>
      <c r="H6562" s="3" t="s">
        <v>16815</v>
      </c>
      <c r="I6562" s="3" t="s">
        <v>16816</v>
      </c>
      <c r="J6562" s="3" t="s">
        <v>17319</v>
      </c>
      <c r="K6562" s="5" t="s">
        <v>38</v>
      </c>
      <c r="L6562" s="5">
        <v>21</v>
      </c>
      <c r="M6562" s="5" t="s">
        <v>302</v>
      </c>
      <c r="N6562" s="5">
        <f>VLOOKUP(M6562,[1]ArchetypeScores!E:N,10,FALSE)</f>
        <v>0</v>
      </c>
      <c r="O6562" s="5">
        <f>VLOOKUP(M6562,[1]ArchetypeScores!E:O,11,FALSE)</f>
        <v>-1</v>
      </c>
      <c r="P6562" s="5">
        <f>VLOOKUP(M6562,[1]ArchetypeScores!E:P,12,FALSE)</f>
        <v>0</v>
      </c>
      <c r="Q6562" s="2" t="str">
        <f>VLOOKUP(M6562,[1]ArchetypeScores!E:W,19,FALSE)</f>
        <v>Consumer (including agriculture and tourism)</v>
      </c>
      <c r="R6562" s="2">
        <f>VLOOKUP(M6562,[1]ArchetypeScores!E:I,5,FALSE)</f>
        <v>0</v>
      </c>
      <c r="S6562" s="2">
        <f>VLOOKUP(M6562,[1]ArchetypeScores!E:K,7,FALSE)</f>
        <v>0</v>
      </c>
      <c r="T6562" s="2" t="str">
        <f t="shared" si="104"/>
        <v>Not A&amp;R positive</v>
      </c>
    </row>
    <row r="6563" spans="1:20" x14ac:dyDescent="0.3">
      <c r="A6563" s="2" t="s">
        <v>16798</v>
      </c>
      <c r="B6563" s="3" t="s">
        <v>17363</v>
      </c>
      <c r="C6563" s="3" t="s">
        <v>17364</v>
      </c>
      <c r="D6563" s="4">
        <v>2.0259999999999998</v>
      </c>
      <c r="E6563" s="5" t="s">
        <v>16801</v>
      </c>
      <c r="F6563" s="4">
        <v>6.7820000000000005E-2</v>
      </c>
      <c r="G6563" s="6">
        <v>50867</v>
      </c>
      <c r="H6563" s="3" t="s">
        <v>17365</v>
      </c>
      <c r="I6563" s="3" t="s">
        <v>16812</v>
      </c>
      <c r="J6563" s="3" t="s">
        <v>17319</v>
      </c>
      <c r="K6563" s="5" t="s">
        <v>38</v>
      </c>
      <c r="L6563" s="5">
        <v>13</v>
      </c>
      <c r="M6563" s="5" t="s">
        <v>39</v>
      </c>
      <c r="N6563" s="5">
        <f>VLOOKUP(M6563,[1]ArchetypeScores!E:N,10,FALSE)</f>
        <v>0</v>
      </c>
      <c r="O6563" s="5">
        <f>VLOOKUP(M6563,[1]ArchetypeScores!E:O,11,FALSE)</f>
        <v>-2</v>
      </c>
      <c r="P6563" s="5">
        <f>VLOOKUP(M6563,[1]ArchetypeScores!E:P,12,FALSE)</f>
        <v>0</v>
      </c>
      <c r="Q6563" s="2" t="str">
        <f>VLOOKUP(M6563,[1]ArchetypeScores!E:W,19,FALSE)</f>
        <v>Industrials - transportation</v>
      </c>
      <c r="R6563" s="2">
        <f>VLOOKUP(M6563,[1]ArchetypeScores!E:I,5,FALSE)</f>
        <v>0</v>
      </c>
      <c r="S6563" s="2">
        <f>VLOOKUP(M6563,[1]ArchetypeScores!E:K,7,FALSE)</f>
        <v>0</v>
      </c>
      <c r="T6563" s="2" t="str">
        <f t="shared" si="104"/>
        <v>Not A&amp;R positive</v>
      </c>
    </row>
    <row r="6564" spans="1:20" x14ac:dyDescent="0.3">
      <c r="A6564" s="2" t="s">
        <v>16798</v>
      </c>
      <c r="B6564" s="3" t="s">
        <v>17366</v>
      </c>
      <c r="C6564" s="3" t="s">
        <v>17367</v>
      </c>
      <c r="D6564" s="4">
        <v>0.125</v>
      </c>
      <c r="E6564" s="5" t="s">
        <v>16801</v>
      </c>
      <c r="F6564" s="4">
        <v>4.1700000000000001E-3</v>
      </c>
      <c r="G6564" s="6">
        <v>50944</v>
      </c>
      <c r="H6564" s="3" t="s">
        <v>17368</v>
      </c>
      <c r="I6564" s="3" t="s">
        <v>16803</v>
      </c>
      <c r="J6564" s="3" t="s">
        <v>17319</v>
      </c>
      <c r="K6564" s="5" t="s">
        <v>38</v>
      </c>
      <c r="L6564" s="5">
        <v>25</v>
      </c>
      <c r="M6564" s="5" t="s">
        <v>6285</v>
      </c>
      <c r="N6564" s="5">
        <f>VLOOKUP(M6564,[1]ArchetypeScores!E:N,10,FALSE)</f>
        <v>0</v>
      </c>
      <c r="O6564" s="5">
        <f>VLOOKUP(M6564,[1]ArchetypeScores!E:O,11,FALSE)</f>
        <v>-1</v>
      </c>
      <c r="P6564" s="5">
        <f>VLOOKUP(M6564,[1]ArchetypeScores!E:P,12,FALSE)</f>
        <v>0</v>
      </c>
      <c r="Q6564" s="2" t="str">
        <f>VLOOKUP(M6564,[1]ArchetypeScores!E:W,19,FALSE)</f>
        <v>Consumer (including agriculture and tourism)</v>
      </c>
      <c r="R6564" s="2">
        <f>VLOOKUP(M6564,[1]ArchetypeScores!E:I,5,FALSE)</f>
        <v>0</v>
      </c>
      <c r="S6564" s="2">
        <f>VLOOKUP(M6564,[1]ArchetypeScores!E:K,7,FALSE)</f>
        <v>0</v>
      </c>
      <c r="T6564" s="2" t="str">
        <f t="shared" si="104"/>
        <v>Not A&amp;R positive</v>
      </c>
    </row>
    <row r="6565" spans="1:20" x14ac:dyDescent="0.3">
      <c r="A6565" s="2" t="s">
        <v>16798</v>
      </c>
      <c r="B6565" s="3" t="s">
        <v>17369</v>
      </c>
      <c r="C6565" s="3" t="s">
        <v>17370</v>
      </c>
      <c r="D6565" s="4">
        <v>2</v>
      </c>
      <c r="E6565" s="5" t="s">
        <v>16801</v>
      </c>
      <c r="F6565" s="4">
        <v>6.6170000000000007E-2</v>
      </c>
      <c r="G6565" s="6">
        <v>51081</v>
      </c>
      <c r="H6565" s="3" t="s">
        <v>16815</v>
      </c>
      <c r="I6565" s="3" t="s">
        <v>16816</v>
      </c>
      <c r="J6565" s="3" t="s">
        <v>17319</v>
      </c>
      <c r="K6565" s="5" t="s">
        <v>611</v>
      </c>
      <c r="L6565" s="5">
        <v>1</v>
      </c>
      <c r="M6565" s="5" t="s">
        <v>612</v>
      </c>
      <c r="N6565" s="5">
        <f>VLOOKUP(M6565,[1]ArchetypeScores!E:N,10,FALSE)</f>
        <v>1</v>
      </c>
      <c r="O6565" s="5">
        <f>VLOOKUP(M6565,[1]ArchetypeScores!E:O,11,FALSE)</f>
        <v>-2</v>
      </c>
      <c r="P6565" s="5">
        <f>VLOOKUP(M6565,[1]ArchetypeScores!E:P,12,FALSE)</f>
        <v>-1</v>
      </c>
      <c r="Q6565" s="2" t="str">
        <f>VLOOKUP(M6565,[1]ArchetypeScores!E:W,19,FALSE)</f>
        <v>Consumer (including agriculture and tourism)</v>
      </c>
      <c r="R6565" s="2">
        <f>VLOOKUP(M6565,[1]ArchetypeScores!E:I,5,FALSE)</f>
        <v>0</v>
      </c>
      <c r="S6565" s="2">
        <f>VLOOKUP(M6565,[1]ArchetypeScores!E:K,7,FALSE)</f>
        <v>0</v>
      </c>
      <c r="T6565" s="2" t="str">
        <f t="shared" si="104"/>
        <v>Not A&amp;R positive</v>
      </c>
    </row>
    <row r="6566" spans="1:20" x14ac:dyDescent="0.3">
      <c r="A6566" s="2" t="s">
        <v>16798</v>
      </c>
      <c r="B6566" s="3" t="s">
        <v>17371</v>
      </c>
      <c r="C6566" s="3" t="s">
        <v>17372</v>
      </c>
      <c r="D6566" s="4">
        <v>0.154</v>
      </c>
      <c r="E6566" s="5" t="s">
        <v>16801</v>
      </c>
      <c r="F6566" s="4">
        <v>5.5700000000000003E-3</v>
      </c>
      <c r="G6566" s="6">
        <v>50745</v>
      </c>
      <c r="H6566" s="3" t="s">
        <v>17373</v>
      </c>
      <c r="I6566" s="3" t="s">
        <v>16808</v>
      </c>
      <c r="J6566" s="3" t="s">
        <v>17319</v>
      </c>
      <c r="K6566" s="5" t="s">
        <v>38</v>
      </c>
      <c r="L6566" s="5">
        <v>21</v>
      </c>
      <c r="M6566" s="5" t="s">
        <v>302</v>
      </c>
      <c r="N6566" s="5">
        <f>VLOOKUP(M6566,[1]ArchetypeScores!E:N,10,FALSE)</f>
        <v>0</v>
      </c>
      <c r="O6566" s="5">
        <f>VLOOKUP(M6566,[1]ArchetypeScores!E:O,11,FALSE)</f>
        <v>-1</v>
      </c>
      <c r="P6566" s="5">
        <f>VLOOKUP(M6566,[1]ArchetypeScores!E:P,12,FALSE)</f>
        <v>0</v>
      </c>
      <c r="Q6566" s="2" t="str">
        <f>VLOOKUP(M6566,[1]ArchetypeScores!E:W,19,FALSE)</f>
        <v>Consumer (including agriculture and tourism)</v>
      </c>
      <c r="R6566" s="2">
        <f>VLOOKUP(M6566,[1]ArchetypeScores!E:I,5,FALSE)</f>
        <v>0</v>
      </c>
      <c r="S6566" s="2">
        <f>VLOOKUP(M6566,[1]ArchetypeScores!E:K,7,FALSE)</f>
        <v>0</v>
      </c>
      <c r="T6566" s="2" t="str">
        <f t="shared" si="104"/>
        <v>Not A&amp;R positive</v>
      </c>
    </row>
    <row r="6567" spans="1:20" x14ac:dyDescent="0.3">
      <c r="A6567" s="2" t="s">
        <v>16798</v>
      </c>
      <c r="B6567" s="3" t="s">
        <v>17374</v>
      </c>
      <c r="C6567" s="3" t="s">
        <v>17375</v>
      </c>
      <c r="D6567" s="4">
        <v>0.05</v>
      </c>
      <c r="E6567" s="5" t="s">
        <v>16801</v>
      </c>
      <c r="F6567" s="4">
        <v>1.81E-3</v>
      </c>
      <c r="G6567" s="6">
        <v>50746</v>
      </c>
      <c r="H6567" s="3" t="s">
        <v>17376</v>
      </c>
      <c r="I6567" s="3" t="s">
        <v>16808</v>
      </c>
      <c r="J6567" s="3" t="s">
        <v>17319</v>
      </c>
      <c r="K6567" s="5" t="s">
        <v>38</v>
      </c>
      <c r="L6567" s="5">
        <v>21</v>
      </c>
      <c r="M6567" s="5" t="s">
        <v>302</v>
      </c>
      <c r="N6567" s="5">
        <f>VLOOKUP(M6567,[1]ArchetypeScores!E:N,10,FALSE)</f>
        <v>0</v>
      </c>
      <c r="O6567" s="5">
        <f>VLOOKUP(M6567,[1]ArchetypeScores!E:O,11,FALSE)</f>
        <v>-1</v>
      </c>
      <c r="P6567" s="5">
        <f>VLOOKUP(M6567,[1]ArchetypeScores!E:P,12,FALSE)</f>
        <v>0</v>
      </c>
      <c r="Q6567" s="2" t="str">
        <f>VLOOKUP(M6567,[1]ArchetypeScores!E:W,19,FALSE)</f>
        <v>Consumer (including agriculture and tourism)</v>
      </c>
      <c r="R6567" s="2">
        <f>VLOOKUP(M6567,[1]ArchetypeScores!E:I,5,FALSE)</f>
        <v>0</v>
      </c>
      <c r="S6567" s="2">
        <f>VLOOKUP(M6567,[1]ArchetypeScores!E:K,7,FALSE)</f>
        <v>0</v>
      </c>
      <c r="T6567" s="2" t="str">
        <f t="shared" si="104"/>
        <v>Not A&amp;R positive</v>
      </c>
    </row>
    <row r="6568" spans="1:20" x14ac:dyDescent="0.3">
      <c r="A6568" s="2" t="s">
        <v>16798</v>
      </c>
      <c r="B6568" s="3" t="s">
        <v>17377</v>
      </c>
      <c r="C6568" s="3" t="s">
        <v>17378</v>
      </c>
      <c r="D6568" s="4">
        <v>0.3</v>
      </c>
      <c r="E6568" s="5" t="s">
        <v>16801</v>
      </c>
      <c r="F6568" s="4">
        <v>9.9299999999999996E-3</v>
      </c>
      <c r="G6568" s="6">
        <v>51090</v>
      </c>
      <c r="H6568" s="3" t="s">
        <v>16815</v>
      </c>
      <c r="I6568" s="3" t="s">
        <v>16816</v>
      </c>
      <c r="J6568" s="3" t="s">
        <v>17319</v>
      </c>
      <c r="K6568" s="5" t="s">
        <v>611</v>
      </c>
      <c r="L6568" s="5">
        <v>1</v>
      </c>
      <c r="M6568" s="5" t="s">
        <v>612</v>
      </c>
      <c r="N6568" s="5">
        <f>VLOOKUP(M6568,[1]ArchetypeScores!E:N,10,FALSE)</f>
        <v>1</v>
      </c>
      <c r="O6568" s="5">
        <f>VLOOKUP(M6568,[1]ArchetypeScores!E:O,11,FALSE)</f>
        <v>-2</v>
      </c>
      <c r="P6568" s="5">
        <f>VLOOKUP(M6568,[1]ArchetypeScores!E:P,12,FALSE)</f>
        <v>-1</v>
      </c>
      <c r="Q6568" s="2" t="str">
        <f>VLOOKUP(M6568,[1]ArchetypeScores!E:W,19,FALSE)</f>
        <v>Consumer (including agriculture and tourism)</v>
      </c>
      <c r="R6568" s="2">
        <f>VLOOKUP(M6568,[1]ArchetypeScores!E:I,5,FALSE)</f>
        <v>0</v>
      </c>
      <c r="S6568" s="2">
        <f>VLOOKUP(M6568,[1]ArchetypeScores!E:K,7,FALSE)</f>
        <v>0</v>
      </c>
      <c r="T6568" s="2" t="str">
        <f t="shared" si="104"/>
        <v>Not A&amp;R positive</v>
      </c>
    </row>
    <row r="6569" spans="1:20" x14ac:dyDescent="0.3">
      <c r="A6569" s="2" t="s">
        <v>16798</v>
      </c>
      <c r="B6569" s="3" t="s">
        <v>17379</v>
      </c>
      <c r="C6569" s="3" t="s">
        <v>17380</v>
      </c>
      <c r="D6569" s="4">
        <v>0.2</v>
      </c>
      <c r="E6569" s="5" t="s">
        <v>16801</v>
      </c>
      <c r="F6569" s="4">
        <v>6.62E-3</v>
      </c>
      <c r="G6569" s="6">
        <v>51091</v>
      </c>
      <c r="H6569" s="3" t="s">
        <v>16815</v>
      </c>
      <c r="I6569" s="3" t="s">
        <v>16816</v>
      </c>
      <c r="J6569" s="3" t="s">
        <v>17319</v>
      </c>
      <c r="K6569" s="5" t="s">
        <v>175</v>
      </c>
      <c r="L6569" s="5">
        <v>4</v>
      </c>
      <c r="M6569" s="5" t="s">
        <v>219</v>
      </c>
      <c r="N6569" s="5">
        <f>VLOOKUP(M6569,[1]ArchetypeScores!E:N,10,FALSE)</f>
        <v>1</v>
      </c>
      <c r="O6569" s="5">
        <f>VLOOKUP(M6569,[1]ArchetypeScores!E:O,11,FALSE)</f>
        <v>0</v>
      </c>
      <c r="P6569" s="5">
        <f>VLOOKUP(M6569,[1]ArchetypeScores!E:P,12,FALSE)</f>
        <v>0</v>
      </c>
      <c r="Q6569" s="2" t="str">
        <f>VLOOKUP(M6569,[1]ArchetypeScores!E:W,19,FALSE)</f>
        <v>Other sector</v>
      </c>
      <c r="R6569" s="2">
        <f>VLOOKUP(M6569,[1]ArchetypeScores!E:I,5,FALSE)</f>
        <v>0</v>
      </c>
      <c r="S6569" s="2">
        <f>VLOOKUP(M6569,[1]ArchetypeScores!E:K,7,FALSE)</f>
        <v>0</v>
      </c>
      <c r="T6569" s="2" t="str">
        <f t="shared" si="104"/>
        <v>Not A&amp;R positive</v>
      </c>
    </row>
    <row r="6570" spans="1:20" x14ac:dyDescent="0.3">
      <c r="A6570" s="2" t="s">
        <v>16798</v>
      </c>
      <c r="B6570" s="3" t="s">
        <v>17381</v>
      </c>
      <c r="C6570" s="3" t="s">
        <v>17382</v>
      </c>
      <c r="D6570" s="4">
        <v>0.08</v>
      </c>
      <c r="E6570" s="5" t="s">
        <v>16801</v>
      </c>
      <c r="F6570" s="4">
        <v>2.6800000000000001E-3</v>
      </c>
      <c r="G6570" s="6">
        <v>50868</v>
      </c>
      <c r="H6570" s="3" t="s">
        <v>17383</v>
      </c>
      <c r="I6570" s="3" t="s">
        <v>16812</v>
      </c>
      <c r="J6570" s="3" t="s">
        <v>17319</v>
      </c>
      <c r="K6570" s="5" t="s">
        <v>2091</v>
      </c>
      <c r="L6570" s="5">
        <v>1</v>
      </c>
      <c r="M6570" s="5" t="s">
        <v>3573</v>
      </c>
      <c r="N6570" s="5">
        <f>VLOOKUP(M6570,[1]ArchetypeScores!E:N,10,FALSE)</f>
        <v>0</v>
      </c>
      <c r="O6570" s="5">
        <f>VLOOKUP(M6570,[1]ArchetypeScores!E:O,11,FALSE)</f>
        <v>-1</v>
      </c>
      <c r="P6570" s="5">
        <f>VLOOKUP(M6570,[1]ArchetypeScores!E:P,12,FALSE)</f>
        <v>0</v>
      </c>
      <c r="Q6570" s="2" t="str">
        <f>VLOOKUP(M6570,[1]ArchetypeScores!E:W,19,FALSE)</f>
        <v>Other sector</v>
      </c>
      <c r="R6570" s="2">
        <f>VLOOKUP(M6570,[1]ArchetypeScores!E:I,5,FALSE)</f>
        <v>0</v>
      </c>
      <c r="S6570" s="2">
        <f>VLOOKUP(M6570,[1]ArchetypeScores!E:K,7,FALSE)</f>
        <v>0</v>
      </c>
      <c r="T6570" s="2" t="str">
        <f t="shared" si="104"/>
        <v>Not A&amp;R positive</v>
      </c>
    </row>
    <row r="6571" spans="1:20" x14ac:dyDescent="0.3">
      <c r="A6571" s="2" t="s">
        <v>16798</v>
      </c>
      <c r="B6571" s="3" t="s">
        <v>17384</v>
      </c>
      <c r="C6571" s="3" t="s">
        <v>17385</v>
      </c>
      <c r="D6571" s="4">
        <v>0.15</v>
      </c>
      <c r="E6571" s="5" t="s">
        <v>16801</v>
      </c>
      <c r="F6571" s="4">
        <v>5.0200000000000002E-3</v>
      </c>
      <c r="G6571" s="6">
        <v>50945</v>
      </c>
      <c r="H6571" s="3" t="s">
        <v>17386</v>
      </c>
      <c r="I6571" s="3" t="s">
        <v>16803</v>
      </c>
      <c r="J6571" s="3" t="s">
        <v>17319</v>
      </c>
      <c r="K6571" s="5" t="s">
        <v>2091</v>
      </c>
      <c r="L6571" s="5">
        <v>1</v>
      </c>
      <c r="M6571" s="5" t="s">
        <v>3573</v>
      </c>
      <c r="N6571" s="5">
        <f>VLOOKUP(M6571,[1]ArchetypeScores!E:N,10,FALSE)</f>
        <v>0</v>
      </c>
      <c r="O6571" s="5">
        <f>VLOOKUP(M6571,[1]ArchetypeScores!E:O,11,FALSE)</f>
        <v>-1</v>
      </c>
      <c r="P6571" s="5">
        <f>VLOOKUP(M6571,[1]ArchetypeScores!E:P,12,FALSE)</f>
        <v>0</v>
      </c>
      <c r="Q6571" s="2" t="str">
        <f>VLOOKUP(M6571,[1]ArchetypeScores!E:W,19,FALSE)</f>
        <v>Other sector</v>
      </c>
      <c r="R6571" s="2">
        <f>VLOOKUP(M6571,[1]ArchetypeScores!E:I,5,FALSE)</f>
        <v>0</v>
      </c>
      <c r="S6571" s="2">
        <f>VLOOKUP(M6571,[1]ArchetypeScores!E:K,7,FALSE)</f>
        <v>0</v>
      </c>
      <c r="T6571" s="2" t="str">
        <f t="shared" si="104"/>
        <v>Not A&amp;R positive</v>
      </c>
    </row>
    <row r="6572" spans="1:20" x14ac:dyDescent="0.3">
      <c r="A6572" s="2" t="s">
        <v>16798</v>
      </c>
      <c r="B6572" s="3" t="s">
        <v>17387</v>
      </c>
      <c r="C6572" s="3" t="s">
        <v>17388</v>
      </c>
      <c r="D6572" s="4">
        <v>0.4</v>
      </c>
      <c r="E6572" s="5" t="s">
        <v>16801</v>
      </c>
      <c r="F6572" s="4">
        <v>1.323E-2</v>
      </c>
      <c r="G6572" s="6">
        <v>51082</v>
      </c>
      <c r="H6572" s="3" t="s">
        <v>16815</v>
      </c>
      <c r="I6572" s="3" t="s">
        <v>16816</v>
      </c>
      <c r="J6572" s="3" t="s">
        <v>17319</v>
      </c>
      <c r="K6572" s="5" t="s">
        <v>611</v>
      </c>
      <c r="L6572" s="5">
        <v>1</v>
      </c>
      <c r="M6572" s="5" t="s">
        <v>612</v>
      </c>
      <c r="N6572" s="5">
        <f>VLOOKUP(M6572,[1]ArchetypeScores!E:N,10,FALSE)</f>
        <v>1</v>
      </c>
      <c r="O6572" s="5">
        <f>VLOOKUP(M6572,[1]ArchetypeScores!E:O,11,FALSE)</f>
        <v>-2</v>
      </c>
      <c r="P6572" s="5">
        <f>VLOOKUP(M6572,[1]ArchetypeScores!E:P,12,FALSE)</f>
        <v>-1</v>
      </c>
      <c r="Q6572" s="2" t="str">
        <f>VLOOKUP(M6572,[1]ArchetypeScores!E:W,19,FALSE)</f>
        <v>Consumer (including agriculture and tourism)</v>
      </c>
      <c r="R6572" s="2">
        <f>VLOOKUP(M6572,[1]ArchetypeScores!E:I,5,FALSE)</f>
        <v>0</v>
      </c>
      <c r="S6572" s="2">
        <f>VLOOKUP(M6572,[1]ArchetypeScores!E:K,7,FALSE)</f>
        <v>0</v>
      </c>
      <c r="T6572" s="2" t="str">
        <f t="shared" si="104"/>
        <v>Not A&amp;R positive</v>
      </c>
    </row>
    <row r="6573" spans="1:20" x14ac:dyDescent="0.3">
      <c r="A6573" s="2" t="s">
        <v>16798</v>
      </c>
      <c r="B6573" s="3" t="s">
        <v>17389</v>
      </c>
      <c r="C6573" s="3" t="s">
        <v>17390</v>
      </c>
      <c r="D6573" s="4">
        <v>3.9350000000000001</v>
      </c>
      <c r="E6573" s="5" t="s">
        <v>16801</v>
      </c>
      <c r="F6573" s="4">
        <v>0.14230999999999999</v>
      </c>
      <c r="G6573" s="6">
        <v>50747</v>
      </c>
      <c r="H6573" s="3" t="s">
        <v>17391</v>
      </c>
      <c r="I6573" s="3" t="s">
        <v>16808</v>
      </c>
      <c r="J6573" s="3" t="s">
        <v>17319</v>
      </c>
      <c r="K6573" s="5" t="s">
        <v>67</v>
      </c>
      <c r="L6573" s="5">
        <v>1</v>
      </c>
      <c r="M6573" s="5" t="s">
        <v>265</v>
      </c>
      <c r="N6573" s="5">
        <f>VLOOKUP(M6573,[1]ArchetypeScores!E:N,10,FALSE)</f>
        <v>0</v>
      </c>
      <c r="O6573" s="5">
        <f>VLOOKUP(M6573,[1]ArchetypeScores!E:O,11,FALSE)</f>
        <v>-1</v>
      </c>
      <c r="P6573" s="5">
        <f>VLOOKUP(M6573,[1]ArchetypeScores!E:P,12,FALSE)</f>
        <v>0</v>
      </c>
      <c r="Q6573" s="2" t="str">
        <f>VLOOKUP(M6573,[1]ArchetypeScores!E:W,19,FALSE)</f>
        <v>Untargeted</v>
      </c>
      <c r="R6573" s="2">
        <f>VLOOKUP(M6573,[1]ArchetypeScores!E:I,5,FALSE)</f>
        <v>0</v>
      </c>
      <c r="S6573" s="2">
        <f>VLOOKUP(M6573,[1]ArchetypeScores!E:K,7,FALSE)</f>
        <v>0</v>
      </c>
      <c r="T6573" s="2" t="str">
        <f t="shared" si="104"/>
        <v>Not A&amp;R positive</v>
      </c>
    </row>
    <row r="6574" spans="1:20" x14ac:dyDescent="0.3">
      <c r="A6574" s="2" t="s">
        <v>16798</v>
      </c>
      <c r="B6574" s="3" t="s">
        <v>17392</v>
      </c>
      <c r="C6574" s="3" t="s">
        <v>17393</v>
      </c>
      <c r="D6574" s="4">
        <v>0.69399999999999995</v>
      </c>
      <c r="E6574" s="5" t="s">
        <v>16801</v>
      </c>
      <c r="F6574" s="4">
        <v>2.5080000000000002E-2</v>
      </c>
      <c r="G6574" s="6">
        <v>50748</v>
      </c>
      <c r="H6574" s="3" t="s">
        <v>17394</v>
      </c>
      <c r="I6574" s="3" t="s">
        <v>16808</v>
      </c>
      <c r="J6574" s="3" t="s">
        <v>17319</v>
      </c>
      <c r="K6574" s="5" t="s">
        <v>67</v>
      </c>
      <c r="L6574" s="5">
        <v>1</v>
      </c>
      <c r="M6574" s="5" t="s">
        <v>265</v>
      </c>
      <c r="N6574" s="5">
        <f>VLOOKUP(M6574,[1]ArchetypeScores!E:N,10,FALSE)</f>
        <v>0</v>
      </c>
      <c r="O6574" s="5">
        <f>VLOOKUP(M6574,[1]ArchetypeScores!E:O,11,FALSE)</f>
        <v>-1</v>
      </c>
      <c r="P6574" s="5">
        <f>VLOOKUP(M6574,[1]ArchetypeScores!E:P,12,FALSE)</f>
        <v>0</v>
      </c>
      <c r="Q6574" s="2" t="str">
        <f>VLOOKUP(M6574,[1]ArchetypeScores!E:W,19,FALSE)</f>
        <v>Untargeted</v>
      </c>
      <c r="R6574" s="2">
        <f>VLOOKUP(M6574,[1]ArchetypeScores!E:I,5,FALSE)</f>
        <v>0</v>
      </c>
      <c r="S6574" s="2">
        <f>VLOOKUP(M6574,[1]ArchetypeScores!E:K,7,FALSE)</f>
        <v>0</v>
      </c>
      <c r="T6574" s="2" t="str">
        <f t="shared" si="104"/>
        <v>Not A&amp;R positive</v>
      </c>
    </row>
    <row r="6575" spans="1:20" x14ac:dyDescent="0.3">
      <c r="A6575" s="2" t="s">
        <v>16798</v>
      </c>
      <c r="B6575" s="3" t="s">
        <v>17395</v>
      </c>
      <c r="C6575" s="3" t="s">
        <v>17396</v>
      </c>
      <c r="D6575" s="4">
        <v>0.188</v>
      </c>
      <c r="E6575" s="5" t="s">
        <v>16801</v>
      </c>
      <c r="F6575" s="4">
        <v>6.7799999999999996E-3</v>
      </c>
      <c r="G6575" s="6">
        <v>50749</v>
      </c>
      <c r="H6575" s="3" t="s">
        <v>17397</v>
      </c>
      <c r="I6575" s="3" t="s">
        <v>16808</v>
      </c>
      <c r="J6575" s="3" t="s">
        <v>17319</v>
      </c>
      <c r="K6575" s="5" t="s">
        <v>67</v>
      </c>
      <c r="L6575" s="5">
        <v>1</v>
      </c>
      <c r="M6575" s="5" t="s">
        <v>265</v>
      </c>
      <c r="N6575" s="5">
        <f>VLOOKUP(M6575,[1]ArchetypeScores!E:N,10,FALSE)</f>
        <v>0</v>
      </c>
      <c r="O6575" s="5">
        <f>VLOOKUP(M6575,[1]ArchetypeScores!E:O,11,FALSE)</f>
        <v>-1</v>
      </c>
      <c r="P6575" s="5">
        <f>VLOOKUP(M6575,[1]ArchetypeScores!E:P,12,FALSE)</f>
        <v>0</v>
      </c>
      <c r="Q6575" s="2" t="str">
        <f>VLOOKUP(M6575,[1]ArchetypeScores!E:W,19,FALSE)</f>
        <v>Untargeted</v>
      </c>
      <c r="R6575" s="2">
        <f>VLOOKUP(M6575,[1]ArchetypeScores!E:I,5,FALSE)</f>
        <v>0</v>
      </c>
      <c r="S6575" s="2">
        <f>VLOOKUP(M6575,[1]ArchetypeScores!E:K,7,FALSE)</f>
        <v>0</v>
      </c>
      <c r="T6575" s="2" t="str">
        <f t="shared" si="104"/>
        <v>Not A&amp;R positive</v>
      </c>
    </row>
    <row r="6576" spans="1:20" x14ac:dyDescent="0.3">
      <c r="A6576" s="2" t="s">
        <v>16798</v>
      </c>
      <c r="B6576" s="3" t="s">
        <v>17398</v>
      </c>
      <c r="C6576" s="3" t="s">
        <v>17399</v>
      </c>
      <c r="D6576" s="4">
        <v>0.19600000000000001</v>
      </c>
      <c r="E6576" s="5" t="s">
        <v>16801</v>
      </c>
      <c r="F6576" s="4">
        <v>7.1000000000000004E-3</v>
      </c>
      <c r="G6576" s="6">
        <v>50750</v>
      </c>
      <c r="H6576" s="3" t="s">
        <v>17400</v>
      </c>
      <c r="I6576" s="3" t="s">
        <v>16808</v>
      </c>
      <c r="J6576" s="3" t="s">
        <v>17319</v>
      </c>
      <c r="K6576" s="5" t="s">
        <v>67</v>
      </c>
      <c r="L6576" s="5">
        <v>1</v>
      </c>
      <c r="M6576" s="5" t="s">
        <v>265</v>
      </c>
      <c r="N6576" s="5">
        <f>VLOOKUP(M6576,[1]ArchetypeScores!E:N,10,FALSE)</f>
        <v>0</v>
      </c>
      <c r="O6576" s="5">
        <f>VLOOKUP(M6576,[1]ArchetypeScores!E:O,11,FALSE)</f>
        <v>-1</v>
      </c>
      <c r="P6576" s="5">
        <f>VLOOKUP(M6576,[1]ArchetypeScores!E:P,12,FALSE)</f>
        <v>0</v>
      </c>
      <c r="Q6576" s="2" t="str">
        <f>VLOOKUP(M6576,[1]ArchetypeScores!E:W,19,FALSE)</f>
        <v>Untargeted</v>
      </c>
      <c r="R6576" s="2">
        <f>VLOOKUP(M6576,[1]ArchetypeScores!E:I,5,FALSE)</f>
        <v>0</v>
      </c>
      <c r="S6576" s="2">
        <f>VLOOKUP(M6576,[1]ArchetypeScores!E:K,7,FALSE)</f>
        <v>0</v>
      </c>
      <c r="T6576" s="2" t="str">
        <f t="shared" si="104"/>
        <v>Not A&amp;R positive</v>
      </c>
    </row>
    <row r="6577" spans="1:20" x14ac:dyDescent="0.3">
      <c r="A6577" s="2" t="s">
        <v>16798</v>
      </c>
      <c r="B6577" s="3" t="s">
        <v>17401</v>
      </c>
      <c r="C6577" s="3" t="s">
        <v>17402</v>
      </c>
      <c r="D6577" s="4">
        <v>0.40300000000000002</v>
      </c>
      <c r="E6577" s="5" t="s">
        <v>16801</v>
      </c>
      <c r="F6577" s="4">
        <v>1.455E-2</v>
      </c>
      <c r="G6577" s="6">
        <v>50751</v>
      </c>
      <c r="H6577" s="3" t="s">
        <v>17403</v>
      </c>
      <c r="I6577" s="3" t="s">
        <v>16808</v>
      </c>
      <c r="J6577" s="3" t="s">
        <v>17319</v>
      </c>
      <c r="K6577" s="5" t="s">
        <v>38</v>
      </c>
      <c r="L6577" s="5">
        <v>21</v>
      </c>
      <c r="M6577" s="5" t="s">
        <v>302</v>
      </c>
      <c r="N6577" s="5">
        <f>VLOOKUP(M6577,[1]ArchetypeScores!E:N,10,FALSE)</f>
        <v>0</v>
      </c>
      <c r="O6577" s="5">
        <f>VLOOKUP(M6577,[1]ArchetypeScores!E:O,11,FALSE)</f>
        <v>-1</v>
      </c>
      <c r="P6577" s="5">
        <f>VLOOKUP(M6577,[1]ArchetypeScores!E:P,12,FALSE)</f>
        <v>0</v>
      </c>
      <c r="Q6577" s="2" t="str">
        <f>VLOOKUP(M6577,[1]ArchetypeScores!E:W,19,FALSE)</f>
        <v>Consumer (including agriculture and tourism)</v>
      </c>
      <c r="R6577" s="2">
        <f>VLOOKUP(M6577,[1]ArchetypeScores!E:I,5,FALSE)</f>
        <v>0</v>
      </c>
      <c r="S6577" s="2">
        <f>VLOOKUP(M6577,[1]ArchetypeScores!E:K,7,FALSE)</f>
        <v>0</v>
      </c>
      <c r="T6577" s="2" t="str">
        <f t="shared" si="104"/>
        <v>Not A&amp;R positive</v>
      </c>
    </row>
    <row r="6578" spans="1:20" x14ac:dyDescent="0.3">
      <c r="A6578" s="2" t="s">
        <v>16798</v>
      </c>
      <c r="B6578" s="3" t="s">
        <v>17404</v>
      </c>
      <c r="C6578" s="3" t="s">
        <v>17405</v>
      </c>
      <c r="D6578" s="4">
        <v>0.3</v>
      </c>
      <c r="E6578" s="5" t="s">
        <v>16801</v>
      </c>
      <c r="F6578" s="4">
        <v>9.9299999999999996E-3</v>
      </c>
      <c r="G6578" s="6">
        <v>51083</v>
      </c>
      <c r="H6578" s="3" t="s">
        <v>16815</v>
      </c>
      <c r="I6578" s="3" t="s">
        <v>16816</v>
      </c>
      <c r="J6578" s="3" t="s">
        <v>17319</v>
      </c>
      <c r="K6578" s="5" t="s">
        <v>611</v>
      </c>
      <c r="L6578" s="5">
        <v>1</v>
      </c>
      <c r="M6578" s="5" t="s">
        <v>612</v>
      </c>
      <c r="N6578" s="5">
        <f>VLOOKUP(M6578,[1]ArchetypeScores!E:N,10,FALSE)</f>
        <v>1</v>
      </c>
      <c r="O6578" s="5">
        <f>VLOOKUP(M6578,[1]ArchetypeScores!E:O,11,FALSE)</f>
        <v>-2</v>
      </c>
      <c r="P6578" s="5">
        <f>VLOOKUP(M6578,[1]ArchetypeScores!E:P,12,FALSE)</f>
        <v>-1</v>
      </c>
      <c r="Q6578" s="2" t="str">
        <f>VLOOKUP(M6578,[1]ArchetypeScores!E:W,19,FALSE)</f>
        <v>Consumer (including agriculture and tourism)</v>
      </c>
      <c r="R6578" s="2">
        <f>VLOOKUP(M6578,[1]ArchetypeScores!E:I,5,FALSE)</f>
        <v>0</v>
      </c>
      <c r="S6578" s="2">
        <f>VLOOKUP(M6578,[1]ArchetypeScores!E:K,7,FALSE)</f>
        <v>0</v>
      </c>
      <c r="T6578" s="2" t="str">
        <f t="shared" si="104"/>
        <v>Not A&amp;R positive</v>
      </c>
    </row>
    <row r="6579" spans="1:20" x14ac:dyDescent="0.3">
      <c r="A6579" s="2" t="s">
        <v>16798</v>
      </c>
      <c r="B6579" s="3" t="s">
        <v>17406</v>
      </c>
      <c r="C6579" s="3" t="s">
        <v>17407</v>
      </c>
      <c r="D6579" s="4">
        <v>2.0699999999999998</v>
      </c>
      <c r="E6579" s="5" t="s">
        <v>16801</v>
      </c>
      <c r="F6579" s="4">
        <v>6.9290000000000004E-2</v>
      </c>
      <c r="G6579" s="6">
        <v>50869</v>
      </c>
      <c r="H6579" s="3" t="s">
        <v>17408</v>
      </c>
      <c r="I6579" s="3" t="s">
        <v>16812</v>
      </c>
      <c r="J6579" s="3" t="s">
        <v>17319</v>
      </c>
      <c r="K6579" s="5" t="s">
        <v>67</v>
      </c>
      <c r="L6579" s="5">
        <v>1</v>
      </c>
      <c r="M6579" s="5" t="s">
        <v>265</v>
      </c>
      <c r="N6579" s="5">
        <f>VLOOKUP(M6579,[1]ArchetypeScores!E:N,10,FALSE)</f>
        <v>0</v>
      </c>
      <c r="O6579" s="5">
        <f>VLOOKUP(M6579,[1]ArchetypeScores!E:O,11,FALSE)</f>
        <v>-1</v>
      </c>
      <c r="P6579" s="5">
        <f>VLOOKUP(M6579,[1]ArchetypeScores!E:P,12,FALSE)</f>
        <v>0</v>
      </c>
      <c r="Q6579" s="2" t="str">
        <f>VLOOKUP(M6579,[1]ArchetypeScores!E:W,19,FALSE)</f>
        <v>Untargeted</v>
      </c>
      <c r="R6579" s="2">
        <f>VLOOKUP(M6579,[1]ArchetypeScores!E:I,5,FALSE)</f>
        <v>0</v>
      </c>
      <c r="S6579" s="2">
        <f>VLOOKUP(M6579,[1]ArchetypeScores!E:K,7,FALSE)</f>
        <v>0</v>
      </c>
      <c r="T6579" s="2" t="str">
        <f t="shared" si="104"/>
        <v>Not A&amp;R positive</v>
      </c>
    </row>
    <row r="6580" spans="1:20" x14ac:dyDescent="0.3">
      <c r="A6580" s="2" t="s">
        <v>16798</v>
      </c>
      <c r="B6580" s="3" t="s">
        <v>17409</v>
      </c>
      <c r="C6580" s="3" t="s">
        <v>17410</v>
      </c>
      <c r="D6580" s="4">
        <v>2.77</v>
      </c>
      <c r="E6580" s="5" t="s">
        <v>16801</v>
      </c>
      <c r="F6580" s="4">
        <v>9.2719999999999997E-2</v>
      </c>
      <c r="G6580" s="6">
        <v>50870</v>
      </c>
      <c r="H6580" s="3" t="s">
        <v>17411</v>
      </c>
      <c r="I6580" s="3" t="s">
        <v>16812</v>
      </c>
      <c r="J6580" s="3" t="s">
        <v>17319</v>
      </c>
      <c r="K6580" s="5" t="s">
        <v>67</v>
      </c>
      <c r="L6580" s="5">
        <v>1</v>
      </c>
      <c r="M6580" s="5" t="s">
        <v>265</v>
      </c>
      <c r="N6580" s="5">
        <f>VLOOKUP(M6580,[1]ArchetypeScores!E:N,10,FALSE)</f>
        <v>0</v>
      </c>
      <c r="O6580" s="5">
        <f>VLOOKUP(M6580,[1]ArchetypeScores!E:O,11,FALSE)</f>
        <v>-1</v>
      </c>
      <c r="P6580" s="5">
        <f>VLOOKUP(M6580,[1]ArchetypeScores!E:P,12,FALSE)</f>
        <v>0</v>
      </c>
      <c r="Q6580" s="2" t="str">
        <f>VLOOKUP(M6580,[1]ArchetypeScores!E:W,19,FALSE)</f>
        <v>Untargeted</v>
      </c>
      <c r="R6580" s="2">
        <f>VLOOKUP(M6580,[1]ArchetypeScores!E:I,5,FALSE)</f>
        <v>0</v>
      </c>
      <c r="S6580" s="2">
        <f>VLOOKUP(M6580,[1]ArchetypeScores!E:K,7,FALSE)</f>
        <v>0</v>
      </c>
      <c r="T6580" s="2" t="str">
        <f t="shared" si="104"/>
        <v>Not A&amp;R positive</v>
      </c>
    </row>
    <row r="6581" spans="1:20" x14ac:dyDescent="0.3">
      <c r="A6581" s="2" t="s">
        <v>16798</v>
      </c>
      <c r="B6581" s="3" t="s">
        <v>17412</v>
      </c>
      <c r="C6581" s="3" t="s">
        <v>17413</v>
      </c>
      <c r="D6581" s="4">
        <v>0.9</v>
      </c>
      <c r="E6581" s="5" t="s">
        <v>16801</v>
      </c>
      <c r="F6581" s="4">
        <v>3.0130000000000001E-2</v>
      </c>
      <c r="G6581" s="6">
        <v>50871</v>
      </c>
      <c r="H6581" s="3" t="s">
        <v>17414</v>
      </c>
      <c r="I6581" s="3" t="s">
        <v>16812</v>
      </c>
      <c r="J6581" s="3" t="s">
        <v>17319</v>
      </c>
      <c r="K6581" s="5" t="s">
        <v>67</v>
      </c>
      <c r="L6581" s="5">
        <v>1</v>
      </c>
      <c r="M6581" s="5" t="s">
        <v>265</v>
      </c>
      <c r="N6581" s="5">
        <f>VLOOKUP(M6581,[1]ArchetypeScores!E:N,10,FALSE)</f>
        <v>0</v>
      </c>
      <c r="O6581" s="5">
        <f>VLOOKUP(M6581,[1]ArchetypeScores!E:O,11,FALSE)</f>
        <v>-1</v>
      </c>
      <c r="P6581" s="5">
        <f>VLOOKUP(M6581,[1]ArchetypeScores!E:P,12,FALSE)</f>
        <v>0</v>
      </c>
      <c r="Q6581" s="2" t="str">
        <f>VLOOKUP(M6581,[1]ArchetypeScores!E:W,19,FALSE)</f>
        <v>Untargeted</v>
      </c>
      <c r="R6581" s="2">
        <f>VLOOKUP(M6581,[1]ArchetypeScores!E:I,5,FALSE)</f>
        <v>0</v>
      </c>
      <c r="S6581" s="2">
        <f>VLOOKUP(M6581,[1]ArchetypeScores!E:K,7,FALSE)</f>
        <v>0</v>
      </c>
      <c r="T6581" s="2" t="str">
        <f t="shared" si="104"/>
        <v>Not A&amp;R positive</v>
      </c>
    </row>
    <row r="6582" spans="1:20" x14ac:dyDescent="0.3">
      <c r="A6582" s="2" t="s">
        <v>16798</v>
      </c>
      <c r="B6582" s="3" t="s">
        <v>17415</v>
      </c>
      <c r="C6582" s="3" t="s">
        <v>17416</v>
      </c>
      <c r="D6582" s="4">
        <v>0.2</v>
      </c>
      <c r="E6582" s="5" t="s">
        <v>16801</v>
      </c>
      <c r="F6582" s="4">
        <v>6.62E-3</v>
      </c>
      <c r="G6582" s="6">
        <v>51084</v>
      </c>
      <c r="H6582" s="3" t="s">
        <v>16815</v>
      </c>
      <c r="I6582" s="3" t="s">
        <v>16816</v>
      </c>
      <c r="J6582" s="3" t="s">
        <v>17319</v>
      </c>
      <c r="K6582" s="5" t="s">
        <v>38</v>
      </c>
      <c r="L6582" s="5">
        <v>29</v>
      </c>
      <c r="M6582" s="5" t="s">
        <v>316</v>
      </c>
      <c r="N6582" s="5">
        <f>VLOOKUP(M6582,[1]ArchetypeScores!E:N,10,FALSE)</f>
        <v>0</v>
      </c>
      <c r="O6582" s="5">
        <f>VLOOKUP(M6582,[1]ArchetypeScores!E:O,11,FALSE)</f>
        <v>-1</v>
      </c>
      <c r="P6582" s="5">
        <f>VLOOKUP(M6582,[1]ArchetypeScores!E:P,12,FALSE)</f>
        <v>0</v>
      </c>
      <c r="Q6582" s="2" t="str">
        <f>VLOOKUP(M6582,[1]ArchetypeScores!E:W,19,FALSE)</f>
        <v>Other sector</v>
      </c>
      <c r="R6582" s="2">
        <f>VLOOKUP(M6582,[1]ArchetypeScores!E:I,5,FALSE)</f>
        <v>0</v>
      </c>
      <c r="S6582" s="2">
        <f>VLOOKUP(M6582,[1]ArchetypeScores!E:K,7,FALSE)</f>
        <v>0</v>
      </c>
      <c r="T6582" s="2" t="str">
        <f t="shared" si="104"/>
        <v>Not A&amp;R positive</v>
      </c>
    </row>
    <row r="6583" spans="1:20" x14ac:dyDescent="0.3">
      <c r="A6583" s="2" t="s">
        <v>16798</v>
      </c>
      <c r="B6583" s="3" t="s">
        <v>17417</v>
      </c>
      <c r="C6583" s="3" t="s">
        <v>17418</v>
      </c>
      <c r="D6583" s="4">
        <v>0.86399999999999999</v>
      </c>
      <c r="E6583" s="5" t="s">
        <v>16801</v>
      </c>
      <c r="F6583" s="4">
        <v>2.8920000000000001E-2</v>
      </c>
      <c r="G6583" s="6">
        <v>50872</v>
      </c>
      <c r="H6583" s="3" t="s">
        <v>17419</v>
      </c>
      <c r="I6583" s="3" t="s">
        <v>16812</v>
      </c>
      <c r="J6583" s="3" t="s">
        <v>17319</v>
      </c>
      <c r="K6583" s="5" t="s">
        <v>67</v>
      </c>
      <c r="L6583" s="5">
        <v>1</v>
      </c>
      <c r="M6583" s="5" t="s">
        <v>265</v>
      </c>
      <c r="N6583" s="5">
        <f>VLOOKUP(M6583,[1]ArchetypeScores!E:N,10,FALSE)</f>
        <v>0</v>
      </c>
      <c r="O6583" s="5">
        <f>VLOOKUP(M6583,[1]ArchetypeScores!E:O,11,FALSE)</f>
        <v>-1</v>
      </c>
      <c r="P6583" s="5">
        <f>VLOOKUP(M6583,[1]ArchetypeScores!E:P,12,FALSE)</f>
        <v>0</v>
      </c>
      <c r="Q6583" s="2" t="str">
        <f>VLOOKUP(M6583,[1]ArchetypeScores!E:W,19,FALSE)</f>
        <v>Untargeted</v>
      </c>
      <c r="R6583" s="2">
        <f>VLOOKUP(M6583,[1]ArchetypeScores!E:I,5,FALSE)</f>
        <v>0</v>
      </c>
      <c r="S6583" s="2">
        <f>VLOOKUP(M6583,[1]ArchetypeScores!E:K,7,FALSE)</f>
        <v>0</v>
      </c>
      <c r="T6583" s="2" t="str">
        <f t="shared" si="104"/>
        <v>Not A&amp;R positive</v>
      </c>
    </row>
    <row r="6584" spans="1:20" x14ac:dyDescent="0.3">
      <c r="A6584" s="2" t="s">
        <v>16798</v>
      </c>
      <c r="B6584" s="3" t="s">
        <v>17420</v>
      </c>
      <c r="C6584" s="3" t="s">
        <v>17421</v>
      </c>
      <c r="D6584" s="4">
        <v>8.0000000000000002E-3</v>
      </c>
      <c r="E6584" s="5" t="s">
        <v>16801</v>
      </c>
      <c r="F6584" s="4">
        <v>2.7E-4</v>
      </c>
      <c r="G6584" s="6">
        <v>50752</v>
      </c>
      <c r="H6584" s="3" t="s">
        <v>17422</v>
      </c>
      <c r="I6584" s="3" t="s">
        <v>16808</v>
      </c>
      <c r="J6584" s="3" t="s">
        <v>17319</v>
      </c>
      <c r="K6584" s="5" t="s">
        <v>38</v>
      </c>
      <c r="L6584" s="5">
        <v>21</v>
      </c>
      <c r="M6584" s="5" t="s">
        <v>302</v>
      </c>
      <c r="N6584" s="5">
        <f>VLOOKUP(M6584,[1]ArchetypeScores!E:N,10,FALSE)</f>
        <v>0</v>
      </c>
      <c r="O6584" s="5">
        <f>VLOOKUP(M6584,[1]ArchetypeScores!E:O,11,FALSE)</f>
        <v>-1</v>
      </c>
      <c r="P6584" s="5">
        <f>VLOOKUP(M6584,[1]ArchetypeScores!E:P,12,FALSE)</f>
        <v>0</v>
      </c>
      <c r="Q6584" s="2" t="str">
        <f>VLOOKUP(M6584,[1]ArchetypeScores!E:W,19,FALSE)</f>
        <v>Consumer (including agriculture and tourism)</v>
      </c>
      <c r="R6584" s="2">
        <f>VLOOKUP(M6584,[1]ArchetypeScores!E:I,5,FALSE)</f>
        <v>0</v>
      </c>
      <c r="S6584" s="2">
        <f>VLOOKUP(M6584,[1]ArchetypeScores!E:K,7,FALSE)</f>
        <v>0</v>
      </c>
      <c r="T6584" s="2" t="str">
        <f t="shared" si="104"/>
        <v>Not A&amp;R positive</v>
      </c>
    </row>
    <row r="6585" spans="1:20" x14ac:dyDescent="0.3">
      <c r="A6585" s="2" t="s">
        <v>16798</v>
      </c>
      <c r="B6585" s="3" t="s">
        <v>17423</v>
      </c>
      <c r="C6585" s="3" t="s">
        <v>17424</v>
      </c>
      <c r="D6585" s="4">
        <v>0.191</v>
      </c>
      <c r="E6585" s="5" t="s">
        <v>16801</v>
      </c>
      <c r="F6585" s="4">
        <v>6.3899999999999998E-3</v>
      </c>
      <c r="G6585" s="6">
        <v>50873</v>
      </c>
      <c r="H6585" s="3" t="s">
        <v>17425</v>
      </c>
      <c r="I6585" s="3" t="s">
        <v>16812</v>
      </c>
      <c r="J6585" s="3" t="s">
        <v>17319</v>
      </c>
      <c r="K6585" s="5" t="s">
        <v>38</v>
      </c>
      <c r="L6585" s="5">
        <v>13</v>
      </c>
      <c r="M6585" s="5" t="s">
        <v>39</v>
      </c>
      <c r="N6585" s="5">
        <f>VLOOKUP(M6585,[1]ArchetypeScores!E:N,10,FALSE)</f>
        <v>0</v>
      </c>
      <c r="O6585" s="5">
        <f>VLOOKUP(M6585,[1]ArchetypeScores!E:O,11,FALSE)</f>
        <v>-2</v>
      </c>
      <c r="P6585" s="5">
        <f>VLOOKUP(M6585,[1]ArchetypeScores!E:P,12,FALSE)</f>
        <v>0</v>
      </c>
      <c r="Q6585" s="2" t="str">
        <f>VLOOKUP(M6585,[1]ArchetypeScores!E:W,19,FALSE)</f>
        <v>Industrials - transportation</v>
      </c>
      <c r="R6585" s="2">
        <f>VLOOKUP(M6585,[1]ArchetypeScores!E:I,5,FALSE)</f>
        <v>0</v>
      </c>
      <c r="S6585" s="2">
        <f>VLOOKUP(M6585,[1]ArchetypeScores!E:K,7,FALSE)</f>
        <v>0</v>
      </c>
      <c r="T6585" s="2" t="str">
        <f t="shared" si="104"/>
        <v>Not A&amp;R positive</v>
      </c>
    </row>
    <row r="6586" spans="1:20" x14ac:dyDescent="0.3">
      <c r="A6586" s="2" t="s">
        <v>16798</v>
      </c>
      <c r="B6586" s="3" t="s">
        <v>17426</v>
      </c>
      <c r="C6586" s="3" t="s">
        <v>17427</v>
      </c>
      <c r="D6586" s="4">
        <v>3.2280000000000002</v>
      </c>
      <c r="E6586" s="5" t="s">
        <v>16801</v>
      </c>
      <c r="F6586" s="4">
        <v>0.11674</v>
      </c>
      <c r="G6586" s="6">
        <v>50753</v>
      </c>
      <c r="H6586" s="3" t="s">
        <v>17428</v>
      </c>
      <c r="I6586" s="3" t="s">
        <v>16808</v>
      </c>
      <c r="J6586" s="3" t="s">
        <v>17319</v>
      </c>
      <c r="K6586" s="5" t="s">
        <v>67</v>
      </c>
      <c r="L6586" s="5">
        <v>1</v>
      </c>
      <c r="M6586" s="5" t="s">
        <v>265</v>
      </c>
      <c r="N6586" s="5">
        <f>VLOOKUP(M6586,[1]ArchetypeScores!E:N,10,FALSE)</f>
        <v>0</v>
      </c>
      <c r="O6586" s="5">
        <f>VLOOKUP(M6586,[1]ArchetypeScores!E:O,11,FALSE)</f>
        <v>-1</v>
      </c>
      <c r="P6586" s="5">
        <f>VLOOKUP(M6586,[1]ArchetypeScores!E:P,12,FALSE)</f>
        <v>0</v>
      </c>
      <c r="Q6586" s="2" t="str">
        <f>VLOOKUP(M6586,[1]ArchetypeScores!E:W,19,FALSE)</f>
        <v>Untargeted</v>
      </c>
      <c r="R6586" s="2">
        <f>VLOOKUP(M6586,[1]ArchetypeScores!E:I,5,FALSE)</f>
        <v>0</v>
      </c>
      <c r="S6586" s="2">
        <f>VLOOKUP(M6586,[1]ArchetypeScores!E:K,7,FALSE)</f>
        <v>0</v>
      </c>
      <c r="T6586" s="2" t="str">
        <f t="shared" si="104"/>
        <v>Not A&amp;R positive</v>
      </c>
    </row>
    <row r="6587" spans="1:20" x14ac:dyDescent="0.3">
      <c r="A6587" s="2" t="s">
        <v>16798</v>
      </c>
      <c r="B6587" s="3" t="s">
        <v>17429</v>
      </c>
      <c r="C6587" s="3" t="s">
        <v>17430</v>
      </c>
      <c r="D6587" s="4">
        <v>5.4719999999999998E-2</v>
      </c>
      <c r="E6587" s="5" t="s">
        <v>16801</v>
      </c>
      <c r="F6587" s="4">
        <v>1.83E-3</v>
      </c>
      <c r="G6587" s="6">
        <v>50874</v>
      </c>
      <c r="H6587" s="3" t="s">
        <v>17431</v>
      </c>
      <c r="I6587" s="3" t="s">
        <v>16812</v>
      </c>
      <c r="J6587" s="3" t="s">
        <v>17319</v>
      </c>
      <c r="K6587" s="5" t="s">
        <v>2091</v>
      </c>
      <c r="L6587" s="5">
        <v>3</v>
      </c>
      <c r="M6587" s="5" t="s">
        <v>2471</v>
      </c>
      <c r="N6587" s="5">
        <f>VLOOKUP(M6587,[1]ArchetypeScores!E:N,10,FALSE)</f>
        <v>0</v>
      </c>
      <c r="O6587" s="5">
        <f>VLOOKUP(M6587,[1]ArchetypeScores!E:O,11,FALSE)</f>
        <v>-1</v>
      </c>
      <c r="P6587" s="5">
        <f>VLOOKUP(M6587,[1]ArchetypeScores!E:P,12,FALSE)</f>
        <v>0</v>
      </c>
      <c r="Q6587" s="2" t="str">
        <f>VLOOKUP(M6587,[1]ArchetypeScores!E:W,19,FALSE)</f>
        <v>Energy and water</v>
      </c>
      <c r="R6587" s="2">
        <f>VLOOKUP(M6587,[1]ArchetypeScores!E:I,5,FALSE)</f>
        <v>0</v>
      </c>
      <c r="S6587" s="2">
        <f>VLOOKUP(M6587,[1]ArchetypeScores!E:K,7,FALSE)</f>
        <v>0</v>
      </c>
      <c r="T6587" s="2" t="str">
        <f t="shared" si="104"/>
        <v>Not A&amp;R positive</v>
      </c>
    </row>
    <row r="6588" spans="1:20" x14ac:dyDescent="0.3">
      <c r="A6588" s="2" t="s">
        <v>16798</v>
      </c>
      <c r="B6588" s="3" t="s">
        <v>17432</v>
      </c>
      <c r="C6588" s="3" t="s">
        <v>17433</v>
      </c>
      <c r="D6588" s="4">
        <v>0.22500000000000001</v>
      </c>
      <c r="E6588" s="5" t="s">
        <v>16801</v>
      </c>
      <c r="F6588" s="4">
        <v>8.1300000000000001E-3</v>
      </c>
      <c r="G6588" s="6">
        <v>50754</v>
      </c>
      <c r="H6588" s="3" t="s">
        <v>17434</v>
      </c>
      <c r="I6588" s="3" t="s">
        <v>16808</v>
      </c>
      <c r="J6588" s="3" t="s">
        <v>17319</v>
      </c>
      <c r="K6588" s="5" t="s">
        <v>38</v>
      </c>
      <c r="L6588" s="5">
        <v>21</v>
      </c>
      <c r="M6588" s="5" t="s">
        <v>302</v>
      </c>
      <c r="N6588" s="5">
        <f>VLOOKUP(M6588,[1]ArchetypeScores!E:N,10,FALSE)</f>
        <v>0</v>
      </c>
      <c r="O6588" s="5">
        <f>VLOOKUP(M6588,[1]ArchetypeScores!E:O,11,FALSE)</f>
        <v>-1</v>
      </c>
      <c r="P6588" s="5">
        <f>VLOOKUP(M6588,[1]ArchetypeScores!E:P,12,FALSE)</f>
        <v>0</v>
      </c>
      <c r="Q6588" s="2" t="str">
        <f>VLOOKUP(M6588,[1]ArchetypeScores!E:W,19,FALSE)</f>
        <v>Consumer (including agriculture and tourism)</v>
      </c>
      <c r="R6588" s="2">
        <f>VLOOKUP(M6588,[1]ArchetypeScores!E:I,5,FALSE)</f>
        <v>0</v>
      </c>
      <c r="S6588" s="2">
        <f>VLOOKUP(M6588,[1]ArchetypeScores!E:K,7,FALSE)</f>
        <v>0</v>
      </c>
      <c r="T6588" s="2" t="str">
        <f t="shared" si="104"/>
        <v>Not A&amp;R positive</v>
      </c>
    </row>
    <row r="6589" spans="1:20" x14ac:dyDescent="0.3">
      <c r="A6589" s="2" t="s">
        <v>16798</v>
      </c>
      <c r="B6589" s="3" t="s">
        <v>17435</v>
      </c>
      <c r="C6589" s="3" t="s">
        <v>17436</v>
      </c>
      <c r="D6589" s="4">
        <v>0.16</v>
      </c>
      <c r="E6589" s="5" t="s">
        <v>16801</v>
      </c>
      <c r="F6589" s="4">
        <v>5.3600000000000002E-3</v>
      </c>
      <c r="G6589" s="6">
        <v>50875</v>
      </c>
      <c r="H6589" s="3" t="s">
        <v>17437</v>
      </c>
      <c r="I6589" s="3" t="s">
        <v>16812</v>
      </c>
      <c r="J6589" s="3" t="s">
        <v>17319</v>
      </c>
      <c r="K6589" s="5" t="s">
        <v>38</v>
      </c>
      <c r="L6589" s="5">
        <v>13</v>
      </c>
      <c r="M6589" s="5" t="s">
        <v>39</v>
      </c>
      <c r="N6589" s="5">
        <f>VLOOKUP(M6589,[1]ArchetypeScores!E:N,10,FALSE)</f>
        <v>0</v>
      </c>
      <c r="O6589" s="5">
        <f>VLOOKUP(M6589,[1]ArchetypeScores!E:O,11,FALSE)</f>
        <v>-2</v>
      </c>
      <c r="P6589" s="5">
        <f>VLOOKUP(M6589,[1]ArchetypeScores!E:P,12,FALSE)</f>
        <v>0</v>
      </c>
      <c r="Q6589" s="2" t="str">
        <f>VLOOKUP(M6589,[1]ArchetypeScores!E:W,19,FALSE)</f>
        <v>Industrials - transportation</v>
      </c>
      <c r="R6589" s="2">
        <f>VLOOKUP(M6589,[1]ArchetypeScores!E:I,5,FALSE)</f>
        <v>0</v>
      </c>
      <c r="S6589" s="2">
        <f>VLOOKUP(M6589,[1]ArchetypeScores!E:K,7,FALSE)</f>
        <v>0</v>
      </c>
      <c r="T6589" s="2" t="str">
        <f t="shared" si="104"/>
        <v>Not A&amp;R positive</v>
      </c>
    </row>
    <row r="6590" spans="1:20" x14ac:dyDescent="0.3">
      <c r="A6590" s="2" t="s">
        <v>16798</v>
      </c>
      <c r="B6590" s="3" t="s">
        <v>17438</v>
      </c>
      <c r="C6590" s="3" t="s">
        <v>17439</v>
      </c>
      <c r="D6590" s="4">
        <v>7.0000000000000007E-2</v>
      </c>
      <c r="E6590" s="5" t="s">
        <v>16801</v>
      </c>
      <c r="F6590" s="4">
        <v>2.32E-3</v>
      </c>
      <c r="G6590" s="6">
        <v>51085</v>
      </c>
      <c r="H6590" s="3" t="s">
        <v>16815</v>
      </c>
      <c r="I6590" s="3" t="s">
        <v>16816</v>
      </c>
      <c r="J6590" s="3" t="s">
        <v>17319</v>
      </c>
      <c r="K6590" s="5" t="s">
        <v>38</v>
      </c>
      <c r="L6590" s="5">
        <v>13</v>
      </c>
      <c r="M6590" s="5" t="s">
        <v>39</v>
      </c>
      <c r="N6590" s="5">
        <f>VLOOKUP(M6590,[1]ArchetypeScores!E:N,10,FALSE)</f>
        <v>0</v>
      </c>
      <c r="O6590" s="5">
        <f>VLOOKUP(M6590,[1]ArchetypeScores!E:O,11,FALSE)</f>
        <v>-2</v>
      </c>
      <c r="P6590" s="5">
        <f>VLOOKUP(M6590,[1]ArchetypeScores!E:P,12,FALSE)</f>
        <v>0</v>
      </c>
      <c r="Q6590" s="2" t="str">
        <f>VLOOKUP(M6590,[1]ArchetypeScores!E:W,19,FALSE)</f>
        <v>Industrials - transportation</v>
      </c>
      <c r="R6590" s="2">
        <f>VLOOKUP(M6590,[1]ArchetypeScores!E:I,5,FALSE)</f>
        <v>0</v>
      </c>
      <c r="S6590" s="2">
        <f>VLOOKUP(M6590,[1]ArchetypeScores!E:K,7,FALSE)</f>
        <v>0</v>
      </c>
      <c r="T6590" s="2" t="str">
        <f t="shared" si="104"/>
        <v>Not A&amp;R positive</v>
      </c>
    </row>
    <row r="6591" spans="1:20" x14ac:dyDescent="0.3">
      <c r="A6591" s="2" t="s">
        <v>16798</v>
      </c>
      <c r="B6591" s="3" t="s">
        <v>17440</v>
      </c>
      <c r="C6591" s="3" t="s">
        <v>17441</v>
      </c>
      <c r="D6591" s="4">
        <v>0.28000000000000003</v>
      </c>
      <c r="E6591" s="5" t="s">
        <v>16801</v>
      </c>
      <c r="F6591" s="4">
        <v>1.013E-2</v>
      </c>
      <c r="G6591" s="6">
        <v>50755</v>
      </c>
      <c r="H6591" s="3" t="s">
        <v>17442</v>
      </c>
      <c r="I6591" s="3" t="s">
        <v>16808</v>
      </c>
      <c r="J6591" s="3" t="s">
        <v>17319</v>
      </c>
      <c r="K6591" s="5" t="s">
        <v>67</v>
      </c>
      <c r="L6591" s="5">
        <v>1</v>
      </c>
      <c r="M6591" s="5" t="s">
        <v>265</v>
      </c>
      <c r="N6591" s="5">
        <f>VLOOKUP(M6591,[1]ArchetypeScores!E:N,10,FALSE)</f>
        <v>0</v>
      </c>
      <c r="O6591" s="5">
        <f>VLOOKUP(M6591,[1]ArchetypeScores!E:O,11,FALSE)</f>
        <v>-1</v>
      </c>
      <c r="P6591" s="5">
        <f>VLOOKUP(M6591,[1]ArchetypeScores!E:P,12,FALSE)</f>
        <v>0</v>
      </c>
      <c r="Q6591" s="2" t="str">
        <f>VLOOKUP(M6591,[1]ArchetypeScores!E:W,19,FALSE)</f>
        <v>Untargeted</v>
      </c>
      <c r="R6591" s="2">
        <f>VLOOKUP(M6591,[1]ArchetypeScores!E:I,5,FALSE)</f>
        <v>0</v>
      </c>
      <c r="S6591" s="2">
        <f>VLOOKUP(M6591,[1]ArchetypeScores!E:K,7,FALSE)</f>
        <v>0</v>
      </c>
      <c r="T6591" s="2" t="str">
        <f t="shared" si="104"/>
        <v>Not A&amp;R positive</v>
      </c>
    </row>
    <row r="6592" spans="1:20" x14ac:dyDescent="0.3">
      <c r="A6592" s="2" t="s">
        <v>16798</v>
      </c>
      <c r="B6592" s="3" t="s">
        <v>17443</v>
      </c>
      <c r="C6592" s="3" t="s">
        <v>17444</v>
      </c>
      <c r="D6592" s="4">
        <v>4.7640000000000002</v>
      </c>
      <c r="E6592" s="5" t="s">
        <v>16801</v>
      </c>
      <c r="F6592" s="4">
        <v>0.17227000000000001</v>
      </c>
      <c r="G6592" s="6">
        <v>50756</v>
      </c>
      <c r="H6592" s="3" t="s">
        <v>17445</v>
      </c>
      <c r="I6592" s="3" t="s">
        <v>16808</v>
      </c>
      <c r="J6592" s="3" t="s">
        <v>17319</v>
      </c>
      <c r="K6592" s="5" t="s">
        <v>611</v>
      </c>
      <c r="L6592" s="5">
        <v>1</v>
      </c>
      <c r="M6592" s="5" t="s">
        <v>612</v>
      </c>
      <c r="N6592" s="5">
        <f>VLOOKUP(M6592,[1]ArchetypeScores!E:N,10,FALSE)</f>
        <v>1</v>
      </c>
      <c r="O6592" s="5">
        <f>VLOOKUP(M6592,[1]ArchetypeScores!E:O,11,FALSE)</f>
        <v>-2</v>
      </c>
      <c r="P6592" s="5">
        <f>VLOOKUP(M6592,[1]ArchetypeScores!E:P,12,FALSE)</f>
        <v>-1</v>
      </c>
      <c r="Q6592" s="2" t="str">
        <f>VLOOKUP(M6592,[1]ArchetypeScores!E:W,19,FALSE)</f>
        <v>Consumer (including agriculture and tourism)</v>
      </c>
      <c r="R6592" s="2">
        <f>VLOOKUP(M6592,[1]ArchetypeScores!E:I,5,FALSE)</f>
        <v>0</v>
      </c>
      <c r="S6592" s="2">
        <f>VLOOKUP(M6592,[1]ArchetypeScores!E:K,7,FALSE)</f>
        <v>0</v>
      </c>
      <c r="T6592" s="2" t="str">
        <f t="shared" si="104"/>
        <v>Not A&amp;R positive</v>
      </c>
    </row>
    <row r="6593" spans="1:20" x14ac:dyDescent="0.3">
      <c r="A6593" s="2" t="s">
        <v>16798</v>
      </c>
      <c r="B6593" s="3" t="s">
        <v>17446</v>
      </c>
      <c r="C6593" s="3" t="s">
        <v>17447</v>
      </c>
      <c r="D6593" s="4">
        <v>0.5</v>
      </c>
      <c r="E6593" s="5" t="s">
        <v>16801</v>
      </c>
      <c r="F6593" s="4">
        <v>1.6539999999999999E-2</v>
      </c>
      <c r="G6593" s="6">
        <v>51086</v>
      </c>
      <c r="H6593" s="3" t="s">
        <v>16815</v>
      </c>
      <c r="I6593" s="3" t="s">
        <v>16816</v>
      </c>
      <c r="J6593" s="3" t="s">
        <v>17319</v>
      </c>
      <c r="K6593" s="5" t="s">
        <v>611</v>
      </c>
      <c r="L6593" s="5">
        <v>1</v>
      </c>
      <c r="M6593" s="5" t="s">
        <v>612</v>
      </c>
      <c r="N6593" s="5">
        <f>VLOOKUP(M6593,[1]ArchetypeScores!E:N,10,FALSE)</f>
        <v>1</v>
      </c>
      <c r="O6593" s="5">
        <f>VLOOKUP(M6593,[1]ArchetypeScores!E:O,11,FALSE)</f>
        <v>-2</v>
      </c>
      <c r="P6593" s="5">
        <f>VLOOKUP(M6593,[1]ArchetypeScores!E:P,12,FALSE)</f>
        <v>-1</v>
      </c>
      <c r="Q6593" s="2" t="str">
        <f>VLOOKUP(M6593,[1]ArchetypeScores!E:W,19,FALSE)</f>
        <v>Consumer (including agriculture and tourism)</v>
      </c>
      <c r="R6593" s="2">
        <f>VLOOKUP(M6593,[1]ArchetypeScores!E:I,5,FALSE)</f>
        <v>0</v>
      </c>
      <c r="S6593" s="2">
        <f>VLOOKUP(M6593,[1]ArchetypeScores!E:K,7,FALSE)</f>
        <v>0</v>
      </c>
      <c r="T6593" s="2" t="str">
        <f t="shared" si="104"/>
        <v>Not A&amp;R positive</v>
      </c>
    </row>
    <row r="6594" spans="1:20" x14ac:dyDescent="0.3">
      <c r="A6594" s="2" t="s">
        <v>16798</v>
      </c>
      <c r="B6594" s="3" t="s">
        <v>17448</v>
      </c>
      <c r="C6594" s="3" t="s">
        <v>17449</v>
      </c>
      <c r="D6594" s="4">
        <v>0.2</v>
      </c>
      <c r="E6594" s="5" t="s">
        <v>16801</v>
      </c>
      <c r="F6594" s="4">
        <v>6.62E-3</v>
      </c>
      <c r="G6594" s="6">
        <v>51087</v>
      </c>
      <c r="H6594" s="3" t="s">
        <v>16815</v>
      </c>
      <c r="I6594" s="3" t="s">
        <v>16816</v>
      </c>
      <c r="J6594" s="3" t="s">
        <v>17319</v>
      </c>
      <c r="K6594" s="5" t="s">
        <v>611</v>
      </c>
      <c r="L6594" s="5">
        <v>1</v>
      </c>
      <c r="M6594" s="5" t="s">
        <v>612</v>
      </c>
      <c r="N6594" s="5">
        <f>VLOOKUP(M6594,[1]ArchetypeScores!E:N,10,FALSE)</f>
        <v>1</v>
      </c>
      <c r="O6594" s="5">
        <f>VLOOKUP(M6594,[1]ArchetypeScores!E:O,11,FALSE)</f>
        <v>-2</v>
      </c>
      <c r="P6594" s="5">
        <f>VLOOKUP(M6594,[1]ArchetypeScores!E:P,12,FALSE)</f>
        <v>-1</v>
      </c>
      <c r="Q6594" s="2" t="str">
        <f>VLOOKUP(M6594,[1]ArchetypeScores!E:W,19,FALSE)</f>
        <v>Consumer (including agriculture and tourism)</v>
      </c>
      <c r="R6594" s="2">
        <f>VLOOKUP(M6594,[1]ArchetypeScores!E:I,5,FALSE)</f>
        <v>0</v>
      </c>
      <c r="S6594" s="2">
        <f>VLOOKUP(M6594,[1]ArchetypeScores!E:K,7,FALSE)</f>
        <v>0</v>
      </c>
      <c r="T6594" s="2" t="str">
        <f t="shared" ref="T6594:T6657" si="105">IF(AND(R6594=1,S6594=1),"Both",IF(AND(R6594=1,S6594=0),"Direct only",IF(AND(R6594=0,S6594=1),"Indirect only","Not A&amp;R positive")))</f>
        <v>Not A&amp;R positive</v>
      </c>
    </row>
    <row r="6595" spans="1:20" x14ac:dyDescent="0.3">
      <c r="A6595" s="2" t="s">
        <v>16798</v>
      </c>
      <c r="B6595" s="3" t="s">
        <v>17450</v>
      </c>
      <c r="C6595" s="3" t="s">
        <v>17451</v>
      </c>
      <c r="D6595" s="4">
        <v>1.056</v>
      </c>
      <c r="E6595" s="5" t="s">
        <v>16801</v>
      </c>
      <c r="F6595" s="4">
        <v>3.8190000000000002E-2</v>
      </c>
      <c r="G6595" s="6">
        <v>50757</v>
      </c>
      <c r="H6595" s="3" t="s">
        <v>17452</v>
      </c>
      <c r="I6595" s="3" t="s">
        <v>16808</v>
      </c>
      <c r="J6595" s="3" t="s">
        <v>17319</v>
      </c>
      <c r="K6595" s="5" t="s">
        <v>67</v>
      </c>
      <c r="L6595" s="5">
        <v>1</v>
      </c>
      <c r="M6595" s="5" t="s">
        <v>265</v>
      </c>
      <c r="N6595" s="5">
        <f>VLOOKUP(M6595,[1]ArchetypeScores!E:N,10,FALSE)</f>
        <v>0</v>
      </c>
      <c r="O6595" s="5">
        <f>VLOOKUP(M6595,[1]ArchetypeScores!E:O,11,FALSE)</f>
        <v>-1</v>
      </c>
      <c r="P6595" s="5">
        <f>VLOOKUP(M6595,[1]ArchetypeScores!E:P,12,FALSE)</f>
        <v>0</v>
      </c>
      <c r="Q6595" s="2" t="str">
        <f>VLOOKUP(M6595,[1]ArchetypeScores!E:W,19,FALSE)</f>
        <v>Untargeted</v>
      </c>
      <c r="R6595" s="2">
        <f>VLOOKUP(M6595,[1]ArchetypeScores!E:I,5,FALSE)</f>
        <v>0</v>
      </c>
      <c r="S6595" s="2">
        <f>VLOOKUP(M6595,[1]ArchetypeScores!E:K,7,FALSE)</f>
        <v>0</v>
      </c>
      <c r="T6595" s="2" t="str">
        <f t="shared" si="105"/>
        <v>Not A&amp;R positive</v>
      </c>
    </row>
    <row r="6596" spans="1:20" x14ac:dyDescent="0.3">
      <c r="A6596" s="2" t="s">
        <v>16798</v>
      </c>
      <c r="B6596" s="3" t="s">
        <v>17453</v>
      </c>
      <c r="C6596" s="3" t="s">
        <v>17454</v>
      </c>
      <c r="D6596" s="4">
        <v>0.17</v>
      </c>
      <c r="E6596" s="5" t="s">
        <v>16801</v>
      </c>
      <c r="F6596" s="4">
        <v>6.1500000000000001E-3</v>
      </c>
      <c r="G6596" s="6">
        <v>50758</v>
      </c>
      <c r="H6596" s="3" t="s">
        <v>17455</v>
      </c>
      <c r="I6596" s="3" t="s">
        <v>16808</v>
      </c>
      <c r="J6596" s="3" t="s">
        <v>17319</v>
      </c>
      <c r="K6596" s="5" t="s">
        <v>38</v>
      </c>
      <c r="L6596" s="5">
        <v>13</v>
      </c>
      <c r="M6596" s="5" t="s">
        <v>39</v>
      </c>
      <c r="N6596" s="5">
        <f>VLOOKUP(M6596,[1]ArchetypeScores!E:N,10,FALSE)</f>
        <v>0</v>
      </c>
      <c r="O6596" s="5">
        <f>VLOOKUP(M6596,[1]ArchetypeScores!E:O,11,FALSE)</f>
        <v>-2</v>
      </c>
      <c r="P6596" s="5">
        <f>VLOOKUP(M6596,[1]ArchetypeScores!E:P,12,FALSE)</f>
        <v>0</v>
      </c>
      <c r="Q6596" s="2" t="str">
        <f>VLOOKUP(M6596,[1]ArchetypeScores!E:W,19,FALSE)</f>
        <v>Industrials - transportation</v>
      </c>
      <c r="R6596" s="2">
        <f>VLOOKUP(M6596,[1]ArchetypeScores!E:I,5,FALSE)</f>
        <v>0</v>
      </c>
      <c r="S6596" s="2">
        <f>VLOOKUP(M6596,[1]ArchetypeScores!E:K,7,FALSE)</f>
        <v>0</v>
      </c>
      <c r="T6596" s="2" t="str">
        <f t="shared" si="105"/>
        <v>Not A&amp;R positive</v>
      </c>
    </row>
    <row r="6597" spans="1:20" x14ac:dyDescent="0.3">
      <c r="A6597" s="2" t="s">
        <v>16798</v>
      </c>
      <c r="B6597" s="3" t="s">
        <v>17456</v>
      </c>
      <c r="C6597" s="3" t="s">
        <v>17457</v>
      </c>
      <c r="D6597" s="4">
        <v>0.39800000000000002</v>
      </c>
      <c r="E6597" s="5" t="s">
        <v>16801</v>
      </c>
      <c r="F6597" s="4">
        <v>1.439E-2</v>
      </c>
      <c r="G6597" s="6">
        <v>50759</v>
      </c>
      <c r="H6597" s="3" t="s">
        <v>17458</v>
      </c>
      <c r="I6597" s="3" t="s">
        <v>16808</v>
      </c>
      <c r="J6597" s="3" t="s">
        <v>17319</v>
      </c>
      <c r="K6597" s="5" t="s">
        <v>38</v>
      </c>
      <c r="L6597" s="5">
        <v>13</v>
      </c>
      <c r="M6597" s="5" t="s">
        <v>39</v>
      </c>
      <c r="N6597" s="5">
        <f>VLOOKUP(M6597,[1]ArchetypeScores!E:N,10,FALSE)</f>
        <v>0</v>
      </c>
      <c r="O6597" s="5">
        <f>VLOOKUP(M6597,[1]ArchetypeScores!E:O,11,FALSE)</f>
        <v>-2</v>
      </c>
      <c r="P6597" s="5">
        <f>VLOOKUP(M6597,[1]ArchetypeScores!E:P,12,FALSE)</f>
        <v>0</v>
      </c>
      <c r="Q6597" s="2" t="str">
        <f>VLOOKUP(M6597,[1]ArchetypeScores!E:W,19,FALSE)</f>
        <v>Industrials - transportation</v>
      </c>
      <c r="R6597" s="2">
        <f>VLOOKUP(M6597,[1]ArchetypeScores!E:I,5,FALSE)</f>
        <v>0</v>
      </c>
      <c r="S6597" s="2">
        <f>VLOOKUP(M6597,[1]ArchetypeScores!E:K,7,FALSE)</f>
        <v>0</v>
      </c>
      <c r="T6597" s="2" t="str">
        <f t="shared" si="105"/>
        <v>Not A&amp;R positive</v>
      </c>
    </row>
    <row r="6598" spans="1:20" x14ac:dyDescent="0.3">
      <c r="A6598" s="2" t="s">
        <v>16798</v>
      </c>
      <c r="B6598" s="3" t="s">
        <v>17459</v>
      </c>
      <c r="C6598" s="3" t="s">
        <v>17460</v>
      </c>
      <c r="D6598" s="4">
        <v>0.88</v>
      </c>
      <c r="E6598" s="5" t="s">
        <v>16801</v>
      </c>
      <c r="F6598" s="4">
        <v>2.912E-2</v>
      </c>
      <c r="G6598" s="6">
        <v>51088</v>
      </c>
      <c r="H6598" s="3" t="s">
        <v>16815</v>
      </c>
      <c r="I6598" s="3" t="s">
        <v>16816</v>
      </c>
      <c r="J6598" s="3" t="s">
        <v>17319</v>
      </c>
      <c r="K6598" s="5" t="s">
        <v>611</v>
      </c>
      <c r="L6598" s="5">
        <v>1</v>
      </c>
      <c r="M6598" s="5" t="s">
        <v>612</v>
      </c>
      <c r="N6598" s="5">
        <f>VLOOKUP(M6598,[1]ArchetypeScores!E:N,10,FALSE)</f>
        <v>1</v>
      </c>
      <c r="O6598" s="5">
        <f>VLOOKUP(M6598,[1]ArchetypeScores!E:O,11,FALSE)</f>
        <v>-2</v>
      </c>
      <c r="P6598" s="5">
        <f>VLOOKUP(M6598,[1]ArchetypeScores!E:P,12,FALSE)</f>
        <v>-1</v>
      </c>
      <c r="Q6598" s="2" t="str">
        <f>VLOOKUP(M6598,[1]ArchetypeScores!E:W,19,FALSE)</f>
        <v>Consumer (including agriculture and tourism)</v>
      </c>
      <c r="R6598" s="2">
        <f>VLOOKUP(M6598,[1]ArchetypeScores!E:I,5,FALSE)</f>
        <v>0</v>
      </c>
      <c r="S6598" s="2">
        <f>VLOOKUP(M6598,[1]ArchetypeScores!E:K,7,FALSE)</f>
        <v>0</v>
      </c>
      <c r="T6598" s="2" t="str">
        <f t="shared" si="105"/>
        <v>Not A&amp;R positive</v>
      </c>
    </row>
    <row r="6599" spans="1:20" x14ac:dyDescent="0.3">
      <c r="A6599" s="2" t="s">
        <v>16798</v>
      </c>
      <c r="B6599" s="3" t="s">
        <v>17461</v>
      </c>
      <c r="C6599" s="3" t="s">
        <v>17462</v>
      </c>
      <c r="D6599" s="4">
        <v>0.04</v>
      </c>
      <c r="E6599" s="5" t="s">
        <v>16801</v>
      </c>
      <c r="F6599" s="4">
        <v>1.4499999999999999E-3</v>
      </c>
      <c r="G6599" s="6">
        <v>50760</v>
      </c>
      <c r="H6599" s="3" t="s">
        <v>17463</v>
      </c>
      <c r="I6599" s="3" t="s">
        <v>16808</v>
      </c>
      <c r="J6599" s="3" t="s">
        <v>17319</v>
      </c>
      <c r="K6599" s="5" t="s">
        <v>2091</v>
      </c>
      <c r="L6599" s="5">
        <v>6</v>
      </c>
      <c r="M6599" s="5" t="s">
        <v>2092</v>
      </c>
      <c r="N6599" s="5">
        <f>VLOOKUP(M6599,[1]ArchetypeScores!E:N,10,FALSE)</f>
        <v>0</v>
      </c>
      <c r="O6599" s="5">
        <f>VLOOKUP(M6599,[1]ArchetypeScores!E:O,11,FALSE)</f>
        <v>-1</v>
      </c>
      <c r="P6599" s="5">
        <f>VLOOKUP(M6599,[1]ArchetypeScores!E:P,12,FALSE)</f>
        <v>0</v>
      </c>
      <c r="Q6599" s="2" t="str">
        <f>VLOOKUP(M6599,[1]ArchetypeScores!E:W,19,FALSE)</f>
        <v>Untargeted</v>
      </c>
      <c r="R6599" s="2">
        <f>VLOOKUP(M6599,[1]ArchetypeScores!E:I,5,FALSE)</f>
        <v>0</v>
      </c>
      <c r="S6599" s="2">
        <f>VLOOKUP(M6599,[1]ArchetypeScores!E:K,7,FALSE)</f>
        <v>0</v>
      </c>
      <c r="T6599" s="2" t="str">
        <f t="shared" si="105"/>
        <v>Not A&amp;R positive</v>
      </c>
    </row>
    <row r="6600" spans="1:20" x14ac:dyDescent="0.3">
      <c r="A6600" s="2" t="s">
        <v>16798</v>
      </c>
      <c r="B6600" s="3" t="s">
        <v>17464</v>
      </c>
      <c r="C6600" s="3" t="s">
        <v>17465</v>
      </c>
      <c r="D6600" s="4">
        <v>0.81599999999999995</v>
      </c>
      <c r="E6600" s="5" t="s">
        <v>16801</v>
      </c>
      <c r="F6600" s="4">
        <v>2.9520000000000001E-2</v>
      </c>
      <c r="G6600" s="6">
        <v>50761</v>
      </c>
      <c r="H6600" s="3" t="s">
        <v>17466</v>
      </c>
      <c r="I6600" s="3" t="s">
        <v>16808</v>
      </c>
      <c r="J6600" s="3" t="s">
        <v>17319</v>
      </c>
      <c r="K6600" s="5" t="s">
        <v>2091</v>
      </c>
      <c r="L6600" s="5">
        <v>6</v>
      </c>
      <c r="M6600" s="5" t="s">
        <v>2092</v>
      </c>
      <c r="N6600" s="5">
        <f>VLOOKUP(M6600,[1]ArchetypeScores!E:N,10,FALSE)</f>
        <v>0</v>
      </c>
      <c r="O6600" s="5">
        <f>VLOOKUP(M6600,[1]ArchetypeScores!E:O,11,FALSE)</f>
        <v>-1</v>
      </c>
      <c r="P6600" s="5">
        <f>VLOOKUP(M6600,[1]ArchetypeScores!E:P,12,FALSE)</f>
        <v>0</v>
      </c>
      <c r="Q6600" s="2" t="str">
        <f>VLOOKUP(M6600,[1]ArchetypeScores!E:W,19,FALSE)</f>
        <v>Untargeted</v>
      </c>
      <c r="R6600" s="2">
        <f>VLOOKUP(M6600,[1]ArchetypeScores!E:I,5,FALSE)</f>
        <v>0</v>
      </c>
      <c r="S6600" s="2">
        <f>VLOOKUP(M6600,[1]ArchetypeScores!E:K,7,FALSE)</f>
        <v>0</v>
      </c>
      <c r="T6600" s="2" t="str">
        <f t="shared" si="105"/>
        <v>Not A&amp;R positive</v>
      </c>
    </row>
    <row r="6601" spans="1:20" x14ac:dyDescent="0.3">
      <c r="A6601" s="2" t="s">
        <v>16798</v>
      </c>
      <c r="B6601" s="3" t="s">
        <v>17467</v>
      </c>
      <c r="C6601" s="3" t="s">
        <v>17468</v>
      </c>
      <c r="D6601" s="4">
        <v>0.4</v>
      </c>
      <c r="E6601" s="5" t="s">
        <v>16801</v>
      </c>
      <c r="F6601" s="4">
        <v>1.323E-2</v>
      </c>
      <c r="G6601" s="6">
        <v>51089</v>
      </c>
      <c r="H6601" s="3" t="s">
        <v>16815</v>
      </c>
      <c r="I6601" s="3" t="s">
        <v>16816</v>
      </c>
      <c r="J6601" s="3" t="s">
        <v>17319</v>
      </c>
      <c r="K6601" s="5" t="s">
        <v>611</v>
      </c>
      <c r="L6601" s="5" t="s">
        <v>112</v>
      </c>
      <c r="M6601" s="5" t="s">
        <v>10478</v>
      </c>
      <c r="N6601" s="5">
        <f>VLOOKUP(M6601,[1]ArchetypeScores!E:N,10,FALSE)</f>
        <v>1</v>
      </c>
      <c r="O6601" s="5">
        <f>VLOOKUP(M6601,[1]ArchetypeScores!E:O,11,FALSE)</f>
        <v>0</v>
      </c>
      <c r="P6601" s="5">
        <f>VLOOKUP(M6601,[1]ArchetypeScores!E:P,12,FALSE)</f>
        <v>0</v>
      </c>
      <c r="Q6601" s="2" t="str">
        <f>VLOOKUP(M6601,[1]ArchetypeScores!E:W,19,FALSE)</f>
        <v>Consumer (including agriculture and tourism)</v>
      </c>
      <c r="R6601" s="2">
        <f>VLOOKUP(M6601,[1]ArchetypeScores!E:I,5,FALSE)</f>
        <v>0</v>
      </c>
      <c r="S6601" s="2">
        <f>VLOOKUP(M6601,[1]ArchetypeScores!E:K,7,FALSE)</f>
        <v>0</v>
      </c>
      <c r="T6601" s="2" t="str">
        <f t="shared" si="105"/>
        <v>Not A&amp;R positive</v>
      </c>
    </row>
    <row r="6602" spans="1:20" x14ac:dyDescent="0.3">
      <c r="A6602" s="2" t="s">
        <v>16798</v>
      </c>
      <c r="B6602" s="3" t="s">
        <v>17469</v>
      </c>
      <c r="C6602" s="3" t="s">
        <v>17470</v>
      </c>
      <c r="D6602" s="4">
        <v>0.24299999999999999</v>
      </c>
      <c r="E6602" s="5" t="s">
        <v>16801</v>
      </c>
      <c r="F6602" s="4">
        <v>8.1300000000000001E-3</v>
      </c>
      <c r="G6602" s="6">
        <v>50946</v>
      </c>
      <c r="H6602" s="3" t="s">
        <v>17471</v>
      </c>
      <c r="I6602" s="3" t="s">
        <v>16803</v>
      </c>
      <c r="J6602" s="3" t="s">
        <v>17319</v>
      </c>
      <c r="K6602" s="5" t="s">
        <v>2091</v>
      </c>
      <c r="L6602" s="5">
        <v>6</v>
      </c>
      <c r="M6602" s="5" t="s">
        <v>2092</v>
      </c>
      <c r="N6602" s="5">
        <f>VLOOKUP(M6602,[1]ArchetypeScores!E:N,10,FALSE)</f>
        <v>0</v>
      </c>
      <c r="O6602" s="5">
        <f>VLOOKUP(M6602,[1]ArchetypeScores!E:O,11,FALSE)</f>
        <v>-1</v>
      </c>
      <c r="P6602" s="5">
        <f>VLOOKUP(M6602,[1]ArchetypeScores!E:P,12,FALSE)</f>
        <v>0</v>
      </c>
      <c r="Q6602" s="2" t="str">
        <f>VLOOKUP(M6602,[1]ArchetypeScores!E:W,19,FALSE)</f>
        <v>Untargeted</v>
      </c>
      <c r="R6602" s="2">
        <f>VLOOKUP(M6602,[1]ArchetypeScores!E:I,5,FALSE)</f>
        <v>0</v>
      </c>
      <c r="S6602" s="2">
        <f>VLOOKUP(M6602,[1]ArchetypeScores!E:K,7,FALSE)</f>
        <v>0</v>
      </c>
      <c r="T6602" s="2" t="str">
        <f t="shared" si="105"/>
        <v>Not A&amp;R positive</v>
      </c>
    </row>
    <row r="6603" spans="1:20" x14ac:dyDescent="0.3">
      <c r="A6603" s="2" t="s">
        <v>16798</v>
      </c>
      <c r="B6603" s="3" t="s">
        <v>17472</v>
      </c>
      <c r="C6603" s="3" t="s">
        <v>17473</v>
      </c>
      <c r="D6603" s="4">
        <v>0.40500000000000003</v>
      </c>
      <c r="E6603" s="5" t="s">
        <v>16801</v>
      </c>
      <c r="F6603" s="4">
        <v>1.3559999999999999E-2</v>
      </c>
      <c r="G6603" s="6">
        <v>50947</v>
      </c>
      <c r="H6603" s="3" t="s">
        <v>17474</v>
      </c>
      <c r="I6603" s="3" t="s">
        <v>16803</v>
      </c>
      <c r="J6603" s="3" t="s">
        <v>17319</v>
      </c>
      <c r="K6603" s="5" t="s">
        <v>2091</v>
      </c>
      <c r="L6603" s="5">
        <v>6</v>
      </c>
      <c r="M6603" s="5" t="s">
        <v>2092</v>
      </c>
      <c r="N6603" s="5">
        <f>VLOOKUP(M6603,[1]ArchetypeScores!E:N,10,FALSE)</f>
        <v>0</v>
      </c>
      <c r="O6603" s="5">
        <f>VLOOKUP(M6603,[1]ArchetypeScores!E:O,11,FALSE)</f>
        <v>-1</v>
      </c>
      <c r="P6603" s="5">
        <f>VLOOKUP(M6603,[1]ArchetypeScores!E:P,12,FALSE)</f>
        <v>0</v>
      </c>
      <c r="Q6603" s="2" t="str">
        <f>VLOOKUP(M6603,[1]ArchetypeScores!E:W,19,FALSE)</f>
        <v>Untargeted</v>
      </c>
      <c r="R6603" s="2">
        <f>VLOOKUP(M6603,[1]ArchetypeScores!E:I,5,FALSE)</f>
        <v>0</v>
      </c>
      <c r="S6603" s="2">
        <f>VLOOKUP(M6603,[1]ArchetypeScores!E:K,7,FALSE)</f>
        <v>0</v>
      </c>
      <c r="T6603" s="2" t="str">
        <f t="shared" si="105"/>
        <v>Not A&amp;R positive</v>
      </c>
    </row>
    <row r="6604" spans="1:20" x14ac:dyDescent="0.3">
      <c r="A6604" s="2" t="s">
        <v>16798</v>
      </c>
      <c r="B6604" s="3" t="s">
        <v>17475</v>
      </c>
      <c r="C6604" s="3" t="s">
        <v>17476</v>
      </c>
      <c r="D6604" s="4">
        <v>2.3199999999999998</v>
      </c>
      <c r="E6604" s="5" t="s">
        <v>16801</v>
      </c>
      <c r="F6604" s="4">
        <v>7.7660000000000007E-2</v>
      </c>
      <c r="G6604" s="6">
        <v>50948</v>
      </c>
      <c r="H6604" s="3" t="s">
        <v>17477</v>
      </c>
      <c r="I6604" s="3" t="s">
        <v>16803</v>
      </c>
      <c r="J6604" s="3" t="s">
        <v>17319</v>
      </c>
      <c r="K6604" s="5" t="s">
        <v>38</v>
      </c>
      <c r="L6604" s="5">
        <v>13</v>
      </c>
      <c r="M6604" s="5" t="s">
        <v>39</v>
      </c>
      <c r="N6604" s="5">
        <f>VLOOKUP(M6604,[1]ArchetypeScores!E:N,10,FALSE)</f>
        <v>0</v>
      </c>
      <c r="O6604" s="5">
        <f>VLOOKUP(M6604,[1]ArchetypeScores!E:O,11,FALSE)</f>
        <v>-2</v>
      </c>
      <c r="P6604" s="5">
        <f>VLOOKUP(M6604,[1]ArchetypeScores!E:P,12,FALSE)</f>
        <v>0</v>
      </c>
      <c r="Q6604" s="2" t="str">
        <f>VLOOKUP(M6604,[1]ArchetypeScores!E:W,19,FALSE)</f>
        <v>Industrials - transportation</v>
      </c>
      <c r="R6604" s="2">
        <f>VLOOKUP(M6604,[1]ArchetypeScores!E:I,5,FALSE)</f>
        <v>0</v>
      </c>
      <c r="S6604" s="2">
        <f>VLOOKUP(M6604,[1]ArchetypeScores!E:K,7,FALSE)</f>
        <v>0</v>
      </c>
      <c r="T6604" s="2" t="str">
        <f t="shared" si="105"/>
        <v>Not A&amp;R positive</v>
      </c>
    </row>
    <row r="6605" spans="1:20" x14ac:dyDescent="0.3">
      <c r="A6605" s="2" t="s">
        <v>16798</v>
      </c>
      <c r="B6605" s="3" t="s">
        <v>17478</v>
      </c>
      <c r="C6605" s="3" t="s">
        <v>17479</v>
      </c>
      <c r="D6605" s="4">
        <v>3.9630000000000001</v>
      </c>
      <c r="E6605" s="5" t="s">
        <v>16801</v>
      </c>
      <c r="F6605" s="4">
        <v>0.13264000000000001</v>
      </c>
      <c r="G6605" s="6">
        <v>50949</v>
      </c>
      <c r="H6605" s="3" t="s">
        <v>17480</v>
      </c>
      <c r="I6605" s="3" t="s">
        <v>16803</v>
      </c>
      <c r="J6605" s="3" t="s">
        <v>17319</v>
      </c>
      <c r="K6605" s="5" t="s">
        <v>38</v>
      </c>
      <c r="L6605" s="5">
        <v>21</v>
      </c>
      <c r="M6605" s="5" t="s">
        <v>302</v>
      </c>
      <c r="N6605" s="5">
        <f>VLOOKUP(M6605,[1]ArchetypeScores!E:N,10,FALSE)</f>
        <v>0</v>
      </c>
      <c r="O6605" s="5">
        <f>VLOOKUP(M6605,[1]ArchetypeScores!E:O,11,FALSE)</f>
        <v>-1</v>
      </c>
      <c r="P6605" s="5">
        <f>VLOOKUP(M6605,[1]ArchetypeScores!E:P,12,FALSE)</f>
        <v>0</v>
      </c>
      <c r="Q6605" s="2" t="str">
        <f>VLOOKUP(M6605,[1]ArchetypeScores!E:W,19,FALSE)</f>
        <v>Consumer (including agriculture and tourism)</v>
      </c>
      <c r="R6605" s="2">
        <f>VLOOKUP(M6605,[1]ArchetypeScores!E:I,5,FALSE)</f>
        <v>0</v>
      </c>
      <c r="S6605" s="2">
        <f>VLOOKUP(M6605,[1]ArchetypeScores!E:K,7,FALSE)</f>
        <v>0</v>
      </c>
      <c r="T6605" s="2" t="str">
        <f t="shared" si="105"/>
        <v>Not A&amp;R positive</v>
      </c>
    </row>
    <row r="6606" spans="1:20" x14ac:dyDescent="0.3">
      <c r="A6606" s="2" t="s">
        <v>16798</v>
      </c>
      <c r="B6606" s="3" t="s">
        <v>17481</v>
      </c>
      <c r="C6606" s="3" t="s">
        <v>17482</v>
      </c>
      <c r="D6606" s="4">
        <v>2.0470000000000002</v>
      </c>
      <c r="E6606" s="5" t="s">
        <v>16801</v>
      </c>
      <c r="F6606" s="4">
        <v>6.8510000000000001E-2</v>
      </c>
      <c r="G6606" s="6">
        <v>50950</v>
      </c>
      <c r="H6606" s="3" t="s">
        <v>17483</v>
      </c>
      <c r="I6606" s="3" t="s">
        <v>16803</v>
      </c>
      <c r="J6606" s="3" t="s">
        <v>17319</v>
      </c>
      <c r="K6606" s="5" t="s">
        <v>38</v>
      </c>
      <c r="L6606" s="5">
        <v>21</v>
      </c>
      <c r="M6606" s="5" t="s">
        <v>302</v>
      </c>
      <c r="N6606" s="5">
        <f>VLOOKUP(M6606,[1]ArchetypeScores!E:N,10,FALSE)</f>
        <v>0</v>
      </c>
      <c r="O6606" s="5">
        <f>VLOOKUP(M6606,[1]ArchetypeScores!E:O,11,FALSE)</f>
        <v>-1</v>
      </c>
      <c r="P6606" s="5">
        <f>VLOOKUP(M6606,[1]ArchetypeScores!E:P,12,FALSE)</f>
        <v>0</v>
      </c>
      <c r="Q6606" s="2" t="str">
        <f>VLOOKUP(M6606,[1]ArchetypeScores!E:W,19,FALSE)</f>
        <v>Consumer (including agriculture and tourism)</v>
      </c>
      <c r="R6606" s="2">
        <f>VLOOKUP(M6606,[1]ArchetypeScores!E:I,5,FALSE)</f>
        <v>0</v>
      </c>
      <c r="S6606" s="2">
        <f>VLOOKUP(M6606,[1]ArchetypeScores!E:K,7,FALSE)</f>
        <v>0</v>
      </c>
      <c r="T6606" s="2" t="str">
        <f t="shared" si="105"/>
        <v>Not A&amp;R positive</v>
      </c>
    </row>
    <row r="6607" spans="1:20" x14ac:dyDescent="0.3">
      <c r="A6607" s="2" t="s">
        <v>16798</v>
      </c>
      <c r="B6607" s="7" t="s">
        <v>17484</v>
      </c>
      <c r="C6607" s="3" t="s">
        <v>17485</v>
      </c>
      <c r="D6607" s="4">
        <v>3.0000000000000001E-3</v>
      </c>
      <c r="E6607" s="5" t="s">
        <v>16801</v>
      </c>
      <c r="F6607" s="4">
        <v>1.1E-4</v>
      </c>
      <c r="G6607" s="6">
        <v>51092</v>
      </c>
      <c r="H6607" s="3" t="s">
        <v>16815</v>
      </c>
      <c r="I6607" s="3" t="s">
        <v>16816</v>
      </c>
      <c r="J6607" s="3" t="s">
        <v>17486</v>
      </c>
      <c r="K6607" s="5" t="s">
        <v>38</v>
      </c>
      <c r="L6607" s="5">
        <v>5</v>
      </c>
      <c r="M6607" s="5" t="s">
        <v>635</v>
      </c>
      <c r="N6607" s="5">
        <f>VLOOKUP(M6607,[1]ArchetypeScores!E:N,10,FALSE)</f>
        <v>0</v>
      </c>
      <c r="O6607" s="5">
        <f>VLOOKUP(M6607,[1]ArchetypeScores!E:O,11,FALSE)</f>
        <v>-1</v>
      </c>
      <c r="P6607" s="5">
        <f>VLOOKUP(M6607,[1]ArchetypeScores!E:P,12,FALSE)</f>
        <v>0</v>
      </c>
      <c r="Q6607" s="2" t="str">
        <f>VLOOKUP(M6607,[1]ArchetypeScores!E:W,19,FALSE)</f>
        <v>Consumer (including agriculture and tourism)</v>
      </c>
      <c r="R6607" s="2">
        <f>VLOOKUP(M6607,[1]ArchetypeScores!E:I,5,FALSE)</f>
        <v>0</v>
      </c>
      <c r="S6607" s="2">
        <f>VLOOKUP(M6607,[1]ArchetypeScores!E:K,7,FALSE)</f>
        <v>0</v>
      </c>
      <c r="T6607" s="2" t="str">
        <f t="shared" si="105"/>
        <v>Not A&amp;R positive</v>
      </c>
    </row>
    <row r="6608" spans="1:20" x14ac:dyDescent="0.3">
      <c r="A6608" s="2" t="s">
        <v>16798</v>
      </c>
      <c r="B6608" s="7" t="s">
        <v>17487</v>
      </c>
      <c r="C6608" s="3" t="s">
        <v>17488</v>
      </c>
      <c r="D6608" s="4">
        <v>8.0000000000000002E-3</v>
      </c>
      <c r="E6608" s="5" t="s">
        <v>16801</v>
      </c>
      <c r="F6608" s="4">
        <v>2.7E-4</v>
      </c>
      <c r="G6608" s="6">
        <v>51093</v>
      </c>
      <c r="H6608" s="3" t="s">
        <v>16815</v>
      </c>
      <c r="I6608" s="3" t="s">
        <v>16816</v>
      </c>
      <c r="J6608" s="3" t="s">
        <v>17486</v>
      </c>
      <c r="K6608" s="5" t="s">
        <v>38</v>
      </c>
      <c r="L6608" s="5">
        <v>5</v>
      </c>
      <c r="M6608" s="5" t="s">
        <v>635</v>
      </c>
      <c r="N6608" s="5">
        <f>VLOOKUP(M6608,[1]ArchetypeScores!E:N,10,FALSE)</f>
        <v>0</v>
      </c>
      <c r="O6608" s="5">
        <f>VLOOKUP(M6608,[1]ArchetypeScores!E:O,11,FALSE)</f>
        <v>-1</v>
      </c>
      <c r="P6608" s="5">
        <f>VLOOKUP(M6608,[1]ArchetypeScores!E:P,12,FALSE)</f>
        <v>0</v>
      </c>
      <c r="Q6608" s="2" t="str">
        <f>VLOOKUP(M6608,[1]ArchetypeScores!E:W,19,FALSE)</f>
        <v>Consumer (including agriculture and tourism)</v>
      </c>
      <c r="R6608" s="2">
        <f>VLOOKUP(M6608,[1]ArchetypeScores!E:I,5,FALSE)</f>
        <v>0</v>
      </c>
      <c r="S6608" s="2">
        <f>VLOOKUP(M6608,[1]ArchetypeScores!E:K,7,FALSE)</f>
        <v>0</v>
      </c>
      <c r="T6608" s="2" t="str">
        <f t="shared" si="105"/>
        <v>Not A&amp;R positive</v>
      </c>
    </row>
    <row r="6609" spans="1:20" ht="20.399999999999999" x14ac:dyDescent="0.3">
      <c r="A6609" s="2" t="s">
        <v>16798</v>
      </c>
      <c r="B6609" s="7" t="s">
        <v>17489</v>
      </c>
      <c r="C6609" s="3" t="s">
        <v>17490</v>
      </c>
      <c r="D6609" s="4">
        <v>0.06</v>
      </c>
      <c r="E6609" s="5" t="s">
        <v>16801</v>
      </c>
      <c r="F6609" s="4">
        <v>1.99E-3</v>
      </c>
      <c r="G6609" s="6">
        <v>51094</v>
      </c>
      <c r="H6609" s="3" t="s">
        <v>16815</v>
      </c>
      <c r="I6609" s="3" t="s">
        <v>16816</v>
      </c>
      <c r="J6609" s="3" t="s">
        <v>17486</v>
      </c>
      <c r="K6609" s="5" t="s">
        <v>38</v>
      </c>
      <c r="L6609" s="5">
        <v>1</v>
      </c>
      <c r="M6609" s="5" t="s">
        <v>43</v>
      </c>
      <c r="N6609" s="5">
        <f>VLOOKUP(M6609,[1]ArchetypeScores!E:N,10,FALSE)</f>
        <v>0</v>
      </c>
      <c r="O6609" s="5">
        <f>VLOOKUP(M6609,[1]ArchetypeScores!E:O,11,FALSE)</f>
        <v>-1</v>
      </c>
      <c r="P6609" s="5">
        <f>VLOOKUP(M6609,[1]ArchetypeScores!E:P,12,FALSE)</f>
        <v>0</v>
      </c>
      <c r="Q6609" s="2" t="str">
        <f>VLOOKUP(M6609,[1]ArchetypeScores!E:W,19,FALSE)</f>
        <v>Consumer (including agriculture and tourism)</v>
      </c>
      <c r="R6609" s="2">
        <f>VLOOKUP(M6609,[1]ArchetypeScores!E:I,5,FALSE)</f>
        <v>0</v>
      </c>
      <c r="S6609" s="2">
        <f>VLOOKUP(M6609,[1]ArchetypeScores!E:K,7,FALSE)</f>
        <v>0</v>
      </c>
      <c r="T6609" s="2" t="str">
        <f t="shared" si="105"/>
        <v>Not A&amp;R positive</v>
      </c>
    </row>
    <row r="6610" spans="1:20" ht="20.399999999999999" x14ac:dyDescent="0.3">
      <c r="A6610" s="2" t="s">
        <v>16798</v>
      </c>
      <c r="B6610" s="7" t="s">
        <v>17491</v>
      </c>
      <c r="C6610" s="3" t="s">
        <v>17492</v>
      </c>
      <c r="D6610" s="4">
        <f>0.1/2</f>
        <v>0.05</v>
      </c>
      <c r="E6610" s="5" t="s">
        <v>16801</v>
      </c>
      <c r="F6610" s="4">
        <f>0.00335/2</f>
        <v>1.6750000000000001E-3</v>
      </c>
      <c r="G6610" s="6">
        <v>50951</v>
      </c>
      <c r="H6610" s="3" t="s">
        <v>17493</v>
      </c>
      <c r="I6610" s="3" t="s">
        <v>16803</v>
      </c>
      <c r="J6610" s="3" t="s">
        <v>17486</v>
      </c>
      <c r="K6610" s="5" t="s">
        <v>38</v>
      </c>
      <c r="L6610" s="5">
        <v>1</v>
      </c>
      <c r="M6610" s="5" t="s">
        <v>43</v>
      </c>
      <c r="N6610" s="5">
        <f>VLOOKUP(M6610,[1]ArchetypeScores!E:N,10,FALSE)</f>
        <v>0</v>
      </c>
      <c r="O6610" s="5">
        <f>VLOOKUP(M6610,[1]ArchetypeScores!E:O,11,FALSE)</f>
        <v>-1</v>
      </c>
      <c r="P6610" s="5">
        <f>VLOOKUP(M6610,[1]ArchetypeScores!E:P,12,FALSE)</f>
        <v>0</v>
      </c>
      <c r="Q6610" s="2" t="str">
        <f>VLOOKUP(M6610,[1]ArchetypeScores!E:W,19,FALSE)</f>
        <v>Consumer (including agriculture and tourism)</v>
      </c>
      <c r="R6610" s="2">
        <f>VLOOKUP(M6610,[1]ArchetypeScores!E:I,5,FALSE)</f>
        <v>0</v>
      </c>
      <c r="S6610" s="2">
        <f>VLOOKUP(M6610,[1]ArchetypeScores!E:K,7,FALSE)</f>
        <v>0</v>
      </c>
      <c r="T6610" s="2" t="str">
        <f t="shared" si="105"/>
        <v>Not A&amp;R positive</v>
      </c>
    </row>
    <row r="6611" spans="1:20" ht="20.399999999999999" x14ac:dyDescent="0.3">
      <c r="A6611" s="2" t="s">
        <v>16798</v>
      </c>
      <c r="B6611" s="7" t="s">
        <v>17491</v>
      </c>
      <c r="C6611" s="3" t="s">
        <v>17492</v>
      </c>
      <c r="D6611" s="4">
        <f>0.1/2</f>
        <v>0.05</v>
      </c>
      <c r="E6611" s="5" t="s">
        <v>16801</v>
      </c>
      <c r="F6611" s="4">
        <f>0.00335/2</f>
        <v>1.6750000000000001E-3</v>
      </c>
      <c r="G6611" s="6">
        <v>50951</v>
      </c>
      <c r="H6611" s="3" t="s">
        <v>17493</v>
      </c>
      <c r="I6611" s="3" t="s">
        <v>16803</v>
      </c>
      <c r="J6611" s="3" t="s">
        <v>17486</v>
      </c>
      <c r="K6611" s="5" t="s">
        <v>38</v>
      </c>
      <c r="L6611" s="5">
        <v>5</v>
      </c>
      <c r="M6611" s="5" t="s">
        <v>635</v>
      </c>
      <c r="N6611" s="5">
        <f>VLOOKUP(M6611,[1]ArchetypeScores!E:N,10,FALSE)</f>
        <v>0</v>
      </c>
      <c r="O6611" s="5">
        <f>VLOOKUP(M6611,[1]ArchetypeScores!E:O,11,FALSE)</f>
        <v>-1</v>
      </c>
      <c r="P6611" s="5">
        <f>VLOOKUP(M6611,[1]ArchetypeScores!E:P,12,FALSE)</f>
        <v>0</v>
      </c>
      <c r="Q6611" s="2" t="str">
        <f>VLOOKUP(M6611,[1]ArchetypeScores!E:W,19,FALSE)</f>
        <v>Consumer (including agriculture and tourism)</v>
      </c>
      <c r="R6611" s="2">
        <f>VLOOKUP(M6611,[1]ArchetypeScores!E:I,5,FALSE)</f>
        <v>0</v>
      </c>
      <c r="S6611" s="2">
        <f>VLOOKUP(M6611,[1]ArchetypeScores!E:K,7,FALSE)</f>
        <v>0</v>
      </c>
      <c r="T6611" s="2" t="str">
        <f t="shared" si="105"/>
        <v>Not A&amp;R positive</v>
      </c>
    </row>
    <row r="6612" spans="1:20" x14ac:dyDescent="0.3">
      <c r="A6612" s="2" t="s">
        <v>16798</v>
      </c>
      <c r="B6612" s="3" t="s">
        <v>17494</v>
      </c>
      <c r="C6612" s="3" t="s">
        <v>17495</v>
      </c>
      <c r="D6612" s="4">
        <v>3.4000000000000002E-2</v>
      </c>
      <c r="E6612" s="5" t="s">
        <v>16801</v>
      </c>
      <c r="F6612" s="4">
        <v>1.2199999999999999E-3</v>
      </c>
      <c r="G6612" s="6">
        <v>50762</v>
      </c>
      <c r="H6612" s="3" t="s">
        <v>17496</v>
      </c>
      <c r="I6612" s="3" t="s">
        <v>16808</v>
      </c>
      <c r="J6612" s="3" t="s">
        <v>17486</v>
      </c>
      <c r="K6612" s="5" t="s">
        <v>38</v>
      </c>
      <c r="L6612" s="5">
        <v>13</v>
      </c>
      <c r="M6612" s="5" t="s">
        <v>39</v>
      </c>
      <c r="N6612" s="5">
        <f>VLOOKUP(M6612,[1]ArchetypeScores!E:N,10,FALSE)</f>
        <v>0</v>
      </c>
      <c r="O6612" s="5">
        <f>VLOOKUP(M6612,[1]ArchetypeScores!E:O,11,FALSE)</f>
        <v>-2</v>
      </c>
      <c r="P6612" s="5">
        <f>VLOOKUP(M6612,[1]ArchetypeScores!E:P,12,FALSE)</f>
        <v>0</v>
      </c>
      <c r="Q6612" s="2" t="str">
        <f>VLOOKUP(M6612,[1]ArchetypeScores!E:W,19,FALSE)</f>
        <v>Industrials - transportation</v>
      </c>
      <c r="R6612" s="2">
        <f>VLOOKUP(M6612,[1]ArchetypeScores!E:I,5,FALSE)</f>
        <v>0</v>
      </c>
      <c r="S6612" s="2">
        <f>VLOOKUP(M6612,[1]ArchetypeScores!E:K,7,FALSE)</f>
        <v>0</v>
      </c>
      <c r="T6612" s="2" t="str">
        <f t="shared" si="105"/>
        <v>Not A&amp;R positive</v>
      </c>
    </row>
    <row r="6613" spans="1:20" x14ac:dyDescent="0.3">
      <c r="A6613" s="2" t="s">
        <v>16798</v>
      </c>
      <c r="B6613" s="3" t="s">
        <v>17497</v>
      </c>
      <c r="C6613" s="3" t="s">
        <v>17498</v>
      </c>
      <c r="D6613" s="4">
        <v>0.02</v>
      </c>
      <c r="E6613" s="5" t="s">
        <v>16801</v>
      </c>
      <c r="F6613" s="4">
        <v>6.6E-4</v>
      </c>
      <c r="G6613" s="6">
        <v>51095</v>
      </c>
      <c r="H6613" s="3" t="s">
        <v>16815</v>
      </c>
      <c r="I6613" s="3" t="s">
        <v>16816</v>
      </c>
      <c r="J6613" s="3" t="s">
        <v>17486</v>
      </c>
      <c r="K6613" s="5" t="s">
        <v>2091</v>
      </c>
      <c r="L6613" s="5">
        <v>6</v>
      </c>
      <c r="M6613" s="5" t="s">
        <v>2092</v>
      </c>
      <c r="N6613" s="5">
        <f>VLOOKUP(M6613,[1]ArchetypeScores!E:N,10,FALSE)</f>
        <v>0</v>
      </c>
      <c r="O6613" s="5">
        <f>VLOOKUP(M6613,[1]ArchetypeScores!E:O,11,FALSE)</f>
        <v>-1</v>
      </c>
      <c r="P6613" s="5">
        <f>VLOOKUP(M6613,[1]ArchetypeScores!E:P,12,FALSE)</f>
        <v>0</v>
      </c>
      <c r="Q6613" s="2" t="str">
        <f>VLOOKUP(M6613,[1]ArchetypeScores!E:W,19,FALSE)</f>
        <v>Untargeted</v>
      </c>
      <c r="R6613" s="2">
        <f>VLOOKUP(M6613,[1]ArchetypeScores!E:I,5,FALSE)</f>
        <v>0</v>
      </c>
      <c r="S6613" s="2">
        <f>VLOOKUP(M6613,[1]ArchetypeScores!E:K,7,FALSE)</f>
        <v>0</v>
      </c>
      <c r="T6613" s="2" t="str">
        <f t="shared" si="105"/>
        <v>Not A&amp;R positive</v>
      </c>
    </row>
    <row r="6614" spans="1:20" x14ac:dyDescent="0.3">
      <c r="A6614" s="2" t="s">
        <v>16798</v>
      </c>
      <c r="B6614" s="3" t="s">
        <v>17499</v>
      </c>
      <c r="C6614" s="3" t="s">
        <v>17500</v>
      </c>
      <c r="D6614" s="4">
        <v>12.55392</v>
      </c>
      <c r="E6614" s="5" t="s">
        <v>16801</v>
      </c>
      <c r="F6614" s="4">
        <v>0.42020999999999997</v>
      </c>
      <c r="G6614" s="6">
        <v>50876</v>
      </c>
      <c r="H6614" s="3" t="s">
        <v>17501</v>
      </c>
      <c r="I6614" s="3" t="s">
        <v>16812</v>
      </c>
      <c r="J6614" s="3" t="s">
        <v>17486</v>
      </c>
      <c r="K6614" s="5" t="s">
        <v>118</v>
      </c>
      <c r="L6614" s="5">
        <v>3</v>
      </c>
      <c r="M6614" s="5" t="s">
        <v>168</v>
      </c>
      <c r="N6614" s="5">
        <f>VLOOKUP(M6614,[1]ArchetypeScores!E:N,10,FALSE)</f>
        <v>0</v>
      </c>
      <c r="O6614" s="5">
        <f>VLOOKUP(M6614,[1]ArchetypeScores!E:O,11,FALSE)</f>
        <v>-1</v>
      </c>
      <c r="P6614" s="5">
        <f>VLOOKUP(M6614,[1]ArchetypeScores!E:P,12,FALSE)</f>
        <v>0</v>
      </c>
      <c r="Q6614" s="2" t="str">
        <f>VLOOKUP(M6614,[1]ArchetypeScores!E:W,19,FALSE)</f>
        <v>Untargeted</v>
      </c>
      <c r="R6614" s="2">
        <f>VLOOKUP(M6614,[1]ArchetypeScores!E:I,5,FALSE)</f>
        <v>0</v>
      </c>
      <c r="S6614" s="2">
        <f>VLOOKUP(M6614,[1]ArchetypeScores!E:K,7,FALSE)</f>
        <v>0</v>
      </c>
      <c r="T6614" s="2" t="str">
        <f t="shared" si="105"/>
        <v>Not A&amp;R positive</v>
      </c>
    </row>
    <row r="6615" spans="1:20" ht="20.399999999999999" x14ac:dyDescent="0.3">
      <c r="A6615" s="2" t="s">
        <v>16798</v>
      </c>
      <c r="B6615" s="7" t="s">
        <v>17502</v>
      </c>
      <c r="C6615" s="3" t="s">
        <v>17503</v>
      </c>
      <c r="D6615" s="4">
        <f>0.7/2</f>
        <v>0.35</v>
      </c>
      <c r="E6615" s="5" t="s">
        <v>16801</v>
      </c>
      <c r="F6615" s="4">
        <f>0.02343/2</f>
        <v>1.1715E-2</v>
      </c>
      <c r="G6615" s="6">
        <v>50952</v>
      </c>
      <c r="H6615" s="3" t="s">
        <v>17504</v>
      </c>
      <c r="I6615" s="3" t="s">
        <v>16803</v>
      </c>
      <c r="J6615" s="3" t="s">
        <v>17486</v>
      </c>
      <c r="K6615" s="5" t="s">
        <v>38</v>
      </c>
      <c r="L6615" s="5">
        <v>1</v>
      </c>
      <c r="M6615" s="5" t="s">
        <v>43</v>
      </c>
      <c r="N6615" s="5">
        <f>VLOOKUP(M6615,[1]ArchetypeScores!E:N,10,FALSE)</f>
        <v>0</v>
      </c>
      <c r="O6615" s="5">
        <f>VLOOKUP(M6615,[1]ArchetypeScores!E:O,11,FALSE)</f>
        <v>-1</v>
      </c>
      <c r="P6615" s="5">
        <f>VLOOKUP(M6615,[1]ArchetypeScores!E:P,12,FALSE)</f>
        <v>0</v>
      </c>
      <c r="Q6615" s="2" t="str">
        <f>VLOOKUP(M6615,[1]ArchetypeScores!E:W,19,FALSE)</f>
        <v>Consumer (including agriculture and tourism)</v>
      </c>
      <c r="R6615" s="2">
        <f>VLOOKUP(M6615,[1]ArchetypeScores!E:I,5,FALSE)</f>
        <v>0</v>
      </c>
      <c r="S6615" s="2">
        <f>VLOOKUP(M6615,[1]ArchetypeScores!E:K,7,FALSE)</f>
        <v>0</v>
      </c>
      <c r="T6615" s="2" t="str">
        <f t="shared" si="105"/>
        <v>Not A&amp;R positive</v>
      </c>
    </row>
    <row r="6616" spans="1:20" ht="20.399999999999999" x14ac:dyDescent="0.3">
      <c r="A6616" s="2" t="s">
        <v>16798</v>
      </c>
      <c r="B6616" s="7" t="s">
        <v>17502</v>
      </c>
      <c r="C6616" s="3" t="s">
        <v>17503</v>
      </c>
      <c r="D6616" s="4">
        <f>0.7/2</f>
        <v>0.35</v>
      </c>
      <c r="E6616" s="5" t="s">
        <v>16801</v>
      </c>
      <c r="F6616" s="4">
        <f>0.02343/2</f>
        <v>1.1715E-2</v>
      </c>
      <c r="G6616" s="6">
        <v>50952</v>
      </c>
      <c r="H6616" s="3" t="s">
        <v>17504</v>
      </c>
      <c r="I6616" s="3" t="s">
        <v>16803</v>
      </c>
      <c r="J6616" s="3" t="s">
        <v>17486</v>
      </c>
      <c r="K6616" s="5" t="s">
        <v>38</v>
      </c>
      <c r="L6616" s="5">
        <v>5</v>
      </c>
      <c r="M6616" s="5" t="s">
        <v>635</v>
      </c>
      <c r="N6616" s="5">
        <f>VLOOKUP(M6616,[1]ArchetypeScores!E:N,10,FALSE)</f>
        <v>0</v>
      </c>
      <c r="O6616" s="5">
        <f>VLOOKUP(M6616,[1]ArchetypeScores!E:O,11,FALSE)</f>
        <v>-1</v>
      </c>
      <c r="P6616" s="5">
        <f>VLOOKUP(M6616,[1]ArchetypeScores!E:P,12,FALSE)</f>
        <v>0</v>
      </c>
      <c r="Q6616" s="2" t="str">
        <f>VLOOKUP(M6616,[1]ArchetypeScores!E:W,19,FALSE)</f>
        <v>Consumer (including agriculture and tourism)</v>
      </c>
      <c r="R6616" s="2">
        <f>VLOOKUP(M6616,[1]ArchetypeScores!E:I,5,FALSE)</f>
        <v>0</v>
      </c>
      <c r="S6616" s="2">
        <f>VLOOKUP(M6616,[1]ArchetypeScores!E:K,7,FALSE)</f>
        <v>0</v>
      </c>
      <c r="T6616" s="2" t="str">
        <f t="shared" si="105"/>
        <v>Not A&amp;R positive</v>
      </c>
    </row>
    <row r="6617" spans="1:20" x14ac:dyDescent="0.3">
      <c r="A6617" s="2" t="s">
        <v>16798</v>
      </c>
      <c r="B6617" s="3" t="s">
        <v>17505</v>
      </c>
      <c r="C6617" s="3" t="s">
        <v>17506</v>
      </c>
      <c r="D6617" s="4">
        <v>1.9E-2</v>
      </c>
      <c r="E6617" s="5" t="s">
        <v>16801</v>
      </c>
      <c r="F6617" s="4">
        <v>6.8999999999999997E-4</v>
      </c>
      <c r="G6617" s="6">
        <v>50763</v>
      </c>
      <c r="H6617" s="3" t="s">
        <v>17507</v>
      </c>
      <c r="I6617" s="3" t="s">
        <v>16808</v>
      </c>
      <c r="J6617" s="3" t="s">
        <v>17486</v>
      </c>
      <c r="K6617" s="5" t="s">
        <v>61</v>
      </c>
      <c r="L6617" s="5" t="s">
        <v>112</v>
      </c>
      <c r="M6617" s="5" t="s">
        <v>948</v>
      </c>
      <c r="N6617" s="5">
        <f>VLOOKUP(M6617,[1]ArchetypeScores!E:N,10,FALSE)</f>
        <v>0</v>
      </c>
      <c r="O6617" s="5">
        <f>VLOOKUP(M6617,[1]ArchetypeScores!E:O,11,FALSE)</f>
        <v>-1</v>
      </c>
      <c r="P6617" s="5">
        <f>VLOOKUP(M6617,[1]ArchetypeScores!E:P,12,FALSE)</f>
        <v>0</v>
      </c>
      <c r="Q6617" s="2" t="str">
        <f>VLOOKUP(M6617,[1]ArchetypeScores!E:W,19,FALSE)</f>
        <v>Health care</v>
      </c>
      <c r="R6617" s="2">
        <f>VLOOKUP(M6617,[1]ArchetypeScores!E:I,5,FALSE)</f>
        <v>0</v>
      </c>
      <c r="S6617" s="2">
        <f>VLOOKUP(M6617,[1]ArchetypeScores!E:K,7,FALSE)</f>
        <v>0</v>
      </c>
      <c r="T6617" s="2" t="str">
        <f t="shared" si="105"/>
        <v>Not A&amp;R positive</v>
      </c>
    </row>
    <row r="6618" spans="1:20" x14ac:dyDescent="0.3">
      <c r="A6618" s="2" t="s">
        <v>16798</v>
      </c>
      <c r="B6618" s="3" t="s">
        <v>17508</v>
      </c>
      <c r="C6618" s="3" t="s">
        <v>17509</v>
      </c>
      <c r="D6618" s="4">
        <v>0.182</v>
      </c>
      <c r="E6618" s="5" t="s">
        <v>16801</v>
      </c>
      <c r="F6618" s="4">
        <v>6.0200000000000002E-3</v>
      </c>
      <c r="G6618" s="6">
        <v>51096</v>
      </c>
      <c r="H6618" s="3" t="s">
        <v>16815</v>
      </c>
      <c r="I6618" s="3" t="s">
        <v>16816</v>
      </c>
      <c r="J6618" s="3" t="s">
        <v>17486</v>
      </c>
      <c r="K6618" s="5" t="s">
        <v>2091</v>
      </c>
      <c r="L6618" s="5">
        <v>6</v>
      </c>
      <c r="M6618" s="5" t="s">
        <v>2092</v>
      </c>
      <c r="N6618" s="5">
        <f>VLOOKUP(M6618,[1]ArchetypeScores!E:N,10,FALSE)</f>
        <v>0</v>
      </c>
      <c r="O6618" s="5">
        <f>VLOOKUP(M6618,[1]ArchetypeScores!E:O,11,FALSE)</f>
        <v>-1</v>
      </c>
      <c r="P6618" s="5">
        <f>VLOOKUP(M6618,[1]ArchetypeScores!E:P,12,FALSE)</f>
        <v>0</v>
      </c>
      <c r="Q6618" s="2" t="str">
        <f>VLOOKUP(M6618,[1]ArchetypeScores!E:W,19,FALSE)</f>
        <v>Untargeted</v>
      </c>
      <c r="R6618" s="2">
        <f>VLOOKUP(M6618,[1]ArchetypeScores!E:I,5,FALSE)</f>
        <v>0</v>
      </c>
      <c r="S6618" s="2">
        <f>VLOOKUP(M6618,[1]ArchetypeScores!E:K,7,FALSE)</f>
        <v>0</v>
      </c>
      <c r="T6618" s="2" t="str">
        <f t="shared" si="105"/>
        <v>Not A&amp;R positive</v>
      </c>
    </row>
    <row r="6619" spans="1:20" x14ac:dyDescent="0.3">
      <c r="A6619" s="2" t="s">
        <v>16798</v>
      </c>
      <c r="B6619" s="3" t="s">
        <v>17510</v>
      </c>
      <c r="C6619" s="3" t="s">
        <v>17511</v>
      </c>
      <c r="D6619" s="4">
        <v>1.99743</v>
      </c>
      <c r="E6619" s="5" t="s">
        <v>16801</v>
      </c>
      <c r="F6619" s="4">
        <v>6.6860000000000003E-2</v>
      </c>
      <c r="G6619" s="6">
        <v>50877</v>
      </c>
      <c r="H6619" s="3" t="s">
        <v>17512</v>
      </c>
      <c r="I6619" s="3" t="s">
        <v>16812</v>
      </c>
      <c r="J6619" s="3" t="s">
        <v>17486</v>
      </c>
      <c r="K6619" s="5" t="s">
        <v>118</v>
      </c>
      <c r="L6619" s="5">
        <v>3</v>
      </c>
      <c r="M6619" s="5" t="s">
        <v>168</v>
      </c>
      <c r="N6619" s="5">
        <f>VLOOKUP(M6619,[1]ArchetypeScores!E:N,10,FALSE)</f>
        <v>0</v>
      </c>
      <c r="O6619" s="5">
        <f>VLOOKUP(M6619,[1]ArchetypeScores!E:O,11,FALSE)</f>
        <v>-1</v>
      </c>
      <c r="P6619" s="5">
        <f>VLOOKUP(M6619,[1]ArchetypeScores!E:P,12,FALSE)</f>
        <v>0</v>
      </c>
      <c r="Q6619" s="2" t="str">
        <f>VLOOKUP(M6619,[1]ArchetypeScores!E:W,19,FALSE)</f>
        <v>Untargeted</v>
      </c>
      <c r="R6619" s="2">
        <f>VLOOKUP(M6619,[1]ArchetypeScores!E:I,5,FALSE)</f>
        <v>0</v>
      </c>
      <c r="S6619" s="2">
        <f>VLOOKUP(M6619,[1]ArchetypeScores!E:K,7,FALSE)</f>
        <v>0</v>
      </c>
      <c r="T6619" s="2" t="str">
        <f t="shared" si="105"/>
        <v>Not A&amp;R positive</v>
      </c>
    </row>
    <row r="6620" spans="1:20" x14ac:dyDescent="0.3">
      <c r="A6620" s="2" t="s">
        <v>16798</v>
      </c>
      <c r="B6620" s="3" t="s">
        <v>17513</v>
      </c>
      <c r="C6620" s="3" t="s">
        <v>17514</v>
      </c>
      <c r="D6620" s="4">
        <v>2.5000000000000001E-2</v>
      </c>
      <c r="E6620" s="5" t="s">
        <v>16801</v>
      </c>
      <c r="F6620" s="4">
        <v>8.9999999999999998E-4</v>
      </c>
      <c r="G6620" s="6">
        <v>50764</v>
      </c>
      <c r="H6620" s="3" t="s">
        <v>17515</v>
      </c>
      <c r="I6620" s="3" t="s">
        <v>16808</v>
      </c>
      <c r="J6620" s="3" t="s">
        <v>17486</v>
      </c>
      <c r="K6620" s="5" t="s">
        <v>94</v>
      </c>
      <c r="L6620" s="5">
        <v>5</v>
      </c>
      <c r="M6620" s="5" t="s">
        <v>5630</v>
      </c>
      <c r="N6620" s="5">
        <f>VLOOKUP(M6620,[1]ArchetypeScores!E:N,10,FALSE)</f>
        <v>1</v>
      </c>
      <c r="O6620" s="5">
        <f>VLOOKUP(M6620,[1]ArchetypeScores!E:O,11,FALSE)</f>
        <v>-1</v>
      </c>
      <c r="P6620" s="5">
        <f>VLOOKUP(M6620,[1]ArchetypeScores!E:P,12,FALSE)</f>
        <v>0</v>
      </c>
      <c r="Q6620" s="2" t="str">
        <f>VLOOKUP(M6620,[1]ArchetypeScores!E:W,19,FALSE)</f>
        <v>Consumer (including agriculture and tourism)</v>
      </c>
      <c r="R6620" s="2">
        <f>VLOOKUP(M6620,[1]ArchetypeScores!E:I,5,FALSE)</f>
        <v>0</v>
      </c>
      <c r="S6620" s="2">
        <f>VLOOKUP(M6620,[1]ArchetypeScores!E:K,7,FALSE)</f>
        <v>0</v>
      </c>
      <c r="T6620" s="2" t="str">
        <f t="shared" si="105"/>
        <v>Not A&amp;R positive</v>
      </c>
    </row>
    <row r="6621" spans="1:20" x14ac:dyDescent="0.3">
      <c r="A6621" s="2" t="s">
        <v>16798</v>
      </c>
      <c r="B6621" s="3" t="s">
        <v>17516</v>
      </c>
      <c r="C6621" s="3" t="s">
        <v>17517</v>
      </c>
      <c r="D6621" s="4">
        <v>2.9000000000000001E-2</v>
      </c>
      <c r="E6621" s="5" t="s">
        <v>16801</v>
      </c>
      <c r="F6621" s="4">
        <v>9.6000000000000002E-4</v>
      </c>
      <c r="G6621" s="6">
        <v>51097</v>
      </c>
      <c r="H6621" s="3" t="s">
        <v>16815</v>
      </c>
      <c r="I6621" s="3" t="s">
        <v>16816</v>
      </c>
      <c r="J6621" s="3" t="s">
        <v>17486</v>
      </c>
      <c r="K6621" s="5" t="s">
        <v>2091</v>
      </c>
      <c r="L6621" s="5">
        <v>6</v>
      </c>
      <c r="M6621" s="5" t="s">
        <v>2092</v>
      </c>
      <c r="N6621" s="5">
        <f>VLOOKUP(M6621,[1]ArchetypeScores!E:N,10,FALSE)</f>
        <v>0</v>
      </c>
      <c r="O6621" s="5">
        <f>VLOOKUP(M6621,[1]ArchetypeScores!E:O,11,FALSE)</f>
        <v>-1</v>
      </c>
      <c r="P6621" s="5">
        <f>VLOOKUP(M6621,[1]ArchetypeScores!E:P,12,FALSE)</f>
        <v>0</v>
      </c>
      <c r="Q6621" s="2" t="str">
        <f>VLOOKUP(M6621,[1]ArchetypeScores!E:W,19,FALSE)</f>
        <v>Untargeted</v>
      </c>
      <c r="R6621" s="2">
        <f>VLOOKUP(M6621,[1]ArchetypeScores!E:I,5,FALSE)</f>
        <v>0</v>
      </c>
      <c r="S6621" s="2">
        <f>VLOOKUP(M6621,[1]ArchetypeScores!E:K,7,FALSE)</f>
        <v>0</v>
      </c>
      <c r="T6621" s="2" t="str">
        <f t="shared" si="105"/>
        <v>Not A&amp;R positive</v>
      </c>
    </row>
    <row r="6622" spans="1:20" x14ac:dyDescent="0.3">
      <c r="A6622" s="2" t="s">
        <v>16798</v>
      </c>
      <c r="B6622" s="3" t="s">
        <v>17518</v>
      </c>
      <c r="C6622" s="3" t="s">
        <v>17519</v>
      </c>
      <c r="D6622" s="4">
        <v>3.8299799999999999</v>
      </c>
      <c r="E6622" s="5" t="s">
        <v>16801</v>
      </c>
      <c r="F6622" s="4">
        <v>0.12820000000000001</v>
      </c>
      <c r="G6622" s="6">
        <v>50878</v>
      </c>
      <c r="H6622" s="3" t="s">
        <v>17520</v>
      </c>
      <c r="I6622" s="3" t="s">
        <v>16812</v>
      </c>
      <c r="J6622" s="3" t="s">
        <v>17486</v>
      </c>
      <c r="K6622" s="5" t="s">
        <v>118</v>
      </c>
      <c r="L6622" s="5">
        <v>3</v>
      </c>
      <c r="M6622" s="5" t="s">
        <v>168</v>
      </c>
      <c r="N6622" s="5">
        <f>VLOOKUP(M6622,[1]ArchetypeScores!E:N,10,FALSE)</f>
        <v>0</v>
      </c>
      <c r="O6622" s="5">
        <f>VLOOKUP(M6622,[1]ArchetypeScores!E:O,11,FALSE)</f>
        <v>-1</v>
      </c>
      <c r="P6622" s="5">
        <f>VLOOKUP(M6622,[1]ArchetypeScores!E:P,12,FALSE)</f>
        <v>0</v>
      </c>
      <c r="Q6622" s="2" t="str">
        <f>VLOOKUP(M6622,[1]ArchetypeScores!E:W,19,FALSE)</f>
        <v>Untargeted</v>
      </c>
      <c r="R6622" s="2">
        <f>VLOOKUP(M6622,[1]ArchetypeScores!E:I,5,FALSE)</f>
        <v>0</v>
      </c>
      <c r="S6622" s="2">
        <f>VLOOKUP(M6622,[1]ArchetypeScores!E:K,7,FALSE)</f>
        <v>0</v>
      </c>
      <c r="T6622" s="2" t="str">
        <f t="shared" si="105"/>
        <v>Not A&amp;R positive</v>
      </c>
    </row>
    <row r="6623" spans="1:20" ht="20.399999999999999" x14ac:dyDescent="0.3">
      <c r="A6623" s="2" t="s">
        <v>16798</v>
      </c>
      <c r="B6623" s="7" t="s">
        <v>17521</v>
      </c>
      <c r="C6623" s="3" t="s">
        <v>17522</v>
      </c>
      <c r="D6623" s="4">
        <v>3.0000000000000001E-3</v>
      </c>
      <c r="E6623" s="5" t="s">
        <v>16801</v>
      </c>
      <c r="F6623" s="4">
        <v>1.1E-4</v>
      </c>
      <c r="G6623" s="6">
        <v>50765</v>
      </c>
      <c r="H6623" s="3" t="s">
        <v>17523</v>
      </c>
      <c r="I6623" s="3" t="s">
        <v>16808</v>
      </c>
      <c r="J6623" s="3" t="s">
        <v>17486</v>
      </c>
      <c r="K6623" s="5" t="s">
        <v>38</v>
      </c>
      <c r="L6623" s="5">
        <v>5</v>
      </c>
      <c r="M6623" s="5" t="s">
        <v>635</v>
      </c>
      <c r="N6623" s="5">
        <f>VLOOKUP(M6623,[1]ArchetypeScores!E:N,10,FALSE)</f>
        <v>0</v>
      </c>
      <c r="O6623" s="5">
        <f>VLOOKUP(M6623,[1]ArchetypeScores!E:O,11,FALSE)</f>
        <v>-1</v>
      </c>
      <c r="P6623" s="5">
        <f>VLOOKUP(M6623,[1]ArchetypeScores!E:P,12,FALSE)</f>
        <v>0</v>
      </c>
      <c r="Q6623" s="2" t="str">
        <f>VLOOKUP(M6623,[1]ArchetypeScores!E:W,19,FALSE)</f>
        <v>Consumer (including agriculture and tourism)</v>
      </c>
      <c r="R6623" s="2">
        <f>VLOOKUP(M6623,[1]ArchetypeScores!E:I,5,FALSE)</f>
        <v>0</v>
      </c>
      <c r="S6623" s="2">
        <f>VLOOKUP(M6623,[1]ArchetypeScores!E:K,7,FALSE)</f>
        <v>0</v>
      </c>
      <c r="T6623" s="2" t="str">
        <f t="shared" si="105"/>
        <v>Not A&amp;R positive</v>
      </c>
    </row>
    <row r="6624" spans="1:20" x14ac:dyDescent="0.3">
      <c r="A6624" s="2" t="s">
        <v>16798</v>
      </c>
      <c r="B6624" s="3" t="s">
        <v>17524</v>
      </c>
      <c r="C6624" s="3" t="s">
        <v>17525</v>
      </c>
      <c r="D6624" s="4">
        <v>3.3411000000000003E-2</v>
      </c>
      <c r="E6624" s="5" t="s">
        <v>16801</v>
      </c>
      <c r="F6624" s="4">
        <v>1.1199999999999999E-3</v>
      </c>
      <c r="G6624" s="6">
        <v>50879</v>
      </c>
      <c r="H6624" s="3" t="s">
        <v>17526</v>
      </c>
      <c r="I6624" s="3" t="s">
        <v>16812</v>
      </c>
      <c r="J6624" s="3" t="s">
        <v>17486</v>
      </c>
      <c r="K6624" s="5" t="s">
        <v>118</v>
      </c>
      <c r="L6624" s="5">
        <v>3</v>
      </c>
      <c r="M6624" s="5" t="s">
        <v>168</v>
      </c>
      <c r="N6624" s="5">
        <f>VLOOKUP(M6624,[1]ArchetypeScores!E:N,10,FALSE)</f>
        <v>0</v>
      </c>
      <c r="O6624" s="5">
        <f>VLOOKUP(M6624,[1]ArchetypeScores!E:O,11,FALSE)</f>
        <v>-1</v>
      </c>
      <c r="P6624" s="5">
        <f>VLOOKUP(M6624,[1]ArchetypeScores!E:P,12,FALSE)</f>
        <v>0</v>
      </c>
      <c r="Q6624" s="2" t="str">
        <f>VLOOKUP(M6624,[1]ArchetypeScores!E:W,19,FALSE)</f>
        <v>Untargeted</v>
      </c>
      <c r="R6624" s="2">
        <f>VLOOKUP(M6624,[1]ArchetypeScores!E:I,5,FALSE)</f>
        <v>0</v>
      </c>
      <c r="S6624" s="2">
        <f>VLOOKUP(M6624,[1]ArchetypeScores!E:K,7,FALSE)</f>
        <v>0</v>
      </c>
      <c r="T6624" s="2" t="str">
        <f t="shared" si="105"/>
        <v>Not A&amp;R positive</v>
      </c>
    </row>
    <row r="6625" spans="1:20" x14ac:dyDescent="0.3">
      <c r="A6625" s="2" t="s">
        <v>16798</v>
      </c>
      <c r="B6625" s="3" t="s">
        <v>17527</v>
      </c>
      <c r="C6625" s="3" t="s">
        <v>17528</v>
      </c>
      <c r="D6625" s="4">
        <v>0.96899999999999997</v>
      </c>
      <c r="E6625" s="5" t="s">
        <v>16801</v>
      </c>
      <c r="F6625" s="4">
        <v>3.2050000000000002E-2</v>
      </c>
      <c r="G6625" s="6">
        <v>51098</v>
      </c>
      <c r="H6625" s="3" t="s">
        <v>16815</v>
      </c>
      <c r="I6625" s="3" t="s">
        <v>16816</v>
      </c>
      <c r="J6625" s="3" t="s">
        <v>17486</v>
      </c>
      <c r="K6625" s="5" t="s">
        <v>175</v>
      </c>
      <c r="L6625" s="5">
        <v>4</v>
      </c>
      <c r="M6625" s="5" t="s">
        <v>219</v>
      </c>
      <c r="N6625" s="5">
        <f>VLOOKUP(M6625,[1]ArchetypeScores!E:N,10,FALSE)</f>
        <v>1</v>
      </c>
      <c r="O6625" s="5">
        <f>VLOOKUP(M6625,[1]ArchetypeScores!E:O,11,FALSE)</f>
        <v>0</v>
      </c>
      <c r="P6625" s="5">
        <f>VLOOKUP(M6625,[1]ArchetypeScores!E:P,12,FALSE)</f>
        <v>0</v>
      </c>
      <c r="Q6625" s="2" t="str">
        <f>VLOOKUP(M6625,[1]ArchetypeScores!E:W,19,FALSE)</f>
        <v>Other sector</v>
      </c>
      <c r="R6625" s="2">
        <f>VLOOKUP(M6625,[1]ArchetypeScores!E:I,5,FALSE)</f>
        <v>0</v>
      </c>
      <c r="S6625" s="2">
        <f>VLOOKUP(M6625,[1]ArchetypeScores!E:K,7,FALSE)</f>
        <v>0</v>
      </c>
      <c r="T6625" s="2" t="str">
        <f t="shared" si="105"/>
        <v>Not A&amp;R positive</v>
      </c>
    </row>
    <row r="6626" spans="1:20" x14ac:dyDescent="0.3">
      <c r="A6626" s="2" t="s">
        <v>16798</v>
      </c>
      <c r="B6626" s="3" t="s">
        <v>17529</v>
      </c>
      <c r="C6626" s="3" t="s">
        <v>17530</v>
      </c>
      <c r="D6626" s="4">
        <v>0.14000000000000001</v>
      </c>
      <c r="E6626" s="5" t="s">
        <v>16801</v>
      </c>
      <c r="F6626" s="4">
        <v>4.6899999999999997E-3</v>
      </c>
      <c r="G6626" s="6">
        <v>50953</v>
      </c>
      <c r="H6626" s="3" t="s">
        <v>17531</v>
      </c>
      <c r="I6626" s="3" t="s">
        <v>16803</v>
      </c>
      <c r="J6626" s="3" t="s">
        <v>17486</v>
      </c>
      <c r="K6626" s="5" t="s">
        <v>38</v>
      </c>
      <c r="L6626" s="5">
        <v>13</v>
      </c>
      <c r="M6626" s="5" t="s">
        <v>39</v>
      </c>
      <c r="N6626" s="5">
        <f>VLOOKUP(M6626,[1]ArchetypeScores!E:N,10,FALSE)</f>
        <v>0</v>
      </c>
      <c r="O6626" s="5">
        <f>VLOOKUP(M6626,[1]ArchetypeScores!E:O,11,FALSE)</f>
        <v>-2</v>
      </c>
      <c r="P6626" s="5">
        <f>VLOOKUP(M6626,[1]ArchetypeScores!E:P,12,FALSE)</f>
        <v>0</v>
      </c>
      <c r="Q6626" s="2" t="str">
        <f>VLOOKUP(M6626,[1]ArchetypeScores!E:W,19,FALSE)</f>
        <v>Industrials - transportation</v>
      </c>
      <c r="R6626" s="2">
        <f>VLOOKUP(M6626,[1]ArchetypeScores!E:I,5,FALSE)</f>
        <v>0</v>
      </c>
      <c r="S6626" s="2">
        <f>VLOOKUP(M6626,[1]ArchetypeScores!E:K,7,FALSE)</f>
        <v>0</v>
      </c>
      <c r="T6626" s="2" t="str">
        <f t="shared" si="105"/>
        <v>Not A&amp;R positive</v>
      </c>
    </row>
    <row r="6627" spans="1:20" ht="30.6" x14ac:dyDescent="0.3">
      <c r="A6627" s="2" t="s">
        <v>16798</v>
      </c>
      <c r="B6627" s="7" t="s">
        <v>17532</v>
      </c>
      <c r="C6627" s="3" t="s">
        <v>17533</v>
      </c>
      <c r="D6627" s="4">
        <f>0.11/2</f>
        <v>5.5E-2</v>
      </c>
      <c r="E6627" s="5" t="s">
        <v>16801</v>
      </c>
      <c r="F6627" s="4">
        <f>0.00368/2</f>
        <v>1.8400000000000001E-3</v>
      </c>
      <c r="G6627" s="6">
        <v>50880</v>
      </c>
      <c r="H6627" s="3" t="s">
        <v>17534</v>
      </c>
      <c r="I6627" s="3" t="s">
        <v>16812</v>
      </c>
      <c r="J6627" s="3" t="s">
        <v>17486</v>
      </c>
      <c r="K6627" s="5" t="s">
        <v>38</v>
      </c>
      <c r="L6627" s="5">
        <v>1</v>
      </c>
      <c r="M6627" s="5" t="s">
        <v>43</v>
      </c>
      <c r="N6627" s="5">
        <f>VLOOKUP(M6627,[1]ArchetypeScores!E:N,10,FALSE)</f>
        <v>0</v>
      </c>
      <c r="O6627" s="5">
        <f>VLOOKUP(M6627,[1]ArchetypeScores!E:O,11,FALSE)</f>
        <v>-1</v>
      </c>
      <c r="P6627" s="5">
        <f>VLOOKUP(M6627,[1]ArchetypeScores!E:P,12,FALSE)</f>
        <v>0</v>
      </c>
      <c r="Q6627" s="2" t="str">
        <f>VLOOKUP(M6627,[1]ArchetypeScores!E:W,19,FALSE)</f>
        <v>Consumer (including agriculture and tourism)</v>
      </c>
      <c r="R6627" s="2">
        <f>VLOOKUP(M6627,[1]ArchetypeScores!E:I,5,FALSE)</f>
        <v>0</v>
      </c>
      <c r="S6627" s="2">
        <f>VLOOKUP(M6627,[1]ArchetypeScores!E:K,7,FALSE)</f>
        <v>0</v>
      </c>
      <c r="T6627" s="2" t="str">
        <f t="shared" si="105"/>
        <v>Not A&amp;R positive</v>
      </c>
    </row>
    <row r="6628" spans="1:20" ht="30.6" x14ac:dyDescent="0.3">
      <c r="A6628" s="2" t="s">
        <v>16798</v>
      </c>
      <c r="B6628" s="7" t="s">
        <v>17532</v>
      </c>
      <c r="C6628" s="3" t="s">
        <v>17533</v>
      </c>
      <c r="D6628" s="4">
        <f>0.11/2</f>
        <v>5.5E-2</v>
      </c>
      <c r="E6628" s="5" t="s">
        <v>16801</v>
      </c>
      <c r="F6628" s="4">
        <f>0.00368/2</f>
        <v>1.8400000000000001E-3</v>
      </c>
      <c r="G6628" s="6">
        <v>50880</v>
      </c>
      <c r="H6628" s="3" t="s">
        <v>17534</v>
      </c>
      <c r="I6628" s="3" t="s">
        <v>16812</v>
      </c>
      <c r="J6628" s="3" t="s">
        <v>17486</v>
      </c>
      <c r="K6628" s="5" t="s">
        <v>38</v>
      </c>
      <c r="L6628" s="5">
        <v>5</v>
      </c>
      <c r="M6628" s="5" t="s">
        <v>635</v>
      </c>
      <c r="N6628" s="5">
        <f>VLOOKUP(M6628,[1]ArchetypeScores!E:N,10,FALSE)</f>
        <v>0</v>
      </c>
      <c r="O6628" s="5">
        <f>VLOOKUP(M6628,[1]ArchetypeScores!E:O,11,FALSE)</f>
        <v>-1</v>
      </c>
      <c r="P6628" s="5">
        <f>VLOOKUP(M6628,[1]ArchetypeScores!E:P,12,FALSE)</f>
        <v>0</v>
      </c>
      <c r="Q6628" s="2" t="str">
        <f>VLOOKUP(M6628,[1]ArchetypeScores!E:W,19,FALSE)</f>
        <v>Consumer (including agriculture and tourism)</v>
      </c>
      <c r="R6628" s="2">
        <f>VLOOKUP(M6628,[1]ArchetypeScores!E:I,5,FALSE)</f>
        <v>0</v>
      </c>
      <c r="S6628" s="2">
        <f>VLOOKUP(M6628,[1]ArchetypeScores!E:K,7,FALSE)</f>
        <v>0</v>
      </c>
      <c r="T6628" s="2" t="str">
        <f t="shared" si="105"/>
        <v>Not A&amp;R positive</v>
      </c>
    </row>
    <row r="6629" spans="1:20" x14ac:dyDescent="0.3">
      <c r="A6629" s="2" t="s">
        <v>16798</v>
      </c>
      <c r="B6629" s="3" t="s">
        <v>17535</v>
      </c>
      <c r="C6629" s="3" t="s">
        <v>17536</v>
      </c>
      <c r="D6629" s="4">
        <v>11.641999999999999</v>
      </c>
      <c r="E6629" s="5" t="s">
        <v>16801</v>
      </c>
      <c r="F6629" s="4">
        <v>0.42099999999999999</v>
      </c>
      <c r="G6629" s="6">
        <v>50766</v>
      </c>
      <c r="H6629" s="3" t="s">
        <v>17537</v>
      </c>
      <c r="I6629" s="3" t="s">
        <v>16808</v>
      </c>
      <c r="J6629" s="3" t="s">
        <v>17486</v>
      </c>
      <c r="K6629" s="5" t="s">
        <v>118</v>
      </c>
      <c r="L6629" s="5">
        <v>3</v>
      </c>
      <c r="M6629" s="5" t="s">
        <v>168</v>
      </c>
      <c r="N6629" s="5">
        <f>VLOOKUP(M6629,[1]ArchetypeScores!E:N,10,FALSE)</f>
        <v>0</v>
      </c>
      <c r="O6629" s="5">
        <f>VLOOKUP(M6629,[1]ArchetypeScores!E:O,11,FALSE)</f>
        <v>-1</v>
      </c>
      <c r="P6629" s="5">
        <f>VLOOKUP(M6629,[1]ArchetypeScores!E:P,12,FALSE)</f>
        <v>0</v>
      </c>
      <c r="Q6629" s="2" t="str">
        <f>VLOOKUP(M6629,[1]ArchetypeScores!E:W,19,FALSE)</f>
        <v>Untargeted</v>
      </c>
      <c r="R6629" s="2">
        <f>VLOOKUP(M6629,[1]ArchetypeScores!E:I,5,FALSE)</f>
        <v>0</v>
      </c>
      <c r="S6629" s="2">
        <f>VLOOKUP(M6629,[1]ArchetypeScores!E:K,7,FALSE)</f>
        <v>0</v>
      </c>
      <c r="T6629" s="2" t="str">
        <f t="shared" si="105"/>
        <v>Not A&amp;R positive</v>
      </c>
    </row>
    <row r="6630" spans="1:20" x14ac:dyDescent="0.3">
      <c r="A6630" s="2" t="s">
        <v>16798</v>
      </c>
      <c r="B6630" s="3" t="s">
        <v>17538</v>
      </c>
      <c r="C6630" s="3" t="s">
        <v>17539</v>
      </c>
      <c r="D6630" s="4">
        <v>1.944</v>
      </c>
      <c r="E6630" s="5" t="s">
        <v>16801</v>
      </c>
      <c r="F6630" s="4">
        <v>7.0290000000000005E-2</v>
      </c>
      <c r="G6630" s="6">
        <v>50767</v>
      </c>
      <c r="H6630" s="3" t="s">
        <v>17540</v>
      </c>
      <c r="I6630" s="3" t="s">
        <v>16808</v>
      </c>
      <c r="J6630" s="3" t="s">
        <v>17486</v>
      </c>
      <c r="K6630" s="5" t="s">
        <v>118</v>
      </c>
      <c r="L6630" s="5">
        <v>3</v>
      </c>
      <c r="M6630" s="5" t="s">
        <v>168</v>
      </c>
      <c r="N6630" s="5">
        <f>VLOOKUP(M6630,[1]ArchetypeScores!E:N,10,FALSE)</f>
        <v>0</v>
      </c>
      <c r="O6630" s="5">
        <f>VLOOKUP(M6630,[1]ArchetypeScores!E:O,11,FALSE)</f>
        <v>-1</v>
      </c>
      <c r="P6630" s="5">
        <f>VLOOKUP(M6630,[1]ArchetypeScores!E:P,12,FALSE)</f>
        <v>0</v>
      </c>
      <c r="Q6630" s="2" t="str">
        <f>VLOOKUP(M6630,[1]ArchetypeScores!E:W,19,FALSE)</f>
        <v>Untargeted</v>
      </c>
      <c r="R6630" s="2">
        <f>VLOOKUP(M6630,[1]ArchetypeScores!E:I,5,FALSE)</f>
        <v>0</v>
      </c>
      <c r="S6630" s="2">
        <f>VLOOKUP(M6630,[1]ArchetypeScores!E:K,7,FALSE)</f>
        <v>0</v>
      </c>
      <c r="T6630" s="2" t="str">
        <f t="shared" si="105"/>
        <v>Not A&amp;R positive</v>
      </c>
    </row>
    <row r="6631" spans="1:20" x14ac:dyDescent="0.3">
      <c r="A6631" s="2" t="s">
        <v>16798</v>
      </c>
      <c r="B6631" s="3" t="s">
        <v>17541</v>
      </c>
      <c r="C6631" s="3" t="s">
        <v>17542</v>
      </c>
      <c r="D6631" s="4">
        <v>3.7879999999999998</v>
      </c>
      <c r="E6631" s="5" t="s">
        <v>16801</v>
      </c>
      <c r="F6631" s="4">
        <v>0.13697000000000001</v>
      </c>
      <c r="G6631" s="6">
        <v>50768</v>
      </c>
      <c r="H6631" s="3" t="s">
        <v>17543</v>
      </c>
      <c r="I6631" s="3" t="s">
        <v>16808</v>
      </c>
      <c r="J6631" s="3" t="s">
        <v>17486</v>
      </c>
      <c r="K6631" s="5" t="s">
        <v>118</v>
      </c>
      <c r="L6631" s="5">
        <v>3</v>
      </c>
      <c r="M6631" s="5" t="s">
        <v>168</v>
      </c>
      <c r="N6631" s="5">
        <f>VLOOKUP(M6631,[1]ArchetypeScores!E:N,10,FALSE)</f>
        <v>0</v>
      </c>
      <c r="O6631" s="5">
        <f>VLOOKUP(M6631,[1]ArchetypeScores!E:O,11,FALSE)</f>
        <v>-1</v>
      </c>
      <c r="P6631" s="5">
        <f>VLOOKUP(M6631,[1]ArchetypeScores!E:P,12,FALSE)</f>
        <v>0</v>
      </c>
      <c r="Q6631" s="2" t="str">
        <f>VLOOKUP(M6631,[1]ArchetypeScores!E:W,19,FALSE)</f>
        <v>Untargeted</v>
      </c>
      <c r="R6631" s="2">
        <f>VLOOKUP(M6631,[1]ArchetypeScores!E:I,5,FALSE)</f>
        <v>0</v>
      </c>
      <c r="S6631" s="2">
        <f>VLOOKUP(M6631,[1]ArchetypeScores!E:K,7,FALSE)</f>
        <v>0</v>
      </c>
      <c r="T6631" s="2" t="str">
        <f t="shared" si="105"/>
        <v>Not A&amp;R positive</v>
      </c>
    </row>
    <row r="6632" spans="1:20" x14ac:dyDescent="0.3">
      <c r="A6632" s="2" t="s">
        <v>16798</v>
      </c>
      <c r="B6632" s="3" t="s">
        <v>17544</v>
      </c>
      <c r="C6632" s="3" t="s">
        <v>17545</v>
      </c>
      <c r="D6632" s="4">
        <v>8.9999999999999993E-3</v>
      </c>
      <c r="E6632" s="5" t="s">
        <v>16801</v>
      </c>
      <c r="F6632" s="4">
        <v>3.1E-4</v>
      </c>
      <c r="G6632" s="6">
        <v>50769</v>
      </c>
      <c r="H6632" s="3" t="s">
        <v>17546</v>
      </c>
      <c r="I6632" s="3" t="s">
        <v>16808</v>
      </c>
      <c r="J6632" s="3" t="s">
        <v>17486</v>
      </c>
      <c r="K6632" s="5" t="s">
        <v>118</v>
      </c>
      <c r="L6632" s="5">
        <v>3</v>
      </c>
      <c r="M6632" s="5" t="s">
        <v>168</v>
      </c>
      <c r="N6632" s="5">
        <f>VLOOKUP(M6632,[1]ArchetypeScores!E:N,10,FALSE)</f>
        <v>0</v>
      </c>
      <c r="O6632" s="5">
        <f>VLOOKUP(M6632,[1]ArchetypeScores!E:O,11,FALSE)</f>
        <v>-1</v>
      </c>
      <c r="P6632" s="5">
        <f>VLOOKUP(M6632,[1]ArchetypeScores!E:P,12,FALSE)</f>
        <v>0</v>
      </c>
      <c r="Q6632" s="2" t="str">
        <f>VLOOKUP(M6632,[1]ArchetypeScores!E:W,19,FALSE)</f>
        <v>Untargeted</v>
      </c>
      <c r="R6632" s="2">
        <f>VLOOKUP(M6632,[1]ArchetypeScores!E:I,5,FALSE)</f>
        <v>0</v>
      </c>
      <c r="S6632" s="2">
        <f>VLOOKUP(M6632,[1]ArchetypeScores!E:K,7,FALSE)</f>
        <v>0</v>
      </c>
      <c r="T6632" s="2" t="str">
        <f t="shared" si="105"/>
        <v>Not A&amp;R positive</v>
      </c>
    </row>
    <row r="6633" spans="1:20" ht="20.399999999999999" x14ac:dyDescent="0.3">
      <c r="A6633" s="2" t="s">
        <v>16798</v>
      </c>
      <c r="B6633" s="7" t="s">
        <v>17547</v>
      </c>
      <c r="C6633" s="3" t="s">
        <v>17548</v>
      </c>
      <c r="D6633" s="4">
        <f>0.09/2</f>
        <v>4.4999999999999998E-2</v>
      </c>
      <c r="E6633" s="5" t="s">
        <v>16801</v>
      </c>
      <c r="F6633" s="4">
        <f>0.00301/2</f>
        <v>1.505E-3</v>
      </c>
      <c r="G6633" s="6">
        <v>50881</v>
      </c>
      <c r="H6633" s="3" t="s">
        <v>17549</v>
      </c>
      <c r="I6633" s="3" t="s">
        <v>16812</v>
      </c>
      <c r="J6633" s="3" t="s">
        <v>17486</v>
      </c>
      <c r="K6633" s="5" t="s">
        <v>38</v>
      </c>
      <c r="L6633" s="5">
        <v>1</v>
      </c>
      <c r="M6633" s="5" t="s">
        <v>43</v>
      </c>
      <c r="N6633" s="5">
        <f>VLOOKUP(M6633,[1]ArchetypeScores!E:N,10,FALSE)</f>
        <v>0</v>
      </c>
      <c r="O6633" s="5">
        <f>VLOOKUP(M6633,[1]ArchetypeScores!E:O,11,FALSE)</f>
        <v>-1</v>
      </c>
      <c r="P6633" s="5">
        <f>VLOOKUP(M6633,[1]ArchetypeScores!E:P,12,FALSE)</f>
        <v>0</v>
      </c>
      <c r="Q6633" s="2" t="str">
        <f>VLOOKUP(M6633,[1]ArchetypeScores!E:W,19,FALSE)</f>
        <v>Consumer (including agriculture and tourism)</v>
      </c>
      <c r="R6633" s="2">
        <f>VLOOKUP(M6633,[1]ArchetypeScores!E:I,5,FALSE)</f>
        <v>0</v>
      </c>
      <c r="S6633" s="2">
        <f>VLOOKUP(M6633,[1]ArchetypeScores!E:K,7,FALSE)</f>
        <v>0</v>
      </c>
      <c r="T6633" s="2" t="str">
        <f t="shared" si="105"/>
        <v>Not A&amp;R positive</v>
      </c>
    </row>
    <row r="6634" spans="1:20" ht="20.399999999999999" x14ac:dyDescent="0.3">
      <c r="A6634" s="2" t="s">
        <v>16798</v>
      </c>
      <c r="B6634" s="7" t="s">
        <v>17547</v>
      </c>
      <c r="C6634" s="3" t="s">
        <v>17548</v>
      </c>
      <c r="D6634" s="4">
        <f>0.09/2</f>
        <v>4.4999999999999998E-2</v>
      </c>
      <c r="E6634" s="5" t="s">
        <v>16801</v>
      </c>
      <c r="F6634" s="4">
        <f>0.00301/2</f>
        <v>1.505E-3</v>
      </c>
      <c r="G6634" s="6">
        <v>50881</v>
      </c>
      <c r="H6634" s="3" t="s">
        <v>17549</v>
      </c>
      <c r="I6634" s="3" t="s">
        <v>16812</v>
      </c>
      <c r="J6634" s="3" t="s">
        <v>17486</v>
      </c>
      <c r="K6634" s="5" t="s">
        <v>38</v>
      </c>
      <c r="L6634" s="5">
        <v>5</v>
      </c>
      <c r="M6634" s="5" t="s">
        <v>635</v>
      </c>
      <c r="N6634" s="5">
        <f>VLOOKUP(M6634,[1]ArchetypeScores!E:N,10,FALSE)</f>
        <v>0</v>
      </c>
      <c r="O6634" s="5">
        <f>VLOOKUP(M6634,[1]ArchetypeScores!E:O,11,FALSE)</f>
        <v>-1</v>
      </c>
      <c r="P6634" s="5">
        <f>VLOOKUP(M6634,[1]ArchetypeScores!E:P,12,FALSE)</f>
        <v>0</v>
      </c>
      <c r="Q6634" s="2" t="str">
        <f>VLOOKUP(M6634,[1]ArchetypeScores!E:W,19,FALSE)</f>
        <v>Consumer (including agriculture and tourism)</v>
      </c>
      <c r="R6634" s="2">
        <f>VLOOKUP(M6634,[1]ArchetypeScores!E:I,5,FALSE)</f>
        <v>0</v>
      </c>
      <c r="S6634" s="2">
        <f>VLOOKUP(M6634,[1]ArchetypeScores!E:K,7,FALSE)</f>
        <v>0</v>
      </c>
      <c r="T6634" s="2" t="str">
        <f t="shared" si="105"/>
        <v>Not A&amp;R positive</v>
      </c>
    </row>
    <row r="6635" spans="1:20" ht="20.399999999999999" x14ac:dyDescent="0.3">
      <c r="A6635" s="2" t="s">
        <v>16798</v>
      </c>
      <c r="B6635" s="7" t="s">
        <v>17550</v>
      </c>
      <c r="C6635" s="3" t="s">
        <v>17551</v>
      </c>
      <c r="D6635" s="4">
        <v>0.126</v>
      </c>
      <c r="E6635" s="5" t="s">
        <v>16801</v>
      </c>
      <c r="F6635" s="4">
        <v>4.2100000000000002E-3</v>
      </c>
      <c r="G6635" s="6">
        <v>50954</v>
      </c>
      <c r="H6635" s="3" t="s">
        <v>17552</v>
      </c>
      <c r="I6635" s="3" t="s">
        <v>16803</v>
      </c>
      <c r="J6635" s="3" t="s">
        <v>17486</v>
      </c>
      <c r="K6635" s="5" t="s">
        <v>38</v>
      </c>
      <c r="L6635" s="5">
        <v>5</v>
      </c>
      <c r="M6635" s="5" t="s">
        <v>635</v>
      </c>
      <c r="N6635" s="5">
        <f>VLOOKUP(M6635,[1]ArchetypeScores!E:N,10,FALSE)</f>
        <v>0</v>
      </c>
      <c r="O6635" s="5">
        <f>VLOOKUP(M6635,[1]ArchetypeScores!E:O,11,FALSE)</f>
        <v>-1</v>
      </c>
      <c r="P6635" s="5">
        <f>VLOOKUP(M6635,[1]ArchetypeScores!E:P,12,FALSE)</f>
        <v>0</v>
      </c>
      <c r="Q6635" s="2" t="str">
        <f>VLOOKUP(M6635,[1]ArchetypeScores!E:W,19,FALSE)</f>
        <v>Consumer (including agriculture and tourism)</v>
      </c>
      <c r="R6635" s="2">
        <f>VLOOKUP(M6635,[1]ArchetypeScores!E:I,5,FALSE)</f>
        <v>0</v>
      </c>
      <c r="S6635" s="2">
        <f>VLOOKUP(M6635,[1]ArchetypeScores!E:K,7,FALSE)</f>
        <v>0</v>
      </c>
      <c r="T6635" s="2" t="str">
        <f t="shared" si="105"/>
        <v>Not A&amp;R positive</v>
      </c>
    </row>
    <row r="6636" spans="1:20" ht="30.6" x14ac:dyDescent="0.3">
      <c r="A6636" s="2" t="s">
        <v>16798</v>
      </c>
      <c r="B6636" s="7" t="s">
        <v>17553</v>
      </c>
      <c r="C6636" s="3" t="s">
        <v>17554</v>
      </c>
      <c r="D6636" s="4">
        <v>5.5E-2</v>
      </c>
      <c r="E6636" s="5" t="s">
        <v>16801</v>
      </c>
      <c r="F6636" s="4">
        <v>1.82E-3</v>
      </c>
      <c r="G6636" s="6">
        <v>51099</v>
      </c>
      <c r="H6636" s="3" t="s">
        <v>16815</v>
      </c>
      <c r="I6636" s="3" t="s">
        <v>16816</v>
      </c>
      <c r="J6636" s="3" t="s">
        <v>17486</v>
      </c>
      <c r="K6636" s="5" t="s">
        <v>38</v>
      </c>
      <c r="L6636" s="5">
        <v>1</v>
      </c>
      <c r="M6636" s="5" t="s">
        <v>43</v>
      </c>
      <c r="N6636" s="5">
        <f>VLOOKUP(M6636,[1]ArchetypeScores!E:N,10,FALSE)</f>
        <v>0</v>
      </c>
      <c r="O6636" s="5">
        <f>VLOOKUP(M6636,[1]ArchetypeScores!E:O,11,FALSE)</f>
        <v>-1</v>
      </c>
      <c r="P6636" s="5">
        <f>VLOOKUP(M6636,[1]ArchetypeScores!E:P,12,FALSE)</f>
        <v>0</v>
      </c>
      <c r="Q6636" s="2" t="str">
        <f>VLOOKUP(M6636,[1]ArchetypeScores!E:W,19,FALSE)</f>
        <v>Consumer (including agriculture and tourism)</v>
      </c>
      <c r="R6636" s="2">
        <f>VLOOKUP(M6636,[1]ArchetypeScores!E:I,5,FALSE)</f>
        <v>0</v>
      </c>
      <c r="S6636" s="2">
        <f>VLOOKUP(M6636,[1]ArchetypeScores!E:K,7,FALSE)</f>
        <v>0</v>
      </c>
      <c r="T6636" s="2" t="str">
        <f t="shared" si="105"/>
        <v>Not A&amp;R positive</v>
      </c>
    </row>
    <row r="6637" spans="1:20" ht="20.399999999999999" x14ac:dyDescent="0.3">
      <c r="A6637" s="2" t="s">
        <v>16798</v>
      </c>
      <c r="B6637" s="7" t="s">
        <v>17555</v>
      </c>
      <c r="C6637" s="3" t="s">
        <v>17556</v>
      </c>
      <c r="D6637" s="4">
        <v>0.2</v>
      </c>
      <c r="E6637" s="5" t="s">
        <v>16801</v>
      </c>
      <c r="F6637" s="4">
        <v>7.2300000000000003E-3</v>
      </c>
      <c r="G6637" s="6">
        <v>50770</v>
      </c>
      <c r="H6637" s="3" t="s">
        <v>17557</v>
      </c>
      <c r="I6637" s="3" t="s">
        <v>16808</v>
      </c>
      <c r="J6637" s="3" t="s">
        <v>17486</v>
      </c>
      <c r="K6637" s="5" t="s">
        <v>38</v>
      </c>
      <c r="L6637" s="5">
        <v>1</v>
      </c>
      <c r="M6637" s="5" t="s">
        <v>43</v>
      </c>
      <c r="N6637" s="5">
        <f>VLOOKUP(M6637,[1]ArchetypeScores!E:N,10,FALSE)</f>
        <v>0</v>
      </c>
      <c r="O6637" s="5">
        <f>VLOOKUP(M6637,[1]ArchetypeScores!E:O,11,FALSE)</f>
        <v>-1</v>
      </c>
      <c r="P6637" s="5">
        <f>VLOOKUP(M6637,[1]ArchetypeScores!E:P,12,FALSE)</f>
        <v>0</v>
      </c>
      <c r="Q6637" s="2" t="str">
        <f>VLOOKUP(M6637,[1]ArchetypeScores!E:W,19,FALSE)</f>
        <v>Consumer (including agriculture and tourism)</v>
      </c>
      <c r="R6637" s="2">
        <f>VLOOKUP(M6637,[1]ArchetypeScores!E:I,5,FALSE)</f>
        <v>0</v>
      </c>
      <c r="S6637" s="2">
        <f>VLOOKUP(M6637,[1]ArchetypeScores!E:K,7,FALSE)</f>
        <v>0</v>
      </c>
      <c r="T6637" s="2" t="str">
        <f t="shared" si="105"/>
        <v>Not A&amp;R positive</v>
      </c>
    </row>
    <row r="6638" spans="1:20" ht="20.399999999999999" x14ac:dyDescent="0.3">
      <c r="A6638" s="2" t="s">
        <v>16798</v>
      </c>
      <c r="B6638" s="7" t="s">
        <v>17558</v>
      </c>
      <c r="C6638" s="3" t="s">
        <v>17559</v>
      </c>
      <c r="D6638" s="4">
        <f>0.55/2</f>
        <v>0.27500000000000002</v>
      </c>
      <c r="E6638" s="5" t="s">
        <v>16801</v>
      </c>
      <c r="F6638" s="4">
        <f>0.01989/2</f>
        <v>9.9450000000000007E-3</v>
      </c>
      <c r="G6638" s="6">
        <v>50771</v>
      </c>
      <c r="H6638" s="3" t="s">
        <v>17560</v>
      </c>
      <c r="I6638" s="3" t="s">
        <v>16808</v>
      </c>
      <c r="J6638" s="3" t="s">
        <v>17486</v>
      </c>
      <c r="K6638" s="5" t="s">
        <v>38</v>
      </c>
      <c r="L6638" s="5">
        <v>1</v>
      </c>
      <c r="M6638" s="5" t="s">
        <v>43</v>
      </c>
      <c r="N6638" s="5">
        <f>VLOOKUP(M6638,[1]ArchetypeScores!E:N,10,FALSE)</f>
        <v>0</v>
      </c>
      <c r="O6638" s="5">
        <f>VLOOKUP(M6638,[1]ArchetypeScores!E:O,11,FALSE)</f>
        <v>-1</v>
      </c>
      <c r="P6638" s="5">
        <f>VLOOKUP(M6638,[1]ArchetypeScores!E:P,12,FALSE)</f>
        <v>0</v>
      </c>
      <c r="Q6638" s="2" t="str">
        <f>VLOOKUP(M6638,[1]ArchetypeScores!E:W,19,FALSE)</f>
        <v>Consumer (including agriculture and tourism)</v>
      </c>
      <c r="R6638" s="2">
        <f>VLOOKUP(M6638,[1]ArchetypeScores!E:I,5,FALSE)</f>
        <v>0</v>
      </c>
      <c r="S6638" s="2">
        <f>VLOOKUP(M6638,[1]ArchetypeScores!E:K,7,FALSE)</f>
        <v>0</v>
      </c>
      <c r="T6638" s="2" t="str">
        <f t="shared" si="105"/>
        <v>Not A&amp;R positive</v>
      </c>
    </row>
    <row r="6639" spans="1:20" ht="20.399999999999999" x14ac:dyDescent="0.3">
      <c r="A6639" s="2" t="s">
        <v>16798</v>
      </c>
      <c r="B6639" s="7" t="s">
        <v>17558</v>
      </c>
      <c r="C6639" s="3" t="s">
        <v>17559</v>
      </c>
      <c r="D6639" s="4">
        <f>0.55/2</f>
        <v>0.27500000000000002</v>
      </c>
      <c r="E6639" s="5" t="s">
        <v>16801</v>
      </c>
      <c r="F6639" s="4">
        <f>0.01989/2</f>
        <v>9.9450000000000007E-3</v>
      </c>
      <c r="G6639" s="6">
        <v>50771</v>
      </c>
      <c r="H6639" s="3" t="s">
        <v>17560</v>
      </c>
      <c r="I6639" s="3" t="s">
        <v>16808</v>
      </c>
      <c r="J6639" s="3" t="s">
        <v>17486</v>
      </c>
      <c r="K6639" s="5" t="s">
        <v>38</v>
      </c>
      <c r="L6639" s="5">
        <v>5</v>
      </c>
      <c r="M6639" s="5" t="s">
        <v>635</v>
      </c>
      <c r="N6639" s="5">
        <f>VLOOKUP(M6639,[1]ArchetypeScores!E:N,10,FALSE)</f>
        <v>0</v>
      </c>
      <c r="O6639" s="5">
        <f>VLOOKUP(M6639,[1]ArchetypeScores!E:O,11,FALSE)</f>
        <v>-1</v>
      </c>
      <c r="P6639" s="5">
        <f>VLOOKUP(M6639,[1]ArchetypeScores!E:P,12,FALSE)</f>
        <v>0</v>
      </c>
      <c r="Q6639" s="2" t="str">
        <f>VLOOKUP(M6639,[1]ArchetypeScores!E:W,19,FALSE)</f>
        <v>Consumer (including agriculture and tourism)</v>
      </c>
      <c r="R6639" s="2">
        <f>VLOOKUP(M6639,[1]ArchetypeScores!E:I,5,FALSE)</f>
        <v>0</v>
      </c>
      <c r="S6639" s="2">
        <f>VLOOKUP(M6639,[1]ArchetypeScores!E:K,7,FALSE)</f>
        <v>0</v>
      </c>
      <c r="T6639" s="2" t="str">
        <f t="shared" si="105"/>
        <v>Not A&amp;R positive</v>
      </c>
    </row>
    <row r="6640" spans="1:20" x14ac:dyDescent="0.3">
      <c r="A6640" s="2" t="s">
        <v>16798</v>
      </c>
      <c r="B6640" s="3" t="s">
        <v>17561</v>
      </c>
      <c r="C6640" s="3" t="s">
        <v>17562</v>
      </c>
      <c r="D6640" s="4">
        <v>0.59</v>
      </c>
      <c r="E6640" s="5" t="s">
        <v>16801</v>
      </c>
      <c r="F6640" s="4">
        <v>2.1340000000000001E-2</v>
      </c>
      <c r="G6640" s="6">
        <v>50772</v>
      </c>
      <c r="H6640" s="3" t="s">
        <v>17563</v>
      </c>
      <c r="I6640" s="3" t="s">
        <v>16808</v>
      </c>
      <c r="J6640" s="3" t="s">
        <v>17486</v>
      </c>
      <c r="K6640" s="5" t="s">
        <v>2091</v>
      </c>
      <c r="L6640" s="5">
        <v>6</v>
      </c>
      <c r="M6640" s="5" t="s">
        <v>2092</v>
      </c>
      <c r="N6640" s="5">
        <f>VLOOKUP(M6640,[1]ArchetypeScores!E:N,10,FALSE)</f>
        <v>0</v>
      </c>
      <c r="O6640" s="5">
        <f>VLOOKUP(M6640,[1]ArchetypeScores!E:O,11,FALSE)</f>
        <v>-1</v>
      </c>
      <c r="P6640" s="5">
        <f>VLOOKUP(M6640,[1]ArchetypeScores!E:P,12,FALSE)</f>
        <v>0</v>
      </c>
      <c r="Q6640" s="2" t="str">
        <f>VLOOKUP(M6640,[1]ArchetypeScores!E:W,19,FALSE)</f>
        <v>Untargeted</v>
      </c>
      <c r="R6640" s="2">
        <f>VLOOKUP(M6640,[1]ArchetypeScores!E:I,5,FALSE)</f>
        <v>0</v>
      </c>
      <c r="S6640" s="2">
        <f>VLOOKUP(M6640,[1]ArchetypeScores!E:K,7,FALSE)</f>
        <v>0</v>
      </c>
      <c r="T6640" s="2" t="str">
        <f t="shared" si="105"/>
        <v>Not A&amp;R positive</v>
      </c>
    </row>
    <row r="6641" spans="1:20" ht="20.399999999999999" x14ac:dyDescent="0.3">
      <c r="A6641" s="2" t="s">
        <v>16798</v>
      </c>
      <c r="B6641" s="7" t="s">
        <v>17564</v>
      </c>
      <c r="C6641" s="3" t="s">
        <v>17565</v>
      </c>
      <c r="D6641" s="4">
        <f>0.12/2</f>
        <v>0.06</v>
      </c>
      <c r="E6641" s="5" t="s">
        <v>16801</v>
      </c>
      <c r="F6641" s="4">
        <f>0.00434/2</f>
        <v>2.1700000000000001E-3</v>
      </c>
      <c r="G6641" s="6">
        <v>50773</v>
      </c>
      <c r="H6641" s="3" t="s">
        <v>17566</v>
      </c>
      <c r="I6641" s="3" t="s">
        <v>16808</v>
      </c>
      <c r="J6641" s="3" t="s">
        <v>17486</v>
      </c>
      <c r="K6641" s="5" t="s">
        <v>38</v>
      </c>
      <c r="L6641" s="5">
        <v>1</v>
      </c>
      <c r="M6641" s="5" t="s">
        <v>43</v>
      </c>
      <c r="N6641" s="5">
        <f>VLOOKUP(M6641,[1]ArchetypeScores!E:N,10,FALSE)</f>
        <v>0</v>
      </c>
      <c r="O6641" s="5">
        <f>VLOOKUP(M6641,[1]ArchetypeScores!E:O,11,FALSE)</f>
        <v>-1</v>
      </c>
      <c r="P6641" s="5">
        <f>VLOOKUP(M6641,[1]ArchetypeScores!E:P,12,FALSE)</f>
        <v>0</v>
      </c>
      <c r="Q6641" s="2" t="str">
        <f>VLOOKUP(M6641,[1]ArchetypeScores!E:W,19,FALSE)</f>
        <v>Consumer (including agriculture and tourism)</v>
      </c>
      <c r="R6641" s="2">
        <f>VLOOKUP(M6641,[1]ArchetypeScores!E:I,5,FALSE)</f>
        <v>0</v>
      </c>
      <c r="S6641" s="2">
        <f>VLOOKUP(M6641,[1]ArchetypeScores!E:K,7,FALSE)</f>
        <v>0</v>
      </c>
      <c r="T6641" s="2" t="str">
        <f t="shared" si="105"/>
        <v>Not A&amp;R positive</v>
      </c>
    </row>
    <row r="6642" spans="1:20" ht="20.399999999999999" x14ac:dyDescent="0.3">
      <c r="A6642" s="2" t="s">
        <v>16798</v>
      </c>
      <c r="B6642" s="7" t="s">
        <v>17564</v>
      </c>
      <c r="C6642" s="3" t="s">
        <v>17565</v>
      </c>
      <c r="D6642" s="4">
        <f>0.12/2</f>
        <v>0.06</v>
      </c>
      <c r="E6642" s="5" t="s">
        <v>16801</v>
      </c>
      <c r="F6642" s="4">
        <f>0.00434/2</f>
        <v>2.1700000000000001E-3</v>
      </c>
      <c r="G6642" s="6">
        <v>50773</v>
      </c>
      <c r="H6642" s="3" t="s">
        <v>17566</v>
      </c>
      <c r="I6642" s="3" t="s">
        <v>16808</v>
      </c>
      <c r="J6642" s="3" t="s">
        <v>17486</v>
      </c>
      <c r="K6642" s="5" t="s">
        <v>38</v>
      </c>
      <c r="L6642" s="5">
        <v>5</v>
      </c>
      <c r="M6642" s="5" t="s">
        <v>635</v>
      </c>
      <c r="N6642" s="5">
        <f>VLOOKUP(M6642,[1]ArchetypeScores!E:N,10,FALSE)</f>
        <v>0</v>
      </c>
      <c r="O6642" s="5">
        <f>VLOOKUP(M6642,[1]ArchetypeScores!E:O,11,FALSE)</f>
        <v>-1</v>
      </c>
      <c r="P6642" s="5">
        <f>VLOOKUP(M6642,[1]ArchetypeScores!E:P,12,FALSE)</f>
        <v>0</v>
      </c>
      <c r="Q6642" s="2" t="str">
        <f>VLOOKUP(M6642,[1]ArchetypeScores!E:W,19,FALSE)</f>
        <v>Consumer (including agriculture and tourism)</v>
      </c>
      <c r="R6642" s="2">
        <f>VLOOKUP(M6642,[1]ArchetypeScores!E:I,5,FALSE)</f>
        <v>0</v>
      </c>
      <c r="S6642" s="2">
        <f>VLOOKUP(M6642,[1]ArchetypeScores!E:K,7,FALSE)</f>
        <v>0</v>
      </c>
      <c r="T6642" s="2" t="str">
        <f t="shared" si="105"/>
        <v>Not A&amp;R positive</v>
      </c>
    </row>
    <row r="6643" spans="1:20" x14ac:dyDescent="0.3">
      <c r="A6643" s="2" t="s">
        <v>16798</v>
      </c>
      <c r="B6643" s="3" t="s">
        <v>17567</v>
      </c>
      <c r="C6643" s="3" t="s">
        <v>17568</v>
      </c>
      <c r="D6643" s="4">
        <v>1.2E-2</v>
      </c>
      <c r="E6643" s="5" t="s">
        <v>16801</v>
      </c>
      <c r="F6643" s="4">
        <v>4.0999999999999999E-4</v>
      </c>
      <c r="G6643" s="6">
        <v>50955</v>
      </c>
      <c r="H6643" s="3" t="s">
        <v>17569</v>
      </c>
      <c r="I6643" s="3" t="s">
        <v>16803</v>
      </c>
      <c r="J6643" s="3" t="s">
        <v>17486</v>
      </c>
      <c r="K6643" s="5" t="s">
        <v>2091</v>
      </c>
      <c r="L6643" s="5">
        <v>1</v>
      </c>
      <c r="M6643" s="5" t="s">
        <v>3573</v>
      </c>
      <c r="N6643" s="5">
        <f>VLOOKUP(M6643,[1]ArchetypeScores!E:N,10,FALSE)</f>
        <v>0</v>
      </c>
      <c r="O6643" s="5">
        <f>VLOOKUP(M6643,[1]ArchetypeScores!E:O,11,FALSE)</f>
        <v>-1</v>
      </c>
      <c r="P6643" s="5">
        <f>VLOOKUP(M6643,[1]ArchetypeScores!E:P,12,FALSE)</f>
        <v>0</v>
      </c>
      <c r="Q6643" s="2" t="str">
        <f>VLOOKUP(M6643,[1]ArchetypeScores!E:W,19,FALSE)</f>
        <v>Other sector</v>
      </c>
      <c r="R6643" s="2">
        <f>VLOOKUP(M6643,[1]ArchetypeScores!E:I,5,FALSE)</f>
        <v>0</v>
      </c>
      <c r="S6643" s="2">
        <f>VLOOKUP(M6643,[1]ArchetypeScores!E:K,7,FALSE)</f>
        <v>0</v>
      </c>
      <c r="T6643" s="2" t="str">
        <f t="shared" si="105"/>
        <v>Not A&amp;R positive</v>
      </c>
    </row>
    <row r="6644" spans="1:20" x14ac:dyDescent="0.3">
      <c r="A6644" s="2" t="s">
        <v>16798</v>
      </c>
      <c r="B6644" s="7" t="s">
        <v>17570</v>
      </c>
      <c r="C6644" s="3" t="s">
        <v>17571</v>
      </c>
      <c r="D6644" s="4">
        <v>0.39800000000000002</v>
      </c>
      <c r="E6644" s="5" t="s">
        <v>16801</v>
      </c>
      <c r="F6644" s="4">
        <v>1.3169999999999999E-2</v>
      </c>
      <c r="G6644" s="6">
        <v>51100</v>
      </c>
      <c r="H6644" s="3" t="s">
        <v>16815</v>
      </c>
      <c r="I6644" s="3" t="s">
        <v>16816</v>
      </c>
      <c r="J6644" s="3" t="s">
        <v>17486</v>
      </c>
      <c r="K6644" s="5" t="s">
        <v>38</v>
      </c>
      <c r="L6644" s="5">
        <v>1</v>
      </c>
      <c r="M6644" s="5" t="s">
        <v>43</v>
      </c>
      <c r="N6644" s="5">
        <f>VLOOKUP(M6644,[1]ArchetypeScores!E:N,10,FALSE)</f>
        <v>0</v>
      </c>
      <c r="O6644" s="5">
        <f>VLOOKUP(M6644,[1]ArchetypeScores!E:O,11,FALSE)</f>
        <v>-1</v>
      </c>
      <c r="P6644" s="5">
        <f>VLOOKUP(M6644,[1]ArchetypeScores!E:P,12,FALSE)</f>
        <v>0</v>
      </c>
      <c r="Q6644" s="2" t="str">
        <f>VLOOKUP(M6644,[1]ArchetypeScores!E:W,19,FALSE)</f>
        <v>Consumer (including agriculture and tourism)</v>
      </c>
      <c r="R6644" s="2">
        <f>VLOOKUP(M6644,[1]ArchetypeScores!E:I,5,FALSE)</f>
        <v>0</v>
      </c>
      <c r="S6644" s="2">
        <f>VLOOKUP(M6644,[1]ArchetypeScores!E:K,7,FALSE)</f>
        <v>0</v>
      </c>
      <c r="T6644" s="2" t="str">
        <f t="shared" si="105"/>
        <v>Not A&amp;R positive</v>
      </c>
    </row>
    <row r="6645" spans="1:20" x14ac:dyDescent="0.3">
      <c r="A6645" s="2" t="s">
        <v>16798</v>
      </c>
      <c r="B6645" s="3" t="s">
        <v>17572</v>
      </c>
      <c r="C6645" s="3" t="s">
        <v>17573</v>
      </c>
      <c r="D6645" s="4">
        <v>0.14299999999999999</v>
      </c>
      <c r="E6645" s="5" t="s">
        <v>16801</v>
      </c>
      <c r="F6645" s="4">
        <v>5.1500000000000001E-3</v>
      </c>
      <c r="G6645" s="6">
        <v>50774</v>
      </c>
      <c r="H6645" s="3" t="s">
        <v>17574</v>
      </c>
      <c r="I6645" s="3" t="s">
        <v>16808</v>
      </c>
      <c r="J6645" s="3" t="s">
        <v>17486</v>
      </c>
      <c r="K6645" s="5" t="s">
        <v>67</v>
      </c>
      <c r="L6645" s="5">
        <v>1</v>
      </c>
      <c r="M6645" s="5" t="s">
        <v>265</v>
      </c>
      <c r="N6645" s="5">
        <f>VLOOKUP(M6645,[1]ArchetypeScores!E:N,10,FALSE)</f>
        <v>0</v>
      </c>
      <c r="O6645" s="5">
        <f>VLOOKUP(M6645,[1]ArchetypeScores!E:O,11,FALSE)</f>
        <v>-1</v>
      </c>
      <c r="P6645" s="5">
        <f>VLOOKUP(M6645,[1]ArchetypeScores!E:P,12,FALSE)</f>
        <v>0</v>
      </c>
      <c r="Q6645" s="2" t="str">
        <f>VLOOKUP(M6645,[1]ArchetypeScores!E:W,19,FALSE)</f>
        <v>Untargeted</v>
      </c>
      <c r="R6645" s="2">
        <f>VLOOKUP(M6645,[1]ArchetypeScores!E:I,5,FALSE)</f>
        <v>0</v>
      </c>
      <c r="S6645" s="2">
        <f>VLOOKUP(M6645,[1]ArchetypeScores!E:K,7,FALSE)</f>
        <v>0</v>
      </c>
      <c r="T6645" s="2" t="str">
        <f t="shared" si="105"/>
        <v>Not A&amp;R positive</v>
      </c>
    </row>
    <row r="6646" spans="1:20" ht="20.399999999999999" x14ac:dyDescent="0.3">
      <c r="A6646" s="2" t="s">
        <v>16798</v>
      </c>
      <c r="B6646" s="7" t="s">
        <v>17575</v>
      </c>
      <c r="C6646" s="3" t="s">
        <v>17576</v>
      </c>
      <c r="D6646" s="4">
        <v>2.1999999999999999E-2</v>
      </c>
      <c r="E6646" s="5" t="s">
        <v>16801</v>
      </c>
      <c r="F6646" s="4">
        <v>7.7999999999999999E-4</v>
      </c>
      <c r="G6646" s="6">
        <v>50775</v>
      </c>
      <c r="H6646" s="3" t="s">
        <v>17577</v>
      </c>
      <c r="I6646" s="3" t="s">
        <v>16808</v>
      </c>
      <c r="J6646" s="3" t="s">
        <v>17486</v>
      </c>
      <c r="K6646" s="5" t="s">
        <v>38</v>
      </c>
      <c r="L6646" s="5">
        <v>5</v>
      </c>
      <c r="M6646" s="5" t="s">
        <v>635</v>
      </c>
      <c r="N6646" s="5">
        <f>VLOOKUP(M6646,[1]ArchetypeScores!E:N,10,FALSE)</f>
        <v>0</v>
      </c>
      <c r="O6646" s="5">
        <f>VLOOKUP(M6646,[1]ArchetypeScores!E:O,11,FALSE)</f>
        <v>-1</v>
      </c>
      <c r="P6646" s="5">
        <f>VLOOKUP(M6646,[1]ArchetypeScores!E:P,12,FALSE)</f>
        <v>0</v>
      </c>
      <c r="Q6646" s="2" t="str">
        <f>VLOOKUP(M6646,[1]ArchetypeScores!E:W,19,FALSE)</f>
        <v>Consumer (including agriculture and tourism)</v>
      </c>
      <c r="R6646" s="2">
        <f>VLOOKUP(M6646,[1]ArchetypeScores!E:I,5,FALSE)</f>
        <v>0</v>
      </c>
      <c r="S6646" s="2">
        <f>VLOOKUP(M6646,[1]ArchetypeScores!E:K,7,FALSE)</f>
        <v>0</v>
      </c>
      <c r="T6646" s="2" t="str">
        <f t="shared" si="105"/>
        <v>Not A&amp;R positive</v>
      </c>
    </row>
    <row r="6647" spans="1:20" ht="20.399999999999999" x14ac:dyDescent="0.3">
      <c r="A6647" s="2" t="s">
        <v>16798</v>
      </c>
      <c r="B6647" s="7" t="s">
        <v>17578</v>
      </c>
      <c r="C6647" s="3" t="s">
        <v>17579</v>
      </c>
      <c r="D6647" s="4">
        <v>0.06</v>
      </c>
      <c r="E6647" s="5" t="s">
        <v>16801</v>
      </c>
      <c r="F6647" s="4">
        <v>2.1700000000000001E-3</v>
      </c>
      <c r="G6647" s="6">
        <v>50776</v>
      </c>
      <c r="H6647" s="3" t="s">
        <v>17580</v>
      </c>
      <c r="I6647" s="3" t="s">
        <v>16808</v>
      </c>
      <c r="J6647" s="3" t="s">
        <v>17486</v>
      </c>
      <c r="K6647" s="5" t="s">
        <v>38</v>
      </c>
      <c r="L6647" s="5">
        <v>5</v>
      </c>
      <c r="M6647" s="5" t="s">
        <v>635</v>
      </c>
      <c r="N6647" s="5">
        <f>VLOOKUP(M6647,[1]ArchetypeScores!E:N,10,FALSE)</f>
        <v>0</v>
      </c>
      <c r="O6647" s="5">
        <f>VLOOKUP(M6647,[1]ArchetypeScores!E:O,11,FALSE)</f>
        <v>-1</v>
      </c>
      <c r="P6647" s="5">
        <f>VLOOKUP(M6647,[1]ArchetypeScores!E:P,12,FALSE)</f>
        <v>0</v>
      </c>
      <c r="Q6647" s="2" t="str">
        <f>VLOOKUP(M6647,[1]ArchetypeScores!E:W,19,FALSE)</f>
        <v>Consumer (including agriculture and tourism)</v>
      </c>
      <c r="R6647" s="2">
        <f>VLOOKUP(M6647,[1]ArchetypeScores!E:I,5,FALSE)</f>
        <v>0</v>
      </c>
      <c r="S6647" s="2">
        <f>VLOOKUP(M6647,[1]ArchetypeScores!E:K,7,FALSE)</f>
        <v>0</v>
      </c>
      <c r="T6647" s="2" t="str">
        <f t="shared" si="105"/>
        <v>Not A&amp;R positive</v>
      </c>
    </row>
    <row r="6648" spans="1:20" ht="40.799999999999997" x14ac:dyDescent="0.3">
      <c r="A6648" s="2" t="s">
        <v>16798</v>
      </c>
      <c r="B6648" s="7" t="s">
        <v>17581</v>
      </c>
      <c r="C6648" s="3" t="s">
        <v>17582</v>
      </c>
      <c r="D6648" s="4">
        <v>0.13900000000000001</v>
      </c>
      <c r="E6648" s="5" t="s">
        <v>16801</v>
      </c>
      <c r="F6648" s="4">
        <v>5.0200000000000002E-3</v>
      </c>
      <c r="G6648" s="6">
        <v>50777</v>
      </c>
      <c r="H6648" s="3" t="s">
        <v>17583</v>
      </c>
      <c r="I6648" s="3" t="s">
        <v>16808</v>
      </c>
      <c r="J6648" s="3" t="s">
        <v>17486</v>
      </c>
      <c r="K6648" s="5" t="s">
        <v>38</v>
      </c>
      <c r="L6648" s="5">
        <v>5</v>
      </c>
      <c r="M6648" s="5" t="s">
        <v>635</v>
      </c>
      <c r="N6648" s="5">
        <f>VLOOKUP(M6648,[1]ArchetypeScores!E:N,10,FALSE)</f>
        <v>0</v>
      </c>
      <c r="O6648" s="5">
        <f>VLOOKUP(M6648,[1]ArchetypeScores!E:O,11,FALSE)</f>
        <v>-1</v>
      </c>
      <c r="P6648" s="5">
        <f>VLOOKUP(M6648,[1]ArchetypeScores!E:P,12,FALSE)</f>
        <v>0</v>
      </c>
      <c r="Q6648" s="2" t="str">
        <f>VLOOKUP(M6648,[1]ArchetypeScores!E:W,19,FALSE)</f>
        <v>Consumer (including agriculture and tourism)</v>
      </c>
      <c r="R6648" s="2">
        <f>VLOOKUP(M6648,[1]ArchetypeScores!E:I,5,FALSE)</f>
        <v>0</v>
      </c>
      <c r="S6648" s="2">
        <f>VLOOKUP(M6648,[1]ArchetypeScores!E:K,7,FALSE)</f>
        <v>0</v>
      </c>
      <c r="T6648" s="2" t="str">
        <f t="shared" si="105"/>
        <v>Not A&amp;R positive</v>
      </c>
    </row>
    <row r="6649" spans="1:20" x14ac:dyDescent="0.3">
      <c r="A6649" s="2" t="s">
        <v>16798</v>
      </c>
      <c r="B6649" s="8" t="s">
        <v>17584</v>
      </c>
      <c r="C6649" s="3" t="s">
        <v>17585</v>
      </c>
      <c r="D6649" s="4">
        <v>7.1999999999999995E-2</v>
      </c>
      <c r="E6649" s="5" t="s">
        <v>16801</v>
      </c>
      <c r="F6649" s="4">
        <v>2.6099999999999999E-3</v>
      </c>
      <c r="G6649" s="6">
        <v>50778</v>
      </c>
      <c r="H6649" s="3" t="s">
        <v>17586</v>
      </c>
      <c r="I6649" s="3" t="s">
        <v>16808</v>
      </c>
      <c r="J6649" s="3" t="s">
        <v>17486</v>
      </c>
      <c r="K6649" s="5" t="s">
        <v>57</v>
      </c>
      <c r="L6649" s="5">
        <v>1</v>
      </c>
      <c r="M6649" s="5" t="s">
        <v>123</v>
      </c>
      <c r="N6649" s="5">
        <f>VLOOKUP(M6649,[1]ArchetypeScores!E:N,10,FALSE)</f>
        <v>0</v>
      </c>
      <c r="O6649" s="5">
        <f>VLOOKUP(M6649,[1]ArchetypeScores!E:O,11,FALSE)</f>
        <v>-1</v>
      </c>
      <c r="P6649" s="5">
        <f>VLOOKUP(M6649,[1]ArchetypeScores!E:P,12,FALSE)</f>
        <v>0</v>
      </c>
      <c r="Q6649" s="2" t="str">
        <f>VLOOKUP(M6649,[1]ArchetypeScores!E:W,19,FALSE)</f>
        <v>Consumer (including agriculture and tourism)</v>
      </c>
      <c r="R6649" s="2">
        <f>VLOOKUP(M6649,[1]ArchetypeScores!E:I,5,FALSE)</f>
        <v>0</v>
      </c>
      <c r="S6649" s="2">
        <f>VLOOKUP(M6649,[1]ArchetypeScores!E:K,7,FALSE)</f>
        <v>0</v>
      </c>
      <c r="T6649" s="2" t="str">
        <f t="shared" si="105"/>
        <v>Not A&amp;R positive</v>
      </c>
    </row>
    <row r="6650" spans="1:20" ht="20.399999999999999" x14ac:dyDescent="0.3">
      <c r="A6650" s="2" t="s">
        <v>16798</v>
      </c>
      <c r="B6650" s="7" t="s">
        <v>17587</v>
      </c>
      <c r="C6650" s="3" t="s">
        <v>17588</v>
      </c>
      <c r="D6650" s="4">
        <v>0.06</v>
      </c>
      <c r="E6650" s="5" t="s">
        <v>16801</v>
      </c>
      <c r="F6650" s="4">
        <v>2.1700000000000001E-3</v>
      </c>
      <c r="G6650" s="6">
        <v>50779</v>
      </c>
      <c r="H6650" s="3" t="s">
        <v>17589</v>
      </c>
      <c r="I6650" s="3" t="s">
        <v>16808</v>
      </c>
      <c r="J6650" s="3" t="s">
        <v>17486</v>
      </c>
      <c r="K6650" s="5" t="s">
        <v>38</v>
      </c>
      <c r="L6650" s="5">
        <v>1</v>
      </c>
      <c r="M6650" s="5" t="s">
        <v>43</v>
      </c>
      <c r="N6650" s="5">
        <f>VLOOKUP(M6650,[1]ArchetypeScores!E:N,10,FALSE)</f>
        <v>0</v>
      </c>
      <c r="O6650" s="5">
        <f>VLOOKUP(M6650,[1]ArchetypeScores!E:O,11,FALSE)</f>
        <v>-1</v>
      </c>
      <c r="P6650" s="5">
        <f>VLOOKUP(M6650,[1]ArchetypeScores!E:P,12,FALSE)</f>
        <v>0</v>
      </c>
      <c r="Q6650" s="2" t="str">
        <f>VLOOKUP(M6650,[1]ArchetypeScores!E:W,19,FALSE)</f>
        <v>Consumer (including agriculture and tourism)</v>
      </c>
      <c r="R6650" s="2">
        <f>VLOOKUP(M6650,[1]ArchetypeScores!E:I,5,FALSE)</f>
        <v>0</v>
      </c>
      <c r="S6650" s="2">
        <f>VLOOKUP(M6650,[1]ArchetypeScores!E:K,7,FALSE)</f>
        <v>0</v>
      </c>
      <c r="T6650" s="2" t="str">
        <f t="shared" si="105"/>
        <v>Not A&amp;R positive</v>
      </c>
    </row>
    <row r="6651" spans="1:20" ht="20.399999999999999" x14ac:dyDescent="0.3">
      <c r="A6651" s="2" t="s">
        <v>16798</v>
      </c>
      <c r="B6651" s="7" t="s">
        <v>17590</v>
      </c>
      <c r="C6651" s="3" t="s">
        <v>17591</v>
      </c>
      <c r="D6651" s="4">
        <v>3.2000000000000001E-2</v>
      </c>
      <c r="E6651" s="5" t="s">
        <v>16801</v>
      </c>
      <c r="F6651" s="4">
        <v>1.16E-3</v>
      </c>
      <c r="G6651" s="6">
        <v>50780</v>
      </c>
      <c r="H6651" s="3" t="s">
        <v>17592</v>
      </c>
      <c r="I6651" s="3" t="s">
        <v>16808</v>
      </c>
      <c r="J6651" s="3" t="s">
        <v>17486</v>
      </c>
      <c r="K6651" s="5" t="s">
        <v>38</v>
      </c>
      <c r="L6651" s="5">
        <v>5</v>
      </c>
      <c r="M6651" s="5" t="s">
        <v>635</v>
      </c>
      <c r="N6651" s="5">
        <f>VLOOKUP(M6651,[1]ArchetypeScores!E:N,10,FALSE)</f>
        <v>0</v>
      </c>
      <c r="O6651" s="5">
        <f>VLOOKUP(M6651,[1]ArchetypeScores!E:O,11,FALSE)</f>
        <v>-1</v>
      </c>
      <c r="P6651" s="5">
        <f>VLOOKUP(M6651,[1]ArchetypeScores!E:P,12,FALSE)</f>
        <v>0</v>
      </c>
      <c r="Q6651" s="2" t="str">
        <f>VLOOKUP(M6651,[1]ArchetypeScores!E:W,19,FALSE)</f>
        <v>Consumer (including agriculture and tourism)</v>
      </c>
      <c r="R6651" s="2">
        <f>VLOOKUP(M6651,[1]ArchetypeScores!E:I,5,FALSE)</f>
        <v>0</v>
      </c>
      <c r="S6651" s="2">
        <f>VLOOKUP(M6651,[1]ArchetypeScores!E:K,7,FALSE)</f>
        <v>0</v>
      </c>
      <c r="T6651" s="2" t="str">
        <f t="shared" si="105"/>
        <v>Not A&amp;R positive</v>
      </c>
    </row>
    <row r="6652" spans="1:20" ht="30.6" x14ac:dyDescent="0.3">
      <c r="A6652" s="2" t="s">
        <v>16798</v>
      </c>
      <c r="B6652" s="7" t="s">
        <v>17593</v>
      </c>
      <c r="C6652" s="3" t="s">
        <v>17594</v>
      </c>
      <c r="D6652" s="4">
        <f>0.14/2</f>
        <v>7.0000000000000007E-2</v>
      </c>
      <c r="E6652" s="5" t="s">
        <v>16801</v>
      </c>
      <c r="F6652" s="4">
        <f>0.00469/2</f>
        <v>2.3449999999999999E-3</v>
      </c>
      <c r="G6652" s="6">
        <v>50956</v>
      </c>
      <c r="H6652" s="3" t="s">
        <v>17595</v>
      </c>
      <c r="I6652" s="3" t="s">
        <v>16803</v>
      </c>
      <c r="J6652" s="3" t="s">
        <v>17486</v>
      </c>
      <c r="K6652" s="5" t="s">
        <v>38</v>
      </c>
      <c r="L6652" s="5">
        <v>1</v>
      </c>
      <c r="M6652" s="5" t="s">
        <v>43</v>
      </c>
      <c r="N6652" s="5">
        <f>VLOOKUP(M6652,[1]ArchetypeScores!E:N,10,FALSE)</f>
        <v>0</v>
      </c>
      <c r="O6652" s="5">
        <f>VLOOKUP(M6652,[1]ArchetypeScores!E:O,11,FALSE)</f>
        <v>-1</v>
      </c>
      <c r="P6652" s="5">
        <f>VLOOKUP(M6652,[1]ArchetypeScores!E:P,12,FALSE)</f>
        <v>0</v>
      </c>
      <c r="Q6652" s="2" t="str">
        <f>VLOOKUP(M6652,[1]ArchetypeScores!E:W,19,FALSE)</f>
        <v>Consumer (including agriculture and tourism)</v>
      </c>
      <c r="R6652" s="2">
        <f>VLOOKUP(M6652,[1]ArchetypeScores!E:I,5,FALSE)</f>
        <v>0</v>
      </c>
      <c r="S6652" s="2">
        <f>VLOOKUP(M6652,[1]ArchetypeScores!E:K,7,FALSE)</f>
        <v>0</v>
      </c>
      <c r="T6652" s="2" t="str">
        <f t="shared" si="105"/>
        <v>Not A&amp;R positive</v>
      </c>
    </row>
    <row r="6653" spans="1:20" ht="30.6" x14ac:dyDescent="0.3">
      <c r="A6653" s="2" t="s">
        <v>16798</v>
      </c>
      <c r="B6653" s="7" t="s">
        <v>17593</v>
      </c>
      <c r="C6653" s="3" t="s">
        <v>17594</v>
      </c>
      <c r="D6653" s="4">
        <f>0.14/2</f>
        <v>7.0000000000000007E-2</v>
      </c>
      <c r="E6653" s="5" t="s">
        <v>16801</v>
      </c>
      <c r="F6653" s="4">
        <f>0.00469/2</f>
        <v>2.3449999999999999E-3</v>
      </c>
      <c r="G6653" s="6">
        <v>50956</v>
      </c>
      <c r="H6653" s="3" t="s">
        <v>17595</v>
      </c>
      <c r="I6653" s="3" t="s">
        <v>16803</v>
      </c>
      <c r="J6653" s="3" t="s">
        <v>17486</v>
      </c>
      <c r="K6653" s="5" t="s">
        <v>38</v>
      </c>
      <c r="L6653" s="5">
        <v>5</v>
      </c>
      <c r="M6653" s="5" t="s">
        <v>635</v>
      </c>
      <c r="N6653" s="5">
        <f>VLOOKUP(M6653,[1]ArchetypeScores!E:N,10,FALSE)</f>
        <v>0</v>
      </c>
      <c r="O6653" s="5">
        <f>VLOOKUP(M6653,[1]ArchetypeScores!E:O,11,FALSE)</f>
        <v>-1</v>
      </c>
      <c r="P6653" s="5">
        <f>VLOOKUP(M6653,[1]ArchetypeScores!E:P,12,FALSE)</f>
        <v>0</v>
      </c>
      <c r="Q6653" s="2" t="str">
        <f>VLOOKUP(M6653,[1]ArchetypeScores!E:W,19,FALSE)</f>
        <v>Consumer (including agriculture and tourism)</v>
      </c>
      <c r="R6653" s="2">
        <f>VLOOKUP(M6653,[1]ArchetypeScores!E:I,5,FALSE)</f>
        <v>0</v>
      </c>
      <c r="S6653" s="2">
        <f>VLOOKUP(M6653,[1]ArchetypeScores!E:K,7,FALSE)</f>
        <v>0</v>
      </c>
      <c r="T6653" s="2" t="str">
        <f t="shared" si="105"/>
        <v>Not A&amp;R positive</v>
      </c>
    </row>
    <row r="6654" spans="1:20" ht="20.399999999999999" x14ac:dyDescent="0.3">
      <c r="A6654" s="2" t="s">
        <v>16798</v>
      </c>
      <c r="B6654" s="7" t="s">
        <v>17596</v>
      </c>
      <c r="C6654" s="3" t="s">
        <v>17597</v>
      </c>
      <c r="D6654" s="4">
        <v>0.21</v>
      </c>
      <c r="E6654" s="5" t="s">
        <v>16801</v>
      </c>
      <c r="F6654" s="4">
        <v>7.5900000000000004E-3</v>
      </c>
      <c r="G6654" s="6">
        <v>50781</v>
      </c>
      <c r="H6654" s="3" t="s">
        <v>17598</v>
      </c>
      <c r="I6654" s="3" t="s">
        <v>16808</v>
      </c>
      <c r="J6654" s="3" t="s">
        <v>17486</v>
      </c>
      <c r="K6654" s="5" t="s">
        <v>38</v>
      </c>
      <c r="L6654" s="5">
        <v>5</v>
      </c>
      <c r="M6654" s="5" t="s">
        <v>635</v>
      </c>
      <c r="N6654" s="5">
        <f>VLOOKUP(M6654,[1]ArchetypeScores!E:N,10,FALSE)</f>
        <v>0</v>
      </c>
      <c r="O6654" s="5">
        <f>VLOOKUP(M6654,[1]ArchetypeScores!E:O,11,FALSE)</f>
        <v>-1</v>
      </c>
      <c r="P6654" s="5">
        <f>VLOOKUP(M6654,[1]ArchetypeScores!E:P,12,FALSE)</f>
        <v>0</v>
      </c>
      <c r="Q6654" s="2" t="str">
        <f>VLOOKUP(M6654,[1]ArchetypeScores!E:W,19,FALSE)</f>
        <v>Consumer (including agriculture and tourism)</v>
      </c>
      <c r="R6654" s="2">
        <f>VLOOKUP(M6654,[1]ArchetypeScores!E:I,5,FALSE)</f>
        <v>0</v>
      </c>
      <c r="S6654" s="2">
        <f>VLOOKUP(M6654,[1]ArchetypeScores!E:K,7,FALSE)</f>
        <v>0</v>
      </c>
      <c r="T6654" s="2" t="str">
        <f t="shared" si="105"/>
        <v>Not A&amp;R positive</v>
      </c>
    </row>
    <row r="6655" spans="1:20" ht="20.399999999999999" x14ac:dyDescent="0.3">
      <c r="A6655" s="2" t="s">
        <v>16798</v>
      </c>
      <c r="B6655" s="7" t="s">
        <v>17599</v>
      </c>
      <c r="C6655" s="3" t="s">
        <v>17600</v>
      </c>
      <c r="D6655" s="4">
        <v>0.06</v>
      </c>
      <c r="E6655" s="5" t="s">
        <v>16801</v>
      </c>
      <c r="F6655" s="4">
        <v>2.0100000000000001E-3</v>
      </c>
      <c r="G6655" s="6">
        <v>50957</v>
      </c>
      <c r="H6655" s="3" t="s">
        <v>17601</v>
      </c>
      <c r="I6655" s="3" t="s">
        <v>16803</v>
      </c>
      <c r="J6655" s="3" t="s">
        <v>17486</v>
      </c>
      <c r="K6655" s="5" t="s">
        <v>38</v>
      </c>
      <c r="L6655" s="5">
        <v>1</v>
      </c>
      <c r="M6655" s="5" t="s">
        <v>43</v>
      </c>
      <c r="N6655" s="5">
        <f>VLOOKUP(M6655,[1]ArchetypeScores!E:N,10,FALSE)</f>
        <v>0</v>
      </c>
      <c r="O6655" s="5">
        <f>VLOOKUP(M6655,[1]ArchetypeScores!E:O,11,FALSE)</f>
        <v>-1</v>
      </c>
      <c r="P6655" s="5">
        <f>VLOOKUP(M6655,[1]ArchetypeScores!E:P,12,FALSE)</f>
        <v>0</v>
      </c>
      <c r="Q6655" s="2" t="str">
        <f>VLOOKUP(M6655,[1]ArchetypeScores!E:W,19,FALSE)</f>
        <v>Consumer (including agriculture and tourism)</v>
      </c>
      <c r="R6655" s="2">
        <f>VLOOKUP(M6655,[1]ArchetypeScores!E:I,5,FALSE)</f>
        <v>0</v>
      </c>
      <c r="S6655" s="2">
        <f>VLOOKUP(M6655,[1]ArchetypeScores!E:K,7,FALSE)</f>
        <v>0</v>
      </c>
      <c r="T6655" s="2" t="str">
        <f t="shared" si="105"/>
        <v>Not A&amp;R positive</v>
      </c>
    </row>
    <row r="6656" spans="1:20" ht="30.6" x14ac:dyDescent="0.3">
      <c r="A6656" s="2" t="s">
        <v>16798</v>
      </c>
      <c r="B6656" s="7" t="s">
        <v>17602</v>
      </c>
      <c r="C6656" s="3" t="s">
        <v>17603</v>
      </c>
      <c r="D6656" s="4">
        <v>0.12</v>
      </c>
      <c r="E6656" s="5" t="s">
        <v>16801</v>
      </c>
      <c r="F6656" s="4">
        <v>4.0200000000000001E-3</v>
      </c>
      <c r="G6656" s="6">
        <v>50958</v>
      </c>
      <c r="H6656" s="3" t="s">
        <v>17604</v>
      </c>
      <c r="I6656" s="3" t="s">
        <v>16803</v>
      </c>
      <c r="J6656" s="3" t="s">
        <v>17486</v>
      </c>
      <c r="K6656" s="5" t="s">
        <v>38</v>
      </c>
      <c r="L6656" s="5">
        <v>1</v>
      </c>
      <c r="M6656" s="5" t="s">
        <v>43</v>
      </c>
      <c r="N6656" s="5">
        <f>VLOOKUP(M6656,[1]ArchetypeScores!E:N,10,FALSE)</f>
        <v>0</v>
      </c>
      <c r="O6656" s="5">
        <f>VLOOKUP(M6656,[1]ArchetypeScores!E:O,11,FALSE)</f>
        <v>-1</v>
      </c>
      <c r="P6656" s="5">
        <f>VLOOKUP(M6656,[1]ArchetypeScores!E:P,12,FALSE)</f>
        <v>0</v>
      </c>
      <c r="Q6656" s="2" t="str">
        <f>VLOOKUP(M6656,[1]ArchetypeScores!E:W,19,FALSE)</f>
        <v>Consumer (including agriculture and tourism)</v>
      </c>
      <c r="R6656" s="2">
        <f>VLOOKUP(M6656,[1]ArchetypeScores!E:I,5,FALSE)</f>
        <v>0</v>
      </c>
      <c r="S6656" s="2">
        <f>VLOOKUP(M6656,[1]ArchetypeScores!E:K,7,FALSE)</f>
        <v>0</v>
      </c>
      <c r="T6656" s="2" t="str">
        <f t="shared" si="105"/>
        <v>Not A&amp;R positive</v>
      </c>
    </row>
    <row r="6657" spans="1:20" ht="20.399999999999999" x14ac:dyDescent="0.3">
      <c r="A6657" s="2" t="s">
        <v>16798</v>
      </c>
      <c r="B6657" s="7" t="s">
        <v>17605</v>
      </c>
      <c r="C6657" s="3" t="s">
        <v>17606</v>
      </c>
      <c r="D6657" s="4">
        <v>0.05</v>
      </c>
      <c r="E6657" s="5" t="s">
        <v>16801</v>
      </c>
      <c r="F6657" s="4">
        <v>1.67E-3</v>
      </c>
      <c r="G6657" s="6">
        <v>50959</v>
      </c>
      <c r="H6657" s="3" t="s">
        <v>17607</v>
      </c>
      <c r="I6657" s="3" t="s">
        <v>16803</v>
      </c>
      <c r="J6657" s="3" t="s">
        <v>17486</v>
      </c>
      <c r="K6657" s="5" t="s">
        <v>38</v>
      </c>
      <c r="L6657" s="5">
        <v>5</v>
      </c>
      <c r="M6657" s="5" t="s">
        <v>635</v>
      </c>
      <c r="N6657" s="5">
        <f>VLOOKUP(M6657,[1]ArchetypeScores!E:N,10,FALSE)</f>
        <v>0</v>
      </c>
      <c r="O6657" s="5">
        <f>VLOOKUP(M6657,[1]ArchetypeScores!E:O,11,FALSE)</f>
        <v>-1</v>
      </c>
      <c r="P6657" s="5">
        <f>VLOOKUP(M6657,[1]ArchetypeScores!E:P,12,FALSE)</f>
        <v>0</v>
      </c>
      <c r="Q6657" s="2" t="str">
        <f>VLOOKUP(M6657,[1]ArchetypeScores!E:W,19,FALSE)</f>
        <v>Consumer (including agriculture and tourism)</v>
      </c>
      <c r="R6657" s="2">
        <f>VLOOKUP(M6657,[1]ArchetypeScores!E:I,5,FALSE)</f>
        <v>0</v>
      </c>
      <c r="S6657" s="2">
        <f>VLOOKUP(M6657,[1]ArchetypeScores!E:K,7,FALSE)</f>
        <v>0</v>
      </c>
      <c r="T6657" s="2" t="str">
        <f t="shared" si="105"/>
        <v>Not A&amp;R positive</v>
      </c>
    </row>
    <row r="6658" spans="1:20" ht="20.399999999999999" x14ac:dyDescent="0.3">
      <c r="A6658" s="2" t="s">
        <v>16798</v>
      </c>
      <c r="B6658" s="7" t="s">
        <v>17608</v>
      </c>
      <c r="C6658" s="3" t="s">
        <v>17609</v>
      </c>
      <c r="D6658" s="4">
        <v>0.15</v>
      </c>
      <c r="E6658" s="5" t="s">
        <v>16801</v>
      </c>
      <c r="F6658" s="4">
        <v>5.0200000000000002E-3</v>
      </c>
      <c r="G6658" s="6">
        <v>50960</v>
      </c>
      <c r="H6658" s="3" t="s">
        <v>17610</v>
      </c>
      <c r="I6658" s="3" t="s">
        <v>16803</v>
      </c>
      <c r="J6658" s="3" t="s">
        <v>17486</v>
      </c>
      <c r="K6658" s="5" t="s">
        <v>38</v>
      </c>
      <c r="L6658" s="5">
        <v>1</v>
      </c>
      <c r="M6658" s="5" t="s">
        <v>43</v>
      </c>
      <c r="N6658" s="5">
        <f>VLOOKUP(M6658,[1]ArchetypeScores!E:N,10,FALSE)</f>
        <v>0</v>
      </c>
      <c r="O6658" s="5">
        <f>VLOOKUP(M6658,[1]ArchetypeScores!E:O,11,FALSE)</f>
        <v>-1</v>
      </c>
      <c r="P6658" s="5">
        <f>VLOOKUP(M6658,[1]ArchetypeScores!E:P,12,FALSE)</f>
        <v>0</v>
      </c>
      <c r="Q6658" s="2" t="str">
        <f>VLOOKUP(M6658,[1]ArchetypeScores!E:W,19,FALSE)</f>
        <v>Consumer (including agriculture and tourism)</v>
      </c>
      <c r="R6658" s="2">
        <f>VLOOKUP(M6658,[1]ArchetypeScores!E:I,5,FALSE)</f>
        <v>0</v>
      </c>
      <c r="S6658" s="2">
        <f>VLOOKUP(M6658,[1]ArchetypeScores!E:K,7,FALSE)</f>
        <v>0</v>
      </c>
      <c r="T6658" s="2" t="str">
        <f t="shared" ref="T6658:T6721" si="106">IF(AND(R6658=1,S6658=1),"Both",IF(AND(R6658=1,S6658=0),"Direct only",IF(AND(R6658=0,S6658=1),"Indirect only","Not A&amp;R positive")))</f>
        <v>Not A&amp;R positive</v>
      </c>
    </row>
    <row r="6659" spans="1:20" x14ac:dyDescent="0.3">
      <c r="A6659" s="2" t="s">
        <v>16798</v>
      </c>
      <c r="B6659" s="3" t="s">
        <v>17611</v>
      </c>
      <c r="C6659" s="3" t="s">
        <v>17612</v>
      </c>
      <c r="D6659" s="4">
        <v>9.6600000000000005E-2</v>
      </c>
      <c r="E6659" s="5" t="s">
        <v>16801</v>
      </c>
      <c r="F6659" s="4">
        <v>3.2299999999999998E-3</v>
      </c>
      <c r="G6659" s="6">
        <v>50882</v>
      </c>
      <c r="H6659" s="3" t="s">
        <v>17613</v>
      </c>
      <c r="I6659" s="3" t="s">
        <v>16812</v>
      </c>
      <c r="J6659" s="3" t="s">
        <v>17486</v>
      </c>
      <c r="K6659" s="5" t="s">
        <v>71</v>
      </c>
      <c r="L6659" s="5">
        <v>1</v>
      </c>
      <c r="M6659" s="5" t="s">
        <v>72</v>
      </c>
      <c r="N6659" s="5">
        <f>VLOOKUP(M6659,[1]ArchetypeScores!E:N,10,FALSE)</f>
        <v>0</v>
      </c>
      <c r="O6659" s="5">
        <f>VLOOKUP(M6659,[1]ArchetypeScores!E:O,11,FALSE)</f>
        <v>0</v>
      </c>
      <c r="P6659" s="5">
        <f>VLOOKUP(M6659,[1]ArchetypeScores!E:P,12,FALSE)</f>
        <v>0</v>
      </c>
      <c r="Q6659" s="2" t="str">
        <f>VLOOKUP(M6659,[1]ArchetypeScores!E:W,19,FALSE)</f>
        <v>Other sector</v>
      </c>
      <c r="R6659" s="2">
        <f>VLOOKUP(M6659,[1]ArchetypeScores!E:I,5,FALSE)</f>
        <v>0</v>
      </c>
      <c r="S6659" s="2">
        <f>VLOOKUP(M6659,[1]ArchetypeScores!E:K,7,FALSE)</f>
        <v>0</v>
      </c>
      <c r="T6659" s="2" t="str">
        <f t="shared" si="106"/>
        <v>Not A&amp;R positive</v>
      </c>
    </row>
    <row r="6660" spans="1:20" ht="20.399999999999999" x14ac:dyDescent="0.3">
      <c r="A6660" s="2" t="s">
        <v>16798</v>
      </c>
      <c r="B6660" s="7" t="s">
        <v>17614</v>
      </c>
      <c r="C6660" s="3" t="s">
        <v>17615</v>
      </c>
      <c r="D6660" s="4">
        <v>0.4</v>
      </c>
      <c r="E6660" s="5" t="s">
        <v>16801</v>
      </c>
      <c r="F6660" s="4">
        <v>1.325E-2</v>
      </c>
      <c r="G6660" s="6">
        <v>51101</v>
      </c>
      <c r="H6660" s="3" t="s">
        <v>16815</v>
      </c>
      <c r="I6660" s="3" t="s">
        <v>16816</v>
      </c>
      <c r="J6660" s="3" t="s">
        <v>17486</v>
      </c>
      <c r="K6660" s="5" t="s">
        <v>38</v>
      </c>
      <c r="L6660" s="5">
        <v>5</v>
      </c>
      <c r="M6660" s="5" t="s">
        <v>635</v>
      </c>
      <c r="N6660" s="5">
        <f>VLOOKUP(M6660,[1]ArchetypeScores!E:N,10,FALSE)</f>
        <v>0</v>
      </c>
      <c r="O6660" s="5">
        <f>VLOOKUP(M6660,[1]ArchetypeScores!E:O,11,FALSE)</f>
        <v>-1</v>
      </c>
      <c r="P6660" s="5">
        <f>VLOOKUP(M6660,[1]ArchetypeScores!E:P,12,FALSE)</f>
        <v>0</v>
      </c>
      <c r="Q6660" s="2" t="str">
        <f>VLOOKUP(M6660,[1]ArchetypeScores!E:W,19,FALSE)</f>
        <v>Consumer (including agriculture and tourism)</v>
      </c>
      <c r="R6660" s="2">
        <f>VLOOKUP(M6660,[1]ArchetypeScores!E:I,5,FALSE)</f>
        <v>0</v>
      </c>
      <c r="S6660" s="2">
        <f>VLOOKUP(M6660,[1]ArchetypeScores!E:K,7,FALSE)</f>
        <v>0</v>
      </c>
      <c r="T6660" s="2" t="str">
        <f t="shared" si="106"/>
        <v>Not A&amp;R positive</v>
      </c>
    </row>
    <row r="6661" spans="1:20" x14ac:dyDescent="0.3">
      <c r="A6661" s="2" t="s">
        <v>16798</v>
      </c>
      <c r="B6661" s="3" t="s">
        <v>17616</v>
      </c>
      <c r="C6661" s="3" t="s">
        <v>17617</v>
      </c>
      <c r="D6661" s="4">
        <v>0.06</v>
      </c>
      <c r="E6661" s="5" t="s">
        <v>16801</v>
      </c>
      <c r="F6661" s="4">
        <v>2.0100000000000001E-3</v>
      </c>
      <c r="G6661" s="6">
        <v>50961</v>
      </c>
      <c r="H6661" s="3" t="s">
        <v>17618</v>
      </c>
      <c r="I6661" s="3" t="s">
        <v>16803</v>
      </c>
      <c r="J6661" s="3" t="s">
        <v>17486</v>
      </c>
      <c r="K6661" s="5" t="s">
        <v>112</v>
      </c>
      <c r="L6661" s="5" t="s">
        <v>112</v>
      </c>
      <c r="M6661" s="5" t="s">
        <v>961</v>
      </c>
      <c r="N6661" s="5">
        <f>VLOOKUP(M6661,[1]ArchetypeScores!E:N,10,FALSE)</f>
        <v>0</v>
      </c>
      <c r="O6661" s="5">
        <f>VLOOKUP(M6661,[1]ArchetypeScores!E:O,11,FALSE)</f>
        <v>0</v>
      </c>
      <c r="P6661" s="5">
        <f>VLOOKUP(M6661,[1]ArchetypeScores!E:P,12,FALSE)</f>
        <v>0</v>
      </c>
      <c r="Q6661" s="2" t="str">
        <f>VLOOKUP(M6661,[1]ArchetypeScores!E:W,19,FALSE)</f>
        <v>Untargeted</v>
      </c>
      <c r="R6661" s="2">
        <f>VLOOKUP(M6661,[1]ArchetypeScores!E:I,5,FALSE)</f>
        <v>0</v>
      </c>
      <c r="S6661" s="2">
        <f>VLOOKUP(M6661,[1]ArchetypeScores!E:K,7,FALSE)</f>
        <v>0</v>
      </c>
      <c r="T6661" s="2" t="str">
        <f t="shared" si="106"/>
        <v>Not A&amp;R positive</v>
      </c>
    </row>
    <row r="6662" spans="1:20" x14ac:dyDescent="0.3">
      <c r="A6662" s="2" t="s">
        <v>16798</v>
      </c>
      <c r="B6662" s="3" t="s">
        <v>17619</v>
      </c>
      <c r="C6662" s="3" t="s">
        <v>17620</v>
      </c>
      <c r="D6662" s="4">
        <v>0.02</v>
      </c>
      <c r="E6662" s="5" t="s">
        <v>16801</v>
      </c>
      <c r="F6662" s="4">
        <v>6.7000000000000002E-4</v>
      </c>
      <c r="G6662" s="6">
        <v>50962</v>
      </c>
      <c r="H6662" s="3" t="s">
        <v>17621</v>
      </c>
      <c r="I6662" s="3" t="s">
        <v>16803</v>
      </c>
      <c r="J6662" s="3" t="s">
        <v>17486</v>
      </c>
      <c r="K6662" s="5" t="s">
        <v>57</v>
      </c>
      <c r="L6662" s="5">
        <v>25</v>
      </c>
      <c r="M6662" s="5" t="s">
        <v>241</v>
      </c>
      <c r="N6662" s="5">
        <f>VLOOKUP(M6662,[1]ArchetypeScores!E:N,10,FALSE)</f>
        <v>0</v>
      </c>
      <c r="O6662" s="5">
        <f>VLOOKUP(M6662,[1]ArchetypeScores!E:O,11,FALSE)</f>
        <v>-1</v>
      </c>
      <c r="P6662" s="5">
        <f>VLOOKUP(M6662,[1]ArchetypeScores!E:P,12,FALSE)</f>
        <v>0</v>
      </c>
      <c r="Q6662" s="2" t="str">
        <f>VLOOKUP(M6662,[1]ArchetypeScores!E:W,19,FALSE)</f>
        <v>Other sector</v>
      </c>
      <c r="R6662" s="2">
        <f>VLOOKUP(M6662,[1]ArchetypeScores!E:I,5,FALSE)</f>
        <v>0</v>
      </c>
      <c r="S6662" s="2">
        <f>VLOOKUP(M6662,[1]ArchetypeScores!E:K,7,FALSE)</f>
        <v>0</v>
      </c>
      <c r="T6662" s="2" t="str">
        <f t="shared" si="106"/>
        <v>Not A&amp;R positive</v>
      </c>
    </row>
    <row r="6663" spans="1:20" x14ac:dyDescent="0.3">
      <c r="A6663" s="2" t="s">
        <v>16798</v>
      </c>
      <c r="B6663" s="3" t="s">
        <v>17622</v>
      </c>
      <c r="C6663" s="3" t="s">
        <v>17623</v>
      </c>
      <c r="D6663" s="4">
        <v>0.06</v>
      </c>
      <c r="E6663" s="5" t="s">
        <v>16801</v>
      </c>
      <c r="F6663" s="4">
        <v>2.0100000000000001E-3</v>
      </c>
      <c r="G6663" s="6">
        <v>50963</v>
      </c>
      <c r="H6663" s="3" t="s">
        <v>17624</v>
      </c>
      <c r="I6663" s="3" t="s">
        <v>16803</v>
      </c>
      <c r="J6663" s="3" t="s">
        <v>17486</v>
      </c>
      <c r="K6663" s="5" t="s">
        <v>38</v>
      </c>
      <c r="L6663" s="5">
        <v>29</v>
      </c>
      <c r="M6663" s="5" t="s">
        <v>316</v>
      </c>
      <c r="N6663" s="5">
        <f>VLOOKUP(M6663,[1]ArchetypeScores!E:N,10,FALSE)</f>
        <v>0</v>
      </c>
      <c r="O6663" s="5">
        <f>VLOOKUP(M6663,[1]ArchetypeScores!E:O,11,FALSE)</f>
        <v>-1</v>
      </c>
      <c r="P6663" s="5">
        <f>VLOOKUP(M6663,[1]ArchetypeScores!E:P,12,FALSE)</f>
        <v>0</v>
      </c>
      <c r="Q6663" s="2" t="str">
        <f>VLOOKUP(M6663,[1]ArchetypeScores!E:W,19,FALSE)</f>
        <v>Other sector</v>
      </c>
      <c r="R6663" s="2">
        <f>VLOOKUP(M6663,[1]ArchetypeScores!E:I,5,FALSE)</f>
        <v>0</v>
      </c>
      <c r="S6663" s="2">
        <f>VLOOKUP(M6663,[1]ArchetypeScores!E:K,7,FALSE)</f>
        <v>0</v>
      </c>
      <c r="T6663" s="2" t="str">
        <f t="shared" si="106"/>
        <v>Not A&amp;R positive</v>
      </c>
    </row>
    <row r="6664" spans="1:20" x14ac:dyDescent="0.3">
      <c r="A6664" s="2" t="s">
        <v>16798</v>
      </c>
      <c r="B6664" s="3" t="s">
        <v>17625</v>
      </c>
      <c r="C6664" s="3" t="s">
        <v>17626</v>
      </c>
      <c r="D6664" s="4">
        <v>0.1</v>
      </c>
      <c r="E6664" s="5" t="s">
        <v>16801</v>
      </c>
      <c r="F6664" s="4">
        <v>3.3500000000000001E-3</v>
      </c>
      <c r="G6664" s="6">
        <v>50964</v>
      </c>
      <c r="H6664" s="3" t="s">
        <v>17627</v>
      </c>
      <c r="I6664" s="3" t="s">
        <v>16803</v>
      </c>
      <c r="J6664" s="3" t="s">
        <v>17486</v>
      </c>
      <c r="K6664" s="5" t="s">
        <v>38</v>
      </c>
      <c r="L6664" s="5">
        <v>29</v>
      </c>
      <c r="M6664" s="5" t="s">
        <v>316</v>
      </c>
      <c r="N6664" s="5">
        <f>VLOOKUP(M6664,[1]ArchetypeScores!E:N,10,FALSE)</f>
        <v>0</v>
      </c>
      <c r="O6664" s="5">
        <f>VLOOKUP(M6664,[1]ArchetypeScores!E:O,11,FALSE)</f>
        <v>-1</v>
      </c>
      <c r="P6664" s="5">
        <f>VLOOKUP(M6664,[1]ArchetypeScores!E:P,12,FALSE)</f>
        <v>0</v>
      </c>
      <c r="Q6664" s="2" t="str">
        <f>VLOOKUP(M6664,[1]ArchetypeScores!E:W,19,FALSE)</f>
        <v>Other sector</v>
      </c>
      <c r="R6664" s="2">
        <f>VLOOKUP(M6664,[1]ArchetypeScores!E:I,5,FALSE)</f>
        <v>0</v>
      </c>
      <c r="S6664" s="2">
        <f>VLOOKUP(M6664,[1]ArchetypeScores!E:K,7,FALSE)</f>
        <v>0</v>
      </c>
      <c r="T6664" s="2" t="str">
        <f t="shared" si="106"/>
        <v>Not A&amp;R positive</v>
      </c>
    </row>
    <row r="6665" spans="1:20" x14ac:dyDescent="0.3">
      <c r="A6665" s="2" t="s">
        <v>16798</v>
      </c>
      <c r="B6665" s="7" t="s">
        <v>17628</v>
      </c>
      <c r="C6665" s="3" t="s">
        <v>17629</v>
      </c>
      <c r="D6665" s="4">
        <v>0.12</v>
      </c>
      <c r="E6665" s="5" t="s">
        <v>16801</v>
      </c>
      <c r="F6665" s="4">
        <v>3.9699999999999996E-3</v>
      </c>
      <c r="G6665" s="6">
        <v>51102</v>
      </c>
      <c r="H6665" s="3" t="s">
        <v>16815</v>
      </c>
      <c r="I6665" s="3" t="s">
        <v>16816</v>
      </c>
      <c r="J6665" s="3" t="s">
        <v>17486</v>
      </c>
      <c r="K6665" s="5" t="s">
        <v>38</v>
      </c>
      <c r="L6665" s="5">
        <v>1</v>
      </c>
      <c r="M6665" s="5" t="s">
        <v>43</v>
      </c>
      <c r="N6665" s="5">
        <f>VLOOKUP(M6665,[1]ArchetypeScores!E:N,10,FALSE)</f>
        <v>0</v>
      </c>
      <c r="O6665" s="5">
        <f>VLOOKUP(M6665,[1]ArchetypeScores!E:O,11,FALSE)</f>
        <v>-1</v>
      </c>
      <c r="P6665" s="5">
        <f>VLOOKUP(M6665,[1]ArchetypeScores!E:P,12,FALSE)</f>
        <v>0</v>
      </c>
      <c r="Q6665" s="2" t="str">
        <f>VLOOKUP(M6665,[1]ArchetypeScores!E:W,19,FALSE)</f>
        <v>Consumer (including agriculture and tourism)</v>
      </c>
      <c r="R6665" s="2">
        <f>VLOOKUP(M6665,[1]ArchetypeScores!E:I,5,FALSE)</f>
        <v>0</v>
      </c>
      <c r="S6665" s="2">
        <f>VLOOKUP(M6665,[1]ArchetypeScores!E:K,7,FALSE)</f>
        <v>0</v>
      </c>
      <c r="T6665" s="2" t="str">
        <f t="shared" si="106"/>
        <v>Not A&amp;R positive</v>
      </c>
    </row>
    <row r="6666" spans="1:20" ht="20.399999999999999" x14ac:dyDescent="0.3">
      <c r="A6666" s="2" t="s">
        <v>16798</v>
      </c>
      <c r="B6666" s="7" t="s">
        <v>17630</v>
      </c>
      <c r="C6666" s="3" t="s">
        <v>17631</v>
      </c>
      <c r="D6666" s="4">
        <v>0.05</v>
      </c>
      <c r="E6666" s="5" t="s">
        <v>16801</v>
      </c>
      <c r="F6666" s="4">
        <v>1.67E-3</v>
      </c>
      <c r="G6666" s="6">
        <v>50965</v>
      </c>
      <c r="H6666" s="3" t="s">
        <v>17632</v>
      </c>
      <c r="I6666" s="3" t="s">
        <v>16803</v>
      </c>
      <c r="J6666" s="3" t="s">
        <v>17486</v>
      </c>
      <c r="K6666" s="5" t="s">
        <v>38</v>
      </c>
      <c r="L6666" s="5">
        <v>5</v>
      </c>
      <c r="M6666" s="5" t="s">
        <v>635</v>
      </c>
      <c r="N6666" s="5">
        <f>VLOOKUP(M6666,[1]ArchetypeScores!E:N,10,FALSE)</f>
        <v>0</v>
      </c>
      <c r="O6666" s="5">
        <f>VLOOKUP(M6666,[1]ArchetypeScores!E:O,11,FALSE)</f>
        <v>-1</v>
      </c>
      <c r="P6666" s="5">
        <f>VLOOKUP(M6666,[1]ArchetypeScores!E:P,12,FALSE)</f>
        <v>0</v>
      </c>
      <c r="Q6666" s="2" t="str">
        <f>VLOOKUP(M6666,[1]ArchetypeScores!E:W,19,FALSE)</f>
        <v>Consumer (including agriculture and tourism)</v>
      </c>
      <c r="R6666" s="2">
        <f>VLOOKUP(M6666,[1]ArchetypeScores!E:I,5,FALSE)</f>
        <v>0</v>
      </c>
      <c r="S6666" s="2">
        <f>VLOOKUP(M6666,[1]ArchetypeScores!E:K,7,FALSE)</f>
        <v>0</v>
      </c>
      <c r="T6666" s="2" t="str">
        <f t="shared" si="106"/>
        <v>Not A&amp;R positive</v>
      </c>
    </row>
    <row r="6667" spans="1:20" ht="20.399999999999999" x14ac:dyDescent="0.3">
      <c r="A6667" s="2" t="s">
        <v>16798</v>
      </c>
      <c r="B6667" s="7" t="s">
        <v>17633</v>
      </c>
      <c r="C6667" s="3" t="s">
        <v>17634</v>
      </c>
      <c r="D6667" s="4">
        <v>1.7000000000000001E-2</v>
      </c>
      <c r="E6667" s="5" t="s">
        <v>16801</v>
      </c>
      <c r="F6667" s="4">
        <v>5.6999999999999998E-4</v>
      </c>
      <c r="G6667" s="6">
        <v>50966</v>
      </c>
      <c r="H6667" s="3" t="s">
        <v>17635</v>
      </c>
      <c r="I6667" s="3" t="s">
        <v>16803</v>
      </c>
      <c r="J6667" s="3" t="s">
        <v>17486</v>
      </c>
      <c r="K6667" s="5" t="s">
        <v>38</v>
      </c>
      <c r="L6667" s="5">
        <v>5</v>
      </c>
      <c r="M6667" s="5" t="s">
        <v>635</v>
      </c>
      <c r="N6667" s="5">
        <f>VLOOKUP(M6667,[1]ArchetypeScores!E:N,10,FALSE)</f>
        <v>0</v>
      </c>
      <c r="O6667" s="5">
        <f>VLOOKUP(M6667,[1]ArchetypeScores!E:O,11,FALSE)</f>
        <v>-1</v>
      </c>
      <c r="P6667" s="5">
        <f>VLOOKUP(M6667,[1]ArchetypeScores!E:P,12,FALSE)</f>
        <v>0</v>
      </c>
      <c r="Q6667" s="2" t="str">
        <f>VLOOKUP(M6667,[1]ArchetypeScores!E:W,19,FALSE)</f>
        <v>Consumer (including agriculture and tourism)</v>
      </c>
      <c r="R6667" s="2">
        <f>VLOOKUP(M6667,[1]ArchetypeScores!E:I,5,FALSE)</f>
        <v>0</v>
      </c>
      <c r="S6667" s="2">
        <f>VLOOKUP(M6667,[1]ArchetypeScores!E:K,7,FALSE)</f>
        <v>0</v>
      </c>
      <c r="T6667" s="2" t="str">
        <f t="shared" si="106"/>
        <v>Not A&amp;R positive</v>
      </c>
    </row>
    <row r="6668" spans="1:20" ht="20.399999999999999" x14ac:dyDescent="0.3">
      <c r="A6668" s="2" t="s">
        <v>16798</v>
      </c>
      <c r="B6668" s="7" t="s">
        <v>17636</v>
      </c>
      <c r="C6668" s="3" t="s">
        <v>17637</v>
      </c>
      <c r="D6668" s="4">
        <v>0.03</v>
      </c>
      <c r="E6668" s="5" t="s">
        <v>16801</v>
      </c>
      <c r="F6668" s="4">
        <v>1E-3</v>
      </c>
      <c r="G6668" s="6">
        <v>50967</v>
      </c>
      <c r="H6668" s="3" t="s">
        <v>17638</v>
      </c>
      <c r="I6668" s="3" t="s">
        <v>16803</v>
      </c>
      <c r="J6668" s="3" t="s">
        <v>17486</v>
      </c>
      <c r="K6668" s="5" t="s">
        <v>38</v>
      </c>
      <c r="L6668" s="5">
        <v>5</v>
      </c>
      <c r="M6668" s="5" t="s">
        <v>635</v>
      </c>
      <c r="N6668" s="5">
        <f>VLOOKUP(M6668,[1]ArchetypeScores!E:N,10,FALSE)</f>
        <v>0</v>
      </c>
      <c r="O6668" s="5">
        <f>VLOOKUP(M6668,[1]ArchetypeScores!E:O,11,FALSE)</f>
        <v>-1</v>
      </c>
      <c r="P6668" s="5">
        <f>VLOOKUP(M6668,[1]ArchetypeScores!E:P,12,FALSE)</f>
        <v>0</v>
      </c>
      <c r="Q6668" s="2" t="str">
        <f>VLOOKUP(M6668,[1]ArchetypeScores!E:W,19,FALSE)</f>
        <v>Consumer (including agriculture and tourism)</v>
      </c>
      <c r="R6668" s="2">
        <f>VLOOKUP(M6668,[1]ArchetypeScores!E:I,5,FALSE)</f>
        <v>0</v>
      </c>
      <c r="S6668" s="2">
        <f>VLOOKUP(M6668,[1]ArchetypeScores!E:K,7,FALSE)</f>
        <v>0</v>
      </c>
      <c r="T6668" s="2" t="str">
        <f t="shared" si="106"/>
        <v>Not A&amp;R positive</v>
      </c>
    </row>
    <row r="6669" spans="1:20" x14ac:dyDescent="0.3">
      <c r="A6669" s="2" t="s">
        <v>16798</v>
      </c>
      <c r="B6669" s="7" t="s">
        <v>17639</v>
      </c>
      <c r="C6669" s="3" t="s">
        <v>17640</v>
      </c>
      <c r="D6669" s="4">
        <v>0.05</v>
      </c>
      <c r="E6669" s="5" t="s">
        <v>16801</v>
      </c>
      <c r="F6669" s="4">
        <v>1.67E-3</v>
      </c>
      <c r="G6669" s="6">
        <v>50968</v>
      </c>
      <c r="H6669" s="3" t="s">
        <v>17641</v>
      </c>
      <c r="I6669" s="3" t="s">
        <v>16803</v>
      </c>
      <c r="J6669" s="3" t="s">
        <v>17486</v>
      </c>
      <c r="K6669" s="5" t="s">
        <v>38</v>
      </c>
      <c r="L6669" s="5">
        <v>1</v>
      </c>
      <c r="M6669" s="5" t="s">
        <v>43</v>
      </c>
      <c r="N6669" s="5">
        <f>VLOOKUP(M6669,[1]ArchetypeScores!E:N,10,FALSE)</f>
        <v>0</v>
      </c>
      <c r="O6669" s="5">
        <f>VLOOKUP(M6669,[1]ArchetypeScores!E:O,11,FALSE)</f>
        <v>-1</v>
      </c>
      <c r="P6669" s="5">
        <f>VLOOKUP(M6669,[1]ArchetypeScores!E:P,12,FALSE)</f>
        <v>0</v>
      </c>
      <c r="Q6669" s="2" t="str">
        <f>VLOOKUP(M6669,[1]ArchetypeScores!E:W,19,FALSE)</f>
        <v>Consumer (including agriculture and tourism)</v>
      </c>
      <c r="R6669" s="2">
        <f>VLOOKUP(M6669,[1]ArchetypeScores!E:I,5,FALSE)</f>
        <v>0</v>
      </c>
      <c r="S6669" s="2">
        <f>VLOOKUP(M6669,[1]ArchetypeScores!E:K,7,FALSE)</f>
        <v>0</v>
      </c>
      <c r="T6669" s="2" t="str">
        <f t="shared" si="106"/>
        <v>Not A&amp;R positive</v>
      </c>
    </row>
    <row r="6670" spans="1:20" ht="20.399999999999999" x14ac:dyDescent="0.3">
      <c r="A6670" s="2" t="s">
        <v>16798</v>
      </c>
      <c r="B6670" s="7" t="s">
        <v>17642</v>
      </c>
      <c r="C6670" s="3" t="s">
        <v>17643</v>
      </c>
      <c r="D6670" s="4">
        <v>0.40500000000000003</v>
      </c>
      <c r="E6670" s="5" t="s">
        <v>16801</v>
      </c>
      <c r="F6670" s="4">
        <v>1.3559999999999999E-2</v>
      </c>
      <c r="G6670" s="6">
        <v>50883</v>
      </c>
      <c r="H6670" s="3" t="s">
        <v>17644</v>
      </c>
      <c r="I6670" s="3" t="s">
        <v>16812</v>
      </c>
      <c r="J6670" s="3" t="s">
        <v>17486</v>
      </c>
      <c r="K6670" s="5" t="s">
        <v>38</v>
      </c>
      <c r="L6670" s="5">
        <v>5</v>
      </c>
      <c r="M6670" s="5" t="s">
        <v>635</v>
      </c>
      <c r="N6670" s="5">
        <f>VLOOKUP(M6670,[1]ArchetypeScores!E:N,10,FALSE)</f>
        <v>0</v>
      </c>
      <c r="O6670" s="5">
        <f>VLOOKUP(M6670,[1]ArchetypeScores!E:O,11,FALSE)</f>
        <v>-1</v>
      </c>
      <c r="P6670" s="5">
        <f>VLOOKUP(M6670,[1]ArchetypeScores!E:P,12,FALSE)</f>
        <v>0</v>
      </c>
      <c r="Q6670" s="2" t="str">
        <f>VLOOKUP(M6670,[1]ArchetypeScores!E:W,19,FALSE)</f>
        <v>Consumer (including agriculture and tourism)</v>
      </c>
      <c r="R6670" s="2">
        <f>VLOOKUP(M6670,[1]ArchetypeScores!E:I,5,FALSE)</f>
        <v>0</v>
      </c>
      <c r="S6670" s="2">
        <f>VLOOKUP(M6670,[1]ArchetypeScores!E:K,7,FALSE)</f>
        <v>0</v>
      </c>
      <c r="T6670" s="2" t="str">
        <f t="shared" si="106"/>
        <v>Not A&amp;R positive</v>
      </c>
    </row>
    <row r="6671" spans="1:20" ht="20.399999999999999" x14ac:dyDescent="0.3">
      <c r="A6671" s="2" t="s">
        <v>16798</v>
      </c>
      <c r="B6671" s="7" t="s">
        <v>17645</v>
      </c>
      <c r="C6671" s="3" t="s">
        <v>17646</v>
      </c>
      <c r="D6671" s="4">
        <v>0.221</v>
      </c>
      <c r="E6671" s="5" t="s">
        <v>16801</v>
      </c>
      <c r="F6671" s="4">
        <v>7.3000000000000001E-3</v>
      </c>
      <c r="G6671" s="6">
        <v>51103</v>
      </c>
      <c r="H6671" s="3" t="s">
        <v>16815</v>
      </c>
      <c r="I6671" s="3" t="s">
        <v>16816</v>
      </c>
      <c r="J6671" s="3" t="s">
        <v>17486</v>
      </c>
      <c r="K6671" s="5" t="s">
        <v>38</v>
      </c>
      <c r="L6671" s="5">
        <v>5</v>
      </c>
      <c r="M6671" s="5" t="s">
        <v>635</v>
      </c>
      <c r="N6671" s="5">
        <f>VLOOKUP(M6671,[1]ArchetypeScores!E:N,10,FALSE)</f>
        <v>0</v>
      </c>
      <c r="O6671" s="5">
        <f>VLOOKUP(M6671,[1]ArchetypeScores!E:O,11,FALSE)</f>
        <v>-1</v>
      </c>
      <c r="P6671" s="5">
        <f>VLOOKUP(M6671,[1]ArchetypeScores!E:P,12,FALSE)</f>
        <v>0</v>
      </c>
      <c r="Q6671" s="2" t="str">
        <f>VLOOKUP(M6671,[1]ArchetypeScores!E:W,19,FALSE)</f>
        <v>Consumer (including agriculture and tourism)</v>
      </c>
      <c r="R6671" s="2">
        <f>VLOOKUP(M6671,[1]ArchetypeScores!E:I,5,FALSE)</f>
        <v>0</v>
      </c>
      <c r="S6671" s="2">
        <f>VLOOKUP(M6671,[1]ArchetypeScores!E:K,7,FALSE)</f>
        <v>0</v>
      </c>
      <c r="T6671" s="2" t="str">
        <f t="shared" si="106"/>
        <v>Not A&amp;R positive</v>
      </c>
    </row>
    <row r="6672" spans="1:20" x14ac:dyDescent="0.3">
      <c r="A6672" s="2" t="s">
        <v>16798</v>
      </c>
      <c r="B6672" s="7" t="s">
        <v>17647</v>
      </c>
      <c r="C6672" s="3" t="s">
        <v>17648</v>
      </c>
      <c r="D6672" s="4">
        <v>0.36</v>
      </c>
      <c r="E6672" s="5" t="s">
        <v>16801</v>
      </c>
      <c r="F6672" s="4">
        <v>1.191E-2</v>
      </c>
      <c r="G6672" s="6">
        <v>51104</v>
      </c>
      <c r="H6672" s="3" t="s">
        <v>16815</v>
      </c>
      <c r="I6672" s="3" t="s">
        <v>16816</v>
      </c>
      <c r="J6672" s="3" t="s">
        <v>17486</v>
      </c>
      <c r="K6672" s="5" t="s">
        <v>38</v>
      </c>
      <c r="L6672" s="5">
        <v>1</v>
      </c>
      <c r="M6672" s="5" t="s">
        <v>43</v>
      </c>
      <c r="N6672" s="5">
        <f>VLOOKUP(M6672,[1]ArchetypeScores!E:N,10,FALSE)</f>
        <v>0</v>
      </c>
      <c r="O6672" s="5">
        <f>VLOOKUP(M6672,[1]ArchetypeScores!E:O,11,FALSE)</f>
        <v>-1</v>
      </c>
      <c r="P6672" s="5">
        <f>VLOOKUP(M6672,[1]ArchetypeScores!E:P,12,FALSE)</f>
        <v>0</v>
      </c>
      <c r="Q6672" s="2" t="str">
        <f>VLOOKUP(M6672,[1]ArchetypeScores!E:W,19,FALSE)</f>
        <v>Consumer (including agriculture and tourism)</v>
      </c>
      <c r="R6672" s="2">
        <f>VLOOKUP(M6672,[1]ArchetypeScores!E:I,5,FALSE)</f>
        <v>0</v>
      </c>
      <c r="S6672" s="2">
        <f>VLOOKUP(M6672,[1]ArchetypeScores!E:K,7,FALSE)</f>
        <v>0</v>
      </c>
      <c r="T6672" s="2" t="str">
        <f t="shared" si="106"/>
        <v>Not A&amp;R positive</v>
      </c>
    </row>
    <row r="6673" spans="1:20" ht="20.399999999999999" x14ac:dyDescent="0.3">
      <c r="A6673" s="2" t="s">
        <v>16798</v>
      </c>
      <c r="B6673" s="7" t="s">
        <v>17649</v>
      </c>
      <c r="C6673" s="3" t="s">
        <v>17650</v>
      </c>
      <c r="D6673" s="4">
        <v>0.14199999999999999</v>
      </c>
      <c r="E6673" s="5" t="s">
        <v>16801</v>
      </c>
      <c r="F6673" s="4">
        <v>4.6800000000000001E-3</v>
      </c>
      <c r="G6673" s="6">
        <v>51105</v>
      </c>
      <c r="H6673" s="3" t="s">
        <v>16815</v>
      </c>
      <c r="I6673" s="3" t="s">
        <v>16816</v>
      </c>
      <c r="J6673" s="3" t="s">
        <v>17486</v>
      </c>
      <c r="K6673" s="5" t="s">
        <v>38</v>
      </c>
      <c r="L6673" s="5">
        <v>1</v>
      </c>
      <c r="M6673" s="5" t="s">
        <v>43</v>
      </c>
      <c r="N6673" s="5">
        <f>VLOOKUP(M6673,[1]ArchetypeScores!E:N,10,FALSE)</f>
        <v>0</v>
      </c>
      <c r="O6673" s="5">
        <f>VLOOKUP(M6673,[1]ArchetypeScores!E:O,11,FALSE)</f>
        <v>-1</v>
      </c>
      <c r="P6673" s="5">
        <f>VLOOKUP(M6673,[1]ArchetypeScores!E:P,12,FALSE)</f>
        <v>0</v>
      </c>
      <c r="Q6673" s="2" t="str">
        <f>VLOOKUP(M6673,[1]ArchetypeScores!E:W,19,FALSE)</f>
        <v>Consumer (including agriculture and tourism)</v>
      </c>
      <c r="R6673" s="2">
        <f>VLOOKUP(M6673,[1]ArchetypeScores!E:I,5,FALSE)</f>
        <v>0</v>
      </c>
      <c r="S6673" s="2">
        <f>VLOOKUP(M6673,[1]ArchetypeScores!E:K,7,FALSE)</f>
        <v>0</v>
      </c>
      <c r="T6673" s="2" t="str">
        <f t="shared" si="106"/>
        <v>Not A&amp;R positive</v>
      </c>
    </row>
    <row r="6674" spans="1:20" x14ac:dyDescent="0.3">
      <c r="A6674" s="2" t="s">
        <v>16798</v>
      </c>
      <c r="B6674" s="3" t="s">
        <v>17651</v>
      </c>
      <c r="C6674" s="3" t="s">
        <v>17652</v>
      </c>
      <c r="D6674" s="4">
        <v>0.30299999999999999</v>
      </c>
      <c r="E6674" s="5" t="s">
        <v>16801</v>
      </c>
      <c r="F6674" s="4">
        <v>1.001E-2</v>
      </c>
      <c r="G6674" s="6">
        <v>51106</v>
      </c>
      <c r="H6674" s="3" t="s">
        <v>16815</v>
      </c>
      <c r="I6674" s="3" t="s">
        <v>16816</v>
      </c>
      <c r="J6674" s="3" t="s">
        <v>17486</v>
      </c>
      <c r="K6674" s="5" t="s">
        <v>38</v>
      </c>
      <c r="L6674" s="5">
        <v>1</v>
      </c>
      <c r="M6674" s="5" t="s">
        <v>43</v>
      </c>
      <c r="N6674" s="5">
        <f>VLOOKUP(M6674,[1]ArchetypeScores!E:N,10,FALSE)</f>
        <v>0</v>
      </c>
      <c r="O6674" s="5">
        <f>VLOOKUP(M6674,[1]ArchetypeScores!E:O,11,FALSE)</f>
        <v>-1</v>
      </c>
      <c r="P6674" s="5">
        <f>VLOOKUP(M6674,[1]ArchetypeScores!E:P,12,FALSE)</f>
        <v>0</v>
      </c>
      <c r="Q6674" s="2" t="str">
        <f>VLOOKUP(M6674,[1]ArchetypeScores!E:W,19,FALSE)</f>
        <v>Consumer (including agriculture and tourism)</v>
      </c>
      <c r="R6674" s="2">
        <f>VLOOKUP(M6674,[1]ArchetypeScores!E:I,5,FALSE)</f>
        <v>0</v>
      </c>
      <c r="S6674" s="2">
        <f>VLOOKUP(M6674,[1]ArchetypeScores!E:K,7,FALSE)</f>
        <v>0</v>
      </c>
      <c r="T6674" s="2" t="str">
        <f t="shared" si="106"/>
        <v>Not A&amp;R positive</v>
      </c>
    </row>
    <row r="6675" spans="1:20" ht="20.399999999999999" x14ac:dyDescent="0.3">
      <c r="A6675" s="2" t="s">
        <v>16798</v>
      </c>
      <c r="B6675" s="7" t="s">
        <v>17653</v>
      </c>
      <c r="C6675" s="3" t="s">
        <v>17654</v>
      </c>
      <c r="D6675" s="4">
        <v>0.17799999999999999</v>
      </c>
      <c r="E6675" s="5" t="s">
        <v>16801</v>
      </c>
      <c r="F6675" s="4">
        <v>5.8900000000000003E-3</v>
      </c>
      <c r="G6675" s="6">
        <v>51107</v>
      </c>
      <c r="H6675" s="3" t="s">
        <v>16815</v>
      </c>
      <c r="I6675" s="3" t="s">
        <v>16816</v>
      </c>
      <c r="J6675" s="3" t="s">
        <v>17486</v>
      </c>
      <c r="K6675" s="5" t="s">
        <v>38</v>
      </c>
      <c r="L6675" s="5">
        <v>1</v>
      </c>
      <c r="M6675" s="5" t="s">
        <v>43</v>
      </c>
      <c r="N6675" s="5">
        <f>VLOOKUP(M6675,[1]ArchetypeScores!E:N,10,FALSE)</f>
        <v>0</v>
      </c>
      <c r="O6675" s="5">
        <f>VLOOKUP(M6675,[1]ArchetypeScores!E:O,11,FALSE)</f>
        <v>-1</v>
      </c>
      <c r="P6675" s="5">
        <f>VLOOKUP(M6675,[1]ArchetypeScores!E:P,12,FALSE)</f>
        <v>0</v>
      </c>
      <c r="Q6675" s="2" t="str">
        <f>VLOOKUP(M6675,[1]ArchetypeScores!E:W,19,FALSE)</f>
        <v>Consumer (including agriculture and tourism)</v>
      </c>
      <c r="R6675" s="2">
        <f>VLOOKUP(M6675,[1]ArchetypeScores!E:I,5,FALSE)</f>
        <v>0</v>
      </c>
      <c r="S6675" s="2">
        <f>VLOOKUP(M6675,[1]ArchetypeScores!E:K,7,FALSE)</f>
        <v>0</v>
      </c>
      <c r="T6675" s="2" t="str">
        <f t="shared" si="106"/>
        <v>Not A&amp;R positive</v>
      </c>
    </row>
    <row r="6676" spans="1:20" x14ac:dyDescent="0.3">
      <c r="A6676" s="2" t="s">
        <v>16798</v>
      </c>
      <c r="B6676" s="3" t="s">
        <v>17655</v>
      </c>
      <c r="C6676" s="3" t="s">
        <v>17656</v>
      </c>
      <c r="D6676" s="4">
        <v>0.11</v>
      </c>
      <c r="E6676" s="5" t="s">
        <v>16801</v>
      </c>
      <c r="F6676" s="4">
        <v>3.64E-3</v>
      </c>
      <c r="G6676" s="6">
        <v>51108</v>
      </c>
      <c r="H6676" s="3" t="s">
        <v>16815</v>
      </c>
      <c r="I6676" s="3" t="s">
        <v>16816</v>
      </c>
      <c r="J6676" s="3" t="s">
        <v>17486</v>
      </c>
      <c r="K6676" s="5" t="s">
        <v>102</v>
      </c>
      <c r="L6676" s="5">
        <v>2</v>
      </c>
      <c r="M6676" s="5" t="s">
        <v>681</v>
      </c>
      <c r="N6676" s="5">
        <f>VLOOKUP(M6676,[1]ArchetypeScores!E:N,10,FALSE)</f>
        <v>0</v>
      </c>
      <c r="O6676" s="5">
        <f>VLOOKUP(M6676,[1]ArchetypeScores!E:O,11,FALSE)</f>
        <v>-1</v>
      </c>
      <c r="P6676" s="5">
        <f>VLOOKUP(M6676,[1]ArchetypeScores!E:P,12,FALSE)</f>
        <v>0</v>
      </c>
      <c r="Q6676" s="2" t="str">
        <f>VLOOKUP(M6676,[1]ArchetypeScores!E:W,19,FALSE)</f>
        <v>Untargeted</v>
      </c>
      <c r="R6676" s="2">
        <f>VLOOKUP(M6676,[1]ArchetypeScores!E:I,5,FALSE)</f>
        <v>0</v>
      </c>
      <c r="S6676" s="2">
        <f>VLOOKUP(M6676,[1]ArchetypeScores!E:K,7,FALSE)</f>
        <v>1</v>
      </c>
      <c r="T6676" s="2" t="str">
        <f t="shared" si="106"/>
        <v>Indirect only</v>
      </c>
    </row>
    <row r="6677" spans="1:20" x14ac:dyDescent="0.3">
      <c r="A6677" s="2" t="s">
        <v>16798</v>
      </c>
      <c r="B6677" s="3" t="s">
        <v>17657</v>
      </c>
      <c r="C6677" s="3" t="s">
        <v>17658</v>
      </c>
      <c r="D6677" s="4">
        <v>9.4E-2</v>
      </c>
      <c r="E6677" s="5" t="s">
        <v>16801</v>
      </c>
      <c r="F6677" s="4">
        <v>3.3899999999999998E-3</v>
      </c>
      <c r="G6677" s="6">
        <v>50782</v>
      </c>
      <c r="H6677" s="3" t="s">
        <v>17659</v>
      </c>
      <c r="I6677" s="3" t="s">
        <v>16808</v>
      </c>
      <c r="J6677" s="3" t="s">
        <v>17660</v>
      </c>
      <c r="K6677" s="5" t="s">
        <v>71</v>
      </c>
      <c r="L6677" s="5">
        <v>1</v>
      </c>
      <c r="M6677" s="5" t="s">
        <v>72</v>
      </c>
      <c r="N6677" s="5">
        <f>VLOOKUP(M6677,[1]ArchetypeScores!E:N,10,FALSE)</f>
        <v>0</v>
      </c>
      <c r="O6677" s="5">
        <f>VLOOKUP(M6677,[1]ArchetypeScores!E:O,11,FALSE)</f>
        <v>0</v>
      </c>
      <c r="P6677" s="5">
        <f>VLOOKUP(M6677,[1]ArchetypeScores!E:P,12,FALSE)</f>
        <v>0</v>
      </c>
      <c r="Q6677" s="2" t="str">
        <f>VLOOKUP(M6677,[1]ArchetypeScores!E:W,19,FALSE)</f>
        <v>Other sector</v>
      </c>
      <c r="R6677" s="2">
        <f>VLOOKUP(M6677,[1]ArchetypeScores!E:I,5,FALSE)</f>
        <v>0</v>
      </c>
      <c r="S6677" s="2">
        <f>VLOOKUP(M6677,[1]ArchetypeScores!E:K,7,FALSE)</f>
        <v>0</v>
      </c>
      <c r="T6677" s="2" t="str">
        <f t="shared" si="106"/>
        <v>Not A&amp;R positive</v>
      </c>
    </row>
    <row r="6678" spans="1:20" x14ac:dyDescent="0.3">
      <c r="A6678" s="2" t="s">
        <v>16798</v>
      </c>
      <c r="B6678" s="3" t="s">
        <v>17661</v>
      </c>
      <c r="C6678" s="3" t="s">
        <v>17662</v>
      </c>
      <c r="D6678" s="4">
        <v>0.153</v>
      </c>
      <c r="E6678" s="5" t="s">
        <v>16801</v>
      </c>
      <c r="F6678" s="4">
        <v>5.0499999999999998E-3</v>
      </c>
      <c r="G6678" s="6">
        <v>51109</v>
      </c>
      <c r="H6678" s="3" t="s">
        <v>16815</v>
      </c>
      <c r="I6678" s="3" t="s">
        <v>16816</v>
      </c>
      <c r="J6678" s="3" t="s">
        <v>17660</v>
      </c>
      <c r="K6678" s="5" t="s">
        <v>71</v>
      </c>
      <c r="L6678" s="5">
        <v>1</v>
      </c>
      <c r="M6678" s="5" t="s">
        <v>72</v>
      </c>
      <c r="N6678" s="5">
        <f>VLOOKUP(M6678,[1]ArchetypeScores!E:N,10,FALSE)</f>
        <v>0</v>
      </c>
      <c r="O6678" s="5">
        <f>VLOOKUP(M6678,[1]ArchetypeScores!E:O,11,FALSE)</f>
        <v>0</v>
      </c>
      <c r="P6678" s="5">
        <f>VLOOKUP(M6678,[1]ArchetypeScores!E:P,12,FALSE)</f>
        <v>0</v>
      </c>
      <c r="Q6678" s="2" t="str">
        <f>VLOOKUP(M6678,[1]ArchetypeScores!E:W,19,FALSE)</f>
        <v>Other sector</v>
      </c>
      <c r="R6678" s="2">
        <f>VLOOKUP(M6678,[1]ArchetypeScores!E:I,5,FALSE)</f>
        <v>0</v>
      </c>
      <c r="S6678" s="2">
        <f>VLOOKUP(M6678,[1]ArchetypeScores!E:K,7,FALSE)</f>
        <v>0</v>
      </c>
      <c r="T6678" s="2" t="str">
        <f t="shared" si="106"/>
        <v>Not A&amp;R positive</v>
      </c>
    </row>
    <row r="6679" spans="1:20" x14ac:dyDescent="0.3">
      <c r="A6679" s="2" t="s">
        <v>16798</v>
      </c>
      <c r="B6679" s="3" t="s">
        <v>17663</v>
      </c>
      <c r="C6679" s="3" t="s">
        <v>17664</v>
      </c>
      <c r="D6679" s="4">
        <v>1.4999999999999999E-2</v>
      </c>
      <c r="E6679" s="5" t="s">
        <v>16801</v>
      </c>
      <c r="F6679" s="4">
        <v>5.1000000000000004E-4</v>
      </c>
      <c r="G6679" s="6">
        <v>50969</v>
      </c>
      <c r="H6679" s="3" t="s">
        <v>17665</v>
      </c>
      <c r="I6679" s="3" t="s">
        <v>16803</v>
      </c>
      <c r="J6679" s="3" t="s">
        <v>17660</v>
      </c>
      <c r="K6679" s="5" t="s">
        <v>71</v>
      </c>
      <c r="L6679" s="5">
        <v>1</v>
      </c>
      <c r="M6679" s="5" t="s">
        <v>72</v>
      </c>
      <c r="N6679" s="5">
        <f>VLOOKUP(M6679,[1]ArchetypeScores!E:N,10,FALSE)</f>
        <v>0</v>
      </c>
      <c r="O6679" s="5">
        <f>VLOOKUP(M6679,[1]ArchetypeScores!E:O,11,FALSE)</f>
        <v>0</v>
      </c>
      <c r="P6679" s="5">
        <f>VLOOKUP(M6679,[1]ArchetypeScores!E:P,12,FALSE)</f>
        <v>0</v>
      </c>
      <c r="Q6679" s="2" t="str">
        <f>VLOOKUP(M6679,[1]ArchetypeScores!E:W,19,FALSE)</f>
        <v>Other sector</v>
      </c>
      <c r="R6679" s="2">
        <f>VLOOKUP(M6679,[1]ArchetypeScores!E:I,5,FALSE)</f>
        <v>0</v>
      </c>
      <c r="S6679" s="2">
        <f>VLOOKUP(M6679,[1]ArchetypeScores!E:K,7,FALSE)</f>
        <v>0</v>
      </c>
      <c r="T6679" s="2" t="str">
        <f t="shared" si="106"/>
        <v>Not A&amp;R positive</v>
      </c>
    </row>
    <row r="6680" spans="1:20" x14ac:dyDescent="0.3">
      <c r="A6680" s="2" t="s">
        <v>16798</v>
      </c>
      <c r="B6680" s="3" t="s">
        <v>17666</v>
      </c>
      <c r="C6680" s="3" t="s">
        <v>17667</v>
      </c>
      <c r="D6680" s="4">
        <v>0.14530499999999999</v>
      </c>
      <c r="E6680" s="5" t="s">
        <v>16801</v>
      </c>
      <c r="F6680" s="4">
        <v>4.8599999999999997E-3</v>
      </c>
      <c r="G6680" s="6">
        <v>50884</v>
      </c>
      <c r="H6680" s="3" t="s">
        <v>17668</v>
      </c>
      <c r="I6680" s="3" t="s">
        <v>16812</v>
      </c>
      <c r="J6680" s="3" t="s">
        <v>17669</v>
      </c>
      <c r="K6680" s="5" t="s">
        <v>71</v>
      </c>
      <c r="L6680" s="5">
        <v>1</v>
      </c>
      <c r="M6680" s="5" t="s">
        <v>72</v>
      </c>
      <c r="N6680" s="5">
        <f>VLOOKUP(M6680,[1]ArchetypeScores!E:N,10,FALSE)</f>
        <v>0</v>
      </c>
      <c r="O6680" s="5">
        <f>VLOOKUP(M6680,[1]ArchetypeScores!E:O,11,FALSE)</f>
        <v>0</v>
      </c>
      <c r="P6680" s="5">
        <f>VLOOKUP(M6680,[1]ArchetypeScores!E:P,12,FALSE)</f>
        <v>0</v>
      </c>
      <c r="Q6680" s="2" t="str">
        <f>VLOOKUP(M6680,[1]ArchetypeScores!E:W,19,FALSE)</f>
        <v>Other sector</v>
      </c>
      <c r="R6680" s="2">
        <f>VLOOKUP(M6680,[1]ArchetypeScores!E:I,5,FALSE)</f>
        <v>0</v>
      </c>
      <c r="S6680" s="2">
        <f>VLOOKUP(M6680,[1]ArchetypeScores!E:K,7,FALSE)</f>
        <v>0</v>
      </c>
      <c r="T6680" s="2" t="str">
        <f t="shared" si="106"/>
        <v>Not A&amp;R positive</v>
      </c>
    </row>
    <row r="6681" spans="1:20" x14ac:dyDescent="0.3">
      <c r="A6681" s="2" t="s">
        <v>16798</v>
      </c>
      <c r="B6681" s="3" t="s">
        <v>17670</v>
      </c>
      <c r="C6681" s="3" t="s">
        <v>17671</v>
      </c>
      <c r="D6681" s="4">
        <v>2.625</v>
      </c>
      <c r="E6681" s="5" t="s">
        <v>16801</v>
      </c>
      <c r="F6681" s="4">
        <v>9.4920000000000004E-2</v>
      </c>
      <c r="G6681" s="6">
        <v>50783</v>
      </c>
      <c r="H6681" s="3" t="s">
        <v>17672</v>
      </c>
      <c r="I6681" s="3" t="s">
        <v>16808</v>
      </c>
      <c r="J6681" s="3" t="s">
        <v>17660</v>
      </c>
      <c r="K6681" s="5" t="s">
        <v>61</v>
      </c>
      <c r="L6681" s="5">
        <v>1</v>
      </c>
      <c r="M6681" s="5" t="s">
        <v>130</v>
      </c>
      <c r="N6681" s="5">
        <f>VLOOKUP(M6681,[1]ArchetypeScores!E:N,10,FALSE)</f>
        <v>0</v>
      </c>
      <c r="O6681" s="5">
        <f>VLOOKUP(M6681,[1]ArchetypeScores!E:O,11,FALSE)</f>
        <v>-1</v>
      </c>
      <c r="P6681" s="5">
        <f>VLOOKUP(M6681,[1]ArchetypeScores!E:P,12,FALSE)</f>
        <v>0</v>
      </c>
      <c r="Q6681" s="2" t="str">
        <f>VLOOKUP(M6681,[1]ArchetypeScores!E:W,19,FALSE)</f>
        <v>Health care</v>
      </c>
      <c r="R6681" s="2">
        <f>VLOOKUP(M6681,[1]ArchetypeScores!E:I,5,FALSE)</f>
        <v>0</v>
      </c>
      <c r="S6681" s="2">
        <f>VLOOKUP(M6681,[1]ArchetypeScores!E:K,7,FALSE)</f>
        <v>0</v>
      </c>
      <c r="T6681" s="2" t="str">
        <f t="shared" si="106"/>
        <v>Not A&amp;R positive</v>
      </c>
    </row>
    <row r="6682" spans="1:20" x14ac:dyDescent="0.3">
      <c r="A6682" s="2" t="s">
        <v>16798</v>
      </c>
      <c r="B6682" s="3" t="s">
        <v>17673</v>
      </c>
      <c r="C6682" s="3" t="s">
        <v>17674</v>
      </c>
      <c r="D6682" s="4">
        <v>0.98712500000000003</v>
      </c>
      <c r="E6682" s="5" t="s">
        <v>16801</v>
      </c>
      <c r="F6682" s="4">
        <v>3.304E-2</v>
      </c>
      <c r="G6682" s="6">
        <v>50885</v>
      </c>
      <c r="H6682" s="3" t="s">
        <v>17675</v>
      </c>
      <c r="I6682" s="3" t="s">
        <v>16812</v>
      </c>
      <c r="J6682" s="3" t="s">
        <v>17669</v>
      </c>
      <c r="K6682" s="5" t="s">
        <v>71</v>
      </c>
      <c r="L6682" s="5">
        <v>1</v>
      </c>
      <c r="M6682" s="5" t="s">
        <v>72</v>
      </c>
      <c r="N6682" s="5">
        <f>VLOOKUP(M6682,[1]ArchetypeScores!E:N,10,FALSE)</f>
        <v>0</v>
      </c>
      <c r="O6682" s="5">
        <f>VLOOKUP(M6682,[1]ArchetypeScores!E:O,11,FALSE)</f>
        <v>0</v>
      </c>
      <c r="P6682" s="5">
        <f>VLOOKUP(M6682,[1]ArchetypeScores!E:P,12,FALSE)</f>
        <v>0</v>
      </c>
      <c r="Q6682" s="2" t="str">
        <f>VLOOKUP(M6682,[1]ArchetypeScores!E:W,19,FALSE)</f>
        <v>Other sector</v>
      </c>
      <c r="R6682" s="2">
        <f>VLOOKUP(M6682,[1]ArchetypeScores!E:I,5,FALSE)</f>
        <v>0</v>
      </c>
      <c r="S6682" s="2">
        <f>VLOOKUP(M6682,[1]ArchetypeScores!E:K,7,FALSE)</f>
        <v>0</v>
      </c>
      <c r="T6682" s="2" t="str">
        <f t="shared" si="106"/>
        <v>Not A&amp;R positive</v>
      </c>
    </row>
    <row r="6683" spans="1:20" x14ac:dyDescent="0.3">
      <c r="A6683" s="2" t="s">
        <v>16798</v>
      </c>
      <c r="B6683" s="3" t="s">
        <v>17676</v>
      </c>
      <c r="C6683" s="3" t="s">
        <v>17677</v>
      </c>
      <c r="D6683" s="4">
        <v>2.99</v>
      </c>
      <c r="E6683" s="5" t="s">
        <v>16801</v>
      </c>
      <c r="F6683" s="4">
        <v>9.8930000000000004E-2</v>
      </c>
      <c r="G6683" s="6">
        <v>51110</v>
      </c>
      <c r="H6683" s="3" t="s">
        <v>16815</v>
      </c>
      <c r="I6683" s="3" t="s">
        <v>16816</v>
      </c>
      <c r="J6683" s="3" t="s">
        <v>17660</v>
      </c>
      <c r="K6683" s="5" t="s">
        <v>71</v>
      </c>
      <c r="L6683" s="5">
        <v>1</v>
      </c>
      <c r="M6683" s="5" t="s">
        <v>72</v>
      </c>
      <c r="N6683" s="5">
        <f>VLOOKUP(M6683,[1]ArchetypeScores!E:N,10,FALSE)</f>
        <v>0</v>
      </c>
      <c r="O6683" s="5">
        <f>VLOOKUP(M6683,[1]ArchetypeScores!E:O,11,FALSE)</f>
        <v>0</v>
      </c>
      <c r="P6683" s="5">
        <f>VLOOKUP(M6683,[1]ArchetypeScores!E:P,12,FALSE)</f>
        <v>0</v>
      </c>
      <c r="Q6683" s="2" t="str">
        <f>VLOOKUP(M6683,[1]ArchetypeScores!E:W,19,FALSE)</f>
        <v>Other sector</v>
      </c>
      <c r="R6683" s="2">
        <f>VLOOKUP(M6683,[1]ArchetypeScores!E:I,5,FALSE)</f>
        <v>0</v>
      </c>
      <c r="S6683" s="2">
        <f>VLOOKUP(M6683,[1]ArchetypeScores!E:K,7,FALSE)</f>
        <v>0</v>
      </c>
      <c r="T6683" s="2" t="str">
        <f t="shared" si="106"/>
        <v>Not A&amp;R positive</v>
      </c>
    </row>
    <row r="6684" spans="1:20" x14ac:dyDescent="0.3">
      <c r="A6684" s="2" t="s">
        <v>16798</v>
      </c>
      <c r="B6684" s="3" t="s">
        <v>17678</v>
      </c>
      <c r="C6684" s="3" t="s">
        <v>17679</v>
      </c>
      <c r="D6684" s="4">
        <v>1.3320000000000001</v>
      </c>
      <c r="E6684" s="5" t="s">
        <v>16801</v>
      </c>
      <c r="F6684" s="4">
        <v>4.4580000000000002E-2</v>
      </c>
      <c r="G6684" s="6">
        <v>50970</v>
      </c>
      <c r="H6684" s="3" t="s">
        <v>17680</v>
      </c>
      <c r="I6684" s="3" t="s">
        <v>16803</v>
      </c>
      <c r="J6684" s="3" t="s">
        <v>17660</v>
      </c>
      <c r="K6684" s="5" t="s">
        <v>61</v>
      </c>
      <c r="L6684" s="5">
        <v>1</v>
      </c>
      <c r="M6684" s="5" t="s">
        <v>130</v>
      </c>
      <c r="N6684" s="5">
        <f>VLOOKUP(M6684,[1]ArchetypeScores!E:N,10,FALSE)</f>
        <v>0</v>
      </c>
      <c r="O6684" s="5">
        <f>VLOOKUP(M6684,[1]ArchetypeScores!E:O,11,FALSE)</f>
        <v>-1</v>
      </c>
      <c r="P6684" s="5">
        <f>VLOOKUP(M6684,[1]ArchetypeScores!E:P,12,FALSE)</f>
        <v>0</v>
      </c>
      <c r="Q6684" s="2" t="str">
        <f>VLOOKUP(M6684,[1]ArchetypeScores!E:W,19,FALSE)</f>
        <v>Health care</v>
      </c>
      <c r="R6684" s="2">
        <f>VLOOKUP(M6684,[1]ArchetypeScores!E:I,5,FALSE)</f>
        <v>0</v>
      </c>
      <c r="S6684" s="2">
        <f>VLOOKUP(M6684,[1]ArchetypeScores!E:K,7,FALSE)</f>
        <v>0</v>
      </c>
      <c r="T6684" s="2" t="str">
        <f t="shared" si="106"/>
        <v>Not A&amp;R positive</v>
      </c>
    </row>
    <row r="6685" spans="1:20" x14ac:dyDescent="0.3">
      <c r="A6685" s="2" t="s">
        <v>16798</v>
      </c>
      <c r="B6685" s="3" t="s">
        <v>17681</v>
      </c>
      <c r="C6685" s="3" t="s">
        <v>17682</v>
      </c>
      <c r="D6685" s="4">
        <v>1.032</v>
      </c>
      <c r="E6685" s="5" t="s">
        <v>16801</v>
      </c>
      <c r="F6685" s="4">
        <v>3.4529999999999998E-2</v>
      </c>
      <c r="G6685" s="6">
        <v>50971</v>
      </c>
      <c r="H6685" s="3" t="s">
        <v>17683</v>
      </c>
      <c r="I6685" s="3" t="s">
        <v>16803</v>
      </c>
      <c r="J6685" s="3" t="s">
        <v>17660</v>
      </c>
      <c r="K6685" s="5" t="s">
        <v>61</v>
      </c>
      <c r="L6685" s="5">
        <v>4</v>
      </c>
      <c r="M6685" s="5" t="s">
        <v>433</v>
      </c>
      <c r="N6685" s="5">
        <f>VLOOKUP(M6685,[1]ArchetypeScores!E:N,10,FALSE)</f>
        <v>0</v>
      </c>
      <c r="O6685" s="5">
        <f>VLOOKUP(M6685,[1]ArchetypeScores!E:O,11,FALSE)</f>
        <v>0</v>
      </c>
      <c r="P6685" s="5">
        <f>VLOOKUP(M6685,[1]ArchetypeScores!E:P,12,FALSE)</f>
        <v>0</v>
      </c>
      <c r="Q6685" s="2" t="str">
        <f>VLOOKUP(M6685,[1]ArchetypeScores!E:W,19,FALSE)</f>
        <v>Health care</v>
      </c>
      <c r="R6685" s="2">
        <f>VLOOKUP(M6685,[1]ArchetypeScores!E:I,5,FALSE)</f>
        <v>0</v>
      </c>
      <c r="S6685" s="2">
        <f>VLOOKUP(M6685,[1]ArchetypeScores!E:K,7,FALSE)</f>
        <v>0</v>
      </c>
      <c r="T6685" s="2" t="str">
        <f t="shared" si="106"/>
        <v>Not A&amp;R positive</v>
      </c>
    </row>
    <row r="6686" spans="1:20" x14ac:dyDescent="0.3">
      <c r="A6686" s="2" t="s">
        <v>16798</v>
      </c>
      <c r="B6686" s="3" t="s">
        <v>17684</v>
      </c>
      <c r="C6686" s="3" t="s">
        <v>17685</v>
      </c>
      <c r="D6686" s="4">
        <v>3.7989999999999999</v>
      </c>
      <c r="E6686" s="5" t="s">
        <v>16801</v>
      </c>
      <c r="F6686" s="4">
        <v>0.13736000000000001</v>
      </c>
      <c r="G6686" s="6">
        <v>50784</v>
      </c>
      <c r="H6686" s="3" t="s">
        <v>17686</v>
      </c>
      <c r="I6686" s="3" t="s">
        <v>16808</v>
      </c>
      <c r="J6686" s="3" t="s">
        <v>17660</v>
      </c>
      <c r="K6686" s="5" t="s">
        <v>71</v>
      </c>
      <c r="L6686" s="5">
        <v>1</v>
      </c>
      <c r="M6686" s="5" t="s">
        <v>72</v>
      </c>
      <c r="N6686" s="5">
        <f>VLOOKUP(M6686,[1]ArchetypeScores!E:N,10,FALSE)</f>
        <v>0</v>
      </c>
      <c r="O6686" s="5">
        <f>VLOOKUP(M6686,[1]ArchetypeScores!E:O,11,FALSE)</f>
        <v>0</v>
      </c>
      <c r="P6686" s="5">
        <f>VLOOKUP(M6686,[1]ArchetypeScores!E:P,12,FALSE)</f>
        <v>0</v>
      </c>
      <c r="Q6686" s="2" t="str">
        <f>VLOOKUP(M6686,[1]ArchetypeScores!E:W,19,FALSE)</f>
        <v>Other sector</v>
      </c>
      <c r="R6686" s="2">
        <f>VLOOKUP(M6686,[1]ArchetypeScores!E:I,5,FALSE)</f>
        <v>0</v>
      </c>
      <c r="S6686" s="2">
        <f>VLOOKUP(M6686,[1]ArchetypeScores!E:K,7,FALSE)</f>
        <v>0</v>
      </c>
      <c r="T6686" s="2" t="str">
        <f t="shared" si="106"/>
        <v>Not A&amp;R positive</v>
      </c>
    </row>
    <row r="6687" spans="1:20" x14ac:dyDescent="0.3">
      <c r="A6687" s="2" t="s">
        <v>16798</v>
      </c>
      <c r="B6687" s="3" t="s">
        <v>17687</v>
      </c>
      <c r="C6687" s="3" t="s">
        <v>17688</v>
      </c>
      <c r="D6687" s="4">
        <v>1.476</v>
      </c>
      <c r="E6687" s="5" t="s">
        <v>16801</v>
      </c>
      <c r="F6687" s="4">
        <v>4.8840000000000001E-2</v>
      </c>
      <c r="G6687" s="6">
        <v>51111</v>
      </c>
      <c r="H6687" s="3" t="s">
        <v>16815</v>
      </c>
      <c r="I6687" s="3" t="s">
        <v>16816</v>
      </c>
      <c r="J6687" s="3" t="s">
        <v>17660</v>
      </c>
      <c r="K6687" s="5" t="s">
        <v>61</v>
      </c>
      <c r="L6687" s="5" t="s">
        <v>112</v>
      </c>
      <c r="M6687" s="5" t="s">
        <v>948</v>
      </c>
      <c r="N6687" s="5">
        <f>VLOOKUP(M6687,[1]ArchetypeScores!E:N,10,FALSE)</f>
        <v>0</v>
      </c>
      <c r="O6687" s="5">
        <f>VLOOKUP(M6687,[1]ArchetypeScores!E:O,11,FALSE)</f>
        <v>-1</v>
      </c>
      <c r="P6687" s="5">
        <f>VLOOKUP(M6687,[1]ArchetypeScores!E:P,12,FALSE)</f>
        <v>0</v>
      </c>
      <c r="Q6687" s="2" t="str">
        <f>VLOOKUP(M6687,[1]ArchetypeScores!E:W,19,FALSE)</f>
        <v>Health care</v>
      </c>
      <c r="R6687" s="2">
        <f>VLOOKUP(M6687,[1]ArchetypeScores!E:I,5,FALSE)</f>
        <v>0</v>
      </c>
      <c r="S6687" s="2">
        <f>VLOOKUP(M6687,[1]ArchetypeScores!E:K,7,FALSE)</f>
        <v>0</v>
      </c>
      <c r="T6687" s="2" t="str">
        <f t="shared" si="106"/>
        <v>Not A&amp;R positive</v>
      </c>
    </row>
    <row r="6688" spans="1:20" x14ac:dyDescent="0.3">
      <c r="A6688" s="2" t="s">
        <v>16798</v>
      </c>
      <c r="B6688" s="3" t="s">
        <v>17689</v>
      </c>
      <c r="C6688" s="3" t="s">
        <v>17690</v>
      </c>
      <c r="D6688" s="4">
        <v>0.01</v>
      </c>
      <c r="E6688" s="5" t="s">
        <v>16801</v>
      </c>
      <c r="F6688" s="4">
        <v>3.3E-4</v>
      </c>
      <c r="G6688" s="6">
        <v>51112</v>
      </c>
      <c r="H6688" s="3" t="s">
        <v>16815</v>
      </c>
      <c r="I6688" s="3" t="s">
        <v>16816</v>
      </c>
      <c r="J6688" s="3" t="s">
        <v>17660</v>
      </c>
      <c r="K6688" s="5" t="s">
        <v>71</v>
      </c>
      <c r="L6688" s="5">
        <v>1</v>
      </c>
      <c r="M6688" s="5" t="s">
        <v>72</v>
      </c>
      <c r="N6688" s="5">
        <f>VLOOKUP(M6688,[1]ArchetypeScores!E:N,10,FALSE)</f>
        <v>0</v>
      </c>
      <c r="O6688" s="5">
        <f>VLOOKUP(M6688,[1]ArchetypeScores!E:O,11,FALSE)</f>
        <v>0</v>
      </c>
      <c r="P6688" s="5">
        <f>VLOOKUP(M6688,[1]ArchetypeScores!E:P,12,FALSE)</f>
        <v>0</v>
      </c>
      <c r="Q6688" s="2" t="str">
        <f>VLOOKUP(M6688,[1]ArchetypeScores!E:W,19,FALSE)</f>
        <v>Other sector</v>
      </c>
      <c r="R6688" s="2">
        <f>VLOOKUP(M6688,[1]ArchetypeScores!E:I,5,FALSE)</f>
        <v>0</v>
      </c>
      <c r="S6688" s="2">
        <f>VLOOKUP(M6688,[1]ArchetypeScores!E:K,7,FALSE)</f>
        <v>0</v>
      </c>
      <c r="T6688" s="2" t="str">
        <f t="shared" si="106"/>
        <v>Not A&amp;R positive</v>
      </c>
    </row>
    <row r="6689" spans="1:20" x14ac:dyDescent="0.3">
      <c r="A6689" s="2" t="s">
        <v>16798</v>
      </c>
      <c r="B6689" s="3" t="s">
        <v>17691</v>
      </c>
      <c r="C6689" s="3" t="s">
        <v>17692</v>
      </c>
      <c r="D6689" s="4">
        <v>9.4E-2</v>
      </c>
      <c r="E6689" s="5" t="s">
        <v>16801</v>
      </c>
      <c r="F6689" s="4">
        <v>3.15E-3</v>
      </c>
      <c r="G6689" s="6">
        <v>50972</v>
      </c>
      <c r="H6689" s="3" t="s">
        <v>17693</v>
      </c>
      <c r="I6689" s="3" t="s">
        <v>16803</v>
      </c>
      <c r="J6689" s="3" t="s">
        <v>17660</v>
      </c>
      <c r="K6689" s="5" t="s">
        <v>61</v>
      </c>
      <c r="L6689" s="5">
        <v>4</v>
      </c>
      <c r="M6689" s="5" t="s">
        <v>433</v>
      </c>
      <c r="N6689" s="5">
        <f>VLOOKUP(M6689,[1]ArchetypeScores!E:N,10,FALSE)</f>
        <v>0</v>
      </c>
      <c r="O6689" s="5">
        <f>VLOOKUP(M6689,[1]ArchetypeScores!E:O,11,FALSE)</f>
        <v>0</v>
      </c>
      <c r="P6689" s="5">
        <f>VLOOKUP(M6689,[1]ArchetypeScores!E:P,12,FALSE)</f>
        <v>0</v>
      </c>
      <c r="Q6689" s="2" t="str">
        <f>VLOOKUP(M6689,[1]ArchetypeScores!E:W,19,FALSE)</f>
        <v>Health care</v>
      </c>
      <c r="R6689" s="2">
        <f>VLOOKUP(M6689,[1]ArchetypeScores!E:I,5,FALSE)</f>
        <v>0</v>
      </c>
      <c r="S6689" s="2">
        <f>VLOOKUP(M6689,[1]ArchetypeScores!E:K,7,FALSE)</f>
        <v>0</v>
      </c>
      <c r="T6689" s="2" t="str">
        <f t="shared" si="106"/>
        <v>Not A&amp;R positive</v>
      </c>
    </row>
    <row r="6690" spans="1:20" x14ac:dyDescent="0.3">
      <c r="A6690" s="2" t="s">
        <v>16798</v>
      </c>
      <c r="B6690" s="3" t="s">
        <v>17694</v>
      </c>
      <c r="C6690" s="3" t="s">
        <v>17695</v>
      </c>
      <c r="D6690" s="4">
        <v>6.5172999999999995E-2</v>
      </c>
      <c r="E6690" s="5" t="s">
        <v>16801</v>
      </c>
      <c r="F6690" s="4">
        <v>2.1800000000000001E-3</v>
      </c>
      <c r="G6690" s="6">
        <v>50886</v>
      </c>
      <c r="H6690" s="3" t="s">
        <v>17696</v>
      </c>
      <c r="I6690" s="3" t="s">
        <v>16812</v>
      </c>
      <c r="J6690" s="3" t="s">
        <v>17669</v>
      </c>
      <c r="K6690" s="5" t="s">
        <v>71</v>
      </c>
      <c r="L6690" s="5">
        <v>1</v>
      </c>
      <c r="M6690" s="5" t="s">
        <v>72</v>
      </c>
      <c r="N6690" s="5">
        <f>VLOOKUP(M6690,[1]ArchetypeScores!E:N,10,FALSE)</f>
        <v>0</v>
      </c>
      <c r="O6690" s="5">
        <f>VLOOKUP(M6690,[1]ArchetypeScores!E:O,11,FALSE)</f>
        <v>0</v>
      </c>
      <c r="P6690" s="5">
        <f>VLOOKUP(M6690,[1]ArchetypeScores!E:P,12,FALSE)</f>
        <v>0</v>
      </c>
      <c r="Q6690" s="2" t="str">
        <f>VLOOKUP(M6690,[1]ArchetypeScores!E:W,19,FALSE)</f>
        <v>Other sector</v>
      </c>
      <c r="R6690" s="2">
        <f>VLOOKUP(M6690,[1]ArchetypeScores!E:I,5,FALSE)</f>
        <v>0</v>
      </c>
      <c r="S6690" s="2">
        <f>VLOOKUP(M6690,[1]ArchetypeScores!E:K,7,FALSE)</f>
        <v>0</v>
      </c>
      <c r="T6690" s="2" t="str">
        <f t="shared" si="106"/>
        <v>Not A&amp;R positive</v>
      </c>
    </row>
    <row r="6691" spans="1:20" x14ac:dyDescent="0.3">
      <c r="A6691" s="2" t="s">
        <v>16798</v>
      </c>
      <c r="B6691" s="3" t="s">
        <v>17697</v>
      </c>
      <c r="C6691" s="3" t="s">
        <v>17698</v>
      </c>
      <c r="D6691" s="4">
        <v>8.2000000000000003E-2</v>
      </c>
      <c r="E6691" s="5" t="s">
        <v>16801</v>
      </c>
      <c r="F6691" s="4">
        <v>2.97E-3</v>
      </c>
      <c r="G6691" s="6">
        <v>50785</v>
      </c>
      <c r="H6691" s="3" t="s">
        <v>17699</v>
      </c>
      <c r="I6691" s="3" t="s">
        <v>16808</v>
      </c>
      <c r="J6691" s="3" t="s">
        <v>17660</v>
      </c>
      <c r="K6691" s="5" t="s">
        <v>71</v>
      </c>
      <c r="L6691" s="5">
        <v>1</v>
      </c>
      <c r="M6691" s="5" t="s">
        <v>72</v>
      </c>
      <c r="N6691" s="5">
        <f>VLOOKUP(M6691,[1]ArchetypeScores!E:N,10,FALSE)</f>
        <v>0</v>
      </c>
      <c r="O6691" s="5">
        <f>VLOOKUP(M6691,[1]ArchetypeScores!E:O,11,FALSE)</f>
        <v>0</v>
      </c>
      <c r="P6691" s="5">
        <f>VLOOKUP(M6691,[1]ArchetypeScores!E:P,12,FALSE)</f>
        <v>0</v>
      </c>
      <c r="Q6691" s="2" t="str">
        <f>VLOOKUP(M6691,[1]ArchetypeScores!E:W,19,FALSE)</f>
        <v>Other sector</v>
      </c>
      <c r="R6691" s="2">
        <f>VLOOKUP(M6691,[1]ArchetypeScores!E:I,5,FALSE)</f>
        <v>0</v>
      </c>
      <c r="S6691" s="2">
        <f>VLOOKUP(M6691,[1]ArchetypeScores!E:K,7,FALSE)</f>
        <v>0</v>
      </c>
      <c r="T6691" s="2" t="str">
        <f t="shared" si="106"/>
        <v>Not A&amp;R positive</v>
      </c>
    </row>
    <row r="6692" spans="1:20" x14ac:dyDescent="0.3">
      <c r="A6692" s="2" t="s">
        <v>16798</v>
      </c>
      <c r="B6692" s="3" t="s">
        <v>17700</v>
      </c>
      <c r="C6692" s="3" t="s">
        <v>17701</v>
      </c>
      <c r="D6692" s="4">
        <v>0.14399999999999999</v>
      </c>
      <c r="E6692" s="5" t="s">
        <v>16801</v>
      </c>
      <c r="F6692" s="4">
        <v>4.7699999999999999E-3</v>
      </c>
      <c r="G6692" s="6">
        <v>51113</v>
      </c>
      <c r="H6692" s="3" t="s">
        <v>16815</v>
      </c>
      <c r="I6692" s="3" t="s">
        <v>16816</v>
      </c>
      <c r="J6692" s="3" t="s">
        <v>17660</v>
      </c>
      <c r="K6692" s="5" t="s">
        <v>61</v>
      </c>
      <c r="L6692" s="5">
        <v>4</v>
      </c>
      <c r="M6692" s="5" t="s">
        <v>433</v>
      </c>
      <c r="N6692" s="5">
        <f>VLOOKUP(M6692,[1]ArchetypeScores!E:N,10,FALSE)</f>
        <v>0</v>
      </c>
      <c r="O6692" s="5">
        <f>VLOOKUP(M6692,[1]ArchetypeScores!E:O,11,FALSE)</f>
        <v>0</v>
      </c>
      <c r="P6692" s="5">
        <f>VLOOKUP(M6692,[1]ArchetypeScores!E:P,12,FALSE)</f>
        <v>0</v>
      </c>
      <c r="Q6692" s="2" t="str">
        <f>VLOOKUP(M6692,[1]ArchetypeScores!E:W,19,FALSE)</f>
        <v>Health care</v>
      </c>
      <c r="R6692" s="2">
        <f>VLOOKUP(M6692,[1]ArchetypeScores!E:I,5,FALSE)</f>
        <v>0</v>
      </c>
      <c r="S6692" s="2">
        <f>VLOOKUP(M6692,[1]ArchetypeScores!E:K,7,FALSE)</f>
        <v>0</v>
      </c>
      <c r="T6692" s="2" t="str">
        <f t="shared" si="106"/>
        <v>Not A&amp;R positive</v>
      </c>
    </row>
    <row r="6693" spans="1:20" x14ac:dyDescent="0.3">
      <c r="A6693" s="2" t="s">
        <v>16798</v>
      </c>
      <c r="B6693" s="3" t="s">
        <v>17702</v>
      </c>
      <c r="C6693" s="3" t="s">
        <v>17703</v>
      </c>
      <c r="D6693" s="4">
        <v>0.15</v>
      </c>
      <c r="E6693" s="5" t="s">
        <v>16801</v>
      </c>
      <c r="F6693" s="4">
        <v>5.0200000000000002E-3</v>
      </c>
      <c r="G6693" s="6">
        <v>50887</v>
      </c>
      <c r="H6693" s="3" t="s">
        <v>17704</v>
      </c>
      <c r="I6693" s="3" t="s">
        <v>16812</v>
      </c>
      <c r="J6693" s="3" t="s">
        <v>17669</v>
      </c>
      <c r="K6693" s="5" t="s">
        <v>71</v>
      </c>
      <c r="L6693" s="5">
        <v>1</v>
      </c>
      <c r="M6693" s="5" t="s">
        <v>72</v>
      </c>
      <c r="N6693" s="5">
        <f>VLOOKUP(M6693,[1]ArchetypeScores!E:N,10,FALSE)</f>
        <v>0</v>
      </c>
      <c r="O6693" s="5">
        <f>VLOOKUP(M6693,[1]ArchetypeScores!E:O,11,FALSE)</f>
        <v>0</v>
      </c>
      <c r="P6693" s="5">
        <f>VLOOKUP(M6693,[1]ArchetypeScores!E:P,12,FALSE)</f>
        <v>0</v>
      </c>
      <c r="Q6693" s="2" t="str">
        <f>VLOOKUP(M6693,[1]ArchetypeScores!E:W,19,FALSE)</f>
        <v>Other sector</v>
      </c>
      <c r="R6693" s="2">
        <f>VLOOKUP(M6693,[1]ArchetypeScores!E:I,5,FALSE)</f>
        <v>0</v>
      </c>
      <c r="S6693" s="2">
        <f>VLOOKUP(M6693,[1]ArchetypeScores!E:K,7,FALSE)</f>
        <v>0</v>
      </c>
      <c r="T6693" s="2" t="str">
        <f t="shared" si="106"/>
        <v>Not A&amp;R positive</v>
      </c>
    </row>
    <row r="6694" spans="1:20" x14ac:dyDescent="0.3">
      <c r="A6694" s="2" t="s">
        <v>16798</v>
      </c>
      <c r="B6694" s="3" t="s">
        <v>17705</v>
      </c>
      <c r="C6694" s="3" t="s">
        <v>17706</v>
      </c>
      <c r="D6694" s="4">
        <v>0.9</v>
      </c>
      <c r="E6694" s="5" t="s">
        <v>16801</v>
      </c>
      <c r="F6694" s="4">
        <v>3.0130000000000001E-2</v>
      </c>
      <c r="G6694" s="6">
        <v>50973</v>
      </c>
      <c r="H6694" s="3" t="s">
        <v>17707</v>
      </c>
      <c r="I6694" s="3" t="s">
        <v>16803</v>
      </c>
      <c r="J6694" s="3" t="s">
        <v>17660</v>
      </c>
      <c r="K6694" s="5" t="s">
        <v>71</v>
      </c>
      <c r="L6694" s="5">
        <v>1</v>
      </c>
      <c r="M6694" s="5" t="s">
        <v>72</v>
      </c>
      <c r="N6694" s="5">
        <f>VLOOKUP(M6694,[1]ArchetypeScores!E:N,10,FALSE)</f>
        <v>0</v>
      </c>
      <c r="O6694" s="5">
        <f>VLOOKUP(M6694,[1]ArchetypeScores!E:O,11,FALSE)</f>
        <v>0</v>
      </c>
      <c r="P6694" s="5">
        <f>VLOOKUP(M6694,[1]ArchetypeScores!E:P,12,FALSE)</f>
        <v>0</v>
      </c>
      <c r="Q6694" s="2" t="str">
        <f>VLOOKUP(M6694,[1]ArchetypeScores!E:W,19,FALSE)</f>
        <v>Other sector</v>
      </c>
      <c r="R6694" s="2">
        <f>VLOOKUP(M6694,[1]ArchetypeScores!E:I,5,FALSE)</f>
        <v>0</v>
      </c>
      <c r="S6694" s="2">
        <f>VLOOKUP(M6694,[1]ArchetypeScores!E:K,7,FALSE)</f>
        <v>0</v>
      </c>
      <c r="T6694" s="2" t="str">
        <f t="shared" si="106"/>
        <v>Not A&amp;R positive</v>
      </c>
    </row>
    <row r="6695" spans="1:20" x14ac:dyDescent="0.3">
      <c r="A6695" s="2" t="s">
        <v>16798</v>
      </c>
      <c r="B6695" s="3" t="s">
        <v>17708</v>
      </c>
      <c r="C6695" s="3" t="s">
        <v>17709</v>
      </c>
      <c r="D6695" s="4">
        <v>2</v>
      </c>
      <c r="E6695" s="5" t="s">
        <v>16801</v>
      </c>
      <c r="F6695" s="4">
        <v>7.2319999999999995E-2</v>
      </c>
      <c r="G6695" s="6">
        <v>50786</v>
      </c>
      <c r="H6695" s="3" t="s">
        <v>17710</v>
      </c>
      <c r="I6695" s="3" t="s">
        <v>16808</v>
      </c>
      <c r="J6695" s="3" t="s">
        <v>17660</v>
      </c>
      <c r="K6695" s="5" t="s">
        <v>71</v>
      </c>
      <c r="L6695" s="5">
        <v>1</v>
      </c>
      <c r="M6695" s="5" t="s">
        <v>72</v>
      </c>
      <c r="N6695" s="5">
        <f>VLOOKUP(M6695,[1]ArchetypeScores!E:N,10,FALSE)</f>
        <v>0</v>
      </c>
      <c r="O6695" s="5">
        <f>VLOOKUP(M6695,[1]ArchetypeScores!E:O,11,FALSE)</f>
        <v>0</v>
      </c>
      <c r="P6695" s="5">
        <f>VLOOKUP(M6695,[1]ArchetypeScores!E:P,12,FALSE)</f>
        <v>0</v>
      </c>
      <c r="Q6695" s="2" t="str">
        <f>VLOOKUP(M6695,[1]ArchetypeScores!E:W,19,FALSE)</f>
        <v>Other sector</v>
      </c>
      <c r="R6695" s="2">
        <f>VLOOKUP(M6695,[1]ArchetypeScores!E:I,5,FALSE)</f>
        <v>0</v>
      </c>
      <c r="S6695" s="2">
        <f>VLOOKUP(M6695,[1]ArchetypeScores!E:K,7,FALSE)</f>
        <v>0</v>
      </c>
      <c r="T6695" s="2" t="str">
        <f t="shared" si="106"/>
        <v>Not A&amp;R positive</v>
      </c>
    </row>
    <row r="6696" spans="1:20" x14ac:dyDescent="0.3">
      <c r="A6696" s="2" t="s">
        <v>16798</v>
      </c>
      <c r="B6696" s="3" t="s">
        <v>17711</v>
      </c>
      <c r="C6696" s="3" t="s">
        <v>17712</v>
      </c>
      <c r="D6696" s="4">
        <v>0.1</v>
      </c>
      <c r="E6696" s="5" t="s">
        <v>16801</v>
      </c>
      <c r="F6696" s="4">
        <v>3.31E-3</v>
      </c>
      <c r="G6696" s="6">
        <v>51114</v>
      </c>
      <c r="H6696" s="3" t="s">
        <v>16815</v>
      </c>
      <c r="I6696" s="3" t="s">
        <v>16816</v>
      </c>
      <c r="J6696" s="3" t="s">
        <v>17660</v>
      </c>
      <c r="K6696" s="5" t="s">
        <v>71</v>
      </c>
      <c r="L6696" s="5">
        <v>1</v>
      </c>
      <c r="M6696" s="5" t="s">
        <v>72</v>
      </c>
      <c r="N6696" s="5">
        <f>VLOOKUP(M6696,[1]ArchetypeScores!E:N,10,FALSE)</f>
        <v>0</v>
      </c>
      <c r="O6696" s="5">
        <f>VLOOKUP(M6696,[1]ArchetypeScores!E:O,11,FALSE)</f>
        <v>0</v>
      </c>
      <c r="P6696" s="5">
        <f>VLOOKUP(M6696,[1]ArchetypeScores!E:P,12,FALSE)</f>
        <v>0</v>
      </c>
      <c r="Q6696" s="2" t="str">
        <f>VLOOKUP(M6696,[1]ArchetypeScores!E:W,19,FALSE)</f>
        <v>Other sector</v>
      </c>
      <c r="R6696" s="2">
        <f>VLOOKUP(M6696,[1]ArchetypeScores!E:I,5,FALSE)</f>
        <v>0</v>
      </c>
      <c r="S6696" s="2">
        <f>VLOOKUP(M6696,[1]ArchetypeScores!E:K,7,FALSE)</f>
        <v>0</v>
      </c>
      <c r="T6696" s="2" t="str">
        <f t="shared" si="106"/>
        <v>Not A&amp;R positive</v>
      </c>
    </row>
    <row r="6697" spans="1:20" x14ac:dyDescent="0.3">
      <c r="A6697" s="2" t="s">
        <v>16798</v>
      </c>
      <c r="B6697" s="3" t="s">
        <v>17713</v>
      </c>
      <c r="C6697" s="3" t="s">
        <v>17714</v>
      </c>
      <c r="D6697" s="4">
        <v>4.6459999999999999</v>
      </c>
      <c r="E6697" s="5" t="s">
        <v>16801</v>
      </c>
      <c r="F6697" s="4">
        <v>0.16802</v>
      </c>
      <c r="G6697" s="6">
        <v>50787</v>
      </c>
      <c r="H6697" s="3" t="s">
        <v>17715</v>
      </c>
      <c r="I6697" s="3" t="s">
        <v>16808</v>
      </c>
      <c r="J6697" s="3" t="s">
        <v>17660</v>
      </c>
      <c r="K6697" s="5" t="s">
        <v>61</v>
      </c>
      <c r="L6697" s="5">
        <v>1</v>
      </c>
      <c r="M6697" s="5" t="s">
        <v>130</v>
      </c>
      <c r="N6697" s="5">
        <f>VLOOKUP(M6697,[1]ArchetypeScores!E:N,10,FALSE)</f>
        <v>0</v>
      </c>
      <c r="O6697" s="5">
        <f>VLOOKUP(M6697,[1]ArchetypeScores!E:O,11,FALSE)</f>
        <v>-1</v>
      </c>
      <c r="P6697" s="5">
        <f>VLOOKUP(M6697,[1]ArchetypeScores!E:P,12,FALSE)</f>
        <v>0</v>
      </c>
      <c r="Q6697" s="2" t="str">
        <f>VLOOKUP(M6697,[1]ArchetypeScores!E:W,19,FALSE)</f>
        <v>Health care</v>
      </c>
      <c r="R6697" s="2">
        <f>VLOOKUP(M6697,[1]ArchetypeScores!E:I,5,FALSE)</f>
        <v>0</v>
      </c>
      <c r="S6697" s="2">
        <f>VLOOKUP(M6697,[1]ArchetypeScores!E:K,7,FALSE)</f>
        <v>0</v>
      </c>
      <c r="T6697" s="2" t="str">
        <f t="shared" si="106"/>
        <v>Not A&amp;R positive</v>
      </c>
    </row>
    <row r="6698" spans="1:20" x14ac:dyDescent="0.3">
      <c r="A6698" s="2" t="s">
        <v>16798</v>
      </c>
      <c r="B6698" s="3" t="s">
        <v>17716</v>
      </c>
      <c r="C6698" s="3" t="s">
        <v>17717</v>
      </c>
      <c r="D6698" s="4">
        <v>1.1970000000000001</v>
      </c>
      <c r="E6698" s="5" t="s">
        <v>16801</v>
      </c>
      <c r="F6698" s="4">
        <v>3.9609999999999999E-2</v>
      </c>
      <c r="G6698" s="6">
        <v>51115</v>
      </c>
      <c r="H6698" s="3" t="s">
        <v>16815</v>
      </c>
      <c r="I6698" s="3" t="s">
        <v>16816</v>
      </c>
      <c r="J6698" s="3" t="s">
        <v>17660</v>
      </c>
      <c r="K6698" s="5" t="s">
        <v>61</v>
      </c>
      <c r="L6698" s="5">
        <v>1</v>
      </c>
      <c r="M6698" s="5" t="s">
        <v>130</v>
      </c>
      <c r="N6698" s="5">
        <f>VLOOKUP(M6698,[1]ArchetypeScores!E:N,10,FALSE)</f>
        <v>0</v>
      </c>
      <c r="O6698" s="5">
        <f>VLOOKUP(M6698,[1]ArchetypeScores!E:O,11,FALSE)</f>
        <v>-1</v>
      </c>
      <c r="P6698" s="5">
        <f>VLOOKUP(M6698,[1]ArchetypeScores!E:P,12,FALSE)</f>
        <v>0</v>
      </c>
      <c r="Q6698" s="2" t="str">
        <f>VLOOKUP(M6698,[1]ArchetypeScores!E:W,19,FALSE)</f>
        <v>Health care</v>
      </c>
      <c r="R6698" s="2">
        <f>VLOOKUP(M6698,[1]ArchetypeScores!E:I,5,FALSE)</f>
        <v>0</v>
      </c>
      <c r="S6698" s="2">
        <f>VLOOKUP(M6698,[1]ArchetypeScores!E:K,7,FALSE)</f>
        <v>0</v>
      </c>
      <c r="T6698" s="2" t="str">
        <f t="shared" si="106"/>
        <v>Not A&amp;R positive</v>
      </c>
    </row>
    <row r="6699" spans="1:20" x14ac:dyDescent="0.3">
      <c r="A6699" s="2" t="s">
        <v>16798</v>
      </c>
      <c r="B6699" s="3" t="s">
        <v>17718</v>
      </c>
      <c r="C6699" s="3" t="s">
        <v>17719</v>
      </c>
      <c r="D6699" s="4">
        <v>1.0309999999999999</v>
      </c>
      <c r="E6699" s="5" t="s">
        <v>16801</v>
      </c>
      <c r="F6699" s="4">
        <v>3.4500000000000003E-2</v>
      </c>
      <c r="G6699" s="6">
        <v>50974</v>
      </c>
      <c r="H6699" s="3" t="s">
        <v>17720</v>
      </c>
      <c r="I6699" s="3" t="s">
        <v>16803</v>
      </c>
      <c r="J6699" s="3" t="s">
        <v>17660</v>
      </c>
      <c r="K6699" s="5" t="s">
        <v>61</v>
      </c>
      <c r="L6699" s="5">
        <v>1</v>
      </c>
      <c r="M6699" s="5" t="s">
        <v>130</v>
      </c>
      <c r="N6699" s="5">
        <f>VLOOKUP(M6699,[1]ArchetypeScores!E:N,10,FALSE)</f>
        <v>0</v>
      </c>
      <c r="O6699" s="5">
        <f>VLOOKUP(M6699,[1]ArchetypeScores!E:O,11,FALSE)</f>
        <v>-1</v>
      </c>
      <c r="P6699" s="5">
        <f>VLOOKUP(M6699,[1]ArchetypeScores!E:P,12,FALSE)</f>
        <v>0</v>
      </c>
      <c r="Q6699" s="2" t="str">
        <f>VLOOKUP(M6699,[1]ArchetypeScores!E:W,19,FALSE)</f>
        <v>Health care</v>
      </c>
      <c r="R6699" s="2">
        <f>VLOOKUP(M6699,[1]ArchetypeScores!E:I,5,FALSE)</f>
        <v>0</v>
      </c>
      <c r="S6699" s="2">
        <f>VLOOKUP(M6699,[1]ArchetypeScores!E:K,7,FALSE)</f>
        <v>0</v>
      </c>
      <c r="T6699" s="2" t="str">
        <f t="shared" si="106"/>
        <v>Not A&amp;R positive</v>
      </c>
    </row>
    <row r="6700" spans="1:20" x14ac:dyDescent="0.3">
      <c r="A6700" s="2" t="s">
        <v>16798</v>
      </c>
      <c r="B6700" s="3" t="s">
        <v>17721</v>
      </c>
      <c r="C6700" s="3" t="s">
        <v>17703</v>
      </c>
      <c r="D6700" s="4">
        <v>0.32900000000000001</v>
      </c>
      <c r="E6700" s="5" t="s">
        <v>16801</v>
      </c>
      <c r="F6700" s="4">
        <v>1.1900000000000001E-2</v>
      </c>
      <c r="G6700" s="6">
        <v>50788</v>
      </c>
      <c r="H6700" s="3" t="s">
        <v>17722</v>
      </c>
      <c r="I6700" s="3" t="s">
        <v>16808</v>
      </c>
      <c r="J6700" s="3" t="s">
        <v>17660</v>
      </c>
      <c r="K6700" s="5" t="s">
        <v>71</v>
      </c>
      <c r="L6700" s="5">
        <v>1</v>
      </c>
      <c r="M6700" s="5" t="s">
        <v>72</v>
      </c>
      <c r="N6700" s="5">
        <f>VLOOKUP(M6700,[1]ArchetypeScores!E:N,10,FALSE)</f>
        <v>0</v>
      </c>
      <c r="O6700" s="5">
        <f>VLOOKUP(M6700,[1]ArchetypeScores!E:O,11,FALSE)</f>
        <v>0</v>
      </c>
      <c r="P6700" s="5">
        <f>VLOOKUP(M6700,[1]ArchetypeScores!E:P,12,FALSE)</f>
        <v>0</v>
      </c>
      <c r="Q6700" s="2" t="str">
        <f>VLOOKUP(M6700,[1]ArchetypeScores!E:W,19,FALSE)</f>
        <v>Other sector</v>
      </c>
      <c r="R6700" s="2">
        <f>VLOOKUP(M6700,[1]ArchetypeScores!E:I,5,FALSE)</f>
        <v>0</v>
      </c>
      <c r="S6700" s="2">
        <f>VLOOKUP(M6700,[1]ArchetypeScores!E:K,7,FALSE)</f>
        <v>0</v>
      </c>
      <c r="T6700" s="2" t="str">
        <f t="shared" si="106"/>
        <v>Not A&amp;R positive</v>
      </c>
    </row>
    <row r="6701" spans="1:20" x14ac:dyDescent="0.3">
      <c r="A6701" s="2" t="s">
        <v>16798</v>
      </c>
      <c r="B6701" s="3" t="s">
        <v>17723</v>
      </c>
      <c r="C6701" s="3" t="s">
        <v>17724</v>
      </c>
      <c r="D6701" s="4">
        <v>0.08</v>
      </c>
      <c r="E6701" s="5" t="s">
        <v>16801</v>
      </c>
      <c r="F6701" s="4">
        <v>2.6900000000000001E-3</v>
      </c>
      <c r="G6701" s="6">
        <v>50975</v>
      </c>
      <c r="H6701" s="3" t="s">
        <v>17725</v>
      </c>
      <c r="I6701" s="3" t="s">
        <v>16803</v>
      </c>
      <c r="J6701" s="3" t="s">
        <v>17660</v>
      </c>
      <c r="K6701" s="5" t="s">
        <v>61</v>
      </c>
      <c r="L6701" s="5">
        <v>5</v>
      </c>
      <c r="M6701" s="5" t="s">
        <v>62</v>
      </c>
      <c r="N6701" s="5">
        <f>VLOOKUP(M6701,[1]ArchetypeScores!E:N,10,FALSE)</f>
        <v>0</v>
      </c>
      <c r="O6701" s="5">
        <f>VLOOKUP(M6701,[1]ArchetypeScores!E:O,11,FALSE)</f>
        <v>-1</v>
      </c>
      <c r="P6701" s="5">
        <f>VLOOKUP(M6701,[1]ArchetypeScores!E:P,12,FALSE)</f>
        <v>0</v>
      </c>
      <c r="Q6701" s="2" t="str">
        <f>VLOOKUP(M6701,[1]ArchetypeScores!E:W,19,FALSE)</f>
        <v>Health care</v>
      </c>
      <c r="R6701" s="2">
        <f>VLOOKUP(M6701,[1]ArchetypeScores!E:I,5,FALSE)</f>
        <v>0</v>
      </c>
      <c r="S6701" s="2">
        <f>VLOOKUP(M6701,[1]ArchetypeScores!E:K,7,FALSE)</f>
        <v>0</v>
      </c>
      <c r="T6701" s="2" t="str">
        <f t="shared" si="106"/>
        <v>Not A&amp;R positive</v>
      </c>
    </row>
    <row r="6702" spans="1:20" x14ac:dyDescent="0.3">
      <c r="A6702" s="2" t="s">
        <v>16798</v>
      </c>
      <c r="B6702" s="3" t="s">
        <v>17723</v>
      </c>
      <c r="C6702" s="3" t="s">
        <v>17703</v>
      </c>
      <c r="D6702" s="4">
        <v>0.14599999999999999</v>
      </c>
      <c r="E6702" s="5" t="s">
        <v>16801</v>
      </c>
      <c r="F6702" s="4">
        <v>4.8399999999999997E-3</v>
      </c>
      <c r="G6702" s="6">
        <v>51116</v>
      </c>
      <c r="H6702" s="3" t="s">
        <v>16815</v>
      </c>
      <c r="I6702" s="3" t="s">
        <v>16816</v>
      </c>
      <c r="J6702" s="3" t="s">
        <v>17660</v>
      </c>
      <c r="K6702" s="5" t="s">
        <v>71</v>
      </c>
      <c r="L6702" s="5">
        <v>1</v>
      </c>
      <c r="M6702" s="5" t="s">
        <v>72</v>
      </c>
      <c r="N6702" s="5">
        <f>VLOOKUP(M6702,[1]ArchetypeScores!E:N,10,FALSE)</f>
        <v>0</v>
      </c>
      <c r="O6702" s="5">
        <f>VLOOKUP(M6702,[1]ArchetypeScores!E:O,11,FALSE)</f>
        <v>0</v>
      </c>
      <c r="P6702" s="5">
        <f>VLOOKUP(M6702,[1]ArchetypeScores!E:P,12,FALSE)</f>
        <v>0</v>
      </c>
      <c r="Q6702" s="2" t="str">
        <f>VLOOKUP(M6702,[1]ArchetypeScores!E:W,19,FALSE)</f>
        <v>Other sector</v>
      </c>
      <c r="R6702" s="2">
        <f>VLOOKUP(M6702,[1]ArchetypeScores!E:I,5,FALSE)</f>
        <v>0</v>
      </c>
      <c r="S6702" s="2">
        <f>VLOOKUP(M6702,[1]ArchetypeScores!E:K,7,FALSE)</f>
        <v>0</v>
      </c>
      <c r="T6702" s="2" t="str">
        <f t="shared" si="106"/>
        <v>Not A&amp;R positive</v>
      </c>
    </row>
    <row r="6703" spans="1:20" x14ac:dyDescent="0.3">
      <c r="A6703" s="2" t="s">
        <v>16798</v>
      </c>
      <c r="B6703" s="3" t="s">
        <v>17726</v>
      </c>
      <c r="C6703" s="3" t="s">
        <v>17727</v>
      </c>
      <c r="D6703" s="4">
        <v>0.10100000000000001</v>
      </c>
      <c r="E6703" s="5" t="s">
        <v>16801</v>
      </c>
      <c r="F6703" s="4">
        <v>3.64E-3</v>
      </c>
      <c r="G6703" s="6">
        <v>50789</v>
      </c>
      <c r="H6703" s="3" t="s">
        <v>17728</v>
      </c>
      <c r="I6703" s="3" t="s">
        <v>16808</v>
      </c>
      <c r="J6703" s="3" t="s">
        <v>17660</v>
      </c>
      <c r="K6703" s="5" t="s">
        <v>71</v>
      </c>
      <c r="L6703" s="5">
        <v>2</v>
      </c>
      <c r="M6703" s="5" t="s">
        <v>2542</v>
      </c>
      <c r="N6703" s="5">
        <f>VLOOKUP(M6703,[1]ArchetypeScores!E:N,10,FALSE)</f>
        <v>0</v>
      </c>
      <c r="O6703" s="5">
        <f>VLOOKUP(M6703,[1]ArchetypeScores!E:O,11,FALSE)</f>
        <v>-1</v>
      </c>
      <c r="P6703" s="5">
        <f>VLOOKUP(M6703,[1]ArchetypeScores!E:P,12,FALSE)</f>
        <v>0</v>
      </c>
      <c r="Q6703" s="2" t="str">
        <f>VLOOKUP(M6703,[1]ArchetypeScores!E:W,19,FALSE)</f>
        <v>Industrials - other</v>
      </c>
      <c r="R6703" s="2">
        <f>VLOOKUP(M6703,[1]ArchetypeScores!E:I,5,FALSE)</f>
        <v>0</v>
      </c>
      <c r="S6703" s="2">
        <f>VLOOKUP(M6703,[1]ArchetypeScores!E:K,7,FALSE)</f>
        <v>0</v>
      </c>
      <c r="T6703" s="2" t="str">
        <f t="shared" si="106"/>
        <v>Not A&amp;R positive</v>
      </c>
    </row>
    <row r="6704" spans="1:20" x14ac:dyDescent="0.3">
      <c r="A6704" s="2" t="s">
        <v>16798</v>
      </c>
      <c r="B6704" s="3" t="s">
        <v>17729</v>
      </c>
      <c r="C6704" s="3" t="s">
        <v>17730</v>
      </c>
      <c r="D6704" s="4">
        <v>0.127</v>
      </c>
      <c r="E6704" s="5" t="s">
        <v>16801</v>
      </c>
      <c r="F6704" s="4">
        <v>4.2100000000000002E-3</v>
      </c>
      <c r="G6704" s="6">
        <v>51117</v>
      </c>
      <c r="H6704" s="3" t="s">
        <v>16815</v>
      </c>
      <c r="I6704" s="3" t="s">
        <v>16816</v>
      </c>
      <c r="J6704" s="3" t="s">
        <v>17660</v>
      </c>
      <c r="K6704" s="5" t="s">
        <v>71</v>
      </c>
      <c r="L6704" s="5">
        <v>1</v>
      </c>
      <c r="M6704" s="5" t="s">
        <v>72</v>
      </c>
      <c r="N6704" s="5">
        <f>VLOOKUP(M6704,[1]ArchetypeScores!E:N,10,FALSE)</f>
        <v>0</v>
      </c>
      <c r="O6704" s="5">
        <f>VLOOKUP(M6704,[1]ArchetypeScores!E:O,11,FALSE)</f>
        <v>0</v>
      </c>
      <c r="P6704" s="5">
        <f>VLOOKUP(M6704,[1]ArchetypeScores!E:P,12,FALSE)</f>
        <v>0</v>
      </c>
      <c r="Q6704" s="2" t="str">
        <f>VLOOKUP(M6704,[1]ArchetypeScores!E:W,19,FALSE)</f>
        <v>Other sector</v>
      </c>
      <c r="R6704" s="2">
        <f>VLOOKUP(M6704,[1]ArchetypeScores!E:I,5,FALSE)</f>
        <v>0</v>
      </c>
      <c r="S6704" s="2">
        <f>VLOOKUP(M6704,[1]ArchetypeScores!E:K,7,FALSE)</f>
        <v>0</v>
      </c>
      <c r="T6704" s="2" t="str">
        <f t="shared" si="106"/>
        <v>Not A&amp;R positive</v>
      </c>
    </row>
    <row r="6705" spans="1:20" x14ac:dyDescent="0.3">
      <c r="A6705" s="2" t="s">
        <v>16798</v>
      </c>
      <c r="B6705" s="3" t="s">
        <v>17731</v>
      </c>
      <c r="C6705" s="3" t="s">
        <v>17732</v>
      </c>
      <c r="D6705" s="4">
        <v>1.6E-2</v>
      </c>
      <c r="E6705" s="5" t="s">
        <v>16801</v>
      </c>
      <c r="F6705" s="4">
        <v>5.5000000000000003E-4</v>
      </c>
      <c r="G6705" s="6">
        <v>50976</v>
      </c>
      <c r="H6705" s="3" t="s">
        <v>17733</v>
      </c>
      <c r="I6705" s="3" t="s">
        <v>16803</v>
      </c>
      <c r="J6705" s="3" t="s">
        <v>17660</v>
      </c>
      <c r="K6705" s="5" t="s">
        <v>694</v>
      </c>
      <c r="L6705" s="5">
        <v>1</v>
      </c>
      <c r="M6705" s="5" t="s">
        <v>1622</v>
      </c>
      <c r="N6705" s="5">
        <f>VLOOKUP(M6705,[1]ArchetypeScores!E:N,10,FALSE)</f>
        <v>1</v>
      </c>
      <c r="O6705" s="5">
        <f>VLOOKUP(M6705,[1]ArchetypeScores!E:O,11,FALSE)</f>
        <v>-1</v>
      </c>
      <c r="P6705" s="5">
        <f>VLOOKUP(M6705,[1]ArchetypeScores!E:P,12,FALSE)</f>
        <v>0</v>
      </c>
      <c r="Q6705" s="2" t="str">
        <f>VLOOKUP(M6705,[1]ArchetypeScores!E:W,19,FALSE)</f>
        <v>Untargeted</v>
      </c>
      <c r="R6705" s="2">
        <f>VLOOKUP(M6705,[1]ArchetypeScores!E:I,5,FALSE)</f>
        <v>0</v>
      </c>
      <c r="S6705" s="2">
        <f>VLOOKUP(M6705,[1]ArchetypeScores!E:K,7,FALSE)</f>
        <v>1</v>
      </c>
      <c r="T6705" s="2" t="str">
        <f t="shared" si="106"/>
        <v>Indirect only</v>
      </c>
    </row>
    <row r="6706" spans="1:20" x14ac:dyDescent="0.3">
      <c r="A6706" s="2" t="s">
        <v>16798</v>
      </c>
      <c r="B6706" s="3" t="s">
        <v>17734</v>
      </c>
      <c r="C6706" s="3" t="s">
        <v>17735</v>
      </c>
      <c r="D6706" s="4">
        <v>0.61499999999999999</v>
      </c>
      <c r="E6706" s="5" t="s">
        <v>16801</v>
      </c>
      <c r="F6706" s="4">
        <v>2.2239999999999999E-2</v>
      </c>
      <c r="G6706" s="6">
        <v>50790</v>
      </c>
      <c r="H6706" s="3" t="s">
        <v>17736</v>
      </c>
      <c r="I6706" s="3" t="s">
        <v>16808</v>
      </c>
      <c r="J6706" s="3" t="s">
        <v>17660</v>
      </c>
      <c r="K6706" s="5" t="s">
        <v>61</v>
      </c>
      <c r="L6706" s="5">
        <v>1</v>
      </c>
      <c r="M6706" s="5" t="s">
        <v>130</v>
      </c>
      <c r="N6706" s="5">
        <f>VLOOKUP(M6706,[1]ArchetypeScores!E:N,10,FALSE)</f>
        <v>0</v>
      </c>
      <c r="O6706" s="5">
        <f>VLOOKUP(M6706,[1]ArchetypeScores!E:O,11,FALSE)</f>
        <v>-1</v>
      </c>
      <c r="P6706" s="5">
        <f>VLOOKUP(M6706,[1]ArchetypeScores!E:P,12,FALSE)</f>
        <v>0</v>
      </c>
      <c r="Q6706" s="2" t="str">
        <f>VLOOKUP(M6706,[1]ArchetypeScores!E:W,19,FALSE)</f>
        <v>Health care</v>
      </c>
      <c r="R6706" s="2">
        <f>VLOOKUP(M6706,[1]ArchetypeScores!E:I,5,FALSE)</f>
        <v>0</v>
      </c>
      <c r="S6706" s="2">
        <f>VLOOKUP(M6706,[1]ArchetypeScores!E:K,7,FALSE)</f>
        <v>0</v>
      </c>
      <c r="T6706" s="2" t="str">
        <f t="shared" si="106"/>
        <v>Not A&amp;R positive</v>
      </c>
    </row>
    <row r="6707" spans="1:20" x14ac:dyDescent="0.3">
      <c r="A6707" s="2" t="s">
        <v>16798</v>
      </c>
      <c r="B6707" s="3" t="s">
        <v>17737</v>
      </c>
      <c r="C6707" s="3" t="s">
        <v>17738</v>
      </c>
      <c r="D6707" s="4">
        <v>4.545058</v>
      </c>
      <c r="E6707" s="5" t="s">
        <v>16801</v>
      </c>
      <c r="F6707" s="4">
        <v>0.15214</v>
      </c>
      <c r="G6707" s="6">
        <v>50888</v>
      </c>
      <c r="H6707" s="3" t="s">
        <v>17739</v>
      </c>
      <c r="I6707" s="3" t="s">
        <v>16812</v>
      </c>
      <c r="J6707" s="3" t="s">
        <v>17669</v>
      </c>
      <c r="K6707" s="5" t="s">
        <v>61</v>
      </c>
      <c r="L6707" s="5">
        <v>1</v>
      </c>
      <c r="M6707" s="5" t="s">
        <v>130</v>
      </c>
      <c r="N6707" s="5">
        <f>VLOOKUP(M6707,[1]ArchetypeScores!E:N,10,FALSE)</f>
        <v>0</v>
      </c>
      <c r="O6707" s="5">
        <f>VLOOKUP(M6707,[1]ArchetypeScores!E:O,11,FALSE)</f>
        <v>-1</v>
      </c>
      <c r="P6707" s="5">
        <f>VLOOKUP(M6707,[1]ArchetypeScores!E:P,12,FALSE)</f>
        <v>0</v>
      </c>
      <c r="Q6707" s="2" t="str">
        <f>VLOOKUP(M6707,[1]ArchetypeScores!E:W,19,FALSE)</f>
        <v>Health care</v>
      </c>
      <c r="R6707" s="2">
        <f>VLOOKUP(M6707,[1]ArchetypeScores!E:I,5,FALSE)</f>
        <v>0</v>
      </c>
      <c r="S6707" s="2">
        <f>VLOOKUP(M6707,[1]ArchetypeScores!E:K,7,FALSE)</f>
        <v>0</v>
      </c>
      <c r="T6707" s="2" t="str">
        <f t="shared" si="106"/>
        <v>Not A&amp;R positive</v>
      </c>
    </row>
    <row r="6708" spans="1:20" x14ac:dyDescent="0.3">
      <c r="A6708" s="2" t="s">
        <v>16798</v>
      </c>
      <c r="B6708" s="3" t="s">
        <v>17740</v>
      </c>
      <c r="C6708" s="3" t="s">
        <v>17741</v>
      </c>
      <c r="D6708" s="4">
        <v>2.835</v>
      </c>
      <c r="E6708" s="5" t="s">
        <v>16801</v>
      </c>
      <c r="F6708" s="4">
        <v>9.3789999999999998E-2</v>
      </c>
      <c r="G6708" s="6">
        <v>51118</v>
      </c>
      <c r="H6708" s="3" t="s">
        <v>16815</v>
      </c>
      <c r="I6708" s="3" t="s">
        <v>16816</v>
      </c>
      <c r="J6708" s="3" t="s">
        <v>17660</v>
      </c>
      <c r="K6708" s="5" t="s">
        <v>61</v>
      </c>
      <c r="L6708" s="5">
        <v>1</v>
      </c>
      <c r="M6708" s="5" t="s">
        <v>130</v>
      </c>
      <c r="N6708" s="5">
        <f>VLOOKUP(M6708,[1]ArchetypeScores!E:N,10,FALSE)</f>
        <v>0</v>
      </c>
      <c r="O6708" s="5">
        <f>VLOOKUP(M6708,[1]ArchetypeScores!E:O,11,FALSE)</f>
        <v>-1</v>
      </c>
      <c r="P6708" s="5">
        <f>VLOOKUP(M6708,[1]ArchetypeScores!E:P,12,FALSE)</f>
        <v>0</v>
      </c>
      <c r="Q6708" s="2" t="str">
        <f>VLOOKUP(M6708,[1]ArchetypeScores!E:W,19,FALSE)</f>
        <v>Health care</v>
      </c>
      <c r="R6708" s="2">
        <f>VLOOKUP(M6708,[1]ArchetypeScores!E:I,5,FALSE)</f>
        <v>0</v>
      </c>
      <c r="S6708" s="2">
        <f>VLOOKUP(M6708,[1]ArchetypeScores!E:K,7,FALSE)</f>
        <v>0</v>
      </c>
      <c r="T6708" s="2" t="str">
        <f t="shared" si="106"/>
        <v>Not A&amp;R positive</v>
      </c>
    </row>
    <row r="6709" spans="1:20" x14ac:dyDescent="0.3">
      <c r="A6709" s="2" t="s">
        <v>16798</v>
      </c>
      <c r="B6709" s="3" t="s">
        <v>17742</v>
      </c>
      <c r="C6709" s="3" t="s">
        <v>17743</v>
      </c>
      <c r="D6709" s="4">
        <v>3.1659999999999999</v>
      </c>
      <c r="E6709" s="5" t="s">
        <v>16801</v>
      </c>
      <c r="F6709" s="4">
        <v>0.10596999999999999</v>
      </c>
      <c r="G6709" s="6">
        <v>50977</v>
      </c>
      <c r="H6709" s="3" t="s">
        <v>17744</v>
      </c>
      <c r="I6709" s="3" t="s">
        <v>16803</v>
      </c>
      <c r="J6709" s="3" t="s">
        <v>17660</v>
      </c>
      <c r="K6709" s="5" t="s">
        <v>61</v>
      </c>
      <c r="L6709" s="5">
        <v>1</v>
      </c>
      <c r="M6709" s="5" t="s">
        <v>130</v>
      </c>
      <c r="N6709" s="5">
        <f>VLOOKUP(M6709,[1]ArchetypeScores!E:N,10,FALSE)</f>
        <v>0</v>
      </c>
      <c r="O6709" s="5">
        <f>VLOOKUP(M6709,[1]ArchetypeScores!E:O,11,FALSE)</f>
        <v>-1</v>
      </c>
      <c r="P6709" s="5">
        <f>VLOOKUP(M6709,[1]ArchetypeScores!E:P,12,FALSE)</f>
        <v>0</v>
      </c>
      <c r="Q6709" s="2" t="str">
        <f>VLOOKUP(M6709,[1]ArchetypeScores!E:W,19,FALSE)</f>
        <v>Health care</v>
      </c>
      <c r="R6709" s="2">
        <f>VLOOKUP(M6709,[1]ArchetypeScores!E:I,5,FALSE)</f>
        <v>0</v>
      </c>
      <c r="S6709" s="2">
        <f>VLOOKUP(M6709,[1]ArchetypeScores!E:K,7,FALSE)</f>
        <v>0</v>
      </c>
      <c r="T6709" s="2" t="str">
        <f t="shared" si="106"/>
        <v>Not A&amp;R positive</v>
      </c>
    </row>
    <row r="6710" spans="1:20" x14ac:dyDescent="0.3">
      <c r="A6710" s="2" t="s">
        <v>16798</v>
      </c>
      <c r="B6710" s="3" t="s">
        <v>17745</v>
      </c>
      <c r="C6710" s="3" t="s">
        <v>17746</v>
      </c>
      <c r="D6710" s="4">
        <v>6.7590000000000003</v>
      </c>
      <c r="E6710" s="5" t="s">
        <v>16801</v>
      </c>
      <c r="F6710" s="4">
        <v>0.24442</v>
      </c>
      <c r="G6710" s="6">
        <v>50791</v>
      </c>
      <c r="H6710" s="3" t="s">
        <v>17747</v>
      </c>
      <c r="I6710" s="3" t="s">
        <v>16808</v>
      </c>
      <c r="J6710" s="3" t="s">
        <v>17660</v>
      </c>
      <c r="K6710" s="5" t="s">
        <v>61</v>
      </c>
      <c r="L6710" s="5">
        <v>1</v>
      </c>
      <c r="M6710" s="5" t="s">
        <v>130</v>
      </c>
      <c r="N6710" s="5">
        <f>VLOOKUP(M6710,[1]ArchetypeScores!E:N,10,FALSE)</f>
        <v>0</v>
      </c>
      <c r="O6710" s="5">
        <f>VLOOKUP(M6710,[1]ArchetypeScores!E:O,11,FALSE)</f>
        <v>-1</v>
      </c>
      <c r="P6710" s="5">
        <f>VLOOKUP(M6710,[1]ArchetypeScores!E:P,12,FALSE)</f>
        <v>0</v>
      </c>
      <c r="Q6710" s="2" t="str">
        <f>VLOOKUP(M6710,[1]ArchetypeScores!E:W,19,FALSE)</f>
        <v>Health care</v>
      </c>
      <c r="R6710" s="2">
        <f>VLOOKUP(M6710,[1]ArchetypeScores!E:I,5,FALSE)</f>
        <v>0</v>
      </c>
      <c r="S6710" s="2">
        <f>VLOOKUP(M6710,[1]ArchetypeScores!E:K,7,FALSE)</f>
        <v>0</v>
      </c>
      <c r="T6710" s="2" t="str">
        <f t="shared" si="106"/>
        <v>Not A&amp;R positive</v>
      </c>
    </row>
    <row r="6711" spans="1:20" x14ac:dyDescent="0.3">
      <c r="A6711" s="2" t="s">
        <v>16798</v>
      </c>
      <c r="B6711" s="3" t="s">
        <v>17748</v>
      </c>
      <c r="C6711" s="3" t="s">
        <v>17749</v>
      </c>
      <c r="D6711" s="4">
        <v>0.56499999999999995</v>
      </c>
      <c r="E6711" s="5" t="s">
        <v>16801</v>
      </c>
      <c r="F6711" s="4">
        <v>2.0420000000000001E-2</v>
      </c>
      <c r="G6711" s="6">
        <v>50792</v>
      </c>
      <c r="H6711" s="3" t="s">
        <v>17750</v>
      </c>
      <c r="I6711" s="3" t="s">
        <v>16808</v>
      </c>
      <c r="J6711" s="3" t="s">
        <v>17660</v>
      </c>
      <c r="K6711" s="5" t="s">
        <v>61</v>
      </c>
      <c r="L6711" s="5">
        <v>5</v>
      </c>
      <c r="M6711" s="5" t="s">
        <v>62</v>
      </c>
      <c r="N6711" s="5">
        <f>VLOOKUP(M6711,[1]ArchetypeScores!E:N,10,FALSE)</f>
        <v>0</v>
      </c>
      <c r="O6711" s="5">
        <f>VLOOKUP(M6711,[1]ArchetypeScores!E:O,11,FALSE)</f>
        <v>-1</v>
      </c>
      <c r="P6711" s="5">
        <f>VLOOKUP(M6711,[1]ArchetypeScores!E:P,12,FALSE)</f>
        <v>0</v>
      </c>
      <c r="Q6711" s="2" t="str">
        <f>VLOOKUP(M6711,[1]ArchetypeScores!E:W,19,FALSE)</f>
        <v>Health care</v>
      </c>
      <c r="R6711" s="2">
        <f>VLOOKUP(M6711,[1]ArchetypeScores!E:I,5,FALSE)</f>
        <v>0</v>
      </c>
      <c r="S6711" s="2">
        <f>VLOOKUP(M6711,[1]ArchetypeScores!E:K,7,FALSE)</f>
        <v>0</v>
      </c>
      <c r="T6711" s="2" t="str">
        <f t="shared" si="106"/>
        <v>Not A&amp;R positive</v>
      </c>
    </row>
    <row r="6712" spans="1:20" x14ac:dyDescent="0.3">
      <c r="A6712" s="2" t="s">
        <v>16798</v>
      </c>
      <c r="B6712" s="3" t="s">
        <v>17748</v>
      </c>
      <c r="C6712" s="3" t="s">
        <v>17751</v>
      </c>
      <c r="D6712" s="4">
        <v>7.0199999999999999E-2</v>
      </c>
      <c r="E6712" s="5" t="s">
        <v>16801</v>
      </c>
      <c r="F6712" s="4">
        <v>2.3500000000000001E-3</v>
      </c>
      <c r="G6712" s="6">
        <v>50889</v>
      </c>
      <c r="H6712" s="3" t="s">
        <v>17752</v>
      </c>
      <c r="I6712" s="3" t="s">
        <v>16812</v>
      </c>
      <c r="J6712" s="3" t="s">
        <v>17669</v>
      </c>
      <c r="K6712" s="5" t="s">
        <v>61</v>
      </c>
      <c r="L6712" s="5">
        <v>1</v>
      </c>
      <c r="M6712" s="5" t="s">
        <v>130</v>
      </c>
      <c r="N6712" s="5">
        <f>VLOOKUP(M6712,[1]ArchetypeScores!E:N,10,FALSE)</f>
        <v>0</v>
      </c>
      <c r="O6712" s="5">
        <f>VLOOKUP(M6712,[1]ArchetypeScores!E:O,11,FALSE)</f>
        <v>-1</v>
      </c>
      <c r="P6712" s="5">
        <f>VLOOKUP(M6712,[1]ArchetypeScores!E:P,12,FALSE)</f>
        <v>0</v>
      </c>
      <c r="Q6712" s="2" t="str">
        <f>VLOOKUP(M6712,[1]ArchetypeScores!E:W,19,FALSE)</f>
        <v>Health care</v>
      </c>
      <c r="R6712" s="2">
        <f>VLOOKUP(M6712,[1]ArchetypeScores!E:I,5,FALSE)</f>
        <v>0</v>
      </c>
      <c r="S6712" s="2">
        <f>VLOOKUP(M6712,[1]ArchetypeScores!E:K,7,FALSE)</f>
        <v>0</v>
      </c>
      <c r="T6712" s="2" t="str">
        <f t="shared" si="106"/>
        <v>Not A&amp;R positive</v>
      </c>
    </row>
    <row r="6713" spans="1:20" x14ac:dyDescent="0.3">
      <c r="A6713" s="2" t="s">
        <v>16798</v>
      </c>
      <c r="B6713" s="3" t="s">
        <v>17753</v>
      </c>
      <c r="C6713" s="3" t="s">
        <v>17754</v>
      </c>
      <c r="D6713" s="4">
        <v>0.13300000000000001</v>
      </c>
      <c r="E6713" s="5" t="s">
        <v>16801</v>
      </c>
      <c r="F6713" s="4">
        <v>4.45E-3</v>
      </c>
      <c r="G6713" s="6">
        <v>50978</v>
      </c>
      <c r="H6713" s="3" t="s">
        <v>17755</v>
      </c>
      <c r="I6713" s="3" t="s">
        <v>16803</v>
      </c>
      <c r="J6713" s="3" t="s">
        <v>17660</v>
      </c>
      <c r="K6713" s="5" t="s">
        <v>71</v>
      </c>
      <c r="L6713" s="5">
        <v>2</v>
      </c>
      <c r="M6713" s="5" t="s">
        <v>2542</v>
      </c>
      <c r="N6713" s="5">
        <f>VLOOKUP(M6713,[1]ArchetypeScores!E:N,10,FALSE)</f>
        <v>0</v>
      </c>
      <c r="O6713" s="5">
        <f>VLOOKUP(M6713,[1]ArchetypeScores!E:O,11,FALSE)</f>
        <v>-1</v>
      </c>
      <c r="P6713" s="5">
        <f>VLOOKUP(M6713,[1]ArchetypeScores!E:P,12,FALSE)</f>
        <v>0</v>
      </c>
      <c r="Q6713" s="2" t="str">
        <f>VLOOKUP(M6713,[1]ArchetypeScores!E:W,19,FALSE)</f>
        <v>Industrials - other</v>
      </c>
      <c r="R6713" s="2">
        <f>VLOOKUP(M6713,[1]ArchetypeScores!E:I,5,FALSE)</f>
        <v>0</v>
      </c>
      <c r="S6713" s="2">
        <f>VLOOKUP(M6713,[1]ArchetypeScores!E:K,7,FALSE)</f>
        <v>0</v>
      </c>
      <c r="T6713" s="2" t="str">
        <f t="shared" si="106"/>
        <v>Not A&amp;R positive</v>
      </c>
    </row>
    <row r="6714" spans="1:20" x14ac:dyDescent="0.3">
      <c r="A6714" s="2" t="s">
        <v>16798</v>
      </c>
      <c r="B6714" s="3" t="s">
        <v>17756</v>
      </c>
      <c r="C6714" s="3" t="s">
        <v>17757</v>
      </c>
      <c r="D6714" s="4">
        <v>2.1999999999999999E-2</v>
      </c>
      <c r="E6714" s="5" t="s">
        <v>16801</v>
      </c>
      <c r="F6714" s="4">
        <v>7.2000000000000005E-4</v>
      </c>
      <c r="G6714" s="6">
        <v>51119</v>
      </c>
      <c r="H6714" s="3" t="s">
        <v>16815</v>
      </c>
      <c r="I6714" s="3" t="s">
        <v>16816</v>
      </c>
      <c r="J6714" s="3" t="s">
        <v>17660</v>
      </c>
      <c r="K6714" s="5" t="s">
        <v>61</v>
      </c>
      <c r="L6714" s="5">
        <v>1</v>
      </c>
      <c r="M6714" s="5" t="s">
        <v>130</v>
      </c>
      <c r="N6714" s="5">
        <f>VLOOKUP(M6714,[1]ArchetypeScores!E:N,10,FALSE)</f>
        <v>0</v>
      </c>
      <c r="O6714" s="5">
        <f>VLOOKUP(M6714,[1]ArchetypeScores!E:O,11,FALSE)</f>
        <v>-1</v>
      </c>
      <c r="P6714" s="5">
        <f>VLOOKUP(M6714,[1]ArchetypeScores!E:P,12,FALSE)</f>
        <v>0</v>
      </c>
      <c r="Q6714" s="2" t="str">
        <f>VLOOKUP(M6714,[1]ArchetypeScores!E:W,19,FALSE)</f>
        <v>Health care</v>
      </c>
      <c r="R6714" s="2">
        <f>VLOOKUP(M6714,[1]ArchetypeScores!E:I,5,FALSE)</f>
        <v>0</v>
      </c>
      <c r="S6714" s="2">
        <f>VLOOKUP(M6714,[1]ArchetypeScores!E:K,7,FALSE)</f>
        <v>0</v>
      </c>
      <c r="T6714" s="2" t="str">
        <f t="shared" si="106"/>
        <v>Not A&amp;R positive</v>
      </c>
    </row>
    <row r="6715" spans="1:20" x14ac:dyDescent="0.3">
      <c r="A6715" s="2" t="s">
        <v>16798</v>
      </c>
      <c r="B6715" s="3" t="s">
        <v>17758</v>
      </c>
      <c r="C6715" s="3" t="s">
        <v>17759</v>
      </c>
      <c r="D6715" s="4">
        <v>0.25</v>
      </c>
      <c r="E6715" s="5" t="s">
        <v>16801</v>
      </c>
      <c r="F6715" s="4">
        <v>8.3700000000000007E-3</v>
      </c>
      <c r="G6715" s="6">
        <v>50979</v>
      </c>
      <c r="H6715" s="3" t="s">
        <v>17760</v>
      </c>
      <c r="I6715" s="3" t="s">
        <v>16803</v>
      </c>
      <c r="J6715" s="3" t="s">
        <v>17660</v>
      </c>
      <c r="K6715" s="5" t="s">
        <v>71</v>
      </c>
      <c r="L6715" s="5">
        <v>2</v>
      </c>
      <c r="M6715" s="5" t="s">
        <v>2542</v>
      </c>
      <c r="N6715" s="5">
        <f>VLOOKUP(M6715,[1]ArchetypeScores!E:N,10,FALSE)</f>
        <v>0</v>
      </c>
      <c r="O6715" s="5">
        <f>VLOOKUP(M6715,[1]ArchetypeScores!E:O,11,FALSE)</f>
        <v>-1</v>
      </c>
      <c r="P6715" s="5">
        <f>VLOOKUP(M6715,[1]ArchetypeScores!E:P,12,FALSE)</f>
        <v>0</v>
      </c>
      <c r="Q6715" s="2" t="str">
        <f>VLOOKUP(M6715,[1]ArchetypeScores!E:W,19,FALSE)</f>
        <v>Industrials - other</v>
      </c>
      <c r="R6715" s="2">
        <f>VLOOKUP(M6715,[1]ArchetypeScores!E:I,5,FALSE)</f>
        <v>0</v>
      </c>
      <c r="S6715" s="2">
        <f>VLOOKUP(M6715,[1]ArchetypeScores!E:K,7,FALSE)</f>
        <v>0</v>
      </c>
      <c r="T6715" s="2" t="str">
        <f t="shared" si="106"/>
        <v>Not A&amp;R positive</v>
      </c>
    </row>
    <row r="6716" spans="1:20" x14ac:dyDescent="0.3">
      <c r="A6716" s="2" t="s">
        <v>16798</v>
      </c>
      <c r="B6716" s="3" t="s">
        <v>17761</v>
      </c>
      <c r="C6716" s="3" t="s">
        <v>17762</v>
      </c>
      <c r="D6716" s="4">
        <v>0.19900000000000001</v>
      </c>
      <c r="E6716" s="5" t="s">
        <v>16801</v>
      </c>
      <c r="F6716" s="4">
        <v>7.1900000000000002E-3</v>
      </c>
      <c r="G6716" s="6">
        <v>50793</v>
      </c>
      <c r="H6716" s="3" t="s">
        <v>17763</v>
      </c>
      <c r="I6716" s="3" t="s">
        <v>16808</v>
      </c>
      <c r="J6716" s="3" t="s">
        <v>17660</v>
      </c>
      <c r="K6716" s="5" t="s">
        <v>61</v>
      </c>
      <c r="L6716" s="5">
        <v>5</v>
      </c>
      <c r="M6716" s="5" t="s">
        <v>62</v>
      </c>
      <c r="N6716" s="5">
        <f>VLOOKUP(M6716,[1]ArchetypeScores!E:N,10,FALSE)</f>
        <v>0</v>
      </c>
      <c r="O6716" s="5">
        <f>VLOOKUP(M6716,[1]ArchetypeScores!E:O,11,FALSE)</f>
        <v>-1</v>
      </c>
      <c r="P6716" s="5">
        <f>VLOOKUP(M6716,[1]ArchetypeScores!E:P,12,FALSE)</f>
        <v>0</v>
      </c>
      <c r="Q6716" s="2" t="str">
        <f>VLOOKUP(M6716,[1]ArchetypeScores!E:W,19,FALSE)</f>
        <v>Health care</v>
      </c>
      <c r="R6716" s="2">
        <f>VLOOKUP(M6716,[1]ArchetypeScores!E:I,5,FALSE)</f>
        <v>0</v>
      </c>
      <c r="S6716" s="2">
        <f>VLOOKUP(M6716,[1]ArchetypeScores!E:K,7,FALSE)</f>
        <v>0</v>
      </c>
      <c r="T6716" s="2" t="str">
        <f t="shared" si="106"/>
        <v>Not A&amp;R positive</v>
      </c>
    </row>
    <row r="6717" spans="1:20" x14ac:dyDescent="0.3">
      <c r="A6717" s="2" t="s">
        <v>16798</v>
      </c>
      <c r="B6717" s="3" t="s">
        <v>17764</v>
      </c>
      <c r="C6717" s="3" t="s">
        <v>17765</v>
      </c>
      <c r="D6717" s="4">
        <v>5.7000000000000002E-2</v>
      </c>
      <c r="E6717" s="5" t="s">
        <v>16801</v>
      </c>
      <c r="F6717" s="4">
        <v>1.91E-3</v>
      </c>
      <c r="G6717" s="6">
        <v>50980</v>
      </c>
      <c r="H6717" s="3" t="s">
        <v>17766</v>
      </c>
      <c r="I6717" s="3" t="s">
        <v>16803</v>
      </c>
      <c r="J6717" s="3" t="s">
        <v>17660</v>
      </c>
      <c r="K6717" s="5" t="s">
        <v>61</v>
      </c>
      <c r="L6717" s="5">
        <v>5</v>
      </c>
      <c r="M6717" s="5" t="s">
        <v>62</v>
      </c>
      <c r="N6717" s="5">
        <f>VLOOKUP(M6717,[1]ArchetypeScores!E:N,10,FALSE)</f>
        <v>0</v>
      </c>
      <c r="O6717" s="5">
        <f>VLOOKUP(M6717,[1]ArchetypeScores!E:O,11,FALSE)</f>
        <v>-1</v>
      </c>
      <c r="P6717" s="5">
        <f>VLOOKUP(M6717,[1]ArchetypeScores!E:P,12,FALSE)</f>
        <v>0</v>
      </c>
      <c r="Q6717" s="2" t="str">
        <f>VLOOKUP(M6717,[1]ArchetypeScores!E:W,19,FALSE)</f>
        <v>Health care</v>
      </c>
      <c r="R6717" s="2">
        <f>VLOOKUP(M6717,[1]ArchetypeScores!E:I,5,FALSE)</f>
        <v>0</v>
      </c>
      <c r="S6717" s="2">
        <f>VLOOKUP(M6717,[1]ArchetypeScores!E:K,7,FALSE)</f>
        <v>0</v>
      </c>
      <c r="T6717" s="2" t="str">
        <f t="shared" si="106"/>
        <v>Not A&amp;R positive</v>
      </c>
    </row>
    <row r="6718" spans="1:20" x14ac:dyDescent="0.3">
      <c r="A6718" s="2" t="s">
        <v>16798</v>
      </c>
      <c r="B6718" s="3" t="s">
        <v>17764</v>
      </c>
      <c r="C6718" s="3" t="s">
        <v>17767</v>
      </c>
      <c r="D6718" s="4">
        <v>5.1999999999999998E-2</v>
      </c>
      <c r="E6718" s="5" t="s">
        <v>16801</v>
      </c>
      <c r="F6718" s="4">
        <v>1.73E-3</v>
      </c>
      <c r="G6718" s="6">
        <v>51120</v>
      </c>
      <c r="H6718" s="3" t="s">
        <v>16815</v>
      </c>
      <c r="I6718" s="3" t="s">
        <v>16816</v>
      </c>
      <c r="J6718" s="3" t="s">
        <v>17660</v>
      </c>
      <c r="K6718" s="5" t="s">
        <v>61</v>
      </c>
      <c r="L6718" s="5">
        <v>5</v>
      </c>
      <c r="M6718" s="5" t="s">
        <v>62</v>
      </c>
      <c r="N6718" s="5">
        <f>VLOOKUP(M6718,[1]ArchetypeScores!E:N,10,FALSE)</f>
        <v>0</v>
      </c>
      <c r="O6718" s="5">
        <f>VLOOKUP(M6718,[1]ArchetypeScores!E:O,11,FALSE)</f>
        <v>-1</v>
      </c>
      <c r="P6718" s="5">
        <f>VLOOKUP(M6718,[1]ArchetypeScores!E:P,12,FALSE)</f>
        <v>0</v>
      </c>
      <c r="Q6718" s="2" t="str">
        <f>VLOOKUP(M6718,[1]ArchetypeScores!E:W,19,FALSE)</f>
        <v>Health care</v>
      </c>
      <c r="R6718" s="2">
        <f>VLOOKUP(M6718,[1]ArchetypeScores!E:I,5,FALSE)</f>
        <v>0</v>
      </c>
      <c r="S6718" s="2">
        <f>VLOOKUP(M6718,[1]ArchetypeScores!E:K,7,FALSE)</f>
        <v>0</v>
      </c>
      <c r="T6718" s="2" t="str">
        <f t="shared" si="106"/>
        <v>Not A&amp;R positive</v>
      </c>
    </row>
    <row r="6719" spans="1:20" x14ac:dyDescent="0.3">
      <c r="A6719" s="2" t="s">
        <v>16798</v>
      </c>
      <c r="B6719" s="3" t="s">
        <v>17768</v>
      </c>
      <c r="C6719" s="3" t="s">
        <v>17769</v>
      </c>
      <c r="D6719" s="4">
        <v>2</v>
      </c>
      <c r="E6719" s="5" t="s">
        <v>16801</v>
      </c>
      <c r="F6719" s="4">
        <v>6.6949999999999996E-2</v>
      </c>
      <c r="G6719" s="6">
        <v>50890</v>
      </c>
      <c r="H6719" s="3" t="s">
        <v>17770</v>
      </c>
      <c r="I6719" s="3" t="s">
        <v>16812</v>
      </c>
      <c r="J6719" s="3" t="s">
        <v>17669</v>
      </c>
      <c r="K6719" s="5" t="s">
        <v>61</v>
      </c>
      <c r="L6719" s="5">
        <v>5</v>
      </c>
      <c r="M6719" s="5" t="s">
        <v>62</v>
      </c>
      <c r="N6719" s="5">
        <f>VLOOKUP(M6719,[1]ArchetypeScores!E:N,10,FALSE)</f>
        <v>0</v>
      </c>
      <c r="O6719" s="5">
        <f>VLOOKUP(M6719,[1]ArchetypeScores!E:O,11,FALSE)</f>
        <v>-1</v>
      </c>
      <c r="P6719" s="5">
        <f>VLOOKUP(M6719,[1]ArchetypeScores!E:P,12,FALSE)</f>
        <v>0</v>
      </c>
      <c r="Q6719" s="2" t="str">
        <f>VLOOKUP(M6719,[1]ArchetypeScores!E:W,19,FALSE)</f>
        <v>Health care</v>
      </c>
      <c r="R6719" s="2">
        <f>VLOOKUP(M6719,[1]ArchetypeScores!E:I,5,FALSE)</f>
        <v>0</v>
      </c>
      <c r="S6719" s="2">
        <f>VLOOKUP(M6719,[1]ArchetypeScores!E:K,7,FALSE)</f>
        <v>0</v>
      </c>
      <c r="T6719" s="2" t="str">
        <f t="shared" si="106"/>
        <v>Not A&amp;R positive</v>
      </c>
    </row>
    <row r="6720" spans="1:20" x14ac:dyDescent="0.3">
      <c r="A6720" s="2" t="s">
        <v>16798</v>
      </c>
      <c r="B6720" s="3" t="s">
        <v>17771</v>
      </c>
      <c r="C6720" s="3" t="s">
        <v>17772</v>
      </c>
      <c r="D6720" s="4">
        <v>0.14599999999999999</v>
      </c>
      <c r="E6720" s="5" t="s">
        <v>16801</v>
      </c>
      <c r="F6720" s="4">
        <v>4.8700000000000002E-3</v>
      </c>
      <c r="G6720" s="6">
        <v>50981</v>
      </c>
      <c r="H6720" s="3" t="s">
        <v>17773</v>
      </c>
      <c r="I6720" s="3" t="s">
        <v>16803</v>
      </c>
      <c r="J6720" s="3" t="s">
        <v>17660</v>
      </c>
      <c r="K6720" s="5" t="s">
        <v>214</v>
      </c>
      <c r="L6720" s="5">
        <v>1</v>
      </c>
      <c r="M6720" s="5" t="s">
        <v>215</v>
      </c>
      <c r="N6720" s="5">
        <f>VLOOKUP(M6720,[1]ArchetypeScores!E:N,10,FALSE)</f>
        <v>1</v>
      </c>
      <c r="O6720" s="5">
        <f>VLOOKUP(M6720,[1]ArchetypeScores!E:O,11,FALSE)</f>
        <v>0</v>
      </c>
      <c r="P6720" s="5">
        <f>VLOOKUP(M6720,[1]ArchetypeScores!E:P,12,FALSE)</f>
        <v>1</v>
      </c>
      <c r="Q6720" s="2" t="str">
        <f>VLOOKUP(M6720,[1]ArchetypeScores!E:W,19,FALSE)</f>
        <v>Health care</v>
      </c>
      <c r="R6720" s="2">
        <f>VLOOKUP(M6720,[1]ArchetypeScores!E:I,5,FALSE)</f>
        <v>0</v>
      </c>
      <c r="S6720" s="2">
        <f>VLOOKUP(M6720,[1]ArchetypeScores!E:K,7,FALSE)</f>
        <v>1</v>
      </c>
      <c r="T6720" s="2" t="str">
        <f t="shared" si="106"/>
        <v>Indirect only</v>
      </c>
    </row>
    <row r="6721" spans="1:20" x14ac:dyDescent="0.3">
      <c r="A6721" s="2" t="s">
        <v>16798</v>
      </c>
      <c r="B6721" s="3" t="s">
        <v>17774</v>
      </c>
      <c r="C6721" s="3" t="s">
        <v>17775</v>
      </c>
      <c r="D6721" s="4">
        <v>2.3E-2</v>
      </c>
      <c r="E6721" s="5" t="s">
        <v>16801</v>
      </c>
      <c r="F6721" s="4">
        <v>7.6999999999999996E-4</v>
      </c>
      <c r="G6721" s="6">
        <v>51121</v>
      </c>
      <c r="H6721" s="3" t="s">
        <v>16815</v>
      </c>
      <c r="I6721" s="3" t="s">
        <v>16816</v>
      </c>
      <c r="J6721" s="3" t="s">
        <v>17660</v>
      </c>
      <c r="K6721" s="5" t="s">
        <v>61</v>
      </c>
      <c r="L6721" s="5">
        <v>5</v>
      </c>
      <c r="M6721" s="5" t="s">
        <v>62</v>
      </c>
      <c r="N6721" s="5">
        <f>VLOOKUP(M6721,[1]ArchetypeScores!E:N,10,FALSE)</f>
        <v>0</v>
      </c>
      <c r="O6721" s="5">
        <f>VLOOKUP(M6721,[1]ArchetypeScores!E:O,11,FALSE)</f>
        <v>-1</v>
      </c>
      <c r="P6721" s="5">
        <f>VLOOKUP(M6721,[1]ArchetypeScores!E:P,12,FALSE)</f>
        <v>0</v>
      </c>
      <c r="Q6721" s="2" t="str">
        <f>VLOOKUP(M6721,[1]ArchetypeScores!E:W,19,FALSE)</f>
        <v>Health care</v>
      </c>
      <c r="R6721" s="2">
        <f>VLOOKUP(M6721,[1]ArchetypeScores!E:I,5,FALSE)</f>
        <v>0</v>
      </c>
      <c r="S6721" s="2">
        <f>VLOOKUP(M6721,[1]ArchetypeScores!E:K,7,FALSE)</f>
        <v>0</v>
      </c>
      <c r="T6721" s="2" t="str">
        <f t="shared" si="106"/>
        <v>Not A&amp;R positive</v>
      </c>
    </row>
    <row r="6722" spans="1:20" x14ac:dyDescent="0.3">
      <c r="A6722" s="2" t="s">
        <v>16798</v>
      </c>
      <c r="B6722" s="3" t="s">
        <v>17776</v>
      </c>
      <c r="C6722" s="3" t="s">
        <v>17777</v>
      </c>
      <c r="D6722" s="4">
        <v>11.55</v>
      </c>
      <c r="E6722" s="5" t="s">
        <v>16801</v>
      </c>
      <c r="F6722" s="4">
        <v>0.38661000000000001</v>
      </c>
      <c r="G6722" s="6">
        <v>50891</v>
      </c>
      <c r="H6722" s="3" t="s">
        <v>17778</v>
      </c>
      <c r="I6722" s="3" t="s">
        <v>16812</v>
      </c>
      <c r="J6722" s="3" t="s">
        <v>17669</v>
      </c>
      <c r="K6722" s="5" t="s">
        <v>61</v>
      </c>
      <c r="L6722" s="5">
        <v>5</v>
      </c>
      <c r="M6722" s="5" t="s">
        <v>62</v>
      </c>
      <c r="N6722" s="5">
        <f>VLOOKUP(M6722,[1]ArchetypeScores!E:N,10,FALSE)</f>
        <v>0</v>
      </c>
      <c r="O6722" s="5">
        <f>VLOOKUP(M6722,[1]ArchetypeScores!E:O,11,FALSE)</f>
        <v>-1</v>
      </c>
      <c r="P6722" s="5">
        <f>VLOOKUP(M6722,[1]ArchetypeScores!E:P,12,FALSE)</f>
        <v>0</v>
      </c>
      <c r="Q6722" s="2" t="str">
        <f>VLOOKUP(M6722,[1]ArchetypeScores!E:W,19,FALSE)</f>
        <v>Health care</v>
      </c>
      <c r="R6722" s="2">
        <f>VLOOKUP(M6722,[1]ArchetypeScores!E:I,5,FALSE)</f>
        <v>0</v>
      </c>
      <c r="S6722" s="2">
        <f>VLOOKUP(M6722,[1]ArchetypeScores!E:K,7,FALSE)</f>
        <v>0</v>
      </c>
      <c r="T6722" s="2" t="str">
        <f t="shared" ref="T6722:T6785" si="107">IF(AND(R6722=1,S6722=1),"Both",IF(AND(R6722=1,S6722=0),"Direct only",IF(AND(R6722=0,S6722=1),"Indirect only","Not A&amp;R positive")))</f>
        <v>Not A&amp;R positive</v>
      </c>
    </row>
    <row r="6723" spans="1:20" x14ac:dyDescent="0.3">
      <c r="A6723" s="2" t="s">
        <v>16798</v>
      </c>
      <c r="B6723" s="3" t="s">
        <v>17779</v>
      </c>
      <c r="C6723" s="3" t="s">
        <v>17780</v>
      </c>
      <c r="D6723" s="4">
        <v>26.446000000000002</v>
      </c>
      <c r="E6723" s="5" t="s">
        <v>16801</v>
      </c>
      <c r="F6723" s="4">
        <v>0.95633000000000001</v>
      </c>
      <c r="G6723" s="6">
        <v>50794</v>
      </c>
      <c r="H6723" s="3" t="s">
        <v>17781</v>
      </c>
      <c r="I6723" s="3" t="s">
        <v>16808</v>
      </c>
      <c r="J6723" s="3" t="s">
        <v>17660</v>
      </c>
      <c r="K6723" s="5" t="s">
        <v>61</v>
      </c>
      <c r="L6723" s="5">
        <v>5</v>
      </c>
      <c r="M6723" s="5" t="s">
        <v>62</v>
      </c>
      <c r="N6723" s="5">
        <f>VLOOKUP(M6723,[1]ArchetypeScores!E:N,10,FALSE)</f>
        <v>0</v>
      </c>
      <c r="O6723" s="5">
        <f>VLOOKUP(M6723,[1]ArchetypeScores!E:O,11,FALSE)</f>
        <v>-1</v>
      </c>
      <c r="P6723" s="5">
        <f>VLOOKUP(M6723,[1]ArchetypeScores!E:P,12,FALSE)</f>
        <v>0</v>
      </c>
      <c r="Q6723" s="2" t="str">
        <f>VLOOKUP(M6723,[1]ArchetypeScores!E:W,19,FALSE)</f>
        <v>Health care</v>
      </c>
      <c r="R6723" s="2">
        <f>VLOOKUP(M6723,[1]ArchetypeScores!E:I,5,FALSE)</f>
        <v>0</v>
      </c>
      <c r="S6723" s="2">
        <f>VLOOKUP(M6723,[1]ArchetypeScores!E:K,7,FALSE)</f>
        <v>0</v>
      </c>
      <c r="T6723" s="2" t="str">
        <f t="shared" si="107"/>
        <v>Not A&amp;R positive</v>
      </c>
    </row>
    <row r="6724" spans="1:20" x14ac:dyDescent="0.3">
      <c r="A6724" s="2" t="s">
        <v>16798</v>
      </c>
      <c r="B6724" s="3" t="s">
        <v>17782</v>
      </c>
      <c r="C6724" s="3" t="s">
        <v>17783</v>
      </c>
      <c r="D6724" s="4">
        <v>2.1999999999999999E-2</v>
      </c>
      <c r="E6724" s="5" t="s">
        <v>16801</v>
      </c>
      <c r="F6724" s="4">
        <v>7.2000000000000005E-4</v>
      </c>
      <c r="G6724" s="6">
        <v>51122</v>
      </c>
      <c r="H6724" s="3" t="s">
        <v>16815</v>
      </c>
      <c r="I6724" s="3" t="s">
        <v>16816</v>
      </c>
      <c r="J6724" s="3" t="s">
        <v>17660</v>
      </c>
      <c r="K6724" s="5" t="s">
        <v>214</v>
      </c>
      <c r="L6724" s="5">
        <v>1</v>
      </c>
      <c r="M6724" s="5" t="s">
        <v>215</v>
      </c>
      <c r="N6724" s="5">
        <f>VLOOKUP(M6724,[1]ArchetypeScores!E:N,10,FALSE)</f>
        <v>1</v>
      </c>
      <c r="O6724" s="5">
        <f>VLOOKUP(M6724,[1]ArchetypeScores!E:O,11,FALSE)</f>
        <v>0</v>
      </c>
      <c r="P6724" s="5">
        <f>VLOOKUP(M6724,[1]ArchetypeScores!E:P,12,FALSE)</f>
        <v>1</v>
      </c>
      <c r="Q6724" s="2" t="str">
        <f>VLOOKUP(M6724,[1]ArchetypeScores!E:W,19,FALSE)</f>
        <v>Health care</v>
      </c>
      <c r="R6724" s="2">
        <f>VLOOKUP(M6724,[1]ArchetypeScores!E:I,5,FALSE)</f>
        <v>0</v>
      </c>
      <c r="S6724" s="2">
        <f>VLOOKUP(M6724,[1]ArchetypeScores!E:K,7,FALSE)</f>
        <v>1</v>
      </c>
      <c r="T6724" s="2" t="str">
        <f t="shared" si="107"/>
        <v>Indirect only</v>
      </c>
    </row>
    <row r="6725" spans="1:20" x14ac:dyDescent="0.3">
      <c r="A6725" s="2" t="s">
        <v>16798</v>
      </c>
      <c r="B6725" s="3" t="s">
        <v>17784</v>
      </c>
      <c r="C6725" s="3" t="s">
        <v>17785</v>
      </c>
      <c r="D6725" s="4">
        <v>2.4E-2</v>
      </c>
      <c r="E6725" s="5" t="s">
        <v>16801</v>
      </c>
      <c r="F6725" s="4">
        <v>8.7000000000000001E-4</v>
      </c>
      <c r="G6725" s="6">
        <v>50795</v>
      </c>
      <c r="H6725" s="3" t="s">
        <v>17786</v>
      </c>
      <c r="I6725" s="3" t="s">
        <v>16808</v>
      </c>
      <c r="J6725" s="3" t="s">
        <v>17660</v>
      </c>
      <c r="K6725" s="5" t="s">
        <v>61</v>
      </c>
      <c r="L6725" s="5">
        <v>5</v>
      </c>
      <c r="M6725" s="5" t="s">
        <v>62</v>
      </c>
      <c r="N6725" s="5">
        <f>VLOOKUP(M6725,[1]ArchetypeScores!E:N,10,FALSE)</f>
        <v>0</v>
      </c>
      <c r="O6725" s="5">
        <f>VLOOKUP(M6725,[1]ArchetypeScores!E:O,11,FALSE)</f>
        <v>-1</v>
      </c>
      <c r="P6725" s="5">
        <f>VLOOKUP(M6725,[1]ArchetypeScores!E:P,12,FALSE)</f>
        <v>0</v>
      </c>
      <c r="Q6725" s="2" t="str">
        <f>VLOOKUP(M6725,[1]ArchetypeScores!E:W,19,FALSE)</f>
        <v>Health care</v>
      </c>
      <c r="R6725" s="2">
        <f>VLOOKUP(M6725,[1]ArchetypeScores!E:I,5,FALSE)</f>
        <v>0</v>
      </c>
      <c r="S6725" s="2">
        <f>VLOOKUP(M6725,[1]ArchetypeScores!E:K,7,FALSE)</f>
        <v>0</v>
      </c>
      <c r="T6725" s="2" t="str">
        <f t="shared" si="107"/>
        <v>Not A&amp;R positive</v>
      </c>
    </row>
    <row r="6726" spans="1:20" x14ac:dyDescent="0.3">
      <c r="A6726" s="2" t="s">
        <v>16798</v>
      </c>
      <c r="B6726" s="3" t="s">
        <v>17787</v>
      </c>
      <c r="C6726" s="3" t="s">
        <v>17788</v>
      </c>
      <c r="D6726" s="4">
        <v>4.8000000000000001E-2</v>
      </c>
      <c r="E6726" s="5" t="s">
        <v>16801</v>
      </c>
      <c r="F6726" s="4">
        <v>1.73E-3</v>
      </c>
      <c r="G6726" s="6">
        <v>50796</v>
      </c>
      <c r="H6726" s="3" t="s">
        <v>17789</v>
      </c>
      <c r="I6726" s="3" t="s">
        <v>16808</v>
      </c>
      <c r="J6726" s="3" t="s">
        <v>17660</v>
      </c>
      <c r="K6726" s="5" t="s">
        <v>61</v>
      </c>
      <c r="L6726" s="5">
        <v>5</v>
      </c>
      <c r="M6726" s="5" t="s">
        <v>62</v>
      </c>
      <c r="N6726" s="5">
        <f>VLOOKUP(M6726,[1]ArchetypeScores!E:N,10,FALSE)</f>
        <v>0</v>
      </c>
      <c r="O6726" s="5">
        <f>VLOOKUP(M6726,[1]ArchetypeScores!E:O,11,FALSE)</f>
        <v>-1</v>
      </c>
      <c r="P6726" s="5">
        <f>VLOOKUP(M6726,[1]ArchetypeScores!E:P,12,FALSE)</f>
        <v>0</v>
      </c>
      <c r="Q6726" s="2" t="str">
        <f>VLOOKUP(M6726,[1]ArchetypeScores!E:W,19,FALSE)</f>
        <v>Health care</v>
      </c>
      <c r="R6726" s="2">
        <f>VLOOKUP(M6726,[1]ArchetypeScores!E:I,5,FALSE)</f>
        <v>0</v>
      </c>
      <c r="S6726" s="2">
        <f>VLOOKUP(M6726,[1]ArchetypeScores!E:K,7,FALSE)</f>
        <v>0</v>
      </c>
      <c r="T6726" s="2" t="str">
        <f t="shared" si="107"/>
        <v>Not A&amp;R positive</v>
      </c>
    </row>
    <row r="6727" spans="1:20" x14ac:dyDescent="0.3">
      <c r="A6727" s="2" t="s">
        <v>16798</v>
      </c>
      <c r="B6727" s="3" t="s">
        <v>17790</v>
      </c>
      <c r="C6727" s="3" t="s">
        <v>17791</v>
      </c>
      <c r="D6727" s="4">
        <v>0.11799999999999999</v>
      </c>
      <c r="E6727" s="5" t="s">
        <v>16801</v>
      </c>
      <c r="F6727" s="4">
        <v>3.8899999999999998E-3</v>
      </c>
      <c r="G6727" s="6">
        <v>51123</v>
      </c>
      <c r="H6727" s="3" t="s">
        <v>16815</v>
      </c>
      <c r="I6727" s="3" t="s">
        <v>16816</v>
      </c>
      <c r="J6727" s="3" t="s">
        <v>17660</v>
      </c>
      <c r="K6727" s="5" t="s">
        <v>61</v>
      </c>
      <c r="L6727" s="5">
        <v>4</v>
      </c>
      <c r="M6727" s="5" t="s">
        <v>433</v>
      </c>
      <c r="N6727" s="5">
        <f>VLOOKUP(M6727,[1]ArchetypeScores!E:N,10,FALSE)</f>
        <v>0</v>
      </c>
      <c r="O6727" s="5">
        <f>VLOOKUP(M6727,[1]ArchetypeScores!E:O,11,FALSE)</f>
        <v>0</v>
      </c>
      <c r="P6727" s="5">
        <f>VLOOKUP(M6727,[1]ArchetypeScores!E:P,12,FALSE)</f>
        <v>0</v>
      </c>
      <c r="Q6727" s="2" t="str">
        <f>VLOOKUP(M6727,[1]ArchetypeScores!E:W,19,FALSE)</f>
        <v>Health care</v>
      </c>
      <c r="R6727" s="2">
        <f>VLOOKUP(M6727,[1]ArchetypeScores!E:I,5,FALSE)</f>
        <v>0</v>
      </c>
      <c r="S6727" s="2">
        <f>VLOOKUP(M6727,[1]ArchetypeScores!E:K,7,FALSE)</f>
        <v>0</v>
      </c>
      <c r="T6727" s="2" t="str">
        <f t="shared" si="107"/>
        <v>Not A&amp;R positive</v>
      </c>
    </row>
    <row r="6728" spans="1:20" x14ac:dyDescent="0.3">
      <c r="A6728" s="2" t="s">
        <v>16798</v>
      </c>
      <c r="B6728" s="3" t="s">
        <v>17792</v>
      </c>
      <c r="C6728" s="3" t="s">
        <v>17793</v>
      </c>
      <c r="D6728" s="4">
        <v>1.03626</v>
      </c>
      <c r="E6728" s="5" t="s">
        <v>16801</v>
      </c>
      <c r="F6728" s="4">
        <v>3.4689999999999999E-2</v>
      </c>
      <c r="G6728" s="6">
        <v>50892</v>
      </c>
      <c r="H6728" s="3" t="s">
        <v>17794</v>
      </c>
      <c r="I6728" s="3" t="s">
        <v>16812</v>
      </c>
      <c r="J6728" s="3" t="s">
        <v>17669</v>
      </c>
      <c r="K6728" s="5" t="s">
        <v>71</v>
      </c>
      <c r="L6728" s="5">
        <v>1</v>
      </c>
      <c r="M6728" s="5" t="s">
        <v>72</v>
      </c>
      <c r="N6728" s="5">
        <f>VLOOKUP(M6728,[1]ArchetypeScores!E:N,10,FALSE)</f>
        <v>0</v>
      </c>
      <c r="O6728" s="5">
        <f>VLOOKUP(M6728,[1]ArchetypeScores!E:O,11,FALSE)</f>
        <v>0</v>
      </c>
      <c r="P6728" s="5">
        <f>VLOOKUP(M6728,[1]ArchetypeScores!E:P,12,FALSE)</f>
        <v>0</v>
      </c>
      <c r="Q6728" s="2" t="str">
        <f>VLOOKUP(M6728,[1]ArchetypeScores!E:W,19,FALSE)</f>
        <v>Other sector</v>
      </c>
      <c r="R6728" s="2">
        <f>VLOOKUP(M6728,[1]ArchetypeScores!E:I,5,FALSE)</f>
        <v>0</v>
      </c>
      <c r="S6728" s="2">
        <f>VLOOKUP(M6728,[1]ArchetypeScores!E:K,7,FALSE)</f>
        <v>0</v>
      </c>
      <c r="T6728" s="2" t="str">
        <f t="shared" si="107"/>
        <v>Not A&amp;R positive</v>
      </c>
    </row>
    <row r="6729" spans="1:20" x14ac:dyDescent="0.3">
      <c r="A6729" s="2" t="s">
        <v>16798</v>
      </c>
      <c r="B6729" s="3" t="s">
        <v>17795</v>
      </c>
      <c r="C6729" s="3" t="s">
        <v>17796</v>
      </c>
      <c r="D6729" s="4">
        <v>4</v>
      </c>
      <c r="E6729" s="5" t="s">
        <v>16801</v>
      </c>
      <c r="F6729" s="4">
        <v>0.14465</v>
      </c>
      <c r="G6729" s="6">
        <v>50797</v>
      </c>
      <c r="H6729" s="3" t="s">
        <v>17797</v>
      </c>
      <c r="I6729" s="3" t="s">
        <v>16808</v>
      </c>
      <c r="J6729" s="3" t="s">
        <v>17660</v>
      </c>
      <c r="K6729" s="5" t="s">
        <v>61</v>
      </c>
      <c r="L6729" s="5">
        <v>1</v>
      </c>
      <c r="M6729" s="5" t="s">
        <v>130</v>
      </c>
      <c r="N6729" s="5">
        <f>VLOOKUP(M6729,[1]ArchetypeScores!E:N,10,FALSE)</f>
        <v>0</v>
      </c>
      <c r="O6729" s="5">
        <f>VLOOKUP(M6729,[1]ArchetypeScores!E:O,11,FALSE)</f>
        <v>-1</v>
      </c>
      <c r="P6729" s="5">
        <f>VLOOKUP(M6729,[1]ArchetypeScores!E:P,12,FALSE)</f>
        <v>0</v>
      </c>
      <c r="Q6729" s="2" t="str">
        <f>VLOOKUP(M6729,[1]ArchetypeScores!E:W,19,FALSE)</f>
        <v>Health care</v>
      </c>
      <c r="R6729" s="2">
        <f>VLOOKUP(M6729,[1]ArchetypeScores!E:I,5,FALSE)</f>
        <v>0</v>
      </c>
      <c r="S6729" s="2">
        <f>VLOOKUP(M6729,[1]ArchetypeScores!E:K,7,FALSE)</f>
        <v>0</v>
      </c>
      <c r="T6729" s="2" t="str">
        <f t="shared" si="107"/>
        <v>Not A&amp;R positive</v>
      </c>
    </row>
    <row r="6730" spans="1:20" x14ac:dyDescent="0.3">
      <c r="A6730" s="2" t="s">
        <v>16798</v>
      </c>
      <c r="B6730" s="3" t="s">
        <v>17798</v>
      </c>
      <c r="C6730" s="3" t="s">
        <v>17799</v>
      </c>
      <c r="D6730" s="4">
        <v>0.03</v>
      </c>
      <c r="E6730" s="5" t="s">
        <v>16801</v>
      </c>
      <c r="F6730" s="4">
        <v>1E-3</v>
      </c>
      <c r="G6730" s="6">
        <v>50982</v>
      </c>
      <c r="H6730" s="3" t="s">
        <v>17800</v>
      </c>
      <c r="I6730" s="3" t="s">
        <v>16803</v>
      </c>
      <c r="J6730" s="3" t="s">
        <v>17660</v>
      </c>
      <c r="K6730" s="5" t="s">
        <v>61</v>
      </c>
      <c r="L6730" s="5">
        <v>5</v>
      </c>
      <c r="M6730" s="5" t="s">
        <v>62</v>
      </c>
      <c r="N6730" s="5">
        <f>VLOOKUP(M6730,[1]ArchetypeScores!E:N,10,FALSE)</f>
        <v>0</v>
      </c>
      <c r="O6730" s="5">
        <f>VLOOKUP(M6730,[1]ArchetypeScores!E:O,11,FALSE)</f>
        <v>-1</v>
      </c>
      <c r="P6730" s="5">
        <f>VLOOKUP(M6730,[1]ArchetypeScores!E:P,12,FALSE)</f>
        <v>0</v>
      </c>
      <c r="Q6730" s="2" t="str">
        <f>VLOOKUP(M6730,[1]ArchetypeScores!E:W,19,FALSE)</f>
        <v>Health care</v>
      </c>
      <c r="R6730" s="2">
        <f>VLOOKUP(M6730,[1]ArchetypeScores!E:I,5,FALSE)</f>
        <v>0</v>
      </c>
      <c r="S6730" s="2">
        <f>VLOOKUP(M6730,[1]ArchetypeScores!E:K,7,FALSE)</f>
        <v>0</v>
      </c>
      <c r="T6730" s="2" t="str">
        <f t="shared" si="107"/>
        <v>Not A&amp;R positive</v>
      </c>
    </row>
    <row r="6731" spans="1:20" x14ac:dyDescent="0.3">
      <c r="A6731" s="2" t="s">
        <v>16798</v>
      </c>
      <c r="B6731" s="3" t="s">
        <v>17801</v>
      </c>
      <c r="C6731" s="3" t="s">
        <v>17802</v>
      </c>
      <c r="D6731" s="4">
        <v>0.90059800000000001</v>
      </c>
      <c r="E6731" s="5" t="s">
        <v>16801</v>
      </c>
      <c r="F6731" s="4">
        <v>3.015E-2</v>
      </c>
      <c r="G6731" s="6">
        <v>50893</v>
      </c>
      <c r="H6731" s="3" t="s">
        <v>17803</v>
      </c>
      <c r="I6731" s="3" t="s">
        <v>16812</v>
      </c>
      <c r="J6731" s="3" t="s">
        <v>17669</v>
      </c>
      <c r="K6731" s="5" t="s">
        <v>71</v>
      </c>
      <c r="L6731" s="5">
        <v>1</v>
      </c>
      <c r="M6731" s="5" t="s">
        <v>72</v>
      </c>
      <c r="N6731" s="5">
        <f>VLOOKUP(M6731,[1]ArchetypeScores!E:N,10,FALSE)</f>
        <v>0</v>
      </c>
      <c r="O6731" s="5">
        <f>VLOOKUP(M6731,[1]ArchetypeScores!E:O,11,FALSE)</f>
        <v>0</v>
      </c>
      <c r="P6731" s="5">
        <f>VLOOKUP(M6731,[1]ArchetypeScores!E:P,12,FALSE)</f>
        <v>0</v>
      </c>
      <c r="Q6731" s="2" t="str">
        <f>VLOOKUP(M6731,[1]ArchetypeScores!E:W,19,FALSE)</f>
        <v>Other sector</v>
      </c>
      <c r="R6731" s="2">
        <f>VLOOKUP(M6731,[1]ArchetypeScores!E:I,5,FALSE)</f>
        <v>0</v>
      </c>
      <c r="S6731" s="2">
        <f>VLOOKUP(M6731,[1]ArchetypeScores!E:K,7,FALSE)</f>
        <v>0</v>
      </c>
      <c r="T6731" s="2" t="str">
        <f t="shared" si="107"/>
        <v>Not A&amp;R positive</v>
      </c>
    </row>
    <row r="6732" spans="1:20" x14ac:dyDescent="0.3">
      <c r="A6732" s="2" t="s">
        <v>16798</v>
      </c>
      <c r="B6732" s="3" t="s">
        <v>17804</v>
      </c>
      <c r="C6732" s="3" t="s">
        <v>17805</v>
      </c>
      <c r="D6732" s="4">
        <v>3.4</v>
      </c>
      <c r="E6732" s="5" t="s">
        <v>16801</v>
      </c>
      <c r="F6732" s="4">
        <v>0.12295</v>
      </c>
      <c r="G6732" s="6">
        <v>50798</v>
      </c>
      <c r="H6732" s="3" t="s">
        <v>17806</v>
      </c>
      <c r="I6732" s="3" t="s">
        <v>16808</v>
      </c>
      <c r="J6732" s="3" t="s">
        <v>17660</v>
      </c>
      <c r="K6732" s="5" t="s">
        <v>61</v>
      </c>
      <c r="L6732" s="5">
        <v>4</v>
      </c>
      <c r="M6732" s="5" t="s">
        <v>433</v>
      </c>
      <c r="N6732" s="5">
        <f>VLOOKUP(M6732,[1]ArchetypeScores!E:N,10,FALSE)</f>
        <v>0</v>
      </c>
      <c r="O6732" s="5">
        <f>VLOOKUP(M6732,[1]ArchetypeScores!E:O,11,FALSE)</f>
        <v>0</v>
      </c>
      <c r="P6732" s="5">
        <f>VLOOKUP(M6732,[1]ArchetypeScores!E:P,12,FALSE)</f>
        <v>0</v>
      </c>
      <c r="Q6732" s="2" t="str">
        <f>VLOOKUP(M6732,[1]ArchetypeScores!E:W,19,FALSE)</f>
        <v>Health care</v>
      </c>
      <c r="R6732" s="2">
        <f>VLOOKUP(M6732,[1]ArchetypeScores!E:I,5,FALSE)</f>
        <v>0</v>
      </c>
      <c r="S6732" s="2">
        <f>VLOOKUP(M6732,[1]ArchetypeScores!E:K,7,FALSE)</f>
        <v>0</v>
      </c>
      <c r="T6732" s="2" t="str">
        <f t="shared" si="107"/>
        <v>Not A&amp;R positive</v>
      </c>
    </row>
    <row r="6733" spans="1:20" x14ac:dyDescent="0.3">
      <c r="A6733" s="2" t="s">
        <v>16798</v>
      </c>
      <c r="B6733" s="3" t="s">
        <v>17807</v>
      </c>
      <c r="C6733" s="3" t="s">
        <v>17808</v>
      </c>
      <c r="D6733" s="4">
        <v>1.82</v>
      </c>
      <c r="E6733" s="5" t="s">
        <v>16801</v>
      </c>
      <c r="F6733" s="4">
        <v>6.0220000000000003E-2</v>
      </c>
      <c r="G6733" s="6">
        <v>51124</v>
      </c>
      <c r="H6733" s="3" t="s">
        <v>16815</v>
      </c>
      <c r="I6733" s="3" t="s">
        <v>16816</v>
      </c>
      <c r="J6733" s="3" t="s">
        <v>17660</v>
      </c>
      <c r="K6733" s="5" t="s">
        <v>71</v>
      </c>
      <c r="L6733" s="5">
        <v>1</v>
      </c>
      <c r="M6733" s="5" t="s">
        <v>72</v>
      </c>
      <c r="N6733" s="5">
        <f>VLOOKUP(M6733,[1]ArchetypeScores!E:N,10,FALSE)</f>
        <v>0</v>
      </c>
      <c r="O6733" s="5">
        <f>VLOOKUP(M6733,[1]ArchetypeScores!E:O,11,FALSE)</f>
        <v>0</v>
      </c>
      <c r="P6733" s="5">
        <f>VLOOKUP(M6733,[1]ArchetypeScores!E:P,12,FALSE)</f>
        <v>0</v>
      </c>
      <c r="Q6733" s="2" t="str">
        <f>VLOOKUP(M6733,[1]ArchetypeScores!E:W,19,FALSE)</f>
        <v>Other sector</v>
      </c>
      <c r="R6733" s="2">
        <f>VLOOKUP(M6733,[1]ArchetypeScores!E:I,5,FALSE)</f>
        <v>0</v>
      </c>
      <c r="S6733" s="2">
        <f>VLOOKUP(M6733,[1]ArchetypeScores!E:K,7,FALSE)</f>
        <v>0</v>
      </c>
      <c r="T6733" s="2" t="str">
        <f t="shared" si="107"/>
        <v>Not A&amp;R positive</v>
      </c>
    </row>
    <row r="6734" spans="1:20" x14ac:dyDescent="0.3">
      <c r="A6734" s="2" t="s">
        <v>16798</v>
      </c>
      <c r="B6734" s="3" t="s">
        <v>17809</v>
      </c>
      <c r="C6734" s="3" t="s">
        <v>17810</v>
      </c>
      <c r="D6734" s="4">
        <v>0.25</v>
      </c>
      <c r="E6734" s="5" t="s">
        <v>16801</v>
      </c>
      <c r="F6734" s="4">
        <v>8.3700000000000007E-3</v>
      </c>
      <c r="G6734" s="6">
        <v>50983</v>
      </c>
      <c r="H6734" s="3" t="s">
        <v>17811</v>
      </c>
      <c r="I6734" s="3" t="s">
        <v>16803</v>
      </c>
      <c r="J6734" s="3" t="s">
        <v>17660</v>
      </c>
      <c r="K6734" s="5" t="s">
        <v>61</v>
      </c>
      <c r="L6734" s="5">
        <v>5</v>
      </c>
      <c r="M6734" s="5" t="s">
        <v>62</v>
      </c>
      <c r="N6734" s="5">
        <f>VLOOKUP(M6734,[1]ArchetypeScores!E:N,10,FALSE)</f>
        <v>0</v>
      </c>
      <c r="O6734" s="5">
        <f>VLOOKUP(M6734,[1]ArchetypeScores!E:O,11,FALSE)</f>
        <v>-1</v>
      </c>
      <c r="P6734" s="5">
        <f>VLOOKUP(M6734,[1]ArchetypeScores!E:P,12,FALSE)</f>
        <v>0</v>
      </c>
      <c r="Q6734" s="2" t="str">
        <f>VLOOKUP(M6734,[1]ArchetypeScores!E:W,19,FALSE)</f>
        <v>Health care</v>
      </c>
      <c r="R6734" s="2">
        <f>VLOOKUP(M6734,[1]ArchetypeScores!E:I,5,FALSE)</f>
        <v>0</v>
      </c>
      <c r="S6734" s="2">
        <f>VLOOKUP(M6734,[1]ArchetypeScores!E:K,7,FALSE)</f>
        <v>0</v>
      </c>
      <c r="T6734" s="2" t="str">
        <f t="shared" si="107"/>
        <v>Not A&amp;R positive</v>
      </c>
    </row>
    <row r="6735" spans="1:20" x14ac:dyDescent="0.3">
      <c r="A6735" s="2" t="s">
        <v>16798</v>
      </c>
      <c r="B6735" s="3" t="s">
        <v>17812</v>
      </c>
      <c r="C6735" s="3" t="s">
        <v>17813</v>
      </c>
      <c r="D6735" s="4">
        <v>0.05</v>
      </c>
      <c r="E6735" s="5" t="s">
        <v>16801</v>
      </c>
      <c r="F6735" s="4">
        <v>1.65E-3</v>
      </c>
      <c r="G6735" s="6">
        <v>51125</v>
      </c>
      <c r="H6735" s="3" t="s">
        <v>16815</v>
      </c>
      <c r="I6735" s="3" t="s">
        <v>16816</v>
      </c>
      <c r="J6735" s="3" t="s">
        <v>17660</v>
      </c>
      <c r="K6735" s="5" t="s">
        <v>71</v>
      </c>
      <c r="L6735" s="5">
        <v>1</v>
      </c>
      <c r="M6735" s="5" t="s">
        <v>72</v>
      </c>
      <c r="N6735" s="5">
        <f>VLOOKUP(M6735,[1]ArchetypeScores!E:N,10,FALSE)</f>
        <v>0</v>
      </c>
      <c r="O6735" s="5">
        <f>VLOOKUP(M6735,[1]ArchetypeScores!E:O,11,FALSE)</f>
        <v>0</v>
      </c>
      <c r="P6735" s="5">
        <f>VLOOKUP(M6735,[1]ArchetypeScores!E:P,12,FALSE)</f>
        <v>0</v>
      </c>
      <c r="Q6735" s="2" t="str">
        <f>VLOOKUP(M6735,[1]ArchetypeScores!E:W,19,FALSE)</f>
        <v>Other sector</v>
      </c>
      <c r="R6735" s="2">
        <f>VLOOKUP(M6735,[1]ArchetypeScores!E:I,5,FALSE)</f>
        <v>0</v>
      </c>
      <c r="S6735" s="2">
        <f>VLOOKUP(M6735,[1]ArchetypeScores!E:K,7,FALSE)</f>
        <v>0</v>
      </c>
      <c r="T6735" s="2" t="str">
        <f t="shared" si="107"/>
        <v>Not A&amp;R positive</v>
      </c>
    </row>
    <row r="6736" spans="1:20" x14ac:dyDescent="0.3">
      <c r="A6736" s="2" t="s">
        <v>16798</v>
      </c>
      <c r="B6736" s="3" t="s">
        <v>17814</v>
      </c>
      <c r="C6736" s="3" t="s">
        <v>17815</v>
      </c>
      <c r="D6736" s="4">
        <v>1.3121419999999999</v>
      </c>
      <c r="E6736" s="5" t="s">
        <v>16801</v>
      </c>
      <c r="F6736" s="4">
        <v>4.3920000000000001E-2</v>
      </c>
      <c r="G6736" s="6">
        <v>50894</v>
      </c>
      <c r="H6736" s="3" t="s">
        <v>17816</v>
      </c>
      <c r="I6736" s="3" t="s">
        <v>16812</v>
      </c>
      <c r="J6736" s="3" t="s">
        <v>17669</v>
      </c>
      <c r="K6736" s="5" t="s">
        <v>71</v>
      </c>
      <c r="L6736" s="5">
        <v>1</v>
      </c>
      <c r="M6736" s="5" t="s">
        <v>72</v>
      </c>
      <c r="N6736" s="5">
        <f>VLOOKUP(M6736,[1]ArchetypeScores!E:N,10,FALSE)</f>
        <v>0</v>
      </c>
      <c r="O6736" s="5">
        <f>VLOOKUP(M6736,[1]ArchetypeScores!E:O,11,FALSE)</f>
        <v>0</v>
      </c>
      <c r="P6736" s="5">
        <f>VLOOKUP(M6736,[1]ArchetypeScores!E:P,12,FALSE)</f>
        <v>0</v>
      </c>
      <c r="Q6736" s="2" t="str">
        <f>VLOOKUP(M6736,[1]ArchetypeScores!E:W,19,FALSE)</f>
        <v>Other sector</v>
      </c>
      <c r="R6736" s="2">
        <f>VLOOKUP(M6736,[1]ArchetypeScores!E:I,5,FALSE)</f>
        <v>0</v>
      </c>
      <c r="S6736" s="2">
        <f>VLOOKUP(M6736,[1]ArchetypeScores!E:K,7,FALSE)</f>
        <v>0</v>
      </c>
      <c r="T6736" s="2" t="str">
        <f t="shared" si="107"/>
        <v>Not A&amp;R positive</v>
      </c>
    </row>
    <row r="6737" spans="1:20" x14ac:dyDescent="0.3">
      <c r="A6737" s="2" t="s">
        <v>16798</v>
      </c>
      <c r="B6737" s="3" t="s">
        <v>17817</v>
      </c>
      <c r="C6737" s="3" t="s">
        <v>17818</v>
      </c>
      <c r="D6737" s="4">
        <v>4.7</v>
      </c>
      <c r="E6737" s="5" t="s">
        <v>16801</v>
      </c>
      <c r="F6737" s="4">
        <v>0.16996</v>
      </c>
      <c r="G6737" s="6">
        <v>50799</v>
      </c>
      <c r="H6737" s="3" t="s">
        <v>17819</v>
      </c>
      <c r="I6737" s="3" t="s">
        <v>16808</v>
      </c>
      <c r="J6737" s="3" t="s">
        <v>17660</v>
      </c>
      <c r="K6737" s="5" t="s">
        <v>61</v>
      </c>
      <c r="L6737" s="5">
        <v>1</v>
      </c>
      <c r="M6737" s="5" t="s">
        <v>130</v>
      </c>
      <c r="N6737" s="5">
        <f>VLOOKUP(M6737,[1]ArchetypeScores!E:N,10,FALSE)</f>
        <v>0</v>
      </c>
      <c r="O6737" s="5">
        <f>VLOOKUP(M6737,[1]ArchetypeScores!E:O,11,FALSE)</f>
        <v>-1</v>
      </c>
      <c r="P6737" s="5">
        <f>VLOOKUP(M6737,[1]ArchetypeScores!E:P,12,FALSE)</f>
        <v>0</v>
      </c>
      <c r="Q6737" s="2" t="str">
        <f>VLOOKUP(M6737,[1]ArchetypeScores!E:W,19,FALSE)</f>
        <v>Health care</v>
      </c>
      <c r="R6737" s="2">
        <f>VLOOKUP(M6737,[1]ArchetypeScores!E:I,5,FALSE)</f>
        <v>0</v>
      </c>
      <c r="S6737" s="2">
        <f>VLOOKUP(M6737,[1]ArchetypeScores!E:K,7,FALSE)</f>
        <v>0</v>
      </c>
      <c r="T6737" s="2" t="str">
        <f t="shared" si="107"/>
        <v>Not A&amp;R positive</v>
      </c>
    </row>
    <row r="6738" spans="1:20" x14ac:dyDescent="0.3">
      <c r="A6738" s="2" t="s">
        <v>16798</v>
      </c>
      <c r="B6738" s="3" t="s">
        <v>17820</v>
      </c>
      <c r="C6738" s="3" t="s">
        <v>17821</v>
      </c>
      <c r="D6738" s="4">
        <v>0.46500000000000002</v>
      </c>
      <c r="E6738" s="5" t="s">
        <v>16801</v>
      </c>
      <c r="F6738" s="4">
        <v>1.5559999999999999E-2</v>
      </c>
      <c r="G6738" s="6">
        <v>50984</v>
      </c>
      <c r="H6738" s="3" t="s">
        <v>17822</v>
      </c>
      <c r="I6738" s="3" t="s">
        <v>16803</v>
      </c>
      <c r="J6738" s="3" t="s">
        <v>17660</v>
      </c>
      <c r="K6738" s="5" t="s">
        <v>61</v>
      </c>
      <c r="L6738" s="5">
        <v>5</v>
      </c>
      <c r="M6738" s="5" t="s">
        <v>62</v>
      </c>
      <c r="N6738" s="5">
        <f>VLOOKUP(M6738,[1]ArchetypeScores!E:N,10,FALSE)</f>
        <v>0</v>
      </c>
      <c r="O6738" s="5">
        <f>VLOOKUP(M6738,[1]ArchetypeScores!E:O,11,FALSE)</f>
        <v>-1</v>
      </c>
      <c r="P6738" s="5">
        <f>VLOOKUP(M6738,[1]ArchetypeScores!E:P,12,FALSE)</f>
        <v>0</v>
      </c>
      <c r="Q6738" s="2" t="str">
        <f>VLOOKUP(M6738,[1]ArchetypeScores!E:W,19,FALSE)</f>
        <v>Health care</v>
      </c>
      <c r="R6738" s="2">
        <f>VLOOKUP(M6738,[1]ArchetypeScores!E:I,5,FALSE)</f>
        <v>0</v>
      </c>
      <c r="S6738" s="2">
        <f>VLOOKUP(M6738,[1]ArchetypeScores!E:K,7,FALSE)</f>
        <v>0</v>
      </c>
      <c r="T6738" s="2" t="str">
        <f t="shared" si="107"/>
        <v>Not A&amp;R positive</v>
      </c>
    </row>
    <row r="6739" spans="1:20" x14ac:dyDescent="0.3">
      <c r="A6739" s="2" t="s">
        <v>16798</v>
      </c>
      <c r="B6739" s="3" t="s">
        <v>17823</v>
      </c>
      <c r="C6739" s="3" t="s">
        <v>17824</v>
      </c>
      <c r="D6739" s="4">
        <v>8.790521</v>
      </c>
      <c r="E6739" s="5" t="s">
        <v>16801</v>
      </c>
      <c r="F6739" s="4">
        <v>0.29424</v>
      </c>
      <c r="G6739" s="6">
        <v>50895</v>
      </c>
      <c r="H6739" s="3" t="s">
        <v>17825</v>
      </c>
      <c r="I6739" s="3" t="s">
        <v>16812</v>
      </c>
      <c r="J6739" s="3" t="s">
        <v>17669</v>
      </c>
      <c r="K6739" s="5" t="s">
        <v>71</v>
      </c>
      <c r="L6739" s="5">
        <v>1</v>
      </c>
      <c r="M6739" s="5" t="s">
        <v>72</v>
      </c>
      <c r="N6739" s="5">
        <f>VLOOKUP(M6739,[1]ArchetypeScores!E:N,10,FALSE)</f>
        <v>0</v>
      </c>
      <c r="O6739" s="5">
        <f>VLOOKUP(M6739,[1]ArchetypeScores!E:O,11,FALSE)</f>
        <v>0</v>
      </c>
      <c r="P6739" s="5">
        <f>VLOOKUP(M6739,[1]ArchetypeScores!E:P,12,FALSE)</f>
        <v>0</v>
      </c>
      <c r="Q6739" s="2" t="str">
        <f>VLOOKUP(M6739,[1]ArchetypeScores!E:W,19,FALSE)</f>
        <v>Other sector</v>
      </c>
      <c r="R6739" s="2">
        <f>VLOOKUP(M6739,[1]ArchetypeScores!E:I,5,FALSE)</f>
        <v>0</v>
      </c>
      <c r="S6739" s="2">
        <f>VLOOKUP(M6739,[1]ArchetypeScores!E:K,7,FALSE)</f>
        <v>0</v>
      </c>
      <c r="T6739" s="2" t="str">
        <f t="shared" si="107"/>
        <v>Not A&amp;R positive</v>
      </c>
    </row>
    <row r="6740" spans="1:20" x14ac:dyDescent="0.3">
      <c r="A6740" s="2" t="s">
        <v>16798</v>
      </c>
      <c r="B6740" s="3" t="s">
        <v>17826</v>
      </c>
      <c r="C6740" s="3" t="s">
        <v>17827</v>
      </c>
      <c r="D6740" s="4">
        <v>2.9220000000000002</v>
      </c>
      <c r="E6740" s="5" t="s">
        <v>16801</v>
      </c>
      <c r="F6740" s="4">
        <v>9.7809999999999994E-2</v>
      </c>
      <c r="G6740" s="6">
        <v>50985</v>
      </c>
      <c r="H6740" s="3" t="s">
        <v>17828</v>
      </c>
      <c r="I6740" s="3" t="s">
        <v>16803</v>
      </c>
      <c r="J6740" s="3" t="s">
        <v>17660</v>
      </c>
      <c r="K6740" s="5" t="s">
        <v>61</v>
      </c>
      <c r="L6740" s="5">
        <v>4</v>
      </c>
      <c r="M6740" s="5" t="s">
        <v>433</v>
      </c>
      <c r="N6740" s="5">
        <f>VLOOKUP(M6740,[1]ArchetypeScores!E:N,10,FALSE)</f>
        <v>0</v>
      </c>
      <c r="O6740" s="5">
        <f>VLOOKUP(M6740,[1]ArchetypeScores!E:O,11,FALSE)</f>
        <v>0</v>
      </c>
      <c r="P6740" s="5">
        <f>VLOOKUP(M6740,[1]ArchetypeScores!E:P,12,FALSE)</f>
        <v>0</v>
      </c>
      <c r="Q6740" s="2" t="str">
        <f>VLOOKUP(M6740,[1]ArchetypeScores!E:W,19,FALSE)</f>
        <v>Health care</v>
      </c>
      <c r="R6740" s="2">
        <f>VLOOKUP(M6740,[1]ArchetypeScores!E:I,5,FALSE)</f>
        <v>0</v>
      </c>
      <c r="S6740" s="2">
        <f>VLOOKUP(M6740,[1]ArchetypeScores!E:K,7,FALSE)</f>
        <v>0</v>
      </c>
      <c r="T6740" s="2" t="str">
        <f t="shared" si="107"/>
        <v>Not A&amp;R positive</v>
      </c>
    </row>
    <row r="6741" spans="1:20" x14ac:dyDescent="0.3">
      <c r="A6741" s="2" t="s">
        <v>16798</v>
      </c>
      <c r="B6741" s="3" t="s">
        <v>17829</v>
      </c>
      <c r="C6741" s="3" t="s">
        <v>17830</v>
      </c>
      <c r="D6741" s="4">
        <v>1.0309999999999999</v>
      </c>
      <c r="E6741" s="5" t="s">
        <v>16801</v>
      </c>
      <c r="F6741" s="4">
        <v>3.4099999999999998E-2</v>
      </c>
      <c r="G6741" s="6">
        <v>51126</v>
      </c>
      <c r="H6741" s="3" t="s">
        <v>16815</v>
      </c>
      <c r="I6741" s="3" t="s">
        <v>16816</v>
      </c>
      <c r="J6741" s="3" t="s">
        <v>17660</v>
      </c>
      <c r="K6741" s="5" t="s">
        <v>71</v>
      </c>
      <c r="L6741" s="5">
        <v>1</v>
      </c>
      <c r="M6741" s="5" t="s">
        <v>72</v>
      </c>
      <c r="N6741" s="5">
        <f>VLOOKUP(M6741,[1]ArchetypeScores!E:N,10,FALSE)</f>
        <v>0</v>
      </c>
      <c r="O6741" s="5">
        <f>VLOOKUP(M6741,[1]ArchetypeScores!E:O,11,FALSE)</f>
        <v>0</v>
      </c>
      <c r="P6741" s="5">
        <f>VLOOKUP(M6741,[1]ArchetypeScores!E:P,12,FALSE)</f>
        <v>0</v>
      </c>
      <c r="Q6741" s="2" t="str">
        <f>VLOOKUP(M6741,[1]ArchetypeScores!E:W,19,FALSE)</f>
        <v>Other sector</v>
      </c>
      <c r="R6741" s="2">
        <f>VLOOKUP(M6741,[1]ArchetypeScores!E:I,5,FALSE)</f>
        <v>0</v>
      </c>
      <c r="S6741" s="2">
        <f>VLOOKUP(M6741,[1]ArchetypeScores!E:K,7,FALSE)</f>
        <v>0</v>
      </c>
      <c r="T6741" s="2" t="str">
        <f t="shared" si="107"/>
        <v>Not A&amp;R positive</v>
      </c>
    </row>
    <row r="6742" spans="1:20" x14ac:dyDescent="0.3">
      <c r="A6742" s="2" t="s">
        <v>16798</v>
      </c>
      <c r="B6742" s="3" t="s">
        <v>17831</v>
      </c>
      <c r="C6742" s="3" t="s">
        <v>17832</v>
      </c>
      <c r="D6742" s="4">
        <v>2.81</v>
      </c>
      <c r="E6742" s="5" t="s">
        <v>16801</v>
      </c>
      <c r="F6742" s="4">
        <v>0.10161000000000001</v>
      </c>
      <c r="G6742" s="6">
        <v>50800</v>
      </c>
      <c r="H6742" s="3" t="s">
        <v>17833</v>
      </c>
      <c r="I6742" s="3" t="s">
        <v>16808</v>
      </c>
      <c r="J6742" s="3" t="s">
        <v>17660</v>
      </c>
      <c r="K6742" s="5" t="s">
        <v>61</v>
      </c>
      <c r="L6742" s="5">
        <v>1</v>
      </c>
      <c r="M6742" s="5" t="s">
        <v>130</v>
      </c>
      <c r="N6742" s="5">
        <f>VLOOKUP(M6742,[1]ArchetypeScores!E:N,10,FALSE)</f>
        <v>0</v>
      </c>
      <c r="O6742" s="5">
        <f>VLOOKUP(M6742,[1]ArchetypeScores!E:O,11,FALSE)</f>
        <v>-1</v>
      </c>
      <c r="P6742" s="5">
        <f>VLOOKUP(M6742,[1]ArchetypeScores!E:P,12,FALSE)</f>
        <v>0</v>
      </c>
      <c r="Q6742" s="2" t="str">
        <f>VLOOKUP(M6742,[1]ArchetypeScores!E:W,19,FALSE)</f>
        <v>Health care</v>
      </c>
      <c r="R6742" s="2">
        <f>VLOOKUP(M6742,[1]ArchetypeScores!E:I,5,FALSE)</f>
        <v>0</v>
      </c>
      <c r="S6742" s="2">
        <f>VLOOKUP(M6742,[1]ArchetypeScores!E:K,7,FALSE)</f>
        <v>0</v>
      </c>
      <c r="T6742" s="2" t="str">
        <f t="shared" si="107"/>
        <v>Not A&amp;R positive</v>
      </c>
    </row>
    <row r="6743" spans="1:20" x14ac:dyDescent="0.3">
      <c r="A6743" s="2" t="s">
        <v>16798</v>
      </c>
      <c r="B6743" s="3" t="s">
        <v>17834</v>
      </c>
      <c r="C6743" s="3" t="s">
        <v>17835</v>
      </c>
      <c r="D6743" s="4">
        <v>2.605</v>
      </c>
      <c r="E6743" s="5" t="s">
        <v>16801</v>
      </c>
      <c r="F6743" s="4">
        <v>8.72E-2</v>
      </c>
      <c r="G6743" s="6">
        <v>50986</v>
      </c>
      <c r="H6743" s="3" t="s">
        <v>17836</v>
      </c>
      <c r="I6743" s="3" t="s">
        <v>16803</v>
      </c>
      <c r="J6743" s="3" t="s">
        <v>17660</v>
      </c>
      <c r="K6743" s="5" t="s">
        <v>61</v>
      </c>
      <c r="L6743" s="5">
        <v>4</v>
      </c>
      <c r="M6743" s="5" t="s">
        <v>433</v>
      </c>
      <c r="N6743" s="5">
        <f>VLOOKUP(M6743,[1]ArchetypeScores!E:N,10,FALSE)</f>
        <v>0</v>
      </c>
      <c r="O6743" s="5">
        <f>VLOOKUP(M6743,[1]ArchetypeScores!E:O,11,FALSE)</f>
        <v>0</v>
      </c>
      <c r="P6743" s="5">
        <f>VLOOKUP(M6743,[1]ArchetypeScores!E:P,12,FALSE)</f>
        <v>0</v>
      </c>
      <c r="Q6743" s="2" t="str">
        <f>VLOOKUP(M6743,[1]ArchetypeScores!E:W,19,FALSE)</f>
        <v>Health care</v>
      </c>
      <c r="R6743" s="2">
        <f>VLOOKUP(M6743,[1]ArchetypeScores!E:I,5,FALSE)</f>
        <v>0</v>
      </c>
      <c r="S6743" s="2">
        <f>VLOOKUP(M6743,[1]ArchetypeScores!E:K,7,FALSE)</f>
        <v>0</v>
      </c>
      <c r="T6743" s="2" t="str">
        <f t="shared" si="107"/>
        <v>Not A&amp;R positive</v>
      </c>
    </row>
    <row r="6744" spans="1:20" x14ac:dyDescent="0.3">
      <c r="A6744" s="2" t="s">
        <v>16798</v>
      </c>
      <c r="B6744" s="3" t="s">
        <v>17837</v>
      </c>
      <c r="C6744" s="3" t="s">
        <v>17838</v>
      </c>
      <c r="D6744" s="4">
        <v>0.86499999999999999</v>
      </c>
      <c r="E6744" s="5" t="s">
        <v>16801</v>
      </c>
      <c r="F6744" s="4">
        <v>2.895E-2</v>
      </c>
      <c r="G6744" s="6">
        <v>50987</v>
      </c>
      <c r="H6744" s="3" t="s">
        <v>17839</v>
      </c>
      <c r="I6744" s="3" t="s">
        <v>16803</v>
      </c>
      <c r="J6744" s="3" t="s">
        <v>17660</v>
      </c>
      <c r="K6744" s="5" t="s">
        <v>118</v>
      </c>
      <c r="L6744" s="5">
        <v>3</v>
      </c>
      <c r="M6744" s="5" t="s">
        <v>168</v>
      </c>
      <c r="N6744" s="5">
        <f>VLOOKUP(M6744,[1]ArchetypeScores!E:N,10,FALSE)</f>
        <v>0</v>
      </c>
      <c r="O6744" s="5">
        <f>VLOOKUP(M6744,[1]ArchetypeScores!E:O,11,FALSE)</f>
        <v>-1</v>
      </c>
      <c r="P6744" s="5">
        <f>VLOOKUP(M6744,[1]ArchetypeScores!E:P,12,FALSE)</f>
        <v>0</v>
      </c>
      <c r="Q6744" s="2" t="str">
        <f>VLOOKUP(M6744,[1]ArchetypeScores!E:W,19,FALSE)</f>
        <v>Untargeted</v>
      </c>
      <c r="R6744" s="2">
        <f>VLOOKUP(M6744,[1]ArchetypeScores!E:I,5,FALSE)</f>
        <v>0</v>
      </c>
      <c r="S6744" s="2">
        <f>VLOOKUP(M6744,[1]ArchetypeScores!E:K,7,FALSE)</f>
        <v>0</v>
      </c>
      <c r="T6744" s="2" t="str">
        <f t="shared" si="107"/>
        <v>Not A&amp;R positive</v>
      </c>
    </row>
    <row r="6745" spans="1:20" x14ac:dyDescent="0.3">
      <c r="A6745" s="2" t="s">
        <v>16798</v>
      </c>
      <c r="B6745" s="3" t="s">
        <v>17840</v>
      </c>
      <c r="C6745" s="3" t="s">
        <v>17841</v>
      </c>
      <c r="D6745" s="4">
        <v>5.2836150000000002</v>
      </c>
      <c r="E6745" s="5" t="s">
        <v>16801</v>
      </c>
      <c r="F6745" s="4">
        <v>0.17685999999999999</v>
      </c>
      <c r="G6745" s="6">
        <v>50896</v>
      </c>
      <c r="H6745" s="3" t="s">
        <v>17842</v>
      </c>
      <c r="I6745" s="3" t="s">
        <v>16812</v>
      </c>
      <c r="J6745" s="3" t="s">
        <v>17669</v>
      </c>
      <c r="K6745" s="5" t="s">
        <v>71</v>
      </c>
      <c r="L6745" s="5">
        <v>1</v>
      </c>
      <c r="M6745" s="5" t="s">
        <v>72</v>
      </c>
      <c r="N6745" s="5">
        <f>VLOOKUP(M6745,[1]ArchetypeScores!E:N,10,FALSE)</f>
        <v>0</v>
      </c>
      <c r="O6745" s="5">
        <f>VLOOKUP(M6745,[1]ArchetypeScores!E:O,11,FALSE)</f>
        <v>0</v>
      </c>
      <c r="P6745" s="5">
        <f>VLOOKUP(M6745,[1]ArchetypeScores!E:P,12,FALSE)</f>
        <v>0</v>
      </c>
      <c r="Q6745" s="2" t="str">
        <f>VLOOKUP(M6745,[1]ArchetypeScores!E:W,19,FALSE)</f>
        <v>Other sector</v>
      </c>
      <c r="R6745" s="2">
        <f>VLOOKUP(M6745,[1]ArchetypeScores!E:I,5,FALSE)</f>
        <v>0</v>
      </c>
      <c r="S6745" s="2">
        <f>VLOOKUP(M6745,[1]ArchetypeScores!E:K,7,FALSE)</f>
        <v>0</v>
      </c>
      <c r="T6745" s="2" t="str">
        <f t="shared" si="107"/>
        <v>Not A&amp;R positive</v>
      </c>
    </row>
    <row r="6746" spans="1:20" x14ac:dyDescent="0.3">
      <c r="A6746" s="2" t="s">
        <v>16798</v>
      </c>
      <c r="B6746" s="3" t="s">
        <v>17843</v>
      </c>
      <c r="C6746" s="3" t="s">
        <v>17844</v>
      </c>
      <c r="D6746" s="4">
        <v>4.5650000000000004</v>
      </c>
      <c r="E6746" s="5" t="s">
        <v>16801</v>
      </c>
      <c r="F6746" s="4">
        <v>0.15104000000000001</v>
      </c>
      <c r="G6746" s="6">
        <v>51127</v>
      </c>
      <c r="H6746" s="3" t="s">
        <v>16815</v>
      </c>
      <c r="I6746" s="3" t="s">
        <v>16816</v>
      </c>
      <c r="J6746" s="3" t="s">
        <v>17660</v>
      </c>
      <c r="K6746" s="5" t="s">
        <v>694</v>
      </c>
      <c r="L6746" s="5">
        <v>1</v>
      </c>
      <c r="M6746" s="5" t="s">
        <v>1622</v>
      </c>
      <c r="N6746" s="5">
        <f>VLOOKUP(M6746,[1]ArchetypeScores!E:N,10,FALSE)</f>
        <v>1</v>
      </c>
      <c r="O6746" s="5">
        <f>VLOOKUP(M6746,[1]ArchetypeScores!E:O,11,FALSE)</f>
        <v>-1</v>
      </c>
      <c r="P6746" s="5">
        <f>VLOOKUP(M6746,[1]ArchetypeScores!E:P,12,FALSE)</f>
        <v>0</v>
      </c>
      <c r="Q6746" s="2" t="str">
        <f>VLOOKUP(M6746,[1]ArchetypeScores!E:W,19,FALSE)</f>
        <v>Untargeted</v>
      </c>
      <c r="R6746" s="2">
        <f>VLOOKUP(M6746,[1]ArchetypeScores!E:I,5,FALSE)</f>
        <v>0</v>
      </c>
      <c r="S6746" s="2">
        <f>VLOOKUP(M6746,[1]ArchetypeScores!E:K,7,FALSE)</f>
        <v>1</v>
      </c>
      <c r="T6746" s="2" t="str">
        <f t="shared" si="107"/>
        <v>Indirect only</v>
      </c>
    </row>
    <row r="6747" spans="1:20" x14ac:dyDescent="0.3">
      <c r="A6747" s="2" t="s">
        <v>16798</v>
      </c>
      <c r="B6747" s="3" t="s">
        <v>17845</v>
      </c>
      <c r="C6747" s="3" t="s">
        <v>17846</v>
      </c>
      <c r="D6747" s="4">
        <v>7.8E-2</v>
      </c>
      <c r="E6747" s="5" t="s">
        <v>16801</v>
      </c>
      <c r="F6747" s="4">
        <v>2.5799999999999998E-3</v>
      </c>
      <c r="G6747" s="6">
        <v>51128</v>
      </c>
      <c r="H6747" s="3" t="s">
        <v>16815</v>
      </c>
      <c r="I6747" s="3" t="s">
        <v>16816</v>
      </c>
      <c r="J6747" s="3" t="s">
        <v>17660</v>
      </c>
      <c r="K6747" s="5" t="s">
        <v>118</v>
      </c>
      <c r="L6747" s="5">
        <v>1</v>
      </c>
      <c r="M6747" s="5" t="s">
        <v>275</v>
      </c>
      <c r="N6747" s="5">
        <f>VLOOKUP(M6747,[1]ArchetypeScores!E:N,10,FALSE)</f>
        <v>0</v>
      </c>
      <c r="O6747" s="5">
        <f>VLOOKUP(M6747,[1]ArchetypeScores!E:O,11,FALSE)</f>
        <v>-1</v>
      </c>
      <c r="P6747" s="5">
        <f>VLOOKUP(M6747,[1]ArchetypeScores!E:P,12,FALSE)</f>
        <v>0</v>
      </c>
      <c r="Q6747" s="2" t="str">
        <f>VLOOKUP(M6747,[1]ArchetypeScores!E:W,19,FALSE)</f>
        <v>Untargeted</v>
      </c>
      <c r="R6747" s="2">
        <f>VLOOKUP(M6747,[1]ArchetypeScores!E:I,5,FALSE)</f>
        <v>0</v>
      </c>
      <c r="S6747" s="2">
        <f>VLOOKUP(M6747,[1]ArchetypeScores!E:K,7,FALSE)</f>
        <v>0</v>
      </c>
      <c r="T6747" s="2" t="str">
        <f t="shared" si="107"/>
        <v>Not A&amp;R positive</v>
      </c>
    </row>
    <row r="6748" spans="1:20" x14ac:dyDescent="0.3">
      <c r="A6748" s="2" t="s">
        <v>16798</v>
      </c>
      <c r="B6748" s="3" t="s">
        <v>17847</v>
      </c>
      <c r="C6748" s="3" t="s">
        <v>17848</v>
      </c>
      <c r="D6748" s="4">
        <v>0.48878100000000002</v>
      </c>
      <c r="E6748" s="5" t="s">
        <v>16801</v>
      </c>
      <c r="F6748" s="4">
        <v>1.636E-2</v>
      </c>
      <c r="G6748" s="6">
        <v>50897</v>
      </c>
      <c r="H6748" s="3" t="s">
        <v>17849</v>
      </c>
      <c r="I6748" s="3" t="s">
        <v>16812</v>
      </c>
      <c r="J6748" s="3" t="s">
        <v>17669</v>
      </c>
      <c r="K6748" s="5" t="s">
        <v>118</v>
      </c>
      <c r="L6748" s="5">
        <v>1</v>
      </c>
      <c r="M6748" s="5" t="s">
        <v>275</v>
      </c>
      <c r="N6748" s="5">
        <f>VLOOKUP(M6748,[1]ArchetypeScores!E:N,10,FALSE)</f>
        <v>0</v>
      </c>
      <c r="O6748" s="5">
        <f>VLOOKUP(M6748,[1]ArchetypeScores!E:O,11,FALSE)</f>
        <v>-1</v>
      </c>
      <c r="P6748" s="5">
        <f>VLOOKUP(M6748,[1]ArchetypeScores!E:P,12,FALSE)</f>
        <v>0</v>
      </c>
      <c r="Q6748" s="2" t="str">
        <f>VLOOKUP(M6748,[1]ArchetypeScores!E:W,19,FALSE)</f>
        <v>Untargeted</v>
      </c>
      <c r="R6748" s="2">
        <f>VLOOKUP(M6748,[1]ArchetypeScores!E:I,5,FALSE)</f>
        <v>0</v>
      </c>
      <c r="S6748" s="2">
        <f>VLOOKUP(M6748,[1]ArchetypeScores!E:K,7,FALSE)</f>
        <v>0</v>
      </c>
      <c r="T6748" s="2" t="str">
        <f t="shared" si="107"/>
        <v>Not A&amp;R positive</v>
      </c>
    </row>
    <row r="6749" spans="1:20" x14ac:dyDescent="0.3">
      <c r="A6749" s="2" t="s">
        <v>16798</v>
      </c>
      <c r="B6749" s="3" t="s">
        <v>17850</v>
      </c>
      <c r="C6749" s="3" t="s">
        <v>17851</v>
      </c>
      <c r="D6749" s="4">
        <v>3.5999999999999997E-2</v>
      </c>
      <c r="E6749" s="5" t="s">
        <v>16801</v>
      </c>
      <c r="F6749" s="4">
        <v>1.1900000000000001E-3</v>
      </c>
      <c r="G6749" s="6">
        <v>50988</v>
      </c>
      <c r="H6749" s="3" t="s">
        <v>17852</v>
      </c>
      <c r="I6749" s="3" t="s">
        <v>16803</v>
      </c>
      <c r="J6749" s="3" t="s">
        <v>17660</v>
      </c>
      <c r="K6749" s="5" t="s">
        <v>118</v>
      </c>
      <c r="L6749" s="5">
        <v>3</v>
      </c>
      <c r="M6749" s="5" t="s">
        <v>168</v>
      </c>
      <c r="N6749" s="5">
        <f>VLOOKUP(M6749,[1]ArchetypeScores!E:N,10,FALSE)</f>
        <v>0</v>
      </c>
      <c r="O6749" s="5">
        <f>VLOOKUP(M6749,[1]ArchetypeScores!E:O,11,FALSE)</f>
        <v>-1</v>
      </c>
      <c r="P6749" s="5">
        <f>VLOOKUP(M6749,[1]ArchetypeScores!E:P,12,FALSE)</f>
        <v>0</v>
      </c>
      <c r="Q6749" s="2" t="str">
        <f>VLOOKUP(M6749,[1]ArchetypeScores!E:W,19,FALSE)</f>
        <v>Untargeted</v>
      </c>
      <c r="R6749" s="2">
        <f>VLOOKUP(M6749,[1]ArchetypeScores!E:I,5,FALSE)</f>
        <v>0</v>
      </c>
      <c r="S6749" s="2">
        <f>VLOOKUP(M6749,[1]ArchetypeScores!E:K,7,FALSE)</f>
        <v>0</v>
      </c>
      <c r="T6749" s="2" t="str">
        <f t="shared" si="107"/>
        <v>Not A&amp;R positive</v>
      </c>
    </row>
    <row r="6750" spans="1:20" x14ac:dyDescent="0.3">
      <c r="A6750" s="2" t="s">
        <v>16798</v>
      </c>
      <c r="B6750" s="3" t="s">
        <v>17853</v>
      </c>
      <c r="C6750" s="3" t="s">
        <v>17854</v>
      </c>
      <c r="D6750" s="4">
        <v>0.159</v>
      </c>
      <c r="E6750" s="5" t="s">
        <v>16801</v>
      </c>
      <c r="F6750" s="4">
        <v>5.7499999999999999E-3</v>
      </c>
      <c r="G6750" s="6">
        <v>50801</v>
      </c>
      <c r="H6750" s="3" t="s">
        <v>17855</v>
      </c>
      <c r="I6750" s="3" t="s">
        <v>16808</v>
      </c>
      <c r="J6750" s="3" t="s">
        <v>17660</v>
      </c>
      <c r="K6750" s="5" t="s">
        <v>71</v>
      </c>
      <c r="L6750" s="5">
        <v>1</v>
      </c>
      <c r="M6750" s="5" t="s">
        <v>72</v>
      </c>
      <c r="N6750" s="5">
        <f>VLOOKUP(M6750,[1]ArchetypeScores!E:N,10,FALSE)</f>
        <v>0</v>
      </c>
      <c r="O6750" s="5">
        <f>VLOOKUP(M6750,[1]ArchetypeScores!E:O,11,FALSE)</f>
        <v>0</v>
      </c>
      <c r="P6750" s="5">
        <f>VLOOKUP(M6750,[1]ArchetypeScores!E:P,12,FALSE)</f>
        <v>0</v>
      </c>
      <c r="Q6750" s="2" t="str">
        <f>VLOOKUP(M6750,[1]ArchetypeScores!E:W,19,FALSE)</f>
        <v>Other sector</v>
      </c>
      <c r="R6750" s="2">
        <f>VLOOKUP(M6750,[1]ArchetypeScores!E:I,5,FALSE)</f>
        <v>0</v>
      </c>
      <c r="S6750" s="2">
        <f>VLOOKUP(M6750,[1]ArchetypeScores!E:K,7,FALSE)</f>
        <v>0</v>
      </c>
      <c r="T6750" s="2" t="str">
        <f t="shared" si="107"/>
        <v>Not A&amp;R positive</v>
      </c>
    </row>
    <row r="6751" spans="1:20" x14ac:dyDescent="0.3">
      <c r="A6751" s="2" t="s">
        <v>16798</v>
      </c>
      <c r="B6751" s="3" t="s">
        <v>17856</v>
      </c>
      <c r="C6751" s="3" t="s">
        <v>17857</v>
      </c>
      <c r="D6751" s="4">
        <v>4.0890000000000004</v>
      </c>
      <c r="E6751" s="5" t="s">
        <v>16801</v>
      </c>
      <c r="F6751" s="4">
        <v>0.13688</v>
      </c>
      <c r="G6751" s="6">
        <v>50989</v>
      </c>
      <c r="H6751" s="3" t="s">
        <v>17858</v>
      </c>
      <c r="I6751" s="3" t="s">
        <v>16803</v>
      </c>
      <c r="J6751" s="3" t="s">
        <v>17660</v>
      </c>
      <c r="K6751" s="5" t="s">
        <v>118</v>
      </c>
      <c r="L6751" s="5">
        <v>2</v>
      </c>
      <c r="M6751" s="5" t="s">
        <v>226</v>
      </c>
      <c r="N6751" s="5">
        <f>VLOOKUP(M6751,[1]ArchetypeScores!E:N,10,FALSE)</f>
        <v>0</v>
      </c>
      <c r="O6751" s="5">
        <f>VLOOKUP(M6751,[1]ArchetypeScores!E:O,11,FALSE)</f>
        <v>-1</v>
      </c>
      <c r="P6751" s="5">
        <f>VLOOKUP(M6751,[1]ArchetypeScores!E:P,12,FALSE)</f>
        <v>0</v>
      </c>
      <c r="Q6751" s="2" t="str">
        <f>VLOOKUP(M6751,[1]ArchetypeScores!E:W,19,FALSE)</f>
        <v>Untargeted</v>
      </c>
      <c r="R6751" s="2">
        <f>VLOOKUP(M6751,[1]ArchetypeScores!E:I,5,FALSE)</f>
        <v>0</v>
      </c>
      <c r="S6751" s="2">
        <f>VLOOKUP(M6751,[1]ArchetypeScores!E:K,7,FALSE)</f>
        <v>0</v>
      </c>
      <c r="T6751" s="2" t="str">
        <f t="shared" si="107"/>
        <v>Not A&amp;R positive</v>
      </c>
    </row>
    <row r="6752" spans="1:20" x14ac:dyDescent="0.3">
      <c r="A6752" s="2" t="s">
        <v>16798</v>
      </c>
      <c r="B6752" s="3" t="s">
        <v>17859</v>
      </c>
      <c r="C6752" s="3" t="s">
        <v>17860</v>
      </c>
      <c r="D6752" s="4">
        <v>6.3179999999999996</v>
      </c>
      <c r="E6752" s="5" t="s">
        <v>16801</v>
      </c>
      <c r="F6752" s="4">
        <v>0.22844999999999999</v>
      </c>
      <c r="G6752" s="6">
        <v>50802</v>
      </c>
      <c r="H6752" s="3" t="s">
        <v>17861</v>
      </c>
      <c r="I6752" s="3" t="s">
        <v>16808</v>
      </c>
      <c r="J6752" s="3" t="s">
        <v>17660</v>
      </c>
      <c r="K6752" s="5" t="s">
        <v>71</v>
      </c>
      <c r="L6752" s="5">
        <v>1</v>
      </c>
      <c r="M6752" s="5" t="s">
        <v>72</v>
      </c>
      <c r="N6752" s="5">
        <f>VLOOKUP(M6752,[1]ArchetypeScores!E:N,10,FALSE)</f>
        <v>0</v>
      </c>
      <c r="O6752" s="5">
        <f>VLOOKUP(M6752,[1]ArchetypeScores!E:O,11,FALSE)</f>
        <v>0</v>
      </c>
      <c r="P6752" s="5">
        <f>VLOOKUP(M6752,[1]ArchetypeScores!E:P,12,FALSE)</f>
        <v>0</v>
      </c>
      <c r="Q6752" s="2" t="str">
        <f>VLOOKUP(M6752,[1]ArchetypeScores!E:W,19,FALSE)</f>
        <v>Other sector</v>
      </c>
      <c r="R6752" s="2">
        <f>VLOOKUP(M6752,[1]ArchetypeScores!E:I,5,FALSE)</f>
        <v>0</v>
      </c>
      <c r="S6752" s="2">
        <f>VLOOKUP(M6752,[1]ArchetypeScores!E:K,7,FALSE)</f>
        <v>0</v>
      </c>
      <c r="T6752" s="2" t="str">
        <f t="shared" si="107"/>
        <v>Not A&amp;R positive</v>
      </c>
    </row>
    <row r="6753" spans="1:20" x14ac:dyDescent="0.3">
      <c r="A6753" s="2" t="s">
        <v>16798</v>
      </c>
      <c r="B6753" s="3" t="s">
        <v>17862</v>
      </c>
      <c r="C6753" s="3" t="s">
        <v>17863</v>
      </c>
      <c r="D6753" s="4">
        <v>1.6E-2</v>
      </c>
      <c r="E6753" s="5" t="s">
        <v>16801</v>
      </c>
      <c r="F6753" s="4">
        <v>5.8E-4</v>
      </c>
      <c r="G6753" s="6">
        <v>50803</v>
      </c>
      <c r="H6753" s="3" t="s">
        <v>17864</v>
      </c>
      <c r="I6753" s="3" t="s">
        <v>16808</v>
      </c>
      <c r="J6753" s="3" t="s">
        <v>17660</v>
      </c>
      <c r="K6753" s="5" t="s">
        <v>118</v>
      </c>
      <c r="L6753" s="5">
        <v>2</v>
      </c>
      <c r="M6753" s="5" t="s">
        <v>226</v>
      </c>
      <c r="N6753" s="5">
        <f>VLOOKUP(M6753,[1]ArchetypeScores!E:N,10,FALSE)</f>
        <v>0</v>
      </c>
      <c r="O6753" s="5">
        <f>VLOOKUP(M6753,[1]ArchetypeScores!E:O,11,FALSE)</f>
        <v>-1</v>
      </c>
      <c r="P6753" s="5">
        <f>VLOOKUP(M6753,[1]ArchetypeScores!E:P,12,FALSE)</f>
        <v>0</v>
      </c>
      <c r="Q6753" s="2" t="str">
        <f>VLOOKUP(M6753,[1]ArchetypeScores!E:W,19,FALSE)</f>
        <v>Untargeted</v>
      </c>
      <c r="R6753" s="2">
        <f>VLOOKUP(M6753,[1]ArchetypeScores!E:I,5,FALSE)</f>
        <v>0</v>
      </c>
      <c r="S6753" s="2">
        <f>VLOOKUP(M6753,[1]ArchetypeScores!E:K,7,FALSE)</f>
        <v>0</v>
      </c>
      <c r="T6753" s="2" t="str">
        <f t="shared" si="107"/>
        <v>Not A&amp;R positive</v>
      </c>
    </row>
    <row r="6754" spans="1:20" x14ac:dyDescent="0.3">
      <c r="A6754" s="2" t="s">
        <v>16798</v>
      </c>
      <c r="B6754" s="3" t="s">
        <v>17865</v>
      </c>
      <c r="C6754" s="3" t="s">
        <v>17866</v>
      </c>
      <c r="D6754" s="4">
        <v>2E-3</v>
      </c>
      <c r="E6754" s="5" t="s">
        <v>16801</v>
      </c>
      <c r="F6754" s="4">
        <v>8.0000000000000007E-5</v>
      </c>
      <c r="G6754" s="6">
        <v>50990</v>
      </c>
      <c r="H6754" s="3" t="s">
        <v>17867</v>
      </c>
      <c r="I6754" s="3" t="s">
        <v>16803</v>
      </c>
      <c r="J6754" s="3" t="s">
        <v>17660</v>
      </c>
      <c r="K6754" s="5" t="s">
        <v>163</v>
      </c>
      <c r="L6754" s="5">
        <v>1</v>
      </c>
      <c r="M6754" s="5" t="s">
        <v>975</v>
      </c>
      <c r="N6754" s="5">
        <f>VLOOKUP(M6754,[1]ArchetypeScores!E:N,10,FALSE)</f>
        <v>0</v>
      </c>
      <c r="O6754" s="5">
        <f>VLOOKUP(M6754,[1]ArchetypeScores!E:O,11,FALSE)</f>
        <v>0</v>
      </c>
      <c r="P6754" s="5">
        <f>VLOOKUP(M6754,[1]ArchetypeScores!E:P,12,FALSE)</f>
        <v>0</v>
      </c>
      <c r="Q6754" s="2" t="str">
        <f>VLOOKUP(M6754,[1]ArchetypeScores!E:W,19,FALSE)</f>
        <v>Other sector</v>
      </c>
      <c r="R6754" s="2">
        <f>VLOOKUP(M6754,[1]ArchetypeScores!E:I,5,FALSE)</f>
        <v>0</v>
      </c>
      <c r="S6754" s="2">
        <f>VLOOKUP(M6754,[1]ArchetypeScores!E:K,7,FALSE)</f>
        <v>0</v>
      </c>
      <c r="T6754" s="2" t="str">
        <f t="shared" si="107"/>
        <v>Not A&amp;R positive</v>
      </c>
    </row>
    <row r="6755" spans="1:20" x14ac:dyDescent="0.3">
      <c r="A6755" s="2" t="s">
        <v>16798</v>
      </c>
      <c r="B6755" s="3" t="s">
        <v>17868</v>
      </c>
      <c r="C6755" s="3" t="s">
        <v>17869</v>
      </c>
      <c r="D6755" s="4">
        <v>2.6466E-2</v>
      </c>
      <c r="E6755" s="5" t="s">
        <v>16801</v>
      </c>
      <c r="F6755" s="4">
        <v>8.8999999999999995E-4</v>
      </c>
      <c r="G6755" s="6">
        <v>50898</v>
      </c>
      <c r="H6755" s="3" t="s">
        <v>17870</v>
      </c>
      <c r="I6755" s="3" t="s">
        <v>16812</v>
      </c>
      <c r="J6755" s="3" t="s">
        <v>17669</v>
      </c>
      <c r="K6755" s="5" t="s">
        <v>269</v>
      </c>
      <c r="L6755" s="5">
        <v>4</v>
      </c>
      <c r="M6755" s="5" t="s">
        <v>4763</v>
      </c>
      <c r="N6755" s="5">
        <f>VLOOKUP(M6755,[1]ArchetypeScores!E:N,10,FALSE)</f>
        <v>1</v>
      </c>
      <c r="O6755" s="5">
        <f>VLOOKUP(M6755,[1]ArchetypeScores!E:O,11,FALSE)</f>
        <v>-1</v>
      </c>
      <c r="P6755" s="5">
        <f>VLOOKUP(M6755,[1]ArchetypeScores!E:P,12,FALSE)</f>
        <v>0</v>
      </c>
      <c r="Q6755" s="2" t="str">
        <f>VLOOKUP(M6755,[1]ArchetypeScores!E:W,19,FALSE)</f>
        <v>Untargeted</v>
      </c>
      <c r="R6755" s="2">
        <f>VLOOKUP(M6755,[1]ArchetypeScores!E:I,5,FALSE)</f>
        <v>0</v>
      </c>
      <c r="S6755" s="2">
        <f>VLOOKUP(M6755,[1]ArchetypeScores!E:K,7,FALSE)</f>
        <v>0</v>
      </c>
      <c r="T6755" s="2" t="str">
        <f t="shared" si="107"/>
        <v>Not A&amp;R positive</v>
      </c>
    </row>
    <row r="6756" spans="1:20" x14ac:dyDescent="0.3">
      <c r="A6756" s="2" t="s">
        <v>16798</v>
      </c>
      <c r="B6756" s="3" t="s">
        <v>17871</v>
      </c>
      <c r="C6756" s="3" t="s">
        <v>17872</v>
      </c>
      <c r="D6756" s="4">
        <v>4.05</v>
      </c>
      <c r="E6756" s="5" t="s">
        <v>16801</v>
      </c>
      <c r="F6756" s="4">
        <v>0.14645</v>
      </c>
      <c r="G6756" s="6">
        <v>50804</v>
      </c>
      <c r="H6756" s="3" t="s">
        <v>17873</v>
      </c>
      <c r="I6756" s="3" t="s">
        <v>16808</v>
      </c>
      <c r="J6756" s="3" t="s">
        <v>17660</v>
      </c>
      <c r="K6756" s="5" t="s">
        <v>118</v>
      </c>
      <c r="L6756" s="5">
        <v>2</v>
      </c>
      <c r="M6756" s="5" t="s">
        <v>226</v>
      </c>
      <c r="N6756" s="5">
        <f>VLOOKUP(M6756,[1]ArchetypeScores!E:N,10,FALSE)</f>
        <v>0</v>
      </c>
      <c r="O6756" s="5">
        <f>VLOOKUP(M6756,[1]ArchetypeScores!E:O,11,FALSE)</f>
        <v>-1</v>
      </c>
      <c r="P6756" s="5">
        <f>VLOOKUP(M6756,[1]ArchetypeScores!E:P,12,FALSE)</f>
        <v>0</v>
      </c>
      <c r="Q6756" s="2" t="str">
        <f>VLOOKUP(M6756,[1]ArchetypeScores!E:W,19,FALSE)</f>
        <v>Untargeted</v>
      </c>
      <c r="R6756" s="2">
        <f>VLOOKUP(M6756,[1]ArchetypeScores!E:I,5,FALSE)</f>
        <v>0</v>
      </c>
      <c r="S6756" s="2">
        <f>VLOOKUP(M6756,[1]ArchetypeScores!E:K,7,FALSE)</f>
        <v>0</v>
      </c>
      <c r="T6756" s="2" t="str">
        <f t="shared" si="107"/>
        <v>Not A&amp;R positive</v>
      </c>
    </row>
    <row r="6757" spans="1:20" x14ac:dyDescent="0.3">
      <c r="A6757" s="2" t="s">
        <v>16798</v>
      </c>
      <c r="B6757" s="3" t="s">
        <v>17874</v>
      </c>
      <c r="C6757" s="3" t="s">
        <v>17875</v>
      </c>
      <c r="D6757" s="4">
        <v>9.868E-3</v>
      </c>
      <c r="E6757" s="5" t="s">
        <v>16801</v>
      </c>
      <c r="F6757" s="4">
        <v>3.3E-4</v>
      </c>
      <c r="G6757" s="6">
        <v>50899</v>
      </c>
      <c r="H6757" s="3" t="s">
        <v>17876</v>
      </c>
      <c r="I6757" s="3" t="s">
        <v>16812</v>
      </c>
      <c r="J6757" s="3" t="s">
        <v>17669</v>
      </c>
      <c r="K6757" s="5" t="s">
        <v>2091</v>
      </c>
      <c r="L6757" s="5">
        <v>1</v>
      </c>
      <c r="M6757" s="5" t="s">
        <v>3573</v>
      </c>
      <c r="N6757" s="5">
        <f>VLOOKUP(M6757,[1]ArchetypeScores!E:N,10,FALSE)</f>
        <v>0</v>
      </c>
      <c r="O6757" s="5">
        <f>VLOOKUP(M6757,[1]ArchetypeScores!E:O,11,FALSE)</f>
        <v>-1</v>
      </c>
      <c r="P6757" s="5">
        <f>VLOOKUP(M6757,[1]ArchetypeScores!E:P,12,FALSE)</f>
        <v>0</v>
      </c>
      <c r="Q6757" s="2" t="str">
        <f>VLOOKUP(M6757,[1]ArchetypeScores!E:W,19,FALSE)</f>
        <v>Other sector</v>
      </c>
      <c r="R6757" s="2">
        <f>VLOOKUP(M6757,[1]ArchetypeScores!E:I,5,FALSE)</f>
        <v>0</v>
      </c>
      <c r="S6757" s="2">
        <f>VLOOKUP(M6757,[1]ArchetypeScores!E:K,7,FALSE)</f>
        <v>0</v>
      </c>
      <c r="T6757" s="2" t="str">
        <f t="shared" si="107"/>
        <v>Not A&amp;R positive</v>
      </c>
    </row>
    <row r="6758" spans="1:20" x14ac:dyDescent="0.3">
      <c r="A6758" s="2" t="s">
        <v>16798</v>
      </c>
      <c r="B6758" s="3" t="s">
        <v>17877</v>
      </c>
      <c r="C6758" s="3" t="s">
        <v>17878</v>
      </c>
      <c r="D6758" s="4">
        <v>0.315</v>
      </c>
      <c r="E6758" s="5" t="s">
        <v>16801</v>
      </c>
      <c r="F6758" s="4">
        <v>1.0529999999999999E-2</v>
      </c>
      <c r="G6758" s="6">
        <v>50991</v>
      </c>
      <c r="H6758" s="3" t="s">
        <v>17879</v>
      </c>
      <c r="I6758" s="3" t="s">
        <v>16803</v>
      </c>
      <c r="J6758" s="3" t="s">
        <v>17660</v>
      </c>
      <c r="K6758" s="5" t="s">
        <v>38</v>
      </c>
      <c r="L6758" s="5">
        <v>29</v>
      </c>
      <c r="M6758" s="5" t="s">
        <v>316</v>
      </c>
      <c r="N6758" s="5">
        <f>VLOOKUP(M6758,[1]ArchetypeScores!E:N,10,FALSE)</f>
        <v>0</v>
      </c>
      <c r="O6758" s="5">
        <f>VLOOKUP(M6758,[1]ArchetypeScores!E:O,11,FALSE)</f>
        <v>-1</v>
      </c>
      <c r="P6758" s="5">
        <f>VLOOKUP(M6758,[1]ArchetypeScores!E:P,12,FALSE)</f>
        <v>0</v>
      </c>
      <c r="Q6758" s="2" t="str">
        <f>VLOOKUP(M6758,[1]ArchetypeScores!E:W,19,FALSE)</f>
        <v>Other sector</v>
      </c>
      <c r="R6758" s="2">
        <f>VLOOKUP(M6758,[1]ArchetypeScores!E:I,5,FALSE)</f>
        <v>0</v>
      </c>
      <c r="S6758" s="2">
        <f>VLOOKUP(M6758,[1]ArchetypeScores!E:K,7,FALSE)</f>
        <v>0</v>
      </c>
      <c r="T6758" s="2" t="str">
        <f t="shared" si="107"/>
        <v>Not A&amp;R positive</v>
      </c>
    </row>
    <row r="6759" spans="1:20" x14ac:dyDescent="0.3">
      <c r="A6759" s="2" t="s">
        <v>16798</v>
      </c>
      <c r="B6759" s="3" t="s">
        <v>17880</v>
      </c>
      <c r="C6759" s="3" t="s">
        <v>17881</v>
      </c>
      <c r="D6759" s="4">
        <v>3.72</v>
      </c>
      <c r="E6759" s="5" t="s">
        <v>16801</v>
      </c>
      <c r="F6759" s="4">
        <v>0.13452</v>
      </c>
      <c r="G6759" s="6">
        <v>50805</v>
      </c>
      <c r="H6759" s="3" t="s">
        <v>17882</v>
      </c>
      <c r="I6759" s="3" t="s">
        <v>16808</v>
      </c>
      <c r="J6759" s="3" t="s">
        <v>17660</v>
      </c>
      <c r="K6759" s="5" t="s">
        <v>118</v>
      </c>
      <c r="L6759" s="5">
        <v>1</v>
      </c>
      <c r="M6759" s="5" t="s">
        <v>275</v>
      </c>
      <c r="N6759" s="5">
        <f>VLOOKUP(M6759,[1]ArchetypeScores!E:N,10,FALSE)</f>
        <v>0</v>
      </c>
      <c r="O6759" s="5">
        <f>VLOOKUP(M6759,[1]ArchetypeScores!E:O,11,FALSE)</f>
        <v>-1</v>
      </c>
      <c r="P6759" s="5">
        <f>VLOOKUP(M6759,[1]ArchetypeScores!E:P,12,FALSE)</f>
        <v>0</v>
      </c>
      <c r="Q6759" s="2" t="str">
        <f>VLOOKUP(M6759,[1]ArchetypeScores!E:W,19,FALSE)</f>
        <v>Untargeted</v>
      </c>
      <c r="R6759" s="2">
        <f>VLOOKUP(M6759,[1]ArchetypeScores!E:I,5,FALSE)</f>
        <v>0</v>
      </c>
      <c r="S6759" s="2">
        <f>VLOOKUP(M6759,[1]ArchetypeScores!E:K,7,FALSE)</f>
        <v>0</v>
      </c>
      <c r="T6759" s="2" t="str">
        <f t="shared" si="107"/>
        <v>Not A&amp;R positive</v>
      </c>
    </row>
    <row r="6760" spans="1:20" x14ac:dyDescent="0.3">
      <c r="A6760" s="2" t="s">
        <v>16798</v>
      </c>
      <c r="B6760" s="3" t="s">
        <v>17883</v>
      </c>
      <c r="C6760" s="3" t="s">
        <v>17884</v>
      </c>
      <c r="D6760" s="4">
        <v>0.3</v>
      </c>
      <c r="E6760" s="5" t="s">
        <v>16801</v>
      </c>
      <c r="F6760" s="4">
        <v>1.0840000000000001E-2</v>
      </c>
      <c r="G6760" s="6">
        <v>50806</v>
      </c>
      <c r="H6760" s="3" t="s">
        <v>17885</v>
      </c>
      <c r="I6760" s="3" t="s">
        <v>16808</v>
      </c>
      <c r="J6760" s="3" t="s">
        <v>17660</v>
      </c>
      <c r="K6760" s="5" t="s">
        <v>163</v>
      </c>
      <c r="L6760" s="5">
        <v>2</v>
      </c>
      <c r="M6760" s="5" t="s">
        <v>648</v>
      </c>
      <c r="N6760" s="5">
        <f>VLOOKUP(M6760,[1]ArchetypeScores!E:N,10,FALSE)</f>
        <v>0</v>
      </c>
      <c r="O6760" s="5">
        <f>VLOOKUP(M6760,[1]ArchetypeScores!E:O,11,FALSE)</f>
        <v>0</v>
      </c>
      <c r="P6760" s="5">
        <f>VLOOKUP(M6760,[1]ArchetypeScores!E:P,12,FALSE)</f>
        <v>0</v>
      </c>
      <c r="Q6760" s="2" t="str">
        <f>VLOOKUP(M6760,[1]ArchetypeScores!E:W,19,FALSE)</f>
        <v>Health care</v>
      </c>
      <c r="R6760" s="2">
        <f>VLOOKUP(M6760,[1]ArchetypeScores!E:I,5,FALSE)</f>
        <v>0</v>
      </c>
      <c r="S6760" s="2">
        <f>VLOOKUP(M6760,[1]ArchetypeScores!E:K,7,FALSE)</f>
        <v>0</v>
      </c>
      <c r="T6760" s="2" t="str">
        <f t="shared" si="107"/>
        <v>Not A&amp;R positive</v>
      </c>
    </row>
    <row r="6761" spans="1:20" x14ac:dyDescent="0.3">
      <c r="A6761" s="2" t="s">
        <v>16798</v>
      </c>
      <c r="B6761" s="3" t="s">
        <v>17886</v>
      </c>
      <c r="C6761" s="3" t="s">
        <v>17887</v>
      </c>
      <c r="D6761" s="4">
        <v>2.1000000000000001E-2</v>
      </c>
      <c r="E6761" s="5" t="s">
        <v>16801</v>
      </c>
      <c r="F6761" s="4">
        <v>7.5000000000000002E-4</v>
      </c>
      <c r="G6761" s="6">
        <v>50807</v>
      </c>
      <c r="H6761" s="3" t="s">
        <v>17888</v>
      </c>
      <c r="I6761" s="3" t="s">
        <v>16808</v>
      </c>
      <c r="J6761" s="3" t="s">
        <v>17660</v>
      </c>
      <c r="K6761" s="5" t="s">
        <v>2091</v>
      </c>
      <c r="L6761" s="5">
        <v>6</v>
      </c>
      <c r="M6761" s="5" t="s">
        <v>2092</v>
      </c>
      <c r="N6761" s="5">
        <f>VLOOKUP(M6761,[1]ArchetypeScores!E:N,10,FALSE)</f>
        <v>0</v>
      </c>
      <c r="O6761" s="5">
        <f>VLOOKUP(M6761,[1]ArchetypeScores!E:O,11,FALSE)</f>
        <v>-1</v>
      </c>
      <c r="P6761" s="5">
        <f>VLOOKUP(M6761,[1]ArchetypeScores!E:P,12,FALSE)</f>
        <v>0</v>
      </c>
      <c r="Q6761" s="2" t="str">
        <f>VLOOKUP(M6761,[1]ArchetypeScores!E:W,19,FALSE)</f>
        <v>Untargeted</v>
      </c>
      <c r="R6761" s="2">
        <f>VLOOKUP(M6761,[1]ArchetypeScores!E:I,5,FALSE)</f>
        <v>0</v>
      </c>
      <c r="S6761" s="2">
        <f>VLOOKUP(M6761,[1]ArchetypeScores!E:K,7,FALSE)</f>
        <v>0</v>
      </c>
      <c r="T6761" s="2" t="str">
        <f t="shared" si="107"/>
        <v>Not A&amp;R positive</v>
      </c>
    </row>
    <row r="6762" spans="1:20" x14ac:dyDescent="0.3">
      <c r="A6762" s="2" t="s">
        <v>16798</v>
      </c>
      <c r="B6762" s="3" t="s">
        <v>17889</v>
      </c>
      <c r="C6762" s="3" t="s">
        <v>17890</v>
      </c>
      <c r="D6762" s="4">
        <v>0.51600000000000001</v>
      </c>
      <c r="E6762" s="5" t="s">
        <v>16801</v>
      </c>
      <c r="F6762" s="4">
        <v>1.866E-2</v>
      </c>
      <c r="G6762" s="6">
        <v>50808</v>
      </c>
      <c r="H6762" s="3" t="s">
        <v>17891</v>
      </c>
      <c r="I6762" s="3" t="s">
        <v>16808</v>
      </c>
      <c r="J6762" s="3" t="s">
        <v>17660</v>
      </c>
      <c r="K6762" s="5" t="s">
        <v>67</v>
      </c>
      <c r="L6762" s="5">
        <v>1</v>
      </c>
      <c r="M6762" s="5" t="s">
        <v>265</v>
      </c>
      <c r="N6762" s="5">
        <f>VLOOKUP(M6762,[1]ArchetypeScores!E:N,10,FALSE)</f>
        <v>0</v>
      </c>
      <c r="O6762" s="5">
        <f>VLOOKUP(M6762,[1]ArchetypeScores!E:O,11,FALSE)</f>
        <v>-1</v>
      </c>
      <c r="P6762" s="5">
        <f>VLOOKUP(M6762,[1]ArchetypeScores!E:P,12,FALSE)</f>
        <v>0</v>
      </c>
      <c r="Q6762" s="2" t="str">
        <f>VLOOKUP(M6762,[1]ArchetypeScores!E:W,19,FALSE)</f>
        <v>Untargeted</v>
      </c>
      <c r="R6762" s="2">
        <f>VLOOKUP(M6762,[1]ArchetypeScores!E:I,5,FALSE)</f>
        <v>0</v>
      </c>
      <c r="S6762" s="2">
        <f>VLOOKUP(M6762,[1]ArchetypeScores!E:K,7,FALSE)</f>
        <v>0</v>
      </c>
      <c r="T6762" s="2" t="str">
        <f t="shared" si="107"/>
        <v>Not A&amp;R positive</v>
      </c>
    </row>
    <row r="6763" spans="1:20" x14ac:dyDescent="0.3">
      <c r="A6763" s="2" t="s">
        <v>16798</v>
      </c>
      <c r="B6763" s="3" t="s">
        <v>17892</v>
      </c>
      <c r="C6763" s="3" t="s">
        <v>17893</v>
      </c>
      <c r="D6763" s="4">
        <v>0.82799999999999996</v>
      </c>
      <c r="E6763" s="5" t="s">
        <v>16801</v>
      </c>
      <c r="F6763" s="4">
        <v>2.9940000000000001E-2</v>
      </c>
      <c r="G6763" s="6">
        <v>50809</v>
      </c>
      <c r="H6763" s="3" t="s">
        <v>17894</v>
      </c>
      <c r="I6763" s="3" t="s">
        <v>16808</v>
      </c>
      <c r="J6763" s="3" t="s">
        <v>17660</v>
      </c>
      <c r="K6763" s="5" t="s">
        <v>67</v>
      </c>
      <c r="L6763" s="5">
        <v>1</v>
      </c>
      <c r="M6763" s="5" t="s">
        <v>265</v>
      </c>
      <c r="N6763" s="5">
        <f>VLOOKUP(M6763,[1]ArchetypeScores!E:N,10,FALSE)</f>
        <v>0</v>
      </c>
      <c r="O6763" s="5">
        <f>VLOOKUP(M6763,[1]ArchetypeScores!E:O,11,FALSE)</f>
        <v>-1</v>
      </c>
      <c r="P6763" s="5">
        <f>VLOOKUP(M6763,[1]ArchetypeScores!E:P,12,FALSE)</f>
        <v>0</v>
      </c>
      <c r="Q6763" s="2" t="str">
        <f>VLOOKUP(M6763,[1]ArchetypeScores!E:W,19,FALSE)</f>
        <v>Untargeted</v>
      </c>
      <c r="R6763" s="2">
        <f>VLOOKUP(M6763,[1]ArchetypeScores!E:I,5,FALSE)</f>
        <v>0</v>
      </c>
      <c r="S6763" s="2">
        <f>VLOOKUP(M6763,[1]ArchetypeScores!E:K,7,FALSE)</f>
        <v>0</v>
      </c>
      <c r="T6763" s="2" t="str">
        <f t="shared" si="107"/>
        <v>Not A&amp;R positive</v>
      </c>
    </row>
    <row r="6764" spans="1:20" x14ac:dyDescent="0.3">
      <c r="A6764" s="2" t="s">
        <v>16798</v>
      </c>
      <c r="B6764" s="3" t="s">
        <v>17895</v>
      </c>
      <c r="C6764" s="3" t="s">
        <v>17896</v>
      </c>
      <c r="D6764" s="4">
        <v>0.38</v>
      </c>
      <c r="E6764" s="5" t="s">
        <v>16801</v>
      </c>
      <c r="F6764" s="4">
        <v>1.257E-2</v>
      </c>
      <c r="G6764" s="6">
        <v>51129</v>
      </c>
      <c r="H6764" s="3" t="s">
        <v>16815</v>
      </c>
      <c r="I6764" s="3" t="s">
        <v>16816</v>
      </c>
      <c r="J6764" s="3" t="s">
        <v>17897</v>
      </c>
      <c r="K6764" s="5" t="s">
        <v>163</v>
      </c>
      <c r="L6764" s="5">
        <v>1</v>
      </c>
      <c r="M6764" s="5" t="s">
        <v>975</v>
      </c>
      <c r="N6764" s="5">
        <f>VLOOKUP(M6764,[1]ArchetypeScores!E:N,10,FALSE)</f>
        <v>0</v>
      </c>
      <c r="O6764" s="5">
        <f>VLOOKUP(M6764,[1]ArchetypeScores!E:O,11,FALSE)</f>
        <v>0</v>
      </c>
      <c r="P6764" s="5">
        <f>VLOOKUP(M6764,[1]ArchetypeScores!E:P,12,FALSE)</f>
        <v>0</v>
      </c>
      <c r="Q6764" s="2" t="str">
        <f>VLOOKUP(M6764,[1]ArchetypeScores!E:W,19,FALSE)</f>
        <v>Other sector</v>
      </c>
      <c r="R6764" s="2">
        <f>VLOOKUP(M6764,[1]ArchetypeScores!E:I,5,FALSE)</f>
        <v>0</v>
      </c>
      <c r="S6764" s="2">
        <f>VLOOKUP(M6764,[1]ArchetypeScores!E:K,7,FALSE)</f>
        <v>0</v>
      </c>
      <c r="T6764" s="2" t="str">
        <f t="shared" si="107"/>
        <v>Not A&amp;R positive</v>
      </c>
    </row>
    <row r="6765" spans="1:20" x14ac:dyDescent="0.3">
      <c r="A6765" s="2" t="s">
        <v>16798</v>
      </c>
      <c r="B6765" s="3" t="s">
        <v>17898</v>
      </c>
      <c r="C6765" s="3" t="s">
        <v>17899</v>
      </c>
      <c r="D6765" s="4">
        <v>0.82</v>
      </c>
      <c r="E6765" s="5" t="s">
        <v>16801</v>
      </c>
      <c r="F6765" s="4">
        <v>2.7449999999999999E-2</v>
      </c>
      <c r="G6765" s="6">
        <v>50900</v>
      </c>
      <c r="H6765" s="3" t="s">
        <v>17900</v>
      </c>
      <c r="I6765" s="3" t="s">
        <v>16812</v>
      </c>
      <c r="J6765" s="3" t="s">
        <v>17901</v>
      </c>
      <c r="K6765" s="5" t="s">
        <v>2091</v>
      </c>
      <c r="L6765" s="5">
        <v>1</v>
      </c>
      <c r="M6765" s="5" t="s">
        <v>3573</v>
      </c>
      <c r="N6765" s="5">
        <f>VLOOKUP(M6765,[1]ArchetypeScores!E:N,10,FALSE)</f>
        <v>0</v>
      </c>
      <c r="O6765" s="5">
        <f>VLOOKUP(M6765,[1]ArchetypeScores!E:O,11,FALSE)</f>
        <v>-1</v>
      </c>
      <c r="P6765" s="5">
        <f>VLOOKUP(M6765,[1]ArchetypeScores!E:P,12,FALSE)</f>
        <v>0</v>
      </c>
      <c r="Q6765" s="2" t="str">
        <f>VLOOKUP(M6765,[1]ArchetypeScores!E:W,19,FALSE)</f>
        <v>Other sector</v>
      </c>
      <c r="R6765" s="2">
        <f>VLOOKUP(M6765,[1]ArchetypeScores!E:I,5,FALSE)</f>
        <v>0</v>
      </c>
      <c r="S6765" s="2">
        <f>VLOOKUP(M6765,[1]ArchetypeScores!E:K,7,FALSE)</f>
        <v>0</v>
      </c>
      <c r="T6765" s="2" t="str">
        <f t="shared" si="107"/>
        <v>Not A&amp;R positive</v>
      </c>
    </row>
    <row r="6766" spans="1:20" x14ac:dyDescent="0.3">
      <c r="A6766" s="2" t="s">
        <v>16798</v>
      </c>
      <c r="B6766" s="3" t="s">
        <v>17902</v>
      </c>
      <c r="C6766" s="3" t="s">
        <v>17903</v>
      </c>
      <c r="D6766" s="4">
        <v>6.0000000000000001E-3</v>
      </c>
      <c r="E6766" s="5" t="s">
        <v>16801</v>
      </c>
      <c r="F6766" s="4">
        <v>2.0000000000000001E-4</v>
      </c>
      <c r="G6766" s="6">
        <v>50992</v>
      </c>
      <c r="H6766" s="3" t="s">
        <v>17904</v>
      </c>
      <c r="I6766" s="3" t="s">
        <v>16803</v>
      </c>
      <c r="J6766" s="3" t="s">
        <v>17897</v>
      </c>
      <c r="K6766" s="5" t="s">
        <v>38</v>
      </c>
      <c r="L6766" s="5">
        <v>29</v>
      </c>
      <c r="M6766" s="5" t="s">
        <v>316</v>
      </c>
      <c r="N6766" s="5">
        <f>VLOOKUP(M6766,[1]ArchetypeScores!E:N,10,FALSE)</f>
        <v>0</v>
      </c>
      <c r="O6766" s="5">
        <f>VLOOKUP(M6766,[1]ArchetypeScores!E:O,11,FALSE)</f>
        <v>-1</v>
      </c>
      <c r="P6766" s="5">
        <f>VLOOKUP(M6766,[1]ArchetypeScores!E:P,12,FALSE)</f>
        <v>0</v>
      </c>
      <c r="Q6766" s="2" t="str">
        <f>VLOOKUP(M6766,[1]ArchetypeScores!E:W,19,FALSE)</f>
        <v>Other sector</v>
      </c>
      <c r="R6766" s="2">
        <f>VLOOKUP(M6766,[1]ArchetypeScores!E:I,5,FALSE)</f>
        <v>0</v>
      </c>
      <c r="S6766" s="2">
        <f>VLOOKUP(M6766,[1]ArchetypeScores!E:K,7,FALSE)</f>
        <v>0</v>
      </c>
      <c r="T6766" s="2" t="str">
        <f t="shared" si="107"/>
        <v>Not A&amp;R positive</v>
      </c>
    </row>
    <row r="6767" spans="1:20" x14ac:dyDescent="0.3">
      <c r="A6767" s="2" t="s">
        <v>16798</v>
      </c>
      <c r="B6767" s="3" t="s">
        <v>17905</v>
      </c>
      <c r="C6767" s="3" t="s">
        <v>17906</v>
      </c>
      <c r="D6767" s="4">
        <v>1.9E-2</v>
      </c>
      <c r="E6767" s="5" t="s">
        <v>16801</v>
      </c>
      <c r="F6767" s="4">
        <v>6.8000000000000005E-4</v>
      </c>
      <c r="G6767" s="6">
        <v>50810</v>
      </c>
      <c r="H6767" s="3" t="s">
        <v>17907</v>
      </c>
      <c r="I6767" s="3" t="s">
        <v>16808</v>
      </c>
      <c r="J6767" s="3" t="s">
        <v>17897</v>
      </c>
      <c r="K6767" s="5" t="s">
        <v>67</v>
      </c>
      <c r="L6767" s="5">
        <v>1</v>
      </c>
      <c r="M6767" s="5" t="s">
        <v>265</v>
      </c>
      <c r="N6767" s="5">
        <f>VLOOKUP(M6767,[1]ArchetypeScores!E:N,10,FALSE)</f>
        <v>0</v>
      </c>
      <c r="O6767" s="5">
        <f>VLOOKUP(M6767,[1]ArchetypeScores!E:O,11,FALSE)</f>
        <v>-1</v>
      </c>
      <c r="P6767" s="5">
        <f>VLOOKUP(M6767,[1]ArchetypeScores!E:P,12,FALSE)</f>
        <v>0</v>
      </c>
      <c r="Q6767" s="2" t="str">
        <f>VLOOKUP(M6767,[1]ArchetypeScores!E:W,19,FALSE)</f>
        <v>Untargeted</v>
      </c>
      <c r="R6767" s="2">
        <f>VLOOKUP(M6767,[1]ArchetypeScores!E:I,5,FALSE)</f>
        <v>0</v>
      </c>
      <c r="S6767" s="2">
        <f>VLOOKUP(M6767,[1]ArchetypeScores!E:K,7,FALSE)</f>
        <v>0</v>
      </c>
      <c r="T6767" s="2" t="str">
        <f t="shared" si="107"/>
        <v>Not A&amp;R positive</v>
      </c>
    </row>
    <row r="6768" spans="1:20" x14ac:dyDescent="0.3">
      <c r="A6768" s="2" t="s">
        <v>16798</v>
      </c>
      <c r="B6768" s="3" t="s">
        <v>17908</v>
      </c>
      <c r="C6768" s="3" t="s">
        <v>17909</v>
      </c>
      <c r="D6768" s="4">
        <v>3.8780000000000001</v>
      </c>
      <c r="E6768" s="5" t="s">
        <v>16801</v>
      </c>
      <c r="F6768" s="4">
        <v>0.14022000000000001</v>
      </c>
      <c r="G6768" s="6">
        <v>50811</v>
      </c>
      <c r="H6768" s="3" t="s">
        <v>17910</v>
      </c>
      <c r="I6768" s="3" t="s">
        <v>16808</v>
      </c>
      <c r="J6768" s="3" t="s">
        <v>17897</v>
      </c>
      <c r="K6768" s="5" t="s">
        <v>67</v>
      </c>
      <c r="L6768" s="5">
        <v>1</v>
      </c>
      <c r="M6768" s="5" t="s">
        <v>265</v>
      </c>
      <c r="N6768" s="5">
        <f>VLOOKUP(M6768,[1]ArchetypeScores!E:N,10,FALSE)</f>
        <v>0</v>
      </c>
      <c r="O6768" s="5">
        <f>VLOOKUP(M6768,[1]ArchetypeScores!E:O,11,FALSE)</f>
        <v>-1</v>
      </c>
      <c r="P6768" s="5">
        <f>VLOOKUP(M6768,[1]ArchetypeScores!E:P,12,FALSE)</f>
        <v>0</v>
      </c>
      <c r="Q6768" s="2" t="str">
        <f>VLOOKUP(M6768,[1]ArchetypeScores!E:W,19,FALSE)</f>
        <v>Untargeted</v>
      </c>
      <c r="R6768" s="2">
        <f>VLOOKUP(M6768,[1]ArchetypeScores!E:I,5,FALSE)</f>
        <v>0</v>
      </c>
      <c r="S6768" s="2">
        <f>VLOOKUP(M6768,[1]ArchetypeScores!E:K,7,FALSE)</f>
        <v>0</v>
      </c>
      <c r="T6768" s="2" t="str">
        <f t="shared" si="107"/>
        <v>Not A&amp;R positive</v>
      </c>
    </row>
    <row r="6769" spans="1:20" x14ac:dyDescent="0.3">
      <c r="A6769" s="2" t="s">
        <v>16798</v>
      </c>
      <c r="B6769" s="3" t="s">
        <v>17911</v>
      </c>
      <c r="C6769" s="3" t="s">
        <v>17912</v>
      </c>
      <c r="D6769" s="4">
        <v>1.764</v>
      </c>
      <c r="E6769" s="5" t="s">
        <v>16801</v>
      </c>
      <c r="F6769" s="4">
        <v>5.9049999999999998E-2</v>
      </c>
      <c r="G6769" s="6">
        <v>50993</v>
      </c>
      <c r="H6769" s="3" t="s">
        <v>17913</v>
      </c>
      <c r="I6769" s="3" t="s">
        <v>16803</v>
      </c>
      <c r="J6769" s="3" t="s">
        <v>17897</v>
      </c>
      <c r="K6769" s="5" t="s">
        <v>67</v>
      </c>
      <c r="L6769" s="5">
        <v>1</v>
      </c>
      <c r="M6769" s="5" t="s">
        <v>265</v>
      </c>
      <c r="N6769" s="5">
        <f>VLOOKUP(M6769,[1]ArchetypeScores!E:N,10,FALSE)</f>
        <v>0</v>
      </c>
      <c r="O6769" s="5">
        <f>VLOOKUP(M6769,[1]ArchetypeScores!E:O,11,FALSE)</f>
        <v>-1</v>
      </c>
      <c r="P6769" s="5">
        <f>VLOOKUP(M6769,[1]ArchetypeScores!E:P,12,FALSE)</f>
        <v>0</v>
      </c>
      <c r="Q6769" s="2" t="str">
        <f>VLOOKUP(M6769,[1]ArchetypeScores!E:W,19,FALSE)</f>
        <v>Untargeted</v>
      </c>
      <c r="R6769" s="2">
        <f>VLOOKUP(M6769,[1]ArchetypeScores!E:I,5,FALSE)</f>
        <v>0</v>
      </c>
      <c r="S6769" s="2">
        <f>VLOOKUP(M6769,[1]ArchetypeScores!E:K,7,FALSE)</f>
        <v>0</v>
      </c>
      <c r="T6769" s="2" t="str">
        <f t="shared" si="107"/>
        <v>Not A&amp;R positive</v>
      </c>
    </row>
    <row r="6770" spans="1:20" x14ac:dyDescent="0.3">
      <c r="A6770" s="2" t="s">
        <v>16798</v>
      </c>
      <c r="B6770" s="3" t="s">
        <v>17914</v>
      </c>
      <c r="C6770" s="3" t="s">
        <v>17915</v>
      </c>
      <c r="D6770" s="4">
        <v>1.4</v>
      </c>
      <c r="E6770" s="5" t="s">
        <v>16801</v>
      </c>
      <c r="F6770" s="4">
        <v>4.6859999999999999E-2</v>
      </c>
      <c r="G6770" s="6">
        <v>50994</v>
      </c>
      <c r="H6770" s="3" t="s">
        <v>17916</v>
      </c>
      <c r="I6770" s="3" t="s">
        <v>16803</v>
      </c>
      <c r="J6770" s="3" t="s">
        <v>17897</v>
      </c>
      <c r="K6770" s="5" t="s">
        <v>611</v>
      </c>
      <c r="L6770" s="5">
        <v>6</v>
      </c>
      <c r="M6770" s="5" t="s">
        <v>1228</v>
      </c>
      <c r="N6770" s="5">
        <f>VLOOKUP(M6770,[1]ArchetypeScores!E:N,10,FALSE)</f>
        <v>1</v>
      </c>
      <c r="O6770" s="5">
        <f>VLOOKUP(M6770,[1]ArchetypeScores!E:O,11,FALSE)</f>
        <v>0</v>
      </c>
      <c r="P6770" s="5">
        <f>VLOOKUP(M6770,[1]ArchetypeScores!E:P,12,FALSE)</f>
        <v>0</v>
      </c>
      <c r="Q6770" s="2" t="str">
        <f>VLOOKUP(M6770,[1]ArchetypeScores!E:W,19,FALSE)</f>
        <v>Consumer (including agriculture and tourism)</v>
      </c>
      <c r="R6770" s="2">
        <f>VLOOKUP(M6770,[1]ArchetypeScores!E:I,5,FALSE)</f>
        <v>0</v>
      </c>
      <c r="S6770" s="2">
        <f>VLOOKUP(M6770,[1]ArchetypeScores!E:K,7,FALSE)</f>
        <v>0</v>
      </c>
      <c r="T6770" s="2" t="str">
        <f t="shared" si="107"/>
        <v>Not A&amp;R positive</v>
      </c>
    </row>
    <row r="6771" spans="1:20" x14ac:dyDescent="0.3">
      <c r="A6771" s="2" t="s">
        <v>16798</v>
      </c>
      <c r="B6771" s="3" t="s">
        <v>17917</v>
      </c>
      <c r="C6771" s="3" t="s">
        <v>17918</v>
      </c>
      <c r="D6771" s="4">
        <v>0.02</v>
      </c>
      <c r="E6771" s="5" t="s">
        <v>16801</v>
      </c>
      <c r="F6771" s="4">
        <v>6.6E-4</v>
      </c>
      <c r="G6771" s="6">
        <v>51130</v>
      </c>
      <c r="H6771" s="3" t="s">
        <v>16815</v>
      </c>
      <c r="I6771" s="3" t="s">
        <v>16816</v>
      </c>
      <c r="J6771" s="3" t="s">
        <v>17897</v>
      </c>
      <c r="K6771" s="5" t="s">
        <v>163</v>
      </c>
      <c r="L6771" s="5">
        <v>1</v>
      </c>
      <c r="M6771" s="5" t="s">
        <v>975</v>
      </c>
      <c r="N6771" s="5">
        <f>VLOOKUP(M6771,[1]ArchetypeScores!E:N,10,FALSE)</f>
        <v>0</v>
      </c>
      <c r="O6771" s="5">
        <f>VLOOKUP(M6771,[1]ArchetypeScores!E:O,11,FALSE)</f>
        <v>0</v>
      </c>
      <c r="P6771" s="5">
        <f>VLOOKUP(M6771,[1]ArchetypeScores!E:P,12,FALSE)</f>
        <v>0</v>
      </c>
      <c r="Q6771" s="2" t="str">
        <f>VLOOKUP(M6771,[1]ArchetypeScores!E:W,19,FALSE)</f>
        <v>Other sector</v>
      </c>
      <c r="R6771" s="2">
        <f>VLOOKUP(M6771,[1]ArchetypeScores!E:I,5,FALSE)</f>
        <v>0</v>
      </c>
      <c r="S6771" s="2">
        <f>VLOOKUP(M6771,[1]ArchetypeScores!E:K,7,FALSE)</f>
        <v>0</v>
      </c>
      <c r="T6771" s="2" t="str">
        <f t="shared" si="107"/>
        <v>Not A&amp;R positive</v>
      </c>
    </row>
    <row r="6772" spans="1:20" x14ac:dyDescent="0.3">
      <c r="A6772" s="2" t="s">
        <v>16798</v>
      </c>
      <c r="B6772" s="3" t="s">
        <v>17919</v>
      </c>
      <c r="C6772" s="3" t="s">
        <v>17920</v>
      </c>
      <c r="D6772" s="4">
        <v>3.8893200000000001</v>
      </c>
      <c r="E6772" s="5" t="s">
        <v>16801</v>
      </c>
      <c r="F6772" s="4">
        <v>0.13019</v>
      </c>
      <c r="G6772" s="6">
        <v>50901</v>
      </c>
      <c r="H6772" s="3" t="s">
        <v>17921</v>
      </c>
      <c r="I6772" s="3" t="s">
        <v>16812</v>
      </c>
      <c r="J6772" s="3" t="s">
        <v>17901</v>
      </c>
      <c r="K6772" s="5" t="s">
        <v>2091</v>
      </c>
      <c r="L6772" s="5">
        <v>1</v>
      </c>
      <c r="M6772" s="5" t="s">
        <v>3573</v>
      </c>
      <c r="N6772" s="5">
        <f>VLOOKUP(M6772,[1]ArchetypeScores!E:N,10,FALSE)</f>
        <v>0</v>
      </c>
      <c r="O6772" s="5">
        <f>VLOOKUP(M6772,[1]ArchetypeScores!E:O,11,FALSE)</f>
        <v>-1</v>
      </c>
      <c r="P6772" s="5">
        <f>VLOOKUP(M6772,[1]ArchetypeScores!E:P,12,FALSE)</f>
        <v>0</v>
      </c>
      <c r="Q6772" s="2" t="str">
        <f>VLOOKUP(M6772,[1]ArchetypeScores!E:W,19,FALSE)</f>
        <v>Other sector</v>
      </c>
      <c r="R6772" s="2">
        <f>VLOOKUP(M6772,[1]ArchetypeScores!E:I,5,FALSE)</f>
        <v>0</v>
      </c>
      <c r="S6772" s="2">
        <f>VLOOKUP(M6772,[1]ArchetypeScores!E:K,7,FALSE)</f>
        <v>0</v>
      </c>
      <c r="T6772" s="2" t="str">
        <f t="shared" si="107"/>
        <v>Not A&amp;R positive</v>
      </c>
    </row>
    <row r="6773" spans="1:20" x14ac:dyDescent="0.3">
      <c r="A6773" s="2" t="s">
        <v>16798</v>
      </c>
      <c r="B6773" s="3" t="s">
        <v>17922</v>
      </c>
      <c r="C6773" s="3" t="s">
        <v>17923</v>
      </c>
      <c r="D6773" s="4">
        <v>3.0000000000000001E-3</v>
      </c>
      <c r="E6773" s="5" t="s">
        <v>16801</v>
      </c>
      <c r="F6773" s="4">
        <v>1.1E-4</v>
      </c>
      <c r="G6773" s="6">
        <v>50812</v>
      </c>
      <c r="H6773" s="3" t="s">
        <v>17924</v>
      </c>
      <c r="I6773" s="3" t="s">
        <v>16808</v>
      </c>
      <c r="J6773" s="3" t="s">
        <v>17897</v>
      </c>
      <c r="K6773" s="5" t="s">
        <v>67</v>
      </c>
      <c r="L6773" s="5">
        <v>1</v>
      </c>
      <c r="M6773" s="5" t="s">
        <v>265</v>
      </c>
      <c r="N6773" s="5">
        <f>VLOOKUP(M6773,[1]ArchetypeScores!E:N,10,FALSE)</f>
        <v>0</v>
      </c>
      <c r="O6773" s="5">
        <f>VLOOKUP(M6773,[1]ArchetypeScores!E:O,11,FALSE)</f>
        <v>-1</v>
      </c>
      <c r="P6773" s="5">
        <f>VLOOKUP(M6773,[1]ArchetypeScores!E:P,12,FALSE)</f>
        <v>0</v>
      </c>
      <c r="Q6773" s="2" t="str">
        <f>VLOOKUP(M6773,[1]ArchetypeScores!E:W,19,FALSE)</f>
        <v>Untargeted</v>
      </c>
      <c r="R6773" s="2">
        <f>VLOOKUP(M6773,[1]ArchetypeScores!E:I,5,FALSE)</f>
        <v>0</v>
      </c>
      <c r="S6773" s="2">
        <f>VLOOKUP(M6773,[1]ArchetypeScores!E:K,7,FALSE)</f>
        <v>0</v>
      </c>
      <c r="T6773" s="2" t="str">
        <f t="shared" si="107"/>
        <v>Not A&amp;R positive</v>
      </c>
    </row>
    <row r="6774" spans="1:20" x14ac:dyDescent="0.3">
      <c r="A6774" s="2" t="s">
        <v>16798</v>
      </c>
      <c r="B6774" s="3" t="s">
        <v>17925</v>
      </c>
      <c r="C6774" s="3" t="s">
        <v>17926</v>
      </c>
      <c r="D6774" s="4">
        <v>0.625</v>
      </c>
      <c r="E6774" s="5" t="s">
        <v>16801</v>
      </c>
      <c r="F6774" s="4">
        <v>2.2589999999999999E-2</v>
      </c>
      <c r="G6774" s="6">
        <v>50813</v>
      </c>
      <c r="H6774" s="3" t="s">
        <v>17927</v>
      </c>
      <c r="I6774" s="3" t="s">
        <v>16808</v>
      </c>
      <c r="J6774" s="3" t="s">
        <v>17897</v>
      </c>
      <c r="K6774" s="5" t="s">
        <v>163</v>
      </c>
      <c r="L6774" s="5">
        <v>1</v>
      </c>
      <c r="M6774" s="5" t="s">
        <v>975</v>
      </c>
      <c r="N6774" s="5">
        <f>VLOOKUP(M6774,[1]ArchetypeScores!E:N,10,FALSE)</f>
        <v>0</v>
      </c>
      <c r="O6774" s="5">
        <f>VLOOKUP(M6774,[1]ArchetypeScores!E:O,11,FALSE)</f>
        <v>0</v>
      </c>
      <c r="P6774" s="5">
        <f>VLOOKUP(M6774,[1]ArchetypeScores!E:P,12,FALSE)</f>
        <v>0</v>
      </c>
      <c r="Q6774" s="2" t="str">
        <f>VLOOKUP(M6774,[1]ArchetypeScores!E:W,19,FALSE)</f>
        <v>Other sector</v>
      </c>
      <c r="R6774" s="2">
        <f>VLOOKUP(M6774,[1]ArchetypeScores!E:I,5,FALSE)</f>
        <v>0</v>
      </c>
      <c r="S6774" s="2">
        <f>VLOOKUP(M6774,[1]ArchetypeScores!E:K,7,FALSE)</f>
        <v>0</v>
      </c>
      <c r="T6774" s="2" t="str">
        <f t="shared" si="107"/>
        <v>Not A&amp;R positive</v>
      </c>
    </row>
    <row r="6775" spans="1:20" x14ac:dyDescent="0.3">
      <c r="A6775" s="2" t="s">
        <v>16798</v>
      </c>
      <c r="B6775" s="3" t="s">
        <v>17928</v>
      </c>
      <c r="C6775" s="3" t="s">
        <v>17929</v>
      </c>
      <c r="D6775" s="4">
        <v>0.05</v>
      </c>
      <c r="E6775" s="5" t="s">
        <v>16801</v>
      </c>
      <c r="F6775" s="4">
        <v>1.67E-3</v>
      </c>
      <c r="G6775" s="6">
        <v>50995</v>
      </c>
      <c r="H6775" s="3" t="s">
        <v>17930</v>
      </c>
      <c r="I6775" s="3" t="s">
        <v>16803</v>
      </c>
      <c r="J6775" s="3" t="s">
        <v>17897</v>
      </c>
      <c r="K6775" s="5" t="s">
        <v>611</v>
      </c>
      <c r="L6775" s="5">
        <v>6</v>
      </c>
      <c r="M6775" s="5" t="s">
        <v>1228</v>
      </c>
      <c r="N6775" s="5">
        <f>VLOOKUP(M6775,[1]ArchetypeScores!E:N,10,FALSE)</f>
        <v>1</v>
      </c>
      <c r="O6775" s="5">
        <f>VLOOKUP(M6775,[1]ArchetypeScores!E:O,11,FALSE)</f>
        <v>0</v>
      </c>
      <c r="P6775" s="5">
        <f>VLOOKUP(M6775,[1]ArchetypeScores!E:P,12,FALSE)</f>
        <v>0</v>
      </c>
      <c r="Q6775" s="2" t="str">
        <f>VLOOKUP(M6775,[1]ArchetypeScores!E:W,19,FALSE)</f>
        <v>Consumer (including agriculture and tourism)</v>
      </c>
      <c r="R6775" s="2">
        <f>VLOOKUP(M6775,[1]ArchetypeScores!E:I,5,FALSE)</f>
        <v>0</v>
      </c>
      <c r="S6775" s="2">
        <f>VLOOKUP(M6775,[1]ArchetypeScores!E:K,7,FALSE)</f>
        <v>0</v>
      </c>
      <c r="T6775" s="2" t="str">
        <f t="shared" si="107"/>
        <v>Not A&amp;R positive</v>
      </c>
    </row>
    <row r="6776" spans="1:20" x14ac:dyDescent="0.3">
      <c r="A6776" s="2" t="s">
        <v>16798</v>
      </c>
      <c r="B6776" s="3" t="s">
        <v>17931</v>
      </c>
      <c r="C6776" s="3" t="s">
        <v>17932</v>
      </c>
      <c r="D6776" s="4">
        <v>5.0000000000000001E-3</v>
      </c>
      <c r="E6776" s="5" t="s">
        <v>16801</v>
      </c>
      <c r="F6776" s="4">
        <v>1.8000000000000001E-4</v>
      </c>
      <c r="G6776" s="6">
        <v>50814</v>
      </c>
      <c r="H6776" s="3" t="s">
        <v>17933</v>
      </c>
      <c r="I6776" s="3" t="s">
        <v>16808</v>
      </c>
      <c r="J6776" s="3" t="s">
        <v>17897</v>
      </c>
      <c r="K6776" s="5" t="s">
        <v>163</v>
      </c>
      <c r="L6776" s="5">
        <v>1</v>
      </c>
      <c r="M6776" s="5" t="s">
        <v>975</v>
      </c>
      <c r="N6776" s="5">
        <f>VLOOKUP(M6776,[1]ArchetypeScores!E:N,10,FALSE)</f>
        <v>0</v>
      </c>
      <c r="O6776" s="5">
        <f>VLOOKUP(M6776,[1]ArchetypeScores!E:O,11,FALSE)</f>
        <v>0</v>
      </c>
      <c r="P6776" s="5">
        <f>VLOOKUP(M6776,[1]ArchetypeScores!E:P,12,FALSE)</f>
        <v>0</v>
      </c>
      <c r="Q6776" s="2" t="str">
        <f>VLOOKUP(M6776,[1]ArchetypeScores!E:W,19,FALSE)</f>
        <v>Other sector</v>
      </c>
      <c r="R6776" s="2">
        <f>VLOOKUP(M6776,[1]ArchetypeScores!E:I,5,FALSE)</f>
        <v>0</v>
      </c>
      <c r="S6776" s="2">
        <f>VLOOKUP(M6776,[1]ArchetypeScores!E:K,7,FALSE)</f>
        <v>0</v>
      </c>
      <c r="T6776" s="2" t="str">
        <f t="shared" si="107"/>
        <v>Not A&amp;R positive</v>
      </c>
    </row>
    <row r="6777" spans="1:20" x14ac:dyDescent="0.3">
      <c r="A6777" s="2" t="s">
        <v>16798</v>
      </c>
      <c r="B6777" s="3" t="s">
        <v>17934</v>
      </c>
      <c r="C6777" s="3" t="s">
        <v>17935</v>
      </c>
      <c r="D6777" s="4">
        <v>0.26300000000000001</v>
      </c>
      <c r="E6777" s="5" t="s">
        <v>16801</v>
      </c>
      <c r="F6777" s="4">
        <v>8.7100000000000007E-3</v>
      </c>
      <c r="G6777" s="6">
        <v>51131</v>
      </c>
      <c r="H6777" s="3" t="s">
        <v>16815</v>
      </c>
      <c r="I6777" s="3" t="s">
        <v>16816</v>
      </c>
      <c r="J6777" s="3" t="s">
        <v>17897</v>
      </c>
      <c r="K6777" s="5" t="s">
        <v>611</v>
      </c>
      <c r="L6777" s="5">
        <v>6</v>
      </c>
      <c r="M6777" s="5" t="s">
        <v>1228</v>
      </c>
      <c r="N6777" s="5">
        <f>VLOOKUP(M6777,[1]ArchetypeScores!E:N,10,FALSE)</f>
        <v>1</v>
      </c>
      <c r="O6777" s="5">
        <f>VLOOKUP(M6777,[1]ArchetypeScores!E:O,11,FALSE)</f>
        <v>0</v>
      </c>
      <c r="P6777" s="5">
        <f>VLOOKUP(M6777,[1]ArchetypeScores!E:P,12,FALSE)</f>
        <v>0</v>
      </c>
      <c r="Q6777" s="2" t="str">
        <f>VLOOKUP(M6777,[1]ArchetypeScores!E:W,19,FALSE)</f>
        <v>Consumer (including agriculture and tourism)</v>
      </c>
      <c r="R6777" s="2">
        <f>VLOOKUP(M6777,[1]ArchetypeScores!E:I,5,FALSE)</f>
        <v>0</v>
      </c>
      <c r="S6777" s="2">
        <f>VLOOKUP(M6777,[1]ArchetypeScores!E:K,7,FALSE)</f>
        <v>0</v>
      </c>
      <c r="T6777" s="2" t="str">
        <f t="shared" si="107"/>
        <v>Not A&amp;R positive</v>
      </c>
    </row>
    <row r="6778" spans="1:20" x14ac:dyDescent="0.3">
      <c r="A6778" s="2" t="s">
        <v>16798</v>
      </c>
      <c r="B6778" s="3" t="s">
        <v>17936</v>
      </c>
      <c r="C6778" s="3" t="s">
        <v>17937</v>
      </c>
      <c r="D6778" s="4">
        <v>3.6999999999999998E-2</v>
      </c>
      <c r="E6778" s="5" t="s">
        <v>16801</v>
      </c>
      <c r="F6778" s="4">
        <v>1.2199999999999999E-3</v>
      </c>
      <c r="G6778" s="6">
        <v>51132</v>
      </c>
      <c r="H6778" s="3" t="s">
        <v>16815</v>
      </c>
      <c r="I6778" s="3" t="s">
        <v>16816</v>
      </c>
      <c r="J6778" s="3" t="s">
        <v>17897</v>
      </c>
      <c r="K6778" s="5" t="s">
        <v>611</v>
      </c>
      <c r="L6778" s="5">
        <v>6</v>
      </c>
      <c r="M6778" s="5" t="s">
        <v>1228</v>
      </c>
      <c r="N6778" s="5">
        <f>VLOOKUP(M6778,[1]ArchetypeScores!E:N,10,FALSE)</f>
        <v>1</v>
      </c>
      <c r="O6778" s="5">
        <f>VLOOKUP(M6778,[1]ArchetypeScores!E:O,11,FALSE)</f>
        <v>0</v>
      </c>
      <c r="P6778" s="5">
        <f>VLOOKUP(M6778,[1]ArchetypeScores!E:P,12,FALSE)</f>
        <v>0</v>
      </c>
      <c r="Q6778" s="2" t="str">
        <f>VLOOKUP(M6778,[1]ArchetypeScores!E:W,19,FALSE)</f>
        <v>Consumer (including agriculture and tourism)</v>
      </c>
      <c r="R6778" s="2">
        <f>VLOOKUP(M6778,[1]ArchetypeScores!E:I,5,FALSE)</f>
        <v>0</v>
      </c>
      <c r="S6778" s="2">
        <f>VLOOKUP(M6778,[1]ArchetypeScores!E:K,7,FALSE)</f>
        <v>0</v>
      </c>
      <c r="T6778" s="2" t="str">
        <f t="shared" si="107"/>
        <v>Not A&amp;R positive</v>
      </c>
    </row>
    <row r="6779" spans="1:20" x14ac:dyDescent="0.3">
      <c r="A6779" s="2" t="s">
        <v>16798</v>
      </c>
      <c r="B6779" s="3" t="s">
        <v>17938</v>
      </c>
      <c r="C6779" s="3" t="s">
        <v>17939</v>
      </c>
      <c r="D6779" s="4">
        <v>0.1</v>
      </c>
      <c r="E6779" s="5" t="s">
        <v>16801</v>
      </c>
      <c r="F6779" s="4">
        <v>3.31E-3</v>
      </c>
      <c r="G6779" s="6">
        <v>51133</v>
      </c>
      <c r="H6779" s="3" t="s">
        <v>16815</v>
      </c>
      <c r="I6779" s="3" t="s">
        <v>16816</v>
      </c>
      <c r="J6779" s="3" t="s">
        <v>17897</v>
      </c>
      <c r="K6779" s="5" t="s">
        <v>611</v>
      </c>
      <c r="L6779" s="5">
        <v>6</v>
      </c>
      <c r="M6779" s="5" t="s">
        <v>1228</v>
      </c>
      <c r="N6779" s="5">
        <f>VLOOKUP(M6779,[1]ArchetypeScores!E:N,10,FALSE)</f>
        <v>1</v>
      </c>
      <c r="O6779" s="5">
        <f>VLOOKUP(M6779,[1]ArchetypeScores!E:O,11,FALSE)</f>
        <v>0</v>
      </c>
      <c r="P6779" s="5">
        <f>VLOOKUP(M6779,[1]ArchetypeScores!E:P,12,FALSE)</f>
        <v>0</v>
      </c>
      <c r="Q6779" s="2" t="str">
        <f>VLOOKUP(M6779,[1]ArchetypeScores!E:W,19,FALSE)</f>
        <v>Consumer (including agriculture and tourism)</v>
      </c>
      <c r="R6779" s="2">
        <f>VLOOKUP(M6779,[1]ArchetypeScores!E:I,5,FALSE)</f>
        <v>0</v>
      </c>
      <c r="S6779" s="2">
        <f>VLOOKUP(M6779,[1]ArchetypeScores!E:K,7,FALSE)</f>
        <v>0</v>
      </c>
      <c r="T6779" s="2" t="str">
        <f t="shared" si="107"/>
        <v>Not A&amp;R positive</v>
      </c>
    </row>
    <row r="6780" spans="1:20" x14ac:dyDescent="0.3">
      <c r="A6780" s="2" t="s">
        <v>16798</v>
      </c>
      <c r="B6780" s="3" t="s">
        <v>17940</v>
      </c>
      <c r="C6780" s="3" t="s">
        <v>17941</v>
      </c>
      <c r="D6780" s="4">
        <v>0.02</v>
      </c>
      <c r="E6780" s="5" t="s">
        <v>16801</v>
      </c>
      <c r="F6780" s="4">
        <v>7.2999999999999996E-4</v>
      </c>
      <c r="G6780" s="6">
        <v>50815</v>
      </c>
      <c r="H6780" s="3" t="s">
        <v>17942</v>
      </c>
      <c r="I6780" s="3" t="s">
        <v>16808</v>
      </c>
      <c r="J6780" s="3" t="s">
        <v>17897</v>
      </c>
      <c r="K6780" s="5" t="s">
        <v>163</v>
      </c>
      <c r="L6780" s="5">
        <v>1</v>
      </c>
      <c r="M6780" s="5" t="s">
        <v>975</v>
      </c>
      <c r="N6780" s="5">
        <f>VLOOKUP(M6780,[1]ArchetypeScores!E:N,10,FALSE)</f>
        <v>0</v>
      </c>
      <c r="O6780" s="5">
        <f>VLOOKUP(M6780,[1]ArchetypeScores!E:O,11,FALSE)</f>
        <v>0</v>
      </c>
      <c r="P6780" s="5">
        <f>VLOOKUP(M6780,[1]ArchetypeScores!E:P,12,FALSE)</f>
        <v>0</v>
      </c>
      <c r="Q6780" s="2" t="str">
        <f>VLOOKUP(M6780,[1]ArchetypeScores!E:W,19,FALSE)</f>
        <v>Other sector</v>
      </c>
      <c r="R6780" s="2">
        <f>VLOOKUP(M6780,[1]ArchetypeScores!E:I,5,FALSE)</f>
        <v>0</v>
      </c>
      <c r="S6780" s="2">
        <f>VLOOKUP(M6780,[1]ArchetypeScores!E:K,7,FALSE)</f>
        <v>0</v>
      </c>
      <c r="T6780" s="2" t="str">
        <f t="shared" si="107"/>
        <v>Not A&amp;R positive</v>
      </c>
    </row>
    <row r="6781" spans="1:20" x14ac:dyDescent="0.3">
      <c r="A6781" s="2" t="s">
        <v>16798</v>
      </c>
      <c r="B6781" s="3" t="s">
        <v>17943</v>
      </c>
      <c r="C6781" s="3" t="s">
        <v>17944</v>
      </c>
      <c r="D6781" s="4">
        <v>1.7999999999999999E-2</v>
      </c>
      <c r="E6781" s="5" t="s">
        <v>16801</v>
      </c>
      <c r="F6781" s="4">
        <v>6.4999999999999997E-4</v>
      </c>
      <c r="G6781" s="6">
        <v>50816</v>
      </c>
      <c r="H6781" s="3" t="s">
        <v>17945</v>
      </c>
      <c r="I6781" s="3" t="s">
        <v>16808</v>
      </c>
      <c r="J6781" s="3" t="s">
        <v>17946</v>
      </c>
      <c r="K6781" s="5" t="s">
        <v>67</v>
      </c>
      <c r="L6781" s="5">
        <v>1</v>
      </c>
      <c r="M6781" s="5" t="s">
        <v>265</v>
      </c>
      <c r="N6781" s="5">
        <f>VLOOKUP(M6781,[1]ArchetypeScores!E:N,10,FALSE)</f>
        <v>0</v>
      </c>
      <c r="O6781" s="5">
        <f>VLOOKUP(M6781,[1]ArchetypeScores!E:O,11,FALSE)</f>
        <v>-1</v>
      </c>
      <c r="P6781" s="5">
        <f>VLOOKUP(M6781,[1]ArchetypeScores!E:P,12,FALSE)</f>
        <v>0</v>
      </c>
      <c r="Q6781" s="2" t="str">
        <f>VLOOKUP(M6781,[1]ArchetypeScores!E:W,19,FALSE)</f>
        <v>Untargeted</v>
      </c>
      <c r="R6781" s="2">
        <f>VLOOKUP(M6781,[1]ArchetypeScores!E:I,5,FALSE)</f>
        <v>0</v>
      </c>
      <c r="S6781" s="2">
        <f>VLOOKUP(M6781,[1]ArchetypeScores!E:K,7,FALSE)</f>
        <v>0</v>
      </c>
      <c r="T6781" s="2" t="str">
        <f t="shared" si="107"/>
        <v>Not A&amp;R positive</v>
      </c>
    </row>
    <row r="6782" spans="1:20" x14ac:dyDescent="0.3">
      <c r="A6782" s="2" t="s">
        <v>16798</v>
      </c>
      <c r="B6782" s="3" t="s">
        <v>17947</v>
      </c>
      <c r="C6782" s="3" t="s">
        <v>17948</v>
      </c>
      <c r="D6782" s="4">
        <v>0.04</v>
      </c>
      <c r="E6782" s="5" t="s">
        <v>16801</v>
      </c>
      <c r="F6782" s="4">
        <v>1.33E-3</v>
      </c>
      <c r="G6782" s="6">
        <v>51134</v>
      </c>
      <c r="H6782" s="3" t="s">
        <v>16815</v>
      </c>
      <c r="I6782" s="3" t="s">
        <v>16816</v>
      </c>
      <c r="J6782" s="3" t="s">
        <v>17949</v>
      </c>
      <c r="K6782" s="5" t="s">
        <v>229</v>
      </c>
      <c r="L6782" s="5">
        <v>4</v>
      </c>
      <c r="M6782" s="5" t="s">
        <v>230</v>
      </c>
      <c r="N6782" s="5">
        <f>VLOOKUP(M6782,[1]ArchetypeScores!E:N,10,FALSE)</f>
        <v>1</v>
      </c>
      <c r="O6782" s="5">
        <f>VLOOKUP(M6782,[1]ArchetypeScores!E:O,11,FALSE)</f>
        <v>-2</v>
      </c>
      <c r="P6782" s="5">
        <f>VLOOKUP(M6782,[1]ArchetypeScores!E:P,12,FALSE)</f>
        <v>-1</v>
      </c>
      <c r="Q6782" s="2" t="str">
        <f>VLOOKUP(M6782,[1]ArchetypeScores!E:W,19,FALSE)</f>
        <v>Industrials - transportation</v>
      </c>
      <c r="R6782" s="2">
        <f>VLOOKUP(M6782,[1]ArchetypeScores!E:I,5,FALSE)</f>
        <v>0</v>
      </c>
      <c r="S6782" s="2">
        <f>VLOOKUP(M6782,[1]ArchetypeScores!E:K,7,FALSE)</f>
        <v>-1</v>
      </c>
      <c r="T6782" s="2" t="str">
        <f t="shared" si="107"/>
        <v>Not A&amp;R positive</v>
      </c>
    </row>
    <row r="6783" spans="1:20" x14ac:dyDescent="0.3">
      <c r="A6783" s="2" t="s">
        <v>16798</v>
      </c>
      <c r="B6783" s="3" t="s">
        <v>17950</v>
      </c>
      <c r="C6783" s="3" t="s">
        <v>17951</v>
      </c>
      <c r="D6783" s="4">
        <v>0.88700000000000001</v>
      </c>
      <c r="E6783" s="5" t="s">
        <v>16801</v>
      </c>
      <c r="F6783" s="4">
        <v>3.2059999999999998E-2</v>
      </c>
      <c r="G6783" s="6">
        <v>50817</v>
      </c>
      <c r="H6783" s="3" t="s">
        <v>17952</v>
      </c>
      <c r="I6783" s="3" t="s">
        <v>16808</v>
      </c>
      <c r="J6783" s="3" t="s">
        <v>17946</v>
      </c>
      <c r="K6783" s="5" t="s">
        <v>67</v>
      </c>
      <c r="L6783" s="5">
        <v>1</v>
      </c>
      <c r="M6783" s="5" t="s">
        <v>265</v>
      </c>
      <c r="N6783" s="5">
        <f>VLOOKUP(M6783,[1]ArchetypeScores!E:N,10,FALSE)</f>
        <v>0</v>
      </c>
      <c r="O6783" s="5">
        <f>VLOOKUP(M6783,[1]ArchetypeScores!E:O,11,FALSE)</f>
        <v>-1</v>
      </c>
      <c r="P6783" s="5">
        <f>VLOOKUP(M6783,[1]ArchetypeScores!E:P,12,FALSE)</f>
        <v>0</v>
      </c>
      <c r="Q6783" s="2" t="str">
        <f>VLOOKUP(M6783,[1]ArchetypeScores!E:W,19,FALSE)</f>
        <v>Untargeted</v>
      </c>
      <c r="R6783" s="2">
        <f>VLOOKUP(M6783,[1]ArchetypeScores!E:I,5,FALSE)</f>
        <v>0</v>
      </c>
      <c r="S6783" s="2">
        <f>VLOOKUP(M6783,[1]ArchetypeScores!E:K,7,FALSE)</f>
        <v>0</v>
      </c>
      <c r="T6783" s="2" t="str">
        <f t="shared" si="107"/>
        <v>Not A&amp;R positive</v>
      </c>
    </row>
    <row r="6784" spans="1:20" x14ac:dyDescent="0.3">
      <c r="A6784" s="2" t="s">
        <v>16798</v>
      </c>
      <c r="B6784" s="3" t="s">
        <v>17953</v>
      </c>
      <c r="C6784" s="3" t="s">
        <v>17954</v>
      </c>
      <c r="D6784" s="4">
        <v>6.3E-2</v>
      </c>
      <c r="E6784" s="5" t="s">
        <v>16801</v>
      </c>
      <c r="F6784" s="4">
        <v>2.0899999999999998E-3</v>
      </c>
      <c r="G6784" s="6">
        <v>51135</v>
      </c>
      <c r="H6784" s="3" t="s">
        <v>16815</v>
      </c>
      <c r="I6784" s="3" t="s">
        <v>16816</v>
      </c>
      <c r="J6784" s="3" t="s">
        <v>17949</v>
      </c>
      <c r="K6784" s="5" t="s">
        <v>229</v>
      </c>
      <c r="L6784" s="5">
        <v>4</v>
      </c>
      <c r="M6784" s="5" t="s">
        <v>230</v>
      </c>
      <c r="N6784" s="5">
        <f>VLOOKUP(M6784,[1]ArchetypeScores!E:N,10,FALSE)</f>
        <v>1</v>
      </c>
      <c r="O6784" s="5">
        <f>VLOOKUP(M6784,[1]ArchetypeScores!E:O,11,FALSE)</f>
        <v>-2</v>
      </c>
      <c r="P6784" s="5">
        <f>VLOOKUP(M6784,[1]ArchetypeScores!E:P,12,FALSE)</f>
        <v>-1</v>
      </c>
      <c r="Q6784" s="2" t="str">
        <f>VLOOKUP(M6784,[1]ArchetypeScores!E:W,19,FALSE)</f>
        <v>Industrials - transportation</v>
      </c>
      <c r="R6784" s="2">
        <f>VLOOKUP(M6784,[1]ArchetypeScores!E:I,5,FALSE)</f>
        <v>0</v>
      </c>
      <c r="S6784" s="2">
        <f>VLOOKUP(M6784,[1]ArchetypeScores!E:K,7,FALSE)</f>
        <v>-1</v>
      </c>
      <c r="T6784" s="2" t="str">
        <f t="shared" si="107"/>
        <v>Not A&amp;R positive</v>
      </c>
    </row>
    <row r="6785" spans="1:20" x14ac:dyDescent="0.3">
      <c r="A6785" s="2" t="s">
        <v>16798</v>
      </c>
      <c r="B6785" s="3" t="s">
        <v>17955</v>
      </c>
      <c r="C6785" s="3" t="s">
        <v>17956</v>
      </c>
      <c r="D6785" s="4">
        <v>8.0000000000000002E-3</v>
      </c>
      <c r="E6785" s="5" t="s">
        <v>16801</v>
      </c>
      <c r="F6785" s="4">
        <v>2.5999999999999998E-4</v>
      </c>
      <c r="G6785" s="6">
        <v>51136</v>
      </c>
      <c r="H6785" s="3" t="s">
        <v>16815</v>
      </c>
      <c r="I6785" s="3" t="s">
        <v>16816</v>
      </c>
      <c r="J6785" s="3" t="s">
        <v>17949</v>
      </c>
      <c r="K6785" s="5" t="s">
        <v>61</v>
      </c>
      <c r="L6785" s="5" t="s">
        <v>112</v>
      </c>
      <c r="M6785" s="5" t="s">
        <v>948</v>
      </c>
      <c r="N6785" s="5">
        <f>VLOOKUP(M6785,[1]ArchetypeScores!E:N,10,FALSE)</f>
        <v>0</v>
      </c>
      <c r="O6785" s="5">
        <f>VLOOKUP(M6785,[1]ArchetypeScores!E:O,11,FALSE)</f>
        <v>-1</v>
      </c>
      <c r="P6785" s="5">
        <f>VLOOKUP(M6785,[1]ArchetypeScores!E:P,12,FALSE)</f>
        <v>0</v>
      </c>
      <c r="Q6785" s="2" t="str">
        <f>VLOOKUP(M6785,[1]ArchetypeScores!E:W,19,FALSE)</f>
        <v>Health care</v>
      </c>
      <c r="R6785" s="2">
        <f>VLOOKUP(M6785,[1]ArchetypeScores!E:I,5,FALSE)</f>
        <v>0</v>
      </c>
      <c r="S6785" s="2">
        <f>VLOOKUP(M6785,[1]ArchetypeScores!E:K,7,FALSE)</f>
        <v>0</v>
      </c>
      <c r="T6785" s="2" t="str">
        <f t="shared" si="107"/>
        <v>Not A&amp;R positive</v>
      </c>
    </row>
    <row r="6786" spans="1:20" x14ac:dyDescent="0.3">
      <c r="A6786" s="2" t="s">
        <v>16798</v>
      </c>
      <c r="B6786" s="3" t="s">
        <v>17957</v>
      </c>
      <c r="C6786" s="3" t="s">
        <v>17958</v>
      </c>
      <c r="D6786" s="4">
        <v>0.02</v>
      </c>
      <c r="E6786" s="5" t="s">
        <v>16801</v>
      </c>
      <c r="F6786" s="4">
        <v>7.2000000000000005E-4</v>
      </c>
      <c r="G6786" s="6">
        <v>50818</v>
      </c>
      <c r="H6786" s="3" t="s">
        <v>17959</v>
      </c>
      <c r="I6786" s="3" t="s">
        <v>16808</v>
      </c>
      <c r="J6786" s="3" t="s">
        <v>17946</v>
      </c>
      <c r="K6786" s="5" t="s">
        <v>118</v>
      </c>
      <c r="L6786" s="5">
        <v>3</v>
      </c>
      <c r="M6786" s="5" t="s">
        <v>168</v>
      </c>
      <c r="N6786" s="5">
        <f>VLOOKUP(M6786,[1]ArchetypeScores!E:N,10,FALSE)</f>
        <v>0</v>
      </c>
      <c r="O6786" s="5">
        <f>VLOOKUP(M6786,[1]ArchetypeScores!E:O,11,FALSE)</f>
        <v>-1</v>
      </c>
      <c r="P6786" s="5">
        <f>VLOOKUP(M6786,[1]ArchetypeScores!E:P,12,FALSE)</f>
        <v>0</v>
      </c>
      <c r="Q6786" s="2" t="str">
        <f>VLOOKUP(M6786,[1]ArchetypeScores!E:W,19,FALSE)</f>
        <v>Untargeted</v>
      </c>
      <c r="R6786" s="2">
        <f>VLOOKUP(M6786,[1]ArchetypeScores!E:I,5,FALSE)</f>
        <v>0</v>
      </c>
      <c r="S6786" s="2">
        <f>VLOOKUP(M6786,[1]ArchetypeScores!E:K,7,FALSE)</f>
        <v>0</v>
      </c>
      <c r="T6786" s="2" t="str">
        <f t="shared" ref="T6786:T6849" si="108">IF(AND(R6786=1,S6786=1),"Both",IF(AND(R6786=1,S6786=0),"Direct only",IF(AND(R6786=0,S6786=1),"Indirect only","Not A&amp;R positive")))</f>
        <v>Not A&amp;R positive</v>
      </c>
    </row>
    <row r="6787" spans="1:20" x14ac:dyDescent="0.3">
      <c r="A6787" s="2" t="s">
        <v>16798</v>
      </c>
      <c r="B6787" s="3" t="s">
        <v>17960</v>
      </c>
      <c r="C6787" s="3" t="s">
        <v>17961</v>
      </c>
      <c r="D6787" s="4">
        <v>1E-3</v>
      </c>
      <c r="E6787" s="5" t="s">
        <v>16801</v>
      </c>
      <c r="F6787" s="4">
        <v>5.0000000000000002E-5</v>
      </c>
      <c r="G6787" s="6">
        <v>51137</v>
      </c>
      <c r="H6787" s="3" t="s">
        <v>16815</v>
      </c>
      <c r="I6787" s="3" t="s">
        <v>16816</v>
      </c>
      <c r="J6787" s="3" t="s">
        <v>17949</v>
      </c>
      <c r="K6787" s="5" t="s">
        <v>47</v>
      </c>
      <c r="L6787" s="5">
        <v>1</v>
      </c>
      <c r="M6787" s="5" t="s">
        <v>48</v>
      </c>
      <c r="N6787" s="5">
        <f>VLOOKUP(M6787,[1]ArchetypeScores!E:N,10,FALSE)</f>
        <v>0</v>
      </c>
      <c r="O6787" s="5">
        <f>VLOOKUP(M6787,[1]ArchetypeScores!E:O,11,FALSE)</f>
        <v>0</v>
      </c>
      <c r="P6787" s="5">
        <f>VLOOKUP(M6787,[1]ArchetypeScores!E:P,12,FALSE)</f>
        <v>0</v>
      </c>
      <c r="Q6787" s="2" t="str">
        <f>VLOOKUP(M6787,[1]ArchetypeScores!E:W,19,FALSE)</f>
        <v>Consumer (including agriculture and tourism)</v>
      </c>
      <c r="R6787" s="2">
        <f>VLOOKUP(M6787,[1]ArchetypeScores!E:I,5,FALSE)</f>
        <v>0</v>
      </c>
      <c r="S6787" s="2">
        <f>VLOOKUP(M6787,[1]ArchetypeScores!E:K,7,FALSE)</f>
        <v>0</v>
      </c>
      <c r="T6787" s="2" t="str">
        <f t="shared" si="108"/>
        <v>Not A&amp;R positive</v>
      </c>
    </row>
    <row r="6788" spans="1:20" x14ac:dyDescent="0.3">
      <c r="A6788" s="2" t="s">
        <v>16798</v>
      </c>
      <c r="B6788" s="3" t="s">
        <v>17962</v>
      </c>
      <c r="C6788" s="3" t="s">
        <v>17963</v>
      </c>
      <c r="D6788" s="4">
        <v>43.96</v>
      </c>
      <c r="E6788" s="5" t="s">
        <v>16801</v>
      </c>
      <c r="F6788" s="4">
        <v>1.5896600000000001</v>
      </c>
      <c r="G6788" s="6">
        <v>50819</v>
      </c>
      <c r="H6788" s="3" t="s">
        <v>17964</v>
      </c>
      <c r="I6788" s="3" t="s">
        <v>16808</v>
      </c>
      <c r="J6788" s="3" t="s">
        <v>17946</v>
      </c>
      <c r="K6788" s="5" t="s">
        <v>118</v>
      </c>
      <c r="L6788" s="5">
        <v>3</v>
      </c>
      <c r="M6788" s="5" t="s">
        <v>168</v>
      </c>
      <c r="N6788" s="5">
        <f>VLOOKUP(M6788,[1]ArchetypeScores!E:N,10,FALSE)</f>
        <v>0</v>
      </c>
      <c r="O6788" s="5">
        <f>VLOOKUP(M6788,[1]ArchetypeScores!E:O,11,FALSE)</f>
        <v>-1</v>
      </c>
      <c r="P6788" s="5">
        <f>VLOOKUP(M6788,[1]ArchetypeScores!E:P,12,FALSE)</f>
        <v>0</v>
      </c>
      <c r="Q6788" s="2" t="str">
        <f>VLOOKUP(M6788,[1]ArchetypeScores!E:W,19,FALSE)</f>
        <v>Untargeted</v>
      </c>
      <c r="R6788" s="2">
        <f>VLOOKUP(M6788,[1]ArchetypeScores!E:I,5,FALSE)</f>
        <v>0</v>
      </c>
      <c r="S6788" s="2">
        <f>VLOOKUP(M6788,[1]ArchetypeScores!E:K,7,FALSE)</f>
        <v>0</v>
      </c>
      <c r="T6788" s="2" t="str">
        <f t="shared" si="108"/>
        <v>Not A&amp;R positive</v>
      </c>
    </row>
    <row r="6789" spans="1:20" x14ac:dyDescent="0.3">
      <c r="A6789" s="2" t="s">
        <v>16798</v>
      </c>
      <c r="B6789" s="3" t="s">
        <v>17965</v>
      </c>
      <c r="C6789" s="3" t="s">
        <v>17966</v>
      </c>
      <c r="D6789" s="4"/>
      <c r="E6789" s="5" t="s">
        <v>16801</v>
      </c>
      <c r="F6789" s="4">
        <v>0</v>
      </c>
      <c r="G6789" s="6">
        <v>51140</v>
      </c>
      <c r="H6789" s="3" t="s">
        <v>17967</v>
      </c>
      <c r="I6789" s="3" t="s">
        <v>17968</v>
      </c>
      <c r="J6789" s="3" t="s">
        <v>17969</v>
      </c>
      <c r="K6789" s="5" t="s">
        <v>38</v>
      </c>
      <c r="L6789" s="5">
        <v>29</v>
      </c>
      <c r="M6789" s="5" t="s">
        <v>316</v>
      </c>
      <c r="N6789" s="5">
        <f>VLOOKUP(M6789,[1]ArchetypeScores!E:N,10,FALSE)</f>
        <v>0</v>
      </c>
      <c r="O6789" s="5">
        <f>VLOOKUP(M6789,[1]ArchetypeScores!E:O,11,FALSE)</f>
        <v>-1</v>
      </c>
      <c r="P6789" s="5">
        <f>VLOOKUP(M6789,[1]ArchetypeScores!E:P,12,FALSE)</f>
        <v>0</v>
      </c>
      <c r="Q6789" s="2" t="str">
        <f>VLOOKUP(M6789,[1]ArchetypeScores!E:W,19,FALSE)</f>
        <v>Other sector</v>
      </c>
      <c r="R6789" s="2">
        <f>VLOOKUP(M6789,[1]ArchetypeScores!E:I,5,FALSE)</f>
        <v>0</v>
      </c>
      <c r="S6789" s="2">
        <f>VLOOKUP(M6789,[1]ArchetypeScores!E:K,7,FALSE)</f>
        <v>0</v>
      </c>
      <c r="T6789" s="2" t="str">
        <f t="shared" si="108"/>
        <v>Not A&amp;R positive</v>
      </c>
    </row>
    <row r="6790" spans="1:20" x14ac:dyDescent="0.3">
      <c r="A6790" s="2" t="s">
        <v>16798</v>
      </c>
      <c r="B6790" s="3" t="s">
        <v>17970</v>
      </c>
      <c r="C6790" s="3" t="s">
        <v>17971</v>
      </c>
      <c r="D6790" s="4"/>
      <c r="E6790" s="5" t="s">
        <v>16801</v>
      </c>
      <c r="F6790" s="4">
        <v>0</v>
      </c>
      <c r="G6790" s="6">
        <v>51139</v>
      </c>
      <c r="H6790" s="3" t="s">
        <v>17967</v>
      </c>
      <c r="I6790" s="3" t="s">
        <v>17968</v>
      </c>
      <c r="J6790" s="3" t="s">
        <v>17972</v>
      </c>
      <c r="K6790" s="5" t="s">
        <v>1072</v>
      </c>
      <c r="L6790" s="5">
        <v>1</v>
      </c>
      <c r="M6790" s="5" t="s">
        <v>1922</v>
      </c>
      <c r="N6790" s="5">
        <f>VLOOKUP(M6790,[1]ArchetypeScores!E:N,10,FALSE)</f>
        <v>0</v>
      </c>
      <c r="O6790" s="5">
        <f>VLOOKUP(M6790,[1]ArchetypeScores!E:O,11,FALSE)</f>
        <v>-1</v>
      </c>
      <c r="P6790" s="5">
        <f>VLOOKUP(M6790,[1]ArchetypeScores!E:P,12,FALSE)</f>
        <v>0</v>
      </c>
      <c r="Q6790" s="2" t="str">
        <f>VLOOKUP(M6790,[1]ArchetypeScores!E:W,19,FALSE)</f>
        <v>Untargeted</v>
      </c>
      <c r="R6790" s="2">
        <f>VLOOKUP(M6790,[1]ArchetypeScores!E:I,5,FALSE)</f>
        <v>0</v>
      </c>
      <c r="S6790" s="2">
        <f>VLOOKUP(M6790,[1]ArchetypeScores!E:K,7,FALSE)</f>
        <v>0</v>
      </c>
      <c r="T6790" s="2" t="str">
        <f t="shared" si="108"/>
        <v>Not A&amp;R positive</v>
      </c>
    </row>
    <row r="6791" spans="1:20" x14ac:dyDescent="0.3">
      <c r="A6791" s="2" t="s">
        <v>16798</v>
      </c>
      <c r="B6791" s="3" t="s">
        <v>17973</v>
      </c>
      <c r="C6791" s="3" t="s">
        <v>17974</v>
      </c>
      <c r="D6791" s="4"/>
      <c r="E6791" s="5" t="s">
        <v>16801</v>
      </c>
      <c r="F6791" s="4">
        <v>0</v>
      </c>
      <c r="G6791" s="6">
        <v>51138</v>
      </c>
      <c r="H6791" s="3" t="s">
        <v>17975</v>
      </c>
      <c r="I6791" s="3" t="s">
        <v>17968</v>
      </c>
      <c r="J6791" s="3" t="s">
        <v>10209</v>
      </c>
      <c r="K6791" s="5" t="s">
        <v>118</v>
      </c>
      <c r="L6791" s="5">
        <v>1</v>
      </c>
      <c r="M6791" s="5" t="s">
        <v>275</v>
      </c>
      <c r="N6791" s="5">
        <f>VLOOKUP(M6791,[1]ArchetypeScores!E:N,10,FALSE)</f>
        <v>0</v>
      </c>
      <c r="O6791" s="5">
        <f>VLOOKUP(M6791,[1]ArchetypeScores!E:O,11,FALSE)</f>
        <v>-1</v>
      </c>
      <c r="P6791" s="5">
        <f>VLOOKUP(M6791,[1]ArchetypeScores!E:P,12,FALSE)</f>
        <v>0</v>
      </c>
      <c r="Q6791" s="2" t="str">
        <f>VLOOKUP(M6791,[1]ArchetypeScores!E:W,19,FALSE)</f>
        <v>Untargeted</v>
      </c>
      <c r="R6791" s="2">
        <f>VLOOKUP(M6791,[1]ArchetypeScores!E:I,5,FALSE)</f>
        <v>0</v>
      </c>
      <c r="S6791" s="2">
        <f>VLOOKUP(M6791,[1]ArchetypeScores!E:K,7,FALSE)</f>
        <v>0</v>
      </c>
      <c r="T6791" s="2" t="str">
        <f t="shared" si="108"/>
        <v>Not A&amp;R positive</v>
      </c>
    </row>
    <row r="6792" spans="1:20" x14ac:dyDescent="0.3">
      <c r="A6792" s="2" t="s">
        <v>16798</v>
      </c>
      <c r="B6792" s="3" t="s">
        <v>17976</v>
      </c>
      <c r="C6792" s="3" t="s">
        <v>17977</v>
      </c>
      <c r="D6792" s="4"/>
      <c r="E6792" s="5" t="s">
        <v>16801</v>
      </c>
      <c r="F6792" s="4">
        <v>0</v>
      </c>
      <c r="G6792" s="6">
        <v>50903</v>
      </c>
      <c r="H6792" s="3" t="s">
        <v>17978</v>
      </c>
      <c r="I6792" s="3"/>
      <c r="J6792" s="3"/>
      <c r="K6792" s="5" t="s">
        <v>84</v>
      </c>
      <c r="L6792" s="5">
        <v>4</v>
      </c>
      <c r="M6792" s="5" t="s">
        <v>849</v>
      </c>
      <c r="N6792" s="5">
        <f>VLOOKUP(M6792,[1]ArchetypeScores!E:N,10,FALSE)</f>
        <v>0</v>
      </c>
      <c r="O6792" s="5">
        <f>VLOOKUP(M6792,[1]ArchetypeScores!E:O,11,FALSE)</f>
        <v>-1</v>
      </c>
      <c r="P6792" s="5">
        <f>VLOOKUP(M6792,[1]ArchetypeScores!E:P,12,FALSE)</f>
        <v>0</v>
      </c>
      <c r="Q6792" s="2" t="str">
        <f>VLOOKUP(M6792,[1]ArchetypeScores!E:W,19,FALSE)</f>
        <v>Untargeted</v>
      </c>
      <c r="R6792" s="2">
        <f>VLOOKUP(M6792,[1]ArchetypeScores!E:I,5,FALSE)</f>
        <v>0</v>
      </c>
      <c r="S6792" s="2">
        <f>VLOOKUP(M6792,[1]ArchetypeScores!E:K,7,FALSE)</f>
        <v>0</v>
      </c>
      <c r="T6792" s="2" t="str">
        <f t="shared" si="108"/>
        <v>Not A&amp;R positive</v>
      </c>
    </row>
    <row r="6793" spans="1:20" x14ac:dyDescent="0.3">
      <c r="A6793" s="2" t="s">
        <v>16798</v>
      </c>
      <c r="B6793" s="3" t="s">
        <v>17979</v>
      </c>
      <c r="C6793" s="3" t="s">
        <v>17980</v>
      </c>
      <c r="D6793" s="4"/>
      <c r="E6793" s="5" t="s">
        <v>16801</v>
      </c>
      <c r="F6793" s="4">
        <v>0</v>
      </c>
      <c r="G6793" s="6">
        <v>51006</v>
      </c>
      <c r="H6793" s="3" t="s">
        <v>17981</v>
      </c>
      <c r="I6793" s="3"/>
      <c r="J6793" s="3"/>
      <c r="K6793" s="5" t="s">
        <v>84</v>
      </c>
      <c r="L6793" s="5">
        <v>4</v>
      </c>
      <c r="M6793" s="5" t="s">
        <v>849</v>
      </c>
      <c r="N6793" s="5">
        <f>VLOOKUP(M6793,[1]ArchetypeScores!E:N,10,FALSE)</f>
        <v>0</v>
      </c>
      <c r="O6793" s="5">
        <f>VLOOKUP(M6793,[1]ArchetypeScores!E:O,11,FALSE)</f>
        <v>-1</v>
      </c>
      <c r="P6793" s="5">
        <f>VLOOKUP(M6793,[1]ArchetypeScores!E:P,12,FALSE)</f>
        <v>0</v>
      </c>
      <c r="Q6793" s="2" t="str">
        <f>VLOOKUP(M6793,[1]ArchetypeScores!E:W,19,FALSE)</f>
        <v>Untargeted</v>
      </c>
      <c r="R6793" s="2">
        <f>VLOOKUP(M6793,[1]ArchetypeScores!E:I,5,FALSE)</f>
        <v>0</v>
      </c>
      <c r="S6793" s="2">
        <f>VLOOKUP(M6793,[1]ArchetypeScores!E:K,7,FALSE)</f>
        <v>0</v>
      </c>
      <c r="T6793" s="2" t="str">
        <f t="shared" si="108"/>
        <v>Not A&amp;R positive</v>
      </c>
    </row>
    <row r="6794" spans="1:20" x14ac:dyDescent="0.3">
      <c r="A6794" s="2" t="s">
        <v>16798</v>
      </c>
      <c r="B6794" s="3" t="s">
        <v>17982</v>
      </c>
      <c r="C6794" s="3" t="s">
        <v>17983</v>
      </c>
      <c r="D6794" s="4"/>
      <c r="E6794" s="5" t="s">
        <v>16801</v>
      </c>
      <c r="F6794" s="4">
        <v>0</v>
      </c>
      <c r="G6794" s="6">
        <v>51004</v>
      </c>
      <c r="H6794" s="3" t="s">
        <v>17984</v>
      </c>
      <c r="I6794" s="3"/>
      <c r="J6794" s="3"/>
      <c r="K6794" s="5" t="s">
        <v>53</v>
      </c>
      <c r="L6794" s="5">
        <v>3</v>
      </c>
      <c r="M6794" s="5" t="s">
        <v>75</v>
      </c>
      <c r="N6794" s="5">
        <f>VLOOKUP(M6794,[1]ArchetypeScores!E:N,10,FALSE)</f>
        <v>0</v>
      </c>
      <c r="O6794" s="5">
        <f>VLOOKUP(M6794,[1]ArchetypeScores!E:O,11,FALSE)</f>
        <v>-1</v>
      </c>
      <c r="P6794" s="5">
        <f>VLOOKUP(M6794,[1]ArchetypeScores!E:P,12,FALSE)</f>
        <v>0</v>
      </c>
      <c r="Q6794" s="2" t="str">
        <f>VLOOKUP(M6794,[1]ArchetypeScores!E:W,19,FALSE)</f>
        <v>Untargeted</v>
      </c>
      <c r="R6794" s="2">
        <f>VLOOKUP(M6794,[1]ArchetypeScores!E:I,5,FALSE)</f>
        <v>0</v>
      </c>
      <c r="S6794" s="2">
        <f>VLOOKUP(M6794,[1]ArchetypeScores!E:K,7,FALSE)</f>
        <v>0</v>
      </c>
      <c r="T6794" s="2" t="str">
        <f t="shared" si="108"/>
        <v>Not A&amp;R positive</v>
      </c>
    </row>
    <row r="6795" spans="1:20" x14ac:dyDescent="0.3">
      <c r="A6795" s="2" t="s">
        <v>16798</v>
      </c>
      <c r="B6795" s="3" t="s">
        <v>17985</v>
      </c>
      <c r="C6795" s="3" t="s">
        <v>17986</v>
      </c>
      <c r="D6795" s="4">
        <v>0</v>
      </c>
      <c r="E6795" s="5" t="s">
        <v>16801</v>
      </c>
      <c r="F6795" s="4">
        <v>0</v>
      </c>
      <c r="G6795" s="6">
        <v>51003</v>
      </c>
      <c r="H6795" s="3" t="s">
        <v>17987</v>
      </c>
      <c r="I6795" s="3"/>
      <c r="J6795" s="3"/>
      <c r="K6795" s="5" t="s">
        <v>84</v>
      </c>
      <c r="L6795" s="5">
        <v>4</v>
      </c>
      <c r="M6795" s="5" t="s">
        <v>849</v>
      </c>
      <c r="N6795" s="5">
        <f>VLOOKUP(M6795,[1]ArchetypeScores!E:N,10,FALSE)</f>
        <v>0</v>
      </c>
      <c r="O6795" s="5">
        <f>VLOOKUP(M6795,[1]ArchetypeScores!E:O,11,FALSE)</f>
        <v>-1</v>
      </c>
      <c r="P6795" s="5">
        <f>VLOOKUP(M6795,[1]ArchetypeScores!E:P,12,FALSE)</f>
        <v>0</v>
      </c>
      <c r="Q6795" s="2" t="str">
        <f>VLOOKUP(M6795,[1]ArchetypeScores!E:W,19,FALSE)</f>
        <v>Untargeted</v>
      </c>
      <c r="R6795" s="2">
        <f>VLOOKUP(M6795,[1]ArchetypeScores!E:I,5,FALSE)</f>
        <v>0</v>
      </c>
      <c r="S6795" s="2">
        <f>VLOOKUP(M6795,[1]ArchetypeScores!E:K,7,FALSE)</f>
        <v>0</v>
      </c>
      <c r="T6795" s="2" t="str">
        <f t="shared" si="108"/>
        <v>Not A&amp;R positive</v>
      </c>
    </row>
    <row r="6796" spans="1:20" x14ac:dyDescent="0.3">
      <c r="A6796" s="2" t="s">
        <v>16798</v>
      </c>
      <c r="B6796" s="3" t="s">
        <v>17988</v>
      </c>
      <c r="C6796" s="3" t="s">
        <v>17989</v>
      </c>
      <c r="D6796" s="4"/>
      <c r="E6796" s="5" t="s">
        <v>16801</v>
      </c>
      <c r="F6796" s="4">
        <v>0</v>
      </c>
      <c r="G6796" s="6">
        <v>51141</v>
      </c>
      <c r="H6796" s="3" t="s">
        <v>17967</v>
      </c>
      <c r="I6796" s="3" t="s">
        <v>17968</v>
      </c>
      <c r="J6796" s="3" t="s">
        <v>17990</v>
      </c>
      <c r="K6796" s="5" t="s">
        <v>84</v>
      </c>
      <c r="L6796" s="5">
        <v>3</v>
      </c>
      <c r="M6796" s="5" t="s">
        <v>85</v>
      </c>
      <c r="N6796" s="5">
        <f>VLOOKUP(M6796,[1]ArchetypeScores!E:N,10,FALSE)</f>
        <v>0</v>
      </c>
      <c r="O6796" s="5">
        <f>VLOOKUP(M6796,[1]ArchetypeScores!E:O,11,FALSE)</f>
        <v>-1</v>
      </c>
      <c r="P6796" s="5">
        <f>VLOOKUP(M6796,[1]ArchetypeScores!E:P,12,FALSE)</f>
        <v>0</v>
      </c>
      <c r="Q6796" s="2" t="str">
        <f>VLOOKUP(M6796,[1]ArchetypeScores!E:W,19,FALSE)</f>
        <v>Untargeted</v>
      </c>
      <c r="R6796" s="2">
        <f>VLOOKUP(M6796,[1]ArchetypeScores!E:I,5,FALSE)</f>
        <v>0</v>
      </c>
      <c r="S6796" s="2">
        <f>VLOOKUP(M6796,[1]ArchetypeScores!E:K,7,FALSE)</f>
        <v>0</v>
      </c>
      <c r="T6796" s="2" t="str">
        <f t="shared" si="108"/>
        <v>Not A&amp;R positive</v>
      </c>
    </row>
    <row r="6797" spans="1:20" x14ac:dyDescent="0.3">
      <c r="A6797" s="2" t="s">
        <v>16798</v>
      </c>
      <c r="B6797" s="3" t="s">
        <v>17991</v>
      </c>
      <c r="C6797" s="3" t="s">
        <v>17992</v>
      </c>
      <c r="D6797" s="4">
        <v>0.3</v>
      </c>
      <c r="E6797" s="5" t="s">
        <v>16801</v>
      </c>
      <c r="F6797" s="4">
        <v>9.9500000000000005E-3</v>
      </c>
      <c r="G6797" s="6">
        <v>51014</v>
      </c>
      <c r="H6797" s="3" t="s">
        <v>17993</v>
      </c>
      <c r="I6797" s="3"/>
      <c r="J6797" s="3"/>
      <c r="K6797" s="5" t="s">
        <v>67</v>
      </c>
      <c r="L6797" s="5" t="s">
        <v>112</v>
      </c>
      <c r="M6797" s="5" t="s">
        <v>5442</v>
      </c>
      <c r="N6797" s="5">
        <f>VLOOKUP(M6797,[1]ArchetypeScores!E:N,10,FALSE)</f>
        <v>0</v>
      </c>
      <c r="O6797" s="5">
        <f>VLOOKUP(M6797,[1]ArchetypeScores!E:O,11,FALSE)</f>
        <v>-1</v>
      </c>
      <c r="P6797" s="5">
        <f>VLOOKUP(M6797,[1]ArchetypeScores!E:P,12,FALSE)</f>
        <v>0</v>
      </c>
      <c r="Q6797" s="2" t="str">
        <f>VLOOKUP(M6797,[1]ArchetypeScores!E:W,19,FALSE)</f>
        <v>Untargeted</v>
      </c>
      <c r="R6797" s="2">
        <f>VLOOKUP(M6797,[1]ArchetypeScores!E:I,5,FALSE)</f>
        <v>0</v>
      </c>
      <c r="S6797" s="2">
        <f>VLOOKUP(M6797,[1]ArchetypeScores!E:K,7,FALSE)</f>
        <v>0</v>
      </c>
      <c r="T6797" s="2" t="str">
        <f t="shared" si="108"/>
        <v>Not A&amp;R positive</v>
      </c>
    </row>
    <row r="6798" spans="1:20" x14ac:dyDescent="0.3">
      <c r="A6798" s="2" t="s">
        <v>16798</v>
      </c>
      <c r="B6798" s="3" t="s">
        <v>17994</v>
      </c>
      <c r="C6798" s="3" t="s">
        <v>17995</v>
      </c>
      <c r="D6798" s="4">
        <v>0</v>
      </c>
      <c r="E6798" s="5" t="s">
        <v>16801</v>
      </c>
      <c r="F6798" s="4">
        <v>0</v>
      </c>
      <c r="G6798" s="6">
        <v>51002</v>
      </c>
      <c r="H6798" s="3" t="s">
        <v>17996</v>
      </c>
      <c r="I6798" s="3"/>
      <c r="J6798" s="3"/>
      <c r="K6798" s="5" t="s">
        <v>84</v>
      </c>
      <c r="L6798" s="5">
        <v>4</v>
      </c>
      <c r="M6798" s="5" t="s">
        <v>849</v>
      </c>
      <c r="N6798" s="5">
        <f>VLOOKUP(M6798,[1]ArchetypeScores!E:N,10,FALSE)</f>
        <v>0</v>
      </c>
      <c r="O6798" s="5">
        <f>VLOOKUP(M6798,[1]ArchetypeScores!E:O,11,FALSE)</f>
        <v>-1</v>
      </c>
      <c r="P6798" s="5">
        <f>VLOOKUP(M6798,[1]ArchetypeScores!E:P,12,FALSE)</f>
        <v>0</v>
      </c>
      <c r="Q6798" s="2" t="str">
        <f>VLOOKUP(M6798,[1]ArchetypeScores!E:W,19,FALSE)</f>
        <v>Untargeted</v>
      </c>
      <c r="R6798" s="2">
        <f>VLOOKUP(M6798,[1]ArchetypeScores!E:I,5,FALSE)</f>
        <v>0</v>
      </c>
      <c r="S6798" s="2">
        <f>VLOOKUP(M6798,[1]ArchetypeScores!E:K,7,FALSE)</f>
        <v>0</v>
      </c>
      <c r="T6798" s="2" t="str">
        <f t="shared" si="108"/>
        <v>Not A&amp;R positive</v>
      </c>
    </row>
    <row r="6799" spans="1:20" x14ac:dyDescent="0.3">
      <c r="A6799" s="2" t="s">
        <v>16798</v>
      </c>
      <c r="B6799" s="3" t="s">
        <v>17997</v>
      </c>
      <c r="C6799" s="3" t="s">
        <v>17998</v>
      </c>
      <c r="D6799" s="4"/>
      <c r="E6799" s="5" t="s">
        <v>16801</v>
      </c>
      <c r="F6799" s="4">
        <v>0</v>
      </c>
      <c r="G6799" s="6">
        <v>51005</v>
      </c>
      <c r="H6799" s="3" t="s">
        <v>17999</v>
      </c>
      <c r="I6799" s="3"/>
      <c r="J6799" s="3"/>
      <c r="K6799" s="5" t="s">
        <v>261</v>
      </c>
      <c r="L6799" s="5">
        <v>2</v>
      </c>
      <c r="M6799" s="5" t="s">
        <v>262</v>
      </c>
      <c r="N6799" s="5">
        <f>VLOOKUP(M6799,[1]ArchetypeScores!E:N,10,FALSE)</f>
        <v>0</v>
      </c>
      <c r="O6799" s="5">
        <f>VLOOKUP(M6799,[1]ArchetypeScores!E:O,11,FALSE)</f>
        <v>-1</v>
      </c>
      <c r="P6799" s="5">
        <f>VLOOKUP(M6799,[1]ArchetypeScores!E:P,12,FALSE)</f>
        <v>0</v>
      </c>
      <c r="Q6799" s="2" t="str">
        <f>VLOOKUP(M6799,[1]ArchetypeScores!E:W,19,FALSE)</f>
        <v>Untargeted</v>
      </c>
      <c r="R6799" s="2">
        <f>VLOOKUP(M6799,[1]ArchetypeScores!E:I,5,FALSE)</f>
        <v>0</v>
      </c>
      <c r="S6799" s="2">
        <f>VLOOKUP(M6799,[1]ArchetypeScores!E:K,7,FALSE)</f>
        <v>0</v>
      </c>
      <c r="T6799" s="2" t="str">
        <f t="shared" si="108"/>
        <v>Not A&amp;R positive</v>
      </c>
    </row>
    <row r="6800" spans="1:20" x14ac:dyDescent="0.3">
      <c r="A6800" s="2" t="s">
        <v>16798</v>
      </c>
      <c r="B6800" s="3" t="s">
        <v>18000</v>
      </c>
      <c r="C6800" s="3" t="s">
        <v>18001</v>
      </c>
      <c r="D6800" s="4"/>
      <c r="E6800" s="5" t="s">
        <v>16801</v>
      </c>
      <c r="F6800" s="4">
        <v>0</v>
      </c>
      <c r="G6800" s="6">
        <v>51010</v>
      </c>
      <c r="H6800" s="3" t="s">
        <v>18002</v>
      </c>
      <c r="I6800" s="3"/>
      <c r="J6800" s="3"/>
      <c r="K6800" s="5" t="s">
        <v>2091</v>
      </c>
      <c r="L6800" s="5">
        <v>1</v>
      </c>
      <c r="M6800" s="5" t="s">
        <v>3573</v>
      </c>
      <c r="N6800" s="5">
        <f>VLOOKUP(M6800,[1]ArchetypeScores!E:N,10,FALSE)</f>
        <v>0</v>
      </c>
      <c r="O6800" s="5">
        <f>VLOOKUP(M6800,[1]ArchetypeScores!E:O,11,FALSE)</f>
        <v>-1</v>
      </c>
      <c r="P6800" s="5">
        <f>VLOOKUP(M6800,[1]ArchetypeScores!E:P,12,FALSE)</f>
        <v>0</v>
      </c>
      <c r="Q6800" s="2" t="str">
        <f>VLOOKUP(M6800,[1]ArchetypeScores!E:W,19,FALSE)</f>
        <v>Other sector</v>
      </c>
      <c r="R6800" s="2">
        <f>VLOOKUP(M6800,[1]ArchetypeScores!E:I,5,FALSE)</f>
        <v>0</v>
      </c>
      <c r="S6800" s="2">
        <f>VLOOKUP(M6800,[1]ArchetypeScores!E:K,7,FALSE)</f>
        <v>0</v>
      </c>
      <c r="T6800" s="2" t="str">
        <f t="shared" si="108"/>
        <v>Not A&amp;R positive</v>
      </c>
    </row>
    <row r="6801" spans="1:20" x14ac:dyDescent="0.3">
      <c r="A6801" s="2" t="s">
        <v>16798</v>
      </c>
      <c r="B6801" s="3" t="s">
        <v>18003</v>
      </c>
      <c r="C6801" s="3" t="s">
        <v>18004</v>
      </c>
      <c r="D6801" s="4">
        <v>9.2999999999999999E-2</v>
      </c>
      <c r="E6801" s="5" t="s">
        <v>16801</v>
      </c>
      <c r="F6801" s="4">
        <v>3.3500000000000001E-3</v>
      </c>
      <c r="G6801" s="6">
        <v>50694</v>
      </c>
      <c r="H6801" s="3" t="s">
        <v>18005</v>
      </c>
      <c r="I6801" s="3"/>
      <c r="J6801" s="3"/>
      <c r="K6801" s="5" t="s">
        <v>269</v>
      </c>
      <c r="L6801" s="5" t="s">
        <v>112</v>
      </c>
      <c r="M6801" s="5" t="s">
        <v>3736</v>
      </c>
      <c r="N6801" s="5">
        <f>VLOOKUP(M6801,[1]ArchetypeScores!E:N,10,FALSE)</f>
        <v>1</v>
      </c>
      <c r="O6801" s="5">
        <f>VLOOKUP(M6801,[1]ArchetypeScores!E:O,11,FALSE)</f>
        <v>-1</v>
      </c>
      <c r="P6801" s="5">
        <f>VLOOKUP(M6801,[1]ArchetypeScores!E:P,12,FALSE)</f>
        <v>0</v>
      </c>
      <c r="Q6801" s="2" t="str">
        <f>VLOOKUP(M6801,[1]ArchetypeScores!E:W,19,FALSE)</f>
        <v>Untargeted</v>
      </c>
      <c r="R6801" s="2">
        <f>VLOOKUP(M6801,[1]ArchetypeScores!E:I,5,FALSE)</f>
        <v>0</v>
      </c>
      <c r="S6801" s="2">
        <f>VLOOKUP(M6801,[1]ArchetypeScores!E:K,7,FALSE)</f>
        <v>0</v>
      </c>
      <c r="T6801" s="2" t="str">
        <f t="shared" si="108"/>
        <v>Not A&amp;R positive</v>
      </c>
    </row>
    <row r="6802" spans="1:20" x14ac:dyDescent="0.3">
      <c r="A6802" s="2" t="s">
        <v>16798</v>
      </c>
      <c r="B6802" s="3" t="s">
        <v>18006</v>
      </c>
      <c r="C6802" s="3" t="s">
        <v>18007</v>
      </c>
      <c r="D6802" s="4"/>
      <c r="E6802" s="5" t="s">
        <v>16801</v>
      </c>
      <c r="F6802" s="4">
        <v>0</v>
      </c>
      <c r="G6802" s="6">
        <v>51008</v>
      </c>
      <c r="H6802" s="3" t="s">
        <v>18008</v>
      </c>
      <c r="I6802" s="3"/>
      <c r="J6802" s="3"/>
      <c r="K6802" s="5" t="s">
        <v>163</v>
      </c>
      <c r="L6802" s="5">
        <v>2</v>
      </c>
      <c r="M6802" s="5" t="s">
        <v>648</v>
      </c>
      <c r="N6802" s="5">
        <f>VLOOKUP(M6802,[1]ArchetypeScores!E:N,10,FALSE)</f>
        <v>0</v>
      </c>
      <c r="O6802" s="5">
        <f>VLOOKUP(M6802,[1]ArchetypeScores!E:O,11,FALSE)</f>
        <v>0</v>
      </c>
      <c r="P6802" s="5">
        <f>VLOOKUP(M6802,[1]ArchetypeScores!E:P,12,FALSE)</f>
        <v>0</v>
      </c>
      <c r="Q6802" s="2" t="str">
        <f>VLOOKUP(M6802,[1]ArchetypeScores!E:W,19,FALSE)</f>
        <v>Health care</v>
      </c>
      <c r="R6802" s="2">
        <f>VLOOKUP(M6802,[1]ArchetypeScores!E:I,5,FALSE)</f>
        <v>0</v>
      </c>
      <c r="S6802" s="2">
        <f>VLOOKUP(M6802,[1]ArchetypeScores!E:K,7,FALSE)</f>
        <v>0</v>
      </c>
      <c r="T6802" s="2" t="str">
        <f t="shared" si="108"/>
        <v>Not A&amp;R positive</v>
      </c>
    </row>
    <row r="6803" spans="1:20" x14ac:dyDescent="0.3">
      <c r="A6803" s="2" t="s">
        <v>16798</v>
      </c>
      <c r="B6803" s="3" t="s">
        <v>18009</v>
      </c>
      <c r="C6803" s="3" t="s">
        <v>18010</v>
      </c>
      <c r="D6803" s="4">
        <v>0</v>
      </c>
      <c r="E6803" s="5" t="s">
        <v>16801</v>
      </c>
      <c r="F6803" s="4">
        <v>0</v>
      </c>
      <c r="G6803" s="6">
        <v>50902</v>
      </c>
      <c r="H6803" s="3" t="s">
        <v>18011</v>
      </c>
      <c r="I6803" s="3"/>
      <c r="J6803" s="3"/>
      <c r="K6803" s="5" t="s">
        <v>261</v>
      </c>
      <c r="L6803" s="5">
        <v>2</v>
      </c>
      <c r="M6803" s="5" t="s">
        <v>262</v>
      </c>
      <c r="N6803" s="5">
        <f>VLOOKUP(M6803,[1]ArchetypeScores!E:N,10,FALSE)</f>
        <v>0</v>
      </c>
      <c r="O6803" s="5">
        <f>VLOOKUP(M6803,[1]ArchetypeScores!E:O,11,FALSE)</f>
        <v>-1</v>
      </c>
      <c r="P6803" s="5">
        <f>VLOOKUP(M6803,[1]ArchetypeScores!E:P,12,FALSE)</f>
        <v>0</v>
      </c>
      <c r="Q6803" s="2" t="str">
        <f>VLOOKUP(M6803,[1]ArchetypeScores!E:W,19,FALSE)</f>
        <v>Untargeted</v>
      </c>
      <c r="R6803" s="2">
        <f>VLOOKUP(M6803,[1]ArchetypeScores!E:I,5,FALSE)</f>
        <v>0</v>
      </c>
      <c r="S6803" s="2">
        <f>VLOOKUP(M6803,[1]ArchetypeScores!E:K,7,FALSE)</f>
        <v>0</v>
      </c>
      <c r="T6803" s="2" t="str">
        <f t="shared" si="108"/>
        <v>Not A&amp;R positive</v>
      </c>
    </row>
    <row r="6804" spans="1:20" x14ac:dyDescent="0.3">
      <c r="A6804" s="2" t="s">
        <v>16798</v>
      </c>
      <c r="B6804" s="3" t="s">
        <v>18012</v>
      </c>
      <c r="C6804" s="3" t="s">
        <v>18013</v>
      </c>
      <c r="D6804" s="4">
        <v>0.2</v>
      </c>
      <c r="E6804" s="5" t="s">
        <v>16801</v>
      </c>
      <c r="F6804" s="4">
        <v>6.7099999999999998E-3</v>
      </c>
      <c r="G6804" s="6">
        <v>51009</v>
      </c>
      <c r="H6804" s="3" t="s">
        <v>18014</v>
      </c>
      <c r="I6804" s="3"/>
      <c r="J6804" s="3"/>
      <c r="K6804" s="5" t="s">
        <v>112</v>
      </c>
      <c r="L6804" s="5" t="s">
        <v>112</v>
      </c>
      <c r="M6804" s="5" t="s">
        <v>961</v>
      </c>
      <c r="N6804" s="5">
        <f>VLOOKUP(M6804,[1]ArchetypeScores!E:N,10,FALSE)</f>
        <v>0</v>
      </c>
      <c r="O6804" s="5">
        <f>VLOOKUP(M6804,[1]ArchetypeScores!E:O,11,FALSE)</f>
        <v>0</v>
      </c>
      <c r="P6804" s="5">
        <f>VLOOKUP(M6804,[1]ArchetypeScores!E:P,12,FALSE)</f>
        <v>0</v>
      </c>
      <c r="Q6804" s="2" t="str">
        <f>VLOOKUP(M6804,[1]ArchetypeScores!E:W,19,FALSE)</f>
        <v>Untargeted</v>
      </c>
      <c r="R6804" s="2">
        <f>VLOOKUP(M6804,[1]ArchetypeScores!E:I,5,FALSE)</f>
        <v>0</v>
      </c>
      <c r="S6804" s="2">
        <f>VLOOKUP(M6804,[1]ArchetypeScores!E:K,7,FALSE)</f>
        <v>0</v>
      </c>
      <c r="T6804" s="2" t="str">
        <f t="shared" si="108"/>
        <v>Not A&amp;R positive</v>
      </c>
    </row>
    <row r="6805" spans="1:20" x14ac:dyDescent="0.3">
      <c r="A6805" s="2" t="s">
        <v>16798</v>
      </c>
      <c r="B6805" s="3" t="s">
        <v>18015</v>
      </c>
      <c r="C6805" s="3" t="s">
        <v>18016</v>
      </c>
      <c r="D6805" s="4">
        <v>1.4670000000000001</v>
      </c>
      <c r="E6805" s="5" t="s">
        <v>16801</v>
      </c>
      <c r="F6805" s="4">
        <v>4.9970000000000001E-2</v>
      </c>
      <c r="G6805" s="6">
        <v>50827</v>
      </c>
      <c r="H6805" s="3" t="s">
        <v>18017</v>
      </c>
      <c r="I6805" s="3" t="s">
        <v>18018</v>
      </c>
      <c r="J6805" s="3" t="s">
        <v>18019</v>
      </c>
      <c r="K6805" s="5" t="s">
        <v>61</v>
      </c>
      <c r="L6805" s="5">
        <v>1</v>
      </c>
      <c r="M6805" s="5" t="s">
        <v>130</v>
      </c>
      <c r="N6805" s="5">
        <f>VLOOKUP(M6805,[1]ArchetypeScores!E:N,10,FALSE)</f>
        <v>0</v>
      </c>
      <c r="O6805" s="5">
        <f>VLOOKUP(M6805,[1]ArchetypeScores!E:O,11,FALSE)</f>
        <v>-1</v>
      </c>
      <c r="P6805" s="5">
        <f>VLOOKUP(M6805,[1]ArchetypeScores!E:P,12,FALSE)</f>
        <v>0</v>
      </c>
      <c r="Q6805" s="2" t="str">
        <f>VLOOKUP(M6805,[1]ArchetypeScores!E:W,19,FALSE)</f>
        <v>Health care</v>
      </c>
      <c r="R6805" s="2">
        <f>VLOOKUP(M6805,[1]ArchetypeScores!E:I,5,FALSE)</f>
        <v>0</v>
      </c>
      <c r="S6805" s="2">
        <f>VLOOKUP(M6805,[1]ArchetypeScores!E:K,7,FALSE)</f>
        <v>0</v>
      </c>
      <c r="T6805" s="2" t="str">
        <f t="shared" si="108"/>
        <v>Not A&amp;R positive</v>
      </c>
    </row>
    <row r="6806" spans="1:20" x14ac:dyDescent="0.3">
      <c r="A6806" s="2" t="s">
        <v>16798</v>
      </c>
      <c r="B6806" s="3" t="s">
        <v>18020</v>
      </c>
      <c r="C6806" s="3" t="s">
        <v>18021</v>
      </c>
      <c r="D6806" s="4">
        <v>2.347</v>
      </c>
      <c r="E6806" s="5" t="s">
        <v>16801</v>
      </c>
      <c r="F6806" s="4">
        <v>7.9960000000000003E-2</v>
      </c>
      <c r="G6806" s="6">
        <v>50828</v>
      </c>
      <c r="H6806" s="3" t="s">
        <v>18017</v>
      </c>
      <c r="I6806" s="3" t="s">
        <v>18018</v>
      </c>
      <c r="J6806" s="3" t="s">
        <v>18022</v>
      </c>
      <c r="K6806" s="5" t="s">
        <v>57</v>
      </c>
      <c r="L6806" s="5">
        <v>29</v>
      </c>
      <c r="M6806" s="5" t="s">
        <v>58</v>
      </c>
      <c r="N6806" s="5">
        <f>VLOOKUP(M6806,[1]ArchetypeScores!E:N,10,FALSE)</f>
        <v>0</v>
      </c>
      <c r="O6806" s="5">
        <f>VLOOKUP(M6806,[1]ArchetypeScores!E:O,11,FALSE)</f>
        <v>-1</v>
      </c>
      <c r="P6806" s="5">
        <f>VLOOKUP(M6806,[1]ArchetypeScores!E:P,12,FALSE)</f>
        <v>0</v>
      </c>
      <c r="Q6806" s="2" t="str">
        <f>VLOOKUP(M6806,[1]ArchetypeScores!E:W,19,FALSE)</f>
        <v>Untargeted</v>
      </c>
      <c r="R6806" s="2">
        <f>VLOOKUP(M6806,[1]ArchetypeScores!E:I,5,FALSE)</f>
        <v>0</v>
      </c>
      <c r="S6806" s="2">
        <f>VLOOKUP(M6806,[1]ArchetypeScores!E:K,7,FALSE)</f>
        <v>0</v>
      </c>
      <c r="T6806" s="2" t="str">
        <f t="shared" si="108"/>
        <v>Not A&amp;R positive</v>
      </c>
    </row>
    <row r="6807" spans="1:20" x14ac:dyDescent="0.3">
      <c r="A6807" s="2" t="s">
        <v>16798</v>
      </c>
      <c r="B6807" s="3" t="s">
        <v>18023</v>
      </c>
      <c r="C6807" s="3" t="s">
        <v>18024</v>
      </c>
      <c r="D6807" s="4"/>
      <c r="E6807" s="5" t="s">
        <v>16801</v>
      </c>
      <c r="F6807" s="4">
        <v>0</v>
      </c>
      <c r="G6807" s="6">
        <v>51011</v>
      </c>
      <c r="H6807" s="3" t="s">
        <v>18025</v>
      </c>
      <c r="I6807" s="3"/>
      <c r="J6807" s="3"/>
      <c r="K6807" s="5" t="s">
        <v>1072</v>
      </c>
      <c r="L6807" s="5">
        <v>1</v>
      </c>
      <c r="M6807" s="5" t="s">
        <v>1922</v>
      </c>
      <c r="N6807" s="5">
        <f>VLOOKUP(M6807,[1]ArchetypeScores!E:N,10,FALSE)</f>
        <v>0</v>
      </c>
      <c r="O6807" s="5">
        <f>VLOOKUP(M6807,[1]ArchetypeScores!E:O,11,FALSE)</f>
        <v>-1</v>
      </c>
      <c r="P6807" s="5">
        <f>VLOOKUP(M6807,[1]ArchetypeScores!E:P,12,FALSE)</f>
        <v>0</v>
      </c>
      <c r="Q6807" s="2" t="str">
        <f>VLOOKUP(M6807,[1]ArchetypeScores!E:W,19,FALSE)</f>
        <v>Untargeted</v>
      </c>
      <c r="R6807" s="2">
        <f>VLOOKUP(M6807,[1]ArchetypeScores!E:I,5,FALSE)</f>
        <v>0</v>
      </c>
      <c r="S6807" s="2">
        <f>VLOOKUP(M6807,[1]ArchetypeScores!E:K,7,FALSE)</f>
        <v>0</v>
      </c>
      <c r="T6807" s="2" t="str">
        <f t="shared" si="108"/>
        <v>Not A&amp;R positive</v>
      </c>
    </row>
    <row r="6808" spans="1:20" x14ac:dyDescent="0.3">
      <c r="A6808" s="2" t="s">
        <v>16798</v>
      </c>
      <c r="B6808" s="3" t="s">
        <v>18026</v>
      </c>
      <c r="C6808" s="3" t="s">
        <v>18027</v>
      </c>
      <c r="D6808" s="4">
        <v>0</v>
      </c>
      <c r="E6808" s="5" t="s">
        <v>16801</v>
      </c>
      <c r="F6808" s="4">
        <v>0</v>
      </c>
      <c r="G6808" s="6">
        <v>51015</v>
      </c>
      <c r="H6808" s="3" t="s">
        <v>18028</v>
      </c>
      <c r="I6808" s="3"/>
      <c r="J6808" s="3"/>
      <c r="K6808" s="5" t="s">
        <v>261</v>
      </c>
      <c r="L6808" s="5">
        <v>2</v>
      </c>
      <c r="M6808" s="5" t="s">
        <v>262</v>
      </c>
      <c r="N6808" s="5">
        <f>VLOOKUP(M6808,[1]ArchetypeScores!E:N,10,FALSE)</f>
        <v>0</v>
      </c>
      <c r="O6808" s="5">
        <f>VLOOKUP(M6808,[1]ArchetypeScores!E:O,11,FALSE)</f>
        <v>-1</v>
      </c>
      <c r="P6808" s="5">
        <f>VLOOKUP(M6808,[1]ArchetypeScores!E:P,12,FALSE)</f>
        <v>0</v>
      </c>
      <c r="Q6808" s="2" t="str">
        <f>VLOOKUP(M6808,[1]ArchetypeScores!E:W,19,FALSE)</f>
        <v>Untargeted</v>
      </c>
      <c r="R6808" s="2">
        <f>VLOOKUP(M6808,[1]ArchetypeScores!E:I,5,FALSE)</f>
        <v>0</v>
      </c>
      <c r="S6808" s="2">
        <f>VLOOKUP(M6808,[1]ArchetypeScores!E:K,7,FALSE)</f>
        <v>0</v>
      </c>
      <c r="T6808" s="2" t="str">
        <f t="shared" si="108"/>
        <v>Not A&amp;R positive</v>
      </c>
    </row>
    <row r="6809" spans="1:20" x14ac:dyDescent="0.3">
      <c r="A6809" s="2" t="s">
        <v>16798</v>
      </c>
      <c r="B6809" s="3" t="s">
        <v>18029</v>
      </c>
      <c r="C6809" s="3" t="s">
        <v>18030</v>
      </c>
      <c r="D6809" s="4"/>
      <c r="E6809" s="5" t="s">
        <v>16801</v>
      </c>
      <c r="F6809" s="4">
        <v>0</v>
      </c>
      <c r="G6809" s="6">
        <v>51012</v>
      </c>
      <c r="H6809" s="3" t="s">
        <v>18031</v>
      </c>
      <c r="I6809" s="3"/>
      <c r="J6809" s="3"/>
      <c r="K6809" s="5" t="s">
        <v>84</v>
      </c>
      <c r="L6809" s="5">
        <v>4</v>
      </c>
      <c r="M6809" s="5" t="s">
        <v>849</v>
      </c>
      <c r="N6809" s="5">
        <f>VLOOKUP(M6809,[1]ArchetypeScores!E:N,10,FALSE)</f>
        <v>0</v>
      </c>
      <c r="O6809" s="5">
        <f>VLOOKUP(M6809,[1]ArchetypeScores!E:O,11,FALSE)</f>
        <v>-1</v>
      </c>
      <c r="P6809" s="5">
        <f>VLOOKUP(M6809,[1]ArchetypeScores!E:P,12,FALSE)</f>
        <v>0</v>
      </c>
      <c r="Q6809" s="2" t="str">
        <f>VLOOKUP(M6809,[1]ArchetypeScores!E:W,19,FALSE)</f>
        <v>Untargeted</v>
      </c>
      <c r="R6809" s="2">
        <f>VLOOKUP(M6809,[1]ArchetypeScores!E:I,5,FALSE)</f>
        <v>0</v>
      </c>
      <c r="S6809" s="2">
        <f>VLOOKUP(M6809,[1]ArchetypeScores!E:K,7,FALSE)</f>
        <v>0</v>
      </c>
      <c r="T6809" s="2" t="str">
        <f t="shared" si="108"/>
        <v>Not A&amp;R positive</v>
      </c>
    </row>
    <row r="6810" spans="1:20" x14ac:dyDescent="0.3">
      <c r="A6810" s="2" t="s">
        <v>16798</v>
      </c>
      <c r="B6810" s="3" t="s">
        <v>12009</v>
      </c>
      <c r="C6810" s="3" t="s">
        <v>18032</v>
      </c>
      <c r="D6810" s="4"/>
      <c r="E6810" s="5" t="s">
        <v>16801</v>
      </c>
      <c r="F6810" s="4">
        <v>0</v>
      </c>
      <c r="G6810" s="6">
        <v>51007</v>
      </c>
      <c r="H6810" s="3" t="s">
        <v>18033</v>
      </c>
      <c r="I6810" s="3"/>
      <c r="J6810" s="3"/>
      <c r="K6810" s="5" t="s">
        <v>84</v>
      </c>
      <c r="L6810" s="5">
        <v>1</v>
      </c>
      <c r="M6810" s="5" t="s">
        <v>517</v>
      </c>
      <c r="N6810" s="5">
        <f>VLOOKUP(M6810,[1]ArchetypeScores!E:N,10,FALSE)</f>
        <v>0</v>
      </c>
      <c r="O6810" s="5">
        <f>VLOOKUP(M6810,[1]ArchetypeScores!E:O,11,FALSE)</f>
        <v>-1</v>
      </c>
      <c r="P6810" s="5">
        <f>VLOOKUP(M6810,[1]ArchetypeScores!E:P,12,FALSE)</f>
        <v>0</v>
      </c>
      <c r="Q6810" s="2" t="str">
        <f>VLOOKUP(M6810,[1]ArchetypeScores!E:W,19,FALSE)</f>
        <v>Untargeted</v>
      </c>
      <c r="R6810" s="2">
        <f>VLOOKUP(M6810,[1]ArchetypeScores!E:I,5,FALSE)</f>
        <v>0</v>
      </c>
      <c r="S6810" s="2">
        <f>VLOOKUP(M6810,[1]ArchetypeScores!E:K,7,FALSE)</f>
        <v>0</v>
      </c>
      <c r="T6810" s="2" t="str">
        <f t="shared" si="108"/>
        <v>Not A&amp;R positive</v>
      </c>
    </row>
    <row r="6811" spans="1:20" x14ac:dyDescent="0.3">
      <c r="A6811" s="2" t="s">
        <v>16798</v>
      </c>
      <c r="B6811" s="3" t="s">
        <v>18034</v>
      </c>
      <c r="C6811" s="3" t="s">
        <v>18035</v>
      </c>
      <c r="D6811" s="4"/>
      <c r="E6811" s="5" t="s">
        <v>16801</v>
      </c>
      <c r="F6811" s="4">
        <v>0</v>
      </c>
      <c r="G6811" s="6">
        <v>51013</v>
      </c>
      <c r="H6811" s="3" t="s">
        <v>18014</v>
      </c>
      <c r="I6811" s="3"/>
      <c r="J6811" s="3"/>
      <c r="K6811" s="5" t="s">
        <v>118</v>
      </c>
      <c r="L6811" s="5">
        <v>3</v>
      </c>
      <c r="M6811" s="5" t="s">
        <v>168</v>
      </c>
      <c r="N6811" s="5">
        <f>VLOOKUP(M6811,[1]ArchetypeScores!E:N,10,FALSE)</f>
        <v>0</v>
      </c>
      <c r="O6811" s="5">
        <f>VLOOKUP(M6811,[1]ArchetypeScores!E:O,11,FALSE)</f>
        <v>-1</v>
      </c>
      <c r="P6811" s="5">
        <f>VLOOKUP(M6811,[1]ArchetypeScores!E:P,12,FALSE)</f>
        <v>0</v>
      </c>
      <c r="Q6811" s="2" t="str">
        <f>VLOOKUP(M6811,[1]ArchetypeScores!E:W,19,FALSE)</f>
        <v>Untargeted</v>
      </c>
      <c r="R6811" s="2">
        <f>VLOOKUP(M6811,[1]ArchetypeScores!E:I,5,FALSE)</f>
        <v>0</v>
      </c>
      <c r="S6811" s="2">
        <f>VLOOKUP(M6811,[1]ArchetypeScores!E:K,7,FALSE)</f>
        <v>0</v>
      </c>
      <c r="T6811" s="2" t="str">
        <f t="shared" si="108"/>
        <v>Not A&amp;R positive</v>
      </c>
    </row>
    <row r="6812" spans="1:20" x14ac:dyDescent="0.3">
      <c r="A6812" s="2" t="s">
        <v>18036</v>
      </c>
      <c r="B6812" s="3" t="s">
        <v>18037</v>
      </c>
      <c r="C6812" s="3" t="s">
        <v>18038</v>
      </c>
      <c r="D6812" s="4">
        <v>140</v>
      </c>
      <c r="E6812" s="5" t="s">
        <v>18039</v>
      </c>
      <c r="F6812" s="4">
        <v>4.4958299999999998</v>
      </c>
      <c r="G6812" s="6">
        <v>51157</v>
      </c>
      <c r="H6812" s="3" t="s">
        <v>18040</v>
      </c>
      <c r="I6812" s="3"/>
      <c r="J6812" s="3"/>
      <c r="K6812" s="5" t="s">
        <v>118</v>
      </c>
      <c r="L6812" s="5">
        <v>3</v>
      </c>
      <c r="M6812" s="5" t="s">
        <v>168</v>
      </c>
      <c r="N6812" s="5">
        <f>VLOOKUP(M6812,[1]ArchetypeScores!E:N,10,FALSE)</f>
        <v>0</v>
      </c>
      <c r="O6812" s="5">
        <f>VLOOKUP(M6812,[1]ArchetypeScores!E:O,11,FALSE)</f>
        <v>-1</v>
      </c>
      <c r="P6812" s="5">
        <f>VLOOKUP(M6812,[1]ArchetypeScores!E:P,12,FALSE)</f>
        <v>0</v>
      </c>
      <c r="Q6812" s="2" t="str">
        <f>VLOOKUP(M6812,[1]ArchetypeScores!E:W,19,FALSE)</f>
        <v>Untargeted</v>
      </c>
      <c r="R6812" s="2">
        <f>VLOOKUP(M6812,[1]ArchetypeScores!E:I,5,FALSE)</f>
        <v>0</v>
      </c>
      <c r="S6812" s="2">
        <f>VLOOKUP(M6812,[1]ArchetypeScores!E:K,7,FALSE)</f>
        <v>0</v>
      </c>
      <c r="T6812" s="2" t="str">
        <f t="shared" si="108"/>
        <v>Not A&amp;R positive</v>
      </c>
    </row>
    <row r="6813" spans="1:20" x14ac:dyDescent="0.3">
      <c r="A6813" s="2" t="s">
        <v>18036</v>
      </c>
      <c r="B6813" s="3" t="s">
        <v>18041</v>
      </c>
      <c r="C6813" s="3" t="s">
        <v>18042</v>
      </c>
      <c r="D6813" s="4">
        <v>9.9000000000000005E-2</v>
      </c>
      <c r="E6813" s="5" t="s">
        <v>18039</v>
      </c>
      <c r="F6813" s="4">
        <v>3.0300000000000001E-3</v>
      </c>
      <c r="G6813" s="6">
        <v>51201</v>
      </c>
      <c r="H6813" s="3" t="s">
        <v>18043</v>
      </c>
      <c r="I6813" s="3"/>
      <c r="J6813" s="3"/>
      <c r="K6813" s="5" t="s">
        <v>94</v>
      </c>
      <c r="L6813" s="5">
        <v>1</v>
      </c>
      <c r="M6813" s="5" t="s">
        <v>95</v>
      </c>
      <c r="N6813" s="5">
        <f>VLOOKUP(M6813,[1]ArchetypeScores!E:N,10,FALSE)</f>
        <v>1</v>
      </c>
      <c r="O6813" s="5">
        <f>VLOOKUP(M6813,[1]ArchetypeScores!E:O,11,FALSE)</f>
        <v>-1</v>
      </c>
      <c r="P6813" s="5">
        <f>VLOOKUP(M6813,[1]ArchetypeScores!E:P,12,FALSE)</f>
        <v>0</v>
      </c>
      <c r="Q6813" s="2" t="str">
        <f>VLOOKUP(M6813,[1]ArchetypeScores!E:W,19,FALSE)</f>
        <v>Consumer (including agriculture and tourism)</v>
      </c>
      <c r="R6813" s="2">
        <f>VLOOKUP(M6813,[1]ArchetypeScores!E:I,5,FALSE)</f>
        <v>0</v>
      </c>
      <c r="S6813" s="2">
        <f>VLOOKUP(M6813,[1]ArchetypeScores!E:K,7,FALSE)</f>
        <v>0</v>
      </c>
      <c r="T6813" s="2" t="str">
        <f t="shared" si="108"/>
        <v>Not A&amp;R positive</v>
      </c>
    </row>
    <row r="6814" spans="1:20" x14ac:dyDescent="0.3">
      <c r="A6814" s="2" t="s">
        <v>18036</v>
      </c>
      <c r="B6814" s="3" t="s">
        <v>18044</v>
      </c>
      <c r="C6814" s="3" t="s">
        <v>18045</v>
      </c>
      <c r="D6814" s="4">
        <v>9.9000000000000005E-2</v>
      </c>
      <c r="E6814" s="5" t="s">
        <v>18039</v>
      </c>
      <c r="F6814" s="4">
        <v>3.0300000000000001E-3</v>
      </c>
      <c r="G6814" s="6">
        <v>51199</v>
      </c>
      <c r="H6814" s="3" t="s">
        <v>18043</v>
      </c>
      <c r="I6814" s="3"/>
      <c r="J6814" s="3"/>
      <c r="K6814" s="5" t="s">
        <v>47</v>
      </c>
      <c r="L6814" s="5" t="s">
        <v>112</v>
      </c>
      <c r="M6814" s="5" t="s">
        <v>5248</v>
      </c>
      <c r="N6814" s="5">
        <f>VLOOKUP(M6814,[1]ArchetypeScores!E:N,10,FALSE)</f>
        <v>0</v>
      </c>
      <c r="O6814" s="5">
        <f>VLOOKUP(M6814,[1]ArchetypeScores!E:O,11,FALSE)</f>
        <v>0</v>
      </c>
      <c r="P6814" s="5">
        <f>VLOOKUP(M6814,[1]ArchetypeScores!E:P,12,FALSE)</f>
        <v>0</v>
      </c>
      <c r="Q6814" s="2" t="str">
        <f>VLOOKUP(M6814,[1]ArchetypeScores!E:W,19,FALSE)</f>
        <v>Untargeted</v>
      </c>
      <c r="R6814" s="2">
        <f>VLOOKUP(M6814,[1]ArchetypeScores!E:I,5,FALSE)</f>
        <v>0</v>
      </c>
      <c r="S6814" s="2">
        <f>VLOOKUP(M6814,[1]ArchetypeScores!E:K,7,FALSE)</f>
        <v>0</v>
      </c>
      <c r="T6814" s="2" t="str">
        <f t="shared" si="108"/>
        <v>Not A&amp;R positive</v>
      </c>
    </row>
    <row r="6815" spans="1:20" x14ac:dyDescent="0.3">
      <c r="A6815" s="2" t="s">
        <v>18036</v>
      </c>
      <c r="B6815" s="3" t="s">
        <v>18046</v>
      </c>
      <c r="C6815" s="3" t="s">
        <v>18047</v>
      </c>
      <c r="D6815" s="4">
        <v>9.9000000000000005E-2</v>
      </c>
      <c r="E6815" s="5" t="s">
        <v>18039</v>
      </c>
      <c r="F6815" s="4">
        <v>3.0300000000000001E-3</v>
      </c>
      <c r="G6815" s="6">
        <v>51203</v>
      </c>
      <c r="H6815" s="3" t="s">
        <v>18043</v>
      </c>
      <c r="I6815" s="3"/>
      <c r="J6815" s="3"/>
      <c r="K6815" s="5" t="s">
        <v>25</v>
      </c>
      <c r="L6815" s="5" t="s">
        <v>112</v>
      </c>
      <c r="M6815" s="5" t="s">
        <v>423</v>
      </c>
      <c r="N6815" s="5">
        <f>VLOOKUP(M6815,[1]ArchetypeScores!E:N,10,FALSE)</f>
        <v>1</v>
      </c>
      <c r="O6815" s="5">
        <f>VLOOKUP(M6815,[1]ArchetypeScores!E:O,11,FALSE)</f>
        <v>-2</v>
      </c>
      <c r="P6815" s="5">
        <f>VLOOKUP(M6815,[1]ArchetypeScores!E:P,12,FALSE)</f>
        <v>0</v>
      </c>
      <c r="Q6815" s="2" t="str">
        <f>VLOOKUP(M6815,[1]ArchetypeScores!E:W,19,FALSE)</f>
        <v>Industrials - other</v>
      </c>
      <c r="R6815" s="2">
        <f>VLOOKUP(M6815,[1]ArchetypeScores!E:I,5,FALSE)</f>
        <v>0</v>
      </c>
      <c r="S6815" s="2">
        <f>VLOOKUP(M6815,[1]ArchetypeScores!E:K,7,FALSE)</f>
        <v>-1</v>
      </c>
      <c r="T6815" s="2" t="str">
        <f t="shared" si="108"/>
        <v>Not A&amp;R positive</v>
      </c>
    </row>
    <row r="6816" spans="1:20" x14ac:dyDescent="0.3">
      <c r="A6816" s="2" t="s">
        <v>18036</v>
      </c>
      <c r="B6816" s="3" t="s">
        <v>18048</v>
      </c>
      <c r="C6816" s="3" t="s">
        <v>18049</v>
      </c>
      <c r="D6816" s="4">
        <v>9.9000000000000005E-2</v>
      </c>
      <c r="E6816" s="5" t="s">
        <v>18039</v>
      </c>
      <c r="F6816" s="4">
        <v>3.0300000000000001E-3</v>
      </c>
      <c r="G6816" s="6">
        <v>51202</v>
      </c>
      <c r="H6816" s="3" t="s">
        <v>18043</v>
      </c>
      <c r="I6816" s="3"/>
      <c r="J6816" s="3"/>
      <c r="K6816" s="5" t="s">
        <v>89</v>
      </c>
      <c r="L6816" s="5">
        <v>3</v>
      </c>
      <c r="M6816" s="5" t="s">
        <v>1225</v>
      </c>
      <c r="N6816" s="5">
        <f>VLOOKUP(M6816,[1]ArchetypeScores!E:N,10,FALSE)</f>
        <v>1</v>
      </c>
      <c r="O6816" s="5">
        <f>VLOOKUP(M6816,[1]ArchetypeScores!E:O,11,FALSE)</f>
        <v>0</v>
      </c>
      <c r="P6816" s="5">
        <f>VLOOKUP(M6816,[1]ArchetypeScores!E:P,12,FALSE)</f>
        <v>0</v>
      </c>
      <c r="Q6816" s="2" t="str">
        <f>VLOOKUP(M6816,[1]ArchetypeScores!E:W,19,FALSE)</f>
        <v>Other sector</v>
      </c>
      <c r="R6816" s="2">
        <f>VLOOKUP(M6816,[1]ArchetypeScores!E:I,5,FALSE)</f>
        <v>0</v>
      </c>
      <c r="S6816" s="2">
        <f>VLOOKUP(M6816,[1]ArchetypeScores!E:K,7,FALSE)</f>
        <v>0</v>
      </c>
      <c r="T6816" s="2" t="str">
        <f t="shared" si="108"/>
        <v>Not A&amp;R positive</v>
      </c>
    </row>
    <row r="6817" spans="1:20" x14ac:dyDescent="0.3">
      <c r="A6817" s="2" t="s">
        <v>18036</v>
      </c>
      <c r="B6817" s="3" t="s">
        <v>18050</v>
      </c>
      <c r="C6817" s="3" t="s">
        <v>18051</v>
      </c>
      <c r="D6817" s="4">
        <v>9.9000000000000005E-2</v>
      </c>
      <c r="E6817" s="5" t="s">
        <v>18039</v>
      </c>
      <c r="F6817" s="4">
        <v>3.0300000000000001E-3</v>
      </c>
      <c r="G6817" s="6">
        <v>51200</v>
      </c>
      <c r="H6817" s="3" t="s">
        <v>18043</v>
      </c>
      <c r="I6817" s="3"/>
      <c r="J6817" s="3"/>
      <c r="K6817" s="5" t="s">
        <v>611</v>
      </c>
      <c r="L6817" s="5">
        <v>1</v>
      </c>
      <c r="M6817" s="5" t="s">
        <v>612</v>
      </c>
      <c r="N6817" s="5">
        <f>VLOOKUP(M6817,[1]ArchetypeScores!E:N,10,FALSE)</f>
        <v>1</v>
      </c>
      <c r="O6817" s="5">
        <f>VLOOKUP(M6817,[1]ArchetypeScores!E:O,11,FALSE)</f>
        <v>-2</v>
      </c>
      <c r="P6817" s="5">
        <f>VLOOKUP(M6817,[1]ArchetypeScores!E:P,12,FALSE)</f>
        <v>-1</v>
      </c>
      <c r="Q6817" s="2" t="str">
        <f>VLOOKUP(M6817,[1]ArchetypeScores!E:W,19,FALSE)</f>
        <v>Consumer (including agriculture and tourism)</v>
      </c>
      <c r="R6817" s="2">
        <f>VLOOKUP(M6817,[1]ArchetypeScores!E:I,5,FALSE)</f>
        <v>0</v>
      </c>
      <c r="S6817" s="2">
        <f>VLOOKUP(M6817,[1]ArchetypeScores!E:K,7,FALSE)</f>
        <v>0</v>
      </c>
      <c r="T6817" s="2" t="str">
        <f t="shared" si="108"/>
        <v>Not A&amp;R positive</v>
      </c>
    </row>
    <row r="6818" spans="1:20" x14ac:dyDescent="0.3">
      <c r="A6818" s="2" t="s">
        <v>18036</v>
      </c>
      <c r="B6818" s="3" t="s">
        <v>18052</v>
      </c>
      <c r="C6818" s="3" t="s">
        <v>18053</v>
      </c>
      <c r="D6818" s="4"/>
      <c r="E6818" s="5" t="s">
        <v>18039</v>
      </c>
      <c r="F6818" s="4">
        <v>0</v>
      </c>
      <c r="G6818" s="6">
        <v>51190</v>
      </c>
      <c r="H6818" s="3" t="s">
        <v>18054</v>
      </c>
      <c r="I6818" s="3"/>
      <c r="J6818" s="3"/>
      <c r="K6818" s="5" t="s">
        <v>61</v>
      </c>
      <c r="L6818" s="5">
        <v>1</v>
      </c>
      <c r="M6818" s="5" t="s">
        <v>130</v>
      </c>
      <c r="N6818" s="5">
        <f>VLOOKUP(M6818,[1]ArchetypeScores!E:N,10,FALSE)</f>
        <v>0</v>
      </c>
      <c r="O6818" s="5">
        <f>VLOOKUP(M6818,[1]ArchetypeScores!E:O,11,FALSE)</f>
        <v>-1</v>
      </c>
      <c r="P6818" s="5">
        <f>VLOOKUP(M6818,[1]ArchetypeScores!E:P,12,FALSE)</f>
        <v>0</v>
      </c>
      <c r="Q6818" s="2" t="str">
        <f>VLOOKUP(M6818,[1]ArchetypeScores!E:W,19,FALSE)</f>
        <v>Health care</v>
      </c>
      <c r="R6818" s="2">
        <f>VLOOKUP(M6818,[1]ArchetypeScores!E:I,5,FALSE)</f>
        <v>0</v>
      </c>
      <c r="S6818" s="2">
        <f>VLOOKUP(M6818,[1]ArchetypeScores!E:K,7,FALSE)</f>
        <v>0</v>
      </c>
      <c r="T6818" s="2" t="str">
        <f t="shared" si="108"/>
        <v>Not A&amp;R positive</v>
      </c>
    </row>
    <row r="6819" spans="1:20" x14ac:dyDescent="0.3">
      <c r="A6819" s="2" t="s">
        <v>18036</v>
      </c>
      <c r="B6819" s="3" t="s">
        <v>18052</v>
      </c>
      <c r="C6819" s="3" t="s">
        <v>18055</v>
      </c>
      <c r="D6819" s="4"/>
      <c r="E6819" s="5" t="s">
        <v>18039</v>
      </c>
      <c r="F6819" s="4">
        <v>0</v>
      </c>
      <c r="G6819" s="6">
        <v>51191</v>
      </c>
      <c r="H6819" s="3" t="s">
        <v>18056</v>
      </c>
      <c r="I6819" s="3"/>
      <c r="J6819" s="3"/>
      <c r="K6819" s="5" t="s">
        <v>61</v>
      </c>
      <c r="L6819" s="5">
        <v>1</v>
      </c>
      <c r="M6819" s="5" t="s">
        <v>130</v>
      </c>
      <c r="N6819" s="5">
        <f>VLOOKUP(M6819,[1]ArchetypeScores!E:N,10,FALSE)</f>
        <v>0</v>
      </c>
      <c r="O6819" s="5">
        <f>VLOOKUP(M6819,[1]ArchetypeScores!E:O,11,FALSE)</f>
        <v>-1</v>
      </c>
      <c r="P6819" s="5">
        <f>VLOOKUP(M6819,[1]ArchetypeScores!E:P,12,FALSE)</f>
        <v>0</v>
      </c>
      <c r="Q6819" s="2" t="str">
        <f>VLOOKUP(M6819,[1]ArchetypeScores!E:W,19,FALSE)</f>
        <v>Health care</v>
      </c>
      <c r="R6819" s="2">
        <f>VLOOKUP(M6819,[1]ArchetypeScores!E:I,5,FALSE)</f>
        <v>0</v>
      </c>
      <c r="S6819" s="2">
        <f>VLOOKUP(M6819,[1]ArchetypeScores!E:K,7,FALSE)</f>
        <v>0</v>
      </c>
      <c r="T6819" s="2" t="str">
        <f t="shared" si="108"/>
        <v>Not A&amp;R positive</v>
      </c>
    </row>
    <row r="6820" spans="1:20" x14ac:dyDescent="0.3">
      <c r="A6820" s="2" t="s">
        <v>18036</v>
      </c>
      <c r="B6820" s="3" t="s">
        <v>18057</v>
      </c>
      <c r="C6820" s="3" t="s">
        <v>18058</v>
      </c>
      <c r="D6820" s="4">
        <v>210.2</v>
      </c>
      <c r="E6820" s="5" t="s">
        <v>18039</v>
      </c>
      <c r="F6820" s="4">
        <v>7.0113399999999997</v>
      </c>
      <c r="G6820" s="6">
        <v>51171</v>
      </c>
      <c r="H6820" s="3" t="s">
        <v>18059</v>
      </c>
      <c r="I6820" s="3"/>
      <c r="J6820" s="3"/>
      <c r="K6820" s="5" t="s">
        <v>118</v>
      </c>
      <c r="L6820" s="5">
        <v>3</v>
      </c>
      <c r="M6820" s="5" t="s">
        <v>168</v>
      </c>
      <c r="N6820" s="5">
        <f>VLOOKUP(M6820,[1]ArchetypeScores!E:N,10,FALSE)</f>
        <v>0</v>
      </c>
      <c r="O6820" s="5">
        <f>VLOOKUP(M6820,[1]ArchetypeScores!E:O,11,FALSE)</f>
        <v>-1</v>
      </c>
      <c r="P6820" s="5">
        <f>VLOOKUP(M6820,[1]ArchetypeScores!E:P,12,FALSE)</f>
        <v>0</v>
      </c>
      <c r="Q6820" s="2" t="str">
        <f>VLOOKUP(M6820,[1]ArchetypeScores!E:W,19,FALSE)</f>
        <v>Untargeted</v>
      </c>
      <c r="R6820" s="2">
        <f>VLOOKUP(M6820,[1]ArchetypeScores!E:I,5,FALSE)</f>
        <v>0</v>
      </c>
      <c r="S6820" s="2">
        <f>VLOOKUP(M6820,[1]ArchetypeScores!E:K,7,FALSE)</f>
        <v>0</v>
      </c>
      <c r="T6820" s="2" t="str">
        <f t="shared" si="108"/>
        <v>Not A&amp;R positive</v>
      </c>
    </row>
    <row r="6821" spans="1:20" x14ac:dyDescent="0.3">
      <c r="A6821" s="2" t="s">
        <v>18036</v>
      </c>
      <c r="B6821" s="3" t="s">
        <v>18060</v>
      </c>
      <c r="C6821" s="3" t="s">
        <v>18061</v>
      </c>
      <c r="D6821" s="4"/>
      <c r="E6821" s="5" t="s">
        <v>18039</v>
      </c>
      <c r="F6821" s="4">
        <v>0</v>
      </c>
      <c r="G6821" s="6">
        <v>51189</v>
      </c>
      <c r="H6821" s="3" t="s">
        <v>18062</v>
      </c>
      <c r="I6821" s="3"/>
      <c r="J6821" s="3"/>
      <c r="K6821" s="5" t="s">
        <v>61</v>
      </c>
      <c r="L6821" s="5">
        <v>5</v>
      </c>
      <c r="M6821" s="5" t="s">
        <v>62</v>
      </c>
      <c r="N6821" s="5">
        <f>VLOOKUP(M6821,[1]ArchetypeScores!E:N,10,FALSE)</f>
        <v>0</v>
      </c>
      <c r="O6821" s="5">
        <f>VLOOKUP(M6821,[1]ArchetypeScores!E:O,11,FALSE)</f>
        <v>-1</v>
      </c>
      <c r="P6821" s="5">
        <f>VLOOKUP(M6821,[1]ArchetypeScores!E:P,12,FALSE)</f>
        <v>0</v>
      </c>
      <c r="Q6821" s="2" t="str">
        <f>VLOOKUP(M6821,[1]ArchetypeScores!E:W,19,FALSE)</f>
        <v>Health care</v>
      </c>
      <c r="R6821" s="2">
        <f>VLOOKUP(M6821,[1]ArchetypeScores!E:I,5,FALSE)</f>
        <v>0</v>
      </c>
      <c r="S6821" s="2">
        <f>VLOOKUP(M6821,[1]ArchetypeScores!E:K,7,FALSE)</f>
        <v>0</v>
      </c>
      <c r="T6821" s="2" t="str">
        <f t="shared" si="108"/>
        <v>Not A&amp;R positive</v>
      </c>
    </row>
    <row r="6822" spans="1:20" x14ac:dyDescent="0.3">
      <c r="A6822" s="2" t="s">
        <v>18036</v>
      </c>
      <c r="B6822" s="3" t="s">
        <v>18063</v>
      </c>
      <c r="C6822" s="3" t="s">
        <v>18064</v>
      </c>
      <c r="D6822" s="4">
        <v>30</v>
      </c>
      <c r="E6822" s="5" t="s">
        <v>18039</v>
      </c>
      <c r="F6822" s="4">
        <v>0.99683999999999995</v>
      </c>
      <c r="G6822" s="6">
        <v>51172</v>
      </c>
      <c r="H6822" s="3" t="s">
        <v>18065</v>
      </c>
      <c r="I6822" s="3"/>
      <c r="J6822" s="3"/>
      <c r="K6822" s="5" t="s">
        <v>118</v>
      </c>
      <c r="L6822" s="5">
        <v>3</v>
      </c>
      <c r="M6822" s="5" t="s">
        <v>168</v>
      </c>
      <c r="N6822" s="5">
        <f>VLOOKUP(M6822,[1]ArchetypeScores!E:N,10,FALSE)</f>
        <v>0</v>
      </c>
      <c r="O6822" s="5">
        <f>VLOOKUP(M6822,[1]ArchetypeScores!E:O,11,FALSE)</f>
        <v>-1</v>
      </c>
      <c r="P6822" s="5">
        <f>VLOOKUP(M6822,[1]ArchetypeScores!E:P,12,FALSE)</f>
        <v>0</v>
      </c>
      <c r="Q6822" s="2" t="str">
        <f>VLOOKUP(M6822,[1]ArchetypeScores!E:W,19,FALSE)</f>
        <v>Untargeted</v>
      </c>
      <c r="R6822" s="2">
        <f>VLOOKUP(M6822,[1]ArchetypeScores!E:I,5,FALSE)</f>
        <v>0</v>
      </c>
      <c r="S6822" s="2">
        <f>VLOOKUP(M6822,[1]ArchetypeScores!E:K,7,FALSE)</f>
        <v>0</v>
      </c>
      <c r="T6822" s="2" t="str">
        <f t="shared" si="108"/>
        <v>Not A&amp;R positive</v>
      </c>
    </row>
    <row r="6823" spans="1:20" x14ac:dyDescent="0.3">
      <c r="A6823" s="2" t="s">
        <v>18036</v>
      </c>
      <c r="B6823" s="3" t="s">
        <v>18066</v>
      </c>
      <c r="C6823" s="3" t="s">
        <v>18067</v>
      </c>
      <c r="D6823" s="4"/>
      <c r="E6823" s="5" t="s">
        <v>18039</v>
      </c>
      <c r="F6823" s="4">
        <v>0</v>
      </c>
      <c r="G6823" s="6">
        <v>51188</v>
      </c>
      <c r="H6823" s="3" t="s">
        <v>18068</v>
      </c>
      <c r="I6823" s="3"/>
      <c r="J6823" s="3"/>
      <c r="K6823" s="5" t="s">
        <v>61</v>
      </c>
      <c r="L6823" s="5">
        <v>5</v>
      </c>
      <c r="M6823" s="5" t="s">
        <v>62</v>
      </c>
      <c r="N6823" s="5">
        <f>VLOOKUP(M6823,[1]ArchetypeScores!E:N,10,FALSE)</f>
        <v>0</v>
      </c>
      <c r="O6823" s="5">
        <f>VLOOKUP(M6823,[1]ArchetypeScores!E:O,11,FALSE)</f>
        <v>-1</v>
      </c>
      <c r="P6823" s="5">
        <f>VLOOKUP(M6823,[1]ArchetypeScores!E:P,12,FALSE)</f>
        <v>0</v>
      </c>
      <c r="Q6823" s="2" t="str">
        <f>VLOOKUP(M6823,[1]ArchetypeScores!E:W,19,FALSE)</f>
        <v>Health care</v>
      </c>
      <c r="R6823" s="2">
        <f>VLOOKUP(M6823,[1]ArchetypeScores!E:I,5,FALSE)</f>
        <v>0</v>
      </c>
      <c r="S6823" s="2">
        <f>VLOOKUP(M6823,[1]ArchetypeScores!E:K,7,FALSE)</f>
        <v>0</v>
      </c>
      <c r="T6823" s="2" t="str">
        <f t="shared" si="108"/>
        <v>Not A&amp;R positive</v>
      </c>
    </row>
    <row r="6824" spans="1:20" x14ac:dyDescent="0.3">
      <c r="A6824" s="2" t="s">
        <v>18036</v>
      </c>
      <c r="B6824" s="3" t="s">
        <v>18069</v>
      </c>
      <c r="C6824" s="3" t="s">
        <v>18070</v>
      </c>
      <c r="D6824" s="4">
        <v>6.2</v>
      </c>
      <c r="E6824" s="5" t="s">
        <v>18039</v>
      </c>
      <c r="F6824" s="4">
        <v>0.20598</v>
      </c>
      <c r="G6824" s="6">
        <v>51166</v>
      </c>
      <c r="H6824" s="3" t="s">
        <v>18071</v>
      </c>
      <c r="I6824" s="3"/>
      <c r="J6824" s="3"/>
      <c r="K6824" s="5" t="s">
        <v>61</v>
      </c>
      <c r="L6824" s="5">
        <v>5</v>
      </c>
      <c r="M6824" s="5" t="s">
        <v>62</v>
      </c>
      <c r="N6824" s="5">
        <f>VLOOKUP(M6824,[1]ArchetypeScores!E:N,10,FALSE)</f>
        <v>0</v>
      </c>
      <c r="O6824" s="5">
        <f>VLOOKUP(M6824,[1]ArchetypeScores!E:O,11,FALSE)</f>
        <v>-1</v>
      </c>
      <c r="P6824" s="5">
        <f>VLOOKUP(M6824,[1]ArchetypeScores!E:P,12,FALSE)</f>
        <v>0</v>
      </c>
      <c r="Q6824" s="2" t="str">
        <f>VLOOKUP(M6824,[1]ArchetypeScores!E:W,19,FALSE)</f>
        <v>Health care</v>
      </c>
      <c r="R6824" s="2">
        <f>VLOOKUP(M6824,[1]ArchetypeScores!E:I,5,FALSE)</f>
        <v>0</v>
      </c>
      <c r="S6824" s="2">
        <f>VLOOKUP(M6824,[1]ArchetypeScores!E:K,7,FALSE)</f>
        <v>0</v>
      </c>
      <c r="T6824" s="2" t="str">
        <f t="shared" si="108"/>
        <v>Not A&amp;R positive</v>
      </c>
    </row>
    <row r="6825" spans="1:20" x14ac:dyDescent="0.3">
      <c r="A6825" s="2" t="s">
        <v>18036</v>
      </c>
      <c r="B6825" s="3" t="s">
        <v>18072</v>
      </c>
      <c r="C6825" s="3" t="s">
        <v>18073</v>
      </c>
      <c r="D6825" s="4">
        <v>3.625</v>
      </c>
      <c r="E6825" s="5" t="s">
        <v>18039</v>
      </c>
      <c r="F6825" s="4">
        <v>0.11062</v>
      </c>
      <c r="G6825" s="6">
        <v>51198</v>
      </c>
      <c r="H6825" s="3" t="s">
        <v>18074</v>
      </c>
      <c r="I6825" s="3"/>
      <c r="J6825" s="3"/>
      <c r="K6825" s="5" t="s">
        <v>61</v>
      </c>
      <c r="L6825" s="5">
        <v>5</v>
      </c>
      <c r="M6825" s="5" t="s">
        <v>62</v>
      </c>
      <c r="N6825" s="5">
        <f>VLOOKUP(M6825,[1]ArchetypeScores!E:N,10,FALSE)</f>
        <v>0</v>
      </c>
      <c r="O6825" s="5">
        <f>VLOOKUP(M6825,[1]ArchetypeScores!E:O,11,FALSE)</f>
        <v>-1</v>
      </c>
      <c r="P6825" s="5">
        <f>VLOOKUP(M6825,[1]ArchetypeScores!E:P,12,FALSE)</f>
        <v>0</v>
      </c>
      <c r="Q6825" s="2" t="str">
        <f>VLOOKUP(M6825,[1]ArchetypeScores!E:W,19,FALSE)</f>
        <v>Health care</v>
      </c>
      <c r="R6825" s="2">
        <f>VLOOKUP(M6825,[1]ArchetypeScores!E:I,5,FALSE)</f>
        <v>0</v>
      </c>
      <c r="S6825" s="2">
        <f>VLOOKUP(M6825,[1]ArchetypeScores!E:K,7,FALSE)</f>
        <v>0</v>
      </c>
      <c r="T6825" s="2" t="str">
        <f t="shared" si="108"/>
        <v>Not A&amp;R positive</v>
      </c>
    </row>
    <row r="6826" spans="1:20" x14ac:dyDescent="0.3">
      <c r="A6826" s="2" t="s">
        <v>18036</v>
      </c>
      <c r="B6826" s="3" t="s">
        <v>18075</v>
      </c>
      <c r="C6826" s="3" t="s">
        <v>18076</v>
      </c>
      <c r="D6826" s="4"/>
      <c r="E6826" s="5" t="s">
        <v>18039</v>
      </c>
      <c r="F6826" s="4">
        <v>0</v>
      </c>
      <c r="G6826" s="6">
        <v>51167</v>
      </c>
      <c r="H6826" s="3" t="s">
        <v>18077</v>
      </c>
      <c r="I6826" s="3"/>
      <c r="J6826" s="3"/>
      <c r="K6826" s="5" t="s">
        <v>61</v>
      </c>
      <c r="L6826" s="5">
        <v>5</v>
      </c>
      <c r="M6826" s="5" t="s">
        <v>62</v>
      </c>
      <c r="N6826" s="5">
        <f>VLOOKUP(M6826,[1]ArchetypeScores!E:N,10,FALSE)</f>
        <v>0</v>
      </c>
      <c r="O6826" s="5">
        <f>VLOOKUP(M6826,[1]ArchetypeScores!E:O,11,FALSE)</f>
        <v>-1</v>
      </c>
      <c r="P6826" s="5">
        <f>VLOOKUP(M6826,[1]ArchetypeScores!E:P,12,FALSE)</f>
        <v>0</v>
      </c>
      <c r="Q6826" s="2" t="str">
        <f>VLOOKUP(M6826,[1]ArchetypeScores!E:W,19,FALSE)</f>
        <v>Health care</v>
      </c>
      <c r="R6826" s="2">
        <f>VLOOKUP(M6826,[1]ArchetypeScores!E:I,5,FALSE)</f>
        <v>0</v>
      </c>
      <c r="S6826" s="2">
        <f>VLOOKUP(M6826,[1]ArchetypeScores!E:K,7,FALSE)</f>
        <v>0</v>
      </c>
      <c r="T6826" s="2" t="str">
        <f t="shared" si="108"/>
        <v>Not A&amp;R positive</v>
      </c>
    </row>
    <row r="6827" spans="1:20" x14ac:dyDescent="0.3">
      <c r="A6827" s="2" t="s">
        <v>18036</v>
      </c>
      <c r="B6827" s="3" t="s">
        <v>18078</v>
      </c>
      <c r="C6827" s="3" t="s">
        <v>18079</v>
      </c>
      <c r="D6827" s="4">
        <v>4.7450000000000001</v>
      </c>
      <c r="E6827" s="5" t="s">
        <v>18039</v>
      </c>
      <c r="F6827" s="4">
        <v>0.1469</v>
      </c>
      <c r="G6827" s="6">
        <v>51192</v>
      </c>
      <c r="H6827" s="3" t="s">
        <v>18080</v>
      </c>
      <c r="I6827" s="3"/>
      <c r="J6827" s="3"/>
      <c r="K6827" s="5" t="s">
        <v>61</v>
      </c>
      <c r="L6827" s="5">
        <v>5</v>
      </c>
      <c r="M6827" s="5" t="s">
        <v>62</v>
      </c>
      <c r="N6827" s="5">
        <f>VLOOKUP(M6827,[1]ArchetypeScores!E:N,10,FALSE)</f>
        <v>0</v>
      </c>
      <c r="O6827" s="5">
        <f>VLOOKUP(M6827,[1]ArchetypeScores!E:O,11,FALSE)</f>
        <v>-1</v>
      </c>
      <c r="P6827" s="5">
        <f>VLOOKUP(M6827,[1]ArchetypeScores!E:P,12,FALSE)</f>
        <v>0</v>
      </c>
      <c r="Q6827" s="2" t="str">
        <f>VLOOKUP(M6827,[1]ArchetypeScores!E:W,19,FALSE)</f>
        <v>Health care</v>
      </c>
      <c r="R6827" s="2">
        <f>VLOOKUP(M6827,[1]ArchetypeScores!E:I,5,FALSE)</f>
        <v>0</v>
      </c>
      <c r="S6827" s="2">
        <f>VLOOKUP(M6827,[1]ArchetypeScores!E:K,7,FALSE)</f>
        <v>0</v>
      </c>
      <c r="T6827" s="2" t="str">
        <f t="shared" si="108"/>
        <v>Not A&amp;R positive</v>
      </c>
    </row>
    <row r="6828" spans="1:20" x14ac:dyDescent="0.3">
      <c r="A6828" s="2" t="s">
        <v>18036</v>
      </c>
      <c r="B6828" s="3" t="s">
        <v>18081</v>
      </c>
      <c r="C6828" s="3" t="s">
        <v>18082</v>
      </c>
      <c r="D6828" s="4">
        <v>2</v>
      </c>
      <c r="E6828" s="5" t="s">
        <v>18039</v>
      </c>
      <c r="F6828" s="4">
        <v>6.1440000000000002E-2</v>
      </c>
      <c r="G6828" s="6">
        <v>51146</v>
      </c>
      <c r="H6828" s="3" t="s">
        <v>18083</v>
      </c>
      <c r="I6828" s="3"/>
      <c r="J6828" s="3"/>
      <c r="K6828" s="5" t="s">
        <v>38</v>
      </c>
      <c r="L6828" s="5">
        <v>29</v>
      </c>
      <c r="M6828" s="5" t="s">
        <v>316</v>
      </c>
      <c r="N6828" s="5">
        <f>VLOOKUP(M6828,[1]ArchetypeScores!E:N,10,FALSE)</f>
        <v>0</v>
      </c>
      <c r="O6828" s="5">
        <f>VLOOKUP(M6828,[1]ArchetypeScores!E:O,11,FALSE)</f>
        <v>-1</v>
      </c>
      <c r="P6828" s="5">
        <f>VLOOKUP(M6828,[1]ArchetypeScores!E:P,12,FALSE)</f>
        <v>0</v>
      </c>
      <c r="Q6828" s="2" t="str">
        <f>VLOOKUP(M6828,[1]ArchetypeScores!E:W,19,FALSE)</f>
        <v>Other sector</v>
      </c>
      <c r="R6828" s="2">
        <f>VLOOKUP(M6828,[1]ArchetypeScores!E:I,5,FALSE)</f>
        <v>0</v>
      </c>
      <c r="S6828" s="2">
        <f>VLOOKUP(M6828,[1]ArchetypeScores!E:K,7,FALSE)</f>
        <v>0</v>
      </c>
      <c r="T6828" s="2" t="str">
        <f t="shared" si="108"/>
        <v>Not A&amp;R positive</v>
      </c>
    </row>
    <row r="6829" spans="1:20" x14ac:dyDescent="0.3">
      <c r="A6829" s="2" t="s">
        <v>18036</v>
      </c>
      <c r="B6829" s="3" t="s">
        <v>18084</v>
      </c>
      <c r="C6829" s="3" t="s">
        <v>18085</v>
      </c>
      <c r="D6829" s="4">
        <v>40</v>
      </c>
      <c r="E6829" s="5" t="s">
        <v>18039</v>
      </c>
      <c r="F6829" s="4">
        <v>1.3324499999999999</v>
      </c>
      <c r="G6829" s="6">
        <v>51162</v>
      </c>
      <c r="H6829" s="3" t="s">
        <v>18086</v>
      </c>
      <c r="I6829" s="3"/>
      <c r="J6829" s="3"/>
      <c r="K6829" s="5" t="s">
        <v>392</v>
      </c>
      <c r="L6829" s="5">
        <v>3</v>
      </c>
      <c r="M6829" s="5" t="s">
        <v>1436</v>
      </c>
      <c r="N6829" s="5">
        <f>VLOOKUP(M6829,[1]ArchetypeScores!E:N,10,FALSE)</f>
        <v>0</v>
      </c>
      <c r="O6829" s="5">
        <f>VLOOKUP(M6829,[1]ArchetypeScores!E:O,11,FALSE)</f>
        <v>-1</v>
      </c>
      <c r="P6829" s="5">
        <f>VLOOKUP(M6829,[1]ArchetypeScores!E:P,12,FALSE)</f>
        <v>0</v>
      </c>
      <c r="Q6829" s="2" t="str">
        <f>VLOOKUP(M6829,[1]ArchetypeScores!E:W,19,FALSE)</f>
        <v>Untargeted</v>
      </c>
      <c r="R6829" s="2">
        <f>VLOOKUP(M6829,[1]ArchetypeScores!E:I,5,FALSE)</f>
        <v>0</v>
      </c>
      <c r="S6829" s="2">
        <f>VLOOKUP(M6829,[1]ArchetypeScores!E:K,7,FALSE)</f>
        <v>0</v>
      </c>
      <c r="T6829" s="2" t="str">
        <f t="shared" si="108"/>
        <v>Not A&amp;R positive</v>
      </c>
    </row>
    <row r="6830" spans="1:20" x14ac:dyDescent="0.3">
      <c r="A6830" s="2" t="s">
        <v>18036</v>
      </c>
      <c r="B6830" s="8" t="s">
        <v>18087</v>
      </c>
      <c r="C6830" s="3" t="s">
        <v>18088</v>
      </c>
      <c r="D6830" s="4">
        <v>10</v>
      </c>
      <c r="E6830" s="5" t="s">
        <v>18039</v>
      </c>
      <c r="F6830" s="4">
        <v>0.33311000000000002</v>
      </c>
      <c r="G6830" s="6">
        <v>51163</v>
      </c>
      <c r="H6830" s="3" t="s">
        <v>18086</v>
      </c>
      <c r="I6830" s="3"/>
      <c r="J6830" s="3"/>
      <c r="K6830" s="5" t="s">
        <v>57</v>
      </c>
      <c r="L6830" s="5">
        <v>17</v>
      </c>
      <c r="M6830" s="5" t="s">
        <v>210</v>
      </c>
      <c r="N6830" s="5">
        <f>VLOOKUP(M6830,[1]ArchetypeScores!E:N,10,FALSE)</f>
        <v>0</v>
      </c>
      <c r="O6830" s="5">
        <f>VLOOKUP(M6830,[1]ArchetypeScores!E:O,11,FALSE)</f>
        <v>-1</v>
      </c>
      <c r="P6830" s="5">
        <f>VLOOKUP(M6830,[1]ArchetypeScores!E:P,12,FALSE)</f>
        <v>0</v>
      </c>
      <c r="Q6830" s="2" t="str">
        <f>VLOOKUP(M6830,[1]ArchetypeScores!E:W,19,FALSE)</f>
        <v>Consumer (including agriculture and tourism)</v>
      </c>
      <c r="R6830" s="2">
        <f>VLOOKUP(M6830,[1]ArchetypeScores!E:I,5,FALSE)</f>
        <v>0</v>
      </c>
      <c r="S6830" s="2">
        <f>VLOOKUP(M6830,[1]ArchetypeScores!E:K,7,FALSE)</f>
        <v>0</v>
      </c>
      <c r="T6830" s="2" t="str">
        <f t="shared" si="108"/>
        <v>Not A&amp;R positive</v>
      </c>
    </row>
    <row r="6831" spans="1:20" x14ac:dyDescent="0.3">
      <c r="A6831" s="2" t="s">
        <v>18036</v>
      </c>
      <c r="B6831" s="3" t="s">
        <v>18089</v>
      </c>
      <c r="C6831" s="3" t="s">
        <v>18090</v>
      </c>
      <c r="D6831" s="4"/>
      <c r="E6831" s="5" t="s">
        <v>18039</v>
      </c>
      <c r="F6831" s="4">
        <v>0</v>
      </c>
      <c r="G6831" s="6">
        <v>51159</v>
      </c>
      <c r="H6831" s="3" t="s">
        <v>18091</v>
      </c>
      <c r="I6831" s="3"/>
      <c r="J6831" s="3"/>
      <c r="K6831" s="5" t="s">
        <v>175</v>
      </c>
      <c r="L6831" s="5">
        <v>4</v>
      </c>
      <c r="M6831" s="5" t="s">
        <v>219</v>
      </c>
      <c r="N6831" s="5">
        <f>VLOOKUP(M6831,[1]ArchetypeScores!E:N,10,FALSE)</f>
        <v>1</v>
      </c>
      <c r="O6831" s="5">
        <f>VLOOKUP(M6831,[1]ArchetypeScores!E:O,11,FALSE)</f>
        <v>0</v>
      </c>
      <c r="P6831" s="5">
        <f>VLOOKUP(M6831,[1]ArchetypeScores!E:P,12,FALSE)</f>
        <v>0</v>
      </c>
      <c r="Q6831" s="2" t="str">
        <f>VLOOKUP(M6831,[1]ArchetypeScores!E:W,19,FALSE)</f>
        <v>Other sector</v>
      </c>
      <c r="R6831" s="2">
        <f>VLOOKUP(M6831,[1]ArchetypeScores!E:I,5,FALSE)</f>
        <v>0</v>
      </c>
      <c r="S6831" s="2">
        <f>VLOOKUP(M6831,[1]ArchetypeScores!E:K,7,FALSE)</f>
        <v>0</v>
      </c>
      <c r="T6831" s="2" t="str">
        <f t="shared" si="108"/>
        <v>Not A&amp;R positive</v>
      </c>
    </row>
    <row r="6832" spans="1:20" x14ac:dyDescent="0.3">
      <c r="A6832" s="2" t="s">
        <v>18036</v>
      </c>
      <c r="B6832" s="3" t="s">
        <v>18092</v>
      </c>
      <c r="C6832" s="3" t="s">
        <v>18093</v>
      </c>
      <c r="D6832" s="4"/>
      <c r="E6832" s="5" t="s">
        <v>18039</v>
      </c>
      <c r="F6832" s="4">
        <v>0</v>
      </c>
      <c r="G6832" s="6">
        <v>51185</v>
      </c>
      <c r="H6832" s="3" t="s">
        <v>18094</v>
      </c>
      <c r="I6832" s="3"/>
      <c r="J6832" s="3"/>
      <c r="K6832" s="5" t="s">
        <v>118</v>
      </c>
      <c r="L6832" s="5">
        <v>3</v>
      </c>
      <c r="M6832" s="5" t="s">
        <v>168</v>
      </c>
      <c r="N6832" s="5">
        <f>VLOOKUP(M6832,[1]ArchetypeScores!E:N,10,FALSE)</f>
        <v>0</v>
      </c>
      <c r="O6832" s="5">
        <f>VLOOKUP(M6832,[1]ArchetypeScores!E:O,11,FALSE)</f>
        <v>-1</v>
      </c>
      <c r="P6832" s="5">
        <f>VLOOKUP(M6832,[1]ArchetypeScores!E:P,12,FALSE)</f>
        <v>0</v>
      </c>
      <c r="Q6832" s="2" t="str">
        <f>VLOOKUP(M6832,[1]ArchetypeScores!E:W,19,FALSE)</f>
        <v>Untargeted</v>
      </c>
      <c r="R6832" s="2">
        <f>VLOOKUP(M6832,[1]ArchetypeScores!E:I,5,FALSE)</f>
        <v>0</v>
      </c>
      <c r="S6832" s="2">
        <f>VLOOKUP(M6832,[1]ArchetypeScores!E:K,7,FALSE)</f>
        <v>0</v>
      </c>
      <c r="T6832" s="2" t="str">
        <f t="shared" si="108"/>
        <v>Not A&amp;R positive</v>
      </c>
    </row>
    <row r="6833" spans="1:20" x14ac:dyDescent="0.3">
      <c r="A6833" s="2" t="s">
        <v>18036</v>
      </c>
      <c r="B6833" s="3" t="s">
        <v>18095</v>
      </c>
      <c r="C6833" s="3" t="s">
        <v>18096</v>
      </c>
      <c r="D6833" s="4">
        <v>2.25</v>
      </c>
      <c r="E6833" s="5" t="s">
        <v>18039</v>
      </c>
      <c r="F6833" s="4">
        <v>7.2249999999999995E-2</v>
      </c>
      <c r="G6833" s="6">
        <v>51151</v>
      </c>
      <c r="H6833" s="3" t="s">
        <v>18097</v>
      </c>
      <c r="I6833" s="3"/>
      <c r="J6833" s="3"/>
      <c r="K6833" s="5" t="s">
        <v>291</v>
      </c>
      <c r="L6833" s="5">
        <v>4</v>
      </c>
      <c r="M6833" s="5" t="s">
        <v>292</v>
      </c>
      <c r="N6833" s="5">
        <f>VLOOKUP(M6833,[1]ArchetypeScores!E:N,10,FALSE)</f>
        <v>1</v>
      </c>
      <c r="O6833" s="5">
        <f>VLOOKUP(M6833,[1]ArchetypeScores!E:O,11,FALSE)</f>
        <v>0</v>
      </c>
      <c r="P6833" s="5">
        <f>VLOOKUP(M6833,[1]ArchetypeScores!E:P,12,FALSE)</f>
        <v>0</v>
      </c>
      <c r="Q6833" s="2" t="str">
        <f>VLOOKUP(M6833,[1]ArchetypeScores!E:W,19,FALSE)</f>
        <v>Education and training</v>
      </c>
      <c r="R6833" s="2">
        <f>VLOOKUP(M6833,[1]ArchetypeScores!E:I,5,FALSE)</f>
        <v>0</v>
      </c>
      <c r="S6833" s="2">
        <f>VLOOKUP(M6833,[1]ArchetypeScores!E:K,7,FALSE)</f>
        <v>0</v>
      </c>
      <c r="T6833" s="2" t="str">
        <f t="shared" si="108"/>
        <v>Not A&amp;R positive</v>
      </c>
    </row>
    <row r="6834" spans="1:20" x14ac:dyDescent="0.3">
      <c r="A6834" s="2" t="s">
        <v>18036</v>
      </c>
      <c r="B6834" s="3" t="s">
        <v>18098</v>
      </c>
      <c r="C6834" s="3" t="s">
        <v>18099</v>
      </c>
      <c r="D6834" s="4"/>
      <c r="E6834" s="5" t="s">
        <v>18039</v>
      </c>
      <c r="F6834" s="4">
        <v>0</v>
      </c>
      <c r="G6834" s="6">
        <v>51177</v>
      </c>
      <c r="H6834" s="3" t="s">
        <v>18100</v>
      </c>
      <c r="I6834" s="3"/>
      <c r="J6834" s="3"/>
      <c r="K6834" s="5" t="s">
        <v>3702</v>
      </c>
      <c r="L6834" s="5">
        <v>2</v>
      </c>
      <c r="M6834" s="5" t="s">
        <v>4334</v>
      </c>
      <c r="N6834" s="5">
        <f>VLOOKUP(M6834,[1]ArchetypeScores!E:N,10,FALSE)</f>
        <v>1</v>
      </c>
      <c r="O6834" s="5">
        <f>VLOOKUP(M6834,[1]ArchetypeScores!E:O,11,FALSE)</f>
        <v>-1</v>
      </c>
      <c r="P6834" s="5">
        <f>VLOOKUP(M6834,[1]ArchetypeScores!E:P,12,FALSE)</f>
        <v>1</v>
      </c>
      <c r="Q6834" s="2" t="str">
        <f>VLOOKUP(M6834,[1]ArchetypeScores!E:W,19,FALSE)</f>
        <v>Industrials - transportation</v>
      </c>
      <c r="R6834" s="2">
        <f>VLOOKUP(M6834,[1]ArchetypeScores!E:I,5,FALSE)</f>
        <v>0</v>
      </c>
      <c r="S6834" s="2">
        <f>VLOOKUP(M6834,[1]ArchetypeScores!E:K,7,FALSE)</f>
        <v>0</v>
      </c>
      <c r="T6834" s="2" t="str">
        <f t="shared" si="108"/>
        <v>Not A&amp;R positive</v>
      </c>
    </row>
    <row r="6835" spans="1:20" x14ac:dyDescent="0.3">
      <c r="A6835" s="2" t="s">
        <v>18036</v>
      </c>
      <c r="B6835" s="3" t="s">
        <v>18101</v>
      </c>
      <c r="C6835" s="3" t="s">
        <v>18102</v>
      </c>
      <c r="D6835" s="4">
        <v>57</v>
      </c>
      <c r="E6835" s="5" t="s">
        <v>18039</v>
      </c>
      <c r="F6835" s="4">
        <v>1.8608</v>
      </c>
      <c r="G6835" s="6">
        <v>51178</v>
      </c>
      <c r="H6835" s="3" t="s">
        <v>18103</v>
      </c>
      <c r="I6835" s="3"/>
      <c r="J6835" s="3"/>
      <c r="K6835" s="5" t="s">
        <v>57</v>
      </c>
      <c r="L6835" s="5">
        <v>29</v>
      </c>
      <c r="M6835" s="5" t="s">
        <v>58</v>
      </c>
      <c r="N6835" s="5">
        <f>VLOOKUP(M6835,[1]ArchetypeScores!E:N,10,FALSE)</f>
        <v>0</v>
      </c>
      <c r="O6835" s="5">
        <f>VLOOKUP(M6835,[1]ArchetypeScores!E:O,11,FALSE)</f>
        <v>-1</v>
      </c>
      <c r="P6835" s="5">
        <f>VLOOKUP(M6835,[1]ArchetypeScores!E:P,12,FALSE)</f>
        <v>0</v>
      </c>
      <c r="Q6835" s="2" t="str">
        <f>VLOOKUP(M6835,[1]ArchetypeScores!E:W,19,FALSE)</f>
        <v>Untargeted</v>
      </c>
      <c r="R6835" s="2">
        <f>VLOOKUP(M6835,[1]ArchetypeScores!E:I,5,FALSE)</f>
        <v>0</v>
      </c>
      <c r="S6835" s="2">
        <f>VLOOKUP(M6835,[1]ArchetypeScores!E:K,7,FALSE)</f>
        <v>0</v>
      </c>
      <c r="T6835" s="2" t="str">
        <f t="shared" si="108"/>
        <v>Not A&amp;R positive</v>
      </c>
    </row>
    <row r="6836" spans="1:20" x14ac:dyDescent="0.3">
      <c r="A6836" s="2" t="s">
        <v>18036</v>
      </c>
      <c r="B6836" s="3" t="s">
        <v>18104</v>
      </c>
      <c r="C6836" s="3" t="s">
        <v>18105</v>
      </c>
      <c r="D6836" s="4">
        <v>30</v>
      </c>
      <c r="E6836" s="5" t="s">
        <v>18039</v>
      </c>
      <c r="F6836" s="4">
        <v>0.95938999999999997</v>
      </c>
      <c r="G6836" s="6">
        <v>51180</v>
      </c>
      <c r="H6836" s="3" t="s">
        <v>18106</v>
      </c>
      <c r="I6836" s="3"/>
      <c r="J6836" s="3"/>
      <c r="K6836" s="5" t="s">
        <v>47</v>
      </c>
      <c r="L6836" s="5">
        <v>1</v>
      </c>
      <c r="M6836" s="5" t="s">
        <v>48</v>
      </c>
      <c r="N6836" s="5">
        <f>VLOOKUP(M6836,[1]ArchetypeScores!E:N,10,FALSE)</f>
        <v>0</v>
      </c>
      <c r="O6836" s="5">
        <f>VLOOKUP(M6836,[1]ArchetypeScores!E:O,11,FALSE)</f>
        <v>0</v>
      </c>
      <c r="P6836" s="5">
        <f>VLOOKUP(M6836,[1]ArchetypeScores!E:P,12,FALSE)</f>
        <v>0</v>
      </c>
      <c r="Q6836" s="2" t="str">
        <f>VLOOKUP(M6836,[1]ArchetypeScores!E:W,19,FALSE)</f>
        <v>Consumer (including agriculture and tourism)</v>
      </c>
      <c r="R6836" s="2">
        <f>VLOOKUP(M6836,[1]ArchetypeScores!E:I,5,FALSE)</f>
        <v>0</v>
      </c>
      <c r="S6836" s="2">
        <f>VLOOKUP(M6836,[1]ArchetypeScores!E:K,7,FALSE)</f>
        <v>0</v>
      </c>
      <c r="T6836" s="2" t="str">
        <f t="shared" si="108"/>
        <v>Not A&amp;R positive</v>
      </c>
    </row>
    <row r="6837" spans="1:20" x14ac:dyDescent="0.3">
      <c r="A6837" s="2" t="s">
        <v>18036</v>
      </c>
      <c r="B6837" s="3" t="s">
        <v>18107</v>
      </c>
      <c r="C6837" s="3" t="s">
        <v>18108</v>
      </c>
      <c r="D6837" s="4"/>
      <c r="E6837" s="5" t="s">
        <v>18039</v>
      </c>
      <c r="F6837" s="4">
        <v>0</v>
      </c>
      <c r="G6837" s="6">
        <v>51187</v>
      </c>
      <c r="H6837" s="3" t="s">
        <v>18094</v>
      </c>
      <c r="I6837" s="3"/>
      <c r="J6837" s="3"/>
      <c r="K6837" s="5" t="s">
        <v>61</v>
      </c>
      <c r="L6837" s="5">
        <v>1</v>
      </c>
      <c r="M6837" s="5" t="s">
        <v>130</v>
      </c>
      <c r="N6837" s="5">
        <f>VLOOKUP(M6837,[1]ArchetypeScores!E:N,10,FALSE)</f>
        <v>0</v>
      </c>
      <c r="O6837" s="5">
        <f>VLOOKUP(M6837,[1]ArchetypeScores!E:O,11,FALSE)</f>
        <v>-1</v>
      </c>
      <c r="P6837" s="5">
        <f>VLOOKUP(M6837,[1]ArchetypeScores!E:P,12,FALSE)</f>
        <v>0</v>
      </c>
      <c r="Q6837" s="2" t="str">
        <f>VLOOKUP(M6837,[1]ArchetypeScores!E:W,19,FALSE)</f>
        <v>Health care</v>
      </c>
      <c r="R6837" s="2">
        <f>VLOOKUP(M6837,[1]ArchetypeScores!E:I,5,FALSE)</f>
        <v>0</v>
      </c>
      <c r="S6837" s="2">
        <f>VLOOKUP(M6837,[1]ArchetypeScores!E:K,7,FALSE)</f>
        <v>0</v>
      </c>
      <c r="T6837" s="2" t="str">
        <f t="shared" si="108"/>
        <v>Not A&amp;R positive</v>
      </c>
    </row>
    <row r="6838" spans="1:20" x14ac:dyDescent="0.3">
      <c r="A6838" s="2" t="s">
        <v>18036</v>
      </c>
      <c r="B6838" s="3" t="s">
        <v>18109</v>
      </c>
      <c r="C6838" s="3" t="s">
        <v>18110</v>
      </c>
      <c r="D6838" s="4"/>
      <c r="E6838" s="5" t="s">
        <v>18039</v>
      </c>
      <c r="F6838" s="4">
        <v>0</v>
      </c>
      <c r="G6838" s="6">
        <v>51152</v>
      </c>
      <c r="H6838" s="3" t="s">
        <v>18097</v>
      </c>
      <c r="I6838" s="3"/>
      <c r="J6838" s="3"/>
      <c r="K6838" s="5" t="s">
        <v>38</v>
      </c>
      <c r="L6838" s="5">
        <v>25</v>
      </c>
      <c r="M6838" s="5" t="s">
        <v>6285</v>
      </c>
      <c r="N6838" s="5">
        <f>VLOOKUP(M6838,[1]ArchetypeScores!E:N,10,FALSE)</f>
        <v>0</v>
      </c>
      <c r="O6838" s="5">
        <f>VLOOKUP(M6838,[1]ArchetypeScores!E:O,11,FALSE)</f>
        <v>-1</v>
      </c>
      <c r="P6838" s="5">
        <f>VLOOKUP(M6838,[1]ArchetypeScores!E:P,12,FALSE)</f>
        <v>0</v>
      </c>
      <c r="Q6838" s="2" t="str">
        <f>VLOOKUP(M6838,[1]ArchetypeScores!E:W,19,FALSE)</f>
        <v>Consumer (including agriculture and tourism)</v>
      </c>
      <c r="R6838" s="2">
        <f>VLOOKUP(M6838,[1]ArchetypeScores!E:I,5,FALSE)</f>
        <v>0</v>
      </c>
      <c r="S6838" s="2">
        <f>VLOOKUP(M6838,[1]ArchetypeScores!E:K,7,FALSE)</f>
        <v>0</v>
      </c>
      <c r="T6838" s="2" t="str">
        <f t="shared" si="108"/>
        <v>Not A&amp;R positive</v>
      </c>
    </row>
    <row r="6839" spans="1:20" x14ac:dyDescent="0.3">
      <c r="A6839" s="2" t="s">
        <v>18036</v>
      </c>
      <c r="B6839" s="8" t="s">
        <v>18111</v>
      </c>
      <c r="C6839" s="3" t="s">
        <v>18112</v>
      </c>
      <c r="D6839" s="4"/>
      <c r="E6839" s="5" t="s">
        <v>18039</v>
      </c>
      <c r="F6839" s="4">
        <v>0</v>
      </c>
      <c r="G6839" s="6">
        <v>51175</v>
      </c>
      <c r="H6839" s="3" t="s">
        <v>18113</v>
      </c>
      <c r="I6839" s="3"/>
      <c r="J6839" s="3"/>
      <c r="K6839" s="5" t="s">
        <v>57</v>
      </c>
      <c r="L6839" s="5">
        <v>1</v>
      </c>
      <c r="M6839" s="5" t="s">
        <v>123</v>
      </c>
      <c r="N6839" s="5">
        <f>VLOOKUP(M6839,[1]ArchetypeScores!E:N,10,FALSE)</f>
        <v>0</v>
      </c>
      <c r="O6839" s="5">
        <f>VLOOKUP(M6839,[1]ArchetypeScores!E:O,11,FALSE)</f>
        <v>-1</v>
      </c>
      <c r="P6839" s="5">
        <f>VLOOKUP(M6839,[1]ArchetypeScores!E:P,12,FALSE)</f>
        <v>0</v>
      </c>
      <c r="Q6839" s="2" t="str">
        <f>VLOOKUP(M6839,[1]ArchetypeScores!E:W,19,FALSE)</f>
        <v>Consumer (including agriculture and tourism)</v>
      </c>
      <c r="R6839" s="2">
        <f>VLOOKUP(M6839,[1]ArchetypeScores!E:I,5,FALSE)</f>
        <v>0</v>
      </c>
      <c r="S6839" s="2">
        <f>VLOOKUP(M6839,[1]ArchetypeScores!E:K,7,FALSE)</f>
        <v>0</v>
      </c>
      <c r="T6839" s="2" t="str">
        <f t="shared" si="108"/>
        <v>Not A&amp;R positive</v>
      </c>
    </row>
    <row r="6840" spans="1:20" x14ac:dyDescent="0.3">
      <c r="A6840" s="2" t="s">
        <v>18036</v>
      </c>
      <c r="B6840" s="3" t="s">
        <v>18114</v>
      </c>
      <c r="C6840" s="3" t="s">
        <v>18115</v>
      </c>
      <c r="D6840" s="4">
        <v>8.5</v>
      </c>
      <c r="E6840" s="5" t="s">
        <v>18039</v>
      </c>
      <c r="F6840" s="4">
        <v>0.26529000000000003</v>
      </c>
      <c r="G6840" s="6">
        <v>51148</v>
      </c>
      <c r="H6840" s="3" t="s">
        <v>18116</v>
      </c>
      <c r="I6840" s="3" t="s">
        <v>18117</v>
      </c>
      <c r="J6840" s="3"/>
      <c r="K6840" s="5" t="s">
        <v>118</v>
      </c>
      <c r="L6840" s="5">
        <v>3</v>
      </c>
      <c r="M6840" s="5" t="s">
        <v>168</v>
      </c>
      <c r="N6840" s="5">
        <f>VLOOKUP(M6840,[1]ArchetypeScores!E:N,10,FALSE)</f>
        <v>0</v>
      </c>
      <c r="O6840" s="5">
        <f>VLOOKUP(M6840,[1]ArchetypeScores!E:O,11,FALSE)</f>
        <v>-1</v>
      </c>
      <c r="P6840" s="5">
        <f>VLOOKUP(M6840,[1]ArchetypeScores!E:P,12,FALSE)</f>
        <v>0</v>
      </c>
      <c r="Q6840" s="2" t="str">
        <f>VLOOKUP(M6840,[1]ArchetypeScores!E:W,19,FALSE)</f>
        <v>Untargeted</v>
      </c>
      <c r="R6840" s="2">
        <f>VLOOKUP(M6840,[1]ArchetypeScores!E:I,5,FALSE)</f>
        <v>0</v>
      </c>
      <c r="S6840" s="2">
        <f>VLOOKUP(M6840,[1]ArchetypeScores!E:K,7,FALSE)</f>
        <v>0</v>
      </c>
      <c r="T6840" s="2" t="str">
        <f t="shared" si="108"/>
        <v>Not A&amp;R positive</v>
      </c>
    </row>
    <row r="6841" spans="1:20" x14ac:dyDescent="0.3">
      <c r="A6841" s="2" t="s">
        <v>18036</v>
      </c>
      <c r="B6841" s="3" t="s">
        <v>18118</v>
      </c>
      <c r="C6841" s="3" t="s">
        <v>18119</v>
      </c>
      <c r="D6841" s="4"/>
      <c r="E6841" s="5" t="s">
        <v>18039</v>
      </c>
      <c r="F6841" s="4">
        <v>0</v>
      </c>
      <c r="G6841" s="6">
        <v>51194</v>
      </c>
      <c r="H6841" s="3" t="s">
        <v>18120</v>
      </c>
      <c r="I6841" s="3"/>
      <c r="J6841" s="3"/>
      <c r="K6841" s="5" t="s">
        <v>61</v>
      </c>
      <c r="L6841" s="5">
        <v>5</v>
      </c>
      <c r="M6841" s="5" t="s">
        <v>62</v>
      </c>
      <c r="N6841" s="5">
        <f>VLOOKUP(M6841,[1]ArchetypeScores!E:N,10,FALSE)</f>
        <v>0</v>
      </c>
      <c r="O6841" s="5">
        <f>VLOOKUP(M6841,[1]ArchetypeScores!E:O,11,FALSE)</f>
        <v>-1</v>
      </c>
      <c r="P6841" s="5">
        <f>VLOOKUP(M6841,[1]ArchetypeScores!E:P,12,FALSE)</f>
        <v>0</v>
      </c>
      <c r="Q6841" s="2" t="str">
        <f>VLOOKUP(M6841,[1]ArchetypeScores!E:W,19,FALSE)</f>
        <v>Health care</v>
      </c>
      <c r="R6841" s="2">
        <f>VLOOKUP(M6841,[1]ArchetypeScores!E:I,5,FALSE)</f>
        <v>0</v>
      </c>
      <c r="S6841" s="2">
        <f>VLOOKUP(M6841,[1]ArchetypeScores!E:K,7,FALSE)</f>
        <v>0</v>
      </c>
      <c r="T6841" s="2" t="str">
        <f t="shared" si="108"/>
        <v>Not A&amp;R positive</v>
      </c>
    </row>
    <row r="6842" spans="1:20" x14ac:dyDescent="0.3">
      <c r="A6842" s="2" t="s">
        <v>18036</v>
      </c>
      <c r="B6842" s="3" t="s">
        <v>18121</v>
      </c>
      <c r="C6842" s="3" t="s">
        <v>18122</v>
      </c>
      <c r="D6842" s="4">
        <v>5.1999999999999998E-2</v>
      </c>
      <c r="E6842" s="5" t="s">
        <v>18039</v>
      </c>
      <c r="F6842" s="4">
        <v>1.6000000000000001E-3</v>
      </c>
      <c r="G6842" s="6">
        <v>51184</v>
      </c>
      <c r="H6842" s="3" t="s">
        <v>18123</v>
      </c>
      <c r="I6842" s="3"/>
      <c r="J6842" s="3"/>
      <c r="K6842" s="5" t="s">
        <v>1306</v>
      </c>
      <c r="L6842" s="5">
        <v>1</v>
      </c>
      <c r="M6842" s="5" t="s">
        <v>1307</v>
      </c>
      <c r="N6842" s="5">
        <f>VLOOKUP(M6842,[1]ArchetypeScores!E:N,10,FALSE)</f>
        <v>0</v>
      </c>
      <c r="O6842" s="5">
        <f>VLOOKUP(M6842,[1]ArchetypeScores!E:O,11,FALSE)</f>
        <v>-1</v>
      </c>
      <c r="P6842" s="5">
        <f>VLOOKUP(M6842,[1]ArchetypeScores!E:P,12,FALSE)</f>
        <v>0</v>
      </c>
      <c r="Q6842" s="2" t="str">
        <f>VLOOKUP(M6842,[1]ArchetypeScores!E:W,19,FALSE)</f>
        <v>Untargeted</v>
      </c>
      <c r="R6842" s="2">
        <f>VLOOKUP(M6842,[1]ArchetypeScores!E:I,5,FALSE)</f>
        <v>0</v>
      </c>
      <c r="S6842" s="2">
        <f>VLOOKUP(M6842,[1]ArchetypeScores!E:K,7,FALSE)</f>
        <v>0</v>
      </c>
      <c r="T6842" s="2" t="str">
        <f t="shared" si="108"/>
        <v>Not A&amp;R positive</v>
      </c>
    </row>
    <row r="6843" spans="1:20" x14ac:dyDescent="0.3">
      <c r="A6843" s="2" t="s">
        <v>18036</v>
      </c>
      <c r="B6843" s="3" t="s">
        <v>18124</v>
      </c>
      <c r="C6843" s="3" t="s">
        <v>18125</v>
      </c>
      <c r="D6843" s="4">
        <v>0.72699999999999998</v>
      </c>
      <c r="E6843" s="5" t="s">
        <v>18039</v>
      </c>
      <c r="F6843" s="4">
        <v>2.2380000000000001E-2</v>
      </c>
      <c r="G6843" s="6">
        <v>51195</v>
      </c>
      <c r="H6843" s="3" t="s">
        <v>18126</v>
      </c>
      <c r="I6843" s="3"/>
      <c r="J6843" s="3"/>
      <c r="K6843" s="5" t="s">
        <v>94</v>
      </c>
      <c r="L6843" s="5">
        <v>1</v>
      </c>
      <c r="M6843" s="5" t="s">
        <v>95</v>
      </c>
      <c r="N6843" s="5">
        <f>VLOOKUP(M6843,[1]ArchetypeScores!E:N,10,FALSE)</f>
        <v>1</v>
      </c>
      <c r="O6843" s="5">
        <f>VLOOKUP(M6843,[1]ArchetypeScores!E:O,11,FALSE)</f>
        <v>-1</v>
      </c>
      <c r="P6843" s="5">
        <f>VLOOKUP(M6843,[1]ArchetypeScores!E:P,12,FALSE)</f>
        <v>0</v>
      </c>
      <c r="Q6843" s="2" t="str">
        <f>VLOOKUP(M6843,[1]ArchetypeScores!E:W,19,FALSE)</f>
        <v>Consumer (including agriculture and tourism)</v>
      </c>
      <c r="R6843" s="2">
        <f>VLOOKUP(M6843,[1]ArchetypeScores!E:I,5,FALSE)</f>
        <v>0</v>
      </c>
      <c r="S6843" s="2">
        <f>VLOOKUP(M6843,[1]ArchetypeScores!E:K,7,FALSE)</f>
        <v>0</v>
      </c>
      <c r="T6843" s="2" t="str">
        <f t="shared" si="108"/>
        <v>Not A&amp;R positive</v>
      </c>
    </row>
    <row r="6844" spans="1:20" x14ac:dyDescent="0.3">
      <c r="A6844" s="2" t="s">
        <v>18036</v>
      </c>
      <c r="B6844" s="3" t="s">
        <v>18127</v>
      </c>
      <c r="C6844" s="3" t="s">
        <v>18125</v>
      </c>
      <c r="D6844" s="4">
        <v>0.72699999999999998</v>
      </c>
      <c r="E6844" s="5" t="s">
        <v>18039</v>
      </c>
      <c r="F6844" s="4">
        <v>2.2380000000000001E-2</v>
      </c>
      <c r="G6844" s="6">
        <v>51197</v>
      </c>
      <c r="H6844" s="3" t="s">
        <v>18126</v>
      </c>
      <c r="I6844" s="3"/>
      <c r="J6844" s="3"/>
      <c r="K6844" s="5" t="s">
        <v>25</v>
      </c>
      <c r="L6844" s="5" t="s">
        <v>112</v>
      </c>
      <c r="M6844" s="5" t="s">
        <v>423</v>
      </c>
      <c r="N6844" s="5">
        <f>VLOOKUP(M6844,[1]ArchetypeScores!E:N,10,FALSE)</f>
        <v>1</v>
      </c>
      <c r="O6844" s="5">
        <f>VLOOKUP(M6844,[1]ArchetypeScores!E:O,11,FALSE)</f>
        <v>-2</v>
      </c>
      <c r="P6844" s="5">
        <f>VLOOKUP(M6844,[1]ArchetypeScores!E:P,12,FALSE)</f>
        <v>0</v>
      </c>
      <c r="Q6844" s="2" t="str">
        <f>VLOOKUP(M6844,[1]ArchetypeScores!E:W,19,FALSE)</f>
        <v>Industrials - other</v>
      </c>
      <c r="R6844" s="2">
        <f>VLOOKUP(M6844,[1]ArchetypeScores!E:I,5,FALSE)</f>
        <v>0</v>
      </c>
      <c r="S6844" s="2">
        <f>VLOOKUP(M6844,[1]ArchetypeScores!E:K,7,FALSE)</f>
        <v>-1</v>
      </c>
      <c r="T6844" s="2" t="str">
        <f t="shared" si="108"/>
        <v>Not A&amp;R positive</v>
      </c>
    </row>
    <row r="6845" spans="1:20" x14ac:dyDescent="0.3">
      <c r="A6845" s="2" t="s">
        <v>18036</v>
      </c>
      <c r="B6845" s="3" t="s">
        <v>18128</v>
      </c>
      <c r="C6845" s="3" t="s">
        <v>18125</v>
      </c>
      <c r="D6845" s="4">
        <v>0.72699999999999998</v>
      </c>
      <c r="E6845" s="5" t="s">
        <v>18039</v>
      </c>
      <c r="F6845" s="4">
        <v>2.2380000000000001E-2</v>
      </c>
      <c r="G6845" s="6">
        <v>51196</v>
      </c>
      <c r="H6845" s="3" t="s">
        <v>18126</v>
      </c>
      <c r="I6845" s="3"/>
      <c r="J6845" s="3"/>
      <c r="K6845" s="5" t="s">
        <v>291</v>
      </c>
      <c r="L6845" s="5">
        <v>4</v>
      </c>
      <c r="M6845" s="5" t="s">
        <v>292</v>
      </c>
      <c r="N6845" s="5">
        <f>VLOOKUP(M6845,[1]ArchetypeScores!E:N,10,FALSE)</f>
        <v>1</v>
      </c>
      <c r="O6845" s="5">
        <f>VLOOKUP(M6845,[1]ArchetypeScores!E:O,11,FALSE)</f>
        <v>0</v>
      </c>
      <c r="P6845" s="5">
        <f>VLOOKUP(M6845,[1]ArchetypeScores!E:P,12,FALSE)</f>
        <v>0</v>
      </c>
      <c r="Q6845" s="2" t="str">
        <f>VLOOKUP(M6845,[1]ArchetypeScores!E:W,19,FALSE)</f>
        <v>Education and training</v>
      </c>
      <c r="R6845" s="2">
        <f>VLOOKUP(M6845,[1]ArchetypeScores!E:I,5,FALSE)</f>
        <v>0</v>
      </c>
      <c r="S6845" s="2">
        <f>VLOOKUP(M6845,[1]ArchetypeScores!E:K,7,FALSE)</f>
        <v>0</v>
      </c>
      <c r="T6845" s="2" t="str">
        <f t="shared" si="108"/>
        <v>Not A&amp;R positive</v>
      </c>
    </row>
    <row r="6846" spans="1:20" x14ac:dyDescent="0.3">
      <c r="A6846" s="2" t="s">
        <v>18036</v>
      </c>
      <c r="B6846" s="3" t="s">
        <v>18129</v>
      </c>
      <c r="C6846" s="3" t="s">
        <v>18125</v>
      </c>
      <c r="D6846" s="4">
        <v>0.72699999999999998</v>
      </c>
      <c r="E6846" s="5" t="s">
        <v>18039</v>
      </c>
      <c r="F6846" s="4">
        <v>2.2380000000000001E-2</v>
      </c>
      <c r="G6846" s="6">
        <v>51193</v>
      </c>
      <c r="H6846" s="3" t="s">
        <v>18126</v>
      </c>
      <c r="I6846" s="3"/>
      <c r="J6846" s="3"/>
      <c r="K6846" s="5" t="s">
        <v>611</v>
      </c>
      <c r="L6846" s="5">
        <v>1</v>
      </c>
      <c r="M6846" s="5" t="s">
        <v>612</v>
      </c>
      <c r="N6846" s="5">
        <f>VLOOKUP(M6846,[1]ArchetypeScores!E:N,10,FALSE)</f>
        <v>1</v>
      </c>
      <c r="O6846" s="5">
        <f>VLOOKUP(M6846,[1]ArchetypeScores!E:O,11,FALSE)</f>
        <v>-2</v>
      </c>
      <c r="P6846" s="5">
        <f>VLOOKUP(M6846,[1]ArchetypeScores!E:P,12,FALSE)</f>
        <v>-1</v>
      </c>
      <c r="Q6846" s="2" t="str">
        <f>VLOOKUP(M6846,[1]ArchetypeScores!E:W,19,FALSE)</f>
        <v>Consumer (including agriculture and tourism)</v>
      </c>
      <c r="R6846" s="2">
        <f>VLOOKUP(M6846,[1]ArchetypeScores!E:I,5,FALSE)</f>
        <v>0</v>
      </c>
      <c r="S6846" s="2">
        <f>VLOOKUP(M6846,[1]ArchetypeScores!E:K,7,FALSE)</f>
        <v>0</v>
      </c>
      <c r="T6846" s="2" t="str">
        <f t="shared" si="108"/>
        <v>Not A&amp;R positive</v>
      </c>
    </row>
    <row r="6847" spans="1:20" x14ac:dyDescent="0.3">
      <c r="A6847" s="2" t="s">
        <v>18036</v>
      </c>
      <c r="B6847" s="3" t="s">
        <v>18130</v>
      </c>
      <c r="C6847" s="3" t="s">
        <v>18131</v>
      </c>
      <c r="D6847" s="4"/>
      <c r="E6847" s="5" t="s">
        <v>18039</v>
      </c>
      <c r="F6847" s="4">
        <v>0</v>
      </c>
      <c r="G6847" s="6">
        <v>51150</v>
      </c>
      <c r="H6847" s="3" t="s">
        <v>18132</v>
      </c>
      <c r="I6847" s="3" t="s">
        <v>18133</v>
      </c>
      <c r="J6847" s="3"/>
      <c r="K6847" s="5" t="s">
        <v>118</v>
      </c>
      <c r="L6847" s="5">
        <v>4</v>
      </c>
      <c r="M6847" s="5" t="s">
        <v>119</v>
      </c>
      <c r="N6847" s="5">
        <f>VLOOKUP(M6847,[1]ArchetypeScores!E:N,10,FALSE)</f>
        <v>0</v>
      </c>
      <c r="O6847" s="5">
        <f>VLOOKUP(M6847,[1]ArchetypeScores!E:O,11,FALSE)</f>
        <v>-1</v>
      </c>
      <c r="P6847" s="5">
        <f>VLOOKUP(M6847,[1]ArchetypeScores!E:P,12,FALSE)</f>
        <v>0</v>
      </c>
      <c r="Q6847" s="2" t="str">
        <f>VLOOKUP(M6847,[1]ArchetypeScores!E:W,19,FALSE)</f>
        <v>Untargeted</v>
      </c>
      <c r="R6847" s="2">
        <f>VLOOKUP(M6847,[1]ArchetypeScores!E:I,5,FALSE)</f>
        <v>0</v>
      </c>
      <c r="S6847" s="2">
        <f>VLOOKUP(M6847,[1]ArchetypeScores!E:K,7,FALSE)</f>
        <v>0</v>
      </c>
      <c r="T6847" s="2" t="str">
        <f t="shared" si="108"/>
        <v>Not A&amp;R positive</v>
      </c>
    </row>
    <row r="6848" spans="1:20" x14ac:dyDescent="0.3">
      <c r="A6848" s="2" t="s">
        <v>18036</v>
      </c>
      <c r="B6848" s="3" t="s">
        <v>18134</v>
      </c>
      <c r="C6848" s="3" t="s">
        <v>18135</v>
      </c>
      <c r="D6848" s="4">
        <v>37.1</v>
      </c>
      <c r="E6848" s="5" t="s">
        <v>18039</v>
      </c>
      <c r="F6848" s="4">
        <v>1.23584</v>
      </c>
      <c r="G6848" s="6">
        <v>51164</v>
      </c>
      <c r="H6848" s="3" t="s">
        <v>18136</v>
      </c>
      <c r="I6848" s="3" t="s">
        <v>18137</v>
      </c>
      <c r="J6848" s="3"/>
      <c r="K6848" s="5" t="s">
        <v>118</v>
      </c>
      <c r="L6848" s="5">
        <v>2</v>
      </c>
      <c r="M6848" s="5" t="s">
        <v>226</v>
      </c>
      <c r="N6848" s="5">
        <f>VLOOKUP(M6848,[1]ArchetypeScores!E:N,10,FALSE)</f>
        <v>0</v>
      </c>
      <c r="O6848" s="5">
        <f>VLOOKUP(M6848,[1]ArchetypeScores!E:O,11,FALSE)</f>
        <v>-1</v>
      </c>
      <c r="P6848" s="5">
        <f>VLOOKUP(M6848,[1]ArchetypeScores!E:P,12,FALSE)</f>
        <v>0</v>
      </c>
      <c r="Q6848" s="2" t="str">
        <f>VLOOKUP(M6848,[1]ArchetypeScores!E:W,19,FALSE)</f>
        <v>Untargeted</v>
      </c>
      <c r="R6848" s="2">
        <f>VLOOKUP(M6848,[1]ArchetypeScores!E:I,5,FALSE)</f>
        <v>0</v>
      </c>
      <c r="S6848" s="2">
        <f>VLOOKUP(M6848,[1]ArchetypeScores!E:K,7,FALSE)</f>
        <v>0</v>
      </c>
      <c r="T6848" s="2" t="str">
        <f t="shared" si="108"/>
        <v>Not A&amp;R positive</v>
      </c>
    </row>
    <row r="6849" spans="1:20" x14ac:dyDescent="0.3">
      <c r="A6849" s="2" t="s">
        <v>18036</v>
      </c>
      <c r="B6849" s="3" t="s">
        <v>18138</v>
      </c>
      <c r="C6849" s="3" t="s">
        <v>18139</v>
      </c>
      <c r="D6849" s="4"/>
      <c r="E6849" s="5" t="s">
        <v>18039</v>
      </c>
      <c r="F6849" s="4">
        <v>0</v>
      </c>
      <c r="G6849" s="6">
        <v>51156</v>
      </c>
      <c r="H6849" s="3" t="s">
        <v>18140</v>
      </c>
      <c r="I6849" s="3"/>
      <c r="J6849" s="3"/>
      <c r="K6849" s="5" t="s">
        <v>61</v>
      </c>
      <c r="L6849" s="5">
        <v>5</v>
      </c>
      <c r="M6849" s="5" t="s">
        <v>62</v>
      </c>
      <c r="N6849" s="5">
        <f>VLOOKUP(M6849,[1]ArchetypeScores!E:N,10,FALSE)</f>
        <v>0</v>
      </c>
      <c r="O6849" s="5">
        <f>VLOOKUP(M6849,[1]ArchetypeScores!E:O,11,FALSE)</f>
        <v>-1</v>
      </c>
      <c r="P6849" s="5">
        <f>VLOOKUP(M6849,[1]ArchetypeScores!E:P,12,FALSE)</f>
        <v>0</v>
      </c>
      <c r="Q6849" s="2" t="str">
        <f>VLOOKUP(M6849,[1]ArchetypeScores!E:W,19,FALSE)</f>
        <v>Health care</v>
      </c>
      <c r="R6849" s="2">
        <f>VLOOKUP(M6849,[1]ArchetypeScores!E:I,5,FALSE)</f>
        <v>0</v>
      </c>
      <c r="S6849" s="2">
        <f>VLOOKUP(M6849,[1]ArchetypeScores!E:K,7,FALSE)</f>
        <v>0</v>
      </c>
      <c r="T6849" s="2" t="str">
        <f t="shared" si="108"/>
        <v>Not A&amp;R positive</v>
      </c>
    </row>
    <row r="6850" spans="1:20" x14ac:dyDescent="0.3">
      <c r="A6850" s="2" t="s">
        <v>18036</v>
      </c>
      <c r="B6850" s="3" t="s">
        <v>18141</v>
      </c>
      <c r="C6850" s="3" t="s">
        <v>18142</v>
      </c>
      <c r="D6850" s="4"/>
      <c r="E6850" s="5" t="s">
        <v>18039</v>
      </c>
      <c r="F6850" s="4">
        <v>0</v>
      </c>
      <c r="G6850" s="6">
        <v>51174</v>
      </c>
      <c r="H6850" s="3" t="s">
        <v>18143</v>
      </c>
      <c r="I6850" s="3"/>
      <c r="J6850" s="3"/>
      <c r="K6850" s="5" t="s">
        <v>57</v>
      </c>
      <c r="L6850" s="5">
        <v>29</v>
      </c>
      <c r="M6850" s="5" t="s">
        <v>58</v>
      </c>
      <c r="N6850" s="5">
        <f>VLOOKUP(M6850,[1]ArchetypeScores!E:N,10,FALSE)</f>
        <v>0</v>
      </c>
      <c r="O6850" s="5">
        <f>VLOOKUP(M6850,[1]ArchetypeScores!E:O,11,FALSE)</f>
        <v>-1</v>
      </c>
      <c r="P6850" s="5">
        <f>VLOOKUP(M6850,[1]ArchetypeScores!E:P,12,FALSE)</f>
        <v>0</v>
      </c>
      <c r="Q6850" s="2" t="str">
        <f>VLOOKUP(M6850,[1]ArchetypeScores!E:W,19,FALSE)</f>
        <v>Untargeted</v>
      </c>
      <c r="R6850" s="2">
        <f>VLOOKUP(M6850,[1]ArchetypeScores!E:I,5,FALSE)</f>
        <v>0</v>
      </c>
      <c r="S6850" s="2">
        <f>VLOOKUP(M6850,[1]ArchetypeScores!E:K,7,FALSE)</f>
        <v>0</v>
      </c>
      <c r="T6850" s="2" t="str">
        <f t="shared" ref="T6850:T6913" si="109">IF(AND(R6850=1,S6850=1),"Both",IF(AND(R6850=1,S6850=0),"Direct only",IF(AND(R6850=0,S6850=1),"Indirect only","Not A&amp;R positive")))</f>
        <v>Not A&amp;R positive</v>
      </c>
    </row>
    <row r="6851" spans="1:20" x14ac:dyDescent="0.3">
      <c r="A6851" s="2" t="s">
        <v>18036</v>
      </c>
      <c r="B6851" s="3" t="s">
        <v>18144</v>
      </c>
      <c r="C6851" s="3" t="s">
        <v>18145</v>
      </c>
      <c r="D6851" s="4"/>
      <c r="E6851" s="5" t="s">
        <v>18039</v>
      </c>
      <c r="F6851" s="4">
        <v>0</v>
      </c>
      <c r="G6851" s="6">
        <v>51170</v>
      </c>
      <c r="H6851" s="3" t="s">
        <v>18146</v>
      </c>
      <c r="I6851" s="3"/>
      <c r="J6851" s="3"/>
      <c r="K6851" s="5" t="s">
        <v>38</v>
      </c>
      <c r="L6851" s="5">
        <v>29</v>
      </c>
      <c r="M6851" s="5" t="s">
        <v>316</v>
      </c>
      <c r="N6851" s="5">
        <f>VLOOKUP(M6851,[1]ArchetypeScores!E:N,10,FALSE)</f>
        <v>0</v>
      </c>
      <c r="O6851" s="5">
        <f>VLOOKUP(M6851,[1]ArchetypeScores!E:O,11,FALSE)</f>
        <v>-1</v>
      </c>
      <c r="P6851" s="5">
        <f>VLOOKUP(M6851,[1]ArchetypeScores!E:P,12,FALSE)</f>
        <v>0</v>
      </c>
      <c r="Q6851" s="2" t="str">
        <f>VLOOKUP(M6851,[1]ArchetypeScores!E:W,19,FALSE)</f>
        <v>Other sector</v>
      </c>
      <c r="R6851" s="2">
        <f>VLOOKUP(M6851,[1]ArchetypeScores!E:I,5,FALSE)</f>
        <v>0</v>
      </c>
      <c r="S6851" s="2">
        <f>VLOOKUP(M6851,[1]ArchetypeScores!E:K,7,FALSE)</f>
        <v>0</v>
      </c>
      <c r="T6851" s="2" t="str">
        <f t="shared" si="109"/>
        <v>Not A&amp;R positive</v>
      </c>
    </row>
    <row r="6852" spans="1:20" ht="20.399999999999999" x14ac:dyDescent="0.3">
      <c r="A6852" s="2" t="s">
        <v>18036</v>
      </c>
      <c r="B6852" s="7" t="s">
        <v>18147</v>
      </c>
      <c r="C6852" s="3" t="s">
        <v>18148</v>
      </c>
      <c r="D6852" s="4">
        <v>8.8000000000000007</v>
      </c>
      <c r="E6852" s="5" t="s">
        <v>18039</v>
      </c>
      <c r="F6852" s="4">
        <v>0.29450999999999999</v>
      </c>
      <c r="G6852" s="6">
        <v>51165</v>
      </c>
      <c r="H6852" s="3" t="s">
        <v>18149</v>
      </c>
      <c r="I6852" s="3"/>
      <c r="J6852" s="3"/>
      <c r="K6852" s="5" t="s">
        <v>38</v>
      </c>
      <c r="L6852" s="5">
        <v>1</v>
      </c>
      <c r="M6852" s="5" t="s">
        <v>43</v>
      </c>
      <c r="N6852" s="5">
        <f>VLOOKUP(M6852,[1]ArchetypeScores!E:N,10,FALSE)</f>
        <v>0</v>
      </c>
      <c r="O6852" s="5">
        <f>VLOOKUP(M6852,[1]ArchetypeScores!E:O,11,FALSE)</f>
        <v>-1</v>
      </c>
      <c r="P6852" s="5">
        <f>VLOOKUP(M6852,[1]ArchetypeScores!E:P,12,FALSE)</f>
        <v>0</v>
      </c>
      <c r="Q6852" s="2" t="str">
        <f>VLOOKUP(M6852,[1]ArchetypeScores!E:W,19,FALSE)</f>
        <v>Consumer (including agriculture and tourism)</v>
      </c>
      <c r="R6852" s="2">
        <f>VLOOKUP(M6852,[1]ArchetypeScores!E:I,5,FALSE)</f>
        <v>0</v>
      </c>
      <c r="S6852" s="2">
        <f>VLOOKUP(M6852,[1]ArchetypeScores!E:K,7,FALSE)</f>
        <v>0</v>
      </c>
      <c r="T6852" s="2" t="str">
        <f t="shared" si="109"/>
        <v>Not A&amp;R positive</v>
      </c>
    </row>
    <row r="6853" spans="1:20" x14ac:dyDescent="0.3">
      <c r="A6853" s="2" t="s">
        <v>18036</v>
      </c>
      <c r="B6853" s="3" t="s">
        <v>18150</v>
      </c>
      <c r="C6853" s="3" t="s">
        <v>18151</v>
      </c>
      <c r="D6853" s="4">
        <v>0.129</v>
      </c>
      <c r="E6853" s="5" t="s">
        <v>18039</v>
      </c>
      <c r="F6853" s="4">
        <v>4.1399999999999996E-3</v>
      </c>
      <c r="G6853" s="6">
        <v>51154</v>
      </c>
      <c r="H6853" s="3" t="s">
        <v>18152</v>
      </c>
      <c r="I6853" s="3"/>
      <c r="J6853" s="3"/>
      <c r="K6853" s="5" t="s">
        <v>61</v>
      </c>
      <c r="L6853" s="5">
        <v>1</v>
      </c>
      <c r="M6853" s="5" t="s">
        <v>130</v>
      </c>
      <c r="N6853" s="5">
        <f>VLOOKUP(M6853,[1]ArchetypeScores!E:N,10,FALSE)</f>
        <v>0</v>
      </c>
      <c r="O6853" s="5">
        <f>VLOOKUP(M6853,[1]ArchetypeScores!E:O,11,FALSE)</f>
        <v>-1</v>
      </c>
      <c r="P6853" s="5">
        <f>VLOOKUP(M6853,[1]ArchetypeScores!E:P,12,FALSE)</f>
        <v>0</v>
      </c>
      <c r="Q6853" s="2" t="str">
        <f>VLOOKUP(M6853,[1]ArchetypeScores!E:W,19,FALSE)</f>
        <v>Health care</v>
      </c>
      <c r="R6853" s="2">
        <f>VLOOKUP(M6853,[1]ArchetypeScores!E:I,5,FALSE)</f>
        <v>0</v>
      </c>
      <c r="S6853" s="2">
        <f>VLOOKUP(M6853,[1]ArchetypeScores!E:K,7,FALSE)</f>
        <v>0</v>
      </c>
      <c r="T6853" s="2" t="str">
        <f t="shared" si="109"/>
        <v>Not A&amp;R positive</v>
      </c>
    </row>
    <row r="6854" spans="1:20" x14ac:dyDescent="0.3">
      <c r="A6854" s="2" t="s">
        <v>18036</v>
      </c>
      <c r="B6854" s="3" t="s">
        <v>18153</v>
      </c>
      <c r="C6854" s="3" t="s">
        <v>18154</v>
      </c>
      <c r="D6854" s="4">
        <v>10.6</v>
      </c>
      <c r="E6854" s="5" t="s">
        <v>18039</v>
      </c>
      <c r="F6854" s="4">
        <v>0.34029999999999999</v>
      </c>
      <c r="G6854" s="6">
        <v>51153</v>
      </c>
      <c r="H6854" s="3" t="s">
        <v>18152</v>
      </c>
      <c r="I6854" s="3"/>
      <c r="J6854" s="3"/>
      <c r="K6854" s="5" t="s">
        <v>61</v>
      </c>
      <c r="L6854" s="5">
        <v>1</v>
      </c>
      <c r="M6854" s="5" t="s">
        <v>130</v>
      </c>
      <c r="N6854" s="5">
        <f>VLOOKUP(M6854,[1]ArchetypeScores!E:N,10,FALSE)</f>
        <v>0</v>
      </c>
      <c r="O6854" s="5">
        <f>VLOOKUP(M6854,[1]ArchetypeScores!E:O,11,FALSE)</f>
        <v>-1</v>
      </c>
      <c r="P6854" s="5">
        <f>VLOOKUP(M6854,[1]ArchetypeScores!E:P,12,FALSE)</f>
        <v>0</v>
      </c>
      <c r="Q6854" s="2" t="str">
        <f>VLOOKUP(M6854,[1]ArchetypeScores!E:W,19,FALSE)</f>
        <v>Health care</v>
      </c>
      <c r="R6854" s="2">
        <f>VLOOKUP(M6854,[1]ArchetypeScores!E:I,5,FALSE)</f>
        <v>0</v>
      </c>
      <c r="S6854" s="2">
        <f>VLOOKUP(M6854,[1]ArchetypeScores!E:K,7,FALSE)</f>
        <v>0</v>
      </c>
      <c r="T6854" s="2" t="str">
        <f t="shared" si="109"/>
        <v>Not A&amp;R positive</v>
      </c>
    </row>
    <row r="6855" spans="1:20" x14ac:dyDescent="0.3">
      <c r="A6855" s="2" t="s">
        <v>18036</v>
      </c>
      <c r="B6855" s="3" t="s">
        <v>18155</v>
      </c>
      <c r="C6855" s="3" t="s">
        <v>18156</v>
      </c>
      <c r="D6855" s="4">
        <v>1.58</v>
      </c>
      <c r="E6855" s="5" t="s">
        <v>18039</v>
      </c>
      <c r="F6855" s="4">
        <v>5.0720000000000001E-2</v>
      </c>
      <c r="G6855" s="6">
        <v>51155</v>
      </c>
      <c r="H6855" s="3" t="s">
        <v>18152</v>
      </c>
      <c r="I6855" s="3"/>
      <c r="J6855" s="3"/>
      <c r="K6855" s="5" t="s">
        <v>269</v>
      </c>
      <c r="L6855" s="5">
        <v>3</v>
      </c>
      <c r="M6855" s="5" t="s">
        <v>270</v>
      </c>
      <c r="N6855" s="5">
        <f>VLOOKUP(M6855,[1]ArchetypeScores!E:N,10,FALSE)</f>
        <v>1</v>
      </c>
      <c r="O6855" s="5">
        <f>VLOOKUP(M6855,[1]ArchetypeScores!E:O,11,FALSE)</f>
        <v>-1</v>
      </c>
      <c r="P6855" s="5">
        <f>VLOOKUP(M6855,[1]ArchetypeScores!E:P,12,FALSE)</f>
        <v>0</v>
      </c>
      <c r="Q6855" s="2" t="str">
        <f>VLOOKUP(M6855,[1]ArchetypeScores!E:W,19,FALSE)</f>
        <v>Untargeted</v>
      </c>
      <c r="R6855" s="2">
        <f>VLOOKUP(M6855,[1]ArchetypeScores!E:I,5,FALSE)</f>
        <v>0</v>
      </c>
      <c r="S6855" s="2">
        <f>VLOOKUP(M6855,[1]ArchetypeScores!E:K,7,FALSE)</f>
        <v>0</v>
      </c>
      <c r="T6855" s="2" t="str">
        <f t="shared" si="109"/>
        <v>Not A&amp;R positive</v>
      </c>
    </row>
    <row r="6856" spans="1:20" x14ac:dyDescent="0.3">
      <c r="A6856" s="2" t="s">
        <v>18036</v>
      </c>
      <c r="B6856" s="3" t="s">
        <v>18157</v>
      </c>
      <c r="C6856" s="3" t="s">
        <v>18158</v>
      </c>
      <c r="D6856" s="4"/>
      <c r="E6856" s="5" t="s">
        <v>18039</v>
      </c>
      <c r="F6856" s="4">
        <v>0</v>
      </c>
      <c r="G6856" s="6">
        <v>51142</v>
      </c>
      <c r="H6856" s="3" t="s">
        <v>18159</v>
      </c>
      <c r="I6856" s="3"/>
      <c r="J6856" s="3"/>
      <c r="K6856" s="5" t="s">
        <v>61</v>
      </c>
      <c r="L6856" s="5">
        <v>5</v>
      </c>
      <c r="M6856" s="5" t="s">
        <v>62</v>
      </c>
      <c r="N6856" s="5">
        <f>VLOOKUP(M6856,[1]ArchetypeScores!E:N,10,FALSE)</f>
        <v>0</v>
      </c>
      <c r="O6856" s="5">
        <f>VLOOKUP(M6856,[1]ArchetypeScores!E:O,11,FALSE)</f>
        <v>-1</v>
      </c>
      <c r="P6856" s="5">
        <f>VLOOKUP(M6856,[1]ArchetypeScores!E:P,12,FALSE)</f>
        <v>0</v>
      </c>
      <c r="Q6856" s="2" t="str">
        <f>VLOOKUP(M6856,[1]ArchetypeScores!E:W,19,FALSE)</f>
        <v>Health care</v>
      </c>
      <c r="R6856" s="2">
        <f>VLOOKUP(M6856,[1]ArchetypeScores!E:I,5,FALSE)</f>
        <v>0</v>
      </c>
      <c r="S6856" s="2">
        <f>VLOOKUP(M6856,[1]ArchetypeScores!E:K,7,FALSE)</f>
        <v>0</v>
      </c>
      <c r="T6856" s="2" t="str">
        <f t="shared" si="109"/>
        <v>Not A&amp;R positive</v>
      </c>
    </row>
    <row r="6857" spans="1:20" x14ac:dyDescent="0.3">
      <c r="A6857" s="2" t="s">
        <v>18036</v>
      </c>
      <c r="B6857" s="3" t="s">
        <v>18157</v>
      </c>
      <c r="C6857" s="3" t="s">
        <v>18160</v>
      </c>
      <c r="D6857" s="4">
        <v>6.1</v>
      </c>
      <c r="E6857" s="5" t="s">
        <v>18039</v>
      </c>
      <c r="F6857" s="4">
        <v>0.18856000000000001</v>
      </c>
      <c r="G6857" s="6">
        <v>51147</v>
      </c>
      <c r="H6857" s="3" t="s">
        <v>18161</v>
      </c>
      <c r="I6857" s="3"/>
      <c r="J6857" s="3"/>
      <c r="K6857" s="5" t="s">
        <v>61</v>
      </c>
      <c r="L6857" s="5">
        <v>5</v>
      </c>
      <c r="M6857" s="5" t="s">
        <v>62</v>
      </c>
      <c r="N6857" s="5">
        <f>VLOOKUP(M6857,[1]ArchetypeScores!E:N,10,FALSE)</f>
        <v>0</v>
      </c>
      <c r="O6857" s="5">
        <f>VLOOKUP(M6857,[1]ArchetypeScores!E:O,11,FALSE)</f>
        <v>-1</v>
      </c>
      <c r="P6857" s="5">
        <f>VLOOKUP(M6857,[1]ArchetypeScores!E:P,12,FALSE)</f>
        <v>0</v>
      </c>
      <c r="Q6857" s="2" t="str">
        <f>VLOOKUP(M6857,[1]ArchetypeScores!E:W,19,FALSE)</f>
        <v>Health care</v>
      </c>
      <c r="R6857" s="2">
        <f>VLOOKUP(M6857,[1]ArchetypeScores!E:I,5,FALSE)</f>
        <v>0</v>
      </c>
      <c r="S6857" s="2">
        <f>VLOOKUP(M6857,[1]ArchetypeScores!E:K,7,FALSE)</f>
        <v>0</v>
      </c>
      <c r="T6857" s="2" t="str">
        <f t="shared" si="109"/>
        <v>Not A&amp;R positive</v>
      </c>
    </row>
    <row r="6858" spans="1:20" x14ac:dyDescent="0.3">
      <c r="A6858" s="2" t="s">
        <v>18036</v>
      </c>
      <c r="B6858" s="3" t="s">
        <v>18162</v>
      </c>
      <c r="C6858" s="3" t="s">
        <v>18163</v>
      </c>
      <c r="D6858" s="4"/>
      <c r="E6858" s="5" t="s">
        <v>18039</v>
      </c>
      <c r="F6858" s="4">
        <v>0</v>
      </c>
      <c r="G6858" s="6">
        <v>51168</v>
      </c>
      <c r="H6858" s="3" t="s">
        <v>18164</v>
      </c>
      <c r="I6858" s="3"/>
      <c r="J6858" s="3"/>
      <c r="K6858" s="5" t="s">
        <v>118</v>
      </c>
      <c r="L6858" s="5">
        <v>2</v>
      </c>
      <c r="M6858" s="5" t="s">
        <v>226</v>
      </c>
      <c r="N6858" s="5">
        <f>VLOOKUP(M6858,[1]ArchetypeScores!E:N,10,FALSE)</f>
        <v>0</v>
      </c>
      <c r="O6858" s="5">
        <f>VLOOKUP(M6858,[1]ArchetypeScores!E:O,11,FALSE)</f>
        <v>-1</v>
      </c>
      <c r="P6858" s="5">
        <f>VLOOKUP(M6858,[1]ArchetypeScores!E:P,12,FALSE)</f>
        <v>0</v>
      </c>
      <c r="Q6858" s="2" t="str">
        <f>VLOOKUP(M6858,[1]ArchetypeScores!E:W,19,FALSE)</f>
        <v>Untargeted</v>
      </c>
      <c r="R6858" s="2">
        <f>VLOOKUP(M6858,[1]ArchetypeScores!E:I,5,FALSE)</f>
        <v>0</v>
      </c>
      <c r="S6858" s="2">
        <f>VLOOKUP(M6858,[1]ArchetypeScores!E:K,7,FALSE)</f>
        <v>0</v>
      </c>
      <c r="T6858" s="2" t="str">
        <f t="shared" si="109"/>
        <v>Not A&amp;R positive</v>
      </c>
    </row>
    <row r="6859" spans="1:20" x14ac:dyDescent="0.3">
      <c r="A6859" s="2" t="s">
        <v>18036</v>
      </c>
      <c r="B6859" s="3" t="s">
        <v>18165</v>
      </c>
      <c r="C6859" s="3" t="s">
        <v>18166</v>
      </c>
      <c r="D6859" s="4"/>
      <c r="E6859" s="5" t="s">
        <v>18039</v>
      </c>
      <c r="F6859" s="4">
        <v>0</v>
      </c>
      <c r="G6859" s="6">
        <v>51169</v>
      </c>
      <c r="H6859" s="3" t="s">
        <v>18146</v>
      </c>
      <c r="I6859" s="3"/>
      <c r="J6859" s="3"/>
      <c r="K6859" s="5" t="s">
        <v>1306</v>
      </c>
      <c r="L6859" s="5">
        <v>1</v>
      </c>
      <c r="M6859" s="5" t="s">
        <v>1307</v>
      </c>
      <c r="N6859" s="5">
        <f>VLOOKUP(M6859,[1]ArchetypeScores!E:N,10,FALSE)</f>
        <v>0</v>
      </c>
      <c r="O6859" s="5">
        <f>VLOOKUP(M6859,[1]ArchetypeScores!E:O,11,FALSE)</f>
        <v>-1</v>
      </c>
      <c r="P6859" s="5">
        <f>VLOOKUP(M6859,[1]ArchetypeScores!E:P,12,FALSE)</f>
        <v>0</v>
      </c>
      <c r="Q6859" s="2" t="str">
        <f>VLOOKUP(M6859,[1]ArchetypeScores!E:W,19,FALSE)</f>
        <v>Untargeted</v>
      </c>
      <c r="R6859" s="2">
        <f>VLOOKUP(M6859,[1]ArchetypeScores!E:I,5,FALSE)</f>
        <v>0</v>
      </c>
      <c r="S6859" s="2">
        <f>VLOOKUP(M6859,[1]ArchetypeScores!E:K,7,FALSE)</f>
        <v>0</v>
      </c>
      <c r="T6859" s="2" t="str">
        <f t="shared" si="109"/>
        <v>Not A&amp;R positive</v>
      </c>
    </row>
    <row r="6860" spans="1:20" x14ac:dyDescent="0.3">
      <c r="A6860" s="2" t="s">
        <v>18036</v>
      </c>
      <c r="B6860" s="3" t="s">
        <v>18167</v>
      </c>
      <c r="C6860" s="3" t="s">
        <v>18168</v>
      </c>
      <c r="D6860" s="4"/>
      <c r="E6860" s="5" t="s">
        <v>18039</v>
      </c>
      <c r="F6860" s="4">
        <v>0</v>
      </c>
      <c r="G6860" s="6">
        <v>51145</v>
      </c>
      <c r="H6860" s="3" t="s">
        <v>18169</v>
      </c>
      <c r="I6860" s="3"/>
      <c r="J6860" s="3"/>
      <c r="K6860" s="5" t="s">
        <v>118</v>
      </c>
      <c r="L6860" s="5">
        <v>3</v>
      </c>
      <c r="M6860" s="5" t="s">
        <v>168</v>
      </c>
      <c r="N6860" s="5">
        <f>VLOOKUP(M6860,[1]ArchetypeScores!E:N,10,FALSE)</f>
        <v>0</v>
      </c>
      <c r="O6860" s="5">
        <f>VLOOKUP(M6860,[1]ArchetypeScores!E:O,11,FALSE)</f>
        <v>-1</v>
      </c>
      <c r="P6860" s="5">
        <f>VLOOKUP(M6860,[1]ArchetypeScores!E:P,12,FALSE)</f>
        <v>0</v>
      </c>
      <c r="Q6860" s="2" t="str">
        <f>VLOOKUP(M6860,[1]ArchetypeScores!E:W,19,FALSE)</f>
        <v>Untargeted</v>
      </c>
      <c r="R6860" s="2">
        <f>VLOOKUP(M6860,[1]ArchetypeScores!E:I,5,FALSE)</f>
        <v>0</v>
      </c>
      <c r="S6860" s="2">
        <f>VLOOKUP(M6860,[1]ArchetypeScores!E:K,7,FALSE)</f>
        <v>0</v>
      </c>
      <c r="T6860" s="2" t="str">
        <f t="shared" si="109"/>
        <v>Not A&amp;R positive</v>
      </c>
    </row>
    <row r="6861" spans="1:20" x14ac:dyDescent="0.3">
      <c r="A6861" s="2" t="s">
        <v>18036</v>
      </c>
      <c r="B6861" s="3" t="s">
        <v>18170</v>
      </c>
      <c r="C6861" s="3" t="s">
        <v>18171</v>
      </c>
      <c r="D6861" s="4"/>
      <c r="E6861" s="5" t="s">
        <v>18039</v>
      </c>
      <c r="F6861" s="4">
        <v>0</v>
      </c>
      <c r="G6861" s="6">
        <v>51161</v>
      </c>
      <c r="H6861" s="3" t="s">
        <v>18172</v>
      </c>
      <c r="I6861" s="3"/>
      <c r="J6861" s="3"/>
      <c r="K6861" s="5" t="s">
        <v>214</v>
      </c>
      <c r="L6861" s="5">
        <v>1</v>
      </c>
      <c r="M6861" s="5" t="s">
        <v>215</v>
      </c>
      <c r="N6861" s="5">
        <f>VLOOKUP(M6861,[1]ArchetypeScores!E:N,10,FALSE)</f>
        <v>1</v>
      </c>
      <c r="O6861" s="5">
        <f>VLOOKUP(M6861,[1]ArchetypeScores!E:O,11,FALSE)</f>
        <v>0</v>
      </c>
      <c r="P6861" s="5">
        <f>VLOOKUP(M6861,[1]ArchetypeScores!E:P,12,FALSE)</f>
        <v>1</v>
      </c>
      <c r="Q6861" s="2" t="str">
        <f>VLOOKUP(M6861,[1]ArchetypeScores!E:W,19,FALSE)</f>
        <v>Health care</v>
      </c>
      <c r="R6861" s="2">
        <f>VLOOKUP(M6861,[1]ArchetypeScores!E:I,5,FALSE)</f>
        <v>0</v>
      </c>
      <c r="S6861" s="2">
        <f>VLOOKUP(M6861,[1]ArchetypeScores!E:K,7,FALSE)</f>
        <v>1</v>
      </c>
      <c r="T6861" s="2" t="str">
        <f t="shared" si="109"/>
        <v>Indirect only</v>
      </c>
    </row>
    <row r="6862" spans="1:20" x14ac:dyDescent="0.3">
      <c r="A6862" s="2" t="s">
        <v>18036</v>
      </c>
      <c r="B6862" s="3" t="s">
        <v>18173</v>
      </c>
      <c r="C6862" s="3" t="s">
        <v>18174</v>
      </c>
      <c r="D6862" s="4"/>
      <c r="E6862" s="5" t="s">
        <v>18039</v>
      </c>
      <c r="F6862" s="4">
        <v>0</v>
      </c>
      <c r="G6862" s="6">
        <v>51143</v>
      </c>
      <c r="H6862" s="3" t="s">
        <v>18175</v>
      </c>
      <c r="I6862" s="3"/>
      <c r="J6862" s="3"/>
      <c r="K6862" s="5" t="s">
        <v>118</v>
      </c>
      <c r="L6862" s="5">
        <v>3</v>
      </c>
      <c r="M6862" s="5" t="s">
        <v>168</v>
      </c>
      <c r="N6862" s="5">
        <f>VLOOKUP(M6862,[1]ArchetypeScores!E:N,10,FALSE)</f>
        <v>0</v>
      </c>
      <c r="O6862" s="5">
        <f>VLOOKUP(M6862,[1]ArchetypeScores!E:O,11,FALSE)</f>
        <v>-1</v>
      </c>
      <c r="P6862" s="5">
        <f>VLOOKUP(M6862,[1]ArchetypeScores!E:P,12,FALSE)</f>
        <v>0</v>
      </c>
      <c r="Q6862" s="2" t="str">
        <f>VLOOKUP(M6862,[1]ArchetypeScores!E:W,19,FALSE)</f>
        <v>Untargeted</v>
      </c>
      <c r="R6862" s="2">
        <f>VLOOKUP(M6862,[1]ArchetypeScores!E:I,5,FALSE)</f>
        <v>0</v>
      </c>
      <c r="S6862" s="2">
        <f>VLOOKUP(M6862,[1]ArchetypeScores!E:K,7,FALSE)</f>
        <v>0</v>
      </c>
      <c r="T6862" s="2" t="str">
        <f t="shared" si="109"/>
        <v>Not A&amp;R positive</v>
      </c>
    </row>
    <row r="6863" spans="1:20" x14ac:dyDescent="0.3">
      <c r="A6863" s="2" t="s">
        <v>18036</v>
      </c>
      <c r="B6863" s="3" t="s">
        <v>18176</v>
      </c>
      <c r="C6863" s="3" t="s">
        <v>18177</v>
      </c>
      <c r="D6863" s="4"/>
      <c r="E6863" s="5" t="s">
        <v>18039</v>
      </c>
      <c r="F6863" s="4">
        <v>0</v>
      </c>
      <c r="G6863" s="6">
        <v>51186</v>
      </c>
      <c r="H6863" s="3" t="s">
        <v>18178</v>
      </c>
      <c r="I6863" s="3"/>
      <c r="J6863" s="3"/>
      <c r="K6863" s="5" t="s">
        <v>118</v>
      </c>
      <c r="L6863" s="5">
        <v>4</v>
      </c>
      <c r="M6863" s="5" t="s">
        <v>119</v>
      </c>
      <c r="N6863" s="5">
        <f>VLOOKUP(M6863,[1]ArchetypeScores!E:N,10,FALSE)</f>
        <v>0</v>
      </c>
      <c r="O6863" s="5">
        <f>VLOOKUP(M6863,[1]ArchetypeScores!E:O,11,FALSE)</f>
        <v>-1</v>
      </c>
      <c r="P6863" s="5">
        <f>VLOOKUP(M6863,[1]ArchetypeScores!E:P,12,FALSE)</f>
        <v>0</v>
      </c>
      <c r="Q6863" s="2" t="str">
        <f>VLOOKUP(M6863,[1]ArchetypeScores!E:W,19,FALSE)</f>
        <v>Untargeted</v>
      </c>
      <c r="R6863" s="2">
        <f>VLOOKUP(M6863,[1]ArchetypeScores!E:I,5,FALSE)</f>
        <v>0</v>
      </c>
      <c r="S6863" s="2">
        <f>VLOOKUP(M6863,[1]ArchetypeScores!E:K,7,FALSE)</f>
        <v>0</v>
      </c>
      <c r="T6863" s="2" t="str">
        <f t="shared" si="109"/>
        <v>Not A&amp;R positive</v>
      </c>
    </row>
    <row r="6864" spans="1:20" x14ac:dyDescent="0.3">
      <c r="A6864" s="2" t="s">
        <v>18036</v>
      </c>
      <c r="B6864" s="3" t="s">
        <v>18179</v>
      </c>
      <c r="C6864" s="3" t="s">
        <v>18180</v>
      </c>
      <c r="D6864" s="4">
        <v>100</v>
      </c>
      <c r="E6864" s="5" t="s">
        <v>18039</v>
      </c>
      <c r="F6864" s="4">
        <v>3.05064</v>
      </c>
      <c r="G6864" s="6">
        <v>51183</v>
      </c>
      <c r="H6864" s="3" t="s">
        <v>18181</v>
      </c>
      <c r="I6864" s="3"/>
      <c r="J6864" s="3"/>
      <c r="K6864" s="5" t="s">
        <v>57</v>
      </c>
      <c r="L6864" s="5">
        <v>29</v>
      </c>
      <c r="M6864" s="5" t="s">
        <v>58</v>
      </c>
      <c r="N6864" s="5">
        <f>VLOOKUP(M6864,[1]ArchetypeScores!E:N,10,FALSE)</f>
        <v>0</v>
      </c>
      <c r="O6864" s="5">
        <f>VLOOKUP(M6864,[1]ArchetypeScores!E:O,11,FALSE)</f>
        <v>-1</v>
      </c>
      <c r="P6864" s="5">
        <f>VLOOKUP(M6864,[1]ArchetypeScores!E:P,12,FALSE)</f>
        <v>0</v>
      </c>
      <c r="Q6864" s="2" t="str">
        <f>VLOOKUP(M6864,[1]ArchetypeScores!E:W,19,FALSE)</f>
        <v>Untargeted</v>
      </c>
      <c r="R6864" s="2">
        <f>VLOOKUP(M6864,[1]ArchetypeScores!E:I,5,FALSE)</f>
        <v>0</v>
      </c>
      <c r="S6864" s="2">
        <f>VLOOKUP(M6864,[1]ArchetypeScores!E:K,7,FALSE)</f>
        <v>0</v>
      </c>
      <c r="T6864" s="2" t="str">
        <f t="shared" si="109"/>
        <v>Not A&amp;R positive</v>
      </c>
    </row>
    <row r="6865" spans="1:20" x14ac:dyDescent="0.3">
      <c r="A6865" s="2" t="s">
        <v>18036</v>
      </c>
      <c r="B6865" s="3" t="s">
        <v>18182</v>
      </c>
      <c r="C6865" s="3" t="s">
        <v>18183</v>
      </c>
      <c r="D6865" s="4"/>
      <c r="E6865" s="5" t="s">
        <v>18039</v>
      </c>
      <c r="F6865" s="4">
        <v>0</v>
      </c>
      <c r="G6865" s="6">
        <v>51160</v>
      </c>
      <c r="H6865" s="3" t="s">
        <v>18184</v>
      </c>
      <c r="I6865" s="3"/>
      <c r="J6865" s="3"/>
      <c r="K6865" s="5" t="s">
        <v>67</v>
      </c>
      <c r="L6865" s="5">
        <v>2</v>
      </c>
      <c r="M6865" s="5" t="s">
        <v>68</v>
      </c>
      <c r="N6865" s="5">
        <f>VLOOKUP(M6865,[1]ArchetypeScores!E:N,10,FALSE)</f>
        <v>0</v>
      </c>
      <c r="O6865" s="5">
        <f>VLOOKUP(M6865,[1]ArchetypeScores!E:O,11,FALSE)</f>
        <v>-1</v>
      </c>
      <c r="P6865" s="5">
        <f>VLOOKUP(M6865,[1]ArchetypeScores!E:P,12,FALSE)</f>
        <v>0</v>
      </c>
      <c r="Q6865" s="2" t="str">
        <f>VLOOKUP(M6865,[1]ArchetypeScores!E:W,19,FALSE)</f>
        <v>Untargeted</v>
      </c>
      <c r="R6865" s="2">
        <f>VLOOKUP(M6865,[1]ArchetypeScores!E:I,5,FALSE)</f>
        <v>0</v>
      </c>
      <c r="S6865" s="2">
        <f>VLOOKUP(M6865,[1]ArchetypeScores!E:K,7,FALSE)</f>
        <v>0</v>
      </c>
      <c r="T6865" s="2" t="str">
        <f t="shared" si="109"/>
        <v>Not A&amp;R positive</v>
      </c>
    </row>
    <row r="6866" spans="1:20" x14ac:dyDescent="0.3">
      <c r="A6866" s="2" t="s">
        <v>18036</v>
      </c>
      <c r="B6866" s="3" t="s">
        <v>18185</v>
      </c>
      <c r="C6866" s="3" t="s">
        <v>18186</v>
      </c>
      <c r="D6866" s="4">
        <v>21</v>
      </c>
      <c r="E6866" s="5" t="s">
        <v>18039</v>
      </c>
      <c r="F6866" s="4">
        <v>0.67157</v>
      </c>
      <c r="G6866" s="6">
        <v>51181</v>
      </c>
      <c r="H6866" s="3" t="s">
        <v>18106</v>
      </c>
      <c r="I6866" s="3"/>
      <c r="J6866" s="3"/>
      <c r="K6866" s="5" t="s">
        <v>118</v>
      </c>
      <c r="L6866" s="5">
        <v>3</v>
      </c>
      <c r="M6866" s="5" t="s">
        <v>168</v>
      </c>
      <c r="N6866" s="5">
        <f>VLOOKUP(M6866,[1]ArchetypeScores!E:N,10,FALSE)</f>
        <v>0</v>
      </c>
      <c r="O6866" s="5">
        <f>VLOOKUP(M6866,[1]ArchetypeScores!E:O,11,FALSE)</f>
        <v>-1</v>
      </c>
      <c r="P6866" s="5">
        <f>VLOOKUP(M6866,[1]ArchetypeScores!E:P,12,FALSE)</f>
        <v>0</v>
      </c>
      <c r="Q6866" s="2" t="str">
        <f>VLOOKUP(M6866,[1]ArchetypeScores!E:W,19,FALSE)</f>
        <v>Untargeted</v>
      </c>
      <c r="R6866" s="2">
        <f>VLOOKUP(M6866,[1]ArchetypeScores!E:I,5,FALSE)</f>
        <v>0</v>
      </c>
      <c r="S6866" s="2">
        <f>VLOOKUP(M6866,[1]ArchetypeScores!E:K,7,FALSE)</f>
        <v>0</v>
      </c>
      <c r="T6866" s="2" t="str">
        <f t="shared" si="109"/>
        <v>Not A&amp;R positive</v>
      </c>
    </row>
    <row r="6867" spans="1:20" x14ac:dyDescent="0.3">
      <c r="A6867" s="2" t="s">
        <v>18036</v>
      </c>
      <c r="B6867" s="8" t="s">
        <v>18187</v>
      </c>
      <c r="C6867" s="3" t="s">
        <v>18188</v>
      </c>
      <c r="D6867" s="4">
        <v>10.039999999999999</v>
      </c>
      <c r="E6867" s="5" t="s">
        <v>18039</v>
      </c>
      <c r="F6867" s="4">
        <v>0.32618999999999998</v>
      </c>
      <c r="G6867" s="6">
        <v>51179</v>
      </c>
      <c r="H6867" s="3" t="s">
        <v>18189</v>
      </c>
      <c r="I6867" s="3"/>
      <c r="J6867" s="3"/>
      <c r="K6867" s="5" t="s">
        <v>57</v>
      </c>
      <c r="L6867" s="5">
        <v>1</v>
      </c>
      <c r="M6867" s="5" t="s">
        <v>123</v>
      </c>
      <c r="N6867" s="5">
        <f>VLOOKUP(M6867,[1]ArchetypeScores!E:N,10,FALSE)</f>
        <v>0</v>
      </c>
      <c r="O6867" s="5">
        <f>VLOOKUP(M6867,[1]ArchetypeScores!E:O,11,FALSE)</f>
        <v>-1</v>
      </c>
      <c r="P6867" s="5">
        <f>VLOOKUP(M6867,[1]ArchetypeScores!E:P,12,FALSE)</f>
        <v>0</v>
      </c>
      <c r="Q6867" s="2" t="str">
        <f>VLOOKUP(M6867,[1]ArchetypeScores!E:W,19,FALSE)</f>
        <v>Consumer (including agriculture and tourism)</v>
      </c>
      <c r="R6867" s="2">
        <f>VLOOKUP(M6867,[1]ArchetypeScores!E:I,5,FALSE)</f>
        <v>0</v>
      </c>
      <c r="S6867" s="2">
        <f>VLOOKUP(M6867,[1]ArchetypeScores!E:K,7,FALSE)</f>
        <v>0</v>
      </c>
      <c r="T6867" s="2" t="str">
        <f t="shared" si="109"/>
        <v>Not A&amp;R positive</v>
      </c>
    </row>
    <row r="6868" spans="1:20" x14ac:dyDescent="0.3">
      <c r="A6868" s="2" t="s">
        <v>18036</v>
      </c>
      <c r="B6868" s="8" t="s">
        <v>18190</v>
      </c>
      <c r="C6868" s="3" t="s">
        <v>18191</v>
      </c>
      <c r="D6868" s="4">
        <v>10.039999999999999</v>
      </c>
      <c r="E6868" s="5" t="s">
        <v>18039</v>
      </c>
      <c r="F6868" s="4">
        <v>0.33361000000000002</v>
      </c>
      <c r="G6868" s="6">
        <v>51173</v>
      </c>
      <c r="H6868" s="3" t="s">
        <v>18192</v>
      </c>
      <c r="I6868" s="3"/>
      <c r="J6868" s="3"/>
      <c r="K6868" s="5" t="s">
        <v>57</v>
      </c>
      <c r="L6868" s="5">
        <v>1</v>
      </c>
      <c r="M6868" s="5" t="s">
        <v>123</v>
      </c>
      <c r="N6868" s="5">
        <f>VLOOKUP(M6868,[1]ArchetypeScores!E:N,10,FALSE)</f>
        <v>0</v>
      </c>
      <c r="O6868" s="5">
        <f>VLOOKUP(M6868,[1]ArchetypeScores!E:O,11,FALSE)</f>
        <v>-1</v>
      </c>
      <c r="P6868" s="5">
        <f>VLOOKUP(M6868,[1]ArchetypeScores!E:P,12,FALSE)</f>
        <v>0</v>
      </c>
      <c r="Q6868" s="2" t="str">
        <f>VLOOKUP(M6868,[1]ArchetypeScores!E:W,19,FALSE)</f>
        <v>Consumer (including agriculture and tourism)</v>
      </c>
      <c r="R6868" s="2">
        <f>VLOOKUP(M6868,[1]ArchetypeScores!E:I,5,FALSE)</f>
        <v>0</v>
      </c>
      <c r="S6868" s="2">
        <f>VLOOKUP(M6868,[1]ArchetypeScores!E:K,7,FALSE)</f>
        <v>0</v>
      </c>
      <c r="T6868" s="2" t="str">
        <f t="shared" si="109"/>
        <v>Not A&amp;R positive</v>
      </c>
    </row>
    <row r="6869" spans="1:20" x14ac:dyDescent="0.3">
      <c r="A6869" s="2" t="s">
        <v>18036</v>
      </c>
      <c r="B6869" s="3" t="s">
        <v>18193</v>
      </c>
      <c r="C6869" s="3" t="s">
        <v>18194</v>
      </c>
      <c r="D6869" s="4">
        <v>22</v>
      </c>
      <c r="E6869" s="5" t="s">
        <v>18039</v>
      </c>
      <c r="F6869" s="4">
        <v>0.70694000000000001</v>
      </c>
      <c r="G6869" s="6">
        <v>51182</v>
      </c>
      <c r="H6869" s="3" t="s">
        <v>18195</v>
      </c>
      <c r="I6869" s="3"/>
      <c r="J6869" s="3"/>
      <c r="K6869" s="5" t="s">
        <v>611</v>
      </c>
      <c r="L6869" s="5">
        <v>1</v>
      </c>
      <c r="M6869" s="5" t="s">
        <v>612</v>
      </c>
      <c r="N6869" s="5">
        <f>VLOOKUP(M6869,[1]ArchetypeScores!E:N,10,FALSE)</f>
        <v>1</v>
      </c>
      <c r="O6869" s="5">
        <f>VLOOKUP(M6869,[1]ArchetypeScores!E:O,11,FALSE)</f>
        <v>-2</v>
      </c>
      <c r="P6869" s="5">
        <f>VLOOKUP(M6869,[1]ArchetypeScores!E:P,12,FALSE)</f>
        <v>-1</v>
      </c>
      <c r="Q6869" s="2" t="str">
        <f>VLOOKUP(M6869,[1]ArchetypeScores!E:W,19,FALSE)</f>
        <v>Consumer (including agriculture and tourism)</v>
      </c>
      <c r="R6869" s="2">
        <f>VLOOKUP(M6869,[1]ArchetypeScores!E:I,5,FALSE)</f>
        <v>0</v>
      </c>
      <c r="S6869" s="2">
        <f>VLOOKUP(M6869,[1]ArchetypeScores!E:K,7,FALSE)</f>
        <v>0</v>
      </c>
      <c r="T6869" s="2" t="str">
        <f t="shared" si="109"/>
        <v>Not A&amp;R positive</v>
      </c>
    </row>
    <row r="6870" spans="1:20" x14ac:dyDescent="0.3">
      <c r="A6870" s="2" t="s">
        <v>18036</v>
      </c>
      <c r="B6870" s="3" t="s">
        <v>18196</v>
      </c>
      <c r="C6870" s="3" t="s">
        <v>18197</v>
      </c>
      <c r="D6870" s="4"/>
      <c r="E6870" s="5" t="s">
        <v>18039</v>
      </c>
      <c r="F6870" s="4">
        <v>0</v>
      </c>
      <c r="G6870" s="6">
        <v>51158</v>
      </c>
      <c r="H6870" s="3" t="s">
        <v>18198</v>
      </c>
      <c r="I6870" s="3"/>
      <c r="J6870" s="3"/>
      <c r="K6870" s="5" t="s">
        <v>1306</v>
      </c>
      <c r="L6870" s="5">
        <v>1</v>
      </c>
      <c r="M6870" s="5" t="s">
        <v>1307</v>
      </c>
      <c r="N6870" s="5">
        <f>VLOOKUP(M6870,[1]ArchetypeScores!E:N,10,FALSE)</f>
        <v>0</v>
      </c>
      <c r="O6870" s="5">
        <f>VLOOKUP(M6870,[1]ArchetypeScores!E:O,11,FALSE)</f>
        <v>-1</v>
      </c>
      <c r="P6870" s="5">
        <f>VLOOKUP(M6870,[1]ArchetypeScores!E:P,12,FALSE)</f>
        <v>0</v>
      </c>
      <c r="Q6870" s="2" t="str">
        <f>VLOOKUP(M6870,[1]ArchetypeScores!E:W,19,FALSE)</f>
        <v>Untargeted</v>
      </c>
      <c r="R6870" s="2">
        <f>VLOOKUP(M6870,[1]ArchetypeScores!E:I,5,FALSE)</f>
        <v>0</v>
      </c>
      <c r="S6870" s="2">
        <f>VLOOKUP(M6870,[1]ArchetypeScores!E:K,7,FALSE)</f>
        <v>0</v>
      </c>
      <c r="T6870" s="2" t="str">
        <f t="shared" si="109"/>
        <v>Not A&amp;R positive</v>
      </c>
    </row>
    <row r="6871" spans="1:20" x14ac:dyDescent="0.3">
      <c r="A6871" s="2" t="s">
        <v>18036</v>
      </c>
      <c r="B6871" s="3" t="s">
        <v>18199</v>
      </c>
      <c r="C6871" s="3" t="s">
        <v>18200</v>
      </c>
      <c r="D6871" s="4"/>
      <c r="E6871" s="5" t="s">
        <v>18039</v>
      </c>
      <c r="F6871" s="4">
        <v>0</v>
      </c>
      <c r="G6871" s="6">
        <v>51149</v>
      </c>
      <c r="H6871" s="3" t="s">
        <v>18201</v>
      </c>
      <c r="I6871" s="3"/>
      <c r="J6871" s="3"/>
      <c r="K6871" s="5" t="s">
        <v>61</v>
      </c>
      <c r="L6871" s="5">
        <v>5</v>
      </c>
      <c r="M6871" s="5" t="s">
        <v>62</v>
      </c>
      <c r="N6871" s="5">
        <f>VLOOKUP(M6871,[1]ArchetypeScores!E:N,10,FALSE)</f>
        <v>0</v>
      </c>
      <c r="O6871" s="5">
        <f>VLOOKUP(M6871,[1]ArchetypeScores!E:O,11,FALSE)</f>
        <v>-1</v>
      </c>
      <c r="P6871" s="5">
        <f>VLOOKUP(M6871,[1]ArchetypeScores!E:P,12,FALSE)</f>
        <v>0</v>
      </c>
      <c r="Q6871" s="2" t="str">
        <f>VLOOKUP(M6871,[1]ArchetypeScores!E:W,19,FALSE)</f>
        <v>Health care</v>
      </c>
      <c r="R6871" s="2">
        <f>VLOOKUP(M6871,[1]ArchetypeScores!E:I,5,FALSE)</f>
        <v>0</v>
      </c>
      <c r="S6871" s="2">
        <f>VLOOKUP(M6871,[1]ArchetypeScores!E:K,7,FALSE)</f>
        <v>0</v>
      </c>
      <c r="T6871" s="2" t="str">
        <f t="shared" si="109"/>
        <v>Not A&amp;R positive</v>
      </c>
    </row>
    <row r="6872" spans="1:20" x14ac:dyDescent="0.3">
      <c r="A6872" s="2" t="s">
        <v>18036</v>
      </c>
      <c r="B6872" s="3" t="s">
        <v>18202</v>
      </c>
      <c r="C6872" s="3" t="s">
        <v>18203</v>
      </c>
      <c r="D6872" s="4"/>
      <c r="E6872" s="5" t="s">
        <v>18039</v>
      </c>
      <c r="F6872" s="4">
        <v>0</v>
      </c>
      <c r="G6872" s="6">
        <v>51176</v>
      </c>
      <c r="H6872" s="3" t="s">
        <v>18204</v>
      </c>
      <c r="I6872" s="3"/>
      <c r="J6872" s="3"/>
      <c r="K6872" s="5" t="s">
        <v>291</v>
      </c>
      <c r="L6872" s="5">
        <v>4</v>
      </c>
      <c r="M6872" s="5" t="s">
        <v>292</v>
      </c>
      <c r="N6872" s="5">
        <f>VLOOKUP(M6872,[1]ArchetypeScores!E:N,10,FALSE)</f>
        <v>1</v>
      </c>
      <c r="O6872" s="5">
        <f>VLOOKUP(M6872,[1]ArchetypeScores!E:O,11,FALSE)</f>
        <v>0</v>
      </c>
      <c r="P6872" s="5">
        <f>VLOOKUP(M6872,[1]ArchetypeScores!E:P,12,FALSE)</f>
        <v>0</v>
      </c>
      <c r="Q6872" s="2" t="str">
        <f>VLOOKUP(M6872,[1]ArchetypeScores!E:W,19,FALSE)</f>
        <v>Education and training</v>
      </c>
      <c r="R6872" s="2">
        <f>VLOOKUP(M6872,[1]ArchetypeScores!E:I,5,FALSE)</f>
        <v>0</v>
      </c>
      <c r="S6872" s="2">
        <f>VLOOKUP(M6872,[1]ArchetypeScores!E:K,7,FALSE)</f>
        <v>0</v>
      </c>
      <c r="T6872" s="2" t="str">
        <f t="shared" si="109"/>
        <v>Not A&amp;R positive</v>
      </c>
    </row>
    <row r="6873" spans="1:20" x14ac:dyDescent="0.3">
      <c r="A6873" s="2" t="s">
        <v>18036</v>
      </c>
      <c r="B6873" s="3" t="s">
        <v>18205</v>
      </c>
      <c r="C6873" s="3" t="s">
        <v>18206</v>
      </c>
      <c r="D6873" s="4"/>
      <c r="E6873" s="5" t="s">
        <v>18039</v>
      </c>
      <c r="F6873" s="4">
        <v>0</v>
      </c>
      <c r="G6873" s="6">
        <v>51144</v>
      </c>
      <c r="H6873" s="3" t="s">
        <v>18207</v>
      </c>
      <c r="I6873" s="3"/>
      <c r="J6873" s="3"/>
      <c r="K6873" s="5" t="s">
        <v>61</v>
      </c>
      <c r="L6873" s="5">
        <v>5</v>
      </c>
      <c r="M6873" s="5" t="s">
        <v>62</v>
      </c>
      <c r="N6873" s="5">
        <f>VLOOKUP(M6873,[1]ArchetypeScores!E:N,10,FALSE)</f>
        <v>0</v>
      </c>
      <c r="O6873" s="5">
        <f>VLOOKUP(M6873,[1]ArchetypeScores!E:O,11,FALSE)</f>
        <v>-1</v>
      </c>
      <c r="P6873" s="5">
        <f>VLOOKUP(M6873,[1]ArchetypeScores!E:P,12,FALSE)</f>
        <v>0</v>
      </c>
      <c r="Q6873" s="2" t="str">
        <f>VLOOKUP(M6873,[1]ArchetypeScores!E:W,19,FALSE)</f>
        <v>Health care</v>
      </c>
      <c r="R6873" s="2">
        <f>VLOOKUP(M6873,[1]ArchetypeScores!E:I,5,FALSE)</f>
        <v>0</v>
      </c>
      <c r="S6873" s="2">
        <f>VLOOKUP(M6873,[1]ArchetypeScores!E:K,7,FALSE)</f>
        <v>0</v>
      </c>
      <c r="T6873" s="2" t="str">
        <f t="shared" si="109"/>
        <v>Not A&amp;R positive</v>
      </c>
    </row>
    <row r="6874" spans="1:20" x14ac:dyDescent="0.3">
      <c r="A6874" s="2" t="s">
        <v>18036</v>
      </c>
      <c r="B6874" s="3" t="s">
        <v>18208</v>
      </c>
      <c r="C6874" s="3" t="s">
        <v>18209</v>
      </c>
      <c r="D6874" s="4"/>
      <c r="E6874" s="5" t="s">
        <v>18039</v>
      </c>
      <c r="F6874" s="4">
        <v>0</v>
      </c>
      <c r="G6874" s="6">
        <v>51204</v>
      </c>
      <c r="H6874" s="3" t="s">
        <v>18210</v>
      </c>
      <c r="I6874" s="3"/>
      <c r="J6874" s="3"/>
      <c r="K6874" s="5" t="s">
        <v>53</v>
      </c>
      <c r="L6874" s="5">
        <v>1</v>
      </c>
      <c r="M6874" s="5" t="s">
        <v>54</v>
      </c>
      <c r="N6874" s="5">
        <f>VLOOKUP(M6874,[1]ArchetypeScores!E:N,10,FALSE)</f>
        <v>0</v>
      </c>
      <c r="O6874" s="5">
        <f>VLOOKUP(M6874,[1]ArchetypeScores!E:O,11,FALSE)</f>
        <v>-1</v>
      </c>
      <c r="P6874" s="5">
        <f>VLOOKUP(M6874,[1]ArchetypeScores!E:P,12,FALSE)</f>
        <v>0</v>
      </c>
      <c r="Q6874" s="2" t="str">
        <f>VLOOKUP(M6874,[1]ArchetypeScores!E:W,19,FALSE)</f>
        <v>Untargeted</v>
      </c>
      <c r="R6874" s="2">
        <f>VLOOKUP(M6874,[1]ArchetypeScores!E:I,5,FALSE)</f>
        <v>0</v>
      </c>
      <c r="S6874" s="2">
        <f>VLOOKUP(M6874,[1]ArchetypeScores!E:K,7,FALSE)</f>
        <v>0</v>
      </c>
      <c r="T6874" s="2" t="str">
        <f t="shared" si="109"/>
        <v>Not A&amp;R positive</v>
      </c>
    </row>
    <row r="6875" spans="1:20" x14ac:dyDescent="0.3">
      <c r="A6875" s="2" t="s">
        <v>18211</v>
      </c>
      <c r="B6875" s="3" t="s">
        <v>18212</v>
      </c>
      <c r="C6875" s="3" t="s">
        <v>18213</v>
      </c>
      <c r="D6875" s="4">
        <v>0.5</v>
      </c>
      <c r="E6875" s="5" t="s">
        <v>18214</v>
      </c>
      <c r="F6875" s="4">
        <v>7.2309999999999999E-2</v>
      </c>
      <c r="G6875" s="6">
        <v>51215</v>
      </c>
      <c r="H6875" s="3" t="s">
        <v>18215</v>
      </c>
      <c r="I6875" s="3" t="s">
        <v>18216</v>
      </c>
      <c r="J6875" s="3"/>
      <c r="K6875" s="5" t="s">
        <v>94</v>
      </c>
      <c r="L6875" s="5">
        <v>1</v>
      </c>
      <c r="M6875" s="5" t="s">
        <v>95</v>
      </c>
      <c r="N6875" s="5">
        <f>VLOOKUP(M6875,[1]ArchetypeScores!E:N,10,FALSE)</f>
        <v>1</v>
      </c>
      <c r="O6875" s="5">
        <f>VLOOKUP(M6875,[1]ArchetypeScores!E:O,11,FALSE)</f>
        <v>-1</v>
      </c>
      <c r="P6875" s="5">
        <f>VLOOKUP(M6875,[1]ArchetypeScores!E:P,12,FALSE)</f>
        <v>0</v>
      </c>
      <c r="Q6875" s="2" t="str">
        <f>VLOOKUP(M6875,[1]ArchetypeScores!E:W,19,FALSE)</f>
        <v>Consumer (including agriculture and tourism)</v>
      </c>
      <c r="R6875" s="2">
        <f>VLOOKUP(M6875,[1]ArchetypeScores!E:I,5,FALSE)</f>
        <v>0</v>
      </c>
      <c r="S6875" s="2">
        <f>VLOOKUP(M6875,[1]ArchetypeScores!E:K,7,FALSE)</f>
        <v>0</v>
      </c>
      <c r="T6875" s="2" t="str">
        <f t="shared" si="109"/>
        <v>Not A&amp;R positive</v>
      </c>
    </row>
    <row r="6876" spans="1:20" x14ac:dyDescent="0.3">
      <c r="A6876" s="2" t="s">
        <v>18211</v>
      </c>
      <c r="B6876" s="3" t="s">
        <v>10528</v>
      </c>
      <c r="C6876" s="3" t="s">
        <v>18217</v>
      </c>
      <c r="D6876" s="4"/>
      <c r="E6876" s="5" t="s">
        <v>18214</v>
      </c>
      <c r="F6876" s="4">
        <v>0</v>
      </c>
      <c r="G6876" s="6">
        <v>51243</v>
      </c>
      <c r="H6876" s="3" t="s">
        <v>18218</v>
      </c>
      <c r="I6876" s="3"/>
      <c r="J6876" s="3"/>
      <c r="K6876" s="5" t="s">
        <v>94</v>
      </c>
      <c r="L6876" s="5">
        <v>1</v>
      </c>
      <c r="M6876" s="5" t="s">
        <v>95</v>
      </c>
      <c r="N6876" s="5">
        <f>VLOOKUP(M6876,[1]ArchetypeScores!E:N,10,FALSE)</f>
        <v>1</v>
      </c>
      <c r="O6876" s="5">
        <f>VLOOKUP(M6876,[1]ArchetypeScores!E:O,11,FALSE)</f>
        <v>-1</v>
      </c>
      <c r="P6876" s="5">
        <f>VLOOKUP(M6876,[1]ArchetypeScores!E:P,12,FALSE)</f>
        <v>0</v>
      </c>
      <c r="Q6876" s="2" t="str">
        <f>VLOOKUP(M6876,[1]ArchetypeScores!E:W,19,FALSE)</f>
        <v>Consumer (including agriculture and tourism)</v>
      </c>
      <c r="R6876" s="2">
        <f>VLOOKUP(M6876,[1]ArchetypeScores!E:I,5,FALSE)</f>
        <v>0</v>
      </c>
      <c r="S6876" s="2">
        <f>VLOOKUP(M6876,[1]ArchetypeScores!E:K,7,FALSE)</f>
        <v>0</v>
      </c>
      <c r="T6876" s="2" t="str">
        <f t="shared" si="109"/>
        <v>Not A&amp;R positive</v>
      </c>
    </row>
    <row r="6877" spans="1:20" x14ac:dyDescent="0.3">
      <c r="A6877" s="2" t="s">
        <v>18211</v>
      </c>
      <c r="B6877" s="3" t="s">
        <v>18219</v>
      </c>
      <c r="C6877" s="3" t="s">
        <v>18220</v>
      </c>
      <c r="D6877" s="4">
        <v>2.5000000000000001E-2</v>
      </c>
      <c r="E6877" s="5" t="s">
        <v>18214</v>
      </c>
      <c r="F6877" s="4">
        <v>3.63E-3</v>
      </c>
      <c r="G6877" s="6">
        <v>51219</v>
      </c>
      <c r="H6877" s="3" t="s">
        <v>18221</v>
      </c>
      <c r="I6877" s="3" t="s">
        <v>18216</v>
      </c>
      <c r="J6877" s="3"/>
      <c r="K6877" s="5" t="s">
        <v>89</v>
      </c>
      <c r="L6877" s="5">
        <v>1</v>
      </c>
      <c r="M6877" s="5" t="s">
        <v>90</v>
      </c>
      <c r="N6877" s="5">
        <f>VLOOKUP(M6877,[1]ArchetypeScores!E:N,10,FALSE)</f>
        <v>1</v>
      </c>
      <c r="O6877" s="5">
        <f>VLOOKUP(M6877,[1]ArchetypeScores!E:O,11,FALSE)</f>
        <v>0</v>
      </c>
      <c r="P6877" s="5">
        <f>VLOOKUP(M6877,[1]ArchetypeScores!E:P,12,FALSE)</f>
        <v>0</v>
      </c>
      <c r="Q6877" s="2" t="str">
        <f>VLOOKUP(M6877,[1]ArchetypeScores!E:W,19,FALSE)</f>
        <v>Other sector</v>
      </c>
      <c r="R6877" s="2">
        <f>VLOOKUP(M6877,[1]ArchetypeScores!E:I,5,FALSE)</f>
        <v>0</v>
      </c>
      <c r="S6877" s="2">
        <f>VLOOKUP(M6877,[1]ArchetypeScores!E:K,7,FALSE)</f>
        <v>0</v>
      </c>
      <c r="T6877" s="2" t="str">
        <f t="shared" si="109"/>
        <v>Not A&amp;R positive</v>
      </c>
    </row>
    <row r="6878" spans="1:20" x14ac:dyDescent="0.3">
      <c r="A6878" s="2" t="s">
        <v>18211</v>
      </c>
      <c r="B6878" s="3" t="s">
        <v>18222</v>
      </c>
      <c r="C6878" s="3" t="s">
        <v>18223</v>
      </c>
      <c r="D6878" s="4">
        <v>0.02</v>
      </c>
      <c r="E6878" s="5" t="s">
        <v>18214</v>
      </c>
      <c r="F6878" s="4">
        <v>2.8900000000000002E-3</v>
      </c>
      <c r="G6878" s="6">
        <v>51210</v>
      </c>
      <c r="H6878" s="3" t="s">
        <v>18224</v>
      </c>
      <c r="I6878" s="3"/>
      <c r="J6878" s="3"/>
      <c r="K6878" s="5" t="s">
        <v>47</v>
      </c>
      <c r="L6878" s="5">
        <v>1</v>
      </c>
      <c r="M6878" s="5" t="s">
        <v>48</v>
      </c>
      <c r="N6878" s="5">
        <f>VLOOKUP(M6878,[1]ArchetypeScores!E:N,10,FALSE)</f>
        <v>0</v>
      </c>
      <c r="O6878" s="5">
        <f>VLOOKUP(M6878,[1]ArchetypeScores!E:O,11,FALSE)</f>
        <v>0</v>
      </c>
      <c r="P6878" s="5">
        <f>VLOOKUP(M6878,[1]ArchetypeScores!E:P,12,FALSE)</f>
        <v>0</v>
      </c>
      <c r="Q6878" s="2" t="str">
        <f>VLOOKUP(M6878,[1]ArchetypeScores!E:W,19,FALSE)</f>
        <v>Consumer (including agriculture and tourism)</v>
      </c>
      <c r="R6878" s="2">
        <f>VLOOKUP(M6878,[1]ArchetypeScores!E:I,5,FALSE)</f>
        <v>0</v>
      </c>
      <c r="S6878" s="2">
        <f>VLOOKUP(M6878,[1]ArchetypeScores!E:K,7,FALSE)</f>
        <v>0</v>
      </c>
      <c r="T6878" s="2" t="str">
        <f t="shared" si="109"/>
        <v>Not A&amp;R positive</v>
      </c>
    </row>
    <row r="6879" spans="1:20" x14ac:dyDescent="0.3">
      <c r="A6879" s="2" t="s">
        <v>18211</v>
      </c>
      <c r="B6879" s="3" t="s">
        <v>18225</v>
      </c>
      <c r="C6879" s="3" t="s">
        <v>18226</v>
      </c>
      <c r="D6879" s="4">
        <v>0.05</v>
      </c>
      <c r="E6879" s="5" t="s">
        <v>18214</v>
      </c>
      <c r="F6879" s="4">
        <v>7.2199999999999999E-3</v>
      </c>
      <c r="G6879" s="6">
        <v>51240</v>
      </c>
      <c r="H6879" s="3" t="s">
        <v>18227</v>
      </c>
      <c r="I6879" s="3" t="s">
        <v>18216</v>
      </c>
      <c r="J6879" s="3"/>
      <c r="K6879" s="5" t="s">
        <v>38</v>
      </c>
      <c r="L6879" s="5">
        <v>29</v>
      </c>
      <c r="M6879" s="5" t="s">
        <v>316</v>
      </c>
      <c r="N6879" s="5">
        <f>VLOOKUP(M6879,[1]ArchetypeScores!E:N,10,FALSE)</f>
        <v>0</v>
      </c>
      <c r="O6879" s="5">
        <f>VLOOKUP(M6879,[1]ArchetypeScores!E:O,11,FALSE)</f>
        <v>-1</v>
      </c>
      <c r="P6879" s="5">
        <f>VLOOKUP(M6879,[1]ArchetypeScores!E:P,12,FALSE)</f>
        <v>0</v>
      </c>
      <c r="Q6879" s="2" t="str">
        <f>VLOOKUP(M6879,[1]ArchetypeScores!E:W,19,FALSE)</f>
        <v>Other sector</v>
      </c>
      <c r="R6879" s="2">
        <f>VLOOKUP(M6879,[1]ArchetypeScores!E:I,5,FALSE)</f>
        <v>0</v>
      </c>
      <c r="S6879" s="2">
        <f>VLOOKUP(M6879,[1]ArchetypeScores!E:K,7,FALSE)</f>
        <v>0</v>
      </c>
      <c r="T6879" s="2" t="str">
        <f t="shared" si="109"/>
        <v>Not A&amp;R positive</v>
      </c>
    </row>
    <row r="6880" spans="1:20" x14ac:dyDescent="0.3">
      <c r="A6880" s="2" t="s">
        <v>18211</v>
      </c>
      <c r="B6880" s="3" t="s">
        <v>18228</v>
      </c>
      <c r="C6880" s="3" t="s">
        <v>18229</v>
      </c>
      <c r="D6880" s="4">
        <v>0.13600000000000001</v>
      </c>
      <c r="E6880" s="5" t="s">
        <v>18214</v>
      </c>
      <c r="F6880" s="4">
        <v>1.966E-2</v>
      </c>
      <c r="G6880" s="6">
        <v>51246</v>
      </c>
      <c r="H6880" s="3" t="s">
        <v>18230</v>
      </c>
      <c r="I6880" s="3" t="s">
        <v>18231</v>
      </c>
      <c r="J6880" s="3"/>
      <c r="K6880" s="5" t="s">
        <v>1306</v>
      </c>
      <c r="L6880" s="5">
        <v>1</v>
      </c>
      <c r="M6880" s="5" t="s">
        <v>1307</v>
      </c>
      <c r="N6880" s="5">
        <f>VLOOKUP(M6880,[1]ArchetypeScores!E:N,10,FALSE)</f>
        <v>0</v>
      </c>
      <c r="O6880" s="5">
        <f>VLOOKUP(M6880,[1]ArchetypeScores!E:O,11,FALSE)</f>
        <v>-1</v>
      </c>
      <c r="P6880" s="5">
        <f>VLOOKUP(M6880,[1]ArchetypeScores!E:P,12,FALSE)</f>
        <v>0</v>
      </c>
      <c r="Q6880" s="2" t="str">
        <f>VLOOKUP(M6880,[1]ArchetypeScores!E:W,19,FALSE)</f>
        <v>Untargeted</v>
      </c>
      <c r="R6880" s="2">
        <f>VLOOKUP(M6880,[1]ArchetypeScores!E:I,5,FALSE)</f>
        <v>0</v>
      </c>
      <c r="S6880" s="2">
        <f>VLOOKUP(M6880,[1]ArchetypeScores!E:K,7,FALSE)</f>
        <v>0</v>
      </c>
      <c r="T6880" s="2" t="str">
        <f t="shared" si="109"/>
        <v>Not A&amp;R positive</v>
      </c>
    </row>
    <row r="6881" spans="1:20" x14ac:dyDescent="0.3">
      <c r="A6881" s="2" t="s">
        <v>18211</v>
      </c>
      <c r="B6881" s="3" t="s">
        <v>18232</v>
      </c>
      <c r="C6881" s="3" t="s">
        <v>18233</v>
      </c>
      <c r="D6881" s="4">
        <v>5.7000000000000002E-2</v>
      </c>
      <c r="E6881" s="5" t="s">
        <v>18214</v>
      </c>
      <c r="F6881" s="4">
        <v>8.2500000000000004E-3</v>
      </c>
      <c r="G6881" s="6">
        <v>51206</v>
      </c>
      <c r="H6881" s="3" t="s">
        <v>18234</v>
      </c>
      <c r="I6881" s="3" t="s">
        <v>18235</v>
      </c>
      <c r="J6881" s="3"/>
      <c r="K6881" s="5" t="s">
        <v>47</v>
      </c>
      <c r="L6881" s="5">
        <v>1</v>
      </c>
      <c r="M6881" s="5" t="s">
        <v>48</v>
      </c>
      <c r="N6881" s="5">
        <f>VLOOKUP(M6881,[1]ArchetypeScores!E:N,10,FALSE)</f>
        <v>0</v>
      </c>
      <c r="O6881" s="5">
        <f>VLOOKUP(M6881,[1]ArchetypeScores!E:O,11,FALSE)</f>
        <v>0</v>
      </c>
      <c r="P6881" s="5">
        <f>VLOOKUP(M6881,[1]ArchetypeScores!E:P,12,FALSE)</f>
        <v>0</v>
      </c>
      <c r="Q6881" s="2" t="str">
        <f>VLOOKUP(M6881,[1]ArchetypeScores!E:W,19,FALSE)</f>
        <v>Consumer (including agriculture and tourism)</v>
      </c>
      <c r="R6881" s="2">
        <f>VLOOKUP(M6881,[1]ArchetypeScores!E:I,5,FALSE)</f>
        <v>0</v>
      </c>
      <c r="S6881" s="2">
        <f>VLOOKUP(M6881,[1]ArchetypeScores!E:K,7,FALSE)</f>
        <v>0</v>
      </c>
      <c r="T6881" s="2" t="str">
        <f t="shared" si="109"/>
        <v>Not A&amp;R positive</v>
      </c>
    </row>
    <row r="6882" spans="1:20" x14ac:dyDescent="0.3">
      <c r="A6882" s="2" t="s">
        <v>18211</v>
      </c>
      <c r="B6882" s="3" t="s">
        <v>18232</v>
      </c>
      <c r="C6882" s="3" t="s">
        <v>18236</v>
      </c>
      <c r="D6882" s="4">
        <v>0.03</v>
      </c>
      <c r="E6882" s="5" t="s">
        <v>18214</v>
      </c>
      <c r="F6882" s="4">
        <v>4.3299999999999996E-3</v>
      </c>
      <c r="G6882" s="6">
        <v>51209</v>
      </c>
      <c r="H6882" s="3" t="s">
        <v>18237</v>
      </c>
      <c r="I6882" s="3"/>
      <c r="J6882" s="3"/>
      <c r="K6882" s="5" t="s">
        <v>47</v>
      </c>
      <c r="L6882" s="5">
        <v>1</v>
      </c>
      <c r="M6882" s="5" t="s">
        <v>48</v>
      </c>
      <c r="N6882" s="5">
        <f>VLOOKUP(M6882,[1]ArchetypeScores!E:N,10,FALSE)</f>
        <v>0</v>
      </c>
      <c r="O6882" s="5">
        <f>VLOOKUP(M6882,[1]ArchetypeScores!E:O,11,FALSE)</f>
        <v>0</v>
      </c>
      <c r="P6882" s="5">
        <f>VLOOKUP(M6882,[1]ArchetypeScores!E:P,12,FALSE)</f>
        <v>0</v>
      </c>
      <c r="Q6882" s="2" t="str">
        <f>VLOOKUP(M6882,[1]ArchetypeScores!E:W,19,FALSE)</f>
        <v>Consumer (including agriculture and tourism)</v>
      </c>
      <c r="R6882" s="2">
        <f>VLOOKUP(M6882,[1]ArchetypeScores!E:I,5,FALSE)</f>
        <v>0</v>
      </c>
      <c r="S6882" s="2">
        <f>VLOOKUP(M6882,[1]ArchetypeScores!E:K,7,FALSE)</f>
        <v>0</v>
      </c>
      <c r="T6882" s="2" t="str">
        <f t="shared" si="109"/>
        <v>Not A&amp;R positive</v>
      </c>
    </row>
    <row r="6883" spans="1:20" x14ac:dyDescent="0.3">
      <c r="A6883" s="2" t="s">
        <v>18211</v>
      </c>
      <c r="B6883" s="3" t="s">
        <v>18238</v>
      </c>
      <c r="C6883" s="3" t="s">
        <v>18239</v>
      </c>
      <c r="D6883" s="4">
        <v>1.0999999999999999E-2</v>
      </c>
      <c r="E6883" s="5" t="s">
        <v>18214</v>
      </c>
      <c r="F6883" s="4">
        <v>1.5499999999999999E-3</v>
      </c>
      <c r="G6883" s="6">
        <v>51228</v>
      </c>
      <c r="H6883" s="3" t="s">
        <v>18240</v>
      </c>
      <c r="I6883" s="3" t="s">
        <v>18216</v>
      </c>
      <c r="J6883" s="3"/>
      <c r="K6883" s="5" t="s">
        <v>47</v>
      </c>
      <c r="L6883" s="5">
        <v>1</v>
      </c>
      <c r="M6883" s="5" t="s">
        <v>48</v>
      </c>
      <c r="N6883" s="5">
        <f>VLOOKUP(M6883,[1]ArchetypeScores!E:N,10,FALSE)</f>
        <v>0</v>
      </c>
      <c r="O6883" s="5">
        <f>VLOOKUP(M6883,[1]ArchetypeScores!E:O,11,FALSE)</f>
        <v>0</v>
      </c>
      <c r="P6883" s="5">
        <f>VLOOKUP(M6883,[1]ArchetypeScores!E:P,12,FALSE)</f>
        <v>0</v>
      </c>
      <c r="Q6883" s="2" t="str">
        <f>VLOOKUP(M6883,[1]ArchetypeScores!E:W,19,FALSE)</f>
        <v>Consumer (including agriculture and tourism)</v>
      </c>
      <c r="R6883" s="2">
        <f>VLOOKUP(M6883,[1]ArchetypeScores!E:I,5,FALSE)</f>
        <v>0</v>
      </c>
      <c r="S6883" s="2">
        <f>VLOOKUP(M6883,[1]ArchetypeScores!E:K,7,FALSE)</f>
        <v>0</v>
      </c>
      <c r="T6883" s="2" t="str">
        <f t="shared" si="109"/>
        <v>Not A&amp;R positive</v>
      </c>
    </row>
    <row r="6884" spans="1:20" x14ac:dyDescent="0.3">
      <c r="A6884" s="2" t="s">
        <v>18211</v>
      </c>
      <c r="B6884" s="3" t="s">
        <v>10284</v>
      </c>
      <c r="C6884" s="3" t="s">
        <v>18241</v>
      </c>
      <c r="D6884" s="4">
        <v>0.01</v>
      </c>
      <c r="E6884" s="5" t="s">
        <v>18214</v>
      </c>
      <c r="F6884" s="4">
        <v>1.4400000000000001E-3</v>
      </c>
      <c r="G6884" s="6">
        <v>51212</v>
      </c>
      <c r="H6884" s="3" t="s">
        <v>18242</v>
      </c>
      <c r="I6884" s="3"/>
      <c r="J6884" s="3"/>
      <c r="K6884" s="5" t="s">
        <v>47</v>
      </c>
      <c r="L6884" s="5">
        <v>1</v>
      </c>
      <c r="M6884" s="5" t="s">
        <v>48</v>
      </c>
      <c r="N6884" s="5">
        <f>VLOOKUP(M6884,[1]ArchetypeScores!E:N,10,FALSE)</f>
        <v>0</v>
      </c>
      <c r="O6884" s="5">
        <f>VLOOKUP(M6884,[1]ArchetypeScores!E:O,11,FALSE)</f>
        <v>0</v>
      </c>
      <c r="P6884" s="5">
        <f>VLOOKUP(M6884,[1]ArchetypeScores!E:P,12,FALSE)</f>
        <v>0</v>
      </c>
      <c r="Q6884" s="2" t="str">
        <f>VLOOKUP(M6884,[1]ArchetypeScores!E:W,19,FALSE)</f>
        <v>Consumer (including agriculture and tourism)</v>
      </c>
      <c r="R6884" s="2">
        <f>VLOOKUP(M6884,[1]ArchetypeScores!E:I,5,FALSE)</f>
        <v>0</v>
      </c>
      <c r="S6884" s="2">
        <f>VLOOKUP(M6884,[1]ArchetypeScores!E:K,7,FALSE)</f>
        <v>0</v>
      </c>
      <c r="T6884" s="2" t="str">
        <f t="shared" si="109"/>
        <v>Not A&amp;R positive</v>
      </c>
    </row>
    <row r="6885" spans="1:20" x14ac:dyDescent="0.3">
      <c r="A6885" s="2" t="s">
        <v>18211</v>
      </c>
      <c r="B6885" s="3" t="s">
        <v>10284</v>
      </c>
      <c r="C6885" s="3" t="s">
        <v>18243</v>
      </c>
      <c r="D6885" s="4">
        <v>0.03</v>
      </c>
      <c r="E6885" s="5" t="s">
        <v>18214</v>
      </c>
      <c r="F6885" s="4">
        <v>4.3400000000000001E-3</v>
      </c>
      <c r="G6885" s="6">
        <v>51232</v>
      </c>
      <c r="H6885" s="3" t="s">
        <v>18244</v>
      </c>
      <c r="I6885" s="3" t="s">
        <v>18216</v>
      </c>
      <c r="J6885" s="3"/>
      <c r="K6885" s="5" t="s">
        <v>47</v>
      </c>
      <c r="L6885" s="5">
        <v>1</v>
      </c>
      <c r="M6885" s="5" t="s">
        <v>48</v>
      </c>
      <c r="N6885" s="5">
        <f>VLOOKUP(M6885,[1]ArchetypeScores!E:N,10,FALSE)</f>
        <v>0</v>
      </c>
      <c r="O6885" s="5">
        <f>VLOOKUP(M6885,[1]ArchetypeScores!E:O,11,FALSE)</f>
        <v>0</v>
      </c>
      <c r="P6885" s="5">
        <f>VLOOKUP(M6885,[1]ArchetypeScores!E:P,12,FALSE)</f>
        <v>0</v>
      </c>
      <c r="Q6885" s="2" t="str">
        <f>VLOOKUP(M6885,[1]ArchetypeScores!E:W,19,FALSE)</f>
        <v>Consumer (including agriculture and tourism)</v>
      </c>
      <c r="R6885" s="2">
        <f>VLOOKUP(M6885,[1]ArchetypeScores!E:I,5,FALSE)</f>
        <v>0</v>
      </c>
      <c r="S6885" s="2">
        <f>VLOOKUP(M6885,[1]ArchetypeScores!E:K,7,FALSE)</f>
        <v>0</v>
      </c>
      <c r="T6885" s="2" t="str">
        <f t="shared" si="109"/>
        <v>Not A&amp;R positive</v>
      </c>
    </row>
    <row r="6886" spans="1:20" x14ac:dyDescent="0.3">
      <c r="A6886" s="2" t="s">
        <v>18211</v>
      </c>
      <c r="B6886" s="3" t="s">
        <v>18245</v>
      </c>
      <c r="C6886" s="3" t="s">
        <v>18246</v>
      </c>
      <c r="D6886" s="4">
        <v>1.1830000000000001</v>
      </c>
      <c r="E6886" s="5" t="s">
        <v>18214</v>
      </c>
      <c r="F6886" s="4">
        <v>0.17165</v>
      </c>
      <c r="G6886" s="6">
        <v>51241</v>
      </c>
      <c r="H6886" s="3" t="s">
        <v>18247</v>
      </c>
      <c r="I6886" s="3"/>
      <c r="J6886" s="3"/>
      <c r="K6886" s="5" t="s">
        <v>38</v>
      </c>
      <c r="L6886" s="5">
        <v>29</v>
      </c>
      <c r="M6886" s="5" t="s">
        <v>316</v>
      </c>
      <c r="N6886" s="5">
        <f>VLOOKUP(M6886,[1]ArchetypeScores!E:N,10,FALSE)</f>
        <v>0</v>
      </c>
      <c r="O6886" s="5">
        <f>VLOOKUP(M6886,[1]ArchetypeScores!E:O,11,FALSE)</f>
        <v>-1</v>
      </c>
      <c r="P6886" s="5">
        <f>VLOOKUP(M6886,[1]ArchetypeScores!E:P,12,FALSE)</f>
        <v>0</v>
      </c>
      <c r="Q6886" s="2" t="str">
        <f>VLOOKUP(M6886,[1]ArchetypeScores!E:W,19,FALSE)</f>
        <v>Other sector</v>
      </c>
      <c r="R6886" s="2">
        <f>VLOOKUP(M6886,[1]ArchetypeScores!E:I,5,FALSE)</f>
        <v>0</v>
      </c>
      <c r="S6886" s="2">
        <f>VLOOKUP(M6886,[1]ArchetypeScores!E:K,7,FALSE)</f>
        <v>0</v>
      </c>
      <c r="T6886" s="2" t="str">
        <f t="shared" si="109"/>
        <v>Not A&amp;R positive</v>
      </c>
    </row>
    <row r="6887" spans="1:20" x14ac:dyDescent="0.3">
      <c r="A6887" s="2" t="s">
        <v>18211</v>
      </c>
      <c r="B6887" s="3" t="s">
        <v>18248</v>
      </c>
      <c r="C6887" s="3" t="s">
        <v>18249</v>
      </c>
      <c r="D6887" s="4">
        <v>5.0000000000000001E-3</v>
      </c>
      <c r="E6887" s="5" t="s">
        <v>18214</v>
      </c>
      <c r="F6887" s="4">
        <v>7.2999999999999996E-4</v>
      </c>
      <c r="G6887" s="6">
        <v>51230</v>
      </c>
      <c r="H6887" s="3" t="s">
        <v>18250</v>
      </c>
      <c r="I6887" s="3" t="s">
        <v>18216</v>
      </c>
      <c r="J6887" s="3"/>
      <c r="K6887" s="5" t="s">
        <v>71</v>
      </c>
      <c r="L6887" s="5">
        <v>1</v>
      </c>
      <c r="M6887" s="5" t="s">
        <v>72</v>
      </c>
      <c r="N6887" s="5">
        <f>VLOOKUP(M6887,[1]ArchetypeScores!E:N,10,FALSE)</f>
        <v>0</v>
      </c>
      <c r="O6887" s="5">
        <f>VLOOKUP(M6887,[1]ArchetypeScores!E:O,11,FALSE)</f>
        <v>0</v>
      </c>
      <c r="P6887" s="5">
        <f>VLOOKUP(M6887,[1]ArchetypeScores!E:P,12,FALSE)</f>
        <v>0</v>
      </c>
      <c r="Q6887" s="2" t="str">
        <f>VLOOKUP(M6887,[1]ArchetypeScores!E:W,19,FALSE)</f>
        <v>Other sector</v>
      </c>
      <c r="R6887" s="2">
        <f>VLOOKUP(M6887,[1]ArchetypeScores!E:I,5,FALSE)</f>
        <v>0</v>
      </c>
      <c r="S6887" s="2">
        <f>VLOOKUP(M6887,[1]ArchetypeScores!E:K,7,FALSE)</f>
        <v>0</v>
      </c>
      <c r="T6887" s="2" t="str">
        <f t="shared" si="109"/>
        <v>Not A&amp;R positive</v>
      </c>
    </row>
    <row r="6888" spans="1:20" x14ac:dyDescent="0.3">
      <c r="A6888" s="2" t="s">
        <v>18211</v>
      </c>
      <c r="B6888" s="3" t="s">
        <v>18251</v>
      </c>
      <c r="C6888" s="3" t="s">
        <v>18252</v>
      </c>
      <c r="D6888" s="4">
        <v>0.01</v>
      </c>
      <c r="E6888" s="5" t="s">
        <v>18214</v>
      </c>
      <c r="F6888" s="4">
        <v>1.48E-3</v>
      </c>
      <c r="G6888" s="6">
        <v>51225</v>
      </c>
      <c r="H6888" s="3" t="s">
        <v>18253</v>
      </c>
      <c r="I6888" s="3" t="s">
        <v>18216</v>
      </c>
      <c r="J6888" s="3"/>
      <c r="K6888" s="5" t="s">
        <v>31</v>
      </c>
      <c r="L6888" s="5">
        <v>2</v>
      </c>
      <c r="M6888" s="5" t="s">
        <v>1819</v>
      </c>
      <c r="N6888" s="5">
        <f>VLOOKUP(M6888,[1]ArchetypeScores!E:N,10,FALSE)</f>
        <v>0</v>
      </c>
      <c r="O6888" s="5">
        <f>VLOOKUP(M6888,[1]ArchetypeScores!E:O,11,FALSE)</f>
        <v>-2</v>
      </c>
      <c r="P6888" s="5">
        <f>VLOOKUP(M6888,[1]ArchetypeScores!E:P,12,FALSE)</f>
        <v>0</v>
      </c>
      <c r="Q6888" s="2" t="str">
        <f>VLOOKUP(M6888,[1]ArchetypeScores!E:W,19,FALSE)</f>
        <v>Energy and water</v>
      </c>
      <c r="R6888" s="2">
        <f>VLOOKUP(M6888,[1]ArchetypeScores!E:I,5,FALSE)</f>
        <v>0</v>
      </c>
      <c r="S6888" s="2">
        <f>VLOOKUP(M6888,[1]ArchetypeScores!E:K,7,FALSE)</f>
        <v>0</v>
      </c>
      <c r="T6888" s="2" t="str">
        <f t="shared" si="109"/>
        <v>Not A&amp;R positive</v>
      </c>
    </row>
    <row r="6889" spans="1:20" x14ac:dyDescent="0.3">
      <c r="A6889" s="2" t="s">
        <v>18211</v>
      </c>
      <c r="B6889" s="3" t="s">
        <v>18254</v>
      </c>
      <c r="C6889" s="3" t="s">
        <v>18255</v>
      </c>
      <c r="D6889" s="4">
        <v>0.03</v>
      </c>
      <c r="E6889" s="5" t="s">
        <v>18214</v>
      </c>
      <c r="F6889" s="4">
        <v>4.3400000000000001E-3</v>
      </c>
      <c r="G6889" s="6">
        <v>51231</v>
      </c>
      <c r="H6889" s="3" t="s">
        <v>18244</v>
      </c>
      <c r="I6889" s="3" t="s">
        <v>18216</v>
      </c>
      <c r="J6889" s="3"/>
      <c r="K6889" s="5" t="s">
        <v>163</v>
      </c>
      <c r="L6889" s="5">
        <v>2</v>
      </c>
      <c r="M6889" s="5" t="s">
        <v>648</v>
      </c>
      <c r="N6889" s="5">
        <f>VLOOKUP(M6889,[1]ArchetypeScores!E:N,10,FALSE)</f>
        <v>0</v>
      </c>
      <c r="O6889" s="5">
        <f>VLOOKUP(M6889,[1]ArchetypeScores!E:O,11,FALSE)</f>
        <v>0</v>
      </c>
      <c r="P6889" s="5">
        <f>VLOOKUP(M6889,[1]ArchetypeScores!E:P,12,FALSE)</f>
        <v>0</v>
      </c>
      <c r="Q6889" s="2" t="str">
        <f>VLOOKUP(M6889,[1]ArchetypeScores!E:W,19,FALSE)</f>
        <v>Health care</v>
      </c>
      <c r="R6889" s="2">
        <f>VLOOKUP(M6889,[1]ArchetypeScores!E:I,5,FALSE)</f>
        <v>0</v>
      </c>
      <c r="S6889" s="2">
        <f>VLOOKUP(M6889,[1]ArchetypeScores!E:K,7,FALSE)</f>
        <v>0</v>
      </c>
      <c r="T6889" s="2" t="str">
        <f t="shared" si="109"/>
        <v>Not A&amp;R positive</v>
      </c>
    </row>
    <row r="6890" spans="1:20" x14ac:dyDescent="0.3">
      <c r="A6890" s="2" t="s">
        <v>18211</v>
      </c>
      <c r="B6890" s="3" t="s">
        <v>1516</v>
      </c>
      <c r="C6890" s="3" t="s">
        <v>18256</v>
      </c>
      <c r="D6890" s="4">
        <v>0.25</v>
      </c>
      <c r="E6890" s="5" t="s">
        <v>18214</v>
      </c>
      <c r="F6890" s="4">
        <v>3.6319999999999998E-2</v>
      </c>
      <c r="G6890" s="6">
        <v>51224</v>
      </c>
      <c r="H6890" s="3" t="s">
        <v>18257</v>
      </c>
      <c r="I6890" s="3" t="s">
        <v>18216</v>
      </c>
      <c r="J6890" s="3"/>
      <c r="K6890" s="5" t="s">
        <v>61</v>
      </c>
      <c r="L6890" s="5" t="s">
        <v>112</v>
      </c>
      <c r="M6890" s="5" t="s">
        <v>948</v>
      </c>
      <c r="N6890" s="5">
        <f>VLOOKUP(M6890,[1]ArchetypeScores!E:N,10,FALSE)</f>
        <v>0</v>
      </c>
      <c r="O6890" s="5">
        <f>VLOOKUP(M6890,[1]ArchetypeScores!E:O,11,FALSE)</f>
        <v>-1</v>
      </c>
      <c r="P6890" s="5">
        <f>VLOOKUP(M6890,[1]ArchetypeScores!E:P,12,FALSE)</f>
        <v>0</v>
      </c>
      <c r="Q6890" s="2" t="str">
        <f>VLOOKUP(M6890,[1]ArchetypeScores!E:W,19,FALSE)</f>
        <v>Health care</v>
      </c>
      <c r="R6890" s="2">
        <f>VLOOKUP(M6890,[1]ArchetypeScores!E:I,5,FALSE)</f>
        <v>0</v>
      </c>
      <c r="S6890" s="2">
        <f>VLOOKUP(M6890,[1]ArchetypeScores!E:K,7,FALSE)</f>
        <v>0</v>
      </c>
      <c r="T6890" s="2" t="str">
        <f t="shared" si="109"/>
        <v>Not A&amp;R positive</v>
      </c>
    </row>
    <row r="6891" spans="1:20" x14ac:dyDescent="0.3">
      <c r="A6891" s="2" t="s">
        <v>18211</v>
      </c>
      <c r="B6891" s="3" t="s">
        <v>18258</v>
      </c>
      <c r="C6891" s="3" t="s">
        <v>18259</v>
      </c>
      <c r="D6891" s="4">
        <v>0.24</v>
      </c>
      <c r="E6891" s="5" t="s">
        <v>18214</v>
      </c>
      <c r="F6891" s="4">
        <v>3.4660000000000003E-2</v>
      </c>
      <c r="G6891" s="6">
        <v>51236</v>
      </c>
      <c r="H6891" s="3" t="s">
        <v>18260</v>
      </c>
      <c r="I6891" s="3" t="s">
        <v>18216</v>
      </c>
      <c r="J6891" s="3"/>
      <c r="K6891" s="5" t="s">
        <v>84</v>
      </c>
      <c r="L6891" s="5">
        <v>3</v>
      </c>
      <c r="M6891" s="5" t="s">
        <v>85</v>
      </c>
      <c r="N6891" s="5">
        <f>VLOOKUP(M6891,[1]ArchetypeScores!E:N,10,FALSE)</f>
        <v>0</v>
      </c>
      <c r="O6891" s="5">
        <f>VLOOKUP(M6891,[1]ArchetypeScores!E:O,11,FALSE)</f>
        <v>-1</v>
      </c>
      <c r="P6891" s="5">
        <f>VLOOKUP(M6891,[1]ArchetypeScores!E:P,12,FALSE)</f>
        <v>0</v>
      </c>
      <c r="Q6891" s="2" t="str">
        <f>VLOOKUP(M6891,[1]ArchetypeScores!E:W,19,FALSE)</f>
        <v>Untargeted</v>
      </c>
      <c r="R6891" s="2">
        <f>VLOOKUP(M6891,[1]ArchetypeScores!E:I,5,FALSE)</f>
        <v>0</v>
      </c>
      <c r="S6891" s="2">
        <f>VLOOKUP(M6891,[1]ArchetypeScores!E:K,7,FALSE)</f>
        <v>0</v>
      </c>
      <c r="T6891" s="2" t="str">
        <f t="shared" si="109"/>
        <v>Not A&amp;R positive</v>
      </c>
    </row>
    <row r="6892" spans="1:20" x14ac:dyDescent="0.3">
      <c r="A6892" s="2" t="s">
        <v>18211</v>
      </c>
      <c r="B6892" s="3" t="s">
        <v>18261</v>
      </c>
      <c r="C6892" s="3" t="s">
        <v>18262</v>
      </c>
      <c r="D6892" s="4">
        <v>0.1</v>
      </c>
      <c r="E6892" s="5" t="s">
        <v>18214</v>
      </c>
      <c r="F6892" s="4">
        <v>1.444E-2</v>
      </c>
      <c r="G6892" s="6">
        <v>51238</v>
      </c>
      <c r="H6892" s="3" t="s">
        <v>18227</v>
      </c>
      <c r="I6892" s="3" t="s">
        <v>18216</v>
      </c>
      <c r="J6892" s="3"/>
      <c r="K6892" s="5" t="s">
        <v>38</v>
      </c>
      <c r="L6892" s="5">
        <v>13</v>
      </c>
      <c r="M6892" s="5" t="s">
        <v>39</v>
      </c>
      <c r="N6892" s="5">
        <f>VLOOKUP(M6892,[1]ArchetypeScores!E:N,10,FALSE)</f>
        <v>0</v>
      </c>
      <c r="O6892" s="5">
        <f>VLOOKUP(M6892,[1]ArchetypeScores!E:O,11,FALSE)</f>
        <v>-2</v>
      </c>
      <c r="P6892" s="5">
        <f>VLOOKUP(M6892,[1]ArchetypeScores!E:P,12,FALSE)</f>
        <v>0</v>
      </c>
      <c r="Q6892" s="2" t="str">
        <f>VLOOKUP(M6892,[1]ArchetypeScores!E:W,19,FALSE)</f>
        <v>Industrials - transportation</v>
      </c>
      <c r="R6892" s="2">
        <f>VLOOKUP(M6892,[1]ArchetypeScores!E:I,5,FALSE)</f>
        <v>0</v>
      </c>
      <c r="S6892" s="2">
        <f>VLOOKUP(M6892,[1]ArchetypeScores!E:K,7,FALSE)</f>
        <v>0</v>
      </c>
      <c r="T6892" s="2" t="str">
        <f t="shared" si="109"/>
        <v>Not A&amp;R positive</v>
      </c>
    </row>
    <row r="6893" spans="1:20" x14ac:dyDescent="0.3">
      <c r="A6893" s="2" t="s">
        <v>18211</v>
      </c>
      <c r="B6893" s="3" t="s">
        <v>18263</v>
      </c>
      <c r="C6893" s="3" t="s">
        <v>18264</v>
      </c>
      <c r="D6893" s="4">
        <v>0.75</v>
      </c>
      <c r="E6893" s="5" t="s">
        <v>18214</v>
      </c>
      <c r="F6893" s="4">
        <v>0.10847</v>
      </c>
      <c r="G6893" s="6">
        <v>51218</v>
      </c>
      <c r="H6893" s="3" t="s">
        <v>18265</v>
      </c>
      <c r="I6893" s="3" t="s">
        <v>18266</v>
      </c>
      <c r="J6893" s="3"/>
      <c r="K6893" s="5" t="s">
        <v>84</v>
      </c>
      <c r="L6893" s="5">
        <v>3</v>
      </c>
      <c r="M6893" s="5" t="s">
        <v>85</v>
      </c>
      <c r="N6893" s="5">
        <f>VLOOKUP(M6893,[1]ArchetypeScores!E:N,10,FALSE)</f>
        <v>0</v>
      </c>
      <c r="O6893" s="5">
        <f>VLOOKUP(M6893,[1]ArchetypeScores!E:O,11,FALSE)</f>
        <v>-1</v>
      </c>
      <c r="P6893" s="5">
        <f>VLOOKUP(M6893,[1]ArchetypeScores!E:P,12,FALSE)</f>
        <v>0</v>
      </c>
      <c r="Q6893" s="2" t="str">
        <f>VLOOKUP(M6893,[1]ArchetypeScores!E:W,19,FALSE)</f>
        <v>Untargeted</v>
      </c>
      <c r="R6893" s="2">
        <f>VLOOKUP(M6893,[1]ArchetypeScores!E:I,5,FALSE)</f>
        <v>0</v>
      </c>
      <c r="S6893" s="2">
        <f>VLOOKUP(M6893,[1]ArchetypeScores!E:K,7,FALSE)</f>
        <v>0</v>
      </c>
      <c r="T6893" s="2" t="str">
        <f t="shared" si="109"/>
        <v>Not A&amp;R positive</v>
      </c>
    </row>
    <row r="6894" spans="1:20" x14ac:dyDescent="0.3">
      <c r="A6894" s="2" t="s">
        <v>18211</v>
      </c>
      <c r="B6894" s="3" t="s">
        <v>18267</v>
      </c>
      <c r="C6894" s="3" t="s">
        <v>18268</v>
      </c>
      <c r="D6894" s="4">
        <v>0.01</v>
      </c>
      <c r="E6894" s="5" t="s">
        <v>18214</v>
      </c>
      <c r="F6894" s="4">
        <v>1.4499999999999999E-3</v>
      </c>
      <c r="G6894" s="6">
        <v>51227</v>
      </c>
      <c r="H6894" s="3" t="s">
        <v>18240</v>
      </c>
      <c r="I6894" s="3" t="s">
        <v>18216</v>
      </c>
      <c r="J6894" s="3"/>
      <c r="K6894" s="5" t="s">
        <v>61</v>
      </c>
      <c r="L6894" s="5">
        <v>1</v>
      </c>
      <c r="M6894" s="5" t="s">
        <v>130</v>
      </c>
      <c r="N6894" s="5">
        <f>VLOOKUP(M6894,[1]ArchetypeScores!E:N,10,FALSE)</f>
        <v>0</v>
      </c>
      <c r="O6894" s="5">
        <f>VLOOKUP(M6894,[1]ArchetypeScores!E:O,11,FALSE)</f>
        <v>-1</v>
      </c>
      <c r="P6894" s="5">
        <f>VLOOKUP(M6894,[1]ArchetypeScores!E:P,12,FALSE)</f>
        <v>0</v>
      </c>
      <c r="Q6894" s="2" t="str">
        <f>VLOOKUP(M6894,[1]ArchetypeScores!E:W,19,FALSE)</f>
        <v>Health care</v>
      </c>
      <c r="R6894" s="2">
        <f>VLOOKUP(M6894,[1]ArchetypeScores!E:I,5,FALSE)</f>
        <v>0</v>
      </c>
      <c r="S6894" s="2">
        <f>VLOOKUP(M6894,[1]ArchetypeScores!E:K,7,FALSE)</f>
        <v>0</v>
      </c>
      <c r="T6894" s="2" t="str">
        <f t="shared" si="109"/>
        <v>Not A&amp;R positive</v>
      </c>
    </row>
    <row r="6895" spans="1:20" x14ac:dyDescent="0.3">
      <c r="A6895" s="2" t="s">
        <v>18211</v>
      </c>
      <c r="B6895" s="3" t="s">
        <v>18269</v>
      </c>
      <c r="C6895" s="3" t="s">
        <v>18270</v>
      </c>
      <c r="D6895" s="4"/>
      <c r="E6895" s="5" t="s">
        <v>18214</v>
      </c>
      <c r="F6895" s="4">
        <v>0</v>
      </c>
      <c r="G6895" s="6">
        <v>51244</v>
      </c>
      <c r="H6895" s="3" t="s">
        <v>18271</v>
      </c>
      <c r="I6895" s="3"/>
      <c r="J6895" s="3"/>
      <c r="K6895" s="5" t="s">
        <v>261</v>
      </c>
      <c r="L6895" s="5">
        <v>2</v>
      </c>
      <c r="M6895" s="5" t="s">
        <v>262</v>
      </c>
      <c r="N6895" s="5">
        <f>VLOOKUP(M6895,[1]ArchetypeScores!E:N,10,FALSE)</f>
        <v>0</v>
      </c>
      <c r="O6895" s="5">
        <f>VLOOKUP(M6895,[1]ArchetypeScores!E:O,11,FALSE)</f>
        <v>-1</v>
      </c>
      <c r="P6895" s="5">
        <f>VLOOKUP(M6895,[1]ArchetypeScores!E:P,12,FALSE)</f>
        <v>0</v>
      </c>
      <c r="Q6895" s="2" t="str">
        <f>VLOOKUP(M6895,[1]ArchetypeScores!E:W,19,FALSE)</f>
        <v>Untargeted</v>
      </c>
      <c r="R6895" s="2">
        <f>VLOOKUP(M6895,[1]ArchetypeScores!E:I,5,FALSE)</f>
        <v>0</v>
      </c>
      <c r="S6895" s="2">
        <f>VLOOKUP(M6895,[1]ArchetypeScores!E:K,7,FALSE)</f>
        <v>0</v>
      </c>
      <c r="T6895" s="2" t="str">
        <f t="shared" si="109"/>
        <v>Not A&amp;R positive</v>
      </c>
    </row>
    <row r="6896" spans="1:20" x14ac:dyDescent="0.3">
      <c r="A6896" s="2" t="s">
        <v>18211</v>
      </c>
      <c r="B6896" s="3" t="s">
        <v>18272</v>
      </c>
      <c r="C6896" s="3" t="s">
        <v>18273</v>
      </c>
      <c r="D6896" s="4">
        <v>4.0000000000000001E-3</v>
      </c>
      <c r="E6896" s="5" t="s">
        <v>18214</v>
      </c>
      <c r="F6896" s="4">
        <v>6.2E-4</v>
      </c>
      <c r="G6896" s="6">
        <v>51220</v>
      </c>
      <c r="H6896" s="3" t="s">
        <v>18257</v>
      </c>
      <c r="I6896" s="3" t="s">
        <v>18216</v>
      </c>
      <c r="J6896" s="3"/>
      <c r="K6896" s="5" t="s">
        <v>61</v>
      </c>
      <c r="L6896" s="5">
        <v>4</v>
      </c>
      <c r="M6896" s="5" t="s">
        <v>433</v>
      </c>
      <c r="N6896" s="5">
        <f>VLOOKUP(M6896,[1]ArchetypeScores!E:N,10,FALSE)</f>
        <v>0</v>
      </c>
      <c r="O6896" s="5">
        <f>VLOOKUP(M6896,[1]ArchetypeScores!E:O,11,FALSE)</f>
        <v>0</v>
      </c>
      <c r="P6896" s="5">
        <f>VLOOKUP(M6896,[1]ArchetypeScores!E:P,12,FALSE)</f>
        <v>0</v>
      </c>
      <c r="Q6896" s="2" t="str">
        <f>VLOOKUP(M6896,[1]ArchetypeScores!E:W,19,FALSE)</f>
        <v>Health care</v>
      </c>
      <c r="R6896" s="2">
        <f>VLOOKUP(M6896,[1]ArchetypeScores!E:I,5,FALSE)</f>
        <v>0</v>
      </c>
      <c r="S6896" s="2">
        <f>VLOOKUP(M6896,[1]ArchetypeScores!E:K,7,FALSE)</f>
        <v>0</v>
      </c>
      <c r="T6896" s="2" t="str">
        <f t="shared" si="109"/>
        <v>Not A&amp;R positive</v>
      </c>
    </row>
    <row r="6897" spans="1:20" x14ac:dyDescent="0.3">
      <c r="A6897" s="2" t="s">
        <v>18211</v>
      </c>
      <c r="B6897" s="3" t="s">
        <v>18272</v>
      </c>
      <c r="C6897" s="3" t="s">
        <v>18274</v>
      </c>
      <c r="D6897" s="4">
        <v>1.7000000000000001E-2</v>
      </c>
      <c r="E6897" s="5" t="s">
        <v>18214</v>
      </c>
      <c r="F6897" s="4">
        <v>2.4099999999999998E-3</v>
      </c>
      <c r="G6897" s="6">
        <v>51221</v>
      </c>
      <c r="H6897" s="3" t="s">
        <v>18257</v>
      </c>
      <c r="I6897" s="3" t="s">
        <v>18216</v>
      </c>
      <c r="J6897" s="3"/>
      <c r="K6897" s="5" t="s">
        <v>61</v>
      </c>
      <c r="L6897" s="5">
        <v>1</v>
      </c>
      <c r="M6897" s="5" t="s">
        <v>130</v>
      </c>
      <c r="N6897" s="5">
        <f>VLOOKUP(M6897,[1]ArchetypeScores!E:N,10,FALSE)</f>
        <v>0</v>
      </c>
      <c r="O6897" s="5">
        <f>VLOOKUP(M6897,[1]ArchetypeScores!E:O,11,FALSE)</f>
        <v>-1</v>
      </c>
      <c r="P6897" s="5">
        <f>VLOOKUP(M6897,[1]ArchetypeScores!E:P,12,FALSE)</f>
        <v>0</v>
      </c>
      <c r="Q6897" s="2" t="str">
        <f>VLOOKUP(M6897,[1]ArchetypeScores!E:W,19,FALSE)</f>
        <v>Health care</v>
      </c>
      <c r="R6897" s="2">
        <f>VLOOKUP(M6897,[1]ArchetypeScores!E:I,5,FALSE)</f>
        <v>0</v>
      </c>
      <c r="S6897" s="2">
        <f>VLOOKUP(M6897,[1]ArchetypeScores!E:K,7,FALSE)</f>
        <v>0</v>
      </c>
      <c r="T6897" s="2" t="str">
        <f t="shared" si="109"/>
        <v>Not A&amp;R positive</v>
      </c>
    </row>
    <row r="6898" spans="1:20" x14ac:dyDescent="0.3">
      <c r="A6898" s="2" t="s">
        <v>18211</v>
      </c>
      <c r="B6898" s="3" t="s">
        <v>18272</v>
      </c>
      <c r="C6898" s="3" t="s">
        <v>18275</v>
      </c>
      <c r="D6898" s="4">
        <v>6.0000000000000001E-3</v>
      </c>
      <c r="E6898" s="5" t="s">
        <v>18214</v>
      </c>
      <c r="F6898" s="4">
        <v>8.5999999999999998E-4</v>
      </c>
      <c r="G6898" s="6">
        <v>51222</v>
      </c>
      <c r="H6898" s="3" t="s">
        <v>18257</v>
      </c>
      <c r="I6898" s="3" t="s">
        <v>18216</v>
      </c>
      <c r="J6898" s="3"/>
      <c r="K6898" s="5" t="s">
        <v>71</v>
      </c>
      <c r="L6898" s="5">
        <v>1</v>
      </c>
      <c r="M6898" s="5" t="s">
        <v>72</v>
      </c>
      <c r="N6898" s="5">
        <f>VLOOKUP(M6898,[1]ArchetypeScores!E:N,10,FALSE)</f>
        <v>0</v>
      </c>
      <c r="O6898" s="5">
        <f>VLOOKUP(M6898,[1]ArchetypeScores!E:O,11,FALSE)</f>
        <v>0</v>
      </c>
      <c r="P6898" s="5">
        <f>VLOOKUP(M6898,[1]ArchetypeScores!E:P,12,FALSE)</f>
        <v>0</v>
      </c>
      <c r="Q6898" s="2" t="str">
        <f>VLOOKUP(M6898,[1]ArchetypeScores!E:W,19,FALSE)</f>
        <v>Other sector</v>
      </c>
      <c r="R6898" s="2">
        <f>VLOOKUP(M6898,[1]ArchetypeScores!E:I,5,FALSE)</f>
        <v>0</v>
      </c>
      <c r="S6898" s="2">
        <f>VLOOKUP(M6898,[1]ArchetypeScores!E:K,7,FALSE)</f>
        <v>0</v>
      </c>
      <c r="T6898" s="2" t="str">
        <f t="shared" si="109"/>
        <v>Not A&amp;R positive</v>
      </c>
    </row>
    <row r="6899" spans="1:20" x14ac:dyDescent="0.3">
      <c r="A6899" s="2" t="s">
        <v>18211</v>
      </c>
      <c r="B6899" s="3" t="s">
        <v>18272</v>
      </c>
      <c r="C6899" s="3" t="s">
        <v>18276</v>
      </c>
      <c r="D6899" s="4">
        <v>2.3E-2</v>
      </c>
      <c r="E6899" s="5" t="s">
        <v>18214</v>
      </c>
      <c r="F6899" s="4">
        <v>3.3800000000000002E-3</v>
      </c>
      <c r="G6899" s="6">
        <v>51223</v>
      </c>
      <c r="H6899" s="3" t="s">
        <v>18257</v>
      </c>
      <c r="I6899" s="3" t="s">
        <v>18216</v>
      </c>
      <c r="J6899" s="3"/>
      <c r="K6899" s="5" t="s">
        <v>61</v>
      </c>
      <c r="L6899" s="5">
        <v>1</v>
      </c>
      <c r="M6899" s="5" t="s">
        <v>130</v>
      </c>
      <c r="N6899" s="5">
        <f>VLOOKUP(M6899,[1]ArchetypeScores!E:N,10,FALSE)</f>
        <v>0</v>
      </c>
      <c r="O6899" s="5">
        <f>VLOOKUP(M6899,[1]ArchetypeScores!E:O,11,FALSE)</f>
        <v>-1</v>
      </c>
      <c r="P6899" s="5">
        <f>VLOOKUP(M6899,[1]ArchetypeScores!E:P,12,FALSE)</f>
        <v>0</v>
      </c>
      <c r="Q6899" s="2" t="str">
        <f>VLOOKUP(M6899,[1]ArchetypeScores!E:W,19,FALSE)</f>
        <v>Health care</v>
      </c>
      <c r="R6899" s="2">
        <f>VLOOKUP(M6899,[1]ArchetypeScores!E:I,5,FALSE)</f>
        <v>0</v>
      </c>
      <c r="S6899" s="2">
        <f>VLOOKUP(M6899,[1]ArchetypeScores!E:K,7,FALSE)</f>
        <v>0</v>
      </c>
      <c r="T6899" s="2" t="str">
        <f t="shared" si="109"/>
        <v>Not A&amp;R positive</v>
      </c>
    </row>
    <row r="6900" spans="1:20" x14ac:dyDescent="0.3">
      <c r="A6900" s="2" t="s">
        <v>18211</v>
      </c>
      <c r="B6900" s="3" t="s">
        <v>18277</v>
      </c>
      <c r="C6900" s="3" t="s">
        <v>18278</v>
      </c>
      <c r="D6900" s="4">
        <v>4.8000000000000001E-2</v>
      </c>
      <c r="E6900" s="5" t="s">
        <v>18214</v>
      </c>
      <c r="F6900" s="4">
        <v>6.96E-3</v>
      </c>
      <c r="G6900" s="6">
        <v>51205</v>
      </c>
      <c r="H6900" s="3" t="s">
        <v>18279</v>
      </c>
      <c r="I6900" s="3" t="s">
        <v>18216</v>
      </c>
      <c r="J6900" s="3"/>
      <c r="K6900" s="5" t="s">
        <v>57</v>
      </c>
      <c r="L6900" s="5">
        <v>25</v>
      </c>
      <c r="M6900" s="5" t="s">
        <v>241</v>
      </c>
      <c r="N6900" s="5">
        <f>VLOOKUP(M6900,[1]ArchetypeScores!E:N,10,FALSE)</f>
        <v>0</v>
      </c>
      <c r="O6900" s="5">
        <f>VLOOKUP(M6900,[1]ArchetypeScores!E:O,11,FALSE)</f>
        <v>-1</v>
      </c>
      <c r="P6900" s="5">
        <f>VLOOKUP(M6900,[1]ArchetypeScores!E:P,12,FALSE)</f>
        <v>0</v>
      </c>
      <c r="Q6900" s="2" t="str">
        <f>VLOOKUP(M6900,[1]ArchetypeScores!E:W,19,FALSE)</f>
        <v>Other sector</v>
      </c>
      <c r="R6900" s="2">
        <f>VLOOKUP(M6900,[1]ArchetypeScores!E:I,5,FALSE)</f>
        <v>0</v>
      </c>
      <c r="S6900" s="2">
        <f>VLOOKUP(M6900,[1]ArchetypeScores!E:K,7,FALSE)</f>
        <v>0</v>
      </c>
      <c r="T6900" s="2" t="str">
        <f t="shared" si="109"/>
        <v>Not A&amp;R positive</v>
      </c>
    </row>
    <row r="6901" spans="1:20" x14ac:dyDescent="0.3">
      <c r="A6901" s="2" t="s">
        <v>18211</v>
      </c>
      <c r="B6901" s="3" t="s">
        <v>18280</v>
      </c>
      <c r="C6901" s="3" t="s">
        <v>18281</v>
      </c>
      <c r="D6901" s="4">
        <v>0.03</v>
      </c>
      <c r="E6901" s="5" t="s">
        <v>18214</v>
      </c>
      <c r="F6901" s="4">
        <v>4.3299999999999996E-3</v>
      </c>
      <c r="G6901" s="6">
        <v>51208</v>
      </c>
      <c r="H6901" s="3" t="s">
        <v>18282</v>
      </c>
      <c r="I6901" s="3"/>
      <c r="J6901" s="3"/>
      <c r="K6901" s="5" t="s">
        <v>118</v>
      </c>
      <c r="L6901" s="5">
        <v>4</v>
      </c>
      <c r="M6901" s="5" t="s">
        <v>119</v>
      </c>
      <c r="N6901" s="5">
        <f>VLOOKUP(M6901,[1]ArchetypeScores!E:N,10,FALSE)</f>
        <v>0</v>
      </c>
      <c r="O6901" s="5">
        <f>VLOOKUP(M6901,[1]ArchetypeScores!E:O,11,FALSE)</f>
        <v>-1</v>
      </c>
      <c r="P6901" s="5">
        <f>VLOOKUP(M6901,[1]ArchetypeScores!E:P,12,FALSE)</f>
        <v>0</v>
      </c>
      <c r="Q6901" s="2" t="str">
        <f>VLOOKUP(M6901,[1]ArchetypeScores!E:W,19,FALSE)</f>
        <v>Untargeted</v>
      </c>
      <c r="R6901" s="2">
        <f>VLOOKUP(M6901,[1]ArchetypeScores!E:I,5,FALSE)</f>
        <v>0</v>
      </c>
      <c r="S6901" s="2">
        <f>VLOOKUP(M6901,[1]ArchetypeScores!E:K,7,FALSE)</f>
        <v>0</v>
      </c>
      <c r="T6901" s="2" t="str">
        <f t="shared" si="109"/>
        <v>Not A&amp;R positive</v>
      </c>
    </row>
    <row r="6902" spans="1:20" x14ac:dyDescent="0.3">
      <c r="A6902" s="2" t="s">
        <v>18211</v>
      </c>
      <c r="B6902" s="3" t="s">
        <v>18283</v>
      </c>
      <c r="C6902" s="3" t="s">
        <v>18284</v>
      </c>
      <c r="D6902" s="4"/>
      <c r="E6902" s="5" t="s">
        <v>18214</v>
      </c>
      <c r="F6902" s="4">
        <v>0</v>
      </c>
      <c r="G6902" s="6">
        <v>51242</v>
      </c>
      <c r="H6902" s="3" t="s">
        <v>18285</v>
      </c>
      <c r="I6902" s="3"/>
      <c r="J6902" s="3"/>
      <c r="K6902" s="5" t="s">
        <v>61</v>
      </c>
      <c r="L6902" s="5">
        <v>1</v>
      </c>
      <c r="M6902" s="5" t="s">
        <v>130</v>
      </c>
      <c r="N6902" s="5">
        <f>VLOOKUP(M6902,[1]ArchetypeScores!E:N,10,FALSE)</f>
        <v>0</v>
      </c>
      <c r="O6902" s="5">
        <f>VLOOKUP(M6902,[1]ArchetypeScores!E:O,11,FALSE)</f>
        <v>-1</v>
      </c>
      <c r="P6902" s="5">
        <f>VLOOKUP(M6902,[1]ArchetypeScores!E:P,12,FALSE)</f>
        <v>0</v>
      </c>
      <c r="Q6902" s="2" t="str">
        <f>VLOOKUP(M6902,[1]ArchetypeScores!E:W,19,FALSE)</f>
        <v>Health care</v>
      </c>
      <c r="R6902" s="2">
        <f>VLOOKUP(M6902,[1]ArchetypeScores!E:I,5,FALSE)</f>
        <v>0</v>
      </c>
      <c r="S6902" s="2">
        <f>VLOOKUP(M6902,[1]ArchetypeScores!E:K,7,FALSE)</f>
        <v>0</v>
      </c>
      <c r="T6902" s="2" t="str">
        <f t="shared" si="109"/>
        <v>Not A&amp;R positive</v>
      </c>
    </row>
    <row r="6903" spans="1:20" x14ac:dyDescent="0.3">
      <c r="A6903" s="2" t="s">
        <v>18211</v>
      </c>
      <c r="B6903" s="3" t="s">
        <v>18286</v>
      </c>
      <c r="C6903" s="3" t="s">
        <v>18287</v>
      </c>
      <c r="D6903" s="4">
        <v>0.49</v>
      </c>
      <c r="E6903" s="5" t="s">
        <v>18214</v>
      </c>
      <c r="F6903" s="4">
        <v>7.0760000000000003E-2</v>
      </c>
      <c r="G6903" s="6">
        <v>51237</v>
      </c>
      <c r="H6903" s="3" t="s">
        <v>18227</v>
      </c>
      <c r="I6903" s="3" t="s">
        <v>18216</v>
      </c>
      <c r="J6903" s="3"/>
      <c r="K6903" s="5" t="s">
        <v>269</v>
      </c>
      <c r="L6903" s="5">
        <v>3</v>
      </c>
      <c r="M6903" s="5" t="s">
        <v>270</v>
      </c>
      <c r="N6903" s="5">
        <f>VLOOKUP(M6903,[1]ArchetypeScores!E:N,10,FALSE)</f>
        <v>1</v>
      </c>
      <c r="O6903" s="5">
        <f>VLOOKUP(M6903,[1]ArchetypeScores!E:O,11,FALSE)</f>
        <v>-1</v>
      </c>
      <c r="P6903" s="5">
        <f>VLOOKUP(M6903,[1]ArchetypeScores!E:P,12,FALSE)</f>
        <v>0</v>
      </c>
      <c r="Q6903" s="2" t="str">
        <f>VLOOKUP(M6903,[1]ArchetypeScores!E:W,19,FALSE)</f>
        <v>Untargeted</v>
      </c>
      <c r="R6903" s="2">
        <f>VLOOKUP(M6903,[1]ArchetypeScores!E:I,5,FALSE)</f>
        <v>0</v>
      </c>
      <c r="S6903" s="2">
        <f>VLOOKUP(M6903,[1]ArchetypeScores!E:K,7,FALSE)</f>
        <v>0</v>
      </c>
      <c r="T6903" s="2" t="str">
        <f t="shared" si="109"/>
        <v>Not A&amp;R positive</v>
      </c>
    </row>
    <row r="6904" spans="1:20" x14ac:dyDescent="0.3">
      <c r="A6904" s="2" t="s">
        <v>18211</v>
      </c>
      <c r="B6904" s="3" t="s">
        <v>18288</v>
      </c>
      <c r="C6904" s="3" t="s">
        <v>18289</v>
      </c>
      <c r="D6904" s="4">
        <v>0.01</v>
      </c>
      <c r="E6904" s="5" t="s">
        <v>18214</v>
      </c>
      <c r="F6904" s="4">
        <v>1.4499999999999999E-3</v>
      </c>
      <c r="G6904" s="6">
        <v>51226</v>
      </c>
      <c r="H6904" s="3" t="s">
        <v>18240</v>
      </c>
      <c r="I6904" s="3" t="s">
        <v>18216</v>
      </c>
      <c r="J6904" s="3"/>
      <c r="K6904" s="5" t="s">
        <v>47</v>
      </c>
      <c r="L6904" s="5">
        <v>4</v>
      </c>
      <c r="M6904" s="5" t="s">
        <v>485</v>
      </c>
      <c r="N6904" s="5">
        <f>VLOOKUP(M6904,[1]ArchetypeScores!E:N,10,FALSE)</f>
        <v>0</v>
      </c>
      <c r="O6904" s="5">
        <f>VLOOKUP(M6904,[1]ArchetypeScores!E:O,11,FALSE)</f>
        <v>0</v>
      </c>
      <c r="P6904" s="5">
        <f>VLOOKUP(M6904,[1]ArchetypeScores!E:P,12,FALSE)</f>
        <v>0</v>
      </c>
      <c r="Q6904" s="2" t="str">
        <f>VLOOKUP(M6904,[1]ArchetypeScores!E:W,19,FALSE)</f>
        <v>Energy and water</v>
      </c>
      <c r="R6904" s="2">
        <f>VLOOKUP(M6904,[1]ArchetypeScores!E:I,5,FALSE)</f>
        <v>0</v>
      </c>
      <c r="S6904" s="2">
        <f>VLOOKUP(M6904,[1]ArchetypeScores!E:K,7,FALSE)</f>
        <v>0</v>
      </c>
      <c r="T6904" s="2" t="str">
        <f t="shared" si="109"/>
        <v>Not A&amp;R positive</v>
      </c>
    </row>
    <row r="6905" spans="1:20" x14ac:dyDescent="0.3">
      <c r="A6905" s="2" t="s">
        <v>18211</v>
      </c>
      <c r="B6905" s="3" t="s">
        <v>18290</v>
      </c>
      <c r="C6905" s="3" t="s">
        <v>18291</v>
      </c>
      <c r="D6905" s="4">
        <v>8.0000000000000002E-3</v>
      </c>
      <c r="E6905" s="5" t="s">
        <v>18214</v>
      </c>
      <c r="F6905" s="4">
        <v>1.1999999999999999E-3</v>
      </c>
      <c r="G6905" s="6">
        <v>51229</v>
      </c>
      <c r="H6905" s="3" t="s">
        <v>18240</v>
      </c>
      <c r="I6905" s="3" t="s">
        <v>18216</v>
      </c>
      <c r="J6905" s="3"/>
      <c r="K6905" s="5" t="s">
        <v>71</v>
      </c>
      <c r="L6905" s="5">
        <v>1</v>
      </c>
      <c r="M6905" s="5" t="s">
        <v>72</v>
      </c>
      <c r="N6905" s="5">
        <f>VLOOKUP(M6905,[1]ArchetypeScores!E:N,10,FALSE)</f>
        <v>0</v>
      </c>
      <c r="O6905" s="5">
        <f>VLOOKUP(M6905,[1]ArchetypeScores!E:O,11,FALSE)</f>
        <v>0</v>
      </c>
      <c r="P6905" s="5">
        <f>VLOOKUP(M6905,[1]ArchetypeScores!E:P,12,FALSE)</f>
        <v>0</v>
      </c>
      <c r="Q6905" s="2" t="str">
        <f>VLOOKUP(M6905,[1]ArchetypeScores!E:W,19,FALSE)</f>
        <v>Other sector</v>
      </c>
      <c r="R6905" s="2">
        <f>VLOOKUP(M6905,[1]ArchetypeScores!E:I,5,FALSE)</f>
        <v>0</v>
      </c>
      <c r="S6905" s="2">
        <f>VLOOKUP(M6905,[1]ArchetypeScores!E:K,7,FALSE)</f>
        <v>0</v>
      </c>
      <c r="T6905" s="2" t="str">
        <f t="shared" si="109"/>
        <v>Not A&amp;R positive</v>
      </c>
    </row>
    <row r="6906" spans="1:20" x14ac:dyDescent="0.3">
      <c r="A6906" s="2" t="s">
        <v>18211</v>
      </c>
      <c r="B6906" s="3" t="s">
        <v>18292</v>
      </c>
      <c r="C6906" s="3" t="s">
        <v>18293</v>
      </c>
      <c r="D6906" s="4">
        <v>0.02</v>
      </c>
      <c r="E6906" s="5" t="s">
        <v>18214</v>
      </c>
      <c r="F6906" s="4">
        <v>2.8900000000000002E-3</v>
      </c>
      <c r="G6906" s="6">
        <v>51211</v>
      </c>
      <c r="H6906" s="3" t="s">
        <v>18294</v>
      </c>
      <c r="I6906" s="3"/>
      <c r="J6906" s="3"/>
      <c r="K6906" s="5" t="s">
        <v>57</v>
      </c>
      <c r="L6906" s="5">
        <v>29</v>
      </c>
      <c r="M6906" s="5" t="s">
        <v>58</v>
      </c>
      <c r="N6906" s="5">
        <f>VLOOKUP(M6906,[1]ArchetypeScores!E:N,10,FALSE)</f>
        <v>0</v>
      </c>
      <c r="O6906" s="5">
        <f>VLOOKUP(M6906,[1]ArchetypeScores!E:O,11,FALSE)</f>
        <v>-1</v>
      </c>
      <c r="P6906" s="5">
        <f>VLOOKUP(M6906,[1]ArchetypeScores!E:P,12,FALSE)</f>
        <v>0</v>
      </c>
      <c r="Q6906" s="2" t="str">
        <f>VLOOKUP(M6906,[1]ArchetypeScores!E:W,19,FALSE)</f>
        <v>Untargeted</v>
      </c>
      <c r="R6906" s="2">
        <f>VLOOKUP(M6906,[1]ArchetypeScores!E:I,5,FALSE)</f>
        <v>0</v>
      </c>
      <c r="S6906" s="2">
        <f>VLOOKUP(M6906,[1]ArchetypeScores!E:K,7,FALSE)</f>
        <v>0</v>
      </c>
      <c r="T6906" s="2" t="str">
        <f t="shared" si="109"/>
        <v>Not A&amp;R positive</v>
      </c>
    </row>
    <row r="6907" spans="1:20" x14ac:dyDescent="0.3">
      <c r="A6907" s="2" t="s">
        <v>18211</v>
      </c>
      <c r="B6907" s="3" t="s">
        <v>18295</v>
      </c>
      <c r="C6907" s="3" t="s">
        <v>18296</v>
      </c>
      <c r="D6907" s="4">
        <v>0.4</v>
      </c>
      <c r="E6907" s="5" t="s">
        <v>18214</v>
      </c>
      <c r="F6907" s="4">
        <v>5.8040000000000001E-2</v>
      </c>
      <c r="G6907" s="6">
        <v>51233</v>
      </c>
      <c r="H6907" s="3" t="s">
        <v>18297</v>
      </c>
      <c r="I6907" s="3" t="s">
        <v>18216</v>
      </c>
      <c r="J6907" s="3"/>
      <c r="K6907" s="5" t="s">
        <v>47</v>
      </c>
      <c r="L6907" s="5">
        <v>1</v>
      </c>
      <c r="M6907" s="5" t="s">
        <v>48</v>
      </c>
      <c r="N6907" s="5">
        <f>VLOOKUP(M6907,[1]ArchetypeScores!E:N,10,FALSE)</f>
        <v>0</v>
      </c>
      <c r="O6907" s="5">
        <f>VLOOKUP(M6907,[1]ArchetypeScores!E:O,11,FALSE)</f>
        <v>0</v>
      </c>
      <c r="P6907" s="5">
        <f>VLOOKUP(M6907,[1]ArchetypeScores!E:P,12,FALSE)</f>
        <v>0</v>
      </c>
      <c r="Q6907" s="2" t="str">
        <f>VLOOKUP(M6907,[1]ArchetypeScores!E:W,19,FALSE)</f>
        <v>Consumer (including agriculture and tourism)</v>
      </c>
      <c r="R6907" s="2">
        <f>VLOOKUP(M6907,[1]ArchetypeScores!E:I,5,FALSE)</f>
        <v>0</v>
      </c>
      <c r="S6907" s="2">
        <f>VLOOKUP(M6907,[1]ArchetypeScores!E:K,7,FALSE)</f>
        <v>0</v>
      </c>
      <c r="T6907" s="2" t="str">
        <f t="shared" si="109"/>
        <v>Not A&amp;R positive</v>
      </c>
    </row>
    <row r="6908" spans="1:20" x14ac:dyDescent="0.3">
      <c r="A6908" s="2" t="s">
        <v>18211</v>
      </c>
      <c r="B6908" s="3" t="s">
        <v>18298</v>
      </c>
      <c r="C6908" s="3" t="s">
        <v>18299</v>
      </c>
      <c r="D6908" s="4">
        <v>0.2</v>
      </c>
      <c r="E6908" s="5" t="s">
        <v>18214</v>
      </c>
      <c r="F6908" s="4">
        <v>2.947E-2</v>
      </c>
      <c r="G6908" s="6">
        <v>51214</v>
      </c>
      <c r="H6908" s="3" t="s">
        <v>18300</v>
      </c>
      <c r="I6908" s="3"/>
      <c r="J6908" s="3"/>
      <c r="K6908" s="5" t="s">
        <v>118</v>
      </c>
      <c r="L6908" s="5">
        <v>3</v>
      </c>
      <c r="M6908" s="5" t="s">
        <v>168</v>
      </c>
      <c r="N6908" s="5">
        <f>VLOOKUP(M6908,[1]ArchetypeScores!E:N,10,FALSE)</f>
        <v>0</v>
      </c>
      <c r="O6908" s="5">
        <f>VLOOKUP(M6908,[1]ArchetypeScores!E:O,11,FALSE)</f>
        <v>-1</v>
      </c>
      <c r="P6908" s="5">
        <f>VLOOKUP(M6908,[1]ArchetypeScores!E:P,12,FALSE)</f>
        <v>0</v>
      </c>
      <c r="Q6908" s="2" t="str">
        <f>VLOOKUP(M6908,[1]ArchetypeScores!E:W,19,FALSE)</f>
        <v>Untargeted</v>
      </c>
      <c r="R6908" s="2">
        <f>VLOOKUP(M6908,[1]ArchetypeScores!E:I,5,FALSE)</f>
        <v>0</v>
      </c>
      <c r="S6908" s="2">
        <f>VLOOKUP(M6908,[1]ArchetypeScores!E:K,7,FALSE)</f>
        <v>0</v>
      </c>
      <c r="T6908" s="2" t="str">
        <f t="shared" si="109"/>
        <v>Not A&amp;R positive</v>
      </c>
    </row>
    <row r="6909" spans="1:20" x14ac:dyDescent="0.3">
      <c r="A6909" s="2" t="s">
        <v>18211</v>
      </c>
      <c r="B6909" s="3" t="s">
        <v>18301</v>
      </c>
      <c r="C6909" s="3" t="s">
        <v>18302</v>
      </c>
      <c r="D6909" s="4">
        <v>0.1</v>
      </c>
      <c r="E6909" s="5" t="s">
        <v>18214</v>
      </c>
      <c r="F6909" s="4">
        <v>1.474E-2</v>
      </c>
      <c r="G6909" s="6">
        <v>51213</v>
      </c>
      <c r="H6909" s="3" t="s">
        <v>18300</v>
      </c>
      <c r="I6909" s="3"/>
      <c r="J6909" s="3"/>
      <c r="K6909" s="5" t="s">
        <v>38</v>
      </c>
      <c r="L6909" s="5">
        <v>25</v>
      </c>
      <c r="M6909" s="5" t="s">
        <v>6285</v>
      </c>
      <c r="N6909" s="5">
        <f>VLOOKUP(M6909,[1]ArchetypeScores!E:N,10,FALSE)</f>
        <v>0</v>
      </c>
      <c r="O6909" s="5">
        <f>VLOOKUP(M6909,[1]ArchetypeScores!E:O,11,FALSE)</f>
        <v>-1</v>
      </c>
      <c r="P6909" s="5">
        <f>VLOOKUP(M6909,[1]ArchetypeScores!E:P,12,FALSE)</f>
        <v>0</v>
      </c>
      <c r="Q6909" s="2" t="str">
        <f>VLOOKUP(M6909,[1]ArchetypeScores!E:W,19,FALSE)</f>
        <v>Consumer (including agriculture and tourism)</v>
      </c>
      <c r="R6909" s="2">
        <f>VLOOKUP(M6909,[1]ArchetypeScores!E:I,5,FALSE)</f>
        <v>0</v>
      </c>
      <c r="S6909" s="2">
        <f>VLOOKUP(M6909,[1]ArchetypeScores!E:K,7,FALSE)</f>
        <v>0</v>
      </c>
      <c r="T6909" s="2" t="str">
        <f t="shared" si="109"/>
        <v>Not A&amp;R positive</v>
      </c>
    </row>
    <row r="6910" spans="1:20" x14ac:dyDescent="0.3">
      <c r="A6910" s="2" t="s">
        <v>18211</v>
      </c>
      <c r="B6910" s="3" t="s">
        <v>18301</v>
      </c>
      <c r="C6910" s="3" t="s">
        <v>18303</v>
      </c>
      <c r="D6910" s="4">
        <v>0.5</v>
      </c>
      <c r="E6910" s="5" t="s">
        <v>18214</v>
      </c>
      <c r="F6910" s="4">
        <v>7.2209999999999996E-2</v>
      </c>
      <c r="G6910" s="6">
        <v>51239</v>
      </c>
      <c r="H6910" s="3" t="s">
        <v>18227</v>
      </c>
      <c r="I6910" s="3" t="s">
        <v>18216</v>
      </c>
      <c r="J6910" s="3"/>
      <c r="K6910" s="5" t="s">
        <v>38</v>
      </c>
      <c r="L6910" s="5">
        <v>21</v>
      </c>
      <c r="M6910" s="5" t="s">
        <v>302</v>
      </c>
      <c r="N6910" s="5">
        <f>VLOOKUP(M6910,[1]ArchetypeScores!E:N,10,FALSE)</f>
        <v>0</v>
      </c>
      <c r="O6910" s="5">
        <f>VLOOKUP(M6910,[1]ArchetypeScores!E:O,11,FALSE)</f>
        <v>-1</v>
      </c>
      <c r="P6910" s="5">
        <f>VLOOKUP(M6910,[1]ArchetypeScores!E:P,12,FALSE)</f>
        <v>0</v>
      </c>
      <c r="Q6910" s="2" t="str">
        <f>VLOOKUP(M6910,[1]ArchetypeScores!E:W,19,FALSE)</f>
        <v>Consumer (including agriculture and tourism)</v>
      </c>
      <c r="R6910" s="2">
        <f>VLOOKUP(M6910,[1]ArchetypeScores!E:I,5,FALSE)</f>
        <v>0</v>
      </c>
      <c r="S6910" s="2">
        <f>VLOOKUP(M6910,[1]ArchetypeScores!E:K,7,FALSE)</f>
        <v>0</v>
      </c>
      <c r="T6910" s="2" t="str">
        <f t="shared" si="109"/>
        <v>Not A&amp;R positive</v>
      </c>
    </row>
    <row r="6911" spans="1:20" x14ac:dyDescent="0.3">
      <c r="A6911" s="2" t="s">
        <v>18211</v>
      </c>
      <c r="B6911" s="3" t="s">
        <v>18304</v>
      </c>
      <c r="C6911" s="3" t="s">
        <v>18305</v>
      </c>
      <c r="D6911" s="4">
        <v>0.13700000000000001</v>
      </c>
      <c r="E6911" s="5" t="s">
        <v>18214</v>
      </c>
      <c r="F6911" s="4">
        <v>1.9789999999999999E-2</v>
      </c>
      <c r="G6911" s="6">
        <v>51247</v>
      </c>
      <c r="H6911" s="3" t="s">
        <v>18230</v>
      </c>
      <c r="I6911" s="3" t="s">
        <v>18231</v>
      </c>
      <c r="J6911" s="3"/>
      <c r="K6911" s="5" t="s">
        <v>1072</v>
      </c>
      <c r="L6911" s="5">
        <v>1</v>
      </c>
      <c r="M6911" s="5" t="s">
        <v>1922</v>
      </c>
      <c r="N6911" s="5">
        <f>VLOOKUP(M6911,[1]ArchetypeScores!E:N,10,FALSE)</f>
        <v>0</v>
      </c>
      <c r="O6911" s="5">
        <f>VLOOKUP(M6911,[1]ArchetypeScores!E:O,11,FALSE)</f>
        <v>-1</v>
      </c>
      <c r="P6911" s="5">
        <f>VLOOKUP(M6911,[1]ArchetypeScores!E:P,12,FALSE)</f>
        <v>0</v>
      </c>
      <c r="Q6911" s="2" t="str">
        <f>VLOOKUP(M6911,[1]ArchetypeScores!E:W,19,FALSE)</f>
        <v>Untargeted</v>
      </c>
      <c r="R6911" s="2">
        <f>VLOOKUP(M6911,[1]ArchetypeScores!E:I,5,FALSE)</f>
        <v>0</v>
      </c>
      <c r="S6911" s="2">
        <f>VLOOKUP(M6911,[1]ArchetypeScores!E:K,7,FALSE)</f>
        <v>0</v>
      </c>
      <c r="T6911" s="2" t="str">
        <f t="shared" si="109"/>
        <v>Not A&amp;R positive</v>
      </c>
    </row>
    <row r="6912" spans="1:20" x14ac:dyDescent="0.3">
      <c r="A6912" s="2" t="s">
        <v>18211</v>
      </c>
      <c r="B6912" s="3" t="s">
        <v>18306</v>
      </c>
      <c r="C6912" s="3" t="s">
        <v>18307</v>
      </c>
      <c r="D6912" s="4">
        <v>0.05</v>
      </c>
      <c r="E6912" s="5" t="s">
        <v>18214</v>
      </c>
      <c r="F6912" s="4">
        <v>7.2300000000000003E-3</v>
      </c>
      <c r="G6912" s="6">
        <v>51216</v>
      </c>
      <c r="H6912" s="3" t="s">
        <v>18308</v>
      </c>
      <c r="I6912" s="3" t="s">
        <v>18266</v>
      </c>
      <c r="J6912" s="3"/>
      <c r="K6912" s="5" t="s">
        <v>154</v>
      </c>
      <c r="L6912" s="5">
        <v>1</v>
      </c>
      <c r="M6912" s="5" t="s">
        <v>188</v>
      </c>
      <c r="N6912" s="5">
        <f>VLOOKUP(M6912,[1]ArchetypeScores!E:N,10,FALSE)</f>
        <v>1</v>
      </c>
      <c r="O6912" s="5">
        <f>VLOOKUP(M6912,[1]ArchetypeScores!E:O,11,FALSE)</f>
        <v>-1</v>
      </c>
      <c r="P6912" s="5">
        <f>VLOOKUP(M6912,[1]ArchetypeScores!E:P,12,FALSE)</f>
        <v>0</v>
      </c>
      <c r="Q6912" s="2" t="str">
        <f>VLOOKUP(M6912,[1]ArchetypeScores!E:W,19,FALSE)</f>
        <v>Education and training</v>
      </c>
      <c r="R6912" s="2">
        <f>VLOOKUP(M6912,[1]ArchetypeScores!E:I,5,FALSE)</f>
        <v>0</v>
      </c>
      <c r="S6912" s="2">
        <f>VLOOKUP(M6912,[1]ArchetypeScores!E:K,7,FALSE)</f>
        <v>1</v>
      </c>
      <c r="T6912" s="2" t="str">
        <f t="shared" si="109"/>
        <v>Indirect only</v>
      </c>
    </row>
    <row r="6913" spans="1:20" x14ac:dyDescent="0.3">
      <c r="A6913" s="2" t="s">
        <v>18211</v>
      </c>
      <c r="B6913" s="3" t="s">
        <v>18309</v>
      </c>
      <c r="C6913" s="3" t="s">
        <v>18310</v>
      </c>
      <c r="D6913" s="4">
        <v>0.05</v>
      </c>
      <c r="E6913" s="5" t="s">
        <v>18214</v>
      </c>
      <c r="F6913" s="4">
        <v>7.2300000000000003E-3</v>
      </c>
      <c r="G6913" s="6">
        <v>51245</v>
      </c>
      <c r="H6913" s="3" t="s">
        <v>18230</v>
      </c>
      <c r="I6913" s="3" t="s">
        <v>18231</v>
      </c>
      <c r="J6913" s="3"/>
      <c r="K6913" s="5" t="s">
        <v>38</v>
      </c>
      <c r="L6913" s="5">
        <v>21</v>
      </c>
      <c r="M6913" s="5" t="s">
        <v>302</v>
      </c>
      <c r="N6913" s="5">
        <f>VLOOKUP(M6913,[1]ArchetypeScores!E:N,10,FALSE)</f>
        <v>0</v>
      </c>
      <c r="O6913" s="5">
        <f>VLOOKUP(M6913,[1]ArchetypeScores!E:O,11,FALSE)</f>
        <v>-1</v>
      </c>
      <c r="P6913" s="5">
        <f>VLOOKUP(M6913,[1]ArchetypeScores!E:P,12,FALSE)</f>
        <v>0</v>
      </c>
      <c r="Q6913" s="2" t="str">
        <f>VLOOKUP(M6913,[1]ArchetypeScores!E:W,19,FALSE)</f>
        <v>Consumer (including agriculture and tourism)</v>
      </c>
      <c r="R6913" s="2">
        <f>VLOOKUP(M6913,[1]ArchetypeScores!E:I,5,FALSE)</f>
        <v>0</v>
      </c>
      <c r="S6913" s="2">
        <f>VLOOKUP(M6913,[1]ArchetypeScores!E:K,7,FALSE)</f>
        <v>0</v>
      </c>
      <c r="T6913" s="2" t="str">
        <f t="shared" si="109"/>
        <v>Not A&amp;R positive</v>
      </c>
    </row>
    <row r="6914" spans="1:20" x14ac:dyDescent="0.3">
      <c r="A6914" s="2" t="s">
        <v>18211</v>
      </c>
      <c r="B6914" s="3" t="s">
        <v>1325</v>
      </c>
      <c r="C6914" s="3" t="s">
        <v>18311</v>
      </c>
      <c r="D6914" s="4">
        <v>0.107</v>
      </c>
      <c r="E6914" s="5" t="s">
        <v>18214</v>
      </c>
      <c r="F6914" s="4">
        <v>1.549E-2</v>
      </c>
      <c r="G6914" s="6">
        <v>51207</v>
      </c>
      <c r="H6914" s="3" t="s">
        <v>18234</v>
      </c>
      <c r="I6914" s="3" t="s">
        <v>18312</v>
      </c>
      <c r="J6914" s="3"/>
      <c r="K6914" s="5" t="s">
        <v>61</v>
      </c>
      <c r="L6914" s="5">
        <v>5</v>
      </c>
      <c r="M6914" s="5" t="s">
        <v>62</v>
      </c>
      <c r="N6914" s="5">
        <f>VLOOKUP(M6914,[1]ArchetypeScores!E:N,10,FALSE)</f>
        <v>0</v>
      </c>
      <c r="O6914" s="5">
        <f>VLOOKUP(M6914,[1]ArchetypeScores!E:O,11,FALSE)</f>
        <v>-1</v>
      </c>
      <c r="P6914" s="5">
        <f>VLOOKUP(M6914,[1]ArchetypeScores!E:P,12,FALSE)</f>
        <v>0</v>
      </c>
      <c r="Q6914" s="2" t="str">
        <f>VLOOKUP(M6914,[1]ArchetypeScores!E:W,19,FALSE)</f>
        <v>Health care</v>
      </c>
      <c r="R6914" s="2">
        <f>VLOOKUP(M6914,[1]ArchetypeScores!E:I,5,FALSE)</f>
        <v>0</v>
      </c>
      <c r="S6914" s="2">
        <f>VLOOKUP(M6914,[1]ArchetypeScores!E:K,7,FALSE)</f>
        <v>0</v>
      </c>
      <c r="T6914" s="2" t="str">
        <f t="shared" ref="T6914:T6977" si="110">IF(AND(R6914=1,S6914=1),"Both",IF(AND(R6914=1,S6914=0),"Direct only",IF(AND(R6914=0,S6914=1),"Indirect only","Not A&amp;R positive")))</f>
        <v>Not A&amp;R positive</v>
      </c>
    </row>
    <row r="6915" spans="1:20" x14ac:dyDescent="0.3">
      <c r="A6915" s="2" t="s">
        <v>18211</v>
      </c>
      <c r="B6915" s="3" t="s">
        <v>18313</v>
      </c>
      <c r="C6915" s="3" t="s">
        <v>18314</v>
      </c>
      <c r="D6915" s="4">
        <v>3</v>
      </c>
      <c r="E6915" s="5" t="s">
        <v>18214</v>
      </c>
      <c r="F6915" s="4">
        <v>0.43323</v>
      </c>
      <c r="G6915" s="6">
        <v>51234</v>
      </c>
      <c r="H6915" s="3" t="s">
        <v>18315</v>
      </c>
      <c r="I6915" s="3" t="s">
        <v>18316</v>
      </c>
      <c r="J6915" s="3"/>
      <c r="K6915" s="5" t="s">
        <v>53</v>
      </c>
      <c r="L6915" s="5">
        <v>3</v>
      </c>
      <c r="M6915" s="5" t="s">
        <v>75</v>
      </c>
      <c r="N6915" s="5">
        <f>VLOOKUP(M6915,[1]ArchetypeScores!E:N,10,FALSE)</f>
        <v>0</v>
      </c>
      <c r="O6915" s="5">
        <f>VLOOKUP(M6915,[1]ArchetypeScores!E:O,11,FALSE)</f>
        <v>-1</v>
      </c>
      <c r="P6915" s="5">
        <f>VLOOKUP(M6915,[1]ArchetypeScores!E:P,12,FALSE)</f>
        <v>0</v>
      </c>
      <c r="Q6915" s="2" t="str">
        <f>VLOOKUP(M6915,[1]ArchetypeScores!E:W,19,FALSE)</f>
        <v>Untargeted</v>
      </c>
      <c r="R6915" s="2">
        <f>VLOOKUP(M6915,[1]ArchetypeScores!E:I,5,FALSE)</f>
        <v>0</v>
      </c>
      <c r="S6915" s="2">
        <f>VLOOKUP(M6915,[1]ArchetypeScores!E:K,7,FALSE)</f>
        <v>0</v>
      </c>
      <c r="T6915" s="2" t="str">
        <f t="shared" si="110"/>
        <v>Not A&amp;R positive</v>
      </c>
    </row>
    <row r="6916" spans="1:20" x14ac:dyDescent="0.3">
      <c r="A6916" s="2" t="s">
        <v>18211</v>
      </c>
      <c r="B6916" s="3" t="s">
        <v>18317</v>
      </c>
      <c r="C6916" s="3" t="s">
        <v>18318</v>
      </c>
      <c r="D6916" s="4">
        <v>0.7</v>
      </c>
      <c r="E6916" s="5" t="s">
        <v>18214</v>
      </c>
      <c r="F6916" s="4">
        <v>0.10109</v>
      </c>
      <c r="G6916" s="6">
        <v>51235</v>
      </c>
      <c r="H6916" s="3" t="s">
        <v>18319</v>
      </c>
      <c r="I6916" s="3" t="s">
        <v>18216</v>
      </c>
      <c r="J6916" s="3"/>
      <c r="K6916" s="5" t="s">
        <v>53</v>
      </c>
      <c r="L6916" s="5">
        <v>3</v>
      </c>
      <c r="M6916" s="5" t="s">
        <v>75</v>
      </c>
      <c r="N6916" s="5">
        <f>VLOOKUP(M6916,[1]ArchetypeScores!E:N,10,FALSE)</f>
        <v>0</v>
      </c>
      <c r="O6916" s="5">
        <f>VLOOKUP(M6916,[1]ArchetypeScores!E:O,11,FALSE)</f>
        <v>-1</v>
      </c>
      <c r="P6916" s="5">
        <f>VLOOKUP(M6916,[1]ArchetypeScores!E:P,12,FALSE)</f>
        <v>0</v>
      </c>
      <c r="Q6916" s="2" t="str">
        <f>VLOOKUP(M6916,[1]ArchetypeScores!E:W,19,FALSE)</f>
        <v>Untargeted</v>
      </c>
      <c r="R6916" s="2">
        <f>VLOOKUP(M6916,[1]ArchetypeScores!E:I,5,FALSE)</f>
        <v>0</v>
      </c>
      <c r="S6916" s="2">
        <f>VLOOKUP(M6916,[1]ArchetypeScores!E:K,7,FALSE)</f>
        <v>0</v>
      </c>
      <c r="T6916" s="2" t="str">
        <f t="shared" si="110"/>
        <v>Not A&amp;R positive</v>
      </c>
    </row>
    <row r="6917" spans="1:20" x14ac:dyDescent="0.3">
      <c r="A6917" s="2" t="s">
        <v>18211</v>
      </c>
      <c r="B6917" s="3" t="s">
        <v>18320</v>
      </c>
      <c r="C6917" s="3" t="s">
        <v>18321</v>
      </c>
      <c r="D6917" s="4">
        <v>7.0000000000000001E-3</v>
      </c>
      <c r="E6917" s="5" t="s">
        <v>18214</v>
      </c>
      <c r="F6917" s="4">
        <v>9.7999999999999997E-4</v>
      </c>
      <c r="G6917" s="6">
        <v>51217</v>
      </c>
      <c r="H6917" s="3" t="s">
        <v>18265</v>
      </c>
      <c r="I6917" s="3" t="s">
        <v>18266</v>
      </c>
      <c r="J6917" s="3"/>
      <c r="K6917" s="5" t="s">
        <v>291</v>
      </c>
      <c r="L6917" s="5">
        <v>4</v>
      </c>
      <c r="M6917" s="5" t="s">
        <v>292</v>
      </c>
      <c r="N6917" s="5">
        <f>VLOOKUP(M6917,[1]ArchetypeScores!E:N,10,FALSE)</f>
        <v>1</v>
      </c>
      <c r="O6917" s="5">
        <f>VLOOKUP(M6917,[1]ArchetypeScores!E:O,11,FALSE)</f>
        <v>0</v>
      </c>
      <c r="P6917" s="5">
        <f>VLOOKUP(M6917,[1]ArchetypeScores!E:P,12,FALSE)</f>
        <v>0</v>
      </c>
      <c r="Q6917" s="2" t="str">
        <f>VLOOKUP(M6917,[1]ArchetypeScores!E:W,19,FALSE)</f>
        <v>Education and training</v>
      </c>
      <c r="R6917" s="2">
        <f>VLOOKUP(M6917,[1]ArchetypeScores!E:I,5,FALSE)</f>
        <v>0</v>
      </c>
      <c r="S6917" s="2">
        <f>VLOOKUP(M6917,[1]ArchetypeScores!E:K,7,FALSE)</f>
        <v>0</v>
      </c>
      <c r="T6917" s="2" t="str">
        <f t="shared" si="110"/>
        <v>Not A&amp;R positive</v>
      </c>
    </row>
    <row r="6918" spans="1:20" x14ac:dyDescent="0.3">
      <c r="A6918" s="2" t="s">
        <v>18322</v>
      </c>
      <c r="B6918" s="3" t="s">
        <v>18323</v>
      </c>
      <c r="C6918" s="3" t="s">
        <v>18324</v>
      </c>
      <c r="D6918" s="4"/>
      <c r="E6918" s="5" t="s">
        <v>18325</v>
      </c>
      <c r="F6918" s="4">
        <v>0</v>
      </c>
      <c r="G6918" s="6">
        <v>51270</v>
      </c>
      <c r="H6918" s="3" t="s">
        <v>18326</v>
      </c>
      <c r="I6918" s="3"/>
      <c r="J6918" s="3"/>
      <c r="K6918" s="5" t="s">
        <v>261</v>
      </c>
      <c r="L6918" s="5">
        <v>2</v>
      </c>
      <c r="M6918" s="5" t="s">
        <v>262</v>
      </c>
      <c r="N6918" s="5">
        <f>VLOOKUP(M6918,[1]ArchetypeScores!E:N,10,FALSE)</f>
        <v>0</v>
      </c>
      <c r="O6918" s="5">
        <f>VLOOKUP(M6918,[1]ArchetypeScores!E:O,11,FALSE)</f>
        <v>-1</v>
      </c>
      <c r="P6918" s="5">
        <f>VLOOKUP(M6918,[1]ArchetypeScores!E:P,12,FALSE)</f>
        <v>0</v>
      </c>
      <c r="Q6918" s="2" t="str">
        <f>VLOOKUP(M6918,[1]ArchetypeScores!E:W,19,FALSE)</f>
        <v>Untargeted</v>
      </c>
      <c r="R6918" s="2">
        <f>VLOOKUP(M6918,[1]ArchetypeScores!E:I,5,FALSE)</f>
        <v>0</v>
      </c>
      <c r="S6918" s="2">
        <f>VLOOKUP(M6918,[1]ArchetypeScores!E:K,7,FALSE)</f>
        <v>0</v>
      </c>
      <c r="T6918" s="2" t="str">
        <f t="shared" si="110"/>
        <v>Not A&amp;R positive</v>
      </c>
    </row>
    <row r="6919" spans="1:20" x14ac:dyDescent="0.3">
      <c r="A6919" s="2" t="s">
        <v>18322</v>
      </c>
      <c r="B6919" s="3" t="s">
        <v>18327</v>
      </c>
      <c r="C6919" s="3" t="s">
        <v>18328</v>
      </c>
      <c r="D6919" s="4">
        <v>2.1</v>
      </c>
      <c r="E6919" s="5" t="s">
        <v>18325</v>
      </c>
      <c r="F6919" s="4">
        <v>0.32438</v>
      </c>
      <c r="G6919" s="6">
        <v>51283</v>
      </c>
      <c r="H6919" s="3" t="s">
        <v>18329</v>
      </c>
      <c r="I6919" s="3" t="s">
        <v>18330</v>
      </c>
      <c r="J6919" s="3"/>
      <c r="K6919" s="5" t="s">
        <v>118</v>
      </c>
      <c r="L6919" s="5">
        <v>3</v>
      </c>
      <c r="M6919" s="5" t="s">
        <v>168</v>
      </c>
      <c r="N6919" s="5">
        <f>VLOOKUP(M6919,[1]ArchetypeScores!E:N,10,FALSE)</f>
        <v>0</v>
      </c>
      <c r="O6919" s="5">
        <f>VLOOKUP(M6919,[1]ArchetypeScores!E:O,11,FALSE)</f>
        <v>-1</v>
      </c>
      <c r="P6919" s="5">
        <f>VLOOKUP(M6919,[1]ArchetypeScores!E:P,12,FALSE)</f>
        <v>0</v>
      </c>
      <c r="Q6919" s="2" t="str">
        <f>VLOOKUP(M6919,[1]ArchetypeScores!E:W,19,FALSE)</f>
        <v>Untargeted</v>
      </c>
      <c r="R6919" s="2">
        <f>VLOOKUP(M6919,[1]ArchetypeScores!E:I,5,FALSE)</f>
        <v>0</v>
      </c>
      <c r="S6919" s="2">
        <f>VLOOKUP(M6919,[1]ArchetypeScores!E:K,7,FALSE)</f>
        <v>0</v>
      </c>
      <c r="T6919" s="2" t="str">
        <f t="shared" si="110"/>
        <v>Not A&amp;R positive</v>
      </c>
    </row>
    <row r="6920" spans="1:20" x14ac:dyDescent="0.3">
      <c r="A6920" s="2" t="s">
        <v>18322</v>
      </c>
      <c r="B6920" s="3" t="s">
        <v>18331</v>
      </c>
      <c r="C6920" s="3" t="s">
        <v>18332</v>
      </c>
      <c r="D6920" s="4">
        <v>40</v>
      </c>
      <c r="E6920" s="5" t="s">
        <v>18325</v>
      </c>
      <c r="F6920" s="4">
        <v>6.0430299999999999</v>
      </c>
      <c r="G6920" s="6">
        <v>51274</v>
      </c>
      <c r="H6920" s="3" t="s">
        <v>18333</v>
      </c>
      <c r="I6920" s="3" t="s">
        <v>18330</v>
      </c>
      <c r="J6920" s="3"/>
      <c r="K6920" s="5" t="s">
        <v>38</v>
      </c>
      <c r="L6920" s="5">
        <v>29</v>
      </c>
      <c r="M6920" s="5" t="s">
        <v>316</v>
      </c>
      <c r="N6920" s="5">
        <f>VLOOKUP(M6920,[1]ArchetypeScores!E:N,10,FALSE)</f>
        <v>0</v>
      </c>
      <c r="O6920" s="5">
        <f>VLOOKUP(M6920,[1]ArchetypeScores!E:O,11,FALSE)</f>
        <v>-1</v>
      </c>
      <c r="P6920" s="5">
        <f>VLOOKUP(M6920,[1]ArchetypeScores!E:P,12,FALSE)</f>
        <v>0</v>
      </c>
      <c r="Q6920" s="2" t="str">
        <f>VLOOKUP(M6920,[1]ArchetypeScores!E:W,19,FALSE)</f>
        <v>Other sector</v>
      </c>
      <c r="R6920" s="2">
        <f>VLOOKUP(M6920,[1]ArchetypeScores!E:I,5,FALSE)</f>
        <v>0</v>
      </c>
      <c r="S6920" s="2">
        <f>VLOOKUP(M6920,[1]ArchetypeScores!E:K,7,FALSE)</f>
        <v>0</v>
      </c>
      <c r="T6920" s="2" t="str">
        <f t="shared" si="110"/>
        <v>Not A&amp;R positive</v>
      </c>
    </row>
    <row r="6921" spans="1:20" x14ac:dyDescent="0.3">
      <c r="A6921" s="2" t="s">
        <v>18322</v>
      </c>
      <c r="B6921" s="3" t="s">
        <v>18334</v>
      </c>
      <c r="C6921" s="3" t="s">
        <v>18335</v>
      </c>
      <c r="D6921" s="4">
        <v>0.22</v>
      </c>
      <c r="E6921" s="5" t="s">
        <v>18325</v>
      </c>
      <c r="F6921" s="4">
        <v>3.5979999999999998E-2</v>
      </c>
      <c r="G6921" s="6">
        <v>51291</v>
      </c>
      <c r="H6921" s="3" t="s">
        <v>18336</v>
      </c>
      <c r="I6921" s="3" t="s">
        <v>18337</v>
      </c>
      <c r="J6921" s="3"/>
      <c r="K6921" s="5" t="s">
        <v>71</v>
      </c>
      <c r="L6921" s="5">
        <v>1</v>
      </c>
      <c r="M6921" s="5" t="s">
        <v>72</v>
      </c>
      <c r="N6921" s="5">
        <f>VLOOKUP(M6921,[1]ArchetypeScores!E:N,10,FALSE)</f>
        <v>0</v>
      </c>
      <c r="O6921" s="5">
        <f>VLOOKUP(M6921,[1]ArchetypeScores!E:O,11,FALSE)</f>
        <v>0</v>
      </c>
      <c r="P6921" s="5">
        <f>VLOOKUP(M6921,[1]ArchetypeScores!E:P,12,FALSE)</f>
        <v>0</v>
      </c>
      <c r="Q6921" s="2" t="str">
        <f>VLOOKUP(M6921,[1]ArchetypeScores!E:W,19,FALSE)</f>
        <v>Other sector</v>
      </c>
      <c r="R6921" s="2">
        <f>VLOOKUP(M6921,[1]ArchetypeScores!E:I,5,FALSE)</f>
        <v>0</v>
      </c>
      <c r="S6921" s="2">
        <f>VLOOKUP(M6921,[1]ArchetypeScores!E:K,7,FALSE)</f>
        <v>0</v>
      </c>
      <c r="T6921" s="2" t="str">
        <f t="shared" si="110"/>
        <v>Not A&amp;R positive</v>
      </c>
    </row>
    <row r="6922" spans="1:20" x14ac:dyDescent="0.3">
      <c r="A6922" s="2" t="s">
        <v>18322</v>
      </c>
      <c r="B6922" s="3" t="s">
        <v>18338</v>
      </c>
      <c r="C6922" s="3" t="s">
        <v>18339</v>
      </c>
      <c r="D6922" s="4"/>
      <c r="E6922" s="5" t="s">
        <v>18325</v>
      </c>
      <c r="F6922" s="4">
        <v>0</v>
      </c>
      <c r="G6922" s="6">
        <v>51256</v>
      </c>
      <c r="H6922" s="3" t="s">
        <v>18340</v>
      </c>
      <c r="I6922" s="3"/>
      <c r="J6922" s="3"/>
      <c r="K6922" s="5" t="s">
        <v>1072</v>
      </c>
      <c r="L6922" s="5">
        <v>1</v>
      </c>
      <c r="M6922" s="5" t="s">
        <v>1922</v>
      </c>
      <c r="N6922" s="5">
        <f>VLOOKUP(M6922,[1]ArchetypeScores!E:N,10,FALSE)</f>
        <v>0</v>
      </c>
      <c r="O6922" s="5">
        <f>VLOOKUP(M6922,[1]ArchetypeScores!E:O,11,FALSE)</f>
        <v>-1</v>
      </c>
      <c r="P6922" s="5">
        <f>VLOOKUP(M6922,[1]ArchetypeScores!E:P,12,FALSE)</f>
        <v>0</v>
      </c>
      <c r="Q6922" s="2" t="str">
        <f>VLOOKUP(M6922,[1]ArchetypeScores!E:W,19,FALSE)</f>
        <v>Untargeted</v>
      </c>
      <c r="R6922" s="2">
        <f>VLOOKUP(M6922,[1]ArchetypeScores!E:I,5,FALSE)</f>
        <v>0</v>
      </c>
      <c r="S6922" s="2">
        <f>VLOOKUP(M6922,[1]ArchetypeScores!E:K,7,FALSE)</f>
        <v>0</v>
      </c>
      <c r="T6922" s="2" t="str">
        <f t="shared" si="110"/>
        <v>Not A&amp;R positive</v>
      </c>
    </row>
    <row r="6923" spans="1:20" x14ac:dyDescent="0.3">
      <c r="A6923" s="2" t="s">
        <v>18322</v>
      </c>
      <c r="B6923" s="3" t="s">
        <v>18341</v>
      </c>
      <c r="C6923" s="3" t="s">
        <v>18342</v>
      </c>
      <c r="D6923" s="4">
        <v>29.6</v>
      </c>
      <c r="E6923" s="5" t="s">
        <v>18325</v>
      </c>
      <c r="F6923" s="4">
        <v>4.3618600000000001</v>
      </c>
      <c r="G6923" s="6">
        <v>51266</v>
      </c>
      <c r="H6923" s="3" t="s">
        <v>18343</v>
      </c>
      <c r="I6923" s="3" t="s">
        <v>18344</v>
      </c>
      <c r="J6923" s="3"/>
      <c r="K6923" s="5" t="s">
        <v>38</v>
      </c>
      <c r="L6923" s="5">
        <v>13</v>
      </c>
      <c r="M6923" s="5" t="s">
        <v>39</v>
      </c>
      <c r="N6923" s="5">
        <f>VLOOKUP(M6923,[1]ArchetypeScores!E:N,10,FALSE)</f>
        <v>0</v>
      </c>
      <c r="O6923" s="5">
        <f>VLOOKUP(M6923,[1]ArchetypeScores!E:O,11,FALSE)</f>
        <v>-2</v>
      </c>
      <c r="P6923" s="5">
        <f>VLOOKUP(M6923,[1]ArchetypeScores!E:P,12,FALSE)</f>
        <v>0</v>
      </c>
      <c r="Q6923" s="2" t="str">
        <f>VLOOKUP(M6923,[1]ArchetypeScores!E:W,19,FALSE)</f>
        <v>Industrials - transportation</v>
      </c>
      <c r="R6923" s="2">
        <f>VLOOKUP(M6923,[1]ArchetypeScores!E:I,5,FALSE)</f>
        <v>0</v>
      </c>
      <c r="S6923" s="2">
        <f>VLOOKUP(M6923,[1]ArchetypeScores!E:K,7,FALSE)</f>
        <v>0</v>
      </c>
      <c r="T6923" s="2" t="str">
        <f t="shared" si="110"/>
        <v>Not A&amp;R positive</v>
      </c>
    </row>
    <row r="6924" spans="1:20" x14ac:dyDescent="0.3">
      <c r="A6924" s="2" t="s">
        <v>18322</v>
      </c>
      <c r="B6924" s="3" t="s">
        <v>18345</v>
      </c>
      <c r="C6924" s="3" t="s">
        <v>18346</v>
      </c>
      <c r="D6924" s="4">
        <v>6.2</v>
      </c>
      <c r="E6924" s="5" t="s">
        <v>18325</v>
      </c>
      <c r="F6924" s="4">
        <v>0.88885000000000003</v>
      </c>
      <c r="G6924" s="6">
        <v>51267</v>
      </c>
      <c r="H6924" s="3" t="s">
        <v>18347</v>
      </c>
      <c r="I6924" s="3" t="s">
        <v>18344</v>
      </c>
      <c r="J6924" s="3"/>
      <c r="K6924" s="5" t="s">
        <v>57</v>
      </c>
      <c r="L6924" s="5">
        <v>25</v>
      </c>
      <c r="M6924" s="5" t="s">
        <v>241</v>
      </c>
      <c r="N6924" s="5">
        <f>VLOOKUP(M6924,[1]ArchetypeScores!E:N,10,FALSE)</f>
        <v>0</v>
      </c>
      <c r="O6924" s="5">
        <f>VLOOKUP(M6924,[1]ArchetypeScores!E:O,11,FALSE)</f>
        <v>-1</v>
      </c>
      <c r="P6924" s="5">
        <f>VLOOKUP(M6924,[1]ArchetypeScores!E:P,12,FALSE)</f>
        <v>0</v>
      </c>
      <c r="Q6924" s="2" t="str">
        <f>VLOOKUP(M6924,[1]ArchetypeScores!E:W,19,FALSE)</f>
        <v>Other sector</v>
      </c>
      <c r="R6924" s="2">
        <f>VLOOKUP(M6924,[1]ArchetypeScores!E:I,5,FALSE)</f>
        <v>0</v>
      </c>
      <c r="S6924" s="2">
        <f>VLOOKUP(M6924,[1]ArchetypeScores!E:K,7,FALSE)</f>
        <v>0</v>
      </c>
      <c r="T6924" s="2" t="str">
        <f t="shared" si="110"/>
        <v>Not A&amp;R positive</v>
      </c>
    </row>
    <row r="6925" spans="1:20" x14ac:dyDescent="0.3">
      <c r="A6925" s="2" t="s">
        <v>18322</v>
      </c>
      <c r="B6925" s="3" t="s">
        <v>18348</v>
      </c>
      <c r="C6925" s="3" t="s">
        <v>18349</v>
      </c>
      <c r="D6925" s="4"/>
      <c r="E6925" s="5" t="s">
        <v>18325</v>
      </c>
      <c r="F6925" s="4">
        <v>0</v>
      </c>
      <c r="G6925" s="6">
        <v>51252</v>
      </c>
      <c r="H6925" s="3" t="s">
        <v>18350</v>
      </c>
      <c r="I6925" s="3"/>
      <c r="J6925" s="3"/>
      <c r="K6925" s="5" t="s">
        <v>57</v>
      </c>
      <c r="L6925" s="5">
        <v>25</v>
      </c>
      <c r="M6925" s="5" t="s">
        <v>241</v>
      </c>
      <c r="N6925" s="5">
        <f>VLOOKUP(M6925,[1]ArchetypeScores!E:N,10,FALSE)</f>
        <v>0</v>
      </c>
      <c r="O6925" s="5">
        <f>VLOOKUP(M6925,[1]ArchetypeScores!E:O,11,FALSE)</f>
        <v>-1</v>
      </c>
      <c r="P6925" s="5">
        <f>VLOOKUP(M6925,[1]ArchetypeScores!E:P,12,FALSE)</f>
        <v>0</v>
      </c>
      <c r="Q6925" s="2" t="str">
        <f>VLOOKUP(M6925,[1]ArchetypeScores!E:W,19,FALSE)</f>
        <v>Other sector</v>
      </c>
      <c r="R6925" s="2">
        <f>VLOOKUP(M6925,[1]ArchetypeScores!E:I,5,FALSE)</f>
        <v>0</v>
      </c>
      <c r="S6925" s="2">
        <f>VLOOKUP(M6925,[1]ArchetypeScores!E:K,7,FALSE)</f>
        <v>0</v>
      </c>
      <c r="T6925" s="2" t="str">
        <f t="shared" si="110"/>
        <v>Not A&amp;R positive</v>
      </c>
    </row>
    <row r="6926" spans="1:20" x14ac:dyDescent="0.3">
      <c r="A6926" s="2" t="s">
        <v>18322</v>
      </c>
      <c r="B6926" s="3" t="s">
        <v>18351</v>
      </c>
      <c r="C6926" s="3" t="s">
        <v>18352</v>
      </c>
      <c r="D6926" s="4"/>
      <c r="E6926" s="5" t="s">
        <v>18325</v>
      </c>
      <c r="F6926" s="4">
        <v>0</v>
      </c>
      <c r="G6926" s="6">
        <v>51262</v>
      </c>
      <c r="H6926" s="3" t="s">
        <v>18353</v>
      </c>
      <c r="I6926" s="3" t="s">
        <v>18344</v>
      </c>
      <c r="J6926" s="3"/>
      <c r="K6926" s="5" t="s">
        <v>118</v>
      </c>
      <c r="L6926" s="5">
        <v>4</v>
      </c>
      <c r="M6926" s="5" t="s">
        <v>119</v>
      </c>
      <c r="N6926" s="5">
        <f>VLOOKUP(M6926,[1]ArchetypeScores!E:N,10,FALSE)</f>
        <v>0</v>
      </c>
      <c r="O6926" s="5">
        <f>VLOOKUP(M6926,[1]ArchetypeScores!E:O,11,FALSE)</f>
        <v>-1</v>
      </c>
      <c r="P6926" s="5">
        <f>VLOOKUP(M6926,[1]ArchetypeScores!E:P,12,FALSE)</f>
        <v>0</v>
      </c>
      <c r="Q6926" s="2" t="str">
        <f>VLOOKUP(M6926,[1]ArchetypeScores!E:W,19,FALSE)</f>
        <v>Untargeted</v>
      </c>
      <c r="R6926" s="2">
        <f>VLOOKUP(M6926,[1]ArchetypeScores!E:I,5,FALSE)</f>
        <v>0</v>
      </c>
      <c r="S6926" s="2">
        <f>VLOOKUP(M6926,[1]ArchetypeScores!E:K,7,FALSE)</f>
        <v>0</v>
      </c>
      <c r="T6926" s="2" t="str">
        <f t="shared" si="110"/>
        <v>Not A&amp;R positive</v>
      </c>
    </row>
    <row r="6927" spans="1:20" x14ac:dyDescent="0.3">
      <c r="A6927" s="2" t="s">
        <v>18322</v>
      </c>
      <c r="B6927" s="3" t="s">
        <v>18354</v>
      </c>
      <c r="C6927" s="3" t="s">
        <v>18355</v>
      </c>
      <c r="D6927" s="4"/>
      <c r="E6927" s="5" t="s">
        <v>18325</v>
      </c>
      <c r="F6927" s="4">
        <v>0</v>
      </c>
      <c r="G6927" s="6">
        <v>51259</v>
      </c>
      <c r="H6927" s="3" t="s">
        <v>18356</v>
      </c>
      <c r="I6927" s="3"/>
      <c r="J6927" s="3"/>
      <c r="K6927" s="5" t="s">
        <v>67</v>
      </c>
      <c r="L6927" s="5">
        <v>1</v>
      </c>
      <c r="M6927" s="5" t="s">
        <v>265</v>
      </c>
      <c r="N6927" s="5">
        <f>VLOOKUP(M6927,[1]ArchetypeScores!E:N,10,FALSE)</f>
        <v>0</v>
      </c>
      <c r="O6927" s="5">
        <f>VLOOKUP(M6927,[1]ArchetypeScores!E:O,11,FALSE)</f>
        <v>-1</v>
      </c>
      <c r="P6927" s="5">
        <f>VLOOKUP(M6927,[1]ArchetypeScores!E:P,12,FALSE)</f>
        <v>0</v>
      </c>
      <c r="Q6927" s="2" t="str">
        <f>VLOOKUP(M6927,[1]ArchetypeScores!E:W,19,FALSE)</f>
        <v>Untargeted</v>
      </c>
      <c r="R6927" s="2">
        <f>VLOOKUP(M6927,[1]ArchetypeScores!E:I,5,FALSE)</f>
        <v>0</v>
      </c>
      <c r="S6927" s="2">
        <f>VLOOKUP(M6927,[1]ArchetypeScores!E:K,7,FALSE)</f>
        <v>0</v>
      </c>
      <c r="T6927" s="2" t="str">
        <f t="shared" si="110"/>
        <v>Not A&amp;R positive</v>
      </c>
    </row>
    <row r="6928" spans="1:20" x14ac:dyDescent="0.3">
      <c r="A6928" s="2" t="s">
        <v>18322</v>
      </c>
      <c r="B6928" s="3" t="s">
        <v>18357</v>
      </c>
      <c r="C6928" s="3" t="s">
        <v>18358</v>
      </c>
      <c r="D6928" s="4"/>
      <c r="E6928" s="5" t="s">
        <v>18325</v>
      </c>
      <c r="F6928" s="4">
        <v>0</v>
      </c>
      <c r="G6928" s="6">
        <v>51249</v>
      </c>
      <c r="H6928" s="3" t="s">
        <v>18359</v>
      </c>
      <c r="I6928" s="3"/>
      <c r="J6928" s="3"/>
      <c r="K6928" s="5" t="s">
        <v>477</v>
      </c>
      <c r="L6928" s="5">
        <v>1</v>
      </c>
      <c r="M6928" s="5" t="s">
        <v>750</v>
      </c>
      <c r="N6928" s="5">
        <f>VLOOKUP(M6928,[1]ArchetypeScores!E:N,10,FALSE)</f>
        <v>1</v>
      </c>
      <c r="O6928" s="5">
        <f>VLOOKUP(M6928,[1]ArchetypeScores!E:O,11,FALSE)</f>
        <v>-2</v>
      </c>
      <c r="P6928" s="5">
        <f>VLOOKUP(M6928,[1]ArchetypeScores!E:P,12,FALSE)</f>
        <v>2</v>
      </c>
      <c r="Q6928" s="2" t="str">
        <f>VLOOKUP(M6928,[1]ArchetypeScores!E:W,19,FALSE)</f>
        <v>Energy and water</v>
      </c>
      <c r="R6928" s="2">
        <f>VLOOKUP(M6928,[1]ArchetypeScores!E:I,5,FALSE)</f>
        <v>0</v>
      </c>
      <c r="S6928" s="2">
        <f>VLOOKUP(M6928,[1]ArchetypeScores!E:K,7,FALSE)</f>
        <v>0</v>
      </c>
      <c r="T6928" s="2" t="str">
        <f t="shared" si="110"/>
        <v>Not A&amp;R positive</v>
      </c>
    </row>
    <row r="6929" spans="1:20" x14ac:dyDescent="0.3">
      <c r="A6929" s="2" t="s">
        <v>18322</v>
      </c>
      <c r="B6929" s="3" t="s">
        <v>18360</v>
      </c>
      <c r="C6929" s="3" t="s">
        <v>18361</v>
      </c>
      <c r="D6929" s="4"/>
      <c r="E6929" s="5" t="s">
        <v>18325</v>
      </c>
      <c r="F6929" s="4">
        <v>0</v>
      </c>
      <c r="G6929" s="6">
        <v>51255</v>
      </c>
      <c r="H6929" s="3" t="s">
        <v>18362</v>
      </c>
      <c r="I6929" s="3" t="s">
        <v>18363</v>
      </c>
      <c r="J6929" s="3" t="s">
        <v>18364</v>
      </c>
      <c r="K6929" s="5" t="s">
        <v>53</v>
      </c>
      <c r="L6929" s="5">
        <v>1</v>
      </c>
      <c r="M6929" s="5" t="s">
        <v>54</v>
      </c>
      <c r="N6929" s="5">
        <f>VLOOKUP(M6929,[1]ArchetypeScores!E:N,10,FALSE)</f>
        <v>0</v>
      </c>
      <c r="O6929" s="5">
        <f>VLOOKUP(M6929,[1]ArchetypeScores!E:O,11,FALSE)</f>
        <v>-1</v>
      </c>
      <c r="P6929" s="5">
        <f>VLOOKUP(M6929,[1]ArchetypeScores!E:P,12,FALSE)</f>
        <v>0</v>
      </c>
      <c r="Q6929" s="2" t="str">
        <f>VLOOKUP(M6929,[1]ArchetypeScores!E:W,19,FALSE)</f>
        <v>Untargeted</v>
      </c>
      <c r="R6929" s="2">
        <f>VLOOKUP(M6929,[1]ArchetypeScores!E:I,5,FALSE)</f>
        <v>0</v>
      </c>
      <c r="S6929" s="2">
        <f>VLOOKUP(M6929,[1]ArchetypeScores!E:K,7,FALSE)</f>
        <v>0</v>
      </c>
      <c r="T6929" s="2" t="str">
        <f t="shared" si="110"/>
        <v>Not A&amp;R positive</v>
      </c>
    </row>
    <row r="6930" spans="1:20" x14ac:dyDescent="0.3">
      <c r="A6930" s="2" t="s">
        <v>18322</v>
      </c>
      <c r="B6930" s="3" t="s">
        <v>18365</v>
      </c>
      <c r="C6930" s="3" t="s">
        <v>18366</v>
      </c>
      <c r="D6930" s="4"/>
      <c r="E6930" s="5" t="s">
        <v>18325</v>
      </c>
      <c r="F6930" s="4">
        <v>0</v>
      </c>
      <c r="G6930" s="6">
        <v>51250</v>
      </c>
      <c r="H6930" s="3" t="s">
        <v>18367</v>
      </c>
      <c r="I6930" s="3"/>
      <c r="J6930" s="3"/>
      <c r="K6930" s="5" t="s">
        <v>2091</v>
      </c>
      <c r="L6930" s="5">
        <v>6</v>
      </c>
      <c r="M6930" s="5" t="s">
        <v>2092</v>
      </c>
      <c r="N6930" s="5">
        <f>VLOOKUP(M6930,[1]ArchetypeScores!E:N,10,FALSE)</f>
        <v>0</v>
      </c>
      <c r="O6930" s="5">
        <f>VLOOKUP(M6930,[1]ArchetypeScores!E:O,11,FALSE)</f>
        <v>-1</v>
      </c>
      <c r="P6930" s="5">
        <f>VLOOKUP(M6930,[1]ArchetypeScores!E:P,12,FALSE)</f>
        <v>0</v>
      </c>
      <c r="Q6930" s="2" t="str">
        <f>VLOOKUP(M6930,[1]ArchetypeScores!E:W,19,FALSE)</f>
        <v>Untargeted</v>
      </c>
      <c r="R6930" s="2">
        <f>VLOOKUP(M6930,[1]ArchetypeScores!E:I,5,FALSE)</f>
        <v>0</v>
      </c>
      <c r="S6930" s="2">
        <f>VLOOKUP(M6930,[1]ArchetypeScores!E:K,7,FALSE)</f>
        <v>0</v>
      </c>
      <c r="T6930" s="2" t="str">
        <f t="shared" si="110"/>
        <v>Not A&amp;R positive</v>
      </c>
    </row>
    <row r="6931" spans="1:20" x14ac:dyDescent="0.3">
      <c r="A6931" s="2" t="s">
        <v>18322</v>
      </c>
      <c r="B6931" s="3" t="s">
        <v>18368</v>
      </c>
      <c r="C6931" s="3" t="s">
        <v>18369</v>
      </c>
      <c r="D6931" s="4"/>
      <c r="E6931" s="5" t="s">
        <v>18325</v>
      </c>
      <c r="F6931" s="4">
        <v>0</v>
      </c>
      <c r="G6931" s="6">
        <v>51271</v>
      </c>
      <c r="H6931" s="3" t="s">
        <v>18370</v>
      </c>
      <c r="I6931" s="3"/>
      <c r="J6931" s="3"/>
      <c r="K6931" s="5" t="s">
        <v>61</v>
      </c>
      <c r="L6931" s="5">
        <v>1</v>
      </c>
      <c r="M6931" s="5" t="s">
        <v>130</v>
      </c>
      <c r="N6931" s="5">
        <f>VLOOKUP(M6931,[1]ArchetypeScores!E:N,10,FALSE)</f>
        <v>0</v>
      </c>
      <c r="O6931" s="5">
        <f>VLOOKUP(M6931,[1]ArchetypeScores!E:O,11,FALSE)</f>
        <v>-1</v>
      </c>
      <c r="P6931" s="5">
        <f>VLOOKUP(M6931,[1]ArchetypeScores!E:P,12,FALSE)</f>
        <v>0</v>
      </c>
      <c r="Q6931" s="2" t="str">
        <f>VLOOKUP(M6931,[1]ArchetypeScores!E:W,19,FALSE)</f>
        <v>Health care</v>
      </c>
      <c r="R6931" s="2">
        <f>VLOOKUP(M6931,[1]ArchetypeScores!E:I,5,FALSE)</f>
        <v>0</v>
      </c>
      <c r="S6931" s="2">
        <f>VLOOKUP(M6931,[1]ArchetypeScores!E:K,7,FALSE)</f>
        <v>0</v>
      </c>
      <c r="T6931" s="2" t="str">
        <f t="shared" si="110"/>
        <v>Not A&amp;R positive</v>
      </c>
    </row>
    <row r="6932" spans="1:20" x14ac:dyDescent="0.3">
      <c r="A6932" s="2" t="s">
        <v>18322</v>
      </c>
      <c r="B6932" s="3" t="s">
        <v>18371</v>
      </c>
      <c r="C6932" s="3" t="s">
        <v>18372</v>
      </c>
      <c r="D6932" s="4">
        <v>2.2999999999999998</v>
      </c>
      <c r="E6932" s="5" t="s">
        <v>18325</v>
      </c>
      <c r="F6932" s="4">
        <v>0.33995999999999998</v>
      </c>
      <c r="G6932" s="6">
        <v>51273</v>
      </c>
      <c r="H6932" s="3" t="s">
        <v>18329</v>
      </c>
      <c r="I6932" s="3" t="s">
        <v>18344</v>
      </c>
      <c r="J6932" s="3"/>
      <c r="K6932" s="5" t="s">
        <v>118</v>
      </c>
      <c r="L6932" s="5">
        <v>3</v>
      </c>
      <c r="M6932" s="5" t="s">
        <v>168</v>
      </c>
      <c r="N6932" s="5">
        <f>VLOOKUP(M6932,[1]ArchetypeScores!E:N,10,FALSE)</f>
        <v>0</v>
      </c>
      <c r="O6932" s="5">
        <f>VLOOKUP(M6932,[1]ArchetypeScores!E:O,11,FALSE)</f>
        <v>-1</v>
      </c>
      <c r="P6932" s="5">
        <f>VLOOKUP(M6932,[1]ArchetypeScores!E:P,12,FALSE)</f>
        <v>0</v>
      </c>
      <c r="Q6932" s="2" t="str">
        <f>VLOOKUP(M6932,[1]ArchetypeScores!E:W,19,FALSE)</f>
        <v>Untargeted</v>
      </c>
      <c r="R6932" s="2">
        <f>VLOOKUP(M6932,[1]ArchetypeScores!E:I,5,FALSE)</f>
        <v>0</v>
      </c>
      <c r="S6932" s="2">
        <f>VLOOKUP(M6932,[1]ArchetypeScores!E:K,7,FALSE)</f>
        <v>0</v>
      </c>
      <c r="T6932" s="2" t="str">
        <f t="shared" si="110"/>
        <v>Not A&amp;R positive</v>
      </c>
    </row>
    <row r="6933" spans="1:20" x14ac:dyDescent="0.3">
      <c r="A6933" s="2" t="s">
        <v>18322</v>
      </c>
      <c r="B6933" s="3" t="s">
        <v>18373</v>
      </c>
      <c r="C6933" s="3" t="s">
        <v>18374</v>
      </c>
      <c r="D6933" s="4">
        <v>5</v>
      </c>
      <c r="E6933" s="5" t="s">
        <v>18325</v>
      </c>
      <c r="F6933" s="4">
        <v>0.63792000000000004</v>
      </c>
      <c r="G6933" s="6">
        <v>51257</v>
      </c>
      <c r="H6933" s="3" t="s">
        <v>18375</v>
      </c>
      <c r="I6933" s="3"/>
      <c r="J6933" s="3"/>
      <c r="K6933" s="5" t="s">
        <v>57</v>
      </c>
      <c r="L6933" s="5">
        <v>29</v>
      </c>
      <c r="M6933" s="5" t="s">
        <v>58</v>
      </c>
      <c r="N6933" s="5">
        <f>VLOOKUP(M6933,[1]ArchetypeScores!E:N,10,FALSE)</f>
        <v>0</v>
      </c>
      <c r="O6933" s="5">
        <f>VLOOKUP(M6933,[1]ArchetypeScores!E:O,11,FALSE)</f>
        <v>-1</v>
      </c>
      <c r="P6933" s="5">
        <f>VLOOKUP(M6933,[1]ArchetypeScores!E:P,12,FALSE)</f>
        <v>0</v>
      </c>
      <c r="Q6933" s="2" t="str">
        <f>VLOOKUP(M6933,[1]ArchetypeScores!E:W,19,FALSE)</f>
        <v>Untargeted</v>
      </c>
      <c r="R6933" s="2">
        <f>VLOOKUP(M6933,[1]ArchetypeScores!E:I,5,FALSE)</f>
        <v>0</v>
      </c>
      <c r="S6933" s="2">
        <f>VLOOKUP(M6933,[1]ArchetypeScores!E:K,7,FALSE)</f>
        <v>0</v>
      </c>
      <c r="T6933" s="2" t="str">
        <f t="shared" si="110"/>
        <v>Not A&amp;R positive</v>
      </c>
    </row>
    <row r="6934" spans="1:20" x14ac:dyDescent="0.3">
      <c r="A6934" s="2" t="s">
        <v>18322</v>
      </c>
      <c r="B6934" s="3" t="s">
        <v>18376</v>
      </c>
      <c r="C6934" s="3" t="s">
        <v>18377</v>
      </c>
      <c r="D6934" s="4">
        <v>20.5</v>
      </c>
      <c r="E6934" s="5" t="s">
        <v>18325</v>
      </c>
      <c r="F6934" s="4">
        <v>2.63117</v>
      </c>
      <c r="G6934" s="6">
        <v>51258</v>
      </c>
      <c r="H6934" s="3" t="s">
        <v>18378</v>
      </c>
      <c r="I6934" s="3"/>
      <c r="J6934" s="3"/>
      <c r="K6934" s="5" t="s">
        <v>137</v>
      </c>
      <c r="L6934" s="5" t="s">
        <v>112</v>
      </c>
      <c r="M6934" s="5" t="s">
        <v>2170</v>
      </c>
      <c r="N6934" s="5">
        <f>VLOOKUP(M6934,[1]ArchetypeScores!E:N,10,FALSE)</f>
        <v>1</v>
      </c>
      <c r="O6934" s="5">
        <f>VLOOKUP(M6934,[1]ArchetypeScores!E:O,11,FALSE)</f>
        <v>-2</v>
      </c>
      <c r="P6934" s="5">
        <f>VLOOKUP(M6934,[1]ArchetypeScores!E:P,12,FALSE)</f>
        <v>2</v>
      </c>
      <c r="Q6934" s="2" t="str">
        <f>VLOOKUP(M6934,[1]ArchetypeScores!E:W,19,FALSE)</f>
        <v>Industrials - transportation</v>
      </c>
      <c r="R6934" s="2">
        <f>VLOOKUP(M6934,[1]ArchetypeScores!E:I,5,FALSE)</f>
        <v>0</v>
      </c>
      <c r="S6934" s="2">
        <f>VLOOKUP(M6934,[1]ArchetypeScores!E:K,7,FALSE)</f>
        <v>-1</v>
      </c>
      <c r="T6934" s="2" t="str">
        <f t="shared" si="110"/>
        <v>Not A&amp;R positive</v>
      </c>
    </row>
    <row r="6935" spans="1:20" x14ac:dyDescent="0.3">
      <c r="A6935" s="2" t="s">
        <v>18322</v>
      </c>
      <c r="B6935" s="3" t="s">
        <v>18379</v>
      </c>
      <c r="C6935" s="3" t="s">
        <v>18380</v>
      </c>
      <c r="D6935" s="4"/>
      <c r="E6935" s="5" t="s">
        <v>18325</v>
      </c>
      <c r="F6935" s="4">
        <v>0</v>
      </c>
      <c r="G6935" s="6">
        <v>51290</v>
      </c>
      <c r="H6935" s="3" t="s">
        <v>18381</v>
      </c>
      <c r="I6935" s="3"/>
      <c r="J6935" s="3"/>
      <c r="K6935" s="5" t="s">
        <v>84</v>
      </c>
      <c r="L6935" s="5">
        <v>4</v>
      </c>
      <c r="M6935" s="5" t="s">
        <v>849</v>
      </c>
      <c r="N6935" s="5">
        <f>VLOOKUP(M6935,[1]ArchetypeScores!E:N,10,FALSE)</f>
        <v>0</v>
      </c>
      <c r="O6935" s="5">
        <f>VLOOKUP(M6935,[1]ArchetypeScores!E:O,11,FALSE)</f>
        <v>-1</v>
      </c>
      <c r="P6935" s="5">
        <f>VLOOKUP(M6935,[1]ArchetypeScores!E:P,12,FALSE)</f>
        <v>0</v>
      </c>
      <c r="Q6935" s="2" t="str">
        <f>VLOOKUP(M6935,[1]ArchetypeScores!E:W,19,FALSE)</f>
        <v>Untargeted</v>
      </c>
      <c r="R6935" s="2">
        <f>VLOOKUP(M6935,[1]ArchetypeScores!E:I,5,FALSE)</f>
        <v>0</v>
      </c>
      <c r="S6935" s="2">
        <f>VLOOKUP(M6935,[1]ArchetypeScores!E:K,7,FALSE)</f>
        <v>0</v>
      </c>
      <c r="T6935" s="2" t="str">
        <f t="shared" si="110"/>
        <v>Not A&amp;R positive</v>
      </c>
    </row>
    <row r="6936" spans="1:20" x14ac:dyDescent="0.3">
      <c r="A6936" s="2" t="s">
        <v>18322</v>
      </c>
      <c r="B6936" s="3" t="s">
        <v>18382</v>
      </c>
      <c r="C6936" s="3" t="s">
        <v>18383</v>
      </c>
      <c r="D6936" s="4">
        <v>25</v>
      </c>
      <c r="E6936" s="5" t="s">
        <v>18325</v>
      </c>
      <c r="F6936" s="4">
        <v>3.8616600000000001</v>
      </c>
      <c r="G6936" s="6">
        <v>51286</v>
      </c>
      <c r="H6936" s="3" t="s">
        <v>18384</v>
      </c>
      <c r="I6936" s="3" t="s">
        <v>18330</v>
      </c>
      <c r="J6936" s="3"/>
      <c r="K6936" s="5" t="s">
        <v>57</v>
      </c>
      <c r="L6936" s="5">
        <v>29</v>
      </c>
      <c r="M6936" s="5" t="s">
        <v>58</v>
      </c>
      <c r="N6936" s="5">
        <f>VLOOKUP(M6936,[1]ArchetypeScores!E:N,10,FALSE)</f>
        <v>0</v>
      </c>
      <c r="O6936" s="5">
        <f>VLOOKUP(M6936,[1]ArchetypeScores!E:O,11,FALSE)</f>
        <v>-1</v>
      </c>
      <c r="P6936" s="5">
        <f>VLOOKUP(M6936,[1]ArchetypeScores!E:P,12,FALSE)</f>
        <v>0</v>
      </c>
      <c r="Q6936" s="2" t="str">
        <f>VLOOKUP(M6936,[1]ArchetypeScores!E:W,19,FALSE)</f>
        <v>Untargeted</v>
      </c>
      <c r="R6936" s="2">
        <f>VLOOKUP(M6936,[1]ArchetypeScores!E:I,5,FALSE)</f>
        <v>0</v>
      </c>
      <c r="S6936" s="2">
        <f>VLOOKUP(M6936,[1]ArchetypeScores!E:K,7,FALSE)</f>
        <v>0</v>
      </c>
      <c r="T6936" s="2" t="str">
        <f t="shared" si="110"/>
        <v>Not A&amp;R positive</v>
      </c>
    </row>
    <row r="6937" spans="1:20" x14ac:dyDescent="0.3">
      <c r="A6937" s="2" t="s">
        <v>18322</v>
      </c>
      <c r="B6937" s="3" t="s">
        <v>18385</v>
      </c>
      <c r="C6937" s="3" t="s">
        <v>18386</v>
      </c>
      <c r="D6937" s="4"/>
      <c r="E6937" s="5" t="s">
        <v>18325</v>
      </c>
      <c r="F6937" s="4">
        <v>0</v>
      </c>
      <c r="G6937" s="6">
        <v>51282</v>
      </c>
      <c r="H6937" s="3" t="s">
        <v>18387</v>
      </c>
      <c r="I6937" s="3" t="s">
        <v>18330</v>
      </c>
      <c r="J6937" s="3"/>
      <c r="K6937" s="5" t="s">
        <v>118</v>
      </c>
      <c r="L6937" s="5">
        <v>4</v>
      </c>
      <c r="M6937" s="5" t="s">
        <v>119</v>
      </c>
      <c r="N6937" s="5">
        <f>VLOOKUP(M6937,[1]ArchetypeScores!E:N,10,FALSE)</f>
        <v>0</v>
      </c>
      <c r="O6937" s="5">
        <f>VLOOKUP(M6937,[1]ArchetypeScores!E:O,11,FALSE)</f>
        <v>-1</v>
      </c>
      <c r="P6937" s="5">
        <f>VLOOKUP(M6937,[1]ArchetypeScores!E:P,12,FALSE)</f>
        <v>0</v>
      </c>
      <c r="Q6937" s="2" t="str">
        <f>VLOOKUP(M6937,[1]ArchetypeScores!E:W,19,FALSE)</f>
        <v>Untargeted</v>
      </c>
      <c r="R6937" s="2">
        <f>VLOOKUP(M6937,[1]ArchetypeScores!E:I,5,FALSE)</f>
        <v>0</v>
      </c>
      <c r="S6937" s="2">
        <f>VLOOKUP(M6937,[1]ArchetypeScores!E:K,7,FALSE)</f>
        <v>0</v>
      </c>
      <c r="T6937" s="2" t="str">
        <f t="shared" si="110"/>
        <v>Not A&amp;R positive</v>
      </c>
    </row>
    <row r="6938" spans="1:20" x14ac:dyDescent="0.3">
      <c r="A6938" s="2" t="s">
        <v>18322</v>
      </c>
      <c r="B6938" s="3" t="s">
        <v>18388</v>
      </c>
      <c r="C6938" s="3" t="s">
        <v>18389</v>
      </c>
      <c r="D6938" s="4"/>
      <c r="E6938" s="5" t="s">
        <v>18325</v>
      </c>
      <c r="F6938" s="4">
        <v>0</v>
      </c>
      <c r="G6938" s="6">
        <v>51287</v>
      </c>
      <c r="H6938" s="3" t="s">
        <v>18390</v>
      </c>
      <c r="I6938" s="3" t="s">
        <v>18330</v>
      </c>
      <c r="J6938" s="3"/>
      <c r="K6938" s="5" t="s">
        <v>2091</v>
      </c>
      <c r="L6938" s="5">
        <v>6</v>
      </c>
      <c r="M6938" s="5" t="s">
        <v>2092</v>
      </c>
      <c r="N6938" s="5">
        <f>VLOOKUP(M6938,[1]ArchetypeScores!E:N,10,FALSE)</f>
        <v>0</v>
      </c>
      <c r="O6938" s="5">
        <f>VLOOKUP(M6938,[1]ArchetypeScores!E:O,11,FALSE)</f>
        <v>-1</v>
      </c>
      <c r="P6938" s="5">
        <f>VLOOKUP(M6938,[1]ArchetypeScores!E:P,12,FALSE)</f>
        <v>0</v>
      </c>
      <c r="Q6938" s="2" t="str">
        <f>VLOOKUP(M6938,[1]ArchetypeScores!E:W,19,FALSE)</f>
        <v>Untargeted</v>
      </c>
      <c r="R6938" s="2">
        <f>VLOOKUP(M6938,[1]ArchetypeScores!E:I,5,FALSE)</f>
        <v>0</v>
      </c>
      <c r="S6938" s="2">
        <f>VLOOKUP(M6938,[1]ArchetypeScores!E:K,7,FALSE)</f>
        <v>0</v>
      </c>
      <c r="T6938" s="2" t="str">
        <f t="shared" si="110"/>
        <v>Not A&amp;R positive</v>
      </c>
    </row>
    <row r="6939" spans="1:20" x14ac:dyDescent="0.3">
      <c r="A6939" s="2" t="s">
        <v>18322</v>
      </c>
      <c r="B6939" s="3" t="s">
        <v>18391</v>
      </c>
      <c r="C6939" s="3" t="s">
        <v>18392</v>
      </c>
      <c r="D6939" s="4">
        <v>50</v>
      </c>
      <c r="E6939" s="5" t="s">
        <v>18325</v>
      </c>
      <c r="F6939" s="4">
        <v>7.5537900000000002</v>
      </c>
      <c r="G6939" s="6">
        <v>51275</v>
      </c>
      <c r="H6939" s="3" t="s">
        <v>18393</v>
      </c>
      <c r="I6939" s="3" t="s">
        <v>18344</v>
      </c>
      <c r="J6939" s="3"/>
      <c r="K6939" s="5" t="s">
        <v>57</v>
      </c>
      <c r="L6939" s="5">
        <v>29</v>
      </c>
      <c r="M6939" s="5" t="s">
        <v>58</v>
      </c>
      <c r="N6939" s="5">
        <f>VLOOKUP(M6939,[1]ArchetypeScores!E:N,10,FALSE)</f>
        <v>0</v>
      </c>
      <c r="O6939" s="5">
        <f>VLOOKUP(M6939,[1]ArchetypeScores!E:O,11,FALSE)</f>
        <v>-1</v>
      </c>
      <c r="P6939" s="5">
        <f>VLOOKUP(M6939,[1]ArchetypeScores!E:P,12,FALSE)</f>
        <v>0</v>
      </c>
      <c r="Q6939" s="2" t="str">
        <f>VLOOKUP(M6939,[1]ArchetypeScores!E:W,19,FALSE)</f>
        <v>Untargeted</v>
      </c>
      <c r="R6939" s="2">
        <f>VLOOKUP(M6939,[1]ArchetypeScores!E:I,5,FALSE)</f>
        <v>0</v>
      </c>
      <c r="S6939" s="2">
        <f>VLOOKUP(M6939,[1]ArchetypeScores!E:K,7,FALSE)</f>
        <v>0</v>
      </c>
      <c r="T6939" s="2" t="str">
        <f t="shared" si="110"/>
        <v>Not A&amp;R positive</v>
      </c>
    </row>
    <row r="6940" spans="1:20" x14ac:dyDescent="0.3">
      <c r="A6940" s="2" t="s">
        <v>18322</v>
      </c>
      <c r="B6940" s="3" t="s">
        <v>18394</v>
      </c>
      <c r="C6940" s="3" t="s">
        <v>18395</v>
      </c>
      <c r="D6940" s="4"/>
      <c r="E6940" s="5" t="s">
        <v>18325</v>
      </c>
      <c r="F6940" s="4">
        <v>0</v>
      </c>
      <c r="G6940" s="6">
        <v>51289</v>
      </c>
      <c r="H6940" s="3" t="s">
        <v>18396</v>
      </c>
      <c r="I6940" s="3" t="s">
        <v>18330</v>
      </c>
      <c r="J6940" s="3"/>
      <c r="K6940" s="5" t="s">
        <v>392</v>
      </c>
      <c r="L6940" s="5">
        <v>1</v>
      </c>
      <c r="M6940" s="5" t="s">
        <v>393</v>
      </c>
      <c r="N6940" s="5">
        <f>VLOOKUP(M6940,[1]ArchetypeScores!E:N,10,FALSE)</f>
        <v>0</v>
      </c>
      <c r="O6940" s="5">
        <f>VLOOKUP(M6940,[1]ArchetypeScores!E:O,11,FALSE)</f>
        <v>-1</v>
      </c>
      <c r="P6940" s="5">
        <f>VLOOKUP(M6940,[1]ArchetypeScores!E:P,12,FALSE)</f>
        <v>0</v>
      </c>
      <c r="Q6940" s="2" t="str">
        <f>VLOOKUP(M6940,[1]ArchetypeScores!E:W,19,FALSE)</f>
        <v>Other sector</v>
      </c>
      <c r="R6940" s="2">
        <f>VLOOKUP(M6940,[1]ArchetypeScores!E:I,5,FALSE)</f>
        <v>0</v>
      </c>
      <c r="S6940" s="2">
        <f>VLOOKUP(M6940,[1]ArchetypeScores!E:K,7,FALSE)</f>
        <v>0</v>
      </c>
      <c r="T6940" s="2" t="str">
        <f t="shared" si="110"/>
        <v>Not A&amp;R positive</v>
      </c>
    </row>
    <row r="6941" spans="1:20" x14ac:dyDescent="0.3">
      <c r="A6941" s="2" t="s">
        <v>18322</v>
      </c>
      <c r="B6941" s="3" t="s">
        <v>18397</v>
      </c>
      <c r="C6941" s="3" t="s">
        <v>18398</v>
      </c>
      <c r="D6941" s="4"/>
      <c r="E6941" s="5" t="s">
        <v>18325</v>
      </c>
      <c r="F6941" s="4">
        <v>0</v>
      </c>
      <c r="G6941" s="6">
        <v>51265</v>
      </c>
      <c r="H6941" s="3" t="s">
        <v>18399</v>
      </c>
      <c r="I6941" s="3"/>
      <c r="J6941" s="3"/>
      <c r="K6941" s="5" t="s">
        <v>38</v>
      </c>
      <c r="L6941" s="5">
        <v>17</v>
      </c>
      <c r="M6941" s="5" t="s">
        <v>634</v>
      </c>
      <c r="N6941" s="5">
        <f>VLOOKUP(M6941,[1]ArchetypeScores!E:N,10,FALSE)</f>
        <v>0</v>
      </c>
      <c r="O6941" s="5">
        <f>VLOOKUP(M6941,[1]ArchetypeScores!E:O,11,FALSE)</f>
        <v>-2</v>
      </c>
      <c r="P6941" s="5">
        <f>VLOOKUP(M6941,[1]ArchetypeScores!E:P,12,FALSE)</f>
        <v>-1</v>
      </c>
      <c r="Q6941" s="2" t="str">
        <f>VLOOKUP(M6941,[1]ArchetypeScores!E:W,19,FALSE)</f>
        <v>Energy and water</v>
      </c>
      <c r="R6941" s="2">
        <f>VLOOKUP(M6941,[1]ArchetypeScores!E:I,5,FALSE)</f>
        <v>0</v>
      </c>
      <c r="S6941" s="2">
        <f>VLOOKUP(M6941,[1]ArchetypeScores!E:K,7,FALSE)</f>
        <v>0</v>
      </c>
      <c r="T6941" s="2" t="str">
        <f t="shared" si="110"/>
        <v>Not A&amp;R positive</v>
      </c>
    </row>
    <row r="6942" spans="1:20" x14ac:dyDescent="0.3">
      <c r="A6942" s="2" t="s">
        <v>18322</v>
      </c>
      <c r="B6942" s="3" t="s">
        <v>649</v>
      </c>
      <c r="C6942" s="3" t="s">
        <v>18400</v>
      </c>
      <c r="D6942" s="4"/>
      <c r="E6942" s="5" t="s">
        <v>18325</v>
      </c>
      <c r="F6942" s="4">
        <v>0</v>
      </c>
      <c r="G6942" s="6">
        <v>51288</v>
      </c>
      <c r="H6942" s="3" t="s">
        <v>18396</v>
      </c>
      <c r="I6942" s="3" t="s">
        <v>18330</v>
      </c>
      <c r="J6942" s="3"/>
      <c r="K6942" s="5" t="s">
        <v>118</v>
      </c>
      <c r="L6942" s="5">
        <v>4</v>
      </c>
      <c r="M6942" s="5" t="s">
        <v>119</v>
      </c>
      <c r="N6942" s="5">
        <f>VLOOKUP(M6942,[1]ArchetypeScores!E:N,10,FALSE)</f>
        <v>0</v>
      </c>
      <c r="O6942" s="5">
        <f>VLOOKUP(M6942,[1]ArchetypeScores!E:O,11,FALSE)</f>
        <v>-1</v>
      </c>
      <c r="P6942" s="5">
        <f>VLOOKUP(M6942,[1]ArchetypeScores!E:P,12,FALSE)</f>
        <v>0</v>
      </c>
      <c r="Q6942" s="2" t="str">
        <f>VLOOKUP(M6942,[1]ArchetypeScores!E:W,19,FALSE)</f>
        <v>Untargeted</v>
      </c>
      <c r="R6942" s="2">
        <f>VLOOKUP(M6942,[1]ArchetypeScores!E:I,5,FALSE)</f>
        <v>0</v>
      </c>
      <c r="S6942" s="2">
        <f>VLOOKUP(M6942,[1]ArchetypeScores!E:K,7,FALSE)</f>
        <v>0</v>
      </c>
      <c r="T6942" s="2" t="str">
        <f t="shared" si="110"/>
        <v>Not A&amp;R positive</v>
      </c>
    </row>
    <row r="6943" spans="1:20" x14ac:dyDescent="0.3">
      <c r="A6943" s="2" t="s">
        <v>18322</v>
      </c>
      <c r="B6943" s="3" t="s">
        <v>18401</v>
      </c>
      <c r="C6943" s="3" t="s">
        <v>18402</v>
      </c>
      <c r="D6943" s="4"/>
      <c r="E6943" s="5" t="s">
        <v>18325</v>
      </c>
      <c r="F6943" s="4">
        <v>0</v>
      </c>
      <c r="G6943" s="6">
        <v>51277</v>
      </c>
      <c r="H6943" s="3" t="s">
        <v>18403</v>
      </c>
      <c r="I6943" s="3"/>
      <c r="J6943" s="3" t="s">
        <v>7323</v>
      </c>
      <c r="K6943" s="5" t="s">
        <v>1306</v>
      </c>
      <c r="L6943" s="5">
        <v>1</v>
      </c>
      <c r="M6943" s="5" t="s">
        <v>1307</v>
      </c>
      <c r="N6943" s="5">
        <f>VLOOKUP(M6943,[1]ArchetypeScores!E:N,10,FALSE)</f>
        <v>0</v>
      </c>
      <c r="O6943" s="5">
        <f>VLOOKUP(M6943,[1]ArchetypeScores!E:O,11,FALSE)</f>
        <v>-1</v>
      </c>
      <c r="P6943" s="5">
        <f>VLOOKUP(M6943,[1]ArchetypeScores!E:P,12,FALSE)</f>
        <v>0</v>
      </c>
      <c r="Q6943" s="2" t="str">
        <f>VLOOKUP(M6943,[1]ArchetypeScores!E:W,19,FALSE)</f>
        <v>Untargeted</v>
      </c>
      <c r="R6943" s="2">
        <f>VLOOKUP(M6943,[1]ArchetypeScores!E:I,5,FALSE)</f>
        <v>0</v>
      </c>
      <c r="S6943" s="2">
        <f>VLOOKUP(M6943,[1]ArchetypeScores!E:K,7,FALSE)</f>
        <v>0</v>
      </c>
      <c r="T6943" s="2" t="str">
        <f t="shared" si="110"/>
        <v>Not A&amp;R positive</v>
      </c>
    </row>
    <row r="6944" spans="1:20" x14ac:dyDescent="0.3">
      <c r="A6944" s="2" t="s">
        <v>18322</v>
      </c>
      <c r="B6944" s="3" t="s">
        <v>18404</v>
      </c>
      <c r="C6944" s="3" t="s">
        <v>18405</v>
      </c>
      <c r="D6944" s="4"/>
      <c r="E6944" s="5" t="s">
        <v>18325</v>
      </c>
      <c r="F6944" s="4">
        <v>0</v>
      </c>
      <c r="G6944" s="6">
        <v>51264</v>
      </c>
      <c r="H6944" s="3" t="s">
        <v>18406</v>
      </c>
      <c r="I6944" s="3"/>
      <c r="J6944" s="3"/>
      <c r="K6944" s="5" t="s">
        <v>31</v>
      </c>
      <c r="L6944" s="5">
        <v>2</v>
      </c>
      <c r="M6944" s="5" t="s">
        <v>1819</v>
      </c>
      <c r="N6944" s="5">
        <f>VLOOKUP(M6944,[1]ArchetypeScores!E:N,10,FALSE)</f>
        <v>0</v>
      </c>
      <c r="O6944" s="5">
        <f>VLOOKUP(M6944,[1]ArchetypeScores!E:O,11,FALSE)</f>
        <v>-2</v>
      </c>
      <c r="P6944" s="5">
        <f>VLOOKUP(M6944,[1]ArchetypeScores!E:P,12,FALSE)</f>
        <v>0</v>
      </c>
      <c r="Q6944" s="2" t="str">
        <f>VLOOKUP(M6944,[1]ArchetypeScores!E:W,19,FALSE)</f>
        <v>Energy and water</v>
      </c>
      <c r="R6944" s="2">
        <f>VLOOKUP(M6944,[1]ArchetypeScores!E:I,5,FALSE)</f>
        <v>0</v>
      </c>
      <c r="S6944" s="2">
        <f>VLOOKUP(M6944,[1]ArchetypeScores!E:K,7,FALSE)</f>
        <v>0</v>
      </c>
      <c r="T6944" s="2" t="str">
        <f t="shared" si="110"/>
        <v>Not A&amp;R positive</v>
      </c>
    </row>
    <row r="6945" spans="1:20" x14ac:dyDescent="0.3">
      <c r="A6945" s="2" t="s">
        <v>18322</v>
      </c>
      <c r="B6945" s="3" t="s">
        <v>18407</v>
      </c>
      <c r="C6945" s="3" t="s">
        <v>18407</v>
      </c>
      <c r="D6945" s="4"/>
      <c r="E6945" s="5" t="s">
        <v>18325</v>
      </c>
      <c r="F6945" s="4">
        <v>0</v>
      </c>
      <c r="G6945" s="6">
        <v>51263</v>
      </c>
      <c r="H6945" s="3" t="s">
        <v>18408</v>
      </c>
      <c r="I6945" s="3"/>
      <c r="J6945" s="3"/>
      <c r="K6945" s="5" t="s">
        <v>2091</v>
      </c>
      <c r="L6945" s="5">
        <v>5</v>
      </c>
      <c r="M6945" s="5" t="s">
        <v>6988</v>
      </c>
      <c r="N6945" s="5">
        <f>VLOOKUP(M6945,[1]ArchetypeScores!E:N,10,FALSE)</f>
        <v>0</v>
      </c>
      <c r="O6945" s="5">
        <f>VLOOKUP(M6945,[1]ArchetypeScores!E:O,11,FALSE)</f>
        <v>-1</v>
      </c>
      <c r="P6945" s="5">
        <f>VLOOKUP(M6945,[1]ArchetypeScores!E:P,12,FALSE)</f>
        <v>0</v>
      </c>
      <c r="Q6945" s="2" t="str">
        <f>VLOOKUP(M6945,[1]ArchetypeScores!E:W,19,FALSE)</f>
        <v>Untargeted</v>
      </c>
      <c r="R6945" s="2">
        <f>VLOOKUP(M6945,[1]ArchetypeScores!E:I,5,FALSE)</f>
        <v>0</v>
      </c>
      <c r="S6945" s="2">
        <f>VLOOKUP(M6945,[1]ArchetypeScores!E:K,7,FALSE)</f>
        <v>0</v>
      </c>
      <c r="T6945" s="2" t="str">
        <f t="shared" si="110"/>
        <v>Not A&amp;R positive</v>
      </c>
    </row>
    <row r="6946" spans="1:20" x14ac:dyDescent="0.3">
      <c r="A6946" s="2" t="s">
        <v>18322</v>
      </c>
      <c r="B6946" s="3" t="s">
        <v>18409</v>
      </c>
      <c r="C6946" s="3" t="s">
        <v>18410</v>
      </c>
      <c r="D6946" s="4"/>
      <c r="E6946" s="5" t="s">
        <v>18325</v>
      </c>
      <c r="F6946" s="4">
        <v>0</v>
      </c>
      <c r="G6946" s="6">
        <v>51253</v>
      </c>
      <c r="H6946" s="3" t="s">
        <v>18411</v>
      </c>
      <c r="I6946" s="3"/>
      <c r="J6946" s="3"/>
      <c r="K6946" s="5" t="s">
        <v>53</v>
      </c>
      <c r="L6946" s="5">
        <v>4</v>
      </c>
      <c r="M6946" s="5" t="s">
        <v>237</v>
      </c>
      <c r="N6946" s="5">
        <f>VLOOKUP(M6946,[1]ArchetypeScores!E:N,10,FALSE)</f>
        <v>0</v>
      </c>
      <c r="O6946" s="5">
        <f>VLOOKUP(M6946,[1]ArchetypeScores!E:O,11,FALSE)</f>
        <v>-1</v>
      </c>
      <c r="P6946" s="5">
        <f>VLOOKUP(M6946,[1]ArchetypeScores!E:P,12,FALSE)</f>
        <v>0</v>
      </c>
      <c r="Q6946" s="2" t="str">
        <f>VLOOKUP(M6946,[1]ArchetypeScores!E:W,19,FALSE)</f>
        <v>Untargeted</v>
      </c>
      <c r="R6946" s="2">
        <f>VLOOKUP(M6946,[1]ArchetypeScores!E:I,5,FALSE)</f>
        <v>0</v>
      </c>
      <c r="S6946" s="2">
        <f>VLOOKUP(M6946,[1]ArchetypeScores!E:K,7,FALSE)</f>
        <v>0</v>
      </c>
      <c r="T6946" s="2" t="str">
        <f t="shared" si="110"/>
        <v>Not A&amp;R positive</v>
      </c>
    </row>
    <row r="6947" spans="1:20" x14ac:dyDescent="0.3">
      <c r="A6947" s="2" t="s">
        <v>18322</v>
      </c>
      <c r="B6947" s="3" t="s">
        <v>18412</v>
      </c>
      <c r="C6947" s="3" t="s">
        <v>18413</v>
      </c>
      <c r="D6947" s="4"/>
      <c r="E6947" s="5" t="s">
        <v>18325</v>
      </c>
      <c r="F6947" s="4">
        <v>0</v>
      </c>
      <c r="G6947" s="6">
        <v>51280</v>
      </c>
      <c r="H6947" s="3" t="s">
        <v>18396</v>
      </c>
      <c r="I6947" s="3" t="s">
        <v>18330</v>
      </c>
      <c r="J6947" s="3"/>
      <c r="K6947" s="5" t="s">
        <v>53</v>
      </c>
      <c r="L6947" s="5">
        <v>1</v>
      </c>
      <c r="M6947" s="5" t="s">
        <v>54</v>
      </c>
      <c r="N6947" s="5">
        <f>VLOOKUP(M6947,[1]ArchetypeScores!E:N,10,FALSE)</f>
        <v>0</v>
      </c>
      <c r="O6947" s="5">
        <f>VLOOKUP(M6947,[1]ArchetypeScores!E:O,11,FALSE)</f>
        <v>-1</v>
      </c>
      <c r="P6947" s="5">
        <f>VLOOKUP(M6947,[1]ArchetypeScores!E:P,12,FALSE)</f>
        <v>0</v>
      </c>
      <c r="Q6947" s="2" t="str">
        <f>VLOOKUP(M6947,[1]ArchetypeScores!E:W,19,FALSE)</f>
        <v>Untargeted</v>
      </c>
      <c r="R6947" s="2">
        <f>VLOOKUP(M6947,[1]ArchetypeScores!E:I,5,FALSE)</f>
        <v>0</v>
      </c>
      <c r="S6947" s="2">
        <f>VLOOKUP(M6947,[1]ArchetypeScores!E:K,7,FALSE)</f>
        <v>0</v>
      </c>
      <c r="T6947" s="2" t="str">
        <f t="shared" si="110"/>
        <v>Not A&amp;R positive</v>
      </c>
    </row>
    <row r="6948" spans="1:20" x14ac:dyDescent="0.3">
      <c r="A6948" s="2" t="s">
        <v>18322</v>
      </c>
      <c r="B6948" s="3" t="s">
        <v>18414</v>
      </c>
      <c r="C6948" s="3" t="s">
        <v>18415</v>
      </c>
      <c r="D6948" s="4"/>
      <c r="E6948" s="5" t="s">
        <v>18325</v>
      </c>
      <c r="F6948" s="4">
        <v>0</v>
      </c>
      <c r="G6948" s="6">
        <v>51260</v>
      </c>
      <c r="H6948" s="3" t="s">
        <v>18416</v>
      </c>
      <c r="I6948" s="3" t="s">
        <v>18417</v>
      </c>
      <c r="J6948" s="3" t="s">
        <v>18418</v>
      </c>
      <c r="K6948" s="5" t="s">
        <v>53</v>
      </c>
      <c r="L6948" s="5">
        <v>1</v>
      </c>
      <c r="M6948" s="5" t="s">
        <v>54</v>
      </c>
      <c r="N6948" s="5">
        <f>VLOOKUP(M6948,[1]ArchetypeScores!E:N,10,FALSE)</f>
        <v>0</v>
      </c>
      <c r="O6948" s="5">
        <f>VLOOKUP(M6948,[1]ArchetypeScores!E:O,11,FALSE)</f>
        <v>-1</v>
      </c>
      <c r="P6948" s="5">
        <f>VLOOKUP(M6948,[1]ArchetypeScores!E:P,12,FALSE)</f>
        <v>0</v>
      </c>
      <c r="Q6948" s="2" t="str">
        <f>VLOOKUP(M6948,[1]ArchetypeScores!E:W,19,FALSE)</f>
        <v>Untargeted</v>
      </c>
      <c r="R6948" s="2">
        <f>VLOOKUP(M6948,[1]ArchetypeScores!E:I,5,FALSE)</f>
        <v>0</v>
      </c>
      <c r="S6948" s="2">
        <f>VLOOKUP(M6948,[1]ArchetypeScores!E:K,7,FALSE)</f>
        <v>0</v>
      </c>
      <c r="T6948" s="2" t="str">
        <f t="shared" si="110"/>
        <v>Not A&amp;R positive</v>
      </c>
    </row>
    <row r="6949" spans="1:20" x14ac:dyDescent="0.3">
      <c r="A6949" s="2" t="s">
        <v>18322</v>
      </c>
      <c r="B6949" s="3" t="s">
        <v>18419</v>
      </c>
      <c r="C6949" s="3" t="s">
        <v>18420</v>
      </c>
      <c r="D6949" s="4"/>
      <c r="E6949" s="5" t="s">
        <v>18325</v>
      </c>
      <c r="F6949" s="4">
        <v>0</v>
      </c>
      <c r="G6949" s="6">
        <v>51281</v>
      </c>
      <c r="H6949" s="3" t="s">
        <v>18421</v>
      </c>
      <c r="I6949" s="3" t="s">
        <v>18330</v>
      </c>
      <c r="J6949" s="3"/>
      <c r="K6949" s="5" t="s">
        <v>67</v>
      </c>
      <c r="L6949" s="5">
        <v>2</v>
      </c>
      <c r="M6949" s="5" t="s">
        <v>68</v>
      </c>
      <c r="N6949" s="5">
        <f>VLOOKUP(M6949,[1]ArchetypeScores!E:N,10,FALSE)</f>
        <v>0</v>
      </c>
      <c r="O6949" s="5">
        <f>VLOOKUP(M6949,[1]ArchetypeScores!E:O,11,FALSE)</f>
        <v>-1</v>
      </c>
      <c r="P6949" s="5">
        <f>VLOOKUP(M6949,[1]ArchetypeScores!E:P,12,FALSE)</f>
        <v>0</v>
      </c>
      <c r="Q6949" s="2" t="str">
        <f>VLOOKUP(M6949,[1]ArchetypeScores!E:W,19,FALSE)</f>
        <v>Untargeted</v>
      </c>
      <c r="R6949" s="2">
        <f>VLOOKUP(M6949,[1]ArchetypeScores!E:I,5,FALSE)</f>
        <v>0</v>
      </c>
      <c r="S6949" s="2">
        <f>VLOOKUP(M6949,[1]ArchetypeScores!E:K,7,FALSE)</f>
        <v>0</v>
      </c>
      <c r="T6949" s="2" t="str">
        <f t="shared" si="110"/>
        <v>Not A&amp;R positive</v>
      </c>
    </row>
    <row r="6950" spans="1:20" x14ac:dyDescent="0.3">
      <c r="A6950" s="2" t="s">
        <v>18322</v>
      </c>
      <c r="B6950" s="3" t="s">
        <v>18422</v>
      </c>
      <c r="C6950" s="3" t="s">
        <v>18423</v>
      </c>
      <c r="D6950" s="4"/>
      <c r="E6950" s="5" t="s">
        <v>18325</v>
      </c>
      <c r="F6950" s="4">
        <v>0</v>
      </c>
      <c r="G6950" s="6">
        <v>51276</v>
      </c>
      <c r="H6950" s="3" t="s">
        <v>18424</v>
      </c>
      <c r="I6950" s="3"/>
      <c r="J6950" s="3"/>
      <c r="K6950" s="5" t="s">
        <v>118</v>
      </c>
      <c r="L6950" s="5">
        <v>3</v>
      </c>
      <c r="M6950" s="5" t="s">
        <v>168</v>
      </c>
      <c r="N6950" s="5">
        <f>VLOOKUP(M6950,[1]ArchetypeScores!E:N,10,FALSE)</f>
        <v>0</v>
      </c>
      <c r="O6950" s="5">
        <f>VLOOKUP(M6950,[1]ArchetypeScores!E:O,11,FALSE)</f>
        <v>-1</v>
      </c>
      <c r="P6950" s="5">
        <f>VLOOKUP(M6950,[1]ArchetypeScores!E:P,12,FALSE)</f>
        <v>0</v>
      </c>
      <c r="Q6950" s="2" t="str">
        <f>VLOOKUP(M6950,[1]ArchetypeScores!E:W,19,FALSE)</f>
        <v>Untargeted</v>
      </c>
      <c r="R6950" s="2">
        <f>VLOOKUP(M6950,[1]ArchetypeScores!E:I,5,FALSE)</f>
        <v>0</v>
      </c>
      <c r="S6950" s="2">
        <f>VLOOKUP(M6950,[1]ArchetypeScores!E:K,7,FALSE)</f>
        <v>0</v>
      </c>
      <c r="T6950" s="2" t="str">
        <f t="shared" si="110"/>
        <v>Not A&amp;R positive</v>
      </c>
    </row>
    <row r="6951" spans="1:20" x14ac:dyDescent="0.3">
      <c r="A6951" s="2" t="s">
        <v>18322</v>
      </c>
      <c r="B6951" s="3" t="s">
        <v>18425</v>
      </c>
      <c r="C6951" s="3" t="s">
        <v>18426</v>
      </c>
      <c r="D6951" s="4"/>
      <c r="E6951" s="5" t="s">
        <v>18325</v>
      </c>
      <c r="F6951" s="4">
        <v>0</v>
      </c>
      <c r="G6951" s="6">
        <v>51272</v>
      </c>
      <c r="H6951" s="3" t="s">
        <v>18427</v>
      </c>
      <c r="I6951" s="3"/>
      <c r="J6951" s="3"/>
      <c r="K6951" s="5" t="s">
        <v>261</v>
      </c>
      <c r="L6951" s="5">
        <v>2</v>
      </c>
      <c r="M6951" s="5" t="s">
        <v>262</v>
      </c>
      <c r="N6951" s="5">
        <f>VLOOKUP(M6951,[1]ArchetypeScores!E:N,10,FALSE)</f>
        <v>0</v>
      </c>
      <c r="O6951" s="5">
        <f>VLOOKUP(M6951,[1]ArchetypeScores!E:O,11,FALSE)</f>
        <v>-1</v>
      </c>
      <c r="P6951" s="5">
        <f>VLOOKUP(M6951,[1]ArchetypeScores!E:P,12,FALSE)</f>
        <v>0</v>
      </c>
      <c r="Q6951" s="2" t="str">
        <f>VLOOKUP(M6951,[1]ArchetypeScores!E:W,19,FALSE)</f>
        <v>Untargeted</v>
      </c>
      <c r="R6951" s="2">
        <f>VLOOKUP(M6951,[1]ArchetypeScores!E:I,5,FALSE)</f>
        <v>0</v>
      </c>
      <c r="S6951" s="2">
        <f>VLOOKUP(M6951,[1]ArchetypeScores!E:K,7,FALSE)</f>
        <v>0</v>
      </c>
      <c r="T6951" s="2" t="str">
        <f t="shared" si="110"/>
        <v>Not A&amp;R positive</v>
      </c>
    </row>
    <row r="6952" spans="1:20" x14ac:dyDescent="0.3">
      <c r="A6952" s="2" t="s">
        <v>18322</v>
      </c>
      <c r="B6952" s="3" t="s">
        <v>18428</v>
      </c>
      <c r="C6952" s="3" t="s">
        <v>18429</v>
      </c>
      <c r="D6952" s="4"/>
      <c r="E6952" s="5" t="s">
        <v>18325</v>
      </c>
      <c r="F6952" s="4">
        <v>0</v>
      </c>
      <c r="G6952" s="6">
        <v>51278</v>
      </c>
      <c r="H6952" s="3" t="s">
        <v>18430</v>
      </c>
      <c r="I6952" s="3"/>
      <c r="J6952" s="3"/>
      <c r="K6952" s="5" t="s">
        <v>118</v>
      </c>
      <c r="L6952" s="5">
        <v>3</v>
      </c>
      <c r="M6952" s="5" t="s">
        <v>168</v>
      </c>
      <c r="N6952" s="5">
        <f>VLOOKUP(M6952,[1]ArchetypeScores!E:N,10,FALSE)</f>
        <v>0</v>
      </c>
      <c r="O6952" s="5">
        <f>VLOOKUP(M6952,[1]ArchetypeScores!E:O,11,FALSE)</f>
        <v>-1</v>
      </c>
      <c r="P6952" s="5">
        <f>VLOOKUP(M6952,[1]ArchetypeScores!E:P,12,FALSE)</f>
        <v>0</v>
      </c>
      <c r="Q6952" s="2" t="str">
        <f>VLOOKUP(M6952,[1]ArchetypeScores!E:W,19,FALSE)</f>
        <v>Untargeted</v>
      </c>
      <c r="R6952" s="2">
        <f>VLOOKUP(M6952,[1]ArchetypeScores!E:I,5,FALSE)</f>
        <v>0</v>
      </c>
      <c r="S6952" s="2">
        <f>VLOOKUP(M6952,[1]ArchetypeScores!E:K,7,FALSE)</f>
        <v>0</v>
      </c>
      <c r="T6952" s="2" t="str">
        <f t="shared" si="110"/>
        <v>Not A&amp;R positive</v>
      </c>
    </row>
    <row r="6953" spans="1:20" x14ac:dyDescent="0.3">
      <c r="A6953" s="2" t="s">
        <v>18322</v>
      </c>
      <c r="B6953" s="3" t="s">
        <v>18431</v>
      </c>
      <c r="C6953" s="3" t="s">
        <v>18432</v>
      </c>
      <c r="D6953" s="4"/>
      <c r="E6953" s="5" t="s">
        <v>18325</v>
      </c>
      <c r="F6953" s="4">
        <v>0</v>
      </c>
      <c r="G6953" s="6">
        <v>51268</v>
      </c>
      <c r="H6953" s="3" t="s">
        <v>18433</v>
      </c>
      <c r="I6953" s="3" t="s">
        <v>18344</v>
      </c>
      <c r="J6953" s="3"/>
      <c r="K6953" s="5" t="s">
        <v>84</v>
      </c>
      <c r="L6953" s="5">
        <v>3</v>
      </c>
      <c r="M6953" s="5" t="s">
        <v>85</v>
      </c>
      <c r="N6953" s="5">
        <f>VLOOKUP(M6953,[1]ArchetypeScores!E:N,10,FALSE)</f>
        <v>0</v>
      </c>
      <c r="O6953" s="5">
        <f>VLOOKUP(M6953,[1]ArchetypeScores!E:O,11,FALSE)</f>
        <v>-1</v>
      </c>
      <c r="P6953" s="5">
        <f>VLOOKUP(M6953,[1]ArchetypeScores!E:P,12,FALSE)</f>
        <v>0</v>
      </c>
      <c r="Q6953" s="2" t="str">
        <f>VLOOKUP(M6953,[1]ArchetypeScores!E:W,19,FALSE)</f>
        <v>Untargeted</v>
      </c>
      <c r="R6953" s="2">
        <f>VLOOKUP(M6953,[1]ArchetypeScores!E:I,5,FALSE)</f>
        <v>0</v>
      </c>
      <c r="S6953" s="2">
        <f>VLOOKUP(M6953,[1]ArchetypeScores!E:K,7,FALSE)</f>
        <v>0</v>
      </c>
      <c r="T6953" s="2" t="str">
        <f t="shared" si="110"/>
        <v>Not A&amp;R positive</v>
      </c>
    </row>
    <row r="6954" spans="1:20" x14ac:dyDescent="0.3">
      <c r="A6954" s="2" t="s">
        <v>18322</v>
      </c>
      <c r="B6954" s="3" t="s">
        <v>18434</v>
      </c>
      <c r="C6954" s="3" t="s">
        <v>18435</v>
      </c>
      <c r="D6954" s="4"/>
      <c r="E6954" s="5" t="s">
        <v>18325</v>
      </c>
      <c r="F6954" s="4">
        <v>0</v>
      </c>
      <c r="G6954" s="6">
        <v>51284</v>
      </c>
      <c r="H6954" s="3" t="s">
        <v>18436</v>
      </c>
      <c r="I6954" s="3" t="s">
        <v>18330</v>
      </c>
      <c r="J6954" s="3"/>
      <c r="K6954" s="5" t="s">
        <v>261</v>
      </c>
      <c r="L6954" s="5">
        <v>2</v>
      </c>
      <c r="M6954" s="5" t="s">
        <v>262</v>
      </c>
      <c r="N6954" s="5">
        <f>VLOOKUP(M6954,[1]ArchetypeScores!E:N,10,FALSE)</f>
        <v>0</v>
      </c>
      <c r="O6954" s="5">
        <f>VLOOKUP(M6954,[1]ArchetypeScores!E:O,11,FALSE)</f>
        <v>-1</v>
      </c>
      <c r="P6954" s="5">
        <f>VLOOKUP(M6954,[1]ArchetypeScores!E:P,12,FALSE)</f>
        <v>0</v>
      </c>
      <c r="Q6954" s="2" t="str">
        <f>VLOOKUP(M6954,[1]ArchetypeScores!E:W,19,FALSE)</f>
        <v>Untargeted</v>
      </c>
      <c r="R6954" s="2">
        <f>VLOOKUP(M6954,[1]ArchetypeScores!E:I,5,FALSE)</f>
        <v>0</v>
      </c>
      <c r="S6954" s="2">
        <f>VLOOKUP(M6954,[1]ArchetypeScores!E:K,7,FALSE)</f>
        <v>0</v>
      </c>
      <c r="T6954" s="2" t="str">
        <f t="shared" si="110"/>
        <v>Not A&amp;R positive</v>
      </c>
    </row>
    <row r="6955" spans="1:20" x14ac:dyDescent="0.3">
      <c r="A6955" s="2" t="s">
        <v>18322</v>
      </c>
      <c r="B6955" s="3" t="s">
        <v>18437</v>
      </c>
      <c r="C6955" s="3" t="s">
        <v>18438</v>
      </c>
      <c r="D6955" s="4">
        <v>0.9</v>
      </c>
      <c r="E6955" s="5" t="s">
        <v>18325</v>
      </c>
      <c r="F6955" s="4">
        <v>0.129</v>
      </c>
      <c r="G6955" s="6">
        <v>51269</v>
      </c>
      <c r="H6955" s="3" t="s">
        <v>18347</v>
      </c>
      <c r="I6955" s="3" t="s">
        <v>18344</v>
      </c>
      <c r="J6955" s="3"/>
      <c r="K6955" s="5" t="s">
        <v>118</v>
      </c>
      <c r="L6955" s="5">
        <v>3</v>
      </c>
      <c r="M6955" s="5" t="s">
        <v>168</v>
      </c>
      <c r="N6955" s="5">
        <f>VLOOKUP(M6955,[1]ArchetypeScores!E:N,10,FALSE)</f>
        <v>0</v>
      </c>
      <c r="O6955" s="5">
        <f>VLOOKUP(M6955,[1]ArchetypeScores!E:O,11,FALSE)</f>
        <v>-1</v>
      </c>
      <c r="P6955" s="5">
        <f>VLOOKUP(M6955,[1]ArchetypeScores!E:P,12,FALSE)</f>
        <v>0</v>
      </c>
      <c r="Q6955" s="2" t="str">
        <f>VLOOKUP(M6955,[1]ArchetypeScores!E:W,19,FALSE)</f>
        <v>Untargeted</v>
      </c>
      <c r="R6955" s="2">
        <f>VLOOKUP(M6955,[1]ArchetypeScores!E:I,5,FALSE)</f>
        <v>0</v>
      </c>
      <c r="S6955" s="2">
        <f>VLOOKUP(M6955,[1]ArchetypeScores!E:K,7,FALSE)</f>
        <v>0</v>
      </c>
      <c r="T6955" s="2" t="str">
        <f t="shared" si="110"/>
        <v>Not A&amp;R positive</v>
      </c>
    </row>
    <row r="6956" spans="1:20" x14ac:dyDescent="0.3">
      <c r="A6956" s="2" t="s">
        <v>18322</v>
      </c>
      <c r="B6956" s="3" t="s">
        <v>18439</v>
      </c>
      <c r="C6956" s="3" t="s">
        <v>18440</v>
      </c>
      <c r="D6956" s="4">
        <v>1.2310000000000001</v>
      </c>
      <c r="E6956" s="5" t="s">
        <v>18325</v>
      </c>
      <c r="F6956" s="4">
        <v>0.17091999999999999</v>
      </c>
      <c r="G6956" s="6">
        <v>51251</v>
      </c>
      <c r="H6956" s="3" t="s">
        <v>18441</v>
      </c>
      <c r="I6956" s="3"/>
      <c r="J6956" s="3"/>
      <c r="K6956" s="5" t="s">
        <v>163</v>
      </c>
      <c r="L6956" s="5">
        <v>3</v>
      </c>
      <c r="M6956" s="5" t="s">
        <v>164</v>
      </c>
      <c r="N6956" s="5">
        <f>VLOOKUP(M6956,[1]ArchetypeScores!E:N,10,FALSE)</f>
        <v>0</v>
      </c>
      <c r="O6956" s="5">
        <f>VLOOKUP(M6956,[1]ArchetypeScores!E:O,11,FALSE)</f>
        <v>0</v>
      </c>
      <c r="P6956" s="5">
        <f>VLOOKUP(M6956,[1]ArchetypeScores!E:P,12,FALSE)</f>
        <v>0</v>
      </c>
      <c r="Q6956" s="2" t="str">
        <f>VLOOKUP(M6956,[1]ArchetypeScores!E:W,19,FALSE)</f>
        <v>Education and training</v>
      </c>
      <c r="R6956" s="2">
        <f>VLOOKUP(M6956,[1]ArchetypeScores!E:I,5,FALSE)</f>
        <v>0</v>
      </c>
      <c r="S6956" s="2">
        <f>VLOOKUP(M6956,[1]ArchetypeScores!E:K,7,FALSE)</f>
        <v>0</v>
      </c>
      <c r="T6956" s="2" t="str">
        <f t="shared" si="110"/>
        <v>Not A&amp;R positive</v>
      </c>
    </row>
    <row r="6957" spans="1:20" x14ac:dyDescent="0.3">
      <c r="A6957" s="2" t="s">
        <v>18322</v>
      </c>
      <c r="B6957" s="3" t="s">
        <v>18442</v>
      </c>
      <c r="C6957" s="3" t="s">
        <v>18443</v>
      </c>
      <c r="D6957" s="4">
        <v>32.9</v>
      </c>
      <c r="E6957" s="5" t="s">
        <v>18325</v>
      </c>
      <c r="F6957" s="4">
        <v>5.0819400000000003</v>
      </c>
      <c r="G6957" s="6">
        <v>51279</v>
      </c>
      <c r="H6957" s="3" t="s">
        <v>18444</v>
      </c>
      <c r="I6957" s="3"/>
      <c r="J6957" s="3"/>
      <c r="K6957" s="5" t="s">
        <v>112</v>
      </c>
      <c r="L6957" s="5" t="s">
        <v>112</v>
      </c>
      <c r="M6957" s="5" t="s">
        <v>961</v>
      </c>
      <c r="N6957" s="5">
        <f>VLOOKUP(M6957,[1]ArchetypeScores!E:N,10,FALSE)</f>
        <v>0</v>
      </c>
      <c r="O6957" s="5">
        <f>VLOOKUP(M6957,[1]ArchetypeScores!E:O,11,FALSE)</f>
        <v>0</v>
      </c>
      <c r="P6957" s="5">
        <f>VLOOKUP(M6957,[1]ArchetypeScores!E:P,12,FALSE)</f>
        <v>0</v>
      </c>
      <c r="Q6957" s="2" t="str">
        <f>VLOOKUP(M6957,[1]ArchetypeScores!E:W,19,FALSE)</f>
        <v>Untargeted</v>
      </c>
      <c r="R6957" s="2">
        <f>VLOOKUP(M6957,[1]ArchetypeScores!E:I,5,FALSE)</f>
        <v>0</v>
      </c>
      <c r="S6957" s="2">
        <f>VLOOKUP(M6957,[1]ArchetypeScores!E:K,7,FALSE)</f>
        <v>0</v>
      </c>
      <c r="T6957" s="2" t="str">
        <f t="shared" si="110"/>
        <v>Not A&amp;R positive</v>
      </c>
    </row>
    <row r="6958" spans="1:20" x14ac:dyDescent="0.3">
      <c r="A6958" s="2" t="s">
        <v>18322</v>
      </c>
      <c r="B6958" s="3" t="s">
        <v>18445</v>
      </c>
      <c r="C6958" s="3" t="s">
        <v>18446</v>
      </c>
      <c r="D6958" s="4">
        <v>309</v>
      </c>
      <c r="E6958" s="5" t="s">
        <v>18325</v>
      </c>
      <c r="F6958" s="4">
        <v>42.399030000000003</v>
      </c>
      <c r="G6958" s="6">
        <v>51261</v>
      </c>
      <c r="H6958" s="3" t="s">
        <v>18447</v>
      </c>
      <c r="I6958" s="3"/>
      <c r="J6958" s="3"/>
      <c r="K6958" s="5" t="s">
        <v>112</v>
      </c>
      <c r="L6958" s="5" t="s">
        <v>112</v>
      </c>
      <c r="M6958" s="5" t="s">
        <v>961</v>
      </c>
      <c r="N6958" s="5">
        <f>VLOOKUP(M6958,[1]ArchetypeScores!E:N,10,FALSE)</f>
        <v>0</v>
      </c>
      <c r="O6958" s="5">
        <f>VLOOKUP(M6958,[1]ArchetypeScores!E:O,11,FALSE)</f>
        <v>0</v>
      </c>
      <c r="P6958" s="5">
        <f>VLOOKUP(M6958,[1]ArchetypeScores!E:P,12,FALSE)</f>
        <v>0</v>
      </c>
      <c r="Q6958" s="2" t="str">
        <f>VLOOKUP(M6958,[1]ArchetypeScores!E:W,19,FALSE)</f>
        <v>Untargeted</v>
      </c>
      <c r="R6958" s="2">
        <f>VLOOKUP(M6958,[1]ArchetypeScores!E:I,5,FALSE)</f>
        <v>0</v>
      </c>
      <c r="S6958" s="2">
        <f>VLOOKUP(M6958,[1]ArchetypeScores!E:K,7,FALSE)</f>
        <v>0</v>
      </c>
      <c r="T6958" s="2" t="str">
        <f t="shared" si="110"/>
        <v>Not A&amp;R positive</v>
      </c>
    </row>
    <row r="6959" spans="1:20" x14ac:dyDescent="0.3">
      <c r="A6959" s="2" t="s">
        <v>18322</v>
      </c>
      <c r="B6959" s="3" t="s">
        <v>18448</v>
      </c>
      <c r="C6959" s="3" t="s">
        <v>18449</v>
      </c>
      <c r="D6959" s="4">
        <v>0.35</v>
      </c>
      <c r="E6959" s="5" t="s">
        <v>18325</v>
      </c>
      <c r="F6959" s="4">
        <v>5.0040000000000001E-2</v>
      </c>
      <c r="G6959" s="6">
        <v>51248</v>
      </c>
      <c r="H6959" s="3" t="s">
        <v>18430</v>
      </c>
      <c r="I6959" s="3"/>
      <c r="J6959" s="3"/>
      <c r="K6959" s="5" t="s">
        <v>118</v>
      </c>
      <c r="L6959" s="5">
        <v>3</v>
      </c>
      <c r="M6959" s="5" t="s">
        <v>168</v>
      </c>
      <c r="N6959" s="5">
        <f>VLOOKUP(M6959,[1]ArchetypeScores!E:N,10,FALSE)</f>
        <v>0</v>
      </c>
      <c r="O6959" s="5">
        <f>VLOOKUP(M6959,[1]ArchetypeScores!E:O,11,FALSE)</f>
        <v>-1</v>
      </c>
      <c r="P6959" s="5">
        <f>VLOOKUP(M6959,[1]ArchetypeScores!E:P,12,FALSE)</f>
        <v>0</v>
      </c>
      <c r="Q6959" s="2" t="str">
        <f>VLOOKUP(M6959,[1]ArchetypeScores!E:W,19,FALSE)</f>
        <v>Untargeted</v>
      </c>
      <c r="R6959" s="2">
        <f>VLOOKUP(M6959,[1]ArchetypeScores!E:I,5,FALSE)</f>
        <v>0</v>
      </c>
      <c r="S6959" s="2">
        <f>VLOOKUP(M6959,[1]ArchetypeScores!E:K,7,FALSE)</f>
        <v>0</v>
      </c>
      <c r="T6959" s="2" t="str">
        <f t="shared" si="110"/>
        <v>Not A&amp;R positive</v>
      </c>
    </row>
    <row r="6960" spans="1:20" x14ac:dyDescent="0.3">
      <c r="A6960" s="2" t="s">
        <v>18322</v>
      </c>
      <c r="B6960" s="3" t="s">
        <v>18450</v>
      </c>
      <c r="C6960" s="3" t="s">
        <v>18451</v>
      </c>
      <c r="D6960" s="4"/>
      <c r="E6960" s="5" t="s">
        <v>18325</v>
      </c>
      <c r="F6960" s="4">
        <v>0</v>
      </c>
      <c r="G6960" s="6">
        <v>51254</v>
      </c>
      <c r="H6960" s="3" t="s">
        <v>18362</v>
      </c>
      <c r="I6960" s="3"/>
      <c r="J6960" s="3"/>
      <c r="K6960" s="5" t="s">
        <v>53</v>
      </c>
      <c r="L6960" s="5">
        <v>4</v>
      </c>
      <c r="M6960" s="5" t="s">
        <v>237</v>
      </c>
      <c r="N6960" s="5">
        <f>VLOOKUP(M6960,[1]ArchetypeScores!E:N,10,FALSE)</f>
        <v>0</v>
      </c>
      <c r="O6960" s="5">
        <f>VLOOKUP(M6960,[1]ArchetypeScores!E:O,11,FALSE)</f>
        <v>-1</v>
      </c>
      <c r="P6960" s="5">
        <f>VLOOKUP(M6960,[1]ArchetypeScores!E:P,12,FALSE)</f>
        <v>0</v>
      </c>
      <c r="Q6960" s="2" t="str">
        <f>VLOOKUP(M6960,[1]ArchetypeScores!E:W,19,FALSE)</f>
        <v>Untargeted</v>
      </c>
      <c r="R6960" s="2">
        <f>VLOOKUP(M6960,[1]ArchetypeScores!E:I,5,FALSE)</f>
        <v>0</v>
      </c>
      <c r="S6960" s="2">
        <f>VLOOKUP(M6960,[1]ArchetypeScores!E:K,7,FALSE)</f>
        <v>0</v>
      </c>
      <c r="T6960" s="2" t="str">
        <f t="shared" si="110"/>
        <v>Not A&amp;R positive</v>
      </c>
    </row>
    <row r="6961" spans="1:20" x14ac:dyDescent="0.3">
      <c r="A6961" s="2" t="s">
        <v>18322</v>
      </c>
      <c r="B6961" s="3" t="s">
        <v>18452</v>
      </c>
      <c r="C6961" s="3" t="s">
        <v>18453</v>
      </c>
      <c r="D6961" s="4"/>
      <c r="E6961" s="5" t="s">
        <v>18325</v>
      </c>
      <c r="F6961" s="4">
        <v>0</v>
      </c>
      <c r="G6961" s="6">
        <v>51285</v>
      </c>
      <c r="H6961" s="3" t="s">
        <v>18454</v>
      </c>
      <c r="I6961" s="3" t="s">
        <v>18330</v>
      </c>
      <c r="J6961" s="3"/>
      <c r="K6961" s="5" t="s">
        <v>53</v>
      </c>
      <c r="L6961" s="5">
        <v>1</v>
      </c>
      <c r="M6961" s="5" t="s">
        <v>54</v>
      </c>
      <c r="N6961" s="5">
        <f>VLOOKUP(M6961,[1]ArchetypeScores!E:N,10,FALSE)</f>
        <v>0</v>
      </c>
      <c r="O6961" s="5">
        <f>VLOOKUP(M6961,[1]ArchetypeScores!E:O,11,FALSE)</f>
        <v>-1</v>
      </c>
      <c r="P6961" s="5">
        <f>VLOOKUP(M6961,[1]ArchetypeScores!E:P,12,FALSE)</f>
        <v>0</v>
      </c>
      <c r="Q6961" s="2" t="str">
        <f>VLOOKUP(M6961,[1]ArchetypeScores!E:W,19,FALSE)</f>
        <v>Untargeted</v>
      </c>
      <c r="R6961" s="2">
        <f>VLOOKUP(M6961,[1]ArchetypeScores!E:I,5,FALSE)</f>
        <v>0</v>
      </c>
      <c r="S6961" s="2">
        <f>VLOOKUP(M6961,[1]ArchetypeScores!E:K,7,FALSE)</f>
        <v>0</v>
      </c>
      <c r="T6961" s="2" t="str">
        <f t="shared" si="110"/>
        <v>Not A&amp;R positive</v>
      </c>
    </row>
    <row r="6962" spans="1:20" x14ac:dyDescent="0.3">
      <c r="A6962" s="2" t="s">
        <v>18455</v>
      </c>
      <c r="B6962" s="3" t="s">
        <v>18456</v>
      </c>
      <c r="C6962" s="3" t="s">
        <v>18457</v>
      </c>
      <c r="D6962" s="4">
        <v>16</v>
      </c>
      <c r="E6962" s="5" t="s">
        <v>18458</v>
      </c>
      <c r="F6962" s="4">
        <v>4.3546899999999997</v>
      </c>
      <c r="G6962" s="6">
        <v>51311</v>
      </c>
      <c r="H6962" s="3" t="s">
        <v>18459</v>
      </c>
      <c r="I6962" s="3" t="s">
        <v>18460</v>
      </c>
      <c r="J6962" s="3"/>
      <c r="K6962" s="5" t="s">
        <v>112</v>
      </c>
      <c r="L6962" s="5" t="s">
        <v>112</v>
      </c>
      <c r="M6962" s="5" t="s">
        <v>961</v>
      </c>
      <c r="N6962" s="5">
        <f>VLOOKUP(M6962,[1]ArchetypeScores!E:N,10,FALSE)</f>
        <v>0</v>
      </c>
      <c r="O6962" s="5">
        <f>VLOOKUP(M6962,[1]ArchetypeScores!E:O,11,FALSE)</f>
        <v>0</v>
      </c>
      <c r="P6962" s="5">
        <f>VLOOKUP(M6962,[1]ArchetypeScores!E:P,12,FALSE)</f>
        <v>0</v>
      </c>
      <c r="Q6962" s="2" t="str">
        <f>VLOOKUP(M6962,[1]ArchetypeScores!E:W,19,FALSE)</f>
        <v>Untargeted</v>
      </c>
      <c r="R6962" s="2">
        <f>VLOOKUP(M6962,[1]ArchetypeScores!E:I,5,FALSE)</f>
        <v>0</v>
      </c>
      <c r="S6962" s="2">
        <f>VLOOKUP(M6962,[1]ArchetypeScores!E:K,7,FALSE)</f>
        <v>0</v>
      </c>
      <c r="T6962" s="2" t="str">
        <f t="shared" si="110"/>
        <v>Not A&amp;R positive</v>
      </c>
    </row>
    <row r="6963" spans="1:20" x14ac:dyDescent="0.3">
      <c r="A6963" s="2" t="s">
        <v>18455</v>
      </c>
      <c r="B6963" s="3" t="s">
        <v>18461</v>
      </c>
      <c r="C6963" s="3" t="s">
        <v>18462</v>
      </c>
      <c r="D6963" s="4">
        <v>3</v>
      </c>
      <c r="E6963" s="5" t="s">
        <v>18458</v>
      </c>
      <c r="F6963" s="4">
        <v>0.8165</v>
      </c>
      <c r="G6963" s="6">
        <v>51310</v>
      </c>
      <c r="H6963" s="3" t="s">
        <v>18463</v>
      </c>
      <c r="I6963" s="3" t="s">
        <v>18464</v>
      </c>
      <c r="J6963" s="3"/>
      <c r="K6963" s="5" t="s">
        <v>57</v>
      </c>
      <c r="L6963" s="5">
        <v>29</v>
      </c>
      <c r="M6963" s="5" t="s">
        <v>58</v>
      </c>
      <c r="N6963" s="5">
        <f>VLOOKUP(M6963,[1]ArchetypeScores!E:N,10,FALSE)</f>
        <v>0</v>
      </c>
      <c r="O6963" s="5">
        <f>VLOOKUP(M6963,[1]ArchetypeScores!E:O,11,FALSE)</f>
        <v>-1</v>
      </c>
      <c r="P6963" s="5">
        <f>VLOOKUP(M6963,[1]ArchetypeScores!E:P,12,FALSE)</f>
        <v>0</v>
      </c>
      <c r="Q6963" s="2" t="str">
        <f>VLOOKUP(M6963,[1]ArchetypeScores!E:W,19,FALSE)</f>
        <v>Untargeted</v>
      </c>
      <c r="R6963" s="2">
        <f>VLOOKUP(M6963,[1]ArchetypeScores!E:I,5,FALSE)</f>
        <v>0</v>
      </c>
      <c r="S6963" s="2">
        <f>VLOOKUP(M6963,[1]ArchetypeScores!E:K,7,FALSE)</f>
        <v>0</v>
      </c>
      <c r="T6963" s="2" t="str">
        <f t="shared" si="110"/>
        <v>Not A&amp;R positive</v>
      </c>
    </row>
    <row r="6964" spans="1:20" x14ac:dyDescent="0.3">
      <c r="A6964" s="2" t="s">
        <v>18455</v>
      </c>
      <c r="B6964" s="3" t="s">
        <v>18465</v>
      </c>
      <c r="C6964" s="3" t="s">
        <v>18466</v>
      </c>
      <c r="D6964" s="4">
        <v>0.16</v>
      </c>
      <c r="E6964" s="5" t="s">
        <v>18458</v>
      </c>
      <c r="F6964" s="4">
        <v>4.3549999999999998E-2</v>
      </c>
      <c r="G6964" s="6">
        <v>51298</v>
      </c>
      <c r="H6964" s="3" t="s">
        <v>18467</v>
      </c>
      <c r="I6964" s="3" t="s">
        <v>18468</v>
      </c>
      <c r="J6964" s="3"/>
      <c r="K6964" s="5" t="s">
        <v>57</v>
      </c>
      <c r="L6964" s="5">
        <v>29</v>
      </c>
      <c r="M6964" s="5" t="s">
        <v>58</v>
      </c>
      <c r="N6964" s="5">
        <f>VLOOKUP(M6964,[1]ArchetypeScores!E:N,10,FALSE)</f>
        <v>0</v>
      </c>
      <c r="O6964" s="5">
        <f>VLOOKUP(M6964,[1]ArchetypeScores!E:O,11,FALSE)</f>
        <v>-1</v>
      </c>
      <c r="P6964" s="5">
        <f>VLOOKUP(M6964,[1]ArchetypeScores!E:P,12,FALSE)</f>
        <v>0</v>
      </c>
      <c r="Q6964" s="2" t="str">
        <f>VLOOKUP(M6964,[1]ArchetypeScores!E:W,19,FALSE)</f>
        <v>Untargeted</v>
      </c>
      <c r="R6964" s="2">
        <f>VLOOKUP(M6964,[1]ArchetypeScores!E:I,5,FALSE)</f>
        <v>0</v>
      </c>
      <c r="S6964" s="2">
        <f>VLOOKUP(M6964,[1]ArchetypeScores!E:K,7,FALSE)</f>
        <v>0</v>
      </c>
      <c r="T6964" s="2" t="str">
        <f t="shared" si="110"/>
        <v>Not A&amp;R positive</v>
      </c>
    </row>
    <row r="6965" spans="1:20" x14ac:dyDescent="0.3">
      <c r="A6965" s="2" t="s">
        <v>18455</v>
      </c>
      <c r="B6965" s="3" t="s">
        <v>18469</v>
      </c>
      <c r="C6965" s="3" t="s">
        <v>18470</v>
      </c>
      <c r="D6965" s="4"/>
      <c r="E6965" s="5" t="s">
        <v>18458</v>
      </c>
      <c r="F6965" s="4">
        <v>0</v>
      </c>
      <c r="G6965" s="6">
        <v>51297</v>
      </c>
      <c r="H6965" s="3" t="s">
        <v>18467</v>
      </c>
      <c r="I6965" s="3" t="s">
        <v>18468</v>
      </c>
      <c r="J6965" s="3"/>
      <c r="K6965" s="5" t="s">
        <v>112</v>
      </c>
      <c r="L6965" s="5" t="s">
        <v>112</v>
      </c>
      <c r="M6965" s="5" t="s">
        <v>961</v>
      </c>
      <c r="N6965" s="5">
        <f>VLOOKUP(M6965,[1]ArchetypeScores!E:N,10,FALSE)</f>
        <v>0</v>
      </c>
      <c r="O6965" s="5">
        <f>VLOOKUP(M6965,[1]ArchetypeScores!E:O,11,FALSE)</f>
        <v>0</v>
      </c>
      <c r="P6965" s="5">
        <f>VLOOKUP(M6965,[1]ArchetypeScores!E:P,12,FALSE)</f>
        <v>0</v>
      </c>
      <c r="Q6965" s="2" t="str">
        <f>VLOOKUP(M6965,[1]ArchetypeScores!E:W,19,FALSE)</f>
        <v>Untargeted</v>
      </c>
      <c r="R6965" s="2">
        <f>VLOOKUP(M6965,[1]ArchetypeScores!E:I,5,FALSE)</f>
        <v>0</v>
      </c>
      <c r="S6965" s="2">
        <f>VLOOKUP(M6965,[1]ArchetypeScores!E:K,7,FALSE)</f>
        <v>0</v>
      </c>
      <c r="T6965" s="2" t="str">
        <f t="shared" si="110"/>
        <v>Not A&amp;R positive</v>
      </c>
    </row>
    <row r="6966" spans="1:20" x14ac:dyDescent="0.3">
      <c r="A6966" s="2" t="s">
        <v>18455</v>
      </c>
      <c r="B6966" s="3" t="s">
        <v>18471</v>
      </c>
      <c r="C6966" s="3" t="s">
        <v>18472</v>
      </c>
      <c r="D6966" s="4">
        <v>0.16</v>
      </c>
      <c r="E6966" s="5" t="s">
        <v>18458</v>
      </c>
      <c r="F6966" s="4">
        <v>4.3549999999999998E-2</v>
      </c>
      <c r="G6966" s="6">
        <v>51299</v>
      </c>
      <c r="H6966" s="3" t="s">
        <v>18467</v>
      </c>
      <c r="I6966" s="3" t="s">
        <v>18468</v>
      </c>
      <c r="J6966" s="3"/>
      <c r="K6966" s="5" t="s">
        <v>38</v>
      </c>
      <c r="L6966" s="5">
        <v>21</v>
      </c>
      <c r="M6966" s="5" t="s">
        <v>302</v>
      </c>
      <c r="N6966" s="5">
        <f>VLOOKUP(M6966,[1]ArchetypeScores!E:N,10,FALSE)</f>
        <v>0</v>
      </c>
      <c r="O6966" s="5">
        <f>VLOOKUP(M6966,[1]ArchetypeScores!E:O,11,FALSE)</f>
        <v>-1</v>
      </c>
      <c r="P6966" s="5">
        <f>VLOOKUP(M6966,[1]ArchetypeScores!E:P,12,FALSE)</f>
        <v>0</v>
      </c>
      <c r="Q6966" s="2" t="str">
        <f>VLOOKUP(M6966,[1]ArchetypeScores!E:W,19,FALSE)</f>
        <v>Consumer (including agriculture and tourism)</v>
      </c>
      <c r="R6966" s="2">
        <f>VLOOKUP(M6966,[1]ArchetypeScores!E:I,5,FALSE)</f>
        <v>0</v>
      </c>
      <c r="S6966" s="2">
        <f>VLOOKUP(M6966,[1]ArchetypeScores!E:K,7,FALSE)</f>
        <v>0</v>
      </c>
      <c r="T6966" s="2" t="str">
        <f t="shared" si="110"/>
        <v>Not A&amp;R positive</v>
      </c>
    </row>
    <row r="6967" spans="1:20" x14ac:dyDescent="0.3">
      <c r="A6967" s="2" t="s">
        <v>18455</v>
      </c>
      <c r="B6967" s="3" t="s">
        <v>18473</v>
      </c>
      <c r="C6967" s="3" t="s">
        <v>18474</v>
      </c>
      <c r="D6967" s="4">
        <v>0.5</v>
      </c>
      <c r="E6967" s="5" t="s">
        <v>18458</v>
      </c>
      <c r="F6967" s="4">
        <v>0.13608000000000001</v>
      </c>
      <c r="G6967" s="6">
        <v>51313</v>
      </c>
      <c r="H6967" s="3" t="s">
        <v>18475</v>
      </c>
      <c r="I6967" s="3" t="s">
        <v>18476</v>
      </c>
      <c r="J6967" s="3"/>
      <c r="K6967" s="5" t="s">
        <v>112</v>
      </c>
      <c r="L6967" s="5" t="s">
        <v>112</v>
      </c>
      <c r="M6967" s="5" t="s">
        <v>961</v>
      </c>
      <c r="N6967" s="5">
        <f>VLOOKUP(M6967,[1]ArchetypeScores!E:N,10,FALSE)</f>
        <v>0</v>
      </c>
      <c r="O6967" s="5">
        <f>VLOOKUP(M6967,[1]ArchetypeScores!E:O,11,FALSE)</f>
        <v>0</v>
      </c>
      <c r="P6967" s="5">
        <f>VLOOKUP(M6967,[1]ArchetypeScores!E:P,12,FALSE)</f>
        <v>0</v>
      </c>
      <c r="Q6967" s="2" t="str">
        <f>VLOOKUP(M6967,[1]ArchetypeScores!E:W,19,FALSE)</f>
        <v>Untargeted</v>
      </c>
      <c r="R6967" s="2">
        <f>VLOOKUP(M6967,[1]ArchetypeScores!E:I,5,FALSE)</f>
        <v>0</v>
      </c>
      <c r="S6967" s="2">
        <f>VLOOKUP(M6967,[1]ArchetypeScores!E:K,7,FALSE)</f>
        <v>0</v>
      </c>
      <c r="T6967" s="2" t="str">
        <f t="shared" si="110"/>
        <v>Not A&amp;R positive</v>
      </c>
    </row>
    <row r="6968" spans="1:20" x14ac:dyDescent="0.3">
      <c r="A6968" s="2" t="s">
        <v>18455</v>
      </c>
      <c r="B6968" s="3" t="s">
        <v>18477</v>
      </c>
      <c r="C6968" s="3" t="s">
        <v>18478</v>
      </c>
      <c r="D6968" s="4">
        <v>0.5</v>
      </c>
      <c r="E6968" s="5" t="s">
        <v>18458</v>
      </c>
      <c r="F6968" s="4">
        <v>0.13608000000000001</v>
      </c>
      <c r="G6968" s="6">
        <v>51315</v>
      </c>
      <c r="H6968" s="3" t="s">
        <v>18475</v>
      </c>
      <c r="I6968" s="3" t="s">
        <v>18476</v>
      </c>
      <c r="J6968" s="3"/>
      <c r="K6968" s="5" t="s">
        <v>57</v>
      </c>
      <c r="L6968" s="5">
        <v>29</v>
      </c>
      <c r="M6968" s="5" t="s">
        <v>58</v>
      </c>
      <c r="N6968" s="5">
        <f>VLOOKUP(M6968,[1]ArchetypeScores!E:N,10,FALSE)</f>
        <v>0</v>
      </c>
      <c r="O6968" s="5">
        <f>VLOOKUP(M6968,[1]ArchetypeScores!E:O,11,FALSE)</f>
        <v>-1</v>
      </c>
      <c r="P6968" s="5">
        <f>VLOOKUP(M6968,[1]ArchetypeScores!E:P,12,FALSE)</f>
        <v>0</v>
      </c>
      <c r="Q6968" s="2" t="str">
        <f>VLOOKUP(M6968,[1]ArchetypeScores!E:W,19,FALSE)</f>
        <v>Untargeted</v>
      </c>
      <c r="R6968" s="2">
        <f>VLOOKUP(M6968,[1]ArchetypeScores!E:I,5,FALSE)</f>
        <v>0</v>
      </c>
      <c r="S6968" s="2">
        <f>VLOOKUP(M6968,[1]ArchetypeScores!E:K,7,FALSE)</f>
        <v>0</v>
      </c>
      <c r="T6968" s="2" t="str">
        <f t="shared" si="110"/>
        <v>Not A&amp;R positive</v>
      </c>
    </row>
    <row r="6969" spans="1:20" x14ac:dyDescent="0.3">
      <c r="A6969" s="2" t="s">
        <v>18455</v>
      </c>
      <c r="B6969" s="3" t="s">
        <v>18479</v>
      </c>
      <c r="C6969" s="3" t="s">
        <v>18480</v>
      </c>
      <c r="D6969" s="4"/>
      <c r="E6969" s="5" t="s">
        <v>18458</v>
      </c>
      <c r="F6969" s="4">
        <v>0</v>
      </c>
      <c r="G6969" s="6">
        <v>51312</v>
      </c>
      <c r="H6969" s="3" t="s">
        <v>18475</v>
      </c>
      <c r="I6969" s="3" t="s">
        <v>18476</v>
      </c>
      <c r="J6969" s="3"/>
      <c r="K6969" s="5" t="s">
        <v>112</v>
      </c>
      <c r="L6969" s="5" t="s">
        <v>112</v>
      </c>
      <c r="M6969" s="5" t="s">
        <v>961</v>
      </c>
      <c r="N6969" s="5">
        <f>VLOOKUP(M6969,[1]ArchetypeScores!E:N,10,FALSE)</f>
        <v>0</v>
      </c>
      <c r="O6969" s="5">
        <f>VLOOKUP(M6969,[1]ArchetypeScores!E:O,11,FALSE)</f>
        <v>0</v>
      </c>
      <c r="P6969" s="5">
        <f>VLOOKUP(M6969,[1]ArchetypeScores!E:P,12,FALSE)</f>
        <v>0</v>
      </c>
      <c r="Q6969" s="2" t="str">
        <f>VLOOKUP(M6969,[1]ArchetypeScores!E:W,19,FALSE)</f>
        <v>Untargeted</v>
      </c>
      <c r="R6969" s="2">
        <f>VLOOKUP(M6969,[1]ArchetypeScores!E:I,5,FALSE)</f>
        <v>0</v>
      </c>
      <c r="S6969" s="2">
        <f>VLOOKUP(M6969,[1]ArchetypeScores!E:K,7,FALSE)</f>
        <v>0</v>
      </c>
      <c r="T6969" s="2" t="str">
        <f t="shared" si="110"/>
        <v>Not A&amp;R positive</v>
      </c>
    </row>
    <row r="6970" spans="1:20" x14ac:dyDescent="0.3">
      <c r="A6970" s="2" t="s">
        <v>18455</v>
      </c>
      <c r="B6970" s="3" t="s">
        <v>18481</v>
      </c>
      <c r="C6970" s="3" t="s">
        <v>18482</v>
      </c>
      <c r="D6970" s="4">
        <v>0.5</v>
      </c>
      <c r="E6970" s="5" t="s">
        <v>18458</v>
      </c>
      <c r="F6970" s="4">
        <v>0.13608000000000001</v>
      </c>
      <c r="G6970" s="6">
        <v>51314</v>
      </c>
      <c r="H6970" s="3" t="s">
        <v>18475</v>
      </c>
      <c r="I6970" s="3" t="s">
        <v>18476</v>
      </c>
      <c r="J6970" s="3"/>
      <c r="K6970" s="5" t="s">
        <v>38</v>
      </c>
      <c r="L6970" s="5">
        <v>21</v>
      </c>
      <c r="M6970" s="5" t="s">
        <v>302</v>
      </c>
      <c r="N6970" s="5">
        <f>VLOOKUP(M6970,[1]ArchetypeScores!E:N,10,FALSE)</f>
        <v>0</v>
      </c>
      <c r="O6970" s="5">
        <f>VLOOKUP(M6970,[1]ArchetypeScores!E:O,11,FALSE)</f>
        <v>-1</v>
      </c>
      <c r="P6970" s="5">
        <f>VLOOKUP(M6970,[1]ArchetypeScores!E:P,12,FALSE)</f>
        <v>0</v>
      </c>
      <c r="Q6970" s="2" t="str">
        <f>VLOOKUP(M6970,[1]ArchetypeScores!E:W,19,FALSE)</f>
        <v>Consumer (including agriculture and tourism)</v>
      </c>
      <c r="R6970" s="2">
        <f>VLOOKUP(M6970,[1]ArchetypeScores!E:I,5,FALSE)</f>
        <v>0</v>
      </c>
      <c r="S6970" s="2">
        <f>VLOOKUP(M6970,[1]ArchetypeScores!E:K,7,FALSE)</f>
        <v>0</v>
      </c>
      <c r="T6970" s="2" t="str">
        <f t="shared" si="110"/>
        <v>Not A&amp;R positive</v>
      </c>
    </row>
    <row r="6971" spans="1:20" x14ac:dyDescent="0.3">
      <c r="A6971" s="2" t="s">
        <v>18455</v>
      </c>
      <c r="B6971" s="3" t="s">
        <v>18483</v>
      </c>
      <c r="C6971" s="3" t="s">
        <v>18484</v>
      </c>
      <c r="D6971" s="4">
        <v>0.5</v>
      </c>
      <c r="E6971" s="5" t="s">
        <v>18458</v>
      </c>
      <c r="F6971" s="4">
        <v>0.13611999999999999</v>
      </c>
      <c r="G6971" s="6">
        <v>51300</v>
      </c>
      <c r="H6971" s="3" t="s">
        <v>18485</v>
      </c>
      <c r="I6971" s="3" t="s">
        <v>18486</v>
      </c>
      <c r="J6971" s="3"/>
      <c r="K6971" s="5" t="s">
        <v>112</v>
      </c>
      <c r="L6971" s="5" t="s">
        <v>112</v>
      </c>
      <c r="M6971" s="5" t="s">
        <v>961</v>
      </c>
      <c r="N6971" s="5">
        <f>VLOOKUP(M6971,[1]ArchetypeScores!E:N,10,FALSE)</f>
        <v>0</v>
      </c>
      <c r="O6971" s="5">
        <f>VLOOKUP(M6971,[1]ArchetypeScores!E:O,11,FALSE)</f>
        <v>0</v>
      </c>
      <c r="P6971" s="5">
        <f>VLOOKUP(M6971,[1]ArchetypeScores!E:P,12,FALSE)</f>
        <v>0</v>
      </c>
      <c r="Q6971" s="2" t="str">
        <f>VLOOKUP(M6971,[1]ArchetypeScores!E:W,19,FALSE)</f>
        <v>Untargeted</v>
      </c>
      <c r="R6971" s="2">
        <f>VLOOKUP(M6971,[1]ArchetypeScores!E:I,5,FALSE)</f>
        <v>0</v>
      </c>
      <c r="S6971" s="2">
        <f>VLOOKUP(M6971,[1]ArchetypeScores!E:K,7,FALSE)</f>
        <v>0</v>
      </c>
      <c r="T6971" s="2" t="str">
        <f t="shared" si="110"/>
        <v>Not A&amp;R positive</v>
      </c>
    </row>
    <row r="6972" spans="1:20" x14ac:dyDescent="0.3">
      <c r="A6972" s="2" t="s">
        <v>18455</v>
      </c>
      <c r="B6972" s="3" t="s">
        <v>18487</v>
      </c>
      <c r="C6972" s="3" t="s">
        <v>18488</v>
      </c>
      <c r="D6972" s="4">
        <v>3.3</v>
      </c>
      <c r="E6972" s="5" t="s">
        <v>18458</v>
      </c>
      <c r="F6972" s="4">
        <v>0.89815</v>
      </c>
      <c r="G6972" s="6">
        <v>51308</v>
      </c>
      <c r="H6972" s="3" t="s">
        <v>18475</v>
      </c>
      <c r="I6972" s="3" t="s">
        <v>18489</v>
      </c>
      <c r="J6972" s="3"/>
      <c r="K6972" s="5" t="s">
        <v>112</v>
      </c>
      <c r="L6972" s="5" t="s">
        <v>112</v>
      </c>
      <c r="M6972" s="5" t="s">
        <v>961</v>
      </c>
      <c r="N6972" s="5">
        <f>VLOOKUP(M6972,[1]ArchetypeScores!E:N,10,FALSE)</f>
        <v>0</v>
      </c>
      <c r="O6972" s="5">
        <f>VLOOKUP(M6972,[1]ArchetypeScores!E:O,11,FALSE)</f>
        <v>0</v>
      </c>
      <c r="P6972" s="5">
        <f>VLOOKUP(M6972,[1]ArchetypeScores!E:P,12,FALSE)</f>
        <v>0</v>
      </c>
      <c r="Q6972" s="2" t="str">
        <f>VLOOKUP(M6972,[1]ArchetypeScores!E:W,19,FALSE)</f>
        <v>Untargeted</v>
      </c>
      <c r="R6972" s="2">
        <f>VLOOKUP(M6972,[1]ArchetypeScores!E:I,5,FALSE)</f>
        <v>0</v>
      </c>
      <c r="S6972" s="2">
        <f>VLOOKUP(M6972,[1]ArchetypeScores!E:K,7,FALSE)</f>
        <v>0</v>
      </c>
      <c r="T6972" s="2" t="str">
        <f t="shared" si="110"/>
        <v>Not A&amp;R positive</v>
      </c>
    </row>
    <row r="6973" spans="1:20" x14ac:dyDescent="0.3">
      <c r="A6973" s="2" t="s">
        <v>18455</v>
      </c>
      <c r="B6973" s="3" t="s">
        <v>18490</v>
      </c>
      <c r="C6973" s="3" t="s">
        <v>18491</v>
      </c>
      <c r="D6973" s="4">
        <v>0.21</v>
      </c>
      <c r="E6973" s="5" t="s">
        <v>18458</v>
      </c>
      <c r="F6973" s="4">
        <v>5.7160000000000002E-2</v>
      </c>
      <c r="G6973" s="6">
        <v>51306</v>
      </c>
      <c r="H6973" s="3" t="s">
        <v>18492</v>
      </c>
      <c r="I6973" s="3" t="s">
        <v>18493</v>
      </c>
      <c r="J6973" s="3"/>
      <c r="K6973" s="5" t="s">
        <v>89</v>
      </c>
      <c r="L6973" s="5">
        <v>1</v>
      </c>
      <c r="M6973" s="5" t="s">
        <v>90</v>
      </c>
      <c r="N6973" s="5">
        <f>VLOOKUP(M6973,[1]ArchetypeScores!E:N,10,FALSE)</f>
        <v>1</v>
      </c>
      <c r="O6973" s="5">
        <f>VLOOKUP(M6973,[1]ArchetypeScores!E:O,11,FALSE)</f>
        <v>0</v>
      </c>
      <c r="P6973" s="5">
        <f>VLOOKUP(M6973,[1]ArchetypeScores!E:P,12,FALSE)</f>
        <v>0</v>
      </c>
      <c r="Q6973" s="2" t="str">
        <f>VLOOKUP(M6973,[1]ArchetypeScores!E:W,19,FALSE)</f>
        <v>Other sector</v>
      </c>
      <c r="R6973" s="2">
        <f>VLOOKUP(M6973,[1]ArchetypeScores!E:I,5,FALSE)</f>
        <v>0</v>
      </c>
      <c r="S6973" s="2">
        <f>VLOOKUP(M6973,[1]ArchetypeScores!E:K,7,FALSE)</f>
        <v>0</v>
      </c>
      <c r="T6973" s="2" t="str">
        <f t="shared" si="110"/>
        <v>Not A&amp;R positive</v>
      </c>
    </row>
    <row r="6974" spans="1:20" x14ac:dyDescent="0.3">
      <c r="A6974" s="2" t="s">
        <v>18455</v>
      </c>
      <c r="B6974" s="3" t="s">
        <v>18494</v>
      </c>
      <c r="C6974" s="3" t="s">
        <v>18495</v>
      </c>
      <c r="D6974" s="4">
        <v>0.21</v>
      </c>
      <c r="E6974" s="5" t="s">
        <v>18458</v>
      </c>
      <c r="F6974" s="4">
        <v>5.7160000000000002E-2</v>
      </c>
      <c r="G6974" s="6">
        <v>51307</v>
      </c>
      <c r="H6974" s="3" t="s">
        <v>18492</v>
      </c>
      <c r="I6974" s="3" t="s">
        <v>18493</v>
      </c>
      <c r="J6974" s="3"/>
      <c r="K6974" s="5" t="s">
        <v>57</v>
      </c>
      <c r="L6974" s="5">
        <v>29</v>
      </c>
      <c r="M6974" s="5" t="s">
        <v>58</v>
      </c>
      <c r="N6974" s="5">
        <f>VLOOKUP(M6974,[1]ArchetypeScores!E:N,10,FALSE)</f>
        <v>0</v>
      </c>
      <c r="O6974" s="5">
        <f>VLOOKUP(M6974,[1]ArchetypeScores!E:O,11,FALSE)</f>
        <v>-1</v>
      </c>
      <c r="P6974" s="5">
        <f>VLOOKUP(M6974,[1]ArchetypeScores!E:P,12,FALSE)</f>
        <v>0</v>
      </c>
      <c r="Q6974" s="2" t="str">
        <f>VLOOKUP(M6974,[1]ArchetypeScores!E:W,19,FALSE)</f>
        <v>Untargeted</v>
      </c>
      <c r="R6974" s="2">
        <f>VLOOKUP(M6974,[1]ArchetypeScores!E:I,5,FALSE)</f>
        <v>0</v>
      </c>
      <c r="S6974" s="2">
        <f>VLOOKUP(M6974,[1]ArchetypeScores!E:K,7,FALSE)</f>
        <v>0</v>
      </c>
      <c r="T6974" s="2" t="str">
        <f t="shared" si="110"/>
        <v>Not A&amp;R positive</v>
      </c>
    </row>
    <row r="6975" spans="1:20" x14ac:dyDescent="0.3">
      <c r="A6975" s="2" t="s">
        <v>18455</v>
      </c>
      <c r="B6975" s="3" t="s">
        <v>18496</v>
      </c>
      <c r="C6975" s="3" t="s">
        <v>18497</v>
      </c>
      <c r="D6975" s="4">
        <v>0.21</v>
      </c>
      <c r="E6975" s="5" t="s">
        <v>18458</v>
      </c>
      <c r="F6975" s="4">
        <v>5.7160000000000002E-2</v>
      </c>
      <c r="G6975" s="6">
        <v>51304</v>
      </c>
      <c r="H6975" s="3" t="s">
        <v>18492</v>
      </c>
      <c r="I6975" s="3" t="s">
        <v>18493</v>
      </c>
      <c r="J6975" s="3"/>
      <c r="K6975" s="5" t="s">
        <v>229</v>
      </c>
      <c r="L6975" s="5">
        <v>1</v>
      </c>
      <c r="M6975" s="5" t="s">
        <v>528</v>
      </c>
      <c r="N6975" s="5">
        <f>VLOOKUP(M6975,[1]ArchetypeScores!E:N,10,FALSE)</f>
        <v>1</v>
      </c>
      <c r="O6975" s="5">
        <f>VLOOKUP(M6975,[1]ArchetypeScores!E:O,11,FALSE)</f>
        <v>-2</v>
      </c>
      <c r="P6975" s="5">
        <f>VLOOKUP(M6975,[1]ArchetypeScores!E:P,12,FALSE)</f>
        <v>0</v>
      </c>
      <c r="Q6975" s="2" t="str">
        <f>VLOOKUP(M6975,[1]ArchetypeScores!E:W,19,FALSE)</f>
        <v>Industrials - transportation</v>
      </c>
      <c r="R6975" s="2">
        <f>VLOOKUP(M6975,[1]ArchetypeScores!E:I,5,FALSE)</f>
        <v>0</v>
      </c>
      <c r="S6975" s="2">
        <f>VLOOKUP(M6975,[1]ArchetypeScores!E:K,7,FALSE)</f>
        <v>-1</v>
      </c>
      <c r="T6975" s="2" t="str">
        <f t="shared" si="110"/>
        <v>Not A&amp;R positive</v>
      </c>
    </row>
    <row r="6976" spans="1:20" x14ac:dyDescent="0.3">
      <c r="A6976" s="2" t="s">
        <v>18455</v>
      </c>
      <c r="B6976" s="3" t="s">
        <v>18498</v>
      </c>
      <c r="C6976" s="3" t="s">
        <v>18499</v>
      </c>
      <c r="D6976" s="4">
        <v>0.21</v>
      </c>
      <c r="E6976" s="5" t="s">
        <v>18458</v>
      </c>
      <c r="F6976" s="4">
        <v>5.7160000000000002E-2</v>
      </c>
      <c r="G6976" s="6">
        <v>51305</v>
      </c>
      <c r="H6976" s="3" t="s">
        <v>18492</v>
      </c>
      <c r="I6976" s="3" t="s">
        <v>18493</v>
      </c>
      <c r="J6976" s="3"/>
      <c r="K6976" s="5" t="s">
        <v>163</v>
      </c>
      <c r="L6976" s="5">
        <v>3</v>
      </c>
      <c r="M6976" s="5" t="s">
        <v>164</v>
      </c>
      <c r="N6976" s="5">
        <f>VLOOKUP(M6976,[1]ArchetypeScores!E:N,10,FALSE)</f>
        <v>0</v>
      </c>
      <c r="O6976" s="5">
        <f>VLOOKUP(M6976,[1]ArchetypeScores!E:O,11,FALSE)</f>
        <v>0</v>
      </c>
      <c r="P6976" s="5">
        <f>VLOOKUP(M6976,[1]ArchetypeScores!E:P,12,FALSE)</f>
        <v>0</v>
      </c>
      <c r="Q6976" s="2" t="str">
        <f>VLOOKUP(M6976,[1]ArchetypeScores!E:W,19,FALSE)</f>
        <v>Education and training</v>
      </c>
      <c r="R6976" s="2">
        <f>VLOOKUP(M6976,[1]ArchetypeScores!E:I,5,FALSE)</f>
        <v>0</v>
      </c>
      <c r="S6976" s="2">
        <f>VLOOKUP(M6976,[1]ArchetypeScores!E:K,7,FALSE)</f>
        <v>0</v>
      </c>
      <c r="T6976" s="2" t="str">
        <f t="shared" si="110"/>
        <v>Not A&amp;R positive</v>
      </c>
    </row>
    <row r="6977" spans="1:20" x14ac:dyDescent="0.3">
      <c r="A6977" s="2" t="s">
        <v>18455</v>
      </c>
      <c r="B6977" s="3" t="s">
        <v>18500</v>
      </c>
      <c r="C6977" s="3" t="s">
        <v>18501</v>
      </c>
      <c r="D6977" s="4">
        <v>0.21</v>
      </c>
      <c r="E6977" s="5" t="s">
        <v>18458</v>
      </c>
      <c r="F6977" s="4">
        <v>5.7160000000000002E-2</v>
      </c>
      <c r="G6977" s="6">
        <v>51301</v>
      </c>
      <c r="H6977" s="3" t="s">
        <v>18492</v>
      </c>
      <c r="I6977" s="3" t="s">
        <v>18493</v>
      </c>
      <c r="J6977" s="3"/>
      <c r="K6977" s="5" t="s">
        <v>61</v>
      </c>
      <c r="L6977" s="5">
        <v>1</v>
      </c>
      <c r="M6977" s="5" t="s">
        <v>130</v>
      </c>
      <c r="N6977" s="5">
        <f>VLOOKUP(M6977,[1]ArchetypeScores!E:N,10,FALSE)</f>
        <v>0</v>
      </c>
      <c r="O6977" s="5">
        <f>VLOOKUP(M6977,[1]ArchetypeScores!E:O,11,FALSE)</f>
        <v>-1</v>
      </c>
      <c r="P6977" s="5">
        <f>VLOOKUP(M6977,[1]ArchetypeScores!E:P,12,FALSE)</f>
        <v>0</v>
      </c>
      <c r="Q6977" s="2" t="str">
        <f>VLOOKUP(M6977,[1]ArchetypeScores!E:W,19,FALSE)</f>
        <v>Health care</v>
      </c>
      <c r="R6977" s="2">
        <f>VLOOKUP(M6977,[1]ArchetypeScores!E:I,5,FALSE)</f>
        <v>0</v>
      </c>
      <c r="S6977" s="2">
        <f>VLOOKUP(M6977,[1]ArchetypeScores!E:K,7,FALSE)</f>
        <v>0</v>
      </c>
      <c r="T6977" s="2" t="str">
        <f t="shared" si="110"/>
        <v>Not A&amp;R positive</v>
      </c>
    </row>
    <row r="6978" spans="1:20" x14ac:dyDescent="0.3">
      <c r="A6978" s="2" t="s">
        <v>18455</v>
      </c>
      <c r="B6978" s="3" t="s">
        <v>18502</v>
      </c>
      <c r="C6978" s="3" t="s">
        <v>18503</v>
      </c>
      <c r="D6978" s="4">
        <v>0.21</v>
      </c>
      <c r="E6978" s="5" t="s">
        <v>18458</v>
      </c>
      <c r="F6978" s="4">
        <v>5.7160000000000002E-2</v>
      </c>
      <c r="G6978" s="6">
        <v>51303</v>
      </c>
      <c r="H6978" s="3" t="s">
        <v>18492</v>
      </c>
      <c r="I6978" s="3" t="s">
        <v>18493</v>
      </c>
      <c r="J6978" s="3"/>
      <c r="K6978" s="5" t="s">
        <v>53</v>
      </c>
      <c r="L6978" s="5" t="s">
        <v>112</v>
      </c>
      <c r="M6978" s="5" t="s">
        <v>4493</v>
      </c>
      <c r="N6978" s="5">
        <f>VLOOKUP(M6978,[1]ArchetypeScores!E:N,10,FALSE)</f>
        <v>0</v>
      </c>
      <c r="O6978" s="5">
        <f>VLOOKUP(M6978,[1]ArchetypeScores!E:O,11,FALSE)</f>
        <v>-1</v>
      </c>
      <c r="P6978" s="5">
        <f>VLOOKUP(M6978,[1]ArchetypeScores!E:P,12,FALSE)</f>
        <v>0</v>
      </c>
      <c r="Q6978" s="2" t="str">
        <f>VLOOKUP(M6978,[1]ArchetypeScores!E:W,19,FALSE)</f>
        <v>Untargeted</v>
      </c>
      <c r="R6978" s="2">
        <f>VLOOKUP(M6978,[1]ArchetypeScores!E:I,5,FALSE)</f>
        <v>0</v>
      </c>
      <c r="S6978" s="2">
        <f>VLOOKUP(M6978,[1]ArchetypeScores!E:K,7,FALSE)</f>
        <v>0</v>
      </c>
      <c r="T6978" s="2" t="str">
        <f t="shared" ref="T6978:T7041" si="111">IF(AND(R6978=1,S6978=1),"Both",IF(AND(R6978=1,S6978=0),"Direct only",IF(AND(R6978=0,S6978=1),"Indirect only","Not A&amp;R positive")))</f>
        <v>Not A&amp;R positive</v>
      </c>
    </row>
    <row r="6979" spans="1:20" x14ac:dyDescent="0.3">
      <c r="A6979" s="2" t="s">
        <v>18455</v>
      </c>
      <c r="B6979" s="3" t="s">
        <v>18504</v>
      </c>
      <c r="C6979" s="3" t="s">
        <v>18505</v>
      </c>
      <c r="D6979" s="4">
        <v>0.21</v>
      </c>
      <c r="E6979" s="5" t="s">
        <v>18458</v>
      </c>
      <c r="F6979" s="4">
        <v>5.7160000000000002E-2</v>
      </c>
      <c r="G6979" s="6">
        <v>51302</v>
      </c>
      <c r="H6979" s="3" t="s">
        <v>18492</v>
      </c>
      <c r="I6979" s="3" t="s">
        <v>18493</v>
      </c>
      <c r="J6979" s="3"/>
      <c r="K6979" s="5" t="s">
        <v>38</v>
      </c>
      <c r="L6979" s="5">
        <v>21</v>
      </c>
      <c r="M6979" s="5" t="s">
        <v>302</v>
      </c>
      <c r="N6979" s="5">
        <f>VLOOKUP(M6979,[1]ArchetypeScores!E:N,10,FALSE)</f>
        <v>0</v>
      </c>
      <c r="O6979" s="5">
        <f>VLOOKUP(M6979,[1]ArchetypeScores!E:O,11,FALSE)</f>
        <v>-1</v>
      </c>
      <c r="P6979" s="5">
        <f>VLOOKUP(M6979,[1]ArchetypeScores!E:P,12,FALSE)</f>
        <v>0</v>
      </c>
      <c r="Q6979" s="2" t="str">
        <f>VLOOKUP(M6979,[1]ArchetypeScores!E:W,19,FALSE)</f>
        <v>Consumer (including agriculture and tourism)</v>
      </c>
      <c r="R6979" s="2">
        <f>VLOOKUP(M6979,[1]ArchetypeScores!E:I,5,FALSE)</f>
        <v>0</v>
      </c>
      <c r="S6979" s="2">
        <f>VLOOKUP(M6979,[1]ArchetypeScores!E:K,7,FALSE)</f>
        <v>0</v>
      </c>
      <c r="T6979" s="2" t="str">
        <f t="shared" si="111"/>
        <v>Not A&amp;R positive</v>
      </c>
    </row>
    <row r="6980" spans="1:20" x14ac:dyDescent="0.3">
      <c r="A6980" s="2" t="s">
        <v>18455</v>
      </c>
      <c r="B6980" s="3" t="s">
        <v>18506</v>
      </c>
      <c r="C6980" s="3" t="s">
        <v>18507</v>
      </c>
      <c r="D6980" s="4">
        <v>7.3</v>
      </c>
      <c r="E6980" s="5" t="s">
        <v>18458</v>
      </c>
      <c r="F6980" s="4">
        <v>1.9868300000000001</v>
      </c>
      <c r="G6980" s="6">
        <v>51295</v>
      </c>
      <c r="H6980" s="3" t="s">
        <v>18508</v>
      </c>
      <c r="I6980" s="3"/>
      <c r="J6980" s="3"/>
      <c r="K6980" s="5" t="s">
        <v>38</v>
      </c>
      <c r="L6980" s="5">
        <v>13</v>
      </c>
      <c r="M6980" s="5" t="s">
        <v>39</v>
      </c>
      <c r="N6980" s="5">
        <f>VLOOKUP(M6980,[1]ArchetypeScores!E:N,10,FALSE)</f>
        <v>0</v>
      </c>
      <c r="O6980" s="5">
        <f>VLOOKUP(M6980,[1]ArchetypeScores!E:O,11,FALSE)</f>
        <v>-2</v>
      </c>
      <c r="P6980" s="5">
        <f>VLOOKUP(M6980,[1]ArchetypeScores!E:P,12,FALSE)</f>
        <v>0</v>
      </c>
      <c r="Q6980" s="2" t="str">
        <f>VLOOKUP(M6980,[1]ArchetypeScores!E:W,19,FALSE)</f>
        <v>Industrials - transportation</v>
      </c>
      <c r="R6980" s="2">
        <f>VLOOKUP(M6980,[1]ArchetypeScores!E:I,5,FALSE)</f>
        <v>0</v>
      </c>
      <c r="S6980" s="2">
        <f>VLOOKUP(M6980,[1]ArchetypeScores!E:K,7,FALSE)</f>
        <v>0</v>
      </c>
      <c r="T6980" s="2" t="str">
        <f t="shared" si="111"/>
        <v>Not A&amp;R positive</v>
      </c>
    </row>
    <row r="6981" spans="1:20" x14ac:dyDescent="0.3">
      <c r="A6981" s="2" t="s">
        <v>18455</v>
      </c>
      <c r="B6981" s="3" t="s">
        <v>18509</v>
      </c>
      <c r="C6981" s="3" t="s">
        <v>18510</v>
      </c>
      <c r="D6981" s="4">
        <v>1</v>
      </c>
      <c r="E6981" s="5" t="s">
        <v>18458</v>
      </c>
      <c r="F6981" s="4">
        <v>0.27217000000000002</v>
      </c>
      <c r="G6981" s="6">
        <v>51293</v>
      </c>
      <c r="H6981" s="3" t="s">
        <v>18511</v>
      </c>
      <c r="I6981" s="3" t="s">
        <v>18464</v>
      </c>
      <c r="J6981" s="3"/>
      <c r="K6981" s="5" t="s">
        <v>38</v>
      </c>
      <c r="L6981" s="5">
        <v>29</v>
      </c>
      <c r="M6981" s="5" t="s">
        <v>316</v>
      </c>
      <c r="N6981" s="5">
        <f>VLOOKUP(M6981,[1]ArchetypeScores!E:N,10,FALSE)</f>
        <v>0</v>
      </c>
      <c r="O6981" s="5">
        <f>VLOOKUP(M6981,[1]ArchetypeScores!E:O,11,FALSE)</f>
        <v>-1</v>
      </c>
      <c r="P6981" s="5">
        <f>VLOOKUP(M6981,[1]ArchetypeScores!E:P,12,FALSE)</f>
        <v>0</v>
      </c>
      <c r="Q6981" s="2" t="str">
        <f>VLOOKUP(M6981,[1]ArchetypeScores!E:W,19,FALSE)</f>
        <v>Other sector</v>
      </c>
      <c r="R6981" s="2">
        <f>VLOOKUP(M6981,[1]ArchetypeScores!E:I,5,FALSE)</f>
        <v>0</v>
      </c>
      <c r="S6981" s="2">
        <f>VLOOKUP(M6981,[1]ArchetypeScores!E:K,7,FALSE)</f>
        <v>0</v>
      </c>
      <c r="T6981" s="2" t="str">
        <f t="shared" si="111"/>
        <v>Not A&amp;R positive</v>
      </c>
    </row>
    <row r="6982" spans="1:20" x14ac:dyDescent="0.3">
      <c r="A6982" s="2" t="s">
        <v>18455</v>
      </c>
      <c r="B6982" s="3" t="s">
        <v>18512</v>
      </c>
      <c r="C6982" s="3" t="s">
        <v>18513</v>
      </c>
      <c r="D6982" s="4">
        <v>1</v>
      </c>
      <c r="E6982" s="5" t="s">
        <v>18458</v>
      </c>
      <c r="F6982" s="4">
        <v>0.27224999999999999</v>
      </c>
      <c r="G6982" s="6">
        <v>51296</v>
      </c>
      <c r="H6982" s="3" t="s">
        <v>18514</v>
      </c>
      <c r="I6982" s="3"/>
      <c r="J6982" s="3"/>
      <c r="K6982" s="5" t="s">
        <v>38</v>
      </c>
      <c r="L6982" s="5">
        <v>29</v>
      </c>
      <c r="M6982" s="5" t="s">
        <v>316</v>
      </c>
      <c r="N6982" s="5">
        <f>VLOOKUP(M6982,[1]ArchetypeScores!E:N,10,FALSE)</f>
        <v>0</v>
      </c>
      <c r="O6982" s="5">
        <f>VLOOKUP(M6982,[1]ArchetypeScores!E:O,11,FALSE)</f>
        <v>-1</v>
      </c>
      <c r="P6982" s="5">
        <f>VLOOKUP(M6982,[1]ArchetypeScores!E:P,12,FALSE)</f>
        <v>0</v>
      </c>
      <c r="Q6982" s="2" t="str">
        <f>VLOOKUP(M6982,[1]ArchetypeScores!E:W,19,FALSE)</f>
        <v>Other sector</v>
      </c>
      <c r="R6982" s="2">
        <f>VLOOKUP(M6982,[1]ArchetypeScores!E:I,5,FALSE)</f>
        <v>0</v>
      </c>
      <c r="S6982" s="2">
        <f>VLOOKUP(M6982,[1]ArchetypeScores!E:K,7,FALSE)</f>
        <v>0</v>
      </c>
      <c r="T6982" s="2" t="str">
        <f t="shared" si="111"/>
        <v>Not A&amp;R positive</v>
      </c>
    </row>
    <row r="6983" spans="1:20" x14ac:dyDescent="0.3">
      <c r="A6983" s="2" t="s">
        <v>18455</v>
      </c>
      <c r="B6983" s="3" t="s">
        <v>18515</v>
      </c>
      <c r="C6983" s="3" t="s">
        <v>18516</v>
      </c>
      <c r="D6983" s="4">
        <v>6</v>
      </c>
      <c r="E6983" s="5" t="s">
        <v>18458</v>
      </c>
      <c r="F6983" s="4">
        <v>1.63354</v>
      </c>
      <c r="G6983" s="6">
        <v>51294</v>
      </c>
      <c r="H6983" s="3" t="s">
        <v>18517</v>
      </c>
      <c r="I6983" s="3"/>
      <c r="J6983" s="3"/>
      <c r="K6983" s="5" t="s">
        <v>57</v>
      </c>
      <c r="L6983" s="5">
        <v>29</v>
      </c>
      <c r="M6983" s="5" t="s">
        <v>58</v>
      </c>
      <c r="N6983" s="5">
        <f>VLOOKUP(M6983,[1]ArchetypeScores!E:N,10,FALSE)</f>
        <v>0</v>
      </c>
      <c r="O6983" s="5">
        <f>VLOOKUP(M6983,[1]ArchetypeScores!E:O,11,FALSE)</f>
        <v>-1</v>
      </c>
      <c r="P6983" s="5">
        <f>VLOOKUP(M6983,[1]ArchetypeScores!E:P,12,FALSE)</f>
        <v>0</v>
      </c>
      <c r="Q6983" s="2" t="str">
        <f>VLOOKUP(M6983,[1]ArchetypeScores!E:W,19,FALSE)</f>
        <v>Untargeted</v>
      </c>
      <c r="R6983" s="2">
        <f>VLOOKUP(M6983,[1]ArchetypeScores!E:I,5,FALSE)</f>
        <v>0</v>
      </c>
      <c r="S6983" s="2">
        <f>VLOOKUP(M6983,[1]ArchetypeScores!E:K,7,FALSE)</f>
        <v>0</v>
      </c>
      <c r="T6983" s="2" t="str">
        <f t="shared" si="111"/>
        <v>Not A&amp;R positive</v>
      </c>
    </row>
    <row r="6984" spans="1:20" x14ac:dyDescent="0.3">
      <c r="A6984" s="2" t="s">
        <v>18455</v>
      </c>
      <c r="B6984" s="3" t="s">
        <v>18518</v>
      </c>
      <c r="C6984" s="3" t="s">
        <v>18519</v>
      </c>
      <c r="D6984" s="4">
        <v>50</v>
      </c>
      <c r="E6984" s="5" t="s">
        <v>18458</v>
      </c>
      <c r="F6984" s="4">
        <v>13.61285</v>
      </c>
      <c r="G6984" s="6">
        <v>51292</v>
      </c>
      <c r="H6984" s="3" t="s">
        <v>18520</v>
      </c>
      <c r="I6984" s="3"/>
      <c r="J6984" s="3"/>
      <c r="K6984" s="5" t="s">
        <v>38</v>
      </c>
      <c r="L6984" s="5">
        <v>25</v>
      </c>
      <c r="M6984" s="5" t="s">
        <v>6285</v>
      </c>
      <c r="N6984" s="5">
        <f>VLOOKUP(M6984,[1]ArchetypeScores!E:N,10,FALSE)</f>
        <v>0</v>
      </c>
      <c r="O6984" s="5">
        <f>VLOOKUP(M6984,[1]ArchetypeScores!E:O,11,FALSE)</f>
        <v>-1</v>
      </c>
      <c r="P6984" s="5">
        <f>VLOOKUP(M6984,[1]ArchetypeScores!E:P,12,FALSE)</f>
        <v>0</v>
      </c>
      <c r="Q6984" s="2" t="str">
        <f>VLOOKUP(M6984,[1]ArchetypeScores!E:W,19,FALSE)</f>
        <v>Consumer (including agriculture and tourism)</v>
      </c>
      <c r="R6984" s="2">
        <f>VLOOKUP(M6984,[1]ArchetypeScores!E:I,5,FALSE)</f>
        <v>0</v>
      </c>
      <c r="S6984" s="2">
        <f>VLOOKUP(M6984,[1]ArchetypeScores!E:K,7,FALSE)</f>
        <v>0</v>
      </c>
      <c r="T6984" s="2" t="str">
        <f t="shared" si="111"/>
        <v>Not A&amp;R positive</v>
      </c>
    </row>
    <row r="6985" spans="1:20" x14ac:dyDescent="0.3">
      <c r="A6985" s="2" t="s">
        <v>18455</v>
      </c>
      <c r="B6985" s="3" t="s">
        <v>18521</v>
      </c>
      <c r="C6985" s="3" t="s">
        <v>18522</v>
      </c>
      <c r="D6985" s="4">
        <v>5</v>
      </c>
      <c r="E6985" s="5" t="s">
        <v>18458</v>
      </c>
      <c r="F6985" s="4">
        <v>1.36084</v>
      </c>
      <c r="G6985" s="6">
        <v>51309</v>
      </c>
      <c r="H6985" s="3" t="s">
        <v>18463</v>
      </c>
      <c r="I6985" s="3" t="s">
        <v>18464</v>
      </c>
      <c r="J6985" s="3"/>
      <c r="K6985" s="5" t="s">
        <v>2091</v>
      </c>
      <c r="L6985" s="5">
        <v>3</v>
      </c>
      <c r="M6985" s="5" t="s">
        <v>2471</v>
      </c>
      <c r="N6985" s="5">
        <f>VLOOKUP(M6985,[1]ArchetypeScores!E:N,10,FALSE)</f>
        <v>0</v>
      </c>
      <c r="O6985" s="5">
        <f>VLOOKUP(M6985,[1]ArchetypeScores!E:O,11,FALSE)</f>
        <v>-1</v>
      </c>
      <c r="P6985" s="5">
        <f>VLOOKUP(M6985,[1]ArchetypeScores!E:P,12,FALSE)</f>
        <v>0</v>
      </c>
      <c r="Q6985" s="2" t="str">
        <f>VLOOKUP(M6985,[1]ArchetypeScores!E:W,19,FALSE)</f>
        <v>Energy and water</v>
      </c>
      <c r="R6985" s="2">
        <f>VLOOKUP(M6985,[1]ArchetypeScores!E:I,5,FALSE)</f>
        <v>0</v>
      </c>
      <c r="S6985" s="2">
        <f>VLOOKUP(M6985,[1]ArchetypeScores!E:K,7,FALSE)</f>
        <v>0</v>
      </c>
      <c r="T6985" s="2" t="str">
        <f t="shared" si="111"/>
        <v>Not A&amp;R positive</v>
      </c>
    </row>
    <row r="6986" spans="1:20" x14ac:dyDescent="0.3">
      <c r="A6986" s="2" t="s">
        <v>18523</v>
      </c>
      <c r="B6986" s="3" t="s">
        <v>18524</v>
      </c>
      <c r="C6986" s="3" t="s">
        <v>18525</v>
      </c>
      <c r="D6986" s="4">
        <v>11.8</v>
      </c>
      <c r="E6986" s="5" t="s">
        <v>18526</v>
      </c>
      <c r="F6986" s="4">
        <v>13.98076</v>
      </c>
      <c r="G6986" s="6">
        <v>51603</v>
      </c>
      <c r="H6986" s="3" t="s">
        <v>18527</v>
      </c>
      <c r="I6986" s="3" t="s">
        <v>18528</v>
      </c>
      <c r="J6986" s="3"/>
      <c r="K6986" s="5" t="s">
        <v>38</v>
      </c>
      <c r="L6986" s="5">
        <v>29</v>
      </c>
      <c r="M6986" s="5" t="s">
        <v>316</v>
      </c>
      <c r="N6986" s="5">
        <f>VLOOKUP(M6986,[1]ArchetypeScores!E:N,10,FALSE)</f>
        <v>0</v>
      </c>
      <c r="O6986" s="5">
        <f>VLOOKUP(M6986,[1]ArchetypeScores!E:O,11,FALSE)</f>
        <v>-1</v>
      </c>
      <c r="P6986" s="5">
        <f>VLOOKUP(M6986,[1]ArchetypeScores!E:P,12,FALSE)</f>
        <v>0</v>
      </c>
      <c r="Q6986" s="2" t="str">
        <f>VLOOKUP(M6986,[1]ArchetypeScores!E:W,19,FALSE)</f>
        <v>Other sector</v>
      </c>
      <c r="R6986" s="2">
        <f>VLOOKUP(M6986,[1]ArchetypeScores!E:I,5,FALSE)</f>
        <v>0</v>
      </c>
      <c r="S6986" s="2">
        <f>VLOOKUP(M6986,[1]ArchetypeScores!E:K,7,FALSE)</f>
        <v>0</v>
      </c>
      <c r="T6986" s="2" t="str">
        <f t="shared" si="111"/>
        <v>Not A&amp;R positive</v>
      </c>
    </row>
    <row r="6987" spans="1:20" x14ac:dyDescent="0.3">
      <c r="A6987" s="2" t="s">
        <v>18523</v>
      </c>
      <c r="B6987" s="3" t="s">
        <v>18529</v>
      </c>
      <c r="C6987" s="3" t="s">
        <v>18530</v>
      </c>
      <c r="D6987" s="4">
        <v>1.9E-2</v>
      </c>
      <c r="E6987" s="5" t="s">
        <v>18526</v>
      </c>
      <c r="F6987" s="4">
        <v>2.6759999999999999E-2</v>
      </c>
      <c r="G6987" s="6">
        <v>51372</v>
      </c>
      <c r="H6987" s="3" t="s">
        <v>18531</v>
      </c>
      <c r="I6987" s="3" t="s">
        <v>18532</v>
      </c>
      <c r="J6987" s="3"/>
      <c r="K6987" s="5" t="s">
        <v>611</v>
      </c>
      <c r="L6987" s="5">
        <v>1</v>
      </c>
      <c r="M6987" s="5" t="s">
        <v>612</v>
      </c>
      <c r="N6987" s="5">
        <f>VLOOKUP(M6987,[1]ArchetypeScores!E:N,10,FALSE)</f>
        <v>1</v>
      </c>
      <c r="O6987" s="5">
        <f>VLOOKUP(M6987,[1]ArchetypeScores!E:O,11,FALSE)</f>
        <v>-2</v>
      </c>
      <c r="P6987" s="5">
        <f>VLOOKUP(M6987,[1]ArchetypeScores!E:P,12,FALSE)</f>
        <v>-1</v>
      </c>
      <c r="Q6987" s="2" t="str">
        <f>VLOOKUP(M6987,[1]ArchetypeScores!E:W,19,FALSE)</f>
        <v>Consumer (including agriculture and tourism)</v>
      </c>
      <c r="R6987" s="2">
        <f>VLOOKUP(M6987,[1]ArchetypeScores!E:I,5,FALSE)</f>
        <v>0</v>
      </c>
      <c r="S6987" s="2">
        <f>VLOOKUP(M6987,[1]ArchetypeScores!E:K,7,FALSE)</f>
        <v>0</v>
      </c>
      <c r="T6987" s="2" t="str">
        <f t="shared" si="111"/>
        <v>Not A&amp;R positive</v>
      </c>
    </row>
    <row r="6988" spans="1:20" x14ac:dyDescent="0.3">
      <c r="A6988" s="2" t="s">
        <v>18523</v>
      </c>
      <c r="B6988" s="3" t="s">
        <v>18533</v>
      </c>
      <c r="C6988" s="3" t="s">
        <v>18534</v>
      </c>
      <c r="D6988" s="4">
        <v>2.1999999999999999E-2</v>
      </c>
      <c r="E6988" s="5" t="s">
        <v>18526</v>
      </c>
      <c r="F6988" s="4">
        <v>3.0810000000000001E-2</v>
      </c>
      <c r="G6988" s="6">
        <v>51354</v>
      </c>
      <c r="H6988" s="3" t="s">
        <v>18535</v>
      </c>
      <c r="I6988" s="3"/>
      <c r="J6988" s="3"/>
      <c r="K6988" s="5" t="s">
        <v>89</v>
      </c>
      <c r="L6988" s="5" t="s">
        <v>112</v>
      </c>
      <c r="M6988" s="5" t="s">
        <v>6625</v>
      </c>
      <c r="N6988" s="5">
        <f>VLOOKUP(M6988,[1]ArchetypeScores!E:N,10,FALSE)</f>
        <v>1</v>
      </c>
      <c r="O6988" s="5">
        <f>VLOOKUP(M6988,[1]ArchetypeScores!E:O,11,FALSE)</f>
        <v>0</v>
      </c>
      <c r="P6988" s="5">
        <f>VLOOKUP(M6988,[1]ArchetypeScores!E:P,12,FALSE)</f>
        <v>0</v>
      </c>
      <c r="Q6988" s="2" t="str">
        <f>VLOOKUP(M6988,[1]ArchetypeScores!E:W,19,FALSE)</f>
        <v>Consumer (including agriculture and tourism)</v>
      </c>
      <c r="R6988" s="2">
        <f>VLOOKUP(M6988,[1]ArchetypeScores!E:I,5,FALSE)</f>
        <v>0</v>
      </c>
      <c r="S6988" s="2">
        <f>VLOOKUP(M6988,[1]ArchetypeScores!E:K,7,FALSE)</f>
        <v>0</v>
      </c>
      <c r="T6988" s="2" t="str">
        <f t="shared" si="111"/>
        <v>Not A&amp;R positive</v>
      </c>
    </row>
    <row r="6989" spans="1:20" x14ac:dyDescent="0.3">
      <c r="A6989" s="2" t="s">
        <v>18523</v>
      </c>
      <c r="B6989" s="3" t="s">
        <v>18536</v>
      </c>
      <c r="C6989" s="3" t="s">
        <v>18537</v>
      </c>
      <c r="D6989" s="4">
        <v>0.5</v>
      </c>
      <c r="E6989" s="5" t="s">
        <v>18526</v>
      </c>
      <c r="F6989" s="4">
        <v>0.64080999999999999</v>
      </c>
      <c r="G6989" s="6">
        <v>51623</v>
      </c>
      <c r="H6989" s="3" t="s">
        <v>18538</v>
      </c>
      <c r="I6989" s="3" t="s">
        <v>18539</v>
      </c>
      <c r="J6989" s="3"/>
      <c r="K6989" s="5" t="s">
        <v>175</v>
      </c>
      <c r="L6989" s="5">
        <v>1</v>
      </c>
      <c r="M6989" s="5" t="s">
        <v>176</v>
      </c>
      <c r="N6989" s="5">
        <f>VLOOKUP(M6989,[1]ArchetypeScores!E:N,10,FALSE)</f>
        <v>1</v>
      </c>
      <c r="O6989" s="5">
        <f>VLOOKUP(M6989,[1]ArchetypeScores!E:O,11,FALSE)</f>
        <v>-2</v>
      </c>
      <c r="P6989" s="5">
        <f>VLOOKUP(M6989,[1]ArchetypeScores!E:P,12,FALSE)</f>
        <v>0</v>
      </c>
      <c r="Q6989" s="2" t="str">
        <f>VLOOKUP(M6989,[1]ArchetypeScores!E:W,19,FALSE)</f>
        <v>Other sector</v>
      </c>
      <c r="R6989" s="2">
        <f>VLOOKUP(M6989,[1]ArchetypeScores!E:I,5,FALSE)</f>
        <v>0</v>
      </c>
      <c r="S6989" s="2">
        <f>VLOOKUP(M6989,[1]ArchetypeScores!E:K,7,FALSE)</f>
        <v>1</v>
      </c>
      <c r="T6989" s="2" t="str">
        <f t="shared" si="111"/>
        <v>Indirect only</v>
      </c>
    </row>
    <row r="6990" spans="1:20" x14ac:dyDescent="0.3">
      <c r="A6990" s="2" t="s">
        <v>18523</v>
      </c>
      <c r="B6990" s="3" t="s">
        <v>18540</v>
      </c>
      <c r="C6990" s="3" t="s">
        <v>18541</v>
      </c>
      <c r="D6990" s="4">
        <v>5.2999999999999999E-2</v>
      </c>
      <c r="E6990" s="5" t="s">
        <v>18526</v>
      </c>
      <c r="F6990" s="4">
        <v>7.3569999999999997E-2</v>
      </c>
      <c r="G6990" s="6">
        <v>51352</v>
      </c>
      <c r="H6990" s="3" t="s">
        <v>18542</v>
      </c>
      <c r="I6990" s="3"/>
      <c r="J6990" s="3"/>
      <c r="K6990" s="5" t="s">
        <v>1097</v>
      </c>
      <c r="L6990" s="5">
        <v>3</v>
      </c>
      <c r="M6990" s="5" t="s">
        <v>1172</v>
      </c>
      <c r="N6990" s="5">
        <f>VLOOKUP(M6990,[1]ArchetypeScores!E:N,10,FALSE)</f>
        <v>1</v>
      </c>
      <c r="O6990" s="5">
        <f>VLOOKUP(M6990,[1]ArchetypeScores!E:O,11,FALSE)</f>
        <v>0</v>
      </c>
      <c r="P6990" s="5">
        <f>VLOOKUP(M6990,[1]ArchetypeScores!E:P,12,FALSE)</f>
        <v>2</v>
      </c>
      <c r="Q6990" s="2" t="str">
        <f>VLOOKUP(M6990,[1]ArchetypeScores!E:W,19,FALSE)</f>
        <v>Industrials - other</v>
      </c>
      <c r="R6990" s="2">
        <f>VLOOKUP(M6990,[1]ArchetypeScores!E:I,5,FALSE)</f>
        <v>0</v>
      </c>
      <c r="S6990" s="2">
        <f>VLOOKUP(M6990,[1]ArchetypeScores!E:K,7,FALSE)</f>
        <v>0</v>
      </c>
      <c r="T6990" s="2" t="str">
        <f t="shared" si="111"/>
        <v>Not A&amp;R positive</v>
      </c>
    </row>
    <row r="6991" spans="1:20" x14ac:dyDescent="0.3">
      <c r="A6991" s="2" t="s">
        <v>18523</v>
      </c>
      <c r="B6991" s="3" t="s">
        <v>18543</v>
      </c>
      <c r="C6991" s="3" t="s">
        <v>18544</v>
      </c>
      <c r="D6991" s="4">
        <v>5.6000000000000001E-2</v>
      </c>
      <c r="E6991" s="5" t="s">
        <v>18526</v>
      </c>
      <c r="F6991" s="4">
        <v>7.7060000000000003E-2</v>
      </c>
      <c r="G6991" s="6">
        <v>51360</v>
      </c>
      <c r="H6991" s="3" t="s">
        <v>18545</v>
      </c>
      <c r="I6991" s="3"/>
      <c r="J6991" s="3"/>
      <c r="K6991" s="5" t="s">
        <v>229</v>
      </c>
      <c r="L6991" s="5">
        <v>5</v>
      </c>
      <c r="M6991" s="5" t="s">
        <v>2160</v>
      </c>
      <c r="N6991" s="5">
        <f>VLOOKUP(M6991,[1]ArchetypeScores!E:N,10,FALSE)</f>
        <v>1</v>
      </c>
      <c r="O6991" s="5">
        <f>VLOOKUP(M6991,[1]ArchetypeScores!E:O,11,FALSE)</f>
        <v>-2</v>
      </c>
      <c r="P6991" s="5">
        <f>VLOOKUP(M6991,[1]ArchetypeScores!E:P,12,FALSE)</f>
        <v>1</v>
      </c>
      <c r="Q6991" s="2" t="str">
        <f>VLOOKUP(M6991,[1]ArchetypeScores!E:W,19,FALSE)</f>
        <v>Industrials - transportation</v>
      </c>
      <c r="R6991" s="2">
        <f>VLOOKUP(M6991,[1]ArchetypeScores!E:I,5,FALSE)</f>
        <v>0</v>
      </c>
      <c r="S6991" s="2">
        <f>VLOOKUP(M6991,[1]ArchetypeScores!E:K,7,FALSE)</f>
        <v>-1</v>
      </c>
      <c r="T6991" s="2" t="str">
        <f t="shared" si="111"/>
        <v>Not A&amp;R positive</v>
      </c>
    </row>
    <row r="6992" spans="1:20" x14ac:dyDescent="0.3">
      <c r="A6992" s="2" t="s">
        <v>18523</v>
      </c>
      <c r="B6992" s="3" t="s">
        <v>18546</v>
      </c>
      <c r="C6992" s="3" t="s">
        <v>18547</v>
      </c>
      <c r="D6992" s="4">
        <v>0.01</v>
      </c>
      <c r="E6992" s="5" t="s">
        <v>18526</v>
      </c>
      <c r="F6992" s="4">
        <v>1.4080000000000001E-2</v>
      </c>
      <c r="G6992" s="6">
        <v>51371</v>
      </c>
      <c r="H6992" s="3" t="s">
        <v>18548</v>
      </c>
      <c r="I6992" s="3" t="s">
        <v>18532</v>
      </c>
      <c r="J6992" s="3"/>
      <c r="K6992" s="5" t="s">
        <v>611</v>
      </c>
      <c r="L6992" s="5">
        <v>1</v>
      </c>
      <c r="M6992" s="5" t="s">
        <v>612</v>
      </c>
      <c r="N6992" s="5">
        <f>VLOOKUP(M6992,[1]ArchetypeScores!E:N,10,FALSE)</f>
        <v>1</v>
      </c>
      <c r="O6992" s="5">
        <f>VLOOKUP(M6992,[1]ArchetypeScores!E:O,11,FALSE)</f>
        <v>-2</v>
      </c>
      <c r="P6992" s="5">
        <f>VLOOKUP(M6992,[1]ArchetypeScores!E:P,12,FALSE)</f>
        <v>-1</v>
      </c>
      <c r="Q6992" s="2" t="str">
        <f>VLOOKUP(M6992,[1]ArchetypeScores!E:W,19,FALSE)</f>
        <v>Consumer (including agriculture and tourism)</v>
      </c>
      <c r="R6992" s="2">
        <f>VLOOKUP(M6992,[1]ArchetypeScores!E:I,5,FALSE)</f>
        <v>0</v>
      </c>
      <c r="S6992" s="2">
        <f>VLOOKUP(M6992,[1]ArchetypeScores!E:K,7,FALSE)</f>
        <v>0</v>
      </c>
      <c r="T6992" s="2" t="str">
        <f t="shared" si="111"/>
        <v>Not A&amp;R positive</v>
      </c>
    </row>
    <row r="6993" spans="1:20" x14ac:dyDescent="0.3">
      <c r="A6993" s="2" t="s">
        <v>18523</v>
      </c>
      <c r="B6993" s="3" t="s">
        <v>18549</v>
      </c>
      <c r="C6993" s="3" t="s">
        <v>18550</v>
      </c>
      <c r="D6993" s="4">
        <v>0.13500000000000001</v>
      </c>
      <c r="E6993" s="5" t="s">
        <v>18526</v>
      </c>
      <c r="F6993" s="4">
        <v>0.18798999999999999</v>
      </c>
      <c r="G6993" s="6">
        <v>51423</v>
      </c>
      <c r="H6993" s="3" t="s">
        <v>18551</v>
      </c>
      <c r="I6993" s="3" t="s">
        <v>5155</v>
      </c>
      <c r="J6993" s="3"/>
      <c r="K6993" s="5" t="s">
        <v>229</v>
      </c>
      <c r="L6993" s="5">
        <v>1</v>
      </c>
      <c r="M6993" s="5" t="s">
        <v>528</v>
      </c>
      <c r="N6993" s="5">
        <f>VLOOKUP(M6993,[1]ArchetypeScores!E:N,10,FALSE)</f>
        <v>1</v>
      </c>
      <c r="O6993" s="5">
        <f>VLOOKUP(M6993,[1]ArchetypeScores!E:O,11,FALSE)</f>
        <v>-2</v>
      </c>
      <c r="P6993" s="5">
        <f>VLOOKUP(M6993,[1]ArchetypeScores!E:P,12,FALSE)</f>
        <v>0</v>
      </c>
      <c r="Q6993" s="2" t="str">
        <f>VLOOKUP(M6993,[1]ArchetypeScores!E:W,19,FALSE)</f>
        <v>Industrials - transportation</v>
      </c>
      <c r="R6993" s="2">
        <f>VLOOKUP(M6993,[1]ArchetypeScores!E:I,5,FALSE)</f>
        <v>0</v>
      </c>
      <c r="S6993" s="2">
        <f>VLOOKUP(M6993,[1]ArchetypeScores!E:K,7,FALSE)</f>
        <v>-1</v>
      </c>
      <c r="T6993" s="2" t="str">
        <f t="shared" si="111"/>
        <v>Not A&amp;R positive</v>
      </c>
    </row>
    <row r="6994" spans="1:20" x14ac:dyDescent="0.3">
      <c r="A6994" s="2" t="s">
        <v>18523</v>
      </c>
      <c r="B6994" s="3" t="s">
        <v>18552</v>
      </c>
      <c r="C6994" s="3" t="s">
        <v>18553</v>
      </c>
      <c r="D6994" s="4">
        <v>0</v>
      </c>
      <c r="E6994" s="5" t="s">
        <v>18526</v>
      </c>
      <c r="F6994" s="4">
        <v>3.3E-4</v>
      </c>
      <c r="G6994" s="6">
        <v>51377</v>
      </c>
      <c r="H6994" s="9" t="s">
        <v>18554</v>
      </c>
      <c r="I6994" s="3"/>
      <c r="J6994" s="3"/>
      <c r="K6994" s="5" t="s">
        <v>163</v>
      </c>
      <c r="L6994" s="5">
        <v>1</v>
      </c>
      <c r="M6994" s="5" t="s">
        <v>975</v>
      </c>
      <c r="N6994" s="5">
        <f>VLOOKUP(M6994,[1]ArchetypeScores!E:N,10,FALSE)</f>
        <v>0</v>
      </c>
      <c r="O6994" s="5">
        <f>VLOOKUP(M6994,[1]ArchetypeScores!E:O,11,FALSE)</f>
        <v>0</v>
      </c>
      <c r="P6994" s="5">
        <f>VLOOKUP(M6994,[1]ArchetypeScores!E:P,12,FALSE)</f>
        <v>0</v>
      </c>
      <c r="Q6994" s="2" t="str">
        <f>VLOOKUP(M6994,[1]ArchetypeScores!E:W,19,FALSE)</f>
        <v>Other sector</v>
      </c>
      <c r="R6994" s="2">
        <f>VLOOKUP(M6994,[1]ArchetypeScores!E:I,5,FALSE)</f>
        <v>0</v>
      </c>
      <c r="S6994" s="2">
        <f>VLOOKUP(M6994,[1]ArchetypeScores!E:K,7,FALSE)</f>
        <v>0</v>
      </c>
      <c r="T6994" s="2" t="str">
        <f t="shared" si="111"/>
        <v>Not A&amp;R positive</v>
      </c>
    </row>
    <row r="6995" spans="1:20" x14ac:dyDescent="0.3">
      <c r="A6995" s="2" t="s">
        <v>18523</v>
      </c>
      <c r="B6995" s="3" t="s">
        <v>18555</v>
      </c>
      <c r="C6995" s="3" t="s">
        <v>18556</v>
      </c>
      <c r="D6995" s="4">
        <v>0.20300000000000001</v>
      </c>
      <c r="E6995" s="5" t="s">
        <v>18526</v>
      </c>
      <c r="F6995" s="4">
        <v>0.28616000000000003</v>
      </c>
      <c r="G6995" s="6">
        <v>51379</v>
      </c>
      <c r="H6995" s="3" t="s">
        <v>18557</v>
      </c>
      <c r="I6995" s="3"/>
      <c r="J6995" s="3"/>
      <c r="K6995" s="5" t="s">
        <v>47</v>
      </c>
      <c r="L6995" s="5">
        <v>2</v>
      </c>
      <c r="M6995" s="5" t="s">
        <v>440</v>
      </c>
      <c r="N6995" s="5">
        <f>VLOOKUP(M6995,[1]ArchetypeScores!E:N,10,FALSE)</f>
        <v>0</v>
      </c>
      <c r="O6995" s="5">
        <f>VLOOKUP(M6995,[1]ArchetypeScores!E:O,11,FALSE)</f>
        <v>0</v>
      </c>
      <c r="P6995" s="5">
        <f>VLOOKUP(M6995,[1]ArchetypeScores!E:P,12,FALSE)</f>
        <v>0</v>
      </c>
      <c r="Q6995" s="2" t="str">
        <f>VLOOKUP(M6995,[1]ArchetypeScores!E:W,19,FALSE)</f>
        <v>Other sector</v>
      </c>
      <c r="R6995" s="2">
        <f>VLOOKUP(M6995,[1]ArchetypeScores!E:I,5,FALSE)</f>
        <v>0</v>
      </c>
      <c r="S6995" s="2">
        <f>VLOOKUP(M6995,[1]ArchetypeScores!E:K,7,FALSE)</f>
        <v>0</v>
      </c>
      <c r="T6995" s="2" t="str">
        <f t="shared" si="111"/>
        <v>Not A&amp;R positive</v>
      </c>
    </row>
    <row r="6996" spans="1:20" x14ac:dyDescent="0.3">
      <c r="A6996" s="2" t="s">
        <v>18523</v>
      </c>
      <c r="B6996" s="3" t="s">
        <v>18558</v>
      </c>
      <c r="C6996" s="3" t="s">
        <v>18559</v>
      </c>
      <c r="D6996" s="4">
        <v>3.75</v>
      </c>
      <c r="E6996" s="5" t="s">
        <v>18526</v>
      </c>
      <c r="F6996" s="4">
        <v>5.2219499999999996</v>
      </c>
      <c r="G6996" s="6">
        <v>51427</v>
      </c>
      <c r="H6996" s="3" t="s">
        <v>18551</v>
      </c>
      <c r="I6996" s="3" t="s">
        <v>5155</v>
      </c>
      <c r="J6996" s="3"/>
      <c r="K6996" s="5" t="s">
        <v>102</v>
      </c>
      <c r="L6996" s="5">
        <v>1</v>
      </c>
      <c r="M6996" s="5" t="s">
        <v>103</v>
      </c>
      <c r="N6996" s="5">
        <f>VLOOKUP(M6996,[1]ArchetypeScores!E:N,10,FALSE)</f>
        <v>0</v>
      </c>
      <c r="O6996" s="5">
        <f>VLOOKUP(M6996,[1]ArchetypeScores!E:O,11,FALSE)</f>
        <v>-1</v>
      </c>
      <c r="P6996" s="5">
        <f>VLOOKUP(M6996,[1]ArchetypeScores!E:P,12,FALSE)</f>
        <v>0</v>
      </c>
      <c r="Q6996" s="2" t="str">
        <f>VLOOKUP(M6996,[1]ArchetypeScores!E:W,19,FALSE)</f>
        <v>Untargeted</v>
      </c>
      <c r="R6996" s="2">
        <f>VLOOKUP(M6996,[1]ArchetypeScores!E:I,5,FALSE)</f>
        <v>0</v>
      </c>
      <c r="S6996" s="2">
        <f>VLOOKUP(M6996,[1]ArchetypeScores!E:K,7,FALSE)</f>
        <v>1</v>
      </c>
      <c r="T6996" s="2" t="str">
        <f t="shared" si="111"/>
        <v>Indirect only</v>
      </c>
    </row>
    <row r="6997" spans="1:20" x14ac:dyDescent="0.3">
      <c r="A6997" s="2" t="s">
        <v>18523</v>
      </c>
      <c r="B6997" s="3" t="s">
        <v>18558</v>
      </c>
      <c r="C6997" s="3" t="s">
        <v>18560</v>
      </c>
      <c r="D6997" s="4">
        <v>0</v>
      </c>
      <c r="E6997" s="5" t="s">
        <v>18526</v>
      </c>
      <c r="F6997" s="4">
        <v>0</v>
      </c>
      <c r="G6997" s="6">
        <v>51318</v>
      </c>
      <c r="H6997" s="3" t="s">
        <v>18561</v>
      </c>
      <c r="I6997" s="3"/>
      <c r="J6997" s="3"/>
      <c r="K6997" s="5" t="s">
        <v>102</v>
      </c>
      <c r="L6997" s="5">
        <v>1</v>
      </c>
      <c r="M6997" s="5" t="s">
        <v>103</v>
      </c>
      <c r="N6997" s="5">
        <f>VLOOKUP(M6997,[1]ArchetypeScores!E:N,10,FALSE)</f>
        <v>0</v>
      </c>
      <c r="O6997" s="5">
        <f>VLOOKUP(M6997,[1]ArchetypeScores!E:O,11,FALSE)</f>
        <v>-1</v>
      </c>
      <c r="P6997" s="5">
        <f>VLOOKUP(M6997,[1]ArchetypeScores!E:P,12,FALSE)</f>
        <v>0</v>
      </c>
      <c r="Q6997" s="2" t="str">
        <f>VLOOKUP(M6997,[1]ArchetypeScores!E:W,19,FALSE)</f>
        <v>Untargeted</v>
      </c>
      <c r="R6997" s="2">
        <f>VLOOKUP(M6997,[1]ArchetypeScores!E:I,5,FALSE)</f>
        <v>0</v>
      </c>
      <c r="S6997" s="2">
        <f>VLOOKUP(M6997,[1]ArchetypeScores!E:K,7,FALSE)</f>
        <v>1</v>
      </c>
      <c r="T6997" s="2" t="str">
        <f t="shared" si="111"/>
        <v>Indirect only</v>
      </c>
    </row>
    <row r="6998" spans="1:20" x14ac:dyDescent="0.3">
      <c r="A6998" s="2" t="s">
        <v>18523</v>
      </c>
      <c r="B6998" s="3" t="s">
        <v>18562</v>
      </c>
      <c r="C6998" s="3" t="s">
        <v>18563</v>
      </c>
      <c r="D6998" s="4">
        <v>0.56000000000000005</v>
      </c>
      <c r="E6998" s="5" t="s">
        <v>18526</v>
      </c>
      <c r="F6998" s="4">
        <v>0.73502000000000001</v>
      </c>
      <c r="G6998" s="6">
        <v>51516</v>
      </c>
      <c r="H6998" s="9" t="s">
        <v>18564</v>
      </c>
      <c r="I6998" s="3"/>
      <c r="J6998" s="3"/>
      <c r="K6998" s="5" t="s">
        <v>154</v>
      </c>
      <c r="L6998" s="5">
        <v>4</v>
      </c>
      <c r="M6998" s="5" t="s">
        <v>2047</v>
      </c>
      <c r="N6998" s="5">
        <f>VLOOKUP(M6998,[1]ArchetypeScores!E:N,10,FALSE)</f>
        <v>1</v>
      </c>
      <c r="O6998" s="5">
        <f>VLOOKUP(M6998,[1]ArchetypeScores!E:O,11,FALSE)</f>
        <v>-2</v>
      </c>
      <c r="P6998" s="5">
        <f>VLOOKUP(M6998,[1]ArchetypeScores!E:P,12,FALSE)</f>
        <v>0</v>
      </c>
      <c r="Q6998" s="2" t="str">
        <f>VLOOKUP(M6998,[1]ArchetypeScores!E:W,19,FALSE)</f>
        <v>Education and training</v>
      </c>
      <c r="R6998" s="2">
        <f>VLOOKUP(M6998,[1]ArchetypeScores!E:I,5,FALSE)</f>
        <v>0</v>
      </c>
      <c r="S6998" s="2">
        <f>VLOOKUP(M6998,[1]ArchetypeScores!E:K,7,FALSE)</f>
        <v>0</v>
      </c>
      <c r="T6998" s="2" t="str">
        <f t="shared" si="111"/>
        <v>Not A&amp;R positive</v>
      </c>
    </row>
    <row r="6999" spans="1:20" x14ac:dyDescent="0.3">
      <c r="A6999" s="2" t="s">
        <v>18523</v>
      </c>
      <c r="B6999" s="3" t="s">
        <v>18565</v>
      </c>
      <c r="C6999" s="3" t="s">
        <v>18566</v>
      </c>
      <c r="D6999" s="4">
        <v>1.1000000000000001</v>
      </c>
      <c r="E6999" s="5" t="s">
        <v>18526</v>
      </c>
      <c r="F6999" s="4">
        <v>1.44333</v>
      </c>
      <c r="G6999" s="6">
        <v>51495</v>
      </c>
      <c r="H6999" s="3" t="s">
        <v>18567</v>
      </c>
      <c r="I6999" s="3"/>
      <c r="J6999" s="3"/>
      <c r="K6999" s="5" t="s">
        <v>38</v>
      </c>
      <c r="L6999" s="5">
        <v>13</v>
      </c>
      <c r="M6999" s="5" t="s">
        <v>39</v>
      </c>
      <c r="N6999" s="5">
        <f>VLOOKUP(M6999,[1]ArchetypeScores!E:N,10,FALSE)</f>
        <v>0</v>
      </c>
      <c r="O6999" s="5">
        <f>VLOOKUP(M6999,[1]ArchetypeScores!E:O,11,FALSE)</f>
        <v>-2</v>
      </c>
      <c r="P6999" s="5">
        <f>VLOOKUP(M6999,[1]ArchetypeScores!E:P,12,FALSE)</f>
        <v>0</v>
      </c>
      <c r="Q6999" s="2" t="str">
        <f>VLOOKUP(M6999,[1]ArchetypeScores!E:W,19,FALSE)</f>
        <v>Industrials - transportation</v>
      </c>
      <c r="R6999" s="2">
        <f>VLOOKUP(M6999,[1]ArchetypeScores!E:I,5,FALSE)</f>
        <v>0</v>
      </c>
      <c r="S6999" s="2">
        <f>VLOOKUP(M6999,[1]ArchetypeScores!E:K,7,FALSE)</f>
        <v>0</v>
      </c>
      <c r="T6999" s="2" t="str">
        <f t="shared" si="111"/>
        <v>Not A&amp;R positive</v>
      </c>
    </row>
    <row r="7000" spans="1:20" x14ac:dyDescent="0.3">
      <c r="A7000" s="2" t="s">
        <v>18523</v>
      </c>
      <c r="B7000" s="3" t="s">
        <v>18568</v>
      </c>
      <c r="C7000" s="3" t="s">
        <v>18569</v>
      </c>
      <c r="D7000" s="4">
        <v>0.251</v>
      </c>
      <c r="E7000" s="5" t="s">
        <v>18526</v>
      </c>
      <c r="F7000" s="4">
        <v>0.3478</v>
      </c>
      <c r="G7000" s="6">
        <v>51365</v>
      </c>
      <c r="H7000" s="3" t="s">
        <v>18570</v>
      </c>
      <c r="I7000" s="3"/>
      <c r="J7000" s="3"/>
      <c r="K7000" s="5" t="s">
        <v>61</v>
      </c>
      <c r="L7000" s="5">
        <v>1</v>
      </c>
      <c r="M7000" s="5" t="s">
        <v>130</v>
      </c>
      <c r="N7000" s="5">
        <f>VLOOKUP(M7000,[1]ArchetypeScores!E:N,10,FALSE)</f>
        <v>0</v>
      </c>
      <c r="O7000" s="5">
        <f>VLOOKUP(M7000,[1]ArchetypeScores!E:O,11,FALSE)</f>
        <v>-1</v>
      </c>
      <c r="P7000" s="5">
        <f>VLOOKUP(M7000,[1]ArchetypeScores!E:P,12,FALSE)</f>
        <v>0</v>
      </c>
      <c r="Q7000" s="2" t="str">
        <f>VLOOKUP(M7000,[1]ArchetypeScores!E:W,19,FALSE)</f>
        <v>Health care</v>
      </c>
      <c r="R7000" s="2">
        <f>VLOOKUP(M7000,[1]ArchetypeScores!E:I,5,FALSE)</f>
        <v>0</v>
      </c>
      <c r="S7000" s="2">
        <f>VLOOKUP(M7000,[1]ArchetypeScores!E:K,7,FALSE)</f>
        <v>0</v>
      </c>
      <c r="T7000" s="2" t="str">
        <f t="shared" si="111"/>
        <v>Not A&amp;R positive</v>
      </c>
    </row>
    <row r="7001" spans="1:20" x14ac:dyDescent="0.3">
      <c r="A7001" s="2" t="s">
        <v>18523</v>
      </c>
      <c r="B7001" s="3" t="s">
        <v>18571</v>
      </c>
      <c r="C7001" s="3" t="s">
        <v>18572</v>
      </c>
      <c r="D7001" s="4">
        <v>7.3999999999999996E-2</v>
      </c>
      <c r="E7001" s="5" t="s">
        <v>18526</v>
      </c>
      <c r="F7001" s="4">
        <v>9.2050000000000007E-2</v>
      </c>
      <c r="G7001" s="6">
        <v>51545</v>
      </c>
      <c r="H7001" s="3" t="s">
        <v>18573</v>
      </c>
      <c r="I7001" s="3"/>
      <c r="J7001" s="3"/>
      <c r="K7001" s="5" t="s">
        <v>1097</v>
      </c>
      <c r="L7001" s="5" t="s">
        <v>112</v>
      </c>
      <c r="M7001" s="5" t="s">
        <v>1586</v>
      </c>
      <c r="N7001" s="5">
        <f>VLOOKUP(M7001,[1]ArchetypeScores!E:N,10,FALSE)</f>
        <v>1</v>
      </c>
      <c r="O7001" s="5">
        <f>VLOOKUP(M7001,[1]ArchetypeScores!E:O,11,FALSE)</f>
        <v>0</v>
      </c>
      <c r="P7001" s="5">
        <f>VLOOKUP(M7001,[1]ArchetypeScores!E:P,12,FALSE)</f>
        <v>2</v>
      </c>
      <c r="Q7001" s="2" t="str">
        <f>VLOOKUP(M7001,[1]ArchetypeScores!E:W,19,FALSE)</f>
        <v>Untargeted</v>
      </c>
      <c r="R7001" s="2">
        <f>VLOOKUP(M7001,[1]ArchetypeScores!E:I,5,FALSE)</f>
        <v>0</v>
      </c>
      <c r="S7001" s="2">
        <f>VLOOKUP(M7001,[1]ArchetypeScores!E:K,7,FALSE)</f>
        <v>0</v>
      </c>
      <c r="T7001" s="2" t="str">
        <f t="shared" si="111"/>
        <v>Not A&amp;R positive</v>
      </c>
    </row>
    <row r="7002" spans="1:20" x14ac:dyDescent="0.3">
      <c r="A7002" s="2" t="s">
        <v>18523</v>
      </c>
      <c r="B7002" s="3" t="s">
        <v>18574</v>
      </c>
      <c r="C7002" s="3" t="s">
        <v>18575</v>
      </c>
      <c r="D7002" s="4">
        <v>12.2</v>
      </c>
      <c r="E7002" s="5" t="s">
        <v>18526</v>
      </c>
      <c r="F7002" s="4">
        <v>15.63564</v>
      </c>
      <c r="G7002" s="6">
        <v>51624</v>
      </c>
      <c r="H7002" s="3" t="s">
        <v>18538</v>
      </c>
      <c r="I7002" s="3" t="s">
        <v>18539</v>
      </c>
      <c r="J7002" s="3"/>
      <c r="K7002" s="5" t="s">
        <v>25</v>
      </c>
      <c r="L7002" s="5">
        <v>9</v>
      </c>
      <c r="M7002" s="5" t="s">
        <v>493</v>
      </c>
      <c r="N7002" s="5">
        <f>VLOOKUP(M7002,[1]ArchetypeScores!E:N,10,FALSE)</f>
        <v>1</v>
      </c>
      <c r="O7002" s="5">
        <f>VLOOKUP(M7002,[1]ArchetypeScores!E:O,11,FALSE)</f>
        <v>-2</v>
      </c>
      <c r="P7002" s="5">
        <f>VLOOKUP(M7002,[1]ArchetypeScores!E:P,12,FALSE)</f>
        <v>0</v>
      </c>
      <c r="Q7002" s="2" t="str">
        <f>VLOOKUP(M7002,[1]ArchetypeScores!E:W,19,FALSE)</f>
        <v>Industrials - other</v>
      </c>
      <c r="R7002" s="2">
        <f>VLOOKUP(M7002,[1]ArchetypeScores!E:I,5,FALSE)</f>
        <v>0</v>
      </c>
      <c r="S7002" s="2">
        <f>VLOOKUP(M7002,[1]ArchetypeScores!E:K,7,FALSE)</f>
        <v>-1</v>
      </c>
      <c r="T7002" s="2" t="str">
        <f t="shared" si="111"/>
        <v>Not A&amp;R positive</v>
      </c>
    </row>
    <row r="7003" spans="1:20" x14ac:dyDescent="0.3">
      <c r="A7003" s="2" t="s">
        <v>18523</v>
      </c>
      <c r="B7003" s="3" t="s">
        <v>18576</v>
      </c>
      <c r="C7003" s="3" t="s">
        <v>18577</v>
      </c>
      <c r="D7003" s="4">
        <v>12</v>
      </c>
      <c r="E7003" s="5" t="s">
        <v>18526</v>
      </c>
      <c r="F7003" s="4">
        <v>16.060680000000001</v>
      </c>
      <c r="G7003" s="6">
        <v>51467</v>
      </c>
      <c r="H7003" s="3" t="s">
        <v>18578</v>
      </c>
      <c r="I7003" s="3" t="s">
        <v>18579</v>
      </c>
      <c r="J7003" s="3">
        <v>3</v>
      </c>
      <c r="K7003" s="5" t="s">
        <v>25</v>
      </c>
      <c r="L7003" s="5">
        <v>9</v>
      </c>
      <c r="M7003" s="5" t="s">
        <v>493</v>
      </c>
      <c r="N7003" s="5">
        <f>VLOOKUP(M7003,[1]ArchetypeScores!E:N,10,FALSE)</f>
        <v>1</v>
      </c>
      <c r="O7003" s="5">
        <f>VLOOKUP(M7003,[1]ArchetypeScores!E:O,11,FALSE)</f>
        <v>-2</v>
      </c>
      <c r="P7003" s="5">
        <f>VLOOKUP(M7003,[1]ArchetypeScores!E:P,12,FALSE)</f>
        <v>0</v>
      </c>
      <c r="Q7003" s="2" t="str">
        <f>VLOOKUP(M7003,[1]ArchetypeScores!E:W,19,FALSE)</f>
        <v>Industrials - other</v>
      </c>
      <c r="R7003" s="2">
        <f>VLOOKUP(M7003,[1]ArchetypeScores!E:I,5,FALSE)</f>
        <v>0</v>
      </c>
      <c r="S7003" s="2">
        <f>VLOOKUP(M7003,[1]ArchetypeScores!E:K,7,FALSE)</f>
        <v>-1</v>
      </c>
      <c r="T7003" s="2" t="str">
        <f t="shared" si="111"/>
        <v>Not A&amp;R positive</v>
      </c>
    </row>
    <row r="7004" spans="1:20" x14ac:dyDescent="0.3">
      <c r="A7004" s="2" t="s">
        <v>18523</v>
      </c>
      <c r="B7004" s="3" t="s">
        <v>18580</v>
      </c>
      <c r="C7004" s="3" t="s">
        <v>18581</v>
      </c>
      <c r="D7004" s="4">
        <v>4.0000000000000001E-3</v>
      </c>
      <c r="E7004" s="5" t="s">
        <v>18526</v>
      </c>
      <c r="F7004" s="4">
        <v>5.4900000000000001E-3</v>
      </c>
      <c r="G7004" s="6">
        <v>51337</v>
      </c>
      <c r="H7004" s="3" t="s">
        <v>18582</v>
      </c>
      <c r="I7004" s="3"/>
      <c r="J7004" s="3"/>
      <c r="K7004" s="5" t="s">
        <v>25</v>
      </c>
      <c r="L7004" s="5">
        <v>9</v>
      </c>
      <c r="M7004" s="5" t="s">
        <v>493</v>
      </c>
      <c r="N7004" s="5">
        <f>VLOOKUP(M7004,[1]ArchetypeScores!E:N,10,FALSE)</f>
        <v>1</v>
      </c>
      <c r="O7004" s="5">
        <f>VLOOKUP(M7004,[1]ArchetypeScores!E:O,11,FALSE)</f>
        <v>-2</v>
      </c>
      <c r="P7004" s="5">
        <f>VLOOKUP(M7004,[1]ArchetypeScores!E:P,12,FALSE)</f>
        <v>0</v>
      </c>
      <c r="Q7004" s="2" t="str">
        <f>VLOOKUP(M7004,[1]ArchetypeScores!E:W,19,FALSE)</f>
        <v>Industrials - other</v>
      </c>
      <c r="R7004" s="2">
        <f>VLOOKUP(M7004,[1]ArchetypeScores!E:I,5,FALSE)</f>
        <v>0</v>
      </c>
      <c r="S7004" s="2">
        <f>VLOOKUP(M7004,[1]ArchetypeScores!E:K,7,FALSE)</f>
        <v>-1</v>
      </c>
      <c r="T7004" s="2" t="str">
        <f t="shared" si="111"/>
        <v>Not A&amp;R positive</v>
      </c>
    </row>
    <row r="7005" spans="1:20" x14ac:dyDescent="0.3">
      <c r="A7005" s="2" t="s">
        <v>18523</v>
      </c>
      <c r="B7005" s="3" t="s">
        <v>18583</v>
      </c>
      <c r="C7005" s="3" t="s">
        <v>18583</v>
      </c>
      <c r="D7005" s="4">
        <v>0.48</v>
      </c>
      <c r="E7005" s="5" t="s">
        <v>18526</v>
      </c>
      <c r="F7005" s="4">
        <v>0.63451999999999997</v>
      </c>
      <c r="G7005" s="6">
        <v>51513</v>
      </c>
      <c r="H7005" s="3" t="s">
        <v>18584</v>
      </c>
      <c r="I7005" s="3"/>
      <c r="J7005" s="3"/>
      <c r="K7005" s="5" t="s">
        <v>38</v>
      </c>
      <c r="L7005" s="5">
        <v>13</v>
      </c>
      <c r="M7005" s="5" t="s">
        <v>39</v>
      </c>
      <c r="N7005" s="5">
        <f>VLOOKUP(M7005,[1]ArchetypeScores!E:N,10,FALSE)</f>
        <v>0</v>
      </c>
      <c r="O7005" s="5">
        <f>VLOOKUP(M7005,[1]ArchetypeScores!E:O,11,FALSE)</f>
        <v>-2</v>
      </c>
      <c r="P7005" s="5">
        <f>VLOOKUP(M7005,[1]ArchetypeScores!E:P,12,FALSE)</f>
        <v>0</v>
      </c>
      <c r="Q7005" s="2" t="str">
        <f>VLOOKUP(M7005,[1]ArchetypeScores!E:W,19,FALSE)</f>
        <v>Industrials - transportation</v>
      </c>
      <c r="R7005" s="2">
        <f>VLOOKUP(M7005,[1]ArchetypeScores!E:I,5,FALSE)</f>
        <v>0</v>
      </c>
      <c r="S7005" s="2">
        <f>VLOOKUP(M7005,[1]ArchetypeScores!E:K,7,FALSE)</f>
        <v>0</v>
      </c>
      <c r="T7005" s="2" t="str">
        <f t="shared" si="111"/>
        <v>Not A&amp;R positive</v>
      </c>
    </row>
    <row r="7006" spans="1:20" x14ac:dyDescent="0.3">
      <c r="A7006" s="2" t="s">
        <v>18523</v>
      </c>
      <c r="B7006" s="3" t="s">
        <v>18585</v>
      </c>
      <c r="C7006" s="3" t="s">
        <v>18585</v>
      </c>
      <c r="D7006" s="4">
        <v>1.8</v>
      </c>
      <c r="E7006" s="5" t="s">
        <v>18526</v>
      </c>
      <c r="F7006" s="4">
        <v>2.2692199999999998</v>
      </c>
      <c r="G7006" s="6">
        <v>51553</v>
      </c>
      <c r="H7006" s="3" t="s">
        <v>18586</v>
      </c>
      <c r="I7006" s="3"/>
      <c r="J7006" s="3"/>
      <c r="K7006" s="5" t="s">
        <v>38</v>
      </c>
      <c r="L7006" s="5">
        <v>13</v>
      </c>
      <c r="M7006" s="5" t="s">
        <v>39</v>
      </c>
      <c r="N7006" s="5">
        <f>VLOOKUP(M7006,[1]ArchetypeScores!E:N,10,FALSE)</f>
        <v>0</v>
      </c>
      <c r="O7006" s="5">
        <f>VLOOKUP(M7006,[1]ArchetypeScores!E:O,11,FALSE)</f>
        <v>-2</v>
      </c>
      <c r="P7006" s="5">
        <f>VLOOKUP(M7006,[1]ArchetypeScores!E:P,12,FALSE)</f>
        <v>0</v>
      </c>
      <c r="Q7006" s="2" t="str">
        <f>VLOOKUP(M7006,[1]ArchetypeScores!E:W,19,FALSE)</f>
        <v>Industrials - transportation</v>
      </c>
      <c r="R7006" s="2">
        <f>VLOOKUP(M7006,[1]ArchetypeScores!E:I,5,FALSE)</f>
        <v>0</v>
      </c>
      <c r="S7006" s="2">
        <f>VLOOKUP(M7006,[1]ArchetypeScores!E:K,7,FALSE)</f>
        <v>0</v>
      </c>
      <c r="T7006" s="2" t="str">
        <f t="shared" si="111"/>
        <v>Not A&amp;R positive</v>
      </c>
    </row>
    <row r="7007" spans="1:20" x14ac:dyDescent="0.3">
      <c r="A7007" s="2" t="s">
        <v>18523</v>
      </c>
      <c r="B7007" s="3" t="s">
        <v>18587</v>
      </c>
      <c r="C7007" s="3" t="s">
        <v>18588</v>
      </c>
      <c r="D7007" s="4"/>
      <c r="E7007" s="5" t="s">
        <v>18526</v>
      </c>
      <c r="F7007" s="4">
        <v>0</v>
      </c>
      <c r="G7007" s="6">
        <v>51496</v>
      </c>
      <c r="H7007" s="3" t="s">
        <v>18589</v>
      </c>
      <c r="I7007" s="3"/>
      <c r="J7007" s="3"/>
      <c r="K7007" s="5" t="s">
        <v>1072</v>
      </c>
      <c r="L7007" s="5">
        <v>1</v>
      </c>
      <c r="M7007" s="5" t="s">
        <v>1922</v>
      </c>
      <c r="N7007" s="5">
        <f>VLOOKUP(M7007,[1]ArchetypeScores!E:N,10,FALSE)</f>
        <v>0</v>
      </c>
      <c r="O7007" s="5">
        <f>VLOOKUP(M7007,[1]ArchetypeScores!E:O,11,FALSE)</f>
        <v>-1</v>
      </c>
      <c r="P7007" s="5">
        <f>VLOOKUP(M7007,[1]ArchetypeScores!E:P,12,FALSE)</f>
        <v>0</v>
      </c>
      <c r="Q7007" s="2" t="str">
        <f>VLOOKUP(M7007,[1]ArchetypeScores!E:W,19,FALSE)</f>
        <v>Untargeted</v>
      </c>
      <c r="R7007" s="2">
        <f>VLOOKUP(M7007,[1]ArchetypeScores!E:I,5,FALSE)</f>
        <v>0</v>
      </c>
      <c r="S7007" s="2">
        <f>VLOOKUP(M7007,[1]ArchetypeScores!E:K,7,FALSE)</f>
        <v>0</v>
      </c>
      <c r="T7007" s="2" t="str">
        <f t="shared" si="111"/>
        <v>Not A&amp;R positive</v>
      </c>
    </row>
    <row r="7008" spans="1:20" x14ac:dyDescent="0.3">
      <c r="A7008" s="2" t="s">
        <v>18523</v>
      </c>
      <c r="B7008" s="3" t="s">
        <v>18590</v>
      </c>
      <c r="C7008" s="3" t="s">
        <v>18591</v>
      </c>
      <c r="D7008" s="4"/>
      <c r="E7008" s="5" t="s">
        <v>18526</v>
      </c>
      <c r="F7008" s="4">
        <v>0</v>
      </c>
      <c r="G7008" s="6">
        <v>51407</v>
      </c>
      <c r="H7008" s="3" t="s">
        <v>18551</v>
      </c>
      <c r="I7008" s="3" t="s">
        <v>5155</v>
      </c>
      <c r="J7008" s="3"/>
      <c r="K7008" s="5" t="s">
        <v>67</v>
      </c>
      <c r="L7008" s="5">
        <v>2</v>
      </c>
      <c r="M7008" s="5" t="s">
        <v>68</v>
      </c>
      <c r="N7008" s="5">
        <f>VLOOKUP(M7008,[1]ArchetypeScores!E:N,10,FALSE)</f>
        <v>0</v>
      </c>
      <c r="O7008" s="5">
        <f>VLOOKUP(M7008,[1]ArchetypeScores!E:O,11,FALSE)</f>
        <v>-1</v>
      </c>
      <c r="P7008" s="5">
        <f>VLOOKUP(M7008,[1]ArchetypeScores!E:P,12,FALSE)</f>
        <v>0</v>
      </c>
      <c r="Q7008" s="2" t="str">
        <f>VLOOKUP(M7008,[1]ArchetypeScores!E:W,19,FALSE)</f>
        <v>Untargeted</v>
      </c>
      <c r="R7008" s="2">
        <f>VLOOKUP(M7008,[1]ArchetypeScores!E:I,5,FALSE)</f>
        <v>0</v>
      </c>
      <c r="S7008" s="2">
        <f>VLOOKUP(M7008,[1]ArchetypeScores!E:K,7,FALSE)</f>
        <v>0</v>
      </c>
      <c r="T7008" s="2" t="str">
        <f t="shared" si="111"/>
        <v>Not A&amp;R positive</v>
      </c>
    </row>
    <row r="7009" spans="1:20" x14ac:dyDescent="0.3">
      <c r="A7009" s="2" t="s">
        <v>18523</v>
      </c>
      <c r="B7009" s="3" t="s">
        <v>18592</v>
      </c>
      <c r="C7009" s="3" t="s">
        <v>18593</v>
      </c>
      <c r="D7009" s="4">
        <v>1.7000000000000001E-2</v>
      </c>
      <c r="E7009" s="5" t="s">
        <v>18526</v>
      </c>
      <c r="F7009" s="4">
        <v>2.2700000000000001E-2</v>
      </c>
      <c r="G7009" s="6">
        <v>51511</v>
      </c>
      <c r="H7009" s="3" t="s">
        <v>18594</v>
      </c>
      <c r="I7009" s="3"/>
      <c r="J7009" s="3"/>
      <c r="K7009" s="5" t="s">
        <v>291</v>
      </c>
      <c r="L7009" s="5">
        <v>4</v>
      </c>
      <c r="M7009" s="5" t="s">
        <v>292</v>
      </c>
      <c r="N7009" s="5">
        <f>VLOOKUP(M7009,[1]ArchetypeScores!E:N,10,FALSE)</f>
        <v>1</v>
      </c>
      <c r="O7009" s="5">
        <f>VLOOKUP(M7009,[1]ArchetypeScores!E:O,11,FALSE)</f>
        <v>0</v>
      </c>
      <c r="P7009" s="5">
        <f>VLOOKUP(M7009,[1]ArchetypeScores!E:P,12,FALSE)</f>
        <v>0</v>
      </c>
      <c r="Q7009" s="2" t="str">
        <f>VLOOKUP(M7009,[1]ArchetypeScores!E:W,19,FALSE)</f>
        <v>Education and training</v>
      </c>
      <c r="R7009" s="2">
        <f>VLOOKUP(M7009,[1]ArchetypeScores!E:I,5,FALSE)</f>
        <v>0</v>
      </c>
      <c r="S7009" s="2">
        <f>VLOOKUP(M7009,[1]ArchetypeScores!E:K,7,FALSE)</f>
        <v>0</v>
      </c>
      <c r="T7009" s="2" t="str">
        <f t="shared" si="111"/>
        <v>Not A&amp;R positive</v>
      </c>
    </row>
    <row r="7010" spans="1:20" x14ac:dyDescent="0.3">
      <c r="A7010" s="2" t="s">
        <v>18523</v>
      </c>
      <c r="B7010" s="3" t="s">
        <v>18595</v>
      </c>
      <c r="C7010" s="3" t="s">
        <v>18596</v>
      </c>
      <c r="D7010" s="4">
        <v>0.09</v>
      </c>
      <c r="E7010" s="5" t="s">
        <v>18526</v>
      </c>
      <c r="F7010" s="4">
        <v>0.11534</v>
      </c>
      <c r="G7010" s="6">
        <v>51617</v>
      </c>
      <c r="H7010" s="3" t="s">
        <v>18538</v>
      </c>
      <c r="I7010" s="3" t="s">
        <v>18539</v>
      </c>
      <c r="J7010" s="3"/>
      <c r="K7010" s="5" t="s">
        <v>89</v>
      </c>
      <c r="L7010" s="5">
        <v>1</v>
      </c>
      <c r="M7010" s="5" t="s">
        <v>90</v>
      </c>
      <c r="N7010" s="5">
        <f>VLOOKUP(M7010,[1]ArchetypeScores!E:N,10,FALSE)</f>
        <v>1</v>
      </c>
      <c r="O7010" s="5">
        <f>VLOOKUP(M7010,[1]ArchetypeScores!E:O,11,FALSE)</f>
        <v>0</v>
      </c>
      <c r="P7010" s="5">
        <f>VLOOKUP(M7010,[1]ArchetypeScores!E:P,12,FALSE)</f>
        <v>0</v>
      </c>
      <c r="Q7010" s="2" t="str">
        <f>VLOOKUP(M7010,[1]ArchetypeScores!E:W,19,FALSE)</f>
        <v>Other sector</v>
      </c>
      <c r="R7010" s="2">
        <f>VLOOKUP(M7010,[1]ArchetypeScores!E:I,5,FALSE)</f>
        <v>0</v>
      </c>
      <c r="S7010" s="2">
        <f>VLOOKUP(M7010,[1]ArchetypeScores!E:K,7,FALSE)</f>
        <v>0</v>
      </c>
      <c r="T7010" s="2" t="str">
        <f t="shared" si="111"/>
        <v>Not A&amp;R positive</v>
      </c>
    </row>
    <row r="7011" spans="1:20" x14ac:dyDescent="0.3">
      <c r="A7011" s="2" t="s">
        <v>18523</v>
      </c>
      <c r="B7011" s="3" t="s">
        <v>18597</v>
      </c>
      <c r="C7011" s="3" t="s">
        <v>18598</v>
      </c>
      <c r="D7011" s="4">
        <v>4.0000000000000001E-3</v>
      </c>
      <c r="E7011" s="5" t="s">
        <v>18526</v>
      </c>
      <c r="F7011" s="4">
        <v>5.5700000000000003E-3</v>
      </c>
      <c r="G7011" s="6">
        <v>51421</v>
      </c>
      <c r="H7011" s="3" t="s">
        <v>18551</v>
      </c>
      <c r="I7011" s="3" t="s">
        <v>5155</v>
      </c>
      <c r="J7011" s="3"/>
      <c r="K7011" s="5" t="s">
        <v>1097</v>
      </c>
      <c r="L7011" s="5">
        <v>2</v>
      </c>
      <c r="M7011" s="5" t="s">
        <v>1102</v>
      </c>
      <c r="N7011" s="5">
        <f>VLOOKUP(M7011,[1]ArchetypeScores!E:N,10,FALSE)</f>
        <v>1</v>
      </c>
      <c r="O7011" s="5">
        <f>VLOOKUP(M7011,[1]ArchetypeScores!E:O,11,FALSE)</f>
        <v>0</v>
      </c>
      <c r="P7011" s="5">
        <f>VLOOKUP(M7011,[1]ArchetypeScores!E:P,12,FALSE)</f>
        <v>2</v>
      </c>
      <c r="Q7011" s="2" t="str">
        <f>VLOOKUP(M7011,[1]ArchetypeScores!E:W,19,FALSE)</f>
        <v>Consumer (including agriculture and tourism)</v>
      </c>
      <c r="R7011" s="2">
        <f>VLOOKUP(M7011,[1]ArchetypeScores!E:I,5,FALSE)</f>
        <v>0</v>
      </c>
      <c r="S7011" s="2">
        <f>VLOOKUP(M7011,[1]ArchetypeScores!E:K,7,FALSE)</f>
        <v>1</v>
      </c>
      <c r="T7011" s="2" t="str">
        <f t="shared" si="111"/>
        <v>Indirect only</v>
      </c>
    </row>
    <row r="7012" spans="1:20" x14ac:dyDescent="0.3">
      <c r="A7012" s="2" t="s">
        <v>18523</v>
      </c>
      <c r="B7012" s="3" t="s">
        <v>18599</v>
      </c>
      <c r="C7012" s="3" t="s">
        <v>18600</v>
      </c>
      <c r="D7012" s="4">
        <v>0.02</v>
      </c>
      <c r="E7012" s="5" t="s">
        <v>18526</v>
      </c>
      <c r="F7012" s="4">
        <v>2.776E-2</v>
      </c>
      <c r="G7012" s="6">
        <v>51353</v>
      </c>
      <c r="H7012" s="3" t="s">
        <v>18601</v>
      </c>
      <c r="I7012" s="3"/>
      <c r="J7012" s="3"/>
      <c r="K7012" s="5" t="s">
        <v>137</v>
      </c>
      <c r="L7012" s="5">
        <v>6</v>
      </c>
      <c r="M7012" s="5" t="s">
        <v>2392</v>
      </c>
      <c r="N7012" s="5">
        <f>VLOOKUP(M7012,[1]ArchetypeScores!E:N,10,FALSE)</f>
        <v>1</v>
      </c>
      <c r="O7012" s="5">
        <f>VLOOKUP(M7012,[1]ArchetypeScores!E:O,11,FALSE)</f>
        <v>-2</v>
      </c>
      <c r="P7012" s="5">
        <f>VLOOKUP(M7012,[1]ArchetypeScores!E:P,12,FALSE)</f>
        <v>2</v>
      </c>
      <c r="Q7012" s="2" t="str">
        <f>VLOOKUP(M7012,[1]ArchetypeScores!E:W,19,FALSE)</f>
        <v>Industrials - transportation</v>
      </c>
      <c r="R7012" s="2">
        <f>VLOOKUP(M7012,[1]ArchetypeScores!E:I,5,FALSE)</f>
        <v>0</v>
      </c>
      <c r="S7012" s="2">
        <f>VLOOKUP(M7012,[1]ArchetypeScores!E:K,7,FALSE)</f>
        <v>0</v>
      </c>
      <c r="T7012" s="2" t="str">
        <f t="shared" si="111"/>
        <v>Not A&amp;R positive</v>
      </c>
    </row>
    <row r="7013" spans="1:20" x14ac:dyDescent="0.3">
      <c r="A7013" s="2" t="s">
        <v>18523</v>
      </c>
      <c r="B7013" s="3" t="s">
        <v>18602</v>
      </c>
      <c r="C7013" s="3" t="s">
        <v>18603</v>
      </c>
      <c r="D7013" s="4">
        <v>4.0000000000000001E-3</v>
      </c>
      <c r="E7013" s="5" t="s">
        <v>18526</v>
      </c>
      <c r="F7013" s="4">
        <v>5.4999999999999997E-3</v>
      </c>
      <c r="G7013" s="6">
        <v>51338</v>
      </c>
      <c r="H7013" s="3" t="s">
        <v>18604</v>
      </c>
      <c r="I7013" s="3"/>
      <c r="J7013" s="3"/>
      <c r="K7013" s="5" t="s">
        <v>477</v>
      </c>
      <c r="L7013" s="5">
        <v>3</v>
      </c>
      <c r="M7013" s="5" t="s">
        <v>3732</v>
      </c>
      <c r="N7013" s="5">
        <f>VLOOKUP(M7013,[1]ArchetypeScores!E:N,10,FALSE)</f>
        <v>1</v>
      </c>
      <c r="O7013" s="5">
        <f>VLOOKUP(M7013,[1]ArchetypeScores!E:O,11,FALSE)</f>
        <v>-2</v>
      </c>
      <c r="P7013" s="5">
        <f>VLOOKUP(M7013,[1]ArchetypeScores!E:P,12,FALSE)</f>
        <v>2</v>
      </c>
      <c r="Q7013" s="2" t="str">
        <f>VLOOKUP(M7013,[1]ArchetypeScores!E:W,19,FALSE)</f>
        <v>Energy and water</v>
      </c>
      <c r="R7013" s="2">
        <f>VLOOKUP(M7013,[1]ArchetypeScores!E:I,5,FALSE)</f>
        <v>0</v>
      </c>
      <c r="S7013" s="2">
        <f>VLOOKUP(M7013,[1]ArchetypeScores!E:K,7,FALSE)</f>
        <v>0</v>
      </c>
      <c r="T7013" s="2" t="str">
        <f t="shared" si="111"/>
        <v>Not A&amp;R positive</v>
      </c>
    </row>
    <row r="7014" spans="1:20" x14ac:dyDescent="0.3">
      <c r="A7014" s="2" t="s">
        <v>18523</v>
      </c>
      <c r="B7014" s="3" t="s">
        <v>18605</v>
      </c>
      <c r="C7014" s="3" t="s">
        <v>18606</v>
      </c>
      <c r="D7014" s="4">
        <v>30.06</v>
      </c>
      <c r="E7014" s="5" t="s">
        <v>18526</v>
      </c>
      <c r="F7014" s="4">
        <v>40.982300000000002</v>
      </c>
      <c r="G7014" s="6">
        <v>51359</v>
      </c>
      <c r="H7014" s="3" t="s">
        <v>18607</v>
      </c>
      <c r="I7014" s="3"/>
      <c r="J7014" s="3"/>
      <c r="K7014" s="5" t="s">
        <v>112</v>
      </c>
      <c r="L7014" s="5" t="s">
        <v>112</v>
      </c>
      <c r="M7014" s="5" t="s">
        <v>961</v>
      </c>
      <c r="N7014" s="5">
        <f>VLOOKUP(M7014,[1]ArchetypeScores!E:N,10,FALSE)</f>
        <v>0</v>
      </c>
      <c r="O7014" s="5">
        <f>VLOOKUP(M7014,[1]ArchetypeScores!E:O,11,FALSE)</f>
        <v>0</v>
      </c>
      <c r="P7014" s="5">
        <f>VLOOKUP(M7014,[1]ArchetypeScores!E:P,12,FALSE)</f>
        <v>0</v>
      </c>
      <c r="Q7014" s="2" t="str">
        <f>VLOOKUP(M7014,[1]ArchetypeScores!E:W,19,FALSE)</f>
        <v>Untargeted</v>
      </c>
      <c r="R7014" s="2">
        <f>VLOOKUP(M7014,[1]ArchetypeScores!E:I,5,FALSE)</f>
        <v>0</v>
      </c>
      <c r="S7014" s="2">
        <f>VLOOKUP(M7014,[1]ArchetypeScores!E:K,7,FALSE)</f>
        <v>0</v>
      </c>
      <c r="T7014" s="2" t="str">
        <f t="shared" si="111"/>
        <v>Not A&amp;R positive</v>
      </c>
    </row>
    <row r="7015" spans="1:20" x14ac:dyDescent="0.3">
      <c r="A7015" s="2" t="s">
        <v>18523</v>
      </c>
      <c r="B7015" s="3" t="s">
        <v>18608</v>
      </c>
      <c r="C7015" s="3" t="s">
        <v>18609</v>
      </c>
      <c r="D7015" s="4"/>
      <c r="E7015" s="5" t="s">
        <v>18526</v>
      </c>
      <c r="F7015" s="4">
        <v>0</v>
      </c>
      <c r="G7015" s="6">
        <v>51567</v>
      </c>
      <c r="H7015" s="3" t="s">
        <v>18610</v>
      </c>
      <c r="I7015" s="3"/>
      <c r="J7015" s="3"/>
      <c r="K7015" s="5" t="s">
        <v>57</v>
      </c>
      <c r="L7015" s="5">
        <v>29</v>
      </c>
      <c r="M7015" s="5" t="s">
        <v>58</v>
      </c>
      <c r="N7015" s="5">
        <f>VLOOKUP(M7015,[1]ArchetypeScores!E:N,10,FALSE)</f>
        <v>0</v>
      </c>
      <c r="O7015" s="5">
        <f>VLOOKUP(M7015,[1]ArchetypeScores!E:O,11,FALSE)</f>
        <v>-1</v>
      </c>
      <c r="P7015" s="5">
        <f>VLOOKUP(M7015,[1]ArchetypeScores!E:P,12,FALSE)</f>
        <v>0</v>
      </c>
      <c r="Q7015" s="2" t="str">
        <f>VLOOKUP(M7015,[1]ArchetypeScores!E:W,19,FALSE)</f>
        <v>Untargeted</v>
      </c>
      <c r="R7015" s="2">
        <f>VLOOKUP(M7015,[1]ArchetypeScores!E:I,5,FALSE)</f>
        <v>0</v>
      </c>
      <c r="S7015" s="2">
        <f>VLOOKUP(M7015,[1]ArchetypeScores!E:K,7,FALSE)</f>
        <v>0</v>
      </c>
      <c r="T7015" s="2" t="str">
        <f t="shared" si="111"/>
        <v>Not A&amp;R positive</v>
      </c>
    </row>
    <row r="7016" spans="1:20" x14ac:dyDescent="0.3">
      <c r="A7016" s="2" t="s">
        <v>18523</v>
      </c>
      <c r="B7016" s="3" t="s">
        <v>18611</v>
      </c>
      <c r="C7016" s="3" t="s">
        <v>18612</v>
      </c>
      <c r="D7016" s="4">
        <v>0.4</v>
      </c>
      <c r="E7016" s="5" t="s">
        <v>18526</v>
      </c>
      <c r="F7016" s="4">
        <v>0.51263999999999998</v>
      </c>
      <c r="G7016" s="6">
        <v>51608</v>
      </c>
      <c r="H7016" s="3" t="s">
        <v>18538</v>
      </c>
      <c r="I7016" s="3" t="s">
        <v>18539</v>
      </c>
      <c r="J7016" s="3"/>
      <c r="K7016" s="5" t="s">
        <v>25</v>
      </c>
      <c r="L7016" s="5">
        <v>9</v>
      </c>
      <c r="M7016" s="5" t="s">
        <v>493</v>
      </c>
      <c r="N7016" s="5">
        <f>VLOOKUP(M7016,[1]ArchetypeScores!E:N,10,FALSE)</f>
        <v>1</v>
      </c>
      <c r="O7016" s="5">
        <f>VLOOKUP(M7016,[1]ArchetypeScores!E:O,11,FALSE)</f>
        <v>-2</v>
      </c>
      <c r="P7016" s="5">
        <f>VLOOKUP(M7016,[1]ArchetypeScores!E:P,12,FALSE)</f>
        <v>0</v>
      </c>
      <c r="Q7016" s="2" t="str">
        <f>VLOOKUP(M7016,[1]ArchetypeScores!E:W,19,FALSE)</f>
        <v>Industrials - other</v>
      </c>
      <c r="R7016" s="2">
        <f>VLOOKUP(M7016,[1]ArchetypeScores!E:I,5,FALSE)</f>
        <v>0</v>
      </c>
      <c r="S7016" s="2">
        <f>VLOOKUP(M7016,[1]ArchetypeScores!E:K,7,FALSE)</f>
        <v>-1</v>
      </c>
      <c r="T7016" s="2" t="str">
        <f t="shared" si="111"/>
        <v>Not A&amp;R positive</v>
      </c>
    </row>
    <row r="7017" spans="1:20" x14ac:dyDescent="0.3">
      <c r="A7017" s="2" t="s">
        <v>18523</v>
      </c>
      <c r="B7017" s="3" t="s">
        <v>18613</v>
      </c>
      <c r="C7017" s="3" t="s">
        <v>18614</v>
      </c>
      <c r="D7017" s="4">
        <v>0.36</v>
      </c>
      <c r="E7017" s="5" t="s">
        <v>18526</v>
      </c>
      <c r="F7017" s="4">
        <v>0.47103</v>
      </c>
      <c r="G7017" s="6">
        <v>51518</v>
      </c>
      <c r="H7017" s="3" t="s">
        <v>18615</v>
      </c>
      <c r="I7017" s="3"/>
      <c r="J7017" s="3"/>
      <c r="K7017" s="5" t="s">
        <v>25</v>
      </c>
      <c r="L7017" s="5">
        <v>9</v>
      </c>
      <c r="M7017" s="5" t="s">
        <v>493</v>
      </c>
      <c r="N7017" s="5">
        <f>VLOOKUP(M7017,[1]ArchetypeScores!E:N,10,FALSE)</f>
        <v>1</v>
      </c>
      <c r="O7017" s="5">
        <f>VLOOKUP(M7017,[1]ArchetypeScores!E:O,11,FALSE)</f>
        <v>-2</v>
      </c>
      <c r="P7017" s="5">
        <f>VLOOKUP(M7017,[1]ArchetypeScores!E:P,12,FALSE)</f>
        <v>0</v>
      </c>
      <c r="Q7017" s="2" t="str">
        <f>VLOOKUP(M7017,[1]ArchetypeScores!E:W,19,FALSE)</f>
        <v>Industrials - other</v>
      </c>
      <c r="R7017" s="2">
        <f>VLOOKUP(M7017,[1]ArchetypeScores!E:I,5,FALSE)</f>
        <v>0</v>
      </c>
      <c r="S7017" s="2">
        <f>VLOOKUP(M7017,[1]ArchetypeScores!E:K,7,FALSE)</f>
        <v>-1</v>
      </c>
      <c r="T7017" s="2" t="str">
        <f t="shared" si="111"/>
        <v>Not A&amp;R positive</v>
      </c>
    </row>
    <row r="7018" spans="1:20" x14ac:dyDescent="0.3">
      <c r="A7018" s="2" t="s">
        <v>18523</v>
      </c>
      <c r="B7018" s="3" t="s">
        <v>18616</v>
      </c>
      <c r="C7018" s="3" t="s">
        <v>18617</v>
      </c>
      <c r="D7018" s="4">
        <v>0.1</v>
      </c>
      <c r="E7018" s="5" t="s">
        <v>18526</v>
      </c>
      <c r="F7018" s="4">
        <v>0.13383999999999999</v>
      </c>
      <c r="G7018" s="6">
        <v>51473</v>
      </c>
      <c r="H7018" s="3" t="s">
        <v>18578</v>
      </c>
      <c r="I7018" s="3" t="s">
        <v>18579</v>
      </c>
      <c r="J7018" s="3">
        <v>3</v>
      </c>
      <c r="K7018" s="5" t="s">
        <v>25</v>
      </c>
      <c r="L7018" s="5">
        <v>1</v>
      </c>
      <c r="M7018" s="5" t="s">
        <v>343</v>
      </c>
      <c r="N7018" s="5">
        <f>VLOOKUP(M7018,[1]ArchetypeScores!E:N,10,FALSE)</f>
        <v>1</v>
      </c>
      <c r="O7018" s="5">
        <f>VLOOKUP(M7018,[1]ArchetypeScores!E:O,11,FALSE)</f>
        <v>-2</v>
      </c>
      <c r="P7018" s="5">
        <f>VLOOKUP(M7018,[1]ArchetypeScores!E:P,12,FALSE)</f>
        <v>0</v>
      </c>
      <c r="Q7018" s="2" t="str">
        <f>VLOOKUP(M7018,[1]ArchetypeScores!E:W,19,FALSE)</f>
        <v>Industrials - other</v>
      </c>
      <c r="R7018" s="2">
        <f>VLOOKUP(M7018,[1]ArchetypeScores!E:I,5,FALSE)</f>
        <v>0</v>
      </c>
      <c r="S7018" s="2">
        <f>VLOOKUP(M7018,[1]ArchetypeScores!E:K,7,FALSE)</f>
        <v>-1</v>
      </c>
      <c r="T7018" s="2" t="str">
        <f t="shared" si="111"/>
        <v>Not A&amp;R positive</v>
      </c>
    </row>
    <row r="7019" spans="1:20" x14ac:dyDescent="0.3">
      <c r="A7019" s="2" t="s">
        <v>18523</v>
      </c>
      <c r="B7019" s="3" t="s">
        <v>18618</v>
      </c>
      <c r="C7019" s="3" t="s">
        <v>18619</v>
      </c>
      <c r="D7019" s="4">
        <v>0.19700000000000001</v>
      </c>
      <c r="E7019" s="5" t="s">
        <v>18526</v>
      </c>
      <c r="F7019" s="4">
        <v>0.24160000000000001</v>
      </c>
      <c r="G7019" s="6">
        <v>51593</v>
      </c>
      <c r="H7019" s="3" t="s">
        <v>18620</v>
      </c>
      <c r="I7019" s="3"/>
      <c r="J7019" s="3"/>
      <c r="K7019" s="5" t="s">
        <v>137</v>
      </c>
      <c r="L7019" s="5">
        <v>2</v>
      </c>
      <c r="M7019" s="5" t="s">
        <v>138</v>
      </c>
      <c r="N7019" s="5">
        <f>VLOOKUP(M7019,[1]ArchetypeScores!E:N,10,FALSE)</f>
        <v>1</v>
      </c>
      <c r="O7019" s="5">
        <f>VLOOKUP(M7019,[1]ArchetypeScores!E:O,11,FALSE)</f>
        <v>-2</v>
      </c>
      <c r="P7019" s="5">
        <f>VLOOKUP(M7019,[1]ArchetypeScores!E:P,12,FALSE)</f>
        <v>2</v>
      </c>
      <c r="Q7019" s="2" t="str">
        <f>VLOOKUP(M7019,[1]ArchetypeScores!E:W,19,FALSE)</f>
        <v>Industrials - transportation</v>
      </c>
      <c r="R7019" s="2">
        <f>VLOOKUP(M7019,[1]ArchetypeScores!E:I,5,FALSE)</f>
        <v>0</v>
      </c>
      <c r="S7019" s="2">
        <f>VLOOKUP(M7019,[1]ArchetypeScores!E:K,7,FALSE)</f>
        <v>-1</v>
      </c>
      <c r="T7019" s="2" t="str">
        <f t="shared" si="111"/>
        <v>Not A&amp;R positive</v>
      </c>
    </row>
    <row r="7020" spans="1:20" x14ac:dyDescent="0.3">
      <c r="A7020" s="2" t="s">
        <v>18523</v>
      </c>
      <c r="B7020" s="3" t="s">
        <v>18621</v>
      </c>
      <c r="C7020" s="3" t="s">
        <v>18622</v>
      </c>
      <c r="D7020" s="4">
        <v>0.28299999999999997</v>
      </c>
      <c r="E7020" s="5" t="s">
        <v>18526</v>
      </c>
      <c r="F7020" s="4">
        <v>0.34427999999999997</v>
      </c>
      <c r="G7020" s="6">
        <v>51555</v>
      </c>
      <c r="H7020" s="3" t="s">
        <v>18623</v>
      </c>
      <c r="I7020" s="3"/>
      <c r="J7020" s="3"/>
      <c r="K7020" s="5" t="s">
        <v>137</v>
      </c>
      <c r="L7020" s="5">
        <v>2</v>
      </c>
      <c r="M7020" s="5" t="s">
        <v>138</v>
      </c>
      <c r="N7020" s="5">
        <f>VLOOKUP(M7020,[1]ArchetypeScores!E:N,10,FALSE)</f>
        <v>1</v>
      </c>
      <c r="O7020" s="5">
        <f>VLOOKUP(M7020,[1]ArchetypeScores!E:O,11,FALSE)</f>
        <v>-2</v>
      </c>
      <c r="P7020" s="5">
        <f>VLOOKUP(M7020,[1]ArchetypeScores!E:P,12,FALSE)</f>
        <v>2</v>
      </c>
      <c r="Q7020" s="2" t="str">
        <f>VLOOKUP(M7020,[1]ArchetypeScores!E:W,19,FALSE)</f>
        <v>Industrials - transportation</v>
      </c>
      <c r="R7020" s="2">
        <f>VLOOKUP(M7020,[1]ArchetypeScores!E:I,5,FALSE)</f>
        <v>0</v>
      </c>
      <c r="S7020" s="2">
        <f>VLOOKUP(M7020,[1]ArchetypeScores!E:K,7,FALSE)</f>
        <v>-1</v>
      </c>
      <c r="T7020" s="2" t="str">
        <f t="shared" si="111"/>
        <v>Not A&amp;R positive</v>
      </c>
    </row>
    <row r="7021" spans="1:20" x14ac:dyDescent="0.3">
      <c r="A7021" s="2" t="s">
        <v>18523</v>
      </c>
      <c r="B7021" s="3" t="s">
        <v>18624</v>
      </c>
      <c r="C7021" s="3" t="s">
        <v>18625</v>
      </c>
      <c r="D7021" s="4"/>
      <c r="E7021" s="5" t="s">
        <v>18526</v>
      </c>
      <c r="F7021" s="4">
        <v>0</v>
      </c>
      <c r="G7021" s="6">
        <v>51505</v>
      </c>
      <c r="H7021" s="3" t="s">
        <v>18626</v>
      </c>
      <c r="I7021" s="3"/>
      <c r="J7021" s="3"/>
      <c r="K7021" s="5" t="s">
        <v>38</v>
      </c>
      <c r="L7021" s="5">
        <v>13</v>
      </c>
      <c r="M7021" s="5" t="s">
        <v>39</v>
      </c>
      <c r="N7021" s="5">
        <f>VLOOKUP(M7021,[1]ArchetypeScores!E:N,10,FALSE)</f>
        <v>0</v>
      </c>
      <c r="O7021" s="5">
        <f>VLOOKUP(M7021,[1]ArchetypeScores!E:O,11,FALSE)</f>
        <v>-2</v>
      </c>
      <c r="P7021" s="5">
        <f>VLOOKUP(M7021,[1]ArchetypeScores!E:P,12,FALSE)</f>
        <v>0</v>
      </c>
      <c r="Q7021" s="2" t="str">
        <f>VLOOKUP(M7021,[1]ArchetypeScores!E:W,19,FALSE)</f>
        <v>Industrials - transportation</v>
      </c>
      <c r="R7021" s="2">
        <f>VLOOKUP(M7021,[1]ArchetypeScores!E:I,5,FALSE)</f>
        <v>0</v>
      </c>
      <c r="S7021" s="2">
        <f>VLOOKUP(M7021,[1]ArchetypeScores!E:K,7,FALSE)</f>
        <v>0</v>
      </c>
      <c r="T7021" s="2" t="str">
        <f t="shared" si="111"/>
        <v>Not A&amp;R positive</v>
      </c>
    </row>
    <row r="7022" spans="1:20" x14ac:dyDescent="0.3">
      <c r="A7022" s="2" t="s">
        <v>18523</v>
      </c>
      <c r="B7022" s="3" t="s">
        <v>10000</v>
      </c>
      <c r="C7022" s="3" t="s">
        <v>18627</v>
      </c>
      <c r="D7022" s="4">
        <v>1</v>
      </c>
      <c r="E7022" s="5" t="s">
        <v>18526</v>
      </c>
      <c r="F7022" s="4">
        <v>1.30759</v>
      </c>
      <c r="G7022" s="6">
        <v>51502</v>
      </c>
      <c r="H7022" s="3" t="s">
        <v>18628</v>
      </c>
      <c r="I7022" s="3" t="s">
        <v>18629</v>
      </c>
      <c r="J7022" s="3"/>
      <c r="K7022" s="5" t="s">
        <v>38</v>
      </c>
      <c r="L7022" s="5">
        <v>21</v>
      </c>
      <c r="M7022" s="5" t="s">
        <v>302</v>
      </c>
      <c r="N7022" s="5">
        <f>VLOOKUP(M7022,[1]ArchetypeScores!E:N,10,FALSE)</f>
        <v>0</v>
      </c>
      <c r="O7022" s="5">
        <f>VLOOKUP(M7022,[1]ArchetypeScores!E:O,11,FALSE)</f>
        <v>-1</v>
      </c>
      <c r="P7022" s="5">
        <f>VLOOKUP(M7022,[1]ArchetypeScores!E:P,12,FALSE)</f>
        <v>0</v>
      </c>
      <c r="Q7022" s="2" t="str">
        <f>VLOOKUP(M7022,[1]ArchetypeScores!E:W,19,FALSE)</f>
        <v>Consumer (including agriculture and tourism)</v>
      </c>
      <c r="R7022" s="2">
        <f>VLOOKUP(M7022,[1]ArchetypeScores!E:I,5,FALSE)</f>
        <v>0</v>
      </c>
      <c r="S7022" s="2">
        <f>VLOOKUP(M7022,[1]ArchetypeScores!E:K,7,FALSE)</f>
        <v>0</v>
      </c>
      <c r="T7022" s="2" t="str">
        <f t="shared" si="111"/>
        <v>Not A&amp;R positive</v>
      </c>
    </row>
    <row r="7023" spans="1:20" x14ac:dyDescent="0.3">
      <c r="A7023" s="2" t="s">
        <v>18523</v>
      </c>
      <c r="B7023" s="3" t="s">
        <v>18630</v>
      </c>
      <c r="C7023" s="3" t="s">
        <v>18631</v>
      </c>
      <c r="D7023" s="4">
        <v>0.57499999999999996</v>
      </c>
      <c r="E7023" s="5" t="s">
        <v>18526</v>
      </c>
      <c r="F7023" s="4">
        <v>0.76956999999999998</v>
      </c>
      <c r="G7023" s="6">
        <v>51448</v>
      </c>
      <c r="H7023" s="3" t="s">
        <v>18578</v>
      </c>
      <c r="I7023" s="3" t="s">
        <v>18579</v>
      </c>
      <c r="J7023" s="3">
        <v>2</v>
      </c>
      <c r="K7023" s="5" t="s">
        <v>38</v>
      </c>
      <c r="L7023" s="5">
        <v>13</v>
      </c>
      <c r="M7023" s="5" t="s">
        <v>39</v>
      </c>
      <c r="N7023" s="5">
        <f>VLOOKUP(M7023,[1]ArchetypeScores!E:N,10,FALSE)</f>
        <v>0</v>
      </c>
      <c r="O7023" s="5">
        <f>VLOOKUP(M7023,[1]ArchetypeScores!E:O,11,FALSE)</f>
        <v>-2</v>
      </c>
      <c r="P7023" s="5">
        <f>VLOOKUP(M7023,[1]ArchetypeScores!E:P,12,FALSE)</f>
        <v>0</v>
      </c>
      <c r="Q7023" s="2" t="str">
        <f>VLOOKUP(M7023,[1]ArchetypeScores!E:W,19,FALSE)</f>
        <v>Industrials - transportation</v>
      </c>
      <c r="R7023" s="2">
        <f>VLOOKUP(M7023,[1]ArchetypeScores!E:I,5,FALSE)</f>
        <v>0</v>
      </c>
      <c r="S7023" s="2">
        <f>VLOOKUP(M7023,[1]ArchetypeScores!E:K,7,FALSE)</f>
        <v>0</v>
      </c>
      <c r="T7023" s="2" t="str">
        <f t="shared" si="111"/>
        <v>Not A&amp;R positive</v>
      </c>
    </row>
    <row r="7024" spans="1:20" x14ac:dyDescent="0.3">
      <c r="A7024" s="2" t="s">
        <v>18523</v>
      </c>
      <c r="B7024" s="3" t="s">
        <v>18632</v>
      </c>
      <c r="C7024" s="3" t="s">
        <v>18633</v>
      </c>
      <c r="D7024" s="4">
        <v>1.5</v>
      </c>
      <c r="E7024" s="5" t="s">
        <v>18526</v>
      </c>
      <c r="F7024" s="4">
        <v>2.0620500000000002</v>
      </c>
      <c r="G7024" s="6">
        <v>51387</v>
      </c>
      <c r="H7024" s="3" t="s">
        <v>18634</v>
      </c>
      <c r="I7024" s="3"/>
      <c r="J7024" s="3"/>
      <c r="K7024" s="5" t="s">
        <v>38</v>
      </c>
      <c r="L7024" s="5">
        <v>13</v>
      </c>
      <c r="M7024" s="5" t="s">
        <v>39</v>
      </c>
      <c r="N7024" s="5">
        <f>VLOOKUP(M7024,[1]ArchetypeScores!E:N,10,FALSE)</f>
        <v>0</v>
      </c>
      <c r="O7024" s="5">
        <f>VLOOKUP(M7024,[1]ArchetypeScores!E:O,11,FALSE)</f>
        <v>-2</v>
      </c>
      <c r="P7024" s="5">
        <f>VLOOKUP(M7024,[1]ArchetypeScores!E:P,12,FALSE)</f>
        <v>0</v>
      </c>
      <c r="Q7024" s="2" t="str">
        <f>VLOOKUP(M7024,[1]ArchetypeScores!E:W,19,FALSE)</f>
        <v>Industrials - transportation</v>
      </c>
      <c r="R7024" s="2">
        <f>VLOOKUP(M7024,[1]ArchetypeScores!E:I,5,FALSE)</f>
        <v>0</v>
      </c>
      <c r="S7024" s="2">
        <f>VLOOKUP(M7024,[1]ArchetypeScores!E:K,7,FALSE)</f>
        <v>0</v>
      </c>
      <c r="T7024" s="2" t="str">
        <f t="shared" si="111"/>
        <v>Not A&amp;R positive</v>
      </c>
    </row>
    <row r="7025" spans="1:20" x14ac:dyDescent="0.3">
      <c r="A7025" s="2" t="s">
        <v>18523</v>
      </c>
      <c r="B7025" s="3" t="s">
        <v>18635</v>
      </c>
      <c r="C7025" s="3" t="s">
        <v>18636</v>
      </c>
      <c r="D7025" s="4">
        <v>0.2</v>
      </c>
      <c r="E7025" s="5" t="s">
        <v>18526</v>
      </c>
      <c r="F7025" s="4">
        <v>0.26511000000000001</v>
      </c>
      <c r="G7025" s="6">
        <v>51486</v>
      </c>
      <c r="H7025" s="3" t="s">
        <v>18637</v>
      </c>
      <c r="I7025" s="3" t="s">
        <v>18638</v>
      </c>
      <c r="J7025" s="3"/>
      <c r="K7025" s="5" t="s">
        <v>477</v>
      </c>
      <c r="L7025" s="5">
        <v>8</v>
      </c>
      <c r="M7025" s="5" t="s">
        <v>1100</v>
      </c>
      <c r="N7025" s="5">
        <f>VLOOKUP(M7025,[1]ArchetypeScores!E:N,10,FALSE)</f>
        <v>1</v>
      </c>
      <c r="O7025" s="5">
        <f>VLOOKUP(M7025,[1]ArchetypeScores!E:O,11,FALSE)</f>
        <v>-2</v>
      </c>
      <c r="P7025" s="5">
        <f>VLOOKUP(M7025,[1]ArchetypeScores!E:P,12,FALSE)</f>
        <v>2</v>
      </c>
      <c r="Q7025" s="2" t="str">
        <f>VLOOKUP(M7025,[1]ArchetypeScores!E:W,19,FALSE)</f>
        <v>Energy and water</v>
      </c>
      <c r="R7025" s="2">
        <f>VLOOKUP(M7025,[1]ArchetypeScores!E:I,5,FALSE)</f>
        <v>0</v>
      </c>
      <c r="S7025" s="2">
        <f>VLOOKUP(M7025,[1]ArchetypeScores!E:K,7,FALSE)</f>
        <v>0</v>
      </c>
      <c r="T7025" s="2" t="str">
        <f t="shared" si="111"/>
        <v>Not A&amp;R positive</v>
      </c>
    </row>
    <row r="7026" spans="1:20" x14ac:dyDescent="0.3">
      <c r="A7026" s="2" t="s">
        <v>18523</v>
      </c>
      <c r="B7026" s="3" t="s">
        <v>18639</v>
      </c>
      <c r="C7026" s="3" t="s">
        <v>18640</v>
      </c>
      <c r="D7026" s="4">
        <v>0.8</v>
      </c>
      <c r="E7026" s="5" t="s">
        <v>18526</v>
      </c>
      <c r="F7026" s="4">
        <v>1.02529</v>
      </c>
      <c r="G7026" s="6">
        <v>51636</v>
      </c>
      <c r="H7026" s="3" t="s">
        <v>18641</v>
      </c>
      <c r="I7026" s="3" t="s">
        <v>18539</v>
      </c>
      <c r="J7026" s="3"/>
      <c r="K7026" s="5" t="s">
        <v>477</v>
      </c>
      <c r="L7026" s="5">
        <v>8</v>
      </c>
      <c r="M7026" s="5" t="s">
        <v>1100</v>
      </c>
      <c r="N7026" s="5">
        <f>VLOOKUP(M7026,[1]ArchetypeScores!E:N,10,FALSE)</f>
        <v>1</v>
      </c>
      <c r="O7026" s="5">
        <f>VLOOKUP(M7026,[1]ArchetypeScores!E:O,11,FALSE)</f>
        <v>-2</v>
      </c>
      <c r="P7026" s="5">
        <f>VLOOKUP(M7026,[1]ArchetypeScores!E:P,12,FALSE)</f>
        <v>2</v>
      </c>
      <c r="Q7026" s="2" t="str">
        <f>VLOOKUP(M7026,[1]ArchetypeScores!E:W,19,FALSE)</f>
        <v>Energy and water</v>
      </c>
      <c r="R7026" s="2">
        <f>VLOOKUP(M7026,[1]ArchetypeScores!E:I,5,FALSE)</f>
        <v>0</v>
      </c>
      <c r="S7026" s="2">
        <f>VLOOKUP(M7026,[1]ArchetypeScores!E:K,7,FALSE)</f>
        <v>0</v>
      </c>
      <c r="T7026" s="2" t="str">
        <f t="shared" si="111"/>
        <v>Not A&amp;R positive</v>
      </c>
    </row>
    <row r="7027" spans="1:20" x14ac:dyDescent="0.3">
      <c r="A7027" s="2" t="s">
        <v>18523</v>
      </c>
      <c r="B7027" s="3" t="s">
        <v>18642</v>
      </c>
      <c r="C7027" s="3" t="s">
        <v>18643</v>
      </c>
      <c r="D7027" s="4">
        <v>2.5000000000000001E-2</v>
      </c>
      <c r="E7027" s="5" t="s">
        <v>18526</v>
      </c>
      <c r="F7027" s="4">
        <v>3.406E-2</v>
      </c>
      <c r="G7027" s="6">
        <v>51340</v>
      </c>
      <c r="H7027" s="3" t="s">
        <v>18644</v>
      </c>
      <c r="I7027" s="3"/>
      <c r="J7027" s="3"/>
      <c r="K7027" s="5" t="s">
        <v>163</v>
      </c>
      <c r="L7027" s="5">
        <v>3</v>
      </c>
      <c r="M7027" s="5" t="s">
        <v>164</v>
      </c>
      <c r="N7027" s="5">
        <f>VLOOKUP(M7027,[1]ArchetypeScores!E:N,10,FALSE)</f>
        <v>0</v>
      </c>
      <c r="O7027" s="5">
        <f>VLOOKUP(M7027,[1]ArchetypeScores!E:O,11,FALSE)</f>
        <v>0</v>
      </c>
      <c r="P7027" s="5">
        <f>VLOOKUP(M7027,[1]ArchetypeScores!E:P,12,FALSE)</f>
        <v>0</v>
      </c>
      <c r="Q7027" s="2" t="str">
        <f>VLOOKUP(M7027,[1]ArchetypeScores!E:W,19,FALSE)</f>
        <v>Education and training</v>
      </c>
      <c r="R7027" s="2">
        <f>VLOOKUP(M7027,[1]ArchetypeScores!E:I,5,FALSE)</f>
        <v>0</v>
      </c>
      <c r="S7027" s="2">
        <f>VLOOKUP(M7027,[1]ArchetypeScores!E:K,7,FALSE)</f>
        <v>0</v>
      </c>
      <c r="T7027" s="2" t="str">
        <f t="shared" si="111"/>
        <v>Not A&amp;R positive</v>
      </c>
    </row>
    <row r="7028" spans="1:20" x14ac:dyDescent="0.3">
      <c r="A7028" s="2" t="s">
        <v>18523</v>
      </c>
      <c r="B7028" s="3" t="s">
        <v>18645</v>
      </c>
      <c r="C7028" s="3" t="s">
        <v>18646</v>
      </c>
      <c r="D7028" s="4">
        <v>0.36</v>
      </c>
      <c r="E7028" s="5" t="s">
        <v>18526</v>
      </c>
      <c r="F7028" s="4">
        <v>0.44603999999999999</v>
      </c>
      <c r="G7028" s="6">
        <v>51589</v>
      </c>
      <c r="H7028" s="3" t="s">
        <v>18647</v>
      </c>
      <c r="I7028" s="3" t="s">
        <v>18648</v>
      </c>
      <c r="J7028" s="3"/>
      <c r="K7028" s="5" t="s">
        <v>163</v>
      </c>
      <c r="L7028" s="5">
        <v>4</v>
      </c>
      <c r="M7028" s="5" t="s">
        <v>1448</v>
      </c>
      <c r="N7028" s="5">
        <f>VLOOKUP(M7028,[1]ArchetypeScores!E:N,10,FALSE)</f>
        <v>0</v>
      </c>
      <c r="O7028" s="5">
        <f>VLOOKUP(M7028,[1]ArchetypeScores!E:O,11,FALSE)</f>
        <v>0</v>
      </c>
      <c r="P7028" s="5">
        <f>VLOOKUP(M7028,[1]ArchetypeScores!E:P,12,FALSE)</f>
        <v>0</v>
      </c>
      <c r="Q7028" s="2" t="str">
        <f>VLOOKUP(M7028,[1]ArchetypeScores!E:W,19,FALSE)</f>
        <v>Other sector</v>
      </c>
      <c r="R7028" s="2">
        <f>VLOOKUP(M7028,[1]ArchetypeScores!E:I,5,FALSE)</f>
        <v>0</v>
      </c>
      <c r="S7028" s="2">
        <f>VLOOKUP(M7028,[1]ArchetypeScores!E:K,7,FALSE)</f>
        <v>0</v>
      </c>
      <c r="T7028" s="2" t="str">
        <f t="shared" si="111"/>
        <v>Not A&amp;R positive</v>
      </c>
    </row>
    <row r="7029" spans="1:20" x14ac:dyDescent="0.3">
      <c r="A7029" s="2" t="s">
        <v>18523</v>
      </c>
      <c r="B7029" s="3" t="s">
        <v>18649</v>
      </c>
      <c r="C7029" s="3" t="s">
        <v>18650</v>
      </c>
      <c r="D7029" s="4">
        <v>0.37</v>
      </c>
      <c r="E7029" s="5" t="s">
        <v>18526</v>
      </c>
      <c r="F7029" s="4">
        <v>0.45843</v>
      </c>
      <c r="G7029" s="6">
        <v>51590</v>
      </c>
      <c r="H7029" s="3" t="s">
        <v>18647</v>
      </c>
      <c r="I7029" s="3" t="s">
        <v>18648</v>
      </c>
      <c r="J7029" s="3"/>
      <c r="K7029" s="5" t="s">
        <v>163</v>
      </c>
      <c r="L7029" s="5">
        <v>4</v>
      </c>
      <c r="M7029" s="5" t="s">
        <v>1448</v>
      </c>
      <c r="N7029" s="5">
        <f>VLOOKUP(M7029,[1]ArchetypeScores!E:N,10,FALSE)</f>
        <v>0</v>
      </c>
      <c r="O7029" s="5">
        <f>VLOOKUP(M7029,[1]ArchetypeScores!E:O,11,FALSE)</f>
        <v>0</v>
      </c>
      <c r="P7029" s="5">
        <f>VLOOKUP(M7029,[1]ArchetypeScores!E:P,12,FALSE)</f>
        <v>0</v>
      </c>
      <c r="Q7029" s="2" t="str">
        <f>VLOOKUP(M7029,[1]ArchetypeScores!E:W,19,FALSE)</f>
        <v>Other sector</v>
      </c>
      <c r="R7029" s="2">
        <f>VLOOKUP(M7029,[1]ArchetypeScores!E:I,5,FALSE)</f>
        <v>0</v>
      </c>
      <c r="S7029" s="2">
        <f>VLOOKUP(M7029,[1]ArchetypeScores!E:K,7,FALSE)</f>
        <v>0</v>
      </c>
      <c r="T7029" s="2" t="str">
        <f t="shared" si="111"/>
        <v>Not A&amp;R positive</v>
      </c>
    </row>
    <row r="7030" spans="1:20" x14ac:dyDescent="0.3">
      <c r="A7030" s="2" t="s">
        <v>18523</v>
      </c>
      <c r="B7030" s="3" t="s">
        <v>18651</v>
      </c>
      <c r="C7030" s="3" t="s">
        <v>18652</v>
      </c>
      <c r="D7030" s="4">
        <v>0.01</v>
      </c>
      <c r="E7030" s="5" t="s">
        <v>18526</v>
      </c>
      <c r="F7030" s="4">
        <v>1.3899999999999999E-2</v>
      </c>
      <c r="G7030" s="6">
        <v>51361</v>
      </c>
      <c r="H7030" s="3" t="s">
        <v>18653</v>
      </c>
      <c r="I7030" s="3"/>
      <c r="J7030" s="3"/>
      <c r="K7030" s="5" t="s">
        <v>163</v>
      </c>
      <c r="L7030" s="5">
        <v>3</v>
      </c>
      <c r="M7030" s="5" t="s">
        <v>164</v>
      </c>
      <c r="N7030" s="5">
        <f>VLOOKUP(M7030,[1]ArchetypeScores!E:N,10,FALSE)</f>
        <v>0</v>
      </c>
      <c r="O7030" s="5">
        <f>VLOOKUP(M7030,[1]ArchetypeScores!E:O,11,FALSE)</f>
        <v>0</v>
      </c>
      <c r="P7030" s="5">
        <f>VLOOKUP(M7030,[1]ArchetypeScores!E:P,12,FALSE)</f>
        <v>0</v>
      </c>
      <c r="Q7030" s="2" t="str">
        <f>VLOOKUP(M7030,[1]ArchetypeScores!E:W,19,FALSE)</f>
        <v>Education and training</v>
      </c>
      <c r="R7030" s="2">
        <f>VLOOKUP(M7030,[1]ArchetypeScores!E:I,5,FALSE)</f>
        <v>0</v>
      </c>
      <c r="S7030" s="2">
        <f>VLOOKUP(M7030,[1]ArchetypeScores!E:K,7,FALSE)</f>
        <v>0</v>
      </c>
      <c r="T7030" s="2" t="str">
        <f t="shared" si="111"/>
        <v>Not A&amp;R positive</v>
      </c>
    </row>
    <row r="7031" spans="1:20" x14ac:dyDescent="0.3">
      <c r="A7031" s="2" t="s">
        <v>18523</v>
      </c>
      <c r="B7031" s="3" t="s">
        <v>18654</v>
      </c>
      <c r="C7031" s="3" t="s">
        <v>18655</v>
      </c>
      <c r="D7031" s="4">
        <v>26.39</v>
      </c>
      <c r="E7031" s="5" t="s">
        <v>18526</v>
      </c>
      <c r="F7031" s="4">
        <v>35.978810000000003</v>
      </c>
      <c r="G7031" s="6">
        <v>51358</v>
      </c>
      <c r="H7031" s="3" t="s">
        <v>18607</v>
      </c>
      <c r="I7031" s="3"/>
      <c r="J7031" s="3"/>
      <c r="K7031" s="5" t="s">
        <v>112</v>
      </c>
      <c r="L7031" s="5" t="s">
        <v>112</v>
      </c>
      <c r="M7031" s="5" t="s">
        <v>961</v>
      </c>
      <c r="N7031" s="5">
        <f>VLOOKUP(M7031,[1]ArchetypeScores!E:N,10,FALSE)</f>
        <v>0</v>
      </c>
      <c r="O7031" s="5">
        <f>VLOOKUP(M7031,[1]ArchetypeScores!E:O,11,FALSE)</f>
        <v>0</v>
      </c>
      <c r="P7031" s="5">
        <f>VLOOKUP(M7031,[1]ArchetypeScores!E:P,12,FALSE)</f>
        <v>0</v>
      </c>
      <c r="Q7031" s="2" t="str">
        <f>VLOOKUP(M7031,[1]ArchetypeScores!E:W,19,FALSE)</f>
        <v>Untargeted</v>
      </c>
      <c r="R7031" s="2">
        <f>VLOOKUP(M7031,[1]ArchetypeScores!E:I,5,FALSE)</f>
        <v>0</v>
      </c>
      <c r="S7031" s="2">
        <f>VLOOKUP(M7031,[1]ArchetypeScores!E:K,7,FALSE)</f>
        <v>0</v>
      </c>
      <c r="T7031" s="2" t="str">
        <f t="shared" si="111"/>
        <v>Not A&amp;R positive</v>
      </c>
    </row>
    <row r="7032" spans="1:20" x14ac:dyDescent="0.3">
      <c r="A7032" s="2" t="s">
        <v>18523</v>
      </c>
      <c r="B7032" s="3" t="s">
        <v>18656</v>
      </c>
      <c r="C7032" s="3" t="s">
        <v>18657</v>
      </c>
      <c r="D7032" s="4"/>
      <c r="E7032" s="5" t="s">
        <v>18526</v>
      </c>
      <c r="F7032" s="4">
        <v>0</v>
      </c>
      <c r="G7032" s="6">
        <v>51325</v>
      </c>
      <c r="H7032" s="3" t="s">
        <v>18658</v>
      </c>
      <c r="I7032" s="3" t="s">
        <v>18659</v>
      </c>
      <c r="J7032" s="3"/>
      <c r="K7032" s="5" t="s">
        <v>57</v>
      </c>
      <c r="L7032" s="5">
        <v>29</v>
      </c>
      <c r="M7032" s="5" t="s">
        <v>58</v>
      </c>
      <c r="N7032" s="5">
        <f>VLOOKUP(M7032,[1]ArchetypeScores!E:N,10,FALSE)</f>
        <v>0</v>
      </c>
      <c r="O7032" s="5">
        <f>VLOOKUP(M7032,[1]ArchetypeScores!E:O,11,FALSE)</f>
        <v>-1</v>
      </c>
      <c r="P7032" s="5">
        <f>VLOOKUP(M7032,[1]ArchetypeScores!E:P,12,FALSE)</f>
        <v>0</v>
      </c>
      <c r="Q7032" s="2" t="str">
        <f>VLOOKUP(M7032,[1]ArchetypeScores!E:W,19,FALSE)</f>
        <v>Untargeted</v>
      </c>
      <c r="R7032" s="2">
        <f>VLOOKUP(M7032,[1]ArchetypeScores!E:I,5,FALSE)</f>
        <v>0</v>
      </c>
      <c r="S7032" s="2">
        <f>VLOOKUP(M7032,[1]ArchetypeScores!E:K,7,FALSE)</f>
        <v>0</v>
      </c>
      <c r="T7032" s="2" t="str">
        <f t="shared" si="111"/>
        <v>Not A&amp;R positive</v>
      </c>
    </row>
    <row r="7033" spans="1:20" x14ac:dyDescent="0.3">
      <c r="A7033" s="2" t="s">
        <v>18523</v>
      </c>
      <c r="B7033" s="3" t="s">
        <v>18660</v>
      </c>
      <c r="C7033" s="3" t="s">
        <v>18661</v>
      </c>
      <c r="D7033" s="4"/>
      <c r="E7033" s="5" t="s">
        <v>18526</v>
      </c>
      <c r="F7033" s="4">
        <v>0</v>
      </c>
      <c r="G7033" s="6">
        <v>51333</v>
      </c>
      <c r="H7033" s="3" t="s">
        <v>18658</v>
      </c>
      <c r="I7033" s="3" t="s">
        <v>18659</v>
      </c>
      <c r="J7033" s="3"/>
      <c r="K7033" s="5" t="s">
        <v>261</v>
      </c>
      <c r="L7033" s="5">
        <v>2</v>
      </c>
      <c r="M7033" s="5" t="s">
        <v>262</v>
      </c>
      <c r="N7033" s="5">
        <f>VLOOKUP(M7033,[1]ArchetypeScores!E:N,10,FALSE)</f>
        <v>0</v>
      </c>
      <c r="O7033" s="5">
        <f>VLOOKUP(M7033,[1]ArchetypeScores!E:O,11,FALSE)</f>
        <v>-1</v>
      </c>
      <c r="P7033" s="5">
        <f>VLOOKUP(M7033,[1]ArchetypeScores!E:P,12,FALSE)</f>
        <v>0</v>
      </c>
      <c r="Q7033" s="2" t="str">
        <f>VLOOKUP(M7033,[1]ArchetypeScores!E:W,19,FALSE)</f>
        <v>Untargeted</v>
      </c>
      <c r="R7033" s="2">
        <f>VLOOKUP(M7033,[1]ArchetypeScores!E:I,5,FALSE)</f>
        <v>0</v>
      </c>
      <c r="S7033" s="2">
        <f>VLOOKUP(M7033,[1]ArchetypeScores!E:K,7,FALSE)</f>
        <v>0</v>
      </c>
      <c r="T7033" s="2" t="str">
        <f t="shared" si="111"/>
        <v>Not A&amp;R positive</v>
      </c>
    </row>
    <row r="7034" spans="1:20" x14ac:dyDescent="0.3">
      <c r="A7034" s="2" t="s">
        <v>18523</v>
      </c>
      <c r="B7034" s="3" t="s">
        <v>18662</v>
      </c>
      <c r="C7034" s="3" t="s">
        <v>18663</v>
      </c>
      <c r="D7034" s="4">
        <v>0.03</v>
      </c>
      <c r="E7034" s="5" t="s">
        <v>18526</v>
      </c>
      <c r="F7034" s="4">
        <v>3.739E-2</v>
      </c>
      <c r="G7034" s="6">
        <v>51536</v>
      </c>
      <c r="H7034" s="3" t="s">
        <v>18664</v>
      </c>
      <c r="I7034" s="3"/>
      <c r="J7034" s="3"/>
      <c r="K7034" s="5" t="s">
        <v>38</v>
      </c>
      <c r="L7034" s="5">
        <v>32</v>
      </c>
      <c r="M7034" s="5" t="s">
        <v>3723</v>
      </c>
      <c r="N7034" s="5">
        <f>VLOOKUP(M7034,[1]ArchetypeScores!E:N,10,FALSE)</f>
        <v>0</v>
      </c>
      <c r="O7034" s="5">
        <f>VLOOKUP(M7034,[1]ArchetypeScores!E:O,11,FALSE)</f>
        <v>-1</v>
      </c>
      <c r="P7034" s="5">
        <f>VLOOKUP(M7034,[1]ArchetypeScores!E:P,12,FALSE)</f>
        <v>1</v>
      </c>
      <c r="Q7034" s="2" t="e">
        <f>VLOOKUP(M7034,[1]ArchetypeScores!E:W,19,FALSE)</f>
        <v>#N/A</v>
      </c>
      <c r="R7034" s="2">
        <f>VLOOKUP(M7034,[1]ArchetypeScores!E:I,5,FALSE)</f>
        <v>0</v>
      </c>
      <c r="S7034" s="2">
        <f>VLOOKUP(M7034,[1]ArchetypeScores!E:K,7,FALSE)</f>
        <v>0</v>
      </c>
      <c r="T7034" s="2" t="str">
        <f t="shared" si="111"/>
        <v>Not A&amp;R positive</v>
      </c>
    </row>
    <row r="7035" spans="1:20" x14ac:dyDescent="0.3">
      <c r="A7035" s="2" t="s">
        <v>18523</v>
      </c>
      <c r="B7035" s="3" t="s">
        <v>18665</v>
      </c>
      <c r="C7035" s="3" t="s">
        <v>18666</v>
      </c>
      <c r="D7035" s="4">
        <v>0.15</v>
      </c>
      <c r="E7035" s="5" t="s">
        <v>18526</v>
      </c>
      <c r="F7035" s="4">
        <v>0.18354000000000001</v>
      </c>
      <c r="G7035" s="6">
        <v>51560</v>
      </c>
      <c r="H7035" s="3" t="s">
        <v>18667</v>
      </c>
      <c r="I7035" s="3"/>
      <c r="J7035" s="3"/>
      <c r="K7035" s="5" t="s">
        <v>163</v>
      </c>
      <c r="L7035" s="5">
        <v>4</v>
      </c>
      <c r="M7035" s="5" t="s">
        <v>1448</v>
      </c>
      <c r="N7035" s="5">
        <f>VLOOKUP(M7035,[1]ArchetypeScores!E:N,10,FALSE)</f>
        <v>0</v>
      </c>
      <c r="O7035" s="5">
        <f>VLOOKUP(M7035,[1]ArchetypeScores!E:O,11,FALSE)</f>
        <v>0</v>
      </c>
      <c r="P7035" s="5">
        <f>VLOOKUP(M7035,[1]ArchetypeScores!E:P,12,FALSE)</f>
        <v>0</v>
      </c>
      <c r="Q7035" s="2" t="str">
        <f>VLOOKUP(M7035,[1]ArchetypeScores!E:W,19,FALSE)</f>
        <v>Other sector</v>
      </c>
      <c r="R7035" s="2">
        <f>VLOOKUP(M7035,[1]ArchetypeScores!E:I,5,FALSE)</f>
        <v>0</v>
      </c>
      <c r="S7035" s="2">
        <f>VLOOKUP(M7035,[1]ArchetypeScores!E:K,7,FALSE)</f>
        <v>0</v>
      </c>
      <c r="T7035" s="2" t="str">
        <f t="shared" si="111"/>
        <v>Not A&amp;R positive</v>
      </c>
    </row>
    <row r="7036" spans="1:20" x14ac:dyDescent="0.3">
      <c r="A7036" s="2" t="s">
        <v>18523</v>
      </c>
      <c r="B7036" s="3" t="s">
        <v>18668</v>
      </c>
      <c r="C7036" s="3" t="s">
        <v>18669</v>
      </c>
      <c r="D7036" s="4">
        <v>1.4999999999999999E-2</v>
      </c>
      <c r="E7036" s="5" t="s">
        <v>18526</v>
      </c>
      <c r="F7036" s="4">
        <v>1.8249999999999999E-2</v>
      </c>
      <c r="G7036" s="6">
        <v>51556</v>
      </c>
      <c r="H7036" s="3" t="s">
        <v>18670</v>
      </c>
      <c r="I7036" s="3"/>
      <c r="J7036" s="3"/>
      <c r="K7036" s="5" t="s">
        <v>163</v>
      </c>
      <c r="L7036" s="5">
        <v>4</v>
      </c>
      <c r="M7036" s="5" t="s">
        <v>1448</v>
      </c>
      <c r="N7036" s="5">
        <f>VLOOKUP(M7036,[1]ArchetypeScores!E:N,10,FALSE)</f>
        <v>0</v>
      </c>
      <c r="O7036" s="5">
        <f>VLOOKUP(M7036,[1]ArchetypeScores!E:O,11,FALSE)</f>
        <v>0</v>
      </c>
      <c r="P7036" s="5">
        <f>VLOOKUP(M7036,[1]ArchetypeScores!E:P,12,FALSE)</f>
        <v>0</v>
      </c>
      <c r="Q7036" s="2" t="str">
        <f>VLOOKUP(M7036,[1]ArchetypeScores!E:W,19,FALSE)</f>
        <v>Other sector</v>
      </c>
      <c r="R7036" s="2">
        <f>VLOOKUP(M7036,[1]ArchetypeScores!E:I,5,FALSE)</f>
        <v>0</v>
      </c>
      <c r="S7036" s="2">
        <f>VLOOKUP(M7036,[1]ArchetypeScores!E:K,7,FALSE)</f>
        <v>0</v>
      </c>
      <c r="T7036" s="2" t="str">
        <f t="shared" si="111"/>
        <v>Not A&amp;R positive</v>
      </c>
    </row>
    <row r="7037" spans="1:20" x14ac:dyDescent="0.3">
      <c r="A7037" s="2" t="s">
        <v>18523</v>
      </c>
      <c r="B7037" s="3" t="s">
        <v>18671</v>
      </c>
      <c r="C7037" s="3" t="s">
        <v>18672</v>
      </c>
      <c r="D7037" s="4">
        <v>2.9380000000000002</v>
      </c>
      <c r="E7037" s="5" t="s">
        <v>18526</v>
      </c>
      <c r="F7037" s="4">
        <v>3.9321899999999999</v>
      </c>
      <c r="G7037" s="6">
        <v>51472</v>
      </c>
      <c r="H7037" s="3" t="s">
        <v>18578</v>
      </c>
      <c r="I7037" s="3" t="s">
        <v>18579</v>
      </c>
      <c r="J7037" s="3">
        <v>3</v>
      </c>
      <c r="K7037" s="5" t="s">
        <v>25</v>
      </c>
      <c r="L7037" s="5">
        <v>1</v>
      </c>
      <c r="M7037" s="5" t="s">
        <v>343</v>
      </c>
      <c r="N7037" s="5">
        <f>VLOOKUP(M7037,[1]ArchetypeScores!E:N,10,FALSE)</f>
        <v>1</v>
      </c>
      <c r="O7037" s="5">
        <f>VLOOKUP(M7037,[1]ArchetypeScores!E:O,11,FALSE)</f>
        <v>-2</v>
      </c>
      <c r="P7037" s="5">
        <f>VLOOKUP(M7037,[1]ArchetypeScores!E:P,12,FALSE)</f>
        <v>0</v>
      </c>
      <c r="Q7037" s="2" t="str">
        <f>VLOOKUP(M7037,[1]ArchetypeScores!E:W,19,FALSE)</f>
        <v>Industrials - other</v>
      </c>
      <c r="R7037" s="2">
        <f>VLOOKUP(M7037,[1]ArchetypeScores!E:I,5,FALSE)</f>
        <v>0</v>
      </c>
      <c r="S7037" s="2">
        <f>VLOOKUP(M7037,[1]ArchetypeScores!E:K,7,FALSE)</f>
        <v>-1</v>
      </c>
      <c r="T7037" s="2" t="str">
        <f t="shared" si="111"/>
        <v>Not A&amp;R positive</v>
      </c>
    </row>
    <row r="7038" spans="1:20" x14ac:dyDescent="0.3">
      <c r="A7038" s="2" t="s">
        <v>18523</v>
      </c>
      <c r="B7038" s="3" t="s">
        <v>18673</v>
      </c>
      <c r="C7038" s="3" t="s">
        <v>18674</v>
      </c>
      <c r="D7038" s="4"/>
      <c r="E7038" s="5" t="s">
        <v>18526</v>
      </c>
      <c r="F7038" s="4">
        <v>0</v>
      </c>
      <c r="G7038" s="6">
        <v>51332</v>
      </c>
      <c r="H7038" s="3" t="s">
        <v>18658</v>
      </c>
      <c r="I7038" s="3" t="s">
        <v>18659</v>
      </c>
      <c r="J7038" s="3"/>
      <c r="K7038" s="5" t="s">
        <v>38</v>
      </c>
      <c r="L7038" s="5">
        <v>13</v>
      </c>
      <c r="M7038" s="5" t="s">
        <v>39</v>
      </c>
      <c r="N7038" s="5">
        <f>VLOOKUP(M7038,[1]ArchetypeScores!E:N,10,FALSE)</f>
        <v>0</v>
      </c>
      <c r="O7038" s="5">
        <f>VLOOKUP(M7038,[1]ArchetypeScores!E:O,11,FALSE)</f>
        <v>-2</v>
      </c>
      <c r="P7038" s="5">
        <f>VLOOKUP(M7038,[1]ArchetypeScores!E:P,12,FALSE)</f>
        <v>0</v>
      </c>
      <c r="Q7038" s="2" t="str">
        <f>VLOOKUP(M7038,[1]ArchetypeScores!E:W,19,FALSE)</f>
        <v>Industrials - transportation</v>
      </c>
      <c r="R7038" s="2">
        <f>VLOOKUP(M7038,[1]ArchetypeScores!E:I,5,FALSE)</f>
        <v>0</v>
      </c>
      <c r="S7038" s="2">
        <f>VLOOKUP(M7038,[1]ArchetypeScores!E:K,7,FALSE)</f>
        <v>0</v>
      </c>
      <c r="T7038" s="2" t="str">
        <f t="shared" si="111"/>
        <v>Not A&amp;R positive</v>
      </c>
    </row>
    <row r="7039" spans="1:20" x14ac:dyDescent="0.3">
      <c r="A7039" s="2" t="s">
        <v>18523</v>
      </c>
      <c r="B7039" s="3" t="s">
        <v>18675</v>
      </c>
      <c r="C7039" s="3" t="s">
        <v>18676</v>
      </c>
      <c r="D7039" s="4">
        <v>0.122</v>
      </c>
      <c r="E7039" s="5" t="s">
        <v>18526</v>
      </c>
      <c r="F7039" s="4">
        <v>0.16328000000000001</v>
      </c>
      <c r="G7039" s="6">
        <v>51482</v>
      </c>
      <c r="H7039" s="3" t="s">
        <v>18578</v>
      </c>
      <c r="I7039" s="3" t="s">
        <v>18579</v>
      </c>
      <c r="J7039" s="3">
        <v>3</v>
      </c>
      <c r="K7039" s="5" t="s">
        <v>25</v>
      </c>
      <c r="L7039" s="5">
        <v>10</v>
      </c>
      <c r="M7039" s="5" t="s">
        <v>1831</v>
      </c>
      <c r="N7039" s="5">
        <f>VLOOKUP(M7039,[1]ArchetypeScores!E:N,10,FALSE)</f>
        <v>1</v>
      </c>
      <c r="O7039" s="5">
        <f>VLOOKUP(M7039,[1]ArchetypeScores!E:O,11,FALSE)</f>
        <v>-2</v>
      </c>
      <c r="P7039" s="5">
        <f>VLOOKUP(M7039,[1]ArchetypeScores!E:P,12,FALSE)</f>
        <v>1</v>
      </c>
      <c r="Q7039" s="2" t="str">
        <f>VLOOKUP(M7039,[1]ArchetypeScores!E:W,19,FALSE)</f>
        <v>Industrials - other</v>
      </c>
      <c r="R7039" s="2">
        <f>VLOOKUP(M7039,[1]ArchetypeScores!E:I,5,FALSE)</f>
        <v>0</v>
      </c>
      <c r="S7039" s="2">
        <f>VLOOKUP(M7039,[1]ArchetypeScores!E:K,7,FALSE)</f>
        <v>0</v>
      </c>
      <c r="T7039" s="2" t="str">
        <f t="shared" si="111"/>
        <v>Not A&amp;R positive</v>
      </c>
    </row>
    <row r="7040" spans="1:20" x14ac:dyDescent="0.3">
      <c r="A7040" s="2" t="s">
        <v>18523</v>
      </c>
      <c r="B7040" s="3" t="s">
        <v>18677</v>
      </c>
      <c r="C7040" s="3" t="s">
        <v>18678</v>
      </c>
      <c r="D7040" s="4">
        <v>0.16</v>
      </c>
      <c r="E7040" s="5" t="s">
        <v>18526</v>
      </c>
      <c r="F7040" s="4">
        <v>0.21414</v>
      </c>
      <c r="G7040" s="6">
        <v>51480</v>
      </c>
      <c r="H7040" s="3" t="s">
        <v>18578</v>
      </c>
      <c r="I7040" s="3" t="s">
        <v>18579</v>
      </c>
      <c r="J7040" s="3">
        <v>3</v>
      </c>
      <c r="K7040" s="5" t="s">
        <v>477</v>
      </c>
      <c r="L7040" s="5">
        <v>1</v>
      </c>
      <c r="M7040" s="5" t="s">
        <v>750</v>
      </c>
      <c r="N7040" s="5">
        <f>VLOOKUP(M7040,[1]ArchetypeScores!E:N,10,FALSE)</f>
        <v>1</v>
      </c>
      <c r="O7040" s="5">
        <f>VLOOKUP(M7040,[1]ArchetypeScores!E:O,11,FALSE)</f>
        <v>-2</v>
      </c>
      <c r="P7040" s="5">
        <f>VLOOKUP(M7040,[1]ArchetypeScores!E:P,12,FALSE)</f>
        <v>2</v>
      </c>
      <c r="Q7040" s="2" t="str">
        <f>VLOOKUP(M7040,[1]ArchetypeScores!E:W,19,FALSE)</f>
        <v>Energy and water</v>
      </c>
      <c r="R7040" s="2">
        <f>VLOOKUP(M7040,[1]ArchetypeScores!E:I,5,FALSE)</f>
        <v>0</v>
      </c>
      <c r="S7040" s="2">
        <f>VLOOKUP(M7040,[1]ArchetypeScores!E:K,7,FALSE)</f>
        <v>0</v>
      </c>
      <c r="T7040" s="2" t="str">
        <f t="shared" si="111"/>
        <v>Not A&amp;R positive</v>
      </c>
    </row>
    <row r="7041" spans="1:20" x14ac:dyDescent="0.3">
      <c r="A7041" s="2" t="s">
        <v>18523</v>
      </c>
      <c r="B7041" s="3" t="s">
        <v>18679</v>
      </c>
      <c r="C7041" s="3" t="s">
        <v>18680</v>
      </c>
      <c r="D7041" s="4">
        <v>0.15</v>
      </c>
      <c r="E7041" s="5" t="s">
        <v>18526</v>
      </c>
      <c r="F7041" s="4">
        <v>0.20888000000000001</v>
      </c>
      <c r="G7041" s="6">
        <v>51425</v>
      </c>
      <c r="H7041" s="3" t="s">
        <v>18551</v>
      </c>
      <c r="I7041" s="3" t="s">
        <v>5155</v>
      </c>
      <c r="J7041" s="3"/>
      <c r="K7041" s="5" t="s">
        <v>38</v>
      </c>
      <c r="L7041" s="5">
        <v>29</v>
      </c>
      <c r="M7041" s="5" t="s">
        <v>316</v>
      </c>
      <c r="N7041" s="5">
        <f>VLOOKUP(M7041,[1]ArchetypeScores!E:N,10,FALSE)</f>
        <v>0</v>
      </c>
      <c r="O7041" s="5">
        <f>VLOOKUP(M7041,[1]ArchetypeScores!E:O,11,FALSE)</f>
        <v>-1</v>
      </c>
      <c r="P7041" s="5">
        <f>VLOOKUP(M7041,[1]ArchetypeScores!E:P,12,FALSE)</f>
        <v>0</v>
      </c>
      <c r="Q7041" s="2" t="str">
        <f>VLOOKUP(M7041,[1]ArchetypeScores!E:W,19,FALSE)</f>
        <v>Other sector</v>
      </c>
      <c r="R7041" s="2">
        <f>VLOOKUP(M7041,[1]ArchetypeScores!E:I,5,FALSE)</f>
        <v>0</v>
      </c>
      <c r="S7041" s="2">
        <f>VLOOKUP(M7041,[1]ArchetypeScores!E:K,7,FALSE)</f>
        <v>0</v>
      </c>
      <c r="T7041" s="2" t="str">
        <f t="shared" si="111"/>
        <v>Not A&amp;R positive</v>
      </c>
    </row>
    <row r="7042" spans="1:20" x14ac:dyDescent="0.3">
      <c r="A7042" s="2" t="s">
        <v>18523</v>
      </c>
      <c r="B7042" s="3" t="s">
        <v>18681</v>
      </c>
      <c r="C7042" s="3" t="s">
        <v>18682</v>
      </c>
      <c r="D7042" s="4"/>
      <c r="E7042" s="5" t="s">
        <v>18526</v>
      </c>
      <c r="F7042" s="4">
        <v>0</v>
      </c>
      <c r="G7042" s="6">
        <v>51537</v>
      </c>
      <c r="H7042" s="3" t="s">
        <v>18683</v>
      </c>
      <c r="I7042" s="3"/>
      <c r="J7042" s="3"/>
      <c r="K7042" s="5" t="s">
        <v>392</v>
      </c>
      <c r="L7042" s="5">
        <v>3</v>
      </c>
      <c r="M7042" s="5" t="s">
        <v>1436</v>
      </c>
      <c r="N7042" s="5">
        <f>VLOOKUP(M7042,[1]ArchetypeScores!E:N,10,FALSE)</f>
        <v>0</v>
      </c>
      <c r="O7042" s="5">
        <f>VLOOKUP(M7042,[1]ArchetypeScores!E:O,11,FALSE)</f>
        <v>-1</v>
      </c>
      <c r="P7042" s="5">
        <f>VLOOKUP(M7042,[1]ArchetypeScores!E:P,12,FALSE)</f>
        <v>0</v>
      </c>
      <c r="Q7042" s="2" t="str">
        <f>VLOOKUP(M7042,[1]ArchetypeScores!E:W,19,FALSE)</f>
        <v>Untargeted</v>
      </c>
      <c r="R7042" s="2">
        <f>VLOOKUP(M7042,[1]ArchetypeScores!E:I,5,FALSE)</f>
        <v>0</v>
      </c>
      <c r="S7042" s="2">
        <f>VLOOKUP(M7042,[1]ArchetypeScores!E:K,7,FALSE)</f>
        <v>0</v>
      </c>
      <c r="T7042" s="2" t="str">
        <f t="shared" ref="T7042:T7105" si="112">IF(AND(R7042=1,S7042=1),"Both",IF(AND(R7042=1,S7042=0),"Direct only",IF(AND(R7042=0,S7042=1),"Indirect only","Not A&amp;R positive")))</f>
        <v>Not A&amp;R positive</v>
      </c>
    </row>
    <row r="7043" spans="1:20" x14ac:dyDescent="0.3">
      <c r="A7043" s="2" t="s">
        <v>18523</v>
      </c>
      <c r="B7043" s="3" t="s">
        <v>18684</v>
      </c>
      <c r="C7043" s="3" t="s">
        <v>18685</v>
      </c>
      <c r="D7043" s="4">
        <v>330</v>
      </c>
      <c r="E7043" s="5" t="s">
        <v>18526</v>
      </c>
      <c r="F7043" s="4">
        <v>390.9873</v>
      </c>
      <c r="G7043" s="6">
        <v>51602</v>
      </c>
      <c r="H7043" s="3" t="s">
        <v>18527</v>
      </c>
      <c r="I7043" s="3" t="s">
        <v>18528</v>
      </c>
      <c r="J7043" s="3"/>
      <c r="K7043" s="5" t="s">
        <v>57</v>
      </c>
      <c r="L7043" s="5">
        <v>29</v>
      </c>
      <c r="M7043" s="5" t="s">
        <v>58</v>
      </c>
      <c r="N7043" s="5">
        <f>VLOOKUP(M7043,[1]ArchetypeScores!E:N,10,FALSE)</f>
        <v>0</v>
      </c>
      <c r="O7043" s="5">
        <f>VLOOKUP(M7043,[1]ArchetypeScores!E:O,11,FALSE)</f>
        <v>-1</v>
      </c>
      <c r="P7043" s="5">
        <f>VLOOKUP(M7043,[1]ArchetypeScores!E:P,12,FALSE)</f>
        <v>0</v>
      </c>
      <c r="Q7043" s="2" t="str">
        <f>VLOOKUP(M7043,[1]ArchetypeScores!E:W,19,FALSE)</f>
        <v>Untargeted</v>
      </c>
      <c r="R7043" s="2">
        <f>VLOOKUP(M7043,[1]ArchetypeScores!E:I,5,FALSE)</f>
        <v>0</v>
      </c>
      <c r="S7043" s="2">
        <f>VLOOKUP(M7043,[1]ArchetypeScores!E:K,7,FALSE)</f>
        <v>0</v>
      </c>
      <c r="T7043" s="2" t="str">
        <f t="shared" si="112"/>
        <v>Not A&amp;R positive</v>
      </c>
    </row>
    <row r="7044" spans="1:20" x14ac:dyDescent="0.3">
      <c r="A7044" s="2" t="s">
        <v>18523</v>
      </c>
      <c r="B7044" s="3" t="s">
        <v>18686</v>
      </c>
      <c r="C7044" s="3" t="s">
        <v>18687</v>
      </c>
      <c r="D7044" s="4">
        <v>49.3</v>
      </c>
      <c r="E7044" s="5" t="s">
        <v>18526</v>
      </c>
      <c r="F7044" s="4">
        <v>58.41113</v>
      </c>
      <c r="G7044" s="6">
        <v>51596</v>
      </c>
      <c r="H7044" s="3" t="s">
        <v>18527</v>
      </c>
      <c r="I7044" s="3" t="s">
        <v>18528</v>
      </c>
      <c r="J7044" s="3"/>
      <c r="K7044" s="5" t="s">
        <v>67</v>
      </c>
      <c r="L7044" s="5">
        <v>2</v>
      </c>
      <c r="M7044" s="5" t="s">
        <v>68</v>
      </c>
      <c r="N7044" s="5">
        <f>VLOOKUP(M7044,[1]ArchetypeScores!E:N,10,FALSE)</f>
        <v>0</v>
      </c>
      <c r="O7044" s="5">
        <f>VLOOKUP(M7044,[1]ArchetypeScores!E:O,11,FALSE)</f>
        <v>-1</v>
      </c>
      <c r="P7044" s="5">
        <f>VLOOKUP(M7044,[1]ArchetypeScores!E:P,12,FALSE)</f>
        <v>0</v>
      </c>
      <c r="Q7044" s="2" t="str">
        <f>VLOOKUP(M7044,[1]ArchetypeScores!E:W,19,FALSE)</f>
        <v>Untargeted</v>
      </c>
      <c r="R7044" s="2">
        <f>VLOOKUP(M7044,[1]ArchetypeScores!E:I,5,FALSE)</f>
        <v>0</v>
      </c>
      <c r="S7044" s="2">
        <f>VLOOKUP(M7044,[1]ArchetypeScores!E:K,7,FALSE)</f>
        <v>0</v>
      </c>
      <c r="T7044" s="2" t="str">
        <f t="shared" si="112"/>
        <v>Not A&amp;R positive</v>
      </c>
    </row>
    <row r="7045" spans="1:20" x14ac:dyDescent="0.3">
      <c r="A7045" s="2" t="s">
        <v>18523</v>
      </c>
      <c r="B7045" s="3" t="s">
        <v>18688</v>
      </c>
      <c r="C7045" s="3" t="s">
        <v>18689</v>
      </c>
      <c r="D7045" s="4"/>
      <c r="E7045" s="5" t="s">
        <v>18526</v>
      </c>
      <c r="F7045" s="4">
        <v>0</v>
      </c>
      <c r="G7045" s="6">
        <v>51396</v>
      </c>
      <c r="H7045" s="3" t="s">
        <v>18551</v>
      </c>
      <c r="I7045" s="3" t="s">
        <v>5155</v>
      </c>
      <c r="J7045" s="3"/>
      <c r="K7045" s="5" t="s">
        <v>67</v>
      </c>
      <c r="L7045" s="5">
        <v>2</v>
      </c>
      <c r="M7045" s="5" t="s">
        <v>68</v>
      </c>
      <c r="N7045" s="5">
        <f>VLOOKUP(M7045,[1]ArchetypeScores!E:N,10,FALSE)</f>
        <v>0</v>
      </c>
      <c r="O7045" s="5">
        <f>VLOOKUP(M7045,[1]ArchetypeScores!E:O,11,FALSE)</f>
        <v>-1</v>
      </c>
      <c r="P7045" s="5">
        <f>VLOOKUP(M7045,[1]ArchetypeScores!E:P,12,FALSE)</f>
        <v>0</v>
      </c>
      <c r="Q7045" s="2" t="str">
        <f>VLOOKUP(M7045,[1]ArchetypeScores!E:W,19,FALSE)</f>
        <v>Untargeted</v>
      </c>
      <c r="R7045" s="2">
        <f>VLOOKUP(M7045,[1]ArchetypeScores!E:I,5,FALSE)</f>
        <v>0</v>
      </c>
      <c r="S7045" s="2">
        <f>VLOOKUP(M7045,[1]ArchetypeScores!E:K,7,FALSE)</f>
        <v>0</v>
      </c>
      <c r="T7045" s="2" t="str">
        <f t="shared" si="112"/>
        <v>Not A&amp;R positive</v>
      </c>
    </row>
    <row r="7046" spans="1:20" x14ac:dyDescent="0.3">
      <c r="A7046" s="2" t="s">
        <v>18523</v>
      </c>
      <c r="B7046" s="3" t="s">
        <v>18690</v>
      </c>
      <c r="C7046" s="3" t="s">
        <v>18691</v>
      </c>
      <c r="D7046" s="4">
        <v>5.56</v>
      </c>
      <c r="E7046" s="5" t="s">
        <v>18526</v>
      </c>
      <c r="F7046" s="4">
        <v>7.5802300000000002</v>
      </c>
      <c r="G7046" s="6">
        <v>51356</v>
      </c>
      <c r="H7046" s="3" t="s">
        <v>18692</v>
      </c>
      <c r="I7046" s="3"/>
      <c r="J7046" s="3"/>
      <c r="K7046" s="5" t="s">
        <v>38</v>
      </c>
      <c r="L7046" s="5">
        <v>13</v>
      </c>
      <c r="M7046" s="5" t="s">
        <v>39</v>
      </c>
      <c r="N7046" s="5">
        <f>VLOOKUP(M7046,[1]ArchetypeScores!E:N,10,FALSE)</f>
        <v>0</v>
      </c>
      <c r="O7046" s="5">
        <f>VLOOKUP(M7046,[1]ArchetypeScores!E:O,11,FALSE)</f>
        <v>-2</v>
      </c>
      <c r="P7046" s="5">
        <f>VLOOKUP(M7046,[1]ArchetypeScores!E:P,12,FALSE)</f>
        <v>0</v>
      </c>
      <c r="Q7046" s="2" t="str">
        <f>VLOOKUP(M7046,[1]ArchetypeScores!E:W,19,FALSE)</f>
        <v>Industrials - transportation</v>
      </c>
      <c r="R7046" s="2">
        <f>VLOOKUP(M7046,[1]ArchetypeScores!E:I,5,FALSE)</f>
        <v>0</v>
      </c>
      <c r="S7046" s="2">
        <f>VLOOKUP(M7046,[1]ArchetypeScores!E:K,7,FALSE)</f>
        <v>0</v>
      </c>
      <c r="T7046" s="2" t="str">
        <f t="shared" si="112"/>
        <v>Not A&amp;R positive</v>
      </c>
    </row>
    <row r="7047" spans="1:20" x14ac:dyDescent="0.3">
      <c r="A7047" s="2" t="s">
        <v>18523</v>
      </c>
      <c r="B7047" s="3" t="s">
        <v>18693</v>
      </c>
      <c r="C7047" s="3" t="s">
        <v>18694</v>
      </c>
      <c r="D7047" s="4">
        <v>0.14199999999999999</v>
      </c>
      <c r="E7047" s="5" t="s">
        <v>18526</v>
      </c>
      <c r="F7047" s="4">
        <v>0.17909</v>
      </c>
      <c r="G7047" s="6">
        <v>51527</v>
      </c>
      <c r="H7047" s="3" t="s">
        <v>18695</v>
      </c>
      <c r="I7047" s="3" t="s">
        <v>18696</v>
      </c>
      <c r="J7047" s="3"/>
      <c r="K7047" s="5" t="s">
        <v>25</v>
      </c>
      <c r="L7047" s="5">
        <v>12</v>
      </c>
      <c r="M7047" s="5" t="s">
        <v>183</v>
      </c>
      <c r="N7047" s="5">
        <f>VLOOKUP(M7047,[1]ArchetypeScores!E:N,10,FALSE)</f>
        <v>1</v>
      </c>
      <c r="O7047" s="5">
        <f>VLOOKUP(M7047,[1]ArchetypeScores!E:O,11,FALSE)</f>
        <v>-2</v>
      </c>
      <c r="P7047" s="5">
        <f>VLOOKUP(M7047,[1]ArchetypeScores!E:P,12,FALSE)</f>
        <v>0</v>
      </c>
      <c r="Q7047" s="2" t="str">
        <f>VLOOKUP(M7047,[1]ArchetypeScores!E:W,19,FALSE)</f>
        <v>Industrials - other</v>
      </c>
      <c r="R7047" s="2">
        <f>VLOOKUP(M7047,[1]ArchetypeScores!E:I,5,FALSE)</f>
        <v>0</v>
      </c>
      <c r="S7047" s="2">
        <f>VLOOKUP(M7047,[1]ArchetypeScores!E:K,7,FALSE)</f>
        <v>0</v>
      </c>
      <c r="T7047" s="2" t="str">
        <f t="shared" si="112"/>
        <v>Not A&amp;R positive</v>
      </c>
    </row>
    <row r="7048" spans="1:20" x14ac:dyDescent="0.3">
      <c r="A7048" s="2" t="s">
        <v>18523</v>
      </c>
      <c r="B7048" s="3" t="s">
        <v>18697</v>
      </c>
      <c r="C7048" s="3" t="s">
        <v>18698</v>
      </c>
      <c r="D7048" s="4">
        <v>1</v>
      </c>
      <c r="E7048" s="5" t="s">
        <v>18526</v>
      </c>
      <c r="F7048" s="4">
        <v>1.2347999999999999</v>
      </c>
      <c r="G7048" s="6">
        <v>51547</v>
      </c>
      <c r="H7048" s="3" t="s">
        <v>18699</v>
      </c>
      <c r="I7048" s="3"/>
      <c r="J7048" s="3"/>
      <c r="K7048" s="5" t="s">
        <v>154</v>
      </c>
      <c r="L7048" s="5" t="s">
        <v>112</v>
      </c>
      <c r="M7048" s="5" t="s">
        <v>155</v>
      </c>
      <c r="N7048" s="5">
        <f>VLOOKUP(M7048,[1]ArchetypeScores!E:N,10,FALSE)</f>
        <v>1</v>
      </c>
      <c r="O7048" s="5">
        <f>VLOOKUP(M7048,[1]ArchetypeScores!E:O,11,FALSE)</f>
        <v>0</v>
      </c>
      <c r="P7048" s="5">
        <f>VLOOKUP(M7048,[1]ArchetypeScores!E:P,12,FALSE)</f>
        <v>0</v>
      </c>
      <c r="Q7048" s="2" t="str">
        <f>VLOOKUP(M7048,[1]ArchetypeScores!E:W,19,FALSE)</f>
        <v>Education and training</v>
      </c>
      <c r="R7048" s="2">
        <f>VLOOKUP(M7048,[1]ArchetypeScores!E:I,5,FALSE)</f>
        <v>0</v>
      </c>
      <c r="S7048" s="2">
        <f>VLOOKUP(M7048,[1]ArchetypeScores!E:K,7,FALSE)</f>
        <v>1</v>
      </c>
      <c r="T7048" s="2" t="str">
        <f t="shared" si="112"/>
        <v>Indirect only</v>
      </c>
    </row>
    <row r="7049" spans="1:20" x14ac:dyDescent="0.3">
      <c r="A7049" s="2" t="s">
        <v>18523</v>
      </c>
      <c r="B7049" s="3" t="s">
        <v>18700</v>
      </c>
      <c r="C7049" s="3" t="s">
        <v>18701</v>
      </c>
      <c r="D7049" s="4">
        <v>0.06</v>
      </c>
      <c r="E7049" s="5" t="s">
        <v>18526</v>
      </c>
      <c r="F7049" s="4">
        <v>7.6530000000000001E-2</v>
      </c>
      <c r="G7049" s="6">
        <v>51336</v>
      </c>
      <c r="H7049" s="3" t="s">
        <v>18658</v>
      </c>
      <c r="I7049" s="3" t="s">
        <v>18659</v>
      </c>
      <c r="J7049" s="3"/>
      <c r="K7049" s="5" t="s">
        <v>71</v>
      </c>
      <c r="L7049" s="5">
        <v>1</v>
      </c>
      <c r="M7049" s="5" t="s">
        <v>72</v>
      </c>
      <c r="N7049" s="5">
        <f>VLOOKUP(M7049,[1]ArchetypeScores!E:N,10,FALSE)</f>
        <v>0</v>
      </c>
      <c r="O7049" s="5">
        <f>VLOOKUP(M7049,[1]ArchetypeScores!E:O,11,FALSE)</f>
        <v>0</v>
      </c>
      <c r="P7049" s="5">
        <f>VLOOKUP(M7049,[1]ArchetypeScores!E:P,12,FALSE)</f>
        <v>0</v>
      </c>
      <c r="Q7049" s="2" t="str">
        <f>VLOOKUP(M7049,[1]ArchetypeScores!E:W,19,FALSE)</f>
        <v>Other sector</v>
      </c>
      <c r="R7049" s="2">
        <f>VLOOKUP(M7049,[1]ArchetypeScores!E:I,5,FALSE)</f>
        <v>0</v>
      </c>
      <c r="S7049" s="2">
        <f>VLOOKUP(M7049,[1]ArchetypeScores!E:K,7,FALSE)</f>
        <v>0</v>
      </c>
      <c r="T7049" s="2" t="str">
        <f t="shared" si="112"/>
        <v>Not A&amp;R positive</v>
      </c>
    </row>
    <row r="7050" spans="1:20" x14ac:dyDescent="0.3">
      <c r="A7050" s="2" t="s">
        <v>18523</v>
      </c>
      <c r="B7050" s="3" t="s">
        <v>18702</v>
      </c>
      <c r="C7050" s="3" t="s">
        <v>18703</v>
      </c>
      <c r="D7050" s="4">
        <v>0.51900000000000002</v>
      </c>
      <c r="E7050" s="5" t="s">
        <v>18526</v>
      </c>
      <c r="F7050" s="4">
        <v>0.69462000000000002</v>
      </c>
      <c r="G7050" s="6">
        <v>51447</v>
      </c>
      <c r="H7050" s="3" t="s">
        <v>18578</v>
      </c>
      <c r="I7050" s="3" t="s">
        <v>18579</v>
      </c>
      <c r="J7050" s="3">
        <v>2</v>
      </c>
      <c r="K7050" s="5" t="s">
        <v>38</v>
      </c>
      <c r="L7050" s="5">
        <v>13</v>
      </c>
      <c r="M7050" s="5" t="s">
        <v>39</v>
      </c>
      <c r="N7050" s="5">
        <f>VLOOKUP(M7050,[1]ArchetypeScores!E:N,10,FALSE)</f>
        <v>0</v>
      </c>
      <c r="O7050" s="5">
        <f>VLOOKUP(M7050,[1]ArchetypeScores!E:O,11,FALSE)</f>
        <v>-2</v>
      </c>
      <c r="P7050" s="5">
        <f>VLOOKUP(M7050,[1]ArchetypeScores!E:P,12,FALSE)</f>
        <v>0</v>
      </c>
      <c r="Q7050" s="2" t="str">
        <f>VLOOKUP(M7050,[1]ArchetypeScores!E:W,19,FALSE)</f>
        <v>Industrials - transportation</v>
      </c>
      <c r="R7050" s="2">
        <f>VLOOKUP(M7050,[1]ArchetypeScores!E:I,5,FALSE)</f>
        <v>0</v>
      </c>
      <c r="S7050" s="2">
        <f>VLOOKUP(M7050,[1]ArchetypeScores!E:K,7,FALSE)</f>
        <v>0</v>
      </c>
      <c r="T7050" s="2" t="str">
        <f t="shared" si="112"/>
        <v>Not A&amp;R positive</v>
      </c>
    </row>
    <row r="7051" spans="1:20" x14ac:dyDescent="0.3">
      <c r="A7051" s="2" t="s">
        <v>18523</v>
      </c>
      <c r="B7051" s="3" t="s">
        <v>18704</v>
      </c>
      <c r="C7051" s="3" t="s">
        <v>18705</v>
      </c>
      <c r="D7051" s="4">
        <v>0.1</v>
      </c>
      <c r="E7051" s="5" t="s">
        <v>18526</v>
      </c>
      <c r="F7051" s="4">
        <v>0.1273</v>
      </c>
      <c r="G7051" s="6">
        <v>51319</v>
      </c>
      <c r="H7051" s="3" t="s">
        <v>18706</v>
      </c>
      <c r="I7051" s="3"/>
      <c r="J7051" s="3"/>
      <c r="K7051" s="5" t="s">
        <v>61</v>
      </c>
      <c r="L7051" s="5">
        <v>5</v>
      </c>
      <c r="M7051" s="5" t="s">
        <v>62</v>
      </c>
      <c r="N7051" s="5">
        <f>VLOOKUP(M7051,[1]ArchetypeScores!E:N,10,FALSE)</f>
        <v>0</v>
      </c>
      <c r="O7051" s="5">
        <f>VLOOKUP(M7051,[1]ArchetypeScores!E:O,11,FALSE)</f>
        <v>-1</v>
      </c>
      <c r="P7051" s="5">
        <f>VLOOKUP(M7051,[1]ArchetypeScores!E:P,12,FALSE)</f>
        <v>0</v>
      </c>
      <c r="Q7051" s="2" t="str">
        <f>VLOOKUP(M7051,[1]ArchetypeScores!E:W,19,FALSE)</f>
        <v>Health care</v>
      </c>
      <c r="R7051" s="2">
        <f>VLOOKUP(M7051,[1]ArchetypeScores!E:I,5,FALSE)</f>
        <v>0</v>
      </c>
      <c r="S7051" s="2">
        <f>VLOOKUP(M7051,[1]ArchetypeScores!E:K,7,FALSE)</f>
        <v>0</v>
      </c>
      <c r="T7051" s="2" t="str">
        <f t="shared" si="112"/>
        <v>Not A&amp;R positive</v>
      </c>
    </row>
    <row r="7052" spans="1:20" x14ac:dyDescent="0.3">
      <c r="A7052" s="2" t="s">
        <v>18523</v>
      </c>
      <c r="B7052" s="3" t="s">
        <v>18707</v>
      </c>
      <c r="C7052" s="3" t="s">
        <v>18708</v>
      </c>
      <c r="D7052" s="4">
        <v>1.9E-2</v>
      </c>
      <c r="E7052" s="5" t="s">
        <v>18526</v>
      </c>
      <c r="F7052" s="4">
        <v>2.6179999999999998E-2</v>
      </c>
      <c r="G7052" s="6">
        <v>51426</v>
      </c>
      <c r="H7052" s="3" t="s">
        <v>18551</v>
      </c>
      <c r="I7052" s="3" t="s">
        <v>5155</v>
      </c>
      <c r="J7052" s="3"/>
      <c r="K7052" s="5" t="s">
        <v>89</v>
      </c>
      <c r="L7052" s="5">
        <v>1</v>
      </c>
      <c r="M7052" s="5" t="s">
        <v>90</v>
      </c>
      <c r="N7052" s="5">
        <f>VLOOKUP(M7052,[1]ArchetypeScores!E:N,10,FALSE)</f>
        <v>1</v>
      </c>
      <c r="O7052" s="5">
        <f>VLOOKUP(M7052,[1]ArchetypeScores!E:O,11,FALSE)</f>
        <v>0</v>
      </c>
      <c r="P7052" s="5">
        <f>VLOOKUP(M7052,[1]ArchetypeScores!E:P,12,FALSE)</f>
        <v>0</v>
      </c>
      <c r="Q7052" s="2" t="str">
        <f>VLOOKUP(M7052,[1]ArchetypeScores!E:W,19,FALSE)</f>
        <v>Other sector</v>
      </c>
      <c r="R7052" s="2">
        <f>VLOOKUP(M7052,[1]ArchetypeScores!E:I,5,FALSE)</f>
        <v>0</v>
      </c>
      <c r="S7052" s="2">
        <f>VLOOKUP(M7052,[1]ArchetypeScores!E:K,7,FALSE)</f>
        <v>0</v>
      </c>
      <c r="T7052" s="2" t="str">
        <f t="shared" si="112"/>
        <v>Not A&amp;R positive</v>
      </c>
    </row>
    <row r="7053" spans="1:20" x14ac:dyDescent="0.3">
      <c r="A7053" s="2" t="s">
        <v>18523</v>
      </c>
      <c r="B7053" s="3" t="s">
        <v>18709</v>
      </c>
      <c r="C7053" s="3" t="s">
        <v>18710</v>
      </c>
      <c r="D7053" s="4">
        <v>1.3</v>
      </c>
      <c r="E7053" s="5" t="s">
        <v>18526</v>
      </c>
      <c r="F7053" s="4">
        <v>1.6964600000000001</v>
      </c>
      <c r="G7053" s="6">
        <v>51515</v>
      </c>
      <c r="H7053" s="3" t="s">
        <v>18711</v>
      </c>
      <c r="I7053" s="3"/>
      <c r="J7053" s="3"/>
      <c r="K7053" s="5" t="s">
        <v>38</v>
      </c>
      <c r="L7053" s="5">
        <v>21</v>
      </c>
      <c r="M7053" s="5" t="s">
        <v>302</v>
      </c>
      <c r="N7053" s="5">
        <f>VLOOKUP(M7053,[1]ArchetypeScores!E:N,10,FALSE)</f>
        <v>0</v>
      </c>
      <c r="O7053" s="5">
        <f>VLOOKUP(M7053,[1]ArchetypeScores!E:O,11,FALSE)</f>
        <v>-1</v>
      </c>
      <c r="P7053" s="5">
        <f>VLOOKUP(M7053,[1]ArchetypeScores!E:P,12,FALSE)</f>
        <v>0</v>
      </c>
      <c r="Q7053" s="2" t="str">
        <f>VLOOKUP(M7053,[1]ArchetypeScores!E:W,19,FALSE)</f>
        <v>Consumer (including agriculture and tourism)</v>
      </c>
      <c r="R7053" s="2">
        <f>VLOOKUP(M7053,[1]ArchetypeScores!E:I,5,FALSE)</f>
        <v>0</v>
      </c>
      <c r="S7053" s="2">
        <f>VLOOKUP(M7053,[1]ArchetypeScores!E:K,7,FALSE)</f>
        <v>0</v>
      </c>
      <c r="T7053" s="2" t="str">
        <f t="shared" si="112"/>
        <v>Not A&amp;R positive</v>
      </c>
    </row>
    <row r="7054" spans="1:20" x14ac:dyDescent="0.3">
      <c r="A7054" s="2" t="s">
        <v>18523</v>
      </c>
      <c r="B7054" s="3" t="s">
        <v>18712</v>
      </c>
      <c r="C7054" s="3" t="s">
        <v>18713</v>
      </c>
      <c r="D7054" s="4">
        <v>1.7</v>
      </c>
      <c r="E7054" s="5" t="s">
        <v>18526</v>
      </c>
      <c r="F7054" s="4">
        <v>2.1187299999999998</v>
      </c>
      <c r="G7054" s="6">
        <v>51538</v>
      </c>
      <c r="H7054" s="3" t="s">
        <v>18714</v>
      </c>
      <c r="I7054" s="3"/>
      <c r="J7054" s="3"/>
      <c r="K7054" s="5" t="s">
        <v>89</v>
      </c>
      <c r="L7054" s="5">
        <v>1</v>
      </c>
      <c r="M7054" s="5" t="s">
        <v>90</v>
      </c>
      <c r="N7054" s="5">
        <f>VLOOKUP(M7054,[1]ArchetypeScores!E:N,10,FALSE)</f>
        <v>1</v>
      </c>
      <c r="O7054" s="5">
        <f>VLOOKUP(M7054,[1]ArchetypeScores!E:O,11,FALSE)</f>
        <v>0</v>
      </c>
      <c r="P7054" s="5">
        <f>VLOOKUP(M7054,[1]ArchetypeScores!E:P,12,FALSE)</f>
        <v>0</v>
      </c>
      <c r="Q7054" s="2" t="str">
        <f>VLOOKUP(M7054,[1]ArchetypeScores!E:W,19,FALSE)</f>
        <v>Other sector</v>
      </c>
      <c r="R7054" s="2">
        <f>VLOOKUP(M7054,[1]ArchetypeScores!E:I,5,FALSE)</f>
        <v>0</v>
      </c>
      <c r="S7054" s="2">
        <f>VLOOKUP(M7054,[1]ArchetypeScores!E:K,7,FALSE)</f>
        <v>0</v>
      </c>
      <c r="T7054" s="2" t="str">
        <f t="shared" si="112"/>
        <v>Not A&amp;R positive</v>
      </c>
    </row>
    <row r="7055" spans="1:20" x14ac:dyDescent="0.3">
      <c r="A7055" s="2" t="s">
        <v>18523</v>
      </c>
      <c r="B7055" s="3" t="s">
        <v>18712</v>
      </c>
      <c r="C7055" s="3" t="s">
        <v>18715</v>
      </c>
      <c r="D7055" s="4">
        <v>1.57</v>
      </c>
      <c r="E7055" s="5" t="s">
        <v>18526</v>
      </c>
      <c r="F7055" s="4">
        <v>1.96889</v>
      </c>
      <c r="G7055" s="6">
        <v>51535</v>
      </c>
      <c r="H7055" s="3" t="s">
        <v>18716</v>
      </c>
      <c r="I7055" s="3"/>
      <c r="J7055" s="3"/>
      <c r="K7055" s="5" t="s">
        <v>163</v>
      </c>
      <c r="L7055" s="5">
        <v>1</v>
      </c>
      <c r="M7055" s="5" t="s">
        <v>975</v>
      </c>
      <c r="N7055" s="5">
        <f>VLOOKUP(M7055,[1]ArchetypeScores!E:N,10,FALSE)</f>
        <v>0</v>
      </c>
      <c r="O7055" s="5">
        <f>VLOOKUP(M7055,[1]ArchetypeScores!E:O,11,FALSE)</f>
        <v>0</v>
      </c>
      <c r="P7055" s="5">
        <f>VLOOKUP(M7055,[1]ArchetypeScores!E:P,12,FALSE)</f>
        <v>0</v>
      </c>
      <c r="Q7055" s="2" t="str">
        <f>VLOOKUP(M7055,[1]ArchetypeScores!E:W,19,FALSE)</f>
        <v>Other sector</v>
      </c>
      <c r="R7055" s="2">
        <f>VLOOKUP(M7055,[1]ArchetypeScores!E:I,5,FALSE)</f>
        <v>0</v>
      </c>
      <c r="S7055" s="2">
        <f>VLOOKUP(M7055,[1]ArchetypeScores!E:K,7,FALSE)</f>
        <v>0</v>
      </c>
      <c r="T7055" s="2" t="str">
        <f t="shared" si="112"/>
        <v>Not A&amp;R positive</v>
      </c>
    </row>
    <row r="7056" spans="1:20" x14ac:dyDescent="0.3">
      <c r="A7056" s="2" t="s">
        <v>18523</v>
      </c>
      <c r="B7056" s="3" t="s">
        <v>18717</v>
      </c>
      <c r="C7056" s="3" t="s">
        <v>18718</v>
      </c>
      <c r="D7056" s="4">
        <v>0.3</v>
      </c>
      <c r="E7056" s="5" t="s">
        <v>18526</v>
      </c>
      <c r="F7056" s="4">
        <v>0.41776000000000002</v>
      </c>
      <c r="G7056" s="6">
        <v>51403</v>
      </c>
      <c r="H7056" s="3" t="s">
        <v>18551</v>
      </c>
      <c r="I7056" s="3" t="s">
        <v>5155</v>
      </c>
      <c r="J7056" s="3"/>
      <c r="K7056" s="5" t="s">
        <v>89</v>
      </c>
      <c r="L7056" s="5">
        <v>1</v>
      </c>
      <c r="M7056" s="5" t="s">
        <v>90</v>
      </c>
      <c r="N7056" s="5">
        <f>VLOOKUP(M7056,[1]ArchetypeScores!E:N,10,FALSE)</f>
        <v>1</v>
      </c>
      <c r="O7056" s="5">
        <f>VLOOKUP(M7056,[1]ArchetypeScores!E:O,11,FALSE)</f>
        <v>0</v>
      </c>
      <c r="P7056" s="5">
        <f>VLOOKUP(M7056,[1]ArchetypeScores!E:P,12,FALSE)</f>
        <v>0</v>
      </c>
      <c r="Q7056" s="2" t="str">
        <f>VLOOKUP(M7056,[1]ArchetypeScores!E:W,19,FALSE)</f>
        <v>Other sector</v>
      </c>
      <c r="R7056" s="2">
        <f>VLOOKUP(M7056,[1]ArchetypeScores!E:I,5,FALSE)</f>
        <v>0</v>
      </c>
      <c r="S7056" s="2">
        <f>VLOOKUP(M7056,[1]ArchetypeScores!E:K,7,FALSE)</f>
        <v>0</v>
      </c>
      <c r="T7056" s="2" t="str">
        <f t="shared" si="112"/>
        <v>Not A&amp;R positive</v>
      </c>
    </row>
    <row r="7057" spans="1:20" x14ac:dyDescent="0.3">
      <c r="A7057" s="2" t="s">
        <v>18523</v>
      </c>
      <c r="B7057" s="3" t="s">
        <v>18719</v>
      </c>
      <c r="C7057" s="3" t="s">
        <v>18720</v>
      </c>
      <c r="D7057" s="4">
        <v>2</v>
      </c>
      <c r="E7057" s="5" t="s">
        <v>18526</v>
      </c>
      <c r="F7057" s="4">
        <v>2.4809999999999999</v>
      </c>
      <c r="G7057" s="6">
        <v>51564</v>
      </c>
      <c r="H7057" s="3" t="s">
        <v>18721</v>
      </c>
      <c r="I7057" s="3"/>
      <c r="J7057" s="3"/>
      <c r="K7057" s="5" t="s">
        <v>137</v>
      </c>
      <c r="L7057" s="5">
        <v>5</v>
      </c>
      <c r="M7057" s="5" t="s">
        <v>2016</v>
      </c>
      <c r="N7057" s="5">
        <f>VLOOKUP(M7057,[1]ArchetypeScores!E:N,10,FALSE)</f>
        <v>1</v>
      </c>
      <c r="O7057" s="5">
        <f>VLOOKUP(M7057,[1]ArchetypeScores!E:O,11,FALSE)</f>
        <v>-2</v>
      </c>
      <c r="P7057" s="5">
        <f>VLOOKUP(M7057,[1]ArchetypeScores!E:P,12,FALSE)</f>
        <v>2</v>
      </c>
      <c r="Q7057" s="2" t="str">
        <f>VLOOKUP(M7057,[1]ArchetypeScores!E:W,19,FALSE)</f>
        <v>Industrials - other</v>
      </c>
      <c r="R7057" s="2">
        <f>VLOOKUP(M7057,[1]ArchetypeScores!E:I,5,FALSE)</f>
        <v>0</v>
      </c>
      <c r="S7057" s="2">
        <f>VLOOKUP(M7057,[1]ArchetypeScores!E:K,7,FALSE)</f>
        <v>0</v>
      </c>
      <c r="T7057" s="2" t="str">
        <f t="shared" si="112"/>
        <v>Not A&amp;R positive</v>
      </c>
    </row>
    <row r="7058" spans="1:20" x14ac:dyDescent="0.3">
      <c r="A7058" s="2" t="s">
        <v>18523</v>
      </c>
      <c r="B7058" s="3" t="s">
        <v>18722</v>
      </c>
      <c r="C7058" s="3" t="s">
        <v>18723</v>
      </c>
      <c r="D7058" s="4">
        <v>7.0000000000000001E-3</v>
      </c>
      <c r="E7058" s="5" t="s">
        <v>18526</v>
      </c>
      <c r="F7058" s="4">
        <v>8.5900000000000004E-3</v>
      </c>
      <c r="G7058" s="6">
        <v>51641</v>
      </c>
      <c r="H7058" s="3" t="s">
        <v>18538</v>
      </c>
      <c r="I7058" s="3" t="s">
        <v>18539</v>
      </c>
      <c r="J7058" s="3"/>
      <c r="K7058" s="5" t="s">
        <v>142</v>
      </c>
      <c r="L7058" s="5">
        <v>3</v>
      </c>
      <c r="M7058" s="5" t="s">
        <v>143</v>
      </c>
      <c r="N7058" s="5">
        <f>VLOOKUP(M7058,[1]ArchetypeScores!E:N,10,FALSE)</f>
        <v>1</v>
      </c>
      <c r="O7058" s="5">
        <f>VLOOKUP(M7058,[1]ArchetypeScores!E:O,11,FALSE)</f>
        <v>1</v>
      </c>
      <c r="P7058" s="5">
        <f>VLOOKUP(M7058,[1]ArchetypeScores!E:P,12,FALSE)</f>
        <v>2</v>
      </c>
      <c r="Q7058" s="2" t="str">
        <f>VLOOKUP(M7058,[1]ArchetypeScores!E:W,19,FALSE)</f>
        <v>Materials (including forestry and nature)</v>
      </c>
      <c r="R7058" s="2">
        <f>VLOOKUP(M7058,[1]ArchetypeScores!E:I,5,FALSE)</f>
        <v>1</v>
      </c>
      <c r="S7058" s="2">
        <f>VLOOKUP(M7058,[1]ArchetypeScores!E:K,7,FALSE)</f>
        <v>1</v>
      </c>
      <c r="T7058" s="2" t="str">
        <f t="shared" si="112"/>
        <v>Both</v>
      </c>
    </row>
    <row r="7059" spans="1:20" x14ac:dyDescent="0.3">
      <c r="A7059" s="2" t="s">
        <v>18523</v>
      </c>
      <c r="B7059" s="3" t="s">
        <v>18724</v>
      </c>
      <c r="C7059" s="3" t="s">
        <v>18725</v>
      </c>
      <c r="D7059" s="4">
        <v>3.7999999999999999E-2</v>
      </c>
      <c r="E7059" s="5" t="s">
        <v>18526</v>
      </c>
      <c r="F7059" s="4">
        <v>4.8050000000000002E-2</v>
      </c>
      <c r="G7059" s="6">
        <v>51552</v>
      </c>
      <c r="H7059" s="3" t="s">
        <v>18726</v>
      </c>
      <c r="I7059" s="3"/>
      <c r="J7059" s="3"/>
      <c r="K7059" s="5" t="s">
        <v>57</v>
      </c>
      <c r="L7059" s="5">
        <v>29</v>
      </c>
      <c r="M7059" s="5" t="s">
        <v>58</v>
      </c>
      <c r="N7059" s="5">
        <f>VLOOKUP(M7059,[1]ArchetypeScores!E:N,10,FALSE)</f>
        <v>0</v>
      </c>
      <c r="O7059" s="5">
        <f>VLOOKUP(M7059,[1]ArchetypeScores!E:O,11,FALSE)</f>
        <v>-1</v>
      </c>
      <c r="P7059" s="5">
        <f>VLOOKUP(M7059,[1]ArchetypeScores!E:P,12,FALSE)</f>
        <v>0</v>
      </c>
      <c r="Q7059" s="2" t="str">
        <f>VLOOKUP(M7059,[1]ArchetypeScores!E:W,19,FALSE)</f>
        <v>Untargeted</v>
      </c>
      <c r="R7059" s="2">
        <f>VLOOKUP(M7059,[1]ArchetypeScores!E:I,5,FALSE)</f>
        <v>0</v>
      </c>
      <c r="S7059" s="2">
        <f>VLOOKUP(M7059,[1]ArchetypeScores!E:K,7,FALSE)</f>
        <v>0</v>
      </c>
      <c r="T7059" s="2" t="str">
        <f t="shared" si="112"/>
        <v>Not A&amp;R positive</v>
      </c>
    </row>
    <row r="7060" spans="1:20" x14ac:dyDescent="0.3">
      <c r="A7060" s="2" t="s">
        <v>18523</v>
      </c>
      <c r="B7060" s="3" t="s">
        <v>18727</v>
      </c>
      <c r="C7060" s="3" t="s">
        <v>18728</v>
      </c>
      <c r="D7060" s="4">
        <v>6.6</v>
      </c>
      <c r="E7060" s="5" t="s">
        <v>18526</v>
      </c>
      <c r="F7060" s="4">
        <v>8.8333700000000004</v>
      </c>
      <c r="G7060" s="6">
        <v>51470</v>
      </c>
      <c r="H7060" s="3" t="s">
        <v>18578</v>
      </c>
      <c r="I7060" s="3" t="s">
        <v>18579</v>
      </c>
      <c r="J7060" s="3">
        <v>3</v>
      </c>
      <c r="K7060" s="5" t="s">
        <v>214</v>
      </c>
      <c r="L7060" s="5">
        <v>4</v>
      </c>
      <c r="M7060" s="5" t="s">
        <v>560</v>
      </c>
      <c r="N7060" s="5">
        <f>VLOOKUP(M7060,[1]ArchetypeScores!E:N,10,FALSE)</f>
        <v>1</v>
      </c>
      <c r="O7060" s="5">
        <f>VLOOKUP(M7060,[1]ArchetypeScores!E:O,11,FALSE)</f>
        <v>0</v>
      </c>
      <c r="P7060" s="5">
        <f>VLOOKUP(M7060,[1]ArchetypeScores!E:P,12,FALSE)</f>
        <v>0</v>
      </c>
      <c r="Q7060" s="2" t="str">
        <f>VLOOKUP(M7060,[1]ArchetypeScores!E:W,19,FALSE)</f>
        <v>Other sector</v>
      </c>
      <c r="R7060" s="2">
        <f>VLOOKUP(M7060,[1]ArchetypeScores!E:I,5,FALSE)</f>
        <v>0</v>
      </c>
      <c r="S7060" s="2">
        <f>VLOOKUP(M7060,[1]ArchetypeScores!E:K,7,FALSE)</f>
        <v>0</v>
      </c>
      <c r="T7060" s="2" t="str">
        <f t="shared" si="112"/>
        <v>Not A&amp;R positive</v>
      </c>
    </row>
    <row r="7061" spans="1:20" x14ac:dyDescent="0.3">
      <c r="A7061" s="2" t="s">
        <v>18523</v>
      </c>
      <c r="B7061" s="3" t="s">
        <v>18729</v>
      </c>
      <c r="C7061" s="3" t="s">
        <v>18730</v>
      </c>
      <c r="D7061" s="4"/>
      <c r="E7061" s="5" t="s">
        <v>18526</v>
      </c>
      <c r="F7061" s="4">
        <v>0</v>
      </c>
      <c r="G7061" s="6">
        <v>51597</v>
      </c>
      <c r="H7061" s="3" t="s">
        <v>18731</v>
      </c>
      <c r="I7061" s="3" t="s">
        <v>18528</v>
      </c>
      <c r="J7061" s="3"/>
      <c r="K7061" s="5" t="s">
        <v>53</v>
      </c>
      <c r="L7061" s="5">
        <v>2</v>
      </c>
      <c r="M7061" s="5" t="s">
        <v>330</v>
      </c>
      <c r="N7061" s="5">
        <f>VLOOKUP(M7061,[1]ArchetypeScores!E:N,10,FALSE)</f>
        <v>0</v>
      </c>
      <c r="O7061" s="5">
        <f>VLOOKUP(M7061,[1]ArchetypeScores!E:O,11,FALSE)</f>
        <v>-1</v>
      </c>
      <c r="P7061" s="5">
        <f>VLOOKUP(M7061,[1]ArchetypeScores!E:P,12,FALSE)</f>
        <v>0</v>
      </c>
      <c r="Q7061" s="2" t="str">
        <f>VLOOKUP(M7061,[1]ArchetypeScores!E:W,19,FALSE)</f>
        <v>Untargeted</v>
      </c>
      <c r="R7061" s="2">
        <f>VLOOKUP(M7061,[1]ArchetypeScores!E:I,5,FALSE)</f>
        <v>0</v>
      </c>
      <c r="S7061" s="2">
        <f>VLOOKUP(M7061,[1]ArchetypeScores!E:K,7,FALSE)</f>
        <v>0</v>
      </c>
      <c r="T7061" s="2" t="str">
        <f t="shared" si="112"/>
        <v>Not A&amp;R positive</v>
      </c>
    </row>
    <row r="7062" spans="1:20" x14ac:dyDescent="0.3">
      <c r="A7062" s="2" t="s">
        <v>18523</v>
      </c>
      <c r="B7062" s="3" t="s">
        <v>18732</v>
      </c>
      <c r="C7062" s="3" t="s">
        <v>18733</v>
      </c>
      <c r="D7062" s="4">
        <v>5.0000000000000001E-3</v>
      </c>
      <c r="E7062" s="5" t="s">
        <v>18526</v>
      </c>
      <c r="F7062" s="4">
        <v>5.8500000000000002E-3</v>
      </c>
      <c r="G7062" s="6">
        <v>51566</v>
      </c>
      <c r="H7062" s="3" t="s">
        <v>18734</v>
      </c>
      <c r="I7062" s="3"/>
      <c r="J7062" s="3"/>
      <c r="K7062" s="5" t="s">
        <v>1727</v>
      </c>
      <c r="L7062" s="5">
        <v>1</v>
      </c>
      <c r="M7062" s="5" t="s">
        <v>2397</v>
      </c>
      <c r="N7062" s="5">
        <f>VLOOKUP(M7062,[1]ArchetypeScores!E:N,10,FALSE)</f>
        <v>1</v>
      </c>
      <c r="O7062" s="5">
        <f>VLOOKUP(M7062,[1]ArchetypeScores!E:O,11,FALSE)</f>
        <v>-2</v>
      </c>
      <c r="P7062" s="5">
        <f>VLOOKUP(M7062,[1]ArchetypeScores!E:P,12,FALSE)</f>
        <v>2</v>
      </c>
      <c r="Q7062" s="2" t="str">
        <f>VLOOKUP(M7062,[1]ArchetypeScores!E:W,19,FALSE)</f>
        <v>Industrials - other</v>
      </c>
      <c r="R7062" s="2">
        <f>VLOOKUP(M7062,[1]ArchetypeScores!E:I,5,FALSE)</f>
        <v>1</v>
      </c>
      <c r="S7062" s="2">
        <f>VLOOKUP(M7062,[1]ArchetypeScores!E:K,7,FALSE)</f>
        <v>1</v>
      </c>
      <c r="T7062" s="2" t="str">
        <f t="shared" si="112"/>
        <v>Both</v>
      </c>
    </row>
    <row r="7063" spans="1:20" x14ac:dyDescent="0.3">
      <c r="A7063" s="2" t="s">
        <v>18523</v>
      </c>
      <c r="B7063" s="3" t="s">
        <v>18735</v>
      </c>
      <c r="C7063" s="3" t="s">
        <v>18736</v>
      </c>
      <c r="D7063" s="4">
        <v>20.7</v>
      </c>
      <c r="E7063" s="5" t="s">
        <v>18526</v>
      </c>
      <c r="F7063" s="4">
        <v>27.70467</v>
      </c>
      <c r="G7063" s="6">
        <v>51446</v>
      </c>
      <c r="H7063" s="3" t="s">
        <v>18578</v>
      </c>
      <c r="I7063" s="3" t="s">
        <v>18579</v>
      </c>
      <c r="J7063" s="3">
        <v>2</v>
      </c>
      <c r="K7063" s="5" t="s">
        <v>102</v>
      </c>
      <c r="L7063" s="5">
        <v>1</v>
      </c>
      <c r="M7063" s="5" t="s">
        <v>103</v>
      </c>
      <c r="N7063" s="5">
        <f>VLOOKUP(M7063,[1]ArchetypeScores!E:N,10,FALSE)</f>
        <v>0</v>
      </c>
      <c r="O7063" s="5">
        <f>VLOOKUP(M7063,[1]ArchetypeScores!E:O,11,FALSE)</f>
        <v>-1</v>
      </c>
      <c r="P7063" s="5">
        <f>VLOOKUP(M7063,[1]ArchetypeScores!E:P,12,FALSE)</f>
        <v>0</v>
      </c>
      <c r="Q7063" s="2" t="str">
        <f>VLOOKUP(M7063,[1]ArchetypeScores!E:W,19,FALSE)</f>
        <v>Untargeted</v>
      </c>
      <c r="R7063" s="2">
        <f>VLOOKUP(M7063,[1]ArchetypeScores!E:I,5,FALSE)</f>
        <v>0</v>
      </c>
      <c r="S7063" s="2">
        <f>VLOOKUP(M7063,[1]ArchetypeScores!E:K,7,FALSE)</f>
        <v>1</v>
      </c>
      <c r="T7063" s="2" t="str">
        <f t="shared" si="112"/>
        <v>Indirect only</v>
      </c>
    </row>
    <row r="7064" spans="1:20" x14ac:dyDescent="0.3">
      <c r="A7064" s="2" t="s">
        <v>18523</v>
      </c>
      <c r="B7064" s="3" t="s">
        <v>18735</v>
      </c>
      <c r="C7064" s="3" t="s">
        <v>18737</v>
      </c>
      <c r="D7064" s="4">
        <v>0.8</v>
      </c>
      <c r="E7064" s="5" t="s">
        <v>18526</v>
      </c>
      <c r="F7064" s="4">
        <v>1.0844</v>
      </c>
      <c r="G7064" s="6">
        <v>51440</v>
      </c>
      <c r="H7064" s="3" t="s">
        <v>18738</v>
      </c>
      <c r="I7064" s="3"/>
      <c r="J7064" s="3"/>
      <c r="K7064" s="5" t="s">
        <v>102</v>
      </c>
      <c r="L7064" s="5">
        <v>1</v>
      </c>
      <c r="M7064" s="5" t="s">
        <v>103</v>
      </c>
      <c r="N7064" s="5">
        <f>VLOOKUP(M7064,[1]ArchetypeScores!E:N,10,FALSE)</f>
        <v>0</v>
      </c>
      <c r="O7064" s="5">
        <f>VLOOKUP(M7064,[1]ArchetypeScores!E:O,11,FALSE)</f>
        <v>-1</v>
      </c>
      <c r="P7064" s="5">
        <f>VLOOKUP(M7064,[1]ArchetypeScores!E:P,12,FALSE)</f>
        <v>0</v>
      </c>
      <c r="Q7064" s="2" t="str">
        <f>VLOOKUP(M7064,[1]ArchetypeScores!E:W,19,FALSE)</f>
        <v>Untargeted</v>
      </c>
      <c r="R7064" s="2">
        <f>VLOOKUP(M7064,[1]ArchetypeScores!E:I,5,FALSE)</f>
        <v>0</v>
      </c>
      <c r="S7064" s="2">
        <f>VLOOKUP(M7064,[1]ArchetypeScores!E:K,7,FALSE)</f>
        <v>1</v>
      </c>
      <c r="T7064" s="2" t="str">
        <f t="shared" si="112"/>
        <v>Indirect only</v>
      </c>
    </row>
    <row r="7065" spans="1:20" x14ac:dyDescent="0.3">
      <c r="A7065" s="2" t="s">
        <v>18523</v>
      </c>
      <c r="B7065" s="3" t="s">
        <v>18739</v>
      </c>
      <c r="C7065" s="3" t="s">
        <v>18740</v>
      </c>
      <c r="D7065" s="4">
        <v>0</v>
      </c>
      <c r="E7065" s="5" t="s">
        <v>18526</v>
      </c>
      <c r="F7065" s="4">
        <v>0</v>
      </c>
      <c r="G7065" s="6">
        <v>51588</v>
      </c>
      <c r="H7065" s="3" t="s">
        <v>18741</v>
      </c>
      <c r="I7065" s="3"/>
      <c r="J7065" s="3"/>
      <c r="K7065" s="5" t="s">
        <v>102</v>
      </c>
      <c r="L7065" s="5">
        <v>1</v>
      </c>
      <c r="M7065" s="5" t="s">
        <v>103</v>
      </c>
      <c r="N7065" s="5">
        <f>VLOOKUP(M7065,[1]ArchetypeScores!E:N,10,FALSE)</f>
        <v>0</v>
      </c>
      <c r="O7065" s="5">
        <f>VLOOKUP(M7065,[1]ArchetypeScores!E:O,11,FALSE)</f>
        <v>-1</v>
      </c>
      <c r="P7065" s="5">
        <f>VLOOKUP(M7065,[1]ArchetypeScores!E:P,12,FALSE)</f>
        <v>0</v>
      </c>
      <c r="Q7065" s="2" t="str">
        <f>VLOOKUP(M7065,[1]ArchetypeScores!E:W,19,FALSE)</f>
        <v>Untargeted</v>
      </c>
      <c r="R7065" s="2">
        <f>VLOOKUP(M7065,[1]ArchetypeScores!E:I,5,FALSE)</f>
        <v>0</v>
      </c>
      <c r="S7065" s="2">
        <f>VLOOKUP(M7065,[1]ArchetypeScores!E:K,7,FALSE)</f>
        <v>1</v>
      </c>
      <c r="T7065" s="2" t="str">
        <f t="shared" si="112"/>
        <v>Indirect only</v>
      </c>
    </row>
    <row r="7066" spans="1:20" x14ac:dyDescent="0.3">
      <c r="A7066" s="2" t="s">
        <v>18523</v>
      </c>
      <c r="B7066" s="3" t="s">
        <v>18742</v>
      </c>
      <c r="C7066" s="3" t="s">
        <v>18743</v>
      </c>
      <c r="D7066" s="4">
        <v>0.26</v>
      </c>
      <c r="E7066" s="5" t="s">
        <v>18526</v>
      </c>
      <c r="F7066" s="4">
        <v>0.34798000000000001</v>
      </c>
      <c r="G7066" s="6">
        <v>51464</v>
      </c>
      <c r="H7066" s="3" t="s">
        <v>18578</v>
      </c>
      <c r="I7066" s="3" t="s">
        <v>18579</v>
      </c>
      <c r="J7066" s="3">
        <v>3</v>
      </c>
      <c r="K7066" s="5" t="s">
        <v>175</v>
      </c>
      <c r="L7066" s="5">
        <v>1</v>
      </c>
      <c r="M7066" s="5" t="s">
        <v>176</v>
      </c>
      <c r="N7066" s="5">
        <f>VLOOKUP(M7066,[1]ArchetypeScores!E:N,10,FALSE)</f>
        <v>1</v>
      </c>
      <c r="O7066" s="5">
        <f>VLOOKUP(M7066,[1]ArchetypeScores!E:O,11,FALSE)</f>
        <v>-2</v>
      </c>
      <c r="P7066" s="5">
        <f>VLOOKUP(M7066,[1]ArchetypeScores!E:P,12,FALSE)</f>
        <v>0</v>
      </c>
      <c r="Q7066" s="2" t="str">
        <f>VLOOKUP(M7066,[1]ArchetypeScores!E:W,19,FALSE)</f>
        <v>Other sector</v>
      </c>
      <c r="R7066" s="2">
        <f>VLOOKUP(M7066,[1]ArchetypeScores!E:I,5,FALSE)</f>
        <v>0</v>
      </c>
      <c r="S7066" s="2">
        <f>VLOOKUP(M7066,[1]ArchetypeScores!E:K,7,FALSE)</f>
        <v>1</v>
      </c>
      <c r="T7066" s="2" t="str">
        <f t="shared" si="112"/>
        <v>Indirect only</v>
      </c>
    </row>
    <row r="7067" spans="1:20" x14ac:dyDescent="0.3">
      <c r="A7067" s="2" t="s">
        <v>18523</v>
      </c>
      <c r="B7067" s="3" t="s">
        <v>18744</v>
      </c>
      <c r="C7067" s="3" t="s">
        <v>18745</v>
      </c>
      <c r="D7067" s="4">
        <v>1E-3</v>
      </c>
      <c r="E7067" s="5" t="s">
        <v>18526</v>
      </c>
      <c r="F7067" s="4">
        <v>1.2999999999999999E-3</v>
      </c>
      <c r="G7067" s="6">
        <v>51334</v>
      </c>
      <c r="H7067" s="3" t="s">
        <v>18746</v>
      </c>
      <c r="I7067" s="3"/>
      <c r="J7067" s="3"/>
      <c r="K7067" s="5" t="s">
        <v>57</v>
      </c>
      <c r="L7067" s="5">
        <v>29</v>
      </c>
      <c r="M7067" s="5" t="s">
        <v>58</v>
      </c>
      <c r="N7067" s="5">
        <f>VLOOKUP(M7067,[1]ArchetypeScores!E:N,10,FALSE)</f>
        <v>0</v>
      </c>
      <c r="O7067" s="5">
        <f>VLOOKUP(M7067,[1]ArchetypeScores!E:O,11,FALSE)</f>
        <v>-1</v>
      </c>
      <c r="P7067" s="5">
        <f>VLOOKUP(M7067,[1]ArchetypeScores!E:P,12,FALSE)</f>
        <v>0</v>
      </c>
      <c r="Q7067" s="2" t="str">
        <f>VLOOKUP(M7067,[1]ArchetypeScores!E:W,19,FALSE)</f>
        <v>Untargeted</v>
      </c>
      <c r="R7067" s="2">
        <f>VLOOKUP(M7067,[1]ArchetypeScores!E:I,5,FALSE)</f>
        <v>0</v>
      </c>
      <c r="S7067" s="2">
        <f>VLOOKUP(M7067,[1]ArchetypeScores!E:K,7,FALSE)</f>
        <v>0</v>
      </c>
      <c r="T7067" s="2" t="str">
        <f t="shared" si="112"/>
        <v>Not A&amp;R positive</v>
      </c>
    </row>
    <row r="7068" spans="1:20" x14ac:dyDescent="0.3">
      <c r="A7068" s="2" t="s">
        <v>18523</v>
      </c>
      <c r="B7068" s="3" t="s">
        <v>18747</v>
      </c>
      <c r="C7068" s="3" t="s">
        <v>18748</v>
      </c>
      <c r="D7068" s="4">
        <v>0.1</v>
      </c>
      <c r="E7068" s="5" t="s">
        <v>18526</v>
      </c>
      <c r="F7068" s="4">
        <v>0.12386</v>
      </c>
      <c r="G7068" s="6">
        <v>51540</v>
      </c>
      <c r="H7068" s="3" t="s">
        <v>18749</v>
      </c>
      <c r="I7068" s="3"/>
      <c r="J7068" s="3"/>
      <c r="K7068" s="5" t="s">
        <v>1097</v>
      </c>
      <c r="L7068" s="5">
        <v>1</v>
      </c>
      <c r="M7068" s="5" t="s">
        <v>1098</v>
      </c>
      <c r="N7068" s="5">
        <f>VLOOKUP(M7068,[1]ArchetypeScores!E:N,10,FALSE)</f>
        <v>1</v>
      </c>
      <c r="O7068" s="5">
        <f>VLOOKUP(M7068,[1]ArchetypeScores!E:O,11,FALSE)</f>
        <v>0</v>
      </c>
      <c r="P7068" s="5">
        <f>VLOOKUP(M7068,[1]ArchetypeScores!E:P,12,FALSE)</f>
        <v>2</v>
      </c>
      <c r="Q7068" s="2" t="str">
        <f>VLOOKUP(M7068,[1]ArchetypeScores!E:W,19,FALSE)</f>
        <v>Energy and water</v>
      </c>
      <c r="R7068" s="2">
        <f>VLOOKUP(M7068,[1]ArchetypeScores!E:I,5,FALSE)</f>
        <v>0</v>
      </c>
      <c r="S7068" s="2">
        <f>VLOOKUP(M7068,[1]ArchetypeScores!E:K,7,FALSE)</f>
        <v>0</v>
      </c>
      <c r="T7068" s="2" t="str">
        <f t="shared" si="112"/>
        <v>Not A&amp;R positive</v>
      </c>
    </row>
    <row r="7069" spans="1:20" x14ac:dyDescent="0.3">
      <c r="A7069" s="2" t="s">
        <v>18523</v>
      </c>
      <c r="B7069" s="3" t="s">
        <v>18750</v>
      </c>
      <c r="C7069" s="3" t="s">
        <v>18751</v>
      </c>
      <c r="D7069" s="4">
        <v>0.59399999999999997</v>
      </c>
      <c r="E7069" s="5" t="s">
        <v>18526</v>
      </c>
      <c r="F7069" s="4">
        <v>0.80949000000000004</v>
      </c>
      <c r="G7069" s="6">
        <v>51439</v>
      </c>
      <c r="H7069" s="3" t="s">
        <v>18752</v>
      </c>
      <c r="I7069" s="3"/>
      <c r="J7069" s="3"/>
      <c r="K7069" s="5" t="s">
        <v>38</v>
      </c>
      <c r="L7069" s="5">
        <v>13</v>
      </c>
      <c r="M7069" s="5" t="s">
        <v>39</v>
      </c>
      <c r="N7069" s="5">
        <f>VLOOKUP(M7069,[1]ArchetypeScores!E:N,10,FALSE)</f>
        <v>0</v>
      </c>
      <c r="O7069" s="5">
        <f>VLOOKUP(M7069,[1]ArchetypeScores!E:O,11,FALSE)</f>
        <v>-2</v>
      </c>
      <c r="P7069" s="5">
        <f>VLOOKUP(M7069,[1]ArchetypeScores!E:P,12,FALSE)</f>
        <v>0</v>
      </c>
      <c r="Q7069" s="2" t="str">
        <f>VLOOKUP(M7069,[1]ArchetypeScores!E:W,19,FALSE)</f>
        <v>Industrials - transportation</v>
      </c>
      <c r="R7069" s="2">
        <f>VLOOKUP(M7069,[1]ArchetypeScores!E:I,5,FALSE)</f>
        <v>0</v>
      </c>
      <c r="S7069" s="2">
        <f>VLOOKUP(M7069,[1]ArchetypeScores!E:K,7,FALSE)</f>
        <v>0</v>
      </c>
      <c r="T7069" s="2" t="str">
        <f t="shared" si="112"/>
        <v>Not A&amp;R positive</v>
      </c>
    </row>
    <row r="7070" spans="1:20" x14ac:dyDescent="0.3">
      <c r="A7070" s="2" t="s">
        <v>18523</v>
      </c>
      <c r="B7070" s="3" t="s">
        <v>18753</v>
      </c>
      <c r="C7070" s="3" t="s">
        <v>18754</v>
      </c>
      <c r="D7070" s="4">
        <v>0.14000000000000001</v>
      </c>
      <c r="E7070" s="5" t="s">
        <v>18526</v>
      </c>
      <c r="F7070" s="4">
        <v>0.19683999999999999</v>
      </c>
      <c r="G7070" s="6">
        <v>51380</v>
      </c>
      <c r="H7070" s="3" t="s">
        <v>18755</v>
      </c>
      <c r="I7070" s="3"/>
      <c r="J7070" s="3"/>
      <c r="K7070" s="5" t="s">
        <v>118</v>
      </c>
      <c r="L7070" s="5">
        <v>4</v>
      </c>
      <c r="M7070" s="5" t="s">
        <v>119</v>
      </c>
      <c r="N7070" s="5">
        <f>VLOOKUP(M7070,[1]ArchetypeScores!E:N,10,FALSE)</f>
        <v>0</v>
      </c>
      <c r="O7070" s="5">
        <f>VLOOKUP(M7070,[1]ArchetypeScores!E:O,11,FALSE)</f>
        <v>-1</v>
      </c>
      <c r="P7070" s="5">
        <f>VLOOKUP(M7070,[1]ArchetypeScores!E:P,12,FALSE)</f>
        <v>0</v>
      </c>
      <c r="Q7070" s="2" t="str">
        <f>VLOOKUP(M7070,[1]ArchetypeScores!E:W,19,FALSE)</f>
        <v>Untargeted</v>
      </c>
      <c r="R7070" s="2">
        <f>VLOOKUP(M7070,[1]ArchetypeScores!E:I,5,FALSE)</f>
        <v>0</v>
      </c>
      <c r="S7070" s="2">
        <f>VLOOKUP(M7070,[1]ArchetypeScores!E:K,7,FALSE)</f>
        <v>0</v>
      </c>
      <c r="T7070" s="2" t="str">
        <f t="shared" si="112"/>
        <v>Not A&amp;R positive</v>
      </c>
    </row>
    <row r="7071" spans="1:20" x14ac:dyDescent="0.3">
      <c r="A7071" s="2" t="s">
        <v>18523</v>
      </c>
      <c r="B7071" s="3" t="s">
        <v>18756</v>
      </c>
      <c r="C7071" s="3" t="s">
        <v>18757</v>
      </c>
      <c r="D7071" s="4">
        <v>2.5</v>
      </c>
      <c r="E7071" s="5" t="s">
        <v>18526</v>
      </c>
      <c r="F7071" s="4">
        <v>3.34598</v>
      </c>
      <c r="G7071" s="6">
        <v>51457</v>
      </c>
      <c r="H7071" s="3" t="s">
        <v>18578</v>
      </c>
      <c r="I7071" s="3" t="s">
        <v>18579</v>
      </c>
      <c r="J7071" s="3">
        <v>2</v>
      </c>
      <c r="K7071" s="5" t="s">
        <v>291</v>
      </c>
      <c r="L7071" s="5">
        <v>4</v>
      </c>
      <c r="M7071" s="5" t="s">
        <v>292</v>
      </c>
      <c r="N7071" s="5">
        <f>VLOOKUP(M7071,[1]ArchetypeScores!E:N,10,FALSE)</f>
        <v>1</v>
      </c>
      <c r="O7071" s="5">
        <f>VLOOKUP(M7071,[1]ArchetypeScores!E:O,11,FALSE)</f>
        <v>0</v>
      </c>
      <c r="P7071" s="5">
        <f>VLOOKUP(M7071,[1]ArchetypeScores!E:P,12,FALSE)</f>
        <v>0</v>
      </c>
      <c r="Q7071" s="2" t="str">
        <f>VLOOKUP(M7071,[1]ArchetypeScores!E:W,19,FALSE)</f>
        <v>Education and training</v>
      </c>
      <c r="R7071" s="2">
        <f>VLOOKUP(M7071,[1]ArchetypeScores!E:I,5,FALSE)</f>
        <v>0</v>
      </c>
      <c r="S7071" s="2">
        <f>VLOOKUP(M7071,[1]ArchetypeScores!E:K,7,FALSE)</f>
        <v>0</v>
      </c>
      <c r="T7071" s="2" t="str">
        <f t="shared" si="112"/>
        <v>Not A&amp;R positive</v>
      </c>
    </row>
    <row r="7072" spans="1:20" x14ac:dyDescent="0.3">
      <c r="A7072" s="2" t="s">
        <v>18523</v>
      </c>
      <c r="B7072" s="3" t="s">
        <v>18758</v>
      </c>
      <c r="C7072" s="3" t="s">
        <v>18759</v>
      </c>
      <c r="D7072" s="4">
        <v>0.5</v>
      </c>
      <c r="E7072" s="5" t="s">
        <v>18526</v>
      </c>
      <c r="F7072" s="4">
        <v>0.63061</v>
      </c>
      <c r="G7072" s="6">
        <v>51529</v>
      </c>
      <c r="H7072" s="3" t="s">
        <v>18695</v>
      </c>
      <c r="I7072" s="3" t="s">
        <v>18696</v>
      </c>
      <c r="J7072" s="3"/>
      <c r="K7072" s="5" t="s">
        <v>611</v>
      </c>
      <c r="L7072" s="5">
        <v>7</v>
      </c>
      <c r="M7072" s="5" t="s">
        <v>1872</v>
      </c>
      <c r="N7072" s="5">
        <f>VLOOKUP(M7072,[1]ArchetypeScores!E:N,10,FALSE)</f>
        <v>1</v>
      </c>
      <c r="O7072" s="5">
        <f>VLOOKUP(M7072,[1]ArchetypeScores!E:O,11,FALSE)</f>
        <v>-1</v>
      </c>
      <c r="P7072" s="5">
        <f>VLOOKUP(M7072,[1]ArchetypeScores!E:P,12,FALSE)</f>
        <v>0</v>
      </c>
      <c r="Q7072" s="2" t="str">
        <f>VLOOKUP(M7072,[1]ArchetypeScores!E:W,19,FALSE)</f>
        <v>Consumer (including agriculture and tourism)</v>
      </c>
      <c r="R7072" s="2">
        <f>VLOOKUP(M7072,[1]ArchetypeScores!E:I,5,FALSE)</f>
        <v>0</v>
      </c>
      <c r="S7072" s="2">
        <f>VLOOKUP(M7072,[1]ArchetypeScores!E:K,7,FALSE)</f>
        <v>0</v>
      </c>
      <c r="T7072" s="2" t="str">
        <f t="shared" si="112"/>
        <v>Not A&amp;R positive</v>
      </c>
    </row>
    <row r="7073" spans="1:20" x14ac:dyDescent="0.3">
      <c r="A7073" s="2" t="s">
        <v>18523</v>
      </c>
      <c r="B7073" s="3" t="s">
        <v>2487</v>
      </c>
      <c r="C7073" s="3" t="s">
        <v>18760</v>
      </c>
      <c r="D7073" s="4">
        <v>1.8</v>
      </c>
      <c r="E7073" s="5" t="s">
        <v>18526</v>
      </c>
      <c r="F7073" s="4">
        <v>2.4091</v>
      </c>
      <c r="G7073" s="6">
        <v>51456</v>
      </c>
      <c r="H7073" s="3" t="s">
        <v>18578</v>
      </c>
      <c r="I7073" s="3" t="s">
        <v>18579</v>
      </c>
      <c r="J7073" s="3">
        <v>2</v>
      </c>
      <c r="K7073" s="5" t="s">
        <v>163</v>
      </c>
      <c r="L7073" s="5">
        <v>3</v>
      </c>
      <c r="M7073" s="5" t="s">
        <v>164</v>
      </c>
      <c r="N7073" s="5">
        <f>VLOOKUP(M7073,[1]ArchetypeScores!E:N,10,FALSE)</f>
        <v>0</v>
      </c>
      <c r="O7073" s="5">
        <f>VLOOKUP(M7073,[1]ArchetypeScores!E:O,11,FALSE)</f>
        <v>0</v>
      </c>
      <c r="P7073" s="5">
        <f>VLOOKUP(M7073,[1]ArchetypeScores!E:P,12,FALSE)</f>
        <v>0</v>
      </c>
      <c r="Q7073" s="2" t="str">
        <f>VLOOKUP(M7073,[1]ArchetypeScores!E:W,19,FALSE)</f>
        <v>Education and training</v>
      </c>
      <c r="R7073" s="2">
        <f>VLOOKUP(M7073,[1]ArchetypeScores!E:I,5,FALSE)</f>
        <v>0</v>
      </c>
      <c r="S7073" s="2">
        <f>VLOOKUP(M7073,[1]ArchetypeScores!E:K,7,FALSE)</f>
        <v>0</v>
      </c>
      <c r="T7073" s="2" t="str">
        <f t="shared" si="112"/>
        <v>Not A&amp;R positive</v>
      </c>
    </row>
    <row r="7074" spans="1:20" x14ac:dyDescent="0.3">
      <c r="A7074" s="2" t="s">
        <v>18523</v>
      </c>
      <c r="B7074" s="3" t="s">
        <v>18761</v>
      </c>
      <c r="C7074" s="3" t="s">
        <v>18762</v>
      </c>
      <c r="D7074" s="4">
        <v>1</v>
      </c>
      <c r="E7074" s="5" t="s">
        <v>18526</v>
      </c>
      <c r="F7074" s="4">
        <v>1.3255600000000001</v>
      </c>
      <c r="G7074" s="6">
        <v>51492</v>
      </c>
      <c r="H7074" s="3" t="s">
        <v>18637</v>
      </c>
      <c r="I7074" s="3" t="s">
        <v>18638</v>
      </c>
      <c r="J7074" s="3"/>
      <c r="K7074" s="5" t="s">
        <v>1727</v>
      </c>
      <c r="L7074" s="5">
        <v>1</v>
      </c>
      <c r="M7074" s="5" t="s">
        <v>2397</v>
      </c>
      <c r="N7074" s="5">
        <f>VLOOKUP(M7074,[1]ArchetypeScores!E:N,10,FALSE)</f>
        <v>1</v>
      </c>
      <c r="O7074" s="5">
        <f>VLOOKUP(M7074,[1]ArchetypeScores!E:O,11,FALSE)</f>
        <v>-2</v>
      </c>
      <c r="P7074" s="5">
        <f>VLOOKUP(M7074,[1]ArchetypeScores!E:P,12,FALSE)</f>
        <v>2</v>
      </c>
      <c r="Q7074" s="2" t="str">
        <f>VLOOKUP(M7074,[1]ArchetypeScores!E:W,19,FALSE)</f>
        <v>Industrials - other</v>
      </c>
      <c r="R7074" s="2">
        <f>VLOOKUP(M7074,[1]ArchetypeScores!E:I,5,FALSE)</f>
        <v>1</v>
      </c>
      <c r="S7074" s="2">
        <f>VLOOKUP(M7074,[1]ArchetypeScores!E:K,7,FALSE)</f>
        <v>1</v>
      </c>
      <c r="T7074" s="2" t="str">
        <f t="shared" si="112"/>
        <v>Both</v>
      </c>
    </row>
    <row r="7075" spans="1:20" x14ac:dyDescent="0.3">
      <c r="A7075" s="2" t="s">
        <v>18523</v>
      </c>
      <c r="B7075" s="3" t="s">
        <v>18763</v>
      </c>
      <c r="C7075" s="3" t="s">
        <v>18764</v>
      </c>
      <c r="D7075" s="4">
        <v>1.3</v>
      </c>
      <c r="E7075" s="5" t="s">
        <v>18526</v>
      </c>
      <c r="F7075" s="4">
        <v>1.72323</v>
      </c>
      <c r="G7075" s="6">
        <v>51489</v>
      </c>
      <c r="H7075" s="3" t="s">
        <v>18637</v>
      </c>
      <c r="I7075" s="3" t="s">
        <v>18638</v>
      </c>
      <c r="J7075" s="3"/>
      <c r="K7075" s="5" t="s">
        <v>137</v>
      </c>
      <c r="L7075" s="5">
        <v>3</v>
      </c>
      <c r="M7075" s="5" t="s">
        <v>928</v>
      </c>
      <c r="N7075" s="5">
        <f>VLOOKUP(M7075,[1]ArchetypeScores!E:N,10,FALSE)</f>
        <v>1</v>
      </c>
      <c r="O7075" s="5">
        <f>VLOOKUP(M7075,[1]ArchetypeScores!E:O,11,FALSE)</f>
        <v>-2</v>
      </c>
      <c r="P7075" s="5">
        <f>VLOOKUP(M7075,[1]ArchetypeScores!E:P,12,FALSE)</f>
        <v>2</v>
      </c>
      <c r="Q7075" s="2" t="str">
        <f>VLOOKUP(M7075,[1]ArchetypeScores!E:W,19,FALSE)</f>
        <v>Industrials - transportation</v>
      </c>
      <c r="R7075" s="2">
        <f>VLOOKUP(M7075,[1]ArchetypeScores!E:I,5,FALSE)</f>
        <v>0</v>
      </c>
      <c r="S7075" s="2">
        <f>VLOOKUP(M7075,[1]ArchetypeScores!E:K,7,FALSE)</f>
        <v>-1</v>
      </c>
      <c r="T7075" s="2" t="str">
        <f t="shared" si="112"/>
        <v>Not A&amp;R positive</v>
      </c>
    </row>
    <row r="7076" spans="1:20" x14ac:dyDescent="0.3">
      <c r="A7076" s="2" t="s">
        <v>18523</v>
      </c>
      <c r="B7076" s="3" t="s">
        <v>18765</v>
      </c>
      <c r="C7076" s="3" t="s">
        <v>18766</v>
      </c>
      <c r="D7076" s="4">
        <v>0.35</v>
      </c>
      <c r="E7076" s="5" t="s">
        <v>18526</v>
      </c>
      <c r="F7076" s="4">
        <v>0.44552000000000003</v>
      </c>
      <c r="G7076" s="6">
        <v>51321</v>
      </c>
      <c r="H7076" s="3" t="s">
        <v>18767</v>
      </c>
      <c r="I7076" s="3"/>
      <c r="J7076" s="3"/>
      <c r="K7076" s="5" t="s">
        <v>664</v>
      </c>
      <c r="L7076" s="5">
        <v>2</v>
      </c>
      <c r="M7076" s="5" t="s">
        <v>1105</v>
      </c>
      <c r="N7076" s="5">
        <f>VLOOKUP(M7076,[1]ArchetypeScores!E:N,10,FALSE)</f>
        <v>1</v>
      </c>
      <c r="O7076" s="5">
        <f>VLOOKUP(M7076,[1]ArchetypeScores!E:O,11,FALSE)</f>
        <v>0</v>
      </c>
      <c r="P7076" s="5">
        <f>VLOOKUP(M7076,[1]ArchetypeScores!E:P,12,FALSE)</f>
        <v>2</v>
      </c>
      <c r="Q7076" s="2" t="str">
        <f>VLOOKUP(M7076,[1]ArchetypeScores!E:W,19,FALSE)</f>
        <v>Other sector</v>
      </c>
      <c r="R7076" s="2">
        <f>VLOOKUP(M7076,[1]ArchetypeScores!E:I,5,FALSE)</f>
        <v>0</v>
      </c>
      <c r="S7076" s="2">
        <f>VLOOKUP(M7076,[1]ArchetypeScores!E:K,7,FALSE)</f>
        <v>0</v>
      </c>
      <c r="T7076" s="2" t="str">
        <f t="shared" si="112"/>
        <v>Not A&amp;R positive</v>
      </c>
    </row>
    <row r="7077" spans="1:20" x14ac:dyDescent="0.3">
      <c r="A7077" s="2" t="s">
        <v>18523</v>
      </c>
      <c r="B7077" s="3" t="s">
        <v>18768</v>
      </c>
      <c r="C7077" s="3" t="s">
        <v>18769</v>
      </c>
      <c r="D7077" s="4"/>
      <c r="E7077" s="5" t="s">
        <v>18526</v>
      </c>
      <c r="F7077" s="4">
        <v>0</v>
      </c>
      <c r="G7077" s="6">
        <v>51609</v>
      </c>
      <c r="H7077" s="3" t="s">
        <v>18538</v>
      </c>
      <c r="I7077" s="3" t="s">
        <v>18539</v>
      </c>
      <c r="J7077" s="3"/>
      <c r="K7077" s="5" t="s">
        <v>38</v>
      </c>
      <c r="L7077" s="5">
        <v>13</v>
      </c>
      <c r="M7077" s="5" t="s">
        <v>39</v>
      </c>
      <c r="N7077" s="5">
        <f>VLOOKUP(M7077,[1]ArchetypeScores!E:N,10,FALSE)</f>
        <v>0</v>
      </c>
      <c r="O7077" s="5">
        <f>VLOOKUP(M7077,[1]ArchetypeScores!E:O,11,FALSE)</f>
        <v>-2</v>
      </c>
      <c r="P7077" s="5">
        <f>VLOOKUP(M7077,[1]ArchetypeScores!E:P,12,FALSE)</f>
        <v>0</v>
      </c>
      <c r="Q7077" s="2" t="str">
        <f>VLOOKUP(M7077,[1]ArchetypeScores!E:W,19,FALSE)</f>
        <v>Industrials - transportation</v>
      </c>
      <c r="R7077" s="2">
        <f>VLOOKUP(M7077,[1]ArchetypeScores!E:I,5,FALSE)</f>
        <v>0</v>
      </c>
      <c r="S7077" s="2">
        <f>VLOOKUP(M7077,[1]ArchetypeScores!E:K,7,FALSE)</f>
        <v>0</v>
      </c>
      <c r="T7077" s="2" t="str">
        <f t="shared" si="112"/>
        <v>Not A&amp;R positive</v>
      </c>
    </row>
    <row r="7078" spans="1:20" x14ac:dyDescent="0.3">
      <c r="A7078" s="2" t="s">
        <v>18523</v>
      </c>
      <c r="B7078" s="3" t="s">
        <v>18770</v>
      </c>
      <c r="C7078" s="3" t="s">
        <v>18771</v>
      </c>
      <c r="D7078" s="4">
        <v>1.6</v>
      </c>
      <c r="E7078" s="5" t="s">
        <v>18526</v>
      </c>
      <c r="F7078" s="4">
        <v>2.0179399999999998</v>
      </c>
      <c r="G7078" s="6">
        <v>51531</v>
      </c>
      <c r="H7078" s="3" t="s">
        <v>18695</v>
      </c>
      <c r="I7078" s="3" t="s">
        <v>18696</v>
      </c>
      <c r="J7078" s="3"/>
      <c r="K7078" s="5" t="s">
        <v>291</v>
      </c>
      <c r="L7078" s="5">
        <v>4</v>
      </c>
      <c r="M7078" s="5" t="s">
        <v>292</v>
      </c>
      <c r="N7078" s="5">
        <f>VLOOKUP(M7078,[1]ArchetypeScores!E:N,10,FALSE)</f>
        <v>1</v>
      </c>
      <c r="O7078" s="5">
        <f>VLOOKUP(M7078,[1]ArchetypeScores!E:O,11,FALSE)</f>
        <v>0</v>
      </c>
      <c r="P7078" s="5">
        <f>VLOOKUP(M7078,[1]ArchetypeScores!E:P,12,FALSE)</f>
        <v>0</v>
      </c>
      <c r="Q7078" s="2" t="str">
        <f>VLOOKUP(M7078,[1]ArchetypeScores!E:W,19,FALSE)</f>
        <v>Education and training</v>
      </c>
      <c r="R7078" s="2">
        <f>VLOOKUP(M7078,[1]ArchetypeScores!E:I,5,FALSE)</f>
        <v>0</v>
      </c>
      <c r="S7078" s="2">
        <f>VLOOKUP(M7078,[1]ArchetypeScores!E:K,7,FALSE)</f>
        <v>0</v>
      </c>
      <c r="T7078" s="2" t="str">
        <f t="shared" si="112"/>
        <v>Not A&amp;R positive</v>
      </c>
    </row>
    <row r="7079" spans="1:20" x14ac:dyDescent="0.3">
      <c r="A7079" s="2" t="s">
        <v>18523</v>
      </c>
      <c r="B7079" s="3" t="s">
        <v>18772</v>
      </c>
      <c r="C7079" s="3" t="s">
        <v>18773</v>
      </c>
      <c r="D7079" s="4">
        <v>0.35</v>
      </c>
      <c r="E7079" s="5" t="s">
        <v>18526</v>
      </c>
      <c r="F7079" s="4">
        <v>0.44028</v>
      </c>
      <c r="G7079" s="6">
        <v>51554</v>
      </c>
      <c r="H7079" s="3" t="s">
        <v>18774</v>
      </c>
      <c r="I7079" s="3"/>
      <c r="J7079" s="3"/>
      <c r="K7079" s="5" t="s">
        <v>38</v>
      </c>
      <c r="L7079" s="5">
        <v>17</v>
      </c>
      <c r="M7079" s="5" t="s">
        <v>634</v>
      </c>
      <c r="N7079" s="5">
        <f>VLOOKUP(M7079,[1]ArchetypeScores!E:N,10,FALSE)</f>
        <v>0</v>
      </c>
      <c r="O7079" s="5">
        <f>VLOOKUP(M7079,[1]ArchetypeScores!E:O,11,FALSE)</f>
        <v>-2</v>
      </c>
      <c r="P7079" s="5">
        <f>VLOOKUP(M7079,[1]ArchetypeScores!E:P,12,FALSE)</f>
        <v>-1</v>
      </c>
      <c r="Q7079" s="2" t="str">
        <f>VLOOKUP(M7079,[1]ArchetypeScores!E:W,19,FALSE)</f>
        <v>Energy and water</v>
      </c>
      <c r="R7079" s="2">
        <f>VLOOKUP(M7079,[1]ArchetypeScores!E:I,5,FALSE)</f>
        <v>0</v>
      </c>
      <c r="S7079" s="2">
        <f>VLOOKUP(M7079,[1]ArchetypeScores!E:K,7,FALSE)</f>
        <v>0</v>
      </c>
      <c r="T7079" s="2" t="str">
        <f t="shared" si="112"/>
        <v>Not A&amp;R positive</v>
      </c>
    </row>
    <row r="7080" spans="1:20" x14ac:dyDescent="0.3">
      <c r="A7080" s="2" t="s">
        <v>18523</v>
      </c>
      <c r="B7080" s="3" t="s">
        <v>18775</v>
      </c>
      <c r="C7080" s="3" t="s">
        <v>18776</v>
      </c>
      <c r="D7080" s="4">
        <v>1.2</v>
      </c>
      <c r="E7080" s="5" t="s">
        <v>18526</v>
      </c>
      <c r="F7080" s="4">
        <v>1.5305800000000001</v>
      </c>
      <c r="G7080" s="6">
        <v>51341</v>
      </c>
      <c r="H7080" s="3" t="s">
        <v>18658</v>
      </c>
      <c r="I7080" s="3" t="s">
        <v>18659</v>
      </c>
      <c r="J7080" s="3"/>
      <c r="K7080" s="5" t="s">
        <v>261</v>
      </c>
      <c r="L7080" s="5">
        <v>2</v>
      </c>
      <c r="M7080" s="5" t="s">
        <v>262</v>
      </c>
      <c r="N7080" s="5">
        <f>VLOOKUP(M7080,[1]ArchetypeScores!E:N,10,FALSE)</f>
        <v>0</v>
      </c>
      <c r="O7080" s="5">
        <f>VLOOKUP(M7080,[1]ArchetypeScores!E:O,11,FALSE)</f>
        <v>-1</v>
      </c>
      <c r="P7080" s="5">
        <f>VLOOKUP(M7080,[1]ArchetypeScores!E:P,12,FALSE)</f>
        <v>0</v>
      </c>
      <c r="Q7080" s="2" t="str">
        <f>VLOOKUP(M7080,[1]ArchetypeScores!E:W,19,FALSE)</f>
        <v>Untargeted</v>
      </c>
      <c r="R7080" s="2">
        <f>VLOOKUP(M7080,[1]ArchetypeScores!E:I,5,FALSE)</f>
        <v>0</v>
      </c>
      <c r="S7080" s="2">
        <f>VLOOKUP(M7080,[1]ArchetypeScores!E:K,7,FALSE)</f>
        <v>0</v>
      </c>
      <c r="T7080" s="2" t="str">
        <f t="shared" si="112"/>
        <v>Not A&amp;R positive</v>
      </c>
    </row>
    <row r="7081" spans="1:20" x14ac:dyDescent="0.3">
      <c r="A7081" s="2" t="s">
        <v>18523</v>
      </c>
      <c r="B7081" s="3" t="s">
        <v>18777</v>
      </c>
      <c r="C7081" s="3" t="s">
        <v>18778</v>
      </c>
      <c r="D7081" s="4">
        <v>3.9E-2</v>
      </c>
      <c r="E7081" s="5" t="s">
        <v>18526</v>
      </c>
      <c r="F7081" s="4">
        <v>4.9979999999999997E-2</v>
      </c>
      <c r="G7081" s="6">
        <v>51633</v>
      </c>
      <c r="H7081" s="3" t="s">
        <v>18538</v>
      </c>
      <c r="I7081" s="3" t="s">
        <v>18539</v>
      </c>
      <c r="J7081" s="3"/>
      <c r="K7081" s="5" t="s">
        <v>25</v>
      </c>
      <c r="L7081" s="5">
        <v>15</v>
      </c>
      <c r="M7081" s="5" t="s">
        <v>26</v>
      </c>
      <c r="N7081" s="5">
        <f>VLOOKUP(M7081,[1]ArchetypeScores!E:N,10,FALSE)</f>
        <v>1</v>
      </c>
      <c r="O7081" s="5">
        <f>VLOOKUP(M7081,[1]ArchetypeScores!E:O,11,FALSE)</f>
        <v>-2</v>
      </c>
      <c r="P7081" s="5">
        <f>VLOOKUP(M7081,[1]ArchetypeScores!E:P,12,FALSE)</f>
        <v>0</v>
      </c>
      <c r="Q7081" s="2" t="str">
        <f>VLOOKUP(M7081,[1]ArchetypeScores!E:W,19,FALSE)</f>
        <v>Energy and water</v>
      </c>
      <c r="R7081" s="2">
        <f>VLOOKUP(M7081,[1]ArchetypeScores!E:I,5,FALSE)</f>
        <v>0</v>
      </c>
      <c r="S7081" s="2">
        <f>VLOOKUP(M7081,[1]ArchetypeScores!E:K,7,FALSE)</f>
        <v>0</v>
      </c>
      <c r="T7081" s="2" t="str">
        <f t="shared" si="112"/>
        <v>Not A&amp;R positive</v>
      </c>
    </row>
    <row r="7082" spans="1:20" x14ac:dyDescent="0.3">
      <c r="A7082" s="2" t="s">
        <v>18523</v>
      </c>
      <c r="B7082" s="3" t="s">
        <v>18779</v>
      </c>
      <c r="C7082" s="3" t="s">
        <v>18780</v>
      </c>
      <c r="D7082" s="4">
        <v>5.0000000000000001E-3</v>
      </c>
      <c r="E7082" s="5" t="s">
        <v>18526</v>
      </c>
      <c r="F7082" s="4">
        <v>6.4799999999999996E-3</v>
      </c>
      <c r="G7082" s="6">
        <v>51335</v>
      </c>
      <c r="H7082" s="3" t="s">
        <v>18746</v>
      </c>
      <c r="I7082" s="3"/>
      <c r="J7082" s="3"/>
      <c r="K7082" s="5" t="s">
        <v>214</v>
      </c>
      <c r="L7082" s="5">
        <v>4</v>
      </c>
      <c r="M7082" s="5" t="s">
        <v>560</v>
      </c>
      <c r="N7082" s="5">
        <f>VLOOKUP(M7082,[1]ArchetypeScores!E:N,10,FALSE)</f>
        <v>1</v>
      </c>
      <c r="O7082" s="5">
        <f>VLOOKUP(M7082,[1]ArchetypeScores!E:O,11,FALSE)</f>
        <v>0</v>
      </c>
      <c r="P7082" s="5">
        <f>VLOOKUP(M7082,[1]ArchetypeScores!E:P,12,FALSE)</f>
        <v>0</v>
      </c>
      <c r="Q7082" s="2" t="str">
        <f>VLOOKUP(M7082,[1]ArchetypeScores!E:W,19,FALSE)</f>
        <v>Other sector</v>
      </c>
      <c r="R7082" s="2">
        <f>VLOOKUP(M7082,[1]ArchetypeScores!E:I,5,FALSE)</f>
        <v>0</v>
      </c>
      <c r="S7082" s="2">
        <f>VLOOKUP(M7082,[1]ArchetypeScores!E:K,7,FALSE)</f>
        <v>0</v>
      </c>
      <c r="T7082" s="2" t="str">
        <f t="shared" si="112"/>
        <v>Not A&amp;R positive</v>
      </c>
    </row>
    <row r="7083" spans="1:20" x14ac:dyDescent="0.3">
      <c r="A7083" s="2" t="s">
        <v>18523</v>
      </c>
      <c r="B7083" s="3" t="s">
        <v>18781</v>
      </c>
      <c r="C7083" s="3" t="s">
        <v>18782</v>
      </c>
      <c r="D7083" s="4">
        <v>0.5</v>
      </c>
      <c r="E7083" s="5" t="s">
        <v>18526</v>
      </c>
      <c r="F7083" s="4">
        <v>0.66278000000000004</v>
      </c>
      <c r="G7083" s="6">
        <v>51491</v>
      </c>
      <c r="H7083" s="3" t="s">
        <v>18637</v>
      </c>
      <c r="I7083" s="3" t="s">
        <v>18638</v>
      </c>
      <c r="J7083" s="3"/>
      <c r="K7083" s="5" t="s">
        <v>3702</v>
      </c>
      <c r="L7083" s="5">
        <v>2</v>
      </c>
      <c r="M7083" s="5" t="s">
        <v>4334</v>
      </c>
      <c r="N7083" s="5">
        <f>VLOOKUP(M7083,[1]ArchetypeScores!E:N,10,FALSE)</f>
        <v>1</v>
      </c>
      <c r="O7083" s="5">
        <f>VLOOKUP(M7083,[1]ArchetypeScores!E:O,11,FALSE)</f>
        <v>-1</v>
      </c>
      <c r="P7083" s="5">
        <f>VLOOKUP(M7083,[1]ArchetypeScores!E:P,12,FALSE)</f>
        <v>1</v>
      </c>
      <c r="Q7083" s="2" t="str">
        <f>VLOOKUP(M7083,[1]ArchetypeScores!E:W,19,FALSE)</f>
        <v>Industrials - transportation</v>
      </c>
      <c r="R7083" s="2">
        <f>VLOOKUP(M7083,[1]ArchetypeScores!E:I,5,FALSE)</f>
        <v>0</v>
      </c>
      <c r="S7083" s="2">
        <f>VLOOKUP(M7083,[1]ArchetypeScores!E:K,7,FALSE)</f>
        <v>0</v>
      </c>
      <c r="T7083" s="2" t="str">
        <f t="shared" si="112"/>
        <v>Not A&amp;R positive</v>
      </c>
    </row>
    <row r="7084" spans="1:20" x14ac:dyDescent="0.3">
      <c r="A7084" s="2" t="s">
        <v>18523</v>
      </c>
      <c r="B7084" s="3" t="s">
        <v>18783</v>
      </c>
      <c r="C7084" s="3" t="s">
        <v>18784</v>
      </c>
      <c r="D7084" s="4">
        <v>0.5</v>
      </c>
      <c r="E7084" s="5" t="s">
        <v>18526</v>
      </c>
      <c r="F7084" s="4">
        <v>0.64080999999999999</v>
      </c>
      <c r="G7084" s="6">
        <v>51634</v>
      </c>
      <c r="H7084" s="3" t="s">
        <v>18538</v>
      </c>
      <c r="I7084" s="3" t="s">
        <v>18539</v>
      </c>
      <c r="J7084" s="3"/>
      <c r="K7084" s="5" t="s">
        <v>137</v>
      </c>
      <c r="L7084" s="5">
        <v>3</v>
      </c>
      <c r="M7084" s="5" t="s">
        <v>928</v>
      </c>
      <c r="N7084" s="5">
        <f>VLOOKUP(M7084,[1]ArchetypeScores!E:N,10,FALSE)</f>
        <v>1</v>
      </c>
      <c r="O7084" s="5">
        <f>VLOOKUP(M7084,[1]ArchetypeScores!E:O,11,FALSE)</f>
        <v>-2</v>
      </c>
      <c r="P7084" s="5">
        <f>VLOOKUP(M7084,[1]ArchetypeScores!E:P,12,FALSE)</f>
        <v>2</v>
      </c>
      <c r="Q7084" s="2" t="str">
        <f>VLOOKUP(M7084,[1]ArchetypeScores!E:W,19,FALSE)</f>
        <v>Industrials - transportation</v>
      </c>
      <c r="R7084" s="2">
        <f>VLOOKUP(M7084,[1]ArchetypeScores!E:I,5,FALSE)</f>
        <v>0</v>
      </c>
      <c r="S7084" s="2">
        <f>VLOOKUP(M7084,[1]ArchetypeScores!E:K,7,FALSE)</f>
        <v>-1</v>
      </c>
      <c r="T7084" s="2" t="str">
        <f t="shared" si="112"/>
        <v>Not A&amp;R positive</v>
      </c>
    </row>
    <row r="7085" spans="1:20" x14ac:dyDescent="0.3">
      <c r="A7085" s="2" t="s">
        <v>18523</v>
      </c>
      <c r="B7085" s="3" t="s">
        <v>18785</v>
      </c>
      <c r="C7085" s="3" t="s">
        <v>18786</v>
      </c>
      <c r="D7085" s="4"/>
      <c r="E7085" s="5" t="s">
        <v>18526</v>
      </c>
      <c r="F7085" s="4">
        <v>0</v>
      </c>
      <c r="G7085" s="6">
        <v>51606</v>
      </c>
      <c r="H7085" s="3" t="s">
        <v>18731</v>
      </c>
      <c r="I7085" s="3" t="s">
        <v>18528</v>
      </c>
      <c r="J7085" s="3"/>
      <c r="K7085" s="5" t="s">
        <v>2091</v>
      </c>
      <c r="L7085" s="5">
        <v>1</v>
      </c>
      <c r="M7085" s="5" t="s">
        <v>3573</v>
      </c>
      <c r="N7085" s="5">
        <f>VLOOKUP(M7085,[1]ArchetypeScores!E:N,10,FALSE)</f>
        <v>0</v>
      </c>
      <c r="O7085" s="5">
        <f>VLOOKUP(M7085,[1]ArchetypeScores!E:O,11,FALSE)</f>
        <v>-1</v>
      </c>
      <c r="P7085" s="5">
        <f>VLOOKUP(M7085,[1]ArchetypeScores!E:P,12,FALSE)</f>
        <v>0</v>
      </c>
      <c r="Q7085" s="2" t="str">
        <f>VLOOKUP(M7085,[1]ArchetypeScores!E:W,19,FALSE)</f>
        <v>Other sector</v>
      </c>
      <c r="R7085" s="2">
        <f>VLOOKUP(M7085,[1]ArchetypeScores!E:I,5,FALSE)</f>
        <v>0</v>
      </c>
      <c r="S7085" s="2">
        <f>VLOOKUP(M7085,[1]ArchetypeScores!E:K,7,FALSE)</f>
        <v>0</v>
      </c>
      <c r="T7085" s="2" t="str">
        <f t="shared" si="112"/>
        <v>Not A&amp;R positive</v>
      </c>
    </row>
    <row r="7086" spans="1:20" x14ac:dyDescent="0.3">
      <c r="A7086" s="2" t="s">
        <v>18523</v>
      </c>
      <c r="B7086" s="3" t="s">
        <v>18787</v>
      </c>
      <c r="C7086" s="3" t="s">
        <v>18788</v>
      </c>
      <c r="D7086" s="4"/>
      <c r="E7086" s="5" t="s">
        <v>18526</v>
      </c>
      <c r="F7086" s="4">
        <v>0</v>
      </c>
      <c r="G7086" s="6">
        <v>51331</v>
      </c>
      <c r="H7086" s="3" t="s">
        <v>18658</v>
      </c>
      <c r="I7086" s="3" t="s">
        <v>18659</v>
      </c>
      <c r="J7086" s="3"/>
      <c r="K7086" s="5" t="s">
        <v>57</v>
      </c>
      <c r="L7086" s="5">
        <v>29</v>
      </c>
      <c r="M7086" s="5" t="s">
        <v>58</v>
      </c>
      <c r="N7086" s="5">
        <f>VLOOKUP(M7086,[1]ArchetypeScores!E:N,10,FALSE)</f>
        <v>0</v>
      </c>
      <c r="O7086" s="5">
        <f>VLOOKUP(M7086,[1]ArchetypeScores!E:O,11,FALSE)</f>
        <v>-1</v>
      </c>
      <c r="P7086" s="5">
        <f>VLOOKUP(M7086,[1]ArchetypeScores!E:P,12,FALSE)</f>
        <v>0</v>
      </c>
      <c r="Q7086" s="2" t="str">
        <f>VLOOKUP(M7086,[1]ArchetypeScores!E:W,19,FALSE)</f>
        <v>Untargeted</v>
      </c>
      <c r="R7086" s="2">
        <f>VLOOKUP(M7086,[1]ArchetypeScores!E:I,5,FALSE)</f>
        <v>0</v>
      </c>
      <c r="S7086" s="2">
        <f>VLOOKUP(M7086,[1]ArchetypeScores!E:K,7,FALSE)</f>
        <v>0</v>
      </c>
      <c r="T7086" s="2" t="str">
        <f t="shared" si="112"/>
        <v>Not A&amp;R positive</v>
      </c>
    </row>
    <row r="7087" spans="1:20" x14ac:dyDescent="0.3">
      <c r="A7087" s="2" t="s">
        <v>18523</v>
      </c>
      <c r="B7087" s="3" t="s">
        <v>18789</v>
      </c>
      <c r="C7087" s="3" t="s">
        <v>18790</v>
      </c>
      <c r="D7087" s="4"/>
      <c r="E7087" s="5" t="s">
        <v>18526</v>
      </c>
      <c r="F7087" s="4">
        <v>0</v>
      </c>
      <c r="G7087" s="6">
        <v>51316</v>
      </c>
      <c r="H7087" s="3" t="s">
        <v>18791</v>
      </c>
      <c r="I7087" s="3" t="s">
        <v>18792</v>
      </c>
      <c r="J7087" s="3"/>
      <c r="K7087" s="5" t="s">
        <v>38</v>
      </c>
      <c r="L7087" s="5">
        <v>13</v>
      </c>
      <c r="M7087" s="5" t="s">
        <v>39</v>
      </c>
      <c r="N7087" s="5">
        <f>VLOOKUP(M7087,[1]ArchetypeScores!E:N,10,FALSE)</f>
        <v>0</v>
      </c>
      <c r="O7087" s="5">
        <f>VLOOKUP(M7087,[1]ArchetypeScores!E:O,11,FALSE)</f>
        <v>-2</v>
      </c>
      <c r="P7087" s="5">
        <f>VLOOKUP(M7087,[1]ArchetypeScores!E:P,12,FALSE)</f>
        <v>0</v>
      </c>
      <c r="Q7087" s="2" t="str">
        <f>VLOOKUP(M7087,[1]ArchetypeScores!E:W,19,FALSE)</f>
        <v>Industrials - transportation</v>
      </c>
      <c r="R7087" s="2">
        <f>VLOOKUP(M7087,[1]ArchetypeScores!E:I,5,FALSE)</f>
        <v>0</v>
      </c>
      <c r="S7087" s="2">
        <f>VLOOKUP(M7087,[1]ArchetypeScores!E:K,7,FALSE)</f>
        <v>0</v>
      </c>
      <c r="T7087" s="2" t="str">
        <f t="shared" si="112"/>
        <v>Not A&amp;R positive</v>
      </c>
    </row>
    <row r="7088" spans="1:20" x14ac:dyDescent="0.3">
      <c r="A7088" s="2" t="s">
        <v>18523</v>
      </c>
      <c r="B7088" s="3" t="s">
        <v>18793</v>
      </c>
      <c r="C7088" s="3" t="s">
        <v>18794</v>
      </c>
      <c r="D7088" s="4"/>
      <c r="E7088" s="5" t="s">
        <v>18526</v>
      </c>
      <c r="F7088" s="4">
        <v>0</v>
      </c>
      <c r="G7088" s="6">
        <v>51573</v>
      </c>
      <c r="H7088" s="3" t="s">
        <v>18795</v>
      </c>
      <c r="I7088" s="3"/>
      <c r="J7088" s="3"/>
      <c r="K7088" s="5" t="s">
        <v>57</v>
      </c>
      <c r="L7088" s="5">
        <v>29</v>
      </c>
      <c r="M7088" s="5" t="s">
        <v>58</v>
      </c>
      <c r="N7088" s="5">
        <f>VLOOKUP(M7088,[1]ArchetypeScores!E:N,10,FALSE)</f>
        <v>0</v>
      </c>
      <c r="O7088" s="5">
        <f>VLOOKUP(M7088,[1]ArchetypeScores!E:O,11,FALSE)</f>
        <v>-1</v>
      </c>
      <c r="P7088" s="5">
        <f>VLOOKUP(M7088,[1]ArchetypeScores!E:P,12,FALSE)</f>
        <v>0</v>
      </c>
      <c r="Q7088" s="2" t="str">
        <f>VLOOKUP(M7088,[1]ArchetypeScores!E:W,19,FALSE)</f>
        <v>Untargeted</v>
      </c>
      <c r="R7088" s="2">
        <f>VLOOKUP(M7088,[1]ArchetypeScores!E:I,5,FALSE)</f>
        <v>0</v>
      </c>
      <c r="S7088" s="2">
        <f>VLOOKUP(M7088,[1]ArchetypeScores!E:K,7,FALSE)</f>
        <v>0</v>
      </c>
      <c r="T7088" s="2" t="str">
        <f t="shared" si="112"/>
        <v>Not A&amp;R positive</v>
      </c>
    </row>
    <row r="7089" spans="1:20" x14ac:dyDescent="0.3">
      <c r="A7089" s="2" t="s">
        <v>18523</v>
      </c>
      <c r="B7089" s="3" t="s">
        <v>18796</v>
      </c>
      <c r="C7089" s="3" t="s">
        <v>18797</v>
      </c>
      <c r="D7089" s="4"/>
      <c r="E7089" s="5" t="s">
        <v>18526</v>
      </c>
      <c r="F7089" s="4">
        <v>0</v>
      </c>
      <c r="G7089" s="6">
        <v>51317</v>
      </c>
      <c r="H7089" s="3" t="s">
        <v>18798</v>
      </c>
      <c r="I7089" s="3" t="s">
        <v>18799</v>
      </c>
      <c r="J7089" s="3"/>
      <c r="K7089" s="5" t="s">
        <v>38</v>
      </c>
      <c r="L7089" s="5">
        <v>13</v>
      </c>
      <c r="M7089" s="5" t="s">
        <v>39</v>
      </c>
      <c r="N7089" s="5">
        <f>VLOOKUP(M7089,[1]ArchetypeScores!E:N,10,FALSE)</f>
        <v>0</v>
      </c>
      <c r="O7089" s="5">
        <f>VLOOKUP(M7089,[1]ArchetypeScores!E:O,11,FALSE)</f>
        <v>-2</v>
      </c>
      <c r="P7089" s="5">
        <f>VLOOKUP(M7089,[1]ArchetypeScores!E:P,12,FALSE)</f>
        <v>0</v>
      </c>
      <c r="Q7089" s="2" t="str">
        <f>VLOOKUP(M7089,[1]ArchetypeScores!E:W,19,FALSE)</f>
        <v>Industrials - transportation</v>
      </c>
      <c r="R7089" s="2">
        <f>VLOOKUP(M7089,[1]ArchetypeScores!E:I,5,FALSE)</f>
        <v>0</v>
      </c>
      <c r="S7089" s="2">
        <f>VLOOKUP(M7089,[1]ArchetypeScores!E:K,7,FALSE)</f>
        <v>0</v>
      </c>
      <c r="T7089" s="2" t="str">
        <f t="shared" si="112"/>
        <v>Not A&amp;R positive</v>
      </c>
    </row>
    <row r="7090" spans="1:20" x14ac:dyDescent="0.3">
      <c r="A7090" s="2" t="s">
        <v>18523</v>
      </c>
      <c r="B7090" s="3" t="s">
        <v>18800</v>
      </c>
      <c r="C7090" s="3" t="s">
        <v>18801</v>
      </c>
      <c r="D7090" s="4"/>
      <c r="E7090" s="5" t="s">
        <v>18526</v>
      </c>
      <c r="F7090" s="4">
        <v>0</v>
      </c>
      <c r="G7090" s="6">
        <v>51330</v>
      </c>
      <c r="H7090" s="3" t="s">
        <v>18658</v>
      </c>
      <c r="I7090" s="3" t="s">
        <v>18659</v>
      </c>
      <c r="J7090" s="3"/>
      <c r="K7090" s="5" t="s">
        <v>53</v>
      </c>
      <c r="L7090" s="5">
        <v>1</v>
      </c>
      <c r="M7090" s="5" t="s">
        <v>54</v>
      </c>
      <c r="N7090" s="5">
        <f>VLOOKUP(M7090,[1]ArchetypeScores!E:N,10,FALSE)</f>
        <v>0</v>
      </c>
      <c r="O7090" s="5">
        <f>VLOOKUP(M7090,[1]ArchetypeScores!E:O,11,FALSE)</f>
        <v>-1</v>
      </c>
      <c r="P7090" s="5">
        <f>VLOOKUP(M7090,[1]ArchetypeScores!E:P,12,FALSE)</f>
        <v>0</v>
      </c>
      <c r="Q7090" s="2" t="str">
        <f>VLOOKUP(M7090,[1]ArchetypeScores!E:W,19,FALSE)</f>
        <v>Untargeted</v>
      </c>
      <c r="R7090" s="2">
        <f>VLOOKUP(M7090,[1]ArchetypeScores!E:I,5,FALSE)</f>
        <v>0</v>
      </c>
      <c r="S7090" s="2">
        <f>VLOOKUP(M7090,[1]ArchetypeScores!E:K,7,FALSE)</f>
        <v>0</v>
      </c>
      <c r="T7090" s="2" t="str">
        <f t="shared" si="112"/>
        <v>Not A&amp;R positive</v>
      </c>
    </row>
    <row r="7091" spans="1:20" x14ac:dyDescent="0.3">
      <c r="A7091" s="2" t="s">
        <v>18523</v>
      </c>
      <c r="B7091" s="3" t="s">
        <v>18802</v>
      </c>
      <c r="C7091" s="3" t="s">
        <v>18803</v>
      </c>
      <c r="D7091" s="4"/>
      <c r="E7091" s="5" t="s">
        <v>18526</v>
      </c>
      <c r="F7091" s="4">
        <v>0</v>
      </c>
      <c r="G7091" s="6">
        <v>51398</v>
      </c>
      <c r="H7091" s="3" t="s">
        <v>18551</v>
      </c>
      <c r="I7091" s="3" t="s">
        <v>5155</v>
      </c>
      <c r="J7091" s="3"/>
      <c r="K7091" s="5" t="s">
        <v>53</v>
      </c>
      <c r="L7091" s="5" t="s">
        <v>112</v>
      </c>
      <c r="M7091" s="5" t="s">
        <v>4493</v>
      </c>
      <c r="N7091" s="5">
        <f>VLOOKUP(M7091,[1]ArchetypeScores!E:N,10,FALSE)</f>
        <v>0</v>
      </c>
      <c r="O7091" s="5">
        <f>VLOOKUP(M7091,[1]ArchetypeScores!E:O,11,FALSE)</f>
        <v>-1</v>
      </c>
      <c r="P7091" s="5">
        <f>VLOOKUP(M7091,[1]ArchetypeScores!E:P,12,FALSE)</f>
        <v>0</v>
      </c>
      <c r="Q7091" s="2" t="str">
        <f>VLOOKUP(M7091,[1]ArchetypeScores!E:W,19,FALSE)</f>
        <v>Untargeted</v>
      </c>
      <c r="R7091" s="2">
        <f>VLOOKUP(M7091,[1]ArchetypeScores!E:I,5,FALSE)</f>
        <v>0</v>
      </c>
      <c r="S7091" s="2">
        <f>VLOOKUP(M7091,[1]ArchetypeScores!E:K,7,FALSE)</f>
        <v>0</v>
      </c>
      <c r="T7091" s="2" t="str">
        <f t="shared" si="112"/>
        <v>Not A&amp;R positive</v>
      </c>
    </row>
    <row r="7092" spans="1:20" x14ac:dyDescent="0.3">
      <c r="A7092" s="2" t="s">
        <v>18523</v>
      </c>
      <c r="B7092" s="3" t="s">
        <v>18804</v>
      </c>
      <c r="C7092" s="3" t="s">
        <v>18805</v>
      </c>
      <c r="D7092" s="4">
        <v>0.01</v>
      </c>
      <c r="E7092" s="5" t="s">
        <v>18526</v>
      </c>
      <c r="F7092" s="4">
        <v>1.4109999999999999E-2</v>
      </c>
      <c r="G7092" s="6">
        <v>51376</v>
      </c>
      <c r="H7092" s="3" t="s">
        <v>18806</v>
      </c>
      <c r="I7092" s="3"/>
      <c r="J7092" s="3"/>
      <c r="K7092" s="5" t="s">
        <v>25</v>
      </c>
      <c r="L7092" s="5">
        <v>9</v>
      </c>
      <c r="M7092" s="5" t="s">
        <v>493</v>
      </c>
      <c r="N7092" s="5">
        <f>VLOOKUP(M7092,[1]ArchetypeScores!E:N,10,FALSE)</f>
        <v>1</v>
      </c>
      <c r="O7092" s="5">
        <f>VLOOKUP(M7092,[1]ArchetypeScores!E:O,11,FALSE)</f>
        <v>-2</v>
      </c>
      <c r="P7092" s="5">
        <f>VLOOKUP(M7092,[1]ArchetypeScores!E:P,12,FALSE)</f>
        <v>0</v>
      </c>
      <c r="Q7092" s="2" t="str">
        <f>VLOOKUP(M7092,[1]ArchetypeScores!E:W,19,FALSE)</f>
        <v>Industrials - other</v>
      </c>
      <c r="R7092" s="2">
        <f>VLOOKUP(M7092,[1]ArchetypeScores!E:I,5,FALSE)</f>
        <v>0</v>
      </c>
      <c r="S7092" s="2">
        <f>VLOOKUP(M7092,[1]ArchetypeScores!E:K,7,FALSE)</f>
        <v>-1</v>
      </c>
      <c r="T7092" s="2" t="str">
        <f t="shared" si="112"/>
        <v>Not A&amp;R positive</v>
      </c>
    </row>
    <row r="7093" spans="1:20" x14ac:dyDescent="0.3">
      <c r="A7093" s="2" t="s">
        <v>18523</v>
      </c>
      <c r="B7093" s="3" t="s">
        <v>18807</v>
      </c>
      <c r="C7093" s="3" t="s">
        <v>18808</v>
      </c>
      <c r="D7093" s="4">
        <v>0.9</v>
      </c>
      <c r="E7093" s="5" t="s">
        <v>18526</v>
      </c>
      <c r="F7093" s="4">
        <v>1.1362000000000001</v>
      </c>
      <c r="G7093" s="6">
        <v>51586</v>
      </c>
      <c r="H7093" s="3" t="s">
        <v>18741</v>
      </c>
      <c r="I7093" s="3"/>
      <c r="J7093" s="3"/>
      <c r="K7093" s="5" t="s">
        <v>47</v>
      </c>
      <c r="L7093" s="5">
        <v>1</v>
      </c>
      <c r="M7093" s="5" t="s">
        <v>48</v>
      </c>
      <c r="N7093" s="5">
        <f>VLOOKUP(M7093,[1]ArchetypeScores!E:N,10,FALSE)</f>
        <v>0</v>
      </c>
      <c r="O7093" s="5">
        <f>VLOOKUP(M7093,[1]ArchetypeScores!E:O,11,FALSE)</f>
        <v>0</v>
      </c>
      <c r="P7093" s="5">
        <f>VLOOKUP(M7093,[1]ArchetypeScores!E:P,12,FALSE)</f>
        <v>0</v>
      </c>
      <c r="Q7093" s="2" t="str">
        <f>VLOOKUP(M7093,[1]ArchetypeScores!E:W,19,FALSE)</f>
        <v>Consumer (including agriculture and tourism)</v>
      </c>
      <c r="R7093" s="2">
        <f>VLOOKUP(M7093,[1]ArchetypeScores!E:I,5,FALSE)</f>
        <v>0</v>
      </c>
      <c r="S7093" s="2">
        <f>VLOOKUP(M7093,[1]ArchetypeScores!E:K,7,FALSE)</f>
        <v>0</v>
      </c>
      <c r="T7093" s="2" t="str">
        <f t="shared" si="112"/>
        <v>Not A&amp;R positive</v>
      </c>
    </row>
    <row r="7094" spans="1:20" x14ac:dyDescent="0.3">
      <c r="A7094" s="2" t="s">
        <v>18523</v>
      </c>
      <c r="B7094" s="3" t="s">
        <v>18809</v>
      </c>
      <c r="C7094" s="3" t="s">
        <v>18810</v>
      </c>
      <c r="D7094" s="4">
        <v>0.01</v>
      </c>
      <c r="E7094" s="5" t="s">
        <v>18526</v>
      </c>
      <c r="F7094" s="4">
        <v>1.308E-2</v>
      </c>
      <c r="G7094" s="6">
        <v>51368</v>
      </c>
      <c r="H7094" s="3" t="s">
        <v>18811</v>
      </c>
      <c r="I7094" s="3" t="s">
        <v>18812</v>
      </c>
      <c r="J7094" s="3"/>
      <c r="K7094" s="5" t="s">
        <v>291</v>
      </c>
      <c r="L7094" s="5">
        <v>4</v>
      </c>
      <c r="M7094" s="5" t="s">
        <v>292</v>
      </c>
      <c r="N7094" s="5">
        <f>VLOOKUP(M7094,[1]ArchetypeScores!E:N,10,FALSE)</f>
        <v>1</v>
      </c>
      <c r="O7094" s="5">
        <f>VLOOKUP(M7094,[1]ArchetypeScores!E:O,11,FALSE)</f>
        <v>0</v>
      </c>
      <c r="P7094" s="5">
        <f>VLOOKUP(M7094,[1]ArchetypeScores!E:P,12,FALSE)</f>
        <v>0</v>
      </c>
      <c r="Q7094" s="2" t="str">
        <f>VLOOKUP(M7094,[1]ArchetypeScores!E:W,19,FALSE)</f>
        <v>Education and training</v>
      </c>
      <c r="R7094" s="2">
        <f>VLOOKUP(M7094,[1]ArchetypeScores!E:I,5,FALSE)</f>
        <v>0</v>
      </c>
      <c r="S7094" s="2">
        <f>VLOOKUP(M7094,[1]ArchetypeScores!E:K,7,FALSE)</f>
        <v>0</v>
      </c>
      <c r="T7094" s="2" t="str">
        <f t="shared" si="112"/>
        <v>Not A&amp;R positive</v>
      </c>
    </row>
    <row r="7095" spans="1:20" x14ac:dyDescent="0.3">
      <c r="A7095" s="2" t="s">
        <v>18523</v>
      </c>
      <c r="B7095" s="3" t="s">
        <v>18813</v>
      </c>
      <c r="C7095" s="3" t="s">
        <v>18814</v>
      </c>
      <c r="D7095" s="4">
        <v>0.5</v>
      </c>
      <c r="E7095" s="5" t="s">
        <v>18526</v>
      </c>
      <c r="F7095" s="4">
        <v>0.64612999999999998</v>
      </c>
      <c r="G7095" s="6">
        <v>51322</v>
      </c>
      <c r="H7095" s="3" t="s">
        <v>18815</v>
      </c>
      <c r="I7095" s="3"/>
      <c r="J7095" s="3"/>
      <c r="K7095" s="5" t="s">
        <v>38</v>
      </c>
      <c r="L7095" s="5">
        <v>21</v>
      </c>
      <c r="M7095" s="5" t="s">
        <v>302</v>
      </c>
      <c r="N7095" s="5">
        <f>VLOOKUP(M7095,[1]ArchetypeScores!E:N,10,FALSE)</f>
        <v>0</v>
      </c>
      <c r="O7095" s="5">
        <f>VLOOKUP(M7095,[1]ArchetypeScores!E:O,11,FALSE)</f>
        <v>-1</v>
      </c>
      <c r="P7095" s="5">
        <f>VLOOKUP(M7095,[1]ArchetypeScores!E:P,12,FALSE)</f>
        <v>0</v>
      </c>
      <c r="Q7095" s="2" t="str">
        <f>VLOOKUP(M7095,[1]ArchetypeScores!E:W,19,FALSE)</f>
        <v>Consumer (including agriculture and tourism)</v>
      </c>
      <c r="R7095" s="2">
        <f>VLOOKUP(M7095,[1]ArchetypeScores!E:I,5,FALSE)</f>
        <v>0</v>
      </c>
      <c r="S7095" s="2">
        <f>VLOOKUP(M7095,[1]ArchetypeScores!E:K,7,FALSE)</f>
        <v>0</v>
      </c>
      <c r="T7095" s="2" t="str">
        <f t="shared" si="112"/>
        <v>Not A&amp;R positive</v>
      </c>
    </row>
    <row r="7096" spans="1:20" x14ac:dyDescent="0.3">
      <c r="A7096" s="2" t="s">
        <v>18523</v>
      </c>
      <c r="B7096" s="3" t="s">
        <v>18816</v>
      </c>
      <c r="C7096" s="3" t="s">
        <v>18817</v>
      </c>
      <c r="D7096" s="4"/>
      <c r="E7096" s="5" t="s">
        <v>18526</v>
      </c>
      <c r="F7096" s="4">
        <v>0</v>
      </c>
      <c r="G7096" s="6">
        <v>51402</v>
      </c>
      <c r="H7096" s="3" t="s">
        <v>18551</v>
      </c>
      <c r="I7096" s="3" t="s">
        <v>5155</v>
      </c>
      <c r="J7096" s="3"/>
      <c r="K7096" s="5" t="s">
        <v>163</v>
      </c>
      <c r="L7096" s="5">
        <v>1</v>
      </c>
      <c r="M7096" s="5" t="s">
        <v>975</v>
      </c>
      <c r="N7096" s="5">
        <f>VLOOKUP(M7096,[1]ArchetypeScores!E:N,10,FALSE)</f>
        <v>0</v>
      </c>
      <c r="O7096" s="5">
        <f>VLOOKUP(M7096,[1]ArchetypeScores!E:O,11,FALSE)</f>
        <v>0</v>
      </c>
      <c r="P7096" s="5">
        <f>VLOOKUP(M7096,[1]ArchetypeScores!E:P,12,FALSE)</f>
        <v>0</v>
      </c>
      <c r="Q7096" s="2" t="str">
        <f>VLOOKUP(M7096,[1]ArchetypeScores!E:W,19,FALSE)</f>
        <v>Other sector</v>
      </c>
      <c r="R7096" s="2">
        <f>VLOOKUP(M7096,[1]ArchetypeScores!E:I,5,FALSE)</f>
        <v>0</v>
      </c>
      <c r="S7096" s="2">
        <f>VLOOKUP(M7096,[1]ArchetypeScores!E:K,7,FALSE)</f>
        <v>0</v>
      </c>
      <c r="T7096" s="2" t="str">
        <f t="shared" si="112"/>
        <v>Not A&amp;R positive</v>
      </c>
    </row>
    <row r="7097" spans="1:20" x14ac:dyDescent="0.3">
      <c r="A7097" s="2" t="s">
        <v>18523</v>
      </c>
      <c r="B7097" s="3" t="s">
        <v>18818</v>
      </c>
      <c r="C7097" s="3" t="s">
        <v>18819</v>
      </c>
      <c r="D7097" s="4">
        <v>0.5</v>
      </c>
      <c r="E7097" s="5" t="s">
        <v>18526</v>
      </c>
      <c r="F7097" s="4">
        <v>0.64525999999999994</v>
      </c>
      <c r="G7097" s="6">
        <v>51503</v>
      </c>
      <c r="H7097" s="3" t="s">
        <v>18820</v>
      </c>
      <c r="I7097" s="3"/>
      <c r="J7097" s="3"/>
      <c r="K7097" s="5" t="s">
        <v>163</v>
      </c>
      <c r="L7097" s="5">
        <v>1</v>
      </c>
      <c r="M7097" s="5" t="s">
        <v>975</v>
      </c>
      <c r="N7097" s="5">
        <f>VLOOKUP(M7097,[1]ArchetypeScores!E:N,10,FALSE)</f>
        <v>0</v>
      </c>
      <c r="O7097" s="5">
        <f>VLOOKUP(M7097,[1]ArchetypeScores!E:O,11,FALSE)</f>
        <v>0</v>
      </c>
      <c r="P7097" s="5">
        <f>VLOOKUP(M7097,[1]ArchetypeScores!E:P,12,FALSE)</f>
        <v>0</v>
      </c>
      <c r="Q7097" s="2" t="str">
        <f>VLOOKUP(M7097,[1]ArchetypeScores!E:W,19,FALSE)</f>
        <v>Other sector</v>
      </c>
      <c r="R7097" s="2">
        <f>VLOOKUP(M7097,[1]ArchetypeScores!E:I,5,FALSE)</f>
        <v>0</v>
      </c>
      <c r="S7097" s="2">
        <f>VLOOKUP(M7097,[1]ArchetypeScores!E:K,7,FALSE)</f>
        <v>0</v>
      </c>
      <c r="T7097" s="2" t="str">
        <f t="shared" si="112"/>
        <v>Not A&amp;R positive</v>
      </c>
    </row>
    <row r="7098" spans="1:20" x14ac:dyDescent="0.3">
      <c r="A7098" s="2" t="s">
        <v>18523</v>
      </c>
      <c r="B7098" s="3" t="s">
        <v>18821</v>
      </c>
      <c r="C7098" s="3" t="s">
        <v>18822</v>
      </c>
      <c r="D7098" s="4"/>
      <c r="E7098" s="5" t="s">
        <v>18526</v>
      </c>
      <c r="F7098" s="4">
        <v>0</v>
      </c>
      <c r="G7098" s="6">
        <v>51592</v>
      </c>
      <c r="H7098" s="3" t="s">
        <v>18823</v>
      </c>
      <c r="I7098" s="3"/>
      <c r="J7098" s="3"/>
      <c r="K7098" s="5" t="s">
        <v>38</v>
      </c>
      <c r="L7098" s="5">
        <v>13</v>
      </c>
      <c r="M7098" s="5" t="s">
        <v>39</v>
      </c>
      <c r="N7098" s="5">
        <f>VLOOKUP(M7098,[1]ArchetypeScores!E:N,10,FALSE)</f>
        <v>0</v>
      </c>
      <c r="O7098" s="5">
        <f>VLOOKUP(M7098,[1]ArchetypeScores!E:O,11,FALSE)</f>
        <v>-2</v>
      </c>
      <c r="P7098" s="5">
        <f>VLOOKUP(M7098,[1]ArchetypeScores!E:P,12,FALSE)</f>
        <v>0</v>
      </c>
      <c r="Q7098" s="2" t="str">
        <f>VLOOKUP(M7098,[1]ArchetypeScores!E:W,19,FALSE)</f>
        <v>Industrials - transportation</v>
      </c>
      <c r="R7098" s="2">
        <f>VLOOKUP(M7098,[1]ArchetypeScores!E:I,5,FALSE)</f>
        <v>0</v>
      </c>
      <c r="S7098" s="2">
        <f>VLOOKUP(M7098,[1]ArchetypeScores!E:K,7,FALSE)</f>
        <v>0</v>
      </c>
      <c r="T7098" s="2" t="str">
        <f t="shared" si="112"/>
        <v>Not A&amp;R positive</v>
      </c>
    </row>
    <row r="7099" spans="1:20" x14ac:dyDescent="0.3">
      <c r="A7099" s="2" t="s">
        <v>18523</v>
      </c>
      <c r="B7099" s="3" t="s">
        <v>18824</v>
      </c>
      <c r="C7099" s="3" t="s">
        <v>18825</v>
      </c>
      <c r="D7099" s="4">
        <v>7.0000000000000001E-3</v>
      </c>
      <c r="E7099" s="5" t="s">
        <v>18526</v>
      </c>
      <c r="F7099" s="4">
        <v>9.75E-3</v>
      </c>
      <c r="G7099" s="6">
        <v>51408</v>
      </c>
      <c r="H7099" s="3" t="s">
        <v>18551</v>
      </c>
      <c r="I7099" s="3" t="s">
        <v>5155</v>
      </c>
      <c r="J7099" s="3"/>
      <c r="K7099" s="5" t="s">
        <v>67</v>
      </c>
      <c r="L7099" s="5">
        <v>2</v>
      </c>
      <c r="M7099" s="5" t="s">
        <v>68</v>
      </c>
      <c r="N7099" s="5">
        <f>VLOOKUP(M7099,[1]ArchetypeScores!E:N,10,FALSE)</f>
        <v>0</v>
      </c>
      <c r="O7099" s="5">
        <f>VLOOKUP(M7099,[1]ArchetypeScores!E:O,11,FALSE)</f>
        <v>-1</v>
      </c>
      <c r="P7099" s="5">
        <f>VLOOKUP(M7099,[1]ArchetypeScores!E:P,12,FALSE)</f>
        <v>0</v>
      </c>
      <c r="Q7099" s="2" t="str">
        <f>VLOOKUP(M7099,[1]ArchetypeScores!E:W,19,FALSE)</f>
        <v>Untargeted</v>
      </c>
      <c r="R7099" s="2">
        <f>VLOOKUP(M7099,[1]ArchetypeScores!E:I,5,FALSE)</f>
        <v>0</v>
      </c>
      <c r="S7099" s="2">
        <f>VLOOKUP(M7099,[1]ArchetypeScores!E:K,7,FALSE)</f>
        <v>0</v>
      </c>
      <c r="T7099" s="2" t="str">
        <f t="shared" si="112"/>
        <v>Not A&amp;R positive</v>
      </c>
    </row>
    <row r="7100" spans="1:20" x14ac:dyDescent="0.3">
      <c r="A7100" s="2" t="s">
        <v>18523</v>
      </c>
      <c r="B7100" s="3" t="s">
        <v>18826</v>
      </c>
      <c r="C7100" s="3" t="s">
        <v>18827</v>
      </c>
      <c r="D7100" s="4">
        <v>0.02</v>
      </c>
      <c r="E7100" s="5" t="s">
        <v>18526</v>
      </c>
      <c r="F7100" s="4">
        <v>2.785E-2</v>
      </c>
      <c r="G7100" s="6">
        <v>51419</v>
      </c>
      <c r="H7100" s="3" t="s">
        <v>18551</v>
      </c>
      <c r="I7100" s="3" t="s">
        <v>5155</v>
      </c>
      <c r="J7100" s="3"/>
      <c r="K7100" s="5" t="s">
        <v>477</v>
      </c>
      <c r="L7100" s="5">
        <v>1</v>
      </c>
      <c r="M7100" s="5" t="s">
        <v>750</v>
      </c>
      <c r="N7100" s="5">
        <f>VLOOKUP(M7100,[1]ArchetypeScores!E:N,10,FALSE)</f>
        <v>1</v>
      </c>
      <c r="O7100" s="5">
        <f>VLOOKUP(M7100,[1]ArchetypeScores!E:O,11,FALSE)</f>
        <v>-2</v>
      </c>
      <c r="P7100" s="5">
        <f>VLOOKUP(M7100,[1]ArchetypeScores!E:P,12,FALSE)</f>
        <v>2</v>
      </c>
      <c r="Q7100" s="2" t="str">
        <f>VLOOKUP(M7100,[1]ArchetypeScores!E:W,19,FALSE)</f>
        <v>Energy and water</v>
      </c>
      <c r="R7100" s="2">
        <f>VLOOKUP(M7100,[1]ArchetypeScores!E:I,5,FALSE)</f>
        <v>0</v>
      </c>
      <c r="S7100" s="2">
        <f>VLOOKUP(M7100,[1]ArchetypeScores!E:K,7,FALSE)</f>
        <v>0</v>
      </c>
      <c r="T7100" s="2" t="str">
        <f t="shared" si="112"/>
        <v>Not A&amp;R positive</v>
      </c>
    </row>
    <row r="7101" spans="1:20" x14ac:dyDescent="0.3">
      <c r="A7101" s="2" t="s">
        <v>18523</v>
      </c>
      <c r="B7101" s="3" t="s">
        <v>18828</v>
      </c>
      <c r="C7101" s="3" t="s">
        <v>18829</v>
      </c>
      <c r="D7101" s="4"/>
      <c r="E7101" s="5" t="s">
        <v>18526</v>
      </c>
      <c r="F7101" s="4">
        <v>0</v>
      </c>
      <c r="G7101" s="6">
        <v>51468</v>
      </c>
      <c r="H7101" s="3" t="s">
        <v>18578</v>
      </c>
      <c r="I7101" s="3" t="s">
        <v>18579</v>
      </c>
      <c r="J7101" s="3">
        <v>3</v>
      </c>
      <c r="K7101" s="5" t="s">
        <v>694</v>
      </c>
      <c r="L7101" s="5">
        <v>5</v>
      </c>
      <c r="M7101" s="5" t="s">
        <v>695</v>
      </c>
      <c r="N7101" s="5">
        <f>VLOOKUP(M7101,[1]ArchetypeScores!E:N,10,FALSE)</f>
        <v>1</v>
      </c>
      <c r="O7101" s="5">
        <f>VLOOKUP(M7101,[1]ArchetypeScores!E:O,11,FALSE)</f>
        <v>-1</v>
      </c>
      <c r="P7101" s="5">
        <f>VLOOKUP(M7101,[1]ArchetypeScores!E:P,12,FALSE)</f>
        <v>0</v>
      </c>
      <c r="Q7101" s="2" t="str">
        <f>VLOOKUP(M7101,[1]ArchetypeScores!E:W,19,FALSE)</f>
        <v>Untargeted</v>
      </c>
      <c r="R7101" s="2">
        <f>VLOOKUP(M7101,[1]ArchetypeScores!E:I,5,FALSE)</f>
        <v>1</v>
      </c>
      <c r="S7101" s="2">
        <f>VLOOKUP(M7101,[1]ArchetypeScores!E:K,7,FALSE)</f>
        <v>1</v>
      </c>
      <c r="T7101" s="2" t="str">
        <f t="shared" si="112"/>
        <v>Both</v>
      </c>
    </row>
    <row r="7102" spans="1:20" x14ac:dyDescent="0.3">
      <c r="A7102" s="2" t="s">
        <v>18523</v>
      </c>
      <c r="B7102" s="3" t="s">
        <v>18830</v>
      </c>
      <c r="C7102" s="3" t="s">
        <v>18831</v>
      </c>
      <c r="D7102" s="4">
        <v>5.2</v>
      </c>
      <c r="E7102" s="5" t="s">
        <v>18526</v>
      </c>
      <c r="F7102" s="4">
        <v>6.6643699999999999</v>
      </c>
      <c r="G7102" s="6">
        <v>51632</v>
      </c>
      <c r="H7102" s="3" t="s">
        <v>18538</v>
      </c>
      <c r="I7102" s="3" t="s">
        <v>18539</v>
      </c>
      <c r="J7102" s="3"/>
      <c r="K7102" s="5" t="s">
        <v>694</v>
      </c>
      <c r="L7102" s="5">
        <v>5</v>
      </c>
      <c r="M7102" s="5" t="s">
        <v>695</v>
      </c>
      <c r="N7102" s="5">
        <f>VLOOKUP(M7102,[1]ArchetypeScores!E:N,10,FALSE)</f>
        <v>1</v>
      </c>
      <c r="O7102" s="5">
        <f>VLOOKUP(M7102,[1]ArchetypeScores!E:O,11,FALSE)</f>
        <v>-1</v>
      </c>
      <c r="P7102" s="5">
        <f>VLOOKUP(M7102,[1]ArchetypeScores!E:P,12,FALSE)</f>
        <v>0</v>
      </c>
      <c r="Q7102" s="2" t="str">
        <f>VLOOKUP(M7102,[1]ArchetypeScores!E:W,19,FALSE)</f>
        <v>Untargeted</v>
      </c>
      <c r="R7102" s="2">
        <f>VLOOKUP(M7102,[1]ArchetypeScores!E:I,5,FALSE)</f>
        <v>1</v>
      </c>
      <c r="S7102" s="2">
        <f>VLOOKUP(M7102,[1]ArchetypeScores!E:K,7,FALSE)</f>
        <v>1</v>
      </c>
      <c r="T7102" s="2" t="str">
        <f t="shared" si="112"/>
        <v>Both</v>
      </c>
    </row>
    <row r="7103" spans="1:20" x14ac:dyDescent="0.3">
      <c r="A7103" s="2" t="s">
        <v>18523</v>
      </c>
      <c r="B7103" s="3" t="s">
        <v>18832</v>
      </c>
      <c r="C7103" s="3" t="s">
        <v>18833</v>
      </c>
      <c r="D7103" s="4">
        <v>0.2</v>
      </c>
      <c r="E7103" s="5" t="s">
        <v>18526</v>
      </c>
      <c r="F7103" s="4">
        <v>0.25631999999999999</v>
      </c>
      <c r="G7103" s="6">
        <v>51645</v>
      </c>
      <c r="H7103" s="3" t="s">
        <v>18538</v>
      </c>
      <c r="I7103" s="3" t="s">
        <v>18539</v>
      </c>
      <c r="J7103" s="3"/>
      <c r="K7103" s="5" t="s">
        <v>694</v>
      </c>
      <c r="L7103" s="5">
        <v>5</v>
      </c>
      <c r="M7103" s="5" t="s">
        <v>695</v>
      </c>
      <c r="N7103" s="5">
        <f>VLOOKUP(M7103,[1]ArchetypeScores!E:N,10,FALSE)</f>
        <v>1</v>
      </c>
      <c r="O7103" s="5">
        <f>VLOOKUP(M7103,[1]ArchetypeScores!E:O,11,FALSE)</f>
        <v>-1</v>
      </c>
      <c r="P7103" s="5">
        <f>VLOOKUP(M7103,[1]ArchetypeScores!E:P,12,FALSE)</f>
        <v>0</v>
      </c>
      <c r="Q7103" s="2" t="str">
        <f>VLOOKUP(M7103,[1]ArchetypeScores!E:W,19,FALSE)</f>
        <v>Untargeted</v>
      </c>
      <c r="R7103" s="2">
        <f>VLOOKUP(M7103,[1]ArchetypeScores!E:I,5,FALSE)</f>
        <v>1</v>
      </c>
      <c r="S7103" s="2">
        <f>VLOOKUP(M7103,[1]ArchetypeScores!E:K,7,FALSE)</f>
        <v>1</v>
      </c>
      <c r="T7103" s="2" t="str">
        <f t="shared" si="112"/>
        <v>Both</v>
      </c>
    </row>
    <row r="7104" spans="1:20" x14ac:dyDescent="0.3">
      <c r="A7104" s="2" t="s">
        <v>18523</v>
      </c>
      <c r="B7104" s="3" t="s">
        <v>18834</v>
      </c>
      <c r="C7104" s="3" t="s">
        <v>18835</v>
      </c>
      <c r="D7104" s="4">
        <v>6.3E-2</v>
      </c>
      <c r="E7104" s="5" t="s">
        <v>18526</v>
      </c>
      <c r="F7104" s="4">
        <v>7.9210000000000003E-2</v>
      </c>
      <c r="G7104" s="6">
        <v>51550</v>
      </c>
      <c r="H7104" s="3" t="s">
        <v>18836</v>
      </c>
      <c r="I7104" s="3"/>
      <c r="J7104" s="3"/>
      <c r="K7104" s="5" t="s">
        <v>47</v>
      </c>
      <c r="L7104" s="5">
        <v>1</v>
      </c>
      <c r="M7104" s="5" t="s">
        <v>48</v>
      </c>
      <c r="N7104" s="5">
        <f>VLOOKUP(M7104,[1]ArchetypeScores!E:N,10,FALSE)</f>
        <v>0</v>
      </c>
      <c r="O7104" s="5">
        <f>VLOOKUP(M7104,[1]ArchetypeScores!E:O,11,FALSE)</f>
        <v>0</v>
      </c>
      <c r="P7104" s="5">
        <f>VLOOKUP(M7104,[1]ArchetypeScores!E:P,12,FALSE)</f>
        <v>0</v>
      </c>
      <c r="Q7104" s="2" t="str">
        <f>VLOOKUP(M7104,[1]ArchetypeScores!E:W,19,FALSE)</f>
        <v>Consumer (including agriculture and tourism)</v>
      </c>
      <c r="R7104" s="2">
        <f>VLOOKUP(M7104,[1]ArchetypeScores!E:I,5,FALSE)</f>
        <v>0</v>
      </c>
      <c r="S7104" s="2">
        <f>VLOOKUP(M7104,[1]ArchetypeScores!E:K,7,FALSE)</f>
        <v>0</v>
      </c>
      <c r="T7104" s="2" t="str">
        <f t="shared" si="112"/>
        <v>Not A&amp;R positive</v>
      </c>
    </row>
    <row r="7105" spans="1:20" x14ac:dyDescent="0.3">
      <c r="A7105" s="2" t="s">
        <v>18523</v>
      </c>
      <c r="B7105" s="3" t="s">
        <v>18837</v>
      </c>
      <c r="C7105" s="3" t="s">
        <v>18838</v>
      </c>
      <c r="D7105" s="4">
        <v>1.7000000000000001E-2</v>
      </c>
      <c r="E7105" s="5" t="s">
        <v>18526</v>
      </c>
      <c r="F7105" s="4">
        <v>2.102E-2</v>
      </c>
      <c r="G7105" s="6">
        <v>51577</v>
      </c>
      <c r="H7105" s="3" t="s">
        <v>18839</v>
      </c>
      <c r="I7105" s="3"/>
      <c r="J7105" s="3"/>
      <c r="K7105" s="5" t="s">
        <v>229</v>
      </c>
      <c r="L7105" s="5">
        <v>1</v>
      </c>
      <c r="M7105" s="5" t="s">
        <v>528</v>
      </c>
      <c r="N7105" s="5">
        <f>VLOOKUP(M7105,[1]ArchetypeScores!E:N,10,FALSE)</f>
        <v>1</v>
      </c>
      <c r="O7105" s="5">
        <f>VLOOKUP(M7105,[1]ArchetypeScores!E:O,11,FALSE)</f>
        <v>-2</v>
      </c>
      <c r="P7105" s="5">
        <f>VLOOKUP(M7105,[1]ArchetypeScores!E:P,12,FALSE)</f>
        <v>0</v>
      </c>
      <c r="Q7105" s="2" t="str">
        <f>VLOOKUP(M7105,[1]ArchetypeScores!E:W,19,FALSE)</f>
        <v>Industrials - transportation</v>
      </c>
      <c r="R7105" s="2">
        <f>VLOOKUP(M7105,[1]ArchetypeScores!E:I,5,FALSE)</f>
        <v>0</v>
      </c>
      <c r="S7105" s="2">
        <f>VLOOKUP(M7105,[1]ArchetypeScores!E:K,7,FALSE)</f>
        <v>-1</v>
      </c>
      <c r="T7105" s="2" t="str">
        <f t="shared" si="112"/>
        <v>Not A&amp;R positive</v>
      </c>
    </row>
    <row r="7106" spans="1:20" x14ac:dyDescent="0.3">
      <c r="A7106" s="2" t="s">
        <v>18523</v>
      </c>
      <c r="B7106" s="3" t="s">
        <v>18840</v>
      </c>
      <c r="C7106" s="3" t="s">
        <v>18841</v>
      </c>
      <c r="D7106" s="4">
        <v>12.6</v>
      </c>
      <c r="E7106" s="5" t="s">
        <v>18526</v>
      </c>
      <c r="F7106" s="4">
        <v>16.863710000000001</v>
      </c>
      <c r="G7106" s="6">
        <v>51453</v>
      </c>
      <c r="H7106" s="3" t="s">
        <v>18578</v>
      </c>
      <c r="I7106" s="3" t="s">
        <v>18579</v>
      </c>
      <c r="J7106" s="3">
        <v>2</v>
      </c>
      <c r="K7106" s="5" t="s">
        <v>61</v>
      </c>
      <c r="L7106" s="5" t="s">
        <v>112</v>
      </c>
      <c r="M7106" s="5" t="s">
        <v>948</v>
      </c>
      <c r="N7106" s="5">
        <f>VLOOKUP(M7106,[1]ArchetypeScores!E:N,10,FALSE)</f>
        <v>0</v>
      </c>
      <c r="O7106" s="5">
        <f>VLOOKUP(M7106,[1]ArchetypeScores!E:O,11,FALSE)</f>
        <v>-1</v>
      </c>
      <c r="P7106" s="5">
        <f>VLOOKUP(M7106,[1]ArchetypeScores!E:P,12,FALSE)</f>
        <v>0</v>
      </c>
      <c r="Q7106" s="2" t="str">
        <f>VLOOKUP(M7106,[1]ArchetypeScores!E:W,19,FALSE)</f>
        <v>Health care</v>
      </c>
      <c r="R7106" s="2">
        <f>VLOOKUP(M7106,[1]ArchetypeScores!E:I,5,FALSE)</f>
        <v>0</v>
      </c>
      <c r="S7106" s="2">
        <f>VLOOKUP(M7106,[1]ArchetypeScores!E:K,7,FALSE)</f>
        <v>0</v>
      </c>
      <c r="T7106" s="2" t="str">
        <f t="shared" ref="T7106:T7169" si="113">IF(AND(R7106=1,S7106=1),"Both",IF(AND(R7106=1,S7106=0),"Direct only",IF(AND(R7106=0,S7106=1),"Indirect only","Not A&amp;R positive")))</f>
        <v>Not A&amp;R positive</v>
      </c>
    </row>
    <row r="7107" spans="1:20" x14ac:dyDescent="0.3">
      <c r="A7107" s="2" t="s">
        <v>18523</v>
      </c>
      <c r="B7107" s="3" t="s">
        <v>18842</v>
      </c>
      <c r="C7107" s="3" t="s">
        <v>18843</v>
      </c>
      <c r="D7107" s="4"/>
      <c r="E7107" s="5" t="s">
        <v>18526</v>
      </c>
      <c r="F7107" s="4">
        <v>0</v>
      </c>
      <c r="G7107" s="6">
        <v>51578</v>
      </c>
      <c r="H7107" s="3" t="s">
        <v>18844</v>
      </c>
      <c r="I7107" s="3"/>
      <c r="J7107" s="3"/>
      <c r="K7107" s="5" t="s">
        <v>118</v>
      </c>
      <c r="L7107" s="5">
        <v>4</v>
      </c>
      <c r="M7107" s="5" t="s">
        <v>119</v>
      </c>
      <c r="N7107" s="5">
        <f>VLOOKUP(M7107,[1]ArchetypeScores!E:N,10,FALSE)</f>
        <v>0</v>
      </c>
      <c r="O7107" s="5">
        <f>VLOOKUP(M7107,[1]ArchetypeScores!E:O,11,FALSE)</f>
        <v>-1</v>
      </c>
      <c r="P7107" s="5">
        <f>VLOOKUP(M7107,[1]ArchetypeScores!E:P,12,FALSE)</f>
        <v>0</v>
      </c>
      <c r="Q7107" s="2" t="str">
        <f>VLOOKUP(M7107,[1]ArchetypeScores!E:W,19,FALSE)</f>
        <v>Untargeted</v>
      </c>
      <c r="R7107" s="2">
        <f>VLOOKUP(M7107,[1]ArchetypeScores!E:I,5,FALSE)</f>
        <v>0</v>
      </c>
      <c r="S7107" s="2">
        <f>VLOOKUP(M7107,[1]ArchetypeScores!E:K,7,FALSE)</f>
        <v>0</v>
      </c>
      <c r="T7107" s="2" t="str">
        <f t="shared" si="113"/>
        <v>Not A&amp;R positive</v>
      </c>
    </row>
    <row r="7108" spans="1:20" x14ac:dyDescent="0.3">
      <c r="A7108" s="2" t="s">
        <v>18523</v>
      </c>
      <c r="B7108" s="3" t="s">
        <v>18845</v>
      </c>
      <c r="C7108" s="3" t="s">
        <v>18846</v>
      </c>
      <c r="D7108" s="4">
        <v>0.03</v>
      </c>
      <c r="E7108" s="5" t="s">
        <v>18526</v>
      </c>
      <c r="F7108" s="4">
        <v>4.2459999999999998E-2</v>
      </c>
      <c r="G7108" s="6">
        <v>51374</v>
      </c>
      <c r="H7108" s="3" t="s">
        <v>18847</v>
      </c>
      <c r="I7108" s="3"/>
      <c r="J7108" s="3"/>
      <c r="K7108" s="5" t="s">
        <v>25</v>
      </c>
      <c r="L7108" s="5">
        <v>9</v>
      </c>
      <c r="M7108" s="5" t="s">
        <v>493</v>
      </c>
      <c r="N7108" s="5">
        <f>VLOOKUP(M7108,[1]ArchetypeScores!E:N,10,FALSE)</f>
        <v>1</v>
      </c>
      <c r="O7108" s="5">
        <f>VLOOKUP(M7108,[1]ArchetypeScores!E:O,11,FALSE)</f>
        <v>-2</v>
      </c>
      <c r="P7108" s="5">
        <f>VLOOKUP(M7108,[1]ArchetypeScores!E:P,12,FALSE)</f>
        <v>0</v>
      </c>
      <c r="Q7108" s="2" t="str">
        <f>VLOOKUP(M7108,[1]ArchetypeScores!E:W,19,FALSE)</f>
        <v>Industrials - other</v>
      </c>
      <c r="R7108" s="2">
        <f>VLOOKUP(M7108,[1]ArchetypeScores!E:I,5,FALSE)</f>
        <v>0</v>
      </c>
      <c r="S7108" s="2">
        <f>VLOOKUP(M7108,[1]ArchetypeScores!E:K,7,FALSE)</f>
        <v>-1</v>
      </c>
      <c r="T7108" s="2" t="str">
        <f t="shared" si="113"/>
        <v>Not A&amp;R positive</v>
      </c>
    </row>
    <row r="7109" spans="1:20" x14ac:dyDescent="0.3">
      <c r="A7109" s="2" t="s">
        <v>18523</v>
      </c>
      <c r="B7109" s="3" t="s">
        <v>18848</v>
      </c>
      <c r="C7109" s="3" t="s">
        <v>18849</v>
      </c>
      <c r="D7109" s="4">
        <v>9.1999999999999998E-2</v>
      </c>
      <c r="E7109" s="5" t="s">
        <v>18526</v>
      </c>
      <c r="F7109" s="4">
        <v>0.12601999999999999</v>
      </c>
      <c r="G7109" s="6">
        <v>51346</v>
      </c>
      <c r="H7109" s="3" t="s">
        <v>18850</v>
      </c>
      <c r="I7109" s="3"/>
      <c r="J7109" s="3"/>
      <c r="K7109" s="5" t="s">
        <v>1097</v>
      </c>
      <c r="L7109" s="5">
        <v>1</v>
      </c>
      <c r="M7109" s="5" t="s">
        <v>1098</v>
      </c>
      <c r="N7109" s="5">
        <f>VLOOKUP(M7109,[1]ArchetypeScores!E:N,10,FALSE)</f>
        <v>1</v>
      </c>
      <c r="O7109" s="5">
        <f>VLOOKUP(M7109,[1]ArchetypeScores!E:O,11,FALSE)</f>
        <v>0</v>
      </c>
      <c r="P7109" s="5">
        <f>VLOOKUP(M7109,[1]ArchetypeScores!E:P,12,FALSE)</f>
        <v>2</v>
      </c>
      <c r="Q7109" s="2" t="str">
        <f>VLOOKUP(M7109,[1]ArchetypeScores!E:W,19,FALSE)</f>
        <v>Energy and water</v>
      </c>
      <c r="R7109" s="2">
        <f>VLOOKUP(M7109,[1]ArchetypeScores!E:I,5,FALSE)</f>
        <v>0</v>
      </c>
      <c r="S7109" s="2">
        <f>VLOOKUP(M7109,[1]ArchetypeScores!E:K,7,FALSE)</f>
        <v>0</v>
      </c>
      <c r="T7109" s="2" t="str">
        <f t="shared" si="113"/>
        <v>Not A&amp;R positive</v>
      </c>
    </row>
    <row r="7110" spans="1:20" x14ac:dyDescent="0.3">
      <c r="A7110" s="2" t="s">
        <v>18523</v>
      </c>
      <c r="B7110" s="3" t="s">
        <v>18851</v>
      </c>
      <c r="C7110" s="3" t="s">
        <v>18852</v>
      </c>
      <c r="D7110" s="4">
        <v>0.16600000000000001</v>
      </c>
      <c r="E7110" s="5" t="s">
        <v>18526</v>
      </c>
      <c r="F7110" s="4">
        <v>0.23474999999999999</v>
      </c>
      <c r="G7110" s="6">
        <v>51378</v>
      </c>
      <c r="H7110" s="3" t="s">
        <v>18853</v>
      </c>
      <c r="I7110" s="3"/>
      <c r="J7110" s="3"/>
      <c r="K7110" s="5" t="s">
        <v>664</v>
      </c>
      <c r="L7110" s="5">
        <v>1</v>
      </c>
      <c r="M7110" s="5" t="s">
        <v>1896</v>
      </c>
      <c r="N7110" s="5">
        <f>VLOOKUP(M7110,[1]ArchetypeScores!E:N,10,FALSE)</f>
        <v>1</v>
      </c>
      <c r="O7110" s="5">
        <f>VLOOKUP(M7110,[1]ArchetypeScores!E:O,11,FALSE)</f>
        <v>0</v>
      </c>
      <c r="P7110" s="5">
        <f>VLOOKUP(M7110,[1]ArchetypeScores!E:P,12,FALSE)</f>
        <v>2</v>
      </c>
      <c r="Q7110" s="2" t="str">
        <f>VLOOKUP(M7110,[1]ArchetypeScores!E:W,19,FALSE)</f>
        <v>Energy and water</v>
      </c>
      <c r="R7110" s="2">
        <f>VLOOKUP(M7110,[1]ArchetypeScores!E:I,5,FALSE)</f>
        <v>0</v>
      </c>
      <c r="S7110" s="2">
        <f>VLOOKUP(M7110,[1]ArchetypeScores!E:K,7,FALSE)</f>
        <v>0</v>
      </c>
      <c r="T7110" s="2" t="str">
        <f t="shared" si="113"/>
        <v>Not A&amp;R positive</v>
      </c>
    </row>
    <row r="7111" spans="1:20" x14ac:dyDescent="0.3">
      <c r="A7111" s="2" t="s">
        <v>18523</v>
      </c>
      <c r="B7111" s="3" t="s">
        <v>18854</v>
      </c>
      <c r="C7111" s="3" t="s">
        <v>18855</v>
      </c>
      <c r="D7111" s="4">
        <v>3.3000000000000002E-2</v>
      </c>
      <c r="E7111" s="5" t="s">
        <v>18526</v>
      </c>
      <c r="F7111" s="4">
        <v>4.5769999999999998E-2</v>
      </c>
      <c r="G7111" s="6">
        <v>51390</v>
      </c>
      <c r="H7111" s="3" t="s">
        <v>18856</v>
      </c>
      <c r="I7111" s="3"/>
      <c r="J7111" s="3"/>
      <c r="K7111" s="5" t="s">
        <v>137</v>
      </c>
      <c r="L7111" s="5">
        <v>2</v>
      </c>
      <c r="M7111" s="5" t="s">
        <v>138</v>
      </c>
      <c r="N7111" s="5">
        <f>VLOOKUP(M7111,[1]ArchetypeScores!E:N,10,FALSE)</f>
        <v>1</v>
      </c>
      <c r="O7111" s="5">
        <f>VLOOKUP(M7111,[1]ArchetypeScores!E:O,11,FALSE)</f>
        <v>-2</v>
      </c>
      <c r="P7111" s="5">
        <f>VLOOKUP(M7111,[1]ArchetypeScores!E:P,12,FALSE)</f>
        <v>2</v>
      </c>
      <c r="Q7111" s="2" t="str">
        <f>VLOOKUP(M7111,[1]ArchetypeScores!E:W,19,FALSE)</f>
        <v>Industrials - transportation</v>
      </c>
      <c r="R7111" s="2">
        <f>VLOOKUP(M7111,[1]ArchetypeScores!E:I,5,FALSE)</f>
        <v>0</v>
      </c>
      <c r="S7111" s="2">
        <f>VLOOKUP(M7111,[1]ArchetypeScores!E:K,7,FALSE)</f>
        <v>-1</v>
      </c>
      <c r="T7111" s="2" t="str">
        <f t="shared" si="113"/>
        <v>Not A&amp;R positive</v>
      </c>
    </row>
    <row r="7112" spans="1:20" x14ac:dyDescent="0.3">
      <c r="A7112" s="2" t="s">
        <v>18523</v>
      </c>
      <c r="B7112" s="3" t="s">
        <v>18857</v>
      </c>
      <c r="C7112" s="3" t="s">
        <v>18858</v>
      </c>
      <c r="D7112" s="4">
        <v>0.05</v>
      </c>
      <c r="E7112" s="5" t="s">
        <v>18526</v>
      </c>
      <c r="F7112" s="4">
        <v>6.9739999999999996E-2</v>
      </c>
      <c r="G7112" s="6">
        <v>51367</v>
      </c>
      <c r="H7112" s="3" t="s">
        <v>18859</v>
      </c>
      <c r="I7112" s="3"/>
      <c r="J7112" s="3"/>
      <c r="K7112" s="5" t="s">
        <v>1097</v>
      </c>
      <c r="L7112" s="5">
        <v>1</v>
      </c>
      <c r="M7112" s="5" t="s">
        <v>1098</v>
      </c>
      <c r="N7112" s="5">
        <f>VLOOKUP(M7112,[1]ArchetypeScores!E:N,10,FALSE)</f>
        <v>1</v>
      </c>
      <c r="O7112" s="5">
        <f>VLOOKUP(M7112,[1]ArchetypeScores!E:O,11,FALSE)</f>
        <v>0</v>
      </c>
      <c r="P7112" s="5">
        <f>VLOOKUP(M7112,[1]ArchetypeScores!E:P,12,FALSE)</f>
        <v>2</v>
      </c>
      <c r="Q7112" s="2" t="str">
        <f>VLOOKUP(M7112,[1]ArchetypeScores!E:W,19,FALSE)</f>
        <v>Energy and water</v>
      </c>
      <c r="R7112" s="2">
        <f>VLOOKUP(M7112,[1]ArchetypeScores!E:I,5,FALSE)</f>
        <v>0</v>
      </c>
      <c r="S7112" s="2">
        <f>VLOOKUP(M7112,[1]ArchetypeScores!E:K,7,FALSE)</f>
        <v>0</v>
      </c>
      <c r="T7112" s="2" t="str">
        <f t="shared" si="113"/>
        <v>Not A&amp;R positive</v>
      </c>
    </row>
    <row r="7113" spans="1:20" x14ac:dyDescent="0.3">
      <c r="A7113" s="2" t="s">
        <v>18523</v>
      </c>
      <c r="B7113" s="3" t="s">
        <v>18860</v>
      </c>
      <c r="C7113" s="3" t="s">
        <v>18861</v>
      </c>
      <c r="D7113" s="4">
        <v>0.3</v>
      </c>
      <c r="E7113" s="5" t="s">
        <v>18526</v>
      </c>
      <c r="F7113" s="4">
        <v>0.38447999999999999</v>
      </c>
      <c r="G7113" s="6">
        <v>51642</v>
      </c>
      <c r="H7113" s="3" t="s">
        <v>18538</v>
      </c>
      <c r="I7113" s="3" t="s">
        <v>18539</v>
      </c>
      <c r="J7113" s="3"/>
      <c r="K7113" s="5" t="s">
        <v>142</v>
      </c>
      <c r="L7113" s="5">
        <v>2</v>
      </c>
      <c r="M7113" s="5" t="s">
        <v>250</v>
      </c>
      <c r="N7113" s="5">
        <f>VLOOKUP(M7113,[1]ArchetypeScores!E:N,10,FALSE)</f>
        <v>1</v>
      </c>
      <c r="O7113" s="5">
        <f>VLOOKUP(M7113,[1]ArchetypeScores!E:O,11,FALSE)</f>
        <v>1</v>
      </c>
      <c r="P7113" s="5">
        <f>VLOOKUP(M7113,[1]ArchetypeScores!E:P,12,FALSE)</f>
        <v>2</v>
      </c>
      <c r="Q7113" s="2" t="str">
        <f>VLOOKUP(M7113,[1]ArchetypeScores!E:W,19,FALSE)</f>
        <v>Materials (including forestry and nature)</v>
      </c>
      <c r="R7113" s="2">
        <f>VLOOKUP(M7113,[1]ArchetypeScores!E:I,5,FALSE)</f>
        <v>1</v>
      </c>
      <c r="S7113" s="2">
        <f>VLOOKUP(M7113,[1]ArchetypeScores!E:K,7,FALSE)</f>
        <v>1</v>
      </c>
      <c r="T7113" s="2" t="str">
        <f t="shared" si="113"/>
        <v>Both</v>
      </c>
    </row>
    <row r="7114" spans="1:20" x14ac:dyDescent="0.3">
      <c r="A7114" s="2" t="s">
        <v>18523</v>
      </c>
      <c r="B7114" s="3" t="s">
        <v>18862</v>
      </c>
      <c r="C7114" s="3" t="s">
        <v>18863</v>
      </c>
      <c r="D7114" s="4">
        <v>8.9999999999999993E-3</v>
      </c>
      <c r="E7114" s="5" t="s">
        <v>18526</v>
      </c>
      <c r="F7114" s="4">
        <v>1.179E-2</v>
      </c>
      <c r="G7114" s="6">
        <v>51643</v>
      </c>
      <c r="H7114" s="3" t="s">
        <v>18538</v>
      </c>
      <c r="I7114" s="3" t="s">
        <v>18539</v>
      </c>
      <c r="J7114" s="3"/>
      <c r="K7114" s="5" t="s">
        <v>664</v>
      </c>
      <c r="L7114" s="5">
        <v>2</v>
      </c>
      <c r="M7114" s="5" t="s">
        <v>1105</v>
      </c>
      <c r="N7114" s="5">
        <f>VLOOKUP(M7114,[1]ArchetypeScores!E:N,10,FALSE)</f>
        <v>1</v>
      </c>
      <c r="O7114" s="5">
        <f>VLOOKUP(M7114,[1]ArchetypeScores!E:O,11,FALSE)</f>
        <v>0</v>
      </c>
      <c r="P7114" s="5">
        <f>VLOOKUP(M7114,[1]ArchetypeScores!E:P,12,FALSE)</f>
        <v>2</v>
      </c>
      <c r="Q7114" s="2" t="str">
        <f>VLOOKUP(M7114,[1]ArchetypeScores!E:W,19,FALSE)</f>
        <v>Other sector</v>
      </c>
      <c r="R7114" s="2">
        <f>VLOOKUP(M7114,[1]ArchetypeScores!E:I,5,FALSE)</f>
        <v>0</v>
      </c>
      <c r="S7114" s="2">
        <f>VLOOKUP(M7114,[1]ArchetypeScores!E:K,7,FALSE)</f>
        <v>0</v>
      </c>
      <c r="T7114" s="2" t="str">
        <f t="shared" si="113"/>
        <v>Not A&amp;R positive</v>
      </c>
    </row>
    <row r="7115" spans="1:20" x14ac:dyDescent="0.3">
      <c r="A7115" s="2" t="s">
        <v>18523</v>
      </c>
      <c r="B7115" s="3" t="s">
        <v>18864</v>
      </c>
      <c r="C7115" s="3" t="s">
        <v>18865</v>
      </c>
      <c r="D7115" s="4">
        <v>0.01</v>
      </c>
      <c r="E7115" s="5" t="s">
        <v>18526</v>
      </c>
      <c r="F7115" s="4">
        <v>1.3809999999999999E-2</v>
      </c>
      <c r="G7115" s="6">
        <v>51339</v>
      </c>
      <c r="H7115" s="3" t="s">
        <v>18866</v>
      </c>
      <c r="I7115" s="3"/>
      <c r="J7115" s="3"/>
      <c r="K7115" s="5" t="s">
        <v>477</v>
      </c>
      <c r="L7115" s="5">
        <v>1</v>
      </c>
      <c r="M7115" s="5" t="s">
        <v>750</v>
      </c>
      <c r="N7115" s="5">
        <f>VLOOKUP(M7115,[1]ArchetypeScores!E:N,10,FALSE)</f>
        <v>1</v>
      </c>
      <c r="O7115" s="5">
        <f>VLOOKUP(M7115,[1]ArchetypeScores!E:O,11,FALSE)</f>
        <v>-2</v>
      </c>
      <c r="P7115" s="5">
        <f>VLOOKUP(M7115,[1]ArchetypeScores!E:P,12,FALSE)</f>
        <v>2</v>
      </c>
      <c r="Q7115" s="2" t="str">
        <f>VLOOKUP(M7115,[1]ArchetypeScores!E:W,19,FALSE)</f>
        <v>Energy and water</v>
      </c>
      <c r="R7115" s="2">
        <f>VLOOKUP(M7115,[1]ArchetypeScores!E:I,5,FALSE)</f>
        <v>0</v>
      </c>
      <c r="S7115" s="2">
        <f>VLOOKUP(M7115,[1]ArchetypeScores!E:K,7,FALSE)</f>
        <v>0</v>
      </c>
      <c r="T7115" s="2" t="str">
        <f t="shared" si="113"/>
        <v>Not A&amp;R positive</v>
      </c>
    </row>
    <row r="7116" spans="1:20" x14ac:dyDescent="0.3">
      <c r="A7116" s="2" t="s">
        <v>18523</v>
      </c>
      <c r="B7116" s="3" t="s">
        <v>18867</v>
      </c>
      <c r="C7116" s="3" t="s">
        <v>18868</v>
      </c>
      <c r="D7116" s="4">
        <v>5.5E-2</v>
      </c>
      <c r="E7116" s="5" t="s">
        <v>18526</v>
      </c>
      <c r="F7116" s="4">
        <v>7.5939999999999994E-2</v>
      </c>
      <c r="G7116" s="6">
        <v>51345</v>
      </c>
      <c r="H7116" s="3" t="s">
        <v>18866</v>
      </c>
      <c r="I7116" s="3"/>
      <c r="J7116" s="3"/>
      <c r="K7116" s="5" t="s">
        <v>477</v>
      </c>
      <c r="L7116" s="5">
        <v>1</v>
      </c>
      <c r="M7116" s="5" t="s">
        <v>750</v>
      </c>
      <c r="N7116" s="5">
        <f>VLOOKUP(M7116,[1]ArchetypeScores!E:N,10,FALSE)</f>
        <v>1</v>
      </c>
      <c r="O7116" s="5">
        <f>VLOOKUP(M7116,[1]ArchetypeScores!E:O,11,FALSE)</f>
        <v>-2</v>
      </c>
      <c r="P7116" s="5">
        <f>VLOOKUP(M7116,[1]ArchetypeScores!E:P,12,FALSE)</f>
        <v>2</v>
      </c>
      <c r="Q7116" s="2" t="str">
        <f>VLOOKUP(M7116,[1]ArchetypeScores!E:W,19,FALSE)</f>
        <v>Energy and water</v>
      </c>
      <c r="R7116" s="2">
        <f>VLOOKUP(M7116,[1]ArchetypeScores!E:I,5,FALSE)</f>
        <v>0</v>
      </c>
      <c r="S7116" s="2">
        <f>VLOOKUP(M7116,[1]ArchetypeScores!E:K,7,FALSE)</f>
        <v>0</v>
      </c>
      <c r="T7116" s="2" t="str">
        <f t="shared" si="113"/>
        <v>Not A&amp;R positive</v>
      </c>
    </row>
    <row r="7117" spans="1:20" x14ac:dyDescent="0.3">
      <c r="A7117" s="2" t="s">
        <v>18523</v>
      </c>
      <c r="B7117" s="3" t="s">
        <v>18869</v>
      </c>
      <c r="C7117" s="3" t="s">
        <v>18870</v>
      </c>
      <c r="D7117" s="4"/>
      <c r="E7117" s="5" t="s">
        <v>18526</v>
      </c>
      <c r="F7117" s="4">
        <v>0</v>
      </c>
      <c r="G7117" s="6">
        <v>51441</v>
      </c>
      <c r="H7117" s="3" t="s">
        <v>18871</v>
      </c>
      <c r="I7117" s="3"/>
      <c r="J7117" s="3"/>
      <c r="K7117" s="5" t="s">
        <v>67</v>
      </c>
      <c r="L7117" s="5">
        <v>1</v>
      </c>
      <c r="M7117" s="5" t="s">
        <v>265</v>
      </c>
      <c r="N7117" s="5">
        <f>VLOOKUP(M7117,[1]ArchetypeScores!E:N,10,FALSE)</f>
        <v>0</v>
      </c>
      <c r="O7117" s="5">
        <f>VLOOKUP(M7117,[1]ArchetypeScores!E:O,11,FALSE)</f>
        <v>-1</v>
      </c>
      <c r="P7117" s="5">
        <f>VLOOKUP(M7117,[1]ArchetypeScores!E:P,12,FALSE)</f>
        <v>0</v>
      </c>
      <c r="Q7117" s="2" t="str">
        <f>VLOOKUP(M7117,[1]ArchetypeScores!E:W,19,FALSE)</f>
        <v>Untargeted</v>
      </c>
      <c r="R7117" s="2">
        <f>VLOOKUP(M7117,[1]ArchetypeScores!E:I,5,FALSE)</f>
        <v>0</v>
      </c>
      <c r="S7117" s="2">
        <f>VLOOKUP(M7117,[1]ArchetypeScores!E:K,7,FALSE)</f>
        <v>0</v>
      </c>
      <c r="T7117" s="2" t="str">
        <f t="shared" si="113"/>
        <v>Not A&amp;R positive</v>
      </c>
    </row>
    <row r="7118" spans="1:20" x14ac:dyDescent="0.3">
      <c r="A7118" s="2" t="s">
        <v>18523</v>
      </c>
      <c r="B7118" s="3" t="s">
        <v>18869</v>
      </c>
      <c r="C7118" s="3" t="s">
        <v>18872</v>
      </c>
      <c r="D7118" s="4"/>
      <c r="E7118" s="5" t="s">
        <v>18526</v>
      </c>
      <c r="F7118" s="4">
        <v>0</v>
      </c>
      <c r="G7118" s="6">
        <v>51497</v>
      </c>
      <c r="H7118" s="3" t="s">
        <v>18873</v>
      </c>
      <c r="I7118" s="3"/>
      <c r="J7118" s="3"/>
      <c r="K7118" s="5" t="s">
        <v>67</v>
      </c>
      <c r="L7118" s="5">
        <v>1</v>
      </c>
      <c r="M7118" s="5" t="s">
        <v>265</v>
      </c>
      <c r="N7118" s="5">
        <f>VLOOKUP(M7118,[1]ArchetypeScores!E:N,10,FALSE)</f>
        <v>0</v>
      </c>
      <c r="O7118" s="5">
        <f>VLOOKUP(M7118,[1]ArchetypeScores!E:O,11,FALSE)</f>
        <v>-1</v>
      </c>
      <c r="P7118" s="5">
        <f>VLOOKUP(M7118,[1]ArchetypeScores!E:P,12,FALSE)</f>
        <v>0</v>
      </c>
      <c r="Q7118" s="2" t="str">
        <f>VLOOKUP(M7118,[1]ArchetypeScores!E:W,19,FALSE)</f>
        <v>Untargeted</v>
      </c>
      <c r="R7118" s="2">
        <f>VLOOKUP(M7118,[1]ArchetypeScores!E:I,5,FALSE)</f>
        <v>0</v>
      </c>
      <c r="S7118" s="2">
        <f>VLOOKUP(M7118,[1]ArchetypeScores!E:K,7,FALSE)</f>
        <v>0</v>
      </c>
      <c r="T7118" s="2" t="str">
        <f t="shared" si="113"/>
        <v>Not A&amp;R positive</v>
      </c>
    </row>
    <row r="7119" spans="1:20" x14ac:dyDescent="0.3">
      <c r="A7119" s="2" t="s">
        <v>18523</v>
      </c>
      <c r="B7119" s="3" t="s">
        <v>18869</v>
      </c>
      <c r="C7119" s="3" t="s">
        <v>18874</v>
      </c>
      <c r="D7119" s="4"/>
      <c r="E7119" s="5" t="s">
        <v>18526</v>
      </c>
      <c r="F7119" s="4">
        <v>0</v>
      </c>
      <c r="G7119" s="6">
        <v>51563</v>
      </c>
      <c r="H7119" s="3" t="s">
        <v>18875</v>
      </c>
      <c r="I7119" s="3"/>
      <c r="J7119" s="3"/>
      <c r="K7119" s="5" t="s">
        <v>67</v>
      </c>
      <c r="L7119" s="5">
        <v>1</v>
      </c>
      <c r="M7119" s="5" t="s">
        <v>265</v>
      </c>
      <c r="N7119" s="5">
        <f>VLOOKUP(M7119,[1]ArchetypeScores!E:N,10,FALSE)</f>
        <v>0</v>
      </c>
      <c r="O7119" s="5">
        <f>VLOOKUP(M7119,[1]ArchetypeScores!E:O,11,FALSE)</f>
        <v>-1</v>
      </c>
      <c r="P7119" s="5">
        <f>VLOOKUP(M7119,[1]ArchetypeScores!E:P,12,FALSE)</f>
        <v>0</v>
      </c>
      <c r="Q7119" s="2" t="str">
        <f>VLOOKUP(M7119,[1]ArchetypeScores!E:W,19,FALSE)</f>
        <v>Untargeted</v>
      </c>
      <c r="R7119" s="2">
        <f>VLOOKUP(M7119,[1]ArchetypeScores!E:I,5,FALSE)</f>
        <v>0</v>
      </c>
      <c r="S7119" s="2">
        <f>VLOOKUP(M7119,[1]ArchetypeScores!E:K,7,FALSE)</f>
        <v>0</v>
      </c>
      <c r="T7119" s="2" t="str">
        <f t="shared" si="113"/>
        <v>Not A&amp;R positive</v>
      </c>
    </row>
    <row r="7120" spans="1:20" x14ac:dyDescent="0.3">
      <c r="A7120" s="2" t="s">
        <v>18523</v>
      </c>
      <c r="B7120" s="3" t="s">
        <v>18876</v>
      </c>
      <c r="C7120" s="3" t="s">
        <v>18877</v>
      </c>
      <c r="D7120" s="4">
        <v>1.5</v>
      </c>
      <c r="E7120" s="5" t="s">
        <v>18526</v>
      </c>
      <c r="F7120" s="4">
        <v>1.92242</v>
      </c>
      <c r="G7120" s="6">
        <v>51613</v>
      </c>
      <c r="H7120" s="3" t="s">
        <v>18538</v>
      </c>
      <c r="I7120" s="3" t="s">
        <v>18539</v>
      </c>
      <c r="J7120" s="3"/>
      <c r="K7120" s="5" t="s">
        <v>154</v>
      </c>
      <c r="L7120" s="5">
        <v>1</v>
      </c>
      <c r="M7120" s="5" t="s">
        <v>188</v>
      </c>
      <c r="N7120" s="5">
        <f>VLOOKUP(M7120,[1]ArchetypeScores!E:N,10,FALSE)</f>
        <v>1</v>
      </c>
      <c r="O7120" s="5">
        <f>VLOOKUP(M7120,[1]ArchetypeScores!E:O,11,FALSE)</f>
        <v>-1</v>
      </c>
      <c r="P7120" s="5">
        <f>VLOOKUP(M7120,[1]ArchetypeScores!E:P,12,FALSE)</f>
        <v>0</v>
      </c>
      <c r="Q7120" s="2" t="str">
        <f>VLOOKUP(M7120,[1]ArchetypeScores!E:W,19,FALSE)</f>
        <v>Education and training</v>
      </c>
      <c r="R7120" s="2">
        <f>VLOOKUP(M7120,[1]ArchetypeScores!E:I,5,FALSE)</f>
        <v>0</v>
      </c>
      <c r="S7120" s="2">
        <f>VLOOKUP(M7120,[1]ArchetypeScores!E:K,7,FALSE)</f>
        <v>1</v>
      </c>
      <c r="T7120" s="2" t="str">
        <f t="shared" si="113"/>
        <v>Indirect only</v>
      </c>
    </row>
    <row r="7121" spans="1:20" x14ac:dyDescent="0.3">
      <c r="A7121" s="2" t="s">
        <v>18523</v>
      </c>
      <c r="B7121" s="3" t="s">
        <v>18878</v>
      </c>
      <c r="C7121" s="3" t="s">
        <v>18879</v>
      </c>
      <c r="D7121" s="4"/>
      <c r="E7121" s="5" t="s">
        <v>18526</v>
      </c>
      <c r="F7121" s="4">
        <v>0</v>
      </c>
      <c r="G7121" s="6">
        <v>51328</v>
      </c>
      <c r="H7121" s="3" t="s">
        <v>18658</v>
      </c>
      <c r="I7121" s="3" t="s">
        <v>18659</v>
      </c>
      <c r="J7121" s="3"/>
      <c r="K7121" s="5" t="s">
        <v>214</v>
      </c>
      <c r="L7121" s="5">
        <v>4</v>
      </c>
      <c r="M7121" s="5" t="s">
        <v>560</v>
      </c>
      <c r="N7121" s="5">
        <f>VLOOKUP(M7121,[1]ArchetypeScores!E:N,10,FALSE)</f>
        <v>1</v>
      </c>
      <c r="O7121" s="5">
        <f>VLOOKUP(M7121,[1]ArchetypeScores!E:O,11,FALSE)</f>
        <v>0</v>
      </c>
      <c r="P7121" s="5">
        <f>VLOOKUP(M7121,[1]ArchetypeScores!E:P,12,FALSE)</f>
        <v>0</v>
      </c>
      <c r="Q7121" s="2" t="str">
        <f>VLOOKUP(M7121,[1]ArchetypeScores!E:W,19,FALSE)</f>
        <v>Other sector</v>
      </c>
      <c r="R7121" s="2">
        <f>VLOOKUP(M7121,[1]ArchetypeScores!E:I,5,FALSE)</f>
        <v>0</v>
      </c>
      <c r="S7121" s="2">
        <f>VLOOKUP(M7121,[1]ArchetypeScores!E:K,7,FALSE)</f>
        <v>0</v>
      </c>
      <c r="T7121" s="2" t="str">
        <f t="shared" si="113"/>
        <v>Not A&amp;R positive</v>
      </c>
    </row>
    <row r="7122" spans="1:20" x14ac:dyDescent="0.3">
      <c r="A7122" s="2" t="s">
        <v>18523</v>
      </c>
      <c r="B7122" s="3" t="s">
        <v>18880</v>
      </c>
      <c r="C7122" s="3" t="s">
        <v>18881</v>
      </c>
      <c r="D7122" s="4">
        <v>0.375</v>
      </c>
      <c r="E7122" s="5" t="s">
        <v>18526</v>
      </c>
      <c r="F7122" s="4">
        <v>0.5222</v>
      </c>
      <c r="G7122" s="6">
        <v>51417</v>
      </c>
      <c r="H7122" s="3" t="s">
        <v>18551</v>
      </c>
      <c r="I7122" s="3" t="s">
        <v>5155</v>
      </c>
      <c r="J7122" s="3"/>
      <c r="K7122" s="5" t="s">
        <v>214</v>
      </c>
      <c r="L7122" s="5">
        <v>1</v>
      </c>
      <c r="M7122" s="5" t="s">
        <v>215</v>
      </c>
      <c r="N7122" s="5">
        <f>VLOOKUP(M7122,[1]ArchetypeScores!E:N,10,FALSE)</f>
        <v>1</v>
      </c>
      <c r="O7122" s="5">
        <f>VLOOKUP(M7122,[1]ArchetypeScores!E:O,11,FALSE)</f>
        <v>0</v>
      </c>
      <c r="P7122" s="5">
        <f>VLOOKUP(M7122,[1]ArchetypeScores!E:P,12,FALSE)</f>
        <v>1</v>
      </c>
      <c r="Q7122" s="2" t="str">
        <f>VLOOKUP(M7122,[1]ArchetypeScores!E:W,19,FALSE)</f>
        <v>Health care</v>
      </c>
      <c r="R7122" s="2">
        <f>VLOOKUP(M7122,[1]ArchetypeScores!E:I,5,FALSE)</f>
        <v>0</v>
      </c>
      <c r="S7122" s="2">
        <f>VLOOKUP(M7122,[1]ArchetypeScores!E:K,7,FALSE)</f>
        <v>1</v>
      </c>
      <c r="T7122" s="2" t="str">
        <f t="shared" si="113"/>
        <v>Indirect only</v>
      </c>
    </row>
    <row r="7123" spans="1:20" x14ac:dyDescent="0.3">
      <c r="A7123" s="2" t="s">
        <v>18523</v>
      </c>
      <c r="B7123" s="3" t="s">
        <v>18882</v>
      </c>
      <c r="C7123" s="3" t="s">
        <v>18883</v>
      </c>
      <c r="D7123" s="4">
        <v>0.9</v>
      </c>
      <c r="E7123" s="5" t="s">
        <v>18526</v>
      </c>
      <c r="F7123" s="4">
        <v>1.1775899999999999</v>
      </c>
      <c r="G7123" s="6">
        <v>51517</v>
      </c>
      <c r="H7123" s="3" t="s">
        <v>18615</v>
      </c>
      <c r="I7123" s="3"/>
      <c r="J7123" s="3"/>
      <c r="K7123" s="5" t="s">
        <v>25</v>
      </c>
      <c r="L7123" s="5">
        <v>10</v>
      </c>
      <c r="M7123" s="5" t="s">
        <v>1831</v>
      </c>
      <c r="N7123" s="5">
        <f>VLOOKUP(M7123,[1]ArchetypeScores!E:N,10,FALSE)</f>
        <v>1</v>
      </c>
      <c r="O7123" s="5">
        <f>VLOOKUP(M7123,[1]ArchetypeScores!E:O,11,FALSE)</f>
        <v>-2</v>
      </c>
      <c r="P7123" s="5">
        <f>VLOOKUP(M7123,[1]ArchetypeScores!E:P,12,FALSE)</f>
        <v>1</v>
      </c>
      <c r="Q7123" s="2" t="str">
        <f>VLOOKUP(M7123,[1]ArchetypeScores!E:W,19,FALSE)</f>
        <v>Industrials - other</v>
      </c>
      <c r="R7123" s="2">
        <f>VLOOKUP(M7123,[1]ArchetypeScores!E:I,5,FALSE)</f>
        <v>0</v>
      </c>
      <c r="S7123" s="2">
        <f>VLOOKUP(M7123,[1]ArchetypeScores!E:K,7,FALSE)</f>
        <v>0</v>
      </c>
      <c r="T7123" s="2" t="str">
        <f t="shared" si="113"/>
        <v>Not A&amp;R positive</v>
      </c>
    </row>
    <row r="7124" spans="1:20" x14ac:dyDescent="0.3">
      <c r="A7124" s="2" t="s">
        <v>18523</v>
      </c>
      <c r="B7124" s="3" t="s">
        <v>18884</v>
      </c>
      <c r="C7124" s="3" t="s">
        <v>18885</v>
      </c>
      <c r="D7124" s="4">
        <v>0.21</v>
      </c>
      <c r="E7124" s="5" t="s">
        <v>18526</v>
      </c>
      <c r="F7124" s="4">
        <v>0.29125000000000001</v>
      </c>
      <c r="G7124" s="6">
        <v>51348</v>
      </c>
      <c r="H7124" s="3" t="s">
        <v>18886</v>
      </c>
      <c r="I7124" s="3"/>
      <c r="J7124" s="3"/>
      <c r="K7124" s="5" t="s">
        <v>175</v>
      </c>
      <c r="L7124" s="5">
        <v>1</v>
      </c>
      <c r="M7124" s="5" t="s">
        <v>176</v>
      </c>
      <c r="N7124" s="5">
        <f>VLOOKUP(M7124,[1]ArchetypeScores!E:N,10,FALSE)</f>
        <v>1</v>
      </c>
      <c r="O7124" s="5">
        <f>VLOOKUP(M7124,[1]ArchetypeScores!E:O,11,FALSE)</f>
        <v>-2</v>
      </c>
      <c r="P7124" s="5">
        <f>VLOOKUP(M7124,[1]ArchetypeScores!E:P,12,FALSE)</f>
        <v>0</v>
      </c>
      <c r="Q7124" s="2" t="str">
        <f>VLOOKUP(M7124,[1]ArchetypeScores!E:W,19,FALSE)</f>
        <v>Other sector</v>
      </c>
      <c r="R7124" s="2">
        <f>VLOOKUP(M7124,[1]ArchetypeScores!E:I,5,FALSE)</f>
        <v>0</v>
      </c>
      <c r="S7124" s="2">
        <f>VLOOKUP(M7124,[1]ArchetypeScores!E:K,7,FALSE)</f>
        <v>1</v>
      </c>
      <c r="T7124" s="2" t="str">
        <f t="shared" si="113"/>
        <v>Indirect only</v>
      </c>
    </row>
    <row r="7125" spans="1:20" x14ac:dyDescent="0.3">
      <c r="A7125" s="2" t="s">
        <v>18523</v>
      </c>
      <c r="B7125" s="3" t="s">
        <v>18887</v>
      </c>
      <c r="C7125" s="3" t="s">
        <v>18888</v>
      </c>
      <c r="D7125" s="4">
        <v>1.2</v>
      </c>
      <c r="E7125" s="5" t="s">
        <v>18526</v>
      </c>
      <c r="F7125" s="4">
        <v>1.6060700000000001</v>
      </c>
      <c r="G7125" s="6">
        <v>51469</v>
      </c>
      <c r="H7125" s="3" t="s">
        <v>18578</v>
      </c>
      <c r="I7125" s="3" t="s">
        <v>18579</v>
      </c>
      <c r="J7125" s="3">
        <v>3</v>
      </c>
      <c r="K7125" s="5" t="s">
        <v>175</v>
      </c>
      <c r="L7125" s="5">
        <v>1</v>
      </c>
      <c r="M7125" s="5" t="s">
        <v>176</v>
      </c>
      <c r="N7125" s="5">
        <f>VLOOKUP(M7125,[1]ArchetypeScores!E:N,10,FALSE)</f>
        <v>1</v>
      </c>
      <c r="O7125" s="5">
        <f>VLOOKUP(M7125,[1]ArchetypeScores!E:O,11,FALSE)</f>
        <v>-2</v>
      </c>
      <c r="P7125" s="5">
        <f>VLOOKUP(M7125,[1]ArchetypeScores!E:P,12,FALSE)</f>
        <v>0</v>
      </c>
      <c r="Q7125" s="2" t="str">
        <f>VLOOKUP(M7125,[1]ArchetypeScores!E:W,19,FALSE)</f>
        <v>Other sector</v>
      </c>
      <c r="R7125" s="2">
        <f>VLOOKUP(M7125,[1]ArchetypeScores!E:I,5,FALSE)</f>
        <v>0</v>
      </c>
      <c r="S7125" s="2">
        <f>VLOOKUP(M7125,[1]ArchetypeScores!E:K,7,FALSE)</f>
        <v>1</v>
      </c>
      <c r="T7125" s="2" t="str">
        <f t="shared" si="113"/>
        <v>Indirect only</v>
      </c>
    </row>
    <row r="7126" spans="1:20" x14ac:dyDescent="0.3">
      <c r="A7126" s="2" t="s">
        <v>18523</v>
      </c>
      <c r="B7126" s="3" t="s">
        <v>18889</v>
      </c>
      <c r="C7126" s="3" t="s">
        <v>18890</v>
      </c>
      <c r="D7126" s="4">
        <v>5</v>
      </c>
      <c r="E7126" s="5" t="s">
        <v>18526</v>
      </c>
      <c r="F7126" s="4">
        <v>6.4080500000000002</v>
      </c>
      <c r="G7126" s="6">
        <v>51622</v>
      </c>
      <c r="H7126" s="3" t="s">
        <v>18538</v>
      </c>
      <c r="I7126" s="3" t="s">
        <v>18539</v>
      </c>
      <c r="J7126" s="3"/>
      <c r="K7126" s="5" t="s">
        <v>175</v>
      </c>
      <c r="L7126" s="5">
        <v>1</v>
      </c>
      <c r="M7126" s="5" t="s">
        <v>176</v>
      </c>
      <c r="N7126" s="5">
        <f>VLOOKUP(M7126,[1]ArchetypeScores!E:N,10,FALSE)</f>
        <v>1</v>
      </c>
      <c r="O7126" s="5">
        <f>VLOOKUP(M7126,[1]ArchetypeScores!E:O,11,FALSE)</f>
        <v>-2</v>
      </c>
      <c r="P7126" s="5">
        <f>VLOOKUP(M7126,[1]ArchetypeScores!E:P,12,FALSE)</f>
        <v>0</v>
      </c>
      <c r="Q7126" s="2" t="str">
        <f>VLOOKUP(M7126,[1]ArchetypeScores!E:W,19,FALSE)</f>
        <v>Other sector</v>
      </c>
      <c r="R7126" s="2">
        <f>VLOOKUP(M7126,[1]ArchetypeScores!E:I,5,FALSE)</f>
        <v>0</v>
      </c>
      <c r="S7126" s="2">
        <f>VLOOKUP(M7126,[1]ArchetypeScores!E:K,7,FALSE)</f>
        <v>1</v>
      </c>
      <c r="T7126" s="2" t="str">
        <f t="shared" si="113"/>
        <v>Indirect only</v>
      </c>
    </row>
    <row r="7127" spans="1:20" x14ac:dyDescent="0.3">
      <c r="A7127" s="2" t="s">
        <v>18523</v>
      </c>
      <c r="B7127" s="3" t="s">
        <v>18891</v>
      </c>
      <c r="C7127" s="3" t="s">
        <v>18892</v>
      </c>
      <c r="D7127" s="4">
        <v>0.03</v>
      </c>
      <c r="E7127" s="5" t="s">
        <v>18526</v>
      </c>
      <c r="F7127" s="4">
        <v>4.1779999999999998E-2</v>
      </c>
      <c r="G7127" s="6">
        <v>51430</v>
      </c>
      <c r="H7127" s="3" t="s">
        <v>18551</v>
      </c>
      <c r="I7127" s="3" t="s">
        <v>5155</v>
      </c>
      <c r="J7127" s="3"/>
      <c r="K7127" s="5" t="s">
        <v>137</v>
      </c>
      <c r="L7127" s="5">
        <v>6</v>
      </c>
      <c r="M7127" s="5" t="s">
        <v>2392</v>
      </c>
      <c r="N7127" s="5">
        <f>VLOOKUP(M7127,[1]ArchetypeScores!E:N,10,FALSE)</f>
        <v>1</v>
      </c>
      <c r="O7127" s="5">
        <f>VLOOKUP(M7127,[1]ArchetypeScores!E:O,11,FALSE)</f>
        <v>-2</v>
      </c>
      <c r="P7127" s="5">
        <f>VLOOKUP(M7127,[1]ArchetypeScores!E:P,12,FALSE)</f>
        <v>2</v>
      </c>
      <c r="Q7127" s="2" t="str">
        <f>VLOOKUP(M7127,[1]ArchetypeScores!E:W,19,FALSE)</f>
        <v>Industrials - transportation</v>
      </c>
      <c r="R7127" s="2">
        <f>VLOOKUP(M7127,[1]ArchetypeScores!E:I,5,FALSE)</f>
        <v>0</v>
      </c>
      <c r="S7127" s="2">
        <f>VLOOKUP(M7127,[1]ArchetypeScores!E:K,7,FALSE)</f>
        <v>0</v>
      </c>
      <c r="T7127" s="2" t="str">
        <f t="shared" si="113"/>
        <v>Not A&amp;R positive</v>
      </c>
    </row>
    <row r="7128" spans="1:20" x14ac:dyDescent="0.3">
      <c r="A7128" s="2" t="s">
        <v>18523</v>
      </c>
      <c r="B7128" s="3" t="s">
        <v>18893</v>
      </c>
      <c r="C7128" s="3" t="s">
        <v>18894</v>
      </c>
      <c r="D7128" s="4">
        <v>7.0000000000000001E-3</v>
      </c>
      <c r="E7128" s="5" t="s">
        <v>18526</v>
      </c>
      <c r="F7128" s="4">
        <v>9.7099999999999999E-3</v>
      </c>
      <c r="G7128" s="6">
        <v>51383</v>
      </c>
      <c r="H7128" s="3" t="s">
        <v>18895</v>
      </c>
      <c r="I7128" s="3"/>
      <c r="J7128" s="3"/>
      <c r="K7128" s="5" t="s">
        <v>611</v>
      </c>
      <c r="L7128" s="5">
        <v>6</v>
      </c>
      <c r="M7128" s="5" t="s">
        <v>1228</v>
      </c>
      <c r="N7128" s="5">
        <f>VLOOKUP(M7128,[1]ArchetypeScores!E:N,10,FALSE)</f>
        <v>1</v>
      </c>
      <c r="O7128" s="5">
        <f>VLOOKUP(M7128,[1]ArchetypeScores!E:O,11,FALSE)</f>
        <v>0</v>
      </c>
      <c r="P7128" s="5">
        <f>VLOOKUP(M7128,[1]ArchetypeScores!E:P,12,FALSE)</f>
        <v>0</v>
      </c>
      <c r="Q7128" s="2" t="str">
        <f>VLOOKUP(M7128,[1]ArchetypeScores!E:W,19,FALSE)</f>
        <v>Consumer (including agriculture and tourism)</v>
      </c>
      <c r="R7128" s="2">
        <f>VLOOKUP(M7128,[1]ArchetypeScores!E:I,5,FALSE)</f>
        <v>0</v>
      </c>
      <c r="S7128" s="2">
        <f>VLOOKUP(M7128,[1]ArchetypeScores!E:K,7,FALSE)</f>
        <v>0</v>
      </c>
      <c r="T7128" s="2" t="str">
        <f t="shared" si="113"/>
        <v>Not A&amp;R positive</v>
      </c>
    </row>
    <row r="7129" spans="1:20" x14ac:dyDescent="0.3">
      <c r="A7129" s="2" t="s">
        <v>18523</v>
      </c>
      <c r="B7129" s="3" t="s">
        <v>18896</v>
      </c>
      <c r="C7129" s="3" t="s">
        <v>18897</v>
      </c>
      <c r="D7129" s="4"/>
      <c r="E7129" s="5" t="s">
        <v>18526</v>
      </c>
      <c r="F7129" s="4">
        <v>0</v>
      </c>
      <c r="G7129" s="6">
        <v>51604</v>
      </c>
      <c r="H7129" s="3" t="s">
        <v>18731</v>
      </c>
      <c r="I7129" s="3" t="s">
        <v>18528</v>
      </c>
      <c r="J7129" s="3"/>
      <c r="K7129" s="5" t="s">
        <v>38</v>
      </c>
      <c r="L7129" s="5">
        <v>25</v>
      </c>
      <c r="M7129" s="5" t="s">
        <v>6285</v>
      </c>
      <c r="N7129" s="5">
        <f>VLOOKUP(M7129,[1]ArchetypeScores!E:N,10,FALSE)</f>
        <v>0</v>
      </c>
      <c r="O7129" s="5">
        <f>VLOOKUP(M7129,[1]ArchetypeScores!E:O,11,FALSE)</f>
        <v>-1</v>
      </c>
      <c r="P7129" s="5">
        <f>VLOOKUP(M7129,[1]ArchetypeScores!E:P,12,FALSE)</f>
        <v>0</v>
      </c>
      <c r="Q7129" s="2" t="str">
        <f>VLOOKUP(M7129,[1]ArchetypeScores!E:W,19,FALSE)</f>
        <v>Consumer (including agriculture and tourism)</v>
      </c>
      <c r="R7129" s="2">
        <f>VLOOKUP(M7129,[1]ArchetypeScores!E:I,5,FALSE)</f>
        <v>0</v>
      </c>
      <c r="S7129" s="2">
        <f>VLOOKUP(M7129,[1]ArchetypeScores!E:K,7,FALSE)</f>
        <v>0</v>
      </c>
      <c r="T7129" s="2" t="str">
        <f t="shared" si="113"/>
        <v>Not A&amp;R positive</v>
      </c>
    </row>
    <row r="7130" spans="1:20" x14ac:dyDescent="0.3">
      <c r="A7130" s="2" t="s">
        <v>18523</v>
      </c>
      <c r="B7130" s="3" t="s">
        <v>18898</v>
      </c>
      <c r="C7130" s="3" t="s">
        <v>18899</v>
      </c>
      <c r="D7130" s="4">
        <v>0.16</v>
      </c>
      <c r="E7130" s="5" t="s">
        <v>18526</v>
      </c>
      <c r="F7130" s="4">
        <v>0.20612</v>
      </c>
      <c r="G7130" s="6">
        <v>51506</v>
      </c>
      <c r="H7130" s="3" t="s">
        <v>18900</v>
      </c>
      <c r="I7130" s="3"/>
      <c r="J7130" s="3"/>
      <c r="K7130" s="5" t="s">
        <v>477</v>
      </c>
      <c r="L7130" s="5">
        <v>1</v>
      </c>
      <c r="M7130" s="5" t="s">
        <v>750</v>
      </c>
      <c r="N7130" s="5">
        <f>VLOOKUP(M7130,[1]ArchetypeScores!E:N,10,FALSE)</f>
        <v>1</v>
      </c>
      <c r="O7130" s="5">
        <f>VLOOKUP(M7130,[1]ArchetypeScores!E:O,11,FALSE)</f>
        <v>-2</v>
      </c>
      <c r="P7130" s="5">
        <f>VLOOKUP(M7130,[1]ArchetypeScores!E:P,12,FALSE)</f>
        <v>2</v>
      </c>
      <c r="Q7130" s="2" t="str">
        <f>VLOOKUP(M7130,[1]ArchetypeScores!E:W,19,FALSE)</f>
        <v>Energy and water</v>
      </c>
      <c r="R7130" s="2">
        <f>VLOOKUP(M7130,[1]ArchetypeScores!E:I,5,FALSE)</f>
        <v>0</v>
      </c>
      <c r="S7130" s="2">
        <f>VLOOKUP(M7130,[1]ArchetypeScores!E:K,7,FALSE)</f>
        <v>0</v>
      </c>
      <c r="T7130" s="2" t="str">
        <f t="shared" si="113"/>
        <v>Not A&amp;R positive</v>
      </c>
    </row>
    <row r="7131" spans="1:20" x14ac:dyDescent="0.3">
      <c r="A7131" s="2" t="s">
        <v>18523</v>
      </c>
      <c r="B7131" s="3" t="s">
        <v>18901</v>
      </c>
      <c r="C7131" s="3" t="s">
        <v>18902</v>
      </c>
      <c r="D7131" s="4">
        <v>0</v>
      </c>
      <c r="E7131" s="5" t="s">
        <v>18526</v>
      </c>
      <c r="F7131" s="4">
        <v>0</v>
      </c>
      <c r="G7131" s="6">
        <v>51424</v>
      </c>
      <c r="H7131" s="9" t="s">
        <v>18551</v>
      </c>
      <c r="I7131" s="3" t="s">
        <v>5155</v>
      </c>
      <c r="J7131" s="3"/>
      <c r="K7131" s="5" t="s">
        <v>664</v>
      </c>
      <c r="L7131" s="5">
        <v>2</v>
      </c>
      <c r="M7131" s="5" t="s">
        <v>1105</v>
      </c>
      <c r="N7131" s="5">
        <f>VLOOKUP(M7131,[1]ArchetypeScores!E:N,10,FALSE)</f>
        <v>1</v>
      </c>
      <c r="O7131" s="5">
        <f>VLOOKUP(M7131,[1]ArchetypeScores!E:O,11,FALSE)</f>
        <v>0</v>
      </c>
      <c r="P7131" s="5">
        <f>VLOOKUP(M7131,[1]ArchetypeScores!E:P,12,FALSE)</f>
        <v>2</v>
      </c>
      <c r="Q7131" s="2" t="str">
        <f>VLOOKUP(M7131,[1]ArchetypeScores!E:W,19,FALSE)</f>
        <v>Other sector</v>
      </c>
      <c r="R7131" s="2">
        <f>VLOOKUP(M7131,[1]ArchetypeScores!E:I,5,FALSE)</f>
        <v>0</v>
      </c>
      <c r="S7131" s="2">
        <f>VLOOKUP(M7131,[1]ArchetypeScores!E:K,7,FALSE)</f>
        <v>0</v>
      </c>
      <c r="T7131" s="2" t="str">
        <f t="shared" si="113"/>
        <v>Not A&amp;R positive</v>
      </c>
    </row>
    <row r="7132" spans="1:20" x14ac:dyDescent="0.3">
      <c r="A7132" s="2" t="s">
        <v>18523</v>
      </c>
      <c r="B7132" s="3" t="s">
        <v>18903</v>
      </c>
      <c r="C7132" s="3" t="s">
        <v>18904</v>
      </c>
      <c r="D7132" s="4">
        <v>0.27</v>
      </c>
      <c r="E7132" s="5" t="s">
        <v>18526</v>
      </c>
      <c r="F7132" s="4">
        <v>0.34603</v>
      </c>
      <c r="G7132" s="6">
        <v>51638</v>
      </c>
      <c r="H7132" s="3" t="s">
        <v>18538</v>
      </c>
      <c r="I7132" s="3" t="s">
        <v>18539</v>
      </c>
      <c r="J7132" s="3"/>
      <c r="K7132" s="5" t="s">
        <v>25</v>
      </c>
      <c r="L7132" s="5">
        <v>11</v>
      </c>
      <c r="M7132" s="5" t="s">
        <v>18905</v>
      </c>
      <c r="N7132" s="5">
        <f>VLOOKUP(M7132,[1]ArchetypeScores!E:N,10,FALSE)</f>
        <v>1</v>
      </c>
      <c r="O7132" s="5">
        <f>VLOOKUP(M7132,[1]ArchetypeScores!E:O,11,FALSE)</f>
        <v>-2</v>
      </c>
      <c r="P7132" s="5">
        <f>VLOOKUP(M7132,[1]ArchetypeScores!E:P,12,FALSE)</f>
        <v>1</v>
      </c>
      <c r="Q7132" s="2" t="e">
        <f>VLOOKUP(M7132,[1]ArchetypeScores!E:W,19,FALSE)</f>
        <v>#N/A</v>
      </c>
      <c r="R7132" s="2">
        <f>VLOOKUP(M7132,[1]ArchetypeScores!E:I,5,FALSE)</f>
        <v>1</v>
      </c>
      <c r="S7132" s="2">
        <f>VLOOKUP(M7132,[1]ArchetypeScores!E:K,7,FALSE)</f>
        <v>1</v>
      </c>
      <c r="T7132" s="2" t="str">
        <f t="shared" si="113"/>
        <v>Both</v>
      </c>
    </row>
    <row r="7133" spans="1:20" x14ac:dyDescent="0.3">
      <c r="A7133" s="2" t="s">
        <v>18523</v>
      </c>
      <c r="B7133" s="3" t="s">
        <v>18906</v>
      </c>
      <c r="C7133" s="3" t="s">
        <v>18907</v>
      </c>
      <c r="D7133" s="4">
        <v>0.32</v>
      </c>
      <c r="E7133" s="5" t="s">
        <v>18526</v>
      </c>
      <c r="F7133" s="4">
        <v>0.42827999999999999</v>
      </c>
      <c r="G7133" s="6">
        <v>51481</v>
      </c>
      <c r="H7133" s="3" t="s">
        <v>18578</v>
      </c>
      <c r="I7133" s="3" t="s">
        <v>18579</v>
      </c>
      <c r="J7133" s="3">
        <v>3</v>
      </c>
      <c r="K7133" s="5" t="s">
        <v>1727</v>
      </c>
      <c r="L7133" s="5">
        <v>1</v>
      </c>
      <c r="M7133" s="5" t="s">
        <v>2397</v>
      </c>
      <c r="N7133" s="5">
        <f>VLOOKUP(M7133,[1]ArchetypeScores!E:N,10,FALSE)</f>
        <v>1</v>
      </c>
      <c r="O7133" s="5">
        <f>VLOOKUP(M7133,[1]ArchetypeScores!E:O,11,FALSE)</f>
        <v>-2</v>
      </c>
      <c r="P7133" s="5">
        <f>VLOOKUP(M7133,[1]ArchetypeScores!E:P,12,FALSE)</f>
        <v>2</v>
      </c>
      <c r="Q7133" s="2" t="str">
        <f>VLOOKUP(M7133,[1]ArchetypeScores!E:W,19,FALSE)</f>
        <v>Industrials - other</v>
      </c>
      <c r="R7133" s="2">
        <f>VLOOKUP(M7133,[1]ArchetypeScores!E:I,5,FALSE)</f>
        <v>1</v>
      </c>
      <c r="S7133" s="2">
        <f>VLOOKUP(M7133,[1]ArchetypeScores!E:K,7,FALSE)</f>
        <v>1</v>
      </c>
      <c r="T7133" s="2" t="str">
        <f t="shared" si="113"/>
        <v>Both</v>
      </c>
    </row>
    <row r="7134" spans="1:20" x14ac:dyDescent="0.3">
      <c r="A7134" s="2" t="s">
        <v>18523</v>
      </c>
      <c r="B7134" s="3" t="s">
        <v>18908</v>
      </c>
      <c r="C7134" s="3" t="s">
        <v>18909</v>
      </c>
      <c r="D7134" s="4">
        <v>0.5</v>
      </c>
      <c r="E7134" s="5" t="s">
        <v>18526</v>
      </c>
      <c r="F7134" s="4">
        <v>0.63061</v>
      </c>
      <c r="G7134" s="6">
        <v>51522</v>
      </c>
      <c r="H7134" s="3" t="s">
        <v>18910</v>
      </c>
      <c r="I7134" s="3" t="s">
        <v>18696</v>
      </c>
      <c r="J7134" s="3"/>
      <c r="K7134" s="5" t="s">
        <v>1727</v>
      </c>
      <c r="L7134" s="5">
        <v>1</v>
      </c>
      <c r="M7134" s="5" t="s">
        <v>2397</v>
      </c>
      <c r="N7134" s="5">
        <f>VLOOKUP(M7134,[1]ArchetypeScores!E:N,10,FALSE)</f>
        <v>1</v>
      </c>
      <c r="O7134" s="5">
        <f>VLOOKUP(M7134,[1]ArchetypeScores!E:O,11,FALSE)</f>
        <v>-2</v>
      </c>
      <c r="P7134" s="5">
        <f>VLOOKUP(M7134,[1]ArchetypeScores!E:P,12,FALSE)</f>
        <v>2</v>
      </c>
      <c r="Q7134" s="2" t="str">
        <f>VLOOKUP(M7134,[1]ArchetypeScores!E:W,19,FALSE)</f>
        <v>Industrials - other</v>
      </c>
      <c r="R7134" s="2">
        <f>VLOOKUP(M7134,[1]ArchetypeScores!E:I,5,FALSE)</f>
        <v>1</v>
      </c>
      <c r="S7134" s="2">
        <f>VLOOKUP(M7134,[1]ArchetypeScores!E:K,7,FALSE)</f>
        <v>1</v>
      </c>
      <c r="T7134" s="2" t="str">
        <f t="shared" si="113"/>
        <v>Both</v>
      </c>
    </row>
    <row r="7135" spans="1:20" x14ac:dyDescent="0.3">
      <c r="A7135" s="2" t="s">
        <v>18523</v>
      </c>
      <c r="B7135" s="3" t="s">
        <v>18911</v>
      </c>
      <c r="C7135" s="3" t="s">
        <v>18912</v>
      </c>
      <c r="D7135" s="4">
        <v>1.5</v>
      </c>
      <c r="E7135" s="5" t="s">
        <v>18526</v>
      </c>
      <c r="F7135" s="4">
        <v>1.8918200000000001</v>
      </c>
      <c r="G7135" s="6">
        <v>51524</v>
      </c>
      <c r="H7135" s="3" t="s">
        <v>18695</v>
      </c>
      <c r="I7135" s="3" t="s">
        <v>18696</v>
      </c>
      <c r="J7135" s="3"/>
      <c r="K7135" s="5" t="s">
        <v>1727</v>
      </c>
      <c r="L7135" s="5">
        <v>1</v>
      </c>
      <c r="M7135" s="5" t="s">
        <v>2397</v>
      </c>
      <c r="N7135" s="5">
        <f>VLOOKUP(M7135,[1]ArchetypeScores!E:N,10,FALSE)</f>
        <v>1</v>
      </c>
      <c r="O7135" s="5">
        <f>VLOOKUP(M7135,[1]ArchetypeScores!E:O,11,FALSE)</f>
        <v>-2</v>
      </c>
      <c r="P7135" s="5">
        <f>VLOOKUP(M7135,[1]ArchetypeScores!E:P,12,FALSE)</f>
        <v>2</v>
      </c>
      <c r="Q7135" s="2" t="str">
        <f>VLOOKUP(M7135,[1]ArchetypeScores!E:W,19,FALSE)</f>
        <v>Industrials - other</v>
      </c>
      <c r="R7135" s="2">
        <f>VLOOKUP(M7135,[1]ArchetypeScores!E:I,5,FALSE)</f>
        <v>1</v>
      </c>
      <c r="S7135" s="2">
        <f>VLOOKUP(M7135,[1]ArchetypeScores!E:K,7,FALSE)</f>
        <v>1</v>
      </c>
      <c r="T7135" s="2" t="str">
        <f t="shared" si="113"/>
        <v>Both</v>
      </c>
    </row>
    <row r="7136" spans="1:20" x14ac:dyDescent="0.3">
      <c r="A7136" s="2" t="s">
        <v>18523</v>
      </c>
      <c r="B7136" s="3" t="s">
        <v>18913</v>
      </c>
      <c r="C7136" s="3" t="s">
        <v>18914</v>
      </c>
      <c r="D7136" s="4">
        <v>0.02</v>
      </c>
      <c r="E7136" s="5" t="s">
        <v>18526</v>
      </c>
      <c r="F7136" s="4">
        <v>2.6509999999999999E-2</v>
      </c>
      <c r="G7136" s="6">
        <v>51493</v>
      </c>
      <c r="H7136" s="3" t="s">
        <v>18637</v>
      </c>
      <c r="I7136" s="3" t="s">
        <v>18638</v>
      </c>
      <c r="J7136" s="3"/>
      <c r="K7136" s="5" t="s">
        <v>1097</v>
      </c>
      <c r="L7136" s="5">
        <v>4</v>
      </c>
      <c r="M7136" s="5" t="s">
        <v>5186</v>
      </c>
      <c r="N7136" s="5">
        <f>VLOOKUP(M7136,[1]ArchetypeScores!E:N,10,FALSE)</f>
        <v>1</v>
      </c>
      <c r="O7136" s="5">
        <f>VLOOKUP(M7136,[1]ArchetypeScores!E:O,11,FALSE)</f>
        <v>0</v>
      </c>
      <c r="P7136" s="5">
        <f>VLOOKUP(M7136,[1]ArchetypeScores!E:P,12,FALSE)</f>
        <v>2</v>
      </c>
      <c r="Q7136" s="2" t="str">
        <f>VLOOKUP(M7136,[1]ArchetypeScores!E:W,19,FALSE)</f>
        <v>Other sector</v>
      </c>
      <c r="R7136" s="2">
        <f>VLOOKUP(M7136,[1]ArchetypeScores!E:I,5,FALSE)</f>
        <v>0</v>
      </c>
      <c r="S7136" s="2">
        <f>VLOOKUP(M7136,[1]ArchetypeScores!E:K,7,FALSE)</f>
        <v>0</v>
      </c>
      <c r="T7136" s="2" t="str">
        <f t="shared" si="113"/>
        <v>Not A&amp;R positive</v>
      </c>
    </row>
    <row r="7137" spans="1:20" x14ac:dyDescent="0.3">
      <c r="A7137" s="2" t="s">
        <v>18523</v>
      </c>
      <c r="B7137" s="3" t="s">
        <v>18915</v>
      </c>
      <c r="C7137" s="3" t="s">
        <v>18916</v>
      </c>
      <c r="D7137" s="4">
        <v>0.04</v>
      </c>
      <c r="E7137" s="5" t="s">
        <v>18526</v>
      </c>
      <c r="F7137" s="4">
        <v>5.2639999999999999E-2</v>
      </c>
      <c r="G7137" s="6">
        <v>51494</v>
      </c>
      <c r="H7137" s="3" t="s">
        <v>18917</v>
      </c>
      <c r="I7137" s="3"/>
      <c r="J7137" s="3"/>
      <c r="K7137" s="5" t="s">
        <v>142</v>
      </c>
      <c r="L7137" s="5" t="s">
        <v>112</v>
      </c>
      <c r="M7137" s="5" t="s">
        <v>470</v>
      </c>
      <c r="N7137" s="5">
        <f>VLOOKUP(M7137,[1]ArchetypeScores!E:N,10,FALSE)</f>
        <v>1</v>
      </c>
      <c r="O7137" s="5">
        <f>VLOOKUP(M7137,[1]ArchetypeScores!E:O,11,FALSE)</f>
        <v>1</v>
      </c>
      <c r="P7137" s="5">
        <f>VLOOKUP(M7137,[1]ArchetypeScores!E:P,12,FALSE)</f>
        <v>2</v>
      </c>
      <c r="Q7137" s="2" t="str">
        <f>VLOOKUP(M7137,[1]ArchetypeScores!E:W,19,FALSE)</f>
        <v>Materials (including forestry and nature)</v>
      </c>
      <c r="R7137" s="2">
        <f>VLOOKUP(M7137,[1]ArchetypeScores!E:I,5,FALSE)</f>
        <v>1</v>
      </c>
      <c r="S7137" s="2">
        <f>VLOOKUP(M7137,[1]ArchetypeScores!E:K,7,FALSE)</f>
        <v>1</v>
      </c>
      <c r="T7137" s="2" t="str">
        <f t="shared" si="113"/>
        <v>Both</v>
      </c>
    </row>
    <row r="7138" spans="1:20" x14ac:dyDescent="0.3">
      <c r="A7138" s="2" t="s">
        <v>18523</v>
      </c>
      <c r="B7138" s="3" t="s">
        <v>18915</v>
      </c>
      <c r="C7138" s="3" t="s">
        <v>18918</v>
      </c>
      <c r="D7138" s="4">
        <v>0.04</v>
      </c>
      <c r="E7138" s="5" t="s">
        <v>18526</v>
      </c>
      <c r="F7138" s="4">
        <v>4.9540000000000001E-2</v>
      </c>
      <c r="G7138" s="6">
        <v>51539</v>
      </c>
      <c r="H7138" s="3" t="s">
        <v>18749</v>
      </c>
      <c r="I7138" s="3"/>
      <c r="J7138" s="3"/>
      <c r="K7138" s="5" t="s">
        <v>291</v>
      </c>
      <c r="L7138" s="5">
        <v>2</v>
      </c>
      <c r="M7138" s="5" t="s">
        <v>6203</v>
      </c>
      <c r="N7138" s="5">
        <f>VLOOKUP(M7138,[1]ArchetypeScores!E:N,10,FALSE)</f>
        <v>1</v>
      </c>
      <c r="O7138" s="5">
        <f>VLOOKUP(M7138,[1]ArchetypeScores!E:O,11,FALSE)</f>
        <v>0</v>
      </c>
      <c r="P7138" s="5">
        <f>VLOOKUP(M7138,[1]ArchetypeScores!E:P,12,FALSE)</f>
        <v>0</v>
      </c>
      <c r="Q7138" s="2" t="str">
        <f>VLOOKUP(M7138,[1]ArchetypeScores!E:W,19,FALSE)</f>
        <v>Education and training</v>
      </c>
      <c r="R7138" s="2">
        <f>VLOOKUP(M7138,[1]ArchetypeScores!E:I,5,FALSE)</f>
        <v>1</v>
      </c>
      <c r="S7138" s="2">
        <f>VLOOKUP(M7138,[1]ArchetypeScores!E:K,7,FALSE)</f>
        <v>1</v>
      </c>
      <c r="T7138" s="2" t="str">
        <f t="shared" si="113"/>
        <v>Both</v>
      </c>
    </row>
    <row r="7139" spans="1:20" x14ac:dyDescent="0.3">
      <c r="A7139" s="2" t="s">
        <v>18523</v>
      </c>
      <c r="B7139" s="3" t="s">
        <v>18919</v>
      </c>
      <c r="C7139" s="3" t="s">
        <v>18920</v>
      </c>
      <c r="D7139" s="4">
        <v>0.04</v>
      </c>
      <c r="E7139" s="5" t="s">
        <v>18526</v>
      </c>
      <c r="F7139" s="4">
        <v>5.5620000000000003E-2</v>
      </c>
      <c r="G7139" s="6">
        <v>51351</v>
      </c>
      <c r="H7139" s="3" t="s">
        <v>18921</v>
      </c>
      <c r="I7139" s="3"/>
      <c r="J7139" s="3"/>
      <c r="K7139" s="5" t="s">
        <v>38</v>
      </c>
      <c r="L7139" s="5">
        <v>32</v>
      </c>
      <c r="M7139" s="5" t="s">
        <v>3723</v>
      </c>
      <c r="N7139" s="5">
        <f>VLOOKUP(M7139,[1]ArchetypeScores!E:N,10,FALSE)</f>
        <v>0</v>
      </c>
      <c r="O7139" s="5">
        <f>VLOOKUP(M7139,[1]ArchetypeScores!E:O,11,FALSE)</f>
        <v>-1</v>
      </c>
      <c r="P7139" s="5">
        <f>VLOOKUP(M7139,[1]ArchetypeScores!E:P,12,FALSE)</f>
        <v>1</v>
      </c>
      <c r="Q7139" s="2" t="e">
        <f>VLOOKUP(M7139,[1]ArchetypeScores!E:W,19,FALSE)</f>
        <v>#N/A</v>
      </c>
      <c r="R7139" s="2">
        <f>VLOOKUP(M7139,[1]ArchetypeScores!E:I,5,FALSE)</f>
        <v>0</v>
      </c>
      <c r="S7139" s="2">
        <f>VLOOKUP(M7139,[1]ArchetypeScores!E:K,7,FALSE)</f>
        <v>0</v>
      </c>
      <c r="T7139" s="2" t="str">
        <f t="shared" si="113"/>
        <v>Not A&amp;R positive</v>
      </c>
    </row>
    <row r="7140" spans="1:20" x14ac:dyDescent="0.3">
      <c r="A7140" s="2" t="s">
        <v>18523</v>
      </c>
      <c r="B7140" s="3" t="s">
        <v>18922</v>
      </c>
      <c r="C7140" s="3" t="s">
        <v>18923</v>
      </c>
      <c r="D7140" s="4">
        <v>7.0000000000000001E-3</v>
      </c>
      <c r="E7140" s="5" t="s">
        <v>18526</v>
      </c>
      <c r="F7140" s="4">
        <v>9.3699999999999999E-3</v>
      </c>
      <c r="G7140" s="6">
        <v>51484</v>
      </c>
      <c r="H7140" s="3" t="s">
        <v>18578</v>
      </c>
      <c r="I7140" s="3" t="s">
        <v>18579</v>
      </c>
      <c r="J7140" s="3">
        <v>3</v>
      </c>
      <c r="K7140" s="5" t="s">
        <v>142</v>
      </c>
      <c r="L7140" s="5">
        <v>1</v>
      </c>
      <c r="M7140" s="5" t="s">
        <v>4092</v>
      </c>
      <c r="N7140" s="5">
        <f>VLOOKUP(M7140,[1]ArchetypeScores!E:N,10,FALSE)</f>
        <v>1</v>
      </c>
      <c r="O7140" s="5">
        <f>VLOOKUP(M7140,[1]ArchetypeScores!E:O,11,FALSE)</f>
        <v>1</v>
      </c>
      <c r="P7140" s="5">
        <f>VLOOKUP(M7140,[1]ArchetypeScores!E:P,12,FALSE)</f>
        <v>1</v>
      </c>
      <c r="Q7140" s="2" t="str">
        <f>VLOOKUP(M7140,[1]ArchetypeScores!E:W,19,FALSE)</f>
        <v>Materials (including forestry and nature)</v>
      </c>
      <c r="R7140" s="2">
        <f>VLOOKUP(M7140,[1]ArchetypeScores!E:I,5,FALSE)</f>
        <v>0</v>
      </c>
      <c r="S7140" s="2">
        <f>VLOOKUP(M7140,[1]ArchetypeScores!E:K,7,FALSE)</f>
        <v>1</v>
      </c>
      <c r="T7140" s="2" t="str">
        <f t="shared" si="113"/>
        <v>Indirect only</v>
      </c>
    </row>
    <row r="7141" spans="1:20" x14ac:dyDescent="0.3">
      <c r="A7141" s="2" t="s">
        <v>18523</v>
      </c>
      <c r="B7141" s="3" t="s">
        <v>18924</v>
      </c>
      <c r="C7141" s="3" t="s">
        <v>18925</v>
      </c>
      <c r="D7141" s="4">
        <v>0.04</v>
      </c>
      <c r="E7141" s="5" t="s">
        <v>18526</v>
      </c>
      <c r="F7141" s="4">
        <v>4.8660000000000002E-2</v>
      </c>
      <c r="G7141" s="6">
        <v>51557</v>
      </c>
      <c r="H7141" s="3" t="s">
        <v>18926</v>
      </c>
      <c r="I7141" s="3"/>
      <c r="J7141" s="3"/>
      <c r="K7141" s="5" t="s">
        <v>1097</v>
      </c>
      <c r="L7141" s="5" t="s">
        <v>112</v>
      </c>
      <c r="M7141" s="5" t="s">
        <v>1586</v>
      </c>
      <c r="N7141" s="5">
        <f>VLOOKUP(M7141,[1]ArchetypeScores!E:N,10,FALSE)</f>
        <v>1</v>
      </c>
      <c r="O7141" s="5">
        <f>VLOOKUP(M7141,[1]ArchetypeScores!E:O,11,FALSE)</f>
        <v>0</v>
      </c>
      <c r="P7141" s="5">
        <f>VLOOKUP(M7141,[1]ArchetypeScores!E:P,12,FALSE)</f>
        <v>2</v>
      </c>
      <c r="Q7141" s="2" t="str">
        <f>VLOOKUP(M7141,[1]ArchetypeScores!E:W,19,FALSE)</f>
        <v>Untargeted</v>
      </c>
      <c r="R7141" s="2">
        <f>VLOOKUP(M7141,[1]ArchetypeScores!E:I,5,FALSE)</f>
        <v>0</v>
      </c>
      <c r="S7141" s="2">
        <f>VLOOKUP(M7141,[1]ArchetypeScores!E:K,7,FALSE)</f>
        <v>0</v>
      </c>
      <c r="T7141" s="2" t="str">
        <f t="shared" si="113"/>
        <v>Not A&amp;R positive</v>
      </c>
    </row>
    <row r="7142" spans="1:20" x14ac:dyDescent="0.3">
      <c r="A7142" s="2" t="s">
        <v>18523</v>
      </c>
      <c r="B7142" s="3" t="s">
        <v>18927</v>
      </c>
      <c r="C7142" s="3" t="s">
        <v>18928</v>
      </c>
      <c r="D7142" s="4">
        <v>0.5</v>
      </c>
      <c r="E7142" s="5" t="s">
        <v>18526</v>
      </c>
      <c r="F7142" s="4">
        <v>0.58950999999999998</v>
      </c>
      <c r="G7142" s="6">
        <v>51607</v>
      </c>
      <c r="H7142" s="3" t="s">
        <v>18929</v>
      </c>
      <c r="I7142" s="3"/>
      <c r="J7142" s="3"/>
      <c r="K7142" s="5" t="s">
        <v>84</v>
      </c>
      <c r="L7142" s="5">
        <v>2</v>
      </c>
      <c r="M7142" s="5" t="s">
        <v>924</v>
      </c>
      <c r="N7142" s="5">
        <f>VLOOKUP(M7142,[1]ArchetypeScores!E:N,10,FALSE)</f>
        <v>0</v>
      </c>
      <c r="O7142" s="5">
        <f>VLOOKUP(M7142,[1]ArchetypeScores!E:O,11,FALSE)</f>
        <v>-1</v>
      </c>
      <c r="P7142" s="5">
        <f>VLOOKUP(M7142,[1]ArchetypeScores!E:P,12,FALSE)</f>
        <v>0</v>
      </c>
      <c r="Q7142" s="2" t="str">
        <f>VLOOKUP(M7142,[1]ArchetypeScores!E:W,19,FALSE)</f>
        <v>Untargeted</v>
      </c>
      <c r="R7142" s="2">
        <f>VLOOKUP(M7142,[1]ArchetypeScores!E:I,5,FALSE)</f>
        <v>0</v>
      </c>
      <c r="S7142" s="2">
        <f>VLOOKUP(M7142,[1]ArchetypeScores!E:K,7,FALSE)</f>
        <v>0</v>
      </c>
      <c r="T7142" s="2" t="str">
        <f t="shared" si="113"/>
        <v>Not A&amp;R positive</v>
      </c>
    </row>
    <row r="7143" spans="1:20" x14ac:dyDescent="0.3">
      <c r="A7143" s="2" t="s">
        <v>18523</v>
      </c>
      <c r="B7143" s="3" t="s">
        <v>18930</v>
      </c>
      <c r="C7143" s="3" t="s">
        <v>18931</v>
      </c>
      <c r="D7143" s="4">
        <v>0.1</v>
      </c>
      <c r="E7143" s="5" t="s">
        <v>18526</v>
      </c>
      <c r="F7143" s="4">
        <v>0.12816</v>
      </c>
      <c r="G7143" s="6">
        <v>51611</v>
      </c>
      <c r="H7143" s="3" t="s">
        <v>18538</v>
      </c>
      <c r="I7143" s="3" t="s">
        <v>18539</v>
      </c>
      <c r="J7143" s="3"/>
      <c r="K7143" s="5" t="s">
        <v>489</v>
      </c>
      <c r="L7143" s="5">
        <v>4</v>
      </c>
      <c r="M7143" s="5" t="s">
        <v>490</v>
      </c>
      <c r="N7143" s="5">
        <f>VLOOKUP(M7143,[1]ArchetypeScores!E:N,10,FALSE)</f>
        <v>1</v>
      </c>
      <c r="O7143" s="5">
        <f>VLOOKUP(M7143,[1]ArchetypeScores!E:O,11,FALSE)</f>
        <v>-1</v>
      </c>
      <c r="P7143" s="5">
        <f>VLOOKUP(M7143,[1]ArchetypeScores!E:P,12,FALSE)</f>
        <v>0</v>
      </c>
      <c r="Q7143" s="2" t="str">
        <f>VLOOKUP(M7143,[1]ArchetypeScores!E:W,19,FALSE)</f>
        <v>Health care</v>
      </c>
      <c r="R7143" s="2">
        <f>VLOOKUP(M7143,[1]ArchetypeScores!E:I,5,FALSE)</f>
        <v>0</v>
      </c>
      <c r="S7143" s="2">
        <f>VLOOKUP(M7143,[1]ArchetypeScores!E:K,7,FALSE)</f>
        <v>1</v>
      </c>
      <c r="T7143" s="2" t="str">
        <f t="shared" si="113"/>
        <v>Indirect only</v>
      </c>
    </row>
    <row r="7144" spans="1:20" x14ac:dyDescent="0.3">
      <c r="A7144" s="2" t="s">
        <v>18523</v>
      </c>
      <c r="B7144" s="3" t="s">
        <v>18932</v>
      </c>
      <c r="C7144" s="3" t="s">
        <v>18933</v>
      </c>
      <c r="D7144" s="4">
        <v>16.399999999999999</v>
      </c>
      <c r="E7144" s="5" t="s">
        <v>18526</v>
      </c>
      <c r="F7144" s="4">
        <v>20.917870000000001</v>
      </c>
      <c r="G7144" s="6">
        <v>51510</v>
      </c>
      <c r="H7144" s="3" t="s">
        <v>18658</v>
      </c>
      <c r="I7144" s="3" t="s">
        <v>18659</v>
      </c>
      <c r="J7144" s="3"/>
      <c r="K7144" s="5" t="s">
        <v>61</v>
      </c>
      <c r="L7144" s="5">
        <v>1</v>
      </c>
      <c r="M7144" s="5" t="s">
        <v>130</v>
      </c>
      <c r="N7144" s="5">
        <f>VLOOKUP(M7144,[1]ArchetypeScores!E:N,10,FALSE)</f>
        <v>0</v>
      </c>
      <c r="O7144" s="5">
        <f>VLOOKUP(M7144,[1]ArchetypeScores!E:O,11,FALSE)</f>
        <v>-1</v>
      </c>
      <c r="P7144" s="5">
        <f>VLOOKUP(M7144,[1]ArchetypeScores!E:P,12,FALSE)</f>
        <v>0</v>
      </c>
      <c r="Q7144" s="2" t="str">
        <f>VLOOKUP(M7144,[1]ArchetypeScores!E:W,19,FALSE)</f>
        <v>Health care</v>
      </c>
      <c r="R7144" s="2">
        <f>VLOOKUP(M7144,[1]ArchetypeScores!E:I,5,FALSE)</f>
        <v>0</v>
      </c>
      <c r="S7144" s="2">
        <f>VLOOKUP(M7144,[1]ArchetypeScores!E:K,7,FALSE)</f>
        <v>0</v>
      </c>
      <c r="T7144" s="2" t="str">
        <f t="shared" si="113"/>
        <v>Not A&amp;R positive</v>
      </c>
    </row>
    <row r="7145" spans="1:20" x14ac:dyDescent="0.3">
      <c r="A7145" s="2" t="s">
        <v>18523</v>
      </c>
      <c r="B7145" s="3" t="s">
        <v>18932</v>
      </c>
      <c r="C7145" s="3" t="s">
        <v>18934</v>
      </c>
      <c r="D7145" s="4">
        <v>6.6</v>
      </c>
      <c r="E7145" s="5" t="s">
        <v>18526</v>
      </c>
      <c r="F7145" s="4">
        <v>8.3321000000000005</v>
      </c>
      <c r="G7145" s="6">
        <v>51584</v>
      </c>
      <c r="H7145" s="3" t="s">
        <v>18741</v>
      </c>
      <c r="I7145" s="3"/>
      <c r="J7145" s="3"/>
      <c r="K7145" s="5" t="s">
        <v>61</v>
      </c>
      <c r="L7145" s="5">
        <v>1</v>
      </c>
      <c r="M7145" s="5" t="s">
        <v>130</v>
      </c>
      <c r="N7145" s="5">
        <f>VLOOKUP(M7145,[1]ArchetypeScores!E:N,10,FALSE)</f>
        <v>0</v>
      </c>
      <c r="O7145" s="5">
        <f>VLOOKUP(M7145,[1]ArchetypeScores!E:O,11,FALSE)</f>
        <v>-1</v>
      </c>
      <c r="P7145" s="5">
        <f>VLOOKUP(M7145,[1]ArchetypeScores!E:P,12,FALSE)</f>
        <v>0</v>
      </c>
      <c r="Q7145" s="2" t="str">
        <f>VLOOKUP(M7145,[1]ArchetypeScores!E:W,19,FALSE)</f>
        <v>Health care</v>
      </c>
      <c r="R7145" s="2">
        <f>VLOOKUP(M7145,[1]ArchetypeScores!E:I,5,FALSE)</f>
        <v>0</v>
      </c>
      <c r="S7145" s="2">
        <f>VLOOKUP(M7145,[1]ArchetypeScores!E:K,7,FALSE)</f>
        <v>0</v>
      </c>
      <c r="T7145" s="2" t="str">
        <f t="shared" si="113"/>
        <v>Not A&amp;R positive</v>
      </c>
    </row>
    <row r="7146" spans="1:20" x14ac:dyDescent="0.3">
      <c r="A7146" s="2" t="s">
        <v>18523</v>
      </c>
      <c r="B7146" s="3" t="s">
        <v>18935</v>
      </c>
      <c r="C7146" s="3" t="s">
        <v>18936</v>
      </c>
      <c r="D7146" s="4">
        <v>0.1</v>
      </c>
      <c r="E7146" s="5" t="s">
        <v>18526</v>
      </c>
      <c r="F7146" s="4">
        <v>0.12221</v>
      </c>
      <c r="G7146" s="6">
        <v>51558</v>
      </c>
      <c r="H7146" s="3" t="s">
        <v>18937</v>
      </c>
      <c r="I7146" s="3"/>
      <c r="J7146" s="3"/>
      <c r="K7146" s="5" t="s">
        <v>163</v>
      </c>
      <c r="L7146" s="5">
        <v>2</v>
      </c>
      <c r="M7146" s="5" t="s">
        <v>648</v>
      </c>
      <c r="N7146" s="5">
        <f>VLOOKUP(M7146,[1]ArchetypeScores!E:N,10,FALSE)</f>
        <v>0</v>
      </c>
      <c r="O7146" s="5">
        <f>VLOOKUP(M7146,[1]ArchetypeScores!E:O,11,FALSE)</f>
        <v>0</v>
      </c>
      <c r="P7146" s="5">
        <f>VLOOKUP(M7146,[1]ArchetypeScores!E:P,12,FALSE)</f>
        <v>0</v>
      </c>
      <c r="Q7146" s="2" t="str">
        <f>VLOOKUP(M7146,[1]ArchetypeScores!E:W,19,FALSE)</f>
        <v>Health care</v>
      </c>
      <c r="R7146" s="2">
        <f>VLOOKUP(M7146,[1]ArchetypeScores!E:I,5,FALSE)</f>
        <v>0</v>
      </c>
      <c r="S7146" s="2">
        <f>VLOOKUP(M7146,[1]ArchetypeScores!E:K,7,FALSE)</f>
        <v>0</v>
      </c>
      <c r="T7146" s="2" t="str">
        <f t="shared" si="113"/>
        <v>Not A&amp;R positive</v>
      </c>
    </row>
    <row r="7147" spans="1:20" x14ac:dyDescent="0.3">
      <c r="A7147" s="2" t="s">
        <v>18523</v>
      </c>
      <c r="B7147" s="3" t="s">
        <v>18938</v>
      </c>
      <c r="C7147" s="3" t="s">
        <v>18939</v>
      </c>
      <c r="D7147" s="4">
        <v>0.15</v>
      </c>
      <c r="E7147" s="5" t="s">
        <v>18526</v>
      </c>
      <c r="F7147" s="4">
        <v>0.20813000000000001</v>
      </c>
      <c r="G7147" s="6">
        <v>51382</v>
      </c>
      <c r="H7147" s="3" t="s">
        <v>18940</v>
      </c>
      <c r="I7147" s="3"/>
      <c r="J7147" s="3"/>
      <c r="K7147" s="5" t="s">
        <v>25</v>
      </c>
      <c r="L7147" s="5">
        <v>9</v>
      </c>
      <c r="M7147" s="5" t="s">
        <v>493</v>
      </c>
      <c r="N7147" s="5">
        <f>VLOOKUP(M7147,[1]ArchetypeScores!E:N,10,FALSE)</f>
        <v>1</v>
      </c>
      <c r="O7147" s="5">
        <f>VLOOKUP(M7147,[1]ArchetypeScores!E:O,11,FALSE)</f>
        <v>-2</v>
      </c>
      <c r="P7147" s="5">
        <f>VLOOKUP(M7147,[1]ArchetypeScores!E:P,12,FALSE)</f>
        <v>0</v>
      </c>
      <c r="Q7147" s="2" t="str">
        <f>VLOOKUP(M7147,[1]ArchetypeScores!E:W,19,FALSE)</f>
        <v>Industrials - other</v>
      </c>
      <c r="R7147" s="2">
        <f>VLOOKUP(M7147,[1]ArchetypeScores!E:I,5,FALSE)</f>
        <v>0</v>
      </c>
      <c r="S7147" s="2">
        <f>VLOOKUP(M7147,[1]ArchetypeScores!E:K,7,FALSE)</f>
        <v>-1</v>
      </c>
      <c r="T7147" s="2" t="str">
        <f t="shared" si="113"/>
        <v>Not A&amp;R positive</v>
      </c>
    </row>
    <row r="7148" spans="1:20" x14ac:dyDescent="0.3">
      <c r="A7148" s="2" t="s">
        <v>18523</v>
      </c>
      <c r="B7148" s="3" t="s">
        <v>18941</v>
      </c>
      <c r="C7148" s="3" t="s">
        <v>18942</v>
      </c>
      <c r="D7148" s="4"/>
      <c r="E7148" s="5" t="s">
        <v>18526</v>
      </c>
      <c r="F7148" s="4">
        <v>0</v>
      </c>
      <c r="G7148" s="6">
        <v>51598</v>
      </c>
      <c r="H7148" s="3" t="s">
        <v>18731</v>
      </c>
      <c r="I7148" s="3" t="s">
        <v>18528</v>
      </c>
      <c r="J7148" s="3"/>
      <c r="K7148" s="5" t="s">
        <v>261</v>
      </c>
      <c r="L7148" s="5">
        <v>2</v>
      </c>
      <c r="M7148" s="5" t="s">
        <v>262</v>
      </c>
      <c r="N7148" s="5">
        <f>VLOOKUP(M7148,[1]ArchetypeScores!E:N,10,FALSE)</f>
        <v>0</v>
      </c>
      <c r="O7148" s="5">
        <f>VLOOKUP(M7148,[1]ArchetypeScores!E:O,11,FALSE)</f>
        <v>-1</v>
      </c>
      <c r="P7148" s="5">
        <f>VLOOKUP(M7148,[1]ArchetypeScores!E:P,12,FALSE)</f>
        <v>0</v>
      </c>
      <c r="Q7148" s="2" t="str">
        <f>VLOOKUP(M7148,[1]ArchetypeScores!E:W,19,FALSE)</f>
        <v>Untargeted</v>
      </c>
      <c r="R7148" s="2">
        <f>VLOOKUP(M7148,[1]ArchetypeScores!E:I,5,FALSE)</f>
        <v>0</v>
      </c>
      <c r="S7148" s="2">
        <f>VLOOKUP(M7148,[1]ArchetypeScores!E:K,7,FALSE)</f>
        <v>0</v>
      </c>
      <c r="T7148" s="2" t="str">
        <f t="shared" si="113"/>
        <v>Not A&amp;R positive</v>
      </c>
    </row>
    <row r="7149" spans="1:20" x14ac:dyDescent="0.3">
      <c r="A7149" s="2" t="s">
        <v>18523</v>
      </c>
      <c r="B7149" s="3" t="s">
        <v>7694</v>
      </c>
      <c r="C7149" s="3" t="s">
        <v>18943</v>
      </c>
      <c r="D7149" s="4">
        <v>0.105</v>
      </c>
      <c r="E7149" s="5" t="s">
        <v>18526</v>
      </c>
      <c r="F7149" s="4">
        <v>0.13044</v>
      </c>
      <c r="G7149" s="6">
        <v>51544</v>
      </c>
      <c r="H7149" s="3" t="s">
        <v>18944</v>
      </c>
      <c r="I7149" s="3"/>
      <c r="J7149" s="3"/>
      <c r="K7149" s="5" t="s">
        <v>47</v>
      </c>
      <c r="L7149" s="5">
        <v>2</v>
      </c>
      <c r="M7149" s="5" t="s">
        <v>440</v>
      </c>
      <c r="N7149" s="5">
        <f>VLOOKUP(M7149,[1]ArchetypeScores!E:N,10,FALSE)</f>
        <v>0</v>
      </c>
      <c r="O7149" s="5">
        <f>VLOOKUP(M7149,[1]ArchetypeScores!E:O,11,FALSE)</f>
        <v>0</v>
      </c>
      <c r="P7149" s="5">
        <f>VLOOKUP(M7149,[1]ArchetypeScores!E:P,12,FALSE)</f>
        <v>0</v>
      </c>
      <c r="Q7149" s="2" t="str">
        <f>VLOOKUP(M7149,[1]ArchetypeScores!E:W,19,FALSE)</f>
        <v>Other sector</v>
      </c>
      <c r="R7149" s="2">
        <f>VLOOKUP(M7149,[1]ArchetypeScores!E:I,5,FALSE)</f>
        <v>0</v>
      </c>
      <c r="S7149" s="2">
        <f>VLOOKUP(M7149,[1]ArchetypeScores!E:K,7,FALSE)</f>
        <v>0</v>
      </c>
      <c r="T7149" s="2" t="str">
        <f t="shared" si="113"/>
        <v>Not A&amp;R positive</v>
      </c>
    </row>
    <row r="7150" spans="1:20" x14ac:dyDescent="0.3">
      <c r="A7150" s="2" t="s">
        <v>18523</v>
      </c>
      <c r="B7150" s="8" t="s">
        <v>18945</v>
      </c>
      <c r="C7150" s="3" t="s">
        <v>18946</v>
      </c>
      <c r="D7150" s="4">
        <v>1.5</v>
      </c>
      <c r="E7150" s="5" t="s">
        <v>18526</v>
      </c>
      <c r="F7150" s="4">
        <v>1.8918200000000001</v>
      </c>
      <c r="G7150" s="6">
        <v>51526</v>
      </c>
      <c r="H7150" s="3" t="s">
        <v>18695</v>
      </c>
      <c r="I7150" s="3" t="s">
        <v>18696</v>
      </c>
      <c r="J7150" s="3"/>
      <c r="K7150" s="5" t="s">
        <v>1727</v>
      </c>
      <c r="L7150" s="5">
        <v>3</v>
      </c>
      <c r="M7150" s="5" t="s">
        <v>1728</v>
      </c>
      <c r="N7150" s="5">
        <f>VLOOKUP(M7150,[1]ArchetypeScores!E:N,10,FALSE)</f>
        <v>1</v>
      </c>
      <c r="O7150" s="5">
        <f>VLOOKUP(M7150,[1]ArchetypeScores!E:O,11,FALSE)</f>
        <v>-2</v>
      </c>
      <c r="P7150" s="5">
        <f>VLOOKUP(M7150,[1]ArchetypeScores!E:P,12,FALSE)</f>
        <v>0</v>
      </c>
      <c r="Q7150" s="2" t="str">
        <f>VLOOKUP(M7150,[1]ArchetypeScores!E:W,19,FALSE)</f>
        <v>Industrials - other</v>
      </c>
      <c r="R7150" s="2">
        <f>VLOOKUP(M7150,[1]ArchetypeScores!E:I,5,FALSE)</f>
        <v>0</v>
      </c>
      <c r="S7150" s="2">
        <f>VLOOKUP(M7150,[1]ArchetypeScores!E:K,7,FALSE)</f>
        <v>0</v>
      </c>
      <c r="T7150" s="2" t="str">
        <f t="shared" si="113"/>
        <v>Not A&amp;R positive</v>
      </c>
    </row>
    <row r="7151" spans="1:20" x14ac:dyDescent="0.3">
      <c r="A7151" s="2" t="s">
        <v>18523</v>
      </c>
      <c r="B7151" s="3" t="s">
        <v>18947</v>
      </c>
      <c r="C7151" s="3" t="s">
        <v>18948</v>
      </c>
      <c r="D7151" s="4">
        <v>2.5</v>
      </c>
      <c r="E7151" s="5" t="s">
        <v>18526</v>
      </c>
      <c r="F7151" s="4">
        <v>3.1530300000000002</v>
      </c>
      <c r="G7151" s="6">
        <v>51533</v>
      </c>
      <c r="H7151" s="3" t="s">
        <v>18695</v>
      </c>
      <c r="I7151" s="3" t="s">
        <v>18696</v>
      </c>
      <c r="J7151" s="3"/>
      <c r="K7151" s="5" t="s">
        <v>53</v>
      </c>
      <c r="L7151" s="5">
        <v>1</v>
      </c>
      <c r="M7151" s="5" t="s">
        <v>54</v>
      </c>
      <c r="N7151" s="5">
        <f>VLOOKUP(M7151,[1]ArchetypeScores!E:N,10,FALSE)</f>
        <v>0</v>
      </c>
      <c r="O7151" s="5">
        <f>VLOOKUP(M7151,[1]ArchetypeScores!E:O,11,FALSE)</f>
        <v>-1</v>
      </c>
      <c r="P7151" s="5">
        <f>VLOOKUP(M7151,[1]ArchetypeScores!E:P,12,FALSE)</f>
        <v>0</v>
      </c>
      <c r="Q7151" s="2" t="str">
        <f>VLOOKUP(M7151,[1]ArchetypeScores!E:W,19,FALSE)</f>
        <v>Untargeted</v>
      </c>
      <c r="R7151" s="2">
        <f>VLOOKUP(M7151,[1]ArchetypeScores!E:I,5,FALSE)</f>
        <v>0</v>
      </c>
      <c r="S7151" s="2">
        <f>VLOOKUP(M7151,[1]ArchetypeScores!E:K,7,FALSE)</f>
        <v>0</v>
      </c>
      <c r="T7151" s="2" t="str">
        <f t="shared" si="113"/>
        <v>Not A&amp;R positive</v>
      </c>
    </row>
    <row r="7152" spans="1:20" x14ac:dyDescent="0.3">
      <c r="A7152" s="2" t="s">
        <v>18523</v>
      </c>
      <c r="B7152" s="3" t="s">
        <v>18949</v>
      </c>
      <c r="C7152" s="3" t="s">
        <v>18950</v>
      </c>
      <c r="D7152" s="4">
        <v>5.0000000000000001E-3</v>
      </c>
      <c r="E7152" s="5" t="s">
        <v>18526</v>
      </c>
      <c r="F7152" s="4">
        <v>6.6800000000000002E-3</v>
      </c>
      <c r="G7152" s="6">
        <v>51429</v>
      </c>
      <c r="H7152" s="3" t="s">
        <v>18551</v>
      </c>
      <c r="I7152" s="3" t="s">
        <v>5155</v>
      </c>
      <c r="J7152" s="3"/>
      <c r="K7152" s="5" t="s">
        <v>477</v>
      </c>
      <c r="L7152" s="5">
        <v>6</v>
      </c>
      <c r="M7152" s="5" t="s">
        <v>478</v>
      </c>
      <c r="N7152" s="5">
        <f>VLOOKUP(M7152,[1]ArchetypeScores!E:N,10,FALSE)</f>
        <v>1</v>
      </c>
      <c r="O7152" s="5">
        <f>VLOOKUP(M7152,[1]ArchetypeScores!E:O,11,FALSE)</f>
        <v>-2</v>
      </c>
      <c r="P7152" s="5">
        <f>VLOOKUP(M7152,[1]ArchetypeScores!E:P,12,FALSE)</f>
        <v>2</v>
      </c>
      <c r="Q7152" s="2" t="str">
        <f>VLOOKUP(M7152,[1]ArchetypeScores!E:W,19,FALSE)</f>
        <v>Energy and water</v>
      </c>
      <c r="R7152" s="2">
        <f>VLOOKUP(M7152,[1]ArchetypeScores!E:I,5,FALSE)</f>
        <v>0</v>
      </c>
      <c r="S7152" s="2">
        <f>VLOOKUP(M7152,[1]ArchetypeScores!E:K,7,FALSE)</f>
        <v>0</v>
      </c>
      <c r="T7152" s="2" t="str">
        <f t="shared" si="113"/>
        <v>Not A&amp;R positive</v>
      </c>
    </row>
    <row r="7153" spans="1:20" x14ac:dyDescent="0.3">
      <c r="A7153" s="2" t="s">
        <v>18523</v>
      </c>
      <c r="B7153" s="3" t="s">
        <v>18951</v>
      </c>
      <c r="C7153" s="3" t="s">
        <v>18952</v>
      </c>
      <c r="D7153" s="4">
        <v>0.5</v>
      </c>
      <c r="E7153" s="5" t="s">
        <v>18526</v>
      </c>
      <c r="F7153" s="4">
        <v>0.66278000000000004</v>
      </c>
      <c r="G7153" s="6">
        <v>51487</v>
      </c>
      <c r="H7153" s="3" t="s">
        <v>18637</v>
      </c>
      <c r="I7153" s="3" t="s">
        <v>18638</v>
      </c>
      <c r="J7153" s="3"/>
      <c r="K7153" s="5" t="s">
        <v>477</v>
      </c>
      <c r="L7153" s="5">
        <v>6</v>
      </c>
      <c r="M7153" s="5" t="s">
        <v>478</v>
      </c>
      <c r="N7153" s="5">
        <f>VLOOKUP(M7153,[1]ArchetypeScores!E:N,10,FALSE)</f>
        <v>1</v>
      </c>
      <c r="O7153" s="5">
        <f>VLOOKUP(M7153,[1]ArchetypeScores!E:O,11,FALSE)</f>
        <v>-2</v>
      </c>
      <c r="P7153" s="5">
        <f>VLOOKUP(M7153,[1]ArchetypeScores!E:P,12,FALSE)</f>
        <v>2</v>
      </c>
      <c r="Q7153" s="2" t="str">
        <f>VLOOKUP(M7153,[1]ArchetypeScores!E:W,19,FALSE)</f>
        <v>Energy and water</v>
      </c>
      <c r="R7153" s="2">
        <f>VLOOKUP(M7153,[1]ArchetypeScores!E:I,5,FALSE)</f>
        <v>0</v>
      </c>
      <c r="S7153" s="2">
        <f>VLOOKUP(M7153,[1]ArchetypeScores!E:K,7,FALSE)</f>
        <v>0</v>
      </c>
      <c r="T7153" s="2" t="str">
        <f t="shared" si="113"/>
        <v>Not A&amp;R positive</v>
      </c>
    </row>
    <row r="7154" spans="1:20" x14ac:dyDescent="0.3">
      <c r="A7154" s="2" t="s">
        <v>18523</v>
      </c>
      <c r="B7154" s="3" t="s">
        <v>18953</v>
      </c>
      <c r="C7154" s="3" t="s">
        <v>18954</v>
      </c>
      <c r="D7154" s="4">
        <v>8.1000000000000003E-2</v>
      </c>
      <c r="E7154" s="5" t="s">
        <v>18526</v>
      </c>
      <c r="F7154" s="4">
        <v>0.10841000000000001</v>
      </c>
      <c r="G7154" s="6">
        <v>51479</v>
      </c>
      <c r="H7154" s="3" t="s">
        <v>18578</v>
      </c>
      <c r="I7154" s="3" t="s">
        <v>18579</v>
      </c>
      <c r="J7154" s="3">
        <v>3</v>
      </c>
      <c r="K7154" s="5" t="s">
        <v>477</v>
      </c>
      <c r="L7154" s="5">
        <v>6</v>
      </c>
      <c r="M7154" s="5" t="s">
        <v>478</v>
      </c>
      <c r="N7154" s="5">
        <f>VLOOKUP(M7154,[1]ArchetypeScores!E:N,10,FALSE)</f>
        <v>1</v>
      </c>
      <c r="O7154" s="5">
        <f>VLOOKUP(M7154,[1]ArchetypeScores!E:O,11,FALSE)</f>
        <v>-2</v>
      </c>
      <c r="P7154" s="5">
        <f>VLOOKUP(M7154,[1]ArchetypeScores!E:P,12,FALSE)</f>
        <v>2</v>
      </c>
      <c r="Q7154" s="2" t="str">
        <f>VLOOKUP(M7154,[1]ArchetypeScores!E:W,19,FALSE)</f>
        <v>Energy and water</v>
      </c>
      <c r="R7154" s="2">
        <f>VLOOKUP(M7154,[1]ArchetypeScores!E:I,5,FALSE)</f>
        <v>0</v>
      </c>
      <c r="S7154" s="2">
        <f>VLOOKUP(M7154,[1]ArchetypeScores!E:K,7,FALSE)</f>
        <v>0</v>
      </c>
      <c r="T7154" s="2" t="str">
        <f t="shared" si="113"/>
        <v>Not A&amp;R positive</v>
      </c>
    </row>
    <row r="7155" spans="1:20" x14ac:dyDescent="0.3">
      <c r="A7155" s="2" t="s">
        <v>18523</v>
      </c>
      <c r="B7155" s="3" t="s">
        <v>18955</v>
      </c>
      <c r="C7155" s="3" t="s">
        <v>18956</v>
      </c>
      <c r="D7155" s="4"/>
      <c r="E7155" s="5" t="s">
        <v>18526</v>
      </c>
      <c r="F7155" s="4">
        <v>0</v>
      </c>
      <c r="G7155" s="6">
        <v>51626</v>
      </c>
      <c r="H7155" s="3" t="s">
        <v>18538</v>
      </c>
      <c r="I7155" s="3" t="s">
        <v>18539</v>
      </c>
      <c r="J7155" s="3"/>
      <c r="K7155" s="5" t="s">
        <v>84</v>
      </c>
      <c r="L7155" s="5">
        <v>1</v>
      </c>
      <c r="M7155" s="5" t="s">
        <v>517</v>
      </c>
      <c r="N7155" s="5">
        <f>VLOOKUP(M7155,[1]ArchetypeScores!E:N,10,FALSE)</f>
        <v>0</v>
      </c>
      <c r="O7155" s="5">
        <f>VLOOKUP(M7155,[1]ArchetypeScores!E:O,11,FALSE)</f>
        <v>-1</v>
      </c>
      <c r="P7155" s="5">
        <f>VLOOKUP(M7155,[1]ArchetypeScores!E:P,12,FALSE)</f>
        <v>0</v>
      </c>
      <c r="Q7155" s="2" t="str">
        <f>VLOOKUP(M7155,[1]ArchetypeScores!E:W,19,FALSE)</f>
        <v>Untargeted</v>
      </c>
      <c r="R7155" s="2">
        <f>VLOOKUP(M7155,[1]ArchetypeScores!E:I,5,FALSE)</f>
        <v>0</v>
      </c>
      <c r="S7155" s="2">
        <f>VLOOKUP(M7155,[1]ArchetypeScores!E:K,7,FALSE)</f>
        <v>0</v>
      </c>
      <c r="T7155" s="2" t="str">
        <f t="shared" si="113"/>
        <v>Not A&amp;R positive</v>
      </c>
    </row>
    <row r="7156" spans="1:20" x14ac:dyDescent="0.3">
      <c r="A7156" s="2" t="s">
        <v>18523</v>
      </c>
      <c r="B7156" s="3" t="s">
        <v>18957</v>
      </c>
      <c r="C7156" s="3" t="s">
        <v>18958</v>
      </c>
      <c r="D7156" s="4"/>
      <c r="E7156" s="5" t="s">
        <v>18526</v>
      </c>
      <c r="F7156" s="4">
        <v>0</v>
      </c>
      <c r="G7156" s="6">
        <v>51386</v>
      </c>
      <c r="H7156" s="3" t="s">
        <v>18959</v>
      </c>
      <c r="I7156" s="3"/>
      <c r="J7156" s="3"/>
      <c r="K7156" s="5" t="s">
        <v>118</v>
      </c>
      <c r="L7156" s="5">
        <v>3</v>
      </c>
      <c r="M7156" s="5" t="s">
        <v>168</v>
      </c>
      <c r="N7156" s="5">
        <f>VLOOKUP(M7156,[1]ArchetypeScores!E:N,10,FALSE)</f>
        <v>0</v>
      </c>
      <c r="O7156" s="5">
        <f>VLOOKUP(M7156,[1]ArchetypeScores!E:O,11,FALSE)</f>
        <v>-1</v>
      </c>
      <c r="P7156" s="5">
        <f>VLOOKUP(M7156,[1]ArchetypeScores!E:P,12,FALSE)</f>
        <v>0</v>
      </c>
      <c r="Q7156" s="2" t="str">
        <f>VLOOKUP(M7156,[1]ArchetypeScores!E:W,19,FALSE)</f>
        <v>Untargeted</v>
      </c>
      <c r="R7156" s="2">
        <f>VLOOKUP(M7156,[1]ArchetypeScores!E:I,5,FALSE)</f>
        <v>0</v>
      </c>
      <c r="S7156" s="2">
        <f>VLOOKUP(M7156,[1]ArchetypeScores!E:K,7,FALSE)</f>
        <v>0</v>
      </c>
      <c r="T7156" s="2" t="str">
        <f t="shared" si="113"/>
        <v>Not A&amp;R positive</v>
      </c>
    </row>
    <row r="7157" spans="1:20" x14ac:dyDescent="0.3">
      <c r="A7157" s="2" t="s">
        <v>18523</v>
      </c>
      <c r="B7157" s="3" t="s">
        <v>18960</v>
      </c>
      <c r="C7157" s="3" t="s">
        <v>18961</v>
      </c>
      <c r="D7157" s="4">
        <v>15</v>
      </c>
      <c r="E7157" s="5" t="s">
        <v>18526</v>
      </c>
      <c r="F7157" s="4">
        <v>20.075849999999999</v>
      </c>
      <c r="G7157" s="6">
        <v>51461</v>
      </c>
      <c r="H7157" s="3" t="s">
        <v>18578</v>
      </c>
      <c r="I7157" s="3" t="s">
        <v>18579</v>
      </c>
      <c r="J7157" s="3">
        <v>3</v>
      </c>
      <c r="K7157" s="5" t="s">
        <v>214</v>
      </c>
      <c r="L7157" s="5">
        <v>1</v>
      </c>
      <c r="M7157" s="5" t="s">
        <v>215</v>
      </c>
      <c r="N7157" s="5">
        <f>VLOOKUP(M7157,[1]ArchetypeScores!E:N,10,FALSE)</f>
        <v>1</v>
      </c>
      <c r="O7157" s="5">
        <f>VLOOKUP(M7157,[1]ArchetypeScores!E:O,11,FALSE)</f>
        <v>0</v>
      </c>
      <c r="P7157" s="5">
        <f>VLOOKUP(M7157,[1]ArchetypeScores!E:P,12,FALSE)</f>
        <v>1</v>
      </c>
      <c r="Q7157" s="2" t="str">
        <f>VLOOKUP(M7157,[1]ArchetypeScores!E:W,19,FALSE)</f>
        <v>Health care</v>
      </c>
      <c r="R7157" s="2">
        <f>VLOOKUP(M7157,[1]ArchetypeScores!E:I,5,FALSE)</f>
        <v>0</v>
      </c>
      <c r="S7157" s="2">
        <f>VLOOKUP(M7157,[1]ArchetypeScores!E:K,7,FALSE)</f>
        <v>1</v>
      </c>
      <c r="T7157" s="2" t="str">
        <f t="shared" si="113"/>
        <v>Indirect only</v>
      </c>
    </row>
    <row r="7158" spans="1:20" x14ac:dyDescent="0.3">
      <c r="A7158" s="2" t="s">
        <v>18523</v>
      </c>
      <c r="B7158" s="8" t="s">
        <v>18962</v>
      </c>
      <c r="C7158" s="3" t="s">
        <v>18963</v>
      </c>
      <c r="D7158" s="4">
        <v>1.26</v>
      </c>
      <c r="E7158" s="5" t="s">
        <v>18526</v>
      </c>
      <c r="F7158" s="4">
        <v>1.64862</v>
      </c>
      <c r="G7158" s="6">
        <v>51519</v>
      </c>
      <c r="H7158" s="3" t="s">
        <v>18615</v>
      </c>
      <c r="I7158" s="3"/>
      <c r="J7158" s="3"/>
      <c r="K7158" s="5" t="s">
        <v>1727</v>
      </c>
      <c r="L7158" s="5">
        <v>3</v>
      </c>
      <c r="M7158" s="5" t="s">
        <v>1728</v>
      </c>
      <c r="N7158" s="5">
        <f>VLOOKUP(M7158,[1]ArchetypeScores!E:N,10,FALSE)</f>
        <v>1</v>
      </c>
      <c r="O7158" s="5">
        <f>VLOOKUP(M7158,[1]ArchetypeScores!E:O,11,FALSE)</f>
        <v>-2</v>
      </c>
      <c r="P7158" s="5">
        <f>VLOOKUP(M7158,[1]ArchetypeScores!E:P,12,FALSE)</f>
        <v>0</v>
      </c>
      <c r="Q7158" s="2" t="str">
        <f>VLOOKUP(M7158,[1]ArchetypeScores!E:W,19,FALSE)</f>
        <v>Industrials - other</v>
      </c>
      <c r="R7158" s="2">
        <f>VLOOKUP(M7158,[1]ArchetypeScores!E:I,5,FALSE)</f>
        <v>0</v>
      </c>
      <c r="S7158" s="2">
        <f>VLOOKUP(M7158,[1]ArchetypeScores!E:K,7,FALSE)</f>
        <v>0</v>
      </c>
      <c r="T7158" s="2" t="str">
        <f t="shared" si="113"/>
        <v>Not A&amp;R positive</v>
      </c>
    </row>
    <row r="7159" spans="1:20" x14ac:dyDescent="0.3">
      <c r="A7159" s="2" t="s">
        <v>18523</v>
      </c>
      <c r="B7159" s="3" t="s">
        <v>18964</v>
      </c>
      <c r="C7159" s="3" t="s">
        <v>18965</v>
      </c>
      <c r="D7159" s="4">
        <v>0.04</v>
      </c>
      <c r="E7159" s="5" t="s">
        <v>18526</v>
      </c>
      <c r="F7159" s="4">
        <v>4.8939999999999997E-2</v>
      </c>
      <c r="G7159" s="6">
        <v>51559</v>
      </c>
      <c r="H7159" s="3" t="s">
        <v>18966</v>
      </c>
      <c r="I7159" s="3"/>
      <c r="J7159" s="3"/>
      <c r="K7159" s="5" t="s">
        <v>61</v>
      </c>
      <c r="L7159" s="5">
        <v>5</v>
      </c>
      <c r="M7159" s="5" t="s">
        <v>62</v>
      </c>
      <c r="N7159" s="5">
        <f>VLOOKUP(M7159,[1]ArchetypeScores!E:N,10,FALSE)</f>
        <v>0</v>
      </c>
      <c r="O7159" s="5">
        <f>VLOOKUP(M7159,[1]ArchetypeScores!E:O,11,FALSE)</f>
        <v>-1</v>
      </c>
      <c r="P7159" s="5">
        <f>VLOOKUP(M7159,[1]ArchetypeScores!E:P,12,FALSE)</f>
        <v>0</v>
      </c>
      <c r="Q7159" s="2" t="str">
        <f>VLOOKUP(M7159,[1]ArchetypeScores!E:W,19,FALSE)</f>
        <v>Health care</v>
      </c>
      <c r="R7159" s="2">
        <f>VLOOKUP(M7159,[1]ArchetypeScores!E:I,5,FALSE)</f>
        <v>0</v>
      </c>
      <c r="S7159" s="2">
        <f>VLOOKUP(M7159,[1]ArchetypeScores!E:K,7,FALSE)</f>
        <v>0</v>
      </c>
      <c r="T7159" s="2" t="str">
        <f t="shared" si="113"/>
        <v>Not A&amp;R positive</v>
      </c>
    </row>
    <row r="7160" spans="1:20" x14ac:dyDescent="0.3">
      <c r="A7160" s="2" t="s">
        <v>18523</v>
      </c>
      <c r="B7160" s="3" t="s">
        <v>18967</v>
      </c>
      <c r="C7160" s="3" t="s">
        <v>18968</v>
      </c>
      <c r="D7160" s="4">
        <v>0.17199999999999999</v>
      </c>
      <c r="E7160" s="5" t="s">
        <v>18526</v>
      </c>
      <c r="F7160" s="4">
        <v>0.24346000000000001</v>
      </c>
      <c r="G7160" s="6">
        <v>51375</v>
      </c>
      <c r="H7160" s="3" t="s">
        <v>18969</v>
      </c>
      <c r="I7160" s="3"/>
      <c r="J7160" s="3"/>
      <c r="K7160" s="5" t="s">
        <v>214</v>
      </c>
      <c r="L7160" s="5">
        <v>2</v>
      </c>
      <c r="M7160" s="5" t="s">
        <v>1806</v>
      </c>
      <c r="N7160" s="5">
        <f>VLOOKUP(M7160,[1]ArchetypeScores!E:N,10,FALSE)</f>
        <v>1</v>
      </c>
      <c r="O7160" s="5">
        <f>VLOOKUP(M7160,[1]ArchetypeScores!E:O,11,FALSE)</f>
        <v>0</v>
      </c>
      <c r="P7160" s="5">
        <f>VLOOKUP(M7160,[1]ArchetypeScores!E:P,12,FALSE)</f>
        <v>1</v>
      </c>
      <c r="Q7160" s="2" t="str">
        <f>VLOOKUP(M7160,[1]ArchetypeScores!E:W,19,FALSE)</f>
        <v>Other sector</v>
      </c>
      <c r="R7160" s="2">
        <f>VLOOKUP(M7160,[1]ArchetypeScores!E:I,5,FALSE)</f>
        <v>0</v>
      </c>
      <c r="S7160" s="2">
        <f>VLOOKUP(M7160,[1]ArchetypeScores!E:K,7,FALSE)</f>
        <v>0</v>
      </c>
      <c r="T7160" s="2" t="str">
        <f t="shared" si="113"/>
        <v>Not A&amp;R positive</v>
      </c>
    </row>
    <row r="7161" spans="1:20" x14ac:dyDescent="0.3">
      <c r="A7161" s="2" t="s">
        <v>18523</v>
      </c>
      <c r="B7161" s="3" t="s">
        <v>18970</v>
      </c>
      <c r="C7161" s="3" t="s">
        <v>18971</v>
      </c>
      <c r="D7161" s="4">
        <v>25</v>
      </c>
      <c r="E7161" s="5" t="s">
        <v>18526</v>
      </c>
      <c r="F7161" s="4">
        <v>34.813000000000002</v>
      </c>
      <c r="G7161" s="6">
        <v>51416</v>
      </c>
      <c r="H7161" s="3" t="s">
        <v>18551</v>
      </c>
      <c r="I7161" s="3" t="s">
        <v>5155</v>
      </c>
      <c r="J7161" s="3"/>
      <c r="K7161" s="5" t="s">
        <v>1072</v>
      </c>
      <c r="L7161" s="5">
        <v>1</v>
      </c>
      <c r="M7161" s="5" t="s">
        <v>1922</v>
      </c>
      <c r="N7161" s="5">
        <f>VLOOKUP(M7161,[1]ArchetypeScores!E:N,10,FALSE)</f>
        <v>0</v>
      </c>
      <c r="O7161" s="5">
        <f>VLOOKUP(M7161,[1]ArchetypeScores!E:O,11,FALSE)</f>
        <v>-1</v>
      </c>
      <c r="P7161" s="5">
        <f>VLOOKUP(M7161,[1]ArchetypeScores!E:P,12,FALSE)</f>
        <v>0</v>
      </c>
      <c r="Q7161" s="2" t="str">
        <f>VLOOKUP(M7161,[1]ArchetypeScores!E:W,19,FALSE)</f>
        <v>Untargeted</v>
      </c>
      <c r="R7161" s="2">
        <f>VLOOKUP(M7161,[1]ArchetypeScores!E:I,5,FALSE)</f>
        <v>0</v>
      </c>
      <c r="S7161" s="2">
        <f>VLOOKUP(M7161,[1]ArchetypeScores!E:K,7,FALSE)</f>
        <v>0</v>
      </c>
      <c r="T7161" s="2" t="str">
        <f t="shared" si="113"/>
        <v>Not A&amp;R positive</v>
      </c>
    </row>
    <row r="7162" spans="1:20" x14ac:dyDescent="0.3">
      <c r="A7162" s="2" t="s">
        <v>18523</v>
      </c>
      <c r="B7162" s="3" t="s">
        <v>14963</v>
      </c>
      <c r="C7162" s="3" t="s">
        <v>18972</v>
      </c>
      <c r="D7162" s="4"/>
      <c r="E7162" s="5" t="s">
        <v>18526</v>
      </c>
      <c r="F7162" s="4">
        <v>0</v>
      </c>
      <c r="G7162" s="6">
        <v>51329</v>
      </c>
      <c r="H7162" s="3" t="s">
        <v>18658</v>
      </c>
      <c r="I7162" s="3" t="s">
        <v>18659</v>
      </c>
      <c r="J7162" s="3"/>
      <c r="K7162" s="5" t="s">
        <v>67</v>
      </c>
      <c r="L7162" s="5">
        <v>1</v>
      </c>
      <c r="M7162" s="5" t="s">
        <v>265</v>
      </c>
      <c r="N7162" s="5">
        <f>VLOOKUP(M7162,[1]ArchetypeScores!E:N,10,FALSE)</f>
        <v>0</v>
      </c>
      <c r="O7162" s="5">
        <f>VLOOKUP(M7162,[1]ArchetypeScores!E:O,11,FALSE)</f>
        <v>-1</v>
      </c>
      <c r="P7162" s="5">
        <f>VLOOKUP(M7162,[1]ArchetypeScores!E:P,12,FALSE)</f>
        <v>0</v>
      </c>
      <c r="Q7162" s="2" t="str">
        <f>VLOOKUP(M7162,[1]ArchetypeScores!E:W,19,FALSE)</f>
        <v>Untargeted</v>
      </c>
      <c r="R7162" s="2">
        <f>VLOOKUP(M7162,[1]ArchetypeScores!E:I,5,FALSE)</f>
        <v>0</v>
      </c>
      <c r="S7162" s="2">
        <f>VLOOKUP(M7162,[1]ArchetypeScores!E:K,7,FALSE)</f>
        <v>0</v>
      </c>
      <c r="T7162" s="2" t="str">
        <f t="shared" si="113"/>
        <v>Not A&amp;R positive</v>
      </c>
    </row>
    <row r="7163" spans="1:20" x14ac:dyDescent="0.3">
      <c r="A7163" s="2" t="s">
        <v>18523</v>
      </c>
      <c r="B7163" s="3" t="s">
        <v>18973</v>
      </c>
      <c r="C7163" s="3" t="s">
        <v>18974</v>
      </c>
      <c r="D7163" s="4"/>
      <c r="E7163" s="5" t="s">
        <v>18526</v>
      </c>
      <c r="F7163" s="4">
        <v>0</v>
      </c>
      <c r="G7163" s="6">
        <v>51504</v>
      </c>
      <c r="H7163" s="3" t="s">
        <v>18626</v>
      </c>
      <c r="I7163" s="3"/>
      <c r="J7163" s="3"/>
      <c r="K7163" s="5" t="s">
        <v>392</v>
      </c>
      <c r="L7163" s="5">
        <v>1</v>
      </c>
      <c r="M7163" s="5" t="s">
        <v>393</v>
      </c>
      <c r="N7163" s="5">
        <f>VLOOKUP(M7163,[1]ArchetypeScores!E:N,10,FALSE)</f>
        <v>0</v>
      </c>
      <c r="O7163" s="5">
        <f>VLOOKUP(M7163,[1]ArchetypeScores!E:O,11,FALSE)</f>
        <v>-1</v>
      </c>
      <c r="P7163" s="5">
        <f>VLOOKUP(M7163,[1]ArchetypeScores!E:P,12,FALSE)</f>
        <v>0</v>
      </c>
      <c r="Q7163" s="2" t="str">
        <f>VLOOKUP(M7163,[1]ArchetypeScores!E:W,19,FALSE)</f>
        <v>Other sector</v>
      </c>
      <c r="R7163" s="2">
        <f>VLOOKUP(M7163,[1]ArchetypeScores!E:I,5,FALSE)</f>
        <v>0</v>
      </c>
      <c r="S7163" s="2">
        <f>VLOOKUP(M7163,[1]ArchetypeScores!E:K,7,FALSE)</f>
        <v>0</v>
      </c>
      <c r="T7163" s="2" t="str">
        <f t="shared" si="113"/>
        <v>Not A&amp;R positive</v>
      </c>
    </row>
    <row r="7164" spans="1:20" x14ac:dyDescent="0.3">
      <c r="A7164" s="2" t="s">
        <v>18523</v>
      </c>
      <c r="B7164" s="3" t="s">
        <v>18975</v>
      </c>
      <c r="C7164" s="3" t="s">
        <v>18976</v>
      </c>
      <c r="D7164" s="4"/>
      <c r="E7164" s="5" t="s">
        <v>18526</v>
      </c>
      <c r="F7164" s="4">
        <v>0</v>
      </c>
      <c r="G7164" s="6">
        <v>51500</v>
      </c>
      <c r="H7164" s="3" t="s">
        <v>18628</v>
      </c>
      <c r="I7164" s="3" t="s">
        <v>18629</v>
      </c>
      <c r="J7164" s="3"/>
      <c r="K7164" s="5" t="s">
        <v>67</v>
      </c>
      <c r="L7164" s="5">
        <v>2</v>
      </c>
      <c r="M7164" s="5" t="s">
        <v>68</v>
      </c>
      <c r="N7164" s="5">
        <f>VLOOKUP(M7164,[1]ArchetypeScores!E:N,10,FALSE)</f>
        <v>0</v>
      </c>
      <c r="O7164" s="5">
        <f>VLOOKUP(M7164,[1]ArchetypeScores!E:O,11,FALSE)</f>
        <v>-1</v>
      </c>
      <c r="P7164" s="5">
        <f>VLOOKUP(M7164,[1]ArchetypeScores!E:P,12,FALSE)</f>
        <v>0</v>
      </c>
      <c r="Q7164" s="2" t="str">
        <f>VLOOKUP(M7164,[1]ArchetypeScores!E:W,19,FALSE)</f>
        <v>Untargeted</v>
      </c>
      <c r="R7164" s="2">
        <f>VLOOKUP(M7164,[1]ArchetypeScores!E:I,5,FALSE)</f>
        <v>0</v>
      </c>
      <c r="S7164" s="2">
        <f>VLOOKUP(M7164,[1]ArchetypeScores!E:K,7,FALSE)</f>
        <v>0</v>
      </c>
      <c r="T7164" s="2" t="str">
        <f t="shared" si="113"/>
        <v>Not A&amp;R positive</v>
      </c>
    </row>
    <row r="7165" spans="1:20" x14ac:dyDescent="0.3">
      <c r="A7165" s="2" t="s">
        <v>18523</v>
      </c>
      <c r="B7165" s="3" t="s">
        <v>18977</v>
      </c>
      <c r="C7165" s="3" t="s">
        <v>18978</v>
      </c>
      <c r="D7165" s="4">
        <v>0.5</v>
      </c>
      <c r="E7165" s="5" t="s">
        <v>18526</v>
      </c>
      <c r="F7165" s="4">
        <v>0.66920000000000002</v>
      </c>
      <c r="G7165" s="6">
        <v>51458</v>
      </c>
      <c r="H7165" s="3" t="s">
        <v>18578</v>
      </c>
      <c r="I7165" s="3" t="s">
        <v>18579</v>
      </c>
      <c r="J7165" s="3">
        <v>2</v>
      </c>
      <c r="K7165" s="5" t="s">
        <v>112</v>
      </c>
      <c r="L7165" s="5" t="s">
        <v>112</v>
      </c>
      <c r="M7165" s="5" t="s">
        <v>961</v>
      </c>
      <c r="N7165" s="5">
        <f>VLOOKUP(M7165,[1]ArchetypeScores!E:N,10,FALSE)</f>
        <v>0</v>
      </c>
      <c r="O7165" s="5">
        <f>VLOOKUP(M7165,[1]ArchetypeScores!E:O,11,FALSE)</f>
        <v>0</v>
      </c>
      <c r="P7165" s="5">
        <f>VLOOKUP(M7165,[1]ArchetypeScores!E:P,12,FALSE)</f>
        <v>0</v>
      </c>
      <c r="Q7165" s="2" t="str">
        <f>VLOOKUP(M7165,[1]ArchetypeScores!E:W,19,FALSE)</f>
        <v>Untargeted</v>
      </c>
      <c r="R7165" s="2">
        <f>VLOOKUP(M7165,[1]ArchetypeScores!E:I,5,FALSE)</f>
        <v>0</v>
      </c>
      <c r="S7165" s="2">
        <f>VLOOKUP(M7165,[1]ArchetypeScores!E:K,7,FALSE)</f>
        <v>0</v>
      </c>
      <c r="T7165" s="2" t="str">
        <f t="shared" si="113"/>
        <v>Not A&amp;R positive</v>
      </c>
    </row>
    <row r="7166" spans="1:20" x14ac:dyDescent="0.3">
      <c r="A7166" s="2" t="s">
        <v>18523</v>
      </c>
      <c r="B7166" s="3" t="s">
        <v>18979</v>
      </c>
      <c r="C7166" s="3" t="s">
        <v>18980</v>
      </c>
      <c r="D7166" s="4">
        <v>2</v>
      </c>
      <c r="E7166" s="5" t="s">
        <v>18526</v>
      </c>
      <c r="F7166" s="4">
        <v>2.5224199999999999</v>
      </c>
      <c r="G7166" s="6">
        <v>51530</v>
      </c>
      <c r="H7166" s="3" t="s">
        <v>18695</v>
      </c>
      <c r="I7166" s="3" t="s">
        <v>18696</v>
      </c>
      <c r="J7166" s="3"/>
      <c r="K7166" s="5" t="s">
        <v>291</v>
      </c>
      <c r="L7166" s="5">
        <v>4</v>
      </c>
      <c r="M7166" s="5" t="s">
        <v>292</v>
      </c>
      <c r="N7166" s="5">
        <f>VLOOKUP(M7166,[1]ArchetypeScores!E:N,10,FALSE)</f>
        <v>1</v>
      </c>
      <c r="O7166" s="5">
        <f>VLOOKUP(M7166,[1]ArchetypeScores!E:O,11,FALSE)</f>
        <v>0</v>
      </c>
      <c r="P7166" s="5">
        <f>VLOOKUP(M7166,[1]ArchetypeScores!E:P,12,FALSE)</f>
        <v>0</v>
      </c>
      <c r="Q7166" s="2" t="str">
        <f>VLOOKUP(M7166,[1]ArchetypeScores!E:W,19,FALSE)</f>
        <v>Education and training</v>
      </c>
      <c r="R7166" s="2">
        <f>VLOOKUP(M7166,[1]ArchetypeScores!E:I,5,FALSE)</f>
        <v>0</v>
      </c>
      <c r="S7166" s="2">
        <f>VLOOKUP(M7166,[1]ArchetypeScores!E:K,7,FALSE)</f>
        <v>0</v>
      </c>
      <c r="T7166" s="2" t="str">
        <f t="shared" si="113"/>
        <v>Not A&amp;R positive</v>
      </c>
    </row>
    <row r="7167" spans="1:20" x14ac:dyDescent="0.3">
      <c r="A7167" s="2" t="s">
        <v>18523</v>
      </c>
      <c r="B7167" s="3" t="s">
        <v>18981</v>
      </c>
      <c r="C7167" s="3" t="s">
        <v>18982</v>
      </c>
      <c r="D7167" s="4">
        <v>18.3</v>
      </c>
      <c r="E7167" s="5" t="s">
        <v>18526</v>
      </c>
      <c r="F7167" s="4">
        <v>21.682020000000001</v>
      </c>
      <c r="G7167" s="6">
        <v>51605</v>
      </c>
      <c r="H7167" s="3" t="s">
        <v>18527</v>
      </c>
      <c r="I7167" s="3" t="s">
        <v>18528</v>
      </c>
      <c r="J7167" s="3"/>
      <c r="K7167" s="5" t="s">
        <v>38</v>
      </c>
      <c r="L7167" s="5">
        <v>13</v>
      </c>
      <c r="M7167" s="5" t="s">
        <v>39</v>
      </c>
      <c r="N7167" s="5">
        <f>VLOOKUP(M7167,[1]ArchetypeScores!E:N,10,FALSE)</f>
        <v>0</v>
      </c>
      <c r="O7167" s="5">
        <f>VLOOKUP(M7167,[1]ArchetypeScores!E:O,11,FALSE)</f>
        <v>-2</v>
      </c>
      <c r="P7167" s="5">
        <f>VLOOKUP(M7167,[1]ArchetypeScores!E:P,12,FALSE)</f>
        <v>0</v>
      </c>
      <c r="Q7167" s="2" t="str">
        <f>VLOOKUP(M7167,[1]ArchetypeScores!E:W,19,FALSE)</f>
        <v>Industrials - transportation</v>
      </c>
      <c r="R7167" s="2">
        <f>VLOOKUP(M7167,[1]ArchetypeScores!E:I,5,FALSE)</f>
        <v>0</v>
      </c>
      <c r="S7167" s="2">
        <f>VLOOKUP(M7167,[1]ArchetypeScores!E:K,7,FALSE)</f>
        <v>0</v>
      </c>
      <c r="T7167" s="2" t="str">
        <f t="shared" si="113"/>
        <v>Not A&amp;R positive</v>
      </c>
    </row>
    <row r="7168" spans="1:20" x14ac:dyDescent="0.3">
      <c r="A7168" s="2" t="s">
        <v>18523</v>
      </c>
      <c r="B7168" s="3" t="s">
        <v>18983</v>
      </c>
      <c r="C7168" s="3" t="s">
        <v>18984</v>
      </c>
      <c r="D7168" s="4">
        <v>4</v>
      </c>
      <c r="E7168" s="5" t="s">
        <v>18526</v>
      </c>
      <c r="F7168" s="4">
        <v>5.3535599999999999</v>
      </c>
      <c r="G7168" s="6">
        <v>51476</v>
      </c>
      <c r="H7168" s="3" t="s">
        <v>18578</v>
      </c>
      <c r="I7168" s="3" t="s">
        <v>18579</v>
      </c>
      <c r="J7168" s="3">
        <v>3</v>
      </c>
      <c r="K7168" s="5" t="s">
        <v>25</v>
      </c>
      <c r="L7168" s="5">
        <v>1</v>
      </c>
      <c r="M7168" s="5" t="s">
        <v>343</v>
      </c>
      <c r="N7168" s="5">
        <f>VLOOKUP(M7168,[1]ArchetypeScores!E:N,10,FALSE)</f>
        <v>1</v>
      </c>
      <c r="O7168" s="5">
        <f>VLOOKUP(M7168,[1]ArchetypeScores!E:O,11,FALSE)</f>
        <v>-2</v>
      </c>
      <c r="P7168" s="5">
        <f>VLOOKUP(M7168,[1]ArchetypeScores!E:P,12,FALSE)</f>
        <v>0</v>
      </c>
      <c r="Q7168" s="2" t="str">
        <f>VLOOKUP(M7168,[1]ArchetypeScores!E:W,19,FALSE)</f>
        <v>Industrials - other</v>
      </c>
      <c r="R7168" s="2">
        <f>VLOOKUP(M7168,[1]ArchetypeScores!E:I,5,FALSE)</f>
        <v>0</v>
      </c>
      <c r="S7168" s="2">
        <f>VLOOKUP(M7168,[1]ArchetypeScores!E:K,7,FALSE)</f>
        <v>-1</v>
      </c>
      <c r="T7168" s="2" t="str">
        <f t="shared" si="113"/>
        <v>Not A&amp;R positive</v>
      </c>
    </row>
    <row r="7169" spans="1:20" x14ac:dyDescent="0.3">
      <c r="A7169" s="2" t="s">
        <v>18523</v>
      </c>
      <c r="B7169" s="3" t="s">
        <v>18985</v>
      </c>
      <c r="C7169" s="3" t="s">
        <v>18986</v>
      </c>
      <c r="D7169" s="4">
        <v>0.8</v>
      </c>
      <c r="E7169" s="5" t="s">
        <v>18526</v>
      </c>
      <c r="F7169" s="4">
        <v>1.11402</v>
      </c>
      <c r="G7169" s="6">
        <v>51433</v>
      </c>
      <c r="H7169" s="3" t="s">
        <v>18987</v>
      </c>
      <c r="I7169" s="3" t="s">
        <v>5155</v>
      </c>
      <c r="J7169" s="3"/>
      <c r="K7169" s="5" t="s">
        <v>25</v>
      </c>
      <c r="L7169" s="5" t="s">
        <v>112</v>
      </c>
      <c r="M7169" s="5" t="s">
        <v>423</v>
      </c>
      <c r="N7169" s="5">
        <f>VLOOKUP(M7169,[1]ArchetypeScores!E:N,10,FALSE)</f>
        <v>1</v>
      </c>
      <c r="O7169" s="5">
        <f>VLOOKUP(M7169,[1]ArchetypeScores!E:O,11,FALSE)</f>
        <v>-2</v>
      </c>
      <c r="P7169" s="5">
        <f>VLOOKUP(M7169,[1]ArchetypeScores!E:P,12,FALSE)</f>
        <v>0</v>
      </c>
      <c r="Q7169" s="2" t="str">
        <f>VLOOKUP(M7169,[1]ArchetypeScores!E:W,19,FALSE)</f>
        <v>Industrials - other</v>
      </c>
      <c r="R7169" s="2">
        <f>VLOOKUP(M7169,[1]ArchetypeScores!E:I,5,FALSE)</f>
        <v>0</v>
      </c>
      <c r="S7169" s="2">
        <f>VLOOKUP(M7169,[1]ArchetypeScores!E:K,7,FALSE)</f>
        <v>-1</v>
      </c>
      <c r="T7169" s="2" t="str">
        <f t="shared" si="113"/>
        <v>Not A&amp;R positive</v>
      </c>
    </row>
    <row r="7170" spans="1:20" x14ac:dyDescent="0.3">
      <c r="A7170" s="2" t="s">
        <v>18523</v>
      </c>
      <c r="B7170" s="3" t="s">
        <v>18988</v>
      </c>
      <c r="C7170" s="3" t="s">
        <v>18989</v>
      </c>
      <c r="D7170" s="4">
        <v>1.2999999999999999E-2</v>
      </c>
      <c r="E7170" s="5" t="s">
        <v>18526</v>
      </c>
      <c r="F7170" s="4">
        <v>1.6660000000000001E-2</v>
      </c>
      <c r="G7170" s="6">
        <v>51648</v>
      </c>
      <c r="H7170" s="3" t="s">
        <v>18538</v>
      </c>
      <c r="I7170" s="3" t="s">
        <v>18539</v>
      </c>
      <c r="J7170" s="3"/>
      <c r="K7170" s="5" t="s">
        <v>154</v>
      </c>
      <c r="L7170" s="5" t="s">
        <v>112</v>
      </c>
      <c r="M7170" s="5" t="s">
        <v>155</v>
      </c>
      <c r="N7170" s="5">
        <f>VLOOKUP(M7170,[1]ArchetypeScores!E:N,10,FALSE)</f>
        <v>1</v>
      </c>
      <c r="O7170" s="5">
        <f>VLOOKUP(M7170,[1]ArchetypeScores!E:O,11,FALSE)</f>
        <v>0</v>
      </c>
      <c r="P7170" s="5">
        <f>VLOOKUP(M7170,[1]ArchetypeScores!E:P,12,FALSE)</f>
        <v>0</v>
      </c>
      <c r="Q7170" s="2" t="str">
        <f>VLOOKUP(M7170,[1]ArchetypeScores!E:W,19,FALSE)</f>
        <v>Education and training</v>
      </c>
      <c r="R7170" s="2">
        <f>VLOOKUP(M7170,[1]ArchetypeScores!E:I,5,FALSE)</f>
        <v>0</v>
      </c>
      <c r="S7170" s="2">
        <f>VLOOKUP(M7170,[1]ArchetypeScores!E:K,7,FALSE)</f>
        <v>1</v>
      </c>
      <c r="T7170" s="2" t="str">
        <f t="shared" ref="T7170:T7233" si="114">IF(AND(R7170=1,S7170=1),"Both",IF(AND(R7170=1,S7170=0),"Direct only",IF(AND(R7170=0,S7170=1),"Indirect only","Not A&amp;R positive")))</f>
        <v>Indirect only</v>
      </c>
    </row>
    <row r="7171" spans="1:20" x14ac:dyDescent="0.3">
      <c r="A7171" s="2" t="s">
        <v>18523</v>
      </c>
      <c r="B7171" s="3" t="s">
        <v>18990</v>
      </c>
      <c r="C7171" s="3" t="s">
        <v>18991</v>
      </c>
      <c r="D7171" s="4">
        <v>0.5</v>
      </c>
      <c r="E7171" s="5" t="s">
        <v>18526</v>
      </c>
      <c r="F7171" s="4">
        <v>0.61487000000000003</v>
      </c>
      <c r="G7171" s="6">
        <v>51581</v>
      </c>
      <c r="H7171" s="3" t="s">
        <v>18992</v>
      </c>
      <c r="I7171" s="3"/>
      <c r="J7171" s="3"/>
      <c r="K7171" s="5" t="s">
        <v>214</v>
      </c>
      <c r="L7171" s="5">
        <v>4</v>
      </c>
      <c r="M7171" s="5" t="s">
        <v>560</v>
      </c>
      <c r="N7171" s="5">
        <f>VLOOKUP(M7171,[1]ArchetypeScores!E:N,10,FALSE)</f>
        <v>1</v>
      </c>
      <c r="O7171" s="5">
        <f>VLOOKUP(M7171,[1]ArchetypeScores!E:O,11,FALSE)</f>
        <v>0</v>
      </c>
      <c r="P7171" s="5">
        <f>VLOOKUP(M7171,[1]ArchetypeScores!E:P,12,FALSE)</f>
        <v>0</v>
      </c>
      <c r="Q7171" s="2" t="str">
        <f>VLOOKUP(M7171,[1]ArchetypeScores!E:W,19,FALSE)</f>
        <v>Other sector</v>
      </c>
      <c r="R7171" s="2">
        <f>VLOOKUP(M7171,[1]ArchetypeScores!E:I,5,FALSE)</f>
        <v>0</v>
      </c>
      <c r="S7171" s="2">
        <f>VLOOKUP(M7171,[1]ArchetypeScores!E:K,7,FALSE)</f>
        <v>0</v>
      </c>
      <c r="T7171" s="2" t="str">
        <f t="shared" si="114"/>
        <v>Not A&amp;R positive</v>
      </c>
    </row>
    <row r="7172" spans="1:20" x14ac:dyDescent="0.3">
      <c r="A7172" s="2" t="s">
        <v>18523</v>
      </c>
      <c r="B7172" s="3" t="s">
        <v>575</v>
      </c>
      <c r="C7172" s="3" t="s">
        <v>18993</v>
      </c>
      <c r="D7172" s="4">
        <v>17.3</v>
      </c>
      <c r="E7172" s="5" t="s">
        <v>18526</v>
      </c>
      <c r="F7172" s="4">
        <v>22.131889999999999</v>
      </c>
      <c r="G7172" s="6">
        <v>51324</v>
      </c>
      <c r="H7172" s="3" t="s">
        <v>18994</v>
      </c>
      <c r="I7172" s="3"/>
      <c r="J7172" s="3"/>
      <c r="K7172" s="5" t="s">
        <v>57</v>
      </c>
      <c r="L7172" s="5">
        <v>29</v>
      </c>
      <c r="M7172" s="5" t="s">
        <v>58</v>
      </c>
      <c r="N7172" s="5">
        <f>VLOOKUP(M7172,[1]ArchetypeScores!E:N,10,FALSE)</f>
        <v>0</v>
      </c>
      <c r="O7172" s="5">
        <f>VLOOKUP(M7172,[1]ArchetypeScores!E:O,11,FALSE)</f>
        <v>-1</v>
      </c>
      <c r="P7172" s="5">
        <f>VLOOKUP(M7172,[1]ArchetypeScores!E:P,12,FALSE)</f>
        <v>0</v>
      </c>
      <c r="Q7172" s="2" t="str">
        <f>VLOOKUP(M7172,[1]ArchetypeScores!E:W,19,FALSE)</f>
        <v>Untargeted</v>
      </c>
      <c r="R7172" s="2">
        <f>VLOOKUP(M7172,[1]ArchetypeScores!E:I,5,FALSE)</f>
        <v>0</v>
      </c>
      <c r="S7172" s="2">
        <f>VLOOKUP(M7172,[1]ArchetypeScores!E:K,7,FALSE)</f>
        <v>0</v>
      </c>
      <c r="T7172" s="2" t="str">
        <f t="shared" si="114"/>
        <v>Not A&amp;R positive</v>
      </c>
    </row>
    <row r="7173" spans="1:20" x14ac:dyDescent="0.3">
      <c r="A7173" s="2" t="s">
        <v>18523</v>
      </c>
      <c r="B7173" s="3" t="s">
        <v>18995</v>
      </c>
      <c r="C7173" s="3" t="s">
        <v>18996</v>
      </c>
      <c r="D7173" s="4">
        <v>1.6</v>
      </c>
      <c r="E7173" s="5" t="s">
        <v>18526</v>
      </c>
      <c r="F7173" s="4">
        <v>2.0198999999999998</v>
      </c>
      <c r="G7173" s="6">
        <v>51585</v>
      </c>
      <c r="H7173" s="3" t="s">
        <v>18741</v>
      </c>
      <c r="I7173" s="3"/>
      <c r="J7173" s="3"/>
      <c r="K7173" s="5" t="s">
        <v>102</v>
      </c>
      <c r="L7173" s="5">
        <v>2</v>
      </c>
      <c r="M7173" s="5" t="s">
        <v>681</v>
      </c>
      <c r="N7173" s="5">
        <f>VLOOKUP(M7173,[1]ArchetypeScores!E:N,10,FALSE)</f>
        <v>0</v>
      </c>
      <c r="O7173" s="5">
        <f>VLOOKUP(M7173,[1]ArchetypeScores!E:O,11,FALSE)</f>
        <v>-1</v>
      </c>
      <c r="P7173" s="5">
        <f>VLOOKUP(M7173,[1]ArchetypeScores!E:P,12,FALSE)</f>
        <v>0</v>
      </c>
      <c r="Q7173" s="2" t="str">
        <f>VLOOKUP(M7173,[1]ArchetypeScores!E:W,19,FALSE)</f>
        <v>Untargeted</v>
      </c>
      <c r="R7173" s="2">
        <f>VLOOKUP(M7173,[1]ArchetypeScores!E:I,5,FALSE)</f>
        <v>0</v>
      </c>
      <c r="S7173" s="2">
        <f>VLOOKUP(M7173,[1]ArchetypeScores!E:K,7,FALSE)</f>
        <v>1</v>
      </c>
      <c r="T7173" s="2" t="str">
        <f t="shared" si="114"/>
        <v>Indirect only</v>
      </c>
    </row>
    <row r="7174" spans="1:20" x14ac:dyDescent="0.3">
      <c r="A7174" s="2" t="s">
        <v>18523</v>
      </c>
      <c r="B7174" s="3" t="s">
        <v>18997</v>
      </c>
      <c r="C7174" s="3" t="s">
        <v>18998</v>
      </c>
      <c r="D7174" s="4">
        <v>5.4</v>
      </c>
      <c r="E7174" s="5" t="s">
        <v>18526</v>
      </c>
      <c r="F7174" s="4">
        <v>7.2273100000000001</v>
      </c>
      <c r="G7174" s="6">
        <v>51454</v>
      </c>
      <c r="H7174" s="3" t="s">
        <v>18578</v>
      </c>
      <c r="I7174" s="3" t="s">
        <v>18579</v>
      </c>
      <c r="J7174" s="3">
        <v>2</v>
      </c>
      <c r="K7174" s="5" t="s">
        <v>102</v>
      </c>
      <c r="L7174" s="5">
        <v>2</v>
      </c>
      <c r="M7174" s="5" t="s">
        <v>681</v>
      </c>
      <c r="N7174" s="5">
        <f>VLOOKUP(M7174,[1]ArchetypeScores!E:N,10,FALSE)</f>
        <v>0</v>
      </c>
      <c r="O7174" s="5">
        <f>VLOOKUP(M7174,[1]ArchetypeScores!E:O,11,FALSE)</f>
        <v>-1</v>
      </c>
      <c r="P7174" s="5">
        <f>VLOOKUP(M7174,[1]ArchetypeScores!E:P,12,FALSE)</f>
        <v>0</v>
      </c>
      <c r="Q7174" s="2" t="str">
        <f>VLOOKUP(M7174,[1]ArchetypeScores!E:W,19,FALSE)</f>
        <v>Untargeted</v>
      </c>
      <c r="R7174" s="2">
        <f>VLOOKUP(M7174,[1]ArchetypeScores!E:I,5,FALSE)</f>
        <v>0</v>
      </c>
      <c r="S7174" s="2">
        <f>VLOOKUP(M7174,[1]ArchetypeScores!E:K,7,FALSE)</f>
        <v>1</v>
      </c>
      <c r="T7174" s="2" t="str">
        <f t="shared" si="114"/>
        <v>Indirect only</v>
      </c>
    </row>
    <row r="7175" spans="1:20" x14ac:dyDescent="0.3">
      <c r="A7175" s="2" t="s">
        <v>18523</v>
      </c>
      <c r="B7175" s="3" t="s">
        <v>18999</v>
      </c>
      <c r="C7175" s="3" t="s">
        <v>19000</v>
      </c>
      <c r="D7175" s="4">
        <v>0.61699999999999999</v>
      </c>
      <c r="E7175" s="5" t="s">
        <v>18526</v>
      </c>
      <c r="F7175" s="4">
        <v>0.77131000000000005</v>
      </c>
      <c r="G7175" s="6">
        <v>51568</v>
      </c>
      <c r="H7175" s="3" t="s">
        <v>19001</v>
      </c>
      <c r="I7175" s="3"/>
      <c r="J7175" s="3"/>
      <c r="K7175" s="5" t="s">
        <v>57</v>
      </c>
      <c r="L7175" s="5">
        <v>29</v>
      </c>
      <c r="M7175" s="5" t="s">
        <v>58</v>
      </c>
      <c r="N7175" s="5">
        <f>VLOOKUP(M7175,[1]ArchetypeScores!E:N,10,FALSE)</f>
        <v>0</v>
      </c>
      <c r="O7175" s="5">
        <f>VLOOKUP(M7175,[1]ArchetypeScores!E:O,11,FALSE)</f>
        <v>-1</v>
      </c>
      <c r="P7175" s="5">
        <f>VLOOKUP(M7175,[1]ArchetypeScores!E:P,12,FALSE)</f>
        <v>0</v>
      </c>
      <c r="Q7175" s="2" t="str">
        <f>VLOOKUP(M7175,[1]ArchetypeScores!E:W,19,FALSE)</f>
        <v>Untargeted</v>
      </c>
      <c r="R7175" s="2">
        <f>VLOOKUP(M7175,[1]ArchetypeScores!E:I,5,FALSE)</f>
        <v>0</v>
      </c>
      <c r="S7175" s="2">
        <f>VLOOKUP(M7175,[1]ArchetypeScores!E:K,7,FALSE)</f>
        <v>0</v>
      </c>
      <c r="T7175" s="2" t="str">
        <f t="shared" si="114"/>
        <v>Not A&amp;R positive</v>
      </c>
    </row>
    <row r="7176" spans="1:20" x14ac:dyDescent="0.3">
      <c r="A7176" s="2" t="s">
        <v>18523</v>
      </c>
      <c r="B7176" s="3" t="s">
        <v>19002</v>
      </c>
      <c r="C7176" s="3" t="s">
        <v>19003</v>
      </c>
      <c r="D7176" s="4">
        <v>2</v>
      </c>
      <c r="E7176" s="5" t="s">
        <v>18526</v>
      </c>
      <c r="F7176" s="4">
        <v>2.5509599999999999</v>
      </c>
      <c r="G7176" s="6">
        <v>51343</v>
      </c>
      <c r="H7176" s="3" t="s">
        <v>18658</v>
      </c>
      <c r="I7176" s="3" t="s">
        <v>18659</v>
      </c>
      <c r="J7176" s="3"/>
      <c r="K7176" s="5" t="s">
        <v>102</v>
      </c>
      <c r="L7176" s="5">
        <v>2</v>
      </c>
      <c r="M7176" s="5" t="s">
        <v>681</v>
      </c>
      <c r="N7176" s="5">
        <f>VLOOKUP(M7176,[1]ArchetypeScores!E:N,10,FALSE)</f>
        <v>0</v>
      </c>
      <c r="O7176" s="5">
        <f>VLOOKUP(M7176,[1]ArchetypeScores!E:O,11,FALSE)</f>
        <v>-1</v>
      </c>
      <c r="P7176" s="5">
        <f>VLOOKUP(M7176,[1]ArchetypeScores!E:P,12,FALSE)</f>
        <v>0</v>
      </c>
      <c r="Q7176" s="2" t="str">
        <f>VLOOKUP(M7176,[1]ArchetypeScores!E:W,19,FALSE)</f>
        <v>Untargeted</v>
      </c>
      <c r="R7176" s="2">
        <f>VLOOKUP(M7176,[1]ArchetypeScores!E:I,5,FALSE)</f>
        <v>0</v>
      </c>
      <c r="S7176" s="2">
        <f>VLOOKUP(M7176,[1]ArchetypeScores!E:K,7,FALSE)</f>
        <v>1</v>
      </c>
      <c r="T7176" s="2" t="str">
        <f t="shared" si="114"/>
        <v>Indirect only</v>
      </c>
    </row>
    <row r="7177" spans="1:20" x14ac:dyDescent="0.3">
      <c r="A7177" s="2" t="s">
        <v>18523</v>
      </c>
      <c r="B7177" s="3" t="s">
        <v>19004</v>
      </c>
      <c r="C7177" s="3" t="s">
        <v>19005</v>
      </c>
      <c r="D7177" s="4">
        <v>1</v>
      </c>
      <c r="E7177" s="5" t="s">
        <v>18526</v>
      </c>
      <c r="F7177" s="4">
        <v>1.1848099999999999</v>
      </c>
      <c r="G7177" s="6">
        <v>51595</v>
      </c>
      <c r="H7177" s="3" t="s">
        <v>19006</v>
      </c>
      <c r="I7177" s="3"/>
      <c r="J7177" s="3"/>
      <c r="K7177" s="5" t="s">
        <v>392</v>
      </c>
      <c r="L7177" s="5">
        <v>1</v>
      </c>
      <c r="M7177" s="5" t="s">
        <v>393</v>
      </c>
      <c r="N7177" s="5">
        <f>VLOOKUP(M7177,[1]ArchetypeScores!E:N,10,FALSE)</f>
        <v>0</v>
      </c>
      <c r="O7177" s="5">
        <f>VLOOKUP(M7177,[1]ArchetypeScores!E:O,11,FALSE)</f>
        <v>-1</v>
      </c>
      <c r="P7177" s="5">
        <f>VLOOKUP(M7177,[1]ArchetypeScores!E:P,12,FALSE)</f>
        <v>0</v>
      </c>
      <c r="Q7177" s="2" t="str">
        <f>VLOOKUP(M7177,[1]ArchetypeScores!E:W,19,FALSE)</f>
        <v>Other sector</v>
      </c>
      <c r="R7177" s="2">
        <f>VLOOKUP(M7177,[1]ArchetypeScores!E:I,5,FALSE)</f>
        <v>0</v>
      </c>
      <c r="S7177" s="2">
        <f>VLOOKUP(M7177,[1]ArchetypeScores!E:K,7,FALSE)</f>
        <v>0</v>
      </c>
      <c r="T7177" s="2" t="str">
        <f t="shared" si="114"/>
        <v>Not A&amp;R positive</v>
      </c>
    </row>
    <row r="7178" spans="1:20" x14ac:dyDescent="0.3">
      <c r="A7178" s="2" t="s">
        <v>18523</v>
      </c>
      <c r="B7178" s="3" t="s">
        <v>19007</v>
      </c>
      <c r="C7178" s="3" t="s">
        <v>19008</v>
      </c>
      <c r="D7178" s="4">
        <v>14.8</v>
      </c>
      <c r="E7178" s="5" t="s">
        <v>18526</v>
      </c>
      <c r="F7178" s="4">
        <v>19.23704</v>
      </c>
      <c r="G7178" s="6">
        <v>51509</v>
      </c>
      <c r="H7178" s="3" t="s">
        <v>19009</v>
      </c>
      <c r="I7178" s="3"/>
      <c r="J7178" s="3"/>
      <c r="K7178" s="5" t="s">
        <v>57</v>
      </c>
      <c r="L7178" s="5">
        <v>29</v>
      </c>
      <c r="M7178" s="5" t="s">
        <v>58</v>
      </c>
      <c r="N7178" s="5">
        <f>VLOOKUP(M7178,[1]ArchetypeScores!E:N,10,FALSE)</f>
        <v>0</v>
      </c>
      <c r="O7178" s="5">
        <f>VLOOKUP(M7178,[1]ArchetypeScores!E:O,11,FALSE)</f>
        <v>-1</v>
      </c>
      <c r="P7178" s="5">
        <f>VLOOKUP(M7178,[1]ArchetypeScores!E:P,12,FALSE)</f>
        <v>0</v>
      </c>
      <c r="Q7178" s="2" t="str">
        <f>VLOOKUP(M7178,[1]ArchetypeScores!E:W,19,FALSE)</f>
        <v>Untargeted</v>
      </c>
      <c r="R7178" s="2">
        <f>VLOOKUP(M7178,[1]ArchetypeScores!E:I,5,FALSE)</f>
        <v>0</v>
      </c>
      <c r="S7178" s="2">
        <f>VLOOKUP(M7178,[1]ArchetypeScores!E:K,7,FALSE)</f>
        <v>0</v>
      </c>
      <c r="T7178" s="2" t="str">
        <f t="shared" si="114"/>
        <v>Not A&amp;R positive</v>
      </c>
    </row>
    <row r="7179" spans="1:20" x14ac:dyDescent="0.3">
      <c r="A7179" s="2" t="s">
        <v>18523</v>
      </c>
      <c r="B7179" s="3" t="s">
        <v>19010</v>
      </c>
      <c r="C7179" s="3" t="s">
        <v>19011</v>
      </c>
      <c r="D7179" s="4">
        <v>1</v>
      </c>
      <c r="E7179" s="5" t="s">
        <v>18526</v>
      </c>
      <c r="F7179" s="4">
        <v>1.2612099999999999</v>
      </c>
      <c r="G7179" s="6">
        <v>51523</v>
      </c>
      <c r="H7179" s="3" t="s">
        <v>18695</v>
      </c>
      <c r="I7179" s="3" t="s">
        <v>18696</v>
      </c>
      <c r="J7179" s="3"/>
      <c r="K7179" s="5" t="s">
        <v>25</v>
      </c>
      <c r="L7179" s="5" t="s">
        <v>112</v>
      </c>
      <c r="M7179" s="5" t="s">
        <v>423</v>
      </c>
      <c r="N7179" s="5">
        <f>VLOOKUP(M7179,[1]ArchetypeScores!E:N,10,FALSE)</f>
        <v>1</v>
      </c>
      <c r="O7179" s="5">
        <f>VLOOKUP(M7179,[1]ArchetypeScores!E:O,11,FALSE)</f>
        <v>-2</v>
      </c>
      <c r="P7179" s="5">
        <f>VLOOKUP(M7179,[1]ArchetypeScores!E:P,12,FALSE)</f>
        <v>0</v>
      </c>
      <c r="Q7179" s="2" t="str">
        <f>VLOOKUP(M7179,[1]ArchetypeScores!E:W,19,FALSE)</f>
        <v>Industrials - other</v>
      </c>
      <c r="R7179" s="2">
        <f>VLOOKUP(M7179,[1]ArchetypeScores!E:I,5,FALSE)</f>
        <v>0</v>
      </c>
      <c r="S7179" s="2">
        <f>VLOOKUP(M7179,[1]ArchetypeScores!E:K,7,FALSE)</f>
        <v>-1</v>
      </c>
      <c r="T7179" s="2" t="str">
        <f t="shared" si="114"/>
        <v>Not A&amp;R positive</v>
      </c>
    </row>
    <row r="7180" spans="1:20" x14ac:dyDescent="0.3">
      <c r="A7180" s="2" t="s">
        <v>18523</v>
      </c>
      <c r="B7180" s="3" t="s">
        <v>19012</v>
      </c>
      <c r="C7180" s="3" t="s">
        <v>19013</v>
      </c>
      <c r="D7180" s="4">
        <v>4.2</v>
      </c>
      <c r="E7180" s="5" t="s">
        <v>18526</v>
      </c>
      <c r="F7180" s="4">
        <v>5.3827600000000002</v>
      </c>
      <c r="G7180" s="6">
        <v>51621</v>
      </c>
      <c r="H7180" s="3" t="s">
        <v>19014</v>
      </c>
      <c r="I7180" s="3" t="s">
        <v>18539</v>
      </c>
      <c r="J7180" s="3"/>
      <c r="K7180" s="5" t="s">
        <v>137</v>
      </c>
      <c r="L7180" s="5">
        <v>1</v>
      </c>
      <c r="M7180" s="5" t="s">
        <v>3649</v>
      </c>
      <c r="N7180" s="5">
        <f>VLOOKUP(M7180,[1]ArchetypeScores!E:N,10,FALSE)</f>
        <v>1</v>
      </c>
      <c r="O7180" s="5">
        <f>VLOOKUP(M7180,[1]ArchetypeScores!E:O,11,FALSE)</f>
        <v>-2</v>
      </c>
      <c r="P7180" s="5">
        <f>VLOOKUP(M7180,[1]ArchetypeScores!E:P,12,FALSE)</f>
        <v>2</v>
      </c>
      <c r="Q7180" s="2" t="str">
        <f>VLOOKUP(M7180,[1]ArchetypeScores!E:W,19,FALSE)</f>
        <v>Industrials - transportation</v>
      </c>
      <c r="R7180" s="2">
        <f>VLOOKUP(M7180,[1]ArchetypeScores!E:I,5,FALSE)</f>
        <v>0</v>
      </c>
      <c r="S7180" s="2">
        <f>VLOOKUP(M7180,[1]ArchetypeScores!E:K,7,FALSE)</f>
        <v>-1</v>
      </c>
      <c r="T7180" s="2" t="str">
        <f t="shared" si="114"/>
        <v>Not A&amp;R positive</v>
      </c>
    </row>
    <row r="7181" spans="1:20" x14ac:dyDescent="0.3">
      <c r="A7181" s="2" t="s">
        <v>18523</v>
      </c>
      <c r="B7181" s="3" t="s">
        <v>19015</v>
      </c>
      <c r="C7181" s="3" t="s">
        <v>19016</v>
      </c>
      <c r="D7181" s="4">
        <v>1.41</v>
      </c>
      <c r="E7181" s="5" t="s">
        <v>18526</v>
      </c>
      <c r="F7181" s="4">
        <v>1.83029</v>
      </c>
      <c r="G7181" s="6">
        <v>51323</v>
      </c>
      <c r="H7181" s="3" t="s">
        <v>19017</v>
      </c>
      <c r="I7181" s="3"/>
      <c r="J7181" s="3"/>
      <c r="K7181" s="5" t="s">
        <v>664</v>
      </c>
      <c r="L7181" s="5">
        <v>2</v>
      </c>
      <c r="M7181" s="5" t="s">
        <v>1105</v>
      </c>
      <c r="N7181" s="5">
        <f>VLOOKUP(M7181,[1]ArchetypeScores!E:N,10,FALSE)</f>
        <v>1</v>
      </c>
      <c r="O7181" s="5">
        <f>VLOOKUP(M7181,[1]ArchetypeScores!E:O,11,FALSE)</f>
        <v>0</v>
      </c>
      <c r="P7181" s="5">
        <f>VLOOKUP(M7181,[1]ArchetypeScores!E:P,12,FALSE)</f>
        <v>2</v>
      </c>
      <c r="Q7181" s="2" t="str">
        <f>VLOOKUP(M7181,[1]ArchetypeScores!E:W,19,FALSE)</f>
        <v>Other sector</v>
      </c>
      <c r="R7181" s="2">
        <f>VLOOKUP(M7181,[1]ArchetypeScores!E:I,5,FALSE)</f>
        <v>0</v>
      </c>
      <c r="S7181" s="2">
        <f>VLOOKUP(M7181,[1]ArchetypeScores!E:K,7,FALSE)</f>
        <v>0</v>
      </c>
      <c r="T7181" s="2" t="str">
        <f t="shared" si="114"/>
        <v>Not A&amp;R positive</v>
      </c>
    </row>
    <row r="7182" spans="1:20" x14ac:dyDescent="0.3">
      <c r="A7182" s="2" t="s">
        <v>18523</v>
      </c>
      <c r="B7182" s="3" t="s">
        <v>19018</v>
      </c>
      <c r="C7182" s="3" t="s">
        <v>19019</v>
      </c>
      <c r="D7182" s="4">
        <v>2.5999999999999999E-2</v>
      </c>
      <c r="E7182" s="5" t="s">
        <v>18526</v>
      </c>
      <c r="F7182" s="4">
        <v>3.5979999999999998E-2</v>
      </c>
      <c r="G7182" s="6">
        <v>51355</v>
      </c>
      <c r="H7182" s="3" t="s">
        <v>19020</v>
      </c>
      <c r="I7182" s="3"/>
      <c r="J7182" s="3"/>
      <c r="K7182" s="5" t="s">
        <v>229</v>
      </c>
      <c r="L7182" s="5">
        <v>1</v>
      </c>
      <c r="M7182" s="5" t="s">
        <v>528</v>
      </c>
      <c r="N7182" s="5">
        <f>VLOOKUP(M7182,[1]ArchetypeScores!E:N,10,FALSE)</f>
        <v>1</v>
      </c>
      <c r="O7182" s="5">
        <f>VLOOKUP(M7182,[1]ArchetypeScores!E:O,11,FALSE)</f>
        <v>-2</v>
      </c>
      <c r="P7182" s="5">
        <f>VLOOKUP(M7182,[1]ArchetypeScores!E:P,12,FALSE)</f>
        <v>0</v>
      </c>
      <c r="Q7182" s="2" t="str">
        <f>VLOOKUP(M7182,[1]ArchetypeScores!E:W,19,FALSE)</f>
        <v>Industrials - transportation</v>
      </c>
      <c r="R7182" s="2">
        <f>VLOOKUP(M7182,[1]ArchetypeScores!E:I,5,FALSE)</f>
        <v>0</v>
      </c>
      <c r="S7182" s="2">
        <f>VLOOKUP(M7182,[1]ArchetypeScores!E:K,7,FALSE)</f>
        <v>-1</v>
      </c>
      <c r="T7182" s="2" t="str">
        <f t="shared" si="114"/>
        <v>Not A&amp;R positive</v>
      </c>
    </row>
    <row r="7183" spans="1:20" x14ac:dyDescent="0.3">
      <c r="A7183" s="2" t="s">
        <v>18523</v>
      </c>
      <c r="B7183" s="3" t="s">
        <v>19021</v>
      </c>
      <c r="C7183" s="3" t="s">
        <v>19022</v>
      </c>
      <c r="D7183" s="4">
        <v>6.8000000000000005E-2</v>
      </c>
      <c r="E7183" s="5" t="s">
        <v>18526</v>
      </c>
      <c r="F7183" s="4">
        <v>9.4689999999999996E-2</v>
      </c>
      <c r="G7183" s="6">
        <v>51420</v>
      </c>
      <c r="H7183" s="3" t="s">
        <v>18551</v>
      </c>
      <c r="I7183" s="3" t="s">
        <v>5155</v>
      </c>
      <c r="J7183" s="3"/>
      <c r="K7183" s="5" t="s">
        <v>477</v>
      </c>
      <c r="L7183" s="5">
        <v>7</v>
      </c>
      <c r="M7183" s="5" t="s">
        <v>866</v>
      </c>
      <c r="N7183" s="5">
        <f>VLOOKUP(M7183,[1]ArchetypeScores!E:N,10,FALSE)</f>
        <v>1</v>
      </c>
      <c r="O7183" s="5">
        <f>VLOOKUP(M7183,[1]ArchetypeScores!E:O,11,FALSE)</f>
        <v>-2</v>
      </c>
      <c r="P7183" s="5">
        <f>VLOOKUP(M7183,[1]ArchetypeScores!E:P,12,FALSE)</f>
        <v>2</v>
      </c>
      <c r="Q7183" s="2" t="str">
        <f>VLOOKUP(M7183,[1]ArchetypeScores!E:W,19,FALSE)</f>
        <v>Energy and water</v>
      </c>
      <c r="R7183" s="2">
        <f>VLOOKUP(M7183,[1]ArchetypeScores!E:I,5,FALSE)</f>
        <v>0</v>
      </c>
      <c r="S7183" s="2">
        <f>VLOOKUP(M7183,[1]ArchetypeScores!E:K,7,FALSE)</f>
        <v>0</v>
      </c>
      <c r="T7183" s="2" t="str">
        <f t="shared" si="114"/>
        <v>Not A&amp;R positive</v>
      </c>
    </row>
    <row r="7184" spans="1:20" x14ac:dyDescent="0.3">
      <c r="A7184" s="2" t="s">
        <v>18523</v>
      </c>
      <c r="B7184" s="3" t="s">
        <v>19023</v>
      </c>
      <c r="C7184" s="3" t="s">
        <v>19024</v>
      </c>
      <c r="D7184" s="4">
        <v>0.1</v>
      </c>
      <c r="E7184" s="5" t="s">
        <v>18526</v>
      </c>
      <c r="F7184" s="4">
        <v>0.12816</v>
      </c>
      <c r="G7184" s="6">
        <v>51637</v>
      </c>
      <c r="H7184" s="3" t="s">
        <v>18538</v>
      </c>
      <c r="I7184" s="3" t="s">
        <v>18539</v>
      </c>
      <c r="J7184" s="3"/>
      <c r="K7184" s="5" t="s">
        <v>1727</v>
      </c>
      <c r="L7184" s="5">
        <v>1</v>
      </c>
      <c r="M7184" s="5" t="s">
        <v>2397</v>
      </c>
      <c r="N7184" s="5">
        <f>VLOOKUP(M7184,[1]ArchetypeScores!E:N,10,FALSE)</f>
        <v>1</v>
      </c>
      <c r="O7184" s="5">
        <f>VLOOKUP(M7184,[1]ArchetypeScores!E:O,11,FALSE)</f>
        <v>-2</v>
      </c>
      <c r="P7184" s="5">
        <f>VLOOKUP(M7184,[1]ArchetypeScores!E:P,12,FALSE)</f>
        <v>2</v>
      </c>
      <c r="Q7184" s="2" t="str">
        <f>VLOOKUP(M7184,[1]ArchetypeScores!E:W,19,FALSE)</f>
        <v>Industrials - other</v>
      </c>
      <c r="R7184" s="2">
        <f>VLOOKUP(M7184,[1]ArchetypeScores!E:I,5,FALSE)</f>
        <v>1</v>
      </c>
      <c r="S7184" s="2">
        <f>VLOOKUP(M7184,[1]ArchetypeScores!E:K,7,FALSE)</f>
        <v>1</v>
      </c>
      <c r="T7184" s="2" t="str">
        <f t="shared" si="114"/>
        <v>Both</v>
      </c>
    </row>
    <row r="7185" spans="1:20" x14ac:dyDescent="0.3">
      <c r="A7185" s="2" t="s">
        <v>18523</v>
      </c>
      <c r="B7185" s="3" t="s">
        <v>19025</v>
      </c>
      <c r="C7185" s="3" t="s">
        <v>19026</v>
      </c>
      <c r="D7185" s="4">
        <v>1E-3</v>
      </c>
      <c r="E7185" s="5" t="s">
        <v>18526</v>
      </c>
      <c r="F7185" s="4">
        <v>1.6999999999999999E-3</v>
      </c>
      <c r="G7185" s="6">
        <v>51373</v>
      </c>
      <c r="H7185" s="3" t="s">
        <v>19027</v>
      </c>
      <c r="I7185" s="3"/>
      <c r="J7185" s="3"/>
      <c r="K7185" s="5" t="s">
        <v>229</v>
      </c>
      <c r="L7185" s="5">
        <v>1</v>
      </c>
      <c r="M7185" s="5" t="s">
        <v>528</v>
      </c>
      <c r="N7185" s="5">
        <f>VLOOKUP(M7185,[1]ArchetypeScores!E:N,10,FALSE)</f>
        <v>1</v>
      </c>
      <c r="O7185" s="5">
        <f>VLOOKUP(M7185,[1]ArchetypeScores!E:O,11,FALSE)</f>
        <v>-2</v>
      </c>
      <c r="P7185" s="5">
        <f>VLOOKUP(M7185,[1]ArchetypeScores!E:P,12,FALSE)</f>
        <v>0</v>
      </c>
      <c r="Q7185" s="2" t="str">
        <f>VLOOKUP(M7185,[1]ArchetypeScores!E:W,19,FALSE)</f>
        <v>Industrials - transportation</v>
      </c>
      <c r="R7185" s="2">
        <f>VLOOKUP(M7185,[1]ArchetypeScores!E:I,5,FALSE)</f>
        <v>0</v>
      </c>
      <c r="S7185" s="2">
        <f>VLOOKUP(M7185,[1]ArchetypeScores!E:K,7,FALSE)</f>
        <v>-1</v>
      </c>
      <c r="T7185" s="2" t="str">
        <f t="shared" si="114"/>
        <v>Not A&amp;R positive</v>
      </c>
    </row>
    <row r="7186" spans="1:20" x14ac:dyDescent="0.3">
      <c r="A7186" s="2" t="s">
        <v>18523</v>
      </c>
      <c r="B7186" s="3" t="s">
        <v>19028</v>
      </c>
      <c r="C7186" s="3" t="s">
        <v>19029</v>
      </c>
      <c r="D7186" s="4">
        <v>4.0000000000000001E-3</v>
      </c>
      <c r="E7186" s="5" t="s">
        <v>18526</v>
      </c>
      <c r="F7186" s="4">
        <v>5.9899999999999997E-3</v>
      </c>
      <c r="G7186" s="6">
        <v>51391</v>
      </c>
      <c r="H7186" s="3" t="s">
        <v>19030</v>
      </c>
      <c r="I7186" s="3"/>
      <c r="J7186" s="3"/>
      <c r="K7186" s="5" t="s">
        <v>38</v>
      </c>
      <c r="L7186" s="5">
        <v>13</v>
      </c>
      <c r="M7186" s="5" t="s">
        <v>39</v>
      </c>
      <c r="N7186" s="5">
        <f>VLOOKUP(M7186,[1]ArchetypeScores!E:N,10,FALSE)</f>
        <v>0</v>
      </c>
      <c r="O7186" s="5">
        <f>VLOOKUP(M7186,[1]ArchetypeScores!E:O,11,FALSE)</f>
        <v>-2</v>
      </c>
      <c r="P7186" s="5">
        <f>VLOOKUP(M7186,[1]ArchetypeScores!E:P,12,FALSE)</f>
        <v>0</v>
      </c>
      <c r="Q7186" s="2" t="str">
        <f>VLOOKUP(M7186,[1]ArchetypeScores!E:W,19,FALSE)</f>
        <v>Industrials - transportation</v>
      </c>
      <c r="R7186" s="2">
        <f>VLOOKUP(M7186,[1]ArchetypeScores!E:I,5,FALSE)</f>
        <v>0</v>
      </c>
      <c r="S7186" s="2">
        <f>VLOOKUP(M7186,[1]ArchetypeScores!E:K,7,FALSE)</f>
        <v>0</v>
      </c>
      <c r="T7186" s="2" t="str">
        <f t="shared" si="114"/>
        <v>Not A&amp;R positive</v>
      </c>
    </row>
    <row r="7187" spans="1:20" x14ac:dyDescent="0.3">
      <c r="A7187" s="2" t="s">
        <v>18523</v>
      </c>
      <c r="B7187" s="3" t="s">
        <v>19031</v>
      </c>
      <c r="C7187" s="3" t="s">
        <v>19032</v>
      </c>
      <c r="D7187" s="4"/>
      <c r="E7187" s="5" t="s">
        <v>18526</v>
      </c>
      <c r="F7187" s="4">
        <v>0</v>
      </c>
      <c r="G7187" s="6">
        <v>51399</v>
      </c>
      <c r="H7187" s="3" t="s">
        <v>18551</v>
      </c>
      <c r="I7187" s="3" t="s">
        <v>5155</v>
      </c>
      <c r="J7187" s="3"/>
      <c r="K7187" s="5" t="s">
        <v>107</v>
      </c>
      <c r="L7187" s="5">
        <v>1</v>
      </c>
      <c r="M7187" s="5" t="s">
        <v>108</v>
      </c>
      <c r="N7187" s="5">
        <f>VLOOKUP(M7187,[1]ArchetypeScores!E:N,10,FALSE)</f>
        <v>1</v>
      </c>
      <c r="O7187" s="5">
        <f>VLOOKUP(M7187,[1]ArchetypeScores!E:O,11,FALSE)</f>
        <v>0</v>
      </c>
      <c r="P7187" s="5">
        <f>VLOOKUP(M7187,[1]ArchetypeScores!E:P,12,FALSE)</f>
        <v>0</v>
      </c>
      <c r="Q7187" s="2" t="str">
        <f>VLOOKUP(M7187,[1]ArchetypeScores!E:W,19,FALSE)</f>
        <v>Other sector</v>
      </c>
      <c r="R7187" s="2">
        <f>VLOOKUP(M7187,[1]ArchetypeScores!E:I,5,FALSE)</f>
        <v>0</v>
      </c>
      <c r="S7187" s="2">
        <f>VLOOKUP(M7187,[1]ArchetypeScores!E:K,7,FALSE)</f>
        <v>0</v>
      </c>
      <c r="T7187" s="2" t="str">
        <f t="shared" si="114"/>
        <v>Not A&amp;R positive</v>
      </c>
    </row>
    <row r="7188" spans="1:20" x14ac:dyDescent="0.3">
      <c r="A7188" s="2" t="s">
        <v>18523</v>
      </c>
      <c r="B7188" s="3" t="s">
        <v>19033</v>
      </c>
      <c r="C7188" s="3" t="s">
        <v>19034</v>
      </c>
      <c r="D7188" s="4"/>
      <c r="E7188" s="5" t="s">
        <v>18526</v>
      </c>
      <c r="F7188" s="4">
        <v>0</v>
      </c>
      <c r="G7188" s="6">
        <v>51575</v>
      </c>
      <c r="H7188" s="3" t="s">
        <v>19035</v>
      </c>
      <c r="I7188" s="3"/>
      <c r="J7188" s="3"/>
      <c r="K7188" s="5" t="s">
        <v>392</v>
      </c>
      <c r="L7188" s="5">
        <v>4</v>
      </c>
      <c r="M7188" s="5" t="s">
        <v>19036</v>
      </c>
      <c r="N7188" s="5">
        <f>VLOOKUP(M7188,[1]ArchetypeScores!E:N,10,FALSE)</f>
        <v>0</v>
      </c>
      <c r="O7188" s="5">
        <f>VLOOKUP(M7188,[1]ArchetypeScores!E:O,11,FALSE)</f>
        <v>-1</v>
      </c>
      <c r="P7188" s="5">
        <f>VLOOKUP(M7188,[1]ArchetypeScores!E:P,12,FALSE)</f>
        <v>0</v>
      </c>
      <c r="Q7188" s="2" t="str">
        <f>VLOOKUP(M7188,[1]ArchetypeScores!E:W,19,FALSE)</f>
        <v>Industrials - transportation</v>
      </c>
      <c r="R7188" s="2">
        <f>VLOOKUP(M7188,[1]ArchetypeScores!E:I,5,FALSE)</f>
        <v>0</v>
      </c>
      <c r="S7188" s="2">
        <f>VLOOKUP(M7188,[1]ArchetypeScores!E:K,7,FALSE)</f>
        <v>0</v>
      </c>
      <c r="T7188" s="2" t="str">
        <f t="shared" si="114"/>
        <v>Not A&amp;R positive</v>
      </c>
    </row>
    <row r="7189" spans="1:20" x14ac:dyDescent="0.3">
      <c r="A7189" s="2" t="s">
        <v>18523</v>
      </c>
      <c r="B7189" s="3" t="s">
        <v>19037</v>
      </c>
      <c r="C7189" s="3" t="s">
        <v>19038</v>
      </c>
      <c r="D7189" s="4">
        <v>0.09</v>
      </c>
      <c r="E7189" s="5" t="s">
        <v>18526</v>
      </c>
      <c r="F7189" s="4">
        <v>0.12533</v>
      </c>
      <c r="G7189" s="6">
        <v>51412</v>
      </c>
      <c r="H7189" s="3" t="s">
        <v>18551</v>
      </c>
      <c r="I7189" s="3" t="s">
        <v>5155</v>
      </c>
      <c r="J7189" s="3"/>
      <c r="K7189" s="5" t="s">
        <v>163</v>
      </c>
      <c r="L7189" s="5">
        <v>1</v>
      </c>
      <c r="M7189" s="5" t="s">
        <v>975</v>
      </c>
      <c r="N7189" s="5">
        <f>VLOOKUP(M7189,[1]ArchetypeScores!E:N,10,FALSE)</f>
        <v>0</v>
      </c>
      <c r="O7189" s="5">
        <f>VLOOKUP(M7189,[1]ArchetypeScores!E:O,11,FALSE)</f>
        <v>0</v>
      </c>
      <c r="P7189" s="5">
        <f>VLOOKUP(M7189,[1]ArchetypeScores!E:P,12,FALSE)</f>
        <v>0</v>
      </c>
      <c r="Q7189" s="2" t="str">
        <f>VLOOKUP(M7189,[1]ArchetypeScores!E:W,19,FALSE)</f>
        <v>Other sector</v>
      </c>
      <c r="R7189" s="2">
        <f>VLOOKUP(M7189,[1]ArchetypeScores!E:I,5,FALSE)</f>
        <v>0</v>
      </c>
      <c r="S7189" s="2">
        <f>VLOOKUP(M7189,[1]ArchetypeScores!E:K,7,FALSE)</f>
        <v>0</v>
      </c>
      <c r="T7189" s="2" t="str">
        <f t="shared" si="114"/>
        <v>Not A&amp;R positive</v>
      </c>
    </row>
    <row r="7190" spans="1:20" x14ac:dyDescent="0.3">
      <c r="A7190" s="2" t="s">
        <v>18523</v>
      </c>
      <c r="B7190" s="3" t="s">
        <v>19039</v>
      </c>
      <c r="C7190" s="3" t="s">
        <v>19040</v>
      </c>
      <c r="D7190" s="4">
        <v>7.1</v>
      </c>
      <c r="E7190" s="5" t="s">
        <v>18526</v>
      </c>
      <c r="F7190" s="4">
        <v>9.5025700000000004</v>
      </c>
      <c r="G7190" s="6">
        <v>51466</v>
      </c>
      <c r="H7190" s="3" t="s">
        <v>18578</v>
      </c>
      <c r="I7190" s="3" t="s">
        <v>18579</v>
      </c>
      <c r="J7190" s="3">
        <v>3</v>
      </c>
      <c r="K7190" s="5" t="s">
        <v>25</v>
      </c>
      <c r="L7190" s="5">
        <v>9</v>
      </c>
      <c r="M7190" s="5" t="s">
        <v>493</v>
      </c>
      <c r="N7190" s="5">
        <f>VLOOKUP(M7190,[1]ArchetypeScores!E:N,10,FALSE)</f>
        <v>1</v>
      </c>
      <c r="O7190" s="5">
        <f>VLOOKUP(M7190,[1]ArchetypeScores!E:O,11,FALSE)</f>
        <v>-2</v>
      </c>
      <c r="P7190" s="5">
        <f>VLOOKUP(M7190,[1]ArchetypeScores!E:P,12,FALSE)</f>
        <v>0</v>
      </c>
      <c r="Q7190" s="2" t="str">
        <f>VLOOKUP(M7190,[1]ArchetypeScores!E:W,19,FALSE)</f>
        <v>Industrials - other</v>
      </c>
      <c r="R7190" s="2">
        <f>VLOOKUP(M7190,[1]ArchetypeScores!E:I,5,FALSE)</f>
        <v>0</v>
      </c>
      <c r="S7190" s="2">
        <f>VLOOKUP(M7190,[1]ArchetypeScores!E:K,7,FALSE)</f>
        <v>-1</v>
      </c>
      <c r="T7190" s="2" t="str">
        <f t="shared" si="114"/>
        <v>Not A&amp;R positive</v>
      </c>
    </row>
    <row r="7191" spans="1:20" x14ac:dyDescent="0.3">
      <c r="A7191" s="2" t="s">
        <v>18523</v>
      </c>
      <c r="B7191" s="3" t="s">
        <v>19041</v>
      </c>
      <c r="C7191" s="3" t="s">
        <v>19042</v>
      </c>
      <c r="D7191" s="4"/>
      <c r="E7191" s="5" t="s">
        <v>18526</v>
      </c>
      <c r="F7191" s="4">
        <v>0</v>
      </c>
      <c r="G7191" s="6">
        <v>51628</v>
      </c>
      <c r="H7191" s="3" t="s">
        <v>18538</v>
      </c>
      <c r="I7191" s="3" t="s">
        <v>18539</v>
      </c>
      <c r="J7191" s="3"/>
      <c r="K7191" s="5" t="s">
        <v>118</v>
      </c>
      <c r="L7191" s="5">
        <v>4</v>
      </c>
      <c r="M7191" s="5" t="s">
        <v>119</v>
      </c>
      <c r="N7191" s="5">
        <f>VLOOKUP(M7191,[1]ArchetypeScores!E:N,10,FALSE)</f>
        <v>0</v>
      </c>
      <c r="O7191" s="5">
        <f>VLOOKUP(M7191,[1]ArchetypeScores!E:O,11,FALSE)</f>
        <v>-1</v>
      </c>
      <c r="P7191" s="5">
        <f>VLOOKUP(M7191,[1]ArchetypeScores!E:P,12,FALSE)</f>
        <v>0</v>
      </c>
      <c r="Q7191" s="2" t="str">
        <f>VLOOKUP(M7191,[1]ArchetypeScores!E:W,19,FALSE)</f>
        <v>Untargeted</v>
      </c>
      <c r="R7191" s="2">
        <f>VLOOKUP(M7191,[1]ArchetypeScores!E:I,5,FALSE)</f>
        <v>0</v>
      </c>
      <c r="S7191" s="2">
        <f>VLOOKUP(M7191,[1]ArchetypeScores!E:K,7,FALSE)</f>
        <v>0</v>
      </c>
      <c r="T7191" s="2" t="str">
        <f t="shared" si="114"/>
        <v>Not A&amp;R positive</v>
      </c>
    </row>
    <row r="7192" spans="1:20" x14ac:dyDescent="0.3">
      <c r="A7192" s="2" t="s">
        <v>18523</v>
      </c>
      <c r="B7192" s="3" t="s">
        <v>19043</v>
      </c>
      <c r="C7192" s="3" t="s">
        <v>19044</v>
      </c>
      <c r="D7192" s="4">
        <v>0.64</v>
      </c>
      <c r="E7192" s="5" t="s">
        <v>18526</v>
      </c>
      <c r="F7192" s="4">
        <v>0.82023000000000001</v>
      </c>
      <c r="G7192" s="6">
        <v>51639</v>
      </c>
      <c r="H7192" s="3" t="s">
        <v>18538</v>
      </c>
      <c r="I7192" s="3" t="s">
        <v>18539</v>
      </c>
      <c r="J7192" s="3"/>
      <c r="K7192" s="5" t="s">
        <v>142</v>
      </c>
      <c r="L7192" s="5">
        <v>2</v>
      </c>
      <c r="M7192" s="5" t="s">
        <v>250</v>
      </c>
      <c r="N7192" s="5">
        <f>VLOOKUP(M7192,[1]ArchetypeScores!E:N,10,FALSE)</f>
        <v>1</v>
      </c>
      <c r="O7192" s="5">
        <f>VLOOKUP(M7192,[1]ArchetypeScores!E:O,11,FALSE)</f>
        <v>1</v>
      </c>
      <c r="P7192" s="5">
        <f>VLOOKUP(M7192,[1]ArchetypeScores!E:P,12,FALSE)</f>
        <v>2</v>
      </c>
      <c r="Q7192" s="2" t="str">
        <f>VLOOKUP(M7192,[1]ArchetypeScores!E:W,19,FALSE)</f>
        <v>Materials (including forestry and nature)</v>
      </c>
      <c r="R7192" s="2">
        <f>VLOOKUP(M7192,[1]ArchetypeScores!E:I,5,FALSE)</f>
        <v>1</v>
      </c>
      <c r="S7192" s="2">
        <f>VLOOKUP(M7192,[1]ArchetypeScores!E:K,7,FALSE)</f>
        <v>1</v>
      </c>
      <c r="T7192" s="2" t="str">
        <f t="shared" si="114"/>
        <v>Both</v>
      </c>
    </row>
    <row r="7193" spans="1:20" x14ac:dyDescent="0.3">
      <c r="A7193" s="2" t="s">
        <v>18523</v>
      </c>
      <c r="B7193" s="3" t="s">
        <v>19043</v>
      </c>
      <c r="C7193" s="3" t="s">
        <v>19045</v>
      </c>
      <c r="D7193" s="4">
        <v>0.09</v>
      </c>
      <c r="E7193" s="5" t="s">
        <v>18526</v>
      </c>
      <c r="F7193" s="4">
        <v>0.12046</v>
      </c>
      <c r="G7193" s="6">
        <v>51483</v>
      </c>
      <c r="H7193" s="3" t="s">
        <v>18578</v>
      </c>
      <c r="I7193" s="3" t="s">
        <v>18579</v>
      </c>
      <c r="J7193" s="3">
        <v>3</v>
      </c>
      <c r="K7193" s="5" t="s">
        <v>142</v>
      </c>
      <c r="L7193" s="5">
        <v>2</v>
      </c>
      <c r="M7193" s="5" t="s">
        <v>250</v>
      </c>
      <c r="N7193" s="5">
        <f>VLOOKUP(M7193,[1]ArchetypeScores!E:N,10,FALSE)</f>
        <v>1</v>
      </c>
      <c r="O7193" s="5">
        <f>VLOOKUP(M7193,[1]ArchetypeScores!E:O,11,FALSE)</f>
        <v>1</v>
      </c>
      <c r="P7193" s="5">
        <f>VLOOKUP(M7193,[1]ArchetypeScores!E:P,12,FALSE)</f>
        <v>2</v>
      </c>
      <c r="Q7193" s="2" t="str">
        <f>VLOOKUP(M7193,[1]ArchetypeScores!E:W,19,FALSE)</f>
        <v>Materials (including forestry and nature)</v>
      </c>
      <c r="R7193" s="2">
        <f>VLOOKUP(M7193,[1]ArchetypeScores!E:I,5,FALSE)</f>
        <v>1</v>
      </c>
      <c r="S7193" s="2">
        <f>VLOOKUP(M7193,[1]ArchetypeScores!E:K,7,FALSE)</f>
        <v>1</v>
      </c>
      <c r="T7193" s="2" t="str">
        <f t="shared" si="114"/>
        <v>Both</v>
      </c>
    </row>
    <row r="7194" spans="1:20" x14ac:dyDescent="0.3">
      <c r="A7194" s="2" t="s">
        <v>18523</v>
      </c>
      <c r="B7194" s="3" t="s">
        <v>19046</v>
      </c>
      <c r="C7194" s="3" t="s">
        <v>19047</v>
      </c>
      <c r="D7194" s="4">
        <v>2.5000000000000001E-2</v>
      </c>
      <c r="E7194" s="5" t="s">
        <v>18526</v>
      </c>
      <c r="F7194" s="4">
        <v>3.2039999999999999E-2</v>
      </c>
      <c r="G7194" s="6">
        <v>51640</v>
      </c>
      <c r="H7194" s="3" t="s">
        <v>18538</v>
      </c>
      <c r="I7194" s="3" t="s">
        <v>18539</v>
      </c>
      <c r="J7194" s="3"/>
      <c r="K7194" s="5" t="s">
        <v>142</v>
      </c>
      <c r="L7194" s="5">
        <v>3</v>
      </c>
      <c r="M7194" s="5" t="s">
        <v>143</v>
      </c>
      <c r="N7194" s="5">
        <f>VLOOKUP(M7194,[1]ArchetypeScores!E:N,10,FALSE)</f>
        <v>1</v>
      </c>
      <c r="O7194" s="5">
        <f>VLOOKUP(M7194,[1]ArchetypeScores!E:O,11,FALSE)</f>
        <v>1</v>
      </c>
      <c r="P7194" s="5">
        <f>VLOOKUP(M7194,[1]ArchetypeScores!E:P,12,FALSE)</f>
        <v>2</v>
      </c>
      <c r="Q7194" s="2" t="str">
        <f>VLOOKUP(M7194,[1]ArchetypeScores!E:W,19,FALSE)</f>
        <v>Materials (including forestry and nature)</v>
      </c>
      <c r="R7194" s="2">
        <f>VLOOKUP(M7194,[1]ArchetypeScores!E:I,5,FALSE)</f>
        <v>1</v>
      </c>
      <c r="S7194" s="2">
        <f>VLOOKUP(M7194,[1]ArchetypeScores!E:K,7,FALSE)</f>
        <v>1</v>
      </c>
      <c r="T7194" s="2" t="str">
        <f t="shared" si="114"/>
        <v>Both</v>
      </c>
    </row>
    <row r="7195" spans="1:20" x14ac:dyDescent="0.3">
      <c r="A7195" s="2" t="s">
        <v>18523</v>
      </c>
      <c r="B7195" s="3" t="s">
        <v>19048</v>
      </c>
      <c r="C7195" s="3" t="s">
        <v>19049</v>
      </c>
      <c r="D7195" s="4">
        <v>3.0000000000000001E-3</v>
      </c>
      <c r="E7195" s="5" t="s">
        <v>18526</v>
      </c>
      <c r="F7195" s="4">
        <v>4.15E-3</v>
      </c>
      <c r="G7195" s="6">
        <v>51364</v>
      </c>
      <c r="H7195" s="3" t="s">
        <v>19050</v>
      </c>
      <c r="I7195" s="3"/>
      <c r="J7195" s="3"/>
      <c r="K7195" s="5" t="s">
        <v>1097</v>
      </c>
      <c r="L7195" s="5">
        <v>4</v>
      </c>
      <c r="M7195" s="5" t="s">
        <v>5186</v>
      </c>
      <c r="N7195" s="5">
        <f>VLOOKUP(M7195,[1]ArchetypeScores!E:N,10,FALSE)</f>
        <v>1</v>
      </c>
      <c r="O7195" s="5">
        <f>VLOOKUP(M7195,[1]ArchetypeScores!E:O,11,FALSE)</f>
        <v>0</v>
      </c>
      <c r="P7195" s="5">
        <f>VLOOKUP(M7195,[1]ArchetypeScores!E:P,12,FALSE)</f>
        <v>2</v>
      </c>
      <c r="Q7195" s="2" t="str">
        <f>VLOOKUP(M7195,[1]ArchetypeScores!E:W,19,FALSE)</f>
        <v>Other sector</v>
      </c>
      <c r="R7195" s="2">
        <f>VLOOKUP(M7195,[1]ArchetypeScores!E:I,5,FALSE)</f>
        <v>0</v>
      </c>
      <c r="S7195" s="2">
        <f>VLOOKUP(M7195,[1]ArchetypeScores!E:K,7,FALSE)</f>
        <v>0</v>
      </c>
      <c r="T7195" s="2" t="str">
        <f t="shared" si="114"/>
        <v>Not A&amp;R positive</v>
      </c>
    </row>
    <row r="7196" spans="1:20" x14ac:dyDescent="0.3">
      <c r="A7196" s="2" t="s">
        <v>18523</v>
      </c>
      <c r="B7196" s="3" t="s">
        <v>19051</v>
      </c>
      <c r="C7196" s="3" t="s">
        <v>19052</v>
      </c>
      <c r="D7196" s="4">
        <v>0.24</v>
      </c>
      <c r="E7196" s="5" t="s">
        <v>18526</v>
      </c>
      <c r="F7196" s="4">
        <v>0.32121</v>
      </c>
      <c r="G7196" s="6">
        <v>51443</v>
      </c>
      <c r="H7196" s="3" t="s">
        <v>18578</v>
      </c>
      <c r="I7196" s="3" t="s">
        <v>18579</v>
      </c>
      <c r="J7196" s="3">
        <v>3</v>
      </c>
      <c r="K7196" s="5" t="s">
        <v>477</v>
      </c>
      <c r="L7196" s="5">
        <v>6</v>
      </c>
      <c r="M7196" s="5" t="s">
        <v>478</v>
      </c>
      <c r="N7196" s="5">
        <f>VLOOKUP(M7196,[1]ArchetypeScores!E:N,10,FALSE)</f>
        <v>1</v>
      </c>
      <c r="O7196" s="5">
        <f>VLOOKUP(M7196,[1]ArchetypeScores!E:O,11,FALSE)</f>
        <v>-2</v>
      </c>
      <c r="P7196" s="5">
        <f>VLOOKUP(M7196,[1]ArchetypeScores!E:P,12,FALSE)</f>
        <v>2</v>
      </c>
      <c r="Q7196" s="2" t="str">
        <f>VLOOKUP(M7196,[1]ArchetypeScores!E:W,19,FALSE)</f>
        <v>Energy and water</v>
      </c>
      <c r="R7196" s="2">
        <f>VLOOKUP(M7196,[1]ArchetypeScores!E:I,5,FALSE)</f>
        <v>0</v>
      </c>
      <c r="S7196" s="2">
        <f>VLOOKUP(M7196,[1]ArchetypeScores!E:K,7,FALSE)</f>
        <v>0</v>
      </c>
      <c r="T7196" s="2" t="str">
        <f t="shared" si="114"/>
        <v>Not A&amp;R positive</v>
      </c>
    </row>
    <row r="7197" spans="1:20" x14ac:dyDescent="0.3">
      <c r="A7197" s="2" t="s">
        <v>18523</v>
      </c>
      <c r="B7197" s="3" t="s">
        <v>19053</v>
      </c>
      <c r="C7197" s="3" t="s">
        <v>19054</v>
      </c>
      <c r="D7197" s="4">
        <v>0.2</v>
      </c>
      <c r="E7197" s="5" t="s">
        <v>18526</v>
      </c>
      <c r="F7197" s="4">
        <v>0.26767999999999997</v>
      </c>
      <c r="G7197" s="6">
        <v>51444</v>
      </c>
      <c r="H7197" s="3" t="s">
        <v>18578</v>
      </c>
      <c r="I7197" s="3" t="s">
        <v>18579</v>
      </c>
      <c r="J7197" s="3">
        <v>3</v>
      </c>
      <c r="K7197" s="5" t="s">
        <v>1097</v>
      </c>
      <c r="L7197" s="5">
        <v>1</v>
      </c>
      <c r="M7197" s="5" t="s">
        <v>1098</v>
      </c>
      <c r="N7197" s="5">
        <f>VLOOKUP(M7197,[1]ArchetypeScores!E:N,10,FALSE)</f>
        <v>1</v>
      </c>
      <c r="O7197" s="5">
        <f>VLOOKUP(M7197,[1]ArchetypeScores!E:O,11,FALSE)</f>
        <v>0</v>
      </c>
      <c r="P7197" s="5">
        <f>VLOOKUP(M7197,[1]ArchetypeScores!E:P,12,FALSE)</f>
        <v>2</v>
      </c>
      <c r="Q7197" s="2" t="str">
        <f>VLOOKUP(M7197,[1]ArchetypeScores!E:W,19,FALSE)</f>
        <v>Energy and water</v>
      </c>
      <c r="R7197" s="2">
        <f>VLOOKUP(M7197,[1]ArchetypeScores!E:I,5,FALSE)</f>
        <v>0</v>
      </c>
      <c r="S7197" s="2">
        <f>VLOOKUP(M7197,[1]ArchetypeScores!E:K,7,FALSE)</f>
        <v>0</v>
      </c>
      <c r="T7197" s="2" t="str">
        <f t="shared" si="114"/>
        <v>Not A&amp;R positive</v>
      </c>
    </row>
    <row r="7198" spans="1:20" x14ac:dyDescent="0.3">
      <c r="A7198" s="2" t="s">
        <v>18523</v>
      </c>
      <c r="B7198" s="3" t="s">
        <v>19055</v>
      </c>
      <c r="C7198" s="3" t="s">
        <v>19056</v>
      </c>
      <c r="D7198" s="4">
        <v>0.12</v>
      </c>
      <c r="E7198" s="5" t="s">
        <v>18526</v>
      </c>
      <c r="F7198" s="4">
        <v>0.15379000000000001</v>
      </c>
      <c r="G7198" s="6">
        <v>51614</v>
      </c>
      <c r="H7198" s="3" t="s">
        <v>18538</v>
      </c>
      <c r="I7198" s="3" t="s">
        <v>18539</v>
      </c>
      <c r="J7198" s="3"/>
      <c r="K7198" s="5" t="s">
        <v>214</v>
      </c>
      <c r="L7198" s="5">
        <v>4</v>
      </c>
      <c r="M7198" s="5" t="s">
        <v>560</v>
      </c>
      <c r="N7198" s="5">
        <f>VLOOKUP(M7198,[1]ArchetypeScores!E:N,10,FALSE)</f>
        <v>1</v>
      </c>
      <c r="O7198" s="5">
        <f>VLOOKUP(M7198,[1]ArchetypeScores!E:O,11,FALSE)</f>
        <v>0</v>
      </c>
      <c r="P7198" s="5">
        <f>VLOOKUP(M7198,[1]ArchetypeScores!E:P,12,FALSE)</f>
        <v>0</v>
      </c>
      <c r="Q7198" s="2" t="str">
        <f>VLOOKUP(M7198,[1]ArchetypeScores!E:W,19,FALSE)</f>
        <v>Other sector</v>
      </c>
      <c r="R7198" s="2">
        <f>VLOOKUP(M7198,[1]ArchetypeScores!E:I,5,FALSE)</f>
        <v>0</v>
      </c>
      <c r="S7198" s="2">
        <f>VLOOKUP(M7198,[1]ArchetypeScores!E:K,7,FALSE)</f>
        <v>0</v>
      </c>
      <c r="T7198" s="2" t="str">
        <f t="shared" si="114"/>
        <v>Not A&amp;R positive</v>
      </c>
    </row>
    <row r="7199" spans="1:20" x14ac:dyDescent="0.3">
      <c r="A7199" s="2" t="s">
        <v>18523</v>
      </c>
      <c r="B7199" s="3" t="s">
        <v>19057</v>
      </c>
      <c r="C7199" s="3" t="s">
        <v>19058</v>
      </c>
      <c r="D7199" s="4">
        <v>7.0000000000000001E-3</v>
      </c>
      <c r="E7199" s="5" t="s">
        <v>18526</v>
      </c>
      <c r="F7199" s="4">
        <v>8.9700000000000005E-3</v>
      </c>
      <c r="G7199" s="6">
        <v>51615</v>
      </c>
      <c r="H7199" s="3" t="s">
        <v>18538</v>
      </c>
      <c r="I7199" s="3" t="s">
        <v>18539</v>
      </c>
      <c r="J7199" s="3"/>
      <c r="K7199" s="5" t="s">
        <v>154</v>
      </c>
      <c r="L7199" s="5" t="s">
        <v>112</v>
      </c>
      <c r="M7199" s="5" t="s">
        <v>155</v>
      </c>
      <c r="N7199" s="5">
        <f>VLOOKUP(M7199,[1]ArchetypeScores!E:N,10,FALSE)</f>
        <v>1</v>
      </c>
      <c r="O7199" s="5">
        <f>VLOOKUP(M7199,[1]ArchetypeScores!E:O,11,FALSE)</f>
        <v>0</v>
      </c>
      <c r="P7199" s="5">
        <f>VLOOKUP(M7199,[1]ArchetypeScores!E:P,12,FALSE)</f>
        <v>0</v>
      </c>
      <c r="Q7199" s="2" t="str">
        <f>VLOOKUP(M7199,[1]ArchetypeScores!E:W,19,FALSE)</f>
        <v>Education and training</v>
      </c>
      <c r="R7199" s="2">
        <f>VLOOKUP(M7199,[1]ArchetypeScores!E:I,5,FALSE)</f>
        <v>0</v>
      </c>
      <c r="S7199" s="2">
        <f>VLOOKUP(M7199,[1]ArchetypeScores!E:K,7,FALSE)</f>
        <v>1</v>
      </c>
      <c r="T7199" s="2" t="str">
        <f t="shared" si="114"/>
        <v>Indirect only</v>
      </c>
    </row>
    <row r="7200" spans="1:20" x14ac:dyDescent="0.3">
      <c r="A7200" s="2" t="s">
        <v>18523</v>
      </c>
      <c r="B7200" s="3" t="s">
        <v>19059</v>
      </c>
      <c r="C7200" s="3" t="s">
        <v>19060</v>
      </c>
      <c r="D7200" s="4">
        <v>27</v>
      </c>
      <c r="E7200" s="5" t="s">
        <v>18526</v>
      </c>
      <c r="F7200" s="4">
        <v>34.603470000000002</v>
      </c>
      <c r="G7200" s="6">
        <v>51619</v>
      </c>
      <c r="H7200" s="3" t="s">
        <v>18538</v>
      </c>
      <c r="I7200" s="3" t="s">
        <v>18539</v>
      </c>
      <c r="J7200" s="3"/>
      <c r="K7200" s="5" t="s">
        <v>229</v>
      </c>
      <c r="L7200" s="5">
        <v>1</v>
      </c>
      <c r="M7200" s="5" t="s">
        <v>528</v>
      </c>
      <c r="N7200" s="5">
        <f>VLOOKUP(M7200,[1]ArchetypeScores!E:N,10,FALSE)</f>
        <v>1</v>
      </c>
      <c r="O7200" s="5">
        <f>VLOOKUP(M7200,[1]ArchetypeScores!E:O,11,FALSE)</f>
        <v>-2</v>
      </c>
      <c r="P7200" s="5">
        <f>VLOOKUP(M7200,[1]ArchetypeScores!E:P,12,FALSE)</f>
        <v>0</v>
      </c>
      <c r="Q7200" s="2" t="str">
        <f>VLOOKUP(M7200,[1]ArchetypeScores!E:W,19,FALSE)</f>
        <v>Industrials - transportation</v>
      </c>
      <c r="R7200" s="2">
        <f>VLOOKUP(M7200,[1]ArchetypeScores!E:I,5,FALSE)</f>
        <v>0</v>
      </c>
      <c r="S7200" s="2">
        <f>VLOOKUP(M7200,[1]ArchetypeScores!E:K,7,FALSE)</f>
        <v>-1</v>
      </c>
      <c r="T7200" s="2" t="str">
        <f t="shared" si="114"/>
        <v>Not A&amp;R positive</v>
      </c>
    </row>
    <row r="7201" spans="1:20" x14ac:dyDescent="0.3">
      <c r="A7201" s="2" t="s">
        <v>18523</v>
      </c>
      <c r="B7201" s="3" t="s">
        <v>19061</v>
      </c>
      <c r="C7201" s="3" t="s">
        <v>19062</v>
      </c>
      <c r="D7201" s="4">
        <v>0.32500000000000001</v>
      </c>
      <c r="E7201" s="5" t="s">
        <v>18526</v>
      </c>
      <c r="F7201" s="4">
        <v>0.43497999999999998</v>
      </c>
      <c r="G7201" s="6">
        <v>51463</v>
      </c>
      <c r="H7201" s="3" t="s">
        <v>18578</v>
      </c>
      <c r="I7201" s="3" t="s">
        <v>18579</v>
      </c>
      <c r="J7201" s="3">
        <v>3</v>
      </c>
      <c r="K7201" s="5" t="s">
        <v>214</v>
      </c>
      <c r="L7201" s="5">
        <v>1</v>
      </c>
      <c r="M7201" s="5" t="s">
        <v>215</v>
      </c>
      <c r="N7201" s="5">
        <f>VLOOKUP(M7201,[1]ArchetypeScores!E:N,10,FALSE)</f>
        <v>1</v>
      </c>
      <c r="O7201" s="5">
        <f>VLOOKUP(M7201,[1]ArchetypeScores!E:O,11,FALSE)</f>
        <v>0</v>
      </c>
      <c r="P7201" s="5">
        <f>VLOOKUP(M7201,[1]ArchetypeScores!E:P,12,FALSE)</f>
        <v>1</v>
      </c>
      <c r="Q7201" s="2" t="str">
        <f>VLOOKUP(M7201,[1]ArchetypeScores!E:W,19,FALSE)</f>
        <v>Health care</v>
      </c>
      <c r="R7201" s="2">
        <f>VLOOKUP(M7201,[1]ArchetypeScores!E:I,5,FALSE)</f>
        <v>0</v>
      </c>
      <c r="S7201" s="2">
        <f>VLOOKUP(M7201,[1]ArchetypeScores!E:K,7,FALSE)</f>
        <v>1</v>
      </c>
      <c r="T7201" s="2" t="str">
        <f t="shared" si="114"/>
        <v>Indirect only</v>
      </c>
    </row>
    <row r="7202" spans="1:20" x14ac:dyDescent="0.3">
      <c r="A7202" s="2" t="s">
        <v>18523</v>
      </c>
      <c r="B7202" s="3" t="s">
        <v>19063</v>
      </c>
      <c r="C7202" s="3" t="s">
        <v>19064</v>
      </c>
      <c r="D7202" s="4">
        <v>0.68300000000000005</v>
      </c>
      <c r="E7202" s="5" t="s">
        <v>18526</v>
      </c>
      <c r="F7202" s="4">
        <v>0.87534000000000001</v>
      </c>
      <c r="G7202" s="6">
        <v>51612</v>
      </c>
      <c r="H7202" s="3" t="s">
        <v>18538</v>
      </c>
      <c r="I7202" s="3" t="s">
        <v>18539</v>
      </c>
      <c r="J7202" s="3"/>
      <c r="K7202" s="5" t="s">
        <v>489</v>
      </c>
      <c r="L7202" s="5">
        <v>4</v>
      </c>
      <c r="M7202" s="5" t="s">
        <v>490</v>
      </c>
      <c r="N7202" s="5">
        <f>VLOOKUP(M7202,[1]ArchetypeScores!E:N,10,FALSE)</f>
        <v>1</v>
      </c>
      <c r="O7202" s="5">
        <f>VLOOKUP(M7202,[1]ArchetypeScores!E:O,11,FALSE)</f>
        <v>-1</v>
      </c>
      <c r="P7202" s="5">
        <f>VLOOKUP(M7202,[1]ArchetypeScores!E:P,12,FALSE)</f>
        <v>0</v>
      </c>
      <c r="Q7202" s="2" t="str">
        <f>VLOOKUP(M7202,[1]ArchetypeScores!E:W,19,FALSE)</f>
        <v>Health care</v>
      </c>
      <c r="R7202" s="2">
        <f>VLOOKUP(M7202,[1]ArchetypeScores!E:I,5,FALSE)</f>
        <v>0</v>
      </c>
      <c r="S7202" s="2">
        <f>VLOOKUP(M7202,[1]ArchetypeScores!E:K,7,FALSE)</f>
        <v>1</v>
      </c>
      <c r="T7202" s="2" t="str">
        <f t="shared" si="114"/>
        <v>Indirect only</v>
      </c>
    </row>
    <row r="7203" spans="1:20" x14ac:dyDescent="0.3">
      <c r="A7203" s="2" t="s">
        <v>18523</v>
      </c>
      <c r="B7203" s="3" t="s">
        <v>19065</v>
      </c>
      <c r="C7203" s="3" t="s">
        <v>19066</v>
      </c>
      <c r="D7203" s="4">
        <v>4.2</v>
      </c>
      <c r="E7203" s="5" t="s">
        <v>18526</v>
      </c>
      <c r="F7203" s="4">
        <v>5.6212400000000002</v>
      </c>
      <c r="G7203" s="6">
        <v>51462</v>
      </c>
      <c r="H7203" s="3" t="s">
        <v>18578</v>
      </c>
      <c r="I7203" s="3" t="s">
        <v>18579</v>
      </c>
      <c r="J7203" s="3">
        <v>3</v>
      </c>
      <c r="K7203" s="5" t="s">
        <v>489</v>
      </c>
      <c r="L7203" s="5">
        <v>4</v>
      </c>
      <c r="M7203" s="5" t="s">
        <v>490</v>
      </c>
      <c r="N7203" s="5">
        <f>VLOOKUP(M7203,[1]ArchetypeScores!E:N,10,FALSE)</f>
        <v>1</v>
      </c>
      <c r="O7203" s="5">
        <f>VLOOKUP(M7203,[1]ArchetypeScores!E:O,11,FALSE)</f>
        <v>-1</v>
      </c>
      <c r="P7203" s="5">
        <f>VLOOKUP(M7203,[1]ArchetypeScores!E:P,12,FALSE)</f>
        <v>0</v>
      </c>
      <c r="Q7203" s="2" t="str">
        <f>VLOOKUP(M7203,[1]ArchetypeScores!E:W,19,FALSE)</f>
        <v>Health care</v>
      </c>
      <c r="R7203" s="2">
        <f>VLOOKUP(M7203,[1]ArchetypeScores!E:I,5,FALSE)</f>
        <v>0</v>
      </c>
      <c r="S7203" s="2">
        <f>VLOOKUP(M7203,[1]ArchetypeScores!E:K,7,FALSE)</f>
        <v>1</v>
      </c>
      <c r="T7203" s="2" t="str">
        <f t="shared" si="114"/>
        <v>Indirect only</v>
      </c>
    </row>
    <row r="7204" spans="1:20" x14ac:dyDescent="0.3">
      <c r="A7204" s="2" t="s">
        <v>18523</v>
      </c>
      <c r="B7204" s="3" t="s">
        <v>19067</v>
      </c>
      <c r="C7204" s="3" t="s">
        <v>19068</v>
      </c>
      <c r="D7204" s="4">
        <v>6</v>
      </c>
      <c r="E7204" s="5" t="s">
        <v>18526</v>
      </c>
      <c r="F7204" s="4">
        <v>7.6896599999999999</v>
      </c>
      <c r="G7204" s="6">
        <v>51610</v>
      </c>
      <c r="H7204" s="3" t="s">
        <v>18538</v>
      </c>
      <c r="I7204" s="3" t="s">
        <v>18539</v>
      </c>
      <c r="J7204" s="3"/>
      <c r="K7204" s="5" t="s">
        <v>489</v>
      </c>
      <c r="L7204" s="5">
        <v>1</v>
      </c>
      <c r="M7204" s="5" t="s">
        <v>660</v>
      </c>
      <c r="N7204" s="5">
        <f>VLOOKUP(M7204,[1]ArchetypeScores!E:N,10,FALSE)</f>
        <v>1</v>
      </c>
      <c r="O7204" s="5">
        <f>VLOOKUP(M7204,[1]ArchetypeScores!E:O,11,FALSE)</f>
        <v>-1</v>
      </c>
      <c r="P7204" s="5">
        <f>VLOOKUP(M7204,[1]ArchetypeScores!E:P,12,FALSE)</f>
        <v>0</v>
      </c>
      <c r="Q7204" s="2" t="str">
        <f>VLOOKUP(M7204,[1]ArchetypeScores!E:W,19,FALSE)</f>
        <v>Health care</v>
      </c>
      <c r="R7204" s="2">
        <f>VLOOKUP(M7204,[1]ArchetypeScores!E:I,5,FALSE)</f>
        <v>0</v>
      </c>
      <c r="S7204" s="2">
        <f>VLOOKUP(M7204,[1]ArchetypeScores!E:K,7,FALSE)</f>
        <v>1</v>
      </c>
      <c r="T7204" s="2" t="str">
        <f t="shared" si="114"/>
        <v>Indirect only</v>
      </c>
    </row>
    <row r="7205" spans="1:20" x14ac:dyDescent="0.3">
      <c r="A7205" s="2" t="s">
        <v>18523</v>
      </c>
      <c r="B7205" s="3" t="s">
        <v>19069</v>
      </c>
      <c r="C7205" s="3" t="s">
        <v>19070</v>
      </c>
      <c r="D7205" s="4">
        <v>1E-3</v>
      </c>
      <c r="E7205" s="5" t="s">
        <v>18526</v>
      </c>
      <c r="F7205" s="4">
        <v>1.75E-3</v>
      </c>
      <c r="G7205" s="6">
        <v>51546</v>
      </c>
      <c r="H7205" s="3" t="s">
        <v>19071</v>
      </c>
      <c r="I7205" s="3"/>
      <c r="J7205" s="3"/>
      <c r="K7205" s="5" t="s">
        <v>118</v>
      </c>
      <c r="L7205" s="5">
        <v>3</v>
      </c>
      <c r="M7205" s="5" t="s">
        <v>168</v>
      </c>
      <c r="N7205" s="5">
        <f>VLOOKUP(M7205,[1]ArchetypeScores!E:N,10,FALSE)</f>
        <v>0</v>
      </c>
      <c r="O7205" s="5">
        <f>VLOOKUP(M7205,[1]ArchetypeScores!E:O,11,FALSE)</f>
        <v>-1</v>
      </c>
      <c r="P7205" s="5">
        <f>VLOOKUP(M7205,[1]ArchetypeScores!E:P,12,FALSE)</f>
        <v>0</v>
      </c>
      <c r="Q7205" s="2" t="str">
        <f>VLOOKUP(M7205,[1]ArchetypeScores!E:W,19,FALSE)</f>
        <v>Untargeted</v>
      </c>
      <c r="R7205" s="2">
        <f>VLOOKUP(M7205,[1]ArchetypeScores!E:I,5,FALSE)</f>
        <v>0</v>
      </c>
      <c r="S7205" s="2">
        <f>VLOOKUP(M7205,[1]ArchetypeScores!E:K,7,FALSE)</f>
        <v>0</v>
      </c>
      <c r="T7205" s="2" t="str">
        <f t="shared" si="114"/>
        <v>Not A&amp;R positive</v>
      </c>
    </row>
    <row r="7206" spans="1:20" x14ac:dyDescent="0.3">
      <c r="A7206" s="2" t="s">
        <v>18523</v>
      </c>
      <c r="B7206" s="3" t="s">
        <v>19072</v>
      </c>
      <c r="C7206" s="3" t="s">
        <v>19073</v>
      </c>
      <c r="D7206" s="4">
        <v>3.2000000000000001E-2</v>
      </c>
      <c r="E7206" s="5" t="s">
        <v>18526</v>
      </c>
      <c r="F7206" s="4">
        <v>4.4560000000000002E-2</v>
      </c>
      <c r="G7206" s="6">
        <v>51428</v>
      </c>
      <c r="H7206" s="3" t="s">
        <v>18551</v>
      </c>
      <c r="I7206" s="3" t="s">
        <v>5155</v>
      </c>
      <c r="J7206" s="3"/>
      <c r="K7206" s="5" t="s">
        <v>477</v>
      </c>
      <c r="L7206" s="5" t="s">
        <v>112</v>
      </c>
      <c r="M7206" s="5" t="s">
        <v>1124</v>
      </c>
      <c r="N7206" s="5">
        <f>VLOOKUP(M7206,[1]ArchetypeScores!E:N,10,FALSE)</f>
        <v>1</v>
      </c>
      <c r="O7206" s="5">
        <f>VLOOKUP(M7206,[1]ArchetypeScores!E:O,11,FALSE)</f>
        <v>-2</v>
      </c>
      <c r="P7206" s="5">
        <f>VLOOKUP(M7206,[1]ArchetypeScores!E:P,12,FALSE)</f>
        <v>2</v>
      </c>
      <c r="Q7206" s="2" t="str">
        <f>VLOOKUP(M7206,[1]ArchetypeScores!E:W,19,FALSE)</f>
        <v>Energy and water</v>
      </c>
      <c r="R7206" s="2">
        <f>VLOOKUP(M7206,[1]ArchetypeScores!E:I,5,FALSE)</f>
        <v>0</v>
      </c>
      <c r="S7206" s="2">
        <f>VLOOKUP(M7206,[1]ArchetypeScores!E:K,7,FALSE)</f>
        <v>0</v>
      </c>
      <c r="T7206" s="2" t="str">
        <f t="shared" si="114"/>
        <v>Not A&amp;R positive</v>
      </c>
    </row>
    <row r="7207" spans="1:20" x14ac:dyDescent="0.3">
      <c r="A7207" s="2" t="s">
        <v>18523</v>
      </c>
      <c r="B7207" s="3" t="s">
        <v>19074</v>
      </c>
      <c r="C7207" s="3" t="s">
        <v>19075</v>
      </c>
      <c r="D7207" s="4">
        <v>0.04</v>
      </c>
      <c r="E7207" s="5" t="s">
        <v>18526</v>
      </c>
      <c r="F7207" s="4">
        <v>5.042E-2</v>
      </c>
      <c r="G7207" s="6">
        <v>51521</v>
      </c>
      <c r="H7207" s="3" t="s">
        <v>19076</v>
      </c>
      <c r="I7207" s="3"/>
      <c r="J7207" s="3"/>
      <c r="K7207" s="5" t="s">
        <v>1097</v>
      </c>
      <c r="L7207" s="5">
        <v>1</v>
      </c>
      <c r="M7207" s="5" t="s">
        <v>1098</v>
      </c>
      <c r="N7207" s="5">
        <f>VLOOKUP(M7207,[1]ArchetypeScores!E:N,10,FALSE)</f>
        <v>1</v>
      </c>
      <c r="O7207" s="5">
        <f>VLOOKUP(M7207,[1]ArchetypeScores!E:O,11,FALSE)</f>
        <v>0</v>
      </c>
      <c r="P7207" s="5">
        <f>VLOOKUP(M7207,[1]ArchetypeScores!E:P,12,FALSE)</f>
        <v>2</v>
      </c>
      <c r="Q7207" s="2" t="str">
        <f>VLOOKUP(M7207,[1]ArchetypeScores!E:W,19,FALSE)</f>
        <v>Energy and water</v>
      </c>
      <c r="R7207" s="2">
        <f>VLOOKUP(M7207,[1]ArchetypeScores!E:I,5,FALSE)</f>
        <v>0</v>
      </c>
      <c r="S7207" s="2">
        <f>VLOOKUP(M7207,[1]ArchetypeScores!E:K,7,FALSE)</f>
        <v>0</v>
      </c>
      <c r="T7207" s="2" t="str">
        <f t="shared" si="114"/>
        <v>Not A&amp;R positive</v>
      </c>
    </row>
    <row r="7208" spans="1:20" x14ac:dyDescent="0.3">
      <c r="A7208" s="2" t="s">
        <v>18523</v>
      </c>
      <c r="B7208" s="3" t="s">
        <v>19077</v>
      </c>
      <c r="C7208" s="3" t="s">
        <v>19078</v>
      </c>
      <c r="D7208" s="4">
        <v>0.53500000000000003</v>
      </c>
      <c r="E7208" s="5" t="s">
        <v>18526</v>
      </c>
      <c r="F7208" s="4">
        <v>0.70916999999999997</v>
      </c>
      <c r="G7208" s="6">
        <v>51488</v>
      </c>
      <c r="H7208" s="3" t="s">
        <v>18637</v>
      </c>
      <c r="I7208" s="3" t="s">
        <v>18638</v>
      </c>
      <c r="J7208" s="3"/>
      <c r="K7208" s="5" t="s">
        <v>477</v>
      </c>
      <c r="L7208" s="5">
        <v>2</v>
      </c>
      <c r="M7208" s="5" t="s">
        <v>4291</v>
      </c>
      <c r="N7208" s="5">
        <f>VLOOKUP(M7208,[1]ArchetypeScores!E:N,10,FALSE)</f>
        <v>1</v>
      </c>
      <c r="O7208" s="5">
        <f>VLOOKUP(M7208,[1]ArchetypeScores!E:O,11,FALSE)</f>
        <v>-2</v>
      </c>
      <c r="P7208" s="5">
        <f>VLOOKUP(M7208,[1]ArchetypeScores!E:P,12,FALSE)</f>
        <v>2</v>
      </c>
      <c r="Q7208" s="2" t="str">
        <f>VLOOKUP(M7208,[1]ArchetypeScores!E:W,19,FALSE)</f>
        <v>Energy and water</v>
      </c>
      <c r="R7208" s="2">
        <f>VLOOKUP(M7208,[1]ArchetypeScores!E:I,5,FALSE)</f>
        <v>0</v>
      </c>
      <c r="S7208" s="2">
        <f>VLOOKUP(M7208,[1]ArchetypeScores!E:K,7,FALSE)</f>
        <v>0</v>
      </c>
      <c r="T7208" s="2" t="str">
        <f t="shared" si="114"/>
        <v>Not A&amp;R positive</v>
      </c>
    </row>
    <row r="7209" spans="1:20" x14ac:dyDescent="0.3">
      <c r="A7209" s="2" t="s">
        <v>18523</v>
      </c>
      <c r="B7209" s="3" t="s">
        <v>19079</v>
      </c>
      <c r="C7209" s="3" t="s">
        <v>19080</v>
      </c>
      <c r="D7209" s="4">
        <v>0.2</v>
      </c>
      <c r="E7209" s="5" t="s">
        <v>18526</v>
      </c>
      <c r="F7209" s="4">
        <v>0.27616000000000002</v>
      </c>
      <c r="G7209" s="6">
        <v>51649</v>
      </c>
      <c r="H7209" s="3" t="s">
        <v>18866</v>
      </c>
      <c r="I7209" s="3"/>
      <c r="J7209" s="3"/>
      <c r="K7209" s="5" t="s">
        <v>477</v>
      </c>
      <c r="L7209" s="5">
        <v>1</v>
      </c>
      <c r="M7209" s="5" t="s">
        <v>750</v>
      </c>
      <c r="N7209" s="5">
        <f>VLOOKUP(M7209,[1]ArchetypeScores!E:N,10,FALSE)</f>
        <v>1</v>
      </c>
      <c r="O7209" s="5">
        <f>VLOOKUP(M7209,[1]ArchetypeScores!E:O,11,FALSE)</f>
        <v>-2</v>
      </c>
      <c r="P7209" s="5">
        <f>VLOOKUP(M7209,[1]ArchetypeScores!E:P,12,FALSE)</f>
        <v>2</v>
      </c>
      <c r="Q7209" s="2" t="str">
        <f>VLOOKUP(M7209,[1]ArchetypeScores!E:W,19,FALSE)</f>
        <v>Energy and water</v>
      </c>
      <c r="R7209" s="2">
        <f>VLOOKUP(M7209,[1]ArchetypeScores!E:I,5,FALSE)</f>
        <v>0</v>
      </c>
      <c r="S7209" s="2">
        <f>VLOOKUP(M7209,[1]ArchetypeScores!E:K,7,FALSE)</f>
        <v>0</v>
      </c>
      <c r="T7209" s="2" t="str">
        <f t="shared" si="114"/>
        <v>Not A&amp;R positive</v>
      </c>
    </row>
    <row r="7210" spans="1:20" x14ac:dyDescent="0.3">
      <c r="A7210" s="2" t="s">
        <v>18523</v>
      </c>
      <c r="B7210" s="3" t="s">
        <v>19081</v>
      </c>
      <c r="C7210" s="3" t="s">
        <v>19082</v>
      </c>
      <c r="D7210" s="4">
        <v>5.0000000000000001E-3</v>
      </c>
      <c r="E7210" s="5" t="s">
        <v>18526</v>
      </c>
      <c r="F7210" s="4">
        <v>5.9300000000000004E-3</v>
      </c>
      <c r="G7210" s="6">
        <v>51507</v>
      </c>
      <c r="H7210" s="3" t="s">
        <v>19083</v>
      </c>
      <c r="I7210" s="3"/>
      <c r="J7210" s="3"/>
      <c r="K7210" s="5" t="s">
        <v>291</v>
      </c>
      <c r="L7210" s="5">
        <v>4</v>
      </c>
      <c r="M7210" s="5" t="s">
        <v>292</v>
      </c>
      <c r="N7210" s="5">
        <f>VLOOKUP(M7210,[1]ArchetypeScores!E:N,10,FALSE)</f>
        <v>1</v>
      </c>
      <c r="O7210" s="5">
        <f>VLOOKUP(M7210,[1]ArchetypeScores!E:O,11,FALSE)</f>
        <v>0</v>
      </c>
      <c r="P7210" s="5">
        <f>VLOOKUP(M7210,[1]ArchetypeScores!E:P,12,FALSE)</f>
        <v>0</v>
      </c>
      <c r="Q7210" s="2" t="str">
        <f>VLOOKUP(M7210,[1]ArchetypeScores!E:W,19,FALSE)</f>
        <v>Education and training</v>
      </c>
      <c r="R7210" s="2">
        <f>VLOOKUP(M7210,[1]ArchetypeScores!E:I,5,FALSE)</f>
        <v>0</v>
      </c>
      <c r="S7210" s="2">
        <f>VLOOKUP(M7210,[1]ArchetypeScores!E:K,7,FALSE)</f>
        <v>0</v>
      </c>
      <c r="T7210" s="2" t="str">
        <f t="shared" si="114"/>
        <v>Not A&amp;R positive</v>
      </c>
    </row>
    <row r="7211" spans="1:20" x14ac:dyDescent="0.3">
      <c r="A7211" s="2" t="s">
        <v>18523</v>
      </c>
      <c r="B7211" s="3" t="s">
        <v>19084</v>
      </c>
      <c r="C7211" s="3" t="s">
        <v>19085</v>
      </c>
      <c r="D7211" s="4"/>
      <c r="E7211" s="5" t="s">
        <v>18526</v>
      </c>
      <c r="F7211" s="4">
        <v>0</v>
      </c>
      <c r="G7211" s="6">
        <v>51326</v>
      </c>
      <c r="H7211" s="3" t="s">
        <v>18658</v>
      </c>
      <c r="I7211" s="3" t="s">
        <v>18659</v>
      </c>
      <c r="J7211" s="3"/>
      <c r="K7211" s="5" t="s">
        <v>261</v>
      </c>
      <c r="L7211" s="5">
        <v>2</v>
      </c>
      <c r="M7211" s="5" t="s">
        <v>262</v>
      </c>
      <c r="N7211" s="5">
        <f>VLOOKUP(M7211,[1]ArchetypeScores!E:N,10,FALSE)</f>
        <v>0</v>
      </c>
      <c r="O7211" s="5">
        <f>VLOOKUP(M7211,[1]ArchetypeScores!E:O,11,FALSE)</f>
        <v>-1</v>
      </c>
      <c r="P7211" s="5">
        <f>VLOOKUP(M7211,[1]ArchetypeScores!E:P,12,FALSE)</f>
        <v>0</v>
      </c>
      <c r="Q7211" s="2" t="str">
        <f>VLOOKUP(M7211,[1]ArchetypeScores!E:W,19,FALSE)</f>
        <v>Untargeted</v>
      </c>
      <c r="R7211" s="2">
        <f>VLOOKUP(M7211,[1]ArchetypeScores!E:I,5,FALSE)</f>
        <v>0</v>
      </c>
      <c r="S7211" s="2">
        <f>VLOOKUP(M7211,[1]ArchetypeScores!E:K,7,FALSE)</f>
        <v>0</v>
      </c>
      <c r="T7211" s="2" t="str">
        <f t="shared" si="114"/>
        <v>Not A&amp;R positive</v>
      </c>
    </row>
    <row r="7212" spans="1:20" x14ac:dyDescent="0.3">
      <c r="A7212" s="2" t="s">
        <v>18523</v>
      </c>
      <c r="B7212" s="3" t="s">
        <v>19086</v>
      </c>
      <c r="C7212" s="3" t="s">
        <v>19087</v>
      </c>
      <c r="D7212" s="4">
        <v>2.9000000000000001E-2</v>
      </c>
      <c r="E7212" s="5" t="s">
        <v>18526</v>
      </c>
      <c r="F7212" s="4">
        <v>3.7170000000000002E-2</v>
      </c>
      <c r="G7212" s="6">
        <v>51618</v>
      </c>
      <c r="H7212" s="3" t="s">
        <v>18538</v>
      </c>
      <c r="I7212" s="3" t="s">
        <v>18539</v>
      </c>
      <c r="J7212" s="3"/>
      <c r="K7212" s="5" t="s">
        <v>154</v>
      </c>
      <c r="L7212" s="5" t="s">
        <v>112</v>
      </c>
      <c r="M7212" s="5" t="s">
        <v>155</v>
      </c>
      <c r="N7212" s="5">
        <f>VLOOKUP(M7212,[1]ArchetypeScores!E:N,10,FALSE)</f>
        <v>1</v>
      </c>
      <c r="O7212" s="5">
        <f>VLOOKUP(M7212,[1]ArchetypeScores!E:O,11,FALSE)</f>
        <v>0</v>
      </c>
      <c r="P7212" s="5">
        <f>VLOOKUP(M7212,[1]ArchetypeScores!E:P,12,FALSE)</f>
        <v>0</v>
      </c>
      <c r="Q7212" s="2" t="str">
        <f>VLOOKUP(M7212,[1]ArchetypeScores!E:W,19,FALSE)</f>
        <v>Education and training</v>
      </c>
      <c r="R7212" s="2">
        <f>VLOOKUP(M7212,[1]ArchetypeScores!E:I,5,FALSE)</f>
        <v>0</v>
      </c>
      <c r="S7212" s="2">
        <f>VLOOKUP(M7212,[1]ArchetypeScores!E:K,7,FALSE)</f>
        <v>1</v>
      </c>
      <c r="T7212" s="2" t="str">
        <f t="shared" si="114"/>
        <v>Indirect only</v>
      </c>
    </row>
    <row r="7213" spans="1:20" x14ac:dyDescent="0.3">
      <c r="A7213" s="2" t="s">
        <v>18523</v>
      </c>
      <c r="B7213" s="3" t="s">
        <v>19088</v>
      </c>
      <c r="C7213" s="3" t="s">
        <v>19089</v>
      </c>
      <c r="D7213" s="4">
        <v>6.4000000000000001E-2</v>
      </c>
      <c r="E7213" s="5" t="s">
        <v>18526</v>
      </c>
      <c r="F7213" s="4">
        <v>8.9380000000000001E-2</v>
      </c>
      <c r="G7213" s="6">
        <v>51366</v>
      </c>
      <c r="H7213" s="3" t="s">
        <v>19090</v>
      </c>
      <c r="I7213" s="3"/>
      <c r="J7213" s="3"/>
      <c r="K7213" s="5" t="s">
        <v>61</v>
      </c>
      <c r="L7213" s="5">
        <v>5</v>
      </c>
      <c r="M7213" s="5" t="s">
        <v>62</v>
      </c>
      <c r="N7213" s="5">
        <f>VLOOKUP(M7213,[1]ArchetypeScores!E:N,10,FALSE)</f>
        <v>0</v>
      </c>
      <c r="O7213" s="5">
        <f>VLOOKUP(M7213,[1]ArchetypeScores!E:O,11,FALSE)</f>
        <v>-1</v>
      </c>
      <c r="P7213" s="5">
        <f>VLOOKUP(M7213,[1]ArchetypeScores!E:P,12,FALSE)</f>
        <v>0</v>
      </c>
      <c r="Q7213" s="2" t="str">
        <f>VLOOKUP(M7213,[1]ArchetypeScores!E:W,19,FALSE)</f>
        <v>Health care</v>
      </c>
      <c r="R7213" s="2">
        <f>VLOOKUP(M7213,[1]ArchetypeScores!E:I,5,FALSE)</f>
        <v>0</v>
      </c>
      <c r="S7213" s="2">
        <f>VLOOKUP(M7213,[1]ArchetypeScores!E:K,7,FALSE)</f>
        <v>0</v>
      </c>
      <c r="T7213" s="2" t="str">
        <f t="shared" si="114"/>
        <v>Not A&amp;R positive</v>
      </c>
    </row>
    <row r="7214" spans="1:20" x14ac:dyDescent="0.3">
      <c r="A7214" s="2" t="s">
        <v>18523</v>
      </c>
      <c r="B7214" s="3" t="s">
        <v>19091</v>
      </c>
      <c r="C7214" s="3" t="s">
        <v>19092</v>
      </c>
      <c r="D7214" s="4">
        <v>0.53300000000000003</v>
      </c>
      <c r="E7214" s="5" t="s">
        <v>18526</v>
      </c>
      <c r="F7214" s="4">
        <v>0.68310000000000004</v>
      </c>
      <c r="G7214" s="6">
        <v>51635</v>
      </c>
      <c r="H7214" s="3" t="s">
        <v>18538</v>
      </c>
      <c r="I7214" s="3" t="s">
        <v>18539</v>
      </c>
      <c r="J7214" s="3"/>
      <c r="K7214" s="5" t="s">
        <v>3702</v>
      </c>
      <c r="L7214" s="5">
        <v>2</v>
      </c>
      <c r="M7214" s="5" t="s">
        <v>4334</v>
      </c>
      <c r="N7214" s="5">
        <f>VLOOKUP(M7214,[1]ArchetypeScores!E:N,10,FALSE)</f>
        <v>1</v>
      </c>
      <c r="O7214" s="5">
        <f>VLOOKUP(M7214,[1]ArchetypeScores!E:O,11,FALSE)</f>
        <v>-1</v>
      </c>
      <c r="P7214" s="5">
        <f>VLOOKUP(M7214,[1]ArchetypeScores!E:P,12,FALSE)</f>
        <v>1</v>
      </c>
      <c r="Q7214" s="2" t="str">
        <f>VLOOKUP(M7214,[1]ArchetypeScores!E:W,19,FALSE)</f>
        <v>Industrials - transportation</v>
      </c>
      <c r="R7214" s="2">
        <f>VLOOKUP(M7214,[1]ArchetypeScores!E:I,5,FALSE)</f>
        <v>0</v>
      </c>
      <c r="S7214" s="2">
        <f>VLOOKUP(M7214,[1]ArchetypeScores!E:K,7,FALSE)</f>
        <v>0</v>
      </c>
      <c r="T7214" s="2" t="str">
        <f t="shared" si="114"/>
        <v>Not A&amp;R positive</v>
      </c>
    </row>
    <row r="7215" spans="1:20" x14ac:dyDescent="0.3">
      <c r="A7215" s="2" t="s">
        <v>18523</v>
      </c>
      <c r="B7215" s="3" t="s">
        <v>19093</v>
      </c>
      <c r="C7215" s="3" t="s">
        <v>19094</v>
      </c>
      <c r="D7215" s="4">
        <v>2.5</v>
      </c>
      <c r="E7215" s="5" t="s">
        <v>18526</v>
      </c>
      <c r="F7215" s="4">
        <v>3.2040299999999999</v>
      </c>
      <c r="G7215" s="6">
        <v>51620</v>
      </c>
      <c r="H7215" s="3" t="s">
        <v>18538</v>
      </c>
      <c r="I7215" s="3" t="s">
        <v>18539</v>
      </c>
      <c r="J7215" s="3"/>
      <c r="K7215" s="5" t="s">
        <v>229</v>
      </c>
      <c r="L7215" s="5">
        <v>1</v>
      </c>
      <c r="M7215" s="5" t="s">
        <v>528</v>
      </c>
      <c r="N7215" s="5">
        <f>VLOOKUP(M7215,[1]ArchetypeScores!E:N,10,FALSE)</f>
        <v>1</v>
      </c>
      <c r="O7215" s="5">
        <f>VLOOKUP(M7215,[1]ArchetypeScores!E:O,11,FALSE)</f>
        <v>-2</v>
      </c>
      <c r="P7215" s="5">
        <f>VLOOKUP(M7215,[1]ArchetypeScores!E:P,12,FALSE)</f>
        <v>0</v>
      </c>
      <c r="Q7215" s="2" t="str">
        <f>VLOOKUP(M7215,[1]ArchetypeScores!E:W,19,FALSE)</f>
        <v>Industrials - transportation</v>
      </c>
      <c r="R7215" s="2">
        <f>VLOOKUP(M7215,[1]ArchetypeScores!E:I,5,FALSE)</f>
        <v>0</v>
      </c>
      <c r="S7215" s="2">
        <f>VLOOKUP(M7215,[1]ArchetypeScores!E:K,7,FALSE)</f>
        <v>-1</v>
      </c>
      <c r="T7215" s="2" t="str">
        <f t="shared" si="114"/>
        <v>Not A&amp;R positive</v>
      </c>
    </row>
    <row r="7216" spans="1:20" x14ac:dyDescent="0.3">
      <c r="A7216" s="2" t="s">
        <v>18523</v>
      </c>
      <c r="B7216" s="3" t="s">
        <v>19095</v>
      </c>
      <c r="C7216" s="3" t="s">
        <v>19096</v>
      </c>
      <c r="D7216" s="4">
        <v>17.3</v>
      </c>
      <c r="E7216" s="5" t="s">
        <v>18526</v>
      </c>
      <c r="F7216" s="4">
        <v>23.154150000000001</v>
      </c>
      <c r="G7216" s="6">
        <v>51451</v>
      </c>
      <c r="H7216" s="3" t="s">
        <v>18578</v>
      </c>
      <c r="I7216" s="3" t="s">
        <v>18579</v>
      </c>
      <c r="J7216" s="3">
        <v>2</v>
      </c>
      <c r="K7216" s="5" t="s">
        <v>61</v>
      </c>
      <c r="L7216" s="5">
        <v>1</v>
      </c>
      <c r="M7216" s="5" t="s">
        <v>130</v>
      </c>
      <c r="N7216" s="5">
        <f>VLOOKUP(M7216,[1]ArchetypeScores!E:N,10,FALSE)</f>
        <v>0</v>
      </c>
      <c r="O7216" s="5">
        <f>VLOOKUP(M7216,[1]ArchetypeScores!E:O,11,FALSE)</f>
        <v>-1</v>
      </c>
      <c r="P7216" s="5">
        <f>VLOOKUP(M7216,[1]ArchetypeScores!E:P,12,FALSE)</f>
        <v>0</v>
      </c>
      <c r="Q7216" s="2" t="str">
        <f>VLOOKUP(M7216,[1]ArchetypeScores!E:W,19,FALSE)</f>
        <v>Health care</v>
      </c>
      <c r="R7216" s="2">
        <f>VLOOKUP(M7216,[1]ArchetypeScores!E:I,5,FALSE)</f>
        <v>0</v>
      </c>
      <c r="S7216" s="2">
        <f>VLOOKUP(M7216,[1]ArchetypeScores!E:K,7,FALSE)</f>
        <v>0</v>
      </c>
      <c r="T7216" s="2" t="str">
        <f t="shared" si="114"/>
        <v>Not A&amp;R positive</v>
      </c>
    </row>
    <row r="7217" spans="1:20" x14ac:dyDescent="0.3">
      <c r="A7217" s="2" t="s">
        <v>18523</v>
      </c>
      <c r="B7217" s="3" t="s">
        <v>19097</v>
      </c>
      <c r="C7217" s="3" t="s">
        <v>19098</v>
      </c>
      <c r="D7217" s="4"/>
      <c r="E7217" s="5" t="s">
        <v>18526</v>
      </c>
      <c r="F7217" s="4">
        <v>0</v>
      </c>
      <c r="G7217" s="6">
        <v>51583</v>
      </c>
      <c r="H7217" s="3" t="s">
        <v>19099</v>
      </c>
      <c r="I7217" s="3"/>
      <c r="J7217" s="3"/>
      <c r="K7217" s="5" t="s">
        <v>38</v>
      </c>
      <c r="L7217" s="5">
        <v>13</v>
      </c>
      <c r="M7217" s="5" t="s">
        <v>39</v>
      </c>
      <c r="N7217" s="5">
        <f>VLOOKUP(M7217,[1]ArchetypeScores!E:N,10,FALSE)</f>
        <v>0</v>
      </c>
      <c r="O7217" s="5">
        <f>VLOOKUP(M7217,[1]ArchetypeScores!E:O,11,FALSE)</f>
        <v>-2</v>
      </c>
      <c r="P7217" s="5">
        <f>VLOOKUP(M7217,[1]ArchetypeScores!E:P,12,FALSE)</f>
        <v>0</v>
      </c>
      <c r="Q7217" s="2" t="str">
        <f>VLOOKUP(M7217,[1]ArchetypeScores!E:W,19,FALSE)</f>
        <v>Industrials - transportation</v>
      </c>
      <c r="R7217" s="2">
        <f>VLOOKUP(M7217,[1]ArchetypeScores!E:I,5,FALSE)</f>
        <v>0</v>
      </c>
      <c r="S7217" s="2">
        <f>VLOOKUP(M7217,[1]ArchetypeScores!E:K,7,FALSE)</f>
        <v>0</v>
      </c>
      <c r="T7217" s="2" t="str">
        <f t="shared" si="114"/>
        <v>Not A&amp;R positive</v>
      </c>
    </row>
    <row r="7218" spans="1:20" x14ac:dyDescent="0.3">
      <c r="A7218" s="2" t="s">
        <v>18523</v>
      </c>
      <c r="B7218" s="3" t="s">
        <v>19100</v>
      </c>
      <c r="C7218" s="3" t="s">
        <v>19101</v>
      </c>
      <c r="D7218" s="4">
        <v>5</v>
      </c>
      <c r="E7218" s="5" t="s">
        <v>18526</v>
      </c>
      <c r="F7218" s="4">
        <v>6.9344999999999999</v>
      </c>
      <c r="G7218" s="6">
        <v>51349</v>
      </c>
      <c r="H7218" s="3" t="s">
        <v>18886</v>
      </c>
      <c r="I7218" s="3"/>
      <c r="J7218" s="3"/>
      <c r="K7218" s="5" t="s">
        <v>175</v>
      </c>
      <c r="L7218" s="5">
        <v>1</v>
      </c>
      <c r="M7218" s="5" t="s">
        <v>176</v>
      </c>
      <c r="N7218" s="5">
        <f>VLOOKUP(M7218,[1]ArchetypeScores!E:N,10,FALSE)</f>
        <v>1</v>
      </c>
      <c r="O7218" s="5">
        <f>VLOOKUP(M7218,[1]ArchetypeScores!E:O,11,FALSE)</f>
        <v>-2</v>
      </c>
      <c r="P7218" s="5">
        <f>VLOOKUP(M7218,[1]ArchetypeScores!E:P,12,FALSE)</f>
        <v>0</v>
      </c>
      <c r="Q7218" s="2" t="str">
        <f>VLOOKUP(M7218,[1]ArchetypeScores!E:W,19,FALSE)</f>
        <v>Other sector</v>
      </c>
      <c r="R7218" s="2">
        <f>VLOOKUP(M7218,[1]ArchetypeScores!E:I,5,FALSE)</f>
        <v>0</v>
      </c>
      <c r="S7218" s="2">
        <f>VLOOKUP(M7218,[1]ArchetypeScores!E:K,7,FALSE)</f>
        <v>1</v>
      </c>
      <c r="T7218" s="2" t="str">
        <f t="shared" si="114"/>
        <v>Indirect only</v>
      </c>
    </row>
    <row r="7219" spans="1:20" x14ac:dyDescent="0.3">
      <c r="A7219" s="2" t="s">
        <v>18523</v>
      </c>
      <c r="B7219" s="3" t="s">
        <v>19102</v>
      </c>
      <c r="C7219" s="3" t="s">
        <v>19103</v>
      </c>
      <c r="D7219" s="4"/>
      <c r="E7219" s="5" t="s">
        <v>18526</v>
      </c>
      <c r="F7219" s="4">
        <v>0</v>
      </c>
      <c r="G7219" s="6">
        <v>51629</v>
      </c>
      <c r="H7219" s="3" t="s">
        <v>18538</v>
      </c>
      <c r="I7219" s="3" t="s">
        <v>18539</v>
      </c>
      <c r="J7219" s="3"/>
      <c r="K7219" s="5" t="s">
        <v>611</v>
      </c>
      <c r="L7219" s="5">
        <v>7</v>
      </c>
      <c r="M7219" s="5" t="s">
        <v>1872</v>
      </c>
      <c r="N7219" s="5">
        <f>VLOOKUP(M7219,[1]ArchetypeScores!E:N,10,FALSE)</f>
        <v>1</v>
      </c>
      <c r="O7219" s="5">
        <f>VLOOKUP(M7219,[1]ArchetypeScores!E:O,11,FALSE)</f>
        <v>-1</v>
      </c>
      <c r="P7219" s="5">
        <f>VLOOKUP(M7219,[1]ArchetypeScores!E:P,12,FALSE)</f>
        <v>0</v>
      </c>
      <c r="Q7219" s="2" t="str">
        <f>VLOOKUP(M7219,[1]ArchetypeScores!E:W,19,FALSE)</f>
        <v>Consumer (including agriculture and tourism)</v>
      </c>
      <c r="R7219" s="2">
        <f>VLOOKUP(M7219,[1]ArchetypeScores!E:I,5,FALSE)</f>
        <v>0</v>
      </c>
      <c r="S7219" s="2">
        <f>VLOOKUP(M7219,[1]ArchetypeScores!E:K,7,FALSE)</f>
        <v>0</v>
      </c>
      <c r="T7219" s="2" t="str">
        <f t="shared" si="114"/>
        <v>Not A&amp;R positive</v>
      </c>
    </row>
    <row r="7220" spans="1:20" x14ac:dyDescent="0.3">
      <c r="A7220" s="2" t="s">
        <v>18523</v>
      </c>
      <c r="B7220" s="3" t="s">
        <v>19104</v>
      </c>
      <c r="C7220" s="3" t="s">
        <v>19105</v>
      </c>
      <c r="D7220" s="4">
        <v>1</v>
      </c>
      <c r="E7220" s="5" t="s">
        <v>18526</v>
      </c>
      <c r="F7220" s="4">
        <v>1.2612099999999999</v>
      </c>
      <c r="G7220" s="6">
        <v>51525</v>
      </c>
      <c r="H7220" s="3" t="s">
        <v>18695</v>
      </c>
      <c r="I7220" s="3" t="s">
        <v>18696</v>
      </c>
      <c r="J7220" s="3"/>
      <c r="K7220" s="5" t="s">
        <v>1727</v>
      </c>
      <c r="L7220" s="5">
        <v>1</v>
      </c>
      <c r="M7220" s="5" t="s">
        <v>2397</v>
      </c>
      <c r="N7220" s="5">
        <f>VLOOKUP(M7220,[1]ArchetypeScores!E:N,10,FALSE)</f>
        <v>1</v>
      </c>
      <c r="O7220" s="5">
        <f>VLOOKUP(M7220,[1]ArchetypeScores!E:O,11,FALSE)</f>
        <v>-2</v>
      </c>
      <c r="P7220" s="5">
        <f>VLOOKUP(M7220,[1]ArchetypeScores!E:P,12,FALSE)</f>
        <v>2</v>
      </c>
      <c r="Q7220" s="2" t="str">
        <f>VLOOKUP(M7220,[1]ArchetypeScores!E:W,19,FALSE)</f>
        <v>Industrials - other</v>
      </c>
      <c r="R7220" s="2">
        <f>VLOOKUP(M7220,[1]ArchetypeScores!E:I,5,FALSE)</f>
        <v>1</v>
      </c>
      <c r="S7220" s="2">
        <f>VLOOKUP(M7220,[1]ArchetypeScores!E:K,7,FALSE)</f>
        <v>1</v>
      </c>
      <c r="T7220" s="2" t="str">
        <f t="shared" si="114"/>
        <v>Both</v>
      </c>
    </row>
    <row r="7221" spans="1:20" x14ac:dyDescent="0.3">
      <c r="A7221" s="2" t="s">
        <v>18523</v>
      </c>
      <c r="B7221" s="3" t="s">
        <v>19106</v>
      </c>
      <c r="C7221" s="3" t="s">
        <v>19107</v>
      </c>
      <c r="D7221" s="4">
        <v>0.11</v>
      </c>
      <c r="E7221" s="5" t="s">
        <v>18526</v>
      </c>
      <c r="F7221" s="4">
        <v>0.15256</v>
      </c>
      <c r="G7221" s="6">
        <v>51347</v>
      </c>
      <c r="H7221" s="3" t="s">
        <v>18886</v>
      </c>
      <c r="I7221" s="3"/>
      <c r="J7221" s="3"/>
      <c r="K7221" s="5" t="s">
        <v>175</v>
      </c>
      <c r="L7221" s="5">
        <v>1</v>
      </c>
      <c r="M7221" s="5" t="s">
        <v>176</v>
      </c>
      <c r="N7221" s="5">
        <f>VLOOKUP(M7221,[1]ArchetypeScores!E:N,10,FALSE)</f>
        <v>1</v>
      </c>
      <c r="O7221" s="5">
        <f>VLOOKUP(M7221,[1]ArchetypeScores!E:O,11,FALSE)</f>
        <v>-2</v>
      </c>
      <c r="P7221" s="5">
        <f>VLOOKUP(M7221,[1]ArchetypeScores!E:P,12,FALSE)</f>
        <v>0</v>
      </c>
      <c r="Q7221" s="2" t="str">
        <f>VLOOKUP(M7221,[1]ArchetypeScores!E:W,19,FALSE)</f>
        <v>Other sector</v>
      </c>
      <c r="R7221" s="2">
        <f>VLOOKUP(M7221,[1]ArchetypeScores!E:I,5,FALSE)</f>
        <v>0</v>
      </c>
      <c r="S7221" s="2">
        <f>VLOOKUP(M7221,[1]ArchetypeScores!E:K,7,FALSE)</f>
        <v>1</v>
      </c>
      <c r="T7221" s="2" t="str">
        <f t="shared" si="114"/>
        <v>Indirect only</v>
      </c>
    </row>
    <row r="7222" spans="1:20" x14ac:dyDescent="0.3">
      <c r="A7222" s="2" t="s">
        <v>18523</v>
      </c>
      <c r="B7222" s="3" t="s">
        <v>19108</v>
      </c>
      <c r="C7222" s="3" t="s">
        <v>19109</v>
      </c>
      <c r="D7222" s="4">
        <v>5.8</v>
      </c>
      <c r="E7222" s="5" t="s">
        <v>18526</v>
      </c>
      <c r="F7222" s="4">
        <v>7.39778</v>
      </c>
      <c r="G7222" s="6">
        <v>51508</v>
      </c>
      <c r="H7222" s="3" t="s">
        <v>18658</v>
      </c>
      <c r="I7222" s="3" t="s">
        <v>18659</v>
      </c>
      <c r="J7222" s="3"/>
      <c r="K7222" s="5" t="s">
        <v>71</v>
      </c>
      <c r="L7222" s="5">
        <v>1</v>
      </c>
      <c r="M7222" s="5" t="s">
        <v>72</v>
      </c>
      <c r="N7222" s="5">
        <f>VLOOKUP(M7222,[1]ArchetypeScores!E:N,10,FALSE)</f>
        <v>0</v>
      </c>
      <c r="O7222" s="5">
        <f>VLOOKUP(M7222,[1]ArchetypeScores!E:O,11,FALSE)</f>
        <v>0</v>
      </c>
      <c r="P7222" s="5">
        <f>VLOOKUP(M7222,[1]ArchetypeScores!E:P,12,FALSE)</f>
        <v>0</v>
      </c>
      <c r="Q7222" s="2" t="str">
        <f>VLOOKUP(M7222,[1]ArchetypeScores!E:W,19,FALSE)</f>
        <v>Other sector</v>
      </c>
      <c r="R7222" s="2">
        <f>VLOOKUP(M7222,[1]ArchetypeScores!E:I,5,FALSE)</f>
        <v>0</v>
      </c>
      <c r="S7222" s="2">
        <f>VLOOKUP(M7222,[1]ArchetypeScores!E:K,7,FALSE)</f>
        <v>0</v>
      </c>
      <c r="T7222" s="2" t="str">
        <f t="shared" si="114"/>
        <v>Not A&amp;R positive</v>
      </c>
    </row>
    <row r="7223" spans="1:20" x14ac:dyDescent="0.3">
      <c r="A7223" s="2" t="s">
        <v>18523</v>
      </c>
      <c r="B7223" s="8" t="s">
        <v>19110</v>
      </c>
      <c r="C7223" s="3" t="s">
        <v>19111</v>
      </c>
      <c r="D7223" s="4"/>
      <c r="E7223" s="5" t="s">
        <v>18526</v>
      </c>
      <c r="F7223" s="4">
        <v>0</v>
      </c>
      <c r="G7223" s="6">
        <v>51442</v>
      </c>
      <c r="H7223" s="3" t="s">
        <v>19112</v>
      </c>
      <c r="I7223" s="3"/>
      <c r="J7223" s="3"/>
      <c r="K7223" s="5" t="s">
        <v>57</v>
      </c>
      <c r="L7223" s="5">
        <v>17</v>
      </c>
      <c r="M7223" s="5" t="s">
        <v>210</v>
      </c>
      <c r="N7223" s="5">
        <f>VLOOKUP(M7223,[1]ArchetypeScores!E:N,10,FALSE)</f>
        <v>0</v>
      </c>
      <c r="O7223" s="5">
        <f>VLOOKUP(M7223,[1]ArchetypeScores!E:O,11,FALSE)</f>
        <v>-1</v>
      </c>
      <c r="P7223" s="5">
        <f>VLOOKUP(M7223,[1]ArchetypeScores!E:P,12,FALSE)</f>
        <v>0</v>
      </c>
      <c r="Q7223" s="2" t="str">
        <f>VLOOKUP(M7223,[1]ArchetypeScores!E:W,19,FALSE)</f>
        <v>Consumer (including agriculture and tourism)</v>
      </c>
      <c r="R7223" s="2">
        <f>VLOOKUP(M7223,[1]ArchetypeScores!E:I,5,FALSE)</f>
        <v>0</v>
      </c>
      <c r="S7223" s="2">
        <f>VLOOKUP(M7223,[1]ArchetypeScores!E:K,7,FALSE)</f>
        <v>0</v>
      </c>
      <c r="T7223" s="2" t="str">
        <f t="shared" si="114"/>
        <v>Not A&amp;R positive</v>
      </c>
    </row>
    <row r="7224" spans="1:20" x14ac:dyDescent="0.3">
      <c r="A7224" s="2" t="s">
        <v>18523</v>
      </c>
      <c r="B7224" s="3" t="s">
        <v>19113</v>
      </c>
      <c r="C7224" s="3" t="s">
        <v>19114</v>
      </c>
      <c r="D7224" s="4">
        <v>8.1000000000000003E-2</v>
      </c>
      <c r="E7224" s="5" t="s">
        <v>18526</v>
      </c>
      <c r="F7224" s="4">
        <v>0.10841000000000001</v>
      </c>
      <c r="G7224" s="6">
        <v>51478</v>
      </c>
      <c r="H7224" s="3" t="s">
        <v>18578</v>
      </c>
      <c r="I7224" s="3" t="s">
        <v>18579</v>
      </c>
      <c r="J7224" s="3">
        <v>3</v>
      </c>
      <c r="K7224" s="5" t="s">
        <v>1097</v>
      </c>
      <c r="L7224" s="5">
        <v>4</v>
      </c>
      <c r="M7224" s="5" t="s">
        <v>5186</v>
      </c>
      <c r="N7224" s="5">
        <f>VLOOKUP(M7224,[1]ArchetypeScores!E:N,10,FALSE)</f>
        <v>1</v>
      </c>
      <c r="O7224" s="5">
        <f>VLOOKUP(M7224,[1]ArchetypeScores!E:O,11,FALSE)</f>
        <v>0</v>
      </c>
      <c r="P7224" s="5">
        <f>VLOOKUP(M7224,[1]ArchetypeScores!E:P,12,FALSE)</f>
        <v>2</v>
      </c>
      <c r="Q7224" s="2" t="str">
        <f>VLOOKUP(M7224,[1]ArchetypeScores!E:W,19,FALSE)</f>
        <v>Other sector</v>
      </c>
      <c r="R7224" s="2">
        <f>VLOOKUP(M7224,[1]ArchetypeScores!E:I,5,FALSE)</f>
        <v>0</v>
      </c>
      <c r="S7224" s="2">
        <f>VLOOKUP(M7224,[1]ArchetypeScores!E:K,7,FALSE)</f>
        <v>0</v>
      </c>
      <c r="T7224" s="2" t="str">
        <f t="shared" si="114"/>
        <v>Not A&amp;R positive</v>
      </c>
    </row>
    <row r="7225" spans="1:20" x14ac:dyDescent="0.3">
      <c r="A7225" s="2" t="s">
        <v>18523</v>
      </c>
      <c r="B7225" s="3" t="s">
        <v>19115</v>
      </c>
      <c r="C7225" s="3" t="s">
        <v>19116</v>
      </c>
      <c r="D7225" s="4">
        <v>10.6</v>
      </c>
      <c r="E7225" s="5" t="s">
        <v>18526</v>
      </c>
      <c r="F7225" s="4">
        <v>13.58507</v>
      </c>
      <c r="G7225" s="6">
        <v>51625</v>
      </c>
      <c r="H7225" s="3" t="s">
        <v>18538</v>
      </c>
      <c r="I7225" s="3" t="s">
        <v>18539</v>
      </c>
      <c r="J7225" s="3"/>
      <c r="K7225" s="5" t="s">
        <v>214</v>
      </c>
      <c r="L7225" s="5">
        <v>4</v>
      </c>
      <c r="M7225" s="5" t="s">
        <v>560</v>
      </c>
      <c r="N7225" s="5">
        <f>VLOOKUP(M7225,[1]ArchetypeScores!E:N,10,FALSE)</f>
        <v>1</v>
      </c>
      <c r="O7225" s="5">
        <f>VLOOKUP(M7225,[1]ArchetypeScores!E:O,11,FALSE)</f>
        <v>0</v>
      </c>
      <c r="P7225" s="5">
        <f>VLOOKUP(M7225,[1]ArchetypeScores!E:P,12,FALSE)</f>
        <v>0</v>
      </c>
      <c r="Q7225" s="2" t="str">
        <f>VLOOKUP(M7225,[1]ArchetypeScores!E:W,19,FALSE)</f>
        <v>Other sector</v>
      </c>
      <c r="R7225" s="2">
        <f>VLOOKUP(M7225,[1]ArchetypeScores!E:I,5,FALSE)</f>
        <v>0</v>
      </c>
      <c r="S7225" s="2">
        <f>VLOOKUP(M7225,[1]ArchetypeScores!E:K,7,FALSE)</f>
        <v>0</v>
      </c>
      <c r="T7225" s="2" t="str">
        <f t="shared" si="114"/>
        <v>Not A&amp;R positive</v>
      </c>
    </row>
    <row r="7226" spans="1:20" x14ac:dyDescent="0.3">
      <c r="A7226" s="2" t="s">
        <v>18523</v>
      </c>
      <c r="B7226" s="3" t="s">
        <v>19117</v>
      </c>
      <c r="C7226" s="3" t="s">
        <v>19118</v>
      </c>
      <c r="D7226" s="4"/>
      <c r="E7226" s="5" t="s">
        <v>18526</v>
      </c>
      <c r="F7226" s="4">
        <v>0</v>
      </c>
      <c r="G7226" s="6">
        <v>51401</v>
      </c>
      <c r="H7226" s="3" t="s">
        <v>18551</v>
      </c>
      <c r="I7226" s="3" t="s">
        <v>5155</v>
      </c>
      <c r="J7226" s="3"/>
      <c r="K7226" s="5" t="s">
        <v>38</v>
      </c>
      <c r="L7226" s="5">
        <v>13</v>
      </c>
      <c r="M7226" s="5" t="s">
        <v>39</v>
      </c>
      <c r="N7226" s="5">
        <f>VLOOKUP(M7226,[1]ArchetypeScores!E:N,10,FALSE)</f>
        <v>0</v>
      </c>
      <c r="O7226" s="5">
        <f>VLOOKUP(M7226,[1]ArchetypeScores!E:O,11,FALSE)</f>
        <v>-2</v>
      </c>
      <c r="P7226" s="5">
        <f>VLOOKUP(M7226,[1]ArchetypeScores!E:P,12,FALSE)</f>
        <v>0</v>
      </c>
      <c r="Q7226" s="2" t="str">
        <f>VLOOKUP(M7226,[1]ArchetypeScores!E:W,19,FALSE)</f>
        <v>Industrials - transportation</v>
      </c>
      <c r="R7226" s="2">
        <f>VLOOKUP(M7226,[1]ArchetypeScores!E:I,5,FALSE)</f>
        <v>0</v>
      </c>
      <c r="S7226" s="2">
        <f>VLOOKUP(M7226,[1]ArchetypeScores!E:K,7,FALSE)</f>
        <v>0</v>
      </c>
      <c r="T7226" s="2" t="str">
        <f t="shared" si="114"/>
        <v>Not A&amp;R positive</v>
      </c>
    </row>
    <row r="7227" spans="1:20" x14ac:dyDescent="0.3">
      <c r="A7227" s="2" t="s">
        <v>18523</v>
      </c>
      <c r="B7227" s="3" t="s">
        <v>19119</v>
      </c>
      <c r="C7227" s="3" t="s">
        <v>19120</v>
      </c>
      <c r="D7227" s="4">
        <v>0.30199999999999999</v>
      </c>
      <c r="E7227" s="5" t="s">
        <v>18526</v>
      </c>
      <c r="F7227" s="4">
        <v>0.42723</v>
      </c>
      <c r="G7227" s="6">
        <v>51435</v>
      </c>
      <c r="H7227" s="3" t="s">
        <v>19121</v>
      </c>
      <c r="I7227" s="3" t="s">
        <v>19122</v>
      </c>
      <c r="J7227" s="3"/>
      <c r="K7227" s="5" t="s">
        <v>154</v>
      </c>
      <c r="L7227" s="5" t="s">
        <v>112</v>
      </c>
      <c r="M7227" s="5" t="s">
        <v>155</v>
      </c>
      <c r="N7227" s="5">
        <f>VLOOKUP(M7227,[1]ArchetypeScores!E:N,10,FALSE)</f>
        <v>1</v>
      </c>
      <c r="O7227" s="5">
        <f>VLOOKUP(M7227,[1]ArchetypeScores!E:O,11,FALSE)</f>
        <v>0</v>
      </c>
      <c r="P7227" s="5">
        <f>VLOOKUP(M7227,[1]ArchetypeScores!E:P,12,FALSE)</f>
        <v>0</v>
      </c>
      <c r="Q7227" s="2" t="str">
        <f>VLOOKUP(M7227,[1]ArchetypeScores!E:W,19,FALSE)</f>
        <v>Education and training</v>
      </c>
      <c r="R7227" s="2">
        <f>VLOOKUP(M7227,[1]ArchetypeScores!E:I,5,FALSE)</f>
        <v>0</v>
      </c>
      <c r="S7227" s="2">
        <f>VLOOKUP(M7227,[1]ArchetypeScores!E:K,7,FALSE)</f>
        <v>1</v>
      </c>
      <c r="T7227" s="2" t="str">
        <f t="shared" si="114"/>
        <v>Indirect only</v>
      </c>
    </row>
    <row r="7228" spans="1:20" x14ac:dyDescent="0.3">
      <c r="A7228" s="2" t="s">
        <v>18523</v>
      </c>
      <c r="B7228" s="3" t="s">
        <v>19123</v>
      </c>
      <c r="C7228" s="3" t="s">
        <v>19124</v>
      </c>
      <c r="D7228" s="4">
        <v>0.24199999999999999</v>
      </c>
      <c r="E7228" s="5" t="s">
        <v>18526</v>
      </c>
      <c r="F7228" s="4">
        <v>0.31014999999999998</v>
      </c>
      <c r="G7228" s="6">
        <v>51647</v>
      </c>
      <c r="H7228" s="3" t="s">
        <v>18538</v>
      </c>
      <c r="I7228" s="3" t="s">
        <v>18539</v>
      </c>
      <c r="J7228" s="3"/>
      <c r="K7228" s="5" t="s">
        <v>25</v>
      </c>
      <c r="L7228" s="5">
        <v>1</v>
      </c>
      <c r="M7228" s="5" t="s">
        <v>343</v>
      </c>
      <c r="N7228" s="5">
        <f>VLOOKUP(M7228,[1]ArchetypeScores!E:N,10,FALSE)</f>
        <v>1</v>
      </c>
      <c r="O7228" s="5">
        <f>VLOOKUP(M7228,[1]ArchetypeScores!E:O,11,FALSE)</f>
        <v>-2</v>
      </c>
      <c r="P7228" s="5">
        <f>VLOOKUP(M7228,[1]ArchetypeScores!E:P,12,FALSE)</f>
        <v>0</v>
      </c>
      <c r="Q7228" s="2" t="str">
        <f>VLOOKUP(M7228,[1]ArchetypeScores!E:W,19,FALSE)</f>
        <v>Industrials - other</v>
      </c>
      <c r="R7228" s="2">
        <f>VLOOKUP(M7228,[1]ArchetypeScores!E:I,5,FALSE)</f>
        <v>0</v>
      </c>
      <c r="S7228" s="2">
        <f>VLOOKUP(M7228,[1]ArchetypeScores!E:K,7,FALSE)</f>
        <v>-1</v>
      </c>
      <c r="T7228" s="2" t="str">
        <f t="shared" si="114"/>
        <v>Not A&amp;R positive</v>
      </c>
    </row>
    <row r="7229" spans="1:20" x14ac:dyDescent="0.3">
      <c r="A7229" s="2" t="s">
        <v>18523</v>
      </c>
      <c r="B7229" s="3" t="s">
        <v>19125</v>
      </c>
      <c r="C7229" s="3" t="s">
        <v>19126</v>
      </c>
      <c r="D7229" s="4">
        <v>1.21</v>
      </c>
      <c r="E7229" s="5" t="s">
        <v>18526</v>
      </c>
      <c r="F7229" s="4">
        <v>1.5507500000000001</v>
      </c>
      <c r="G7229" s="6">
        <v>51646</v>
      </c>
      <c r="H7229" s="3" t="s">
        <v>18538</v>
      </c>
      <c r="I7229" s="3" t="s">
        <v>18539</v>
      </c>
      <c r="J7229" s="3"/>
      <c r="K7229" s="5" t="s">
        <v>102</v>
      </c>
      <c r="L7229" s="5">
        <v>1</v>
      </c>
      <c r="M7229" s="5" t="s">
        <v>103</v>
      </c>
      <c r="N7229" s="5">
        <f>VLOOKUP(M7229,[1]ArchetypeScores!E:N,10,FALSE)</f>
        <v>0</v>
      </c>
      <c r="O7229" s="5">
        <f>VLOOKUP(M7229,[1]ArchetypeScores!E:O,11,FALSE)</f>
        <v>-1</v>
      </c>
      <c r="P7229" s="5">
        <f>VLOOKUP(M7229,[1]ArchetypeScores!E:P,12,FALSE)</f>
        <v>0</v>
      </c>
      <c r="Q7229" s="2" t="str">
        <f>VLOOKUP(M7229,[1]ArchetypeScores!E:W,19,FALSE)</f>
        <v>Untargeted</v>
      </c>
      <c r="R7229" s="2">
        <f>VLOOKUP(M7229,[1]ArchetypeScores!E:I,5,FALSE)</f>
        <v>0</v>
      </c>
      <c r="S7229" s="2">
        <f>VLOOKUP(M7229,[1]ArchetypeScores!E:K,7,FALSE)</f>
        <v>1</v>
      </c>
      <c r="T7229" s="2" t="str">
        <f t="shared" si="114"/>
        <v>Indirect only</v>
      </c>
    </row>
    <row r="7230" spans="1:20" x14ac:dyDescent="0.3">
      <c r="A7230" s="2" t="s">
        <v>18523</v>
      </c>
      <c r="B7230" s="3" t="s">
        <v>19127</v>
      </c>
      <c r="C7230" s="3" t="s">
        <v>19128</v>
      </c>
      <c r="D7230" s="4">
        <v>5</v>
      </c>
      <c r="E7230" s="5" t="s">
        <v>18526</v>
      </c>
      <c r="F7230" s="4">
        <v>6.9626000000000001</v>
      </c>
      <c r="G7230" s="6">
        <v>51400</v>
      </c>
      <c r="H7230" s="3" t="s">
        <v>18551</v>
      </c>
      <c r="I7230" s="3" t="s">
        <v>5155</v>
      </c>
      <c r="J7230" s="3"/>
      <c r="K7230" s="5" t="s">
        <v>611</v>
      </c>
      <c r="L7230" s="5" t="s">
        <v>112</v>
      </c>
      <c r="M7230" s="5" t="s">
        <v>4377</v>
      </c>
      <c r="N7230" s="5">
        <f>VLOOKUP(M7230,[1]ArchetypeScores!E:N,10,FALSE)</f>
        <v>1</v>
      </c>
      <c r="O7230" s="5">
        <f>VLOOKUP(M7230,[1]ArchetypeScores!E:O,11,FALSE)</f>
        <v>0</v>
      </c>
      <c r="P7230" s="5">
        <f>VLOOKUP(M7230,[1]ArchetypeScores!E:P,12,FALSE)</f>
        <v>0</v>
      </c>
      <c r="Q7230" s="2" t="str">
        <f>VLOOKUP(M7230,[1]ArchetypeScores!E:W,19,FALSE)</f>
        <v>Consumer (including agriculture and tourism)</v>
      </c>
      <c r="R7230" s="2">
        <f>VLOOKUP(M7230,[1]ArchetypeScores!E:I,5,FALSE)</f>
        <v>0</v>
      </c>
      <c r="S7230" s="2">
        <f>VLOOKUP(M7230,[1]ArchetypeScores!E:K,7,FALSE)</f>
        <v>0</v>
      </c>
      <c r="T7230" s="2" t="str">
        <f t="shared" si="114"/>
        <v>Not A&amp;R positive</v>
      </c>
    </row>
    <row r="7231" spans="1:20" x14ac:dyDescent="0.3">
      <c r="A7231" s="2" t="s">
        <v>18523</v>
      </c>
      <c r="B7231" s="3" t="s">
        <v>19129</v>
      </c>
      <c r="C7231" s="3" t="s">
        <v>19130</v>
      </c>
      <c r="D7231" s="4">
        <v>2.9</v>
      </c>
      <c r="E7231" s="5" t="s">
        <v>18526</v>
      </c>
      <c r="F7231" s="4">
        <v>3.8813300000000002</v>
      </c>
      <c r="G7231" s="6">
        <v>51459</v>
      </c>
      <c r="H7231" s="3" t="s">
        <v>18578</v>
      </c>
      <c r="I7231" s="3" t="s">
        <v>18579</v>
      </c>
      <c r="J7231" s="3">
        <v>2</v>
      </c>
      <c r="K7231" s="5" t="s">
        <v>291</v>
      </c>
      <c r="L7231" s="5">
        <v>4</v>
      </c>
      <c r="M7231" s="5" t="s">
        <v>292</v>
      </c>
      <c r="N7231" s="5">
        <f>VLOOKUP(M7231,[1]ArchetypeScores!E:N,10,FALSE)</f>
        <v>1</v>
      </c>
      <c r="O7231" s="5">
        <f>VLOOKUP(M7231,[1]ArchetypeScores!E:O,11,FALSE)</f>
        <v>0</v>
      </c>
      <c r="P7231" s="5">
        <f>VLOOKUP(M7231,[1]ArchetypeScores!E:P,12,FALSE)</f>
        <v>0</v>
      </c>
      <c r="Q7231" s="2" t="str">
        <f>VLOOKUP(M7231,[1]ArchetypeScores!E:W,19,FALSE)</f>
        <v>Education and training</v>
      </c>
      <c r="R7231" s="2">
        <f>VLOOKUP(M7231,[1]ArchetypeScores!E:I,5,FALSE)</f>
        <v>0</v>
      </c>
      <c r="S7231" s="2">
        <f>VLOOKUP(M7231,[1]ArchetypeScores!E:K,7,FALSE)</f>
        <v>0</v>
      </c>
      <c r="T7231" s="2" t="str">
        <f t="shared" si="114"/>
        <v>Not A&amp;R positive</v>
      </c>
    </row>
    <row r="7232" spans="1:20" x14ac:dyDescent="0.3">
      <c r="A7232" s="2" t="s">
        <v>18523</v>
      </c>
      <c r="B7232" s="3" t="s">
        <v>19131</v>
      </c>
      <c r="C7232" s="3" t="s">
        <v>19132</v>
      </c>
      <c r="D7232" s="4">
        <v>0.2</v>
      </c>
      <c r="E7232" s="5" t="s">
        <v>18526</v>
      </c>
      <c r="F7232" s="4">
        <v>0.27748</v>
      </c>
      <c r="G7232" s="6">
        <v>51650</v>
      </c>
      <c r="H7232" s="3" t="s">
        <v>19133</v>
      </c>
      <c r="I7232" s="3"/>
      <c r="J7232" s="3"/>
      <c r="K7232" s="5" t="s">
        <v>229</v>
      </c>
      <c r="L7232" s="5">
        <v>1</v>
      </c>
      <c r="M7232" s="5" t="s">
        <v>528</v>
      </c>
      <c r="N7232" s="5">
        <f>VLOOKUP(M7232,[1]ArchetypeScores!E:N,10,FALSE)</f>
        <v>1</v>
      </c>
      <c r="O7232" s="5">
        <f>VLOOKUP(M7232,[1]ArchetypeScores!E:O,11,FALSE)</f>
        <v>-2</v>
      </c>
      <c r="P7232" s="5">
        <f>VLOOKUP(M7232,[1]ArchetypeScores!E:P,12,FALSE)</f>
        <v>0</v>
      </c>
      <c r="Q7232" s="2" t="str">
        <f>VLOOKUP(M7232,[1]ArchetypeScores!E:W,19,FALSE)</f>
        <v>Industrials - transportation</v>
      </c>
      <c r="R7232" s="2">
        <f>VLOOKUP(M7232,[1]ArchetypeScores!E:I,5,FALSE)</f>
        <v>0</v>
      </c>
      <c r="S7232" s="2">
        <f>VLOOKUP(M7232,[1]ArchetypeScores!E:K,7,FALSE)</f>
        <v>-1</v>
      </c>
      <c r="T7232" s="2" t="str">
        <f t="shared" si="114"/>
        <v>Not A&amp;R positive</v>
      </c>
    </row>
    <row r="7233" spans="1:20" x14ac:dyDescent="0.3">
      <c r="A7233" s="2" t="s">
        <v>18523</v>
      </c>
      <c r="B7233" s="3" t="s">
        <v>19134</v>
      </c>
      <c r="C7233" s="3" t="s">
        <v>19135</v>
      </c>
      <c r="D7233" s="4">
        <v>0.1</v>
      </c>
      <c r="E7233" s="5" t="s">
        <v>18526</v>
      </c>
      <c r="F7233" s="4">
        <v>0.12612000000000001</v>
      </c>
      <c r="G7233" s="6">
        <v>51528</v>
      </c>
      <c r="H7233" s="3" t="s">
        <v>18695</v>
      </c>
      <c r="I7233" s="3" t="s">
        <v>18696</v>
      </c>
      <c r="J7233" s="3"/>
      <c r="K7233" s="5" t="s">
        <v>229</v>
      </c>
      <c r="L7233" s="5">
        <v>1</v>
      </c>
      <c r="M7233" s="5" t="s">
        <v>528</v>
      </c>
      <c r="N7233" s="5">
        <f>VLOOKUP(M7233,[1]ArchetypeScores!E:N,10,FALSE)</f>
        <v>1</v>
      </c>
      <c r="O7233" s="5">
        <f>VLOOKUP(M7233,[1]ArchetypeScores!E:O,11,FALSE)</f>
        <v>-2</v>
      </c>
      <c r="P7233" s="5">
        <f>VLOOKUP(M7233,[1]ArchetypeScores!E:P,12,FALSE)</f>
        <v>0</v>
      </c>
      <c r="Q7233" s="2" t="str">
        <f>VLOOKUP(M7233,[1]ArchetypeScores!E:W,19,FALSE)</f>
        <v>Industrials - transportation</v>
      </c>
      <c r="R7233" s="2">
        <f>VLOOKUP(M7233,[1]ArchetypeScores!E:I,5,FALSE)</f>
        <v>0</v>
      </c>
      <c r="S7233" s="2">
        <f>VLOOKUP(M7233,[1]ArchetypeScores!E:K,7,FALSE)</f>
        <v>-1</v>
      </c>
      <c r="T7233" s="2" t="str">
        <f t="shared" si="114"/>
        <v>Not A&amp;R positive</v>
      </c>
    </row>
    <row r="7234" spans="1:20" x14ac:dyDescent="0.3">
      <c r="A7234" s="2" t="s">
        <v>18523</v>
      </c>
      <c r="B7234" s="8" t="s">
        <v>19136</v>
      </c>
      <c r="C7234" s="3" t="s">
        <v>19137</v>
      </c>
      <c r="D7234" s="4">
        <v>1.6E-2</v>
      </c>
      <c r="E7234" s="5" t="s">
        <v>18526</v>
      </c>
      <c r="F7234" s="4">
        <v>0.02</v>
      </c>
      <c r="G7234" s="6">
        <v>51570</v>
      </c>
      <c r="H7234" s="3" t="s">
        <v>19138</v>
      </c>
      <c r="I7234" s="3"/>
      <c r="J7234" s="3"/>
      <c r="K7234" s="5" t="s">
        <v>57</v>
      </c>
      <c r="L7234" s="5">
        <v>17</v>
      </c>
      <c r="M7234" s="5" t="s">
        <v>210</v>
      </c>
      <c r="N7234" s="5">
        <f>VLOOKUP(M7234,[1]ArchetypeScores!E:N,10,FALSE)</f>
        <v>0</v>
      </c>
      <c r="O7234" s="5">
        <f>VLOOKUP(M7234,[1]ArchetypeScores!E:O,11,FALSE)</f>
        <v>-1</v>
      </c>
      <c r="P7234" s="5">
        <f>VLOOKUP(M7234,[1]ArchetypeScores!E:P,12,FALSE)</f>
        <v>0</v>
      </c>
      <c r="Q7234" s="2" t="str">
        <f>VLOOKUP(M7234,[1]ArchetypeScores!E:W,19,FALSE)</f>
        <v>Consumer (including agriculture and tourism)</v>
      </c>
      <c r="R7234" s="2">
        <f>VLOOKUP(M7234,[1]ArchetypeScores!E:I,5,FALSE)</f>
        <v>0</v>
      </c>
      <c r="S7234" s="2">
        <f>VLOOKUP(M7234,[1]ArchetypeScores!E:K,7,FALSE)</f>
        <v>0</v>
      </c>
      <c r="T7234" s="2" t="str">
        <f t="shared" ref="T7234:T7297" si="115">IF(AND(R7234=1,S7234=1),"Both",IF(AND(R7234=1,S7234=0),"Direct only",IF(AND(R7234=0,S7234=1),"Indirect only","Not A&amp;R positive")))</f>
        <v>Not A&amp;R positive</v>
      </c>
    </row>
    <row r="7235" spans="1:20" x14ac:dyDescent="0.3">
      <c r="A7235" s="2" t="s">
        <v>18523</v>
      </c>
      <c r="B7235" s="3" t="s">
        <v>19139</v>
      </c>
      <c r="C7235" s="3" t="s">
        <v>19140</v>
      </c>
      <c r="D7235" s="4">
        <v>1.76</v>
      </c>
      <c r="E7235" s="5" t="s">
        <v>18526</v>
      </c>
      <c r="F7235" s="4">
        <v>2.2197300000000002</v>
      </c>
      <c r="G7235" s="6">
        <v>51532</v>
      </c>
      <c r="H7235" s="3" t="s">
        <v>18695</v>
      </c>
      <c r="I7235" s="3" t="s">
        <v>18696</v>
      </c>
      <c r="J7235" s="3"/>
      <c r="K7235" s="5" t="s">
        <v>154</v>
      </c>
      <c r="L7235" s="5">
        <v>4</v>
      </c>
      <c r="M7235" s="5" t="s">
        <v>2047</v>
      </c>
      <c r="N7235" s="5">
        <f>VLOOKUP(M7235,[1]ArchetypeScores!E:N,10,FALSE)</f>
        <v>1</v>
      </c>
      <c r="O7235" s="5">
        <f>VLOOKUP(M7235,[1]ArchetypeScores!E:O,11,FALSE)</f>
        <v>-2</v>
      </c>
      <c r="P7235" s="5">
        <f>VLOOKUP(M7235,[1]ArchetypeScores!E:P,12,FALSE)</f>
        <v>0</v>
      </c>
      <c r="Q7235" s="2" t="str">
        <f>VLOOKUP(M7235,[1]ArchetypeScores!E:W,19,FALSE)</f>
        <v>Education and training</v>
      </c>
      <c r="R7235" s="2">
        <f>VLOOKUP(M7235,[1]ArchetypeScores!E:I,5,FALSE)</f>
        <v>0</v>
      </c>
      <c r="S7235" s="2">
        <f>VLOOKUP(M7235,[1]ArchetypeScores!E:K,7,FALSE)</f>
        <v>0</v>
      </c>
      <c r="T7235" s="2" t="str">
        <f t="shared" si="115"/>
        <v>Not A&amp;R positive</v>
      </c>
    </row>
    <row r="7236" spans="1:20" x14ac:dyDescent="0.3">
      <c r="A7236" s="2" t="s">
        <v>18523</v>
      </c>
      <c r="B7236" s="3" t="s">
        <v>19141</v>
      </c>
      <c r="C7236" s="3" t="s">
        <v>19142</v>
      </c>
      <c r="D7236" s="4">
        <v>6.2E-2</v>
      </c>
      <c r="E7236" s="5" t="s">
        <v>18526</v>
      </c>
      <c r="F7236" s="4">
        <v>7.775E-2</v>
      </c>
      <c r="G7236" s="6">
        <v>51549</v>
      </c>
      <c r="H7236" s="3" t="s">
        <v>19143</v>
      </c>
      <c r="I7236" s="3"/>
      <c r="J7236" s="3"/>
      <c r="K7236" s="5" t="s">
        <v>477</v>
      </c>
      <c r="L7236" s="5" t="s">
        <v>112</v>
      </c>
      <c r="M7236" s="5" t="s">
        <v>1124</v>
      </c>
      <c r="N7236" s="5">
        <f>VLOOKUP(M7236,[1]ArchetypeScores!E:N,10,FALSE)</f>
        <v>1</v>
      </c>
      <c r="O7236" s="5">
        <f>VLOOKUP(M7236,[1]ArchetypeScores!E:O,11,FALSE)</f>
        <v>-2</v>
      </c>
      <c r="P7236" s="5">
        <f>VLOOKUP(M7236,[1]ArchetypeScores!E:P,12,FALSE)</f>
        <v>2</v>
      </c>
      <c r="Q7236" s="2" t="str">
        <f>VLOOKUP(M7236,[1]ArchetypeScores!E:W,19,FALSE)</f>
        <v>Energy and water</v>
      </c>
      <c r="R7236" s="2">
        <f>VLOOKUP(M7236,[1]ArchetypeScores!E:I,5,FALSE)</f>
        <v>0</v>
      </c>
      <c r="S7236" s="2">
        <f>VLOOKUP(M7236,[1]ArchetypeScores!E:K,7,FALSE)</f>
        <v>0</v>
      </c>
      <c r="T7236" s="2" t="str">
        <f t="shared" si="115"/>
        <v>Not A&amp;R positive</v>
      </c>
    </row>
    <row r="7237" spans="1:20" x14ac:dyDescent="0.3">
      <c r="A7237" s="2" t="s">
        <v>18523</v>
      </c>
      <c r="B7237" s="3" t="s">
        <v>19144</v>
      </c>
      <c r="C7237" s="3" t="s">
        <v>19145</v>
      </c>
      <c r="D7237" s="4"/>
      <c r="E7237" s="5" t="s">
        <v>18526</v>
      </c>
      <c r="F7237" s="4">
        <v>0</v>
      </c>
      <c r="G7237" s="6">
        <v>51327</v>
      </c>
      <c r="H7237" s="3" t="s">
        <v>18658</v>
      </c>
      <c r="I7237" s="3" t="s">
        <v>18659</v>
      </c>
      <c r="J7237" s="3"/>
      <c r="K7237" s="5" t="s">
        <v>67</v>
      </c>
      <c r="L7237" s="5">
        <v>1</v>
      </c>
      <c r="M7237" s="5" t="s">
        <v>265</v>
      </c>
      <c r="N7237" s="5">
        <f>VLOOKUP(M7237,[1]ArchetypeScores!E:N,10,FALSE)</f>
        <v>0</v>
      </c>
      <c r="O7237" s="5">
        <f>VLOOKUP(M7237,[1]ArchetypeScores!E:O,11,FALSE)</f>
        <v>-1</v>
      </c>
      <c r="P7237" s="5">
        <f>VLOOKUP(M7237,[1]ArchetypeScores!E:P,12,FALSE)</f>
        <v>0</v>
      </c>
      <c r="Q7237" s="2" t="str">
        <f>VLOOKUP(M7237,[1]ArchetypeScores!E:W,19,FALSE)</f>
        <v>Untargeted</v>
      </c>
      <c r="R7237" s="2">
        <f>VLOOKUP(M7237,[1]ArchetypeScores!E:I,5,FALSE)</f>
        <v>0</v>
      </c>
      <c r="S7237" s="2">
        <f>VLOOKUP(M7237,[1]ArchetypeScores!E:K,7,FALSE)</f>
        <v>0</v>
      </c>
      <c r="T7237" s="2" t="str">
        <f t="shared" si="115"/>
        <v>Not A&amp;R positive</v>
      </c>
    </row>
    <row r="7238" spans="1:20" x14ac:dyDescent="0.3">
      <c r="A7238" s="2" t="s">
        <v>18523</v>
      </c>
      <c r="B7238" s="3" t="s">
        <v>19146</v>
      </c>
      <c r="C7238" s="3" t="s">
        <v>19147</v>
      </c>
      <c r="D7238" s="4"/>
      <c r="E7238" s="5" t="s">
        <v>18526</v>
      </c>
      <c r="F7238" s="4">
        <v>0</v>
      </c>
      <c r="G7238" s="6">
        <v>51514</v>
      </c>
      <c r="H7238" s="3" t="s">
        <v>19148</v>
      </c>
      <c r="I7238" s="3"/>
      <c r="J7238" s="3"/>
      <c r="K7238" s="5" t="s">
        <v>118</v>
      </c>
      <c r="L7238" s="5">
        <v>2</v>
      </c>
      <c r="M7238" s="5" t="s">
        <v>226</v>
      </c>
      <c r="N7238" s="5">
        <f>VLOOKUP(M7238,[1]ArchetypeScores!E:N,10,FALSE)</f>
        <v>0</v>
      </c>
      <c r="O7238" s="5">
        <f>VLOOKUP(M7238,[1]ArchetypeScores!E:O,11,FALSE)</f>
        <v>-1</v>
      </c>
      <c r="P7238" s="5">
        <f>VLOOKUP(M7238,[1]ArchetypeScores!E:P,12,FALSE)</f>
        <v>0</v>
      </c>
      <c r="Q7238" s="2" t="str">
        <f>VLOOKUP(M7238,[1]ArchetypeScores!E:W,19,FALSE)</f>
        <v>Untargeted</v>
      </c>
      <c r="R7238" s="2">
        <f>VLOOKUP(M7238,[1]ArchetypeScores!E:I,5,FALSE)</f>
        <v>0</v>
      </c>
      <c r="S7238" s="2">
        <f>VLOOKUP(M7238,[1]ArchetypeScores!E:K,7,FALSE)</f>
        <v>0</v>
      </c>
      <c r="T7238" s="2" t="str">
        <f t="shared" si="115"/>
        <v>Not A&amp;R positive</v>
      </c>
    </row>
    <row r="7239" spans="1:20" x14ac:dyDescent="0.3">
      <c r="A7239" s="2" t="s">
        <v>18523</v>
      </c>
      <c r="B7239" s="3" t="s">
        <v>19146</v>
      </c>
      <c r="C7239" s="3" t="s">
        <v>19149</v>
      </c>
      <c r="D7239" s="4"/>
      <c r="E7239" s="5" t="s">
        <v>18526</v>
      </c>
      <c r="F7239" s="4">
        <v>0</v>
      </c>
      <c r="G7239" s="6">
        <v>51548</v>
      </c>
      <c r="H7239" s="3" t="s">
        <v>19150</v>
      </c>
      <c r="I7239" s="3"/>
      <c r="J7239" s="3"/>
      <c r="K7239" s="5" t="s">
        <v>118</v>
      </c>
      <c r="L7239" s="5">
        <v>4</v>
      </c>
      <c r="M7239" s="5" t="s">
        <v>119</v>
      </c>
      <c r="N7239" s="5">
        <f>VLOOKUP(M7239,[1]ArchetypeScores!E:N,10,FALSE)</f>
        <v>0</v>
      </c>
      <c r="O7239" s="5">
        <f>VLOOKUP(M7239,[1]ArchetypeScores!E:O,11,FALSE)</f>
        <v>-1</v>
      </c>
      <c r="P7239" s="5">
        <f>VLOOKUP(M7239,[1]ArchetypeScores!E:P,12,FALSE)</f>
        <v>0</v>
      </c>
      <c r="Q7239" s="2" t="str">
        <f>VLOOKUP(M7239,[1]ArchetypeScores!E:W,19,FALSE)</f>
        <v>Untargeted</v>
      </c>
      <c r="R7239" s="2">
        <f>VLOOKUP(M7239,[1]ArchetypeScores!E:I,5,FALSE)</f>
        <v>0</v>
      </c>
      <c r="S7239" s="2">
        <f>VLOOKUP(M7239,[1]ArchetypeScores!E:K,7,FALSE)</f>
        <v>0</v>
      </c>
      <c r="T7239" s="2" t="str">
        <f t="shared" si="115"/>
        <v>Not A&amp;R positive</v>
      </c>
    </row>
    <row r="7240" spans="1:20" x14ac:dyDescent="0.3">
      <c r="A7240" s="2" t="s">
        <v>18523</v>
      </c>
      <c r="B7240" s="3" t="s">
        <v>19151</v>
      </c>
      <c r="C7240" s="3" t="s">
        <v>19152</v>
      </c>
      <c r="D7240" s="4"/>
      <c r="E7240" s="5" t="s">
        <v>18526</v>
      </c>
      <c r="F7240" s="4">
        <v>0</v>
      </c>
      <c r="G7240" s="6">
        <v>51397</v>
      </c>
      <c r="H7240" s="3" t="s">
        <v>18551</v>
      </c>
      <c r="I7240" s="3" t="s">
        <v>5155</v>
      </c>
      <c r="J7240" s="3"/>
      <c r="K7240" s="5" t="s">
        <v>67</v>
      </c>
      <c r="L7240" s="5">
        <v>2</v>
      </c>
      <c r="M7240" s="5" t="s">
        <v>68</v>
      </c>
      <c r="N7240" s="5">
        <f>VLOOKUP(M7240,[1]ArchetypeScores!E:N,10,FALSE)</f>
        <v>0</v>
      </c>
      <c r="O7240" s="5">
        <f>VLOOKUP(M7240,[1]ArchetypeScores!E:O,11,FALSE)</f>
        <v>-1</v>
      </c>
      <c r="P7240" s="5">
        <f>VLOOKUP(M7240,[1]ArchetypeScores!E:P,12,FALSE)</f>
        <v>0</v>
      </c>
      <c r="Q7240" s="2" t="str">
        <f>VLOOKUP(M7240,[1]ArchetypeScores!E:W,19,FALSE)</f>
        <v>Untargeted</v>
      </c>
      <c r="R7240" s="2">
        <f>VLOOKUP(M7240,[1]ArchetypeScores!E:I,5,FALSE)</f>
        <v>0</v>
      </c>
      <c r="S7240" s="2">
        <f>VLOOKUP(M7240,[1]ArchetypeScores!E:K,7,FALSE)</f>
        <v>0</v>
      </c>
      <c r="T7240" s="2" t="str">
        <f t="shared" si="115"/>
        <v>Not A&amp;R positive</v>
      </c>
    </row>
    <row r="7241" spans="1:20" x14ac:dyDescent="0.3">
      <c r="A7241" s="2" t="s">
        <v>18523</v>
      </c>
      <c r="B7241" s="3" t="s">
        <v>19153</v>
      </c>
      <c r="C7241" s="3" t="s">
        <v>19154</v>
      </c>
      <c r="D7241" s="4">
        <v>3.1</v>
      </c>
      <c r="E7241" s="5" t="s">
        <v>18526</v>
      </c>
      <c r="F7241" s="4">
        <v>4.0535300000000003</v>
      </c>
      <c r="G7241" s="6">
        <v>51501</v>
      </c>
      <c r="H7241" s="3" t="s">
        <v>18628</v>
      </c>
      <c r="I7241" s="3" t="s">
        <v>18629</v>
      </c>
      <c r="J7241" s="3"/>
      <c r="K7241" s="5" t="s">
        <v>67</v>
      </c>
      <c r="L7241" s="5">
        <v>1</v>
      </c>
      <c r="M7241" s="5" t="s">
        <v>265</v>
      </c>
      <c r="N7241" s="5">
        <f>VLOOKUP(M7241,[1]ArchetypeScores!E:N,10,FALSE)</f>
        <v>0</v>
      </c>
      <c r="O7241" s="5">
        <f>VLOOKUP(M7241,[1]ArchetypeScores!E:O,11,FALSE)</f>
        <v>-1</v>
      </c>
      <c r="P7241" s="5">
        <f>VLOOKUP(M7241,[1]ArchetypeScores!E:P,12,FALSE)</f>
        <v>0</v>
      </c>
      <c r="Q7241" s="2" t="str">
        <f>VLOOKUP(M7241,[1]ArchetypeScores!E:W,19,FALSE)</f>
        <v>Untargeted</v>
      </c>
      <c r="R7241" s="2">
        <f>VLOOKUP(M7241,[1]ArchetypeScores!E:I,5,FALSE)</f>
        <v>0</v>
      </c>
      <c r="S7241" s="2">
        <f>VLOOKUP(M7241,[1]ArchetypeScores!E:K,7,FALSE)</f>
        <v>0</v>
      </c>
      <c r="T7241" s="2" t="str">
        <f t="shared" si="115"/>
        <v>Not A&amp;R positive</v>
      </c>
    </row>
    <row r="7242" spans="1:20" x14ac:dyDescent="0.3">
      <c r="A7242" s="2" t="s">
        <v>18523</v>
      </c>
      <c r="B7242" s="3" t="s">
        <v>19155</v>
      </c>
      <c r="C7242" s="3" t="s">
        <v>19156</v>
      </c>
      <c r="D7242" s="4"/>
      <c r="E7242" s="5" t="s">
        <v>18526</v>
      </c>
      <c r="F7242" s="4">
        <v>0</v>
      </c>
      <c r="G7242" s="6">
        <v>51498</v>
      </c>
      <c r="H7242" s="3" t="s">
        <v>18873</v>
      </c>
      <c r="I7242" s="3"/>
      <c r="J7242" s="3"/>
      <c r="K7242" s="5" t="s">
        <v>67</v>
      </c>
      <c r="L7242" s="5">
        <v>1</v>
      </c>
      <c r="M7242" s="5" t="s">
        <v>265</v>
      </c>
      <c r="N7242" s="5">
        <f>VLOOKUP(M7242,[1]ArchetypeScores!E:N,10,FALSE)</f>
        <v>0</v>
      </c>
      <c r="O7242" s="5">
        <f>VLOOKUP(M7242,[1]ArchetypeScores!E:O,11,FALSE)</f>
        <v>-1</v>
      </c>
      <c r="P7242" s="5">
        <f>VLOOKUP(M7242,[1]ArchetypeScores!E:P,12,FALSE)</f>
        <v>0</v>
      </c>
      <c r="Q7242" s="2" t="str">
        <f>VLOOKUP(M7242,[1]ArchetypeScores!E:W,19,FALSE)</f>
        <v>Untargeted</v>
      </c>
      <c r="R7242" s="2">
        <f>VLOOKUP(M7242,[1]ArchetypeScores!E:I,5,FALSE)</f>
        <v>0</v>
      </c>
      <c r="S7242" s="2">
        <f>VLOOKUP(M7242,[1]ArchetypeScores!E:K,7,FALSE)</f>
        <v>0</v>
      </c>
      <c r="T7242" s="2" t="str">
        <f t="shared" si="115"/>
        <v>Not A&amp;R positive</v>
      </c>
    </row>
    <row r="7243" spans="1:20" x14ac:dyDescent="0.3">
      <c r="A7243" s="2" t="s">
        <v>18523</v>
      </c>
      <c r="B7243" s="3" t="s">
        <v>19157</v>
      </c>
      <c r="C7243" s="3" t="s">
        <v>19158</v>
      </c>
      <c r="D7243" s="4">
        <v>12.4</v>
      </c>
      <c r="E7243" s="5" t="s">
        <v>18526</v>
      </c>
      <c r="F7243" s="4">
        <v>14.69164</v>
      </c>
      <c r="G7243" s="6">
        <v>51599</v>
      </c>
      <c r="H7243" s="3" t="s">
        <v>18527</v>
      </c>
      <c r="I7243" s="3" t="s">
        <v>18528</v>
      </c>
      <c r="J7243" s="3"/>
      <c r="K7243" s="5" t="s">
        <v>67</v>
      </c>
      <c r="L7243" s="5">
        <v>1</v>
      </c>
      <c r="M7243" s="5" t="s">
        <v>265</v>
      </c>
      <c r="N7243" s="5">
        <f>VLOOKUP(M7243,[1]ArchetypeScores!E:N,10,FALSE)</f>
        <v>0</v>
      </c>
      <c r="O7243" s="5">
        <f>VLOOKUP(M7243,[1]ArchetypeScores!E:O,11,FALSE)</f>
        <v>-1</v>
      </c>
      <c r="P7243" s="5">
        <f>VLOOKUP(M7243,[1]ArchetypeScores!E:P,12,FALSE)</f>
        <v>0</v>
      </c>
      <c r="Q7243" s="2" t="str">
        <f>VLOOKUP(M7243,[1]ArchetypeScores!E:W,19,FALSE)</f>
        <v>Untargeted</v>
      </c>
      <c r="R7243" s="2">
        <f>VLOOKUP(M7243,[1]ArchetypeScores!E:I,5,FALSE)</f>
        <v>0</v>
      </c>
      <c r="S7243" s="2">
        <f>VLOOKUP(M7243,[1]ArchetypeScores!E:K,7,FALSE)</f>
        <v>0</v>
      </c>
      <c r="T7243" s="2" t="str">
        <f t="shared" si="115"/>
        <v>Not A&amp;R positive</v>
      </c>
    </row>
    <row r="7244" spans="1:20" x14ac:dyDescent="0.3">
      <c r="A7244" s="2" t="s">
        <v>18523</v>
      </c>
      <c r="B7244" s="3" t="s">
        <v>19159</v>
      </c>
      <c r="C7244" s="3" t="s">
        <v>19160</v>
      </c>
      <c r="D7244" s="4"/>
      <c r="E7244" s="5" t="s">
        <v>18526</v>
      </c>
      <c r="F7244" s="4">
        <v>0</v>
      </c>
      <c r="G7244" s="6">
        <v>51601</v>
      </c>
      <c r="H7244" s="3" t="s">
        <v>18731</v>
      </c>
      <c r="I7244" s="3" t="s">
        <v>18528</v>
      </c>
      <c r="J7244" s="3"/>
      <c r="K7244" s="5" t="s">
        <v>57</v>
      </c>
      <c r="L7244" s="5">
        <v>29</v>
      </c>
      <c r="M7244" s="5" t="s">
        <v>58</v>
      </c>
      <c r="N7244" s="5">
        <f>VLOOKUP(M7244,[1]ArchetypeScores!E:N,10,FALSE)</f>
        <v>0</v>
      </c>
      <c r="O7244" s="5">
        <f>VLOOKUP(M7244,[1]ArchetypeScores!E:O,11,FALSE)</f>
        <v>-1</v>
      </c>
      <c r="P7244" s="5">
        <f>VLOOKUP(M7244,[1]ArchetypeScores!E:P,12,FALSE)</f>
        <v>0</v>
      </c>
      <c r="Q7244" s="2" t="str">
        <f>VLOOKUP(M7244,[1]ArchetypeScores!E:W,19,FALSE)</f>
        <v>Untargeted</v>
      </c>
      <c r="R7244" s="2">
        <f>VLOOKUP(M7244,[1]ArchetypeScores!E:I,5,FALSE)</f>
        <v>0</v>
      </c>
      <c r="S7244" s="2">
        <f>VLOOKUP(M7244,[1]ArchetypeScores!E:K,7,FALSE)</f>
        <v>0</v>
      </c>
      <c r="T7244" s="2" t="str">
        <f t="shared" si="115"/>
        <v>Not A&amp;R positive</v>
      </c>
    </row>
    <row r="7245" spans="1:20" x14ac:dyDescent="0.3">
      <c r="A7245" s="2" t="s">
        <v>18523</v>
      </c>
      <c r="B7245" s="3" t="s">
        <v>19161</v>
      </c>
      <c r="C7245" s="3" t="s">
        <v>19162</v>
      </c>
      <c r="D7245" s="4">
        <v>0.02</v>
      </c>
      <c r="E7245" s="5" t="s">
        <v>18526</v>
      </c>
      <c r="F7245" s="4">
        <v>2.6169999999999999E-2</v>
      </c>
      <c r="G7245" s="6">
        <v>51520</v>
      </c>
      <c r="H7245" s="3" t="s">
        <v>19163</v>
      </c>
      <c r="I7245" s="3"/>
      <c r="J7245" s="3"/>
      <c r="K7245" s="5" t="s">
        <v>57</v>
      </c>
      <c r="L7245" s="5">
        <v>29</v>
      </c>
      <c r="M7245" s="5" t="s">
        <v>58</v>
      </c>
      <c r="N7245" s="5">
        <f>VLOOKUP(M7245,[1]ArchetypeScores!E:N,10,FALSE)</f>
        <v>0</v>
      </c>
      <c r="O7245" s="5">
        <f>VLOOKUP(M7245,[1]ArchetypeScores!E:O,11,FALSE)</f>
        <v>-1</v>
      </c>
      <c r="P7245" s="5">
        <f>VLOOKUP(M7245,[1]ArchetypeScores!E:P,12,FALSE)</f>
        <v>0</v>
      </c>
      <c r="Q7245" s="2" t="str">
        <f>VLOOKUP(M7245,[1]ArchetypeScores!E:W,19,FALSE)</f>
        <v>Untargeted</v>
      </c>
      <c r="R7245" s="2">
        <f>VLOOKUP(M7245,[1]ArchetypeScores!E:I,5,FALSE)</f>
        <v>0</v>
      </c>
      <c r="S7245" s="2">
        <f>VLOOKUP(M7245,[1]ArchetypeScores!E:K,7,FALSE)</f>
        <v>0</v>
      </c>
      <c r="T7245" s="2" t="str">
        <f t="shared" si="115"/>
        <v>Not A&amp;R positive</v>
      </c>
    </row>
    <row r="7246" spans="1:20" x14ac:dyDescent="0.3">
      <c r="A7246" s="2" t="s">
        <v>18523</v>
      </c>
      <c r="B7246" s="3" t="s">
        <v>19164</v>
      </c>
      <c r="C7246" s="3" t="s">
        <v>19165</v>
      </c>
      <c r="D7246" s="4"/>
      <c r="E7246" s="5" t="s">
        <v>18526</v>
      </c>
      <c r="F7246" s="4">
        <v>0</v>
      </c>
      <c r="G7246" s="6">
        <v>51571</v>
      </c>
      <c r="H7246" s="3" t="s">
        <v>19166</v>
      </c>
      <c r="I7246" s="3"/>
      <c r="J7246" s="3"/>
      <c r="K7246" s="5" t="s">
        <v>57</v>
      </c>
      <c r="L7246" s="5">
        <v>29</v>
      </c>
      <c r="M7246" s="5" t="s">
        <v>58</v>
      </c>
      <c r="N7246" s="5">
        <f>VLOOKUP(M7246,[1]ArchetypeScores!E:N,10,FALSE)</f>
        <v>0</v>
      </c>
      <c r="O7246" s="5">
        <f>VLOOKUP(M7246,[1]ArchetypeScores!E:O,11,FALSE)</f>
        <v>-1</v>
      </c>
      <c r="P7246" s="5">
        <f>VLOOKUP(M7246,[1]ArchetypeScores!E:P,12,FALSE)</f>
        <v>0</v>
      </c>
      <c r="Q7246" s="2" t="str">
        <f>VLOOKUP(M7246,[1]ArchetypeScores!E:W,19,FALSE)</f>
        <v>Untargeted</v>
      </c>
      <c r="R7246" s="2">
        <f>VLOOKUP(M7246,[1]ArchetypeScores!E:I,5,FALSE)</f>
        <v>0</v>
      </c>
      <c r="S7246" s="2">
        <f>VLOOKUP(M7246,[1]ArchetypeScores!E:K,7,FALSE)</f>
        <v>0</v>
      </c>
      <c r="T7246" s="2" t="str">
        <f t="shared" si="115"/>
        <v>Not A&amp;R positive</v>
      </c>
    </row>
    <row r="7247" spans="1:20" x14ac:dyDescent="0.3">
      <c r="A7247" s="2" t="s">
        <v>18523</v>
      </c>
      <c r="B7247" s="3" t="s">
        <v>19167</v>
      </c>
      <c r="C7247" s="3" t="s">
        <v>19168</v>
      </c>
      <c r="D7247" s="4">
        <v>6.2E-2</v>
      </c>
      <c r="E7247" s="5" t="s">
        <v>18526</v>
      </c>
      <c r="F7247" s="4">
        <v>8.5120000000000001E-2</v>
      </c>
      <c r="G7247" s="6">
        <v>51388</v>
      </c>
      <c r="H7247" s="3" t="s">
        <v>19169</v>
      </c>
      <c r="I7247" s="3"/>
      <c r="J7247" s="3"/>
      <c r="K7247" s="5" t="s">
        <v>1727</v>
      </c>
      <c r="L7247" s="5">
        <v>1</v>
      </c>
      <c r="M7247" s="5" t="s">
        <v>2397</v>
      </c>
      <c r="N7247" s="5">
        <f>VLOOKUP(M7247,[1]ArchetypeScores!E:N,10,FALSE)</f>
        <v>1</v>
      </c>
      <c r="O7247" s="5">
        <f>VLOOKUP(M7247,[1]ArchetypeScores!E:O,11,FALSE)</f>
        <v>-2</v>
      </c>
      <c r="P7247" s="5">
        <f>VLOOKUP(M7247,[1]ArchetypeScores!E:P,12,FALSE)</f>
        <v>2</v>
      </c>
      <c r="Q7247" s="2" t="str">
        <f>VLOOKUP(M7247,[1]ArchetypeScores!E:W,19,FALSE)</f>
        <v>Industrials - other</v>
      </c>
      <c r="R7247" s="2">
        <f>VLOOKUP(M7247,[1]ArchetypeScores!E:I,5,FALSE)</f>
        <v>1</v>
      </c>
      <c r="S7247" s="2">
        <f>VLOOKUP(M7247,[1]ArchetypeScores!E:K,7,FALSE)</f>
        <v>1</v>
      </c>
      <c r="T7247" s="2" t="str">
        <f t="shared" si="115"/>
        <v>Both</v>
      </c>
    </row>
    <row r="7248" spans="1:20" x14ac:dyDescent="0.3">
      <c r="A7248" s="2" t="s">
        <v>18523</v>
      </c>
      <c r="B7248" s="3" t="s">
        <v>19170</v>
      </c>
      <c r="C7248" s="3" t="s">
        <v>19171</v>
      </c>
      <c r="D7248" s="4">
        <v>0.3</v>
      </c>
      <c r="E7248" s="5" t="s">
        <v>18526</v>
      </c>
      <c r="F7248" s="4">
        <v>0.41776000000000002</v>
      </c>
      <c r="G7248" s="6">
        <v>51413</v>
      </c>
      <c r="H7248" s="3" t="s">
        <v>18551</v>
      </c>
      <c r="I7248" s="3" t="s">
        <v>5155</v>
      </c>
      <c r="J7248" s="3"/>
      <c r="K7248" s="5" t="s">
        <v>38</v>
      </c>
      <c r="L7248" s="5">
        <v>29</v>
      </c>
      <c r="M7248" s="5" t="s">
        <v>316</v>
      </c>
      <c r="N7248" s="5">
        <f>VLOOKUP(M7248,[1]ArchetypeScores!E:N,10,FALSE)</f>
        <v>0</v>
      </c>
      <c r="O7248" s="5">
        <f>VLOOKUP(M7248,[1]ArchetypeScores!E:O,11,FALSE)</f>
        <v>-1</v>
      </c>
      <c r="P7248" s="5">
        <f>VLOOKUP(M7248,[1]ArchetypeScores!E:P,12,FALSE)</f>
        <v>0</v>
      </c>
      <c r="Q7248" s="2" t="str">
        <f>VLOOKUP(M7248,[1]ArchetypeScores!E:W,19,FALSE)</f>
        <v>Other sector</v>
      </c>
      <c r="R7248" s="2">
        <f>VLOOKUP(M7248,[1]ArchetypeScores!E:I,5,FALSE)</f>
        <v>0</v>
      </c>
      <c r="S7248" s="2">
        <f>VLOOKUP(M7248,[1]ArchetypeScores!E:K,7,FALSE)</f>
        <v>0</v>
      </c>
      <c r="T7248" s="2" t="str">
        <f t="shared" si="115"/>
        <v>Not A&amp;R positive</v>
      </c>
    </row>
    <row r="7249" spans="1:20" x14ac:dyDescent="0.3">
      <c r="A7249" s="2" t="s">
        <v>18523</v>
      </c>
      <c r="B7249" s="3" t="s">
        <v>19172</v>
      </c>
      <c r="C7249" s="3" t="s">
        <v>19173</v>
      </c>
      <c r="D7249" s="4">
        <v>0.3</v>
      </c>
      <c r="E7249" s="5" t="s">
        <v>18526</v>
      </c>
      <c r="F7249" s="4">
        <v>0.39743000000000001</v>
      </c>
      <c r="G7249" s="6">
        <v>51485</v>
      </c>
      <c r="H7249" s="3" t="s">
        <v>19174</v>
      </c>
      <c r="I7249" s="3" t="s">
        <v>19172</v>
      </c>
      <c r="J7249" s="3"/>
      <c r="K7249" s="5" t="s">
        <v>38</v>
      </c>
      <c r="L7249" s="5">
        <v>21</v>
      </c>
      <c r="M7249" s="5" t="s">
        <v>302</v>
      </c>
      <c r="N7249" s="5">
        <f>VLOOKUP(M7249,[1]ArchetypeScores!E:N,10,FALSE)</f>
        <v>0</v>
      </c>
      <c r="O7249" s="5">
        <f>VLOOKUP(M7249,[1]ArchetypeScores!E:O,11,FALSE)</f>
        <v>-1</v>
      </c>
      <c r="P7249" s="5">
        <f>VLOOKUP(M7249,[1]ArchetypeScores!E:P,12,FALSE)</f>
        <v>0</v>
      </c>
      <c r="Q7249" s="2" t="str">
        <f>VLOOKUP(M7249,[1]ArchetypeScores!E:W,19,FALSE)</f>
        <v>Consumer (including agriculture and tourism)</v>
      </c>
      <c r="R7249" s="2">
        <f>VLOOKUP(M7249,[1]ArchetypeScores!E:I,5,FALSE)</f>
        <v>0</v>
      </c>
      <c r="S7249" s="2">
        <f>VLOOKUP(M7249,[1]ArchetypeScores!E:K,7,FALSE)</f>
        <v>0</v>
      </c>
      <c r="T7249" s="2" t="str">
        <f t="shared" si="115"/>
        <v>Not A&amp;R positive</v>
      </c>
    </row>
    <row r="7250" spans="1:20" x14ac:dyDescent="0.3">
      <c r="A7250" s="2" t="s">
        <v>18523</v>
      </c>
      <c r="B7250" s="3" t="s">
        <v>19175</v>
      </c>
      <c r="C7250" s="3" t="s">
        <v>19176</v>
      </c>
      <c r="D7250" s="4">
        <v>2.5000000000000001E-2</v>
      </c>
      <c r="E7250" s="5" t="s">
        <v>18526</v>
      </c>
      <c r="F7250" s="4">
        <v>3.4810000000000001E-2</v>
      </c>
      <c r="G7250" s="6">
        <v>51418</v>
      </c>
      <c r="H7250" s="3" t="s">
        <v>18551</v>
      </c>
      <c r="I7250" s="3" t="s">
        <v>5155</v>
      </c>
      <c r="J7250" s="3"/>
      <c r="K7250" s="5" t="s">
        <v>38</v>
      </c>
      <c r="L7250" s="5">
        <v>29</v>
      </c>
      <c r="M7250" s="5" t="s">
        <v>316</v>
      </c>
      <c r="N7250" s="5">
        <f>VLOOKUP(M7250,[1]ArchetypeScores!E:N,10,FALSE)</f>
        <v>0</v>
      </c>
      <c r="O7250" s="5">
        <f>VLOOKUP(M7250,[1]ArchetypeScores!E:O,11,FALSE)</f>
        <v>-1</v>
      </c>
      <c r="P7250" s="5">
        <f>VLOOKUP(M7250,[1]ArchetypeScores!E:P,12,FALSE)</f>
        <v>0</v>
      </c>
      <c r="Q7250" s="2" t="str">
        <f>VLOOKUP(M7250,[1]ArchetypeScores!E:W,19,FALSE)</f>
        <v>Other sector</v>
      </c>
      <c r="R7250" s="2">
        <f>VLOOKUP(M7250,[1]ArchetypeScores!E:I,5,FALSE)</f>
        <v>0</v>
      </c>
      <c r="S7250" s="2">
        <f>VLOOKUP(M7250,[1]ArchetypeScores!E:K,7,FALSE)</f>
        <v>0</v>
      </c>
      <c r="T7250" s="2" t="str">
        <f t="shared" si="115"/>
        <v>Not A&amp;R positive</v>
      </c>
    </row>
    <row r="7251" spans="1:20" x14ac:dyDescent="0.3">
      <c r="A7251" s="2" t="s">
        <v>18523</v>
      </c>
      <c r="B7251" s="3" t="s">
        <v>19177</v>
      </c>
      <c r="C7251" s="3" t="s">
        <v>19178</v>
      </c>
      <c r="D7251" s="4"/>
      <c r="E7251" s="5" t="s">
        <v>18526</v>
      </c>
      <c r="F7251" s="4">
        <v>0</v>
      </c>
      <c r="G7251" s="6">
        <v>51414</v>
      </c>
      <c r="H7251" s="3" t="s">
        <v>18551</v>
      </c>
      <c r="I7251" s="3" t="s">
        <v>5155</v>
      </c>
      <c r="J7251" s="3"/>
      <c r="K7251" s="5" t="s">
        <v>67</v>
      </c>
      <c r="L7251" s="5">
        <v>1</v>
      </c>
      <c r="M7251" s="5" t="s">
        <v>265</v>
      </c>
      <c r="N7251" s="5">
        <f>VLOOKUP(M7251,[1]ArchetypeScores!E:N,10,FALSE)</f>
        <v>0</v>
      </c>
      <c r="O7251" s="5">
        <f>VLOOKUP(M7251,[1]ArchetypeScores!E:O,11,FALSE)</f>
        <v>-1</v>
      </c>
      <c r="P7251" s="5">
        <f>VLOOKUP(M7251,[1]ArchetypeScores!E:P,12,FALSE)</f>
        <v>0</v>
      </c>
      <c r="Q7251" s="2" t="str">
        <f>VLOOKUP(M7251,[1]ArchetypeScores!E:W,19,FALSE)</f>
        <v>Untargeted</v>
      </c>
      <c r="R7251" s="2">
        <f>VLOOKUP(M7251,[1]ArchetypeScores!E:I,5,FALSE)</f>
        <v>0</v>
      </c>
      <c r="S7251" s="2">
        <f>VLOOKUP(M7251,[1]ArchetypeScores!E:K,7,FALSE)</f>
        <v>0</v>
      </c>
      <c r="T7251" s="2" t="str">
        <f t="shared" si="115"/>
        <v>Not A&amp;R positive</v>
      </c>
    </row>
    <row r="7252" spans="1:20" x14ac:dyDescent="0.3">
      <c r="A7252" s="2" t="s">
        <v>18523</v>
      </c>
      <c r="B7252" s="3" t="s">
        <v>19179</v>
      </c>
      <c r="C7252" s="3" t="s">
        <v>19180</v>
      </c>
      <c r="D7252" s="4">
        <v>2.5</v>
      </c>
      <c r="E7252" s="5" t="s">
        <v>18526</v>
      </c>
      <c r="F7252" s="4">
        <v>3.1530300000000002</v>
      </c>
      <c r="G7252" s="6">
        <v>51534</v>
      </c>
      <c r="H7252" s="3" t="s">
        <v>18695</v>
      </c>
      <c r="I7252" s="3" t="s">
        <v>18696</v>
      </c>
      <c r="J7252" s="3"/>
      <c r="K7252" s="5" t="s">
        <v>53</v>
      </c>
      <c r="L7252" s="5">
        <v>1</v>
      </c>
      <c r="M7252" s="5" t="s">
        <v>54</v>
      </c>
      <c r="N7252" s="5">
        <f>VLOOKUP(M7252,[1]ArchetypeScores!E:N,10,FALSE)</f>
        <v>0</v>
      </c>
      <c r="O7252" s="5">
        <f>VLOOKUP(M7252,[1]ArchetypeScores!E:O,11,FALSE)</f>
        <v>-1</v>
      </c>
      <c r="P7252" s="5">
        <f>VLOOKUP(M7252,[1]ArchetypeScores!E:P,12,FALSE)</f>
        <v>0</v>
      </c>
      <c r="Q7252" s="2" t="str">
        <f>VLOOKUP(M7252,[1]ArchetypeScores!E:W,19,FALSE)</f>
        <v>Untargeted</v>
      </c>
      <c r="R7252" s="2">
        <f>VLOOKUP(M7252,[1]ArchetypeScores!E:I,5,FALSE)</f>
        <v>0</v>
      </c>
      <c r="S7252" s="2">
        <f>VLOOKUP(M7252,[1]ArchetypeScores!E:K,7,FALSE)</f>
        <v>0</v>
      </c>
      <c r="T7252" s="2" t="str">
        <f t="shared" si="115"/>
        <v>Not A&amp;R positive</v>
      </c>
    </row>
    <row r="7253" spans="1:20" x14ac:dyDescent="0.3">
      <c r="A7253" s="2" t="s">
        <v>18523</v>
      </c>
      <c r="B7253" s="3" t="s">
        <v>19181</v>
      </c>
      <c r="C7253" s="3" t="s">
        <v>19182</v>
      </c>
      <c r="D7253" s="4">
        <v>5.7000000000000002E-2</v>
      </c>
      <c r="E7253" s="5" t="s">
        <v>18526</v>
      </c>
      <c r="F7253" s="4">
        <v>7.5620000000000007E-2</v>
      </c>
      <c r="G7253" s="6">
        <v>51449</v>
      </c>
      <c r="H7253" s="3" t="s">
        <v>18578</v>
      </c>
      <c r="I7253" s="3" t="s">
        <v>18579</v>
      </c>
      <c r="J7253" s="3">
        <v>2</v>
      </c>
      <c r="K7253" s="5" t="s">
        <v>57</v>
      </c>
      <c r="L7253" s="5">
        <v>29</v>
      </c>
      <c r="M7253" s="5" t="s">
        <v>58</v>
      </c>
      <c r="N7253" s="5">
        <f>VLOOKUP(M7253,[1]ArchetypeScores!E:N,10,FALSE)</f>
        <v>0</v>
      </c>
      <c r="O7253" s="5">
        <f>VLOOKUP(M7253,[1]ArchetypeScores!E:O,11,FALSE)</f>
        <v>-1</v>
      </c>
      <c r="P7253" s="5">
        <f>VLOOKUP(M7253,[1]ArchetypeScores!E:P,12,FALSE)</f>
        <v>0</v>
      </c>
      <c r="Q7253" s="2" t="str">
        <f>VLOOKUP(M7253,[1]ArchetypeScores!E:W,19,FALSE)</f>
        <v>Untargeted</v>
      </c>
      <c r="R7253" s="2">
        <f>VLOOKUP(M7253,[1]ArchetypeScores!E:I,5,FALSE)</f>
        <v>0</v>
      </c>
      <c r="S7253" s="2">
        <f>VLOOKUP(M7253,[1]ArchetypeScores!E:K,7,FALSE)</f>
        <v>0</v>
      </c>
      <c r="T7253" s="2" t="str">
        <f t="shared" si="115"/>
        <v>Not A&amp;R positive</v>
      </c>
    </row>
    <row r="7254" spans="1:20" x14ac:dyDescent="0.3">
      <c r="A7254" s="2" t="s">
        <v>18523</v>
      </c>
      <c r="B7254" s="3" t="s">
        <v>19183</v>
      </c>
      <c r="C7254" s="3" t="s">
        <v>19184</v>
      </c>
      <c r="D7254" s="4">
        <v>2.8000000000000001E-2</v>
      </c>
      <c r="E7254" s="5" t="s">
        <v>18526</v>
      </c>
      <c r="F7254" s="4">
        <v>3.5889999999999998E-2</v>
      </c>
      <c r="G7254" s="6">
        <v>51631</v>
      </c>
      <c r="H7254" s="3" t="s">
        <v>18538</v>
      </c>
      <c r="I7254" s="3" t="s">
        <v>18539</v>
      </c>
      <c r="J7254" s="3"/>
      <c r="K7254" s="5" t="s">
        <v>57</v>
      </c>
      <c r="L7254" s="5">
        <v>29</v>
      </c>
      <c r="M7254" s="5" t="s">
        <v>58</v>
      </c>
      <c r="N7254" s="5">
        <f>VLOOKUP(M7254,[1]ArchetypeScores!E:N,10,FALSE)</f>
        <v>0</v>
      </c>
      <c r="O7254" s="5">
        <f>VLOOKUP(M7254,[1]ArchetypeScores!E:O,11,FALSE)</f>
        <v>-1</v>
      </c>
      <c r="P7254" s="5">
        <f>VLOOKUP(M7254,[1]ArchetypeScores!E:P,12,FALSE)</f>
        <v>0</v>
      </c>
      <c r="Q7254" s="2" t="str">
        <f>VLOOKUP(M7254,[1]ArchetypeScores!E:W,19,FALSE)</f>
        <v>Untargeted</v>
      </c>
      <c r="R7254" s="2">
        <f>VLOOKUP(M7254,[1]ArchetypeScores!E:I,5,FALSE)</f>
        <v>0</v>
      </c>
      <c r="S7254" s="2">
        <f>VLOOKUP(M7254,[1]ArchetypeScores!E:K,7,FALSE)</f>
        <v>0</v>
      </c>
      <c r="T7254" s="2" t="str">
        <f t="shared" si="115"/>
        <v>Not A&amp;R positive</v>
      </c>
    </row>
    <row r="7255" spans="1:20" x14ac:dyDescent="0.3">
      <c r="A7255" s="2" t="s">
        <v>18523</v>
      </c>
      <c r="B7255" s="3" t="s">
        <v>19185</v>
      </c>
      <c r="C7255" s="3" t="s">
        <v>19186</v>
      </c>
      <c r="D7255" s="4"/>
      <c r="E7255" s="5" t="s">
        <v>18526</v>
      </c>
      <c r="F7255" s="4">
        <v>0</v>
      </c>
      <c r="G7255" s="6">
        <v>51551</v>
      </c>
      <c r="H7255" s="3" t="s">
        <v>19187</v>
      </c>
      <c r="I7255" s="3"/>
      <c r="J7255" s="3"/>
      <c r="K7255" s="5" t="s">
        <v>67</v>
      </c>
      <c r="L7255" s="5">
        <v>1</v>
      </c>
      <c r="M7255" s="5" t="s">
        <v>265</v>
      </c>
      <c r="N7255" s="5">
        <f>VLOOKUP(M7255,[1]ArchetypeScores!E:N,10,FALSE)</f>
        <v>0</v>
      </c>
      <c r="O7255" s="5">
        <f>VLOOKUP(M7255,[1]ArchetypeScores!E:O,11,FALSE)</f>
        <v>-1</v>
      </c>
      <c r="P7255" s="5">
        <f>VLOOKUP(M7255,[1]ArchetypeScores!E:P,12,FALSE)</f>
        <v>0</v>
      </c>
      <c r="Q7255" s="2" t="str">
        <f>VLOOKUP(M7255,[1]ArchetypeScores!E:W,19,FALSE)</f>
        <v>Untargeted</v>
      </c>
      <c r="R7255" s="2">
        <f>VLOOKUP(M7255,[1]ArchetypeScores!E:I,5,FALSE)</f>
        <v>0</v>
      </c>
      <c r="S7255" s="2">
        <f>VLOOKUP(M7255,[1]ArchetypeScores!E:K,7,FALSE)</f>
        <v>0</v>
      </c>
      <c r="T7255" s="2" t="str">
        <f t="shared" si="115"/>
        <v>Not A&amp;R positive</v>
      </c>
    </row>
    <row r="7256" spans="1:20" x14ac:dyDescent="0.3">
      <c r="A7256" s="2" t="s">
        <v>18523</v>
      </c>
      <c r="B7256" s="3" t="s">
        <v>19188</v>
      </c>
      <c r="C7256" s="3" t="s">
        <v>19189</v>
      </c>
      <c r="D7256" s="4"/>
      <c r="E7256" s="5" t="s">
        <v>18526</v>
      </c>
      <c r="F7256" s="4">
        <v>0</v>
      </c>
      <c r="G7256" s="6">
        <v>51576</v>
      </c>
      <c r="H7256" s="3" t="s">
        <v>19190</v>
      </c>
      <c r="I7256" s="3"/>
      <c r="J7256" s="3"/>
      <c r="K7256" s="5" t="s">
        <v>67</v>
      </c>
      <c r="L7256" s="5">
        <v>1</v>
      </c>
      <c r="M7256" s="5" t="s">
        <v>265</v>
      </c>
      <c r="N7256" s="5">
        <f>VLOOKUP(M7256,[1]ArchetypeScores!E:N,10,FALSE)</f>
        <v>0</v>
      </c>
      <c r="O7256" s="5">
        <f>VLOOKUP(M7256,[1]ArchetypeScores!E:O,11,FALSE)</f>
        <v>-1</v>
      </c>
      <c r="P7256" s="5">
        <f>VLOOKUP(M7256,[1]ArchetypeScores!E:P,12,FALSE)</f>
        <v>0</v>
      </c>
      <c r="Q7256" s="2" t="str">
        <f>VLOOKUP(M7256,[1]ArchetypeScores!E:W,19,FALSE)</f>
        <v>Untargeted</v>
      </c>
      <c r="R7256" s="2">
        <f>VLOOKUP(M7256,[1]ArchetypeScores!E:I,5,FALSE)</f>
        <v>0</v>
      </c>
      <c r="S7256" s="2">
        <f>VLOOKUP(M7256,[1]ArchetypeScores!E:K,7,FALSE)</f>
        <v>0</v>
      </c>
      <c r="T7256" s="2" t="str">
        <f t="shared" si="115"/>
        <v>Not A&amp;R positive</v>
      </c>
    </row>
    <row r="7257" spans="1:20" x14ac:dyDescent="0.3">
      <c r="A7257" s="2" t="s">
        <v>18523</v>
      </c>
      <c r="B7257" s="3" t="s">
        <v>19191</v>
      </c>
      <c r="C7257" s="3" t="s">
        <v>19192</v>
      </c>
      <c r="D7257" s="4">
        <v>0.2</v>
      </c>
      <c r="E7257" s="5" t="s">
        <v>18526</v>
      </c>
      <c r="F7257" s="4">
        <v>0.23696</v>
      </c>
      <c r="G7257" s="6">
        <v>51600</v>
      </c>
      <c r="H7257" s="3" t="s">
        <v>18731</v>
      </c>
      <c r="I7257" s="3" t="s">
        <v>18528</v>
      </c>
      <c r="J7257" s="3"/>
      <c r="K7257" s="5" t="s">
        <v>57</v>
      </c>
      <c r="L7257" s="5">
        <v>29</v>
      </c>
      <c r="M7257" s="5" t="s">
        <v>58</v>
      </c>
      <c r="N7257" s="5">
        <f>VLOOKUP(M7257,[1]ArchetypeScores!E:N,10,FALSE)</f>
        <v>0</v>
      </c>
      <c r="O7257" s="5">
        <f>VLOOKUP(M7257,[1]ArchetypeScores!E:O,11,FALSE)</f>
        <v>-1</v>
      </c>
      <c r="P7257" s="5">
        <f>VLOOKUP(M7257,[1]ArchetypeScores!E:P,12,FALSE)</f>
        <v>0</v>
      </c>
      <c r="Q7257" s="2" t="str">
        <f>VLOOKUP(M7257,[1]ArchetypeScores!E:W,19,FALSE)</f>
        <v>Untargeted</v>
      </c>
      <c r="R7257" s="2">
        <f>VLOOKUP(M7257,[1]ArchetypeScores!E:I,5,FALSE)</f>
        <v>0</v>
      </c>
      <c r="S7257" s="2">
        <f>VLOOKUP(M7257,[1]ArchetypeScores!E:K,7,FALSE)</f>
        <v>0</v>
      </c>
      <c r="T7257" s="2" t="str">
        <f t="shared" si="115"/>
        <v>Not A&amp;R positive</v>
      </c>
    </row>
    <row r="7258" spans="1:20" x14ac:dyDescent="0.3">
      <c r="A7258" s="2" t="s">
        <v>18523</v>
      </c>
      <c r="B7258" s="3" t="s">
        <v>19193</v>
      </c>
      <c r="C7258" s="3" t="s">
        <v>19194</v>
      </c>
      <c r="D7258" s="4"/>
      <c r="E7258" s="5" t="s">
        <v>18526</v>
      </c>
      <c r="F7258" s="4">
        <v>0</v>
      </c>
      <c r="G7258" s="6">
        <v>51630</v>
      </c>
      <c r="H7258" s="3" t="s">
        <v>18538</v>
      </c>
      <c r="I7258" s="3" t="s">
        <v>18539</v>
      </c>
      <c r="J7258" s="3"/>
      <c r="K7258" s="5" t="s">
        <v>1072</v>
      </c>
      <c r="L7258" s="5">
        <v>1</v>
      </c>
      <c r="M7258" s="5" t="s">
        <v>1922</v>
      </c>
      <c r="N7258" s="5">
        <f>VLOOKUP(M7258,[1]ArchetypeScores!E:N,10,FALSE)</f>
        <v>0</v>
      </c>
      <c r="O7258" s="5">
        <f>VLOOKUP(M7258,[1]ArchetypeScores!E:O,11,FALSE)</f>
        <v>-1</v>
      </c>
      <c r="P7258" s="5">
        <f>VLOOKUP(M7258,[1]ArchetypeScores!E:P,12,FALSE)</f>
        <v>0</v>
      </c>
      <c r="Q7258" s="2" t="str">
        <f>VLOOKUP(M7258,[1]ArchetypeScores!E:W,19,FALSE)</f>
        <v>Untargeted</v>
      </c>
      <c r="R7258" s="2">
        <f>VLOOKUP(M7258,[1]ArchetypeScores!E:I,5,FALSE)</f>
        <v>0</v>
      </c>
      <c r="S7258" s="2">
        <f>VLOOKUP(M7258,[1]ArchetypeScores!E:K,7,FALSE)</f>
        <v>0</v>
      </c>
      <c r="T7258" s="2" t="str">
        <f t="shared" si="115"/>
        <v>Not A&amp;R positive</v>
      </c>
    </row>
    <row r="7259" spans="1:20" x14ac:dyDescent="0.3">
      <c r="A7259" s="2" t="s">
        <v>18523</v>
      </c>
      <c r="B7259" s="3" t="s">
        <v>19195</v>
      </c>
      <c r="C7259" s="3" t="s">
        <v>19196</v>
      </c>
      <c r="D7259" s="4">
        <v>0.2</v>
      </c>
      <c r="E7259" s="5" t="s">
        <v>18526</v>
      </c>
      <c r="F7259" s="4">
        <v>0.28293000000000001</v>
      </c>
      <c r="G7259" s="6">
        <v>51437</v>
      </c>
      <c r="H7259" s="3" t="s">
        <v>19121</v>
      </c>
      <c r="I7259" s="3" t="s">
        <v>19122</v>
      </c>
      <c r="J7259" s="3"/>
      <c r="K7259" s="5" t="s">
        <v>163</v>
      </c>
      <c r="L7259" s="5">
        <v>3</v>
      </c>
      <c r="M7259" s="5" t="s">
        <v>164</v>
      </c>
      <c r="N7259" s="5">
        <f>VLOOKUP(M7259,[1]ArchetypeScores!E:N,10,FALSE)</f>
        <v>0</v>
      </c>
      <c r="O7259" s="5">
        <f>VLOOKUP(M7259,[1]ArchetypeScores!E:O,11,FALSE)</f>
        <v>0</v>
      </c>
      <c r="P7259" s="5">
        <f>VLOOKUP(M7259,[1]ArchetypeScores!E:P,12,FALSE)</f>
        <v>0</v>
      </c>
      <c r="Q7259" s="2" t="str">
        <f>VLOOKUP(M7259,[1]ArchetypeScores!E:W,19,FALSE)</f>
        <v>Education and training</v>
      </c>
      <c r="R7259" s="2">
        <f>VLOOKUP(M7259,[1]ArchetypeScores!E:I,5,FALSE)</f>
        <v>0</v>
      </c>
      <c r="S7259" s="2">
        <f>VLOOKUP(M7259,[1]ArchetypeScores!E:K,7,FALSE)</f>
        <v>0</v>
      </c>
      <c r="T7259" s="2" t="str">
        <f t="shared" si="115"/>
        <v>Not A&amp;R positive</v>
      </c>
    </row>
    <row r="7260" spans="1:20" x14ac:dyDescent="0.3">
      <c r="A7260" s="2" t="s">
        <v>18523</v>
      </c>
      <c r="B7260" s="3" t="s">
        <v>19197</v>
      </c>
      <c r="C7260" s="3" t="s">
        <v>19198</v>
      </c>
      <c r="D7260" s="4">
        <v>0.2</v>
      </c>
      <c r="E7260" s="5" t="s">
        <v>18526</v>
      </c>
      <c r="F7260" s="4">
        <v>0.27801999999999999</v>
      </c>
      <c r="G7260" s="6">
        <v>51381</v>
      </c>
      <c r="H7260" s="3" t="s">
        <v>19199</v>
      </c>
      <c r="I7260" s="3"/>
      <c r="J7260" s="3"/>
      <c r="K7260" s="5" t="s">
        <v>163</v>
      </c>
      <c r="L7260" s="5">
        <v>3</v>
      </c>
      <c r="M7260" s="5" t="s">
        <v>164</v>
      </c>
      <c r="N7260" s="5">
        <f>VLOOKUP(M7260,[1]ArchetypeScores!E:N,10,FALSE)</f>
        <v>0</v>
      </c>
      <c r="O7260" s="5">
        <f>VLOOKUP(M7260,[1]ArchetypeScores!E:O,11,FALSE)</f>
        <v>0</v>
      </c>
      <c r="P7260" s="5">
        <f>VLOOKUP(M7260,[1]ArchetypeScores!E:P,12,FALSE)</f>
        <v>0</v>
      </c>
      <c r="Q7260" s="2" t="str">
        <f>VLOOKUP(M7260,[1]ArchetypeScores!E:W,19,FALSE)</f>
        <v>Education and training</v>
      </c>
      <c r="R7260" s="2">
        <f>VLOOKUP(M7260,[1]ArchetypeScores!E:I,5,FALSE)</f>
        <v>0</v>
      </c>
      <c r="S7260" s="2">
        <f>VLOOKUP(M7260,[1]ArchetypeScores!E:K,7,FALSE)</f>
        <v>0</v>
      </c>
      <c r="T7260" s="2" t="str">
        <f t="shared" si="115"/>
        <v>Not A&amp;R positive</v>
      </c>
    </row>
    <row r="7261" spans="1:20" x14ac:dyDescent="0.3">
      <c r="A7261" s="2" t="s">
        <v>18523</v>
      </c>
      <c r="B7261" s="3" t="s">
        <v>19200</v>
      </c>
      <c r="C7261" s="3" t="s">
        <v>19201</v>
      </c>
      <c r="D7261" s="4"/>
      <c r="E7261" s="5" t="s">
        <v>18526</v>
      </c>
      <c r="F7261" s="4">
        <v>0</v>
      </c>
      <c r="G7261" s="6">
        <v>51434</v>
      </c>
      <c r="H7261" s="3" t="s">
        <v>19202</v>
      </c>
      <c r="I7261" s="3" t="s">
        <v>5155</v>
      </c>
      <c r="J7261" s="3"/>
      <c r="K7261" s="5" t="s">
        <v>38</v>
      </c>
      <c r="L7261" s="5">
        <v>29</v>
      </c>
      <c r="M7261" s="5" t="s">
        <v>316</v>
      </c>
      <c r="N7261" s="5">
        <f>VLOOKUP(M7261,[1]ArchetypeScores!E:N,10,FALSE)</f>
        <v>0</v>
      </c>
      <c r="O7261" s="5">
        <f>VLOOKUP(M7261,[1]ArchetypeScores!E:O,11,FALSE)</f>
        <v>-1</v>
      </c>
      <c r="P7261" s="5">
        <f>VLOOKUP(M7261,[1]ArchetypeScores!E:P,12,FALSE)</f>
        <v>0</v>
      </c>
      <c r="Q7261" s="2" t="str">
        <f>VLOOKUP(M7261,[1]ArchetypeScores!E:W,19,FALSE)</f>
        <v>Other sector</v>
      </c>
      <c r="R7261" s="2">
        <f>VLOOKUP(M7261,[1]ArchetypeScores!E:I,5,FALSE)</f>
        <v>0</v>
      </c>
      <c r="S7261" s="2">
        <f>VLOOKUP(M7261,[1]ArchetypeScores!E:K,7,FALSE)</f>
        <v>0</v>
      </c>
      <c r="T7261" s="2" t="str">
        <f t="shared" si="115"/>
        <v>Not A&amp;R positive</v>
      </c>
    </row>
    <row r="7262" spans="1:20" x14ac:dyDescent="0.3">
      <c r="A7262" s="2" t="s">
        <v>18523</v>
      </c>
      <c r="B7262" s="3" t="s">
        <v>19203</v>
      </c>
      <c r="C7262" s="3" t="s">
        <v>19204</v>
      </c>
      <c r="D7262" s="4">
        <v>3.2</v>
      </c>
      <c r="E7262" s="5" t="s">
        <v>18526</v>
      </c>
      <c r="F7262" s="4">
        <v>3.9790100000000002</v>
      </c>
      <c r="G7262" s="6">
        <v>51572</v>
      </c>
      <c r="H7262" s="3" t="s">
        <v>19205</v>
      </c>
      <c r="I7262" s="3"/>
      <c r="J7262" s="3"/>
      <c r="K7262" s="5" t="s">
        <v>102</v>
      </c>
      <c r="L7262" s="5">
        <v>2</v>
      </c>
      <c r="M7262" s="5" t="s">
        <v>681</v>
      </c>
      <c r="N7262" s="5">
        <f>VLOOKUP(M7262,[1]ArchetypeScores!E:N,10,FALSE)</f>
        <v>0</v>
      </c>
      <c r="O7262" s="5">
        <f>VLOOKUP(M7262,[1]ArchetypeScores!E:O,11,FALSE)</f>
        <v>-1</v>
      </c>
      <c r="P7262" s="5">
        <f>VLOOKUP(M7262,[1]ArchetypeScores!E:P,12,FALSE)</f>
        <v>0</v>
      </c>
      <c r="Q7262" s="2" t="str">
        <f>VLOOKUP(M7262,[1]ArchetypeScores!E:W,19,FALSE)</f>
        <v>Untargeted</v>
      </c>
      <c r="R7262" s="2">
        <f>VLOOKUP(M7262,[1]ArchetypeScores!E:I,5,FALSE)</f>
        <v>0</v>
      </c>
      <c r="S7262" s="2">
        <f>VLOOKUP(M7262,[1]ArchetypeScores!E:K,7,FALSE)</f>
        <v>1</v>
      </c>
      <c r="T7262" s="2" t="str">
        <f t="shared" si="115"/>
        <v>Indirect only</v>
      </c>
    </row>
    <row r="7263" spans="1:20" x14ac:dyDescent="0.3">
      <c r="A7263" s="2" t="s">
        <v>18523</v>
      </c>
      <c r="B7263" s="3" t="s">
        <v>19206</v>
      </c>
      <c r="C7263" s="3" t="s">
        <v>19207</v>
      </c>
      <c r="D7263" s="4"/>
      <c r="E7263" s="5" t="s">
        <v>18526</v>
      </c>
      <c r="F7263" s="4">
        <v>0</v>
      </c>
      <c r="G7263" s="6">
        <v>51499</v>
      </c>
      <c r="H7263" s="3" t="s">
        <v>19208</v>
      </c>
      <c r="I7263" s="3"/>
      <c r="J7263" s="3"/>
      <c r="K7263" s="5" t="s">
        <v>57</v>
      </c>
      <c r="L7263" s="5">
        <v>29</v>
      </c>
      <c r="M7263" s="5" t="s">
        <v>58</v>
      </c>
      <c r="N7263" s="5">
        <f>VLOOKUP(M7263,[1]ArchetypeScores!E:N,10,FALSE)</f>
        <v>0</v>
      </c>
      <c r="O7263" s="5">
        <f>VLOOKUP(M7263,[1]ArchetypeScores!E:O,11,FALSE)</f>
        <v>-1</v>
      </c>
      <c r="P7263" s="5">
        <f>VLOOKUP(M7263,[1]ArchetypeScores!E:P,12,FALSE)</f>
        <v>0</v>
      </c>
      <c r="Q7263" s="2" t="str">
        <f>VLOOKUP(M7263,[1]ArchetypeScores!E:W,19,FALSE)</f>
        <v>Untargeted</v>
      </c>
      <c r="R7263" s="2">
        <f>VLOOKUP(M7263,[1]ArchetypeScores!E:I,5,FALSE)</f>
        <v>0</v>
      </c>
      <c r="S7263" s="2">
        <f>VLOOKUP(M7263,[1]ArchetypeScores!E:K,7,FALSE)</f>
        <v>0</v>
      </c>
      <c r="T7263" s="2" t="str">
        <f t="shared" si="115"/>
        <v>Not A&amp;R positive</v>
      </c>
    </row>
    <row r="7264" spans="1:20" x14ac:dyDescent="0.3">
      <c r="A7264" s="2" t="s">
        <v>18523</v>
      </c>
      <c r="B7264" s="3" t="s">
        <v>19209</v>
      </c>
      <c r="C7264" s="3" t="s">
        <v>19210</v>
      </c>
      <c r="D7264" s="4">
        <v>2E-3</v>
      </c>
      <c r="E7264" s="5" t="s">
        <v>18526</v>
      </c>
      <c r="F7264" s="4">
        <v>3.3E-3</v>
      </c>
      <c r="G7264" s="6">
        <v>51385</v>
      </c>
      <c r="H7264" s="3" t="s">
        <v>19211</v>
      </c>
      <c r="I7264" s="3"/>
      <c r="J7264" s="3"/>
      <c r="K7264" s="5" t="s">
        <v>163</v>
      </c>
      <c r="L7264" s="5">
        <v>2</v>
      </c>
      <c r="M7264" s="5" t="s">
        <v>648</v>
      </c>
      <c r="N7264" s="5">
        <f>VLOOKUP(M7264,[1]ArchetypeScores!E:N,10,FALSE)</f>
        <v>0</v>
      </c>
      <c r="O7264" s="5">
        <f>VLOOKUP(M7264,[1]ArchetypeScores!E:O,11,FALSE)</f>
        <v>0</v>
      </c>
      <c r="P7264" s="5">
        <f>VLOOKUP(M7264,[1]ArchetypeScores!E:P,12,FALSE)</f>
        <v>0</v>
      </c>
      <c r="Q7264" s="2" t="str">
        <f>VLOOKUP(M7264,[1]ArchetypeScores!E:W,19,FALSE)</f>
        <v>Health care</v>
      </c>
      <c r="R7264" s="2">
        <f>VLOOKUP(M7264,[1]ArchetypeScores!E:I,5,FALSE)</f>
        <v>0</v>
      </c>
      <c r="S7264" s="2">
        <f>VLOOKUP(M7264,[1]ArchetypeScores!E:K,7,FALSE)</f>
        <v>0</v>
      </c>
      <c r="T7264" s="2" t="str">
        <f t="shared" si="115"/>
        <v>Not A&amp;R positive</v>
      </c>
    </row>
    <row r="7265" spans="1:20" x14ac:dyDescent="0.3">
      <c r="A7265" s="2" t="s">
        <v>18523</v>
      </c>
      <c r="B7265" s="3" t="s">
        <v>19212</v>
      </c>
      <c r="C7265" s="3" t="s">
        <v>19213</v>
      </c>
      <c r="D7265" s="4">
        <v>0.02</v>
      </c>
      <c r="E7265" s="5" t="s">
        <v>18526</v>
      </c>
      <c r="F7265" s="4">
        <v>2.6769999999999999E-2</v>
      </c>
      <c r="G7265" s="6">
        <v>51475</v>
      </c>
      <c r="H7265" s="3" t="s">
        <v>18578</v>
      </c>
      <c r="I7265" s="3" t="s">
        <v>18579</v>
      </c>
      <c r="J7265" s="3">
        <v>3</v>
      </c>
      <c r="K7265" s="5" t="s">
        <v>94</v>
      </c>
      <c r="L7265" s="5">
        <v>5</v>
      </c>
      <c r="M7265" s="5" t="s">
        <v>5630</v>
      </c>
      <c r="N7265" s="5">
        <f>VLOOKUP(M7265,[1]ArchetypeScores!E:N,10,FALSE)</f>
        <v>1</v>
      </c>
      <c r="O7265" s="5">
        <f>VLOOKUP(M7265,[1]ArchetypeScores!E:O,11,FALSE)</f>
        <v>-1</v>
      </c>
      <c r="P7265" s="5">
        <f>VLOOKUP(M7265,[1]ArchetypeScores!E:P,12,FALSE)</f>
        <v>0</v>
      </c>
      <c r="Q7265" s="2" t="str">
        <f>VLOOKUP(M7265,[1]ArchetypeScores!E:W,19,FALSE)</f>
        <v>Consumer (including agriculture and tourism)</v>
      </c>
      <c r="R7265" s="2">
        <f>VLOOKUP(M7265,[1]ArchetypeScores!E:I,5,FALSE)</f>
        <v>0</v>
      </c>
      <c r="S7265" s="2">
        <f>VLOOKUP(M7265,[1]ArchetypeScores!E:K,7,FALSE)</f>
        <v>0</v>
      </c>
      <c r="T7265" s="2" t="str">
        <f t="shared" si="115"/>
        <v>Not A&amp;R positive</v>
      </c>
    </row>
    <row r="7266" spans="1:20" x14ac:dyDescent="0.3">
      <c r="A7266" s="2" t="s">
        <v>18523</v>
      </c>
      <c r="B7266" s="3" t="s">
        <v>19214</v>
      </c>
      <c r="C7266" s="3" t="s">
        <v>19215</v>
      </c>
      <c r="D7266" s="4">
        <v>0.01</v>
      </c>
      <c r="E7266" s="5" t="s">
        <v>18526</v>
      </c>
      <c r="F7266" s="4">
        <v>1.23E-2</v>
      </c>
      <c r="G7266" s="6">
        <v>51580</v>
      </c>
      <c r="H7266" s="3" t="s">
        <v>19216</v>
      </c>
      <c r="I7266" s="3"/>
      <c r="J7266" s="3"/>
      <c r="K7266" s="5" t="s">
        <v>57</v>
      </c>
      <c r="L7266" s="5">
        <v>5</v>
      </c>
      <c r="M7266" s="5" t="s">
        <v>242</v>
      </c>
      <c r="N7266" s="5">
        <f>VLOOKUP(M7266,[1]ArchetypeScores!E:N,10,FALSE)</f>
        <v>0</v>
      </c>
      <c r="O7266" s="5">
        <f>VLOOKUP(M7266,[1]ArchetypeScores!E:O,11,FALSE)</f>
        <v>-1</v>
      </c>
      <c r="P7266" s="5">
        <f>VLOOKUP(M7266,[1]ArchetypeScores!E:P,12,FALSE)</f>
        <v>0</v>
      </c>
      <c r="Q7266" s="2" t="e">
        <f>VLOOKUP(M7266,[1]ArchetypeScores!E:W,19,FALSE)</f>
        <v>#N/A</v>
      </c>
      <c r="R7266" s="2">
        <f>VLOOKUP(M7266,[1]ArchetypeScores!E:I,5,FALSE)</f>
        <v>0</v>
      </c>
      <c r="S7266" s="2">
        <f>VLOOKUP(M7266,[1]ArchetypeScores!E:K,7,FALSE)</f>
        <v>0</v>
      </c>
      <c r="T7266" s="2" t="str">
        <f t="shared" si="115"/>
        <v>Not A&amp;R positive</v>
      </c>
    </row>
    <row r="7267" spans="1:20" x14ac:dyDescent="0.3">
      <c r="A7267" s="2" t="s">
        <v>18523</v>
      </c>
      <c r="B7267" s="3" t="s">
        <v>19217</v>
      </c>
      <c r="C7267" s="3" t="s">
        <v>19218</v>
      </c>
      <c r="D7267" s="4">
        <v>0.33800000000000002</v>
      </c>
      <c r="E7267" s="5" t="s">
        <v>18526</v>
      </c>
      <c r="F7267" s="4">
        <v>0.46988999999999997</v>
      </c>
      <c r="G7267" s="6">
        <v>51350</v>
      </c>
      <c r="H7267" s="3" t="s">
        <v>19219</v>
      </c>
      <c r="I7267" s="3"/>
      <c r="J7267" s="3"/>
      <c r="K7267" s="5" t="s">
        <v>137</v>
      </c>
      <c r="L7267" s="5">
        <v>5</v>
      </c>
      <c r="M7267" s="5" t="s">
        <v>2016</v>
      </c>
      <c r="N7267" s="5">
        <f>VLOOKUP(M7267,[1]ArchetypeScores!E:N,10,FALSE)</f>
        <v>1</v>
      </c>
      <c r="O7267" s="5">
        <f>VLOOKUP(M7267,[1]ArchetypeScores!E:O,11,FALSE)</f>
        <v>-2</v>
      </c>
      <c r="P7267" s="5">
        <f>VLOOKUP(M7267,[1]ArchetypeScores!E:P,12,FALSE)</f>
        <v>2</v>
      </c>
      <c r="Q7267" s="2" t="str">
        <f>VLOOKUP(M7267,[1]ArchetypeScores!E:W,19,FALSE)</f>
        <v>Industrials - other</v>
      </c>
      <c r="R7267" s="2">
        <f>VLOOKUP(M7267,[1]ArchetypeScores!E:I,5,FALSE)</f>
        <v>0</v>
      </c>
      <c r="S7267" s="2">
        <f>VLOOKUP(M7267,[1]ArchetypeScores!E:K,7,FALSE)</f>
        <v>0</v>
      </c>
      <c r="T7267" s="2" t="str">
        <f t="shared" si="115"/>
        <v>Not A&amp;R positive</v>
      </c>
    </row>
    <row r="7268" spans="1:20" x14ac:dyDescent="0.3">
      <c r="A7268" s="2" t="s">
        <v>18523</v>
      </c>
      <c r="B7268" s="3" t="s">
        <v>19220</v>
      </c>
      <c r="C7268" s="3" t="s">
        <v>19221</v>
      </c>
      <c r="D7268" s="4">
        <v>0.22700000000000001</v>
      </c>
      <c r="E7268" s="5" t="s">
        <v>18526</v>
      </c>
      <c r="F7268" s="4">
        <v>0.31263999999999997</v>
      </c>
      <c r="G7268" s="6">
        <v>51363</v>
      </c>
      <c r="H7268" s="3" t="s">
        <v>19222</v>
      </c>
      <c r="I7268" s="3"/>
      <c r="J7268" s="3"/>
      <c r="K7268" s="5" t="s">
        <v>38</v>
      </c>
      <c r="L7268" s="5">
        <v>13</v>
      </c>
      <c r="M7268" s="5" t="s">
        <v>39</v>
      </c>
      <c r="N7268" s="5">
        <f>VLOOKUP(M7268,[1]ArchetypeScores!E:N,10,FALSE)</f>
        <v>0</v>
      </c>
      <c r="O7268" s="5">
        <f>VLOOKUP(M7268,[1]ArchetypeScores!E:O,11,FALSE)</f>
        <v>-2</v>
      </c>
      <c r="P7268" s="5">
        <f>VLOOKUP(M7268,[1]ArchetypeScores!E:P,12,FALSE)</f>
        <v>0</v>
      </c>
      <c r="Q7268" s="2" t="str">
        <f>VLOOKUP(M7268,[1]ArchetypeScores!E:W,19,FALSE)</f>
        <v>Industrials - transportation</v>
      </c>
      <c r="R7268" s="2">
        <f>VLOOKUP(M7268,[1]ArchetypeScores!E:I,5,FALSE)</f>
        <v>0</v>
      </c>
      <c r="S7268" s="2">
        <f>VLOOKUP(M7268,[1]ArchetypeScores!E:K,7,FALSE)</f>
        <v>0</v>
      </c>
      <c r="T7268" s="2" t="str">
        <f t="shared" si="115"/>
        <v>Not A&amp;R positive</v>
      </c>
    </row>
    <row r="7269" spans="1:20" x14ac:dyDescent="0.3">
      <c r="A7269" s="2" t="s">
        <v>18523</v>
      </c>
      <c r="B7269" s="3" t="s">
        <v>19223</v>
      </c>
      <c r="C7269" s="3" t="s">
        <v>19224</v>
      </c>
      <c r="D7269" s="4">
        <v>1.1000000000000001</v>
      </c>
      <c r="E7269" s="5" t="s">
        <v>18526</v>
      </c>
      <c r="F7269" s="4">
        <v>1.4722299999999999</v>
      </c>
      <c r="G7269" s="6">
        <v>51474</v>
      </c>
      <c r="H7269" s="3" t="s">
        <v>18578</v>
      </c>
      <c r="I7269" s="3" t="s">
        <v>18579</v>
      </c>
      <c r="J7269" s="3">
        <v>3</v>
      </c>
      <c r="K7269" s="5" t="s">
        <v>94</v>
      </c>
      <c r="L7269" s="5">
        <v>1</v>
      </c>
      <c r="M7269" s="5" t="s">
        <v>95</v>
      </c>
      <c r="N7269" s="5">
        <f>VLOOKUP(M7269,[1]ArchetypeScores!E:N,10,FALSE)</f>
        <v>1</v>
      </c>
      <c r="O7269" s="5">
        <f>VLOOKUP(M7269,[1]ArchetypeScores!E:O,11,FALSE)</f>
        <v>-1</v>
      </c>
      <c r="P7269" s="5">
        <f>VLOOKUP(M7269,[1]ArchetypeScores!E:P,12,FALSE)</f>
        <v>0</v>
      </c>
      <c r="Q7269" s="2" t="str">
        <f>VLOOKUP(M7269,[1]ArchetypeScores!E:W,19,FALSE)</f>
        <v>Consumer (including agriculture and tourism)</v>
      </c>
      <c r="R7269" s="2">
        <f>VLOOKUP(M7269,[1]ArchetypeScores!E:I,5,FALSE)</f>
        <v>0</v>
      </c>
      <c r="S7269" s="2">
        <f>VLOOKUP(M7269,[1]ArchetypeScores!E:K,7,FALSE)</f>
        <v>0</v>
      </c>
      <c r="T7269" s="2" t="str">
        <f t="shared" si="115"/>
        <v>Not A&amp;R positive</v>
      </c>
    </row>
    <row r="7270" spans="1:20" x14ac:dyDescent="0.3">
      <c r="A7270" s="2" t="s">
        <v>18523</v>
      </c>
      <c r="B7270" s="3" t="s">
        <v>19225</v>
      </c>
      <c r="C7270" s="3" t="s">
        <v>19226</v>
      </c>
      <c r="D7270" s="4">
        <v>4.8000000000000001E-2</v>
      </c>
      <c r="E7270" s="5" t="s">
        <v>18526</v>
      </c>
      <c r="F7270" s="4">
        <v>6.6019999999999995E-2</v>
      </c>
      <c r="G7270" s="6">
        <v>51389</v>
      </c>
      <c r="H7270" s="3" t="s">
        <v>19227</v>
      </c>
      <c r="I7270" s="3"/>
      <c r="J7270" s="3"/>
      <c r="K7270" s="5" t="s">
        <v>61</v>
      </c>
      <c r="L7270" s="5">
        <v>5</v>
      </c>
      <c r="M7270" s="5" t="s">
        <v>62</v>
      </c>
      <c r="N7270" s="5">
        <f>VLOOKUP(M7270,[1]ArchetypeScores!E:N,10,FALSE)</f>
        <v>0</v>
      </c>
      <c r="O7270" s="5">
        <f>VLOOKUP(M7270,[1]ArchetypeScores!E:O,11,FALSE)</f>
        <v>-1</v>
      </c>
      <c r="P7270" s="5">
        <f>VLOOKUP(M7270,[1]ArchetypeScores!E:P,12,FALSE)</f>
        <v>0</v>
      </c>
      <c r="Q7270" s="2" t="str">
        <f>VLOOKUP(M7270,[1]ArchetypeScores!E:W,19,FALSE)</f>
        <v>Health care</v>
      </c>
      <c r="R7270" s="2">
        <f>VLOOKUP(M7270,[1]ArchetypeScores!E:I,5,FALSE)</f>
        <v>0</v>
      </c>
      <c r="S7270" s="2">
        <f>VLOOKUP(M7270,[1]ArchetypeScores!E:K,7,FALSE)</f>
        <v>0</v>
      </c>
      <c r="T7270" s="2" t="str">
        <f t="shared" si="115"/>
        <v>Not A&amp;R positive</v>
      </c>
    </row>
    <row r="7271" spans="1:20" x14ac:dyDescent="0.3">
      <c r="A7271" s="2" t="s">
        <v>18523</v>
      </c>
      <c r="B7271" s="3" t="s">
        <v>6414</v>
      </c>
      <c r="C7271" s="3" t="s">
        <v>19228</v>
      </c>
      <c r="D7271" s="4">
        <v>2.4E-2</v>
      </c>
      <c r="E7271" s="5" t="s">
        <v>18526</v>
      </c>
      <c r="F7271" s="4">
        <v>3.3090000000000001E-2</v>
      </c>
      <c r="G7271" s="6">
        <v>51362</v>
      </c>
      <c r="H7271" s="3" t="s">
        <v>19229</v>
      </c>
      <c r="I7271" s="3"/>
      <c r="J7271" s="3"/>
      <c r="K7271" s="5" t="s">
        <v>118</v>
      </c>
      <c r="L7271" s="5">
        <v>1</v>
      </c>
      <c r="M7271" s="5" t="s">
        <v>275</v>
      </c>
      <c r="N7271" s="5">
        <f>VLOOKUP(M7271,[1]ArchetypeScores!E:N,10,FALSE)</f>
        <v>0</v>
      </c>
      <c r="O7271" s="5">
        <f>VLOOKUP(M7271,[1]ArchetypeScores!E:O,11,FALSE)</f>
        <v>-1</v>
      </c>
      <c r="P7271" s="5">
        <f>VLOOKUP(M7271,[1]ArchetypeScores!E:P,12,FALSE)</f>
        <v>0</v>
      </c>
      <c r="Q7271" s="2" t="str">
        <f>VLOOKUP(M7271,[1]ArchetypeScores!E:W,19,FALSE)</f>
        <v>Untargeted</v>
      </c>
      <c r="R7271" s="2">
        <f>VLOOKUP(M7271,[1]ArchetypeScores!E:I,5,FALSE)</f>
        <v>0</v>
      </c>
      <c r="S7271" s="2">
        <f>VLOOKUP(M7271,[1]ArchetypeScores!E:K,7,FALSE)</f>
        <v>0</v>
      </c>
      <c r="T7271" s="2" t="str">
        <f t="shared" si="115"/>
        <v>Not A&amp;R positive</v>
      </c>
    </row>
    <row r="7272" spans="1:20" x14ac:dyDescent="0.3">
      <c r="A7272" s="2" t="s">
        <v>18523</v>
      </c>
      <c r="B7272" s="3" t="s">
        <v>19230</v>
      </c>
      <c r="C7272" s="3" t="s">
        <v>19231</v>
      </c>
      <c r="D7272" s="4">
        <v>1.2E-2</v>
      </c>
      <c r="E7272" s="5" t="s">
        <v>18526</v>
      </c>
      <c r="F7272" s="4">
        <v>1.4840000000000001E-2</v>
      </c>
      <c r="G7272" s="6">
        <v>51579</v>
      </c>
      <c r="H7272" s="3" t="s">
        <v>19232</v>
      </c>
      <c r="I7272" s="3"/>
      <c r="J7272" s="3"/>
      <c r="K7272" s="5" t="s">
        <v>47</v>
      </c>
      <c r="L7272" s="5">
        <v>3</v>
      </c>
      <c r="M7272" s="5" t="s">
        <v>607</v>
      </c>
      <c r="N7272" s="5">
        <f>VLOOKUP(M7272,[1]ArchetypeScores!E:N,10,FALSE)</f>
        <v>0</v>
      </c>
      <c r="O7272" s="5">
        <f>VLOOKUP(M7272,[1]ArchetypeScores!E:O,11,FALSE)</f>
        <v>0</v>
      </c>
      <c r="P7272" s="5">
        <f>VLOOKUP(M7272,[1]ArchetypeScores!E:P,12,FALSE)</f>
        <v>0</v>
      </c>
      <c r="Q7272" s="2" t="str">
        <f>VLOOKUP(M7272,[1]ArchetypeScores!E:W,19,FALSE)</f>
        <v>Other sector</v>
      </c>
      <c r="R7272" s="2">
        <f>VLOOKUP(M7272,[1]ArchetypeScores!E:I,5,FALSE)</f>
        <v>0</v>
      </c>
      <c r="S7272" s="2">
        <f>VLOOKUP(M7272,[1]ArchetypeScores!E:K,7,FALSE)</f>
        <v>0</v>
      </c>
      <c r="T7272" s="2" t="str">
        <f t="shared" si="115"/>
        <v>Not A&amp;R positive</v>
      </c>
    </row>
    <row r="7273" spans="1:20" x14ac:dyDescent="0.3">
      <c r="A7273" s="2" t="s">
        <v>18523</v>
      </c>
      <c r="B7273" s="3" t="s">
        <v>19233</v>
      </c>
      <c r="C7273" s="3" t="s">
        <v>19234</v>
      </c>
      <c r="D7273" s="4">
        <v>7.5999999999999998E-2</v>
      </c>
      <c r="E7273" s="5" t="s">
        <v>18526</v>
      </c>
      <c r="F7273" s="4">
        <v>9.5009999999999997E-2</v>
      </c>
      <c r="G7273" s="6">
        <v>51569</v>
      </c>
      <c r="H7273" s="3" t="s">
        <v>19235</v>
      </c>
      <c r="I7273" s="3"/>
      <c r="J7273" s="3"/>
      <c r="K7273" s="5" t="s">
        <v>47</v>
      </c>
      <c r="L7273" s="5">
        <v>3</v>
      </c>
      <c r="M7273" s="5" t="s">
        <v>607</v>
      </c>
      <c r="N7273" s="5">
        <f>VLOOKUP(M7273,[1]ArchetypeScores!E:N,10,FALSE)</f>
        <v>0</v>
      </c>
      <c r="O7273" s="5">
        <f>VLOOKUP(M7273,[1]ArchetypeScores!E:O,11,FALSE)</f>
        <v>0</v>
      </c>
      <c r="P7273" s="5">
        <f>VLOOKUP(M7273,[1]ArchetypeScores!E:P,12,FALSE)</f>
        <v>0</v>
      </c>
      <c r="Q7273" s="2" t="str">
        <f>VLOOKUP(M7273,[1]ArchetypeScores!E:W,19,FALSE)</f>
        <v>Other sector</v>
      </c>
      <c r="R7273" s="2">
        <f>VLOOKUP(M7273,[1]ArchetypeScores!E:I,5,FALSE)</f>
        <v>0</v>
      </c>
      <c r="S7273" s="2">
        <f>VLOOKUP(M7273,[1]ArchetypeScores!E:K,7,FALSE)</f>
        <v>0</v>
      </c>
      <c r="T7273" s="2" t="str">
        <f t="shared" si="115"/>
        <v>Not A&amp;R positive</v>
      </c>
    </row>
    <row r="7274" spans="1:20" x14ac:dyDescent="0.3">
      <c r="A7274" s="2" t="s">
        <v>18523</v>
      </c>
      <c r="B7274" s="3" t="s">
        <v>19236</v>
      </c>
      <c r="C7274" s="3" t="s">
        <v>19237</v>
      </c>
      <c r="D7274" s="4">
        <v>0.2</v>
      </c>
      <c r="E7274" s="5" t="s">
        <v>18526</v>
      </c>
      <c r="F7274" s="4">
        <v>0.24673999999999999</v>
      </c>
      <c r="G7274" s="6">
        <v>51541</v>
      </c>
      <c r="H7274" s="3" t="s">
        <v>19238</v>
      </c>
      <c r="I7274" s="3"/>
      <c r="J7274" s="3"/>
      <c r="K7274" s="5" t="s">
        <v>1097</v>
      </c>
      <c r="L7274" s="5" t="s">
        <v>112</v>
      </c>
      <c r="M7274" s="5" t="s">
        <v>1586</v>
      </c>
      <c r="N7274" s="5">
        <f>VLOOKUP(M7274,[1]ArchetypeScores!E:N,10,FALSE)</f>
        <v>1</v>
      </c>
      <c r="O7274" s="5">
        <f>VLOOKUP(M7274,[1]ArchetypeScores!E:O,11,FALSE)</f>
        <v>0</v>
      </c>
      <c r="P7274" s="5">
        <f>VLOOKUP(M7274,[1]ArchetypeScores!E:P,12,FALSE)</f>
        <v>2</v>
      </c>
      <c r="Q7274" s="2" t="str">
        <f>VLOOKUP(M7274,[1]ArchetypeScores!E:W,19,FALSE)</f>
        <v>Untargeted</v>
      </c>
      <c r="R7274" s="2">
        <f>VLOOKUP(M7274,[1]ArchetypeScores!E:I,5,FALSE)</f>
        <v>0</v>
      </c>
      <c r="S7274" s="2">
        <f>VLOOKUP(M7274,[1]ArchetypeScores!E:K,7,FALSE)</f>
        <v>0</v>
      </c>
      <c r="T7274" s="2" t="str">
        <f t="shared" si="115"/>
        <v>Not A&amp;R positive</v>
      </c>
    </row>
    <row r="7275" spans="1:20" x14ac:dyDescent="0.3">
      <c r="A7275" s="2" t="s">
        <v>18523</v>
      </c>
      <c r="B7275" s="3" t="s">
        <v>19239</v>
      </c>
      <c r="C7275" s="3" t="s">
        <v>19240</v>
      </c>
      <c r="D7275" s="4">
        <v>0.05</v>
      </c>
      <c r="E7275" s="5" t="s">
        <v>18526</v>
      </c>
      <c r="F7275" s="4">
        <v>6.8809999999999996E-2</v>
      </c>
      <c r="G7275" s="6">
        <v>51344</v>
      </c>
      <c r="H7275" s="3" t="s">
        <v>19241</v>
      </c>
      <c r="I7275" s="3"/>
      <c r="J7275" s="3"/>
      <c r="K7275" s="5" t="s">
        <v>154</v>
      </c>
      <c r="L7275" s="5">
        <v>1</v>
      </c>
      <c r="M7275" s="5" t="s">
        <v>188</v>
      </c>
      <c r="N7275" s="5">
        <f>VLOOKUP(M7275,[1]ArchetypeScores!E:N,10,FALSE)</f>
        <v>1</v>
      </c>
      <c r="O7275" s="5">
        <f>VLOOKUP(M7275,[1]ArchetypeScores!E:O,11,FALSE)</f>
        <v>-1</v>
      </c>
      <c r="P7275" s="5">
        <f>VLOOKUP(M7275,[1]ArchetypeScores!E:P,12,FALSE)</f>
        <v>0</v>
      </c>
      <c r="Q7275" s="2" t="str">
        <f>VLOOKUP(M7275,[1]ArchetypeScores!E:W,19,FALSE)</f>
        <v>Education and training</v>
      </c>
      <c r="R7275" s="2">
        <f>VLOOKUP(M7275,[1]ArchetypeScores!E:I,5,FALSE)</f>
        <v>0</v>
      </c>
      <c r="S7275" s="2">
        <f>VLOOKUP(M7275,[1]ArchetypeScores!E:K,7,FALSE)</f>
        <v>1</v>
      </c>
      <c r="T7275" s="2" t="str">
        <f t="shared" si="115"/>
        <v>Indirect only</v>
      </c>
    </row>
    <row r="7276" spans="1:20" x14ac:dyDescent="0.3">
      <c r="A7276" s="2" t="s">
        <v>18523</v>
      </c>
      <c r="B7276" s="3" t="s">
        <v>19242</v>
      </c>
      <c r="C7276" s="3" t="s">
        <v>19243</v>
      </c>
      <c r="D7276" s="4">
        <v>9.5000000000000001E-2</v>
      </c>
      <c r="E7276" s="5" t="s">
        <v>18526</v>
      </c>
      <c r="F7276" s="4">
        <v>0.12175</v>
      </c>
      <c r="G7276" s="6">
        <v>51616</v>
      </c>
      <c r="H7276" s="3" t="s">
        <v>18538</v>
      </c>
      <c r="I7276" s="3" t="s">
        <v>18539</v>
      </c>
      <c r="J7276" s="3"/>
      <c r="K7276" s="5" t="s">
        <v>154</v>
      </c>
      <c r="L7276" s="5">
        <v>1</v>
      </c>
      <c r="M7276" s="5" t="s">
        <v>188</v>
      </c>
      <c r="N7276" s="5">
        <f>VLOOKUP(M7276,[1]ArchetypeScores!E:N,10,FALSE)</f>
        <v>1</v>
      </c>
      <c r="O7276" s="5">
        <f>VLOOKUP(M7276,[1]ArchetypeScores!E:O,11,FALSE)</f>
        <v>-1</v>
      </c>
      <c r="P7276" s="5">
        <f>VLOOKUP(M7276,[1]ArchetypeScores!E:P,12,FALSE)</f>
        <v>0</v>
      </c>
      <c r="Q7276" s="2" t="str">
        <f>VLOOKUP(M7276,[1]ArchetypeScores!E:W,19,FALSE)</f>
        <v>Education and training</v>
      </c>
      <c r="R7276" s="2">
        <f>VLOOKUP(M7276,[1]ArchetypeScores!E:I,5,FALSE)</f>
        <v>0</v>
      </c>
      <c r="S7276" s="2">
        <f>VLOOKUP(M7276,[1]ArchetypeScores!E:K,7,FALSE)</f>
        <v>1</v>
      </c>
      <c r="T7276" s="2" t="str">
        <f t="shared" si="115"/>
        <v>Indirect only</v>
      </c>
    </row>
    <row r="7277" spans="1:20" x14ac:dyDescent="0.3">
      <c r="A7277" s="2" t="s">
        <v>18523</v>
      </c>
      <c r="B7277" s="3" t="s">
        <v>19244</v>
      </c>
      <c r="C7277" s="3" t="s">
        <v>19245</v>
      </c>
      <c r="D7277" s="4">
        <v>1.9E-2</v>
      </c>
      <c r="E7277" s="5" t="s">
        <v>18526</v>
      </c>
      <c r="F7277" s="4">
        <v>2.6460000000000001E-2</v>
      </c>
      <c r="G7277" s="6">
        <v>51411</v>
      </c>
      <c r="H7277" s="3" t="s">
        <v>18551</v>
      </c>
      <c r="I7277" s="3" t="s">
        <v>5155</v>
      </c>
      <c r="J7277" s="3"/>
      <c r="K7277" s="5" t="s">
        <v>89</v>
      </c>
      <c r="L7277" s="5">
        <v>2</v>
      </c>
      <c r="M7277" s="5" t="s">
        <v>626</v>
      </c>
      <c r="N7277" s="5">
        <f>VLOOKUP(M7277,[1]ArchetypeScores!E:N,10,FALSE)</f>
        <v>1</v>
      </c>
      <c r="O7277" s="5">
        <f>VLOOKUP(M7277,[1]ArchetypeScores!E:O,11,FALSE)</f>
        <v>0</v>
      </c>
      <c r="P7277" s="5">
        <f>VLOOKUP(M7277,[1]ArchetypeScores!E:P,12,FALSE)</f>
        <v>0</v>
      </c>
      <c r="Q7277" s="2" t="str">
        <f>VLOOKUP(M7277,[1]ArchetypeScores!E:W,19,FALSE)</f>
        <v>Other sector</v>
      </c>
      <c r="R7277" s="2">
        <f>VLOOKUP(M7277,[1]ArchetypeScores!E:I,5,FALSE)</f>
        <v>0</v>
      </c>
      <c r="S7277" s="2">
        <f>VLOOKUP(M7277,[1]ArchetypeScores!E:K,7,FALSE)</f>
        <v>1</v>
      </c>
      <c r="T7277" s="2" t="str">
        <f t="shared" si="115"/>
        <v>Indirect only</v>
      </c>
    </row>
    <row r="7278" spans="1:20" x14ac:dyDescent="0.3">
      <c r="A7278" s="2" t="s">
        <v>18523</v>
      </c>
      <c r="B7278" s="3" t="s">
        <v>19246</v>
      </c>
      <c r="C7278" s="3" t="s">
        <v>19247</v>
      </c>
      <c r="D7278" s="4">
        <v>5.0000000000000001E-3</v>
      </c>
      <c r="E7278" s="5" t="s">
        <v>18526</v>
      </c>
      <c r="F7278" s="4">
        <v>6.96E-3</v>
      </c>
      <c r="G7278" s="6">
        <v>51431</v>
      </c>
      <c r="H7278" s="3" t="s">
        <v>18551</v>
      </c>
      <c r="I7278" s="3" t="s">
        <v>5155</v>
      </c>
      <c r="J7278" s="3"/>
      <c r="K7278" s="5" t="s">
        <v>735</v>
      </c>
      <c r="L7278" s="5">
        <v>1</v>
      </c>
      <c r="M7278" s="5" t="s">
        <v>736</v>
      </c>
      <c r="N7278" s="5">
        <f>VLOOKUP(M7278,[1]ArchetypeScores!E:N,10,FALSE)</f>
        <v>1</v>
      </c>
      <c r="O7278" s="5">
        <f>VLOOKUP(M7278,[1]ArchetypeScores!E:O,11,FALSE)</f>
        <v>-2</v>
      </c>
      <c r="P7278" s="5">
        <f>VLOOKUP(M7278,[1]ArchetypeScores!E:P,12,FALSE)</f>
        <v>-2</v>
      </c>
      <c r="Q7278" s="2" t="str">
        <f>VLOOKUP(M7278,[1]ArchetypeScores!E:W,19,FALSE)</f>
        <v>Other sector</v>
      </c>
      <c r="R7278" s="2">
        <f>VLOOKUP(M7278,[1]ArchetypeScores!E:I,5,FALSE)</f>
        <v>0</v>
      </c>
      <c r="S7278" s="2">
        <f>VLOOKUP(M7278,[1]ArchetypeScores!E:K,7,FALSE)</f>
        <v>0</v>
      </c>
      <c r="T7278" s="2" t="str">
        <f t="shared" si="115"/>
        <v>Not A&amp;R positive</v>
      </c>
    </row>
    <row r="7279" spans="1:20" x14ac:dyDescent="0.3">
      <c r="A7279" s="2" t="s">
        <v>18523</v>
      </c>
      <c r="B7279" s="3" t="s">
        <v>19248</v>
      </c>
      <c r="C7279" s="3" t="s">
        <v>19249</v>
      </c>
      <c r="D7279" s="4">
        <v>0.4</v>
      </c>
      <c r="E7279" s="5" t="s">
        <v>18526</v>
      </c>
      <c r="F7279" s="4">
        <v>0.51263999999999998</v>
      </c>
      <c r="G7279" s="6">
        <v>51644</v>
      </c>
      <c r="H7279" s="3" t="s">
        <v>18538</v>
      </c>
      <c r="I7279" s="3" t="s">
        <v>18539</v>
      </c>
      <c r="J7279" s="3"/>
      <c r="K7279" s="5" t="s">
        <v>47</v>
      </c>
      <c r="L7279" s="5">
        <v>2</v>
      </c>
      <c r="M7279" s="5" t="s">
        <v>440</v>
      </c>
      <c r="N7279" s="5">
        <f>VLOOKUP(M7279,[1]ArchetypeScores!E:N,10,FALSE)</f>
        <v>0</v>
      </c>
      <c r="O7279" s="5">
        <f>VLOOKUP(M7279,[1]ArchetypeScores!E:O,11,FALSE)</f>
        <v>0</v>
      </c>
      <c r="P7279" s="5">
        <f>VLOOKUP(M7279,[1]ArchetypeScores!E:P,12,FALSE)</f>
        <v>0</v>
      </c>
      <c r="Q7279" s="2" t="str">
        <f>VLOOKUP(M7279,[1]ArchetypeScores!E:W,19,FALSE)</f>
        <v>Other sector</v>
      </c>
      <c r="R7279" s="2">
        <f>VLOOKUP(M7279,[1]ArchetypeScores!E:I,5,FALSE)</f>
        <v>0</v>
      </c>
      <c r="S7279" s="2">
        <f>VLOOKUP(M7279,[1]ArchetypeScores!E:K,7,FALSE)</f>
        <v>0</v>
      </c>
      <c r="T7279" s="2" t="str">
        <f t="shared" si="115"/>
        <v>Not A&amp;R positive</v>
      </c>
    </row>
    <row r="7280" spans="1:20" x14ac:dyDescent="0.3">
      <c r="A7280" s="2" t="s">
        <v>18523</v>
      </c>
      <c r="B7280" s="3" t="s">
        <v>19250</v>
      </c>
      <c r="C7280" s="3" t="s">
        <v>19251</v>
      </c>
      <c r="D7280" s="4"/>
      <c r="E7280" s="5" t="s">
        <v>18526</v>
      </c>
      <c r="F7280" s="4">
        <v>0</v>
      </c>
      <c r="G7280" s="6">
        <v>51627</v>
      </c>
      <c r="H7280" s="3" t="s">
        <v>18538</v>
      </c>
      <c r="I7280" s="3" t="s">
        <v>18539</v>
      </c>
      <c r="J7280" s="3"/>
      <c r="K7280" s="5" t="s">
        <v>53</v>
      </c>
      <c r="L7280" s="5">
        <v>1</v>
      </c>
      <c r="M7280" s="5" t="s">
        <v>54</v>
      </c>
      <c r="N7280" s="5">
        <f>VLOOKUP(M7280,[1]ArchetypeScores!E:N,10,FALSE)</f>
        <v>0</v>
      </c>
      <c r="O7280" s="5">
        <f>VLOOKUP(M7280,[1]ArchetypeScores!E:O,11,FALSE)</f>
        <v>-1</v>
      </c>
      <c r="P7280" s="5">
        <f>VLOOKUP(M7280,[1]ArchetypeScores!E:P,12,FALSE)</f>
        <v>0</v>
      </c>
      <c r="Q7280" s="2" t="str">
        <f>VLOOKUP(M7280,[1]ArchetypeScores!E:W,19,FALSE)</f>
        <v>Untargeted</v>
      </c>
      <c r="R7280" s="2">
        <f>VLOOKUP(M7280,[1]ArchetypeScores!E:I,5,FALSE)</f>
        <v>0</v>
      </c>
      <c r="S7280" s="2">
        <f>VLOOKUP(M7280,[1]ArchetypeScores!E:K,7,FALSE)</f>
        <v>0</v>
      </c>
      <c r="T7280" s="2" t="str">
        <f t="shared" si="115"/>
        <v>Not A&amp;R positive</v>
      </c>
    </row>
    <row r="7281" spans="1:20" x14ac:dyDescent="0.3">
      <c r="A7281" s="2" t="s">
        <v>18523</v>
      </c>
      <c r="B7281" s="3" t="s">
        <v>19252</v>
      </c>
      <c r="C7281" s="3" t="s">
        <v>19253</v>
      </c>
      <c r="D7281" s="4">
        <v>0.75</v>
      </c>
      <c r="E7281" s="5" t="s">
        <v>18526</v>
      </c>
      <c r="F7281" s="4">
        <v>0.92230000000000001</v>
      </c>
      <c r="G7281" s="6">
        <v>51582</v>
      </c>
      <c r="H7281" s="3" t="s">
        <v>18992</v>
      </c>
      <c r="I7281" s="3"/>
      <c r="J7281" s="3"/>
      <c r="K7281" s="5" t="s">
        <v>214</v>
      </c>
      <c r="L7281" s="5">
        <v>4</v>
      </c>
      <c r="M7281" s="5" t="s">
        <v>560</v>
      </c>
      <c r="N7281" s="5">
        <f>VLOOKUP(M7281,[1]ArchetypeScores!E:N,10,FALSE)</f>
        <v>1</v>
      </c>
      <c r="O7281" s="5">
        <f>VLOOKUP(M7281,[1]ArchetypeScores!E:O,11,FALSE)</f>
        <v>0</v>
      </c>
      <c r="P7281" s="5">
        <f>VLOOKUP(M7281,[1]ArchetypeScores!E:P,12,FALSE)</f>
        <v>0</v>
      </c>
      <c r="Q7281" s="2" t="str">
        <f>VLOOKUP(M7281,[1]ArchetypeScores!E:W,19,FALSE)</f>
        <v>Other sector</v>
      </c>
      <c r="R7281" s="2">
        <f>VLOOKUP(M7281,[1]ArchetypeScores!E:I,5,FALSE)</f>
        <v>0</v>
      </c>
      <c r="S7281" s="2">
        <f>VLOOKUP(M7281,[1]ArchetypeScores!E:K,7,FALSE)</f>
        <v>0</v>
      </c>
      <c r="T7281" s="2" t="str">
        <f t="shared" si="115"/>
        <v>Not A&amp;R positive</v>
      </c>
    </row>
    <row r="7282" spans="1:20" x14ac:dyDescent="0.3">
      <c r="A7282" s="2" t="s">
        <v>18523</v>
      </c>
      <c r="B7282" s="3" t="s">
        <v>19254</v>
      </c>
      <c r="C7282" s="3" t="s">
        <v>19255</v>
      </c>
      <c r="D7282" s="4">
        <v>0.1</v>
      </c>
      <c r="E7282" s="5" t="s">
        <v>18526</v>
      </c>
      <c r="F7282" s="4">
        <v>0.13925000000000001</v>
      </c>
      <c r="G7282" s="6">
        <v>51415</v>
      </c>
      <c r="H7282" s="3" t="s">
        <v>18551</v>
      </c>
      <c r="I7282" s="3" t="s">
        <v>5155</v>
      </c>
      <c r="J7282" s="3"/>
      <c r="K7282" s="5" t="s">
        <v>89</v>
      </c>
      <c r="L7282" s="5">
        <v>3</v>
      </c>
      <c r="M7282" s="5" t="s">
        <v>1225</v>
      </c>
      <c r="N7282" s="5">
        <f>VLOOKUP(M7282,[1]ArchetypeScores!E:N,10,FALSE)</f>
        <v>1</v>
      </c>
      <c r="O7282" s="5">
        <f>VLOOKUP(M7282,[1]ArchetypeScores!E:O,11,FALSE)</f>
        <v>0</v>
      </c>
      <c r="P7282" s="5">
        <f>VLOOKUP(M7282,[1]ArchetypeScores!E:P,12,FALSE)</f>
        <v>0</v>
      </c>
      <c r="Q7282" s="2" t="str">
        <f>VLOOKUP(M7282,[1]ArchetypeScores!E:W,19,FALSE)</f>
        <v>Other sector</v>
      </c>
      <c r="R7282" s="2">
        <f>VLOOKUP(M7282,[1]ArchetypeScores!E:I,5,FALSE)</f>
        <v>0</v>
      </c>
      <c r="S7282" s="2">
        <f>VLOOKUP(M7282,[1]ArchetypeScores!E:K,7,FALSE)</f>
        <v>0</v>
      </c>
      <c r="T7282" s="2" t="str">
        <f t="shared" si="115"/>
        <v>Not A&amp;R positive</v>
      </c>
    </row>
    <row r="7283" spans="1:20" x14ac:dyDescent="0.3">
      <c r="A7283" s="2" t="s">
        <v>18523</v>
      </c>
      <c r="B7283" s="3" t="s">
        <v>19256</v>
      </c>
      <c r="C7283" s="3" t="s">
        <v>19257</v>
      </c>
      <c r="D7283" s="4">
        <v>37</v>
      </c>
      <c r="E7283" s="5" t="s">
        <v>18526</v>
      </c>
      <c r="F7283" s="4">
        <v>49.520429999999998</v>
      </c>
      <c r="G7283" s="6">
        <v>51450</v>
      </c>
      <c r="H7283" s="3" t="s">
        <v>18578</v>
      </c>
      <c r="I7283" s="3" t="s">
        <v>18579</v>
      </c>
      <c r="J7283" s="3">
        <v>2</v>
      </c>
      <c r="K7283" s="5" t="s">
        <v>61</v>
      </c>
      <c r="L7283" s="5">
        <v>1</v>
      </c>
      <c r="M7283" s="5" t="s">
        <v>130</v>
      </c>
      <c r="N7283" s="5">
        <f>VLOOKUP(M7283,[1]ArchetypeScores!E:N,10,FALSE)</f>
        <v>0</v>
      </c>
      <c r="O7283" s="5">
        <f>VLOOKUP(M7283,[1]ArchetypeScores!E:O,11,FALSE)</f>
        <v>-1</v>
      </c>
      <c r="P7283" s="5">
        <f>VLOOKUP(M7283,[1]ArchetypeScores!E:P,12,FALSE)</f>
        <v>0</v>
      </c>
      <c r="Q7283" s="2" t="str">
        <f>VLOOKUP(M7283,[1]ArchetypeScores!E:W,19,FALSE)</f>
        <v>Health care</v>
      </c>
      <c r="R7283" s="2">
        <f>VLOOKUP(M7283,[1]ArchetypeScores!E:I,5,FALSE)</f>
        <v>0</v>
      </c>
      <c r="S7283" s="2">
        <f>VLOOKUP(M7283,[1]ArchetypeScores!E:K,7,FALSE)</f>
        <v>0</v>
      </c>
      <c r="T7283" s="2" t="str">
        <f t="shared" si="115"/>
        <v>Not A&amp;R positive</v>
      </c>
    </row>
    <row r="7284" spans="1:20" x14ac:dyDescent="0.3">
      <c r="A7284" s="2" t="s">
        <v>18523</v>
      </c>
      <c r="B7284" s="3" t="s">
        <v>19258</v>
      </c>
      <c r="C7284" s="3" t="s">
        <v>19259</v>
      </c>
      <c r="D7284" s="4"/>
      <c r="E7284" s="5" t="s">
        <v>18526</v>
      </c>
      <c r="F7284" s="4">
        <v>0</v>
      </c>
      <c r="G7284" s="6">
        <v>51395</v>
      </c>
      <c r="H7284" s="3" t="s">
        <v>18551</v>
      </c>
      <c r="I7284" s="3" t="s">
        <v>5155</v>
      </c>
      <c r="J7284" s="3"/>
      <c r="K7284" s="5" t="s">
        <v>71</v>
      </c>
      <c r="L7284" s="5">
        <v>1</v>
      </c>
      <c r="M7284" s="5" t="s">
        <v>72</v>
      </c>
      <c r="N7284" s="5">
        <f>VLOOKUP(M7284,[1]ArchetypeScores!E:N,10,FALSE)</f>
        <v>0</v>
      </c>
      <c r="O7284" s="5">
        <f>VLOOKUP(M7284,[1]ArchetypeScores!E:O,11,FALSE)</f>
        <v>0</v>
      </c>
      <c r="P7284" s="5">
        <f>VLOOKUP(M7284,[1]ArchetypeScores!E:P,12,FALSE)</f>
        <v>0</v>
      </c>
      <c r="Q7284" s="2" t="str">
        <f>VLOOKUP(M7284,[1]ArchetypeScores!E:W,19,FALSE)</f>
        <v>Other sector</v>
      </c>
      <c r="R7284" s="2">
        <f>VLOOKUP(M7284,[1]ArchetypeScores!E:I,5,FALSE)</f>
        <v>0</v>
      </c>
      <c r="S7284" s="2">
        <f>VLOOKUP(M7284,[1]ArchetypeScores!E:K,7,FALSE)</f>
        <v>0</v>
      </c>
      <c r="T7284" s="2" t="str">
        <f t="shared" si="115"/>
        <v>Not A&amp;R positive</v>
      </c>
    </row>
    <row r="7285" spans="1:20" x14ac:dyDescent="0.3">
      <c r="A7285" s="2" t="s">
        <v>18523</v>
      </c>
      <c r="B7285" s="3" t="s">
        <v>19260</v>
      </c>
      <c r="C7285" s="3" t="s">
        <v>19261</v>
      </c>
      <c r="D7285" s="4">
        <v>3.9</v>
      </c>
      <c r="E7285" s="5" t="s">
        <v>18526</v>
      </c>
      <c r="F7285" s="4">
        <v>5.3952600000000004</v>
      </c>
      <c r="G7285" s="6">
        <v>51384</v>
      </c>
      <c r="H7285" s="3" t="s">
        <v>19262</v>
      </c>
      <c r="I7285" s="3" t="s">
        <v>5155</v>
      </c>
      <c r="J7285" s="3"/>
      <c r="K7285" s="5" t="s">
        <v>392</v>
      </c>
      <c r="L7285" s="5">
        <v>1</v>
      </c>
      <c r="M7285" s="5" t="s">
        <v>393</v>
      </c>
      <c r="N7285" s="5">
        <f>VLOOKUP(M7285,[1]ArchetypeScores!E:N,10,FALSE)</f>
        <v>0</v>
      </c>
      <c r="O7285" s="5">
        <f>VLOOKUP(M7285,[1]ArchetypeScores!E:O,11,FALSE)</f>
        <v>-1</v>
      </c>
      <c r="P7285" s="5">
        <f>VLOOKUP(M7285,[1]ArchetypeScores!E:P,12,FALSE)</f>
        <v>0</v>
      </c>
      <c r="Q7285" s="2" t="str">
        <f>VLOOKUP(M7285,[1]ArchetypeScores!E:W,19,FALSE)</f>
        <v>Other sector</v>
      </c>
      <c r="R7285" s="2">
        <f>VLOOKUP(M7285,[1]ArchetypeScores!E:I,5,FALSE)</f>
        <v>0</v>
      </c>
      <c r="S7285" s="2">
        <f>VLOOKUP(M7285,[1]ArchetypeScores!E:K,7,FALSE)</f>
        <v>0</v>
      </c>
      <c r="T7285" s="2" t="str">
        <f t="shared" si="115"/>
        <v>Not A&amp;R positive</v>
      </c>
    </row>
    <row r="7286" spans="1:20" x14ac:dyDescent="0.3">
      <c r="A7286" s="2" t="s">
        <v>18523</v>
      </c>
      <c r="B7286" s="3" t="s">
        <v>19263</v>
      </c>
      <c r="C7286" s="3" t="s">
        <v>19264</v>
      </c>
      <c r="D7286" s="4">
        <v>4</v>
      </c>
      <c r="E7286" s="5" t="s">
        <v>18526</v>
      </c>
      <c r="F7286" s="4">
        <v>5.4511200000000004</v>
      </c>
      <c r="G7286" s="6">
        <v>51438</v>
      </c>
      <c r="H7286" s="3" t="s">
        <v>18752</v>
      </c>
      <c r="I7286" s="3"/>
      <c r="J7286" s="3"/>
      <c r="K7286" s="5" t="s">
        <v>38</v>
      </c>
      <c r="L7286" s="5">
        <v>21</v>
      </c>
      <c r="M7286" s="5" t="s">
        <v>302</v>
      </c>
      <c r="N7286" s="5">
        <f>VLOOKUP(M7286,[1]ArchetypeScores!E:N,10,FALSE)</f>
        <v>0</v>
      </c>
      <c r="O7286" s="5">
        <f>VLOOKUP(M7286,[1]ArchetypeScores!E:O,11,FALSE)</f>
        <v>-1</v>
      </c>
      <c r="P7286" s="5">
        <f>VLOOKUP(M7286,[1]ArchetypeScores!E:P,12,FALSE)</f>
        <v>0</v>
      </c>
      <c r="Q7286" s="2" t="str">
        <f>VLOOKUP(M7286,[1]ArchetypeScores!E:W,19,FALSE)</f>
        <v>Consumer (including agriculture and tourism)</v>
      </c>
      <c r="R7286" s="2">
        <f>VLOOKUP(M7286,[1]ArchetypeScores!E:I,5,FALSE)</f>
        <v>0</v>
      </c>
      <c r="S7286" s="2">
        <f>VLOOKUP(M7286,[1]ArchetypeScores!E:K,7,FALSE)</f>
        <v>0</v>
      </c>
      <c r="T7286" s="2" t="str">
        <f t="shared" si="115"/>
        <v>Not A&amp;R positive</v>
      </c>
    </row>
    <row r="7287" spans="1:20" x14ac:dyDescent="0.3">
      <c r="A7287" s="2" t="s">
        <v>18523</v>
      </c>
      <c r="B7287" s="3" t="s">
        <v>7056</v>
      </c>
      <c r="C7287" s="3" t="s">
        <v>19265</v>
      </c>
      <c r="D7287" s="4"/>
      <c r="E7287" s="5" t="s">
        <v>18526</v>
      </c>
      <c r="F7287" s="4">
        <v>0</v>
      </c>
      <c r="G7287" s="6">
        <v>51512</v>
      </c>
      <c r="H7287" s="3" t="s">
        <v>19266</v>
      </c>
      <c r="I7287" s="3"/>
      <c r="J7287" s="3"/>
      <c r="K7287" s="5" t="s">
        <v>611</v>
      </c>
      <c r="L7287" s="5">
        <v>1</v>
      </c>
      <c r="M7287" s="5" t="s">
        <v>612</v>
      </c>
      <c r="N7287" s="5">
        <f>VLOOKUP(M7287,[1]ArchetypeScores!E:N,10,FALSE)</f>
        <v>1</v>
      </c>
      <c r="O7287" s="5">
        <f>VLOOKUP(M7287,[1]ArchetypeScores!E:O,11,FALSE)</f>
        <v>-2</v>
      </c>
      <c r="P7287" s="5">
        <f>VLOOKUP(M7287,[1]ArchetypeScores!E:P,12,FALSE)</f>
        <v>-1</v>
      </c>
      <c r="Q7287" s="2" t="str">
        <f>VLOOKUP(M7287,[1]ArchetypeScores!E:W,19,FALSE)</f>
        <v>Consumer (including agriculture and tourism)</v>
      </c>
      <c r="R7287" s="2">
        <f>VLOOKUP(M7287,[1]ArchetypeScores!E:I,5,FALSE)</f>
        <v>0</v>
      </c>
      <c r="S7287" s="2">
        <f>VLOOKUP(M7287,[1]ArchetypeScores!E:K,7,FALSE)</f>
        <v>0</v>
      </c>
      <c r="T7287" s="2" t="str">
        <f t="shared" si="115"/>
        <v>Not A&amp;R positive</v>
      </c>
    </row>
    <row r="7288" spans="1:20" x14ac:dyDescent="0.3">
      <c r="A7288" s="2" t="s">
        <v>18523</v>
      </c>
      <c r="B7288" s="3" t="s">
        <v>19267</v>
      </c>
      <c r="C7288" s="3" t="s">
        <v>19268</v>
      </c>
      <c r="D7288" s="4">
        <v>1</v>
      </c>
      <c r="E7288" s="5" t="s">
        <v>18526</v>
      </c>
      <c r="F7288" s="4">
        <v>1.39252</v>
      </c>
      <c r="G7288" s="6">
        <v>51422</v>
      </c>
      <c r="H7288" s="3" t="s">
        <v>18551</v>
      </c>
      <c r="I7288" s="3" t="s">
        <v>5155</v>
      </c>
      <c r="J7288" s="3"/>
      <c r="K7288" s="5" t="s">
        <v>102</v>
      </c>
      <c r="L7288" s="5">
        <v>2</v>
      </c>
      <c r="M7288" s="5" t="s">
        <v>681</v>
      </c>
      <c r="N7288" s="5">
        <f>VLOOKUP(M7288,[1]ArchetypeScores!E:N,10,FALSE)</f>
        <v>0</v>
      </c>
      <c r="O7288" s="5">
        <f>VLOOKUP(M7288,[1]ArchetypeScores!E:O,11,FALSE)</f>
        <v>-1</v>
      </c>
      <c r="P7288" s="5">
        <f>VLOOKUP(M7288,[1]ArchetypeScores!E:P,12,FALSE)</f>
        <v>0</v>
      </c>
      <c r="Q7288" s="2" t="str">
        <f>VLOOKUP(M7288,[1]ArchetypeScores!E:W,19,FALSE)</f>
        <v>Untargeted</v>
      </c>
      <c r="R7288" s="2">
        <f>VLOOKUP(M7288,[1]ArchetypeScores!E:I,5,FALSE)</f>
        <v>0</v>
      </c>
      <c r="S7288" s="2">
        <f>VLOOKUP(M7288,[1]ArchetypeScores!E:K,7,FALSE)</f>
        <v>1</v>
      </c>
      <c r="T7288" s="2" t="str">
        <f t="shared" si="115"/>
        <v>Indirect only</v>
      </c>
    </row>
    <row r="7289" spans="1:20" x14ac:dyDescent="0.3">
      <c r="A7289" s="2" t="s">
        <v>18523</v>
      </c>
      <c r="B7289" s="3" t="s">
        <v>19269</v>
      </c>
      <c r="C7289" s="3" t="s">
        <v>19270</v>
      </c>
      <c r="D7289" s="4">
        <v>0.126</v>
      </c>
      <c r="E7289" s="5" t="s">
        <v>18526</v>
      </c>
      <c r="F7289" s="4">
        <v>0.17546</v>
      </c>
      <c r="G7289" s="6">
        <v>51409</v>
      </c>
      <c r="H7289" s="3" t="s">
        <v>18551</v>
      </c>
      <c r="I7289" s="3" t="s">
        <v>5155</v>
      </c>
      <c r="J7289" s="3"/>
      <c r="K7289" s="5" t="s">
        <v>291</v>
      </c>
      <c r="L7289" s="5">
        <v>4</v>
      </c>
      <c r="M7289" s="5" t="s">
        <v>292</v>
      </c>
      <c r="N7289" s="5">
        <f>VLOOKUP(M7289,[1]ArchetypeScores!E:N,10,FALSE)</f>
        <v>1</v>
      </c>
      <c r="O7289" s="5">
        <f>VLOOKUP(M7289,[1]ArchetypeScores!E:O,11,FALSE)</f>
        <v>0</v>
      </c>
      <c r="P7289" s="5">
        <f>VLOOKUP(M7289,[1]ArchetypeScores!E:P,12,FALSE)</f>
        <v>0</v>
      </c>
      <c r="Q7289" s="2" t="str">
        <f>VLOOKUP(M7289,[1]ArchetypeScores!E:W,19,FALSE)</f>
        <v>Education and training</v>
      </c>
      <c r="R7289" s="2">
        <f>VLOOKUP(M7289,[1]ArchetypeScores!E:I,5,FALSE)</f>
        <v>0</v>
      </c>
      <c r="S7289" s="2">
        <f>VLOOKUP(M7289,[1]ArchetypeScores!E:K,7,FALSE)</f>
        <v>0</v>
      </c>
      <c r="T7289" s="2" t="str">
        <f t="shared" si="115"/>
        <v>Not A&amp;R positive</v>
      </c>
    </row>
    <row r="7290" spans="1:20" x14ac:dyDescent="0.3">
      <c r="A7290" s="2" t="s">
        <v>18523</v>
      </c>
      <c r="B7290" s="3" t="s">
        <v>19271</v>
      </c>
      <c r="C7290" s="3" t="s">
        <v>19272</v>
      </c>
      <c r="D7290" s="4">
        <v>2.2149999999999999</v>
      </c>
      <c r="E7290" s="5" t="s">
        <v>18526</v>
      </c>
      <c r="F7290" s="4">
        <v>2.9645299999999999</v>
      </c>
      <c r="G7290" s="6">
        <v>51471</v>
      </c>
      <c r="H7290" s="3" t="s">
        <v>18578</v>
      </c>
      <c r="I7290" s="3" t="s">
        <v>18579</v>
      </c>
      <c r="J7290" s="3">
        <v>3</v>
      </c>
      <c r="K7290" s="5" t="s">
        <v>137</v>
      </c>
      <c r="L7290" s="5" t="s">
        <v>112</v>
      </c>
      <c r="M7290" s="5" t="s">
        <v>2170</v>
      </c>
      <c r="N7290" s="5">
        <f>VLOOKUP(M7290,[1]ArchetypeScores!E:N,10,FALSE)</f>
        <v>1</v>
      </c>
      <c r="O7290" s="5">
        <f>VLOOKUP(M7290,[1]ArchetypeScores!E:O,11,FALSE)</f>
        <v>-2</v>
      </c>
      <c r="P7290" s="5">
        <f>VLOOKUP(M7290,[1]ArchetypeScores!E:P,12,FALSE)</f>
        <v>2</v>
      </c>
      <c r="Q7290" s="2" t="str">
        <f>VLOOKUP(M7290,[1]ArchetypeScores!E:W,19,FALSE)</f>
        <v>Industrials - transportation</v>
      </c>
      <c r="R7290" s="2">
        <f>VLOOKUP(M7290,[1]ArchetypeScores!E:I,5,FALSE)</f>
        <v>0</v>
      </c>
      <c r="S7290" s="2">
        <f>VLOOKUP(M7290,[1]ArchetypeScores!E:K,7,FALSE)</f>
        <v>-1</v>
      </c>
      <c r="T7290" s="2" t="str">
        <f t="shared" si="115"/>
        <v>Not A&amp;R positive</v>
      </c>
    </row>
    <row r="7291" spans="1:20" x14ac:dyDescent="0.3">
      <c r="A7291" s="2" t="s">
        <v>18523</v>
      </c>
      <c r="B7291" s="3" t="s">
        <v>19273</v>
      </c>
      <c r="C7291" s="3" t="s">
        <v>19274</v>
      </c>
      <c r="D7291" s="4">
        <v>58</v>
      </c>
      <c r="E7291" s="5" t="s">
        <v>18526</v>
      </c>
      <c r="F7291" s="4">
        <v>77.626620000000003</v>
      </c>
      <c r="G7291" s="6">
        <v>51465</v>
      </c>
      <c r="H7291" s="3" t="s">
        <v>18578</v>
      </c>
      <c r="I7291" s="3" t="s">
        <v>18579</v>
      </c>
      <c r="J7291" s="3">
        <v>3</v>
      </c>
      <c r="K7291" s="5" t="s">
        <v>229</v>
      </c>
      <c r="L7291" s="5" t="s">
        <v>112</v>
      </c>
      <c r="M7291" s="5" t="s">
        <v>1282</v>
      </c>
      <c r="N7291" s="5">
        <f>VLOOKUP(M7291,[1]ArchetypeScores!E:N,10,FALSE)</f>
        <v>1</v>
      </c>
      <c r="O7291" s="5">
        <f>VLOOKUP(M7291,[1]ArchetypeScores!E:O,11,FALSE)</f>
        <v>-2</v>
      </c>
      <c r="P7291" s="5">
        <f>VLOOKUP(M7291,[1]ArchetypeScores!E:P,12,FALSE)</f>
        <v>-1</v>
      </c>
      <c r="Q7291" s="2" t="str">
        <f>VLOOKUP(M7291,[1]ArchetypeScores!E:W,19,FALSE)</f>
        <v>Industrials - transportation</v>
      </c>
      <c r="R7291" s="2">
        <f>VLOOKUP(M7291,[1]ArchetypeScores!E:I,5,FALSE)</f>
        <v>0</v>
      </c>
      <c r="S7291" s="2">
        <f>VLOOKUP(M7291,[1]ArchetypeScores!E:K,7,FALSE)</f>
        <v>-1</v>
      </c>
      <c r="T7291" s="2" t="str">
        <f t="shared" si="115"/>
        <v>Not A&amp;R positive</v>
      </c>
    </row>
    <row r="7292" spans="1:20" x14ac:dyDescent="0.3">
      <c r="A7292" s="2" t="s">
        <v>18523</v>
      </c>
      <c r="B7292" s="3" t="s">
        <v>19273</v>
      </c>
      <c r="C7292" s="3" t="s">
        <v>19275</v>
      </c>
      <c r="D7292" s="4">
        <v>1.7</v>
      </c>
      <c r="E7292" s="5" t="s">
        <v>18526</v>
      </c>
      <c r="F7292" s="4">
        <v>2.2752599999999998</v>
      </c>
      <c r="G7292" s="6">
        <v>51460</v>
      </c>
      <c r="H7292" s="3" t="s">
        <v>18578</v>
      </c>
      <c r="I7292" s="3" t="s">
        <v>18579</v>
      </c>
      <c r="J7292" s="3">
        <v>3</v>
      </c>
      <c r="K7292" s="5" t="s">
        <v>229</v>
      </c>
      <c r="L7292" s="5">
        <v>1</v>
      </c>
      <c r="M7292" s="5" t="s">
        <v>528</v>
      </c>
      <c r="N7292" s="5">
        <f>VLOOKUP(M7292,[1]ArchetypeScores!E:N,10,FALSE)</f>
        <v>1</v>
      </c>
      <c r="O7292" s="5">
        <f>VLOOKUP(M7292,[1]ArchetypeScores!E:O,11,FALSE)</f>
        <v>-2</v>
      </c>
      <c r="P7292" s="5">
        <f>VLOOKUP(M7292,[1]ArchetypeScores!E:P,12,FALSE)</f>
        <v>0</v>
      </c>
      <c r="Q7292" s="2" t="str">
        <f>VLOOKUP(M7292,[1]ArchetypeScores!E:W,19,FALSE)</f>
        <v>Industrials - transportation</v>
      </c>
      <c r="R7292" s="2">
        <f>VLOOKUP(M7292,[1]ArchetypeScores!E:I,5,FALSE)</f>
        <v>0</v>
      </c>
      <c r="S7292" s="2">
        <f>VLOOKUP(M7292,[1]ArchetypeScores!E:K,7,FALSE)</f>
        <v>-1</v>
      </c>
      <c r="T7292" s="2" t="str">
        <f t="shared" si="115"/>
        <v>Not A&amp;R positive</v>
      </c>
    </row>
    <row r="7293" spans="1:20" x14ac:dyDescent="0.3">
      <c r="A7293" s="2" t="s">
        <v>18523</v>
      </c>
      <c r="B7293" s="3" t="s">
        <v>19276</v>
      </c>
      <c r="C7293" s="3" t="s">
        <v>19277</v>
      </c>
      <c r="D7293" s="4">
        <v>1.0999999999999999E-2</v>
      </c>
      <c r="E7293" s="5" t="s">
        <v>18526</v>
      </c>
      <c r="F7293" s="4">
        <v>1.298E-2</v>
      </c>
      <c r="G7293" s="6">
        <v>51574</v>
      </c>
      <c r="H7293" s="3" t="s">
        <v>19278</v>
      </c>
      <c r="I7293" s="3"/>
      <c r="J7293" s="3"/>
      <c r="K7293" s="5" t="s">
        <v>38</v>
      </c>
      <c r="L7293" s="5">
        <v>13</v>
      </c>
      <c r="M7293" s="5" t="s">
        <v>39</v>
      </c>
      <c r="N7293" s="5">
        <f>VLOOKUP(M7293,[1]ArchetypeScores!E:N,10,FALSE)</f>
        <v>0</v>
      </c>
      <c r="O7293" s="5">
        <f>VLOOKUP(M7293,[1]ArchetypeScores!E:O,11,FALSE)</f>
        <v>-2</v>
      </c>
      <c r="P7293" s="5">
        <f>VLOOKUP(M7293,[1]ArchetypeScores!E:P,12,FALSE)</f>
        <v>0</v>
      </c>
      <c r="Q7293" s="2" t="str">
        <f>VLOOKUP(M7293,[1]ArchetypeScores!E:W,19,FALSE)</f>
        <v>Industrials - transportation</v>
      </c>
      <c r="R7293" s="2">
        <f>VLOOKUP(M7293,[1]ArchetypeScores!E:I,5,FALSE)</f>
        <v>0</v>
      </c>
      <c r="S7293" s="2">
        <f>VLOOKUP(M7293,[1]ArchetypeScores!E:K,7,FALSE)</f>
        <v>0</v>
      </c>
      <c r="T7293" s="2" t="str">
        <f t="shared" si="115"/>
        <v>Not A&amp;R positive</v>
      </c>
    </row>
    <row r="7294" spans="1:20" x14ac:dyDescent="0.3">
      <c r="A7294" s="2" t="s">
        <v>18523</v>
      </c>
      <c r="B7294" s="3" t="s">
        <v>19279</v>
      </c>
      <c r="C7294" s="3" t="s">
        <v>19280</v>
      </c>
      <c r="D7294" s="4">
        <v>8</v>
      </c>
      <c r="E7294" s="5" t="s">
        <v>18526</v>
      </c>
      <c r="F7294" s="4">
        <v>10.70712</v>
      </c>
      <c r="G7294" s="6">
        <v>51445</v>
      </c>
      <c r="H7294" s="3" t="s">
        <v>18578</v>
      </c>
      <c r="I7294" s="3" t="s">
        <v>18579</v>
      </c>
      <c r="J7294" s="3">
        <v>2</v>
      </c>
      <c r="K7294" s="5" t="s">
        <v>229</v>
      </c>
      <c r="L7294" s="5">
        <v>5</v>
      </c>
      <c r="M7294" s="5" t="s">
        <v>2160</v>
      </c>
      <c r="N7294" s="5">
        <f>VLOOKUP(M7294,[1]ArchetypeScores!E:N,10,FALSE)</f>
        <v>1</v>
      </c>
      <c r="O7294" s="5">
        <f>VLOOKUP(M7294,[1]ArchetypeScores!E:O,11,FALSE)</f>
        <v>-2</v>
      </c>
      <c r="P7294" s="5">
        <f>VLOOKUP(M7294,[1]ArchetypeScores!E:P,12,FALSE)</f>
        <v>1</v>
      </c>
      <c r="Q7294" s="2" t="str">
        <f>VLOOKUP(M7294,[1]ArchetypeScores!E:W,19,FALSE)</f>
        <v>Industrials - transportation</v>
      </c>
      <c r="R7294" s="2">
        <f>VLOOKUP(M7294,[1]ArchetypeScores!E:I,5,FALSE)</f>
        <v>0</v>
      </c>
      <c r="S7294" s="2">
        <f>VLOOKUP(M7294,[1]ArchetypeScores!E:K,7,FALSE)</f>
        <v>-1</v>
      </c>
      <c r="T7294" s="2" t="str">
        <f t="shared" si="115"/>
        <v>Not A&amp;R positive</v>
      </c>
    </row>
    <row r="7295" spans="1:20" x14ac:dyDescent="0.3">
      <c r="A7295" s="2" t="s">
        <v>18523</v>
      </c>
      <c r="B7295" s="3" t="s">
        <v>19279</v>
      </c>
      <c r="C7295" s="3" t="s">
        <v>19281</v>
      </c>
      <c r="D7295" s="4">
        <v>4.8</v>
      </c>
      <c r="E7295" s="5" t="s">
        <v>18526</v>
      </c>
      <c r="F7295" s="4">
        <v>6.4242699999999999</v>
      </c>
      <c r="G7295" s="6">
        <v>51455</v>
      </c>
      <c r="H7295" s="3" t="s">
        <v>18578</v>
      </c>
      <c r="I7295" s="3" t="s">
        <v>18579</v>
      </c>
      <c r="J7295" s="3">
        <v>2</v>
      </c>
      <c r="K7295" s="5" t="s">
        <v>137</v>
      </c>
      <c r="L7295" s="5">
        <v>2</v>
      </c>
      <c r="M7295" s="5" t="s">
        <v>138</v>
      </c>
      <c r="N7295" s="5">
        <f>VLOOKUP(M7295,[1]ArchetypeScores!E:N,10,FALSE)</f>
        <v>1</v>
      </c>
      <c r="O7295" s="5">
        <f>VLOOKUP(M7295,[1]ArchetypeScores!E:O,11,FALSE)</f>
        <v>-2</v>
      </c>
      <c r="P7295" s="5">
        <f>VLOOKUP(M7295,[1]ArchetypeScores!E:P,12,FALSE)</f>
        <v>2</v>
      </c>
      <c r="Q7295" s="2" t="str">
        <f>VLOOKUP(M7295,[1]ArchetypeScores!E:W,19,FALSE)</f>
        <v>Industrials - transportation</v>
      </c>
      <c r="R7295" s="2">
        <f>VLOOKUP(M7295,[1]ArchetypeScores!E:I,5,FALSE)</f>
        <v>0</v>
      </c>
      <c r="S7295" s="2">
        <f>VLOOKUP(M7295,[1]ArchetypeScores!E:K,7,FALSE)</f>
        <v>-1</v>
      </c>
      <c r="T7295" s="2" t="str">
        <f t="shared" si="115"/>
        <v>Not A&amp;R positive</v>
      </c>
    </row>
    <row r="7296" spans="1:20" x14ac:dyDescent="0.3">
      <c r="A7296" s="2" t="s">
        <v>18523</v>
      </c>
      <c r="B7296" s="3" t="s">
        <v>19282</v>
      </c>
      <c r="C7296" s="3" t="s">
        <v>19283</v>
      </c>
      <c r="D7296" s="4">
        <v>1.6</v>
      </c>
      <c r="E7296" s="5" t="s">
        <v>18526</v>
      </c>
      <c r="F7296" s="4">
        <v>1.9359999999999999</v>
      </c>
      <c r="G7296" s="6">
        <v>51562</v>
      </c>
      <c r="H7296" s="3" t="s">
        <v>19284</v>
      </c>
      <c r="I7296" s="3"/>
      <c r="J7296" s="3"/>
      <c r="K7296" s="5" t="s">
        <v>137</v>
      </c>
      <c r="L7296" s="5">
        <v>2</v>
      </c>
      <c r="M7296" s="5" t="s">
        <v>138</v>
      </c>
      <c r="N7296" s="5">
        <f>VLOOKUP(M7296,[1]ArchetypeScores!E:N,10,FALSE)</f>
        <v>1</v>
      </c>
      <c r="O7296" s="5">
        <f>VLOOKUP(M7296,[1]ArchetypeScores!E:O,11,FALSE)</f>
        <v>-2</v>
      </c>
      <c r="P7296" s="5">
        <f>VLOOKUP(M7296,[1]ArchetypeScores!E:P,12,FALSE)</f>
        <v>2</v>
      </c>
      <c r="Q7296" s="2" t="str">
        <f>VLOOKUP(M7296,[1]ArchetypeScores!E:W,19,FALSE)</f>
        <v>Industrials - transportation</v>
      </c>
      <c r="R7296" s="2">
        <f>VLOOKUP(M7296,[1]ArchetypeScores!E:I,5,FALSE)</f>
        <v>0</v>
      </c>
      <c r="S7296" s="2">
        <f>VLOOKUP(M7296,[1]ArchetypeScores!E:K,7,FALSE)</f>
        <v>-1</v>
      </c>
      <c r="T7296" s="2" t="str">
        <f t="shared" si="115"/>
        <v>Not A&amp;R positive</v>
      </c>
    </row>
    <row r="7297" spans="1:20" x14ac:dyDescent="0.3">
      <c r="A7297" s="2" t="s">
        <v>18523</v>
      </c>
      <c r="B7297" s="3" t="s">
        <v>19285</v>
      </c>
      <c r="C7297" s="3" t="s">
        <v>19286</v>
      </c>
      <c r="D7297" s="4">
        <v>0.20300000000000001</v>
      </c>
      <c r="E7297" s="5" t="s">
        <v>18526</v>
      </c>
      <c r="F7297" s="4">
        <v>0.28717999999999999</v>
      </c>
      <c r="G7297" s="6">
        <v>51436</v>
      </c>
      <c r="H7297" s="3" t="s">
        <v>19121</v>
      </c>
      <c r="I7297" s="3" t="s">
        <v>19122</v>
      </c>
      <c r="J7297" s="3"/>
      <c r="K7297" s="5" t="s">
        <v>154</v>
      </c>
      <c r="L7297" s="5" t="s">
        <v>112</v>
      </c>
      <c r="M7297" s="5" t="s">
        <v>155</v>
      </c>
      <c r="N7297" s="5">
        <f>VLOOKUP(M7297,[1]ArchetypeScores!E:N,10,FALSE)</f>
        <v>1</v>
      </c>
      <c r="O7297" s="5">
        <f>VLOOKUP(M7297,[1]ArchetypeScores!E:O,11,FALSE)</f>
        <v>0</v>
      </c>
      <c r="P7297" s="5">
        <f>VLOOKUP(M7297,[1]ArchetypeScores!E:P,12,FALSE)</f>
        <v>0</v>
      </c>
      <c r="Q7297" s="2" t="str">
        <f>VLOOKUP(M7297,[1]ArchetypeScores!E:W,19,FALSE)</f>
        <v>Education and training</v>
      </c>
      <c r="R7297" s="2">
        <f>VLOOKUP(M7297,[1]ArchetypeScores!E:I,5,FALSE)</f>
        <v>0</v>
      </c>
      <c r="S7297" s="2">
        <f>VLOOKUP(M7297,[1]ArchetypeScores!E:K,7,FALSE)</f>
        <v>1</v>
      </c>
      <c r="T7297" s="2" t="str">
        <f t="shared" si="115"/>
        <v>Indirect only</v>
      </c>
    </row>
    <row r="7298" spans="1:20" x14ac:dyDescent="0.3">
      <c r="A7298" s="2" t="s">
        <v>18523</v>
      </c>
      <c r="B7298" s="3" t="s">
        <v>19287</v>
      </c>
      <c r="C7298" s="3" t="s">
        <v>19288</v>
      </c>
      <c r="D7298" s="4">
        <v>0.2</v>
      </c>
      <c r="E7298" s="5" t="s">
        <v>18526</v>
      </c>
      <c r="F7298" s="4">
        <v>0.25459999999999999</v>
      </c>
      <c r="G7298" s="6">
        <v>51320</v>
      </c>
      <c r="H7298" s="3" t="s">
        <v>19289</v>
      </c>
      <c r="I7298" s="3"/>
      <c r="J7298" s="3"/>
      <c r="K7298" s="5" t="s">
        <v>1097</v>
      </c>
      <c r="L7298" s="5">
        <v>4</v>
      </c>
      <c r="M7298" s="5" t="s">
        <v>5186</v>
      </c>
      <c r="N7298" s="5">
        <f>VLOOKUP(M7298,[1]ArchetypeScores!E:N,10,FALSE)</f>
        <v>1</v>
      </c>
      <c r="O7298" s="5">
        <f>VLOOKUP(M7298,[1]ArchetypeScores!E:O,11,FALSE)</f>
        <v>0</v>
      </c>
      <c r="P7298" s="5">
        <f>VLOOKUP(M7298,[1]ArchetypeScores!E:P,12,FALSE)</f>
        <v>2</v>
      </c>
      <c r="Q7298" s="2" t="str">
        <f>VLOOKUP(M7298,[1]ArchetypeScores!E:W,19,FALSE)</f>
        <v>Other sector</v>
      </c>
      <c r="R7298" s="2">
        <f>VLOOKUP(M7298,[1]ArchetypeScores!E:I,5,FALSE)</f>
        <v>0</v>
      </c>
      <c r="S7298" s="2">
        <f>VLOOKUP(M7298,[1]ArchetypeScores!E:K,7,FALSE)</f>
        <v>0</v>
      </c>
      <c r="T7298" s="2" t="str">
        <f t="shared" ref="T7298:T7361" si="116">IF(AND(R7298=1,S7298=1),"Both",IF(AND(R7298=1,S7298=0),"Direct only",IF(AND(R7298=0,S7298=1),"Indirect only","Not A&amp;R positive")))</f>
        <v>Not A&amp;R positive</v>
      </c>
    </row>
    <row r="7299" spans="1:20" x14ac:dyDescent="0.3">
      <c r="A7299" s="2" t="s">
        <v>18523</v>
      </c>
      <c r="B7299" s="3" t="s">
        <v>19290</v>
      </c>
      <c r="C7299" s="3" t="s">
        <v>19291</v>
      </c>
      <c r="D7299" s="4">
        <v>0.22</v>
      </c>
      <c r="E7299" s="5" t="s">
        <v>18526</v>
      </c>
      <c r="F7299" s="4">
        <v>0.30635000000000001</v>
      </c>
      <c r="G7299" s="6">
        <v>51432</v>
      </c>
      <c r="H7299" s="3" t="s">
        <v>19292</v>
      </c>
      <c r="I7299" s="3" t="s">
        <v>5155</v>
      </c>
      <c r="J7299" s="3"/>
      <c r="K7299" s="5" t="s">
        <v>107</v>
      </c>
      <c r="L7299" s="5">
        <v>1</v>
      </c>
      <c r="M7299" s="5" t="s">
        <v>108</v>
      </c>
      <c r="N7299" s="5">
        <f>VLOOKUP(M7299,[1]ArchetypeScores!E:N,10,FALSE)</f>
        <v>1</v>
      </c>
      <c r="O7299" s="5">
        <f>VLOOKUP(M7299,[1]ArchetypeScores!E:O,11,FALSE)</f>
        <v>0</v>
      </c>
      <c r="P7299" s="5">
        <f>VLOOKUP(M7299,[1]ArchetypeScores!E:P,12,FALSE)</f>
        <v>0</v>
      </c>
      <c r="Q7299" s="2" t="str">
        <f>VLOOKUP(M7299,[1]ArchetypeScores!E:W,19,FALSE)</f>
        <v>Other sector</v>
      </c>
      <c r="R7299" s="2">
        <f>VLOOKUP(M7299,[1]ArchetypeScores!E:I,5,FALSE)</f>
        <v>0</v>
      </c>
      <c r="S7299" s="2">
        <f>VLOOKUP(M7299,[1]ArchetypeScores!E:K,7,FALSE)</f>
        <v>0</v>
      </c>
      <c r="T7299" s="2" t="str">
        <f t="shared" si="116"/>
        <v>Not A&amp;R positive</v>
      </c>
    </row>
    <row r="7300" spans="1:20" x14ac:dyDescent="0.3">
      <c r="A7300" s="2" t="s">
        <v>18523</v>
      </c>
      <c r="B7300" s="3" t="s">
        <v>19293</v>
      </c>
      <c r="C7300" s="3" t="s">
        <v>19294</v>
      </c>
      <c r="D7300" s="4">
        <v>6</v>
      </c>
      <c r="E7300" s="5" t="s">
        <v>18526</v>
      </c>
      <c r="F7300" s="4">
        <v>8.3623200000000004</v>
      </c>
      <c r="G7300" s="6">
        <v>51369</v>
      </c>
      <c r="H7300" s="3" t="s">
        <v>19295</v>
      </c>
      <c r="I7300" s="3"/>
      <c r="J7300" s="3"/>
      <c r="K7300" s="5" t="s">
        <v>664</v>
      </c>
      <c r="L7300" s="5">
        <v>3</v>
      </c>
      <c r="M7300" s="5" t="s">
        <v>533</v>
      </c>
      <c r="N7300" s="5">
        <f>VLOOKUP(M7300,[1]ArchetypeScores!E:N,10,FALSE)</f>
        <v>1</v>
      </c>
      <c r="O7300" s="5">
        <f>VLOOKUP(M7300,[1]ArchetypeScores!E:O,11,FALSE)</f>
        <v>0</v>
      </c>
      <c r="P7300" s="5">
        <f>VLOOKUP(M7300,[1]ArchetypeScores!E:P,12,FALSE)</f>
        <v>2</v>
      </c>
      <c r="Q7300" s="2" t="str">
        <f>VLOOKUP(M7300,[1]ArchetypeScores!E:W,19,FALSE)</f>
        <v>Other sector</v>
      </c>
      <c r="R7300" s="2">
        <f>VLOOKUP(M7300,[1]ArchetypeScores!E:I,5,FALSE)</f>
        <v>0</v>
      </c>
      <c r="S7300" s="2">
        <f>VLOOKUP(M7300,[1]ArchetypeScores!E:K,7,FALSE)</f>
        <v>0</v>
      </c>
      <c r="T7300" s="2" t="str">
        <f t="shared" si="116"/>
        <v>Not A&amp;R positive</v>
      </c>
    </row>
    <row r="7301" spans="1:20" x14ac:dyDescent="0.3">
      <c r="A7301" s="2" t="s">
        <v>18523</v>
      </c>
      <c r="B7301" s="3" t="s">
        <v>19293</v>
      </c>
      <c r="C7301" s="10" t="s">
        <v>19296</v>
      </c>
      <c r="D7301" s="4">
        <v>6</v>
      </c>
      <c r="E7301" s="5" t="s">
        <v>18526</v>
      </c>
      <c r="F7301" s="4">
        <v>8.3623200000000004</v>
      </c>
      <c r="G7301" s="6">
        <v>51370</v>
      </c>
      <c r="H7301" s="9" t="s">
        <v>19295</v>
      </c>
      <c r="I7301" s="3"/>
      <c r="J7301" s="3"/>
      <c r="K7301" s="5" t="s">
        <v>196</v>
      </c>
      <c r="L7301" s="5">
        <v>2</v>
      </c>
      <c r="M7301" s="5" t="s">
        <v>622</v>
      </c>
      <c r="N7301" s="5">
        <f>VLOOKUP(M7301,[1]ArchetypeScores!E:N,10,FALSE)</f>
        <v>1</v>
      </c>
      <c r="O7301" s="5">
        <f>VLOOKUP(M7301,[1]ArchetypeScores!E:O,11,FALSE)</f>
        <v>-2</v>
      </c>
      <c r="P7301" s="5">
        <f>VLOOKUP(M7301,[1]ArchetypeScores!E:P,12,FALSE)</f>
        <v>1</v>
      </c>
      <c r="Q7301" s="2" t="e">
        <f>VLOOKUP(M7301,[1]ArchetypeScores!E:W,19,FALSE)</f>
        <v>#N/A</v>
      </c>
      <c r="R7301" s="2">
        <f>VLOOKUP(M7301,[1]ArchetypeScores!E:I,5,FALSE)</f>
        <v>0</v>
      </c>
      <c r="S7301" s="2">
        <f>VLOOKUP(M7301,[1]ArchetypeScores!E:K,7,FALSE)</f>
        <v>0</v>
      </c>
      <c r="T7301" s="2" t="str">
        <f t="shared" si="116"/>
        <v>Not A&amp;R positive</v>
      </c>
    </row>
    <row r="7302" spans="1:20" x14ac:dyDescent="0.3">
      <c r="A7302" s="2" t="s">
        <v>18523</v>
      </c>
      <c r="B7302" s="3" t="s">
        <v>19297</v>
      </c>
      <c r="C7302" s="3" t="s">
        <v>19298</v>
      </c>
      <c r="D7302" s="4">
        <v>0.58199999999999996</v>
      </c>
      <c r="E7302" s="5" t="s">
        <v>18526</v>
      </c>
      <c r="F7302" s="4">
        <v>0.77148000000000005</v>
      </c>
      <c r="G7302" s="6">
        <v>51490</v>
      </c>
      <c r="H7302" s="3" t="s">
        <v>18637</v>
      </c>
      <c r="I7302" s="3" t="s">
        <v>18638</v>
      </c>
      <c r="J7302" s="3"/>
      <c r="K7302" s="5" t="s">
        <v>3702</v>
      </c>
      <c r="L7302" s="5">
        <v>2</v>
      </c>
      <c r="M7302" s="5" t="s">
        <v>4334</v>
      </c>
      <c r="N7302" s="5">
        <f>VLOOKUP(M7302,[1]ArchetypeScores!E:N,10,FALSE)</f>
        <v>1</v>
      </c>
      <c r="O7302" s="5">
        <f>VLOOKUP(M7302,[1]ArchetypeScores!E:O,11,FALSE)</f>
        <v>-1</v>
      </c>
      <c r="P7302" s="5">
        <f>VLOOKUP(M7302,[1]ArchetypeScores!E:P,12,FALSE)</f>
        <v>1</v>
      </c>
      <c r="Q7302" s="2" t="str">
        <f>VLOOKUP(M7302,[1]ArchetypeScores!E:W,19,FALSE)</f>
        <v>Industrials - transportation</v>
      </c>
      <c r="R7302" s="2">
        <f>VLOOKUP(M7302,[1]ArchetypeScores!E:I,5,FALSE)</f>
        <v>0</v>
      </c>
      <c r="S7302" s="2">
        <f>VLOOKUP(M7302,[1]ArchetypeScores!E:K,7,FALSE)</f>
        <v>0</v>
      </c>
      <c r="T7302" s="2" t="str">
        <f t="shared" si="116"/>
        <v>Not A&amp;R positive</v>
      </c>
    </row>
    <row r="7303" spans="1:20" x14ac:dyDescent="0.3">
      <c r="A7303" s="2" t="s">
        <v>18523</v>
      </c>
      <c r="B7303" s="3" t="s">
        <v>19299</v>
      </c>
      <c r="C7303" s="3" t="s">
        <v>19300</v>
      </c>
      <c r="D7303" s="4"/>
      <c r="E7303" s="5" t="s">
        <v>18526</v>
      </c>
      <c r="F7303" s="4">
        <v>0</v>
      </c>
      <c r="G7303" s="6">
        <v>51591</v>
      </c>
      <c r="H7303" s="3" t="s">
        <v>19301</v>
      </c>
      <c r="I7303" s="3"/>
      <c r="J7303" s="3"/>
      <c r="K7303" s="5" t="s">
        <v>269</v>
      </c>
      <c r="L7303" s="5">
        <v>2</v>
      </c>
      <c r="M7303" s="5" t="s">
        <v>3963</v>
      </c>
      <c r="N7303" s="5">
        <f>VLOOKUP(M7303,[1]ArchetypeScores!E:N,10,FALSE)</f>
        <v>1</v>
      </c>
      <c r="O7303" s="5">
        <f>VLOOKUP(M7303,[1]ArchetypeScores!E:O,11,FALSE)</f>
        <v>-1</v>
      </c>
      <c r="P7303" s="5">
        <f>VLOOKUP(M7303,[1]ArchetypeScores!E:P,12,FALSE)</f>
        <v>0</v>
      </c>
      <c r="Q7303" s="2" t="str">
        <f>VLOOKUP(M7303,[1]ArchetypeScores!E:W,19,FALSE)</f>
        <v>Untargeted</v>
      </c>
      <c r="R7303" s="2">
        <f>VLOOKUP(M7303,[1]ArchetypeScores!E:I,5,FALSE)</f>
        <v>0</v>
      </c>
      <c r="S7303" s="2">
        <f>VLOOKUP(M7303,[1]ArchetypeScores!E:K,7,FALSE)</f>
        <v>0</v>
      </c>
      <c r="T7303" s="2" t="str">
        <f t="shared" si="116"/>
        <v>Not A&amp;R positive</v>
      </c>
    </row>
    <row r="7304" spans="1:20" x14ac:dyDescent="0.3">
      <c r="A7304" s="2" t="s">
        <v>18523</v>
      </c>
      <c r="B7304" s="3" t="s">
        <v>19302</v>
      </c>
      <c r="C7304" s="3" t="s">
        <v>19303</v>
      </c>
      <c r="D7304" s="4"/>
      <c r="E7304" s="5" t="s">
        <v>18526</v>
      </c>
      <c r="F7304" s="4">
        <v>0</v>
      </c>
      <c r="G7304" s="6">
        <v>51404</v>
      </c>
      <c r="H7304" s="3" t="s">
        <v>18551</v>
      </c>
      <c r="I7304" s="3" t="s">
        <v>5155</v>
      </c>
      <c r="J7304" s="3"/>
      <c r="K7304" s="5" t="s">
        <v>89</v>
      </c>
      <c r="L7304" s="5">
        <v>2</v>
      </c>
      <c r="M7304" s="5" t="s">
        <v>626</v>
      </c>
      <c r="N7304" s="5">
        <f>VLOOKUP(M7304,[1]ArchetypeScores!E:N,10,FALSE)</f>
        <v>1</v>
      </c>
      <c r="O7304" s="5">
        <f>VLOOKUP(M7304,[1]ArchetypeScores!E:O,11,FALSE)</f>
        <v>0</v>
      </c>
      <c r="P7304" s="5">
        <f>VLOOKUP(M7304,[1]ArchetypeScores!E:P,12,FALSE)</f>
        <v>0</v>
      </c>
      <c r="Q7304" s="2" t="str">
        <f>VLOOKUP(M7304,[1]ArchetypeScores!E:W,19,FALSE)</f>
        <v>Other sector</v>
      </c>
      <c r="R7304" s="2">
        <f>VLOOKUP(M7304,[1]ArchetypeScores!E:I,5,FALSE)</f>
        <v>0</v>
      </c>
      <c r="S7304" s="2">
        <f>VLOOKUP(M7304,[1]ArchetypeScores!E:K,7,FALSE)</f>
        <v>1</v>
      </c>
      <c r="T7304" s="2" t="str">
        <f t="shared" si="116"/>
        <v>Indirect only</v>
      </c>
    </row>
    <row r="7305" spans="1:20" x14ac:dyDescent="0.3">
      <c r="A7305" s="2" t="s">
        <v>18523</v>
      </c>
      <c r="B7305" s="3" t="s">
        <v>19304</v>
      </c>
      <c r="C7305" s="3" t="s">
        <v>19305</v>
      </c>
      <c r="D7305" s="4">
        <v>0.1</v>
      </c>
      <c r="E7305" s="5" t="s">
        <v>18526</v>
      </c>
      <c r="F7305" s="4">
        <v>0.12443</v>
      </c>
      <c r="G7305" s="6">
        <v>51565</v>
      </c>
      <c r="H7305" s="3" t="s">
        <v>19306</v>
      </c>
      <c r="I7305" s="3"/>
      <c r="J7305" s="3"/>
      <c r="K7305" s="5" t="s">
        <v>214</v>
      </c>
      <c r="L7305" s="5">
        <v>4</v>
      </c>
      <c r="M7305" s="5" t="s">
        <v>560</v>
      </c>
      <c r="N7305" s="5">
        <f>VLOOKUP(M7305,[1]ArchetypeScores!E:N,10,FALSE)</f>
        <v>1</v>
      </c>
      <c r="O7305" s="5">
        <f>VLOOKUP(M7305,[1]ArchetypeScores!E:O,11,FALSE)</f>
        <v>0</v>
      </c>
      <c r="P7305" s="5">
        <f>VLOOKUP(M7305,[1]ArchetypeScores!E:P,12,FALSE)</f>
        <v>0</v>
      </c>
      <c r="Q7305" s="2" t="str">
        <f>VLOOKUP(M7305,[1]ArchetypeScores!E:W,19,FALSE)</f>
        <v>Other sector</v>
      </c>
      <c r="R7305" s="2">
        <f>VLOOKUP(M7305,[1]ArchetypeScores!E:I,5,FALSE)</f>
        <v>0</v>
      </c>
      <c r="S7305" s="2">
        <f>VLOOKUP(M7305,[1]ArchetypeScores!E:K,7,FALSE)</f>
        <v>0</v>
      </c>
      <c r="T7305" s="2" t="str">
        <f t="shared" si="116"/>
        <v>Not A&amp;R positive</v>
      </c>
    </row>
    <row r="7306" spans="1:20" x14ac:dyDescent="0.3">
      <c r="A7306" s="2" t="s">
        <v>18523</v>
      </c>
      <c r="B7306" s="3" t="s">
        <v>19304</v>
      </c>
      <c r="C7306" s="3" t="s">
        <v>19307</v>
      </c>
      <c r="D7306" s="4">
        <v>0.28000000000000003</v>
      </c>
      <c r="E7306" s="5" t="s">
        <v>18526</v>
      </c>
      <c r="F7306" s="4">
        <v>0.34544000000000002</v>
      </c>
      <c r="G7306" s="6">
        <v>51543</v>
      </c>
      <c r="H7306" s="3" t="s">
        <v>19308</v>
      </c>
      <c r="I7306" s="3"/>
      <c r="J7306" s="3"/>
      <c r="K7306" s="5" t="s">
        <v>214</v>
      </c>
      <c r="L7306" s="5">
        <v>4</v>
      </c>
      <c r="M7306" s="5" t="s">
        <v>560</v>
      </c>
      <c r="N7306" s="5">
        <f>VLOOKUP(M7306,[1]ArchetypeScores!E:N,10,FALSE)</f>
        <v>1</v>
      </c>
      <c r="O7306" s="5">
        <f>VLOOKUP(M7306,[1]ArchetypeScores!E:O,11,FALSE)</f>
        <v>0</v>
      </c>
      <c r="P7306" s="5">
        <f>VLOOKUP(M7306,[1]ArchetypeScores!E:P,12,FALSE)</f>
        <v>0</v>
      </c>
      <c r="Q7306" s="2" t="str">
        <f>VLOOKUP(M7306,[1]ArchetypeScores!E:W,19,FALSE)</f>
        <v>Other sector</v>
      </c>
      <c r="R7306" s="2">
        <f>VLOOKUP(M7306,[1]ArchetypeScores!E:I,5,FALSE)</f>
        <v>0</v>
      </c>
      <c r="S7306" s="2">
        <f>VLOOKUP(M7306,[1]ArchetypeScores!E:K,7,FALSE)</f>
        <v>0</v>
      </c>
      <c r="T7306" s="2" t="str">
        <f t="shared" si="116"/>
        <v>Not A&amp;R positive</v>
      </c>
    </row>
    <row r="7307" spans="1:20" x14ac:dyDescent="0.3">
      <c r="A7307" s="2" t="s">
        <v>18523</v>
      </c>
      <c r="B7307" s="3" t="s">
        <v>19304</v>
      </c>
      <c r="C7307" s="3" t="s">
        <v>19309</v>
      </c>
      <c r="D7307" s="4"/>
      <c r="E7307" s="5" t="s">
        <v>18526</v>
      </c>
      <c r="F7307" s="4">
        <v>0</v>
      </c>
      <c r="G7307" s="6">
        <v>51542</v>
      </c>
      <c r="H7307" s="3" t="s">
        <v>19308</v>
      </c>
      <c r="I7307" s="3"/>
      <c r="J7307" s="3"/>
      <c r="K7307" s="5" t="s">
        <v>163</v>
      </c>
      <c r="L7307" s="5">
        <v>3</v>
      </c>
      <c r="M7307" s="5" t="s">
        <v>164</v>
      </c>
      <c r="N7307" s="5">
        <f>VLOOKUP(M7307,[1]ArchetypeScores!E:N,10,FALSE)</f>
        <v>0</v>
      </c>
      <c r="O7307" s="5">
        <f>VLOOKUP(M7307,[1]ArchetypeScores!E:O,11,FALSE)</f>
        <v>0</v>
      </c>
      <c r="P7307" s="5">
        <f>VLOOKUP(M7307,[1]ArchetypeScores!E:P,12,FALSE)</f>
        <v>0</v>
      </c>
      <c r="Q7307" s="2" t="str">
        <f>VLOOKUP(M7307,[1]ArchetypeScores!E:W,19,FALSE)</f>
        <v>Education and training</v>
      </c>
      <c r="R7307" s="2">
        <f>VLOOKUP(M7307,[1]ArchetypeScores!E:I,5,FALSE)</f>
        <v>0</v>
      </c>
      <c r="S7307" s="2">
        <f>VLOOKUP(M7307,[1]ArchetypeScores!E:K,7,FALSE)</f>
        <v>0</v>
      </c>
      <c r="T7307" s="2" t="str">
        <f t="shared" si="116"/>
        <v>Not A&amp;R positive</v>
      </c>
    </row>
    <row r="7308" spans="1:20" x14ac:dyDescent="0.3">
      <c r="A7308" s="2" t="s">
        <v>18523</v>
      </c>
      <c r="B7308" s="3" t="s">
        <v>19310</v>
      </c>
      <c r="C7308" s="3" t="s">
        <v>19311</v>
      </c>
      <c r="D7308" s="4">
        <v>2.1999999999999999E-2</v>
      </c>
      <c r="E7308" s="5" t="s">
        <v>18526</v>
      </c>
      <c r="F7308" s="4">
        <v>3.0640000000000001E-2</v>
      </c>
      <c r="G7308" s="6">
        <v>51394</v>
      </c>
      <c r="H7308" s="3" t="s">
        <v>18551</v>
      </c>
      <c r="I7308" s="3" t="s">
        <v>5155</v>
      </c>
      <c r="J7308" s="3"/>
      <c r="K7308" s="5" t="s">
        <v>61</v>
      </c>
      <c r="L7308" s="5">
        <v>1</v>
      </c>
      <c r="M7308" s="5" t="s">
        <v>130</v>
      </c>
      <c r="N7308" s="5">
        <f>VLOOKUP(M7308,[1]ArchetypeScores!E:N,10,FALSE)</f>
        <v>0</v>
      </c>
      <c r="O7308" s="5">
        <f>VLOOKUP(M7308,[1]ArchetypeScores!E:O,11,FALSE)</f>
        <v>-1</v>
      </c>
      <c r="P7308" s="5">
        <f>VLOOKUP(M7308,[1]ArchetypeScores!E:P,12,FALSE)</f>
        <v>0</v>
      </c>
      <c r="Q7308" s="2" t="str">
        <f>VLOOKUP(M7308,[1]ArchetypeScores!E:W,19,FALSE)</f>
        <v>Health care</v>
      </c>
      <c r="R7308" s="2">
        <f>VLOOKUP(M7308,[1]ArchetypeScores!E:I,5,FALSE)</f>
        <v>0</v>
      </c>
      <c r="S7308" s="2">
        <f>VLOOKUP(M7308,[1]ArchetypeScores!E:K,7,FALSE)</f>
        <v>0</v>
      </c>
      <c r="T7308" s="2" t="str">
        <f t="shared" si="116"/>
        <v>Not A&amp;R positive</v>
      </c>
    </row>
    <row r="7309" spans="1:20" x14ac:dyDescent="0.3">
      <c r="A7309" s="2" t="s">
        <v>18523</v>
      </c>
      <c r="B7309" s="3" t="s">
        <v>19312</v>
      </c>
      <c r="C7309" s="3" t="s">
        <v>19313</v>
      </c>
      <c r="D7309" s="4">
        <v>6</v>
      </c>
      <c r="E7309" s="5" t="s">
        <v>18526</v>
      </c>
      <c r="F7309" s="4">
        <v>8.0303400000000007</v>
      </c>
      <c r="G7309" s="6">
        <v>51452</v>
      </c>
      <c r="H7309" s="3" t="s">
        <v>18578</v>
      </c>
      <c r="I7309" s="3" t="s">
        <v>18579</v>
      </c>
      <c r="J7309" s="3">
        <v>2</v>
      </c>
      <c r="K7309" s="5" t="s">
        <v>61</v>
      </c>
      <c r="L7309" s="5">
        <v>5</v>
      </c>
      <c r="M7309" s="5" t="s">
        <v>62</v>
      </c>
      <c r="N7309" s="5">
        <f>VLOOKUP(M7309,[1]ArchetypeScores!E:N,10,FALSE)</f>
        <v>0</v>
      </c>
      <c r="O7309" s="5">
        <f>VLOOKUP(M7309,[1]ArchetypeScores!E:O,11,FALSE)</f>
        <v>-1</v>
      </c>
      <c r="P7309" s="5">
        <f>VLOOKUP(M7309,[1]ArchetypeScores!E:P,12,FALSE)</f>
        <v>0</v>
      </c>
      <c r="Q7309" s="2" t="str">
        <f>VLOOKUP(M7309,[1]ArchetypeScores!E:W,19,FALSE)</f>
        <v>Health care</v>
      </c>
      <c r="R7309" s="2">
        <f>VLOOKUP(M7309,[1]ArchetypeScores!E:I,5,FALSE)</f>
        <v>0</v>
      </c>
      <c r="S7309" s="2">
        <f>VLOOKUP(M7309,[1]ArchetypeScores!E:K,7,FALSE)</f>
        <v>0</v>
      </c>
      <c r="T7309" s="2" t="str">
        <f t="shared" si="116"/>
        <v>Not A&amp;R positive</v>
      </c>
    </row>
    <row r="7310" spans="1:20" x14ac:dyDescent="0.3">
      <c r="A7310" s="2" t="s">
        <v>18523</v>
      </c>
      <c r="B7310" s="3" t="s">
        <v>19314</v>
      </c>
      <c r="C7310" s="3" t="s">
        <v>19315</v>
      </c>
      <c r="D7310" s="4">
        <v>8.4000000000000005E-2</v>
      </c>
      <c r="E7310" s="5" t="s">
        <v>18526</v>
      </c>
      <c r="F7310" s="4">
        <v>0.10294</v>
      </c>
      <c r="G7310" s="6">
        <v>51561</v>
      </c>
      <c r="H7310" s="3" t="s">
        <v>19316</v>
      </c>
      <c r="I7310" s="3"/>
      <c r="J7310" s="3"/>
      <c r="K7310" s="5" t="s">
        <v>61</v>
      </c>
      <c r="L7310" s="5">
        <v>5</v>
      </c>
      <c r="M7310" s="5" t="s">
        <v>62</v>
      </c>
      <c r="N7310" s="5">
        <f>VLOOKUP(M7310,[1]ArchetypeScores!E:N,10,FALSE)</f>
        <v>0</v>
      </c>
      <c r="O7310" s="5">
        <f>VLOOKUP(M7310,[1]ArchetypeScores!E:O,11,FALSE)</f>
        <v>-1</v>
      </c>
      <c r="P7310" s="5">
        <f>VLOOKUP(M7310,[1]ArchetypeScores!E:P,12,FALSE)</f>
        <v>0</v>
      </c>
      <c r="Q7310" s="2" t="str">
        <f>VLOOKUP(M7310,[1]ArchetypeScores!E:W,19,FALSE)</f>
        <v>Health care</v>
      </c>
      <c r="R7310" s="2">
        <f>VLOOKUP(M7310,[1]ArchetypeScores!E:I,5,FALSE)</f>
        <v>0</v>
      </c>
      <c r="S7310" s="2">
        <f>VLOOKUP(M7310,[1]ArchetypeScores!E:K,7,FALSE)</f>
        <v>0</v>
      </c>
      <c r="T7310" s="2" t="str">
        <f t="shared" si="116"/>
        <v>Not A&amp;R positive</v>
      </c>
    </row>
    <row r="7311" spans="1:20" x14ac:dyDescent="0.3">
      <c r="A7311" s="2" t="s">
        <v>18523</v>
      </c>
      <c r="B7311" s="3" t="s">
        <v>19317</v>
      </c>
      <c r="C7311" s="3" t="s">
        <v>19318</v>
      </c>
      <c r="D7311" s="4">
        <v>1.65</v>
      </c>
      <c r="E7311" s="5" t="s">
        <v>18526</v>
      </c>
      <c r="F7311" s="4">
        <v>2.29766</v>
      </c>
      <c r="G7311" s="6">
        <v>51392</v>
      </c>
      <c r="H7311" s="3" t="s">
        <v>18551</v>
      </c>
      <c r="I7311" s="3" t="s">
        <v>5155</v>
      </c>
      <c r="J7311" s="3"/>
      <c r="K7311" s="5" t="s">
        <v>61</v>
      </c>
      <c r="L7311" s="5">
        <v>1</v>
      </c>
      <c r="M7311" s="5" t="s">
        <v>130</v>
      </c>
      <c r="N7311" s="5">
        <f>VLOOKUP(M7311,[1]ArchetypeScores!E:N,10,FALSE)</f>
        <v>0</v>
      </c>
      <c r="O7311" s="5">
        <f>VLOOKUP(M7311,[1]ArchetypeScores!E:O,11,FALSE)</f>
        <v>-1</v>
      </c>
      <c r="P7311" s="5">
        <f>VLOOKUP(M7311,[1]ArchetypeScores!E:P,12,FALSE)</f>
        <v>0</v>
      </c>
      <c r="Q7311" s="2" t="str">
        <f>VLOOKUP(M7311,[1]ArchetypeScores!E:W,19,FALSE)</f>
        <v>Health care</v>
      </c>
      <c r="R7311" s="2">
        <f>VLOOKUP(M7311,[1]ArchetypeScores!E:I,5,FALSE)</f>
        <v>0</v>
      </c>
      <c r="S7311" s="2">
        <f>VLOOKUP(M7311,[1]ArchetypeScores!E:K,7,FALSE)</f>
        <v>0</v>
      </c>
      <c r="T7311" s="2" t="str">
        <f t="shared" si="116"/>
        <v>Not A&amp;R positive</v>
      </c>
    </row>
    <row r="7312" spans="1:20" x14ac:dyDescent="0.3">
      <c r="A7312" s="2" t="s">
        <v>18523</v>
      </c>
      <c r="B7312" s="3" t="s">
        <v>19319</v>
      </c>
      <c r="C7312" s="3" t="s">
        <v>19320</v>
      </c>
      <c r="D7312" s="4">
        <v>2.8000000000000001E-2</v>
      </c>
      <c r="E7312" s="5" t="s">
        <v>18526</v>
      </c>
      <c r="F7312" s="4">
        <v>3.8989999999999997E-2</v>
      </c>
      <c r="G7312" s="6">
        <v>51393</v>
      </c>
      <c r="H7312" s="3" t="s">
        <v>18551</v>
      </c>
      <c r="I7312" s="3" t="s">
        <v>5155</v>
      </c>
      <c r="J7312" s="3"/>
      <c r="K7312" s="5" t="s">
        <v>61</v>
      </c>
      <c r="L7312" s="5">
        <v>1</v>
      </c>
      <c r="M7312" s="5" t="s">
        <v>130</v>
      </c>
      <c r="N7312" s="5">
        <f>VLOOKUP(M7312,[1]ArchetypeScores!E:N,10,FALSE)</f>
        <v>0</v>
      </c>
      <c r="O7312" s="5">
        <f>VLOOKUP(M7312,[1]ArchetypeScores!E:O,11,FALSE)</f>
        <v>-1</v>
      </c>
      <c r="P7312" s="5">
        <f>VLOOKUP(M7312,[1]ArchetypeScores!E:P,12,FALSE)</f>
        <v>0</v>
      </c>
      <c r="Q7312" s="2" t="str">
        <f>VLOOKUP(M7312,[1]ArchetypeScores!E:W,19,FALSE)</f>
        <v>Health care</v>
      </c>
      <c r="R7312" s="2">
        <f>VLOOKUP(M7312,[1]ArchetypeScores!E:I,5,FALSE)</f>
        <v>0</v>
      </c>
      <c r="S7312" s="2">
        <f>VLOOKUP(M7312,[1]ArchetypeScores!E:K,7,FALSE)</f>
        <v>0</v>
      </c>
      <c r="T7312" s="2" t="str">
        <f t="shared" si="116"/>
        <v>Not A&amp;R positive</v>
      </c>
    </row>
    <row r="7313" spans="1:20" x14ac:dyDescent="0.3">
      <c r="A7313" s="2" t="s">
        <v>18523</v>
      </c>
      <c r="B7313" s="3" t="s">
        <v>19321</v>
      </c>
      <c r="C7313" s="3" t="s">
        <v>19322</v>
      </c>
      <c r="D7313" s="4"/>
      <c r="E7313" s="5" t="s">
        <v>18526</v>
      </c>
      <c r="F7313" s="4">
        <v>0</v>
      </c>
      <c r="G7313" s="6">
        <v>51406</v>
      </c>
      <c r="H7313" s="3" t="s">
        <v>18551</v>
      </c>
      <c r="I7313" s="3" t="s">
        <v>5155</v>
      </c>
      <c r="J7313" s="3"/>
      <c r="K7313" s="5" t="s">
        <v>53</v>
      </c>
      <c r="L7313" s="5">
        <v>1</v>
      </c>
      <c r="M7313" s="5" t="s">
        <v>54</v>
      </c>
      <c r="N7313" s="5">
        <f>VLOOKUP(M7313,[1]ArchetypeScores!E:N,10,FALSE)</f>
        <v>0</v>
      </c>
      <c r="O7313" s="5">
        <f>VLOOKUP(M7313,[1]ArchetypeScores!E:O,11,FALSE)</f>
        <v>-1</v>
      </c>
      <c r="P7313" s="5">
        <f>VLOOKUP(M7313,[1]ArchetypeScores!E:P,12,FALSE)</f>
        <v>0</v>
      </c>
      <c r="Q7313" s="2" t="str">
        <f>VLOOKUP(M7313,[1]ArchetypeScores!E:W,19,FALSE)</f>
        <v>Untargeted</v>
      </c>
      <c r="R7313" s="2">
        <f>VLOOKUP(M7313,[1]ArchetypeScores!E:I,5,FALSE)</f>
        <v>0</v>
      </c>
      <c r="S7313" s="2">
        <f>VLOOKUP(M7313,[1]ArchetypeScores!E:K,7,FALSE)</f>
        <v>0</v>
      </c>
      <c r="T7313" s="2" t="str">
        <f t="shared" si="116"/>
        <v>Not A&amp;R positive</v>
      </c>
    </row>
    <row r="7314" spans="1:20" x14ac:dyDescent="0.3">
      <c r="A7314" s="2" t="s">
        <v>18523</v>
      </c>
      <c r="B7314" s="3" t="s">
        <v>19323</v>
      </c>
      <c r="C7314" s="3" t="s">
        <v>19324</v>
      </c>
      <c r="D7314" s="4">
        <v>1.9</v>
      </c>
      <c r="E7314" s="5" t="s">
        <v>18526</v>
      </c>
      <c r="F7314" s="4">
        <v>2.4234100000000001</v>
      </c>
      <c r="G7314" s="6">
        <v>51342</v>
      </c>
      <c r="H7314" s="3" t="s">
        <v>18658</v>
      </c>
      <c r="I7314" s="3" t="s">
        <v>18659</v>
      </c>
      <c r="J7314" s="3"/>
      <c r="K7314" s="5" t="s">
        <v>53</v>
      </c>
      <c r="L7314" s="5">
        <v>2</v>
      </c>
      <c r="M7314" s="5" t="s">
        <v>330</v>
      </c>
      <c r="N7314" s="5">
        <f>VLOOKUP(M7314,[1]ArchetypeScores!E:N,10,FALSE)</f>
        <v>0</v>
      </c>
      <c r="O7314" s="5">
        <f>VLOOKUP(M7314,[1]ArchetypeScores!E:O,11,FALSE)</f>
        <v>-1</v>
      </c>
      <c r="P7314" s="5">
        <f>VLOOKUP(M7314,[1]ArchetypeScores!E:P,12,FALSE)</f>
        <v>0</v>
      </c>
      <c r="Q7314" s="2" t="str">
        <f>VLOOKUP(M7314,[1]ArchetypeScores!E:W,19,FALSE)</f>
        <v>Untargeted</v>
      </c>
      <c r="R7314" s="2">
        <f>VLOOKUP(M7314,[1]ArchetypeScores!E:I,5,FALSE)</f>
        <v>0</v>
      </c>
      <c r="S7314" s="2">
        <f>VLOOKUP(M7314,[1]ArchetypeScores!E:K,7,FALSE)</f>
        <v>0</v>
      </c>
      <c r="T7314" s="2" t="str">
        <f t="shared" si="116"/>
        <v>Not A&amp;R positive</v>
      </c>
    </row>
    <row r="7315" spans="1:20" x14ac:dyDescent="0.3">
      <c r="A7315" s="2" t="s">
        <v>18523</v>
      </c>
      <c r="B7315" s="3" t="s">
        <v>19325</v>
      </c>
      <c r="C7315" s="3" t="s">
        <v>19326</v>
      </c>
      <c r="D7315" s="4">
        <v>0.01</v>
      </c>
      <c r="E7315" s="5" t="s">
        <v>18526</v>
      </c>
      <c r="F7315" s="4">
        <v>1.393E-2</v>
      </c>
      <c r="G7315" s="6">
        <v>51410</v>
      </c>
      <c r="H7315" s="3" t="s">
        <v>18551</v>
      </c>
      <c r="I7315" s="3" t="s">
        <v>5155</v>
      </c>
      <c r="J7315" s="3"/>
      <c r="K7315" s="5" t="s">
        <v>89</v>
      </c>
      <c r="L7315" s="5">
        <v>2</v>
      </c>
      <c r="M7315" s="5" t="s">
        <v>626</v>
      </c>
      <c r="N7315" s="5">
        <f>VLOOKUP(M7315,[1]ArchetypeScores!E:N,10,FALSE)</f>
        <v>1</v>
      </c>
      <c r="O7315" s="5">
        <f>VLOOKUP(M7315,[1]ArchetypeScores!E:O,11,FALSE)</f>
        <v>0</v>
      </c>
      <c r="P7315" s="5">
        <f>VLOOKUP(M7315,[1]ArchetypeScores!E:P,12,FALSE)</f>
        <v>0</v>
      </c>
      <c r="Q7315" s="2" t="str">
        <f>VLOOKUP(M7315,[1]ArchetypeScores!E:W,19,FALSE)</f>
        <v>Other sector</v>
      </c>
      <c r="R7315" s="2">
        <f>VLOOKUP(M7315,[1]ArchetypeScores!E:I,5,FALSE)</f>
        <v>0</v>
      </c>
      <c r="S7315" s="2">
        <f>VLOOKUP(M7315,[1]ArchetypeScores!E:K,7,FALSE)</f>
        <v>1</v>
      </c>
      <c r="T7315" s="2" t="str">
        <f t="shared" si="116"/>
        <v>Indirect only</v>
      </c>
    </row>
    <row r="7316" spans="1:20" x14ac:dyDescent="0.3">
      <c r="A7316" s="2" t="s">
        <v>18523</v>
      </c>
      <c r="B7316" s="3" t="s">
        <v>19327</v>
      </c>
      <c r="C7316" s="3" t="s">
        <v>19328</v>
      </c>
      <c r="D7316" s="4">
        <v>3.5</v>
      </c>
      <c r="E7316" s="5" t="s">
        <v>18526</v>
      </c>
      <c r="F7316" s="4">
        <v>4.4185400000000001</v>
      </c>
      <c r="G7316" s="6">
        <v>51587</v>
      </c>
      <c r="H7316" s="3" t="s">
        <v>18741</v>
      </c>
      <c r="I7316" s="3"/>
      <c r="J7316" s="3"/>
      <c r="K7316" s="5" t="s">
        <v>229</v>
      </c>
      <c r="L7316" s="5">
        <v>5</v>
      </c>
      <c r="M7316" s="5" t="s">
        <v>2160</v>
      </c>
      <c r="N7316" s="5">
        <f>VLOOKUP(M7316,[1]ArchetypeScores!E:N,10,FALSE)</f>
        <v>1</v>
      </c>
      <c r="O7316" s="5">
        <f>VLOOKUP(M7316,[1]ArchetypeScores!E:O,11,FALSE)</f>
        <v>-2</v>
      </c>
      <c r="P7316" s="5">
        <f>VLOOKUP(M7316,[1]ArchetypeScores!E:P,12,FALSE)</f>
        <v>1</v>
      </c>
      <c r="Q7316" s="2" t="str">
        <f>VLOOKUP(M7316,[1]ArchetypeScores!E:W,19,FALSE)</f>
        <v>Industrials - transportation</v>
      </c>
      <c r="R7316" s="2">
        <f>VLOOKUP(M7316,[1]ArchetypeScores!E:I,5,FALSE)</f>
        <v>0</v>
      </c>
      <c r="S7316" s="2">
        <f>VLOOKUP(M7316,[1]ArchetypeScores!E:K,7,FALSE)</f>
        <v>-1</v>
      </c>
      <c r="T7316" s="2" t="str">
        <f t="shared" si="116"/>
        <v>Not A&amp;R positive</v>
      </c>
    </row>
    <row r="7317" spans="1:20" x14ac:dyDescent="0.3">
      <c r="A7317" s="2" t="s">
        <v>18523</v>
      </c>
      <c r="B7317" s="3" t="s">
        <v>19329</v>
      </c>
      <c r="C7317" s="3" t="s">
        <v>19330</v>
      </c>
      <c r="D7317" s="4"/>
      <c r="E7317" s="5" t="s">
        <v>18526</v>
      </c>
      <c r="F7317" s="4">
        <v>0</v>
      </c>
      <c r="G7317" s="6">
        <v>51594</v>
      </c>
      <c r="H7317" s="3" t="s">
        <v>19331</v>
      </c>
      <c r="I7317" s="3"/>
      <c r="J7317" s="3"/>
      <c r="K7317" s="5" t="s">
        <v>53</v>
      </c>
      <c r="L7317" s="5">
        <v>4</v>
      </c>
      <c r="M7317" s="5" t="s">
        <v>237</v>
      </c>
      <c r="N7317" s="5">
        <f>VLOOKUP(M7317,[1]ArchetypeScores!E:N,10,FALSE)</f>
        <v>0</v>
      </c>
      <c r="O7317" s="5">
        <f>VLOOKUP(M7317,[1]ArchetypeScores!E:O,11,FALSE)</f>
        <v>-1</v>
      </c>
      <c r="P7317" s="5">
        <f>VLOOKUP(M7317,[1]ArchetypeScores!E:P,12,FALSE)</f>
        <v>0</v>
      </c>
      <c r="Q7317" s="2" t="str">
        <f>VLOOKUP(M7317,[1]ArchetypeScores!E:W,19,FALSE)</f>
        <v>Untargeted</v>
      </c>
      <c r="R7317" s="2">
        <f>VLOOKUP(M7317,[1]ArchetypeScores!E:I,5,FALSE)</f>
        <v>0</v>
      </c>
      <c r="S7317" s="2">
        <f>VLOOKUP(M7317,[1]ArchetypeScores!E:K,7,FALSE)</f>
        <v>0</v>
      </c>
      <c r="T7317" s="2" t="str">
        <f t="shared" si="116"/>
        <v>Not A&amp;R positive</v>
      </c>
    </row>
    <row r="7318" spans="1:20" x14ac:dyDescent="0.3">
      <c r="A7318" s="2" t="s">
        <v>18523</v>
      </c>
      <c r="B7318" s="3" t="s">
        <v>19332</v>
      </c>
      <c r="C7318" s="3" t="s">
        <v>19333</v>
      </c>
      <c r="D7318" s="4"/>
      <c r="E7318" s="5" t="s">
        <v>18526</v>
      </c>
      <c r="F7318" s="4">
        <v>0</v>
      </c>
      <c r="G7318" s="6">
        <v>51405</v>
      </c>
      <c r="H7318" s="3" t="s">
        <v>18551</v>
      </c>
      <c r="I7318" s="3" t="s">
        <v>5155</v>
      </c>
      <c r="J7318" s="3"/>
      <c r="K7318" s="5" t="s">
        <v>269</v>
      </c>
      <c r="L7318" s="5">
        <v>3</v>
      </c>
      <c r="M7318" s="5" t="s">
        <v>270</v>
      </c>
      <c r="N7318" s="5">
        <f>VLOOKUP(M7318,[1]ArchetypeScores!E:N,10,FALSE)</f>
        <v>1</v>
      </c>
      <c r="O7318" s="5">
        <f>VLOOKUP(M7318,[1]ArchetypeScores!E:O,11,FALSE)</f>
        <v>-1</v>
      </c>
      <c r="P7318" s="5">
        <f>VLOOKUP(M7318,[1]ArchetypeScores!E:P,12,FALSE)</f>
        <v>0</v>
      </c>
      <c r="Q7318" s="2" t="str">
        <f>VLOOKUP(M7318,[1]ArchetypeScores!E:W,19,FALSE)</f>
        <v>Untargeted</v>
      </c>
      <c r="R7318" s="2">
        <f>VLOOKUP(M7318,[1]ArchetypeScores!E:I,5,FALSE)</f>
        <v>0</v>
      </c>
      <c r="S7318" s="2">
        <f>VLOOKUP(M7318,[1]ArchetypeScores!E:K,7,FALSE)</f>
        <v>0</v>
      </c>
      <c r="T7318" s="2" t="str">
        <f t="shared" si="116"/>
        <v>Not A&amp;R positive</v>
      </c>
    </row>
    <row r="7319" spans="1:20" x14ac:dyDescent="0.3">
      <c r="A7319" s="2" t="s">
        <v>18523</v>
      </c>
      <c r="B7319" s="3" t="s">
        <v>19334</v>
      </c>
      <c r="C7319" s="3" t="s">
        <v>19335</v>
      </c>
      <c r="D7319" s="4">
        <v>0.12</v>
      </c>
      <c r="E7319" s="5" t="s">
        <v>18526</v>
      </c>
      <c r="F7319" s="4">
        <v>0.16061</v>
      </c>
      <c r="G7319" s="6">
        <v>51477</v>
      </c>
      <c r="H7319" s="3" t="s">
        <v>18578</v>
      </c>
      <c r="I7319" s="3" t="s">
        <v>18579</v>
      </c>
      <c r="J7319" s="3">
        <v>3</v>
      </c>
      <c r="K7319" s="5" t="s">
        <v>137</v>
      </c>
      <c r="L7319" s="5">
        <v>1</v>
      </c>
      <c r="M7319" s="5" t="s">
        <v>3649</v>
      </c>
      <c r="N7319" s="5">
        <f>VLOOKUP(M7319,[1]ArchetypeScores!E:N,10,FALSE)</f>
        <v>1</v>
      </c>
      <c r="O7319" s="5">
        <f>VLOOKUP(M7319,[1]ArchetypeScores!E:O,11,FALSE)</f>
        <v>-2</v>
      </c>
      <c r="P7319" s="5">
        <f>VLOOKUP(M7319,[1]ArchetypeScores!E:P,12,FALSE)</f>
        <v>2</v>
      </c>
      <c r="Q7319" s="2" t="str">
        <f>VLOOKUP(M7319,[1]ArchetypeScores!E:W,19,FALSE)</f>
        <v>Industrials - transportation</v>
      </c>
      <c r="R7319" s="2">
        <f>VLOOKUP(M7319,[1]ArchetypeScores!E:I,5,FALSE)</f>
        <v>0</v>
      </c>
      <c r="S7319" s="2">
        <f>VLOOKUP(M7319,[1]ArchetypeScores!E:K,7,FALSE)</f>
        <v>-1</v>
      </c>
      <c r="T7319" s="2" t="str">
        <f t="shared" si="116"/>
        <v>Not A&amp;R positive</v>
      </c>
    </row>
    <row r="7320" spans="1:20" x14ac:dyDescent="0.3">
      <c r="A7320" s="2" t="s">
        <v>19336</v>
      </c>
      <c r="B7320" s="3" t="s">
        <v>19337</v>
      </c>
      <c r="C7320" s="3" t="s">
        <v>19338</v>
      </c>
      <c r="D7320" s="4">
        <v>0.22500000000000001</v>
      </c>
      <c r="E7320" s="5" t="s">
        <v>18526</v>
      </c>
      <c r="F7320" s="4">
        <v>0.30675000000000002</v>
      </c>
      <c r="G7320" s="6">
        <v>51357</v>
      </c>
      <c r="H7320" s="3" t="s">
        <v>18692</v>
      </c>
      <c r="I7320" s="3"/>
      <c r="J7320" s="3"/>
      <c r="K7320" s="5" t="s">
        <v>112</v>
      </c>
      <c r="L7320" s="5" t="s">
        <v>112</v>
      </c>
      <c r="M7320" s="5" t="s">
        <v>961</v>
      </c>
      <c r="N7320" s="5">
        <f>VLOOKUP(M7320,[1]ArchetypeScores!E:N,10,FALSE)</f>
        <v>0</v>
      </c>
      <c r="O7320" s="5">
        <f>VLOOKUP(M7320,[1]ArchetypeScores!E:O,11,FALSE)</f>
        <v>0</v>
      </c>
      <c r="P7320" s="5">
        <f>VLOOKUP(M7320,[1]ArchetypeScores!E:P,12,FALSE)</f>
        <v>0</v>
      </c>
      <c r="Q7320" s="2" t="str">
        <f>VLOOKUP(M7320,[1]ArchetypeScores!E:W,19,FALSE)</f>
        <v>Untargeted</v>
      </c>
      <c r="R7320" s="2">
        <f>VLOOKUP(M7320,[1]ArchetypeScores!E:I,5,FALSE)</f>
        <v>0</v>
      </c>
      <c r="S7320" s="2">
        <f>VLOOKUP(M7320,[1]ArchetypeScores!E:K,7,FALSE)</f>
        <v>0</v>
      </c>
      <c r="T7320" s="2" t="str">
        <f t="shared" si="116"/>
        <v>Not A&amp;R positive</v>
      </c>
    </row>
    <row r="7321" spans="1:20" x14ac:dyDescent="0.3">
      <c r="A7321" s="2" t="s">
        <v>19339</v>
      </c>
      <c r="B7321" s="3" t="s">
        <v>19340</v>
      </c>
      <c r="C7321" s="3" t="s">
        <v>19340</v>
      </c>
      <c r="D7321" s="4">
        <v>166</v>
      </c>
      <c r="E7321" s="5" t="s">
        <v>6822</v>
      </c>
      <c r="F7321" s="4">
        <v>166</v>
      </c>
      <c r="G7321" s="6">
        <v>52147</v>
      </c>
      <c r="H7321" s="3" t="s">
        <v>19341</v>
      </c>
      <c r="I7321" s="3" t="s">
        <v>19342</v>
      </c>
      <c r="J7321" s="3"/>
      <c r="K7321" s="5" t="s">
        <v>118</v>
      </c>
      <c r="L7321" s="5">
        <v>3</v>
      </c>
      <c r="M7321" s="5" t="s">
        <v>168</v>
      </c>
      <c r="N7321" s="5">
        <f>VLOOKUP(M7321,[1]ArchetypeScores!E:N,10,FALSE)</f>
        <v>0</v>
      </c>
      <c r="O7321" s="5">
        <f>VLOOKUP(M7321,[1]ArchetypeScores!E:O,11,FALSE)</f>
        <v>-1</v>
      </c>
      <c r="P7321" s="5">
        <f>VLOOKUP(M7321,[1]ArchetypeScores!E:P,12,FALSE)</f>
        <v>0</v>
      </c>
      <c r="Q7321" s="2" t="str">
        <f>VLOOKUP(M7321,[1]ArchetypeScores!E:W,19,FALSE)</f>
        <v>Untargeted</v>
      </c>
      <c r="R7321" s="2">
        <f>VLOOKUP(M7321,[1]ArchetypeScores!E:I,5,FALSE)</f>
        <v>0</v>
      </c>
      <c r="S7321" s="2">
        <f>VLOOKUP(M7321,[1]ArchetypeScores!E:K,7,FALSE)</f>
        <v>0</v>
      </c>
      <c r="T7321" s="2" t="str">
        <f t="shared" si="116"/>
        <v>Not A&amp;R positive</v>
      </c>
    </row>
    <row r="7322" spans="1:20" x14ac:dyDescent="0.3">
      <c r="A7322" s="2" t="s">
        <v>19339</v>
      </c>
      <c r="B7322" s="3" t="s">
        <v>19343</v>
      </c>
      <c r="C7322" s="3" t="s">
        <v>19344</v>
      </c>
      <c r="D7322" s="4">
        <v>3</v>
      </c>
      <c r="E7322" s="5" t="s">
        <v>6822</v>
      </c>
      <c r="F7322" s="4">
        <v>3</v>
      </c>
      <c r="G7322" s="6">
        <v>51777</v>
      </c>
      <c r="H7322" s="3" t="s">
        <v>19345</v>
      </c>
      <c r="I7322" s="3" t="s">
        <v>19346</v>
      </c>
      <c r="J7322" s="3" t="s">
        <v>19347</v>
      </c>
      <c r="K7322" s="5" t="s">
        <v>664</v>
      </c>
      <c r="L7322" s="5">
        <v>2</v>
      </c>
      <c r="M7322" s="5" t="s">
        <v>1105</v>
      </c>
      <c r="N7322" s="5">
        <f>VLOOKUP(M7322,[1]ArchetypeScores!E:N,10,FALSE)</f>
        <v>1</v>
      </c>
      <c r="O7322" s="5">
        <f>VLOOKUP(M7322,[1]ArchetypeScores!E:O,11,FALSE)</f>
        <v>0</v>
      </c>
      <c r="P7322" s="5">
        <f>VLOOKUP(M7322,[1]ArchetypeScores!E:P,12,FALSE)</f>
        <v>2</v>
      </c>
      <c r="Q7322" s="2" t="str">
        <f>VLOOKUP(M7322,[1]ArchetypeScores!E:W,19,FALSE)</f>
        <v>Other sector</v>
      </c>
      <c r="R7322" s="2">
        <f>VLOOKUP(M7322,[1]ArchetypeScores!E:I,5,FALSE)</f>
        <v>0</v>
      </c>
      <c r="S7322" s="2">
        <f>VLOOKUP(M7322,[1]ArchetypeScores!E:K,7,FALSE)</f>
        <v>0</v>
      </c>
      <c r="T7322" s="2" t="str">
        <f t="shared" si="116"/>
        <v>Not A&amp;R positive</v>
      </c>
    </row>
    <row r="7323" spans="1:20" x14ac:dyDescent="0.3">
      <c r="A7323" s="2" t="s">
        <v>19339</v>
      </c>
      <c r="B7323" s="3" t="s">
        <v>19348</v>
      </c>
      <c r="C7323" s="3" t="s">
        <v>19349</v>
      </c>
      <c r="D7323" s="4">
        <v>11.292999999999999</v>
      </c>
      <c r="E7323" s="5" t="s">
        <v>6822</v>
      </c>
      <c r="F7323" s="4">
        <v>11.292999999999999</v>
      </c>
      <c r="G7323" s="6">
        <v>51776</v>
      </c>
      <c r="H7323" s="3" t="s">
        <v>19345</v>
      </c>
      <c r="I7323" s="3" t="s">
        <v>19346</v>
      </c>
      <c r="J7323" s="3" t="s">
        <v>19350</v>
      </c>
      <c r="K7323" s="5" t="s">
        <v>664</v>
      </c>
      <c r="L7323" s="5">
        <v>2</v>
      </c>
      <c r="M7323" s="5" t="s">
        <v>1105</v>
      </c>
      <c r="N7323" s="5">
        <f>VLOOKUP(M7323,[1]ArchetypeScores!E:N,10,FALSE)</f>
        <v>1</v>
      </c>
      <c r="O7323" s="5">
        <f>VLOOKUP(M7323,[1]ArchetypeScores!E:O,11,FALSE)</f>
        <v>0</v>
      </c>
      <c r="P7323" s="5">
        <f>VLOOKUP(M7323,[1]ArchetypeScores!E:P,12,FALSE)</f>
        <v>2</v>
      </c>
      <c r="Q7323" s="2" t="str">
        <f>VLOOKUP(M7323,[1]ArchetypeScores!E:W,19,FALSE)</f>
        <v>Other sector</v>
      </c>
      <c r="R7323" s="2">
        <f>VLOOKUP(M7323,[1]ArchetypeScores!E:I,5,FALSE)</f>
        <v>0</v>
      </c>
      <c r="S7323" s="2">
        <f>VLOOKUP(M7323,[1]ArchetypeScores!E:K,7,FALSE)</f>
        <v>0</v>
      </c>
      <c r="T7323" s="2" t="str">
        <f t="shared" si="116"/>
        <v>Not A&amp;R positive</v>
      </c>
    </row>
    <row r="7324" spans="1:20" x14ac:dyDescent="0.3">
      <c r="A7324" s="2" t="s">
        <v>19339</v>
      </c>
      <c r="B7324" s="3" t="s">
        <v>19351</v>
      </c>
      <c r="C7324" s="3" t="s">
        <v>19352</v>
      </c>
      <c r="D7324" s="4">
        <v>1</v>
      </c>
      <c r="E7324" s="5" t="s">
        <v>6822</v>
      </c>
      <c r="F7324" s="4">
        <v>1</v>
      </c>
      <c r="G7324" s="6">
        <v>51681</v>
      </c>
      <c r="H7324" s="3" t="s">
        <v>19345</v>
      </c>
      <c r="I7324" s="3" t="s">
        <v>19346</v>
      </c>
      <c r="J7324" s="3" t="s">
        <v>19353</v>
      </c>
      <c r="K7324" s="5" t="s">
        <v>137</v>
      </c>
      <c r="L7324" s="5">
        <v>5</v>
      </c>
      <c r="M7324" s="5" t="s">
        <v>2016</v>
      </c>
      <c r="N7324" s="5">
        <f>VLOOKUP(M7324,[1]ArchetypeScores!E:N,10,FALSE)</f>
        <v>1</v>
      </c>
      <c r="O7324" s="5">
        <f>VLOOKUP(M7324,[1]ArchetypeScores!E:O,11,FALSE)</f>
        <v>-2</v>
      </c>
      <c r="P7324" s="5">
        <f>VLOOKUP(M7324,[1]ArchetypeScores!E:P,12,FALSE)</f>
        <v>2</v>
      </c>
      <c r="Q7324" s="2" t="str">
        <f>VLOOKUP(M7324,[1]ArchetypeScores!E:W,19,FALSE)</f>
        <v>Industrials - other</v>
      </c>
      <c r="R7324" s="2">
        <f>VLOOKUP(M7324,[1]ArchetypeScores!E:I,5,FALSE)</f>
        <v>0</v>
      </c>
      <c r="S7324" s="2">
        <f>VLOOKUP(M7324,[1]ArchetypeScores!E:K,7,FALSE)</f>
        <v>0</v>
      </c>
      <c r="T7324" s="2" t="str">
        <f t="shared" si="116"/>
        <v>Not A&amp;R positive</v>
      </c>
    </row>
    <row r="7325" spans="1:20" x14ac:dyDescent="0.3">
      <c r="A7325" s="2" t="s">
        <v>19339</v>
      </c>
      <c r="B7325" s="3" t="s">
        <v>19354</v>
      </c>
      <c r="C7325" s="3" t="s">
        <v>19355</v>
      </c>
      <c r="D7325" s="4">
        <v>2.5000000000000001E-2</v>
      </c>
      <c r="E7325" s="5" t="s">
        <v>6822</v>
      </c>
      <c r="F7325" s="4">
        <v>2.5000000000000001E-2</v>
      </c>
      <c r="G7325" s="6">
        <v>51917</v>
      </c>
      <c r="H7325" s="3" t="s">
        <v>19356</v>
      </c>
      <c r="I7325" s="3" t="s">
        <v>19357</v>
      </c>
      <c r="J7325" s="3" t="s">
        <v>19358</v>
      </c>
      <c r="K7325" s="5" t="s">
        <v>175</v>
      </c>
      <c r="L7325" s="5">
        <v>4</v>
      </c>
      <c r="M7325" s="5" t="s">
        <v>219</v>
      </c>
      <c r="N7325" s="5">
        <f>VLOOKUP(M7325,[1]ArchetypeScores!E:N,10,FALSE)</f>
        <v>1</v>
      </c>
      <c r="O7325" s="5">
        <f>VLOOKUP(M7325,[1]ArchetypeScores!E:O,11,FALSE)</f>
        <v>0</v>
      </c>
      <c r="P7325" s="5">
        <f>VLOOKUP(M7325,[1]ArchetypeScores!E:P,12,FALSE)</f>
        <v>0</v>
      </c>
      <c r="Q7325" s="2" t="str">
        <f>VLOOKUP(M7325,[1]ArchetypeScores!E:W,19,FALSE)</f>
        <v>Other sector</v>
      </c>
      <c r="R7325" s="2">
        <f>VLOOKUP(M7325,[1]ArchetypeScores!E:I,5,FALSE)</f>
        <v>0</v>
      </c>
      <c r="S7325" s="2">
        <f>VLOOKUP(M7325,[1]ArchetypeScores!E:K,7,FALSE)</f>
        <v>0</v>
      </c>
      <c r="T7325" s="2" t="str">
        <f t="shared" si="116"/>
        <v>Not A&amp;R positive</v>
      </c>
    </row>
    <row r="7326" spans="1:20" x14ac:dyDescent="0.3">
      <c r="A7326" s="2" t="s">
        <v>19339</v>
      </c>
      <c r="B7326" s="3" t="s">
        <v>19359</v>
      </c>
      <c r="C7326" s="3" t="s">
        <v>19360</v>
      </c>
      <c r="D7326" s="4"/>
      <c r="E7326" s="5" t="s">
        <v>6822</v>
      </c>
      <c r="F7326" s="4">
        <v>0</v>
      </c>
      <c r="G7326" s="6">
        <v>51999</v>
      </c>
      <c r="H7326" s="3" t="s">
        <v>19356</v>
      </c>
      <c r="I7326" s="3" t="s">
        <v>19357</v>
      </c>
      <c r="J7326" s="3" t="s">
        <v>19361</v>
      </c>
      <c r="K7326" s="5" t="s">
        <v>67</v>
      </c>
      <c r="L7326" s="5">
        <v>1</v>
      </c>
      <c r="M7326" s="5" t="s">
        <v>265</v>
      </c>
      <c r="N7326" s="5">
        <f>VLOOKUP(M7326,[1]ArchetypeScores!E:N,10,FALSE)</f>
        <v>0</v>
      </c>
      <c r="O7326" s="5">
        <f>VLOOKUP(M7326,[1]ArchetypeScores!E:O,11,FALSE)</f>
        <v>-1</v>
      </c>
      <c r="P7326" s="5">
        <f>VLOOKUP(M7326,[1]ArchetypeScores!E:P,12,FALSE)</f>
        <v>0</v>
      </c>
      <c r="Q7326" s="2" t="str">
        <f>VLOOKUP(M7326,[1]ArchetypeScores!E:W,19,FALSE)</f>
        <v>Untargeted</v>
      </c>
      <c r="R7326" s="2">
        <f>VLOOKUP(M7326,[1]ArchetypeScores!E:I,5,FALSE)</f>
        <v>0</v>
      </c>
      <c r="S7326" s="2">
        <f>VLOOKUP(M7326,[1]ArchetypeScores!E:K,7,FALSE)</f>
        <v>0</v>
      </c>
      <c r="T7326" s="2" t="str">
        <f t="shared" si="116"/>
        <v>Not A&amp;R positive</v>
      </c>
    </row>
    <row r="7327" spans="1:20" x14ac:dyDescent="0.3">
      <c r="A7327" s="2" t="s">
        <v>19339</v>
      </c>
      <c r="B7327" s="3" t="s">
        <v>19362</v>
      </c>
      <c r="C7327" s="3" t="s">
        <v>19363</v>
      </c>
      <c r="D7327" s="4">
        <v>0.27600000000000002</v>
      </c>
      <c r="E7327" s="5" t="s">
        <v>6822</v>
      </c>
      <c r="F7327" s="4">
        <v>0.27600000000000002</v>
      </c>
      <c r="G7327" s="6">
        <v>52090</v>
      </c>
      <c r="H7327" s="3" t="s">
        <v>19356</v>
      </c>
      <c r="I7327" s="3" t="s">
        <v>19357</v>
      </c>
      <c r="J7327" s="3" t="s">
        <v>19364</v>
      </c>
      <c r="K7327" s="5" t="s">
        <v>61</v>
      </c>
      <c r="L7327" s="5">
        <v>3</v>
      </c>
      <c r="M7327" s="5" t="s">
        <v>872</v>
      </c>
      <c r="N7327" s="5">
        <f>VLOOKUP(M7327,[1]ArchetypeScores!E:N,10,FALSE)</f>
        <v>0</v>
      </c>
      <c r="O7327" s="5">
        <f>VLOOKUP(M7327,[1]ArchetypeScores!E:O,11,FALSE)</f>
        <v>0</v>
      </c>
      <c r="P7327" s="5">
        <f>VLOOKUP(M7327,[1]ArchetypeScores!E:P,12,FALSE)</f>
        <v>0</v>
      </c>
      <c r="Q7327" s="2" t="str">
        <f>VLOOKUP(M7327,[1]ArchetypeScores!E:W,19,FALSE)</f>
        <v>Health care</v>
      </c>
      <c r="R7327" s="2">
        <f>VLOOKUP(M7327,[1]ArchetypeScores!E:I,5,FALSE)</f>
        <v>0</v>
      </c>
      <c r="S7327" s="2">
        <f>VLOOKUP(M7327,[1]ArchetypeScores!E:K,7,FALSE)</f>
        <v>0</v>
      </c>
      <c r="T7327" s="2" t="str">
        <f t="shared" si="116"/>
        <v>Not A&amp;R positive</v>
      </c>
    </row>
    <row r="7328" spans="1:20" x14ac:dyDescent="0.3">
      <c r="A7328" s="2" t="s">
        <v>19339</v>
      </c>
      <c r="B7328" s="3" t="s">
        <v>19365</v>
      </c>
      <c r="C7328" s="3" t="s">
        <v>19366</v>
      </c>
      <c r="D7328" s="4">
        <v>0.03</v>
      </c>
      <c r="E7328" s="5" t="s">
        <v>6822</v>
      </c>
      <c r="F7328" s="4">
        <v>0.03</v>
      </c>
      <c r="G7328" s="6">
        <v>51919</v>
      </c>
      <c r="H7328" s="3" t="s">
        <v>19356</v>
      </c>
      <c r="I7328" s="3" t="s">
        <v>19357</v>
      </c>
      <c r="J7328" s="3" t="s">
        <v>19367</v>
      </c>
      <c r="K7328" s="5" t="s">
        <v>47</v>
      </c>
      <c r="L7328" s="5">
        <v>1</v>
      </c>
      <c r="M7328" s="5" t="s">
        <v>48</v>
      </c>
      <c r="N7328" s="5">
        <f>VLOOKUP(M7328,[1]ArchetypeScores!E:N,10,FALSE)</f>
        <v>0</v>
      </c>
      <c r="O7328" s="5">
        <f>VLOOKUP(M7328,[1]ArchetypeScores!E:O,11,FALSE)</f>
        <v>0</v>
      </c>
      <c r="P7328" s="5">
        <f>VLOOKUP(M7328,[1]ArchetypeScores!E:P,12,FALSE)</f>
        <v>0</v>
      </c>
      <c r="Q7328" s="2" t="str">
        <f>VLOOKUP(M7328,[1]ArchetypeScores!E:W,19,FALSE)</f>
        <v>Consumer (including agriculture and tourism)</v>
      </c>
      <c r="R7328" s="2">
        <f>VLOOKUP(M7328,[1]ArchetypeScores!E:I,5,FALSE)</f>
        <v>0</v>
      </c>
      <c r="S7328" s="2">
        <f>VLOOKUP(M7328,[1]ArchetypeScores!E:K,7,FALSE)</f>
        <v>0</v>
      </c>
      <c r="T7328" s="2" t="str">
        <f t="shared" si="116"/>
        <v>Not A&amp;R positive</v>
      </c>
    </row>
    <row r="7329" spans="1:20" x14ac:dyDescent="0.3">
      <c r="A7329" s="2" t="s">
        <v>19339</v>
      </c>
      <c r="B7329" s="3" t="s">
        <v>19368</v>
      </c>
      <c r="C7329" s="3" t="s">
        <v>19369</v>
      </c>
      <c r="D7329" s="4">
        <v>1</v>
      </c>
      <c r="E7329" s="5" t="s">
        <v>6822</v>
      </c>
      <c r="F7329" s="4">
        <v>1</v>
      </c>
      <c r="G7329" s="6">
        <v>51918</v>
      </c>
      <c r="H7329" s="3" t="s">
        <v>19356</v>
      </c>
      <c r="I7329" s="3" t="s">
        <v>19357</v>
      </c>
      <c r="J7329" s="3" t="s">
        <v>19367</v>
      </c>
      <c r="K7329" s="5" t="s">
        <v>47</v>
      </c>
      <c r="L7329" s="5">
        <v>1</v>
      </c>
      <c r="M7329" s="5" t="s">
        <v>48</v>
      </c>
      <c r="N7329" s="5">
        <f>VLOOKUP(M7329,[1]ArchetypeScores!E:N,10,FALSE)</f>
        <v>0</v>
      </c>
      <c r="O7329" s="5">
        <f>VLOOKUP(M7329,[1]ArchetypeScores!E:O,11,FALSE)</f>
        <v>0</v>
      </c>
      <c r="P7329" s="5">
        <f>VLOOKUP(M7329,[1]ArchetypeScores!E:P,12,FALSE)</f>
        <v>0</v>
      </c>
      <c r="Q7329" s="2" t="str">
        <f>VLOOKUP(M7329,[1]ArchetypeScores!E:W,19,FALSE)</f>
        <v>Consumer (including agriculture and tourism)</v>
      </c>
      <c r="R7329" s="2">
        <f>VLOOKUP(M7329,[1]ArchetypeScores!E:I,5,FALSE)</f>
        <v>0</v>
      </c>
      <c r="S7329" s="2">
        <f>VLOOKUP(M7329,[1]ArchetypeScores!E:K,7,FALSE)</f>
        <v>0</v>
      </c>
      <c r="T7329" s="2" t="str">
        <f t="shared" si="116"/>
        <v>Not A&amp;R positive</v>
      </c>
    </row>
    <row r="7330" spans="1:20" x14ac:dyDescent="0.3">
      <c r="A7330" s="2" t="s">
        <v>19339</v>
      </c>
      <c r="B7330" s="3" t="s">
        <v>19370</v>
      </c>
      <c r="C7330" s="3" t="s">
        <v>19371</v>
      </c>
      <c r="D7330" s="4">
        <v>0.10299999999999999</v>
      </c>
      <c r="E7330" s="5" t="s">
        <v>6822</v>
      </c>
      <c r="F7330" s="4">
        <v>0.10299999999999999</v>
      </c>
      <c r="G7330" s="6">
        <v>51893</v>
      </c>
      <c r="H7330" s="3" t="s">
        <v>19372</v>
      </c>
      <c r="I7330" s="3"/>
      <c r="J7330" s="3"/>
      <c r="K7330" s="5" t="s">
        <v>67</v>
      </c>
      <c r="L7330" s="5">
        <v>2</v>
      </c>
      <c r="M7330" s="5" t="s">
        <v>68</v>
      </c>
      <c r="N7330" s="5">
        <f>VLOOKUP(M7330,[1]ArchetypeScores!E:N,10,FALSE)</f>
        <v>0</v>
      </c>
      <c r="O7330" s="5">
        <f>VLOOKUP(M7330,[1]ArchetypeScores!E:O,11,FALSE)</f>
        <v>-1</v>
      </c>
      <c r="P7330" s="5">
        <f>VLOOKUP(M7330,[1]ArchetypeScores!E:P,12,FALSE)</f>
        <v>0</v>
      </c>
      <c r="Q7330" s="2" t="str">
        <f>VLOOKUP(M7330,[1]ArchetypeScores!E:W,19,FALSE)</f>
        <v>Untargeted</v>
      </c>
      <c r="R7330" s="2">
        <f>VLOOKUP(M7330,[1]ArchetypeScores!E:I,5,FALSE)</f>
        <v>0</v>
      </c>
      <c r="S7330" s="2">
        <f>VLOOKUP(M7330,[1]ArchetypeScores!E:K,7,FALSE)</f>
        <v>0</v>
      </c>
      <c r="T7330" s="2" t="str">
        <f t="shared" si="116"/>
        <v>Not A&amp;R positive</v>
      </c>
    </row>
    <row r="7331" spans="1:20" x14ac:dyDescent="0.3">
      <c r="A7331" s="2" t="s">
        <v>19339</v>
      </c>
      <c r="B7331" s="3" t="s">
        <v>19373</v>
      </c>
      <c r="C7331" s="3" t="s">
        <v>19374</v>
      </c>
      <c r="D7331" s="4">
        <v>0.2</v>
      </c>
      <c r="E7331" s="5" t="s">
        <v>6822</v>
      </c>
      <c r="F7331" s="4">
        <v>0.2</v>
      </c>
      <c r="G7331" s="6">
        <v>51954</v>
      </c>
      <c r="H7331" s="3" t="s">
        <v>19356</v>
      </c>
      <c r="I7331" s="3" t="s">
        <v>19357</v>
      </c>
      <c r="J7331" s="3" t="s">
        <v>19375</v>
      </c>
      <c r="K7331" s="5" t="s">
        <v>118</v>
      </c>
      <c r="L7331" s="5">
        <v>3</v>
      </c>
      <c r="M7331" s="5" t="s">
        <v>168</v>
      </c>
      <c r="N7331" s="5">
        <f>VLOOKUP(M7331,[1]ArchetypeScores!E:N,10,FALSE)</f>
        <v>0</v>
      </c>
      <c r="O7331" s="5">
        <f>VLOOKUP(M7331,[1]ArchetypeScores!E:O,11,FALSE)</f>
        <v>-1</v>
      </c>
      <c r="P7331" s="5">
        <f>VLOOKUP(M7331,[1]ArchetypeScores!E:P,12,FALSE)</f>
        <v>0</v>
      </c>
      <c r="Q7331" s="2" t="str">
        <f>VLOOKUP(M7331,[1]ArchetypeScores!E:W,19,FALSE)</f>
        <v>Untargeted</v>
      </c>
      <c r="R7331" s="2">
        <f>VLOOKUP(M7331,[1]ArchetypeScores!E:I,5,FALSE)</f>
        <v>0</v>
      </c>
      <c r="S7331" s="2">
        <f>VLOOKUP(M7331,[1]ArchetypeScores!E:K,7,FALSE)</f>
        <v>0</v>
      </c>
      <c r="T7331" s="2" t="str">
        <f t="shared" si="116"/>
        <v>Not A&amp;R positive</v>
      </c>
    </row>
    <row r="7332" spans="1:20" x14ac:dyDescent="0.3">
      <c r="A7332" s="2" t="s">
        <v>19339</v>
      </c>
      <c r="B7332" s="3" t="s">
        <v>19376</v>
      </c>
      <c r="C7332" s="3" t="s">
        <v>19377</v>
      </c>
      <c r="D7332" s="4">
        <v>0.14699999999999999</v>
      </c>
      <c r="E7332" s="5" t="s">
        <v>6822</v>
      </c>
      <c r="F7332" s="4">
        <v>0.14699999999999999</v>
      </c>
      <c r="G7332" s="6">
        <v>51894</v>
      </c>
      <c r="H7332" s="3" t="s">
        <v>19378</v>
      </c>
      <c r="I7332" s="3"/>
      <c r="J7332" s="3"/>
      <c r="K7332" s="5" t="s">
        <v>67</v>
      </c>
      <c r="L7332" s="5">
        <v>2</v>
      </c>
      <c r="M7332" s="5" t="s">
        <v>68</v>
      </c>
      <c r="N7332" s="5">
        <f>VLOOKUP(M7332,[1]ArchetypeScores!E:N,10,FALSE)</f>
        <v>0</v>
      </c>
      <c r="O7332" s="5">
        <f>VLOOKUP(M7332,[1]ArchetypeScores!E:O,11,FALSE)</f>
        <v>-1</v>
      </c>
      <c r="P7332" s="5">
        <f>VLOOKUP(M7332,[1]ArchetypeScores!E:P,12,FALSE)</f>
        <v>0</v>
      </c>
      <c r="Q7332" s="2" t="str">
        <f>VLOOKUP(M7332,[1]ArchetypeScores!E:W,19,FALSE)</f>
        <v>Untargeted</v>
      </c>
      <c r="R7332" s="2">
        <f>VLOOKUP(M7332,[1]ArchetypeScores!E:I,5,FALSE)</f>
        <v>0</v>
      </c>
      <c r="S7332" s="2">
        <f>VLOOKUP(M7332,[1]ArchetypeScores!E:K,7,FALSE)</f>
        <v>0</v>
      </c>
      <c r="T7332" s="2" t="str">
        <f t="shared" si="116"/>
        <v>Not A&amp;R positive</v>
      </c>
    </row>
    <row r="7333" spans="1:20" x14ac:dyDescent="0.3">
      <c r="A7333" s="2" t="s">
        <v>19339</v>
      </c>
      <c r="B7333" s="3" t="s">
        <v>19379</v>
      </c>
      <c r="C7333" s="3" t="s">
        <v>19379</v>
      </c>
      <c r="D7333" s="4">
        <v>3</v>
      </c>
      <c r="E7333" s="5" t="s">
        <v>6822</v>
      </c>
      <c r="F7333" s="4">
        <v>3</v>
      </c>
      <c r="G7333" s="6">
        <v>52158</v>
      </c>
      <c r="H7333" s="3" t="s">
        <v>19380</v>
      </c>
      <c r="I7333" s="3" t="s">
        <v>19342</v>
      </c>
      <c r="J7333" s="3"/>
      <c r="K7333" s="5" t="s">
        <v>61</v>
      </c>
      <c r="L7333" s="5">
        <v>4</v>
      </c>
      <c r="M7333" s="5" t="s">
        <v>433</v>
      </c>
      <c r="N7333" s="5">
        <f>VLOOKUP(M7333,[1]ArchetypeScores!E:N,10,FALSE)</f>
        <v>0</v>
      </c>
      <c r="O7333" s="5">
        <f>VLOOKUP(M7333,[1]ArchetypeScores!E:O,11,FALSE)</f>
        <v>0</v>
      </c>
      <c r="P7333" s="5">
        <f>VLOOKUP(M7333,[1]ArchetypeScores!E:P,12,FALSE)</f>
        <v>0</v>
      </c>
      <c r="Q7333" s="2" t="str">
        <f>VLOOKUP(M7333,[1]ArchetypeScores!E:W,19,FALSE)</f>
        <v>Health care</v>
      </c>
      <c r="R7333" s="2">
        <f>VLOOKUP(M7333,[1]ArchetypeScores!E:I,5,FALSE)</f>
        <v>0</v>
      </c>
      <c r="S7333" s="2">
        <f>VLOOKUP(M7333,[1]ArchetypeScores!E:K,7,FALSE)</f>
        <v>0</v>
      </c>
      <c r="T7333" s="2" t="str">
        <f t="shared" si="116"/>
        <v>Not A&amp;R positive</v>
      </c>
    </row>
    <row r="7334" spans="1:20" x14ac:dyDescent="0.3">
      <c r="A7334" s="2" t="s">
        <v>19339</v>
      </c>
      <c r="B7334" s="3" t="s">
        <v>19381</v>
      </c>
      <c r="C7334" s="3" t="s">
        <v>19382</v>
      </c>
      <c r="D7334" s="4">
        <v>1.748</v>
      </c>
      <c r="E7334" s="5" t="s">
        <v>6822</v>
      </c>
      <c r="F7334" s="4">
        <v>1.748</v>
      </c>
      <c r="G7334" s="6">
        <v>51722</v>
      </c>
      <c r="H7334" s="3" t="s">
        <v>19345</v>
      </c>
      <c r="I7334" s="3" t="s">
        <v>19346</v>
      </c>
      <c r="J7334" s="3" t="s">
        <v>19383</v>
      </c>
      <c r="K7334" s="5" t="s">
        <v>112</v>
      </c>
      <c r="L7334" s="5" t="s">
        <v>112</v>
      </c>
      <c r="M7334" s="5" t="s">
        <v>961</v>
      </c>
      <c r="N7334" s="5">
        <f>VLOOKUP(M7334,[1]ArchetypeScores!E:N,10,FALSE)</f>
        <v>0</v>
      </c>
      <c r="O7334" s="5">
        <f>VLOOKUP(M7334,[1]ArchetypeScores!E:O,11,FALSE)</f>
        <v>0</v>
      </c>
      <c r="P7334" s="5">
        <f>VLOOKUP(M7334,[1]ArchetypeScores!E:P,12,FALSE)</f>
        <v>0</v>
      </c>
      <c r="Q7334" s="2" t="str">
        <f>VLOOKUP(M7334,[1]ArchetypeScores!E:W,19,FALSE)</f>
        <v>Untargeted</v>
      </c>
      <c r="R7334" s="2">
        <f>VLOOKUP(M7334,[1]ArchetypeScores!E:I,5,FALSE)</f>
        <v>0</v>
      </c>
      <c r="S7334" s="2">
        <f>VLOOKUP(M7334,[1]ArchetypeScores!E:K,7,FALSE)</f>
        <v>0</v>
      </c>
      <c r="T7334" s="2" t="str">
        <f t="shared" si="116"/>
        <v>Not A&amp;R positive</v>
      </c>
    </row>
    <row r="7335" spans="1:20" x14ac:dyDescent="0.3">
      <c r="A7335" s="2" t="s">
        <v>19339</v>
      </c>
      <c r="B7335" s="3" t="s">
        <v>19384</v>
      </c>
      <c r="C7335" s="3" t="s">
        <v>19385</v>
      </c>
      <c r="D7335" s="4"/>
      <c r="E7335" s="5" t="s">
        <v>6822</v>
      </c>
      <c r="F7335" s="4">
        <v>0</v>
      </c>
      <c r="G7335" s="6">
        <v>52102</v>
      </c>
      <c r="H7335" s="3" t="s">
        <v>19356</v>
      </c>
      <c r="I7335" s="3" t="s">
        <v>19357</v>
      </c>
      <c r="J7335" s="3" t="s">
        <v>19386</v>
      </c>
      <c r="K7335" s="5" t="s">
        <v>61</v>
      </c>
      <c r="L7335" s="5">
        <v>4</v>
      </c>
      <c r="M7335" s="5" t="s">
        <v>433</v>
      </c>
      <c r="N7335" s="5">
        <f>VLOOKUP(M7335,[1]ArchetypeScores!E:N,10,FALSE)</f>
        <v>0</v>
      </c>
      <c r="O7335" s="5">
        <f>VLOOKUP(M7335,[1]ArchetypeScores!E:O,11,FALSE)</f>
        <v>0</v>
      </c>
      <c r="P7335" s="5">
        <f>VLOOKUP(M7335,[1]ArchetypeScores!E:P,12,FALSE)</f>
        <v>0</v>
      </c>
      <c r="Q7335" s="2" t="str">
        <f>VLOOKUP(M7335,[1]ArchetypeScores!E:W,19,FALSE)</f>
        <v>Health care</v>
      </c>
      <c r="R7335" s="2">
        <f>VLOOKUP(M7335,[1]ArchetypeScores!E:I,5,FALSE)</f>
        <v>0</v>
      </c>
      <c r="S7335" s="2">
        <f>VLOOKUP(M7335,[1]ArchetypeScores!E:K,7,FALSE)</f>
        <v>0</v>
      </c>
      <c r="T7335" s="2" t="str">
        <f t="shared" si="116"/>
        <v>Not A&amp;R positive</v>
      </c>
    </row>
    <row r="7336" spans="1:20" x14ac:dyDescent="0.3">
      <c r="A7336" s="2" t="s">
        <v>19339</v>
      </c>
      <c r="B7336" s="3" t="s">
        <v>19387</v>
      </c>
      <c r="C7336" s="3" t="s">
        <v>19388</v>
      </c>
      <c r="D7336" s="4">
        <v>3.5000000000000003E-2</v>
      </c>
      <c r="E7336" s="5" t="s">
        <v>6822</v>
      </c>
      <c r="F7336" s="4">
        <v>3.5000000000000003E-2</v>
      </c>
      <c r="G7336" s="6">
        <v>51951</v>
      </c>
      <c r="H7336" s="3" t="s">
        <v>19356</v>
      </c>
      <c r="I7336" s="3" t="s">
        <v>19357</v>
      </c>
      <c r="J7336" s="3" t="s">
        <v>19389</v>
      </c>
      <c r="K7336" s="5" t="s">
        <v>214</v>
      </c>
      <c r="L7336" s="5">
        <v>4</v>
      </c>
      <c r="M7336" s="5" t="s">
        <v>560</v>
      </c>
      <c r="N7336" s="5">
        <f>VLOOKUP(M7336,[1]ArchetypeScores!E:N,10,FALSE)</f>
        <v>1</v>
      </c>
      <c r="O7336" s="5">
        <f>VLOOKUP(M7336,[1]ArchetypeScores!E:O,11,FALSE)</f>
        <v>0</v>
      </c>
      <c r="P7336" s="5">
        <f>VLOOKUP(M7336,[1]ArchetypeScores!E:P,12,FALSE)</f>
        <v>0</v>
      </c>
      <c r="Q7336" s="2" t="str">
        <f>VLOOKUP(M7336,[1]ArchetypeScores!E:W,19,FALSE)</f>
        <v>Other sector</v>
      </c>
      <c r="R7336" s="2">
        <f>VLOOKUP(M7336,[1]ArchetypeScores!E:I,5,FALSE)</f>
        <v>0</v>
      </c>
      <c r="S7336" s="2">
        <f>VLOOKUP(M7336,[1]ArchetypeScores!E:K,7,FALSE)</f>
        <v>0</v>
      </c>
      <c r="T7336" s="2" t="str">
        <f t="shared" si="116"/>
        <v>Not A&amp;R positive</v>
      </c>
    </row>
    <row r="7337" spans="1:20" x14ac:dyDescent="0.3">
      <c r="A7337" s="2" t="s">
        <v>19339</v>
      </c>
      <c r="B7337" s="3" t="s">
        <v>19390</v>
      </c>
      <c r="C7337" s="3" t="s">
        <v>19391</v>
      </c>
      <c r="D7337" s="4">
        <v>2.5000000000000001E-3</v>
      </c>
      <c r="E7337" s="5" t="s">
        <v>6822</v>
      </c>
      <c r="F7337" s="4">
        <v>2.5000000000000001E-3</v>
      </c>
      <c r="G7337" s="6">
        <v>51957</v>
      </c>
      <c r="H7337" s="3" t="s">
        <v>19356</v>
      </c>
      <c r="I7337" s="3" t="s">
        <v>19357</v>
      </c>
      <c r="J7337" s="3" t="s">
        <v>19392</v>
      </c>
      <c r="K7337" s="5" t="s">
        <v>118</v>
      </c>
      <c r="L7337" s="5">
        <v>3</v>
      </c>
      <c r="M7337" s="5" t="s">
        <v>168</v>
      </c>
      <c r="N7337" s="5">
        <f>VLOOKUP(M7337,[1]ArchetypeScores!E:N,10,FALSE)</f>
        <v>0</v>
      </c>
      <c r="O7337" s="5">
        <f>VLOOKUP(M7337,[1]ArchetypeScores!E:O,11,FALSE)</f>
        <v>-1</v>
      </c>
      <c r="P7337" s="5">
        <f>VLOOKUP(M7337,[1]ArchetypeScores!E:P,12,FALSE)</f>
        <v>0</v>
      </c>
      <c r="Q7337" s="2" t="str">
        <f>VLOOKUP(M7337,[1]ArchetypeScores!E:W,19,FALSE)</f>
        <v>Untargeted</v>
      </c>
      <c r="R7337" s="2">
        <f>VLOOKUP(M7337,[1]ArchetypeScores!E:I,5,FALSE)</f>
        <v>0</v>
      </c>
      <c r="S7337" s="2">
        <f>VLOOKUP(M7337,[1]ArchetypeScores!E:K,7,FALSE)</f>
        <v>0</v>
      </c>
      <c r="T7337" s="2" t="str">
        <f t="shared" si="116"/>
        <v>Not A&amp;R positive</v>
      </c>
    </row>
    <row r="7338" spans="1:20" x14ac:dyDescent="0.3">
      <c r="A7338" s="2" t="s">
        <v>19339</v>
      </c>
      <c r="B7338" s="3" t="s">
        <v>19393</v>
      </c>
      <c r="C7338" s="3" t="s">
        <v>19394</v>
      </c>
      <c r="D7338" s="4">
        <v>7.2999999999999995E-2</v>
      </c>
      <c r="E7338" s="5" t="s">
        <v>6822</v>
      </c>
      <c r="F7338" s="4">
        <v>7.2999999999999995E-2</v>
      </c>
      <c r="G7338" s="6">
        <v>51965</v>
      </c>
      <c r="H7338" s="3" t="s">
        <v>19356</v>
      </c>
      <c r="I7338" s="3" t="s">
        <v>19357</v>
      </c>
      <c r="J7338" s="3" t="s">
        <v>19395</v>
      </c>
      <c r="K7338" s="5" t="s">
        <v>163</v>
      </c>
      <c r="L7338" s="5">
        <v>1</v>
      </c>
      <c r="M7338" s="5" t="s">
        <v>975</v>
      </c>
      <c r="N7338" s="5">
        <f>VLOOKUP(M7338,[1]ArchetypeScores!E:N,10,FALSE)</f>
        <v>0</v>
      </c>
      <c r="O7338" s="5">
        <f>VLOOKUP(M7338,[1]ArchetypeScores!E:O,11,FALSE)</f>
        <v>0</v>
      </c>
      <c r="P7338" s="5">
        <f>VLOOKUP(M7338,[1]ArchetypeScores!E:P,12,FALSE)</f>
        <v>0</v>
      </c>
      <c r="Q7338" s="2" t="str">
        <f>VLOOKUP(M7338,[1]ArchetypeScores!E:W,19,FALSE)</f>
        <v>Other sector</v>
      </c>
      <c r="R7338" s="2">
        <f>VLOOKUP(M7338,[1]ArchetypeScores!E:I,5,FALSE)</f>
        <v>0</v>
      </c>
      <c r="S7338" s="2">
        <f>VLOOKUP(M7338,[1]ArchetypeScores!E:K,7,FALSE)</f>
        <v>0</v>
      </c>
      <c r="T7338" s="2" t="str">
        <f t="shared" si="116"/>
        <v>Not A&amp;R positive</v>
      </c>
    </row>
    <row r="7339" spans="1:20" x14ac:dyDescent="0.3">
      <c r="A7339" s="2" t="s">
        <v>19339</v>
      </c>
      <c r="B7339" s="3" t="s">
        <v>19396</v>
      </c>
      <c r="C7339" s="3" t="s">
        <v>19397</v>
      </c>
      <c r="D7339" s="4">
        <v>1.6199999999999999E-2</v>
      </c>
      <c r="E7339" s="5" t="s">
        <v>6822</v>
      </c>
      <c r="F7339" s="4">
        <v>1.6199999999999999E-2</v>
      </c>
      <c r="G7339" s="6">
        <v>52096</v>
      </c>
      <c r="H7339" s="3" t="s">
        <v>19356</v>
      </c>
      <c r="I7339" s="3" t="s">
        <v>19357</v>
      </c>
      <c r="J7339" s="3" t="s">
        <v>19398</v>
      </c>
      <c r="K7339" s="5" t="s">
        <v>1306</v>
      </c>
      <c r="L7339" s="5">
        <v>1</v>
      </c>
      <c r="M7339" s="5" t="s">
        <v>1307</v>
      </c>
      <c r="N7339" s="5">
        <f>VLOOKUP(M7339,[1]ArchetypeScores!E:N,10,FALSE)</f>
        <v>0</v>
      </c>
      <c r="O7339" s="5">
        <f>VLOOKUP(M7339,[1]ArchetypeScores!E:O,11,FALSE)</f>
        <v>-1</v>
      </c>
      <c r="P7339" s="5">
        <f>VLOOKUP(M7339,[1]ArchetypeScores!E:P,12,FALSE)</f>
        <v>0</v>
      </c>
      <c r="Q7339" s="2" t="str">
        <f>VLOOKUP(M7339,[1]ArchetypeScores!E:W,19,FALSE)</f>
        <v>Untargeted</v>
      </c>
      <c r="R7339" s="2">
        <f>VLOOKUP(M7339,[1]ArchetypeScores!E:I,5,FALSE)</f>
        <v>0</v>
      </c>
      <c r="S7339" s="2">
        <f>VLOOKUP(M7339,[1]ArchetypeScores!E:K,7,FALSE)</f>
        <v>0</v>
      </c>
      <c r="T7339" s="2" t="str">
        <f t="shared" si="116"/>
        <v>Not A&amp;R positive</v>
      </c>
    </row>
    <row r="7340" spans="1:20" x14ac:dyDescent="0.3">
      <c r="A7340" s="2" t="s">
        <v>19339</v>
      </c>
      <c r="B7340" s="3" t="s">
        <v>19399</v>
      </c>
      <c r="C7340" s="3" t="s">
        <v>19400</v>
      </c>
      <c r="D7340" s="4">
        <v>1.4999999999999999E-2</v>
      </c>
      <c r="E7340" s="5" t="s">
        <v>6822</v>
      </c>
      <c r="F7340" s="4">
        <v>1.4999999999999999E-2</v>
      </c>
      <c r="G7340" s="6">
        <v>52094</v>
      </c>
      <c r="H7340" s="3" t="s">
        <v>19356</v>
      </c>
      <c r="I7340" s="3" t="s">
        <v>19357</v>
      </c>
      <c r="J7340" s="3" t="s">
        <v>19401</v>
      </c>
      <c r="K7340" s="5" t="s">
        <v>118</v>
      </c>
      <c r="L7340" s="5">
        <v>2</v>
      </c>
      <c r="M7340" s="5" t="s">
        <v>226</v>
      </c>
      <c r="N7340" s="5">
        <f>VLOOKUP(M7340,[1]ArchetypeScores!E:N,10,FALSE)</f>
        <v>0</v>
      </c>
      <c r="O7340" s="5">
        <f>VLOOKUP(M7340,[1]ArchetypeScores!E:O,11,FALSE)</f>
        <v>-1</v>
      </c>
      <c r="P7340" s="5">
        <f>VLOOKUP(M7340,[1]ArchetypeScores!E:P,12,FALSE)</f>
        <v>0</v>
      </c>
      <c r="Q7340" s="2" t="str">
        <f>VLOOKUP(M7340,[1]ArchetypeScores!E:W,19,FALSE)</f>
        <v>Untargeted</v>
      </c>
      <c r="R7340" s="2">
        <f>VLOOKUP(M7340,[1]ArchetypeScores!E:I,5,FALSE)</f>
        <v>0</v>
      </c>
      <c r="S7340" s="2">
        <f>VLOOKUP(M7340,[1]ArchetypeScores!E:K,7,FALSE)</f>
        <v>0</v>
      </c>
      <c r="T7340" s="2" t="str">
        <f t="shared" si="116"/>
        <v>Not A&amp;R positive</v>
      </c>
    </row>
    <row r="7341" spans="1:20" x14ac:dyDescent="0.3">
      <c r="A7341" s="2" t="s">
        <v>19339</v>
      </c>
      <c r="B7341" s="3" t="s">
        <v>19402</v>
      </c>
      <c r="C7341" s="3" t="s">
        <v>19403</v>
      </c>
      <c r="D7341" s="4">
        <v>0.05</v>
      </c>
      <c r="E7341" s="5" t="s">
        <v>6822</v>
      </c>
      <c r="F7341" s="4">
        <v>0.05</v>
      </c>
      <c r="G7341" s="6">
        <v>51810</v>
      </c>
      <c r="H7341" s="3" t="s">
        <v>19345</v>
      </c>
      <c r="I7341" s="3" t="s">
        <v>19346</v>
      </c>
      <c r="J7341" s="3" t="s">
        <v>19404</v>
      </c>
      <c r="K7341" s="5" t="s">
        <v>25</v>
      </c>
      <c r="L7341" s="5">
        <v>15</v>
      </c>
      <c r="M7341" s="5" t="s">
        <v>26</v>
      </c>
      <c r="N7341" s="5">
        <f>VLOOKUP(M7341,[1]ArchetypeScores!E:N,10,FALSE)</f>
        <v>1</v>
      </c>
      <c r="O7341" s="5">
        <f>VLOOKUP(M7341,[1]ArchetypeScores!E:O,11,FALSE)</f>
        <v>-2</v>
      </c>
      <c r="P7341" s="5">
        <f>VLOOKUP(M7341,[1]ArchetypeScores!E:P,12,FALSE)</f>
        <v>0</v>
      </c>
      <c r="Q7341" s="2" t="str">
        <f>VLOOKUP(M7341,[1]ArchetypeScores!E:W,19,FALSE)</f>
        <v>Energy and water</v>
      </c>
      <c r="R7341" s="2">
        <f>VLOOKUP(M7341,[1]ArchetypeScores!E:I,5,FALSE)</f>
        <v>0</v>
      </c>
      <c r="S7341" s="2">
        <f>VLOOKUP(M7341,[1]ArchetypeScores!E:K,7,FALSE)</f>
        <v>0</v>
      </c>
      <c r="T7341" s="2" t="str">
        <f t="shared" si="116"/>
        <v>Not A&amp;R positive</v>
      </c>
    </row>
    <row r="7342" spans="1:20" x14ac:dyDescent="0.3">
      <c r="A7342" s="2" t="s">
        <v>19339</v>
      </c>
      <c r="B7342" s="3" t="s">
        <v>19405</v>
      </c>
      <c r="C7342" s="3" t="s">
        <v>19406</v>
      </c>
      <c r="D7342" s="4">
        <v>0.75</v>
      </c>
      <c r="E7342" s="5" t="s">
        <v>6822</v>
      </c>
      <c r="F7342" s="4">
        <v>0.75</v>
      </c>
      <c r="G7342" s="6">
        <v>51746</v>
      </c>
      <c r="H7342" s="3" t="s">
        <v>19345</v>
      </c>
      <c r="I7342" s="3" t="s">
        <v>19346</v>
      </c>
      <c r="J7342" s="3" t="s">
        <v>19407</v>
      </c>
      <c r="K7342" s="5" t="s">
        <v>477</v>
      </c>
      <c r="L7342" s="5">
        <v>1</v>
      </c>
      <c r="M7342" s="5" t="s">
        <v>750</v>
      </c>
      <c r="N7342" s="5">
        <f>VLOOKUP(M7342,[1]ArchetypeScores!E:N,10,FALSE)</f>
        <v>1</v>
      </c>
      <c r="O7342" s="5">
        <f>VLOOKUP(M7342,[1]ArchetypeScores!E:O,11,FALSE)</f>
        <v>-2</v>
      </c>
      <c r="P7342" s="5">
        <f>VLOOKUP(M7342,[1]ArchetypeScores!E:P,12,FALSE)</f>
        <v>2</v>
      </c>
      <c r="Q7342" s="2" t="str">
        <f>VLOOKUP(M7342,[1]ArchetypeScores!E:W,19,FALSE)</f>
        <v>Energy and water</v>
      </c>
      <c r="R7342" s="2">
        <f>VLOOKUP(M7342,[1]ArchetypeScores!E:I,5,FALSE)</f>
        <v>0</v>
      </c>
      <c r="S7342" s="2">
        <f>VLOOKUP(M7342,[1]ArchetypeScores!E:K,7,FALSE)</f>
        <v>0</v>
      </c>
      <c r="T7342" s="2" t="str">
        <f t="shared" si="116"/>
        <v>Not A&amp;R positive</v>
      </c>
    </row>
    <row r="7343" spans="1:20" x14ac:dyDescent="0.3">
      <c r="A7343" s="2" t="s">
        <v>19339</v>
      </c>
      <c r="B7343" s="3" t="s">
        <v>19408</v>
      </c>
      <c r="C7343" s="3" t="s">
        <v>19409</v>
      </c>
      <c r="D7343" s="4">
        <v>3.2109999999999999</v>
      </c>
      <c r="E7343" s="5" t="s">
        <v>6822</v>
      </c>
      <c r="F7343" s="4">
        <v>3.2109999999999999</v>
      </c>
      <c r="G7343" s="6">
        <v>51795</v>
      </c>
      <c r="H7343" s="3" t="s">
        <v>19345</v>
      </c>
      <c r="I7343" s="3" t="s">
        <v>19346</v>
      </c>
      <c r="J7343" s="3" t="s">
        <v>19410</v>
      </c>
      <c r="K7343" s="5" t="s">
        <v>477</v>
      </c>
      <c r="L7343" s="5">
        <v>2</v>
      </c>
      <c r="M7343" s="5" t="s">
        <v>4291</v>
      </c>
      <c r="N7343" s="5">
        <f>VLOOKUP(M7343,[1]ArchetypeScores!E:N,10,FALSE)</f>
        <v>1</v>
      </c>
      <c r="O7343" s="5">
        <f>VLOOKUP(M7343,[1]ArchetypeScores!E:O,11,FALSE)</f>
        <v>-2</v>
      </c>
      <c r="P7343" s="5">
        <f>VLOOKUP(M7343,[1]ArchetypeScores!E:P,12,FALSE)</f>
        <v>2</v>
      </c>
      <c r="Q7343" s="2" t="str">
        <f>VLOOKUP(M7343,[1]ArchetypeScores!E:W,19,FALSE)</f>
        <v>Energy and water</v>
      </c>
      <c r="R7343" s="2">
        <f>VLOOKUP(M7343,[1]ArchetypeScores!E:I,5,FALSE)</f>
        <v>0</v>
      </c>
      <c r="S7343" s="2">
        <f>VLOOKUP(M7343,[1]ArchetypeScores!E:K,7,FALSE)</f>
        <v>0</v>
      </c>
      <c r="T7343" s="2" t="str">
        <f t="shared" si="116"/>
        <v>Not A&amp;R positive</v>
      </c>
    </row>
    <row r="7344" spans="1:20" x14ac:dyDescent="0.3">
      <c r="A7344" s="2" t="s">
        <v>19339</v>
      </c>
      <c r="B7344" s="3" t="s">
        <v>19411</v>
      </c>
      <c r="C7344" s="3" t="s">
        <v>19412</v>
      </c>
      <c r="D7344" s="4"/>
      <c r="E7344" s="5" t="s">
        <v>6822</v>
      </c>
      <c r="F7344" s="4">
        <v>0</v>
      </c>
      <c r="G7344" s="6">
        <v>52201</v>
      </c>
      <c r="H7344" s="3" t="s">
        <v>19413</v>
      </c>
      <c r="I7344" s="3" t="s">
        <v>19414</v>
      </c>
      <c r="J7344" s="3" t="s">
        <v>19415</v>
      </c>
      <c r="K7344" s="5" t="s">
        <v>38</v>
      </c>
      <c r="L7344" s="5">
        <v>13</v>
      </c>
      <c r="M7344" s="5" t="s">
        <v>39</v>
      </c>
      <c r="N7344" s="5">
        <f>VLOOKUP(M7344,[1]ArchetypeScores!E:N,10,FALSE)</f>
        <v>0</v>
      </c>
      <c r="O7344" s="5">
        <f>VLOOKUP(M7344,[1]ArchetypeScores!E:O,11,FALSE)</f>
        <v>-2</v>
      </c>
      <c r="P7344" s="5">
        <f>VLOOKUP(M7344,[1]ArchetypeScores!E:P,12,FALSE)</f>
        <v>0</v>
      </c>
      <c r="Q7344" s="2" t="str">
        <f>VLOOKUP(M7344,[1]ArchetypeScores!E:W,19,FALSE)</f>
        <v>Industrials - transportation</v>
      </c>
      <c r="R7344" s="2">
        <f>VLOOKUP(M7344,[1]ArchetypeScores!E:I,5,FALSE)</f>
        <v>0</v>
      </c>
      <c r="S7344" s="2">
        <f>VLOOKUP(M7344,[1]ArchetypeScores!E:K,7,FALSE)</f>
        <v>0</v>
      </c>
      <c r="T7344" s="2" t="str">
        <f t="shared" si="116"/>
        <v>Not A&amp;R positive</v>
      </c>
    </row>
    <row r="7345" spans="1:20" x14ac:dyDescent="0.3">
      <c r="A7345" s="2" t="s">
        <v>19339</v>
      </c>
      <c r="B7345" s="3" t="s">
        <v>19416</v>
      </c>
      <c r="C7345" s="3" t="s">
        <v>19417</v>
      </c>
      <c r="D7345" s="4">
        <v>14.2</v>
      </c>
      <c r="E7345" s="5" t="s">
        <v>6822</v>
      </c>
      <c r="F7345" s="4">
        <v>14.2</v>
      </c>
      <c r="G7345" s="6">
        <v>51830</v>
      </c>
      <c r="H7345" s="3" t="s">
        <v>19345</v>
      </c>
      <c r="I7345" s="3" t="s">
        <v>19346</v>
      </c>
      <c r="J7345" s="3" t="s">
        <v>19418</v>
      </c>
      <c r="K7345" s="5" t="s">
        <v>175</v>
      </c>
      <c r="L7345" s="5">
        <v>1</v>
      </c>
      <c r="M7345" s="5" t="s">
        <v>176</v>
      </c>
      <c r="N7345" s="5">
        <f>VLOOKUP(M7345,[1]ArchetypeScores!E:N,10,FALSE)</f>
        <v>1</v>
      </c>
      <c r="O7345" s="5">
        <f>VLOOKUP(M7345,[1]ArchetypeScores!E:O,11,FALSE)</f>
        <v>-2</v>
      </c>
      <c r="P7345" s="5">
        <f>VLOOKUP(M7345,[1]ArchetypeScores!E:P,12,FALSE)</f>
        <v>0</v>
      </c>
      <c r="Q7345" s="2" t="str">
        <f>VLOOKUP(M7345,[1]ArchetypeScores!E:W,19,FALSE)</f>
        <v>Other sector</v>
      </c>
      <c r="R7345" s="2">
        <f>VLOOKUP(M7345,[1]ArchetypeScores!E:I,5,FALSE)</f>
        <v>0</v>
      </c>
      <c r="S7345" s="2">
        <f>VLOOKUP(M7345,[1]ArchetypeScores!E:K,7,FALSE)</f>
        <v>1</v>
      </c>
      <c r="T7345" s="2" t="str">
        <f t="shared" si="116"/>
        <v>Indirect only</v>
      </c>
    </row>
    <row r="7346" spans="1:20" x14ac:dyDescent="0.3">
      <c r="A7346" s="2" t="s">
        <v>19339</v>
      </c>
      <c r="B7346" s="3" t="s">
        <v>19419</v>
      </c>
      <c r="C7346" s="3" t="s">
        <v>19420</v>
      </c>
      <c r="D7346" s="4">
        <v>0.3</v>
      </c>
      <c r="E7346" s="5" t="s">
        <v>6822</v>
      </c>
      <c r="F7346" s="4">
        <v>0.3</v>
      </c>
      <c r="G7346" s="6">
        <v>52036</v>
      </c>
      <c r="H7346" s="3" t="s">
        <v>19356</v>
      </c>
      <c r="I7346" s="3" t="s">
        <v>19357</v>
      </c>
      <c r="J7346" s="3" t="s">
        <v>19421</v>
      </c>
      <c r="K7346" s="5" t="s">
        <v>694</v>
      </c>
      <c r="L7346" s="5">
        <v>4</v>
      </c>
      <c r="M7346" s="5" t="s">
        <v>19422</v>
      </c>
      <c r="N7346" s="5">
        <f>VLOOKUP(M7346,[1]ArchetypeScores!E:N,10,FALSE)</f>
        <v>1</v>
      </c>
      <c r="O7346" s="5">
        <f>VLOOKUP(M7346,[1]ArchetypeScores!E:O,11,FALSE)</f>
        <v>0</v>
      </c>
      <c r="P7346" s="5">
        <f>VLOOKUP(M7346,[1]ArchetypeScores!E:P,12,FALSE)</f>
        <v>0</v>
      </c>
      <c r="Q7346" s="2" t="str">
        <f>VLOOKUP(M7346,[1]ArchetypeScores!E:W,19,FALSE)</f>
        <v>Untargeted</v>
      </c>
      <c r="R7346" s="2">
        <f>VLOOKUP(M7346,[1]ArchetypeScores!E:I,5,FALSE)</f>
        <v>1</v>
      </c>
      <c r="S7346" s="2">
        <f>VLOOKUP(M7346,[1]ArchetypeScores!E:K,7,FALSE)</f>
        <v>1</v>
      </c>
      <c r="T7346" s="2" t="str">
        <f t="shared" si="116"/>
        <v>Both</v>
      </c>
    </row>
    <row r="7347" spans="1:20" x14ac:dyDescent="0.3">
      <c r="A7347" s="2" t="s">
        <v>19339</v>
      </c>
      <c r="B7347" s="3" t="s">
        <v>19423</v>
      </c>
      <c r="C7347" s="3" t="s">
        <v>19424</v>
      </c>
      <c r="D7347" s="4">
        <v>3.2</v>
      </c>
      <c r="E7347" s="5" t="s">
        <v>6822</v>
      </c>
      <c r="F7347" s="4">
        <v>3.2</v>
      </c>
      <c r="G7347" s="6">
        <v>51782</v>
      </c>
      <c r="H7347" s="3" t="s">
        <v>19345</v>
      </c>
      <c r="I7347" s="3" t="s">
        <v>19346</v>
      </c>
      <c r="J7347" s="3" t="s">
        <v>19425</v>
      </c>
      <c r="K7347" s="5" t="s">
        <v>196</v>
      </c>
      <c r="L7347" s="5">
        <v>1</v>
      </c>
      <c r="M7347" s="5" t="s">
        <v>197</v>
      </c>
      <c r="N7347" s="5">
        <f>VLOOKUP(M7347,[1]ArchetypeScores!E:N,10,FALSE)</f>
        <v>1</v>
      </c>
      <c r="O7347" s="5">
        <f>VLOOKUP(M7347,[1]ArchetypeScores!E:O,11,FALSE)</f>
        <v>-2</v>
      </c>
      <c r="P7347" s="5">
        <f>VLOOKUP(M7347,[1]ArchetypeScores!E:P,12,FALSE)</f>
        <v>0</v>
      </c>
      <c r="Q7347" s="2" t="str">
        <f>VLOOKUP(M7347,[1]ArchetypeScores!E:W,19,FALSE)</f>
        <v>Industrials - other</v>
      </c>
      <c r="R7347" s="2">
        <f>VLOOKUP(M7347,[1]ArchetypeScores!E:I,5,FALSE)</f>
        <v>0</v>
      </c>
      <c r="S7347" s="2">
        <f>VLOOKUP(M7347,[1]ArchetypeScores!E:K,7,FALSE)</f>
        <v>-1</v>
      </c>
      <c r="T7347" s="2" t="str">
        <f t="shared" si="116"/>
        <v>Not A&amp;R positive</v>
      </c>
    </row>
    <row r="7348" spans="1:20" x14ac:dyDescent="0.3">
      <c r="A7348" s="2" t="s">
        <v>19339</v>
      </c>
      <c r="B7348" s="3" t="s">
        <v>19426</v>
      </c>
      <c r="C7348" s="3" t="s">
        <v>19426</v>
      </c>
      <c r="D7348" s="4">
        <v>2</v>
      </c>
      <c r="E7348" s="5" t="s">
        <v>6822</v>
      </c>
      <c r="F7348" s="4">
        <v>2</v>
      </c>
      <c r="G7348" s="6">
        <v>52166</v>
      </c>
      <c r="H7348" s="3" t="s">
        <v>19427</v>
      </c>
      <c r="I7348" s="3" t="s">
        <v>19342</v>
      </c>
      <c r="J7348" s="3"/>
      <c r="K7348" s="5" t="s">
        <v>38</v>
      </c>
      <c r="L7348" s="5">
        <v>13</v>
      </c>
      <c r="M7348" s="5" t="s">
        <v>39</v>
      </c>
      <c r="N7348" s="5">
        <f>VLOOKUP(M7348,[1]ArchetypeScores!E:N,10,FALSE)</f>
        <v>0</v>
      </c>
      <c r="O7348" s="5">
        <f>VLOOKUP(M7348,[1]ArchetypeScores!E:O,11,FALSE)</f>
        <v>-2</v>
      </c>
      <c r="P7348" s="5">
        <f>VLOOKUP(M7348,[1]ArchetypeScores!E:P,12,FALSE)</f>
        <v>0</v>
      </c>
      <c r="Q7348" s="2" t="str">
        <f>VLOOKUP(M7348,[1]ArchetypeScores!E:W,19,FALSE)</f>
        <v>Industrials - transportation</v>
      </c>
      <c r="R7348" s="2">
        <f>VLOOKUP(M7348,[1]ArchetypeScores!E:I,5,FALSE)</f>
        <v>0</v>
      </c>
      <c r="S7348" s="2">
        <f>VLOOKUP(M7348,[1]ArchetypeScores!E:K,7,FALSE)</f>
        <v>0</v>
      </c>
      <c r="T7348" s="2" t="str">
        <f t="shared" si="116"/>
        <v>Not A&amp;R positive</v>
      </c>
    </row>
    <row r="7349" spans="1:20" x14ac:dyDescent="0.3">
      <c r="A7349" s="2" t="s">
        <v>19339</v>
      </c>
      <c r="B7349" s="3" t="s">
        <v>19428</v>
      </c>
      <c r="C7349" s="3" t="s">
        <v>19429</v>
      </c>
      <c r="D7349" s="4">
        <v>15</v>
      </c>
      <c r="E7349" s="5" t="s">
        <v>6822</v>
      </c>
      <c r="F7349" s="4">
        <v>15</v>
      </c>
      <c r="G7349" s="6">
        <v>51883</v>
      </c>
      <c r="H7349" s="3" t="s">
        <v>19345</v>
      </c>
      <c r="I7349" s="3" t="s">
        <v>19346</v>
      </c>
      <c r="J7349" s="3" t="s">
        <v>19430</v>
      </c>
      <c r="K7349" s="5" t="s">
        <v>229</v>
      </c>
      <c r="L7349" s="5">
        <v>3</v>
      </c>
      <c r="M7349" s="5" t="s">
        <v>2026</v>
      </c>
      <c r="N7349" s="5">
        <f>VLOOKUP(M7349,[1]ArchetypeScores!E:N,10,FALSE)</f>
        <v>1</v>
      </c>
      <c r="O7349" s="5">
        <f>VLOOKUP(M7349,[1]ArchetypeScores!E:O,11,FALSE)</f>
        <v>-2</v>
      </c>
      <c r="P7349" s="5">
        <f>VLOOKUP(M7349,[1]ArchetypeScores!E:P,12,FALSE)</f>
        <v>-2</v>
      </c>
      <c r="Q7349" s="2" t="str">
        <f>VLOOKUP(M7349,[1]ArchetypeScores!E:W,19,FALSE)</f>
        <v>Industrials - transportation</v>
      </c>
      <c r="R7349" s="2">
        <f>VLOOKUP(M7349,[1]ArchetypeScores!E:I,5,FALSE)</f>
        <v>0</v>
      </c>
      <c r="S7349" s="2">
        <f>VLOOKUP(M7349,[1]ArchetypeScores!E:K,7,FALSE)</f>
        <v>-1</v>
      </c>
      <c r="T7349" s="2" t="str">
        <f t="shared" si="116"/>
        <v>Not A&amp;R positive</v>
      </c>
    </row>
    <row r="7350" spans="1:20" x14ac:dyDescent="0.3">
      <c r="A7350" s="2" t="s">
        <v>19339</v>
      </c>
      <c r="B7350" s="3" t="s">
        <v>19431</v>
      </c>
      <c r="C7350" s="3" t="s">
        <v>19432</v>
      </c>
      <c r="D7350" s="4">
        <v>5</v>
      </c>
      <c r="E7350" s="5" t="s">
        <v>6822</v>
      </c>
      <c r="F7350" s="4">
        <v>5</v>
      </c>
      <c r="G7350" s="6">
        <v>51885</v>
      </c>
      <c r="H7350" s="3" t="s">
        <v>19345</v>
      </c>
      <c r="I7350" s="3" t="s">
        <v>19346</v>
      </c>
      <c r="J7350" s="3" t="s">
        <v>19433</v>
      </c>
      <c r="K7350" s="5" t="s">
        <v>229</v>
      </c>
      <c r="L7350" s="5">
        <v>3</v>
      </c>
      <c r="M7350" s="5" t="s">
        <v>2026</v>
      </c>
      <c r="N7350" s="5">
        <f>VLOOKUP(M7350,[1]ArchetypeScores!E:N,10,FALSE)</f>
        <v>1</v>
      </c>
      <c r="O7350" s="5">
        <f>VLOOKUP(M7350,[1]ArchetypeScores!E:O,11,FALSE)</f>
        <v>-2</v>
      </c>
      <c r="P7350" s="5">
        <f>VLOOKUP(M7350,[1]ArchetypeScores!E:P,12,FALSE)</f>
        <v>-2</v>
      </c>
      <c r="Q7350" s="2" t="str">
        <f>VLOOKUP(M7350,[1]ArchetypeScores!E:W,19,FALSE)</f>
        <v>Industrials - transportation</v>
      </c>
      <c r="R7350" s="2">
        <f>VLOOKUP(M7350,[1]ArchetypeScores!E:I,5,FALSE)</f>
        <v>0</v>
      </c>
      <c r="S7350" s="2">
        <f>VLOOKUP(M7350,[1]ArchetypeScores!E:K,7,FALSE)</f>
        <v>-1</v>
      </c>
      <c r="T7350" s="2" t="str">
        <f t="shared" si="116"/>
        <v>Not A&amp;R positive</v>
      </c>
    </row>
    <row r="7351" spans="1:20" x14ac:dyDescent="0.3">
      <c r="A7351" s="2" t="s">
        <v>19339</v>
      </c>
      <c r="B7351" s="3" t="s">
        <v>19434</v>
      </c>
      <c r="C7351" s="3" t="s">
        <v>19435</v>
      </c>
      <c r="D7351" s="4">
        <v>1.75</v>
      </c>
      <c r="E7351" s="5" t="s">
        <v>6822</v>
      </c>
      <c r="F7351" s="4">
        <v>1.75</v>
      </c>
      <c r="G7351" s="6">
        <v>51890</v>
      </c>
      <c r="H7351" s="3" t="s">
        <v>19345</v>
      </c>
      <c r="I7351" s="3" t="s">
        <v>19346</v>
      </c>
      <c r="J7351" s="3" t="s">
        <v>19436</v>
      </c>
      <c r="K7351" s="5" t="s">
        <v>137</v>
      </c>
      <c r="L7351" s="5">
        <v>2</v>
      </c>
      <c r="M7351" s="5" t="s">
        <v>138</v>
      </c>
      <c r="N7351" s="5">
        <f>VLOOKUP(M7351,[1]ArchetypeScores!E:N,10,FALSE)</f>
        <v>1</v>
      </c>
      <c r="O7351" s="5">
        <f>VLOOKUP(M7351,[1]ArchetypeScores!E:O,11,FALSE)</f>
        <v>-2</v>
      </c>
      <c r="P7351" s="5">
        <f>VLOOKUP(M7351,[1]ArchetypeScores!E:P,12,FALSE)</f>
        <v>2</v>
      </c>
      <c r="Q7351" s="2" t="str">
        <f>VLOOKUP(M7351,[1]ArchetypeScores!E:W,19,FALSE)</f>
        <v>Industrials - transportation</v>
      </c>
      <c r="R7351" s="2">
        <f>VLOOKUP(M7351,[1]ArchetypeScores!E:I,5,FALSE)</f>
        <v>0</v>
      </c>
      <c r="S7351" s="2">
        <f>VLOOKUP(M7351,[1]ArchetypeScores!E:K,7,FALSE)</f>
        <v>-1</v>
      </c>
      <c r="T7351" s="2" t="str">
        <f t="shared" si="116"/>
        <v>Not A&amp;R positive</v>
      </c>
    </row>
    <row r="7352" spans="1:20" x14ac:dyDescent="0.3">
      <c r="A7352" s="2" t="s">
        <v>19339</v>
      </c>
      <c r="B7352" s="3" t="s">
        <v>19437</v>
      </c>
      <c r="C7352" s="3" t="s">
        <v>19438</v>
      </c>
      <c r="D7352" s="4">
        <v>0.5</v>
      </c>
      <c r="E7352" s="5" t="s">
        <v>6822</v>
      </c>
      <c r="F7352" s="4">
        <v>0.5</v>
      </c>
      <c r="G7352" s="6">
        <v>51733</v>
      </c>
      <c r="H7352" s="3" t="s">
        <v>19345</v>
      </c>
      <c r="I7352" s="3" t="s">
        <v>19346</v>
      </c>
      <c r="J7352" s="3" t="s">
        <v>19439</v>
      </c>
      <c r="K7352" s="5" t="s">
        <v>112</v>
      </c>
      <c r="L7352" s="5" t="s">
        <v>112</v>
      </c>
      <c r="M7352" s="5" t="s">
        <v>961</v>
      </c>
      <c r="N7352" s="5">
        <f>VLOOKUP(M7352,[1]ArchetypeScores!E:N,10,FALSE)</f>
        <v>0</v>
      </c>
      <c r="O7352" s="5">
        <f>VLOOKUP(M7352,[1]ArchetypeScores!E:O,11,FALSE)</f>
        <v>0</v>
      </c>
      <c r="P7352" s="5">
        <f>VLOOKUP(M7352,[1]ArchetypeScores!E:P,12,FALSE)</f>
        <v>0</v>
      </c>
      <c r="Q7352" s="2" t="str">
        <f>VLOOKUP(M7352,[1]ArchetypeScores!E:W,19,FALSE)</f>
        <v>Untargeted</v>
      </c>
      <c r="R7352" s="2">
        <f>VLOOKUP(M7352,[1]ArchetypeScores!E:I,5,FALSE)</f>
        <v>0</v>
      </c>
      <c r="S7352" s="2">
        <f>VLOOKUP(M7352,[1]ArchetypeScores!E:K,7,FALSE)</f>
        <v>0</v>
      </c>
      <c r="T7352" s="2" t="str">
        <f t="shared" si="116"/>
        <v>Not A&amp;R positive</v>
      </c>
    </row>
    <row r="7353" spans="1:20" x14ac:dyDescent="0.3">
      <c r="A7353" s="2" t="s">
        <v>19339</v>
      </c>
      <c r="B7353" s="3" t="s">
        <v>19440</v>
      </c>
      <c r="C7353" s="3" t="s">
        <v>19441</v>
      </c>
      <c r="D7353" s="4">
        <v>8.5000000000000006E-2</v>
      </c>
      <c r="E7353" s="5" t="s">
        <v>6822</v>
      </c>
      <c r="F7353" s="4">
        <v>8.5000000000000006E-2</v>
      </c>
      <c r="G7353" s="6">
        <v>52140</v>
      </c>
      <c r="H7353" s="3" t="s">
        <v>19356</v>
      </c>
      <c r="I7353" s="3" t="s">
        <v>19357</v>
      </c>
      <c r="J7353" s="3" t="s">
        <v>19442</v>
      </c>
      <c r="K7353" s="5" t="s">
        <v>163</v>
      </c>
      <c r="L7353" s="5">
        <v>3</v>
      </c>
      <c r="M7353" s="5" t="s">
        <v>164</v>
      </c>
      <c r="N7353" s="5">
        <f>VLOOKUP(M7353,[1]ArchetypeScores!E:N,10,FALSE)</f>
        <v>0</v>
      </c>
      <c r="O7353" s="5">
        <f>VLOOKUP(M7353,[1]ArchetypeScores!E:O,11,FALSE)</f>
        <v>0</v>
      </c>
      <c r="P7353" s="5">
        <f>VLOOKUP(M7353,[1]ArchetypeScores!E:P,12,FALSE)</f>
        <v>0</v>
      </c>
      <c r="Q7353" s="2" t="str">
        <f>VLOOKUP(M7353,[1]ArchetypeScores!E:W,19,FALSE)</f>
        <v>Education and training</v>
      </c>
      <c r="R7353" s="2">
        <f>VLOOKUP(M7353,[1]ArchetypeScores!E:I,5,FALSE)</f>
        <v>0</v>
      </c>
      <c r="S7353" s="2">
        <f>VLOOKUP(M7353,[1]ArchetypeScores!E:K,7,FALSE)</f>
        <v>0</v>
      </c>
      <c r="T7353" s="2" t="str">
        <f t="shared" si="116"/>
        <v>Not A&amp;R positive</v>
      </c>
    </row>
    <row r="7354" spans="1:20" x14ac:dyDescent="0.3">
      <c r="A7354" s="2" t="s">
        <v>19339</v>
      </c>
      <c r="B7354" s="3" t="s">
        <v>19443</v>
      </c>
      <c r="C7354" s="3" t="s">
        <v>19444</v>
      </c>
      <c r="D7354" s="4">
        <v>8.5000000000000006E-2</v>
      </c>
      <c r="E7354" s="5" t="s">
        <v>6822</v>
      </c>
      <c r="F7354" s="4">
        <v>8.5000000000000006E-2</v>
      </c>
      <c r="G7354" s="6">
        <v>52141</v>
      </c>
      <c r="H7354" s="3" t="s">
        <v>19356</v>
      </c>
      <c r="I7354" s="3" t="s">
        <v>19357</v>
      </c>
      <c r="J7354" s="3" t="s">
        <v>19445</v>
      </c>
      <c r="K7354" s="5" t="s">
        <v>163</v>
      </c>
      <c r="L7354" s="5">
        <v>3</v>
      </c>
      <c r="M7354" s="5" t="s">
        <v>164</v>
      </c>
      <c r="N7354" s="5">
        <f>VLOOKUP(M7354,[1]ArchetypeScores!E:N,10,FALSE)</f>
        <v>0</v>
      </c>
      <c r="O7354" s="5">
        <f>VLOOKUP(M7354,[1]ArchetypeScores!E:O,11,FALSE)</f>
        <v>0</v>
      </c>
      <c r="P7354" s="5">
        <f>VLOOKUP(M7354,[1]ArchetypeScores!E:P,12,FALSE)</f>
        <v>0</v>
      </c>
      <c r="Q7354" s="2" t="str">
        <f>VLOOKUP(M7354,[1]ArchetypeScores!E:W,19,FALSE)</f>
        <v>Education and training</v>
      </c>
      <c r="R7354" s="2">
        <f>VLOOKUP(M7354,[1]ArchetypeScores!E:I,5,FALSE)</f>
        <v>0</v>
      </c>
      <c r="S7354" s="2">
        <f>VLOOKUP(M7354,[1]ArchetypeScores!E:K,7,FALSE)</f>
        <v>0</v>
      </c>
      <c r="T7354" s="2" t="str">
        <f t="shared" si="116"/>
        <v>Not A&amp;R positive</v>
      </c>
    </row>
    <row r="7355" spans="1:20" x14ac:dyDescent="0.3">
      <c r="A7355" s="2" t="s">
        <v>19339</v>
      </c>
      <c r="B7355" s="3" t="s">
        <v>19446</v>
      </c>
      <c r="C7355" s="3" t="s">
        <v>19447</v>
      </c>
      <c r="D7355" s="4">
        <v>0.02</v>
      </c>
      <c r="E7355" s="5" t="s">
        <v>6822</v>
      </c>
      <c r="F7355" s="4">
        <v>0.02</v>
      </c>
      <c r="G7355" s="6">
        <v>52139</v>
      </c>
      <c r="H7355" s="3" t="s">
        <v>19356</v>
      </c>
      <c r="I7355" s="3" t="s">
        <v>19357</v>
      </c>
      <c r="J7355" s="3" t="s">
        <v>19448</v>
      </c>
      <c r="K7355" s="5" t="s">
        <v>163</v>
      </c>
      <c r="L7355" s="5">
        <v>3</v>
      </c>
      <c r="M7355" s="5" t="s">
        <v>164</v>
      </c>
      <c r="N7355" s="5">
        <f>VLOOKUP(M7355,[1]ArchetypeScores!E:N,10,FALSE)</f>
        <v>0</v>
      </c>
      <c r="O7355" s="5">
        <f>VLOOKUP(M7355,[1]ArchetypeScores!E:O,11,FALSE)</f>
        <v>0</v>
      </c>
      <c r="P7355" s="5">
        <f>VLOOKUP(M7355,[1]ArchetypeScores!E:P,12,FALSE)</f>
        <v>0</v>
      </c>
      <c r="Q7355" s="2" t="str">
        <f>VLOOKUP(M7355,[1]ArchetypeScores!E:W,19,FALSE)</f>
        <v>Education and training</v>
      </c>
      <c r="R7355" s="2">
        <f>VLOOKUP(M7355,[1]ArchetypeScores!E:I,5,FALSE)</f>
        <v>0</v>
      </c>
      <c r="S7355" s="2">
        <f>VLOOKUP(M7355,[1]ArchetypeScores!E:K,7,FALSE)</f>
        <v>0</v>
      </c>
      <c r="T7355" s="2" t="str">
        <f t="shared" si="116"/>
        <v>Not A&amp;R positive</v>
      </c>
    </row>
    <row r="7356" spans="1:20" x14ac:dyDescent="0.3">
      <c r="A7356" s="2" t="s">
        <v>19339</v>
      </c>
      <c r="B7356" s="3" t="s">
        <v>19449</v>
      </c>
      <c r="C7356" s="3" t="s">
        <v>19450</v>
      </c>
      <c r="D7356" s="4">
        <v>0.62</v>
      </c>
      <c r="E7356" s="5" t="s">
        <v>6822</v>
      </c>
      <c r="F7356" s="4">
        <v>0.62</v>
      </c>
      <c r="G7356" s="6">
        <v>51960</v>
      </c>
      <c r="H7356" s="3" t="s">
        <v>19356</v>
      </c>
      <c r="I7356" s="3" t="s">
        <v>19357</v>
      </c>
      <c r="J7356" s="3" t="s">
        <v>19451</v>
      </c>
      <c r="K7356" s="5" t="s">
        <v>118</v>
      </c>
      <c r="L7356" s="5">
        <v>4</v>
      </c>
      <c r="M7356" s="5" t="s">
        <v>119</v>
      </c>
      <c r="N7356" s="5">
        <f>VLOOKUP(M7356,[1]ArchetypeScores!E:N,10,FALSE)</f>
        <v>0</v>
      </c>
      <c r="O7356" s="5">
        <f>VLOOKUP(M7356,[1]ArchetypeScores!E:O,11,FALSE)</f>
        <v>-1</v>
      </c>
      <c r="P7356" s="5">
        <f>VLOOKUP(M7356,[1]ArchetypeScores!E:P,12,FALSE)</f>
        <v>0</v>
      </c>
      <c r="Q7356" s="2" t="str">
        <f>VLOOKUP(M7356,[1]ArchetypeScores!E:W,19,FALSE)</f>
        <v>Untargeted</v>
      </c>
      <c r="R7356" s="2">
        <f>VLOOKUP(M7356,[1]ArchetypeScores!E:I,5,FALSE)</f>
        <v>0</v>
      </c>
      <c r="S7356" s="2">
        <f>VLOOKUP(M7356,[1]ArchetypeScores!E:K,7,FALSE)</f>
        <v>0</v>
      </c>
      <c r="T7356" s="2" t="str">
        <f t="shared" si="116"/>
        <v>Not A&amp;R positive</v>
      </c>
    </row>
    <row r="7357" spans="1:20" x14ac:dyDescent="0.3">
      <c r="A7357" s="2" t="s">
        <v>19339</v>
      </c>
      <c r="B7357" s="3" t="s">
        <v>19452</v>
      </c>
      <c r="C7357" s="3" t="s">
        <v>19453</v>
      </c>
      <c r="D7357" s="4">
        <v>0.08</v>
      </c>
      <c r="E7357" s="5" t="s">
        <v>6822</v>
      </c>
      <c r="F7357" s="4">
        <v>0.08</v>
      </c>
      <c r="G7357" s="6">
        <v>51963</v>
      </c>
      <c r="H7357" s="3" t="s">
        <v>19356</v>
      </c>
      <c r="I7357" s="3" t="s">
        <v>19357</v>
      </c>
      <c r="J7357" s="3" t="s">
        <v>19454</v>
      </c>
      <c r="K7357" s="5" t="s">
        <v>118</v>
      </c>
      <c r="L7357" s="5">
        <v>3</v>
      </c>
      <c r="M7357" s="5" t="s">
        <v>168</v>
      </c>
      <c r="N7357" s="5">
        <f>VLOOKUP(M7357,[1]ArchetypeScores!E:N,10,FALSE)</f>
        <v>0</v>
      </c>
      <c r="O7357" s="5">
        <f>VLOOKUP(M7357,[1]ArchetypeScores!E:O,11,FALSE)</f>
        <v>-1</v>
      </c>
      <c r="P7357" s="5">
        <f>VLOOKUP(M7357,[1]ArchetypeScores!E:P,12,FALSE)</f>
        <v>0</v>
      </c>
      <c r="Q7357" s="2" t="str">
        <f>VLOOKUP(M7357,[1]ArchetypeScores!E:W,19,FALSE)</f>
        <v>Untargeted</v>
      </c>
      <c r="R7357" s="2">
        <f>VLOOKUP(M7357,[1]ArchetypeScores!E:I,5,FALSE)</f>
        <v>0</v>
      </c>
      <c r="S7357" s="2">
        <f>VLOOKUP(M7357,[1]ArchetypeScores!E:K,7,FALSE)</f>
        <v>0</v>
      </c>
      <c r="T7357" s="2" t="str">
        <f t="shared" si="116"/>
        <v>Not A&amp;R positive</v>
      </c>
    </row>
    <row r="7358" spans="1:20" x14ac:dyDescent="0.3">
      <c r="A7358" s="2" t="s">
        <v>19339</v>
      </c>
      <c r="B7358" s="3" t="s">
        <v>19455</v>
      </c>
      <c r="C7358" s="3" t="s">
        <v>19456</v>
      </c>
      <c r="D7358" s="4">
        <v>1.4999999999999999E-2</v>
      </c>
      <c r="E7358" s="5" t="s">
        <v>6822</v>
      </c>
      <c r="F7358" s="4">
        <v>1.4999999999999999E-2</v>
      </c>
      <c r="G7358" s="6">
        <v>51699</v>
      </c>
      <c r="H7358" s="3" t="s">
        <v>19345</v>
      </c>
      <c r="I7358" s="3" t="s">
        <v>19346</v>
      </c>
      <c r="J7358" s="3" t="s">
        <v>19457</v>
      </c>
      <c r="K7358" s="5" t="s">
        <v>137</v>
      </c>
      <c r="L7358" s="5">
        <v>2</v>
      </c>
      <c r="M7358" s="5" t="s">
        <v>138</v>
      </c>
      <c r="N7358" s="5">
        <f>VLOOKUP(M7358,[1]ArchetypeScores!E:N,10,FALSE)</f>
        <v>1</v>
      </c>
      <c r="O7358" s="5">
        <f>VLOOKUP(M7358,[1]ArchetypeScores!E:O,11,FALSE)</f>
        <v>-2</v>
      </c>
      <c r="P7358" s="5">
        <f>VLOOKUP(M7358,[1]ArchetypeScores!E:P,12,FALSE)</f>
        <v>2</v>
      </c>
      <c r="Q7358" s="2" t="str">
        <f>VLOOKUP(M7358,[1]ArchetypeScores!E:W,19,FALSE)</f>
        <v>Industrials - transportation</v>
      </c>
      <c r="R7358" s="2">
        <f>VLOOKUP(M7358,[1]ArchetypeScores!E:I,5,FALSE)</f>
        <v>0</v>
      </c>
      <c r="S7358" s="2">
        <f>VLOOKUP(M7358,[1]ArchetypeScores!E:K,7,FALSE)</f>
        <v>-1</v>
      </c>
      <c r="T7358" s="2" t="str">
        <f t="shared" si="116"/>
        <v>Not A&amp;R positive</v>
      </c>
    </row>
    <row r="7359" spans="1:20" x14ac:dyDescent="0.3">
      <c r="A7359" s="2" t="s">
        <v>19339</v>
      </c>
      <c r="B7359" s="3" t="s">
        <v>19458</v>
      </c>
      <c r="C7359" s="3" t="s">
        <v>19458</v>
      </c>
      <c r="D7359" s="4">
        <v>1</v>
      </c>
      <c r="E7359" s="5" t="s">
        <v>6822</v>
      </c>
      <c r="F7359" s="4">
        <v>1</v>
      </c>
      <c r="G7359" s="6">
        <v>52167</v>
      </c>
      <c r="H7359" s="3" t="s">
        <v>19459</v>
      </c>
      <c r="I7359" s="3" t="s">
        <v>19342</v>
      </c>
      <c r="J7359" s="3"/>
      <c r="K7359" s="5" t="s">
        <v>38</v>
      </c>
      <c r="L7359" s="5">
        <v>13</v>
      </c>
      <c r="M7359" s="5" t="s">
        <v>39</v>
      </c>
      <c r="N7359" s="5">
        <f>VLOOKUP(M7359,[1]ArchetypeScores!E:N,10,FALSE)</f>
        <v>0</v>
      </c>
      <c r="O7359" s="5">
        <f>VLOOKUP(M7359,[1]ArchetypeScores!E:O,11,FALSE)</f>
        <v>-2</v>
      </c>
      <c r="P7359" s="5">
        <f>VLOOKUP(M7359,[1]ArchetypeScores!E:P,12,FALSE)</f>
        <v>0</v>
      </c>
      <c r="Q7359" s="2" t="str">
        <f>VLOOKUP(M7359,[1]ArchetypeScores!E:W,19,FALSE)</f>
        <v>Industrials - transportation</v>
      </c>
      <c r="R7359" s="2">
        <f>VLOOKUP(M7359,[1]ArchetypeScores!E:I,5,FALSE)</f>
        <v>0</v>
      </c>
      <c r="S7359" s="2">
        <f>VLOOKUP(M7359,[1]ArchetypeScores!E:K,7,FALSE)</f>
        <v>0</v>
      </c>
      <c r="T7359" s="2" t="str">
        <f t="shared" si="116"/>
        <v>Not A&amp;R positive</v>
      </c>
    </row>
    <row r="7360" spans="1:20" x14ac:dyDescent="0.3">
      <c r="A7360" s="2" t="s">
        <v>19339</v>
      </c>
      <c r="B7360" s="3" t="s">
        <v>19460</v>
      </c>
      <c r="C7360" s="3" t="s">
        <v>19461</v>
      </c>
      <c r="D7360" s="4">
        <v>1.25</v>
      </c>
      <c r="E7360" s="5" t="s">
        <v>6822</v>
      </c>
      <c r="F7360" s="4">
        <v>1.25</v>
      </c>
      <c r="G7360" s="6">
        <v>51888</v>
      </c>
      <c r="H7360" s="3" t="s">
        <v>19345</v>
      </c>
      <c r="I7360" s="3" t="s">
        <v>19346</v>
      </c>
      <c r="J7360" s="3" t="s">
        <v>19462</v>
      </c>
      <c r="K7360" s="5" t="s">
        <v>229</v>
      </c>
      <c r="L7360" s="5">
        <v>1</v>
      </c>
      <c r="M7360" s="5" t="s">
        <v>528</v>
      </c>
      <c r="N7360" s="5">
        <f>VLOOKUP(M7360,[1]ArchetypeScores!E:N,10,FALSE)</f>
        <v>1</v>
      </c>
      <c r="O7360" s="5">
        <f>VLOOKUP(M7360,[1]ArchetypeScores!E:O,11,FALSE)</f>
        <v>-2</v>
      </c>
      <c r="P7360" s="5">
        <f>VLOOKUP(M7360,[1]ArchetypeScores!E:P,12,FALSE)</f>
        <v>0</v>
      </c>
      <c r="Q7360" s="2" t="str">
        <f>VLOOKUP(M7360,[1]ArchetypeScores!E:W,19,FALSE)</f>
        <v>Industrials - transportation</v>
      </c>
      <c r="R7360" s="2">
        <f>VLOOKUP(M7360,[1]ArchetypeScores!E:I,5,FALSE)</f>
        <v>0</v>
      </c>
      <c r="S7360" s="2">
        <f>VLOOKUP(M7360,[1]ArchetypeScores!E:K,7,FALSE)</f>
        <v>-1</v>
      </c>
      <c r="T7360" s="2" t="str">
        <f t="shared" si="116"/>
        <v>Not A&amp;R positive</v>
      </c>
    </row>
    <row r="7361" spans="1:20" x14ac:dyDescent="0.3">
      <c r="A7361" s="2" t="s">
        <v>19339</v>
      </c>
      <c r="B7361" s="3" t="s">
        <v>19463</v>
      </c>
      <c r="C7361" s="3" t="s">
        <v>19464</v>
      </c>
      <c r="D7361" s="4">
        <v>1</v>
      </c>
      <c r="E7361" s="5" t="s">
        <v>6822</v>
      </c>
      <c r="F7361" s="4">
        <v>1</v>
      </c>
      <c r="G7361" s="6">
        <v>51677</v>
      </c>
      <c r="H7361" s="3" t="s">
        <v>19345</v>
      </c>
      <c r="I7361" s="3" t="s">
        <v>19346</v>
      </c>
      <c r="J7361" s="3" t="s">
        <v>19465</v>
      </c>
      <c r="K7361" s="5" t="s">
        <v>112</v>
      </c>
      <c r="L7361" s="5" t="s">
        <v>112</v>
      </c>
      <c r="M7361" s="5" t="s">
        <v>961</v>
      </c>
      <c r="N7361" s="5">
        <f>VLOOKUP(M7361,[1]ArchetypeScores!E:N,10,FALSE)</f>
        <v>0</v>
      </c>
      <c r="O7361" s="5">
        <f>VLOOKUP(M7361,[1]ArchetypeScores!E:O,11,FALSE)</f>
        <v>0</v>
      </c>
      <c r="P7361" s="5">
        <f>VLOOKUP(M7361,[1]ArchetypeScores!E:P,12,FALSE)</f>
        <v>0</v>
      </c>
      <c r="Q7361" s="2" t="str">
        <f>VLOOKUP(M7361,[1]ArchetypeScores!E:W,19,FALSE)</f>
        <v>Untargeted</v>
      </c>
      <c r="R7361" s="2">
        <f>VLOOKUP(M7361,[1]ArchetypeScores!E:I,5,FALSE)</f>
        <v>0</v>
      </c>
      <c r="S7361" s="2">
        <f>VLOOKUP(M7361,[1]ArchetypeScores!E:K,7,FALSE)</f>
        <v>0</v>
      </c>
      <c r="T7361" s="2" t="str">
        <f t="shared" si="116"/>
        <v>Not A&amp;R positive</v>
      </c>
    </row>
    <row r="7362" spans="1:20" x14ac:dyDescent="0.3">
      <c r="A7362" s="2" t="s">
        <v>19339</v>
      </c>
      <c r="B7362" s="3" t="s">
        <v>19466</v>
      </c>
      <c r="C7362" s="3" t="s">
        <v>19467</v>
      </c>
      <c r="D7362" s="4">
        <v>0.15</v>
      </c>
      <c r="E7362" s="5" t="s">
        <v>6822</v>
      </c>
      <c r="F7362" s="4">
        <v>0.15</v>
      </c>
      <c r="G7362" s="6">
        <v>52035</v>
      </c>
      <c r="H7362" s="3" t="s">
        <v>19356</v>
      </c>
      <c r="I7362" s="3" t="s">
        <v>19357</v>
      </c>
      <c r="J7362" s="3" t="s">
        <v>19468</v>
      </c>
      <c r="K7362" s="5" t="s">
        <v>175</v>
      </c>
      <c r="L7362" s="5">
        <v>4</v>
      </c>
      <c r="M7362" s="5" t="s">
        <v>219</v>
      </c>
      <c r="N7362" s="5">
        <f>VLOOKUP(M7362,[1]ArchetypeScores!E:N,10,FALSE)</f>
        <v>1</v>
      </c>
      <c r="O7362" s="5">
        <f>VLOOKUP(M7362,[1]ArchetypeScores!E:O,11,FALSE)</f>
        <v>0</v>
      </c>
      <c r="P7362" s="5">
        <f>VLOOKUP(M7362,[1]ArchetypeScores!E:P,12,FALSE)</f>
        <v>0</v>
      </c>
      <c r="Q7362" s="2" t="str">
        <f>VLOOKUP(M7362,[1]ArchetypeScores!E:W,19,FALSE)</f>
        <v>Other sector</v>
      </c>
      <c r="R7362" s="2">
        <f>VLOOKUP(M7362,[1]ArchetypeScores!E:I,5,FALSE)</f>
        <v>0</v>
      </c>
      <c r="S7362" s="2">
        <f>VLOOKUP(M7362,[1]ArchetypeScores!E:K,7,FALSE)</f>
        <v>0</v>
      </c>
      <c r="T7362" s="2" t="str">
        <f t="shared" ref="T7362:T7425" si="117">IF(AND(R7362=1,S7362=1),"Both",IF(AND(R7362=1,S7362=0),"Direct only",IF(AND(R7362=0,S7362=1),"Indirect only","Not A&amp;R positive")))</f>
        <v>Not A&amp;R positive</v>
      </c>
    </row>
    <row r="7363" spans="1:20" x14ac:dyDescent="0.3">
      <c r="A7363" s="2" t="s">
        <v>19339</v>
      </c>
      <c r="B7363" s="3" t="s">
        <v>19469</v>
      </c>
      <c r="C7363" s="3" t="s">
        <v>19470</v>
      </c>
      <c r="D7363" s="4">
        <v>1</v>
      </c>
      <c r="E7363" s="5" t="s">
        <v>6822</v>
      </c>
      <c r="F7363" s="4">
        <v>1</v>
      </c>
      <c r="G7363" s="6">
        <v>52034</v>
      </c>
      <c r="H7363" s="3" t="s">
        <v>19356</v>
      </c>
      <c r="I7363" s="3" t="s">
        <v>19357</v>
      </c>
      <c r="J7363" s="3" t="s">
        <v>19471</v>
      </c>
      <c r="K7363" s="5" t="s">
        <v>214</v>
      </c>
      <c r="L7363" s="5">
        <v>2</v>
      </c>
      <c r="M7363" s="5" t="s">
        <v>1806</v>
      </c>
      <c r="N7363" s="5">
        <f>VLOOKUP(M7363,[1]ArchetypeScores!E:N,10,FALSE)</f>
        <v>1</v>
      </c>
      <c r="O7363" s="5">
        <f>VLOOKUP(M7363,[1]ArchetypeScores!E:O,11,FALSE)</f>
        <v>0</v>
      </c>
      <c r="P7363" s="5">
        <f>VLOOKUP(M7363,[1]ArchetypeScores!E:P,12,FALSE)</f>
        <v>1</v>
      </c>
      <c r="Q7363" s="2" t="str">
        <f>VLOOKUP(M7363,[1]ArchetypeScores!E:W,19,FALSE)</f>
        <v>Other sector</v>
      </c>
      <c r="R7363" s="2">
        <f>VLOOKUP(M7363,[1]ArchetypeScores!E:I,5,FALSE)</f>
        <v>0</v>
      </c>
      <c r="S7363" s="2">
        <f>VLOOKUP(M7363,[1]ArchetypeScores!E:K,7,FALSE)</f>
        <v>0</v>
      </c>
      <c r="T7363" s="2" t="str">
        <f t="shared" si="117"/>
        <v>Not A&amp;R positive</v>
      </c>
    </row>
    <row r="7364" spans="1:20" x14ac:dyDescent="0.3">
      <c r="A7364" s="2" t="s">
        <v>19339</v>
      </c>
      <c r="B7364" s="3" t="s">
        <v>19472</v>
      </c>
      <c r="C7364" s="3" t="s">
        <v>19473</v>
      </c>
      <c r="D7364" s="4">
        <v>0.2</v>
      </c>
      <c r="E7364" s="5" t="s">
        <v>6822</v>
      </c>
      <c r="F7364" s="4">
        <v>0.2</v>
      </c>
      <c r="G7364" s="6">
        <v>52033</v>
      </c>
      <c r="H7364" s="3" t="s">
        <v>19356</v>
      </c>
      <c r="I7364" s="3" t="s">
        <v>19357</v>
      </c>
      <c r="J7364" s="3" t="s">
        <v>19474</v>
      </c>
      <c r="K7364" s="5" t="s">
        <v>175</v>
      </c>
      <c r="L7364" s="5">
        <v>4</v>
      </c>
      <c r="M7364" s="5" t="s">
        <v>219</v>
      </c>
      <c r="N7364" s="5">
        <f>VLOOKUP(M7364,[1]ArchetypeScores!E:N,10,FALSE)</f>
        <v>1</v>
      </c>
      <c r="O7364" s="5">
        <f>VLOOKUP(M7364,[1]ArchetypeScores!E:O,11,FALSE)</f>
        <v>0</v>
      </c>
      <c r="P7364" s="5">
        <f>VLOOKUP(M7364,[1]ArchetypeScores!E:P,12,FALSE)</f>
        <v>0</v>
      </c>
      <c r="Q7364" s="2" t="str">
        <f>VLOOKUP(M7364,[1]ArchetypeScores!E:W,19,FALSE)</f>
        <v>Other sector</v>
      </c>
      <c r="R7364" s="2">
        <f>VLOOKUP(M7364,[1]ArchetypeScores!E:I,5,FALSE)</f>
        <v>0</v>
      </c>
      <c r="S7364" s="2">
        <f>VLOOKUP(M7364,[1]ArchetypeScores!E:K,7,FALSE)</f>
        <v>0</v>
      </c>
      <c r="T7364" s="2" t="str">
        <f t="shared" si="117"/>
        <v>Not A&amp;R positive</v>
      </c>
    </row>
    <row r="7365" spans="1:20" x14ac:dyDescent="0.3">
      <c r="A7365" s="2" t="s">
        <v>19339</v>
      </c>
      <c r="B7365" s="3" t="s">
        <v>19475</v>
      </c>
      <c r="C7365" s="3" t="s">
        <v>19476</v>
      </c>
      <c r="D7365" s="4">
        <v>0.25</v>
      </c>
      <c r="E7365" s="5" t="s">
        <v>6822</v>
      </c>
      <c r="F7365" s="4">
        <v>0.25</v>
      </c>
      <c r="G7365" s="6">
        <v>51790</v>
      </c>
      <c r="H7365" s="3" t="s">
        <v>19345</v>
      </c>
      <c r="I7365" s="3" t="s">
        <v>19346</v>
      </c>
      <c r="J7365" s="3" t="s">
        <v>19477</v>
      </c>
      <c r="K7365" s="5" t="s">
        <v>142</v>
      </c>
      <c r="L7365" s="5">
        <v>2</v>
      </c>
      <c r="M7365" s="5" t="s">
        <v>250</v>
      </c>
      <c r="N7365" s="5">
        <f>VLOOKUP(M7365,[1]ArchetypeScores!E:N,10,FALSE)</f>
        <v>1</v>
      </c>
      <c r="O7365" s="5">
        <f>VLOOKUP(M7365,[1]ArchetypeScores!E:O,11,FALSE)</f>
        <v>1</v>
      </c>
      <c r="P7365" s="5">
        <f>VLOOKUP(M7365,[1]ArchetypeScores!E:P,12,FALSE)</f>
        <v>2</v>
      </c>
      <c r="Q7365" s="2" t="str">
        <f>VLOOKUP(M7365,[1]ArchetypeScores!E:W,19,FALSE)</f>
        <v>Materials (including forestry and nature)</v>
      </c>
      <c r="R7365" s="2">
        <f>VLOOKUP(M7365,[1]ArchetypeScores!E:I,5,FALSE)</f>
        <v>1</v>
      </c>
      <c r="S7365" s="2">
        <f>VLOOKUP(M7365,[1]ArchetypeScores!E:K,7,FALSE)</f>
        <v>1</v>
      </c>
      <c r="T7365" s="2" t="str">
        <f t="shared" si="117"/>
        <v>Both</v>
      </c>
    </row>
    <row r="7366" spans="1:20" x14ac:dyDescent="0.3">
      <c r="A7366" s="2" t="s">
        <v>19339</v>
      </c>
      <c r="B7366" s="3" t="s">
        <v>19478</v>
      </c>
      <c r="C7366" s="3" t="s">
        <v>19479</v>
      </c>
      <c r="D7366" s="4">
        <v>1.9</v>
      </c>
      <c r="E7366" s="5" t="s">
        <v>6822</v>
      </c>
      <c r="F7366" s="4">
        <v>1.9</v>
      </c>
      <c r="G7366" s="6">
        <v>51847</v>
      </c>
      <c r="H7366" s="3" t="s">
        <v>19345</v>
      </c>
      <c r="I7366" s="3" t="s">
        <v>19346</v>
      </c>
      <c r="J7366" s="3"/>
      <c r="K7366" s="5" t="s">
        <v>142</v>
      </c>
      <c r="L7366" s="5">
        <v>2</v>
      </c>
      <c r="M7366" s="5" t="s">
        <v>250</v>
      </c>
      <c r="N7366" s="5">
        <f>VLOOKUP(M7366,[1]ArchetypeScores!E:N,10,FALSE)</f>
        <v>1</v>
      </c>
      <c r="O7366" s="5">
        <f>VLOOKUP(M7366,[1]ArchetypeScores!E:O,11,FALSE)</f>
        <v>1</v>
      </c>
      <c r="P7366" s="5">
        <f>VLOOKUP(M7366,[1]ArchetypeScores!E:P,12,FALSE)</f>
        <v>2</v>
      </c>
      <c r="Q7366" s="2" t="str">
        <f>VLOOKUP(M7366,[1]ArchetypeScores!E:W,19,FALSE)</f>
        <v>Materials (including forestry and nature)</v>
      </c>
      <c r="R7366" s="2">
        <f>VLOOKUP(M7366,[1]ArchetypeScores!E:I,5,FALSE)</f>
        <v>1</v>
      </c>
      <c r="S7366" s="2">
        <f>VLOOKUP(M7366,[1]ArchetypeScores!E:K,7,FALSE)</f>
        <v>1</v>
      </c>
      <c r="T7366" s="2" t="str">
        <f t="shared" si="117"/>
        <v>Both</v>
      </c>
    </row>
    <row r="7367" spans="1:20" x14ac:dyDescent="0.3">
      <c r="A7367" s="2" t="s">
        <v>19339</v>
      </c>
      <c r="B7367" s="3" t="s">
        <v>19480</v>
      </c>
      <c r="C7367" s="3" t="s">
        <v>19481</v>
      </c>
      <c r="D7367" s="4">
        <v>0.1</v>
      </c>
      <c r="E7367" s="5" t="s">
        <v>6822</v>
      </c>
      <c r="F7367" s="4">
        <v>0.1</v>
      </c>
      <c r="G7367" s="6">
        <v>51837</v>
      </c>
      <c r="H7367" s="3" t="s">
        <v>19345</v>
      </c>
      <c r="I7367" s="3" t="s">
        <v>19346</v>
      </c>
      <c r="J7367" s="3" t="s">
        <v>19482</v>
      </c>
      <c r="K7367" s="5" t="s">
        <v>112</v>
      </c>
      <c r="L7367" s="5" t="s">
        <v>112</v>
      </c>
      <c r="M7367" s="5" t="s">
        <v>961</v>
      </c>
      <c r="N7367" s="5">
        <f>VLOOKUP(M7367,[1]ArchetypeScores!E:N,10,FALSE)</f>
        <v>0</v>
      </c>
      <c r="O7367" s="5">
        <f>VLOOKUP(M7367,[1]ArchetypeScores!E:O,11,FALSE)</f>
        <v>0</v>
      </c>
      <c r="P7367" s="5">
        <f>VLOOKUP(M7367,[1]ArchetypeScores!E:P,12,FALSE)</f>
        <v>0</v>
      </c>
      <c r="Q7367" s="2" t="str">
        <f>VLOOKUP(M7367,[1]ArchetypeScores!E:W,19,FALSE)</f>
        <v>Untargeted</v>
      </c>
      <c r="R7367" s="2">
        <f>VLOOKUP(M7367,[1]ArchetypeScores!E:I,5,FALSE)</f>
        <v>0</v>
      </c>
      <c r="S7367" s="2">
        <f>VLOOKUP(M7367,[1]ArchetypeScores!E:K,7,FALSE)</f>
        <v>0</v>
      </c>
      <c r="T7367" s="2" t="str">
        <f t="shared" si="117"/>
        <v>Not A&amp;R positive</v>
      </c>
    </row>
    <row r="7368" spans="1:20" x14ac:dyDescent="0.3">
      <c r="A7368" s="2" t="s">
        <v>19339</v>
      </c>
      <c r="B7368" s="3" t="s">
        <v>19483</v>
      </c>
      <c r="C7368" s="3" t="s">
        <v>19484</v>
      </c>
      <c r="D7368" s="4">
        <v>0.25</v>
      </c>
      <c r="E7368" s="5" t="s">
        <v>6822</v>
      </c>
      <c r="F7368" s="4">
        <v>0.25</v>
      </c>
      <c r="G7368" s="6">
        <v>51774</v>
      </c>
      <c r="H7368" s="3" t="s">
        <v>19345</v>
      </c>
      <c r="I7368" s="3" t="s">
        <v>19346</v>
      </c>
      <c r="J7368" s="3" t="s">
        <v>19485</v>
      </c>
      <c r="K7368" s="5" t="s">
        <v>1727</v>
      </c>
      <c r="L7368" s="5" t="s">
        <v>112</v>
      </c>
      <c r="M7368" s="5" t="s">
        <v>1928</v>
      </c>
      <c r="N7368" s="5">
        <f>VLOOKUP(M7368,[1]ArchetypeScores!E:N,10,FALSE)</f>
        <v>1</v>
      </c>
      <c r="O7368" s="5">
        <f>VLOOKUP(M7368,[1]ArchetypeScores!E:O,11,FALSE)</f>
        <v>-2</v>
      </c>
      <c r="P7368" s="5">
        <f>VLOOKUP(M7368,[1]ArchetypeScores!E:P,12,FALSE)</f>
        <v>2</v>
      </c>
      <c r="Q7368" s="2" t="str">
        <f>VLOOKUP(M7368,[1]ArchetypeScores!E:W,19,FALSE)</f>
        <v>Industrials - other</v>
      </c>
      <c r="R7368" s="2">
        <f>VLOOKUP(M7368,[1]ArchetypeScores!E:I,5,FALSE)</f>
        <v>0</v>
      </c>
      <c r="S7368" s="2">
        <f>VLOOKUP(M7368,[1]ArchetypeScores!E:K,7,FALSE)</f>
        <v>0</v>
      </c>
      <c r="T7368" s="2" t="str">
        <f t="shared" si="117"/>
        <v>Not A&amp;R positive</v>
      </c>
    </row>
    <row r="7369" spans="1:20" x14ac:dyDescent="0.3">
      <c r="A7369" s="2" t="s">
        <v>19339</v>
      </c>
      <c r="B7369" s="3" t="s">
        <v>19486</v>
      </c>
      <c r="C7369" s="3" t="s">
        <v>19487</v>
      </c>
      <c r="D7369" s="4"/>
      <c r="E7369" s="5" t="s">
        <v>6822</v>
      </c>
      <c r="F7369" s="4">
        <v>0</v>
      </c>
      <c r="G7369" s="6">
        <v>52212</v>
      </c>
      <c r="H7369" s="3" t="s">
        <v>19488</v>
      </c>
      <c r="I7369" s="3" t="s">
        <v>19489</v>
      </c>
      <c r="J7369" s="3"/>
      <c r="K7369" s="5" t="s">
        <v>38</v>
      </c>
      <c r="L7369" s="5">
        <v>13</v>
      </c>
      <c r="M7369" s="5" t="s">
        <v>39</v>
      </c>
      <c r="N7369" s="5">
        <f>VLOOKUP(M7369,[1]ArchetypeScores!E:N,10,FALSE)</f>
        <v>0</v>
      </c>
      <c r="O7369" s="5">
        <f>VLOOKUP(M7369,[1]ArchetypeScores!E:O,11,FALSE)</f>
        <v>-2</v>
      </c>
      <c r="P7369" s="5">
        <f>VLOOKUP(M7369,[1]ArchetypeScores!E:P,12,FALSE)</f>
        <v>0</v>
      </c>
      <c r="Q7369" s="2" t="str">
        <f>VLOOKUP(M7369,[1]ArchetypeScores!E:W,19,FALSE)</f>
        <v>Industrials - transportation</v>
      </c>
      <c r="R7369" s="2">
        <f>VLOOKUP(M7369,[1]ArchetypeScores!E:I,5,FALSE)</f>
        <v>0</v>
      </c>
      <c r="S7369" s="2">
        <f>VLOOKUP(M7369,[1]ArchetypeScores!E:K,7,FALSE)</f>
        <v>0</v>
      </c>
      <c r="T7369" s="2" t="str">
        <f t="shared" si="117"/>
        <v>Not A&amp;R positive</v>
      </c>
    </row>
    <row r="7370" spans="1:20" x14ac:dyDescent="0.3">
      <c r="A7370" s="2" t="s">
        <v>19339</v>
      </c>
      <c r="B7370" s="3" t="s">
        <v>19490</v>
      </c>
      <c r="C7370" s="3" t="s">
        <v>19491</v>
      </c>
      <c r="D7370" s="4">
        <v>0.125</v>
      </c>
      <c r="E7370" s="5" t="s">
        <v>6822</v>
      </c>
      <c r="F7370" s="4">
        <v>0.125</v>
      </c>
      <c r="G7370" s="6">
        <v>51744</v>
      </c>
      <c r="H7370" s="3" t="s">
        <v>19345</v>
      </c>
      <c r="I7370" s="3" t="s">
        <v>19346</v>
      </c>
      <c r="J7370" s="3" t="s">
        <v>19492</v>
      </c>
      <c r="K7370" s="5" t="s">
        <v>477</v>
      </c>
      <c r="L7370" s="5">
        <v>7</v>
      </c>
      <c r="M7370" s="5" t="s">
        <v>866</v>
      </c>
      <c r="N7370" s="5">
        <f>VLOOKUP(M7370,[1]ArchetypeScores!E:N,10,FALSE)</f>
        <v>1</v>
      </c>
      <c r="O7370" s="5">
        <f>VLOOKUP(M7370,[1]ArchetypeScores!E:O,11,FALSE)</f>
        <v>-2</v>
      </c>
      <c r="P7370" s="5">
        <f>VLOOKUP(M7370,[1]ArchetypeScores!E:P,12,FALSE)</f>
        <v>2</v>
      </c>
      <c r="Q7370" s="2" t="str">
        <f>VLOOKUP(M7370,[1]ArchetypeScores!E:W,19,FALSE)</f>
        <v>Energy and water</v>
      </c>
      <c r="R7370" s="2">
        <f>VLOOKUP(M7370,[1]ArchetypeScores!E:I,5,FALSE)</f>
        <v>0</v>
      </c>
      <c r="S7370" s="2">
        <f>VLOOKUP(M7370,[1]ArchetypeScores!E:K,7,FALSE)</f>
        <v>0</v>
      </c>
      <c r="T7370" s="2" t="str">
        <f t="shared" si="117"/>
        <v>Not A&amp;R positive</v>
      </c>
    </row>
    <row r="7371" spans="1:20" x14ac:dyDescent="0.3">
      <c r="A7371" s="2" t="s">
        <v>19339</v>
      </c>
      <c r="B7371" s="3" t="s">
        <v>19493</v>
      </c>
      <c r="C7371" s="3" t="s">
        <v>19494</v>
      </c>
      <c r="D7371" s="4">
        <v>3</v>
      </c>
      <c r="E7371" s="5" t="s">
        <v>6822</v>
      </c>
      <c r="F7371" s="4">
        <v>3</v>
      </c>
      <c r="G7371" s="6">
        <v>51742</v>
      </c>
      <c r="H7371" s="3" t="s">
        <v>19345</v>
      </c>
      <c r="I7371" s="3" t="s">
        <v>19346</v>
      </c>
      <c r="J7371" s="3" t="s">
        <v>19495</v>
      </c>
      <c r="K7371" s="5" t="s">
        <v>477</v>
      </c>
      <c r="L7371" s="5">
        <v>7</v>
      </c>
      <c r="M7371" s="5" t="s">
        <v>866</v>
      </c>
      <c r="N7371" s="5">
        <f>VLOOKUP(M7371,[1]ArchetypeScores!E:N,10,FALSE)</f>
        <v>1</v>
      </c>
      <c r="O7371" s="5">
        <f>VLOOKUP(M7371,[1]ArchetypeScores!E:O,11,FALSE)</f>
        <v>-2</v>
      </c>
      <c r="P7371" s="5">
        <f>VLOOKUP(M7371,[1]ArchetypeScores!E:P,12,FALSE)</f>
        <v>2</v>
      </c>
      <c r="Q7371" s="2" t="str">
        <f>VLOOKUP(M7371,[1]ArchetypeScores!E:W,19,FALSE)</f>
        <v>Energy and water</v>
      </c>
      <c r="R7371" s="2">
        <f>VLOOKUP(M7371,[1]ArchetypeScores!E:I,5,FALSE)</f>
        <v>0</v>
      </c>
      <c r="S7371" s="2">
        <f>VLOOKUP(M7371,[1]ArchetypeScores!E:K,7,FALSE)</f>
        <v>0</v>
      </c>
      <c r="T7371" s="2" t="str">
        <f t="shared" si="117"/>
        <v>Not A&amp;R positive</v>
      </c>
    </row>
    <row r="7372" spans="1:20" x14ac:dyDescent="0.3">
      <c r="A7372" s="2" t="s">
        <v>19339</v>
      </c>
      <c r="B7372" s="3" t="s">
        <v>19496</v>
      </c>
      <c r="C7372" s="3" t="s">
        <v>19497</v>
      </c>
      <c r="D7372" s="4">
        <v>3</v>
      </c>
      <c r="E7372" s="5" t="s">
        <v>6822</v>
      </c>
      <c r="F7372" s="4">
        <v>3</v>
      </c>
      <c r="G7372" s="6">
        <v>51741</v>
      </c>
      <c r="H7372" s="3" t="s">
        <v>19345</v>
      </c>
      <c r="I7372" s="3" t="s">
        <v>19346</v>
      </c>
      <c r="J7372" s="3" t="s">
        <v>19498</v>
      </c>
      <c r="K7372" s="5" t="s">
        <v>477</v>
      </c>
      <c r="L7372" s="5">
        <v>7</v>
      </c>
      <c r="M7372" s="5" t="s">
        <v>866</v>
      </c>
      <c r="N7372" s="5">
        <f>VLOOKUP(M7372,[1]ArchetypeScores!E:N,10,FALSE)</f>
        <v>1</v>
      </c>
      <c r="O7372" s="5">
        <f>VLOOKUP(M7372,[1]ArchetypeScores!E:O,11,FALSE)</f>
        <v>-2</v>
      </c>
      <c r="P7372" s="5">
        <f>VLOOKUP(M7372,[1]ArchetypeScores!E:P,12,FALSE)</f>
        <v>2</v>
      </c>
      <c r="Q7372" s="2" t="str">
        <f>VLOOKUP(M7372,[1]ArchetypeScores!E:W,19,FALSE)</f>
        <v>Energy and water</v>
      </c>
      <c r="R7372" s="2">
        <f>VLOOKUP(M7372,[1]ArchetypeScores!E:I,5,FALSE)</f>
        <v>0</v>
      </c>
      <c r="S7372" s="2">
        <f>VLOOKUP(M7372,[1]ArchetypeScores!E:K,7,FALSE)</f>
        <v>0</v>
      </c>
      <c r="T7372" s="2" t="str">
        <f t="shared" si="117"/>
        <v>Not A&amp;R positive</v>
      </c>
    </row>
    <row r="7373" spans="1:20" x14ac:dyDescent="0.3">
      <c r="A7373" s="2" t="s">
        <v>19339</v>
      </c>
      <c r="B7373" s="3" t="s">
        <v>19499</v>
      </c>
      <c r="C7373" s="3" t="s">
        <v>19500</v>
      </c>
      <c r="D7373" s="4">
        <v>2.5000000000000001E-2</v>
      </c>
      <c r="E7373" s="5" t="s">
        <v>6822</v>
      </c>
      <c r="F7373" s="4">
        <v>2.5000000000000001E-2</v>
      </c>
      <c r="G7373" s="6">
        <v>51832</v>
      </c>
      <c r="H7373" s="3" t="s">
        <v>19345</v>
      </c>
      <c r="I7373" s="3" t="s">
        <v>19346</v>
      </c>
      <c r="J7373" s="3" t="s">
        <v>19501</v>
      </c>
      <c r="K7373" s="5" t="s">
        <v>477</v>
      </c>
      <c r="L7373" s="5">
        <v>7</v>
      </c>
      <c r="M7373" s="5" t="s">
        <v>866</v>
      </c>
      <c r="N7373" s="5">
        <f>VLOOKUP(M7373,[1]ArchetypeScores!E:N,10,FALSE)</f>
        <v>1</v>
      </c>
      <c r="O7373" s="5">
        <f>VLOOKUP(M7373,[1]ArchetypeScores!E:O,11,FALSE)</f>
        <v>-2</v>
      </c>
      <c r="P7373" s="5">
        <f>VLOOKUP(M7373,[1]ArchetypeScores!E:P,12,FALSE)</f>
        <v>2</v>
      </c>
      <c r="Q7373" s="2" t="str">
        <f>VLOOKUP(M7373,[1]ArchetypeScores!E:W,19,FALSE)</f>
        <v>Energy and water</v>
      </c>
      <c r="R7373" s="2">
        <f>VLOOKUP(M7373,[1]ArchetypeScores!E:I,5,FALSE)</f>
        <v>0</v>
      </c>
      <c r="S7373" s="2">
        <f>VLOOKUP(M7373,[1]ArchetypeScores!E:K,7,FALSE)</f>
        <v>0</v>
      </c>
      <c r="T7373" s="2" t="str">
        <f t="shared" si="117"/>
        <v>Not A&amp;R positive</v>
      </c>
    </row>
    <row r="7374" spans="1:20" x14ac:dyDescent="0.3">
      <c r="A7374" s="2" t="s">
        <v>19339</v>
      </c>
      <c r="B7374" s="3" t="s">
        <v>19502</v>
      </c>
      <c r="C7374" s="3" t="s">
        <v>19503</v>
      </c>
      <c r="D7374" s="4">
        <v>10</v>
      </c>
      <c r="E7374" s="5" t="s">
        <v>6822</v>
      </c>
      <c r="F7374" s="4">
        <v>10</v>
      </c>
      <c r="G7374" s="6">
        <v>52236</v>
      </c>
      <c r="H7374" s="3" t="s">
        <v>19504</v>
      </c>
      <c r="I7374" s="3" t="s">
        <v>19505</v>
      </c>
      <c r="J7374" s="3"/>
      <c r="K7374" s="5" t="s">
        <v>38</v>
      </c>
      <c r="L7374" s="5">
        <v>13</v>
      </c>
      <c r="M7374" s="5" t="s">
        <v>39</v>
      </c>
      <c r="N7374" s="5">
        <f>VLOOKUP(M7374,[1]ArchetypeScores!E:N,10,FALSE)</f>
        <v>0</v>
      </c>
      <c r="O7374" s="5">
        <f>VLOOKUP(M7374,[1]ArchetypeScores!E:O,11,FALSE)</f>
        <v>-2</v>
      </c>
      <c r="P7374" s="5">
        <f>VLOOKUP(M7374,[1]ArchetypeScores!E:P,12,FALSE)</f>
        <v>0</v>
      </c>
      <c r="Q7374" s="2" t="str">
        <f>VLOOKUP(M7374,[1]ArchetypeScores!E:W,19,FALSE)</f>
        <v>Industrials - transportation</v>
      </c>
      <c r="R7374" s="2">
        <f>VLOOKUP(M7374,[1]ArchetypeScores!E:I,5,FALSE)</f>
        <v>0</v>
      </c>
      <c r="S7374" s="2">
        <f>VLOOKUP(M7374,[1]ArchetypeScores!E:K,7,FALSE)</f>
        <v>0</v>
      </c>
      <c r="T7374" s="2" t="str">
        <f t="shared" si="117"/>
        <v>Not A&amp;R positive</v>
      </c>
    </row>
    <row r="7375" spans="1:20" x14ac:dyDescent="0.3">
      <c r="A7375" s="2" t="s">
        <v>19339</v>
      </c>
      <c r="B7375" s="3" t="s">
        <v>19506</v>
      </c>
      <c r="C7375" s="3" t="s">
        <v>19507</v>
      </c>
      <c r="D7375" s="4">
        <v>27.5</v>
      </c>
      <c r="E7375" s="5" t="s">
        <v>6822</v>
      </c>
      <c r="F7375" s="4">
        <v>27.5</v>
      </c>
      <c r="G7375" s="6">
        <v>51886</v>
      </c>
      <c r="H7375" s="3" t="s">
        <v>19345</v>
      </c>
      <c r="I7375" s="3" t="s">
        <v>19346</v>
      </c>
      <c r="J7375" s="3" t="s">
        <v>19508</v>
      </c>
      <c r="K7375" s="5" t="s">
        <v>229</v>
      </c>
      <c r="L7375" s="5">
        <v>1</v>
      </c>
      <c r="M7375" s="5" t="s">
        <v>528</v>
      </c>
      <c r="N7375" s="5">
        <f>VLOOKUP(M7375,[1]ArchetypeScores!E:N,10,FALSE)</f>
        <v>1</v>
      </c>
      <c r="O7375" s="5">
        <f>VLOOKUP(M7375,[1]ArchetypeScores!E:O,11,FALSE)</f>
        <v>-2</v>
      </c>
      <c r="P7375" s="5">
        <f>VLOOKUP(M7375,[1]ArchetypeScores!E:P,12,FALSE)</f>
        <v>0</v>
      </c>
      <c r="Q7375" s="2" t="str">
        <f>VLOOKUP(M7375,[1]ArchetypeScores!E:W,19,FALSE)</f>
        <v>Industrials - transportation</v>
      </c>
      <c r="R7375" s="2">
        <f>VLOOKUP(M7375,[1]ArchetypeScores!E:I,5,FALSE)</f>
        <v>0</v>
      </c>
      <c r="S7375" s="2">
        <f>VLOOKUP(M7375,[1]ArchetypeScores!E:K,7,FALSE)</f>
        <v>-1</v>
      </c>
      <c r="T7375" s="2" t="str">
        <f t="shared" si="117"/>
        <v>Not A&amp;R positive</v>
      </c>
    </row>
    <row r="7376" spans="1:20" x14ac:dyDescent="0.3">
      <c r="A7376" s="2" t="s">
        <v>19339</v>
      </c>
      <c r="B7376" s="3" t="s">
        <v>19509</v>
      </c>
      <c r="C7376" s="3" t="s">
        <v>19510</v>
      </c>
      <c r="D7376" s="4">
        <v>3.2650000000000001</v>
      </c>
      <c r="E7376" s="5" t="s">
        <v>6822</v>
      </c>
      <c r="F7376" s="4">
        <v>3.2650000000000001</v>
      </c>
      <c r="G7376" s="6">
        <v>51657</v>
      </c>
      <c r="H7376" s="3" t="s">
        <v>19345</v>
      </c>
      <c r="I7376" s="3" t="s">
        <v>19346</v>
      </c>
      <c r="J7376" s="3" t="s">
        <v>19511</v>
      </c>
      <c r="K7376" s="5" t="s">
        <v>229</v>
      </c>
      <c r="L7376" s="5">
        <v>1</v>
      </c>
      <c r="M7376" s="5" t="s">
        <v>528</v>
      </c>
      <c r="N7376" s="5">
        <f>VLOOKUP(M7376,[1]ArchetypeScores!E:N,10,FALSE)</f>
        <v>1</v>
      </c>
      <c r="O7376" s="5">
        <f>VLOOKUP(M7376,[1]ArchetypeScores!E:O,11,FALSE)</f>
        <v>-2</v>
      </c>
      <c r="P7376" s="5">
        <f>VLOOKUP(M7376,[1]ArchetypeScores!E:P,12,FALSE)</f>
        <v>0</v>
      </c>
      <c r="Q7376" s="2" t="str">
        <f>VLOOKUP(M7376,[1]ArchetypeScores!E:W,19,FALSE)</f>
        <v>Industrials - transportation</v>
      </c>
      <c r="R7376" s="2">
        <f>VLOOKUP(M7376,[1]ArchetypeScores!E:I,5,FALSE)</f>
        <v>0</v>
      </c>
      <c r="S7376" s="2">
        <f>VLOOKUP(M7376,[1]ArchetypeScores!E:K,7,FALSE)</f>
        <v>-1</v>
      </c>
      <c r="T7376" s="2" t="str">
        <f t="shared" si="117"/>
        <v>Not A&amp;R positive</v>
      </c>
    </row>
    <row r="7377" spans="1:20" x14ac:dyDescent="0.3">
      <c r="A7377" s="2" t="s">
        <v>19339</v>
      </c>
      <c r="B7377" s="3" t="s">
        <v>19512</v>
      </c>
      <c r="C7377" s="3" t="s">
        <v>19510</v>
      </c>
      <c r="D7377" s="4">
        <v>9.2349999999999994</v>
      </c>
      <c r="E7377" s="5" t="s">
        <v>6822</v>
      </c>
      <c r="F7377" s="4">
        <v>9.2349999999999994</v>
      </c>
      <c r="G7377" s="6">
        <v>51662</v>
      </c>
      <c r="H7377" s="3" t="s">
        <v>19345</v>
      </c>
      <c r="I7377" s="3" t="s">
        <v>19346</v>
      </c>
      <c r="J7377" s="3" t="s">
        <v>19513</v>
      </c>
      <c r="K7377" s="5" t="s">
        <v>229</v>
      </c>
      <c r="L7377" s="5">
        <v>1</v>
      </c>
      <c r="M7377" s="5" t="s">
        <v>528</v>
      </c>
      <c r="N7377" s="5">
        <f>VLOOKUP(M7377,[1]ArchetypeScores!E:N,10,FALSE)</f>
        <v>1</v>
      </c>
      <c r="O7377" s="5">
        <f>VLOOKUP(M7377,[1]ArchetypeScores!E:O,11,FALSE)</f>
        <v>-2</v>
      </c>
      <c r="P7377" s="5">
        <f>VLOOKUP(M7377,[1]ArchetypeScores!E:P,12,FALSE)</f>
        <v>0</v>
      </c>
      <c r="Q7377" s="2" t="str">
        <f>VLOOKUP(M7377,[1]ArchetypeScores!E:W,19,FALSE)</f>
        <v>Industrials - transportation</v>
      </c>
      <c r="R7377" s="2">
        <f>VLOOKUP(M7377,[1]ArchetypeScores!E:I,5,FALSE)</f>
        <v>0</v>
      </c>
      <c r="S7377" s="2">
        <f>VLOOKUP(M7377,[1]ArchetypeScores!E:K,7,FALSE)</f>
        <v>-1</v>
      </c>
      <c r="T7377" s="2" t="str">
        <f t="shared" si="117"/>
        <v>Not A&amp;R positive</v>
      </c>
    </row>
    <row r="7378" spans="1:20" x14ac:dyDescent="0.3">
      <c r="A7378" s="2" t="s">
        <v>19339</v>
      </c>
      <c r="B7378" s="3" t="s">
        <v>19514</v>
      </c>
      <c r="C7378" s="3" t="s">
        <v>19515</v>
      </c>
      <c r="D7378" s="4">
        <v>0.01</v>
      </c>
      <c r="E7378" s="5" t="s">
        <v>6822</v>
      </c>
      <c r="F7378" s="4">
        <v>0.01</v>
      </c>
      <c r="G7378" s="6">
        <v>51826</v>
      </c>
      <c r="H7378" s="3" t="s">
        <v>19345</v>
      </c>
      <c r="I7378" s="3" t="s">
        <v>19346</v>
      </c>
      <c r="J7378" s="3" t="s">
        <v>19516</v>
      </c>
      <c r="K7378" s="5" t="s">
        <v>175</v>
      </c>
      <c r="L7378" s="5">
        <v>1</v>
      </c>
      <c r="M7378" s="5" t="s">
        <v>176</v>
      </c>
      <c r="N7378" s="5">
        <f>VLOOKUP(M7378,[1]ArchetypeScores!E:N,10,FALSE)</f>
        <v>1</v>
      </c>
      <c r="O7378" s="5">
        <f>VLOOKUP(M7378,[1]ArchetypeScores!E:O,11,FALSE)</f>
        <v>-2</v>
      </c>
      <c r="P7378" s="5">
        <f>VLOOKUP(M7378,[1]ArchetypeScores!E:P,12,FALSE)</f>
        <v>0</v>
      </c>
      <c r="Q7378" s="2" t="str">
        <f>VLOOKUP(M7378,[1]ArchetypeScores!E:W,19,FALSE)</f>
        <v>Other sector</v>
      </c>
      <c r="R7378" s="2">
        <f>VLOOKUP(M7378,[1]ArchetypeScores!E:I,5,FALSE)</f>
        <v>0</v>
      </c>
      <c r="S7378" s="2">
        <f>VLOOKUP(M7378,[1]ArchetypeScores!E:K,7,FALSE)</f>
        <v>1</v>
      </c>
      <c r="T7378" s="2" t="str">
        <f t="shared" si="117"/>
        <v>Indirect only</v>
      </c>
    </row>
    <row r="7379" spans="1:20" x14ac:dyDescent="0.3">
      <c r="A7379" s="2" t="s">
        <v>19339</v>
      </c>
      <c r="B7379" s="3" t="s">
        <v>19517</v>
      </c>
      <c r="C7379" s="3" t="s">
        <v>19517</v>
      </c>
      <c r="D7379" s="4">
        <v>7</v>
      </c>
      <c r="E7379" s="5" t="s">
        <v>6822</v>
      </c>
      <c r="F7379" s="4">
        <v>7</v>
      </c>
      <c r="G7379" s="6">
        <v>52172</v>
      </c>
      <c r="H7379" s="3" t="s">
        <v>19518</v>
      </c>
      <c r="I7379" s="3" t="s">
        <v>19342</v>
      </c>
      <c r="J7379" s="3"/>
      <c r="K7379" s="5" t="s">
        <v>175</v>
      </c>
      <c r="L7379" s="5">
        <v>1</v>
      </c>
      <c r="M7379" s="5" t="s">
        <v>176</v>
      </c>
      <c r="N7379" s="5">
        <f>VLOOKUP(M7379,[1]ArchetypeScores!E:N,10,FALSE)</f>
        <v>1</v>
      </c>
      <c r="O7379" s="5">
        <f>VLOOKUP(M7379,[1]ArchetypeScores!E:O,11,FALSE)</f>
        <v>-2</v>
      </c>
      <c r="P7379" s="5">
        <f>VLOOKUP(M7379,[1]ArchetypeScores!E:P,12,FALSE)</f>
        <v>0</v>
      </c>
      <c r="Q7379" s="2" t="str">
        <f>VLOOKUP(M7379,[1]ArchetypeScores!E:W,19,FALSE)</f>
        <v>Other sector</v>
      </c>
      <c r="R7379" s="2">
        <f>VLOOKUP(M7379,[1]ArchetypeScores!E:I,5,FALSE)</f>
        <v>0</v>
      </c>
      <c r="S7379" s="2">
        <f>VLOOKUP(M7379,[1]ArchetypeScores!E:K,7,FALSE)</f>
        <v>1</v>
      </c>
      <c r="T7379" s="2" t="str">
        <f t="shared" si="117"/>
        <v>Indirect only</v>
      </c>
    </row>
    <row r="7380" spans="1:20" x14ac:dyDescent="0.3">
      <c r="A7380" s="2" t="s">
        <v>19339</v>
      </c>
      <c r="B7380" s="3" t="s">
        <v>19519</v>
      </c>
      <c r="C7380" s="3" t="s">
        <v>19520</v>
      </c>
      <c r="D7380" s="4">
        <v>1.5</v>
      </c>
      <c r="E7380" s="5" t="s">
        <v>6822</v>
      </c>
      <c r="F7380" s="4">
        <v>1.5</v>
      </c>
      <c r="G7380" s="6">
        <v>51868</v>
      </c>
      <c r="H7380" s="3" t="s">
        <v>19345</v>
      </c>
      <c r="I7380" s="3" t="s">
        <v>19346</v>
      </c>
      <c r="J7380" s="3"/>
      <c r="K7380" s="5" t="s">
        <v>142</v>
      </c>
      <c r="L7380" s="5">
        <v>2</v>
      </c>
      <c r="M7380" s="5" t="s">
        <v>250</v>
      </c>
      <c r="N7380" s="5">
        <f>VLOOKUP(M7380,[1]ArchetypeScores!E:N,10,FALSE)</f>
        <v>1</v>
      </c>
      <c r="O7380" s="5">
        <f>VLOOKUP(M7380,[1]ArchetypeScores!E:O,11,FALSE)</f>
        <v>1</v>
      </c>
      <c r="P7380" s="5">
        <f>VLOOKUP(M7380,[1]ArchetypeScores!E:P,12,FALSE)</f>
        <v>2</v>
      </c>
      <c r="Q7380" s="2" t="str">
        <f>VLOOKUP(M7380,[1]ArchetypeScores!E:W,19,FALSE)</f>
        <v>Materials (including forestry and nature)</v>
      </c>
      <c r="R7380" s="2">
        <f>VLOOKUP(M7380,[1]ArchetypeScores!E:I,5,FALSE)</f>
        <v>1</v>
      </c>
      <c r="S7380" s="2">
        <f>VLOOKUP(M7380,[1]ArchetypeScores!E:K,7,FALSE)</f>
        <v>1</v>
      </c>
      <c r="T7380" s="2" t="str">
        <f t="shared" si="117"/>
        <v>Both</v>
      </c>
    </row>
    <row r="7381" spans="1:20" x14ac:dyDescent="0.3">
      <c r="A7381" s="2" t="s">
        <v>19339</v>
      </c>
      <c r="B7381" s="3" t="s">
        <v>19521</v>
      </c>
      <c r="C7381" s="3" t="s">
        <v>19522</v>
      </c>
      <c r="D7381" s="4">
        <v>0.27</v>
      </c>
      <c r="E7381" s="5" t="s">
        <v>6822</v>
      </c>
      <c r="F7381" s="4">
        <v>0.27</v>
      </c>
      <c r="G7381" s="6">
        <v>51685</v>
      </c>
      <c r="H7381" s="3" t="s">
        <v>19345</v>
      </c>
      <c r="I7381" s="3" t="s">
        <v>19346</v>
      </c>
      <c r="J7381" s="3" t="s">
        <v>19523</v>
      </c>
      <c r="K7381" s="5" t="s">
        <v>229</v>
      </c>
      <c r="L7381" s="5">
        <v>1</v>
      </c>
      <c r="M7381" s="5" t="s">
        <v>528</v>
      </c>
      <c r="N7381" s="5">
        <f>VLOOKUP(M7381,[1]ArchetypeScores!E:N,10,FALSE)</f>
        <v>1</v>
      </c>
      <c r="O7381" s="5">
        <f>VLOOKUP(M7381,[1]ArchetypeScores!E:O,11,FALSE)</f>
        <v>-2</v>
      </c>
      <c r="P7381" s="5">
        <f>VLOOKUP(M7381,[1]ArchetypeScores!E:P,12,FALSE)</f>
        <v>0</v>
      </c>
      <c r="Q7381" s="2" t="str">
        <f>VLOOKUP(M7381,[1]ArchetypeScores!E:W,19,FALSE)</f>
        <v>Industrials - transportation</v>
      </c>
      <c r="R7381" s="2">
        <f>VLOOKUP(M7381,[1]ArchetypeScores!E:I,5,FALSE)</f>
        <v>0</v>
      </c>
      <c r="S7381" s="2">
        <f>VLOOKUP(M7381,[1]ArchetypeScores!E:K,7,FALSE)</f>
        <v>-1</v>
      </c>
      <c r="T7381" s="2" t="str">
        <f t="shared" si="117"/>
        <v>Not A&amp;R positive</v>
      </c>
    </row>
    <row r="7382" spans="1:20" x14ac:dyDescent="0.3">
      <c r="A7382" s="2" t="s">
        <v>19339</v>
      </c>
      <c r="B7382" s="3" t="s">
        <v>19524</v>
      </c>
      <c r="C7382" s="3" t="s">
        <v>19525</v>
      </c>
      <c r="D7382" s="4">
        <v>7.4999999999999997E-3</v>
      </c>
      <c r="E7382" s="5" t="s">
        <v>6822</v>
      </c>
      <c r="F7382" s="4">
        <v>7.4999999999999997E-3</v>
      </c>
      <c r="G7382" s="6">
        <v>52134</v>
      </c>
      <c r="H7382" s="3" t="s">
        <v>19356</v>
      </c>
      <c r="I7382" s="3" t="s">
        <v>19357</v>
      </c>
      <c r="J7382" s="3" t="s">
        <v>19526</v>
      </c>
      <c r="K7382" s="5" t="s">
        <v>112</v>
      </c>
      <c r="L7382" s="5" t="s">
        <v>112</v>
      </c>
      <c r="M7382" s="5" t="s">
        <v>961</v>
      </c>
      <c r="N7382" s="5">
        <f>VLOOKUP(M7382,[1]ArchetypeScores!E:N,10,FALSE)</f>
        <v>0</v>
      </c>
      <c r="O7382" s="5">
        <f>VLOOKUP(M7382,[1]ArchetypeScores!E:O,11,FALSE)</f>
        <v>0</v>
      </c>
      <c r="P7382" s="5">
        <f>VLOOKUP(M7382,[1]ArchetypeScores!E:P,12,FALSE)</f>
        <v>0</v>
      </c>
      <c r="Q7382" s="2" t="str">
        <f>VLOOKUP(M7382,[1]ArchetypeScores!E:W,19,FALSE)</f>
        <v>Untargeted</v>
      </c>
      <c r="R7382" s="2">
        <f>VLOOKUP(M7382,[1]ArchetypeScores!E:I,5,FALSE)</f>
        <v>0</v>
      </c>
      <c r="S7382" s="2">
        <f>VLOOKUP(M7382,[1]ArchetypeScores!E:K,7,FALSE)</f>
        <v>0</v>
      </c>
      <c r="T7382" s="2" t="str">
        <f t="shared" si="117"/>
        <v>Not A&amp;R positive</v>
      </c>
    </row>
    <row r="7383" spans="1:20" x14ac:dyDescent="0.3">
      <c r="A7383" s="2" t="s">
        <v>19339</v>
      </c>
      <c r="B7383" s="3" t="s">
        <v>19527</v>
      </c>
      <c r="C7383" s="3" t="s">
        <v>19528</v>
      </c>
      <c r="D7383" s="4">
        <v>0.02</v>
      </c>
      <c r="E7383" s="5" t="s">
        <v>6822</v>
      </c>
      <c r="F7383" s="4">
        <v>0.02</v>
      </c>
      <c r="G7383" s="6">
        <v>52135</v>
      </c>
      <c r="H7383" s="3" t="s">
        <v>19356</v>
      </c>
      <c r="I7383" s="3" t="s">
        <v>19357</v>
      </c>
      <c r="J7383" s="3" t="s">
        <v>19529</v>
      </c>
      <c r="K7383" s="5" t="s">
        <v>47</v>
      </c>
      <c r="L7383" s="5">
        <v>4</v>
      </c>
      <c r="M7383" s="5" t="s">
        <v>485</v>
      </c>
      <c r="N7383" s="5">
        <f>VLOOKUP(M7383,[1]ArchetypeScores!E:N,10,FALSE)</f>
        <v>0</v>
      </c>
      <c r="O7383" s="5">
        <f>VLOOKUP(M7383,[1]ArchetypeScores!E:O,11,FALSE)</f>
        <v>0</v>
      </c>
      <c r="P7383" s="5">
        <f>VLOOKUP(M7383,[1]ArchetypeScores!E:P,12,FALSE)</f>
        <v>0</v>
      </c>
      <c r="Q7383" s="2" t="str">
        <f>VLOOKUP(M7383,[1]ArchetypeScores!E:W,19,FALSE)</f>
        <v>Energy and water</v>
      </c>
      <c r="R7383" s="2">
        <f>VLOOKUP(M7383,[1]ArchetypeScores!E:I,5,FALSE)</f>
        <v>0</v>
      </c>
      <c r="S7383" s="2">
        <f>VLOOKUP(M7383,[1]ArchetypeScores!E:K,7,FALSE)</f>
        <v>0</v>
      </c>
      <c r="T7383" s="2" t="str">
        <f t="shared" si="117"/>
        <v>Not A&amp;R positive</v>
      </c>
    </row>
    <row r="7384" spans="1:20" x14ac:dyDescent="0.3">
      <c r="A7384" s="2" t="s">
        <v>19339</v>
      </c>
      <c r="B7384" s="3" t="s">
        <v>19530</v>
      </c>
      <c r="C7384" s="3" t="s">
        <v>19531</v>
      </c>
      <c r="D7384" s="4">
        <v>0.77249999999999996</v>
      </c>
      <c r="E7384" s="5" t="s">
        <v>6822</v>
      </c>
      <c r="F7384" s="4">
        <v>0.77249999999999996</v>
      </c>
      <c r="G7384" s="6">
        <v>52133</v>
      </c>
      <c r="H7384" s="3" t="s">
        <v>19356</v>
      </c>
      <c r="I7384" s="3" t="s">
        <v>19357</v>
      </c>
      <c r="J7384" s="3" t="s">
        <v>19532</v>
      </c>
      <c r="K7384" s="5" t="s">
        <v>163</v>
      </c>
      <c r="L7384" s="5">
        <v>2</v>
      </c>
      <c r="M7384" s="5" t="s">
        <v>648</v>
      </c>
      <c r="N7384" s="5">
        <f>VLOOKUP(M7384,[1]ArchetypeScores!E:N,10,FALSE)</f>
        <v>0</v>
      </c>
      <c r="O7384" s="5">
        <f>VLOOKUP(M7384,[1]ArchetypeScores!E:O,11,FALSE)</f>
        <v>0</v>
      </c>
      <c r="P7384" s="5">
        <f>VLOOKUP(M7384,[1]ArchetypeScores!E:P,12,FALSE)</f>
        <v>0</v>
      </c>
      <c r="Q7384" s="2" t="str">
        <f>VLOOKUP(M7384,[1]ArchetypeScores!E:W,19,FALSE)</f>
        <v>Health care</v>
      </c>
      <c r="R7384" s="2">
        <f>VLOOKUP(M7384,[1]ArchetypeScores!E:I,5,FALSE)</f>
        <v>0</v>
      </c>
      <c r="S7384" s="2">
        <f>VLOOKUP(M7384,[1]ArchetypeScores!E:K,7,FALSE)</f>
        <v>0</v>
      </c>
      <c r="T7384" s="2" t="str">
        <f t="shared" si="117"/>
        <v>Not A&amp;R positive</v>
      </c>
    </row>
    <row r="7385" spans="1:20" x14ac:dyDescent="0.3">
      <c r="A7385" s="2" t="s">
        <v>19339</v>
      </c>
      <c r="B7385" s="3" t="s">
        <v>19533</v>
      </c>
      <c r="C7385" s="3" t="s">
        <v>19534</v>
      </c>
      <c r="D7385" s="4">
        <v>0.1</v>
      </c>
      <c r="E7385" s="5" t="s">
        <v>6822</v>
      </c>
      <c r="F7385" s="4">
        <v>0.1</v>
      </c>
      <c r="G7385" s="6">
        <v>52132</v>
      </c>
      <c r="H7385" s="3" t="s">
        <v>19356</v>
      </c>
      <c r="I7385" s="3" t="s">
        <v>19357</v>
      </c>
      <c r="J7385" s="3" t="s">
        <v>19535</v>
      </c>
      <c r="K7385" s="5" t="s">
        <v>25</v>
      </c>
      <c r="L7385" s="5">
        <v>12</v>
      </c>
      <c r="M7385" s="5" t="s">
        <v>183</v>
      </c>
      <c r="N7385" s="5">
        <f>VLOOKUP(M7385,[1]ArchetypeScores!E:N,10,FALSE)</f>
        <v>1</v>
      </c>
      <c r="O7385" s="5">
        <f>VLOOKUP(M7385,[1]ArchetypeScores!E:O,11,FALSE)</f>
        <v>-2</v>
      </c>
      <c r="P7385" s="5">
        <f>VLOOKUP(M7385,[1]ArchetypeScores!E:P,12,FALSE)</f>
        <v>0</v>
      </c>
      <c r="Q7385" s="2" t="str">
        <f>VLOOKUP(M7385,[1]ArchetypeScores!E:W,19,FALSE)</f>
        <v>Industrials - other</v>
      </c>
      <c r="R7385" s="2">
        <f>VLOOKUP(M7385,[1]ArchetypeScores!E:I,5,FALSE)</f>
        <v>0</v>
      </c>
      <c r="S7385" s="2">
        <f>VLOOKUP(M7385,[1]ArchetypeScores!E:K,7,FALSE)</f>
        <v>0</v>
      </c>
      <c r="T7385" s="2" t="str">
        <f t="shared" si="117"/>
        <v>Not A&amp;R positive</v>
      </c>
    </row>
    <row r="7386" spans="1:20" x14ac:dyDescent="0.3">
      <c r="A7386" s="2" t="s">
        <v>19339</v>
      </c>
      <c r="B7386" s="3" t="s">
        <v>19536</v>
      </c>
      <c r="C7386" s="3" t="s">
        <v>19537</v>
      </c>
      <c r="D7386" s="4">
        <v>0.85</v>
      </c>
      <c r="E7386" s="5" t="s">
        <v>6822</v>
      </c>
      <c r="F7386" s="4">
        <v>0.85</v>
      </c>
      <c r="G7386" s="6">
        <v>52138</v>
      </c>
      <c r="H7386" s="3" t="s">
        <v>19356</v>
      </c>
      <c r="I7386" s="3" t="s">
        <v>19357</v>
      </c>
      <c r="J7386" s="3" t="s">
        <v>19538</v>
      </c>
      <c r="K7386" s="5" t="s">
        <v>163</v>
      </c>
      <c r="L7386" s="5">
        <v>3</v>
      </c>
      <c r="M7386" s="5" t="s">
        <v>164</v>
      </c>
      <c r="N7386" s="5">
        <f>VLOOKUP(M7386,[1]ArchetypeScores!E:N,10,FALSE)</f>
        <v>0</v>
      </c>
      <c r="O7386" s="5">
        <f>VLOOKUP(M7386,[1]ArchetypeScores!E:O,11,FALSE)</f>
        <v>0</v>
      </c>
      <c r="P7386" s="5">
        <f>VLOOKUP(M7386,[1]ArchetypeScores!E:P,12,FALSE)</f>
        <v>0</v>
      </c>
      <c r="Q7386" s="2" t="str">
        <f>VLOOKUP(M7386,[1]ArchetypeScores!E:W,19,FALSE)</f>
        <v>Education and training</v>
      </c>
      <c r="R7386" s="2">
        <f>VLOOKUP(M7386,[1]ArchetypeScores!E:I,5,FALSE)</f>
        <v>0</v>
      </c>
      <c r="S7386" s="2">
        <f>VLOOKUP(M7386,[1]ArchetypeScores!E:K,7,FALSE)</f>
        <v>0</v>
      </c>
      <c r="T7386" s="2" t="str">
        <f t="shared" si="117"/>
        <v>Not A&amp;R positive</v>
      </c>
    </row>
    <row r="7387" spans="1:20" x14ac:dyDescent="0.3">
      <c r="A7387" s="2" t="s">
        <v>19339</v>
      </c>
      <c r="B7387" s="3" t="s">
        <v>19539</v>
      </c>
      <c r="C7387" s="3" t="s">
        <v>19540</v>
      </c>
      <c r="D7387" s="4">
        <v>2E-3</v>
      </c>
      <c r="E7387" s="5" t="s">
        <v>6822</v>
      </c>
      <c r="F7387" s="4">
        <v>2E-3</v>
      </c>
      <c r="G7387" s="6">
        <v>51708</v>
      </c>
      <c r="H7387" s="3" t="s">
        <v>19345</v>
      </c>
      <c r="I7387" s="3" t="s">
        <v>19346</v>
      </c>
      <c r="J7387" s="3" t="s">
        <v>19541</v>
      </c>
      <c r="K7387" s="5" t="s">
        <v>214</v>
      </c>
      <c r="L7387" s="5">
        <v>4</v>
      </c>
      <c r="M7387" s="5" t="s">
        <v>560</v>
      </c>
      <c r="N7387" s="5">
        <f>VLOOKUP(M7387,[1]ArchetypeScores!E:N,10,FALSE)</f>
        <v>1</v>
      </c>
      <c r="O7387" s="5">
        <f>VLOOKUP(M7387,[1]ArchetypeScores!E:O,11,FALSE)</f>
        <v>0</v>
      </c>
      <c r="P7387" s="5">
        <f>VLOOKUP(M7387,[1]ArchetypeScores!E:P,12,FALSE)</f>
        <v>0</v>
      </c>
      <c r="Q7387" s="2" t="str">
        <f>VLOOKUP(M7387,[1]ArchetypeScores!E:W,19,FALSE)</f>
        <v>Other sector</v>
      </c>
      <c r="R7387" s="2">
        <f>VLOOKUP(M7387,[1]ArchetypeScores!E:I,5,FALSE)</f>
        <v>0</v>
      </c>
      <c r="S7387" s="2">
        <f>VLOOKUP(M7387,[1]ArchetypeScores!E:K,7,FALSE)</f>
        <v>0</v>
      </c>
      <c r="T7387" s="2" t="str">
        <f t="shared" si="117"/>
        <v>Not A&amp;R positive</v>
      </c>
    </row>
    <row r="7388" spans="1:20" x14ac:dyDescent="0.3">
      <c r="A7388" s="2" t="s">
        <v>19339</v>
      </c>
      <c r="B7388" s="3" t="s">
        <v>19542</v>
      </c>
      <c r="C7388" s="3" t="s">
        <v>19543</v>
      </c>
      <c r="D7388" s="4">
        <v>0.82199999999999995</v>
      </c>
      <c r="E7388" s="5" t="s">
        <v>6822</v>
      </c>
      <c r="F7388" s="4">
        <v>0.82199999999999995</v>
      </c>
      <c r="G7388" s="6">
        <v>51721</v>
      </c>
      <c r="H7388" s="3" t="s">
        <v>19345</v>
      </c>
      <c r="I7388" s="3" t="s">
        <v>19346</v>
      </c>
      <c r="J7388" s="3" t="s">
        <v>19383</v>
      </c>
      <c r="K7388" s="5" t="s">
        <v>137</v>
      </c>
      <c r="L7388" s="5">
        <v>2</v>
      </c>
      <c r="M7388" s="5" t="s">
        <v>138</v>
      </c>
      <c r="N7388" s="5">
        <f>VLOOKUP(M7388,[1]ArchetypeScores!E:N,10,FALSE)</f>
        <v>1</v>
      </c>
      <c r="O7388" s="5">
        <f>VLOOKUP(M7388,[1]ArchetypeScores!E:O,11,FALSE)</f>
        <v>-2</v>
      </c>
      <c r="P7388" s="5">
        <f>VLOOKUP(M7388,[1]ArchetypeScores!E:P,12,FALSE)</f>
        <v>2</v>
      </c>
      <c r="Q7388" s="2" t="str">
        <f>VLOOKUP(M7388,[1]ArchetypeScores!E:W,19,FALSE)</f>
        <v>Industrials - transportation</v>
      </c>
      <c r="R7388" s="2">
        <f>VLOOKUP(M7388,[1]ArchetypeScores!E:I,5,FALSE)</f>
        <v>0</v>
      </c>
      <c r="S7388" s="2">
        <f>VLOOKUP(M7388,[1]ArchetypeScores!E:K,7,FALSE)</f>
        <v>-1</v>
      </c>
      <c r="T7388" s="2" t="str">
        <f t="shared" si="117"/>
        <v>Not A&amp;R positive</v>
      </c>
    </row>
    <row r="7389" spans="1:20" x14ac:dyDescent="0.3">
      <c r="A7389" s="2" t="s">
        <v>19339</v>
      </c>
      <c r="B7389" s="3" t="s">
        <v>19544</v>
      </c>
      <c r="C7389" s="3" t="s">
        <v>19545</v>
      </c>
      <c r="D7389" s="4">
        <v>0.93200000000000005</v>
      </c>
      <c r="E7389" s="5" t="s">
        <v>6822</v>
      </c>
      <c r="F7389" s="4">
        <v>0.93200000000000005</v>
      </c>
      <c r="G7389" s="6">
        <v>51720</v>
      </c>
      <c r="H7389" s="3" t="s">
        <v>19345</v>
      </c>
      <c r="I7389" s="3" t="s">
        <v>19346</v>
      </c>
      <c r="J7389" s="3" t="s">
        <v>19383</v>
      </c>
      <c r="K7389" s="5" t="s">
        <v>137</v>
      </c>
      <c r="L7389" s="5">
        <v>2</v>
      </c>
      <c r="M7389" s="5" t="s">
        <v>138</v>
      </c>
      <c r="N7389" s="5">
        <f>VLOOKUP(M7389,[1]ArchetypeScores!E:N,10,FALSE)</f>
        <v>1</v>
      </c>
      <c r="O7389" s="5">
        <f>VLOOKUP(M7389,[1]ArchetypeScores!E:O,11,FALSE)</f>
        <v>-2</v>
      </c>
      <c r="P7389" s="5">
        <f>VLOOKUP(M7389,[1]ArchetypeScores!E:P,12,FALSE)</f>
        <v>2</v>
      </c>
      <c r="Q7389" s="2" t="str">
        <f>VLOOKUP(M7389,[1]ArchetypeScores!E:W,19,FALSE)</f>
        <v>Industrials - transportation</v>
      </c>
      <c r="R7389" s="2">
        <f>VLOOKUP(M7389,[1]ArchetypeScores!E:I,5,FALSE)</f>
        <v>0</v>
      </c>
      <c r="S7389" s="2">
        <f>VLOOKUP(M7389,[1]ArchetypeScores!E:K,7,FALSE)</f>
        <v>-1</v>
      </c>
      <c r="T7389" s="2" t="str">
        <f t="shared" si="117"/>
        <v>Not A&amp;R positive</v>
      </c>
    </row>
    <row r="7390" spans="1:20" x14ac:dyDescent="0.3">
      <c r="A7390" s="2" t="s">
        <v>19339</v>
      </c>
      <c r="B7390" s="3" t="s">
        <v>19546</v>
      </c>
      <c r="C7390" s="3" t="s">
        <v>19547</v>
      </c>
      <c r="D7390" s="4">
        <v>1.0999999999999999E-2</v>
      </c>
      <c r="E7390" s="5" t="s">
        <v>6822</v>
      </c>
      <c r="F7390" s="4">
        <v>1.0999999999999999E-2</v>
      </c>
      <c r="G7390" s="6">
        <v>51715</v>
      </c>
      <c r="H7390" s="3" t="s">
        <v>19345</v>
      </c>
      <c r="I7390" s="3" t="s">
        <v>19346</v>
      </c>
      <c r="J7390" s="3" t="s">
        <v>19548</v>
      </c>
      <c r="K7390" s="5" t="s">
        <v>1097</v>
      </c>
      <c r="L7390" s="5">
        <v>4</v>
      </c>
      <c r="M7390" s="5" t="s">
        <v>5186</v>
      </c>
      <c r="N7390" s="5">
        <f>VLOOKUP(M7390,[1]ArchetypeScores!E:N,10,FALSE)</f>
        <v>1</v>
      </c>
      <c r="O7390" s="5">
        <f>VLOOKUP(M7390,[1]ArchetypeScores!E:O,11,FALSE)</f>
        <v>0</v>
      </c>
      <c r="P7390" s="5">
        <f>VLOOKUP(M7390,[1]ArchetypeScores!E:P,12,FALSE)</f>
        <v>2</v>
      </c>
      <c r="Q7390" s="2" t="str">
        <f>VLOOKUP(M7390,[1]ArchetypeScores!E:W,19,FALSE)</f>
        <v>Other sector</v>
      </c>
      <c r="R7390" s="2">
        <f>VLOOKUP(M7390,[1]ArchetypeScores!E:I,5,FALSE)</f>
        <v>0</v>
      </c>
      <c r="S7390" s="2">
        <f>VLOOKUP(M7390,[1]ArchetypeScores!E:K,7,FALSE)</f>
        <v>0</v>
      </c>
      <c r="T7390" s="2" t="str">
        <f t="shared" si="117"/>
        <v>Not A&amp;R positive</v>
      </c>
    </row>
    <row r="7391" spans="1:20" x14ac:dyDescent="0.3">
      <c r="A7391" s="2" t="s">
        <v>19339</v>
      </c>
      <c r="B7391" s="3" t="s">
        <v>19549</v>
      </c>
      <c r="C7391" s="3" t="s">
        <v>19550</v>
      </c>
      <c r="D7391" s="4">
        <v>0.36</v>
      </c>
      <c r="E7391" s="5" t="s">
        <v>6822</v>
      </c>
      <c r="F7391" s="4">
        <v>0.36</v>
      </c>
      <c r="G7391" s="6">
        <v>51867</v>
      </c>
      <c r="H7391" s="3" t="s">
        <v>19345</v>
      </c>
      <c r="I7391" s="3" t="s">
        <v>19346</v>
      </c>
      <c r="J7391" s="3"/>
      <c r="K7391" s="5" t="s">
        <v>142</v>
      </c>
      <c r="L7391" s="5">
        <v>2</v>
      </c>
      <c r="M7391" s="5" t="s">
        <v>250</v>
      </c>
      <c r="N7391" s="5">
        <f>VLOOKUP(M7391,[1]ArchetypeScores!E:N,10,FALSE)</f>
        <v>1</v>
      </c>
      <c r="O7391" s="5">
        <f>VLOOKUP(M7391,[1]ArchetypeScores!E:O,11,FALSE)</f>
        <v>1</v>
      </c>
      <c r="P7391" s="5">
        <f>VLOOKUP(M7391,[1]ArchetypeScores!E:P,12,FALSE)</f>
        <v>2</v>
      </c>
      <c r="Q7391" s="2" t="str">
        <f>VLOOKUP(M7391,[1]ArchetypeScores!E:W,19,FALSE)</f>
        <v>Materials (including forestry and nature)</v>
      </c>
      <c r="R7391" s="2">
        <f>VLOOKUP(M7391,[1]ArchetypeScores!E:I,5,FALSE)</f>
        <v>1</v>
      </c>
      <c r="S7391" s="2">
        <f>VLOOKUP(M7391,[1]ArchetypeScores!E:K,7,FALSE)</f>
        <v>1</v>
      </c>
      <c r="T7391" s="2" t="str">
        <f t="shared" si="117"/>
        <v>Both</v>
      </c>
    </row>
    <row r="7392" spans="1:20" x14ac:dyDescent="0.3">
      <c r="A7392" s="2" t="s">
        <v>19339</v>
      </c>
      <c r="B7392" s="3" t="s">
        <v>19551</v>
      </c>
      <c r="C7392" s="3" t="s">
        <v>19552</v>
      </c>
      <c r="D7392" s="4">
        <v>8</v>
      </c>
      <c r="E7392" s="5" t="s">
        <v>6822</v>
      </c>
      <c r="F7392" s="4">
        <v>8</v>
      </c>
      <c r="G7392" s="6">
        <v>51726</v>
      </c>
      <c r="H7392" s="3" t="s">
        <v>19345</v>
      </c>
      <c r="I7392" s="3" t="s">
        <v>19346</v>
      </c>
      <c r="J7392" s="3"/>
      <c r="K7392" s="5" t="s">
        <v>137</v>
      </c>
      <c r="L7392" s="5">
        <v>1</v>
      </c>
      <c r="M7392" s="5" t="s">
        <v>3649</v>
      </c>
      <c r="N7392" s="5">
        <f>VLOOKUP(M7392,[1]ArchetypeScores!E:N,10,FALSE)</f>
        <v>1</v>
      </c>
      <c r="O7392" s="5">
        <f>VLOOKUP(M7392,[1]ArchetypeScores!E:O,11,FALSE)</f>
        <v>-2</v>
      </c>
      <c r="P7392" s="5">
        <f>VLOOKUP(M7392,[1]ArchetypeScores!E:P,12,FALSE)</f>
        <v>2</v>
      </c>
      <c r="Q7392" s="2" t="str">
        <f>VLOOKUP(M7392,[1]ArchetypeScores!E:W,19,FALSE)</f>
        <v>Industrials - transportation</v>
      </c>
      <c r="R7392" s="2">
        <f>VLOOKUP(M7392,[1]ArchetypeScores!E:I,5,FALSE)</f>
        <v>0</v>
      </c>
      <c r="S7392" s="2">
        <f>VLOOKUP(M7392,[1]ArchetypeScores!E:K,7,FALSE)</f>
        <v>-1</v>
      </c>
      <c r="T7392" s="2" t="str">
        <f t="shared" si="117"/>
        <v>Not A&amp;R positive</v>
      </c>
    </row>
    <row r="7393" spans="1:20" x14ac:dyDescent="0.3">
      <c r="A7393" s="2" t="s">
        <v>19339</v>
      </c>
      <c r="B7393" s="3" t="s">
        <v>19553</v>
      </c>
      <c r="C7393" s="3" t="s">
        <v>19554</v>
      </c>
      <c r="D7393" s="4">
        <v>3.4740000000000002</v>
      </c>
      <c r="E7393" s="5" t="s">
        <v>6822</v>
      </c>
      <c r="F7393" s="4">
        <v>3.4740000000000002</v>
      </c>
      <c r="G7393" s="6">
        <v>51797</v>
      </c>
      <c r="H7393" s="3" t="s">
        <v>19345</v>
      </c>
      <c r="I7393" s="3" t="s">
        <v>19346</v>
      </c>
      <c r="J7393" s="3" t="s">
        <v>19555</v>
      </c>
      <c r="K7393" s="5" t="s">
        <v>477</v>
      </c>
      <c r="L7393" s="5">
        <v>8</v>
      </c>
      <c r="M7393" s="5" t="s">
        <v>1100</v>
      </c>
      <c r="N7393" s="5">
        <f>VLOOKUP(M7393,[1]ArchetypeScores!E:N,10,FALSE)</f>
        <v>1</v>
      </c>
      <c r="O7393" s="5">
        <f>VLOOKUP(M7393,[1]ArchetypeScores!E:O,11,FALSE)</f>
        <v>-2</v>
      </c>
      <c r="P7393" s="5">
        <f>VLOOKUP(M7393,[1]ArchetypeScores!E:P,12,FALSE)</f>
        <v>2</v>
      </c>
      <c r="Q7393" s="2" t="str">
        <f>VLOOKUP(M7393,[1]ArchetypeScores!E:W,19,FALSE)</f>
        <v>Energy and water</v>
      </c>
      <c r="R7393" s="2">
        <f>VLOOKUP(M7393,[1]ArchetypeScores!E:I,5,FALSE)</f>
        <v>0</v>
      </c>
      <c r="S7393" s="2">
        <f>VLOOKUP(M7393,[1]ArchetypeScores!E:K,7,FALSE)</f>
        <v>0</v>
      </c>
      <c r="T7393" s="2" t="str">
        <f t="shared" si="117"/>
        <v>Not A&amp;R positive</v>
      </c>
    </row>
    <row r="7394" spans="1:20" x14ac:dyDescent="0.3">
      <c r="A7394" s="2" t="s">
        <v>19339</v>
      </c>
      <c r="B7394" s="3" t="s">
        <v>19556</v>
      </c>
      <c r="C7394" s="3" t="s">
        <v>19557</v>
      </c>
      <c r="D7394" s="4">
        <v>0.1</v>
      </c>
      <c r="E7394" s="5" t="s">
        <v>6822</v>
      </c>
      <c r="F7394" s="4">
        <v>0.1</v>
      </c>
      <c r="G7394" s="6">
        <v>51749</v>
      </c>
      <c r="H7394" s="3" t="s">
        <v>19345</v>
      </c>
      <c r="I7394" s="3" t="s">
        <v>19346</v>
      </c>
      <c r="J7394" s="3" t="s">
        <v>19558</v>
      </c>
      <c r="K7394" s="5" t="s">
        <v>477</v>
      </c>
      <c r="L7394" s="5">
        <v>8</v>
      </c>
      <c r="M7394" s="5" t="s">
        <v>1100</v>
      </c>
      <c r="N7394" s="5">
        <f>VLOOKUP(M7394,[1]ArchetypeScores!E:N,10,FALSE)</f>
        <v>1</v>
      </c>
      <c r="O7394" s="5">
        <f>VLOOKUP(M7394,[1]ArchetypeScores!E:O,11,FALSE)</f>
        <v>-2</v>
      </c>
      <c r="P7394" s="5">
        <f>VLOOKUP(M7394,[1]ArchetypeScores!E:P,12,FALSE)</f>
        <v>2</v>
      </c>
      <c r="Q7394" s="2" t="str">
        <f>VLOOKUP(M7394,[1]ArchetypeScores!E:W,19,FALSE)</f>
        <v>Energy and water</v>
      </c>
      <c r="R7394" s="2">
        <f>VLOOKUP(M7394,[1]ArchetypeScores!E:I,5,FALSE)</f>
        <v>0</v>
      </c>
      <c r="S7394" s="2">
        <f>VLOOKUP(M7394,[1]ArchetypeScores!E:K,7,FALSE)</f>
        <v>0</v>
      </c>
      <c r="T7394" s="2" t="str">
        <f t="shared" si="117"/>
        <v>Not A&amp;R positive</v>
      </c>
    </row>
    <row r="7395" spans="1:20" x14ac:dyDescent="0.3">
      <c r="A7395" s="2" t="s">
        <v>19339</v>
      </c>
      <c r="B7395" s="3" t="s">
        <v>19559</v>
      </c>
      <c r="C7395" s="3" t="s">
        <v>19560</v>
      </c>
      <c r="D7395" s="4">
        <v>2.1</v>
      </c>
      <c r="E7395" s="5" t="s">
        <v>6822</v>
      </c>
      <c r="F7395" s="4">
        <v>2.1</v>
      </c>
      <c r="G7395" s="6">
        <v>51750</v>
      </c>
      <c r="H7395" s="3" t="s">
        <v>19345</v>
      </c>
      <c r="I7395" s="3" t="s">
        <v>19346</v>
      </c>
      <c r="J7395" s="3" t="s">
        <v>19561</v>
      </c>
      <c r="K7395" s="5" t="s">
        <v>477</v>
      </c>
      <c r="L7395" s="5">
        <v>8</v>
      </c>
      <c r="M7395" s="5" t="s">
        <v>1100</v>
      </c>
      <c r="N7395" s="5">
        <f>VLOOKUP(M7395,[1]ArchetypeScores!E:N,10,FALSE)</f>
        <v>1</v>
      </c>
      <c r="O7395" s="5">
        <f>VLOOKUP(M7395,[1]ArchetypeScores!E:O,11,FALSE)</f>
        <v>-2</v>
      </c>
      <c r="P7395" s="5">
        <f>VLOOKUP(M7395,[1]ArchetypeScores!E:P,12,FALSE)</f>
        <v>2</v>
      </c>
      <c r="Q7395" s="2" t="str">
        <f>VLOOKUP(M7395,[1]ArchetypeScores!E:W,19,FALSE)</f>
        <v>Energy and water</v>
      </c>
      <c r="R7395" s="2">
        <f>VLOOKUP(M7395,[1]ArchetypeScores!E:I,5,FALSE)</f>
        <v>0</v>
      </c>
      <c r="S7395" s="2">
        <f>VLOOKUP(M7395,[1]ArchetypeScores!E:K,7,FALSE)</f>
        <v>0</v>
      </c>
      <c r="T7395" s="2" t="str">
        <f t="shared" si="117"/>
        <v>Not A&amp;R positive</v>
      </c>
    </row>
    <row r="7396" spans="1:20" x14ac:dyDescent="0.3">
      <c r="A7396" s="2" t="s">
        <v>19339</v>
      </c>
      <c r="B7396" s="3" t="s">
        <v>19562</v>
      </c>
      <c r="C7396" s="3" t="s">
        <v>19563</v>
      </c>
      <c r="D7396" s="4">
        <v>6.4</v>
      </c>
      <c r="E7396" s="5" t="s">
        <v>6822</v>
      </c>
      <c r="F7396" s="4">
        <v>6.4</v>
      </c>
      <c r="G7396" s="6">
        <v>51672</v>
      </c>
      <c r="H7396" s="3" t="s">
        <v>19345</v>
      </c>
      <c r="I7396" s="3" t="s">
        <v>19346</v>
      </c>
      <c r="J7396" s="3" t="s">
        <v>19564</v>
      </c>
      <c r="K7396" s="5" t="s">
        <v>664</v>
      </c>
      <c r="L7396" s="5">
        <v>2</v>
      </c>
      <c r="M7396" s="5" t="s">
        <v>1105</v>
      </c>
      <c r="N7396" s="5">
        <f>VLOOKUP(M7396,[1]ArchetypeScores!E:N,10,FALSE)</f>
        <v>1</v>
      </c>
      <c r="O7396" s="5">
        <f>VLOOKUP(M7396,[1]ArchetypeScores!E:O,11,FALSE)</f>
        <v>0</v>
      </c>
      <c r="P7396" s="5">
        <f>VLOOKUP(M7396,[1]ArchetypeScores!E:P,12,FALSE)</f>
        <v>2</v>
      </c>
      <c r="Q7396" s="2" t="str">
        <f>VLOOKUP(M7396,[1]ArchetypeScores!E:W,19,FALSE)</f>
        <v>Other sector</v>
      </c>
      <c r="R7396" s="2">
        <f>VLOOKUP(M7396,[1]ArchetypeScores!E:I,5,FALSE)</f>
        <v>0</v>
      </c>
      <c r="S7396" s="2">
        <f>VLOOKUP(M7396,[1]ArchetypeScores!E:K,7,FALSE)</f>
        <v>0</v>
      </c>
      <c r="T7396" s="2" t="str">
        <f t="shared" si="117"/>
        <v>Not A&amp;R positive</v>
      </c>
    </row>
    <row r="7397" spans="1:20" x14ac:dyDescent="0.3">
      <c r="A7397" s="2" t="s">
        <v>19339</v>
      </c>
      <c r="B7397" s="3" t="s">
        <v>19565</v>
      </c>
      <c r="C7397" s="3" t="s">
        <v>19566</v>
      </c>
      <c r="D7397" s="4">
        <v>3.5</v>
      </c>
      <c r="E7397" s="5" t="s">
        <v>6822</v>
      </c>
      <c r="F7397" s="4">
        <v>3.5</v>
      </c>
      <c r="G7397" s="6">
        <v>51753</v>
      </c>
      <c r="H7397" s="3" t="s">
        <v>19345</v>
      </c>
      <c r="I7397" s="3" t="s">
        <v>19346</v>
      </c>
      <c r="J7397" s="3" t="s">
        <v>19567</v>
      </c>
      <c r="K7397" s="5" t="s">
        <v>477</v>
      </c>
      <c r="L7397" s="5">
        <v>8</v>
      </c>
      <c r="M7397" s="5" t="s">
        <v>1100</v>
      </c>
      <c r="N7397" s="5">
        <f>VLOOKUP(M7397,[1]ArchetypeScores!E:N,10,FALSE)</f>
        <v>1</v>
      </c>
      <c r="O7397" s="5">
        <f>VLOOKUP(M7397,[1]ArchetypeScores!E:O,11,FALSE)</f>
        <v>-2</v>
      </c>
      <c r="P7397" s="5">
        <f>VLOOKUP(M7397,[1]ArchetypeScores!E:P,12,FALSE)</f>
        <v>2</v>
      </c>
      <c r="Q7397" s="2" t="str">
        <f>VLOOKUP(M7397,[1]ArchetypeScores!E:W,19,FALSE)</f>
        <v>Energy and water</v>
      </c>
      <c r="R7397" s="2">
        <f>VLOOKUP(M7397,[1]ArchetypeScores!E:I,5,FALSE)</f>
        <v>0</v>
      </c>
      <c r="S7397" s="2">
        <f>VLOOKUP(M7397,[1]ArchetypeScores!E:K,7,FALSE)</f>
        <v>0</v>
      </c>
      <c r="T7397" s="2" t="str">
        <f t="shared" si="117"/>
        <v>Not A&amp;R positive</v>
      </c>
    </row>
    <row r="7398" spans="1:20" x14ac:dyDescent="0.3">
      <c r="A7398" s="2" t="s">
        <v>19339</v>
      </c>
      <c r="B7398" s="3" t="s">
        <v>19568</v>
      </c>
      <c r="C7398" s="3" t="s">
        <v>19569</v>
      </c>
      <c r="D7398" s="4">
        <v>2.5</v>
      </c>
      <c r="E7398" s="5" t="s">
        <v>6822</v>
      </c>
      <c r="F7398" s="4">
        <v>2.5</v>
      </c>
      <c r="G7398" s="6">
        <v>51751</v>
      </c>
      <c r="H7398" s="3" t="s">
        <v>19345</v>
      </c>
      <c r="I7398" s="3" t="s">
        <v>19346</v>
      </c>
      <c r="J7398" s="3" t="s">
        <v>19570</v>
      </c>
      <c r="K7398" s="5" t="s">
        <v>477</v>
      </c>
      <c r="L7398" s="5">
        <v>8</v>
      </c>
      <c r="M7398" s="5" t="s">
        <v>1100</v>
      </c>
      <c r="N7398" s="5">
        <f>VLOOKUP(M7398,[1]ArchetypeScores!E:N,10,FALSE)</f>
        <v>1</v>
      </c>
      <c r="O7398" s="5">
        <f>VLOOKUP(M7398,[1]ArchetypeScores!E:O,11,FALSE)</f>
        <v>-2</v>
      </c>
      <c r="P7398" s="5">
        <f>VLOOKUP(M7398,[1]ArchetypeScores!E:P,12,FALSE)</f>
        <v>2</v>
      </c>
      <c r="Q7398" s="2" t="str">
        <f>VLOOKUP(M7398,[1]ArchetypeScores!E:W,19,FALSE)</f>
        <v>Energy and water</v>
      </c>
      <c r="R7398" s="2">
        <f>VLOOKUP(M7398,[1]ArchetypeScores!E:I,5,FALSE)</f>
        <v>0</v>
      </c>
      <c r="S7398" s="2">
        <f>VLOOKUP(M7398,[1]ArchetypeScores!E:K,7,FALSE)</f>
        <v>0</v>
      </c>
      <c r="T7398" s="2" t="str">
        <f t="shared" si="117"/>
        <v>Not A&amp;R positive</v>
      </c>
    </row>
    <row r="7399" spans="1:20" x14ac:dyDescent="0.3">
      <c r="A7399" s="2" t="s">
        <v>19339</v>
      </c>
      <c r="B7399" s="3" t="s">
        <v>19571</v>
      </c>
      <c r="C7399" s="3" t="s">
        <v>19572</v>
      </c>
      <c r="D7399" s="4">
        <v>0.31</v>
      </c>
      <c r="E7399" s="5" t="s">
        <v>6822</v>
      </c>
      <c r="F7399" s="4">
        <v>0.31014000000000003</v>
      </c>
      <c r="G7399" s="6">
        <v>51748</v>
      </c>
      <c r="H7399" s="3" t="s">
        <v>19345</v>
      </c>
      <c r="I7399" s="3" t="s">
        <v>19346</v>
      </c>
      <c r="J7399" s="3" t="s">
        <v>19573</v>
      </c>
      <c r="K7399" s="5" t="s">
        <v>664</v>
      </c>
      <c r="L7399" s="5">
        <v>2</v>
      </c>
      <c r="M7399" s="5" t="s">
        <v>1105</v>
      </c>
      <c r="N7399" s="5">
        <f>VLOOKUP(M7399,[1]ArchetypeScores!E:N,10,FALSE)</f>
        <v>1</v>
      </c>
      <c r="O7399" s="5">
        <f>VLOOKUP(M7399,[1]ArchetypeScores!E:O,11,FALSE)</f>
        <v>0</v>
      </c>
      <c r="P7399" s="5">
        <f>VLOOKUP(M7399,[1]ArchetypeScores!E:P,12,FALSE)</f>
        <v>2</v>
      </c>
      <c r="Q7399" s="2" t="str">
        <f>VLOOKUP(M7399,[1]ArchetypeScores!E:W,19,FALSE)</f>
        <v>Other sector</v>
      </c>
      <c r="R7399" s="2">
        <f>VLOOKUP(M7399,[1]ArchetypeScores!E:I,5,FALSE)</f>
        <v>0</v>
      </c>
      <c r="S7399" s="2">
        <f>VLOOKUP(M7399,[1]ArchetypeScores!E:K,7,FALSE)</f>
        <v>0</v>
      </c>
      <c r="T7399" s="2" t="str">
        <f t="shared" si="117"/>
        <v>Not A&amp;R positive</v>
      </c>
    </row>
    <row r="7400" spans="1:20" x14ac:dyDescent="0.3">
      <c r="A7400" s="2" t="s">
        <v>19339</v>
      </c>
      <c r="B7400" s="3" t="s">
        <v>19574</v>
      </c>
      <c r="C7400" s="3" t="s">
        <v>19575</v>
      </c>
      <c r="D7400" s="4">
        <v>0.01</v>
      </c>
      <c r="E7400" s="5" t="s">
        <v>6822</v>
      </c>
      <c r="F7400" s="4">
        <v>0.01</v>
      </c>
      <c r="G7400" s="6">
        <v>51767</v>
      </c>
      <c r="H7400" s="3" t="s">
        <v>19345</v>
      </c>
      <c r="I7400" s="3" t="s">
        <v>19346</v>
      </c>
      <c r="J7400" s="3" t="s">
        <v>19576</v>
      </c>
      <c r="K7400" s="5" t="s">
        <v>291</v>
      </c>
      <c r="L7400" s="5">
        <v>3</v>
      </c>
      <c r="M7400" s="5" t="s">
        <v>532</v>
      </c>
      <c r="N7400" s="5">
        <f>VLOOKUP(M7400,[1]ArchetypeScores!E:N,10,FALSE)</f>
        <v>1</v>
      </c>
      <c r="O7400" s="5">
        <f>VLOOKUP(M7400,[1]ArchetypeScores!E:O,11,FALSE)</f>
        <v>0</v>
      </c>
      <c r="P7400" s="5">
        <f>VLOOKUP(M7400,[1]ArchetypeScores!E:P,12,FALSE)</f>
        <v>1</v>
      </c>
      <c r="Q7400" s="2" t="str">
        <f>VLOOKUP(M7400,[1]ArchetypeScores!E:W,19,FALSE)</f>
        <v>Education and training</v>
      </c>
      <c r="R7400" s="2">
        <f>VLOOKUP(M7400,[1]ArchetypeScores!E:I,5,FALSE)</f>
        <v>1</v>
      </c>
      <c r="S7400" s="2">
        <f>VLOOKUP(M7400,[1]ArchetypeScores!E:K,7,FALSE)</f>
        <v>1</v>
      </c>
      <c r="T7400" s="2" t="str">
        <f t="shared" si="117"/>
        <v>Both</v>
      </c>
    </row>
    <row r="7401" spans="1:20" x14ac:dyDescent="0.3">
      <c r="A7401" s="2" t="s">
        <v>19339</v>
      </c>
      <c r="B7401" s="3" t="s">
        <v>19577</v>
      </c>
      <c r="C7401" s="3" t="s">
        <v>19578</v>
      </c>
      <c r="D7401" s="4">
        <v>0.05</v>
      </c>
      <c r="E7401" s="5" t="s">
        <v>6822</v>
      </c>
      <c r="F7401" s="4">
        <v>0.05</v>
      </c>
      <c r="G7401" s="6">
        <v>51851</v>
      </c>
      <c r="H7401" s="3" t="s">
        <v>19345</v>
      </c>
      <c r="I7401" s="3" t="s">
        <v>19346</v>
      </c>
      <c r="J7401" s="3"/>
      <c r="K7401" s="5" t="s">
        <v>196</v>
      </c>
      <c r="L7401" s="5">
        <v>4</v>
      </c>
      <c r="M7401" s="5" t="s">
        <v>13963</v>
      </c>
      <c r="N7401" s="5">
        <f>VLOOKUP(M7401,[1]ArchetypeScores!E:N,10,FALSE)</f>
        <v>1</v>
      </c>
      <c r="O7401" s="5">
        <f>VLOOKUP(M7401,[1]ArchetypeScores!E:O,11,FALSE)</f>
        <v>-2</v>
      </c>
      <c r="P7401" s="5">
        <f>VLOOKUP(M7401,[1]ArchetypeScores!E:P,12,FALSE)</f>
        <v>1</v>
      </c>
      <c r="Q7401" s="2" t="e">
        <f>VLOOKUP(M7401,[1]ArchetypeScores!E:W,19,FALSE)</f>
        <v>#N/A</v>
      </c>
      <c r="R7401" s="2">
        <f>VLOOKUP(M7401,[1]ArchetypeScores!E:I,5,FALSE)</f>
        <v>0</v>
      </c>
      <c r="S7401" s="2">
        <f>VLOOKUP(M7401,[1]ArchetypeScores!E:K,7,FALSE)</f>
        <v>1</v>
      </c>
      <c r="T7401" s="2" t="str">
        <f t="shared" si="117"/>
        <v>Indirect only</v>
      </c>
    </row>
    <row r="7402" spans="1:20" x14ac:dyDescent="0.3">
      <c r="A7402" s="2" t="s">
        <v>19339</v>
      </c>
      <c r="B7402" s="3" t="s">
        <v>19579</v>
      </c>
      <c r="C7402" s="3" t="s">
        <v>19580</v>
      </c>
      <c r="D7402" s="4">
        <v>0.1</v>
      </c>
      <c r="E7402" s="5" t="s">
        <v>6822</v>
      </c>
      <c r="F7402" s="4">
        <v>0.1</v>
      </c>
      <c r="G7402" s="6">
        <v>51959</v>
      </c>
      <c r="H7402" s="3" t="s">
        <v>19356</v>
      </c>
      <c r="I7402" s="3" t="s">
        <v>19357</v>
      </c>
      <c r="J7402" s="3" t="s">
        <v>19581</v>
      </c>
      <c r="K7402" s="5" t="s">
        <v>61</v>
      </c>
      <c r="L7402" s="5">
        <v>2</v>
      </c>
      <c r="M7402" s="5" t="s">
        <v>954</v>
      </c>
      <c r="N7402" s="5">
        <f>VLOOKUP(M7402,[1]ArchetypeScores!E:N,10,FALSE)</f>
        <v>0</v>
      </c>
      <c r="O7402" s="5">
        <f>VLOOKUP(M7402,[1]ArchetypeScores!E:O,11,FALSE)</f>
        <v>0</v>
      </c>
      <c r="P7402" s="5">
        <f>VLOOKUP(M7402,[1]ArchetypeScores!E:P,12,FALSE)</f>
        <v>0</v>
      </c>
      <c r="Q7402" s="2" t="str">
        <f>VLOOKUP(M7402,[1]ArchetypeScores!E:W,19,FALSE)</f>
        <v>Health care</v>
      </c>
      <c r="R7402" s="2">
        <f>VLOOKUP(M7402,[1]ArchetypeScores!E:I,5,FALSE)</f>
        <v>0</v>
      </c>
      <c r="S7402" s="2">
        <f>VLOOKUP(M7402,[1]ArchetypeScores!E:K,7,FALSE)</f>
        <v>0</v>
      </c>
      <c r="T7402" s="2" t="str">
        <f t="shared" si="117"/>
        <v>Not A&amp;R positive</v>
      </c>
    </row>
    <row r="7403" spans="1:20" x14ac:dyDescent="0.3">
      <c r="A7403" s="2" t="s">
        <v>19339</v>
      </c>
      <c r="B7403" s="3" t="s">
        <v>19582</v>
      </c>
      <c r="C7403" s="3" t="s">
        <v>19583</v>
      </c>
      <c r="D7403" s="4">
        <v>0.25</v>
      </c>
      <c r="E7403" s="5" t="s">
        <v>6822</v>
      </c>
      <c r="F7403" s="4">
        <v>0.25</v>
      </c>
      <c r="G7403" s="6">
        <v>51958</v>
      </c>
      <c r="H7403" s="3" t="s">
        <v>19356</v>
      </c>
      <c r="I7403" s="3" t="s">
        <v>19357</v>
      </c>
      <c r="J7403" s="3" t="s">
        <v>19584</v>
      </c>
      <c r="K7403" s="5" t="s">
        <v>61</v>
      </c>
      <c r="L7403" s="5">
        <v>2</v>
      </c>
      <c r="M7403" s="5" t="s">
        <v>954</v>
      </c>
      <c r="N7403" s="5">
        <f>VLOOKUP(M7403,[1]ArchetypeScores!E:N,10,FALSE)</f>
        <v>0</v>
      </c>
      <c r="O7403" s="5">
        <f>VLOOKUP(M7403,[1]ArchetypeScores!E:O,11,FALSE)</f>
        <v>0</v>
      </c>
      <c r="P7403" s="5">
        <f>VLOOKUP(M7403,[1]ArchetypeScores!E:P,12,FALSE)</f>
        <v>0</v>
      </c>
      <c r="Q7403" s="2" t="str">
        <f>VLOOKUP(M7403,[1]ArchetypeScores!E:W,19,FALSE)</f>
        <v>Health care</v>
      </c>
      <c r="R7403" s="2">
        <f>VLOOKUP(M7403,[1]ArchetypeScores!E:I,5,FALSE)</f>
        <v>0</v>
      </c>
      <c r="S7403" s="2">
        <f>VLOOKUP(M7403,[1]ArchetypeScores!E:K,7,FALSE)</f>
        <v>0</v>
      </c>
      <c r="T7403" s="2" t="str">
        <f t="shared" si="117"/>
        <v>Not A&amp;R positive</v>
      </c>
    </row>
    <row r="7404" spans="1:20" x14ac:dyDescent="0.3">
      <c r="A7404" s="2" t="s">
        <v>19339</v>
      </c>
      <c r="B7404" s="3" t="s">
        <v>19585</v>
      </c>
      <c r="C7404" s="3" t="s">
        <v>19586</v>
      </c>
      <c r="D7404" s="4">
        <v>14.99</v>
      </c>
      <c r="E7404" s="5" t="s">
        <v>6822</v>
      </c>
      <c r="F7404" s="4">
        <v>14.99</v>
      </c>
      <c r="G7404" s="6">
        <v>51950</v>
      </c>
      <c r="H7404" s="3" t="s">
        <v>19356</v>
      </c>
      <c r="I7404" s="3" t="s">
        <v>19357</v>
      </c>
      <c r="J7404" s="3" t="s">
        <v>19587</v>
      </c>
      <c r="K7404" s="5" t="s">
        <v>61</v>
      </c>
      <c r="L7404" s="5">
        <v>4</v>
      </c>
      <c r="M7404" s="5" t="s">
        <v>433</v>
      </c>
      <c r="N7404" s="5">
        <f>VLOOKUP(M7404,[1]ArchetypeScores!E:N,10,FALSE)</f>
        <v>0</v>
      </c>
      <c r="O7404" s="5">
        <f>VLOOKUP(M7404,[1]ArchetypeScores!E:O,11,FALSE)</f>
        <v>0</v>
      </c>
      <c r="P7404" s="5">
        <f>VLOOKUP(M7404,[1]ArchetypeScores!E:P,12,FALSE)</f>
        <v>0</v>
      </c>
      <c r="Q7404" s="2" t="str">
        <f>VLOOKUP(M7404,[1]ArchetypeScores!E:W,19,FALSE)</f>
        <v>Health care</v>
      </c>
      <c r="R7404" s="2">
        <f>VLOOKUP(M7404,[1]ArchetypeScores!E:I,5,FALSE)</f>
        <v>0</v>
      </c>
      <c r="S7404" s="2">
        <f>VLOOKUP(M7404,[1]ArchetypeScores!E:K,7,FALSE)</f>
        <v>0</v>
      </c>
      <c r="T7404" s="2" t="str">
        <f t="shared" si="117"/>
        <v>Not A&amp;R positive</v>
      </c>
    </row>
    <row r="7405" spans="1:20" x14ac:dyDescent="0.3">
      <c r="A7405" s="2" t="s">
        <v>19339</v>
      </c>
      <c r="B7405" s="3" t="s">
        <v>19588</v>
      </c>
      <c r="C7405" s="3" t="s">
        <v>19589</v>
      </c>
      <c r="D7405" s="4">
        <v>0.433</v>
      </c>
      <c r="E7405" s="5" t="s">
        <v>6822</v>
      </c>
      <c r="F7405" s="4">
        <v>0.433</v>
      </c>
      <c r="G7405" s="6">
        <v>52098</v>
      </c>
      <c r="H7405" s="3" t="s">
        <v>19356</v>
      </c>
      <c r="I7405" s="3" t="s">
        <v>19357</v>
      </c>
      <c r="J7405" s="3" t="s">
        <v>19590</v>
      </c>
      <c r="K7405" s="5" t="s">
        <v>118</v>
      </c>
      <c r="L7405" s="5">
        <v>1</v>
      </c>
      <c r="M7405" s="5" t="s">
        <v>275</v>
      </c>
      <c r="N7405" s="5">
        <f>VLOOKUP(M7405,[1]ArchetypeScores!E:N,10,FALSE)</f>
        <v>0</v>
      </c>
      <c r="O7405" s="5">
        <f>VLOOKUP(M7405,[1]ArchetypeScores!E:O,11,FALSE)</f>
        <v>-1</v>
      </c>
      <c r="P7405" s="5">
        <f>VLOOKUP(M7405,[1]ArchetypeScores!E:P,12,FALSE)</f>
        <v>0</v>
      </c>
      <c r="Q7405" s="2" t="str">
        <f>VLOOKUP(M7405,[1]ArchetypeScores!E:W,19,FALSE)</f>
        <v>Untargeted</v>
      </c>
      <c r="R7405" s="2">
        <f>VLOOKUP(M7405,[1]ArchetypeScores!E:I,5,FALSE)</f>
        <v>0</v>
      </c>
      <c r="S7405" s="2">
        <f>VLOOKUP(M7405,[1]ArchetypeScores!E:K,7,FALSE)</f>
        <v>0</v>
      </c>
      <c r="T7405" s="2" t="str">
        <f t="shared" si="117"/>
        <v>Not A&amp;R positive</v>
      </c>
    </row>
    <row r="7406" spans="1:20" x14ac:dyDescent="0.3">
      <c r="A7406" s="2" t="s">
        <v>19339</v>
      </c>
      <c r="B7406" s="3" t="s">
        <v>19591</v>
      </c>
      <c r="C7406" s="3" t="s">
        <v>19591</v>
      </c>
      <c r="D7406" s="4">
        <v>10</v>
      </c>
      <c r="E7406" s="5" t="s">
        <v>6822</v>
      </c>
      <c r="F7406" s="4">
        <v>10</v>
      </c>
      <c r="G7406" s="6">
        <v>52171</v>
      </c>
      <c r="H7406" s="3" t="s">
        <v>19592</v>
      </c>
      <c r="I7406" s="3" t="s">
        <v>19342</v>
      </c>
      <c r="J7406" s="3"/>
      <c r="K7406" s="5" t="s">
        <v>118</v>
      </c>
      <c r="L7406" s="5">
        <v>1</v>
      </c>
      <c r="M7406" s="5" t="s">
        <v>275</v>
      </c>
      <c r="N7406" s="5">
        <f>VLOOKUP(M7406,[1]ArchetypeScores!E:N,10,FALSE)</f>
        <v>0</v>
      </c>
      <c r="O7406" s="5">
        <f>VLOOKUP(M7406,[1]ArchetypeScores!E:O,11,FALSE)</f>
        <v>-1</v>
      </c>
      <c r="P7406" s="5">
        <f>VLOOKUP(M7406,[1]ArchetypeScores!E:P,12,FALSE)</f>
        <v>0</v>
      </c>
      <c r="Q7406" s="2" t="str">
        <f>VLOOKUP(M7406,[1]ArchetypeScores!E:W,19,FALSE)</f>
        <v>Untargeted</v>
      </c>
      <c r="R7406" s="2">
        <f>VLOOKUP(M7406,[1]ArchetypeScores!E:I,5,FALSE)</f>
        <v>0</v>
      </c>
      <c r="S7406" s="2">
        <f>VLOOKUP(M7406,[1]ArchetypeScores!E:K,7,FALSE)</f>
        <v>0</v>
      </c>
      <c r="T7406" s="2" t="str">
        <f t="shared" si="117"/>
        <v>Not A&amp;R positive</v>
      </c>
    </row>
    <row r="7407" spans="1:20" x14ac:dyDescent="0.3">
      <c r="A7407" s="2" t="s">
        <v>19339</v>
      </c>
      <c r="B7407" s="3" t="s">
        <v>19593</v>
      </c>
      <c r="C7407" s="3" t="s">
        <v>19594</v>
      </c>
      <c r="D7407" s="4">
        <v>23.975000000000001</v>
      </c>
      <c r="E7407" s="5" t="s">
        <v>6822</v>
      </c>
      <c r="F7407" s="4">
        <v>23.975000000000001</v>
      </c>
      <c r="G7407" s="6">
        <v>51952</v>
      </c>
      <c r="H7407" s="3" t="s">
        <v>19356</v>
      </c>
      <c r="I7407" s="3" t="s">
        <v>19357</v>
      </c>
      <c r="J7407" s="3" t="s">
        <v>19595</v>
      </c>
      <c r="K7407" s="5" t="s">
        <v>154</v>
      </c>
      <c r="L7407" s="5" t="s">
        <v>112</v>
      </c>
      <c r="M7407" s="5" t="s">
        <v>155</v>
      </c>
      <c r="N7407" s="5">
        <f>VLOOKUP(M7407,[1]ArchetypeScores!E:N,10,FALSE)</f>
        <v>1</v>
      </c>
      <c r="O7407" s="5">
        <f>VLOOKUP(M7407,[1]ArchetypeScores!E:O,11,FALSE)</f>
        <v>0</v>
      </c>
      <c r="P7407" s="5">
        <f>VLOOKUP(M7407,[1]ArchetypeScores!E:P,12,FALSE)</f>
        <v>0</v>
      </c>
      <c r="Q7407" s="2" t="str">
        <f>VLOOKUP(M7407,[1]ArchetypeScores!E:W,19,FALSE)</f>
        <v>Education and training</v>
      </c>
      <c r="R7407" s="2">
        <f>VLOOKUP(M7407,[1]ArchetypeScores!E:I,5,FALSE)</f>
        <v>0</v>
      </c>
      <c r="S7407" s="2">
        <f>VLOOKUP(M7407,[1]ArchetypeScores!E:K,7,FALSE)</f>
        <v>1</v>
      </c>
      <c r="T7407" s="2" t="str">
        <f t="shared" si="117"/>
        <v>Indirect only</v>
      </c>
    </row>
    <row r="7408" spans="1:20" x14ac:dyDescent="0.3">
      <c r="A7408" s="2" t="s">
        <v>19339</v>
      </c>
      <c r="B7408" s="3" t="s">
        <v>19596</v>
      </c>
      <c r="C7408" s="3" t="s">
        <v>19597</v>
      </c>
      <c r="D7408" s="4">
        <v>0.3972</v>
      </c>
      <c r="E7408" s="5" t="s">
        <v>6822</v>
      </c>
      <c r="F7408" s="4">
        <v>0.3972</v>
      </c>
      <c r="G7408" s="6">
        <v>52097</v>
      </c>
      <c r="H7408" s="3" t="s">
        <v>19356</v>
      </c>
      <c r="I7408" s="3" t="s">
        <v>19357</v>
      </c>
      <c r="J7408" s="3" t="s">
        <v>19398</v>
      </c>
      <c r="K7408" s="5" t="s">
        <v>118</v>
      </c>
      <c r="L7408" s="5">
        <v>1</v>
      </c>
      <c r="M7408" s="5" t="s">
        <v>275</v>
      </c>
      <c r="N7408" s="5">
        <f>VLOOKUP(M7408,[1]ArchetypeScores!E:N,10,FALSE)</f>
        <v>0</v>
      </c>
      <c r="O7408" s="5">
        <f>VLOOKUP(M7408,[1]ArchetypeScores!E:O,11,FALSE)</f>
        <v>-1</v>
      </c>
      <c r="P7408" s="5">
        <f>VLOOKUP(M7408,[1]ArchetypeScores!E:P,12,FALSE)</f>
        <v>0</v>
      </c>
      <c r="Q7408" s="2" t="str">
        <f>VLOOKUP(M7408,[1]ArchetypeScores!E:W,19,FALSE)</f>
        <v>Untargeted</v>
      </c>
      <c r="R7408" s="2">
        <f>VLOOKUP(M7408,[1]ArchetypeScores!E:I,5,FALSE)</f>
        <v>0</v>
      </c>
      <c r="S7408" s="2">
        <f>VLOOKUP(M7408,[1]ArchetypeScores!E:K,7,FALSE)</f>
        <v>0</v>
      </c>
      <c r="T7408" s="2" t="str">
        <f t="shared" si="117"/>
        <v>Not A&amp;R positive</v>
      </c>
    </row>
    <row r="7409" spans="1:20" x14ac:dyDescent="0.3">
      <c r="A7409" s="2" t="s">
        <v>19339</v>
      </c>
      <c r="B7409" s="3" t="s">
        <v>19598</v>
      </c>
      <c r="C7409" s="3" t="s">
        <v>19599</v>
      </c>
      <c r="D7409" s="4">
        <v>6</v>
      </c>
      <c r="E7409" s="5" t="s">
        <v>6822</v>
      </c>
      <c r="F7409" s="4">
        <v>6</v>
      </c>
      <c r="G7409" s="6">
        <v>51757</v>
      </c>
      <c r="H7409" s="3" t="s">
        <v>19345</v>
      </c>
      <c r="I7409" s="3" t="s">
        <v>19346</v>
      </c>
      <c r="J7409" s="3" t="s">
        <v>19600</v>
      </c>
      <c r="K7409" s="5" t="s">
        <v>664</v>
      </c>
      <c r="L7409" s="5">
        <v>1</v>
      </c>
      <c r="M7409" s="5" t="s">
        <v>1896</v>
      </c>
      <c r="N7409" s="5">
        <f>VLOOKUP(M7409,[1]ArchetypeScores!E:N,10,FALSE)</f>
        <v>1</v>
      </c>
      <c r="O7409" s="5">
        <f>VLOOKUP(M7409,[1]ArchetypeScores!E:O,11,FALSE)</f>
        <v>0</v>
      </c>
      <c r="P7409" s="5">
        <f>VLOOKUP(M7409,[1]ArchetypeScores!E:P,12,FALSE)</f>
        <v>2</v>
      </c>
      <c r="Q7409" s="2" t="str">
        <f>VLOOKUP(M7409,[1]ArchetypeScores!E:W,19,FALSE)</f>
        <v>Energy and water</v>
      </c>
      <c r="R7409" s="2">
        <f>VLOOKUP(M7409,[1]ArchetypeScores!E:I,5,FALSE)</f>
        <v>0</v>
      </c>
      <c r="S7409" s="2">
        <f>VLOOKUP(M7409,[1]ArchetypeScores!E:K,7,FALSE)</f>
        <v>0</v>
      </c>
      <c r="T7409" s="2" t="str">
        <f t="shared" si="117"/>
        <v>Not A&amp;R positive</v>
      </c>
    </row>
    <row r="7410" spans="1:20" x14ac:dyDescent="0.3">
      <c r="A7410" s="2" t="s">
        <v>19339</v>
      </c>
      <c r="B7410" s="3" t="s">
        <v>19601</v>
      </c>
      <c r="C7410" s="3" t="s">
        <v>19602</v>
      </c>
      <c r="D7410" s="4">
        <v>8</v>
      </c>
      <c r="E7410" s="5" t="s">
        <v>6822</v>
      </c>
      <c r="F7410" s="4">
        <v>8</v>
      </c>
      <c r="G7410" s="6">
        <v>51754</v>
      </c>
      <c r="H7410" s="3" t="s">
        <v>19345</v>
      </c>
      <c r="I7410" s="3" t="s">
        <v>19346</v>
      </c>
      <c r="J7410" s="3" t="s">
        <v>19603</v>
      </c>
      <c r="K7410" s="5" t="s">
        <v>1097</v>
      </c>
      <c r="L7410" s="5">
        <v>1</v>
      </c>
      <c r="M7410" s="5" t="s">
        <v>1098</v>
      </c>
      <c r="N7410" s="5">
        <f>VLOOKUP(M7410,[1]ArchetypeScores!E:N,10,FALSE)</f>
        <v>1</v>
      </c>
      <c r="O7410" s="5">
        <f>VLOOKUP(M7410,[1]ArchetypeScores!E:O,11,FALSE)</f>
        <v>0</v>
      </c>
      <c r="P7410" s="5">
        <f>VLOOKUP(M7410,[1]ArchetypeScores!E:P,12,FALSE)</f>
        <v>2</v>
      </c>
      <c r="Q7410" s="2" t="str">
        <f>VLOOKUP(M7410,[1]ArchetypeScores!E:W,19,FALSE)</f>
        <v>Energy and water</v>
      </c>
      <c r="R7410" s="2">
        <f>VLOOKUP(M7410,[1]ArchetypeScores!E:I,5,FALSE)</f>
        <v>0</v>
      </c>
      <c r="S7410" s="2">
        <f>VLOOKUP(M7410,[1]ArchetypeScores!E:K,7,FALSE)</f>
        <v>0</v>
      </c>
      <c r="T7410" s="2" t="str">
        <f t="shared" si="117"/>
        <v>Not A&amp;R positive</v>
      </c>
    </row>
    <row r="7411" spans="1:20" x14ac:dyDescent="0.3">
      <c r="A7411" s="2" t="s">
        <v>19339</v>
      </c>
      <c r="B7411" s="3" t="s">
        <v>19604</v>
      </c>
      <c r="C7411" s="3" t="s">
        <v>19605</v>
      </c>
      <c r="D7411" s="4">
        <v>0.5</v>
      </c>
      <c r="E7411" s="5" t="s">
        <v>6822</v>
      </c>
      <c r="F7411" s="4">
        <v>0.5</v>
      </c>
      <c r="G7411" s="6">
        <v>51755</v>
      </c>
      <c r="H7411" s="3" t="s">
        <v>19345</v>
      </c>
      <c r="I7411" s="3" t="s">
        <v>19346</v>
      </c>
      <c r="J7411" s="3" t="s">
        <v>19606</v>
      </c>
      <c r="K7411" s="5" t="s">
        <v>477</v>
      </c>
      <c r="L7411" s="5">
        <v>6</v>
      </c>
      <c r="M7411" s="5" t="s">
        <v>478</v>
      </c>
      <c r="N7411" s="5">
        <f>VLOOKUP(M7411,[1]ArchetypeScores!E:N,10,FALSE)</f>
        <v>1</v>
      </c>
      <c r="O7411" s="5">
        <f>VLOOKUP(M7411,[1]ArchetypeScores!E:O,11,FALSE)</f>
        <v>-2</v>
      </c>
      <c r="P7411" s="5">
        <f>VLOOKUP(M7411,[1]ArchetypeScores!E:P,12,FALSE)</f>
        <v>2</v>
      </c>
      <c r="Q7411" s="2" t="str">
        <f>VLOOKUP(M7411,[1]ArchetypeScores!E:W,19,FALSE)</f>
        <v>Energy and water</v>
      </c>
      <c r="R7411" s="2">
        <f>VLOOKUP(M7411,[1]ArchetypeScores!E:I,5,FALSE)</f>
        <v>0</v>
      </c>
      <c r="S7411" s="2">
        <f>VLOOKUP(M7411,[1]ArchetypeScores!E:K,7,FALSE)</f>
        <v>0</v>
      </c>
      <c r="T7411" s="2" t="str">
        <f t="shared" si="117"/>
        <v>Not A&amp;R positive</v>
      </c>
    </row>
    <row r="7412" spans="1:20" x14ac:dyDescent="0.3">
      <c r="A7412" s="2" t="s">
        <v>19339</v>
      </c>
      <c r="B7412" s="3" t="s">
        <v>19607</v>
      </c>
      <c r="C7412" s="3" t="s">
        <v>19608</v>
      </c>
      <c r="D7412" s="4">
        <v>5</v>
      </c>
      <c r="E7412" s="5" t="s">
        <v>6822</v>
      </c>
      <c r="F7412" s="4">
        <v>5</v>
      </c>
      <c r="G7412" s="6">
        <v>51838</v>
      </c>
      <c r="H7412" s="3" t="s">
        <v>19345</v>
      </c>
      <c r="I7412" s="3" t="s">
        <v>19346</v>
      </c>
      <c r="J7412" s="3" t="s">
        <v>19609</v>
      </c>
      <c r="K7412" s="5" t="s">
        <v>137</v>
      </c>
      <c r="L7412" s="5">
        <v>1</v>
      </c>
      <c r="M7412" s="5" t="s">
        <v>3649</v>
      </c>
      <c r="N7412" s="5">
        <f>VLOOKUP(M7412,[1]ArchetypeScores!E:N,10,FALSE)</f>
        <v>1</v>
      </c>
      <c r="O7412" s="5">
        <f>VLOOKUP(M7412,[1]ArchetypeScores!E:O,11,FALSE)</f>
        <v>-2</v>
      </c>
      <c r="P7412" s="5">
        <f>VLOOKUP(M7412,[1]ArchetypeScores!E:P,12,FALSE)</f>
        <v>2</v>
      </c>
      <c r="Q7412" s="2" t="str">
        <f>VLOOKUP(M7412,[1]ArchetypeScores!E:W,19,FALSE)</f>
        <v>Industrials - transportation</v>
      </c>
      <c r="R7412" s="2">
        <f>VLOOKUP(M7412,[1]ArchetypeScores!E:I,5,FALSE)</f>
        <v>0</v>
      </c>
      <c r="S7412" s="2">
        <f>VLOOKUP(M7412,[1]ArchetypeScores!E:K,7,FALSE)</f>
        <v>-1</v>
      </c>
      <c r="T7412" s="2" t="str">
        <f t="shared" si="117"/>
        <v>Not A&amp;R positive</v>
      </c>
    </row>
    <row r="7413" spans="1:20" x14ac:dyDescent="0.3">
      <c r="A7413" s="2" t="s">
        <v>19339</v>
      </c>
      <c r="B7413" s="8" t="s">
        <v>19610</v>
      </c>
      <c r="C7413" s="3" t="s">
        <v>19611</v>
      </c>
      <c r="D7413" s="4">
        <v>0.125</v>
      </c>
      <c r="E7413" s="5" t="s">
        <v>6822</v>
      </c>
      <c r="F7413" s="4">
        <v>0.125</v>
      </c>
      <c r="G7413" s="6">
        <v>51814</v>
      </c>
      <c r="H7413" s="3" t="s">
        <v>19345</v>
      </c>
      <c r="I7413" s="3" t="s">
        <v>19346</v>
      </c>
      <c r="J7413" s="3" t="s">
        <v>19612</v>
      </c>
      <c r="K7413" s="5" t="s">
        <v>25</v>
      </c>
      <c r="L7413" s="5">
        <v>18</v>
      </c>
      <c r="M7413" s="5" t="s">
        <v>10932</v>
      </c>
      <c r="N7413" s="5">
        <f>VLOOKUP(M7413,[1]ArchetypeScores!E:N,10,FALSE)</f>
        <v>1</v>
      </c>
      <c r="O7413" s="5">
        <f>VLOOKUP(M7413,[1]ArchetypeScores!E:O,11,FALSE)</f>
        <v>-1</v>
      </c>
      <c r="P7413" s="5">
        <f>VLOOKUP(M7413,[1]ArchetypeScores!E:P,12,FALSE)</f>
        <v>0</v>
      </c>
      <c r="Q7413" s="2" t="e">
        <f>VLOOKUP(M7413,[1]ArchetypeScores!E:W,19,FALSE)</f>
        <v>#N/A</v>
      </c>
      <c r="R7413" s="2">
        <f>VLOOKUP(M7413,[1]ArchetypeScores!E:I,5,FALSE)</f>
        <v>1</v>
      </c>
      <c r="S7413" s="2">
        <f>VLOOKUP(M7413,[1]ArchetypeScores!E:K,7,FALSE)</f>
        <v>1</v>
      </c>
      <c r="T7413" s="2" t="str">
        <f t="shared" si="117"/>
        <v>Both</v>
      </c>
    </row>
    <row r="7414" spans="1:20" x14ac:dyDescent="0.3">
      <c r="A7414" s="2" t="s">
        <v>19339</v>
      </c>
      <c r="B7414" s="8" t="s">
        <v>19613</v>
      </c>
      <c r="C7414" s="3" t="s">
        <v>19614</v>
      </c>
      <c r="D7414" s="4">
        <v>11.712999999999999</v>
      </c>
      <c r="E7414" s="5" t="s">
        <v>6822</v>
      </c>
      <c r="F7414" s="4">
        <v>11.712999999999999</v>
      </c>
      <c r="G7414" s="6">
        <v>51818</v>
      </c>
      <c r="H7414" s="3" t="s">
        <v>19345</v>
      </c>
      <c r="I7414" s="3" t="s">
        <v>19346</v>
      </c>
      <c r="J7414" s="3" t="s">
        <v>19615</v>
      </c>
      <c r="K7414" s="5" t="s">
        <v>25</v>
      </c>
      <c r="L7414" s="5">
        <v>15</v>
      </c>
      <c r="M7414" s="5" t="s">
        <v>26</v>
      </c>
      <c r="N7414" s="5">
        <f>VLOOKUP(M7414,[1]ArchetypeScores!E:N,10,FALSE)</f>
        <v>1</v>
      </c>
      <c r="O7414" s="5">
        <f>VLOOKUP(M7414,[1]ArchetypeScores!E:O,11,FALSE)</f>
        <v>-2</v>
      </c>
      <c r="P7414" s="5">
        <f>VLOOKUP(M7414,[1]ArchetypeScores!E:P,12,FALSE)</f>
        <v>0</v>
      </c>
      <c r="Q7414" s="2" t="str">
        <f>VLOOKUP(M7414,[1]ArchetypeScores!E:W,19,FALSE)</f>
        <v>Energy and water</v>
      </c>
      <c r="R7414" s="2">
        <f>VLOOKUP(M7414,[1]ArchetypeScores!E:I,5,FALSE)</f>
        <v>0</v>
      </c>
      <c r="S7414" s="2">
        <f>VLOOKUP(M7414,[1]ArchetypeScores!E:K,7,FALSE)</f>
        <v>0</v>
      </c>
      <c r="T7414" s="2" t="str">
        <f t="shared" si="117"/>
        <v>Not A&amp;R positive</v>
      </c>
    </row>
    <row r="7415" spans="1:20" x14ac:dyDescent="0.3">
      <c r="A7415" s="2" t="s">
        <v>19339</v>
      </c>
      <c r="B7415" s="3" t="s">
        <v>19616</v>
      </c>
      <c r="C7415" s="3" t="s">
        <v>19617</v>
      </c>
      <c r="D7415" s="4">
        <v>5.0000000000000001E-3</v>
      </c>
      <c r="E7415" s="5" t="s">
        <v>6822</v>
      </c>
      <c r="F7415" s="4">
        <v>5.0000000000000001E-3</v>
      </c>
      <c r="G7415" s="6">
        <v>51823</v>
      </c>
      <c r="H7415" s="3" t="s">
        <v>19345</v>
      </c>
      <c r="I7415" s="3" t="s">
        <v>19346</v>
      </c>
      <c r="J7415" s="3" t="s">
        <v>19618</v>
      </c>
      <c r="K7415" s="5" t="s">
        <v>94</v>
      </c>
      <c r="L7415" s="5">
        <v>3</v>
      </c>
      <c r="M7415" s="5" t="s">
        <v>4263</v>
      </c>
      <c r="N7415" s="5">
        <f>VLOOKUP(M7415,[1]ArchetypeScores!E:N,10,FALSE)</f>
        <v>1</v>
      </c>
      <c r="O7415" s="5">
        <f>VLOOKUP(M7415,[1]ArchetypeScores!E:O,11,FALSE)</f>
        <v>0</v>
      </c>
      <c r="P7415" s="5">
        <f>VLOOKUP(M7415,[1]ArchetypeScores!E:P,12,FALSE)</f>
        <v>0</v>
      </c>
      <c r="Q7415" s="2" t="e">
        <f>VLOOKUP(M7415,[1]ArchetypeScores!E:W,19,FALSE)</f>
        <v>#N/A</v>
      </c>
      <c r="R7415" s="2">
        <f>VLOOKUP(M7415,[1]ArchetypeScores!E:I,5,FALSE)</f>
        <v>1</v>
      </c>
      <c r="S7415" s="2">
        <f>VLOOKUP(M7415,[1]ArchetypeScores!E:K,7,FALSE)</f>
        <v>1</v>
      </c>
      <c r="T7415" s="2" t="str">
        <f t="shared" si="117"/>
        <v>Both</v>
      </c>
    </row>
    <row r="7416" spans="1:20" x14ac:dyDescent="0.3">
      <c r="A7416" s="2" t="s">
        <v>19339</v>
      </c>
      <c r="B7416" s="3" t="s">
        <v>19619</v>
      </c>
      <c r="C7416" s="3" t="s">
        <v>19620</v>
      </c>
      <c r="D7416" s="4">
        <v>0.122</v>
      </c>
      <c r="E7416" s="5" t="s">
        <v>6822</v>
      </c>
      <c r="F7416" s="4">
        <v>0.122</v>
      </c>
      <c r="G7416" s="6">
        <v>52188</v>
      </c>
      <c r="H7416" s="3" t="s">
        <v>19621</v>
      </c>
      <c r="I7416" s="3"/>
      <c r="J7416" s="3"/>
      <c r="K7416" s="5" t="s">
        <v>214</v>
      </c>
      <c r="L7416" s="5">
        <v>4</v>
      </c>
      <c r="M7416" s="5" t="s">
        <v>560</v>
      </c>
      <c r="N7416" s="5">
        <f>VLOOKUP(M7416,[1]ArchetypeScores!E:N,10,FALSE)</f>
        <v>1</v>
      </c>
      <c r="O7416" s="5">
        <f>VLOOKUP(M7416,[1]ArchetypeScores!E:O,11,FALSE)</f>
        <v>0</v>
      </c>
      <c r="P7416" s="5">
        <f>VLOOKUP(M7416,[1]ArchetypeScores!E:P,12,FALSE)</f>
        <v>0</v>
      </c>
      <c r="Q7416" s="2" t="str">
        <f>VLOOKUP(M7416,[1]ArchetypeScores!E:W,19,FALSE)</f>
        <v>Other sector</v>
      </c>
      <c r="R7416" s="2">
        <f>VLOOKUP(M7416,[1]ArchetypeScores!E:I,5,FALSE)</f>
        <v>0</v>
      </c>
      <c r="S7416" s="2">
        <f>VLOOKUP(M7416,[1]ArchetypeScores!E:K,7,FALSE)</f>
        <v>0</v>
      </c>
      <c r="T7416" s="2" t="str">
        <f t="shared" si="117"/>
        <v>Not A&amp;R positive</v>
      </c>
    </row>
    <row r="7417" spans="1:20" x14ac:dyDescent="0.3">
      <c r="A7417" s="2" t="s">
        <v>19339</v>
      </c>
      <c r="B7417" s="3" t="s">
        <v>19622</v>
      </c>
      <c r="C7417" s="3" t="s">
        <v>19623</v>
      </c>
      <c r="D7417" s="4">
        <v>2.5499999999999998</v>
      </c>
      <c r="E7417" s="5" t="s">
        <v>6822</v>
      </c>
      <c r="F7417" s="4">
        <v>2.5499999999999998</v>
      </c>
      <c r="G7417" s="6">
        <v>51848</v>
      </c>
      <c r="H7417" s="3" t="s">
        <v>19345</v>
      </c>
      <c r="I7417" s="3" t="s">
        <v>19346</v>
      </c>
      <c r="J7417" s="3"/>
      <c r="K7417" s="5" t="s">
        <v>694</v>
      </c>
      <c r="L7417" s="5">
        <v>5</v>
      </c>
      <c r="M7417" s="5" t="s">
        <v>695</v>
      </c>
      <c r="N7417" s="5">
        <f>VLOOKUP(M7417,[1]ArchetypeScores!E:N,10,FALSE)</f>
        <v>1</v>
      </c>
      <c r="O7417" s="5">
        <f>VLOOKUP(M7417,[1]ArchetypeScores!E:O,11,FALSE)</f>
        <v>-1</v>
      </c>
      <c r="P7417" s="5">
        <f>VLOOKUP(M7417,[1]ArchetypeScores!E:P,12,FALSE)</f>
        <v>0</v>
      </c>
      <c r="Q7417" s="2" t="str">
        <f>VLOOKUP(M7417,[1]ArchetypeScores!E:W,19,FALSE)</f>
        <v>Untargeted</v>
      </c>
      <c r="R7417" s="2">
        <f>VLOOKUP(M7417,[1]ArchetypeScores!E:I,5,FALSE)</f>
        <v>1</v>
      </c>
      <c r="S7417" s="2">
        <f>VLOOKUP(M7417,[1]ArchetypeScores!E:K,7,FALSE)</f>
        <v>1</v>
      </c>
      <c r="T7417" s="2" t="str">
        <f t="shared" si="117"/>
        <v>Both</v>
      </c>
    </row>
    <row r="7418" spans="1:20" x14ac:dyDescent="0.3">
      <c r="A7418" s="2" t="s">
        <v>19339</v>
      </c>
      <c r="B7418" s="3" t="s">
        <v>19624</v>
      </c>
      <c r="C7418" s="3" t="s">
        <v>19625</v>
      </c>
      <c r="D7418" s="4">
        <v>0.3</v>
      </c>
      <c r="E7418" s="5" t="s">
        <v>6822</v>
      </c>
      <c r="F7418" s="4">
        <v>0.3</v>
      </c>
      <c r="G7418" s="6">
        <v>51788</v>
      </c>
      <c r="H7418" s="3" t="s">
        <v>19345</v>
      </c>
      <c r="I7418" s="3" t="s">
        <v>19346</v>
      </c>
      <c r="J7418" s="3" t="s">
        <v>19425</v>
      </c>
      <c r="K7418" s="5" t="s">
        <v>694</v>
      </c>
      <c r="L7418" s="5">
        <v>5</v>
      </c>
      <c r="M7418" s="5" t="s">
        <v>695</v>
      </c>
      <c r="N7418" s="5">
        <f>VLOOKUP(M7418,[1]ArchetypeScores!E:N,10,FALSE)</f>
        <v>1</v>
      </c>
      <c r="O7418" s="5">
        <f>VLOOKUP(M7418,[1]ArchetypeScores!E:O,11,FALSE)</f>
        <v>-1</v>
      </c>
      <c r="P7418" s="5">
        <f>VLOOKUP(M7418,[1]ArchetypeScores!E:P,12,FALSE)</f>
        <v>0</v>
      </c>
      <c r="Q7418" s="2" t="str">
        <f>VLOOKUP(M7418,[1]ArchetypeScores!E:W,19,FALSE)</f>
        <v>Untargeted</v>
      </c>
      <c r="R7418" s="2">
        <f>VLOOKUP(M7418,[1]ArchetypeScores!E:I,5,FALSE)</f>
        <v>1</v>
      </c>
      <c r="S7418" s="2">
        <f>VLOOKUP(M7418,[1]ArchetypeScores!E:K,7,FALSE)</f>
        <v>1</v>
      </c>
      <c r="T7418" s="2" t="str">
        <f t="shared" si="117"/>
        <v>Both</v>
      </c>
    </row>
    <row r="7419" spans="1:20" x14ac:dyDescent="0.3">
      <c r="A7419" s="2" t="s">
        <v>19339</v>
      </c>
      <c r="B7419" s="3" t="s">
        <v>19626</v>
      </c>
      <c r="C7419" s="3" t="s">
        <v>19627</v>
      </c>
      <c r="D7419" s="4">
        <v>0.11</v>
      </c>
      <c r="E7419" s="5" t="s">
        <v>6822</v>
      </c>
      <c r="F7419" s="4">
        <v>0.11</v>
      </c>
      <c r="G7419" s="6">
        <v>51735</v>
      </c>
      <c r="H7419" s="3" t="s">
        <v>19345</v>
      </c>
      <c r="I7419" s="3" t="s">
        <v>19346</v>
      </c>
      <c r="J7419" s="3" t="s">
        <v>19628</v>
      </c>
      <c r="K7419" s="5" t="s">
        <v>477</v>
      </c>
      <c r="L7419" s="5">
        <v>4</v>
      </c>
      <c r="M7419" s="5" t="s">
        <v>1025</v>
      </c>
      <c r="N7419" s="5">
        <f>VLOOKUP(M7419,[1]ArchetypeScores!E:N,10,FALSE)</f>
        <v>1</v>
      </c>
      <c r="O7419" s="5">
        <f>VLOOKUP(M7419,[1]ArchetypeScores!E:O,11,FALSE)</f>
        <v>-2</v>
      </c>
      <c r="P7419" s="5">
        <f>VLOOKUP(M7419,[1]ArchetypeScores!E:P,12,FALSE)</f>
        <v>2</v>
      </c>
      <c r="Q7419" s="2" t="str">
        <f>VLOOKUP(M7419,[1]ArchetypeScores!E:W,19,FALSE)</f>
        <v>Industrials - other</v>
      </c>
      <c r="R7419" s="2">
        <f>VLOOKUP(M7419,[1]ArchetypeScores!E:I,5,FALSE)</f>
        <v>0</v>
      </c>
      <c r="S7419" s="2">
        <f>VLOOKUP(M7419,[1]ArchetypeScores!E:K,7,FALSE)</f>
        <v>0</v>
      </c>
      <c r="T7419" s="2" t="str">
        <f t="shared" si="117"/>
        <v>Not A&amp;R positive</v>
      </c>
    </row>
    <row r="7420" spans="1:20" ht="30.6" x14ac:dyDescent="0.3">
      <c r="A7420" s="2" t="s">
        <v>19339</v>
      </c>
      <c r="B7420" s="7" t="s">
        <v>19629</v>
      </c>
      <c r="C7420" s="3" t="s">
        <v>19630</v>
      </c>
      <c r="D7420" s="4"/>
      <c r="E7420" s="5" t="s">
        <v>6822</v>
      </c>
      <c r="F7420" s="4">
        <v>0</v>
      </c>
      <c r="G7420" s="6">
        <v>52222</v>
      </c>
      <c r="H7420" s="3" t="s">
        <v>19631</v>
      </c>
      <c r="I7420" s="3" t="s">
        <v>19632</v>
      </c>
      <c r="J7420" s="3"/>
      <c r="K7420" s="5" t="s">
        <v>38</v>
      </c>
      <c r="L7420" s="5">
        <v>1</v>
      </c>
      <c r="M7420" s="5" t="s">
        <v>43</v>
      </c>
      <c r="N7420" s="5">
        <f>VLOOKUP(M7420,[1]ArchetypeScores!E:N,10,FALSE)</f>
        <v>0</v>
      </c>
      <c r="O7420" s="5">
        <f>VLOOKUP(M7420,[1]ArchetypeScores!E:O,11,FALSE)</f>
        <v>-1</v>
      </c>
      <c r="P7420" s="5">
        <f>VLOOKUP(M7420,[1]ArchetypeScores!E:P,12,FALSE)</f>
        <v>0</v>
      </c>
      <c r="Q7420" s="2" t="str">
        <f>VLOOKUP(M7420,[1]ArchetypeScores!E:W,19,FALSE)</f>
        <v>Consumer (including agriculture and tourism)</v>
      </c>
      <c r="R7420" s="2">
        <f>VLOOKUP(M7420,[1]ArchetypeScores!E:I,5,FALSE)</f>
        <v>0</v>
      </c>
      <c r="S7420" s="2">
        <f>VLOOKUP(M7420,[1]ArchetypeScores!E:K,7,FALSE)</f>
        <v>0</v>
      </c>
      <c r="T7420" s="2" t="str">
        <f t="shared" si="117"/>
        <v>Not A&amp;R positive</v>
      </c>
    </row>
    <row r="7421" spans="1:20" x14ac:dyDescent="0.3">
      <c r="A7421" s="2" t="s">
        <v>19339</v>
      </c>
      <c r="B7421" s="3" t="s">
        <v>19633</v>
      </c>
      <c r="C7421" s="3" t="s">
        <v>19634</v>
      </c>
      <c r="D7421" s="4">
        <v>3.6999999999999998E-2</v>
      </c>
      <c r="E7421" s="5" t="s">
        <v>6822</v>
      </c>
      <c r="F7421" s="4">
        <v>3.6999999999999998E-2</v>
      </c>
      <c r="G7421" s="6">
        <v>51920</v>
      </c>
      <c r="H7421" s="3" t="s">
        <v>19356</v>
      </c>
      <c r="I7421" s="3" t="s">
        <v>19357</v>
      </c>
      <c r="J7421" s="3" t="s">
        <v>19635</v>
      </c>
      <c r="K7421" s="5" t="s">
        <v>47</v>
      </c>
      <c r="L7421" s="5">
        <v>1</v>
      </c>
      <c r="M7421" s="5" t="s">
        <v>48</v>
      </c>
      <c r="N7421" s="5">
        <f>VLOOKUP(M7421,[1]ArchetypeScores!E:N,10,FALSE)</f>
        <v>0</v>
      </c>
      <c r="O7421" s="5">
        <f>VLOOKUP(M7421,[1]ArchetypeScores!E:O,11,FALSE)</f>
        <v>0</v>
      </c>
      <c r="P7421" s="5">
        <f>VLOOKUP(M7421,[1]ArchetypeScores!E:P,12,FALSE)</f>
        <v>0</v>
      </c>
      <c r="Q7421" s="2" t="str">
        <f>VLOOKUP(M7421,[1]ArchetypeScores!E:W,19,FALSE)</f>
        <v>Consumer (including agriculture and tourism)</v>
      </c>
      <c r="R7421" s="2">
        <f>VLOOKUP(M7421,[1]ArchetypeScores!E:I,5,FALSE)</f>
        <v>0</v>
      </c>
      <c r="S7421" s="2">
        <f>VLOOKUP(M7421,[1]ArchetypeScores!E:K,7,FALSE)</f>
        <v>0</v>
      </c>
      <c r="T7421" s="2" t="str">
        <f t="shared" si="117"/>
        <v>Not A&amp;R positive</v>
      </c>
    </row>
    <row r="7422" spans="1:20" x14ac:dyDescent="0.3">
      <c r="A7422" s="2" t="s">
        <v>19339</v>
      </c>
      <c r="B7422" s="3" t="s">
        <v>19636</v>
      </c>
      <c r="C7422" s="3" t="s">
        <v>19636</v>
      </c>
      <c r="D7422" s="4">
        <v>2</v>
      </c>
      <c r="E7422" s="5" t="s">
        <v>6822</v>
      </c>
      <c r="F7422" s="4">
        <v>2</v>
      </c>
      <c r="G7422" s="6">
        <v>52175</v>
      </c>
      <c r="H7422" s="3" t="s">
        <v>19637</v>
      </c>
      <c r="I7422" s="3" t="s">
        <v>19342</v>
      </c>
      <c r="J7422" s="3"/>
      <c r="K7422" s="5" t="s">
        <v>196</v>
      </c>
      <c r="L7422" s="5" t="s">
        <v>112</v>
      </c>
      <c r="M7422" s="5" t="s">
        <v>621</v>
      </c>
      <c r="N7422" s="5">
        <f>VLOOKUP(M7422,[1]ArchetypeScores!E:N,10,FALSE)</f>
        <v>1</v>
      </c>
      <c r="O7422" s="5">
        <f>VLOOKUP(M7422,[1]ArchetypeScores!E:O,11,FALSE)</f>
        <v>-2</v>
      </c>
      <c r="P7422" s="5">
        <f>VLOOKUP(M7422,[1]ArchetypeScores!E:P,12,FALSE)</f>
        <v>0</v>
      </c>
      <c r="Q7422" s="2" t="str">
        <f>VLOOKUP(M7422,[1]ArchetypeScores!E:W,19,FALSE)</f>
        <v>Other sector</v>
      </c>
      <c r="R7422" s="2">
        <f>VLOOKUP(M7422,[1]ArchetypeScores!E:I,5,FALSE)</f>
        <v>0</v>
      </c>
      <c r="S7422" s="2">
        <f>VLOOKUP(M7422,[1]ArchetypeScores!E:K,7,FALSE)</f>
        <v>-1</v>
      </c>
      <c r="T7422" s="2" t="str">
        <f t="shared" si="117"/>
        <v>Not A&amp;R positive</v>
      </c>
    </row>
    <row r="7423" spans="1:20" x14ac:dyDescent="0.3">
      <c r="A7423" s="2" t="s">
        <v>19339</v>
      </c>
      <c r="B7423" s="3" t="s">
        <v>19638</v>
      </c>
      <c r="C7423" s="3" t="s">
        <v>19638</v>
      </c>
      <c r="D7423" s="4">
        <v>12</v>
      </c>
      <c r="E7423" s="5" t="s">
        <v>6822</v>
      </c>
      <c r="F7423" s="4">
        <v>12</v>
      </c>
      <c r="G7423" s="6">
        <v>52170</v>
      </c>
      <c r="H7423" s="3" t="s">
        <v>19639</v>
      </c>
      <c r="I7423" s="3" t="s">
        <v>19342</v>
      </c>
      <c r="J7423" s="3"/>
      <c r="K7423" s="5" t="s">
        <v>163</v>
      </c>
      <c r="L7423" s="5" t="s">
        <v>112</v>
      </c>
      <c r="M7423" s="5" t="s">
        <v>8164</v>
      </c>
      <c r="N7423" s="5">
        <f>VLOOKUP(M7423,[1]ArchetypeScores!E:N,10,FALSE)</f>
        <v>0</v>
      </c>
      <c r="O7423" s="5">
        <f>VLOOKUP(M7423,[1]ArchetypeScores!E:O,11,FALSE)</f>
        <v>0</v>
      </c>
      <c r="P7423" s="5">
        <f>VLOOKUP(M7423,[1]ArchetypeScores!E:P,12,FALSE)</f>
        <v>0</v>
      </c>
      <c r="Q7423" s="2" t="str">
        <f>VLOOKUP(M7423,[1]ArchetypeScores!E:W,19,FALSE)</f>
        <v>Untargeted</v>
      </c>
      <c r="R7423" s="2">
        <f>VLOOKUP(M7423,[1]ArchetypeScores!E:I,5,FALSE)</f>
        <v>0</v>
      </c>
      <c r="S7423" s="2">
        <f>VLOOKUP(M7423,[1]ArchetypeScores!E:K,7,FALSE)</f>
        <v>0</v>
      </c>
      <c r="T7423" s="2" t="str">
        <f t="shared" si="117"/>
        <v>Not A&amp;R positive</v>
      </c>
    </row>
    <row r="7424" spans="1:20" x14ac:dyDescent="0.3">
      <c r="A7424" s="2" t="s">
        <v>19339</v>
      </c>
      <c r="B7424" s="3" t="s">
        <v>19640</v>
      </c>
      <c r="C7424" s="3" t="s">
        <v>19641</v>
      </c>
      <c r="D7424" s="4">
        <v>0.1</v>
      </c>
      <c r="E7424" s="5" t="s">
        <v>6822</v>
      </c>
      <c r="F7424" s="4">
        <v>0.1</v>
      </c>
      <c r="G7424" s="6">
        <v>52043</v>
      </c>
      <c r="H7424" s="3" t="s">
        <v>19356</v>
      </c>
      <c r="I7424" s="3" t="s">
        <v>19357</v>
      </c>
      <c r="J7424" s="3" t="s">
        <v>19642</v>
      </c>
      <c r="K7424" s="5" t="s">
        <v>57</v>
      </c>
      <c r="L7424" s="5">
        <v>29</v>
      </c>
      <c r="M7424" s="5" t="s">
        <v>58</v>
      </c>
      <c r="N7424" s="5">
        <f>VLOOKUP(M7424,[1]ArchetypeScores!E:N,10,FALSE)</f>
        <v>0</v>
      </c>
      <c r="O7424" s="5">
        <f>VLOOKUP(M7424,[1]ArchetypeScores!E:O,11,FALSE)</f>
        <v>-1</v>
      </c>
      <c r="P7424" s="5">
        <f>VLOOKUP(M7424,[1]ArchetypeScores!E:P,12,FALSE)</f>
        <v>0</v>
      </c>
      <c r="Q7424" s="2" t="str">
        <f>VLOOKUP(M7424,[1]ArchetypeScores!E:W,19,FALSE)</f>
        <v>Untargeted</v>
      </c>
      <c r="R7424" s="2">
        <f>VLOOKUP(M7424,[1]ArchetypeScores!E:I,5,FALSE)</f>
        <v>0</v>
      </c>
      <c r="S7424" s="2">
        <f>VLOOKUP(M7424,[1]ArchetypeScores!E:K,7,FALSE)</f>
        <v>0</v>
      </c>
      <c r="T7424" s="2" t="str">
        <f t="shared" si="117"/>
        <v>Not A&amp;R positive</v>
      </c>
    </row>
    <row r="7425" spans="1:20" x14ac:dyDescent="0.3">
      <c r="A7425" s="2" t="s">
        <v>19339</v>
      </c>
      <c r="B7425" s="3" t="s">
        <v>19640</v>
      </c>
      <c r="C7425" s="3" t="s">
        <v>19643</v>
      </c>
      <c r="D7425" s="4">
        <v>7.4999999999999997E-2</v>
      </c>
      <c r="E7425" s="5" t="s">
        <v>6822</v>
      </c>
      <c r="F7425" s="4">
        <v>7.4999999999999997E-2</v>
      </c>
      <c r="G7425" s="6">
        <v>52044</v>
      </c>
      <c r="H7425" s="3" t="s">
        <v>19356</v>
      </c>
      <c r="I7425" s="3" t="s">
        <v>19357</v>
      </c>
      <c r="J7425" s="3" t="s">
        <v>19644</v>
      </c>
      <c r="K7425" s="5" t="s">
        <v>57</v>
      </c>
      <c r="L7425" s="5">
        <v>29</v>
      </c>
      <c r="M7425" s="5" t="s">
        <v>58</v>
      </c>
      <c r="N7425" s="5">
        <f>VLOOKUP(M7425,[1]ArchetypeScores!E:N,10,FALSE)</f>
        <v>0</v>
      </c>
      <c r="O7425" s="5">
        <f>VLOOKUP(M7425,[1]ArchetypeScores!E:O,11,FALSE)</f>
        <v>-1</v>
      </c>
      <c r="P7425" s="5">
        <f>VLOOKUP(M7425,[1]ArchetypeScores!E:P,12,FALSE)</f>
        <v>0</v>
      </c>
      <c r="Q7425" s="2" t="str">
        <f>VLOOKUP(M7425,[1]ArchetypeScores!E:W,19,FALSE)</f>
        <v>Untargeted</v>
      </c>
      <c r="R7425" s="2">
        <f>VLOOKUP(M7425,[1]ArchetypeScores!E:I,5,FALSE)</f>
        <v>0</v>
      </c>
      <c r="S7425" s="2">
        <f>VLOOKUP(M7425,[1]ArchetypeScores!E:K,7,FALSE)</f>
        <v>0</v>
      </c>
      <c r="T7425" s="2" t="str">
        <f t="shared" si="117"/>
        <v>Not A&amp;R positive</v>
      </c>
    </row>
    <row r="7426" spans="1:20" x14ac:dyDescent="0.3">
      <c r="A7426" s="2" t="s">
        <v>19339</v>
      </c>
      <c r="B7426" s="3" t="s">
        <v>19645</v>
      </c>
      <c r="C7426" s="3" t="s">
        <v>19646</v>
      </c>
      <c r="D7426" s="4">
        <v>0.25</v>
      </c>
      <c r="E7426" s="5" t="s">
        <v>6822</v>
      </c>
      <c r="F7426" s="4">
        <v>0.25</v>
      </c>
      <c r="G7426" s="6">
        <v>51673</v>
      </c>
      <c r="H7426" s="3" t="s">
        <v>19345</v>
      </c>
      <c r="I7426" s="3" t="s">
        <v>19346</v>
      </c>
      <c r="J7426" s="3" t="s">
        <v>19647</v>
      </c>
      <c r="K7426" s="5" t="s">
        <v>664</v>
      </c>
      <c r="L7426" s="5">
        <v>2</v>
      </c>
      <c r="M7426" s="5" t="s">
        <v>1105</v>
      </c>
      <c r="N7426" s="5">
        <f>VLOOKUP(M7426,[1]ArchetypeScores!E:N,10,FALSE)</f>
        <v>1</v>
      </c>
      <c r="O7426" s="5">
        <f>VLOOKUP(M7426,[1]ArchetypeScores!E:O,11,FALSE)</f>
        <v>0</v>
      </c>
      <c r="P7426" s="5">
        <f>VLOOKUP(M7426,[1]ArchetypeScores!E:P,12,FALSE)</f>
        <v>2</v>
      </c>
      <c r="Q7426" s="2" t="str">
        <f>VLOOKUP(M7426,[1]ArchetypeScores!E:W,19,FALSE)</f>
        <v>Other sector</v>
      </c>
      <c r="R7426" s="2">
        <f>VLOOKUP(M7426,[1]ArchetypeScores!E:I,5,FALSE)</f>
        <v>0</v>
      </c>
      <c r="S7426" s="2">
        <f>VLOOKUP(M7426,[1]ArchetypeScores!E:K,7,FALSE)</f>
        <v>0</v>
      </c>
      <c r="T7426" s="2" t="str">
        <f t="shared" ref="T7426:T7489" si="118">IF(AND(R7426=1,S7426=1),"Both",IF(AND(R7426=1,S7426=0),"Direct only",IF(AND(R7426=0,S7426=1),"Indirect only","Not A&amp;R positive")))</f>
        <v>Not A&amp;R positive</v>
      </c>
    </row>
    <row r="7427" spans="1:20" x14ac:dyDescent="0.3">
      <c r="A7427" s="2" t="s">
        <v>19339</v>
      </c>
      <c r="B7427" s="3" t="s">
        <v>19645</v>
      </c>
      <c r="C7427" s="3" t="s">
        <v>19648</v>
      </c>
      <c r="D7427" s="4">
        <v>0.25</v>
      </c>
      <c r="E7427" s="5" t="s">
        <v>6822</v>
      </c>
      <c r="F7427" s="4">
        <v>0.25</v>
      </c>
      <c r="G7427" s="6">
        <v>51655</v>
      </c>
      <c r="H7427" s="3" t="s">
        <v>19345</v>
      </c>
      <c r="I7427" s="3" t="s">
        <v>19346</v>
      </c>
      <c r="J7427" s="3" t="s">
        <v>19511</v>
      </c>
      <c r="K7427" s="5" t="s">
        <v>229</v>
      </c>
      <c r="L7427" s="5">
        <v>5</v>
      </c>
      <c r="M7427" s="5" t="s">
        <v>2160</v>
      </c>
      <c r="N7427" s="5">
        <f>VLOOKUP(M7427,[1]ArchetypeScores!E:N,10,FALSE)</f>
        <v>1</v>
      </c>
      <c r="O7427" s="5">
        <f>VLOOKUP(M7427,[1]ArchetypeScores!E:O,11,FALSE)</f>
        <v>-2</v>
      </c>
      <c r="P7427" s="5">
        <f>VLOOKUP(M7427,[1]ArchetypeScores!E:P,12,FALSE)</f>
        <v>1</v>
      </c>
      <c r="Q7427" s="2" t="str">
        <f>VLOOKUP(M7427,[1]ArchetypeScores!E:W,19,FALSE)</f>
        <v>Industrials - transportation</v>
      </c>
      <c r="R7427" s="2">
        <f>VLOOKUP(M7427,[1]ArchetypeScores!E:I,5,FALSE)</f>
        <v>0</v>
      </c>
      <c r="S7427" s="2">
        <f>VLOOKUP(M7427,[1]ArchetypeScores!E:K,7,FALSE)</f>
        <v>-1</v>
      </c>
      <c r="T7427" s="2" t="str">
        <f t="shared" si="118"/>
        <v>Not A&amp;R positive</v>
      </c>
    </row>
    <row r="7428" spans="1:20" x14ac:dyDescent="0.3">
      <c r="A7428" s="2" t="s">
        <v>19339</v>
      </c>
      <c r="B7428" s="3" t="s">
        <v>19649</v>
      </c>
      <c r="C7428" s="3" t="s">
        <v>19650</v>
      </c>
      <c r="D7428" s="4">
        <v>0.2</v>
      </c>
      <c r="E7428" s="5" t="s">
        <v>6822</v>
      </c>
      <c r="F7428" s="4">
        <v>0.2</v>
      </c>
      <c r="G7428" s="6">
        <v>51817</v>
      </c>
      <c r="H7428" s="3" t="s">
        <v>19345</v>
      </c>
      <c r="I7428" s="3" t="s">
        <v>19346</v>
      </c>
      <c r="J7428" s="3" t="s">
        <v>19651</v>
      </c>
      <c r="K7428" s="5" t="s">
        <v>25</v>
      </c>
      <c r="L7428" s="5">
        <v>15</v>
      </c>
      <c r="M7428" s="5" t="s">
        <v>26</v>
      </c>
      <c r="N7428" s="5">
        <f>VLOOKUP(M7428,[1]ArchetypeScores!E:N,10,FALSE)</f>
        <v>1</v>
      </c>
      <c r="O7428" s="5">
        <f>VLOOKUP(M7428,[1]ArchetypeScores!E:O,11,FALSE)</f>
        <v>-2</v>
      </c>
      <c r="P7428" s="5">
        <f>VLOOKUP(M7428,[1]ArchetypeScores!E:P,12,FALSE)</f>
        <v>0</v>
      </c>
      <c r="Q7428" s="2" t="str">
        <f>VLOOKUP(M7428,[1]ArchetypeScores!E:W,19,FALSE)</f>
        <v>Energy and water</v>
      </c>
      <c r="R7428" s="2">
        <f>VLOOKUP(M7428,[1]ArchetypeScores!E:I,5,FALSE)</f>
        <v>0</v>
      </c>
      <c r="S7428" s="2">
        <f>VLOOKUP(M7428,[1]ArchetypeScores!E:K,7,FALSE)</f>
        <v>0</v>
      </c>
      <c r="T7428" s="2" t="str">
        <f t="shared" si="118"/>
        <v>Not A&amp;R positive</v>
      </c>
    </row>
    <row r="7429" spans="1:20" x14ac:dyDescent="0.3">
      <c r="A7429" s="2" t="s">
        <v>19339</v>
      </c>
      <c r="B7429" s="3" t="s">
        <v>19652</v>
      </c>
      <c r="C7429" s="3" t="s">
        <v>19653</v>
      </c>
      <c r="D7429" s="4">
        <v>5</v>
      </c>
      <c r="E7429" s="5" t="s">
        <v>6822</v>
      </c>
      <c r="F7429" s="4">
        <v>5</v>
      </c>
      <c r="G7429" s="6">
        <v>51696</v>
      </c>
      <c r="H7429" s="3" t="s">
        <v>19345</v>
      </c>
      <c r="I7429" s="3" t="s">
        <v>19346</v>
      </c>
      <c r="J7429" s="3" t="s">
        <v>19654</v>
      </c>
      <c r="K7429" s="5" t="s">
        <v>229</v>
      </c>
      <c r="L7429" s="5">
        <v>5</v>
      </c>
      <c r="M7429" s="5" t="s">
        <v>2160</v>
      </c>
      <c r="N7429" s="5">
        <f>VLOOKUP(M7429,[1]ArchetypeScores!E:N,10,FALSE)</f>
        <v>1</v>
      </c>
      <c r="O7429" s="5">
        <f>VLOOKUP(M7429,[1]ArchetypeScores!E:O,11,FALSE)</f>
        <v>-2</v>
      </c>
      <c r="P7429" s="5">
        <f>VLOOKUP(M7429,[1]ArchetypeScores!E:P,12,FALSE)</f>
        <v>1</v>
      </c>
      <c r="Q7429" s="2" t="str">
        <f>VLOOKUP(M7429,[1]ArchetypeScores!E:W,19,FALSE)</f>
        <v>Industrials - transportation</v>
      </c>
      <c r="R7429" s="2">
        <f>VLOOKUP(M7429,[1]ArchetypeScores!E:I,5,FALSE)</f>
        <v>0</v>
      </c>
      <c r="S7429" s="2">
        <f>VLOOKUP(M7429,[1]ArchetypeScores!E:K,7,FALSE)</f>
        <v>-1</v>
      </c>
      <c r="T7429" s="2" t="str">
        <f t="shared" si="118"/>
        <v>Not A&amp;R positive</v>
      </c>
    </row>
    <row r="7430" spans="1:20" x14ac:dyDescent="0.3">
      <c r="A7430" s="2" t="s">
        <v>19339</v>
      </c>
      <c r="B7430" s="3" t="s">
        <v>19655</v>
      </c>
      <c r="C7430" s="3" t="s">
        <v>19656</v>
      </c>
      <c r="D7430" s="4">
        <v>0.34200000000000003</v>
      </c>
      <c r="E7430" s="5" t="s">
        <v>6822</v>
      </c>
      <c r="F7430" s="4">
        <v>0.34200000000000003</v>
      </c>
      <c r="G7430" s="6">
        <v>51664</v>
      </c>
      <c r="H7430" s="3" t="s">
        <v>19345</v>
      </c>
      <c r="I7430" s="3" t="s">
        <v>19346</v>
      </c>
      <c r="J7430" s="3" t="s">
        <v>19657</v>
      </c>
      <c r="K7430" s="5" t="s">
        <v>137</v>
      </c>
      <c r="L7430" s="5">
        <v>1</v>
      </c>
      <c r="M7430" s="5" t="s">
        <v>3649</v>
      </c>
      <c r="N7430" s="5">
        <f>VLOOKUP(M7430,[1]ArchetypeScores!E:N,10,FALSE)</f>
        <v>1</v>
      </c>
      <c r="O7430" s="5">
        <f>VLOOKUP(M7430,[1]ArchetypeScores!E:O,11,FALSE)</f>
        <v>-2</v>
      </c>
      <c r="P7430" s="5">
        <f>VLOOKUP(M7430,[1]ArchetypeScores!E:P,12,FALSE)</f>
        <v>2</v>
      </c>
      <c r="Q7430" s="2" t="str">
        <f>VLOOKUP(M7430,[1]ArchetypeScores!E:W,19,FALSE)</f>
        <v>Industrials - transportation</v>
      </c>
      <c r="R7430" s="2">
        <f>VLOOKUP(M7430,[1]ArchetypeScores!E:I,5,FALSE)</f>
        <v>0</v>
      </c>
      <c r="S7430" s="2">
        <f>VLOOKUP(M7430,[1]ArchetypeScores!E:K,7,FALSE)</f>
        <v>-1</v>
      </c>
      <c r="T7430" s="2" t="str">
        <f t="shared" si="118"/>
        <v>Not A&amp;R positive</v>
      </c>
    </row>
    <row r="7431" spans="1:20" x14ac:dyDescent="0.3">
      <c r="A7431" s="2" t="s">
        <v>19339</v>
      </c>
      <c r="B7431" s="3" t="s">
        <v>19658</v>
      </c>
      <c r="C7431" s="3" t="s">
        <v>19659</v>
      </c>
      <c r="D7431" s="4">
        <v>7.4999999999999997E-2</v>
      </c>
      <c r="E7431" s="5" t="s">
        <v>6822</v>
      </c>
      <c r="F7431" s="4">
        <v>7.4999999999999997E-2</v>
      </c>
      <c r="G7431" s="6">
        <v>51833</v>
      </c>
      <c r="H7431" s="3" t="s">
        <v>19345</v>
      </c>
      <c r="I7431" s="3" t="s">
        <v>19346</v>
      </c>
      <c r="J7431" s="3" t="s">
        <v>19660</v>
      </c>
      <c r="K7431" s="5" t="s">
        <v>142</v>
      </c>
      <c r="L7431" s="5">
        <v>3</v>
      </c>
      <c r="M7431" s="5" t="s">
        <v>143</v>
      </c>
      <c r="N7431" s="5">
        <f>VLOOKUP(M7431,[1]ArchetypeScores!E:N,10,FALSE)</f>
        <v>1</v>
      </c>
      <c r="O7431" s="5">
        <f>VLOOKUP(M7431,[1]ArchetypeScores!E:O,11,FALSE)</f>
        <v>1</v>
      </c>
      <c r="P7431" s="5">
        <f>VLOOKUP(M7431,[1]ArchetypeScores!E:P,12,FALSE)</f>
        <v>2</v>
      </c>
      <c r="Q7431" s="2" t="str">
        <f>VLOOKUP(M7431,[1]ArchetypeScores!E:W,19,FALSE)</f>
        <v>Materials (including forestry and nature)</v>
      </c>
      <c r="R7431" s="2">
        <f>VLOOKUP(M7431,[1]ArchetypeScores!E:I,5,FALSE)</f>
        <v>1</v>
      </c>
      <c r="S7431" s="2">
        <f>VLOOKUP(M7431,[1]ArchetypeScores!E:K,7,FALSE)</f>
        <v>1</v>
      </c>
      <c r="T7431" s="2" t="str">
        <f t="shared" si="118"/>
        <v>Both</v>
      </c>
    </row>
    <row r="7432" spans="1:20" x14ac:dyDescent="0.3">
      <c r="A7432" s="2" t="s">
        <v>19339</v>
      </c>
      <c r="B7432" s="3" t="s">
        <v>19661</v>
      </c>
      <c r="C7432" s="3" t="s">
        <v>19662</v>
      </c>
      <c r="D7432" s="4">
        <v>150</v>
      </c>
      <c r="E7432" s="5" t="s">
        <v>6822</v>
      </c>
      <c r="F7432" s="4">
        <v>150</v>
      </c>
      <c r="G7432" s="6">
        <v>52220</v>
      </c>
      <c r="H7432" s="3" t="s">
        <v>19663</v>
      </c>
      <c r="I7432" s="3" t="s">
        <v>19664</v>
      </c>
      <c r="J7432" s="3"/>
      <c r="K7432" s="5" t="s">
        <v>102</v>
      </c>
      <c r="L7432" s="5">
        <v>1</v>
      </c>
      <c r="M7432" s="5" t="s">
        <v>103</v>
      </c>
      <c r="N7432" s="5">
        <f>VLOOKUP(M7432,[1]ArchetypeScores!E:N,10,FALSE)</f>
        <v>0</v>
      </c>
      <c r="O7432" s="5">
        <f>VLOOKUP(M7432,[1]ArchetypeScores!E:O,11,FALSE)</f>
        <v>-1</v>
      </c>
      <c r="P7432" s="5">
        <f>VLOOKUP(M7432,[1]ArchetypeScores!E:P,12,FALSE)</f>
        <v>0</v>
      </c>
      <c r="Q7432" s="2" t="str">
        <f>VLOOKUP(M7432,[1]ArchetypeScores!E:W,19,FALSE)</f>
        <v>Untargeted</v>
      </c>
      <c r="R7432" s="2">
        <f>VLOOKUP(M7432,[1]ArchetypeScores!E:I,5,FALSE)</f>
        <v>0</v>
      </c>
      <c r="S7432" s="2">
        <f>VLOOKUP(M7432,[1]ArchetypeScores!E:K,7,FALSE)</f>
        <v>1</v>
      </c>
      <c r="T7432" s="2" t="str">
        <f t="shared" si="118"/>
        <v>Indirect only</v>
      </c>
    </row>
    <row r="7433" spans="1:20" x14ac:dyDescent="0.3">
      <c r="A7433" s="2" t="s">
        <v>19339</v>
      </c>
      <c r="B7433" s="8" t="s">
        <v>19665</v>
      </c>
      <c r="C7433" s="3" t="s">
        <v>19666</v>
      </c>
      <c r="D7433" s="4">
        <v>0.22500000000000001</v>
      </c>
      <c r="E7433" s="5" t="s">
        <v>6822</v>
      </c>
      <c r="F7433" s="4">
        <v>0.22500000000000001</v>
      </c>
      <c r="G7433" s="6">
        <v>51765</v>
      </c>
      <c r="H7433" s="3" t="s">
        <v>19345</v>
      </c>
      <c r="I7433" s="3" t="s">
        <v>19346</v>
      </c>
      <c r="J7433" s="3" t="s">
        <v>19667</v>
      </c>
      <c r="K7433" s="5" t="s">
        <v>1727</v>
      </c>
      <c r="L7433" s="5">
        <v>3</v>
      </c>
      <c r="M7433" s="5" t="s">
        <v>1728</v>
      </c>
      <c r="N7433" s="5">
        <f>VLOOKUP(M7433,[1]ArchetypeScores!E:N,10,FALSE)</f>
        <v>1</v>
      </c>
      <c r="O7433" s="5">
        <f>VLOOKUP(M7433,[1]ArchetypeScores!E:O,11,FALSE)</f>
        <v>-2</v>
      </c>
      <c r="P7433" s="5">
        <f>VLOOKUP(M7433,[1]ArchetypeScores!E:P,12,FALSE)</f>
        <v>0</v>
      </c>
      <c r="Q7433" s="2" t="str">
        <f>VLOOKUP(M7433,[1]ArchetypeScores!E:W,19,FALSE)</f>
        <v>Industrials - other</v>
      </c>
      <c r="R7433" s="2">
        <f>VLOOKUP(M7433,[1]ArchetypeScores!E:I,5,FALSE)</f>
        <v>0</v>
      </c>
      <c r="S7433" s="2">
        <f>VLOOKUP(M7433,[1]ArchetypeScores!E:K,7,FALSE)</f>
        <v>0</v>
      </c>
      <c r="T7433" s="2" t="str">
        <f t="shared" si="118"/>
        <v>Not A&amp;R positive</v>
      </c>
    </row>
    <row r="7434" spans="1:20" x14ac:dyDescent="0.3">
      <c r="A7434" s="2" t="s">
        <v>19339</v>
      </c>
      <c r="B7434" s="3" t="s">
        <v>19668</v>
      </c>
      <c r="C7434" s="3" t="s">
        <v>19669</v>
      </c>
      <c r="D7434" s="4">
        <v>10</v>
      </c>
      <c r="E7434" s="5" t="s">
        <v>6822</v>
      </c>
      <c r="F7434" s="4">
        <v>10</v>
      </c>
      <c r="G7434" s="6">
        <v>52111</v>
      </c>
      <c r="H7434" s="3" t="s">
        <v>19356</v>
      </c>
      <c r="I7434" s="3" t="s">
        <v>19357</v>
      </c>
      <c r="J7434" s="3" t="s">
        <v>19670</v>
      </c>
      <c r="K7434" s="5" t="s">
        <v>71</v>
      </c>
      <c r="L7434" s="5">
        <v>1</v>
      </c>
      <c r="M7434" s="5" t="s">
        <v>72</v>
      </c>
      <c r="N7434" s="5">
        <f>VLOOKUP(M7434,[1]ArchetypeScores!E:N,10,FALSE)</f>
        <v>0</v>
      </c>
      <c r="O7434" s="5">
        <f>VLOOKUP(M7434,[1]ArchetypeScores!E:O,11,FALSE)</f>
        <v>0</v>
      </c>
      <c r="P7434" s="5">
        <f>VLOOKUP(M7434,[1]ArchetypeScores!E:P,12,FALSE)</f>
        <v>0</v>
      </c>
      <c r="Q7434" s="2" t="str">
        <f>VLOOKUP(M7434,[1]ArchetypeScores!E:W,19,FALSE)</f>
        <v>Other sector</v>
      </c>
      <c r="R7434" s="2">
        <f>VLOOKUP(M7434,[1]ArchetypeScores!E:I,5,FALSE)</f>
        <v>0</v>
      </c>
      <c r="S7434" s="2">
        <f>VLOOKUP(M7434,[1]ArchetypeScores!E:K,7,FALSE)</f>
        <v>0</v>
      </c>
      <c r="T7434" s="2" t="str">
        <f t="shared" si="118"/>
        <v>Not A&amp;R positive</v>
      </c>
    </row>
    <row r="7435" spans="1:20" x14ac:dyDescent="0.3">
      <c r="A7435" s="2" t="s">
        <v>19339</v>
      </c>
      <c r="B7435" s="3" t="s">
        <v>19671</v>
      </c>
      <c r="C7435" s="3" t="s">
        <v>19672</v>
      </c>
      <c r="D7435" s="4"/>
      <c r="E7435" s="5" t="s">
        <v>6822</v>
      </c>
      <c r="F7435" s="4">
        <v>0</v>
      </c>
      <c r="G7435" s="6">
        <v>52254</v>
      </c>
      <c r="H7435" s="3" t="s">
        <v>19673</v>
      </c>
      <c r="I7435" s="3" t="s">
        <v>19674</v>
      </c>
      <c r="J7435" s="3"/>
      <c r="K7435" s="5" t="s">
        <v>47</v>
      </c>
      <c r="L7435" s="5">
        <v>1</v>
      </c>
      <c r="M7435" s="5" t="s">
        <v>48</v>
      </c>
      <c r="N7435" s="5">
        <f>VLOOKUP(M7435,[1]ArchetypeScores!E:N,10,FALSE)</f>
        <v>0</v>
      </c>
      <c r="O7435" s="5">
        <f>VLOOKUP(M7435,[1]ArchetypeScores!E:O,11,FALSE)</f>
        <v>0</v>
      </c>
      <c r="P7435" s="5">
        <f>VLOOKUP(M7435,[1]ArchetypeScores!E:P,12,FALSE)</f>
        <v>0</v>
      </c>
      <c r="Q7435" s="2" t="str">
        <f>VLOOKUP(M7435,[1]ArchetypeScores!E:W,19,FALSE)</f>
        <v>Consumer (including agriculture and tourism)</v>
      </c>
      <c r="R7435" s="2">
        <f>VLOOKUP(M7435,[1]ArchetypeScores!E:I,5,FALSE)</f>
        <v>0</v>
      </c>
      <c r="S7435" s="2">
        <f>VLOOKUP(M7435,[1]ArchetypeScores!E:K,7,FALSE)</f>
        <v>0</v>
      </c>
      <c r="T7435" s="2" t="str">
        <f t="shared" si="118"/>
        <v>Not A&amp;R positive</v>
      </c>
    </row>
    <row r="7436" spans="1:20" x14ac:dyDescent="0.3">
      <c r="A7436" s="2" t="s">
        <v>19339</v>
      </c>
      <c r="B7436" s="3" t="s">
        <v>19675</v>
      </c>
      <c r="C7436" s="3" t="s">
        <v>19676</v>
      </c>
      <c r="D7436" s="4">
        <v>10</v>
      </c>
      <c r="E7436" s="5" t="s">
        <v>6822</v>
      </c>
      <c r="F7436" s="4">
        <v>10</v>
      </c>
      <c r="G7436" s="6">
        <v>52013</v>
      </c>
      <c r="H7436" s="3" t="s">
        <v>19356</v>
      </c>
      <c r="I7436" s="3" t="s">
        <v>19357</v>
      </c>
      <c r="J7436" s="3" t="s">
        <v>19677</v>
      </c>
      <c r="K7436" s="5" t="s">
        <v>61</v>
      </c>
      <c r="L7436" s="5">
        <v>5</v>
      </c>
      <c r="M7436" s="5" t="s">
        <v>62</v>
      </c>
      <c r="N7436" s="5">
        <f>VLOOKUP(M7436,[1]ArchetypeScores!E:N,10,FALSE)</f>
        <v>0</v>
      </c>
      <c r="O7436" s="5">
        <f>VLOOKUP(M7436,[1]ArchetypeScores!E:O,11,FALSE)</f>
        <v>-1</v>
      </c>
      <c r="P7436" s="5">
        <f>VLOOKUP(M7436,[1]ArchetypeScores!E:P,12,FALSE)</f>
        <v>0</v>
      </c>
      <c r="Q7436" s="2" t="str">
        <f>VLOOKUP(M7436,[1]ArchetypeScores!E:W,19,FALSE)</f>
        <v>Health care</v>
      </c>
      <c r="R7436" s="2">
        <f>VLOOKUP(M7436,[1]ArchetypeScores!E:I,5,FALSE)</f>
        <v>0</v>
      </c>
      <c r="S7436" s="2">
        <f>VLOOKUP(M7436,[1]ArchetypeScores!E:K,7,FALSE)</f>
        <v>0</v>
      </c>
      <c r="T7436" s="2" t="str">
        <f t="shared" si="118"/>
        <v>Not A&amp;R positive</v>
      </c>
    </row>
    <row r="7437" spans="1:20" x14ac:dyDescent="0.3">
      <c r="A7437" s="2" t="s">
        <v>19339</v>
      </c>
      <c r="B7437" s="3" t="s">
        <v>19678</v>
      </c>
      <c r="C7437" s="3" t="s">
        <v>19679</v>
      </c>
      <c r="D7437" s="4">
        <v>130.19999999999999</v>
      </c>
      <c r="E7437" s="5" t="s">
        <v>6822</v>
      </c>
      <c r="F7437" s="4">
        <v>130.19999999999999</v>
      </c>
      <c r="G7437" s="6">
        <v>52110</v>
      </c>
      <c r="H7437" s="3" t="s">
        <v>19356</v>
      </c>
      <c r="I7437" s="3" t="s">
        <v>19357</v>
      </c>
      <c r="J7437" s="3" t="s">
        <v>19680</v>
      </c>
      <c r="K7437" s="5" t="s">
        <v>71</v>
      </c>
      <c r="L7437" s="5">
        <v>1</v>
      </c>
      <c r="M7437" s="5" t="s">
        <v>72</v>
      </c>
      <c r="N7437" s="5">
        <f>VLOOKUP(M7437,[1]ArchetypeScores!E:N,10,FALSE)</f>
        <v>0</v>
      </c>
      <c r="O7437" s="5">
        <f>VLOOKUP(M7437,[1]ArchetypeScores!E:O,11,FALSE)</f>
        <v>0</v>
      </c>
      <c r="P7437" s="5">
        <f>VLOOKUP(M7437,[1]ArchetypeScores!E:P,12,FALSE)</f>
        <v>0</v>
      </c>
      <c r="Q7437" s="2" t="str">
        <f>VLOOKUP(M7437,[1]ArchetypeScores!E:W,19,FALSE)</f>
        <v>Other sector</v>
      </c>
      <c r="R7437" s="2">
        <f>VLOOKUP(M7437,[1]ArchetypeScores!E:I,5,FALSE)</f>
        <v>0</v>
      </c>
      <c r="S7437" s="2">
        <f>VLOOKUP(M7437,[1]ArchetypeScores!E:K,7,FALSE)</f>
        <v>0</v>
      </c>
      <c r="T7437" s="2" t="str">
        <f t="shared" si="118"/>
        <v>Not A&amp;R positive</v>
      </c>
    </row>
    <row r="7438" spans="1:20" x14ac:dyDescent="0.3">
      <c r="A7438" s="2" t="s">
        <v>19339</v>
      </c>
      <c r="B7438" s="3" t="s">
        <v>19681</v>
      </c>
      <c r="C7438" s="3" t="s">
        <v>19682</v>
      </c>
      <c r="D7438" s="4">
        <v>3.5000000000000003E-2</v>
      </c>
      <c r="E7438" s="5" t="s">
        <v>6822</v>
      </c>
      <c r="F7438" s="4">
        <v>3.5000000000000003E-2</v>
      </c>
      <c r="G7438" s="6">
        <v>51931</v>
      </c>
      <c r="H7438" s="3" t="s">
        <v>19356</v>
      </c>
      <c r="I7438" s="3" t="s">
        <v>19357</v>
      </c>
      <c r="J7438" s="3" t="s">
        <v>19683</v>
      </c>
      <c r="K7438" s="5" t="s">
        <v>163</v>
      </c>
      <c r="L7438" s="5">
        <v>3</v>
      </c>
      <c r="M7438" s="5" t="s">
        <v>164</v>
      </c>
      <c r="N7438" s="5">
        <f>VLOOKUP(M7438,[1]ArchetypeScores!E:N,10,FALSE)</f>
        <v>0</v>
      </c>
      <c r="O7438" s="5">
        <f>VLOOKUP(M7438,[1]ArchetypeScores!E:O,11,FALSE)</f>
        <v>0</v>
      </c>
      <c r="P7438" s="5">
        <f>VLOOKUP(M7438,[1]ArchetypeScores!E:P,12,FALSE)</f>
        <v>0</v>
      </c>
      <c r="Q7438" s="2" t="str">
        <f>VLOOKUP(M7438,[1]ArchetypeScores!E:W,19,FALSE)</f>
        <v>Education and training</v>
      </c>
      <c r="R7438" s="2">
        <f>VLOOKUP(M7438,[1]ArchetypeScores!E:I,5,FALSE)</f>
        <v>0</v>
      </c>
      <c r="S7438" s="2">
        <f>VLOOKUP(M7438,[1]ArchetypeScores!E:K,7,FALSE)</f>
        <v>0</v>
      </c>
      <c r="T7438" s="2" t="str">
        <f t="shared" si="118"/>
        <v>Not A&amp;R positive</v>
      </c>
    </row>
    <row r="7439" spans="1:20" x14ac:dyDescent="0.3">
      <c r="A7439" s="2" t="s">
        <v>19339</v>
      </c>
      <c r="B7439" s="3" t="s">
        <v>19684</v>
      </c>
      <c r="C7439" s="3" t="s">
        <v>19685</v>
      </c>
      <c r="D7439" s="4">
        <v>1.9E-2</v>
      </c>
      <c r="E7439" s="5" t="s">
        <v>6822</v>
      </c>
      <c r="F7439" s="4">
        <v>1.925E-2</v>
      </c>
      <c r="G7439" s="6">
        <v>51929</v>
      </c>
      <c r="H7439" s="3" t="s">
        <v>19356</v>
      </c>
      <c r="I7439" s="3" t="s">
        <v>19357</v>
      </c>
      <c r="J7439" s="3" t="s">
        <v>19686</v>
      </c>
      <c r="K7439" s="5" t="s">
        <v>163</v>
      </c>
      <c r="L7439" s="5">
        <v>3</v>
      </c>
      <c r="M7439" s="5" t="s">
        <v>164</v>
      </c>
      <c r="N7439" s="5">
        <f>VLOOKUP(M7439,[1]ArchetypeScores!E:N,10,FALSE)</f>
        <v>0</v>
      </c>
      <c r="O7439" s="5">
        <f>VLOOKUP(M7439,[1]ArchetypeScores!E:O,11,FALSE)</f>
        <v>0</v>
      </c>
      <c r="P7439" s="5">
        <f>VLOOKUP(M7439,[1]ArchetypeScores!E:P,12,FALSE)</f>
        <v>0</v>
      </c>
      <c r="Q7439" s="2" t="str">
        <f>VLOOKUP(M7439,[1]ArchetypeScores!E:W,19,FALSE)</f>
        <v>Education and training</v>
      </c>
      <c r="R7439" s="2">
        <f>VLOOKUP(M7439,[1]ArchetypeScores!E:I,5,FALSE)</f>
        <v>0</v>
      </c>
      <c r="S7439" s="2">
        <f>VLOOKUP(M7439,[1]ArchetypeScores!E:K,7,FALSE)</f>
        <v>0</v>
      </c>
      <c r="T7439" s="2" t="str">
        <f t="shared" si="118"/>
        <v>Not A&amp;R positive</v>
      </c>
    </row>
    <row r="7440" spans="1:20" x14ac:dyDescent="0.3">
      <c r="A7440" s="2" t="s">
        <v>19339</v>
      </c>
      <c r="B7440" s="3" t="s">
        <v>19687</v>
      </c>
      <c r="C7440" s="3" t="s">
        <v>19688</v>
      </c>
      <c r="D7440" s="4">
        <v>0.02</v>
      </c>
      <c r="E7440" s="5" t="s">
        <v>6822</v>
      </c>
      <c r="F7440" s="4">
        <v>0.02</v>
      </c>
      <c r="G7440" s="6">
        <v>52137</v>
      </c>
      <c r="H7440" s="3" t="s">
        <v>19356</v>
      </c>
      <c r="I7440" s="3" t="s">
        <v>19357</v>
      </c>
      <c r="J7440" s="3" t="s">
        <v>19689</v>
      </c>
      <c r="K7440" s="5" t="s">
        <v>163</v>
      </c>
      <c r="L7440" s="5">
        <v>1</v>
      </c>
      <c r="M7440" s="5" t="s">
        <v>975</v>
      </c>
      <c r="N7440" s="5">
        <f>VLOOKUP(M7440,[1]ArchetypeScores!E:N,10,FALSE)</f>
        <v>0</v>
      </c>
      <c r="O7440" s="5">
        <f>VLOOKUP(M7440,[1]ArchetypeScores!E:O,11,FALSE)</f>
        <v>0</v>
      </c>
      <c r="P7440" s="5">
        <f>VLOOKUP(M7440,[1]ArchetypeScores!E:P,12,FALSE)</f>
        <v>0</v>
      </c>
      <c r="Q7440" s="2" t="str">
        <f>VLOOKUP(M7440,[1]ArchetypeScores!E:W,19,FALSE)</f>
        <v>Other sector</v>
      </c>
      <c r="R7440" s="2">
        <f>VLOOKUP(M7440,[1]ArchetypeScores!E:I,5,FALSE)</f>
        <v>0</v>
      </c>
      <c r="S7440" s="2">
        <f>VLOOKUP(M7440,[1]ArchetypeScores!E:K,7,FALSE)</f>
        <v>0</v>
      </c>
      <c r="T7440" s="2" t="str">
        <f t="shared" si="118"/>
        <v>Not A&amp;R positive</v>
      </c>
    </row>
    <row r="7441" spans="1:20" x14ac:dyDescent="0.3">
      <c r="A7441" s="2" t="s">
        <v>19339</v>
      </c>
      <c r="B7441" s="3" t="s">
        <v>19690</v>
      </c>
      <c r="C7441" s="3" t="s">
        <v>19691</v>
      </c>
      <c r="D7441" s="4">
        <v>0.05</v>
      </c>
      <c r="E7441" s="5" t="s">
        <v>6822</v>
      </c>
      <c r="F7441" s="4">
        <v>0.05</v>
      </c>
      <c r="G7441" s="6">
        <v>52106</v>
      </c>
      <c r="H7441" s="3" t="s">
        <v>19356</v>
      </c>
      <c r="I7441" s="3" t="s">
        <v>19357</v>
      </c>
      <c r="J7441" s="3" t="s">
        <v>19692</v>
      </c>
      <c r="K7441" s="5" t="s">
        <v>71</v>
      </c>
      <c r="L7441" s="5">
        <v>1</v>
      </c>
      <c r="M7441" s="5" t="s">
        <v>72</v>
      </c>
      <c r="N7441" s="5">
        <f>VLOOKUP(M7441,[1]ArchetypeScores!E:N,10,FALSE)</f>
        <v>0</v>
      </c>
      <c r="O7441" s="5">
        <f>VLOOKUP(M7441,[1]ArchetypeScores!E:O,11,FALSE)</f>
        <v>0</v>
      </c>
      <c r="P7441" s="5">
        <f>VLOOKUP(M7441,[1]ArchetypeScores!E:P,12,FALSE)</f>
        <v>0</v>
      </c>
      <c r="Q7441" s="2" t="str">
        <f>VLOOKUP(M7441,[1]ArchetypeScores!E:W,19,FALSE)</f>
        <v>Other sector</v>
      </c>
      <c r="R7441" s="2">
        <f>VLOOKUP(M7441,[1]ArchetypeScores!E:I,5,FALSE)</f>
        <v>0</v>
      </c>
      <c r="S7441" s="2">
        <f>VLOOKUP(M7441,[1]ArchetypeScores!E:K,7,FALSE)</f>
        <v>0</v>
      </c>
      <c r="T7441" s="2" t="str">
        <f t="shared" si="118"/>
        <v>Not A&amp;R positive</v>
      </c>
    </row>
    <row r="7442" spans="1:20" x14ac:dyDescent="0.3">
      <c r="A7442" s="2" t="s">
        <v>19339</v>
      </c>
      <c r="B7442" s="3" t="s">
        <v>19693</v>
      </c>
      <c r="C7442" s="3" t="s">
        <v>19694</v>
      </c>
      <c r="D7442" s="4">
        <v>4.5</v>
      </c>
      <c r="E7442" s="5" t="s">
        <v>6822</v>
      </c>
      <c r="F7442" s="4">
        <v>4.5</v>
      </c>
      <c r="G7442" s="6">
        <v>52107</v>
      </c>
      <c r="H7442" s="3" t="s">
        <v>19356</v>
      </c>
      <c r="I7442" s="3" t="s">
        <v>19357</v>
      </c>
      <c r="J7442" s="3" t="s">
        <v>19695</v>
      </c>
      <c r="K7442" s="5" t="s">
        <v>71</v>
      </c>
      <c r="L7442" s="5">
        <v>1</v>
      </c>
      <c r="M7442" s="5" t="s">
        <v>72</v>
      </c>
      <c r="N7442" s="5">
        <f>VLOOKUP(M7442,[1]ArchetypeScores!E:N,10,FALSE)</f>
        <v>0</v>
      </c>
      <c r="O7442" s="5">
        <f>VLOOKUP(M7442,[1]ArchetypeScores!E:O,11,FALSE)</f>
        <v>0</v>
      </c>
      <c r="P7442" s="5">
        <f>VLOOKUP(M7442,[1]ArchetypeScores!E:P,12,FALSE)</f>
        <v>0</v>
      </c>
      <c r="Q7442" s="2" t="str">
        <f>VLOOKUP(M7442,[1]ArchetypeScores!E:W,19,FALSE)</f>
        <v>Other sector</v>
      </c>
      <c r="R7442" s="2">
        <f>VLOOKUP(M7442,[1]ArchetypeScores!E:I,5,FALSE)</f>
        <v>0</v>
      </c>
      <c r="S7442" s="2">
        <f>VLOOKUP(M7442,[1]ArchetypeScores!E:K,7,FALSE)</f>
        <v>0</v>
      </c>
      <c r="T7442" s="2" t="str">
        <f t="shared" si="118"/>
        <v>Not A&amp;R positive</v>
      </c>
    </row>
    <row r="7443" spans="1:20" x14ac:dyDescent="0.3">
      <c r="A7443" s="2" t="s">
        <v>19339</v>
      </c>
      <c r="B7443" s="3" t="s">
        <v>19696</v>
      </c>
      <c r="C7443" s="3" t="s">
        <v>19697</v>
      </c>
      <c r="D7443" s="4">
        <v>195.3</v>
      </c>
      <c r="E7443" s="5" t="s">
        <v>6822</v>
      </c>
      <c r="F7443" s="4">
        <v>195.3</v>
      </c>
      <c r="G7443" s="6">
        <v>52109</v>
      </c>
      <c r="H7443" s="3" t="s">
        <v>19356</v>
      </c>
      <c r="I7443" s="3" t="s">
        <v>19357</v>
      </c>
      <c r="J7443" s="3" t="s">
        <v>19698</v>
      </c>
      <c r="K7443" s="5" t="s">
        <v>71</v>
      </c>
      <c r="L7443" s="5">
        <v>1</v>
      </c>
      <c r="M7443" s="5" t="s">
        <v>72</v>
      </c>
      <c r="N7443" s="5">
        <f>VLOOKUP(M7443,[1]ArchetypeScores!E:N,10,FALSE)</f>
        <v>0</v>
      </c>
      <c r="O7443" s="5">
        <f>VLOOKUP(M7443,[1]ArchetypeScores!E:O,11,FALSE)</f>
        <v>0</v>
      </c>
      <c r="P7443" s="5">
        <f>VLOOKUP(M7443,[1]ArchetypeScores!E:P,12,FALSE)</f>
        <v>0</v>
      </c>
      <c r="Q7443" s="2" t="str">
        <f>VLOOKUP(M7443,[1]ArchetypeScores!E:W,19,FALSE)</f>
        <v>Other sector</v>
      </c>
      <c r="R7443" s="2">
        <f>VLOOKUP(M7443,[1]ArchetypeScores!E:I,5,FALSE)</f>
        <v>0</v>
      </c>
      <c r="S7443" s="2">
        <f>VLOOKUP(M7443,[1]ArchetypeScores!E:K,7,FALSE)</f>
        <v>0</v>
      </c>
      <c r="T7443" s="2" t="str">
        <f t="shared" si="118"/>
        <v>Not A&amp;R positive</v>
      </c>
    </row>
    <row r="7444" spans="1:20" x14ac:dyDescent="0.3">
      <c r="A7444" s="2" t="s">
        <v>19339</v>
      </c>
      <c r="B7444" s="3" t="s">
        <v>19699</v>
      </c>
      <c r="C7444" s="3" t="s">
        <v>19700</v>
      </c>
      <c r="D7444" s="4">
        <v>20</v>
      </c>
      <c r="E7444" s="5" t="s">
        <v>6822</v>
      </c>
      <c r="F7444" s="4">
        <v>20</v>
      </c>
      <c r="G7444" s="6">
        <v>52108</v>
      </c>
      <c r="H7444" s="3" t="s">
        <v>19356</v>
      </c>
      <c r="I7444" s="3" t="s">
        <v>19357</v>
      </c>
      <c r="J7444" s="3" t="s">
        <v>19701</v>
      </c>
      <c r="K7444" s="5" t="s">
        <v>71</v>
      </c>
      <c r="L7444" s="5">
        <v>1</v>
      </c>
      <c r="M7444" s="5" t="s">
        <v>72</v>
      </c>
      <c r="N7444" s="5">
        <f>VLOOKUP(M7444,[1]ArchetypeScores!E:N,10,FALSE)</f>
        <v>0</v>
      </c>
      <c r="O7444" s="5">
        <f>VLOOKUP(M7444,[1]ArchetypeScores!E:O,11,FALSE)</f>
        <v>0</v>
      </c>
      <c r="P7444" s="5">
        <f>VLOOKUP(M7444,[1]ArchetypeScores!E:P,12,FALSE)</f>
        <v>0</v>
      </c>
      <c r="Q7444" s="2" t="str">
        <f>VLOOKUP(M7444,[1]ArchetypeScores!E:W,19,FALSE)</f>
        <v>Other sector</v>
      </c>
      <c r="R7444" s="2">
        <f>VLOOKUP(M7444,[1]ArchetypeScores!E:I,5,FALSE)</f>
        <v>0</v>
      </c>
      <c r="S7444" s="2">
        <f>VLOOKUP(M7444,[1]ArchetypeScores!E:K,7,FALSE)</f>
        <v>0</v>
      </c>
      <c r="T7444" s="2" t="str">
        <f t="shared" si="118"/>
        <v>Not A&amp;R positive</v>
      </c>
    </row>
    <row r="7445" spans="1:20" x14ac:dyDescent="0.3">
      <c r="A7445" s="2" t="s">
        <v>19339</v>
      </c>
      <c r="B7445" s="3" t="s">
        <v>19702</v>
      </c>
      <c r="C7445" s="3" t="s">
        <v>19703</v>
      </c>
      <c r="D7445" s="4">
        <v>2.2000000000000002</v>
      </c>
      <c r="E7445" s="5" t="s">
        <v>6822</v>
      </c>
      <c r="F7445" s="4">
        <v>2.2000000000000002</v>
      </c>
      <c r="G7445" s="6">
        <v>52260</v>
      </c>
      <c r="H7445" s="3" t="s">
        <v>19704</v>
      </c>
      <c r="I7445" s="3" t="s">
        <v>19705</v>
      </c>
      <c r="J7445" s="3"/>
      <c r="K7445" s="5" t="s">
        <v>61</v>
      </c>
      <c r="L7445" s="5">
        <v>1</v>
      </c>
      <c r="M7445" s="5" t="s">
        <v>130</v>
      </c>
      <c r="N7445" s="5">
        <f>VLOOKUP(M7445,[1]ArchetypeScores!E:N,10,FALSE)</f>
        <v>0</v>
      </c>
      <c r="O7445" s="5">
        <f>VLOOKUP(M7445,[1]ArchetypeScores!E:O,11,FALSE)</f>
        <v>-1</v>
      </c>
      <c r="P7445" s="5">
        <f>VLOOKUP(M7445,[1]ArchetypeScores!E:P,12,FALSE)</f>
        <v>0</v>
      </c>
      <c r="Q7445" s="2" t="str">
        <f>VLOOKUP(M7445,[1]ArchetypeScores!E:W,19,FALSE)</f>
        <v>Health care</v>
      </c>
      <c r="R7445" s="2">
        <f>VLOOKUP(M7445,[1]ArchetypeScores!E:I,5,FALSE)</f>
        <v>0</v>
      </c>
      <c r="S7445" s="2">
        <f>VLOOKUP(M7445,[1]ArchetypeScores!E:K,7,FALSE)</f>
        <v>0</v>
      </c>
      <c r="T7445" s="2" t="str">
        <f t="shared" si="118"/>
        <v>Not A&amp;R positive</v>
      </c>
    </row>
    <row r="7446" spans="1:20" x14ac:dyDescent="0.3">
      <c r="A7446" s="2" t="s">
        <v>19339</v>
      </c>
      <c r="B7446" s="3" t="s">
        <v>19706</v>
      </c>
      <c r="C7446" s="3" t="s">
        <v>19707</v>
      </c>
      <c r="D7446" s="4">
        <v>0.38600000000000001</v>
      </c>
      <c r="E7446" s="5" t="s">
        <v>6822</v>
      </c>
      <c r="F7446" s="4">
        <v>0.38600000000000001</v>
      </c>
      <c r="G7446" s="6">
        <v>52073</v>
      </c>
      <c r="H7446" s="3" t="s">
        <v>19356</v>
      </c>
      <c r="I7446" s="3" t="s">
        <v>19357</v>
      </c>
      <c r="J7446" s="3" t="s">
        <v>19708</v>
      </c>
      <c r="K7446" s="5" t="s">
        <v>291</v>
      </c>
      <c r="L7446" s="5">
        <v>4</v>
      </c>
      <c r="M7446" s="5" t="s">
        <v>292</v>
      </c>
      <c r="N7446" s="5">
        <f>VLOOKUP(M7446,[1]ArchetypeScores!E:N,10,FALSE)</f>
        <v>1</v>
      </c>
      <c r="O7446" s="5">
        <f>VLOOKUP(M7446,[1]ArchetypeScores!E:O,11,FALSE)</f>
        <v>0</v>
      </c>
      <c r="P7446" s="5">
        <f>VLOOKUP(M7446,[1]ArchetypeScores!E:P,12,FALSE)</f>
        <v>0</v>
      </c>
      <c r="Q7446" s="2" t="str">
        <f>VLOOKUP(M7446,[1]ArchetypeScores!E:W,19,FALSE)</f>
        <v>Education and training</v>
      </c>
      <c r="R7446" s="2">
        <f>VLOOKUP(M7446,[1]ArchetypeScores!E:I,5,FALSE)</f>
        <v>0</v>
      </c>
      <c r="S7446" s="2">
        <f>VLOOKUP(M7446,[1]ArchetypeScores!E:K,7,FALSE)</f>
        <v>0</v>
      </c>
      <c r="T7446" s="2" t="str">
        <f t="shared" si="118"/>
        <v>Not A&amp;R positive</v>
      </c>
    </row>
    <row r="7447" spans="1:20" x14ac:dyDescent="0.3">
      <c r="A7447" s="2" t="s">
        <v>19339</v>
      </c>
      <c r="B7447" s="3" t="s">
        <v>19709</v>
      </c>
      <c r="C7447" s="3" t="s">
        <v>19710</v>
      </c>
      <c r="D7447" s="4">
        <v>0.158</v>
      </c>
      <c r="E7447" s="5" t="s">
        <v>6822</v>
      </c>
      <c r="F7447" s="4">
        <v>0.1575</v>
      </c>
      <c r="G7447" s="6">
        <v>51869</v>
      </c>
      <c r="H7447" s="3" t="s">
        <v>19345</v>
      </c>
      <c r="I7447" s="3" t="s">
        <v>19346</v>
      </c>
      <c r="J7447" s="3" t="s">
        <v>19711</v>
      </c>
      <c r="K7447" s="5" t="s">
        <v>1097</v>
      </c>
      <c r="L7447" s="5">
        <v>5</v>
      </c>
      <c r="M7447" s="5" t="s">
        <v>1394</v>
      </c>
      <c r="N7447" s="5">
        <f>VLOOKUP(M7447,[1]ArchetypeScores!E:N,10,FALSE)</f>
        <v>1</v>
      </c>
      <c r="O7447" s="5">
        <f>VLOOKUP(M7447,[1]ArchetypeScores!E:O,11,FALSE)</f>
        <v>0</v>
      </c>
      <c r="P7447" s="5">
        <f>VLOOKUP(M7447,[1]ArchetypeScores!E:P,12,FALSE)</f>
        <v>1</v>
      </c>
      <c r="Q7447" s="2" t="str">
        <f>VLOOKUP(M7447,[1]ArchetypeScores!E:W,19,FALSE)</f>
        <v>Untargeted</v>
      </c>
      <c r="R7447" s="2">
        <f>VLOOKUP(M7447,[1]ArchetypeScores!E:I,5,FALSE)</f>
        <v>1</v>
      </c>
      <c r="S7447" s="2">
        <f>VLOOKUP(M7447,[1]ArchetypeScores!E:K,7,FALSE)</f>
        <v>1</v>
      </c>
      <c r="T7447" s="2" t="str">
        <f t="shared" si="118"/>
        <v>Both</v>
      </c>
    </row>
    <row r="7448" spans="1:20" x14ac:dyDescent="0.3">
      <c r="A7448" s="2" t="s">
        <v>19339</v>
      </c>
      <c r="B7448" s="3" t="s">
        <v>19712</v>
      </c>
      <c r="C7448" s="3" t="s">
        <v>19713</v>
      </c>
      <c r="D7448" s="4">
        <v>0.5</v>
      </c>
      <c r="E7448" s="5" t="s">
        <v>6822</v>
      </c>
      <c r="F7448" s="4">
        <v>0.5</v>
      </c>
      <c r="G7448" s="6">
        <v>51747</v>
      </c>
      <c r="H7448" s="3" t="s">
        <v>19345</v>
      </c>
      <c r="I7448" s="3" t="s">
        <v>19346</v>
      </c>
      <c r="J7448" s="3" t="s">
        <v>19714</v>
      </c>
      <c r="K7448" s="5" t="s">
        <v>1097</v>
      </c>
      <c r="L7448" s="5">
        <v>1</v>
      </c>
      <c r="M7448" s="5" t="s">
        <v>1098</v>
      </c>
      <c r="N7448" s="5">
        <f>VLOOKUP(M7448,[1]ArchetypeScores!E:N,10,FALSE)</f>
        <v>1</v>
      </c>
      <c r="O7448" s="5">
        <f>VLOOKUP(M7448,[1]ArchetypeScores!E:O,11,FALSE)</f>
        <v>0</v>
      </c>
      <c r="P7448" s="5">
        <f>VLOOKUP(M7448,[1]ArchetypeScores!E:P,12,FALSE)</f>
        <v>2</v>
      </c>
      <c r="Q7448" s="2" t="str">
        <f>VLOOKUP(M7448,[1]ArchetypeScores!E:W,19,FALSE)</f>
        <v>Energy and water</v>
      </c>
      <c r="R7448" s="2">
        <f>VLOOKUP(M7448,[1]ArchetypeScores!E:I,5,FALSE)</f>
        <v>0</v>
      </c>
      <c r="S7448" s="2">
        <f>VLOOKUP(M7448,[1]ArchetypeScores!E:K,7,FALSE)</f>
        <v>0</v>
      </c>
      <c r="T7448" s="2" t="str">
        <f t="shared" si="118"/>
        <v>Not A&amp;R positive</v>
      </c>
    </row>
    <row r="7449" spans="1:20" x14ac:dyDescent="0.3">
      <c r="A7449" s="2" t="s">
        <v>19339</v>
      </c>
      <c r="B7449" s="3" t="s">
        <v>19715</v>
      </c>
      <c r="C7449" s="3" t="s">
        <v>19716</v>
      </c>
      <c r="D7449" s="4">
        <v>0.14000000000000001</v>
      </c>
      <c r="E7449" s="5" t="s">
        <v>6822</v>
      </c>
      <c r="F7449" s="4">
        <v>0.14000000000000001</v>
      </c>
      <c r="G7449" s="6">
        <v>51835</v>
      </c>
      <c r="H7449" s="3" t="s">
        <v>19345</v>
      </c>
      <c r="I7449" s="3" t="s">
        <v>19346</v>
      </c>
      <c r="J7449" s="3" t="s">
        <v>19717</v>
      </c>
      <c r="K7449" s="5" t="s">
        <v>112</v>
      </c>
      <c r="L7449" s="5" t="s">
        <v>112</v>
      </c>
      <c r="M7449" s="5" t="s">
        <v>961</v>
      </c>
      <c r="N7449" s="5">
        <f>VLOOKUP(M7449,[1]ArchetypeScores!E:N,10,FALSE)</f>
        <v>0</v>
      </c>
      <c r="O7449" s="5">
        <f>VLOOKUP(M7449,[1]ArchetypeScores!E:O,11,FALSE)</f>
        <v>0</v>
      </c>
      <c r="P7449" s="5">
        <f>VLOOKUP(M7449,[1]ArchetypeScores!E:P,12,FALSE)</f>
        <v>0</v>
      </c>
      <c r="Q7449" s="2" t="str">
        <f>VLOOKUP(M7449,[1]ArchetypeScores!E:W,19,FALSE)</f>
        <v>Untargeted</v>
      </c>
      <c r="R7449" s="2">
        <f>VLOOKUP(M7449,[1]ArchetypeScores!E:I,5,FALSE)</f>
        <v>0</v>
      </c>
      <c r="S7449" s="2">
        <f>VLOOKUP(M7449,[1]ArchetypeScores!E:K,7,FALSE)</f>
        <v>0</v>
      </c>
      <c r="T7449" s="2" t="str">
        <f t="shared" si="118"/>
        <v>Not A&amp;R positive</v>
      </c>
    </row>
    <row r="7450" spans="1:20" x14ac:dyDescent="0.3">
      <c r="A7450" s="2" t="s">
        <v>19339</v>
      </c>
      <c r="B7450" s="3" t="s">
        <v>19718</v>
      </c>
      <c r="C7450" s="3" t="s">
        <v>19719</v>
      </c>
      <c r="D7450" s="4">
        <v>0.65</v>
      </c>
      <c r="E7450" s="5" t="s">
        <v>6822</v>
      </c>
      <c r="F7450" s="4">
        <v>0.65</v>
      </c>
      <c r="G7450" s="6">
        <v>52032</v>
      </c>
      <c r="H7450" s="3" t="s">
        <v>19356</v>
      </c>
      <c r="I7450" s="3" t="s">
        <v>19357</v>
      </c>
      <c r="J7450" s="3" t="s">
        <v>19720</v>
      </c>
      <c r="K7450" s="5" t="s">
        <v>175</v>
      </c>
      <c r="L7450" s="5">
        <v>3</v>
      </c>
      <c r="M7450" s="5" t="s">
        <v>1770</v>
      </c>
      <c r="N7450" s="5">
        <f>VLOOKUP(M7450,[1]ArchetypeScores!E:N,10,FALSE)</f>
        <v>1</v>
      </c>
      <c r="O7450" s="5">
        <f>VLOOKUP(M7450,[1]ArchetypeScores!E:O,11,FALSE)</f>
        <v>0</v>
      </c>
      <c r="P7450" s="5">
        <f>VLOOKUP(M7450,[1]ArchetypeScores!E:P,12,FALSE)</f>
        <v>0</v>
      </c>
      <c r="Q7450" s="2" t="str">
        <f>VLOOKUP(M7450,[1]ArchetypeScores!E:W,19,FALSE)</f>
        <v>Other sector</v>
      </c>
      <c r="R7450" s="2">
        <f>VLOOKUP(M7450,[1]ArchetypeScores!E:I,5,FALSE)</f>
        <v>0</v>
      </c>
      <c r="S7450" s="2">
        <f>VLOOKUP(M7450,[1]ArchetypeScores!E:K,7,FALSE)</f>
        <v>0</v>
      </c>
      <c r="T7450" s="2" t="str">
        <f t="shared" si="118"/>
        <v>Not A&amp;R positive</v>
      </c>
    </row>
    <row r="7451" spans="1:20" x14ac:dyDescent="0.3">
      <c r="A7451" s="2" t="s">
        <v>19339</v>
      </c>
      <c r="B7451" s="3" t="s">
        <v>19721</v>
      </c>
      <c r="C7451" s="3" t="s">
        <v>19722</v>
      </c>
      <c r="D7451" s="4">
        <v>1.2999999999999999E-2</v>
      </c>
      <c r="E7451" s="5" t="s">
        <v>6822</v>
      </c>
      <c r="F7451" s="4">
        <v>1.2500000000000001E-2</v>
      </c>
      <c r="G7451" s="6">
        <v>51682</v>
      </c>
      <c r="H7451" s="3" t="s">
        <v>19345</v>
      </c>
      <c r="I7451" s="3" t="s">
        <v>19346</v>
      </c>
      <c r="J7451" s="3" t="s">
        <v>19723</v>
      </c>
      <c r="K7451" s="5" t="s">
        <v>137</v>
      </c>
      <c r="L7451" s="5">
        <v>7</v>
      </c>
      <c r="M7451" s="5" t="s">
        <v>6764</v>
      </c>
      <c r="N7451" s="5">
        <f>VLOOKUP(M7451,[1]ArchetypeScores!E:N,10,FALSE)</f>
        <v>1</v>
      </c>
      <c r="O7451" s="5">
        <f>VLOOKUP(M7451,[1]ArchetypeScores!E:O,11,FALSE)</f>
        <v>-1</v>
      </c>
      <c r="P7451" s="5">
        <f>VLOOKUP(M7451,[1]ArchetypeScores!E:P,12,FALSE)</f>
        <v>0</v>
      </c>
      <c r="Q7451" s="2" t="str">
        <f>VLOOKUP(M7451,[1]ArchetypeScores!E:W,19,FALSE)</f>
        <v>Industrials - transportation</v>
      </c>
      <c r="R7451" s="2">
        <f>VLOOKUP(M7451,[1]ArchetypeScores!E:I,5,FALSE)</f>
        <v>1</v>
      </c>
      <c r="S7451" s="2">
        <f>VLOOKUP(M7451,[1]ArchetypeScores!E:K,7,FALSE)</f>
        <v>1</v>
      </c>
      <c r="T7451" s="2" t="str">
        <f t="shared" si="118"/>
        <v>Both</v>
      </c>
    </row>
    <row r="7452" spans="1:20" x14ac:dyDescent="0.3">
      <c r="A7452" s="2" t="s">
        <v>19339</v>
      </c>
      <c r="B7452" s="3" t="s">
        <v>19724</v>
      </c>
      <c r="C7452" s="3" t="s">
        <v>19725</v>
      </c>
      <c r="D7452" s="4"/>
      <c r="E7452" s="5" t="s">
        <v>6822</v>
      </c>
      <c r="F7452" s="4">
        <v>0</v>
      </c>
      <c r="G7452" s="6">
        <v>52243</v>
      </c>
      <c r="H7452" s="3" t="s">
        <v>19726</v>
      </c>
      <c r="I7452" s="3" t="s">
        <v>19727</v>
      </c>
      <c r="J7452" s="3"/>
      <c r="K7452" s="5" t="s">
        <v>38</v>
      </c>
      <c r="L7452" s="5">
        <v>13</v>
      </c>
      <c r="M7452" s="5" t="s">
        <v>39</v>
      </c>
      <c r="N7452" s="5">
        <f>VLOOKUP(M7452,[1]ArchetypeScores!E:N,10,FALSE)</f>
        <v>0</v>
      </c>
      <c r="O7452" s="5">
        <f>VLOOKUP(M7452,[1]ArchetypeScores!E:O,11,FALSE)</f>
        <v>-2</v>
      </c>
      <c r="P7452" s="5">
        <f>VLOOKUP(M7452,[1]ArchetypeScores!E:P,12,FALSE)</f>
        <v>0</v>
      </c>
      <c r="Q7452" s="2" t="str">
        <f>VLOOKUP(M7452,[1]ArchetypeScores!E:W,19,FALSE)</f>
        <v>Industrials - transportation</v>
      </c>
      <c r="R7452" s="2">
        <f>VLOOKUP(M7452,[1]ArchetypeScores!E:I,5,FALSE)</f>
        <v>0</v>
      </c>
      <c r="S7452" s="2">
        <f>VLOOKUP(M7452,[1]ArchetypeScores!E:K,7,FALSE)</f>
        <v>0</v>
      </c>
      <c r="T7452" s="2" t="str">
        <f t="shared" si="118"/>
        <v>Not A&amp;R positive</v>
      </c>
    </row>
    <row r="7453" spans="1:20" x14ac:dyDescent="0.3">
      <c r="A7453" s="2" t="s">
        <v>19339</v>
      </c>
      <c r="B7453" s="3" t="s">
        <v>19728</v>
      </c>
      <c r="C7453" s="3" t="s">
        <v>19729</v>
      </c>
      <c r="D7453" s="4">
        <v>8.2000000000000003E-2</v>
      </c>
      <c r="E7453" s="5" t="s">
        <v>6822</v>
      </c>
      <c r="F7453" s="4">
        <v>8.2000000000000003E-2</v>
      </c>
      <c r="G7453" s="6">
        <v>52251</v>
      </c>
      <c r="H7453" s="3" t="s">
        <v>19704</v>
      </c>
      <c r="I7453" s="3" t="s">
        <v>19705</v>
      </c>
      <c r="J7453" s="3"/>
      <c r="K7453" s="5" t="s">
        <v>61</v>
      </c>
      <c r="L7453" s="5">
        <v>1</v>
      </c>
      <c r="M7453" s="5" t="s">
        <v>130</v>
      </c>
      <c r="N7453" s="5">
        <f>VLOOKUP(M7453,[1]ArchetypeScores!E:N,10,FALSE)</f>
        <v>0</v>
      </c>
      <c r="O7453" s="5">
        <f>VLOOKUP(M7453,[1]ArchetypeScores!E:O,11,FALSE)</f>
        <v>-1</v>
      </c>
      <c r="P7453" s="5">
        <f>VLOOKUP(M7453,[1]ArchetypeScores!E:P,12,FALSE)</f>
        <v>0</v>
      </c>
      <c r="Q7453" s="2" t="str">
        <f>VLOOKUP(M7453,[1]ArchetypeScores!E:W,19,FALSE)</f>
        <v>Health care</v>
      </c>
      <c r="R7453" s="2">
        <f>VLOOKUP(M7453,[1]ArchetypeScores!E:I,5,FALSE)</f>
        <v>0</v>
      </c>
      <c r="S7453" s="2">
        <f>VLOOKUP(M7453,[1]ArchetypeScores!E:K,7,FALSE)</f>
        <v>0</v>
      </c>
      <c r="T7453" s="2" t="str">
        <f t="shared" si="118"/>
        <v>Not A&amp;R positive</v>
      </c>
    </row>
    <row r="7454" spans="1:20" x14ac:dyDescent="0.3">
      <c r="A7454" s="2" t="s">
        <v>19339</v>
      </c>
      <c r="B7454" s="3" t="s">
        <v>19730</v>
      </c>
      <c r="C7454" s="3" t="s">
        <v>19731</v>
      </c>
      <c r="D7454" s="4"/>
      <c r="E7454" s="5" t="s">
        <v>6822</v>
      </c>
      <c r="F7454" s="4">
        <v>0</v>
      </c>
      <c r="G7454" s="6">
        <v>52184</v>
      </c>
      <c r="H7454" s="3" t="s">
        <v>19732</v>
      </c>
      <c r="I7454" s="3"/>
      <c r="J7454" s="3"/>
      <c r="K7454" s="5" t="s">
        <v>84</v>
      </c>
      <c r="L7454" s="5">
        <v>4</v>
      </c>
      <c r="M7454" s="5" t="s">
        <v>849</v>
      </c>
      <c r="N7454" s="5">
        <f>VLOOKUP(M7454,[1]ArchetypeScores!E:N,10,FALSE)</f>
        <v>0</v>
      </c>
      <c r="O7454" s="5">
        <f>VLOOKUP(M7454,[1]ArchetypeScores!E:O,11,FALSE)</f>
        <v>-1</v>
      </c>
      <c r="P7454" s="5">
        <f>VLOOKUP(M7454,[1]ArchetypeScores!E:P,12,FALSE)</f>
        <v>0</v>
      </c>
      <c r="Q7454" s="2" t="str">
        <f>VLOOKUP(M7454,[1]ArchetypeScores!E:W,19,FALSE)</f>
        <v>Untargeted</v>
      </c>
      <c r="R7454" s="2">
        <f>VLOOKUP(M7454,[1]ArchetypeScores!E:I,5,FALSE)</f>
        <v>0</v>
      </c>
      <c r="S7454" s="2">
        <f>VLOOKUP(M7454,[1]ArchetypeScores!E:K,7,FALSE)</f>
        <v>0</v>
      </c>
      <c r="T7454" s="2" t="str">
        <f t="shared" si="118"/>
        <v>Not A&amp;R positive</v>
      </c>
    </row>
    <row r="7455" spans="1:20" x14ac:dyDescent="0.3">
      <c r="A7455" s="2" t="s">
        <v>19339</v>
      </c>
      <c r="B7455" s="3" t="s">
        <v>19733</v>
      </c>
      <c r="C7455" s="3" t="s">
        <v>19734</v>
      </c>
      <c r="D7455" s="4">
        <v>0.15</v>
      </c>
      <c r="E7455" s="5" t="s">
        <v>6822</v>
      </c>
      <c r="F7455" s="4">
        <v>0.15</v>
      </c>
      <c r="G7455" s="6">
        <v>51854</v>
      </c>
      <c r="H7455" s="3" t="s">
        <v>19345</v>
      </c>
      <c r="I7455" s="3" t="s">
        <v>19346</v>
      </c>
      <c r="J7455" s="3"/>
      <c r="K7455" s="5" t="s">
        <v>291</v>
      </c>
      <c r="L7455" s="5">
        <v>4</v>
      </c>
      <c r="M7455" s="5" t="s">
        <v>292</v>
      </c>
      <c r="N7455" s="5">
        <f>VLOOKUP(M7455,[1]ArchetypeScores!E:N,10,FALSE)</f>
        <v>1</v>
      </c>
      <c r="O7455" s="5">
        <f>VLOOKUP(M7455,[1]ArchetypeScores!E:O,11,FALSE)</f>
        <v>0</v>
      </c>
      <c r="P7455" s="5">
        <f>VLOOKUP(M7455,[1]ArchetypeScores!E:P,12,FALSE)</f>
        <v>0</v>
      </c>
      <c r="Q7455" s="2" t="str">
        <f>VLOOKUP(M7455,[1]ArchetypeScores!E:W,19,FALSE)</f>
        <v>Education and training</v>
      </c>
      <c r="R7455" s="2">
        <f>VLOOKUP(M7455,[1]ArchetypeScores!E:I,5,FALSE)</f>
        <v>0</v>
      </c>
      <c r="S7455" s="2">
        <f>VLOOKUP(M7455,[1]ArchetypeScores!E:K,7,FALSE)</f>
        <v>0</v>
      </c>
      <c r="T7455" s="2" t="str">
        <f t="shared" si="118"/>
        <v>Not A&amp;R positive</v>
      </c>
    </row>
    <row r="7456" spans="1:20" x14ac:dyDescent="0.3">
      <c r="A7456" s="2" t="s">
        <v>19339</v>
      </c>
      <c r="B7456" s="3" t="s">
        <v>19735</v>
      </c>
      <c r="C7456" s="3" t="s">
        <v>19736</v>
      </c>
      <c r="D7456" s="4">
        <v>7.4999999999999997E-2</v>
      </c>
      <c r="E7456" s="5" t="s">
        <v>6822</v>
      </c>
      <c r="F7456" s="4">
        <v>7.4999999999999997E-2</v>
      </c>
      <c r="G7456" s="6">
        <v>51855</v>
      </c>
      <c r="H7456" s="3" t="s">
        <v>19345</v>
      </c>
      <c r="I7456" s="3" t="s">
        <v>19346</v>
      </c>
      <c r="J7456" s="3"/>
      <c r="K7456" s="5" t="s">
        <v>112</v>
      </c>
      <c r="L7456" s="5" t="s">
        <v>112</v>
      </c>
      <c r="M7456" s="5" t="s">
        <v>961</v>
      </c>
      <c r="N7456" s="5">
        <f>VLOOKUP(M7456,[1]ArchetypeScores!E:N,10,FALSE)</f>
        <v>0</v>
      </c>
      <c r="O7456" s="5">
        <f>VLOOKUP(M7456,[1]ArchetypeScores!E:O,11,FALSE)</f>
        <v>0</v>
      </c>
      <c r="P7456" s="5">
        <f>VLOOKUP(M7456,[1]ArchetypeScores!E:P,12,FALSE)</f>
        <v>0</v>
      </c>
      <c r="Q7456" s="2" t="str">
        <f>VLOOKUP(M7456,[1]ArchetypeScores!E:W,19,FALSE)</f>
        <v>Untargeted</v>
      </c>
      <c r="R7456" s="2">
        <f>VLOOKUP(M7456,[1]ArchetypeScores!E:I,5,FALSE)</f>
        <v>0</v>
      </c>
      <c r="S7456" s="2">
        <f>VLOOKUP(M7456,[1]ArchetypeScores!E:K,7,FALSE)</f>
        <v>0</v>
      </c>
      <c r="T7456" s="2" t="str">
        <f t="shared" si="118"/>
        <v>Not A&amp;R positive</v>
      </c>
    </row>
    <row r="7457" spans="1:20" x14ac:dyDescent="0.3">
      <c r="A7457" s="2" t="s">
        <v>19339</v>
      </c>
      <c r="B7457" s="3" t="s">
        <v>19737</v>
      </c>
      <c r="C7457" s="3" t="s">
        <v>19738</v>
      </c>
      <c r="D7457" s="4">
        <v>0.20399999999999999</v>
      </c>
      <c r="E7457" s="5" t="s">
        <v>6822</v>
      </c>
      <c r="F7457" s="4">
        <v>0.20399999999999999</v>
      </c>
      <c r="G7457" s="6">
        <v>52114</v>
      </c>
      <c r="H7457" s="3" t="s">
        <v>19356</v>
      </c>
      <c r="I7457" s="3" t="s">
        <v>19357</v>
      </c>
      <c r="J7457" s="3" t="s">
        <v>19739</v>
      </c>
      <c r="K7457" s="5" t="s">
        <v>71</v>
      </c>
      <c r="L7457" s="5">
        <v>1</v>
      </c>
      <c r="M7457" s="5" t="s">
        <v>72</v>
      </c>
      <c r="N7457" s="5">
        <f>VLOOKUP(M7457,[1]ArchetypeScores!E:N,10,FALSE)</f>
        <v>0</v>
      </c>
      <c r="O7457" s="5">
        <f>VLOOKUP(M7457,[1]ArchetypeScores!E:O,11,FALSE)</f>
        <v>0</v>
      </c>
      <c r="P7457" s="5">
        <f>VLOOKUP(M7457,[1]ArchetypeScores!E:P,12,FALSE)</f>
        <v>0</v>
      </c>
      <c r="Q7457" s="2" t="str">
        <f>VLOOKUP(M7457,[1]ArchetypeScores!E:W,19,FALSE)</f>
        <v>Other sector</v>
      </c>
      <c r="R7457" s="2">
        <f>VLOOKUP(M7457,[1]ArchetypeScores!E:I,5,FALSE)</f>
        <v>0</v>
      </c>
      <c r="S7457" s="2">
        <f>VLOOKUP(M7457,[1]ArchetypeScores!E:K,7,FALSE)</f>
        <v>0</v>
      </c>
      <c r="T7457" s="2" t="str">
        <f t="shared" si="118"/>
        <v>Not A&amp;R positive</v>
      </c>
    </row>
    <row r="7458" spans="1:20" x14ac:dyDescent="0.3">
      <c r="A7458" s="2" t="s">
        <v>19339</v>
      </c>
      <c r="B7458" s="3" t="s">
        <v>19740</v>
      </c>
      <c r="C7458" s="3" t="s">
        <v>19741</v>
      </c>
      <c r="D7458" s="4">
        <v>7.5</v>
      </c>
      <c r="E7458" s="5" t="s">
        <v>6822</v>
      </c>
      <c r="F7458" s="4">
        <v>7.5</v>
      </c>
      <c r="G7458" s="6">
        <v>51968</v>
      </c>
      <c r="H7458" s="3" t="s">
        <v>19356</v>
      </c>
      <c r="I7458" s="3" t="s">
        <v>19357</v>
      </c>
      <c r="J7458" s="3" t="s">
        <v>19742</v>
      </c>
      <c r="K7458" s="5" t="s">
        <v>61</v>
      </c>
      <c r="L7458" s="5">
        <v>5</v>
      </c>
      <c r="M7458" s="5" t="s">
        <v>62</v>
      </c>
      <c r="N7458" s="5">
        <f>VLOOKUP(M7458,[1]ArchetypeScores!E:N,10,FALSE)</f>
        <v>0</v>
      </c>
      <c r="O7458" s="5">
        <f>VLOOKUP(M7458,[1]ArchetypeScores!E:O,11,FALSE)</f>
        <v>-1</v>
      </c>
      <c r="P7458" s="5">
        <f>VLOOKUP(M7458,[1]ArchetypeScores!E:P,12,FALSE)</f>
        <v>0</v>
      </c>
      <c r="Q7458" s="2" t="str">
        <f>VLOOKUP(M7458,[1]ArchetypeScores!E:W,19,FALSE)</f>
        <v>Health care</v>
      </c>
      <c r="R7458" s="2">
        <f>VLOOKUP(M7458,[1]ArchetypeScores!E:I,5,FALSE)</f>
        <v>0</v>
      </c>
      <c r="S7458" s="2">
        <f>VLOOKUP(M7458,[1]ArchetypeScores!E:K,7,FALSE)</f>
        <v>0</v>
      </c>
      <c r="T7458" s="2" t="str">
        <f t="shared" si="118"/>
        <v>Not A&amp;R positive</v>
      </c>
    </row>
    <row r="7459" spans="1:20" x14ac:dyDescent="0.3">
      <c r="A7459" s="2" t="s">
        <v>19339</v>
      </c>
      <c r="B7459" s="3" t="s">
        <v>19743</v>
      </c>
      <c r="C7459" s="3" t="s">
        <v>19744</v>
      </c>
      <c r="D7459" s="4">
        <v>3</v>
      </c>
      <c r="E7459" s="5" t="s">
        <v>6822</v>
      </c>
      <c r="F7459" s="4">
        <v>3</v>
      </c>
      <c r="G7459" s="6">
        <v>51732</v>
      </c>
      <c r="H7459" s="3" t="s">
        <v>19345</v>
      </c>
      <c r="I7459" s="3" t="s">
        <v>19346</v>
      </c>
      <c r="J7459" s="3" t="s">
        <v>19745</v>
      </c>
      <c r="K7459" s="5" t="s">
        <v>477</v>
      </c>
      <c r="L7459" s="5">
        <v>10</v>
      </c>
      <c r="M7459" s="5" t="s">
        <v>1625</v>
      </c>
      <c r="N7459" s="5">
        <f>VLOOKUP(M7459,[1]ArchetypeScores!E:N,10,FALSE)</f>
        <v>1</v>
      </c>
      <c r="O7459" s="5">
        <f>VLOOKUP(M7459,[1]ArchetypeScores!E:O,11,FALSE)</f>
        <v>-1</v>
      </c>
      <c r="P7459" s="5">
        <f>VLOOKUP(M7459,[1]ArchetypeScores!E:P,12,FALSE)</f>
        <v>1</v>
      </c>
      <c r="Q7459" s="2" t="str">
        <f>VLOOKUP(M7459,[1]ArchetypeScores!E:W,19,FALSE)</f>
        <v>Energy and water</v>
      </c>
      <c r="R7459" s="2">
        <f>VLOOKUP(M7459,[1]ArchetypeScores!E:I,5,FALSE)</f>
        <v>1</v>
      </c>
      <c r="S7459" s="2">
        <f>VLOOKUP(M7459,[1]ArchetypeScores!E:K,7,FALSE)</f>
        <v>1</v>
      </c>
      <c r="T7459" s="2" t="str">
        <f t="shared" si="118"/>
        <v>Both</v>
      </c>
    </row>
    <row r="7460" spans="1:20" x14ac:dyDescent="0.3">
      <c r="A7460" s="2" t="s">
        <v>19339</v>
      </c>
      <c r="B7460" s="3" t="s">
        <v>19746</v>
      </c>
      <c r="C7460" s="3" t="s">
        <v>19747</v>
      </c>
      <c r="D7460" s="4">
        <v>1.25</v>
      </c>
      <c r="E7460" s="5" t="s">
        <v>6822</v>
      </c>
      <c r="F7460" s="4">
        <v>1.25</v>
      </c>
      <c r="G7460" s="6">
        <v>51828</v>
      </c>
      <c r="H7460" s="3" t="s">
        <v>19345</v>
      </c>
      <c r="I7460" s="3" t="s">
        <v>19346</v>
      </c>
      <c r="J7460" s="3" t="s">
        <v>19748</v>
      </c>
      <c r="K7460" s="5" t="s">
        <v>175</v>
      </c>
      <c r="L7460" s="5">
        <v>4</v>
      </c>
      <c r="M7460" s="5" t="s">
        <v>219</v>
      </c>
      <c r="N7460" s="5">
        <f>VLOOKUP(M7460,[1]ArchetypeScores!E:N,10,FALSE)</f>
        <v>1</v>
      </c>
      <c r="O7460" s="5">
        <f>VLOOKUP(M7460,[1]ArchetypeScores!E:O,11,FALSE)</f>
        <v>0</v>
      </c>
      <c r="P7460" s="5">
        <f>VLOOKUP(M7460,[1]ArchetypeScores!E:P,12,FALSE)</f>
        <v>0</v>
      </c>
      <c r="Q7460" s="2" t="str">
        <f>VLOOKUP(M7460,[1]ArchetypeScores!E:W,19,FALSE)</f>
        <v>Other sector</v>
      </c>
      <c r="R7460" s="2">
        <f>VLOOKUP(M7460,[1]ArchetypeScores!E:I,5,FALSE)</f>
        <v>0</v>
      </c>
      <c r="S7460" s="2">
        <f>VLOOKUP(M7460,[1]ArchetypeScores!E:K,7,FALSE)</f>
        <v>0</v>
      </c>
      <c r="T7460" s="2" t="str">
        <f t="shared" si="118"/>
        <v>Not A&amp;R positive</v>
      </c>
    </row>
    <row r="7461" spans="1:20" x14ac:dyDescent="0.3">
      <c r="A7461" s="2" t="s">
        <v>19339</v>
      </c>
      <c r="B7461" s="3" t="s">
        <v>19749</v>
      </c>
      <c r="C7461" s="3" t="s">
        <v>19750</v>
      </c>
      <c r="D7461" s="4">
        <v>0.115</v>
      </c>
      <c r="E7461" s="5" t="s">
        <v>6822</v>
      </c>
      <c r="F7461" s="4">
        <v>0.115</v>
      </c>
      <c r="G7461" s="6">
        <v>51798</v>
      </c>
      <c r="H7461" s="3" t="s">
        <v>19345</v>
      </c>
      <c r="I7461" s="3" t="s">
        <v>19346</v>
      </c>
      <c r="J7461" s="3" t="s">
        <v>19751</v>
      </c>
      <c r="K7461" s="5" t="s">
        <v>477</v>
      </c>
      <c r="L7461" s="5">
        <v>8</v>
      </c>
      <c r="M7461" s="5" t="s">
        <v>1100</v>
      </c>
      <c r="N7461" s="5">
        <f>VLOOKUP(M7461,[1]ArchetypeScores!E:N,10,FALSE)</f>
        <v>1</v>
      </c>
      <c r="O7461" s="5">
        <f>VLOOKUP(M7461,[1]ArchetypeScores!E:O,11,FALSE)</f>
        <v>-2</v>
      </c>
      <c r="P7461" s="5">
        <f>VLOOKUP(M7461,[1]ArchetypeScores!E:P,12,FALSE)</f>
        <v>2</v>
      </c>
      <c r="Q7461" s="2" t="str">
        <f>VLOOKUP(M7461,[1]ArchetypeScores!E:W,19,FALSE)</f>
        <v>Energy and water</v>
      </c>
      <c r="R7461" s="2">
        <f>VLOOKUP(M7461,[1]ArchetypeScores!E:I,5,FALSE)</f>
        <v>0</v>
      </c>
      <c r="S7461" s="2">
        <f>VLOOKUP(M7461,[1]ArchetypeScores!E:K,7,FALSE)</f>
        <v>0</v>
      </c>
      <c r="T7461" s="2" t="str">
        <f t="shared" si="118"/>
        <v>Not A&amp;R positive</v>
      </c>
    </row>
    <row r="7462" spans="1:20" x14ac:dyDescent="0.3">
      <c r="A7462" s="2" t="s">
        <v>19339</v>
      </c>
      <c r="B7462" s="3" t="s">
        <v>19752</v>
      </c>
      <c r="C7462" s="3" t="s">
        <v>19753</v>
      </c>
      <c r="D7462" s="4">
        <v>2.5000000000000001E-2</v>
      </c>
      <c r="E7462" s="5" t="s">
        <v>6822</v>
      </c>
      <c r="F7462" s="4">
        <v>2.5000000000000001E-2</v>
      </c>
      <c r="G7462" s="6">
        <v>52047</v>
      </c>
      <c r="H7462" s="3" t="s">
        <v>19356</v>
      </c>
      <c r="I7462" s="3" t="s">
        <v>19357</v>
      </c>
      <c r="J7462" s="3" t="s">
        <v>19754</v>
      </c>
      <c r="K7462" s="5" t="s">
        <v>112</v>
      </c>
      <c r="L7462" s="5" t="s">
        <v>112</v>
      </c>
      <c r="M7462" s="5" t="s">
        <v>961</v>
      </c>
      <c r="N7462" s="5">
        <f>VLOOKUP(M7462,[1]ArchetypeScores!E:N,10,FALSE)</f>
        <v>0</v>
      </c>
      <c r="O7462" s="5">
        <f>VLOOKUP(M7462,[1]ArchetypeScores!E:O,11,FALSE)</f>
        <v>0</v>
      </c>
      <c r="P7462" s="5">
        <f>VLOOKUP(M7462,[1]ArchetypeScores!E:P,12,FALSE)</f>
        <v>0</v>
      </c>
      <c r="Q7462" s="2" t="str">
        <f>VLOOKUP(M7462,[1]ArchetypeScores!E:W,19,FALSE)</f>
        <v>Untargeted</v>
      </c>
      <c r="R7462" s="2">
        <f>VLOOKUP(M7462,[1]ArchetypeScores!E:I,5,FALSE)</f>
        <v>0</v>
      </c>
      <c r="S7462" s="2">
        <f>VLOOKUP(M7462,[1]ArchetypeScores!E:K,7,FALSE)</f>
        <v>0</v>
      </c>
      <c r="T7462" s="2" t="str">
        <f t="shared" si="118"/>
        <v>Not A&amp;R positive</v>
      </c>
    </row>
    <row r="7463" spans="1:20" x14ac:dyDescent="0.3">
      <c r="A7463" s="2" t="s">
        <v>19339</v>
      </c>
      <c r="B7463" s="3" t="s">
        <v>19752</v>
      </c>
      <c r="C7463" s="3" t="s">
        <v>19755</v>
      </c>
      <c r="D7463" s="4">
        <v>1.3</v>
      </c>
      <c r="E7463" s="5" t="s">
        <v>6822</v>
      </c>
      <c r="F7463" s="4">
        <v>1.3</v>
      </c>
      <c r="G7463" s="6">
        <v>52046</v>
      </c>
      <c r="H7463" s="3" t="s">
        <v>19356</v>
      </c>
      <c r="I7463" s="3" t="s">
        <v>19357</v>
      </c>
      <c r="J7463" s="3" t="s">
        <v>19756</v>
      </c>
      <c r="K7463" s="5" t="s">
        <v>57</v>
      </c>
      <c r="L7463" s="5">
        <v>29</v>
      </c>
      <c r="M7463" s="5" t="s">
        <v>58</v>
      </c>
      <c r="N7463" s="5">
        <f>VLOOKUP(M7463,[1]ArchetypeScores!E:N,10,FALSE)</f>
        <v>0</v>
      </c>
      <c r="O7463" s="5">
        <f>VLOOKUP(M7463,[1]ArchetypeScores!E:O,11,FALSE)</f>
        <v>-1</v>
      </c>
      <c r="P7463" s="5">
        <f>VLOOKUP(M7463,[1]ArchetypeScores!E:P,12,FALSE)</f>
        <v>0</v>
      </c>
      <c r="Q7463" s="2" t="str">
        <f>VLOOKUP(M7463,[1]ArchetypeScores!E:W,19,FALSE)</f>
        <v>Untargeted</v>
      </c>
      <c r="R7463" s="2">
        <f>VLOOKUP(M7463,[1]ArchetypeScores!E:I,5,FALSE)</f>
        <v>0</v>
      </c>
      <c r="S7463" s="2">
        <f>VLOOKUP(M7463,[1]ArchetypeScores!E:K,7,FALSE)</f>
        <v>0</v>
      </c>
      <c r="T7463" s="2" t="str">
        <f t="shared" si="118"/>
        <v>Not A&amp;R positive</v>
      </c>
    </row>
    <row r="7464" spans="1:20" x14ac:dyDescent="0.3">
      <c r="A7464" s="2" t="s">
        <v>19339</v>
      </c>
      <c r="B7464" s="3" t="s">
        <v>19757</v>
      </c>
      <c r="C7464" s="3" t="s">
        <v>19758</v>
      </c>
      <c r="D7464" s="4">
        <v>3.9E-2</v>
      </c>
      <c r="E7464" s="5" t="s">
        <v>6822</v>
      </c>
      <c r="F7464" s="4">
        <v>3.9E-2</v>
      </c>
      <c r="G7464" s="6">
        <v>52020</v>
      </c>
      <c r="H7464" s="3" t="s">
        <v>19356</v>
      </c>
      <c r="I7464" s="3" t="s">
        <v>19357</v>
      </c>
      <c r="J7464" s="3" t="s">
        <v>19759</v>
      </c>
      <c r="K7464" s="5" t="s">
        <v>25</v>
      </c>
      <c r="L7464" s="5">
        <v>9</v>
      </c>
      <c r="M7464" s="5" t="s">
        <v>493</v>
      </c>
      <c r="N7464" s="5">
        <f>VLOOKUP(M7464,[1]ArchetypeScores!E:N,10,FALSE)</f>
        <v>1</v>
      </c>
      <c r="O7464" s="5">
        <f>VLOOKUP(M7464,[1]ArchetypeScores!E:O,11,FALSE)</f>
        <v>-2</v>
      </c>
      <c r="P7464" s="5">
        <f>VLOOKUP(M7464,[1]ArchetypeScores!E:P,12,FALSE)</f>
        <v>0</v>
      </c>
      <c r="Q7464" s="2" t="str">
        <f>VLOOKUP(M7464,[1]ArchetypeScores!E:W,19,FALSE)</f>
        <v>Industrials - other</v>
      </c>
      <c r="R7464" s="2">
        <f>VLOOKUP(M7464,[1]ArchetypeScores!E:I,5,FALSE)</f>
        <v>0</v>
      </c>
      <c r="S7464" s="2">
        <f>VLOOKUP(M7464,[1]ArchetypeScores!E:K,7,FALSE)</f>
        <v>-1</v>
      </c>
      <c r="T7464" s="2" t="str">
        <f t="shared" si="118"/>
        <v>Not A&amp;R positive</v>
      </c>
    </row>
    <row r="7465" spans="1:20" x14ac:dyDescent="0.3">
      <c r="A7465" s="2" t="s">
        <v>19339</v>
      </c>
      <c r="B7465" s="3" t="s">
        <v>19760</v>
      </c>
      <c r="C7465" s="3" t="s">
        <v>19761</v>
      </c>
      <c r="D7465" s="4">
        <v>2.1999999999999999E-2</v>
      </c>
      <c r="E7465" s="5" t="s">
        <v>6822</v>
      </c>
      <c r="F7465" s="4">
        <v>2.1999999999999999E-2</v>
      </c>
      <c r="G7465" s="6">
        <v>51944</v>
      </c>
      <c r="H7465" s="3" t="s">
        <v>19356</v>
      </c>
      <c r="I7465" s="3" t="s">
        <v>19357</v>
      </c>
      <c r="J7465" s="3" t="s">
        <v>19762</v>
      </c>
      <c r="K7465" s="5" t="s">
        <v>163</v>
      </c>
      <c r="L7465" s="5">
        <v>1</v>
      </c>
      <c r="M7465" s="5" t="s">
        <v>975</v>
      </c>
      <c r="N7465" s="5">
        <f>VLOOKUP(M7465,[1]ArchetypeScores!E:N,10,FALSE)</f>
        <v>0</v>
      </c>
      <c r="O7465" s="5">
        <f>VLOOKUP(M7465,[1]ArchetypeScores!E:O,11,FALSE)</f>
        <v>0</v>
      </c>
      <c r="P7465" s="5">
        <f>VLOOKUP(M7465,[1]ArchetypeScores!E:P,12,FALSE)</f>
        <v>0</v>
      </c>
      <c r="Q7465" s="2" t="str">
        <f>VLOOKUP(M7465,[1]ArchetypeScores!E:W,19,FALSE)</f>
        <v>Other sector</v>
      </c>
      <c r="R7465" s="2">
        <f>VLOOKUP(M7465,[1]ArchetypeScores!E:I,5,FALSE)</f>
        <v>0</v>
      </c>
      <c r="S7465" s="2">
        <f>VLOOKUP(M7465,[1]ArchetypeScores!E:K,7,FALSE)</f>
        <v>0</v>
      </c>
      <c r="T7465" s="2" t="str">
        <f t="shared" si="118"/>
        <v>Not A&amp;R positive</v>
      </c>
    </row>
    <row r="7466" spans="1:20" x14ac:dyDescent="0.3">
      <c r="A7466" s="2" t="s">
        <v>19339</v>
      </c>
      <c r="B7466" s="3" t="s">
        <v>19763</v>
      </c>
      <c r="C7466" s="3" t="s">
        <v>19764</v>
      </c>
      <c r="D7466" s="4">
        <v>8.7499999999999994E-2</v>
      </c>
      <c r="E7466" s="5" t="s">
        <v>6822</v>
      </c>
      <c r="F7466" s="4">
        <v>8.7499999999999994E-2</v>
      </c>
      <c r="G7466" s="6">
        <v>51945</v>
      </c>
      <c r="H7466" s="3" t="s">
        <v>19356</v>
      </c>
      <c r="I7466" s="3" t="s">
        <v>19357</v>
      </c>
      <c r="J7466" s="3" t="s">
        <v>19765</v>
      </c>
      <c r="K7466" s="5" t="s">
        <v>163</v>
      </c>
      <c r="L7466" s="5">
        <v>1</v>
      </c>
      <c r="M7466" s="5" t="s">
        <v>975</v>
      </c>
      <c r="N7466" s="5">
        <f>VLOOKUP(M7466,[1]ArchetypeScores!E:N,10,FALSE)</f>
        <v>0</v>
      </c>
      <c r="O7466" s="5">
        <f>VLOOKUP(M7466,[1]ArchetypeScores!E:O,11,FALSE)</f>
        <v>0</v>
      </c>
      <c r="P7466" s="5">
        <f>VLOOKUP(M7466,[1]ArchetypeScores!E:P,12,FALSE)</f>
        <v>0</v>
      </c>
      <c r="Q7466" s="2" t="str">
        <f>VLOOKUP(M7466,[1]ArchetypeScores!E:W,19,FALSE)</f>
        <v>Other sector</v>
      </c>
      <c r="R7466" s="2">
        <f>VLOOKUP(M7466,[1]ArchetypeScores!E:I,5,FALSE)</f>
        <v>0</v>
      </c>
      <c r="S7466" s="2">
        <f>VLOOKUP(M7466,[1]ArchetypeScores!E:K,7,FALSE)</f>
        <v>0</v>
      </c>
      <c r="T7466" s="2" t="str">
        <f t="shared" si="118"/>
        <v>Not A&amp;R positive</v>
      </c>
    </row>
    <row r="7467" spans="1:20" x14ac:dyDescent="0.3">
      <c r="A7467" s="2" t="s">
        <v>19339</v>
      </c>
      <c r="B7467" s="3" t="s">
        <v>19766</v>
      </c>
      <c r="C7467" s="3" t="s">
        <v>19767</v>
      </c>
      <c r="D7467" s="4">
        <v>1</v>
      </c>
      <c r="E7467" s="5" t="s">
        <v>6822</v>
      </c>
      <c r="F7467" s="4">
        <v>1</v>
      </c>
      <c r="G7467" s="6">
        <v>51864</v>
      </c>
      <c r="H7467" s="3" t="s">
        <v>19345</v>
      </c>
      <c r="I7467" s="3" t="s">
        <v>19346</v>
      </c>
      <c r="J7467" s="3"/>
      <c r="K7467" s="5" t="s">
        <v>694</v>
      </c>
      <c r="L7467" s="5">
        <v>4</v>
      </c>
      <c r="M7467" s="5" t="s">
        <v>19422</v>
      </c>
      <c r="N7467" s="5">
        <f>VLOOKUP(M7467,[1]ArchetypeScores!E:N,10,FALSE)</f>
        <v>1</v>
      </c>
      <c r="O7467" s="5">
        <f>VLOOKUP(M7467,[1]ArchetypeScores!E:O,11,FALSE)</f>
        <v>0</v>
      </c>
      <c r="P7467" s="5">
        <f>VLOOKUP(M7467,[1]ArchetypeScores!E:P,12,FALSE)</f>
        <v>0</v>
      </c>
      <c r="Q7467" s="2" t="str">
        <f>VLOOKUP(M7467,[1]ArchetypeScores!E:W,19,FALSE)</f>
        <v>Untargeted</v>
      </c>
      <c r="R7467" s="2">
        <f>VLOOKUP(M7467,[1]ArchetypeScores!E:I,5,FALSE)</f>
        <v>1</v>
      </c>
      <c r="S7467" s="2">
        <f>VLOOKUP(M7467,[1]ArchetypeScores!E:K,7,FALSE)</f>
        <v>1</v>
      </c>
      <c r="T7467" s="2" t="str">
        <f t="shared" si="118"/>
        <v>Both</v>
      </c>
    </row>
    <row r="7468" spans="1:20" x14ac:dyDescent="0.3">
      <c r="A7468" s="2" t="s">
        <v>19339</v>
      </c>
      <c r="B7468" s="3" t="s">
        <v>19768</v>
      </c>
      <c r="C7468" s="3" t="s">
        <v>19768</v>
      </c>
      <c r="D7468" s="4">
        <v>2</v>
      </c>
      <c r="E7468" s="5" t="s">
        <v>6822</v>
      </c>
      <c r="F7468" s="4">
        <v>2</v>
      </c>
      <c r="G7468" s="6">
        <v>52174</v>
      </c>
      <c r="H7468" s="3" t="s">
        <v>19769</v>
      </c>
      <c r="I7468" s="3" t="s">
        <v>19342</v>
      </c>
      <c r="J7468" s="3"/>
      <c r="K7468" s="5" t="s">
        <v>47</v>
      </c>
      <c r="L7468" s="5" t="s">
        <v>112</v>
      </c>
      <c r="M7468" s="5" t="s">
        <v>5248</v>
      </c>
      <c r="N7468" s="5">
        <f>VLOOKUP(M7468,[1]ArchetypeScores!E:N,10,FALSE)</f>
        <v>0</v>
      </c>
      <c r="O7468" s="5">
        <f>VLOOKUP(M7468,[1]ArchetypeScores!E:O,11,FALSE)</f>
        <v>0</v>
      </c>
      <c r="P7468" s="5">
        <f>VLOOKUP(M7468,[1]ArchetypeScores!E:P,12,FALSE)</f>
        <v>0</v>
      </c>
      <c r="Q7468" s="2" t="str">
        <f>VLOOKUP(M7468,[1]ArchetypeScores!E:W,19,FALSE)</f>
        <v>Untargeted</v>
      </c>
      <c r="R7468" s="2">
        <f>VLOOKUP(M7468,[1]ArchetypeScores!E:I,5,FALSE)</f>
        <v>0</v>
      </c>
      <c r="S7468" s="2">
        <f>VLOOKUP(M7468,[1]ArchetypeScores!E:K,7,FALSE)</f>
        <v>0</v>
      </c>
      <c r="T7468" s="2" t="str">
        <f t="shared" si="118"/>
        <v>Not A&amp;R positive</v>
      </c>
    </row>
    <row r="7469" spans="1:20" x14ac:dyDescent="0.3">
      <c r="A7469" s="2" t="s">
        <v>19339</v>
      </c>
      <c r="B7469" s="3" t="s">
        <v>19770</v>
      </c>
      <c r="C7469" s="3" t="s">
        <v>19771</v>
      </c>
      <c r="D7469" s="4">
        <v>2</v>
      </c>
      <c r="E7469" s="5" t="s">
        <v>6822</v>
      </c>
      <c r="F7469" s="4">
        <v>2</v>
      </c>
      <c r="G7469" s="6">
        <v>51842</v>
      </c>
      <c r="H7469" s="3" t="s">
        <v>19345</v>
      </c>
      <c r="I7469" s="3" t="s">
        <v>19346</v>
      </c>
      <c r="J7469" s="3" t="s">
        <v>19772</v>
      </c>
      <c r="K7469" s="5" t="s">
        <v>175</v>
      </c>
      <c r="L7469" s="5">
        <v>1</v>
      </c>
      <c r="M7469" s="5" t="s">
        <v>176</v>
      </c>
      <c r="N7469" s="5">
        <f>VLOOKUP(M7469,[1]ArchetypeScores!E:N,10,FALSE)</f>
        <v>1</v>
      </c>
      <c r="O7469" s="5">
        <f>VLOOKUP(M7469,[1]ArchetypeScores!E:O,11,FALSE)</f>
        <v>-2</v>
      </c>
      <c r="P7469" s="5">
        <f>VLOOKUP(M7469,[1]ArchetypeScores!E:P,12,FALSE)</f>
        <v>0</v>
      </c>
      <c r="Q7469" s="2" t="str">
        <f>VLOOKUP(M7469,[1]ArchetypeScores!E:W,19,FALSE)</f>
        <v>Other sector</v>
      </c>
      <c r="R7469" s="2">
        <f>VLOOKUP(M7469,[1]ArchetypeScores!E:I,5,FALSE)</f>
        <v>0</v>
      </c>
      <c r="S7469" s="2">
        <f>VLOOKUP(M7469,[1]ArchetypeScores!E:K,7,FALSE)</f>
        <v>1</v>
      </c>
      <c r="T7469" s="2" t="str">
        <f t="shared" si="118"/>
        <v>Indirect only</v>
      </c>
    </row>
    <row r="7470" spans="1:20" x14ac:dyDescent="0.3">
      <c r="A7470" s="2" t="s">
        <v>19339</v>
      </c>
      <c r="B7470" s="3" t="s">
        <v>19773</v>
      </c>
      <c r="C7470" s="3" t="s">
        <v>19774</v>
      </c>
      <c r="D7470" s="4">
        <v>11.712999999999999</v>
      </c>
      <c r="E7470" s="5" t="s">
        <v>6822</v>
      </c>
      <c r="F7470" s="4">
        <v>11.712999999999999</v>
      </c>
      <c r="G7470" s="6">
        <v>51803</v>
      </c>
      <c r="H7470" s="3" t="s">
        <v>19345</v>
      </c>
      <c r="I7470" s="3" t="s">
        <v>19346</v>
      </c>
      <c r="J7470" s="3" t="s">
        <v>19775</v>
      </c>
      <c r="K7470" s="5" t="s">
        <v>196</v>
      </c>
      <c r="L7470" s="5">
        <v>7</v>
      </c>
      <c r="M7470" s="5" t="s">
        <v>10951</v>
      </c>
      <c r="N7470" s="5">
        <f>VLOOKUP(M7470,[1]ArchetypeScores!E:N,10,FALSE)</f>
        <v>1</v>
      </c>
      <c r="O7470" s="5">
        <f>VLOOKUP(M7470,[1]ArchetypeScores!E:O,11,FALSE)</f>
        <v>-2</v>
      </c>
      <c r="P7470" s="5">
        <f>VLOOKUP(M7470,[1]ArchetypeScores!E:P,12,FALSE)</f>
        <v>0</v>
      </c>
      <c r="Q7470" s="2" t="str">
        <f>VLOOKUP(M7470,[1]ArchetypeScores!E:W,19,FALSE)</f>
        <v>Industrials - other</v>
      </c>
      <c r="R7470" s="2">
        <f>VLOOKUP(M7470,[1]ArchetypeScores!E:I,5,FALSE)</f>
        <v>1</v>
      </c>
      <c r="S7470" s="2">
        <f>VLOOKUP(M7470,[1]ArchetypeScores!E:K,7,FALSE)</f>
        <v>1</v>
      </c>
      <c r="T7470" s="2" t="str">
        <f t="shared" si="118"/>
        <v>Both</v>
      </c>
    </row>
    <row r="7471" spans="1:20" x14ac:dyDescent="0.3">
      <c r="A7471" s="2" t="s">
        <v>19339</v>
      </c>
      <c r="B7471" s="3" t="s">
        <v>19776</v>
      </c>
      <c r="C7471" s="3" t="s">
        <v>19777</v>
      </c>
      <c r="D7471" s="4">
        <v>15</v>
      </c>
      <c r="E7471" s="5" t="s">
        <v>6822</v>
      </c>
      <c r="F7471" s="4">
        <v>15</v>
      </c>
      <c r="G7471" s="6">
        <v>51804</v>
      </c>
      <c r="H7471" s="3" t="s">
        <v>19345</v>
      </c>
      <c r="I7471" s="3" t="s">
        <v>19346</v>
      </c>
      <c r="J7471" s="3" t="s">
        <v>19775</v>
      </c>
      <c r="K7471" s="5" t="s">
        <v>196</v>
      </c>
      <c r="L7471" s="5">
        <v>7</v>
      </c>
      <c r="M7471" s="5" t="s">
        <v>10951</v>
      </c>
      <c r="N7471" s="5">
        <f>VLOOKUP(M7471,[1]ArchetypeScores!E:N,10,FALSE)</f>
        <v>1</v>
      </c>
      <c r="O7471" s="5">
        <f>VLOOKUP(M7471,[1]ArchetypeScores!E:O,11,FALSE)</f>
        <v>-2</v>
      </c>
      <c r="P7471" s="5">
        <f>VLOOKUP(M7471,[1]ArchetypeScores!E:P,12,FALSE)</f>
        <v>0</v>
      </c>
      <c r="Q7471" s="2" t="str">
        <f>VLOOKUP(M7471,[1]ArchetypeScores!E:W,19,FALSE)</f>
        <v>Industrials - other</v>
      </c>
      <c r="R7471" s="2">
        <f>VLOOKUP(M7471,[1]ArchetypeScores!E:I,5,FALSE)</f>
        <v>1</v>
      </c>
      <c r="S7471" s="2">
        <f>VLOOKUP(M7471,[1]ArchetypeScores!E:K,7,FALSE)</f>
        <v>1</v>
      </c>
      <c r="T7471" s="2" t="str">
        <f t="shared" si="118"/>
        <v>Both</v>
      </c>
    </row>
    <row r="7472" spans="1:20" x14ac:dyDescent="0.3">
      <c r="A7472" s="2" t="s">
        <v>19339</v>
      </c>
      <c r="B7472" s="3" t="s">
        <v>19778</v>
      </c>
      <c r="C7472" s="3" t="s">
        <v>19779</v>
      </c>
      <c r="D7472" s="4">
        <v>0.32</v>
      </c>
      <c r="E7472" s="5" t="s">
        <v>6822</v>
      </c>
      <c r="F7472" s="4">
        <v>0.32</v>
      </c>
      <c r="G7472" s="6">
        <v>51738</v>
      </c>
      <c r="H7472" s="3" t="s">
        <v>19345</v>
      </c>
      <c r="I7472" s="3" t="s">
        <v>19346</v>
      </c>
      <c r="J7472" s="3" t="s">
        <v>19780</v>
      </c>
      <c r="K7472" s="5" t="s">
        <v>477</v>
      </c>
      <c r="L7472" s="5" t="s">
        <v>112</v>
      </c>
      <c r="M7472" s="5" t="s">
        <v>1124</v>
      </c>
      <c r="N7472" s="5">
        <f>VLOOKUP(M7472,[1]ArchetypeScores!E:N,10,FALSE)</f>
        <v>1</v>
      </c>
      <c r="O7472" s="5">
        <f>VLOOKUP(M7472,[1]ArchetypeScores!E:O,11,FALSE)</f>
        <v>-2</v>
      </c>
      <c r="P7472" s="5">
        <f>VLOOKUP(M7472,[1]ArchetypeScores!E:P,12,FALSE)</f>
        <v>2</v>
      </c>
      <c r="Q7472" s="2" t="str">
        <f>VLOOKUP(M7472,[1]ArchetypeScores!E:W,19,FALSE)</f>
        <v>Energy and water</v>
      </c>
      <c r="R7472" s="2">
        <f>VLOOKUP(M7472,[1]ArchetypeScores!E:I,5,FALSE)</f>
        <v>0</v>
      </c>
      <c r="S7472" s="2">
        <f>VLOOKUP(M7472,[1]ArchetypeScores!E:K,7,FALSE)</f>
        <v>0</v>
      </c>
      <c r="T7472" s="2" t="str">
        <f t="shared" si="118"/>
        <v>Not A&amp;R positive</v>
      </c>
    </row>
    <row r="7473" spans="1:20" x14ac:dyDescent="0.3">
      <c r="A7473" s="2" t="s">
        <v>19339</v>
      </c>
      <c r="B7473" s="3" t="s">
        <v>19781</v>
      </c>
      <c r="C7473" s="3" t="s">
        <v>19782</v>
      </c>
      <c r="D7473" s="4">
        <v>3</v>
      </c>
      <c r="E7473" s="5" t="s">
        <v>6822</v>
      </c>
      <c r="F7473" s="4">
        <v>3</v>
      </c>
      <c r="G7473" s="6">
        <v>52048</v>
      </c>
      <c r="H7473" s="3" t="s">
        <v>19356</v>
      </c>
      <c r="I7473" s="3" t="s">
        <v>19357</v>
      </c>
      <c r="J7473" s="3" t="s">
        <v>19783</v>
      </c>
      <c r="K7473" s="5" t="s">
        <v>38</v>
      </c>
      <c r="L7473" s="5">
        <v>21</v>
      </c>
      <c r="M7473" s="5" t="s">
        <v>302</v>
      </c>
      <c r="N7473" s="5">
        <f>VLOOKUP(M7473,[1]ArchetypeScores!E:N,10,FALSE)</f>
        <v>0</v>
      </c>
      <c r="O7473" s="5">
        <f>VLOOKUP(M7473,[1]ArchetypeScores!E:O,11,FALSE)</f>
        <v>-1</v>
      </c>
      <c r="P7473" s="5">
        <f>VLOOKUP(M7473,[1]ArchetypeScores!E:P,12,FALSE)</f>
        <v>0</v>
      </c>
      <c r="Q7473" s="2" t="str">
        <f>VLOOKUP(M7473,[1]ArchetypeScores!E:W,19,FALSE)</f>
        <v>Consumer (including agriculture and tourism)</v>
      </c>
      <c r="R7473" s="2">
        <f>VLOOKUP(M7473,[1]ArchetypeScores!E:I,5,FALSE)</f>
        <v>0</v>
      </c>
      <c r="S7473" s="2">
        <f>VLOOKUP(M7473,[1]ArchetypeScores!E:K,7,FALSE)</f>
        <v>0</v>
      </c>
      <c r="T7473" s="2" t="str">
        <f t="shared" si="118"/>
        <v>Not A&amp;R positive</v>
      </c>
    </row>
    <row r="7474" spans="1:20" x14ac:dyDescent="0.3">
      <c r="A7474" s="2" t="s">
        <v>19339</v>
      </c>
      <c r="B7474" s="3" t="s">
        <v>19784</v>
      </c>
      <c r="C7474" s="3" t="s">
        <v>19784</v>
      </c>
      <c r="D7474" s="4">
        <v>20</v>
      </c>
      <c r="E7474" s="5" t="s">
        <v>6822</v>
      </c>
      <c r="F7474" s="4">
        <v>20</v>
      </c>
      <c r="G7474" s="6">
        <v>52143</v>
      </c>
      <c r="H7474" s="3" t="s">
        <v>19785</v>
      </c>
      <c r="I7474" s="3" t="s">
        <v>19342</v>
      </c>
      <c r="J7474" s="3"/>
      <c r="K7474" s="5" t="s">
        <v>57</v>
      </c>
      <c r="L7474" s="5">
        <v>29</v>
      </c>
      <c r="M7474" s="5" t="s">
        <v>58</v>
      </c>
      <c r="N7474" s="5">
        <f>VLOOKUP(M7474,[1]ArchetypeScores!E:N,10,FALSE)</f>
        <v>0</v>
      </c>
      <c r="O7474" s="5">
        <f>VLOOKUP(M7474,[1]ArchetypeScores!E:O,11,FALSE)</f>
        <v>-1</v>
      </c>
      <c r="P7474" s="5">
        <f>VLOOKUP(M7474,[1]ArchetypeScores!E:P,12,FALSE)</f>
        <v>0</v>
      </c>
      <c r="Q7474" s="2" t="str">
        <f>VLOOKUP(M7474,[1]ArchetypeScores!E:W,19,FALSE)</f>
        <v>Untargeted</v>
      </c>
      <c r="R7474" s="2">
        <f>VLOOKUP(M7474,[1]ArchetypeScores!E:I,5,FALSE)</f>
        <v>0</v>
      </c>
      <c r="S7474" s="2">
        <f>VLOOKUP(M7474,[1]ArchetypeScores!E:K,7,FALSE)</f>
        <v>0</v>
      </c>
      <c r="T7474" s="2" t="str">
        <f t="shared" si="118"/>
        <v>Not A&amp;R positive</v>
      </c>
    </row>
    <row r="7475" spans="1:20" x14ac:dyDescent="0.3">
      <c r="A7475" s="2" t="s">
        <v>19339</v>
      </c>
      <c r="B7475" s="3" t="s">
        <v>19786</v>
      </c>
      <c r="C7475" s="3" t="s">
        <v>19787</v>
      </c>
      <c r="D7475" s="4">
        <v>2.13</v>
      </c>
      <c r="E7475" s="5" t="s">
        <v>6822</v>
      </c>
      <c r="F7475" s="4">
        <v>2.13</v>
      </c>
      <c r="G7475" s="6">
        <v>51780</v>
      </c>
      <c r="H7475" s="3" t="s">
        <v>19345</v>
      </c>
      <c r="I7475" s="3" t="s">
        <v>19346</v>
      </c>
      <c r="J7475" s="3" t="s">
        <v>19788</v>
      </c>
      <c r="K7475" s="5" t="s">
        <v>142</v>
      </c>
      <c r="L7475" s="5">
        <v>2</v>
      </c>
      <c r="M7475" s="5" t="s">
        <v>250</v>
      </c>
      <c r="N7475" s="5">
        <f>VLOOKUP(M7475,[1]ArchetypeScores!E:N,10,FALSE)</f>
        <v>1</v>
      </c>
      <c r="O7475" s="5">
        <f>VLOOKUP(M7475,[1]ArchetypeScores!E:O,11,FALSE)</f>
        <v>1</v>
      </c>
      <c r="P7475" s="5">
        <f>VLOOKUP(M7475,[1]ArchetypeScores!E:P,12,FALSE)</f>
        <v>2</v>
      </c>
      <c r="Q7475" s="2" t="str">
        <f>VLOOKUP(M7475,[1]ArchetypeScores!E:W,19,FALSE)</f>
        <v>Materials (including forestry and nature)</v>
      </c>
      <c r="R7475" s="2">
        <f>VLOOKUP(M7475,[1]ArchetypeScores!E:I,5,FALSE)</f>
        <v>1</v>
      </c>
      <c r="S7475" s="2">
        <f>VLOOKUP(M7475,[1]ArchetypeScores!E:K,7,FALSE)</f>
        <v>1</v>
      </c>
      <c r="T7475" s="2" t="str">
        <f t="shared" si="118"/>
        <v>Both</v>
      </c>
    </row>
    <row r="7476" spans="1:20" x14ac:dyDescent="0.3">
      <c r="A7476" s="2" t="s">
        <v>19339</v>
      </c>
      <c r="B7476" s="3" t="s">
        <v>19789</v>
      </c>
      <c r="C7476" s="3" t="s">
        <v>19789</v>
      </c>
      <c r="D7476" s="4">
        <v>1</v>
      </c>
      <c r="E7476" s="5" t="s">
        <v>6822</v>
      </c>
      <c r="F7476" s="4">
        <v>1</v>
      </c>
      <c r="G7476" s="6">
        <v>52153</v>
      </c>
      <c r="H7476" s="3" t="s">
        <v>19790</v>
      </c>
      <c r="I7476" s="3" t="s">
        <v>19342</v>
      </c>
      <c r="J7476" s="3"/>
      <c r="K7476" s="5" t="s">
        <v>163</v>
      </c>
      <c r="L7476" s="5">
        <v>3</v>
      </c>
      <c r="M7476" s="5" t="s">
        <v>164</v>
      </c>
      <c r="N7476" s="5">
        <f>VLOOKUP(M7476,[1]ArchetypeScores!E:N,10,FALSE)</f>
        <v>0</v>
      </c>
      <c r="O7476" s="5">
        <f>VLOOKUP(M7476,[1]ArchetypeScores!E:O,11,FALSE)</f>
        <v>0</v>
      </c>
      <c r="P7476" s="5">
        <f>VLOOKUP(M7476,[1]ArchetypeScores!E:P,12,FALSE)</f>
        <v>0</v>
      </c>
      <c r="Q7476" s="2" t="str">
        <f>VLOOKUP(M7476,[1]ArchetypeScores!E:W,19,FALSE)</f>
        <v>Education and training</v>
      </c>
      <c r="R7476" s="2">
        <f>VLOOKUP(M7476,[1]ArchetypeScores!E:I,5,FALSE)</f>
        <v>0</v>
      </c>
      <c r="S7476" s="2">
        <f>VLOOKUP(M7476,[1]ArchetypeScores!E:K,7,FALSE)</f>
        <v>0</v>
      </c>
      <c r="T7476" s="2" t="str">
        <f t="shared" si="118"/>
        <v>Not A&amp;R positive</v>
      </c>
    </row>
    <row r="7477" spans="1:20" x14ac:dyDescent="0.3">
      <c r="A7477" s="2" t="s">
        <v>19339</v>
      </c>
      <c r="B7477" s="3" t="s">
        <v>19791</v>
      </c>
      <c r="C7477" s="3" t="s">
        <v>19792</v>
      </c>
      <c r="D7477" s="4">
        <v>0.2</v>
      </c>
      <c r="E7477" s="5" t="s">
        <v>6822</v>
      </c>
      <c r="F7477" s="4">
        <v>0.2</v>
      </c>
      <c r="G7477" s="6">
        <v>51745</v>
      </c>
      <c r="H7477" s="3" t="s">
        <v>19345</v>
      </c>
      <c r="I7477" s="3" t="s">
        <v>19346</v>
      </c>
      <c r="J7477" s="3" t="s">
        <v>19793</v>
      </c>
      <c r="K7477" s="5" t="s">
        <v>1097</v>
      </c>
      <c r="L7477" s="5">
        <v>1</v>
      </c>
      <c r="M7477" s="5" t="s">
        <v>1098</v>
      </c>
      <c r="N7477" s="5">
        <f>VLOOKUP(M7477,[1]ArchetypeScores!E:N,10,FALSE)</f>
        <v>1</v>
      </c>
      <c r="O7477" s="5">
        <f>VLOOKUP(M7477,[1]ArchetypeScores!E:O,11,FALSE)</f>
        <v>0</v>
      </c>
      <c r="P7477" s="5">
        <f>VLOOKUP(M7477,[1]ArchetypeScores!E:P,12,FALSE)</f>
        <v>2</v>
      </c>
      <c r="Q7477" s="2" t="str">
        <f>VLOOKUP(M7477,[1]ArchetypeScores!E:W,19,FALSE)</f>
        <v>Energy and water</v>
      </c>
      <c r="R7477" s="2">
        <f>VLOOKUP(M7477,[1]ArchetypeScores!E:I,5,FALSE)</f>
        <v>0</v>
      </c>
      <c r="S7477" s="2">
        <f>VLOOKUP(M7477,[1]ArchetypeScores!E:K,7,FALSE)</f>
        <v>0</v>
      </c>
      <c r="T7477" s="2" t="str">
        <f t="shared" si="118"/>
        <v>Not A&amp;R positive</v>
      </c>
    </row>
    <row r="7478" spans="1:20" x14ac:dyDescent="0.3">
      <c r="A7478" s="2" t="s">
        <v>19339</v>
      </c>
      <c r="B7478" s="3" t="s">
        <v>19794</v>
      </c>
      <c r="C7478" s="3" t="s">
        <v>19795</v>
      </c>
      <c r="D7478" s="4">
        <v>0.25</v>
      </c>
      <c r="E7478" s="5" t="s">
        <v>6822</v>
      </c>
      <c r="F7478" s="4">
        <v>0.25</v>
      </c>
      <c r="G7478" s="6">
        <v>51839</v>
      </c>
      <c r="H7478" s="3" t="s">
        <v>19345</v>
      </c>
      <c r="I7478" s="3" t="s">
        <v>19346</v>
      </c>
      <c r="J7478" s="3" t="s">
        <v>19796</v>
      </c>
      <c r="K7478" s="5" t="s">
        <v>137</v>
      </c>
      <c r="L7478" s="5">
        <v>1</v>
      </c>
      <c r="M7478" s="5" t="s">
        <v>3649</v>
      </c>
      <c r="N7478" s="5">
        <f>VLOOKUP(M7478,[1]ArchetypeScores!E:N,10,FALSE)</f>
        <v>1</v>
      </c>
      <c r="O7478" s="5">
        <f>VLOOKUP(M7478,[1]ArchetypeScores!E:O,11,FALSE)</f>
        <v>-2</v>
      </c>
      <c r="P7478" s="5">
        <f>VLOOKUP(M7478,[1]ArchetypeScores!E:P,12,FALSE)</f>
        <v>2</v>
      </c>
      <c r="Q7478" s="2" t="str">
        <f>VLOOKUP(M7478,[1]ArchetypeScores!E:W,19,FALSE)</f>
        <v>Industrials - transportation</v>
      </c>
      <c r="R7478" s="2">
        <f>VLOOKUP(M7478,[1]ArchetypeScores!E:I,5,FALSE)</f>
        <v>0</v>
      </c>
      <c r="S7478" s="2">
        <f>VLOOKUP(M7478,[1]ArchetypeScores!E:K,7,FALSE)</f>
        <v>-1</v>
      </c>
      <c r="T7478" s="2" t="str">
        <f t="shared" si="118"/>
        <v>Not A&amp;R positive</v>
      </c>
    </row>
    <row r="7479" spans="1:20" x14ac:dyDescent="0.3">
      <c r="A7479" s="2" t="s">
        <v>19339</v>
      </c>
      <c r="B7479" s="3" t="s">
        <v>19797</v>
      </c>
      <c r="C7479" s="3" t="s">
        <v>19798</v>
      </c>
      <c r="D7479" s="4">
        <v>0.8</v>
      </c>
      <c r="E7479" s="5" t="s">
        <v>6822</v>
      </c>
      <c r="F7479" s="4">
        <v>0.8</v>
      </c>
      <c r="G7479" s="6">
        <v>51924</v>
      </c>
      <c r="H7479" s="3" t="s">
        <v>19356</v>
      </c>
      <c r="I7479" s="3" t="s">
        <v>19357</v>
      </c>
      <c r="J7479" s="3" t="s">
        <v>19799</v>
      </c>
      <c r="K7479" s="5" t="s">
        <v>118</v>
      </c>
      <c r="L7479" s="5">
        <v>3</v>
      </c>
      <c r="M7479" s="5" t="s">
        <v>168</v>
      </c>
      <c r="N7479" s="5">
        <f>VLOOKUP(M7479,[1]ArchetypeScores!E:N,10,FALSE)</f>
        <v>0</v>
      </c>
      <c r="O7479" s="5">
        <f>VLOOKUP(M7479,[1]ArchetypeScores!E:O,11,FALSE)</f>
        <v>-1</v>
      </c>
      <c r="P7479" s="5">
        <f>VLOOKUP(M7479,[1]ArchetypeScores!E:P,12,FALSE)</f>
        <v>0</v>
      </c>
      <c r="Q7479" s="2" t="str">
        <f>VLOOKUP(M7479,[1]ArchetypeScores!E:W,19,FALSE)</f>
        <v>Untargeted</v>
      </c>
      <c r="R7479" s="2">
        <f>VLOOKUP(M7479,[1]ArchetypeScores!E:I,5,FALSE)</f>
        <v>0</v>
      </c>
      <c r="S7479" s="2">
        <f>VLOOKUP(M7479,[1]ArchetypeScores!E:K,7,FALSE)</f>
        <v>0</v>
      </c>
      <c r="T7479" s="2" t="str">
        <f t="shared" si="118"/>
        <v>Not A&amp;R positive</v>
      </c>
    </row>
    <row r="7480" spans="1:20" x14ac:dyDescent="0.3">
      <c r="A7480" s="2" t="s">
        <v>19339</v>
      </c>
      <c r="B7480" s="3" t="s">
        <v>19800</v>
      </c>
      <c r="C7480" s="3" t="s">
        <v>19801</v>
      </c>
      <c r="D7480" s="4">
        <v>121.97499999999999</v>
      </c>
      <c r="E7480" s="5" t="s">
        <v>6822</v>
      </c>
      <c r="F7480" s="4">
        <v>121.9748</v>
      </c>
      <c r="G7480" s="6">
        <v>51925</v>
      </c>
      <c r="H7480" s="3" t="s">
        <v>19356</v>
      </c>
      <c r="I7480" s="3" t="s">
        <v>19357</v>
      </c>
      <c r="J7480" s="3" t="s">
        <v>19802</v>
      </c>
      <c r="K7480" s="5" t="s">
        <v>163</v>
      </c>
      <c r="L7480" s="5">
        <v>3</v>
      </c>
      <c r="M7480" s="5" t="s">
        <v>164</v>
      </c>
      <c r="N7480" s="5">
        <f>VLOOKUP(M7480,[1]ArchetypeScores!E:N,10,FALSE)</f>
        <v>0</v>
      </c>
      <c r="O7480" s="5">
        <f>VLOOKUP(M7480,[1]ArchetypeScores!E:O,11,FALSE)</f>
        <v>0</v>
      </c>
      <c r="P7480" s="5">
        <f>VLOOKUP(M7480,[1]ArchetypeScores!E:P,12,FALSE)</f>
        <v>0</v>
      </c>
      <c r="Q7480" s="2" t="str">
        <f>VLOOKUP(M7480,[1]ArchetypeScores!E:W,19,FALSE)</f>
        <v>Education and training</v>
      </c>
      <c r="R7480" s="2">
        <f>VLOOKUP(M7480,[1]ArchetypeScores!E:I,5,FALSE)</f>
        <v>0</v>
      </c>
      <c r="S7480" s="2">
        <f>VLOOKUP(M7480,[1]ArchetypeScores!E:K,7,FALSE)</f>
        <v>0</v>
      </c>
      <c r="T7480" s="2" t="str">
        <f t="shared" si="118"/>
        <v>Not A&amp;R positive</v>
      </c>
    </row>
    <row r="7481" spans="1:20" x14ac:dyDescent="0.3">
      <c r="A7481" s="2" t="s">
        <v>19339</v>
      </c>
      <c r="B7481" s="8" t="s">
        <v>19803</v>
      </c>
      <c r="C7481" s="3" t="s">
        <v>19804</v>
      </c>
      <c r="D7481" s="4">
        <v>10.210000000000001</v>
      </c>
      <c r="E7481" s="5" t="s">
        <v>6822</v>
      </c>
      <c r="F7481" s="4">
        <v>10.210000000000001</v>
      </c>
      <c r="G7481" s="6">
        <v>52221</v>
      </c>
      <c r="H7481" s="3" t="s">
        <v>19805</v>
      </c>
      <c r="I7481" s="3" t="s">
        <v>19806</v>
      </c>
      <c r="J7481" s="3"/>
      <c r="K7481" s="5" t="s">
        <v>57</v>
      </c>
      <c r="L7481" s="5">
        <v>1</v>
      </c>
      <c r="M7481" s="5" t="s">
        <v>123</v>
      </c>
      <c r="N7481" s="5">
        <f>VLOOKUP(M7481,[1]ArchetypeScores!E:N,10,FALSE)</f>
        <v>0</v>
      </c>
      <c r="O7481" s="5">
        <f>VLOOKUP(M7481,[1]ArchetypeScores!E:O,11,FALSE)</f>
        <v>-1</v>
      </c>
      <c r="P7481" s="5">
        <f>VLOOKUP(M7481,[1]ArchetypeScores!E:P,12,FALSE)</f>
        <v>0</v>
      </c>
      <c r="Q7481" s="2" t="str">
        <f>VLOOKUP(M7481,[1]ArchetypeScores!E:W,19,FALSE)</f>
        <v>Consumer (including agriculture and tourism)</v>
      </c>
      <c r="R7481" s="2">
        <f>VLOOKUP(M7481,[1]ArchetypeScores!E:I,5,FALSE)</f>
        <v>0</v>
      </c>
      <c r="S7481" s="2">
        <f>VLOOKUP(M7481,[1]ArchetypeScores!E:K,7,FALSE)</f>
        <v>0</v>
      </c>
      <c r="T7481" s="2" t="str">
        <f t="shared" si="118"/>
        <v>Not A&amp;R positive</v>
      </c>
    </row>
    <row r="7482" spans="1:20" x14ac:dyDescent="0.3">
      <c r="A7482" s="2" t="s">
        <v>19339</v>
      </c>
      <c r="B7482" s="3" t="s">
        <v>19807</v>
      </c>
      <c r="C7482" s="3" t="s">
        <v>19808</v>
      </c>
      <c r="D7482" s="4">
        <v>8.8000000000000007</v>
      </c>
      <c r="E7482" s="5" t="s">
        <v>6822</v>
      </c>
      <c r="F7482" s="4">
        <v>8.8000000000000007</v>
      </c>
      <c r="G7482" s="6">
        <v>52204</v>
      </c>
      <c r="H7482" s="3" t="s">
        <v>19809</v>
      </c>
      <c r="I7482" s="3" t="s">
        <v>19806</v>
      </c>
      <c r="J7482" s="3"/>
      <c r="K7482" s="5" t="s">
        <v>47</v>
      </c>
      <c r="L7482" s="5">
        <v>1</v>
      </c>
      <c r="M7482" s="5" t="s">
        <v>48</v>
      </c>
      <c r="N7482" s="5">
        <f>VLOOKUP(M7482,[1]ArchetypeScores!E:N,10,FALSE)</f>
        <v>0</v>
      </c>
      <c r="O7482" s="5">
        <f>VLOOKUP(M7482,[1]ArchetypeScores!E:O,11,FALSE)</f>
        <v>0</v>
      </c>
      <c r="P7482" s="5">
        <f>VLOOKUP(M7482,[1]ArchetypeScores!E:P,12,FALSE)</f>
        <v>0</v>
      </c>
      <c r="Q7482" s="2" t="str">
        <f>VLOOKUP(M7482,[1]ArchetypeScores!E:W,19,FALSE)</f>
        <v>Consumer (including agriculture and tourism)</v>
      </c>
      <c r="R7482" s="2">
        <f>VLOOKUP(M7482,[1]ArchetypeScores!E:I,5,FALSE)</f>
        <v>0</v>
      </c>
      <c r="S7482" s="2">
        <f>VLOOKUP(M7482,[1]ArchetypeScores!E:K,7,FALSE)</f>
        <v>0</v>
      </c>
      <c r="T7482" s="2" t="str">
        <f t="shared" si="118"/>
        <v>Not A&amp;R positive</v>
      </c>
    </row>
    <row r="7483" spans="1:20" x14ac:dyDescent="0.3">
      <c r="A7483" s="2" t="s">
        <v>19339</v>
      </c>
      <c r="B7483" s="3" t="s">
        <v>19810</v>
      </c>
      <c r="C7483" s="3" t="s">
        <v>19811</v>
      </c>
      <c r="D7483" s="4">
        <v>5</v>
      </c>
      <c r="E7483" s="5" t="s">
        <v>6822</v>
      </c>
      <c r="F7483" s="4">
        <v>5</v>
      </c>
      <c r="G7483" s="6">
        <v>52229</v>
      </c>
      <c r="H7483" s="3" t="s">
        <v>19812</v>
      </c>
      <c r="I7483" s="3" t="s">
        <v>19813</v>
      </c>
      <c r="J7483" s="3"/>
      <c r="K7483" s="5" t="s">
        <v>47</v>
      </c>
      <c r="L7483" s="5">
        <v>5</v>
      </c>
      <c r="M7483" s="5" t="s">
        <v>192</v>
      </c>
      <c r="N7483" s="5">
        <f>VLOOKUP(M7483,[1]ArchetypeScores!E:N,10,FALSE)</f>
        <v>0</v>
      </c>
      <c r="O7483" s="5">
        <f>VLOOKUP(M7483,[1]ArchetypeScores!E:O,11,FALSE)</f>
        <v>0</v>
      </c>
      <c r="P7483" s="5">
        <f>VLOOKUP(M7483,[1]ArchetypeScores!E:P,12,FALSE)</f>
        <v>0</v>
      </c>
      <c r="Q7483" s="2" t="str">
        <f>VLOOKUP(M7483,[1]ArchetypeScores!E:W,19,FALSE)</f>
        <v>Untargeted</v>
      </c>
      <c r="R7483" s="2">
        <f>VLOOKUP(M7483,[1]ArchetypeScores!E:I,5,FALSE)</f>
        <v>0</v>
      </c>
      <c r="S7483" s="2">
        <f>VLOOKUP(M7483,[1]ArchetypeScores!E:K,7,FALSE)</f>
        <v>0</v>
      </c>
      <c r="T7483" s="2" t="str">
        <f t="shared" si="118"/>
        <v>Not A&amp;R positive</v>
      </c>
    </row>
    <row r="7484" spans="1:20" x14ac:dyDescent="0.3">
      <c r="A7484" s="2" t="s">
        <v>19339</v>
      </c>
      <c r="B7484" s="3" t="s">
        <v>19814</v>
      </c>
      <c r="C7484" s="3" t="s">
        <v>19815</v>
      </c>
      <c r="D7484" s="4">
        <v>8.93</v>
      </c>
      <c r="E7484" s="5" t="s">
        <v>6822</v>
      </c>
      <c r="F7484" s="4">
        <v>8.93</v>
      </c>
      <c r="G7484" s="6">
        <v>52226</v>
      </c>
      <c r="H7484" s="3" t="s">
        <v>19816</v>
      </c>
      <c r="I7484" s="3" t="s">
        <v>19817</v>
      </c>
      <c r="J7484" s="3"/>
      <c r="K7484" s="5" t="s">
        <v>61</v>
      </c>
      <c r="L7484" s="5">
        <v>1</v>
      </c>
      <c r="M7484" s="5" t="s">
        <v>130</v>
      </c>
      <c r="N7484" s="5">
        <f>VLOOKUP(M7484,[1]ArchetypeScores!E:N,10,FALSE)</f>
        <v>0</v>
      </c>
      <c r="O7484" s="5">
        <f>VLOOKUP(M7484,[1]ArchetypeScores!E:O,11,FALSE)</f>
        <v>-1</v>
      </c>
      <c r="P7484" s="5">
        <f>VLOOKUP(M7484,[1]ArchetypeScores!E:P,12,FALSE)</f>
        <v>0</v>
      </c>
      <c r="Q7484" s="2" t="str">
        <f>VLOOKUP(M7484,[1]ArchetypeScores!E:W,19,FALSE)</f>
        <v>Health care</v>
      </c>
      <c r="R7484" s="2">
        <f>VLOOKUP(M7484,[1]ArchetypeScores!E:I,5,FALSE)</f>
        <v>0</v>
      </c>
      <c r="S7484" s="2">
        <f>VLOOKUP(M7484,[1]ArchetypeScores!E:K,7,FALSE)</f>
        <v>0</v>
      </c>
      <c r="T7484" s="2" t="str">
        <f t="shared" si="118"/>
        <v>Not A&amp;R positive</v>
      </c>
    </row>
    <row r="7485" spans="1:20" x14ac:dyDescent="0.3">
      <c r="A7485" s="2" t="s">
        <v>19339</v>
      </c>
      <c r="B7485" s="3" t="s">
        <v>19818</v>
      </c>
      <c r="C7485" s="3" t="s">
        <v>19819</v>
      </c>
      <c r="D7485" s="4">
        <v>98.778000000000006</v>
      </c>
      <c r="E7485" s="5" t="s">
        <v>6822</v>
      </c>
      <c r="F7485" s="4">
        <v>98.778000000000006</v>
      </c>
      <c r="G7485" s="6">
        <v>52228</v>
      </c>
      <c r="H7485" s="3" t="s">
        <v>19820</v>
      </c>
      <c r="I7485" s="3" t="s">
        <v>19821</v>
      </c>
      <c r="J7485" s="3"/>
      <c r="K7485" s="5" t="s">
        <v>61</v>
      </c>
      <c r="L7485" s="5">
        <v>1</v>
      </c>
      <c r="M7485" s="5" t="s">
        <v>130</v>
      </c>
      <c r="N7485" s="5">
        <f>VLOOKUP(M7485,[1]ArchetypeScores!E:N,10,FALSE)</f>
        <v>0</v>
      </c>
      <c r="O7485" s="5">
        <f>VLOOKUP(M7485,[1]ArchetypeScores!E:O,11,FALSE)</f>
        <v>-1</v>
      </c>
      <c r="P7485" s="5">
        <f>VLOOKUP(M7485,[1]ArchetypeScores!E:P,12,FALSE)</f>
        <v>0</v>
      </c>
      <c r="Q7485" s="2" t="str">
        <f>VLOOKUP(M7485,[1]ArchetypeScores!E:W,19,FALSE)</f>
        <v>Health care</v>
      </c>
      <c r="R7485" s="2">
        <f>VLOOKUP(M7485,[1]ArchetypeScores!E:I,5,FALSE)</f>
        <v>0</v>
      </c>
      <c r="S7485" s="2">
        <f>VLOOKUP(M7485,[1]ArchetypeScores!E:K,7,FALSE)</f>
        <v>0</v>
      </c>
      <c r="T7485" s="2" t="str">
        <f t="shared" si="118"/>
        <v>Not A&amp;R positive</v>
      </c>
    </row>
    <row r="7486" spans="1:20" x14ac:dyDescent="0.3">
      <c r="A7486" s="2" t="s">
        <v>19339</v>
      </c>
      <c r="B7486" s="3" t="s">
        <v>19822</v>
      </c>
      <c r="C7486" s="3" t="s">
        <v>19823</v>
      </c>
      <c r="D7486" s="4">
        <v>45.87</v>
      </c>
      <c r="E7486" s="5" t="s">
        <v>6822</v>
      </c>
      <c r="F7486" s="4">
        <v>45.87</v>
      </c>
      <c r="G7486" s="6">
        <v>52218</v>
      </c>
      <c r="H7486" s="3" t="s">
        <v>19824</v>
      </c>
      <c r="I7486" s="3" t="s">
        <v>19825</v>
      </c>
      <c r="J7486" s="3"/>
      <c r="K7486" s="5" t="s">
        <v>71</v>
      </c>
      <c r="L7486" s="5" t="s">
        <v>112</v>
      </c>
      <c r="M7486" s="5" t="s">
        <v>1274</v>
      </c>
      <c r="N7486" s="5">
        <f>VLOOKUP(M7486,[1]ArchetypeScores!E:N,10,FALSE)</f>
        <v>0</v>
      </c>
      <c r="O7486" s="5">
        <f>VLOOKUP(M7486,[1]ArchetypeScores!E:O,11,FALSE)</f>
        <v>-1</v>
      </c>
      <c r="P7486" s="5">
        <f>VLOOKUP(M7486,[1]ArchetypeScores!E:P,12,FALSE)</f>
        <v>0</v>
      </c>
      <c r="Q7486" s="2" t="str">
        <f>VLOOKUP(M7486,[1]ArchetypeScores!E:W,19,FALSE)</f>
        <v>Other sector</v>
      </c>
      <c r="R7486" s="2">
        <f>VLOOKUP(M7486,[1]ArchetypeScores!E:I,5,FALSE)</f>
        <v>0</v>
      </c>
      <c r="S7486" s="2">
        <f>VLOOKUP(M7486,[1]ArchetypeScores!E:K,7,FALSE)</f>
        <v>0</v>
      </c>
      <c r="T7486" s="2" t="str">
        <f t="shared" si="118"/>
        <v>Not A&amp;R positive</v>
      </c>
    </row>
    <row r="7487" spans="1:20" x14ac:dyDescent="0.3">
      <c r="A7487" s="2" t="s">
        <v>19339</v>
      </c>
      <c r="B7487" s="3" t="s">
        <v>19826</v>
      </c>
      <c r="C7487" s="3" t="s">
        <v>19827</v>
      </c>
      <c r="D7487" s="4">
        <v>2.04</v>
      </c>
      <c r="E7487" s="5" t="s">
        <v>6822</v>
      </c>
      <c r="F7487" s="4">
        <v>2.04</v>
      </c>
      <c r="G7487" s="6">
        <v>52219</v>
      </c>
      <c r="H7487" s="3" t="s">
        <v>19824</v>
      </c>
      <c r="I7487" s="3" t="s">
        <v>19825</v>
      </c>
      <c r="J7487" s="3"/>
      <c r="K7487" s="5" t="s">
        <v>163</v>
      </c>
      <c r="L7487" s="5" t="s">
        <v>112</v>
      </c>
      <c r="M7487" s="5" t="s">
        <v>8164</v>
      </c>
      <c r="N7487" s="5">
        <f>VLOOKUP(M7487,[1]ArchetypeScores!E:N,10,FALSE)</f>
        <v>0</v>
      </c>
      <c r="O7487" s="5">
        <f>VLOOKUP(M7487,[1]ArchetypeScores!E:O,11,FALSE)</f>
        <v>0</v>
      </c>
      <c r="P7487" s="5">
        <f>VLOOKUP(M7487,[1]ArchetypeScores!E:P,12,FALSE)</f>
        <v>0</v>
      </c>
      <c r="Q7487" s="2" t="str">
        <f>VLOOKUP(M7487,[1]ArchetypeScores!E:W,19,FALSE)</f>
        <v>Untargeted</v>
      </c>
      <c r="R7487" s="2">
        <f>VLOOKUP(M7487,[1]ArchetypeScores!E:I,5,FALSE)</f>
        <v>0</v>
      </c>
      <c r="S7487" s="2">
        <f>VLOOKUP(M7487,[1]ArchetypeScores!E:K,7,FALSE)</f>
        <v>0</v>
      </c>
      <c r="T7487" s="2" t="str">
        <f t="shared" si="118"/>
        <v>Not A&amp;R positive</v>
      </c>
    </row>
    <row r="7488" spans="1:20" x14ac:dyDescent="0.3">
      <c r="A7488" s="2" t="s">
        <v>19339</v>
      </c>
      <c r="B7488" s="3" t="s">
        <v>19828</v>
      </c>
      <c r="C7488" s="3" t="s">
        <v>19829</v>
      </c>
      <c r="D7488" s="4">
        <v>0.54</v>
      </c>
      <c r="E7488" s="5" t="s">
        <v>6822</v>
      </c>
      <c r="F7488" s="4">
        <v>0.54</v>
      </c>
      <c r="G7488" s="6">
        <v>52231</v>
      </c>
      <c r="H7488" s="3" t="s">
        <v>19830</v>
      </c>
      <c r="I7488" s="3" t="s">
        <v>19831</v>
      </c>
      <c r="J7488" s="3"/>
      <c r="K7488" s="5" t="s">
        <v>118</v>
      </c>
      <c r="L7488" s="5">
        <v>4</v>
      </c>
      <c r="M7488" s="5" t="s">
        <v>119</v>
      </c>
      <c r="N7488" s="5">
        <f>VLOOKUP(M7488,[1]ArchetypeScores!E:N,10,FALSE)</f>
        <v>0</v>
      </c>
      <c r="O7488" s="5">
        <f>VLOOKUP(M7488,[1]ArchetypeScores!E:O,11,FALSE)</f>
        <v>-1</v>
      </c>
      <c r="P7488" s="5">
        <f>VLOOKUP(M7488,[1]ArchetypeScores!E:P,12,FALSE)</f>
        <v>0</v>
      </c>
      <c r="Q7488" s="2" t="str">
        <f>VLOOKUP(M7488,[1]ArchetypeScores!E:W,19,FALSE)</f>
        <v>Untargeted</v>
      </c>
      <c r="R7488" s="2">
        <f>VLOOKUP(M7488,[1]ArchetypeScores!E:I,5,FALSE)</f>
        <v>0</v>
      </c>
      <c r="S7488" s="2">
        <f>VLOOKUP(M7488,[1]ArchetypeScores!E:K,7,FALSE)</f>
        <v>0</v>
      </c>
      <c r="T7488" s="2" t="str">
        <f t="shared" si="118"/>
        <v>Not A&amp;R positive</v>
      </c>
    </row>
    <row r="7489" spans="1:20" x14ac:dyDescent="0.3">
      <c r="A7489" s="2" t="s">
        <v>19339</v>
      </c>
      <c r="B7489" s="3" t="s">
        <v>19832</v>
      </c>
      <c r="C7489" s="3" t="s">
        <v>19833</v>
      </c>
      <c r="D7489" s="4">
        <v>1.1200000000000001</v>
      </c>
      <c r="E7489" s="5" t="s">
        <v>6822</v>
      </c>
      <c r="F7489" s="4">
        <v>1.1200000000000001</v>
      </c>
      <c r="G7489" s="6">
        <v>52209</v>
      </c>
      <c r="H7489" s="3" t="s">
        <v>19830</v>
      </c>
      <c r="I7489" s="3" t="s">
        <v>19834</v>
      </c>
      <c r="J7489" s="3"/>
      <c r="K7489" s="5" t="s">
        <v>71</v>
      </c>
      <c r="L7489" s="5">
        <v>1</v>
      </c>
      <c r="M7489" s="5" t="s">
        <v>72</v>
      </c>
      <c r="N7489" s="5">
        <f>VLOOKUP(M7489,[1]ArchetypeScores!E:N,10,FALSE)</f>
        <v>0</v>
      </c>
      <c r="O7489" s="5">
        <f>VLOOKUP(M7489,[1]ArchetypeScores!E:O,11,FALSE)</f>
        <v>0</v>
      </c>
      <c r="P7489" s="5">
        <f>VLOOKUP(M7489,[1]ArchetypeScores!E:P,12,FALSE)</f>
        <v>0</v>
      </c>
      <c r="Q7489" s="2" t="str">
        <f>VLOOKUP(M7489,[1]ArchetypeScores!E:W,19,FALSE)</f>
        <v>Other sector</v>
      </c>
      <c r="R7489" s="2">
        <f>VLOOKUP(M7489,[1]ArchetypeScores!E:I,5,FALSE)</f>
        <v>0</v>
      </c>
      <c r="S7489" s="2">
        <f>VLOOKUP(M7489,[1]ArchetypeScores!E:K,7,FALSE)</f>
        <v>0</v>
      </c>
      <c r="T7489" s="2" t="str">
        <f t="shared" si="118"/>
        <v>Not A&amp;R positive</v>
      </c>
    </row>
    <row r="7490" spans="1:20" x14ac:dyDescent="0.3">
      <c r="A7490" s="2" t="s">
        <v>19339</v>
      </c>
      <c r="B7490" s="3" t="s">
        <v>19835</v>
      </c>
      <c r="C7490" s="3" t="s">
        <v>19836</v>
      </c>
      <c r="D7490" s="4">
        <v>10</v>
      </c>
      <c r="E7490" s="5" t="s">
        <v>6822</v>
      </c>
      <c r="F7490" s="4">
        <v>10</v>
      </c>
      <c r="G7490" s="6">
        <v>52216</v>
      </c>
      <c r="H7490" s="3" t="s">
        <v>19837</v>
      </c>
      <c r="I7490" s="3" t="s">
        <v>19838</v>
      </c>
      <c r="J7490" s="3"/>
      <c r="K7490" s="5" t="s">
        <v>67</v>
      </c>
      <c r="L7490" s="5">
        <v>2</v>
      </c>
      <c r="M7490" s="5" t="s">
        <v>68</v>
      </c>
      <c r="N7490" s="5">
        <f>VLOOKUP(M7490,[1]ArchetypeScores!E:N,10,FALSE)</f>
        <v>0</v>
      </c>
      <c r="O7490" s="5">
        <f>VLOOKUP(M7490,[1]ArchetypeScores!E:O,11,FALSE)</f>
        <v>-1</v>
      </c>
      <c r="P7490" s="5">
        <f>VLOOKUP(M7490,[1]ArchetypeScores!E:P,12,FALSE)</f>
        <v>0</v>
      </c>
      <c r="Q7490" s="2" t="str">
        <f>VLOOKUP(M7490,[1]ArchetypeScores!E:W,19,FALSE)</f>
        <v>Untargeted</v>
      </c>
      <c r="R7490" s="2">
        <f>VLOOKUP(M7490,[1]ArchetypeScores!E:I,5,FALSE)</f>
        <v>0</v>
      </c>
      <c r="S7490" s="2">
        <f>VLOOKUP(M7490,[1]ArchetypeScores!E:K,7,FALSE)</f>
        <v>0</v>
      </c>
      <c r="T7490" s="2" t="str">
        <f t="shared" ref="T7490:T7553" si="119">IF(AND(R7490=1,S7490=1),"Both",IF(AND(R7490=1,S7490=0),"Direct only",IF(AND(R7490=0,S7490=1),"Indirect only","Not A&amp;R positive")))</f>
        <v>Not A&amp;R positive</v>
      </c>
    </row>
    <row r="7491" spans="1:20" x14ac:dyDescent="0.3">
      <c r="A7491" s="2" t="s">
        <v>19339</v>
      </c>
      <c r="B7491" s="3" t="s">
        <v>19839</v>
      </c>
      <c r="C7491" s="3" t="s">
        <v>19840</v>
      </c>
      <c r="D7491" s="4">
        <v>25</v>
      </c>
      <c r="E7491" s="5" t="s">
        <v>6822</v>
      </c>
      <c r="F7491" s="4">
        <v>25</v>
      </c>
      <c r="G7491" s="6">
        <v>52206</v>
      </c>
      <c r="H7491" s="3" t="s">
        <v>19841</v>
      </c>
      <c r="I7491" s="3" t="s">
        <v>19813</v>
      </c>
      <c r="J7491" s="3"/>
      <c r="K7491" s="5" t="s">
        <v>38</v>
      </c>
      <c r="L7491" s="5">
        <v>13</v>
      </c>
      <c r="M7491" s="5" t="s">
        <v>39</v>
      </c>
      <c r="N7491" s="5">
        <f>VLOOKUP(M7491,[1]ArchetypeScores!E:N,10,FALSE)</f>
        <v>0</v>
      </c>
      <c r="O7491" s="5">
        <f>VLOOKUP(M7491,[1]ArchetypeScores!E:O,11,FALSE)</f>
        <v>-2</v>
      </c>
      <c r="P7491" s="5">
        <f>VLOOKUP(M7491,[1]ArchetypeScores!E:P,12,FALSE)</f>
        <v>0</v>
      </c>
      <c r="Q7491" s="2" t="str">
        <f>VLOOKUP(M7491,[1]ArchetypeScores!E:W,19,FALSE)</f>
        <v>Industrials - transportation</v>
      </c>
      <c r="R7491" s="2">
        <f>VLOOKUP(M7491,[1]ArchetypeScores!E:I,5,FALSE)</f>
        <v>0</v>
      </c>
      <c r="S7491" s="2">
        <f>VLOOKUP(M7491,[1]ArchetypeScores!E:K,7,FALSE)</f>
        <v>0</v>
      </c>
      <c r="T7491" s="2" t="str">
        <f t="shared" si="119"/>
        <v>Not A&amp;R positive</v>
      </c>
    </row>
    <row r="7492" spans="1:20" x14ac:dyDescent="0.3">
      <c r="A7492" s="2" t="s">
        <v>19339</v>
      </c>
      <c r="B7492" s="3" t="s">
        <v>19842</v>
      </c>
      <c r="C7492" s="3" t="s">
        <v>19843</v>
      </c>
      <c r="D7492" s="4">
        <v>15.81</v>
      </c>
      <c r="E7492" s="5" t="s">
        <v>6822</v>
      </c>
      <c r="F7492" s="4">
        <v>15.81</v>
      </c>
      <c r="G7492" s="6">
        <v>52213</v>
      </c>
      <c r="H7492" s="3" t="s">
        <v>19844</v>
      </c>
      <c r="I7492" s="3" t="s">
        <v>19806</v>
      </c>
      <c r="J7492" s="3"/>
      <c r="K7492" s="5" t="s">
        <v>47</v>
      </c>
      <c r="L7492" s="5">
        <v>1</v>
      </c>
      <c r="M7492" s="5" t="s">
        <v>48</v>
      </c>
      <c r="N7492" s="5">
        <f>VLOOKUP(M7492,[1]ArchetypeScores!E:N,10,FALSE)</f>
        <v>0</v>
      </c>
      <c r="O7492" s="5">
        <f>VLOOKUP(M7492,[1]ArchetypeScores!E:O,11,FALSE)</f>
        <v>0</v>
      </c>
      <c r="P7492" s="5">
        <f>VLOOKUP(M7492,[1]ArchetypeScores!E:P,12,FALSE)</f>
        <v>0</v>
      </c>
      <c r="Q7492" s="2" t="str">
        <f>VLOOKUP(M7492,[1]ArchetypeScores!E:W,19,FALSE)</f>
        <v>Consumer (including agriculture and tourism)</v>
      </c>
      <c r="R7492" s="2">
        <f>VLOOKUP(M7492,[1]ArchetypeScores!E:I,5,FALSE)</f>
        <v>0</v>
      </c>
      <c r="S7492" s="2">
        <f>VLOOKUP(M7492,[1]ArchetypeScores!E:K,7,FALSE)</f>
        <v>0</v>
      </c>
      <c r="T7492" s="2" t="str">
        <f t="shared" si="119"/>
        <v>Not A&amp;R positive</v>
      </c>
    </row>
    <row r="7493" spans="1:20" x14ac:dyDescent="0.3">
      <c r="A7493" s="2" t="s">
        <v>19339</v>
      </c>
      <c r="B7493" s="3" t="s">
        <v>19845</v>
      </c>
      <c r="C7493" s="3" t="s">
        <v>19846</v>
      </c>
      <c r="D7493" s="4">
        <v>30.9</v>
      </c>
      <c r="E7493" s="5" t="s">
        <v>6822</v>
      </c>
      <c r="F7493" s="4">
        <v>30.9</v>
      </c>
      <c r="G7493" s="6">
        <v>52230</v>
      </c>
      <c r="H7493" s="3" t="s">
        <v>19830</v>
      </c>
      <c r="I7493" s="3" t="s">
        <v>19831</v>
      </c>
      <c r="J7493" s="3"/>
      <c r="K7493" s="5" t="s">
        <v>163</v>
      </c>
      <c r="L7493" s="5">
        <v>3</v>
      </c>
      <c r="M7493" s="5" t="s">
        <v>164</v>
      </c>
      <c r="N7493" s="5">
        <f>VLOOKUP(M7493,[1]ArchetypeScores!E:N,10,FALSE)</f>
        <v>0</v>
      </c>
      <c r="O7493" s="5">
        <f>VLOOKUP(M7493,[1]ArchetypeScores!E:O,11,FALSE)</f>
        <v>0</v>
      </c>
      <c r="P7493" s="5">
        <f>VLOOKUP(M7493,[1]ArchetypeScores!E:P,12,FALSE)</f>
        <v>0</v>
      </c>
      <c r="Q7493" s="2" t="str">
        <f>VLOOKUP(M7493,[1]ArchetypeScores!E:W,19,FALSE)</f>
        <v>Education and training</v>
      </c>
      <c r="R7493" s="2">
        <f>VLOOKUP(M7493,[1]ArchetypeScores!E:I,5,FALSE)</f>
        <v>0</v>
      </c>
      <c r="S7493" s="2">
        <f>VLOOKUP(M7493,[1]ArchetypeScores!E:K,7,FALSE)</f>
        <v>0</v>
      </c>
      <c r="T7493" s="2" t="str">
        <f t="shared" si="119"/>
        <v>Not A&amp;R positive</v>
      </c>
    </row>
    <row r="7494" spans="1:20" x14ac:dyDescent="0.3">
      <c r="A7494" s="2" t="s">
        <v>19339</v>
      </c>
      <c r="B7494" s="3" t="s">
        <v>19847</v>
      </c>
      <c r="C7494" s="3" t="s">
        <v>19848</v>
      </c>
      <c r="D7494" s="4">
        <v>0.93</v>
      </c>
      <c r="E7494" s="5" t="s">
        <v>6822</v>
      </c>
      <c r="F7494" s="4">
        <v>0.93</v>
      </c>
      <c r="G7494" s="6">
        <v>52207</v>
      </c>
      <c r="H7494" s="3" t="s">
        <v>19830</v>
      </c>
      <c r="I7494" s="3" t="s">
        <v>19849</v>
      </c>
      <c r="J7494" s="3"/>
      <c r="K7494" s="5" t="s">
        <v>112</v>
      </c>
      <c r="L7494" s="5" t="s">
        <v>112</v>
      </c>
      <c r="M7494" s="5" t="s">
        <v>961</v>
      </c>
      <c r="N7494" s="5">
        <f>VLOOKUP(M7494,[1]ArchetypeScores!E:N,10,FALSE)</f>
        <v>0</v>
      </c>
      <c r="O7494" s="5">
        <f>VLOOKUP(M7494,[1]ArchetypeScores!E:O,11,FALSE)</f>
        <v>0</v>
      </c>
      <c r="P7494" s="5">
        <f>VLOOKUP(M7494,[1]ArchetypeScores!E:P,12,FALSE)</f>
        <v>0</v>
      </c>
      <c r="Q7494" s="2" t="str">
        <f>VLOOKUP(M7494,[1]ArchetypeScores!E:W,19,FALSE)</f>
        <v>Untargeted</v>
      </c>
      <c r="R7494" s="2">
        <f>VLOOKUP(M7494,[1]ArchetypeScores!E:I,5,FALSE)</f>
        <v>0</v>
      </c>
      <c r="S7494" s="2">
        <f>VLOOKUP(M7494,[1]ArchetypeScores!E:K,7,FALSE)</f>
        <v>0</v>
      </c>
      <c r="T7494" s="2" t="str">
        <f t="shared" si="119"/>
        <v>Not A&amp;R positive</v>
      </c>
    </row>
    <row r="7495" spans="1:20" x14ac:dyDescent="0.3">
      <c r="A7495" s="2" t="s">
        <v>19339</v>
      </c>
      <c r="B7495" s="3" t="s">
        <v>19850</v>
      </c>
      <c r="C7495" s="3" t="s">
        <v>19851</v>
      </c>
      <c r="D7495" s="4">
        <v>14.96</v>
      </c>
      <c r="E7495" s="5" t="s">
        <v>6822</v>
      </c>
      <c r="F7495" s="4">
        <v>14.96</v>
      </c>
      <c r="G7495" s="6">
        <v>52208</v>
      </c>
      <c r="H7495" s="3" t="s">
        <v>19830</v>
      </c>
      <c r="I7495" s="3" t="s">
        <v>19813</v>
      </c>
      <c r="J7495" s="3"/>
      <c r="K7495" s="5" t="s">
        <v>25</v>
      </c>
      <c r="L7495" s="5">
        <v>9</v>
      </c>
      <c r="M7495" s="5" t="s">
        <v>493</v>
      </c>
      <c r="N7495" s="5">
        <f>VLOOKUP(M7495,[1]ArchetypeScores!E:N,10,FALSE)</f>
        <v>1</v>
      </c>
      <c r="O7495" s="5">
        <f>VLOOKUP(M7495,[1]ArchetypeScores!E:O,11,FALSE)</f>
        <v>-2</v>
      </c>
      <c r="P7495" s="5">
        <f>VLOOKUP(M7495,[1]ArchetypeScores!E:P,12,FALSE)</f>
        <v>0</v>
      </c>
      <c r="Q7495" s="2" t="str">
        <f>VLOOKUP(M7495,[1]ArchetypeScores!E:W,19,FALSE)</f>
        <v>Industrials - other</v>
      </c>
      <c r="R7495" s="2">
        <f>VLOOKUP(M7495,[1]ArchetypeScores!E:I,5,FALSE)</f>
        <v>0</v>
      </c>
      <c r="S7495" s="2">
        <f>VLOOKUP(M7495,[1]ArchetypeScores!E:K,7,FALSE)</f>
        <v>-1</v>
      </c>
      <c r="T7495" s="2" t="str">
        <f t="shared" si="119"/>
        <v>Not A&amp;R positive</v>
      </c>
    </row>
    <row r="7496" spans="1:20" x14ac:dyDescent="0.3">
      <c r="A7496" s="2" t="s">
        <v>19339</v>
      </c>
      <c r="B7496" s="3" t="s">
        <v>19852</v>
      </c>
      <c r="C7496" s="3" t="s">
        <v>19853</v>
      </c>
      <c r="D7496" s="4">
        <v>19.571999999999999</v>
      </c>
      <c r="E7496" s="5" t="s">
        <v>6822</v>
      </c>
      <c r="F7496" s="4">
        <v>19.572299999999998</v>
      </c>
      <c r="G7496" s="6">
        <v>52224</v>
      </c>
      <c r="H7496" s="3" t="s">
        <v>19854</v>
      </c>
      <c r="I7496" s="3" t="s">
        <v>19855</v>
      </c>
      <c r="J7496" s="3"/>
      <c r="K7496" s="5" t="s">
        <v>118</v>
      </c>
      <c r="L7496" s="5">
        <v>4</v>
      </c>
      <c r="M7496" s="5" t="s">
        <v>119</v>
      </c>
      <c r="N7496" s="5">
        <f>VLOOKUP(M7496,[1]ArchetypeScores!E:N,10,FALSE)</f>
        <v>0</v>
      </c>
      <c r="O7496" s="5">
        <f>VLOOKUP(M7496,[1]ArchetypeScores!E:O,11,FALSE)</f>
        <v>-1</v>
      </c>
      <c r="P7496" s="5">
        <f>VLOOKUP(M7496,[1]ArchetypeScores!E:P,12,FALSE)</f>
        <v>0</v>
      </c>
      <c r="Q7496" s="2" t="str">
        <f>VLOOKUP(M7496,[1]ArchetypeScores!E:W,19,FALSE)</f>
        <v>Untargeted</v>
      </c>
      <c r="R7496" s="2">
        <f>VLOOKUP(M7496,[1]ArchetypeScores!E:I,5,FALSE)</f>
        <v>0</v>
      </c>
      <c r="S7496" s="2">
        <f>VLOOKUP(M7496,[1]ArchetypeScores!E:K,7,FALSE)</f>
        <v>0</v>
      </c>
      <c r="T7496" s="2" t="str">
        <f t="shared" si="119"/>
        <v>Not A&amp;R positive</v>
      </c>
    </row>
    <row r="7497" spans="1:20" x14ac:dyDescent="0.3">
      <c r="A7497" s="2" t="s">
        <v>19339</v>
      </c>
      <c r="B7497" s="3" t="s">
        <v>19856</v>
      </c>
      <c r="C7497" s="3" t="s">
        <v>19857</v>
      </c>
      <c r="D7497" s="4">
        <v>0.1</v>
      </c>
      <c r="E7497" s="5" t="s">
        <v>6822</v>
      </c>
      <c r="F7497" s="4">
        <v>0.1</v>
      </c>
      <c r="G7497" s="6">
        <v>52016</v>
      </c>
      <c r="H7497" s="3" t="s">
        <v>19356</v>
      </c>
      <c r="I7497" s="3" t="s">
        <v>19357</v>
      </c>
      <c r="J7497" s="3" t="s">
        <v>19858</v>
      </c>
      <c r="K7497" s="5" t="s">
        <v>118</v>
      </c>
      <c r="L7497" s="5">
        <v>1</v>
      </c>
      <c r="M7497" s="5" t="s">
        <v>275</v>
      </c>
      <c r="N7497" s="5">
        <f>VLOOKUP(M7497,[1]ArchetypeScores!E:N,10,FALSE)</f>
        <v>0</v>
      </c>
      <c r="O7497" s="5">
        <f>VLOOKUP(M7497,[1]ArchetypeScores!E:O,11,FALSE)</f>
        <v>-1</v>
      </c>
      <c r="P7497" s="5">
        <f>VLOOKUP(M7497,[1]ArchetypeScores!E:P,12,FALSE)</f>
        <v>0</v>
      </c>
      <c r="Q7497" s="2" t="str">
        <f>VLOOKUP(M7497,[1]ArchetypeScores!E:W,19,FALSE)</f>
        <v>Untargeted</v>
      </c>
      <c r="R7497" s="2">
        <f>VLOOKUP(M7497,[1]ArchetypeScores!E:I,5,FALSE)</f>
        <v>0</v>
      </c>
      <c r="S7497" s="2">
        <f>VLOOKUP(M7497,[1]ArchetypeScores!E:K,7,FALSE)</f>
        <v>0</v>
      </c>
      <c r="T7497" s="2" t="str">
        <f t="shared" si="119"/>
        <v>Not A&amp;R positive</v>
      </c>
    </row>
    <row r="7498" spans="1:20" x14ac:dyDescent="0.3">
      <c r="A7498" s="2" t="s">
        <v>19339</v>
      </c>
      <c r="B7498" s="3" t="s">
        <v>19859</v>
      </c>
      <c r="C7498" s="3" t="s">
        <v>19860</v>
      </c>
      <c r="D7498" s="4">
        <v>0.15</v>
      </c>
      <c r="E7498" s="5" t="s">
        <v>6822</v>
      </c>
      <c r="F7498" s="4">
        <v>0.15</v>
      </c>
      <c r="G7498" s="6">
        <v>52088</v>
      </c>
      <c r="H7498" s="3" t="s">
        <v>19356</v>
      </c>
      <c r="I7498" s="3" t="s">
        <v>19357</v>
      </c>
      <c r="J7498" s="3" t="s">
        <v>19861</v>
      </c>
      <c r="K7498" s="5" t="s">
        <v>47</v>
      </c>
      <c r="L7498" s="5" t="s">
        <v>112</v>
      </c>
      <c r="M7498" s="5" t="s">
        <v>5248</v>
      </c>
      <c r="N7498" s="5">
        <f>VLOOKUP(M7498,[1]ArchetypeScores!E:N,10,FALSE)</f>
        <v>0</v>
      </c>
      <c r="O7498" s="5">
        <f>VLOOKUP(M7498,[1]ArchetypeScores!E:O,11,FALSE)</f>
        <v>0</v>
      </c>
      <c r="P7498" s="5">
        <f>VLOOKUP(M7498,[1]ArchetypeScores!E:P,12,FALSE)</f>
        <v>0</v>
      </c>
      <c r="Q7498" s="2" t="str">
        <f>VLOOKUP(M7498,[1]ArchetypeScores!E:W,19,FALSE)</f>
        <v>Untargeted</v>
      </c>
      <c r="R7498" s="2">
        <f>VLOOKUP(M7498,[1]ArchetypeScores!E:I,5,FALSE)</f>
        <v>0</v>
      </c>
      <c r="S7498" s="2">
        <f>VLOOKUP(M7498,[1]ArchetypeScores!E:K,7,FALSE)</f>
        <v>0</v>
      </c>
      <c r="T7498" s="2" t="str">
        <f t="shared" si="119"/>
        <v>Not A&amp;R positive</v>
      </c>
    </row>
    <row r="7499" spans="1:20" x14ac:dyDescent="0.3">
      <c r="A7499" s="2" t="s">
        <v>19339</v>
      </c>
      <c r="B7499" s="3" t="s">
        <v>19862</v>
      </c>
      <c r="C7499" s="3" t="s">
        <v>19863</v>
      </c>
      <c r="D7499" s="4">
        <v>2.75</v>
      </c>
      <c r="E7499" s="5" t="s">
        <v>6822</v>
      </c>
      <c r="F7499" s="4">
        <v>2.75</v>
      </c>
      <c r="G7499" s="6">
        <v>51926</v>
      </c>
      <c r="H7499" s="3" t="s">
        <v>19356</v>
      </c>
      <c r="I7499" s="3" t="s">
        <v>19357</v>
      </c>
      <c r="J7499" s="3" t="s">
        <v>19864</v>
      </c>
      <c r="K7499" s="5" t="s">
        <v>163</v>
      </c>
      <c r="L7499" s="5">
        <v>3</v>
      </c>
      <c r="M7499" s="5" t="s">
        <v>164</v>
      </c>
      <c r="N7499" s="5">
        <f>VLOOKUP(M7499,[1]ArchetypeScores!E:N,10,FALSE)</f>
        <v>0</v>
      </c>
      <c r="O7499" s="5">
        <f>VLOOKUP(M7499,[1]ArchetypeScores!E:O,11,FALSE)</f>
        <v>0</v>
      </c>
      <c r="P7499" s="5">
        <f>VLOOKUP(M7499,[1]ArchetypeScores!E:P,12,FALSE)</f>
        <v>0</v>
      </c>
      <c r="Q7499" s="2" t="str">
        <f>VLOOKUP(M7499,[1]ArchetypeScores!E:W,19,FALSE)</f>
        <v>Education and training</v>
      </c>
      <c r="R7499" s="2">
        <f>VLOOKUP(M7499,[1]ArchetypeScores!E:I,5,FALSE)</f>
        <v>0</v>
      </c>
      <c r="S7499" s="2">
        <f>VLOOKUP(M7499,[1]ArchetypeScores!E:K,7,FALSE)</f>
        <v>0</v>
      </c>
      <c r="T7499" s="2" t="str">
        <f t="shared" si="119"/>
        <v>Not A&amp;R positive</v>
      </c>
    </row>
    <row r="7500" spans="1:20" x14ac:dyDescent="0.3">
      <c r="A7500" s="2" t="s">
        <v>19339</v>
      </c>
      <c r="B7500" s="3" t="s">
        <v>19865</v>
      </c>
      <c r="C7500" s="3" t="s">
        <v>19866</v>
      </c>
      <c r="D7500" s="4">
        <v>7.1719999999999997</v>
      </c>
      <c r="E7500" s="5" t="s">
        <v>6822</v>
      </c>
      <c r="F7500" s="4">
        <v>7.1719999999999997</v>
      </c>
      <c r="G7500" s="6">
        <v>52062</v>
      </c>
      <c r="H7500" s="3" t="s">
        <v>19356</v>
      </c>
      <c r="I7500" s="3" t="s">
        <v>19357</v>
      </c>
      <c r="J7500" s="3" t="s">
        <v>19867</v>
      </c>
      <c r="K7500" s="5" t="s">
        <v>154</v>
      </c>
      <c r="L7500" s="5">
        <v>1</v>
      </c>
      <c r="M7500" s="5" t="s">
        <v>188</v>
      </c>
      <c r="N7500" s="5">
        <f>VLOOKUP(M7500,[1]ArchetypeScores!E:N,10,FALSE)</f>
        <v>1</v>
      </c>
      <c r="O7500" s="5">
        <f>VLOOKUP(M7500,[1]ArchetypeScores!E:O,11,FALSE)</f>
        <v>-1</v>
      </c>
      <c r="P7500" s="5">
        <f>VLOOKUP(M7500,[1]ArchetypeScores!E:P,12,FALSE)</f>
        <v>0</v>
      </c>
      <c r="Q7500" s="2" t="str">
        <f>VLOOKUP(M7500,[1]ArchetypeScores!E:W,19,FALSE)</f>
        <v>Education and training</v>
      </c>
      <c r="R7500" s="2">
        <f>VLOOKUP(M7500,[1]ArchetypeScores!E:I,5,FALSE)</f>
        <v>0</v>
      </c>
      <c r="S7500" s="2">
        <f>VLOOKUP(M7500,[1]ArchetypeScores!E:K,7,FALSE)</f>
        <v>1</v>
      </c>
      <c r="T7500" s="2" t="str">
        <f t="shared" si="119"/>
        <v>Indirect only</v>
      </c>
    </row>
    <row r="7501" spans="1:20" x14ac:dyDescent="0.3">
      <c r="A7501" s="2" t="s">
        <v>19339</v>
      </c>
      <c r="B7501" s="3" t="s">
        <v>19868</v>
      </c>
      <c r="C7501" s="3" t="s">
        <v>19869</v>
      </c>
      <c r="D7501" s="4">
        <v>0.08</v>
      </c>
      <c r="E7501" s="5" t="s">
        <v>6822</v>
      </c>
      <c r="F7501" s="4">
        <v>0.08</v>
      </c>
      <c r="G7501" s="6">
        <v>52075</v>
      </c>
      <c r="H7501" s="3" t="s">
        <v>19356</v>
      </c>
      <c r="I7501" s="3" t="s">
        <v>19357</v>
      </c>
      <c r="J7501" s="3" t="s">
        <v>19870</v>
      </c>
      <c r="K7501" s="5" t="s">
        <v>67</v>
      </c>
      <c r="L7501" s="5">
        <v>2</v>
      </c>
      <c r="M7501" s="5" t="s">
        <v>68</v>
      </c>
      <c r="N7501" s="5">
        <f>VLOOKUP(M7501,[1]ArchetypeScores!E:N,10,FALSE)</f>
        <v>0</v>
      </c>
      <c r="O7501" s="5">
        <f>VLOOKUP(M7501,[1]ArchetypeScores!E:O,11,FALSE)</f>
        <v>-1</v>
      </c>
      <c r="P7501" s="5">
        <f>VLOOKUP(M7501,[1]ArchetypeScores!E:P,12,FALSE)</f>
        <v>0</v>
      </c>
      <c r="Q7501" s="2" t="str">
        <f>VLOOKUP(M7501,[1]ArchetypeScores!E:W,19,FALSE)</f>
        <v>Untargeted</v>
      </c>
      <c r="R7501" s="2">
        <f>VLOOKUP(M7501,[1]ArchetypeScores!E:I,5,FALSE)</f>
        <v>0</v>
      </c>
      <c r="S7501" s="2">
        <f>VLOOKUP(M7501,[1]ArchetypeScores!E:K,7,FALSE)</f>
        <v>0</v>
      </c>
      <c r="T7501" s="2" t="str">
        <f t="shared" si="119"/>
        <v>Not A&amp;R positive</v>
      </c>
    </row>
    <row r="7502" spans="1:20" x14ac:dyDescent="0.3">
      <c r="A7502" s="2" t="s">
        <v>19339</v>
      </c>
      <c r="B7502" s="3" t="s">
        <v>19871</v>
      </c>
      <c r="C7502" s="3" t="s">
        <v>19872</v>
      </c>
      <c r="D7502" s="4">
        <v>10</v>
      </c>
      <c r="E7502" s="5" t="s">
        <v>6822</v>
      </c>
      <c r="F7502" s="4">
        <v>10</v>
      </c>
      <c r="G7502" s="6">
        <v>52240</v>
      </c>
      <c r="H7502" s="3" t="s">
        <v>19873</v>
      </c>
      <c r="I7502" s="3" t="s">
        <v>19874</v>
      </c>
      <c r="J7502" s="3"/>
      <c r="K7502" s="5" t="s">
        <v>57</v>
      </c>
      <c r="L7502" s="5">
        <v>29</v>
      </c>
      <c r="M7502" s="5" t="s">
        <v>58</v>
      </c>
      <c r="N7502" s="5">
        <f>VLOOKUP(M7502,[1]ArchetypeScores!E:N,10,FALSE)</f>
        <v>0</v>
      </c>
      <c r="O7502" s="5">
        <f>VLOOKUP(M7502,[1]ArchetypeScores!E:O,11,FALSE)</f>
        <v>-1</v>
      </c>
      <c r="P7502" s="5">
        <f>VLOOKUP(M7502,[1]ArchetypeScores!E:P,12,FALSE)</f>
        <v>0</v>
      </c>
      <c r="Q7502" s="2" t="str">
        <f>VLOOKUP(M7502,[1]ArchetypeScores!E:W,19,FALSE)</f>
        <v>Untargeted</v>
      </c>
      <c r="R7502" s="2">
        <f>VLOOKUP(M7502,[1]ArchetypeScores!E:I,5,FALSE)</f>
        <v>0</v>
      </c>
      <c r="S7502" s="2">
        <f>VLOOKUP(M7502,[1]ArchetypeScores!E:K,7,FALSE)</f>
        <v>0</v>
      </c>
      <c r="T7502" s="2" t="str">
        <f t="shared" si="119"/>
        <v>Not A&amp;R positive</v>
      </c>
    </row>
    <row r="7503" spans="1:20" x14ac:dyDescent="0.3">
      <c r="A7503" s="2" t="s">
        <v>19339</v>
      </c>
      <c r="B7503" s="3" t="s">
        <v>19875</v>
      </c>
      <c r="C7503" s="3" t="s">
        <v>19876</v>
      </c>
      <c r="D7503" s="4">
        <v>8.9999999999999993E-3</v>
      </c>
      <c r="E7503" s="5" t="s">
        <v>6822</v>
      </c>
      <c r="F7503" s="4">
        <v>8.9999999999999993E-3</v>
      </c>
      <c r="G7503" s="6">
        <v>52057</v>
      </c>
      <c r="H7503" s="3" t="s">
        <v>19356</v>
      </c>
      <c r="I7503" s="3" t="s">
        <v>19357</v>
      </c>
      <c r="J7503" s="3" t="s">
        <v>19877</v>
      </c>
      <c r="K7503" s="5" t="s">
        <v>38</v>
      </c>
      <c r="L7503" s="5">
        <v>13</v>
      </c>
      <c r="M7503" s="5" t="s">
        <v>39</v>
      </c>
      <c r="N7503" s="5">
        <f>VLOOKUP(M7503,[1]ArchetypeScores!E:N,10,FALSE)</f>
        <v>0</v>
      </c>
      <c r="O7503" s="5">
        <f>VLOOKUP(M7503,[1]ArchetypeScores!E:O,11,FALSE)</f>
        <v>-2</v>
      </c>
      <c r="P7503" s="5">
        <f>VLOOKUP(M7503,[1]ArchetypeScores!E:P,12,FALSE)</f>
        <v>0</v>
      </c>
      <c r="Q7503" s="2" t="str">
        <f>VLOOKUP(M7503,[1]ArchetypeScores!E:W,19,FALSE)</f>
        <v>Industrials - transportation</v>
      </c>
      <c r="R7503" s="2">
        <f>VLOOKUP(M7503,[1]ArchetypeScores!E:I,5,FALSE)</f>
        <v>0</v>
      </c>
      <c r="S7503" s="2">
        <f>VLOOKUP(M7503,[1]ArchetypeScores!E:K,7,FALSE)</f>
        <v>0</v>
      </c>
      <c r="T7503" s="2" t="str">
        <f t="shared" si="119"/>
        <v>Not A&amp;R positive</v>
      </c>
    </row>
    <row r="7504" spans="1:20" x14ac:dyDescent="0.3">
      <c r="A7504" s="2" t="s">
        <v>19339</v>
      </c>
      <c r="B7504" s="3" t="s">
        <v>19878</v>
      </c>
      <c r="C7504" s="3" t="s">
        <v>19879</v>
      </c>
      <c r="D7504" s="4"/>
      <c r="E7504" s="5" t="s">
        <v>6822</v>
      </c>
      <c r="F7504" s="4">
        <v>0</v>
      </c>
      <c r="G7504" s="6">
        <v>52257</v>
      </c>
      <c r="H7504" s="3" t="s">
        <v>19673</v>
      </c>
      <c r="I7504" s="3" t="s">
        <v>19880</v>
      </c>
      <c r="J7504" s="3"/>
      <c r="K7504" s="5" t="s">
        <v>1072</v>
      </c>
      <c r="L7504" s="5">
        <v>2</v>
      </c>
      <c r="M7504" s="5" t="s">
        <v>1073</v>
      </c>
      <c r="N7504" s="5">
        <f>VLOOKUP(M7504,[1]ArchetypeScores!E:N,10,FALSE)</f>
        <v>0</v>
      </c>
      <c r="O7504" s="5">
        <f>VLOOKUP(M7504,[1]ArchetypeScores!E:O,11,FALSE)</f>
        <v>-1</v>
      </c>
      <c r="P7504" s="5">
        <f>VLOOKUP(M7504,[1]ArchetypeScores!E:P,12,FALSE)</f>
        <v>0</v>
      </c>
      <c r="Q7504" s="2" t="str">
        <f>VLOOKUP(M7504,[1]ArchetypeScores!E:W,19,FALSE)</f>
        <v>Untargeted</v>
      </c>
      <c r="R7504" s="2">
        <f>VLOOKUP(M7504,[1]ArchetypeScores!E:I,5,FALSE)</f>
        <v>0</v>
      </c>
      <c r="S7504" s="2">
        <f>VLOOKUP(M7504,[1]ArchetypeScores!E:K,7,FALSE)</f>
        <v>0</v>
      </c>
      <c r="T7504" s="2" t="str">
        <f t="shared" si="119"/>
        <v>Not A&amp;R positive</v>
      </c>
    </row>
    <row r="7505" spans="1:20" x14ac:dyDescent="0.3">
      <c r="A7505" s="2" t="s">
        <v>19339</v>
      </c>
      <c r="B7505" s="3" t="s">
        <v>19881</v>
      </c>
      <c r="C7505" s="3" t="s">
        <v>19882</v>
      </c>
      <c r="D7505" s="4">
        <v>0.56999999999999995</v>
      </c>
      <c r="E7505" s="5" t="s">
        <v>6822</v>
      </c>
      <c r="F7505" s="4">
        <v>0.56999999999999995</v>
      </c>
      <c r="G7505" s="6">
        <v>52024</v>
      </c>
      <c r="H7505" s="3" t="s">
        <v>19356</v>
      </c>
      <c r="I7505" s="3" t="s">
        <v>19357</v>
      </c>
      <c r="J7505" s="3" t="s">
        <v>19883</v>
      </c>
      <c r="K7505" s="5" t="s">
        <v>118</v>
      </c>
      <c r="L7505" s="5">
        <v>3</v>
      </c>
      <c r="M7505" s="5" t="s">
        <v>168</v>
      </c>
      <c r="N7505" s="5">
        <f>VLOOKUP(M7505,[1]ArchetypeScores!E:N,10,FALSE)</f>
        <v>0</v>
      </c>
      <c r="O7505" s="5">
        <f>VLOOKUP(M7505,[1]ArchetypeScores!E:O,11,FALSE)</f>
        <v>-1</v>
      </c>
      <c r="P7505" s="5">
        <f>VLOOKUP(M7505,[1]ArchetypeScores!E:P,12,FALSE)</f>
        <v>0</v>
      </c>
      <c r="Q7505" s="2" t="str">
        <f>VLOOKUP(M7505,[1]ArchetypeScores!E:W,19,FALSE)</f>
        <v>Untargeted</v>
      </c>
      <c r="R7505" s="2">
        <f>VLOOKUP(M7505,[1]ArchetypeScores!E:I,5,FALSE)</f>
        <v>0</v>
      </c>
      <c r="S7505" s="2">
        <f>VLOOKUP(M7505,[1]ArchetypeScores!E:K,7,FALSE)</f>
        <v>0</v>
      </c>
      <c r="T7505" s="2" t="str">
        <f t="shared" si="119"/>
        <v>Not A&amp;R positive</v>
      </c>
    </row>
    <row r="7506" spans="1:20" x14ac:dyDescent="0.3">
      <c r="A7506" s="2" t="s">
        <v>19339</v>
      </c>
      <c r="B7506" s="3" t="s">
        <v>19884</v>
      </c>
      <c r="C7506" s="3" t="s">
        <v>19885</v>
      </c>
      <c r="D7506" s="4">
        <v>0.4</v>
      </c>
      <c r="E7506" s="5" t="s">
        <v>6822</v>
      </c>
      <c r="F7506" s="4">
        <v>0.4</v>
      </c>
      <c r="G7506" s="6">
        <v>52030</v>
      </c>
      <c r="H7506" s="3" t="s">
        <v>19356</v>
      </c>
      <c r="I7506" s="3" t="s">
        <v>19357</v>
      </c>
      <c r="J7506" s="3" t="s">
        <v>19886</v>
      </c>
      <c r="K7506" s="5" t="s">
        <v>47</v>
      </c>
      <c r="L7506" s="5" t="s">
        <v>112</v>
      </c>
      <c r="M7506" s="5" t="s">
        <v>5248</v>
      </c>
      <c r="N7506" s="5">
        <f>VLOOKUP(M7506,[1]ArchetypeScores!E:N,10,FALSE)</f>
        <v>0</v>
      </c>
      <c r="O7506" s="5">
        <f>VLOOKUP(M7506,[1]ArchetypeScores!E:O,11,FALSE)</f>
        <v>0</v>
      </c>
      <c r="P7506" s="5">
        <f>VLOOKUP(M7506,[1]ArchetypeScores!E:P,12,FALSE)</f>
        <v>0</v>
      </c>
      <c r="Q7506" s="2" t="str">
        <f>VLOOKUP(M7506,[1]ArchetypeScores!E:W,19,FALSE)</f>
        <v>Untargeted</v>
      </c>
      <c r="R7506" s="2">
        <f>VLOOKUP(M7506,[1]ArchetypeScores!E:I,5,FALSE)</f>
        <v>0</v>
      </c>
      <c r="S7506" s="2">
        <f>VLOOKUP(M7506,[1]ArchetypeScores!E:K,7,FALSE)</f>
        <v>0</v>
      </c>
      <c r="T7506" s="2" t="str">
        <f t="shared" si="119"/>
        <v>Not A&amp;R positive</v>
      </c>
    </row>
    <row r="7507" spans="1:20" x14ac:dyDescent="0.3">
      <c r="A7507" s="2" t="s">
        <v>19339</v>
      </c>
      <c r="B7507" s="3" t="s">
        <v>19887</v>
      </c>
      <c r="C7507" s="3" t="s">
        <v>19888</v>
      </c>
      <c r="D7507" s="4">
        <v>6.2</v>
      </c>
      <c r="E7507" s="5" t="s">
        <v>6822</v>
      </c>
      <c r="F7507" s="4">
        <v>6.2</v>
      </c>
      <c r="G7507" s="6">
        <v>52264</v>
      </c>
      <c r="H7507" s="3" t="s">
        <v>19889</v>
      </c>
      <c r="I7507" s="3" t="s">
        <v>19890</v>
      </c>
      <c r="J7507" s="3"/>
      <c r="K7507" s="5" t="s">
        <v>61</v>
      </c>
      <c r="L7507" s="5">
        <v>1</v>
      </c>
      <c r="M7507" s="5" t="s">
        <v>130</v>
      </c>
      <c r="N7507" s="5">
        <f>VLOOKUP(M7507,[1]ArchetypeScores!E:N,10,FALSE)</f>
        <v>0</v>
      </c>
      <c r="O7507" s="5">
        <f>VLOOKUP(M7507,[1]ArchetypeScores!E:O,11,FALSE)</f>
        <v>-1</v>
      </c>
      <c r="P7507" s="5">
        <f>VLOOKUP(M7507,[1]ArchetypeScores!E:P,12,FALSE)</f>
        <v>0</v>
      </c>
      <c r="Q7507" s="2" t="str">
        <f>VLOOKUP(M7507,[1]ArchetypeScores!E:W,19,FALSE)</f>
        <v>Health care</v>
      </c>
      <c r="R7507" s="2">
        <f>VLOOKUP(M7507,[1]ArchetypeScores!E:I,5,FALSE)</f>
        <v>0</v>
      </c>
      <c r="S7507" s="2">
        <f>VLOOKUP(M7507,[1]ArchetypeScores!E:K,7,FALSE)</f>
        <v>0</v>
      </c>
      <c r="T7507" s="2" t="str">
        <f t="shared" si="119"/>
        <v>Not A&amp;R positive</v>
      </c>
    </row>
    <row r="7508" spans="1:20" x14ac:dyDescent="0.3">
      <c r="A7508" s="2" t="s">
        <v>19339</v>
      </c>
      <c r="B7508" s="8" t="s">
        <v>19891</v>
      </c>
      <c r="C7508" s="3" t="s">
        <v>19891</v>
      </c>
      <c r="D7508" s="4">
        <v>15</v>
      </c>
      <c r="E7508" s="5" t="s">
        <v>6822</v>
      </c>
      <c r="F7508" s="4">
        <v>15</v>
      </c>
      <c r="G7508" s="6">
        <v>52144</v>
      </c>
      <c r="H7508" s="3" t="s">
        <v>19892</v>
      </c>
      <c r="I7508" s="3" t="s">
        <v>19342</v>
      </c>
      <c r="J7508" s="3"/>
      <c r="K7508" s="5" t="s">
        <v>57</v>
      </c>
      <c r="L7508" s="5">
        <v>17</v>
      </c>
      <c r="M7508" s="5" t="s">
        <v>210</v>
      </c>
      <c r="N7508" s="5">
        <f>VLOOKUP(M7508,[1]ArchetypeScores!E:N,10,FALSE)</f>
        <v>0</v>
      </c>
      <c r="O7508" s="5">
        <f>VLOOKUP(M7508,[1]ArchetypeScores!E:O,11,FALSE)</f>
        <v>-1</v>
      </c>
      <c r="P7508" s="5">
        <f>VLOOKUP(M7508,[1]ArchetypeScores!E:P,12,FALSE)</f>
        <v>0</v>
      </c>
      <c r="Q7508" s="2" t="str">
        <f>VLOOKUP(M7508,[1]ArchetypeScores!E:W,19,FALSE)</f>
        <v>Consumer (including agriculture and tourism)</v>
      </c>
      <c r="R7508" s="2">
        <f>VLOOKUP(M7508,[1]ArchetypeScores!E:I,5,FALSE)</f>
        <v>0</v>
      </c>
      <c r="S7508" s="2">
        <f>VLOOKUP(M7508,[1]ArchetypeScores!E:K,7,FALSE)</f>
        <v>0</v>
      </c>
      <c r="T7508" s="2" t="str">
        <f t="shared" si="119"/>
        <v>Not A&amp;R positive</v>
      </c>
    </row>
    <row r="7509" spans="1:20" x14ac:dyDescent="0.3">
      <c r="A7509" s="2" t="s">
        <v>19339</v>
      </c>
      <c r="B7509" s="3" t="s">
        <v>19893</v>
      </c>
      <c r="C7509" s="3" t="s">
        <v>19894</v>
      </c>
      <c r="D7509" s="4">
        <v>5</v>
      </c>
      <c r="E7509" s="5" t="s">
        <v>6822</v>
      </c>
      <c r="F7509" s="4">
        <v>5</v>
      </c>
      <c r="G7509" s="6">
        <v>52015</v>
      </c>
      <c r="H7509" s="3" t="s">
        <v>19356</v>
      </c>
      <c r="I7509" s="3" t="s">
        <v>19357</v>
      </c>
      <c r="J7509" s="3" t="s">
        <v>19895</v>
      </c>
      <c r="K7509" s="5" t="s">
        <v>118</v>
      </c>
      <c r="L7509" s="5">
        <v>2</v>
      </c>
      <c r="M7509" s="5" t="s">
        <v>226</v>
      </c>
      <c r="N7509" s="5">
        <f>VLOOKUP(M7509,[1]ArchetypeScores!E:N,10,FALSE)</f>
        <v>0</v>
      </c>
      <c r="O7509" s="5">
        <f>VLOOKUP(M7509,[1]ArchetypeScores!E:O,11,FALSE)</f>
        <v>-1</v>
      </c>
      <c r="P7509" s="5">
        <f>VLOOKUP(M7509,[1]ArchetypeScores!E:P,12,FALSE)</f>
        <v>0</v>
      </c>
      <c r="Q7509" s="2" t="str">
        <f>VLOOKUP(M7509,[1]ArchetypeScores!E:W,19,FALSE)</f>
        <v>Untargeted</v>
      </c>
      <c r="R7509" s="2">
        <f>VLOOKUP(M7509,[1]ArchetypeScores!E:I,5,FALSE)</f>
        <v>0</v>
      </c>
      <c r="S7509" s="2">
        <f>VLOOKUP(M7509,[1]ArchetypeScores!E:K,7,FALSE)</f>
        <v>0</v>
      </c>
      <c r="T7509" s="2" t="str">
        <f t="shared" si="119"/>
        <v>Not A&amp;R positive</v>
      </c>
    </row>
    <row r="7510" spans="1:20" x14ac:dyDescent="0.3">
      <c r="A7510" s="2" t="s">
        <v>19339</v>
      </c>
      <c r="B7510" s="3" t="s">
        <v>19896</v>
      </c>
      <c r="C7510" s="3" t="s">
        <v>19897</v>
      </c>
      <c r="D7510" s="4">
        <v>0.1</v>
      </c>
      <c r="E7510" s="5" t="s">
        <v>6822</v>
      </c>
      <c r="F7510" s="4">
        <v>0.1</v>
      </c>
      <c r="G7510" s="6">
        <v>52037</v>
      </c>
      <c r="H7510" s="3" t="s">
        <v>19356</v>
      </c>
      <c r="I7510" s="3" t="s">
        <v>19357</v>
      </c>
      <c r="J7510" s="3" t="s">
        <v>19898</v>
      </c>
      <c r="K7510" s="5" t="s">
        <v>71</v>
      </c>
      <c r="L7510" s="5" t="s">
        <v>112</v>
      </c>
      <c r="M7510" s="5" t="s">
        <v>1274</v>
      </c>
      <c r="N7510" s="5">
        <f>VLOOKUP(M7510,[1]ArchetypeScores!E:N,10,FALSE)</f>
        <v>0</v>
      </c>
      <c r="O7510" s="5">
        <f>VLOOKUP(M7510,[1]ArchetypeScores!E:O,11,FALSE)</f>
        <v>-1</v>
      </c>
      <c r="P7510" s="5">
        <f>VLOOKUP(M7510,[1]ArchetypeScores!E:P,12,FALSE)</f>
        <v>0</v>
      </c>
      <c r="Q7510" s="2" t="str">
        <f>VLOOKUP(M7510,[1]ArchetypeScores!E:W,19,FALSE)</f>
        <v>Other sector</v>
      </c>
      <c r="R7510" s="2">
        <f>VLOOKUP(M7510,[1]ArchetypeScores!E:I,5,FALSE)</f>
        <v>0</v>
      </c>
      <c r="S7510" s="2">
        <f>VLOOKUP(M7510,[1]ArchetypeScores!E:K,7,FALSE)</f>
        <v>0</v>
      </c>
      <c r="T7510" s="2" t="str">
        <f t="shared" si="119"/>
        <v>Not A&amp;R positive</v>
      </c>
    </row>
    <row r="7511" spans="1:20" x14ac:dyDescent="0.3">
      <c r="A7511" s="2" t="s">
        <v>19339</v>
      </c>
      <c r="B7511" s="3" t="s">
        <v>19899</v>
      </c>
      <c r="C7511" s="3" t="s">
        <v>19900</v>
      </c>
      <c r="D7511" s="4">
        <v>71</v>
      </c>
      <c r="E7511" s="5" t="s">
        <v>6822</v>
      </c>
      <c r="F7511" s="4">
        <v>71</v>
      </c>
      <c r="G7511" s="6">
        <v>52242</v>
      </c>
      <c r="H7511" s="3" t="s">
        <v>19901</v>
      </c>
      <c r="I7511" s="3" t="s">
        <v>19727</v>
      </c>
      <c r="J7511" s="3"/>
      <c r="K7511" s="5" t="s">
        <v>38</v>
      </c>
      <c r="L7511" s="5">
        <v>13</v>
      </c>
      <c r="M7511" s="5" t="s">
        <v>39</v>
      </c>
      <c r="N7511" s="5">
        <f>VLOOKUP(M7511,[1]ArchetypeScores!E:N,10,FALSE)</f>
        <v>0</v>
      </c>
      <c r="O7511" s="5">
        <f>VLOOKUP(M7511,[1]ArchetypeScores!E:O,11,FALSE)</f>
        <v>-2</v>
      </c>
      <c r="P7511" s="5">
        <f>VLOOKUP(M7511,[1]ArchetypeScores!E:P,12,FALSE)</f>
        <v>0</v>
      </c>
      <c r="Q7511" s="2" t="str">
        <f>VLOOKUP(M7511,[1]ArchetypeScores!E:W,19,FALSE)</f>
        <v>Industrials - transportation</v>
      </c>
      <c r="R7511" s="2">
        <f>VLOOKUP(M7511,[1]ArchetypeScores!E:I,5,FALSE)</f>
        <v>0</v>
      </c>
      <c r="S7511" s="2">
        <f>VLOOKUP(M7511,[1]ArchetypeScores!E:K,7,FALSE)</f>
        <v>0</v>
      </c>
      <c r="T7511" s="2" t="str">
        <f t="shared" si="119"/>
        <v>Not A&amp;R positive</v>
      </c>
    </row>
    <row r="7512" spans="1:20" x14ac:dyDescent="0.3">
      <c r="A7512" s="2" t="s">
        <v>19339</v>
      </c>
      <c r="B7512" s="3" t="s">
        <v>19902</v>
      </c>
      <c r="C7512" s="3" t="s">
        <v>19903</v>
      </c>
      <c r="D7512" s="4">
        <v>21.55</v>
      </c>
      <c r="E7512" s="5" t="s">
        <v>6822</v>
      </c>
      <c r="F7512" s="4">
        <v>21.55</v>
      </c>
      <c r="G7512" s="6">
        <v>52014</v>
      </c>
      <c r="H7512" s="3" t="s">
        <v>19356</v>
      </c>
      <c r="I7512" s="3" t="s">
        <v>19357</v>
      </c>
      <c r="J7512" s="3" t="s">
        <v>19904</v>
      </c>
      <c r="K7512" s="5" t="s">
        <v>392</v>
      </c>
      <c r="L7512" s="5">
        <v>1</v>
      </c>
      <c r="M7512" s="5" t="s">
        <v>393</v>
      </c>
      <c r="N7512" s="5">
        <f>VLOOKUP(M7512,[1]ArchetypeScores!E:N,10,FALSE)</f>
        <v>0</v>
      </c>
      <c r="O7512" s="5">
        <f>VLOOKUP(M7512,[1]ArchetypeScores!E:O,11,FALSE)</f>
        <v>-1</v>
      </c>
      <c r="P7512" s="5">
        <f>VLOOKUP(M7512,[1]ArchetypeScores!E:P,12,FALSE)</f>
        <v>0</v>
      </c>
      <c r="Q7512" s="2" t="str">
        <f>VLOOKUP(M7512,[1]ArchetypeScores!E:W,19,FALSE)</f>
        <v>Other sector</v>
      </c>
      <c r="R7512" s="2">
        <f>VLOOKUP(M7512,[1]ArchetypeScores!E:I,5,FALSE)</f>
        <v>0</v>
      </c>
      <c r="S7512" s="2">
        <f>VLOOKUP(M7512,[1]ArchetypeScores!E:K,7,FALSE)</f>
        <v>0</v>
      </c>
      <c r="T7512" s="2" t="str">
        <f t="shared" si="119"/>
        <v>Not A&amp;R positive</v>
      </c>
    </row>
    <row r="7513" spans="1:20" x14ac:dyDescent="0.3">
      <c r="A7513" s="2" t="s">
        <v>19339</v>
      </c>
      <c r="B7513" s="3" t="s">
        <v>19905</v>
      </c>
      <c r="C7513" s="3" t="s">
        <v>19906</v>
      </c>
      <c r="D7513" s="4">
        <v>0.5</v>
      </c>
      <c r="E7513" s="5" t="s">
        <v>6822</v>
      </c>
      <c r="F7513" s="4">
        <v>0.5</v>
      </c>
      <c r="G7513" s="6">
        <v>51900</v>
      </c>
      <c r="H7513" s="3" t="s">
        <v>19356</v>
      </c>
      <c r="I7513" s="3" t="s">
        <v>19357</v>
      </c>
      <c r="J7513" s="3" t="s">
        <v>19907</v>
      </c>
      <c r="K7513" s="5" t="s">
        <v>71</v>
      </c>
      <c r="L7513" s="5">
        <v>1</v>
      </c>
      <c r="M7513" s="5" t="s">
        <v>72</v>
      </c>
      <c r="N7513" s="5">
        <f>VLOOKUP(M7513,[1]ArchetypeScores!E:N,10,FALSE)</f>
        <v>0</v>
      </c>
      <c r="O7513" s="5">
        <f>VLOOKUP(M7513,[1]ArchetypeScores!E:O,11,FALSE)</f>
        <v>0</v>
      </c>
      <c r="P7513" s="5">
        <f>VLOOKUP(M7513,[1]ArchetypeScores!E:P,12,FALSE)</f>
        <v>0</v>
      </c>
      <c r="Q7513" s="2" t="str">
        <f>VLOOKUP(M7513,[1]ArchetypeScores!E:W,19,FALSE)</f>
        <v>Other sector</v>
      </c>
      <c r="R7513" s="2">
        <f>VLOOKUP(M7513,[1]ArchetypeScores!E:I,5,FALSE)</f>
        <v>0</v>
      </c>
      <c r="S7513" s="2">
        <f>VLOOKUP(M7513,[1]ArchetypeScores!E:K,7,FALSE)</f>
        <v>0</v>
      </c>
      <c r="T7513" s="2" t="str">
        <f t="shared" si="119"/>
        <v>Not A&amp;R positive</v>
      </c>
    </row>
    <row r="7514" spans="1:20" x14ac:dyDescent="0.3">
      <c r="A7514" s="2" t="s">
        <v>19339</v>
      </c>
      <c r="B7514" s="3" t="s">
        <v>19908</v>
      </c>
      <c r="C7514" s="3" t="s">
        <v>19909</v>
      </c>
      <c r="D7514" s="4">
        <v>1.2999999999999999E-2</v>
      </c>
      <c r="E7514" s="5" t="s">
        <v>6822</v>
      </c>
      <c r="F7514" s="4">
        <v>1.2999999999999999E-2</v>
      </c>
      <c r="G7514" s="6">
        <v>52058</v>
      </c>
      <c r="H7514" s="3" t="s">
        <v>19356</v>
      </c>
      <c r="I7514" s="3" t="s">
        <v>19357</v>
      </c>
      <c r="J7514" s="3" t="s">
        <v>19910</v>
      </c>
      <c r="K7514" s="5" t="s">
        <v>38</v>
      </c>
      <c r="L7514" s="5">
        <v>13</v>
      </c>
      <c r="M7514" s="5" t="s">
        <v>39</v>
      </c>
      <c r="N7514" s="5">
        <f>VLOOKUP(M7514,[1]ArchetypeScores!E:N,10,FALSE)</f>
        <v>0</v>
      </c>
      <c r="O7514" s="5">
        <f>VLOOKUP(M7514,[1]ArchetypeScores!E:O,11,FALSE)</f>
        <v>-2</v>
      </c>
      <c r="P7514" s="5">
        <f>VLOOKUP(M7514,[1]ArchetypeScores!E:P,12,FALSE)</f>
        <v>0</v>
      </c>
      <c r="Q7514" s="2" t="str">
        <f>VLOOKUP(M7514,[1]ArchetypeScores!E:W,19,FALSE)</f>
        <v>Industrials - transportation</v>
      </c>
      <c r="R7514" s="2">
        <f>VLOOKUP(M7514,[1]ArchetypeScores!E:I,5,FALSE)</f>
        <v>0</v>
      </c>
      <c r="S7514" s="2">
        <f>VLOOKUP(M7514,[1]ArchetypeScores!E:K,7,FALSE)</f>
        <v>0</v>
      </c>
      <c r="T7514" s="2" t="str">
        <f t="shared" si="119"/>
        <v>Not A&amp;R positive</v>
      </c>
    </row>
    <row r="7515" spans="1:20" x14ac:dyDescent="0.3">
      <c r="A7515" s="2" t="s">
        <v>19339</v>
      </c>
      <c r="B7515" s="3" t="s">
        <v>19911</v>
      </c>
      <c r="C7515" s="3" t="s">
        <v>19912</v>
      </c>
      <c r="D7515" s="4">
        <v>1</v>
      </c>
      <c r="E7515" s="5" t="s">
        <v>6822</v>
      </c>
      <c r="F7515" s="4">
        <v>1</v>
      </c>
      <c r="G7515" s="6">
        <v>52252</v>
      </c>
      <c r="H7515" s="3" t="s">
        <v>19673</v>
      </c>
      <c r="I7515" s="3" t="s">
        <v>19913</v>
      </c>
      <c r="J7515" s="3"/>
      <c r="K7515" s="5" t="s">
        <v>118</v>
      </c>
      <c r="L7515" s="5">
        <v>4</v>
      </c>
      <c r="M7515" s="5" t="s">
        <v>119</v>
      </c>
      <c r="N7515" s="5">
        <f>VLOOKUP(M7515,[1]ArchetypeScores!E:N,10,FALSE)</f>
        <v>0</v>
      </c>
      <c r="O7515" s="5">
        <f>VLOOKUP(M7515,[1]ArchetypeScores!E:O,11,FALSE)</f>
        <v>-1</v>
      </c>
      <c r="P7515" s="5">
        <f>VLOOKUP(M7515,[1]ArchetypeScores!E:P,12,FALSE)</f>
        <v>0</v>
      </c>
      <c r="Q7515" s="2" t="str">
        <f>VLOOKUP(M7515,[1]ArchetypeScores!E:W,19,FALSE)</f>
        <v>Untargeted</v>
      </c>
      <c r="R7515" s="2">
        <f>VLOOKUP(M7515,[1]ArchetypeScores!E:I,5,FALSE)</f>
        <v>0</v>
      </c>
      <c r="S7515" s="2">
        <f>VLOOKUP(M7515,[1]ArchetypeScores!E:K,7,FALSE)</f>
        <v>0</v>
      </c>
      <c r="T7515" s="2" t="str">
        <f t="shared" si="119"/>
        <v>Not A&amp;R positive</v>
      </c>
    </row>
    <row r="7516" spans="1:20" x14ac:dyDescent="0.3">
      <c r="A7516" s="2" t="s">
        <v>19339</v>
      </c>
      <c r="B7516" s="3" t="s">
        <v>19914</v>
      </c>
      <c r="C7516" s="3" t="s">
        <v>19915</v>
      </c>
      <c r="D7516" s="4">
        <v>2.5000000000000001E-2</v>
      </c>
      <c r="E7516" s="5" t="s">
        <v>6822</v>
      </c>
      <c r="F7516" s="4">
        <v>2.5000000000000001E-2</v>
      </c>
      <c r="G7516" s="6">
        <v>51683</v>
      </c>
      <c r="H7516" s="3" t="s">
        <v>19345</v>
      </c>
      <c r="I7516" s="3" t="s">
        <v>19346</v>
      </c>
      <c r="J7516" s="3" t="s">
        <v>19916</v>
      </c>
      <c r="K7516" s="5" t="s">
        <v>214</v>
      </c>
      <c r="L7516" s="5">
        <v>4</v>
      </c>
      <c r="M7516" s="5" t="s">
        <v>560</v>
      </c>
      <c r="N7516" s="5">
        <f>VLOOKUP(M7516,[1]ArchetypeScores!E:N,10,FALSE)</f>
        <v>1</v>
      </c>
      <c r="O7516" s="5">
        <f>VLOOKUP(M7516,[1]ArchetypeScores!E:O,11,FALSE)</f>
        <v>0</v>
      </c>
      <c r="P7516" s="5">
        <f>VLOOKUP(M7516,[1]ArchetypeScores!E:P,12,FALSE)</f>
        <v>0</v>
      </c>
      <c r="Q7516" s="2" t="str">
        <f>VLOOKUP(M7516,[1]ArchetypeScores!E:W,19,FALSE)</f>
        <v>Other sector</v>
      </c>
      <c r="R7516" s="2">
        <f>VLOOKUP(M7516,[1]ArchetypeScores!E:I,5,FALSE)</f>
        <v>0</v>
      </c>
      <c r="S7516" s="2">
        <f>VLOOKUP(M7516,[1]ArchetypeScores!E:K,7,FALSE)</f>
        <v>0</v>
      </c>
      <c r="T7516" s="2" t="str">
        <f t="shared" si="119"/>
        <v>Not A&amp;R positive</v>
      </c>
    </row>
    <row r="7517" spans="1:20" x14ac:dyDescent="0.3">
      <c r="A7517" s="2" t="s">
        <v>19339</v>
      </c>
      <c r="B7517" s="3" t="s">
        <v>19917</v>
      </c>
      <c r="C7517" s="3" t="s">
        <v>19918</v>
      </c>
      <c r="D7517" s="4"/>
      <c r="E7517" s="5" t="s">
        <v>6822</v>
      </c>
      <c r="F7517" s="4">
        <v>0</v>
      </c>
      <c r="G7517" s="6">
        <v>52215</v>
      </c>
      <c r="H7517" s="3" t="s">
        <v>19919</v>
      </c>
      <c r="I7517" s="3" t="s">
        <v>19920</v>
      </c>
      <c r="J7517" s="3"/>
      <c r="K7517" s="5" t="s">
        <v>67</v>
      </c>
      <c r="L7517" s="5">
        <v>2</v>
      </c>
      <c r="M7517" s="5" t="s">
        <v>68</v>
      </c>
      <c r="N7517" s="5">
        <f>VLOOKUP(M7517,[1]ArchetypeScores!E:N,10,FALSE)</f>
        <v>0</v>
      </c>
      <c r="O7517" s="5">
        <f>VLOOKUP(M7517,[1]ArchetypeScores!E:O,11,FALSE)</f>
        <v>-1</v>
      </c>
      <c r="P7517" s="5">
        <f>VLOOKUP(M7517,[1]ArchetypeScores!E:P,12,FALSE)</f>
        <v>0</v>
      </c>
      <c r="Q7517" s="2" t="str">
        <f>VLOOKUP(M7517,[1]ArchetypeScores!E:W,19,FALSE)</f>
        <v>Untargeted</v>
      </c>
      <c r="R7517" s="2">
        <f>VLOOKUP(M7517,[1]ArchetypeScores!E:I,5,FALSE)</f>
        <v>0</v>
      </c>
      <c r="S7517" s="2">
        <f>VLOOKUP(M7517,[1]ArchetypeScores!E:K,7,FALSE)</f>
        <v>0</v>
      </c>
      <c r="T7517" s="2" t="str">
        <f t="shared" si="119"/>
        <v>Not A&amp;R positive</v>
      </c>
    </row>
    <row r="7518" spans="1:20" x14ac:dyDescent="0.3">
      <c r="A7518" s="2" t="s">
        <v>19339</v>
      </c>
      <c r="B7518" s="3" t="s">
        <v>19921</v>
      </c>
      <c r="C7518" s="3" t="s">
        <v>19922</v>
      </c>
      <c r="D7518" s="4">
        <v>0</v>
      </c>
      <c r="E7518" s="5" t="s">
        <v>6822</v>
      </c>
      <c r="F7518" s="4">
        <v>0</v>
      </c>
      <c r="G7518" s="6">
        <v>52234</v>
      </c>
      <c r="H7518" s="3" t="s">
        <v>19923</v>
      </c>
      <c r="I7518" s="3" t="s">
        <v>19924</v>
      </c>
      <c r="J7518" s="3"/>
      <c r="K7518" s="5" t="s">
        <v>261</v>
      </c>
      <c r="L7518" s="5">
        <v>2</v>
      </c>
      <c r="M7518" s="5" t="s">
        <v>262</v>
      </c>
      <c r="N7518" s="5">
        <f>VLOOKUP(M7518,[1]ArchetypeScores!E:N,10,FALSE)</f>
        <v>0</v>
      </c>
      <c r="O7518" s="5">
        <f>VLOOKUP(M7518,[1]ArchetypeScores!E:O,11,FALSE)</f>
        <v>-1</v>
      </c>
      <c r="P7518" s="5">
        <f>VLOOKUP(M7518,[1]ArchetypeScores!E:P,12,FALSE)</f>
        <v>0</v>
      </c>
      <c r="Q7518" s="2" t="str">
        <f>VLOOKUP(M7518,[1]ArchetypeScores!E:W,19,FALSE)</f>
        <v>Untargeted</v>
      </c>
      <c r="R7518" s="2">
        <f>VLOOKUP(M7518,[1]ArchetypeScores!E:I,5,FALSE)</f>
        <v>0</v>
      </c>
      <c r="S7518" s="2">
        <f>VLOOKUP(M7518,[1]ArchetypeScores!E:K,7,FALSE)</f>
        <v>0</v>
      </c>
      <c r="T7518" s="2" t="str">
        <f t="shared" si="119"/>
        <v>Not A&amp;R positive</v>
      </c>
    </row>
    <row r="7519" spans="1:20" x14ac:dyDescent="0.3">
      <c r="A7519" s="2" t="s">
        <v>19339</v>
      </c>
      <c r="B7519" s="3" t="s">
        <v>19925</v>
      </c>
      <c r="C7519" s="3" t="s">
        <v>19926</v>
      </c>
      <c r="D7519" s="4">
        <v>1</v>
      </c>
      <c r="E7519" s="5" t="s">
        <v>6822</v>
      </c>
      <c r="F7519" s="4">
        <v>1</v>
      </c>
      <c r="G7519" s="6">
        <v>51829</v>
      </c>
      <c r="H7519" s="3" t="s">
        <v>19345</v>
      </c>
      <c r="I7519" s="3" t="s">
        <v>19346</v>
      </c>
      <c r="J7519" s="3" t="s">
        <v>19927</v>
      </c>
      <c r="K7519" s="5" t="s">
        <v>175</v>
      </c>
      <c r="L7519" s="5">
        <v>1</v>
      </c>
      <c r="M7519" s="5" t="s">
        <v>176</v>
      </c>
      <c r="N7519" s="5">
        <f>VLOOKUP(M7519,[1]ArchetypeScores!E:N,10,FALSE)</f>
        <v>1</v>
      </c>
      <c r="O7519" s="5">
        <f>VLOOKUP(M7519,[1]ArchetypeScores!E:O,11,FALSE)</f>
        <v>-2</v>
      </c>
      <c r="P7519" s="5">
        <f>VLOOKUP(M7519,[1]ArchetypeScores!E:P,12,FALSE)</f>
        <v>0</v>
      </c>
      <c r="Q7519" s="2" t="str">
        <f>VLOOKUP(M7519,[1]ArchetypeScores!E:W,19,FALSE)</f>
        <v>Other sector</v>
      </c>
      <c r="R7519" s="2">
        <f>VLOOKUP(M7519,[1]ArchetypeScores!E:I,5,FALSE)</f>
        <v>0</v>
      </c>
      <c r="S7519" s="2">
        <f>VLOOKUP(M7519,[1]ArchetypeScores!E:K,7,FALSE)</f>
        <v>1</v>
      </c>
      <c r="T7519" s="2" t="str">
        <f t="shared" si="119"/>
        <v>Indirect only</v>
      </c>
    </row>
    <row r="7520" spans="1:20" x14ac:dyDescent="0.3">
      <c r="A7520" s="2" t="s">
        <v>19339</v>
      </c>
      <c r="B7520" s="3" t="s">
        <v>19928</v>
      </c>
      <c r="C7520" s="3" t="s">
        <v>19929</v>
      </c>
      <c r="D7520" s="4">
        <v>0.05</v>
      </c>
      <c r="E7520" s="5" t="s">
        <v>6822</v>
      </c>
      <c r="F7520" s="4">
        <v>0.05</v>
      </c>
      <c r="G7520" s="6">
        <v>51791</v>
      </c>
      <c r="H7520" s="3" t="s">
        <v>19345</v>
      </c>
      <c r="I7520" s="3" t="s">
        <v>19346</v>
      </c>
      <c r="J7520" s="3" t="s">
        <v>19425</v>
      </c>
      <c r="K7520" s="5" t="s">
        <v>142</v>
      </c>
      <c r="L7520" s="5">
        <v>2</v>
      </c>
      <c r="M7520" s="5" t="s">
        <v>250</v>
      </c>
      <c r="N7520" s="5">
        <f>VLOOKUP(M7520,[1]ArchetypeScores!E:N,10,FALSE)</f>
        <v>1</v>
      </c>
      <c r="O7520" s="5">
        <f>VLOOKUP(M7520,[1]ArchetypeScores!E:O,11,FALSE)</f>
        <v>1</v>
      </c>
      <c r="P7520" s="5">
        <f>VLOOKUP(M7520,[1]ArchetypeScores!E:P,12,FALSE)</f>
        <v>2</v>
      </c>
      <c r="Q7520" s="2" t="str">
        <f>VLOOKUP(M7520,[1]ArchetypeScores!E:W,19,FALSE)</f>
        <v>Materials (including forestry and nature)</v>
      </c>
      <c r="R7520" s="2">
        <f>VLOOKUP(M7520,[1]ArchetypeScores!E:I,5,FALSE)</f>
        <v>1</v>
      </c>
      <c r="S7520" s="2">
        <f>VLOOKUP(M7520,[1]ArchetypeScores!E:K,7,FALSE)</f>
        <v>1</v>
      </c>
      <c r="T7520" s="2" t="str">
        <f t="shared" si="119"/>
        <v>Both</v>
      </c>
    </row>
    <row r="7521" spans="1:20" x14ac:dyDescent="0.3">
      <c r="A7521" s="2" t="s">
        <v>19339</v>
      </c>
      <c r="B7521" s="3" t="s">
        <v>19930</v>
      </c>
      <c r="C7521" s="3" t="s">
        <v>19931</v>
      </c>
      <c r="D7521" s="4">
        <v>0.04</v>
      </c>
      <c r="E7521" s="5" t="s">
        <v>6822</v>
      </c>
      <c r="F7521" s="4">
        <v>0.04</v>
      </c>
      <c r="G7521" s="6">
        <v>51764</v>
      </c>
      <c r="H7521" s="3" t="s">
        <v>19345</v>
      </c>
      <c r="I7521" s="3" t="s">
        <v>19346</v>
      </c>
      <c r="J7521" s="3" t="s">
        <v>19932</v>
      </c>
      <c r="K7521" s="5" t="s">
        <v>291</v>
      </c>
      <c r="L7521" s="5">
        <v>3</v>
      </c>
      <c r="M7521" s="5" t="s">
        <v>532</v>
      </c>
      <c r="N7521" s="5">
        <f>VLOOKUP(M7521,[1]ArchetypeScores!E:N,10,FALSE)</f>
        <v>1</v>
      </c>
      <c r="O7521" s="5">
        <f>VLOOKUP(M7521,[1]ArchetypeScores!E:O,11,FALSE)</f>
        <v>0</v>
      </c>
      <c r="P7521" s="5">
        <f>VLOOKUP(M7521,[1]ArchetypeScores!E:P,12,FALSE)</f>
        <v>1</v>
      </c>
      <c r="Q7521" s="2" t="str">
        <f>VLOOKUP(M7521,[1]ArchetypeScores!E:W,19,FALSE)</f>
        <v>Education and training</v>
      </c>
      <c r="R7521" s="2">
        <f>VLOOKUP(M7521,[1]ArchetypeScores!E:I,5,FALSE)</f>
        <v>1</v>
      </c>
      <c r="S7521" s="2">
        <f>VLOOKUP(M7521,[1]ArchetypeScores!E:K,7,FALSE)</f>
        <v>1</v>
      </c>
      <c r="T7521" s="2" t="str">
        <f t="shared" si="119"/>
        <v>Both</v>
      </c>
    </row>
    <row r="7522" spans="1:20" x14ac:dyDescent="0.3">
      <c r="A7522" s="2" t="s">
        <v>19339</v>
      </c>
      <c r="B7522" s="3" t="s">
        <v>19933</v>
      </c>
      <c r="C7522" s="3" t="s">
        <v>19934</v>
      </c>
      <c r="D7522" s="4">
        <v>0.55000000000000004</v>
      </c>
      <c r="E7522" s="5" t="s">
        <v>6822</v>
      </c>
      <c r="F7522" s="4">
        <v>0.55000000000000004</v>
      </c>
      <c r="G7522" s="6">
        <v>51773</v>
      </c>
      <c r="H7522" s="3" t="s">
        <v>19345</v>
      </c>
      <c r="I7522" s="3" t="s">
        <v>19346</v>
      </c>
      <c r="J7522" s="3" t="s">
        <v>19935</v>
      </c>
      <c r="K7522" s="5" t="s">
        <v>112</v>
      </c>
      <c r="L7522" s="5" t="s">
        <v>112</v>
      </c>
      <c r="M7522" s="5" t="s">
        <v>961</v>
      </c>
      <c r="N7522" s="5">
        <f>VLOOKUP(M7522,[1]ArchetypeScores!E:N,10,FALSE)</f>
        <v>0</v>
      </c>
      <c r="O7522" s="5">
        <f>VLOOKUP(M7522,[1]ArchetypeScores!E:O,11,FALSE)</f>
        <v>0</v>
      </c>
      <c r="P7522" s="5">
        <f>VLOOKUP(M7522,[1]ArchetypeScores!E:P,12,FALSE)</f>
        <v>0</v>
      </c>
      <c r="Q7522" s="2" t="str">
        <f>VLOOKUP(M7522,[1]ArchetypeScores!E:W,19,FALSE)</f>
        <v>Untargeted</v>
      </c>
      <c r="R7522" s="2">
        <f>VLOOKUP(M7522,[1]ArchetypeScores!E:I,5,FALSE)</f>
        <v>0</v>
      </c>
      <c r="S7522" s="2">
        <f>VLOOKUP(M7522,[1]ArchetypeScores!E:K,7,FALSE)</f>
        <v>0</v>
      </c>
      <c r="T7522" s="2" t="str">
        <f t="shared" si="119"/>
        <v>Not A&amp;R positive</v>
      </c>
    </row>
    <row r="7523" spans="1:20" x14ac:dyDescent="0.3">
      <c r="A7523" s="2" t="s">
        <v>19339</v>
      </c>
      <c r="B7523" s="3" t="s">
        <v>19936</v>
      </c>
      <c r="C7523" s="10" t="s">
        <v>19937</v>
      </c>
      <c r="D7523" s="4">
        <v>0.43</v>
      </c>
      <c r="E7523" s="5" t="s">
        <v>6822</v>
      </c>
      <c r="F7523" s="4">
        <v>0.4304</v>
      </c>
      <c r="G7523" s="6">
        <v>51852</v>
      </c>
      <c r="H7523" s="3" t="s">
        <v>19345</v>
      </c>
      <c r="I7523" s="3" t="s">
        <v>19346</v>
      </c>
      <c r="J7523" s="3" t="s">
        <v>19938</v>
      </c>
      <c r="K7523" s="5" t="s">
        <v>477</v>
      </c>
      <c r="L7523" s="5" t="s">
        <v>112</v>
      </c>
      <c r="M7523" s="5" t="s">
        <v>1124</v>
      </c>
      <c r="N7523" s="5">
        <f>VLOOKUP(M7523,[1]ArchetypeScores!E:N,10,FALSE)</f>
        <v>1</v>
      </c>
      <c r="O7523" s="5">
        <f>VLOOKUP(M7523,[1]ArchetypeScores!E:O,11,FALSE)</f>
        <v>-2</v>
      </c>
      <c r="P7523" s="5">
        <f>VLOOKUP(M7523,[1]ArchetypeScores!E:P,12,FALSE)</f>
        <v>2</v>
      </c>
      <c r="Q7523" s="2" t="str">
        <f>VLOOKUP(M7523,[1]ArchetypeScores!E:W,19,FALSE)</f>
        <v>Energy and water</v>
      </c>
      <c r="R7523" s="2">
        <f>VLOOKUP(M7523,[1]ArchetypeScores!E:I,5,FALSE)</f>
        <v>0</v>
      </c>
      <c r="S7523" s="2">
        <f>VLOOKUP(M7523,[1]ArchetypeScores!E:K,7,FALSE)</f>
        <v>0</v>
      </c>
      <c r="T7523" s="2" t="str">
        <f t="shared" si="119"/>
        <v>Not A&amp;R positive</v>
      </c>
    </row>
    <row r="7524" spans="1:20" x14ac:dyDescent="0.3">
      <c r="A7524" s="2" t="s">
        <v>19339</v>
      </c>
      <c r="B7524" s="3" t="s">
        <v>19939</v>
      </c>
      <c r="C7524" s="3" t="s">
        <v>19940</v>
      </c>
      <c r="D7524" s="4">
        <v>0.25</v>
      </c>
      <c r="E7524" s="5" t="s">
        <v>6822</v>
      </c>
      <c r="F7524" s="4">
        <v>0.25</v>
      </c>
      <c r="G7524" s="6">
        <v>51763</v>
      </c>
      <c r="H7524" s="3" t="s">
        <v>19345</v>
      </c>
      <c r="I7524" s="3" t="s">
        <v>19346</v>
      </c>
      <c r="J7524" s="3" t="s">
        <v>19941</v>
      </c>
      <c r="K7524" s="5" t="s">
        <v>1727</v>
      </c>
      <c r="L7524" s="5">
        <v>1</v>
      </c>
      <c r="M7524" s="5" t="s">
        <v>2397</v>
      </c>
      <c r="N7524" s="5">
        <f>VLOOKUP(M7524,[1]ArchetypeScores!E:N,10,FALSE)</f>
        <v>1</v>
      </c>
      <c r="O7524" s="5">
        <f>VLOOKUP(M7524,[1]ArchetypeScores!E:O,11,FALSE)</f>
        <v>-2</v>
      </c>
      <c r="P7524" s="5">
        <f>VLOOKUP(M7524,[1]ArchetypeScores!E:P,12,FALSE)</f>
        <v>2</v>
      </c>
      <c r="Q7524" s="2" t="str">
        <f>VLOOKUP(M7524,[1]ArchetypeScores!E:W,19,FALSE)</f>
        <v>Industrials - other</v>
      </c>
      <c r="R7524" s="2">
        <f>VLOOKUP(M7524,[1]ArchetypeScores!E:I,5,FALSE)</f>
        <v>1</v>
      </c>
      <c r="S7524" s="2">
        <f>VLOOKUP(M7524,[1]ArchetypeScores!E:K,7,FALSE)</f>
        <v>1</v>
      </c>
      <c r="T7524" s="2" t="str">
        <f t="shared" si="119"/>
        <v>Both</v>
      </c>
    </row>
    <row r="7525" spans="1:20" x14ac:dyDescent="0.3">
      <c r="A7525" s="2" t="s">
        <v>19339</v>
      </c>
      <c r="B7525" s="3" t="s">
        <v>19942</v>
      </c>
      <c r="C7525" s="3" t="s">
        <v>19943</v>
      </c>
      <c r="D7525" s="4">
        <v>0.05</v>
      </c>
      <c r="E7525" s="5" t="s">
        <v>6822</v>
      </c>
      <c r="F7525" s="4">
        <v>0.05</v>
      </c>
      <c r="G7525" s="6">
        <v>51771</v>
      </c>
      <c r="H7525" s="3" t="s">
        <v>19345</v>
      </c>
      <c r="I7525" s="3" t="s">
        <v>19346</v>
      </c>
      <c r="J7525" s="3" t="s">
        <v>19944</v>
      </c>
      <c r="K7525" s="5" t="s">
        <v>1727</v>
      </c>
      <c r="L7525" s="5">
        <v>1</v>
      </c>
      <c r="M7525" s="5" t="s">
        <v>2397</v>
      </c>
      <c r="N7525" s="5">
        <f>VLOOKUP(M7525,[1]ArchetypeScores!E:N,10,FALSE)</f>
        <v>1</v>
      </c>
      <c r="O7525" s="5">
        <f>VLOOKUP(M7525,[1]ArchetypeScores!E:O,11,FALSE)</f>
        <v>-2</v>
      </c>
      <c r="P7525" s="5">
        <f>VLOOKUP(M7525,[1]ArchetypeScores!E:P,12,FALSE)</f>
        <v>2</v>
      </c>
      <c r="Q7525" s="2" t="str">
        <f>VLOOKUP(M7525,[1]ArchetypeScores!E:W,19,FALSE)</f>
        <v>Industrials - other</v>
      </c>
      <c r="R7525" s="2">
        <f>VLOOKUP(M7525,[1]ArchetypeScores!E:I,5,FALSE)</f>
        <v>1</v>
      </c>
      <c r="S7525" s="2">
        <f>VLOOKUP(M7525,[1]ArchetypeScores!E:K,7,FALSE)</f>
        <v>1</v>
      </c>
      <c r="T7525" s="2" t="str">
        <f t="shared" si="119"/>
        <v>Both</v>
      </c>
    </row>
    <row r="7526" spans="1:20" x14ac:dyDescent="0.3">
      <c r="A7526" s="2" t="s">
        <v>19339</v>
      </c>
      <c r="B7526" s="3" t="s">
        <v>19945</v>
      </c>
      <c r="C7526" s="3" t="s">
        <v>19946</v>
      </c>
      <c r="D7526" s="4">
        <v>1</v>
      </c>
      <c r="E7526" s="5" t="s">
        <v>6822</v>
      </c>
      <c r="F7526" s="4">
        <v>1</v>
      </c>
      <c r="G7526" s="6">
        <v>51730</v>
      </c>
      <c r="H7526" s="3" t="s">
        <v>19345</v>
      </c>
      <c r="I7526" s="3" t="s">
        <v>19346</v>
      </c>
      <c r="J7526" s="3" t="s">
        <v>19947</v>
      </c>
      <c r="K7526" s="5" t="s">
        <v>477</v>
      </c>
      <c r="L7526" s="5">
        <v>10</v>
      </c>
      <c r="M7526" s="5" t="s">
        <v>1625</v>
      </c>
      <c r="N7526" s="5">
        <f>VLOOKUP(M7526,[1]ArchetypeScores!E:N,10,FALSE)</f>
        <v>1</v>
      </c>
      <c r="O7526" s="5">
        <f>VLOOKUP(M7526,[1]ArchetypeScores!E:O,11,FALSE)</f>
        <v>-1</v>
      </c>
      <c r="P7526" s="5">
        <f>VLOOKUP(M7526,[1]ArchetypeScores!E:P,12,FALSE)</f>
        <v>1</v>
      </c>
      <c r="Q7526" s="2" t="str">
        <f>VLOOKUP(M7526,[1]ArchetypeScores!E:W,19,FALSE)</f>
        <v>Energy and water</v>
      </c>
      <c r="R7526" s="2">
        <f>VLOOKUP(M7526,[1]ArchetypeScores!E:I,5,FALSE)</f>
        <v>1</v>
      </c>
      <c r="S7526" s="2">
        <f>VLOOKUP(M7526,[1]ArchetypeScores!E:K,7,FALSE)</f>
        <v>1</v>
      </c>
      <c r="T7526" s="2" t="str">
        <f t="shared" si="119"/>
        <v>Both</v>
      </c>
    </row>
    <row r="7527" spans="1:20" x14ac:dyDescent="0.3">
      <c r="A7527" s="2" t="s">
        <v>19339</v>
      </c>
      <c r="B7527" s="3" t="s">
        <v>19948</v>
      </c>
      <c r="C7527" s="3" t="s">
        <v>19949</v>
      </c>
      <c r="D7527" s="4">
        <v>5</v>
      </c>
      <c r="E7527" s="5" t="s">
        <v>6822</v>
      </c>
      <c r="F7527" s="4">
        <v>5</v>
      </c>
      <c r="G7527" s="6">
        <v>51729</v>
      </c>
      <c r="H7527" s="3" t="s">
        <v>19345</v>
      </c>
      <c r="I7527" s="3" t="s">
        <v>19346</v>
      </c>
      <c r="J7527" s="3" t="s">
        <v>19950</v>
      </c>
      <c r="K7527" s="5" t="s">
        <v>477</v>
      </c>
      <c r="L7527" s="5">
        <v>10</v>
      </c>
      <c r="M7527" s="5" t="s">
        <v>1625</v>
      </c>
      <c r="N7527" s="5">
        <f>VLOOKUP(M7527,[1]ArchetypeScores!E:N,10,FALSE)</f>
        <v>1</v>
      </c>
      <c r="O7527" s="5">
        <f>VLOOKUP(M7527,[1]ArchetypeScores!E:O,11,FALSE)</f>
        <v>-1</v>
      </c>
      <c r="P7527" s="5">
        <f>VLOOKUP(M7527,[1]ArchetypeScores!E:P,12,FALSE)</f>
        <v>1</v>
      </c>
      <c r="Q7527" s="2" t="str">
        <f>VLOOKUP(M7527,[1]ArchetypeScores!E:W,19,FALSE)</f>
        <v>Energy and water</v>
      </c>
      <c r="R7527" s="2">
        <f>VLOOKUP(M7527,[1]ArchetypeScores!E:I,5,FALSE)</f>
        <v>1</v>
      </c>
      <c r="S7527" s="2">
        <f>VLOOKUP(M7527,[1]ArchetypeScores!E:K,7,FALSE)</f>
        <v>1</v>
      </c>
      <c r="T7527" s="2" t="str">
        <f t="shared" si="119"/>
        <v>Both</v>
      </c>
    </row>
    <row r="7528" spans="1:20" x14ac:dyDescent="0.3">
      <c r="A7528" s="2" t="s">
        <v>19339</v>
      </c>
      <c r="B7528" s="3" t="s">
        <v>19951</v>
      </c>
      <c r="C7528" s="3" t="s">
        <v>19952</v>
      </c>
      <c r="D7528" s="4">
        <v>0.505</v>
      </c>
      <c r="E7528" s="5" t="s">
        <v>6822</v>
      </c>
      <c r="F7528" s="4">
        <v>0.505</v>
      </c>
      <c r="G7528" s="6">
        <v>51794</v>
      </c>
      <c r="H7528" s="3" t="s">
        <v>19345</v>
      </c>
      <c r="I7528" s="3" t="s">
        <v>19346</v>
      </c>
      <c r="J7528" s="3" t="s">
        <v>19953</v>
      </c>
      <c r="K7528" s="5" t="s">
        <v>477</v>
      </c>
      <c r="L7528" s="5">
        <v>7</v>
      </c>
      <c r="M7528" s="5" t="s">
        <v>866</v>
      </c>
      <c r="N7528" s="5">
        <f>VLOOKUP(M7528,[1]ArchetypeScores!E:N,10,FALSE)</f>
        <v>1</v>
      </c>
      <c r="O7528" s="5">
        <f>VLOOKUP(M7528,[1]ArchetypeScores!E:O,11,FALSE)</f>
        <v>-2</v>
      </c>
      <c r="P7528" s="5">
        <f>VLOOKUP(M7528,[1]ArchetypeScores!E:P,12,FALSE)</f>
        <v>2</v>
      </c>
      <c r="Q7528" s="2" t="str">
        <f>VLOOKUP(M7528,[1]ArchetypeScores!E:W,19,FALSE)</f>
        <v>Energy and water</v>
      </c>
      <c r="R7528" s="2">
        <f>VLOOKUP(M7528,[1]ArchetypeScores!E:I,5,FALSE)</f>
        <v>0</v>
      </c>
      <c r="S7528" s="2">
        <f>VLOOKUP(M7528,[1]ArchetypeScores!E:K,7,FALSE)</f>
        <v>0</v>
      </c>
      <c r="T7528" s="2" t="str">
        <f t="shared" si="119"/>
        <v>Not A&amp;R positive</v>
      </c>
    </row>
    <row r="7529" spans="1:20" x14ac:dyDescent="0.3">
      <c r="A7529" s="2" t="s">
        <v>19339</v>
      </c>
      <c r="B7529" s="3" t="s">
        <v>19954</v>
      </c>
      <c r="C7529" s="3" t="s">
        <v>19955</v>
      </c>
      <c r="D7529" s="4">
        <v>0.01</v>
      </c>
      <c r="E7529" s="5" t="s">
        <v>6822</v>
      </c>
      <c r="F7529" s="4">
        <v>0.01</v>
      </c>
      <c r="G7529" s="6">
        <v>51766</v>
      </c>
      <c r="H7529" s="3" t="s">
        <v>19345</v>
      </c>
      <c r="I7529" s="3" t="s">
        <v>19346</v>
      </c>
      <c r="J7529" s="3" t="s">
        <v>19956</v>
      </c>
      <c r="K7529" s="5" t="s">
        <v>291</v>
      </c>
      <c r="L7529" s="5">
        <v>3</v>
      </c>
      <c r="M7529" s="5" t="s">
        <v>532</v>
      </c>
      <c r="N7529" s="5">
        <f>VLOOKUP(M7529,[1]ArchetypeScores!E:N,10,FALSE)</f>
        <v>1</v>
      </c>
      <c r="O7529" s="5">
        <f>VLOOKUP(M7529,[1]ArchetypeScores!E:O,11,FALSE)</f>
        <v>0</v>
      </c>
      <c r="P7529" s="5">
        <f>VLOOKUP(M7529,[1]ArchetypeScores!E:P,12,FALSE)</f>
        <v>1</v>
      </c>
      <c r="Q7529" s="2" t="str">
        <f>VLOOKUP(M7529,[1]ArchetypeScores!E:W,19,FALSE)</f>
        <v>Education and training</v>
      </c>
      <c r="R7529" s="2">
        <f>VLOOKUP(M7529,[1]ArchetypeScores!E:I,5,FALSE)</f>
        <v>1</v>
      </c>
      <c r="S7529" s="2">
        <f>VLOOKUP(M7529,[1]ArchetypeScores!E:K,7,FALSE)</f>
        <v>1</v>
      </c>
      <c r="T7529" s="2" t="str">
        <f t="shared" si="119"/>
        <v>Both</v>
      </c>
    </row>
    <row r="7530" spans="1:20" x14ac:dyDescent="0.3">
      <c r="A7530" s="2" t="s">
        <v>19339</v>
      </c>
      <c r="B7530" s="3" t="s">
        <v>19957</v>
      </c>
      <c r="C7530" s="3" t="s">
        <v>19958</v>
      </c>
      <c r="D7530" s="4">
        <v>2.5000000000000001E-2</v>
      </c>
      <c r="E7530" s="5" t="s">
        <v>6822</v>
      </c>
      <c r="F7530" s="4">
        <v>2.5000000000000001E-2</v>
      </c>
      <c r="G7530" s="6">
        <v>51824</v>
      </c>
      <c r="H7530" s="3" t="s">
        <v>19345</v>
      </c>
      <c r="I7530" s="3" t="s">
        <v>19346</v>
      </c>
      <c r="J7530" s="3" t="s">
        <v>19959</v>
      </c>
      <c r="K7530" s="5" t="s">
        <v>94</v>
      </c>
      <c r="L7530" s="5">
        <v>3</v>
      </c>
      <c r="M7530" s="5" t="s">
        <v>4263</v>
      </c>
      <c r="N7530" s="5">
        <f>VLOOKUP(M7530,[1]ArchetypeScores!E:N,10,FALSE)</f>
        <v>1</v>
      </c>
      <c r="O7530" s="5">
        <f>VLOOKUP(M7530,[1]ArchetypeScores!E:O,11,FALSE)</f>
        <v>0</v>
      </c>
      <c r="P7530" s="5">
        <f>VLOOKUP(M7530,[1]ArchetypeScores!E:P,12,FALSE)</f>
        <v>0</v>
      </c>
      <c r="Q7530" s="2" t="e">
        <f>VLOOKUP(M7530,[1]ArchetypeScores!E:W,19,FALSE)</f>
        <v>#N/A</v>
      </c>
      <c r="R7530" s="2">
        <f>VLOOKUP(M7530,[1]ArchetypeScores!E:I,5,FALSE)</f>
        <v>1</v>
      </c>
      <c r="S7530" s="2">
        <f>VLOOKUP(M7530,[1]ArchetypeScores!E:K,7,FALSE)</f>
        <v>1</v>
      </c>
      <c r="T7530" s="2" t="str">
        <f t="shared" si="119"/>
        <v>Both</v>
      </c>
    </row>
    <row r="7531" spans="1:20" x14ac:dyDescent="0.3">
      <c r="A7531" s="2" t="s">
        <v>19339</v>
      </c>
      <c r="B7531" s="3" t="s">
        <v>19960</v>
      </c>
      <c r="C7531" s="3" t="s">
        <v>19961</v>
      </c>
      <c r="D7531" s="4">
        <v>0.35</v>
      </c>
      <c r="E7531" s="5" t="s">
        <v>6822</v>
      </c>
      <c r="F7531" s="4">
        <v>0.35</v>
      </c>
      <c r="G7531" s="6">
        <v>51737</v>
      </c>
      <c r="H7531" s="3" t="s">
        <v>19345</v>
      </c>
      <c r="I7531" s="3" t="s">
        <v>19346</v>
      </c>
      <c r="J7531" s="3" t="s">
        <v>19962</v>
      </c>
      <c r="K7531" s="5" t="s">
        <v>477</v>
      </c>
      <c r="L7531" s="5">
        <v>10</v>
      </c>
      <c r="M7531" s="5" t="s">
        <v>1625</v>
      </c>
      <c r="N7531" s="5">
        <f>VLOOKUP(M7531,[1]ArchetypeScores!E:N,10,FALSE)</f>
        <v>1</v>
      </c>
      <c r="O7531" s="5">
        <f>VLOOKUP(M7531,[1]ArchetypeScores!E:O,11,FALSE)</f>
        <v>-1</v>
      </c>
      <c r="P7531" s="5">
        <f>VLOOKUP(M7531,[1]ArchetypeScores!E:P,12,FALSE)</f>
        <v>1</v>
      </c>
      <c r="Q7531" s="2" t="str">
        <f>VLOOKUP(M7531,[1]ArchetypeScores!E:W,19,FALSE)</f>
        <v>Energy and water</v>
      </c>
      <c r="R7531" s="2">
        <f>VLOOKUP(M7531,[1]ArchetypeScores!E:I,5,FALSE)</f>
        <v>1</v>
      </c>
      <c r="S7531" s="2">
        <f>VLOOKUP(M7531,[1]ArchetypeScores!E:K,7,FALSE)</f>
        <v>1</v>
      </c>
      <c r="T7531" s="2" t="str">
        <f t="shared" si="119"/>
        <v>Both</v>
      </c>
    </row>
    <row r="7532" spans="1:20" x14ac:dyDescent="0.3">
      <c r="A7532" s="2" t="s">
        <v>19339</v>
      </c>
      <c r="B7532" s="3" t="s">
        <v>19963</v>
      </c>
      <c r="C7532" s="3" t="s">
        <v>19964</v>
      </c>
      <c r="D7532" s="4"/>
      <c r="E7532" s="5" t="s">
        <v>6822</v>
      </c>
      <c r="F7532" s="4">
        <v>0</v>
      </c>
      <c r="G7532" s="6">
        <v>52187</v>
      </c>
      <c r="H7532" s="9" t="s">
        <v>19965</v>
      </c>
      <c r="I7532" s="3"/>
      <c r="J7532" s="3"/>
      <c r="K7532" s="5" t="s">
        <v>89</v>
      </c>
      <c r="L7532" s="5">
        <v>2</v>
      </c>
      <c r="M7532" s="5" t="s">
        <v>626</v>
      </c>
      <c r="N7532" s="5">
        <f>VLOOKUP(M7532,[1]ArchetypeScores!E:N,10,FALSE)</f>
        <v>1</v>
      </c>
      <c r="O7532" s="5">
        <f>VLOOKUP(M7532,[1]ArchetypeScores!E:O,11,FALSE)</f>
        <v>0</v>
      </c>
      <c r="P7532" s="5">
        <f>VLOOKUP(M7532,[1]ArchetypeScores!E:P,12,FALSE)</f>
        <v>0</v>
      </c>
      <c r="Q7532" s="2" t="str">
        <f>VLOOKUP(M7532,[1]ArchetypeScores!E:W,19,FALSE)</f>
        <v>Other sector</v>
      </c>
      <c r="R7532" s="2">
        <f>VLOOKUP(M7532,[1]ArchetypeScores!E:I,5,FALSE)</f>
        <v>0</v>
      </c>
      <c r="S7532" s="2">
        <f>VLOOKUP(M7532,[1]ArchetypeScores!E:K,7,FALSE)</f>
        <v>1</v>
      </c>
      <c r="T7532" s="2" t="str">
        <f t="shared" si="119"/>
        <v>Indirect only</v>
      </c>
    </row>
    <row r="7533" spans="1:20" x14ac:dyDescent="0.3">
      <c r="A7533" s="2" t="s">
        <v>19339</v>
      </c>
      <c r="B7533" s="3" t="s">
        <v>19966</v>
      </c>
      <c r="C7533" s="3" t="s">
        <v>19967</v>
      </c>
      <c r="D7533" s="4">
        <v>3.0000000000000001E-3</v>
      </c>
      <c r="E7533" s="5" t="s">
        <v>6822</v>
      </c>
      <c r="F7533" s="4">
        <v>3.0000000000000001E-3</v>
      </c>
      <c r="G7533" s="6">
        <v>51860</v>
      </c>
      <c r="H7533" s="3" t="s">
        <v>19345</v>
      </c>
      <c r="I7533" s="3" t="s">
        <v>19346</v>
      </c>
      <c r="J7533" s="3"/>
      <c r="K7533" s="5" t="s">
        <v>664</v>
      </c>
      <c r="L7533" s="5" t="s">
        <v>112</v>
      </c>
      <c r="M7533" s="5" t="s">
        <v>2313</v>
      </c>
      <c r="N7533" s="5">
        <f>VLOOKUP(M7533,[1]ArchetypeScores!E:N,10,FALSE)</f>
        <v>1</v>
      </c>
      <c r="O7533" s="5">
        <f>VLOOKUP(M7533,[1]ArchetypeScores!E:O,11,FALSE)</f>
        <v>0</v>
      </c>
      <c r="P7533" s="5">
        <f>VLOOKUP(M7533,[1]ArchetypeScores!E:P,12,FALSE)</f>
        <v>2</v>
      </c>
      <c r="Q7533" s="2" t="str">
        <f>VLOOKUP(M7533,[1]ArchetypeScores!E:W,19,FALSE)</f>
        <v>Other sector</v>
      </c>
      <c r="R7533" s="2">
        <f>VLOOKUP(M7533,[1]ArchetypeScores!E:I,5,FALSE)</f>
        <v>0</v>
      </c>
      <c r="S7533" s="2">
        <f>VLOOKUP(M7533,[1]ArchetypeScores!E:K,7,FALSE)</f>
        <v>0</v>
      </c>
      <c r="T7533" s="2" t="str">
        <f t="shared" si="119"/>
        <v>Not A&amp;R positive</v>
      </c>
    </row>
    <row r="7534" spans="1:20" x14ac:dyDescent="0.3">
      <c r="A7534" s="2" t="s">
        <v>19339</v>
      </c>
      <c r="B7534" s="3" t="s">
        <v>19968</v>
      </c>
      <c r="C7534" s="3" t="s">
        <v>19969</v>
      </c>
      <c r="D7534" s="4">
        <v>0.02</v>
      </c>
      <c r="E7534" s="5" t="s">
        <v>6822</v>
      </c>
      <c r="F7534" s="4">
        <v>0.02</v>
      </c>
      <c r="G7534" s="6">
        <v>51998</v>
      </c>
      <c r="H7534" s="3" t="s">
        <v>19356</v>
      </c>
      <c r="I7534" s="3" t="s">
        <v>19357</v>
      </c>
      <c r="J7534" s="3" t="s">
        <v>19970</v>
      </c>
      <c r="K7534" s="5" t="s">
        <v>175</v>
      </c>
      <c r="L7534" s="5">
        <v>4</v>
      </c>
      <c r="M7534" s="5" t="s">
        <v>219</v>
      </c>
      <c r="N7534" s="5">
        <f>VLOOKUP(M7534,[1]ArchetypeScores!E:N,10,FALSE)</f>
        <v>1</v>
      </c>
      <c r="O7534" s="5">
        <f>VLOOKUP(M7534,[1]ArchetypeScores!E:O,11,FALSE)</f>
        <v>0</v>
      </c>
      <c r="P7534" s="5">
        <f>VLOOKUP(M7534,[1]ArchetypeScores!E:P,12,FALSE)</f>
        <v>0</v>
      </c>
      <c r="Q7534" s="2" t="str">
        <f>VLOOKUP(M7534,[1]ArchetypeScores!E:W,19,FALSE)</f>
        <v>Other sector</v>
      </c>
      <c r="R7534" s="2">
        <f>VLOOKUP(M7534,[1]ArchetypeScores!E:I,5,FALSE)</f>
        <v>0</v>
      </c>
      <c r="S7534" s="2">
        <f>VLOOKUP(M7534,[1]ArchetypeScores!E:K,7,FALSE)</f>
        <v>0</v>
      </c>
      <c r="T7534" s="2" t="str">
        <f t="shared" si="119"/>
        <v>Not A&amp;R positive</v>
      </c>
    </row>
    <row r="7535" spans="1:20" x14ac:dyDescent="0.3">
      <c r="A7535" s="2" t="s">
        <v>19339</v>
      </c>
      <c r="B7535" s="8" t="s">
        <v>19971</v>
      </c>
      <c r="C7535" s="3" t="s">
        <v>19972</v>
      </c>
      <c r="D7535" s="4"/>
      <c r="E7535" s="5" t="s">
        <v>6822</v>
      </c>
      <c r="F7535" s="4">
        <v>0</v>
      </c>
      <c r="G7535" s="6">
        <v>52195</v>
      </c>
      <c r="H7535" s="3" t="s">
        <v>19413</v>
      </c>
      <c r="I7535" s="3" t="s">
        <v>19414</v>
      </c>
      <c r="J7535" s="3" t="s">
        <v>19415</v>
      </c>
      <c r="K7535" s="5" t="s">
        <v>57</v>
      </c>
      <c r="L7535" s="5">
        <v>1</v>
      </c>
      <c r="M7535" s="5" t="s">
        <v>123</v>
      </c>
      <c r="N7535" s="5">
        <f>VLOOKUP(M7535,[1]ArchetypeScores!E:N,10,FALSE)</f>
        <v>0</v>
      </c>
      <c r="O7535" s="5">
        <f>VLOOKUP(M7535,[1]ArchetypeScores!E:O,11,FALSE)</f>
        <v>-1</v>
      </c>
      <c r="P7535" s="5">
        <f>VLOOKUP(M7535,[1]ArchetypeScores!E:P,12,FALSE)</f>
        <v>0</v>
      </c>
      <c r="Q7535" s="2" t="str">
        <f>VLOOKUP(M7535,[1]ArchetypeScores!E:W,19,FALSE)</f>
        <v>Consumer (including agriculture and tourism)</v>
      </c>
      <c r="R7535" s="2">
        <f>VLOOKUP(M7535,[1]ArchetypeScores!E:I,5,FALSE)</f>
        <v>0</v>
      </c>
      <c r="S7535" s="2">
        <f>VLOOKUP(M7535,[1]ArchetypeScores!E:K,7,FALSE)</f>
        <v>0</v>
      </c>
      <c r="T7535" s="2" t="str">
        <f t="shared" si="119"/>
        <v>Not A&amp;R positive</v>
      </c>
    </row>
    <row r="7536" spans="1:20" x14ac:dyDescent="0.3">
      <c r="A7536" s="2" t="s">
        <v>19339</v>
      </c>
      <c r="B7536" s="3" t="s">
        <v>19973</v>
      </c>
      <c r="C7536" s="3" t="s">
        <v>19974</v>
      </c>
      <c r="D7536" s="4">
        <v>0.43</v>
      </c>
      <c r="E7536" s="5" t="s">
        <v>6822</v>
      </c>
      <c r="F7536" s="4">
        <v>0.43</v>
      </c>
      <c r="G7536" s="6">
        <v>52225</v>
      </c>
      <c r="H7536" s="3" t="s">
        <v>19975</v>
      </c>
      <c r="I7536" s="3" t="s">
        <v>19976</v>
      </c>
      <c r="J7536" s="3"/>
      <c r="K7536" s="5" t="s">
        <v>61</v>
      </c>
      <c r="L7536" s="5">
        <v>1</v>
      </c>
      <c r="M7536" s="5" t="s">
        <v>130</v>
      </c>
      <c r="N7536" s="5">
        <f>VLOOKUP(M7536,[1]ArchetypeScores!E:N,10,FALSE)</f>
        <v>0</v>
      </c>
      <c r="O7536" s="5">
        <f>VLOOKUP(M7536,[1]ArchetypeScores!E:O,11,FALSE)</f>
        <v>-1</v>
      </c>
      <c r="P7536" s="5">
        <f>VLOOKUP(M7536,[1]ArchetypeScores!E:P,12,FALSE)</f>
        <v>0</v>
      </c>
      <c r="Q7536" s="2" t="str">
        <f>VLOOKUP(M7536,[1]ArchetypeScores!E:W,19,FALSE)</f>
        <v>Health care</v>
      </c>
      <c r="R7536" s="2">
        <f>VLOOKUP(M7536,[1]ArchetypeScores!E:I,5,FALSE)</f>
        <v>0</v>
      </c>
      <c r="S7536" s="2">
        <f>VLOOKUP(M7536,[1]ArchetypeScores!E:K,7,FALSE)</f>
        <v>0</v>
      </c>
      <c r="T7536" s="2" t="str">
        <f t="shared" si="119"/>
        <v>Not A&amp;R positive</v>
      </c>
    </row>
    <row r="7537" spans="1:20" x14ac:dyDescent="0.3">
      <c r="A7537" s="2" t="s">
        <v>19339</v>
      </c>
      <c r="B7537" s="3" t="s">
        <v>19977</v>
      </c>
      <c r="C7537" s="3" t="s">
        <v>19977</v>
      </c>
      <c r="D7537" s="4">
        <v>20</v>
      </c>
      <c r="E7537" s="5" t="s">
        <v>6822</v>
      </c>
      <c r="F7537" s="4">
        <v>20</v>
      </c>
      <c r="G7537" s="6">
        <v>52176</v>
      </c>
      <c r="H7537" s="3" t="s">
        <v>19978</v>
      </c>
      <c r="I7537" s="3" t="s">
        <v>19342</v>
      </c>
      <c r="J7537" s="3"/>
      <c r="K7537" s="5" t="s">
        <v>1072</v>
      </c>
      <c r="L7537" s="5">
        <v>1</v>
      </c>
      <c r="M7537" s="5" t="s">
        <v>1922</v>
      </c>
      <c r="N7537" s="5">
        <f>VLOOKUP(M7537,[1]ArchetypeScores!E:N,10,FALSE)</f>
        <v>0</v>
      </c>
      <c r="O7537" s="5">
        <f>VLOOKUP(M7537,[1]ArchetypeScores!E:O,11,FALSE)</f>
        <v>-1</v>
      </c>
      <c r="P7537" s="5">
        <f>VLOOKUP(M7537,[1]ArchetypeScores!E:P,12,FALSE)</f>
        <v>0</v>
      </c>
      <c r="Q7537" s="2" t="str">
        <f>VLOOKUP(M7537,[1]ArchetypeScores!E:W,19,FALSE)</f>
        <v>Untargeted</v>
      </c>
      <c r="R7537" s="2">
        <f>VLOOKUP(M7537,[1]ArchetypeScores!E:I,5,FALSE)</f>
        <v>0</v>
      </c>
      <c r="S7537" s="2">
        <f>VLOOKUP(M7537,[1]ArchetypeScores!E:K,7,FALSE)</f>
        <v>0</v>
      </c>
      <c r="T7537" s="2" t="str">
        <f t="shared" si="119"/>
        <v>Not A&amp;R positive</v>
      </c>
    </row>
    <row r="7538" spans="1:20" x14ac:dyDescent="0.3">
      <c r="A7538" s="2" t="s">
        <v>19339</v>
      </c>
      <c r="B7538" s="3" t="s">
        <v>19979</v>
      </c>
      <c r="C7538" s="3" t="s">
        <v>19979</v>
      </c>
      <c r="D7538" s="4">
        <v>4</v>
      </c>
      <c r="E7538" s="5" t="s">
        <v>6822</v>
      </c>
      <c r="F7538" s="4">
        <v>4</v>
      </c>
      <c r="G7538" s="6">
        <v>52179</v>
      </c>
      <c r="H7538" s="3" t="s">
        <v>19980</v>
      </c>
      <c r="I7538" s="3" t="s">
        <v>19342</v>
      </c>
      <c r="J7538" s="3"/>
      <c r="K7538" s="5" t="s">
        <v>84</v>
      </c>
      <c r="L7538" s="5">
        <v>2</v>
      </c>
      <c r="M7538" s="5" t="s">
        <v>924</v>
      </c>
      <c r="N7538" s="5">
        <f>VLOOKUP(M7538,[1]ArchetypeScores!E:N,10,FALSE)</f>
        <v>0</v>
      </c>
      <c r="O7538" s="5">
        <f>VLOOKUP(M7538,[1]ArchetypeScores!E:O,11,FALSE)</f>
        <v>-1</v>
      </c>
      <c r="P7538" s="5">
        <f>VLOOKUP(M7538,[1]ArchetypeScores!E:P,12,FALSE)</f>
        <v>0</v>
      </c>
      <c r="Q7538" s="2" t="str">
        <f>VLOOKUP(M7538,[1]ArchetypeScores!E:W,19,FALSE)</f>
        <v>Untargeted</v>
      </c>
      <c r="R7538" s="2">
        <f>VLOOKUP(M7538,[1]ArchetypeScores!E:I,5,FALSE)</f>
        <v>0</v>
      </c>
      <c r="S7538" s="2">
        <f>VLOOKUP(M7538,[1]ArchetypeScores!E:K,7,FALSE)</f>
        <v>0</v>
      </c>
      <c r="T7538" s="2" t="str">
        <f t="shared" si="119"/>
        <v>Not A&amp;R positive</v>
      </c>
    </row>
    <row r="7539" spans="1:20" x14ac:dyDescent="0.3">
      <c r="A7539" s="2" t="s">
        <v>19339</v>
      </c>
      <c r="B7539" s="3" t="s">
        <v>19981</v>
      </c>
      <c r="C7539" s="3" t="s">
        <v>19981</v>
      </c>
      <c r="D7539" s="4">
        <v>3</v>
      </c>
      <c r="E7539" s="5" t="s">
        <v>6822</v>
      </c>
      <c r="F7539" s="4">
        <v>3</v>
      </c>
      <c r="G7539" s="6">
        <v>52180</v>
      </c>
      <c r="H7539" s="3" t="s">
        <v>19982</v>
      </c>
      <c r="I7539" s="3" t="s">
        <v>19342</v>
      </c>
      <c r="J7539" s="3"/>
      <c r="K7539" s="5" t="s">
        <v>84</v>
      </c>
      <c r="L7539" s="5">
        <v>3</v>
      </c>
      <c r="M7539" s="5" t="s">
        <v>85</v>
      </c>
      <c r="N7539" s="5">
        <f>VLOOKUP(M7539,[1]ArchetypeScores!E:N,10,FALSE)</f>
        <v>0</v>
      </c>
      <c r="O7539" s="5">
        <f>VLOOKUP(M7539,[1]ArchetypeScores!E:O,11,FALSE)</f>
        <v>-1</v>
      </c>
      <c r="P7539" s="5">
        <f>VLOOKUP(M7539,[1]ArchetypeScores!E:P,12,FALSE)</f>
        <v>0</v>
      </c>
      <c r="Q7539" s="2" t="str">
        <f>VLOOKUP(M7539,[1]ArchetypeScores!E:W,19,FALSE)</f>
        <v>Untargeted</v>
      </c>
      <c r="R7539" s="2">
        <f>VLOOKUP(M7539,[1]ArchetypeScores!E:I,5,FALSE)</f>
        <v>0</v>
      </c>
      <c r="S7539" s="2">
        <f>VLOOKUP(M7539,[1]ArchetypeScores!E:K,7,FALSE)</f>
        <v>0</v>
      </c>
      <c r="T7539" s="2" t="str">
        <f t="shared" si="119"/>
        <v>Not A&amp;R positive</v>
      </c>
    </row>
    <row r="7540" spans="1:20" x14ac:dyDescent="0.3">
      <c r="A7540" s="2" t="s">
        <v>19339</v>
      </c>
      <c r="B7540" s="3" t="s">
        <v>19983</v>
      </c>
      <c r="C7540" s="3" t="s">
        <v>19983</v>
      </c>
      <c r="D7540" s="4">
        <v>2</v>
      </c>
      <c r="E7540" s="5" t="s">
        <v>6822</v>
      </c>
      <c r="F7540" s="4">
        <v>2</v>
      </c>
      <c r="G7540" s="6">
        <v>52181</v>
      </c>
      <c r="H7540" s="3" t="s">
        <v>19984</v>
      </c>
      <c r="I7540" s="3" t="s">
        <v>19342</v>
      </c>
      <c r="J7540" s="3"/>
      <c r="K7540" s="5" t="s">
        <v>84</v>
      </c>
      <c r="L7540" s="5">
        <v>2</v>
      </c>
      <c r="M7540" s="5" t="s">
        <v>924</v>
      </c>
      <c r="N7540" s="5">
        <f>VLOOKUP(M7540,[1]ArchetypeScores!E:N,10,FALSE)</f>
        <v>0</v>
      </c>
      <c r="O7540" s="5">
        <f>VLOOKUP(M7540,[1]ArchetypeScores!E:O,11,FALSE)</f>
        <v>-1</v>
      </c>
      <c r="P7540" s="5">
        <f>VLOOKUP(M7540,[1]ArchetypeScores!E:P,12,FALSE)</f>
        <v>0</v>
      </c>
      <c r="Q7540" s="2" t="str">
        <f>VLOOKUP(M7540,[1]ArchetypeScores!E:W,19,FALSE)</f>
        <v>Untargeted</v>
      </c>
      <c r="R7540" s="2">
        <f>VLOOKUP(M7540,[1]ArchetypeScores!E:I,5,FALSE)</f>
        <v>0</v>
      </c>
      <c r="S7540" s="2">
        <f>VLOOKUP(M7540,[1]ArchetypeScores!E:K,7,FALSE)</f>
        <v>0</v>
      </c>
      <c r="T7540" s="2" t="str">
        <f t="shared" si="119"/>
        <v>Not A&amp;R positive</v>
      </c>
    </row>
    <row r="7541" spans="1:20" x14ac:dyDescent="0.3">
      <c r="A7541" s="2" t="s">
        <v>19339</v>
      </c>
      <c r="B7541" s="3" t="s">
        <v>19985</v>
      </c>
      <c r="C7541" s="3" t="s">
        <v>19986</v>
      </c>
      <c r="D7541" s="4">
        <v>2E-3</v>
      </c>
      <c r="E7541" s="5" t="s">
        <v>6822</v>
      </c>
      <c r="F7541" s="4">
        <v>2E-3</v>
      </c>
      <c r="G7541" s="6">
        <v>52000</v>
      </c>
      <c r="H7541" s="3" t="s">
        <v>19356</v>
      </c>
      <c r="I7541" s="3" t="s">
        <v>19357</v>
      </c>
      <c r="J7541" s="3" t="s">
        <v>19987</v>
      </c>
      <c r="K7541" s="5" t="s">
        <v>38</v>
      </c>
      <c r="L7541" s="5">
        <v>29</v>
      </c>
      <c r="M7541" s="5" t="s">
        <v>316</v>
      </c>
      <c r="N7541" s="5">
        <f>VLOOKUP(M7541,[1]ArchetypeScores!E:N,10,FALSE)</f>
        <v>0</v>
      </c>
      <c r="O7541" s="5">
        <f>VLOOKUP(M7541,[1]ArchetypeScores!E:O,11,FALSE)</f>
        <v>-1</v>
      </c>
      <c r="P7541" s="5">
        <f>VLOOKUP(M7541,[1]ArchetypeScores!E:P,12,FALSE)</f>
        <v>0</v>
      </c>
      <c r="Q7541" s="2" t="str">
        <f>VLOOKUP(M7541,[1]ArchetypeScores!E:W,19,FALSE)</f>
        <v>Other sector</v>
      </c>
      <c r="R7541" s="2">
        <f>VLOOKUP(M7541,[1]ArchetypeScores!E:I,5,FALSE)</f>
        <v>0</v>
      </c>
      <c r="S7541" s="2">
        <f>VLOOKUP(M7541,[1]ArchetypeScores!E:K,7,FALSE)</f>
        <v>0</v>
      </c>
      <c r="T7541" s="2" t="str">
        <f t="shared" si="119"/>
        <v>Not A&amp;R positive</v>
      </c>
    </row>
    <row r="7542" spans="1:20" x14ac:dyDescent="0.3">
      <c r="A7542" s="2" t="s">
        <v>19339</v>
      </c>
      <c r="B7542" s="3" t="s">
        <v>19988</v>
      </c>
      <c r="C7542" s="3" t="s">
        <v>19988</v>
      </c>
      <c r="D7542" s="4">
        <v>120</v>
      </c>
      <c r="E7542" s="5" t="s">
        <v>6822</v>
      </c>
      <c r="F7542" s="4">
        <v>120</v>
      </c>
      <c r="G7542" s="6">
        <v>52146</v>
      </c>
      <c r="H7542" s="3" t="s">
        <v>19989</v>
      </c>
      <c r="I7542" s="3" t="s">
        <v>19342</v>
      </c>
      <c r="J7542" s="3"/>
      <c r="K7542" s="5" t="s">
        <v>118</v>
      </c>
      <c r="L7542" s="5">
        <v>3</v>
      </c>
      <c r="M7542" s="5" t="s">
        <v>168</v>
      </c>
      <c r="N7542" s="5">
        <f>VLOOKUP(M7542,[1]ArchetypeScores!E:N,10,FALSE)</f>
        <v>0</v>
      </c>
      <c r="O7542" s="5">
        <f>VLOOKUP(M7542,[1]ArchetypeScores!E:O,11,FALSE)</f>
        <v>-1</v>
      </c>
      <c r="P7542" s="5">
        <f>VLOOKUP(M7542,[1]ArchetypeScores!E:P,12,FALSE)</f>
        <v>0</v>
      </c>
      <c r="Q7542" s="2" t="str">
        <f>VLOOKUP(M7542,[1]ArchetypeScores!E:W,19,FALSE)</f>
        <v>Untargeted</v>
      </c>
      <c r="R7542" s="2">
        <f>VLOOKUP(M7542,[1]ArchetypeScores!E:I,5,FALSE)</f>
        <v>0</v>
      </c>
      <c r="S7542" s="2">
        <f>VLOOKUP(M7542,[1]ArchetypeScores!E:K,7,FALSE)</f>
        <v>0</v>
      </c>
      <c r="T7542" s="2" t="str">
        <f t="shared" si="119"/>
        <v>Not A&amp;R positive</v>
      </c>
    </row>
    <row r="7543" spans="1:20" x14ac:dyDescent="0.3">
      <c r="A7543" s="2" t="s">
        <v>19339</v>
      </c>
      <c r="B7543" s="3" t="s">
        <v>19990</v>
      </c>
      <c r="C7543" s="3" t="s">
        <v>19991</v>
      </c>
      <c r="D7543" s="4"/>
      <c r="E7543" s="5" t="s">
        <v>6822</v>
      </c>
      <c r="F7543" s="4">
        <v>0</v>
      </c>
      <c r="G7543" s="6">
        <v>52101</v>
      </c>
      <c r="H7543" s="3" t="s">
        <v>19356</v>
      </c>
      <c r="I7543" s="3" t="s">
        <v>19357</v>
      </c>
      <c r="J7543" s="3" t="s">
        <v>19992</v>
      </c>
      <c r="K7543" s="5" t="s">
        <v>61</v>
      </c>
      <c r="L7543" s="5">
        <v>4</v>
      </c>
      <c r="M7543" s="5" t="s">
        <v>433</v>
      </c>
      <c r="N7543" s="5">
        <f>VLOOKUP(M7543,[1]ArchetypeScores!E:N,10,FALSE)</f>
        <v>0</v>
      </c>
      <c r="O7543" s="5">
        <f>VLOOKUP(M7543,[1]ArchetypeScores!E:O,11,FALSE)</f>
        <v>0</v>
      </c>
      <c r="P7543" s="5">
        <f>VLOOKUP(M7543,[1]ArchetypeScores!E:P,12,FALSE)</f>
        <v>0</v>
      </c>
      <c r="Q7543" s="2" t="str">
        <f>VLOOKUP(M7543,[1]ArchetypeScores!E:W,19,FALSE)</f>
        <v>Health care</v>
      </c>
      <c r="R7543" s="2">
        <f>VLOOKUP(M7543,[1]ArchetypeScores!E:I,5,FALSE)</f>
        <v>0</v>
      </c>
      <c r="S7543" s="2">
        <f>VLOOKUP(M7543,[1]ArchetypeScores!E:K,7,FALSE)</f>
        <v>0</v>
      </c>
      <c r="T7543" s="2" t="str">
        <f t="shared" si="119"/>
        <v>Not A&amp;R positive</v>
      </c>
    </row>
    <row r="7544" spans="1:20" x14ac:dyDescent="0.3">
      <c r="A7544" s="2" t="s">
        <v>19339</v>
      </c>
      <c r="B7544" s="3" t="s">
        <v>19993</v>
      </c>
      <c r="C7544" s="3" t="s">
        <v>19994</v>
      </c>
      <c r="D7544" s="4"/>
      <c r="E7544" s="5" t="s">
        <v>6822</v>
      </c>
      <c r="F7544" s="4">
        <v>0</v>
      </c>
      <c r="G7544" s="6">
        <v>52192</v>
      </c>
      <c r="H7544" s="3" t="s">
        <v>19995</v>
      </c>
      <c r="I7544" s="3"/>
      <c r="J7544" s="3"/>
      <c r="K7544" s="5" t="s">
        <v>477</v>
      </c>
      <c r="L7544" s="5">
        <v>1</v>
      </c>
      <c r="M7544" s="5" t="s">
        <v>750</v>
      </c>
      <c r="N7544" s="5">
        <f>VLOOKUP(M7544,[1]ArchetypeScores!E:N,10,FALSE)</f>
        <v>1</v>
      </c>
      <c r="O7544" s="5">
        <f>VLOOKUP(M7544,[1]ArchetypeScores!E:O,11,FALSE)</f>
        <v>-2</v>
      </c>
      <c r="P7544" s="5">
        <f>VLOOKUP(M7544,[1]ArchetypeScores!E:P,12,FALSE)</f>
        <v>2</v>
      </c>
      <c r="Q7544" s="2" t="str">
        <f>VLOOKUP(M7544,[1]ArchetypeScores!E:W,19,FALSE)</f>
        <v>Energy and water</v>
      </c>
      <c r="R7544" s="2">
        <f>VLOOKUP(M7544,[1]ArchetypeScores!E:I,5,FALSE)</f>
        <v>0</v>
      </c>
      <c r="S7544" s="2">
        <f>VLOOKUP(M7544,[1]ArchetypeScores!E:K,7,FALSE)</f>
        <v>0</v>
      </c>
      <c r="T7544" s="2" t="str">
        <f t="shared" si="119"/>
        <v>Not A&amp;R positive</v>
      </c>
    </row>
    <row r="7545" spans="1:20" x14ac:dyDescent="0.3">
      <c r="A7545" s="2" t="s">
        <v>19339</v>
      </c>
      <c r="B7545" s="3" t="s">
        <v>19996</v>
      </c>
      <c r="C7545" s="3" t="s">
        <v>19997</v>
      </c>
      <c r="D7545" s="4"/>
      <c r="E7545" s="5" t="s">
        <v>6822</v>
      </c>
      <c r="F7545" s="4">
        <v>0</v>
      </c>
      <c r="G7545" s="6">
        <v>52077</v>
      </c>
      <c r="H7545" s="3" t="s">
        <v>19356</v>
      </c>
      <c r="I7545" s="3" t="s">
        <v>19357</v>
      </c>
      <c r="J7545" s="3" t="s">
        <v>19998</v>
      </c>
      <c r="K7545" s="5" t="s">
        <v>118</v>
      </c>
      <c r="L7545" s="5">
        <v>3</v>
      </c>
      <c r="M7545" s="5" t="s">
        <v>168</v>
      </c>
      <c r="N7545" s="5">
        <f>VLOOKUP(M7545,[1]ArchetypeScores!E:N,10,FALSE)</f>
        <v>0</v>
      </c>
      <c r="O7545" s="5">
        <f>VLOOKUP(M7545,[1]ArchetypeScores!E:O,11,FALSE)</f>
        <v>-1</v>
      </c>
      <c r="P7545" s="5">
        <f>VLOOKUP(M7545,[1]ArchetypeScores!E:P,12,FALSE)</f>
        <v>0</v>
      </c>
      <c r="Q7545" s="2" t="str">
        <f>VLOOKUP(M7545,[1]ArchetypeScores!E:W,19,FALSE)</f>
        <v>Untargeted</v>
      </c>
      <c r="R7545" s="2">
        <f>VLOOKUP(M7545,[1]ArchetypeScores!E:I,5,FALSE)</f>
        <v>0</v>
      </c>
      <c r="S7545" s="2">
        <f>VLOOKUP(M7545,[1]ArchetypeScores!E:K,7,FALSE)</f>
        <v>0</v>
      </c>
      <c r="T7545" s="2" t="str">
        <f t="shared" si="119"/>
        <v>Not A&amp;R positive</v>
      </c>
    </row>
    <row r="7546" spans="1:20" x14ac:dyDescent="0.3">
      <c r="A7546" s="2" t="s">
        <v>19339</v>
      </c>
      <c r="B7546" s="3" t="s">
        <v>19999</v>
      </c>
      <c r="C7546" s="3" t="s">
        <v>20000</v>
      </c>
      <c r="D7546" s="4"/>
      <c r="E7546" s="5" t="s">
        <v>6822</v>
      </c>
      <c r="F7546" s="4">
        <v>0</v>
      </c>
      <c r="G7546" s="6">
        <v>52078</v>
      </c>
      <c r="H7546" s="3" t="s">
        <v>19356</v>
      </c>
      <c r="I7546" s="3" t="s">
        <v>19357</v>
      </c>
      <c r="J7546" s="3" t="s">
        <v>20001</v>
      </c>
      <c r="K7546" s="5" t="s">
        <v>118</v>
      </c>
      <c r="L7546" s="5">
        <v>3</v>
      </c>
      <c r="M7546" s="5" t="s">
        <v>168</v>
      </c>
      <c r="N7546" s="5">
        <f>VLOOKUP(M7546,[1]ArchetypeScores!E:N,10,FALSE)</f>
        <v>0</v>
      </c>
      <c r="O7546" s="5">
        <f>VLOOKUP(M7546,[1]ArchetypeScores!E:O,11,FALSE)</f>
        <v>-1</v>
      </c>
      <c r="P7546" s="5">
        <f>VLOOKUP(M7546,[1]ArchetypeScores!E:P,12,FALSE)</f>
        <v>0</v>
      </c>
      <c r="Q7546" s="2" t="str">
        <f>VLOOKUP(M7546,[1]ArchetypeScores!E:W,19,FALSE)</f>
        <v>Untargeted</v>
      </c>
      <c r="R7546" s="2">
        <f>VLOOKUP(M7546,[1]ArchetypeScores!E:I,5,FALSE)</f>
        <v>0</v>
      </c>
      <c r="S7546" s="2">
        <f>VLOOKUP(M7546,[1]ArchetypeScores!E:K,7,FALSE)</f>
        <v>0</v>
      </c>
      <c r="T7546" s="2" t="str">
        <f t="shared" si="119"/>
        <v>Not A&amp;R positive</v>
      </c>
    </row>
    <row r="7547" spans="1:20" x14ac:dyDescent="0.3">
      <c r="A7547" s="2" t="s">
        <v>19339</v>
      </c>
      <c r="B7547" s="3" t="s">
        <v>20002</v>
      </c>
      <c r="C7547" s="3" t="s">
        <v>20003</v>
      </c>
      <c r="D7547" s="4"/>
      <c r="E7547" s="5" t="s">
        <v>6822</v>
      </c>
      <c r="F7547" s="4">
        <v>0</v>
      </c>
      <c r="G7547" s="6">
        <v>52079</v>
      </c>
      <c r="H7547" s="3" t="s">
        <v>19356</v>
      </c>
      <c r="I7547" s="3" t="s">
        <v>19357</v>
      </c>
      <c r="J7547" s="3" t="s">
        <v>20004</v>
      </c>
      <c r="K7547" s="5" t="s">
        <v>102</v>
      </c>
      <c r="L7547" s="5">
        <v>1</v>
      </c>
      <c r="M7547" s="5" t="s">
        <v>103</v>
      </c>
      <c r="N7547" s="5">
        <f>VLOOKUP(M7547,[1]ArchetypeScores!E:N,10,FALSE)</f>
        <v>0</v>
      </c>
      <c r="O7547" s="5">
        <f>VLOOKUP(M7547,[1]ArchetypeScores!E:O,11,FALSE)</f>
        <v>-1</v>
      </c>
      <c r="P7547" s="5">
        <f>VLOOKUP(M7547,[1]ArchetypeScores!E:P,12,FALSE)</f>
        <v>0</v>
      </c>
      <c r="Q7547" s="2" t="str">
        <f>VLOOKUP(M7547,[1]ArchetypeScores!E:W,19,FALSE)</f>
        <v>Untargeted</v>
      </c>
      <c r="R7547" s="2">
        <f>VLOOKUP(M7547,[1]ArchetypeScores!E:I,5,FALSE)</f>
        <v>0</v>
      </c>
      <c r="S7547" s="2">
        <f>VLOOKUP(M7547,[1]ArchetypeScores!E:K,7,FALSE)</f>
        <v>1</v>
      </c>
      <c r="T7547" s="2" t="str">
        <f t="shared" si="119"/>
        <v>Indirect only</v>
      </c>
    </row>
    <row r="7548" spans="1:20" x14ac:dyDescent="0.3">
      <c r="A7548" s="2" t="s">
        <v>19339</v>
      </c>
      <c r="B7548" s="3" t="s">
        <v>20005</v>
      </c>
      <c r="C7548" s="3" t="s">
        <v>20006</v>
      </c>
      <c r="D7548" s="4"/>
      <c r="E7548" s="5" t="s">
        <v>6822</v>
      </c>
      <c r="F7548" s="4">
        <v>0</v>
      </c>
      <c r="G7548" s="6">
        <v>52083</v>
      </c>
      <c r="H7548" s="3" t="s">
        <v>19356</v>
      </c>
      <c r="I7548" s="3" t="s">
        <v>19357</v>
      </c>
      <c r="J7548" s="3" t="s">
        <v>20007</v>
      </c>
      <c r="K7548" s="5" t="s">
        <v>118</v>
      </c>
      <c r="L7548" s="5" t="s">
        <v>112</v>
      </c>
      <c r="M7548" s="5" t="s">
        <v>3582</v>
      </c>
      <c r="N7548" s="5">
        <f>VLOOKUP(M7548,[1]ArchetypeScores!E:N,10,FALSE)</f>
        <v>0</v>
      </c>
      <c r="O7548" s="5">
        <f>VLOOKUP(M7548,[1]ArchetypeScores!E:O,11,FALSE)</f>
        <v>-1</v>
      </c>
      <c r="P7548" s="5">
        <f>VLOOKUP(M7548,[1]ArchetypeScores!E:P,12,FALSE)</f>
        <v>0</v>
      </c>
      <c r="Q7548" s="2" t="str">
        <f>VLOOKUP(M7548,[1]ArchetypeScores!E:W,19,FALSE)</f>
        <v>Untargeted</v>
      </c>
      <c r="R7548" s="2">
        <f>VLOOKUP(M7548,[1]ArchetypeScores!E:I,5,FALSE)</f>
        <v>0</v>
      </c>
      <c r="S7548" s="2">
        <f>VLOOKUP(M7548,[1]ArchetypeScores!E:K,7,FALSE)</f>
        <v>0</v>
      </c>
      <c r="T7548" s="2" t="str">
        <f t="shared" si="119"/>
        <v>Not A&amp;R positive</v>
      </c>
    </row>
    <row r="7549" spans="1:20" x14ac:dyDescent="0.3">
      <c r="A7549" s="2" t="s">
        <v>19339</v>
      </c>
      <c r="B7549" s="3" t="s">
        <v>20008</v>
      </c>
      <c r="C7549" s="3" t="s">
        <v>20009</v>
      </c>
      <c r="D7549" s="4"/>
      <c r="E7549" s="5" t="s">
        <v>6822</v>
      </c>
      <c r="F7549" s="4">
        <v>0</v>
      </c>
      <c r="G7549" s="6">
        <v>52086</v>
      </c>
      <c r="H7549" s="3" t="s">
        <v>19356</v>
      </c>
      <c r="I7549" s="3" t="s">
        <v>19357</v>
      </c>
      <c r="J7549" s="3" t="s">
        <v>20010</v>
      </c>
      <c r="K7549" s="5" t="s">
        <v>1306</v>
      </c>
      <c r="L7549" s="5">
        <v>1</v>
      </c>
      <c r="M7549" s="5" t="s">
        <v>1307</v>
      </c>
      <c r="N7549" s="5">
        <f>VLOOKUP(M7549,[1]ArchetypeScores!E:N,10,FALSE)</f>
        <v>0</v>
      </c>
      <c r="O7549" s="5">
        <f>VLOOKUP(M7549,[1]ArchetypeScores!E:O,11,FALSE)</f>
        <v>-1</v>
      </c>
      <c r="P7549" s="5">
        <f>VLOOKUP(M7549,[1]ArchetypeScores!E:P,12,FALSE)</f>
        <v>0</v>
      </c>
      <c r="Q7549" s="2" t="str">
        <f>VLOOKUP(M7549,[1]ArchetypeScores!E:W,19,FALSE)</f>
        <v>Untargeted</v>
      </c>
      <c r="R7549" s="2">
        <f>VLOOKUP(M7549,[1]ArchetypeScores!E:I,5,FALSE)</f>
        <v>0</v>
      </c>
      <c r="S7549" s="2">
        <f>VLOOKUP(M7549,[1]ArchetypeScores!E:K,7,FALSE)</f>
        <v>0</v>
      </c>
      <c r="T7549" s="2" t="str">
        <f t="shared" si="119"/>
        <v>Not A&amp;R positive</v>
      </c>
    </row>
    <row r="7550" spans="1:20" x14ac:dyDescent="0.3">
      <c r="A7550" s="2" t="s">
        <v>19339</v>
      </c>
      <c r="B7550" s="3" t="s">
        <v>20011</v>
      </c>
      <c r="C7550" s="3" t="s">
        <v>20012</v>
      </c>
      <c r="D7550" s="4"/>
      <c r="E7550" s="5" t="s">
        <v>6822</v>
      </c>
      <c r="F7550" s="4">
        <v>0</v>
      </c>
      <c r="G7550" s="6">
        <v>52191</v>
      </c>
      <c r="H7550" s="3" t="s">
        <v>20013</v>
      </c>
      <c r="I7550" s="3" t="s">
        <v>20014</v>
      </c>
      <c r="J7550" s="3"/>
      <c r="K7550" s="5" t="s">
        <v>67</v>
      </c>
      <c r="L7550" s="5">
        <v>1</v>
      </c>
      <c r="M7550" s="5" t="s">
        <v>265</v>
      </c>
      <c r="N7550" s="5">
        <f>VLOOKUP(M7550,[1]ArchetypeScores!E:N,10,FALSE)</f>
        <v>0</v>
      </c>
      <c r="O7550" s="5">
        <f>VLOOKUP(M7550,[1]ArchetypeScores!E:O,11,FALSE)</f>
        <v>-1</v>
      </c>
      <c r="P7550" s="5">
        <f>VLOOKUP(M7550,[1]ArchetypeScores!E:P,12,FALSE)</f>
        <v>0</v>
      </c>
      <c r="Q7550" s="2" t="str">
        <f>VLOOKUP(M7550,[1]ArchetypeScores!E:W,19,FALSE)</f>
        <v>Untargeted</v>
      </c>
      <c r="R7550" s="2">
        <f>VLOOKUP(M7550,[1]ArchetypeScores!E:I,5,FALSE)</f>
        <v>0</v>
      </c>
      <c r="S7550" s="2">
        <f>VLOOKUP(M7550,[1]ArchetypeScores!E:K,7,FALSE)</f>
        <v>0</v>
      </c>
      <c r="T7550" s="2" t="str">
        <f t="shared" si="119"/>
        <v>Not A&amp;R positive</v>
      </c>
    </row>
    <row r="7551" spans="1:20" x14ac:dyDescent="0.3">
      <c r="A7551" s="2" t="s">
        <v>19339</v>
      </c>
      <c r="B7551" s="3" t="s">
        <v>20015</v>
      </c>
      <c r="C7551" s="3" t="s">
        <v>20016</v>
      </c>
      <c r="D7551" s="4"/>
      <c r="E7551" s="5" t="s">
        <v>6822</v>
      </c>
      <c r="F7551" s="4">
        <v>0</v>
      </c>
      <c r="G7551" s="6">
        <v>52189</v>
      </c>
      <c r="H7551" s="3" t="s">
        <v>20017</v>
      </c>
      <c r="I7551" s="3" t="s">
        <v>20018</v>
      </c>
      <c r="J7551" s="3"/>
      <c r="K7551" s="5" t="s">
        <v>1072</v>
      </c>
      <c r="L7551" s="5">
        <v>1</v>
      </c>
      <c r="M7551" s="5" t="s">
        <v>1922</v>
      </c>
      <c r="N7551" s="5">
        <f>VLOOKUP(M7551,[1]ArchetypeScores!E:N,10,FALSE)</f>
        <v>0</v>
      </c>
      <c r="O7551" s="5">
        <f>VLOOKUP(M7551,[1]ArchetypeScores!E:O,11,FALSE)</f>
        <v>-1</v>
      </c>
      <c r="P7551" s="5">
        <f>VLOOKUP(M7551,[1]ArchetypeScores!E:P,12,FALSE)</f>
        <v>0</v>
      </c>
      <c r="Q7551" s="2" t="str">
        <f>VLOOKUP(M7551,[1]ArchetypeScores!E:W,19,FALSE)</f>
        <v>Untargeted</v>
      </c>
      <c r="R7551" s="2">
        <f>VLOOKUP(M7551,[1]ArchetypeScores!E:I,5,FALSE)</f>
        <v>0</v>
      </c>
      <c r="S7551" s="2">
        <f>VLOOKUP(M7551,[1]ArchetypeScores!E:K,7,FALSE)</f>
        <v>0</v>
      </c>
      <c r="T7551" s="2" t="str">
        <f t="shared" si="119"/>
        <v>Not A&amp;R positive</v>
      </c>
    </row>
    <row r="7552" spans="1:20" x14ac:dyDescent="0.3">
      <c r="A7552" s="2" t="s">
        <v>19339</v>
      </c>
      <c r="B7552" s="3" t="s">
        <v>20019</v>
      </c>
      <c r="C7552" s="3" t="s">
        <v>20020</v>
      </c>
      <c r="D7552" s="4"/>
      <c r="E7552" s="5" t="s">
        <v>6822</v>
      </c>
      <c r="F7552" s="4">
        <v>0</v>
      </c>
      <c r="G7552" s="6">
        <v>52080</v>
      </c>
      <c r="H7552" s="3" t="s">
        <v>19356</v>
      </c>
      <c r="I7552" s="3" t="s">
        <v>19357</v>
      </c>
      <c r="J7552" s="3" t="s">
        <v>20021</v>
      </c>
      <c r="K7552" s="5" t="s">
        <v>71</v>
      </c>
      <c r="L7552" s="5">
        <v>1</v>
      </c>
      <c r="M7552" s="5" t="s">
        <v>72</v>
      </c>
      <c r="N7552" s="5">
        <f>VLOOKUP(M7552,[1]ArchetypeScores!E:N,10,FALSE)</f>
        <v>0</v>
      </c>
      <c r="O7552" s="5">
        <f>VLOOKUP(M7552,[1]ArchetypeScores!E:O,11,FALSE)</f>
        <v>0</v>
      </c>
      <c r="P7552" s="5">
        <f>VLOOKUP(M7552,[1]ArchetypeScores!E:P,12,FALSE)</f>
        <v>0</v>
      </c>
      <c r="Q7552" s="2" t="str">
        <f>VLOOKUP(M7552,[1]ArchetypeScores!E:W,19,FALSE)</f>
        <v>Other sector</v>
      </c>
      <c r="R7552" s="2">
        <f>VLOOKUP(M7552,[1]ArchetypeScores!E:I,5,FALSE)</f>
        <v>0</v>
      </c>
      <c r="S7552" s="2">
        <f>VLOOKUP(M7552,[1]ArchetypeScores!E:K,7,FALSE)</f>
        <v>0</v>
      </c>
      <c r="T7552" s="2" t="str">
        <f t="shared" si="119"/>
        <v>Not A&amp;R positive</v>
      </c>
    </row>
    <row r="7553" spans="1:20" x14ac:dyDescent="0.3">
      <c r="A7553" s="2" t="s">
        <v>19339</v>
      </c>
      <c r="B7553" s="3" t="s">
        <v>20022</v>
      </c>
      <c r="C7553" s="3" t="s">
        <v>20023</v>
      </c>
      <c r="D7553" s="4"/>
      <c r="E7553" s="5" t="s">
        <v>6822</v>
      </c>
      <c r="F7553" s="4">
        <v>0</v>
      </c>
      <c r="G7553" s="6">
        <v>52076</v>
      </c>
      <c r="H7553" s="3" t="s">
        <v>19356</v>
      </c>
      <c r="I7553" s="3" t="s">
        <v>19357</v>
      </c>
      <c r="J7553" s="3" t="s">
        <v>20024</v>
      </c>
      <c r="K7553" s="5" t="s">
        <v>57</v>
      </c>
      <c r="L7553" s="5">
        <v>29</v>
      </c>
      <c r="M7553" s="5" t="s">
        <v>58</v>
      </c>
      <c r="N7553" s="5">
        <f>VLOOKUP(M7553,[1]ArchetypeScores!E:N,10,FALSE)</f>
        <v>0</v>
      </c>
      <c r="O7553" s="5">
        <f>VLOOKUP(M7553,[1]ArchetypeScores!E:O,11,FALSE)</f>
        <v>-1</v>
      </c>
      <c r="P7553" s="5">
        <f>VLOOKUP(M7553,[1]ArchetypeScores!E:P,12,FALSE)</f>
        <v>0</v>
      </c>
      <c r="Q7553" s="2" t="str">
        <f>VLOOKUP(M7553,[1]ArchetypeScores!E:W,19,FALSE)</f>
        <v>Untargeted</v>
      </c>
      <c r="R7553" s="2">
        <f>VLOOKUP(M7553,[1]ArchetypeScores!E:I,5,FALSE)</f>
        <v>0</v>
      </c>
      <c r="S7553" s="2">
        <f>VLOOKUP(M7553,[1]ArchetypeScores!E:K,7,FALSE)</f>
        <v>0</v>
      </c>
      <c r="T7553" s="2" t="str">
        <f t="shared" si="119"/>
        <v>Not A&amp;R positive</v>
      </c>
    </row>
    <row r="7554" spans="1:20" x14ac:dyDescent="0.3">
      <c r="A7554" s="2" t="s">
        <v>19339</v>
      </c>
      <c r="B7554" s="3" t="s">
        <v>20025</v>
      </c>
      <c r="C7554" s="3" t="s">
        <v>20026</v>
      </c>
      <c r="D7554" s="4"/>
      <c r="E7554" s="5" t="s">
        <v>6822</v>
      </c>
      <c r="F7554" s="4">
        <v>0</v>
      </c>
      <c r="G7554" s="6">
        <v>52183</v>
      </c>
      <c r="H7554" s="3" t="s">
        <v>20027</v>
      </c>
      <c r="I7554" s="3"/>
      <c r="J7554" s="3"/>
      <c r="K7554" s="5" t="s">
        <v>392</v>
      </c>
      <c r="L7554" s="5">
        <v>2</v>
      </c>
      <c r="M7554" s="5" t="s">
        <v>3902</v>
      </c>
      <c r="N7554" s="5">
        <f>VLOOKUP(M7554,[1]ArchetypeScores!E:N,10,FALSE)</f>
        <v>0</v>
      </c>
      <c r="O7554" s="5">
        <f>VLOOKUP(M7554,[1]ArchetypeScores!E:O,11,FALSE)</f>
        <v>-1</v>
      </c>
      <c r="P7554" s="5">
        <f>VLOOKUP(M7554,[1]ArchetypeScores!E:P,12,FALSE)</f>
        <v>0</v>
      </c>
      <c r="Q7554" s="2" t="str">
        <f>VLOOKUP(M7554,[1]ArchetypeScores!E:W,19,FALSE)</f>
        <v>Education and training</v>
      </c>
      <c r="R7554" s="2">
        <f>VLOOKUP(M7554,[1]ArchetypeScores!E:I,5,FALSE)</f>
        <v>0</v>
      </c>
      <c r="S7554" s="2">
        <f>VLOOKUP(M7554,[1]ArchetypeScores!E:K,7,FALSE)</f>
        <v>0</v>
      </c>
      <c r="T7554" s="2" t="str">
        <f t="shared" ref="T7554:T7617" si="120">IF(AND(R7554=1,S7554=1),"Both",IF(AND(R7554=1,S7554=0),"Direct only",IF(AND(R7554=0,S7554=1),"Indirect only","Not A&amp;R positive")))</f>
        <v>Not A&amp;R positive</v>
      </c>
    </row>
    <row r="7555" spans="1:20" x14ac:dyDescent="0.3">
      <c r="A7555" s="2" t="s">
        <v>19339</v>
      </c>
      <c r="B7555" s="3" t="s">
        <v>20028</v>
      </c>
      <c r="C7555" s="3" t="s">
        <v>20029</v>
      </c>
      <c r="D7555" s="4"/>
      <c r="E7555" s="5" t="s">
        <v>6822</v>
      </c>
      <c r="F7555" s="4">
        <v>0</v>
      </c>
      <c r="G7555" s="6">
        <v>52082</v>
      </c>
      <c r="H7555" s="3" t="s">
        <v>19356</v>
      </c>
      <c r="I7555" s="3" t="s">
        <v>19357</v>
      </c>
      <c r="J7555" s="3" t="s">
        <v>20030</v>
      </c>
      <c r="K7555" s="5" t="s">
        <v>102</v>
      </c>
      <c r="L7555" s="5">
        <v>1</v>
      </c>
      <c r="M7555" s="5" t="s">
        <v>103</v>
      </c>
      <c r="N7555" s="5">
        <f>VLOOKUP(M7555,[1]ArchetypeScores!E:N,10,FALSE)</f>
        <v>0</v>
      </c>
      <c r="O7555" s="5">
        <f>VLOOKUP(M7555,[1]ArchetypeScores!E:O,11,FALSE)</f>
        <v>-1</v>
      </c>
      <c r="P7555" s="5">
        <f>VLOOKUP(M7555,[1]ArchetypeScores!E:P,12,FALSE)</f>
        <v>0</v>
      </c>
      <c r="Q7555" s="2" t="str">
        <f>VLOOKUP(M7555,[1]ArchetypeScores!E:W,19,FALSE)</f>
        <v>Untargeted</v>
      </c>
      <c r="R7555" s="2">
        <f>VLOOKUP(M7555,[1]ArchetypeScores!E:I,5,FALSE)</f>
        <v>0</v>
      </c>
      <c r="S7555" s="2">
        <f>VLOOKUP(M7555,[1]ArchetypeScores!E:K,7,FALSE)</f>
        <v>1</v>
      </c>
      <c r="T7555" s="2" t="str">
        <f t="shared" si="120"/>
        <v>Indirect only</v>
      </c>
    </row>
    <row r="7556" spans="1:20" x14ac:dyDescent="0.3">
      <c r="A7556" s="2" t="s">
        <v>19339</v>
      </c>
      <c r="B7556" s="3" t="s">
        <v>20031</v>
      </c>
      <c r="C7556" s="3" t="s">
        <v>20032</v>
      </c>
      <c r="D7556" s="4"/>
      <c r="E7556" s="5" t="s">
        <v>6822</v>
      </c>
      <c r="F7556" s="4">
        <v>0</v>
      </c>
      <c r="G7556" s="6">
        <v>52081</v>
      </c>
      <c r="H7556" s="3" t="s">
        <v>19356</v>
      </c>
      <c r="I7556" s="3" t="s">
        <v>19357</v>
      </c>
      <c r="J7556" s="3" t="s">
        <v>20033</v>
      </c>
      <c r="K7556" s="5" t="s">
        <v>102</v>
      </c>
      <c r="L7556" s="5">
        <v>1</v>
      </c>
      <c r="M7556" s="5" t="s">
        <v>103</v>
      </c>
      <c r="N7556" s="5">
        <f>VLOOKUP(M7556,[1]ArchetypeScores!E:N,10,FALSE)</f>
        <v>0</v>
      </c>
      <c r="O7556" s="5">
        <f>VLOOKUP(M7556,[1]ArchetypeScores!E:O,11,FALSE)</f>
        <v>-1</v>
      </c>
      <c r="P7556" s="5">
        <f>VLOOKUP(M7556,[1]ArchetypeScores!E:P,12,FALSE)</f>
        <v>0</v>
      </c>
      <c r="Q7556" s="2" t="str">
        <f>VLOOKUP(M7556,[1]ArchetypeScores!E:W,19,FALSE)</f>
        <v>Untargeted</v>
      </c>
      <c r="R7556" s="2">
        <f>VLOOKUP(M7556,[1]ArchetypeScores!E:I,5,FALSE)</f>
        <v>0</v>
      </c>
      <c r="S7556" s="2">
        <f>VLOOKUP(M7556,[1]ArchetypeScores!E:K,7,FALSE)</f>
        <v>1</v>
      </c>
      <c r="T7556" s="2" t="str">
        <f t="shared" si="120"/>
        <v>Indirect only</v>
      </c>
    </row>
    <row r="7557" spans="1:20" x14ac:dyDescent="0.3">
      <c r="A7557" s="2" t="s">
        <v>19339</v>
      </c>
      <c r="B7557" s="3" t="s">
        <v>20034</v>
      </c>
      <c r="C7557" s="3" t="s">
        <v>20035</v>
      </c>
      <c r="D7557" s="4"/>
      <c r="E7557" s="5" t="s">
        <v>6822</v>
      </c>
      <c r="F7557" s="4">
        <v>0</v>
      </c>
      <c r="G7557" s="6">
        <v>52001</v>
      </c>
      <c r="H7557" s="3" t="s">
        <v>19356</v>
      </c>
      <c r="I7557" s="3" t="s">
        <v>19357</v>
      </c>
      <c r="J7557" s="3" t="s">
        <v>20036</v>
      </c>
      <c r="K7557" s="5" t="s">
        <v>38</v>
      </c>
      <c r="L7557" s="5">
        <v>29</v>
      </c>
      <c r="M7557" s="5" t="s">
        <v>316</v>
      </c>
      <c r="N7557" s="5">
        <f>VLOOKUP(M7557,[1]ArchetypeScores!E:N,10,FALSE)</f>
        <v>0</v>
      </c>
      <c r="O7557" s="5">
        <f>VLOOKUP(M7557,[1]ArchetypeScores!E:O,11,FALSE)</f>
        <v>-1</v>
      </c>
      <c r="P7557" s="5">
        <f>VLOOKUP(M7557,[1]ArchetypeScores!E:P,12,FALSE)</f>
        <v>0</v>
      </c>
      <c r="Q7557" s="2" t="str">
        <f>VLOOKUP(M7557,[1]ArchetypeScores!E:W,19,FALSE)</f>
        <v>Other sector</v>
      </c>
      <c r="R7557" s="2">
        <f>VLOOKUP(M7557,[1]ArchetypeScores!E:I,5,FALSE)</f>
        <v>0</v>
      </c>
      <c r="S7557" s="2">
        <f>VLOOKUP(M7557,[1]ArchetypeScores!E:K,7,FALSE)</f>
        <v>0</v>
      </c>
      <c r="T7557" s="2" t="str">
        <f t="shared" si="120"/>
        <v>Not A&amp;R positive</v>
      </c>
    </row>
    <row r="7558" spans="1:20" x14ac:dyDescent="0.3">
      <c r="A7558" s="2" t="s">
        <v>19339</v>
      </c>
      <c r="B7558" s="3" t="s">
        <v>20037</v>
      </c>
      <c r="C7558" s="3" t="s">
        <v>20038</v>
      </c>
      <c r="D7558" s="4">
        <v>0.02</v>
      </c>
      <c r="E7558" s="5" t="s">
        <v>6822</v>
      </c>
      <c r="F7558" s="4">
        <v>0.02</v>
      </c>
      <c r="G7558" s="6">
        <v>52021</v>
      </c>
      <c r="H7558" s="3" t="s">
        <v>19356</v>
      </c>
      <c r="I7558" s="3" t="s">
        <v>19357</v>
      </c>
      <c r="J7558" s="3" t="s">
        <v>20039</v>
      </c>
      <c r="K7558" s="5" t="s">
        <v>163</v>
      </c>
      <c r="L7558" s="5">
        <v>2</v>
      </c>
      <c r="M7558" s="5" t="s">
        <v>648</v>
      </c>
      <c r="N7558" s="5">
        <f>VLOOKUP(M7558,[1]ArchetypeScores!E:N,10,FALSE)</f>
        <v>0</v>
      </c>
      <c r="O7558" s="5">
        <f>VLOOKUP(M7558,[1]ArchetypeScores!E:O,11,FALSE)</f>
        <v>0</v>
      </c>
      <c r="P7558" s="5">
        <f>VLOOKUP(M7558,[1]ArchetypeScores!E:P,12,FALSE)</f>
        <v>0</v>
      </c>
      <c r="Q7558" s="2" t="str">
        <f>VLOOKUP(M7558,[1]ArchetypeScores!E:W,19,FALSE)</f>
        <v>Health care</v>
      </c>
      <c r="R7558" s="2">
        <f>VLOOKUP(M7558,[1]ArchetypeScores!E:I,5,FALSE)</f>
        <v>0</v>
      </c>
      <c r="S7558" s="2">
        <f>VLOOKUP(M7558,[1]ArchetypeScores!E:K,7,FALSE)</f>
        <v>0</v>
      </c>
      <c r="T7558" s="2" t="str">
        <f t="shared" si="120"/>
        <v>Not A&amp;R positive</v>
      </c>
    </row>
    <row r="7559" spans="1:20" ht="30.6" x14ac:dyDescent="0.3">
      <c r="A7559" s="2" t="s">
        <v>19339</v>
      </c>
      <c r="B7559" s="7" t="s">
        <v>20040</v>
      </c>
      <c r="C7559" s="3" t="s">
        <v>20041</v>
      </c>
      <c r="D7559" s="4"/>
      <c r="E7559" s="5" t="s">
        <v>6822</v>
      </c>
      <c r="F7559" s="4">
        <v>0</v>
      </c>
      <c r="G7559" s="6">
        <v>51903</v>
      </c>
      <c r="H7559" s="3" t="s">
        <v>19356</v>
      </c>
      <c r="I7559" s="3" t="s">
        <v>19357</v>
      </c>
      <c r="J7559" s="3" t="s">
        <v>20042</v>
      </c>
      <c r="K7559" s="5" t="s">
        <v>38</v>
      </c>
      <c r="L7559" s="5">
        <v>1</v>
      </c>
      <c r="M7559" s="5" t="s">
        <v>43</v>
      </c>
      <c r="N7559" s="5">
        <f>VLOOKUP(M7559,[1]ArchetypeScores!E:N,10,FALSE)</f>
        <v>0</v>
      </c>
      <c r="O7559" s="5">
        <f>VLOOKUP(M7559,[1]ArchetypeScores!E:O,11,FALSE)</f>
        <v>-1</v>
      </c>
      <c r="P7559" s="5">
        <f>VLOOKUP(M7559,[1]ArchetypeScores!E:P,12,FALSE)</f>
        <v>0</v>
      </c>
      <c r="Q7559" s="2" t="str">
        <f>VLOOKUP(M7559,[1]ArchetypeScores!E:W,19,FALSE)</f>
        <v>Consumer (including agriculture and tourism)</v>
      </c>
      <c r="R7559" s="2">
        <f>VLOOKUP(M7559,[1]ArchetypeScores!E:I,5,FALSE)</f>
        <v>0</v>
      </c>
      <c r="S7559" s="2">
        <f>VLOOKUP(M7559,[1]ArchetypeScores!E:K,7,FALSE)</f>
        <v>0</v>
      </c>
      <c r="T7559" s="2" t="str">
        <f t="shared" si="120"/>
        <v>Not A&amp;R positive</v>
      </c>
    </row>
    <row r="7560" spans="1:20" x14ac:dyDescent="0.3">
      <c r="A7560" s="2" t="s">
        <v>19339</v>
      </c>
      <c r="B7560" s="3" t="s">
        <v>20043</v>
      </c>
      <c r="C7560" s="3" t="s">
        <v>20044</v>
      </c>
      <c r="D7560" s="4">
        <v>5</v>
      </c>
      <c r="E7560" s="5" t="s">
        <v>6822</v>
      </c>
      <c r="F7560" s="4">
        <v>5</v>
      </c>
      <c r="G7560" s="6">
        <v>51884</v>
      </c>
      <c r="H7560" s="3" t="s">
        <v>19345</v>
      </c>
      <c r="I7560" s="3" t="s">
        <v>19346</v>
      </c>
      <c r="J7560" s="3"/>
      <c r="K7560" s="5" t="s">
        <v>229</v>
      </c>
      <c r="L7560" s="5">
        <v>3</v>
      </c>
      <c r="M7560" s="5" t="s">
        <v>2026</v>
      </c>
      <c r="N7560" s="5">
        <f>VLOOKUP(M7560,[1]ArchetypeScores!E:N,10,FALSE)</f>
        <v>1</v>
      </c>
      <c r="O7560" s="5">
        <f>VLOOKUP(M7560,[1]ArchetypeScores!E:O,11,FALSE)</f>
        <v>-2</v>
      </c>
      <c r="P7560" s="5">
        <f>VLOOKUP(M7560,[1]ArchetypeScores!E:P,12,FALSE)</f>
        <v>-2</v>
      </c>
      <c r="Q7560" s="2" t="str">
        <f>VLOOKUP(M7560,[1]ArchetypeScores!E:W,19,FALSE)</f>
        <v>Industrials - transportation</v>
      </c>
      <c r="R7560" s="2">
        <f>VLOOKUP(M7560,[1]ArchetypeScores!E:I,5,FALSE)</f>
        <v>0</v>
      </c>
      <c r="S7560" s="2">
        <f>VLOOKUP(M7560,[1]ArchetypeScores!E:K,7,FALSE)</f>
        <v>-1</v>
      </c>
      <c r="T7560" s="2" t="str">
        <f t="shared" si="120"/>
        <v>Not A&amp;R positive</v>
      </c>
    </row>
    <row r="7561" spans="1:20" x14ac:dyDescent="0.3">
      <c r="A7561" s="2" t="s">
        <v>19339</v>
      </c>
      <c r="B7561" s="3" t="s">
        <v>20045</v>
      </c>
      <c r="C7561" s="3" t="s">
        <v>20046</v>
      </c>
      <c r="D7561" s="4">
        <v>3.4180000000000001</v>
      </c>
      <c r="E7561" s="5" t="s">
        <v>6822</v>
      </c>
      <c r="F7561" s="4">
        <v>3.4180799999999998</v>
      </c>
      <c r="G7561" s="6">
        <v>51861</v>
      </c>
      <c r="H7561" s="3" t="s">
        <v>19345</v>
      </c>
      <c r="I7561" s="3" t="s">
        <v>19346</v>
      </c>
      <c r="J7561" s="3"/>
      <c r="K7561" s="5" t="s">
        <v>25</v>
      </c>
      <c r="L7561" s="5">
        <v>12</v>
      </c>
      <c r="M7561" s="5" t="s">
        <v>183</v>
      </c>
      <c r="N7561" s="5">
        <f>VLOOKUP(M7561,[1]ArchetypeScores!E:N,10,FALSE)</f>
        <v>1</v>
      </c>
      <c r="O7561" s="5">
        <f>VLOOKUP(M7561,[1]ArchetypeScores!E:O,11,FALSE)</f>
        <v>-2</v>
      </c>
      <c r="P7561" s="5">
        <f>VLOOKUP(M7561,[1]ArchetypeScores!E:P,12,FALSE)</f>
        <v>0</v>
      </c>
      <c r="Q7561" s="2" t="str">
        <f>VLOOKUP(M7561,[1]ArchetypeScores!E:W,19,FALSE)</f>
        <v>Industrials - other</v>
      </c>
      <c r="R7561" s="2">
        <f>VLOOKUP(M7561,[1]ArchetypeScores!E:I,5,FALSE)</f>
        <v>0</v>
      </c>
      <c r="S7561" s="2">
        <f>VLOOKUP(M7561,[1]ArchetypeScores!E:K,7,FALSE)</f>
        <v>0</v>
      </c>
      <c r="T7561" s="2" t="str">
        <f t="shared" si="120"/>
        <v>Not A&amp;R positive</v>
      </c>
    </row>
    <row r="7562" spans="1:20" x14ac:dyDescent="0.3">
      <c r="A7562" s="2" t="s">
        <v>19339</v>
      </c>
      <c r="B7562" s="3" t="s">
        <v>20047</v>
      </c>
      <c r="C7562" s="3" t="s">
        <v>20048</v>
      </c>
      <c r="D7562" s="4">
        <v>2.2999999999999998</v>
      </c>
      <c r="E7562" s="5" t="s">
        <v>6822</v>
      </c>
      <c r="F7562" s="4">
        <v>2.2999999999999998</v>
      </c>
      <c r="G7562" s="6">
        <v>51863</v>
      </c>
      <c r="H7562" s="3" t="s">
        <v>19345</v>
      </c>
      <c r="I7562" s="3" t="s">
        <v>19346</v>
      </c>
      <c r="J7562" s="3"/>
      <c r="K7562" s="5" t="s">
        <v>694</v>
      </c>
      <c r="L7562" s="5">
        <v>4</v>
      </c>
      <c r="M7562" s="5" t="s">
        <v>19422</v>
      </c>
      <c r="N7562" s="5">
        <f>VLOOKUP(M7562,[1]ArchetypeScores!E:N,10,FALSE)</f>
        <v>1</v>
      </c>
      <c r="O7562" s="5">
        <f>VLOOKUP(M7562,[1]ArchetypeScores!E:O,11,FALSE)</f>
        <v>0</v>
      </c>
      <c r="P7562" s="5">
        <f>VLOOKUP(M7562,[1]ArchetypeScores!E:P,12,FALSE)</f>
        <v>0</v>
      </c>
      <c r="Q7562" s="2" t="str">
        <f>VLOOKUP(M7562,[1]ArchetypeScores!E:W,19,FALSE)</f>
        <v>Untargeted</v>
      </c>
      <c r="R7562" s="2">
        <f>VLOOKUP(M7562,[1]ArchetypeScores!E:I,5,FALSE)</f>
        <v>1</v>
      </c>
      <c r="S7562" s="2">
        <f>VLOOKUP(M7562,[1]ArchetypeScores!E:K,7,FALSE)</f>
        <v>1</v>
      </c>
      <c r="T7562" s="2" t="str">
        <f t="shared" si="120"/>
        <v>Both</v>
      </c>
    </row>
    <row r="7563" spans="1:20" x14ac:dyDescent="0.3">
      <c r="A7563" s="2" t="s">
        <v>19339</v>
      </c>
      <c r="B7563" s="3" t="s">
        <v>20049</v>
      </c>
      <c r="C7563" s="3" t="s">
        <v>20050</v>
      </c>
      <c r="D7563" s="4">
        <v>50</v>
      </c>
      <c r="E7563" s="5" t="s">
        <v>6822</v>
      </c>
      <c r="F7563" s="4">
        <v>50</v>
      </c>
      <c r="G7563" s="6">
        <v>52028</v>
      </c>
      <c r="H7563" s="3" t="s">
        <v>19356</v>
      </c>
      <c r="I7563" s="3" t="s">
        <v>19357</v>
      </c>
      <c r="J7563" s="3" t="s">
        <v>20051</v>
      </c>
      <c r="K7563" s="5" t="s">
        <v>694</v>
      </c>
      <c r="L7563" s="5">
        <v>1</v>
      </c>
      <c r="M7563" s="5" t="s">
        <v>1622</v>
      </c>
      <c r="N7563" s="5">
        <f>VLOOKUP(M7563,[1]ArchetypeScores!E:N,10,FALSE)</f>
        <v>1</v>
      </c>
      <c r="O7563" s="5">
        <f>VLOOKUP(M7563,[1]ArchetypeScores!E:O,11,FALSE)</f>
        <v>-1</v>
      </c>
      <c r="P7563" s="5">
        <f>VLOOKUP(M7563,[1]ArchetypeScores!E:P,12,FALSE)</f>
        <v>0</v>
      </c>
      <c r="Q7563" s="2" t="str">
        <f>VLOOKUP(M7563,[1]ArchetypeScores!E:W,19,FALSE)</f>
        <v>Untargeted</v>
      </c>
      <c r="R7563" s="2">
        <f>VLOOKUP(M7563,[1]ArchetypeScores!E:I,5,FALSE)</f>
        <v>0</v>
      </c>
      <c r="S7563" s="2">
        <f>VLOOKUP(M7563,[1]ArchetypeScores!E:K,7,FALSE)</f>
        <v>1</v>
      </c>
      <c r="T7563" s="2" t="str">
        <f t="shared" si="120"/>
        <v>Indirect only</v>
      </c>
    </row>
    <row r="7564" spans="1:20" x14ac:dyDescent="0.3">
      <c r="A7564" s="2" t="s">
        <v>19339</v>
      </c>
      <c r="B7564" s="3" t="s">
        <v>20052</v>
      </c>
      <c r="C7564" s="3" t="s">
        <v>20053</v>
      </c>
      <c r="D7564" s="4">
        <v>0.188</v>
      </c>
      <c r="E7564" s="5" t="s">
        <v>6822</v>
      </c>
      <c r="F7564" s="4">
        <v>0.188</v>
      </c>
      <c r="G7564" s="6">
        <v>51653</v>
      </c>
      <c r="H7564" s="3" t="s">
        <v>19345</v>
      </c>
      <c r="I7564" s="3" t="s">
        <v>19346</v>
      </c>
      <c r="J7564" s="3" t="s">
        <v>19511</v>
      </c>
      <c r="K7564" s="5" t="s">
        <v>229</v>
      </c>
      <c r="L7564" s="5" t="s">
        <v>112</v>
      </c>
      <c r="M7564" s="5" t="s">
        <v>1282</v>
      </c>
      <c r="N7564" s="5">
        <f>VLOOKUP(M7564,[1]ArchetypeScores!E:N,10,FALSE)</f>
        <v>1</v>
      </c>
      <c r="O7564" s="5">
        <f>VLOOKUP(M7564,[1]ArchetypeScores!E:O,11,FALSE)</f>
        <v>-2</v>
      </c>
      <c r="P7564" s="5">
        <f>VLOOKUP(M7564,[1]ArchetypeScores!E:P,12,FALSE)</f>
        <v>-1</v>
      </c>
      <c r="Q7564" s="2" t="str">
        <f>VLOOKUP(M7564,[1]ArchetypeScores!E:W,19,FALSE)</f>
        <v>Industrials - transportation</v>
      </c>
      <c r="R7564" s="2">
        <f>VLOOKUP(M7564,[1]ArchetypeScores!E:I,5,FALSE)</f>
        <v>0</v>
      </c>
      <c r="S7564" s="2">
        <f>VLOOKUP(M7564,[1]ArchetypeScores!E:K,7,FALSE)</f>
        <v>-1</v>
      </c>
      <c r="T7564" s="2" t="str">
        <f t="shared" si="120"/>
        <v>Not A&amp;R positive</v>
      </c>
    </row>
    <row r="7565" spans="1:20" x14ac:dyDescent="0.3">
      <c r="A7565" s="2" t="s">
        <v>19339</v>
      </c>
      <c r="B7565" s="3" t="s">
        <v>20054</v>
      </c>
      <c r="C7565" s="3" t="s">
        <v>20055</v>
      </c>
      <c r="D7565" s="4">
        <v>0.42</v>
      </c>
      <c r="E7565" s="5" t="s">
        <v>6822</v>
      </c>
      <c r="F7565" s="4">
        <v>0.42</v>
      </c>
      <c r="G7565" s="6">
        <v>51661</v>
      </c>
      <c r="H7565" s="3" t="s">
        <v>19345</v>
      </c>
      <c r="I7565" s="3" t="s">
        <v>19346</v>
      </c>
      <c r="J7565" s="3" t="s">
        <v>20056</v>
      </c>
      <c r="K7565" s="5" t="s">
        <v>229</v>
      </c>
      <c r="L7565" s="5">
        <v>1</v>
      </c>
      <c r="M7565" s="5" t="s">
        <v>528</v>
      </c>
      <c r="N7565" s="5">
        <f>VLOOKUP(M7565,[1]ArchetypeScores!E:N,10,FALSE)</f>
        <v>1</v>
      </c>
      <c r="O7565" s="5">
        <f>VLOOKUP(M7565,[1]ArchetypeScores!E:O,11,FALSE)</f>
        <v>-2</v>
      </c>
      <c r="P7565" s="5">
        <f>VLOOKUP(M7565,[1]ArchetypeScores!E:P,12,FALSE)</f>
        <v>0</v>
      </c>
      <c r="Q7565" s="2" t="str">
        <f>VLOOKUP(M7565,[1]ArchetypeScores!E:W,19,FALSE)</f>
        <v>Industrials - transportation</v>
      </c>
      <c r="R7565" s="2">
        <f>VLOOKUP(M7565,[1]ArchetypeScores!E:I,5,FALSE)</f>
        <v>0</v>
      </c>
      <c r="S7565" s="2">
        <f>VLOOKUP(M7565,[1]ArchetypeScores!E:K,7,FALSE)</f>
        <v>-1</v>
      </c>
      <c r="T7565" s="2" t="str">
        <f t="shared" si="120"/>
        <v>Not A&amp;R positive</v>
      </c>
    </row>
    <row r="7566" spans="1:20" x14ac:dyDescent="0.3">
      <c r="A7566" s="2" t="s">
        <v>19339</v>
      </c>
      <c r="B7566" s="3" t="s">
        <v>20057</v>
      </c>
      <c r="C7566" s="3" t="s">
        <v>20058</v>
      </c>
      <c r="D7566" s="4">
        <v>1.54</v>
      </c>
      <c r="E7566" s="5" t="s">
        <v>6822</v>
      </c>
      <c r="F7566" s="4">
        <v>1.54</v>
      </c>
      <c r="G7566" s="6">
        <v>51695</v>
      </c>
      <c r="H7566" s="3" t="s">
        <v>19345</v>
      </c>
      <c r="I7566" s="3" t="s">
        <v>19346</v>
      </c>
      <c r="J7566" s="3" t="s">
        <v>20059</v>
      </c>
      <c r="K7566" s="5" t="s">
        <v>229</v>
      </c>
      <c r="L7566" s="5">
        <v>5</v>
      </c>
      <c r="M7566" s="5" t="s">
        <v>2160</v>
      </c>
      <c r="N7566" s="5">
        <f>VLOOKUP(M7566,[1]ArchetypeScores!E:N,10,FALSE)</f>
        <v>1</v>
      </c>
      <c r="O7566" s="5">
        <f>VLOOKUP(M7566,[1]ArchetypeScores!E:O,11,FALSE)</f>
        <v>-2</v>
      </c>
      <c r="P7566" s="5">
        <f>VLOOKUP(M7566,[1]ArchetypeScores!E:P,12,FALSE)</f>
        <v>1</v>
      </c>
      <c r="Q7566" s="2" t="str">
        <f>VLOOKUP(M7566,[1]ArchetypeScores!E:W,19,FALSE)</f>
        <v>Industrials - transportation</v>
      </c>
      <c r="R7566" s="2">
        <f>VLOOKUP(M7566,[1]ArchetypeScores!E:I,5,FALSE)</f>
        <v>0</v>
      </c>
      <c r="S7566" s="2">
        <f>VLOOKUP(M7566,[1]ArchetypeScores!E:K,7,FALSE)</f>
        <v>-1</v>
      </c>
      <c r="T7566" s="2" t="str">
        <f t="shared" si="120"/>
        <v>Not A&amp;R positive</v>
      </c>
    </row>
    <row r="7567" spans="1:20" x14ac:dyDescent="0.3">
      <c r="A7567" s="2" t="s">
        <v>19339</v>
      </c>
      <c r="B7567" s="3" t="s">
        <v>20060</v>
      </c>
      <c r="C7567" s="3" t="s">
        <v>20061</v>
      </c>
      <c r="D7567" s="4">
        <v>3.04E-2</v>
      </c>
      <c r="E7567" s="5" t="s">
        <v>6822</v>
      </c>
      <c r="F7567" s="4">
        <v>3.04E-2</v>
      </c>
      <c r="G7567" s="6">
        <v>52064</v>
      </c>
      <c r="H7567" s="3" t="s">
        <v>19356</v>
      </c>
      <c r="I7567" s="3" t="s">
        <v>19357</v>
      </c>
      <c r="J7567" s="3" t="s">
        <v>20062</v>
      </c>
      <c r="K7567" s="5" t="s">
        <v>71</v>
      </c>
      <c r="L7567" s="5">
        <v>1</v>
      </c>
      <c r="M7567" s="5" t="s">
        <v>72</v>
      </c>
      <c r="N7567" s="5">
        <f>VLOOKUP(M7567,[1]ArchetypeScores!E:N,10,FALSE)</f>
        <v>0</v>
      </c>
      <c r="O7567" s="5">
        <f>VLOOKUP(M7567,[1]ArchetypeScores!E:O,11,FALSE)</f>
        <v>0</v>
      </c>
      <c r="P7567" s="5">
        <f>VLOOKUP(M7567,[1]ArchetypeScores!E:P,12,FALSE)</f>
        <v>0</v>
      </c>
      <c r="Q7567" s="2" t="str">
        <f>VLOOKUP(M7567,[1]ArchetypeScores!E:W,19,FALSE)</f>
        <v>Other sector</v>
      </c>
      <c r="R7567" s="2">
        <f>VLOOKUP(M7567,[1]ArchetypeScores!E:I,5,FALSE)</f>
        <v>0</v>
      </c>
      <c r="S7567" s="2">
        <f>VLOOKUP(M7567,[1]ArchetypeScores!E:K,7,FALSE)</f>
        <v>0</v>
      </c>
      <c r="T7567" s="2" t="str">
        <f t="shared" si="120"/>
        <v>Not A&amp;R positive</v>
      </c>
    </row>
    <row r="7568" spans="1:20" x14ac:dyDescent="0.3">
      <c r="A7568" s="2" t="s">
        <v>19339</v>
      </c>
      <c r="B7568" s="3" t="s">
        <v>20063</v>
      </c>
      <c r="C7568" s="3" t="s">
        <v>20064</v>
      </c>
      <c r="D7568" s="4">
        <v>30.461355529999999</v>
      </c>
      <c r="E7568" s="5" t="s">
        <v>6822</v>
      </c>
      <c r="F7568" s="4">
        <v>30.461359999999999</v>
      </c>
      <c r="G7568" s="6">
        <v>52023</v>
      </c>
      <c r="H7568" s="3" t="s">
        <v>19356</v>
      </c>
      <c r="I7568" s="3" t="s">
        <v>19357</v>
      </c>
      <c r="J7568" s="3" t="s">
        <v>20065</v>
      </c>
      <c r="K7568" s="5" t="s">
        <v>57</v>
      </c>
      <c r="L7568" s="5">
        <v>25</v>
      </c>
      <c r="M7568" s="5" t="s">
        <v>241</v>
      </c>
      <c r="N7568" s="5">
        <f>VLOOKUP(M7568,[1]ArchetypeScores!E:N,10,FALSE)</f>
        <v>0</v>
      </c>
      <c r="O7568" s="5">
        <f>VLOOKUP(M7568,[1]ArchetypeScores!E:O,11,FALSE)</f>
        <v>-1</v>
      </c>
      <c r="P7568" s="5">
        <f>VLOOKUP(M7568,[1]ArchetypeScores!E:P,12,FALSE)</f>
        <v>0</v>
      </c>
      <c r="Q7568" s="2" t="str">
        <f>VLOOKUP(M7568,[1]ArchetypeScores!E:W,19,FALSE)</f>
        <v>Other sector</v>
      </c>
      <c r="R7568" s="2">
        <f>VLOOKUP(M7568,[1]ArchetypeScores!E:I,5,FALSE)</f>
        <v>0</v>
      </c>
      <c r="S7568" s="2">
        <f>VLOOKUP(M7568,[1]ArchetypeScores!E:K,7,FALSE)</f>
        <v>0</v>
      </c>
      <c r="T7568" s="2" t="str">
        <f t="shared" si="120"/>
        <v>Not A&amp;R positive</v>
      </c>
    </row>
    <row r="7569" spans="1:20" x14ac:dyDescent="0.3">
      <c r="A7569" s="2" t="s">
        <v>19339</v>
      </c>
      <c r="B7569" s="3" t="s">
        <v>20066</v>
      </c>
      <c r="C7569" s="3" t="s">
        <v>20067</v>
      </c>
      <c r="D7569" s="4"/>
      <c r="E7569" s="5" t="s">
        <v>6822</v>
      </c>
      <c r="F7569" s="4">
        <v>0</v>
      </c>
      <c r="G7569" s="6">
        <v>52190</v>
      </c>
      <c r="H7569" s="3" t="s">
        <v>20068</v>
      </c>
      <c r="I7569" s="3"/>
      <c r="J7569" s="3"/>
      <c r="K7569" s="5" t="s">
        <v>31</v>
      </c>
      <c r="L7569" s="5">
        <v>2</v>
      </c>
      <c r="M7569" s="5" t="s">
        <v>1819</v>
      </c>
      <c r="N7569" s="5">
        <f>VLOOKUP(M7569,[1]ArchetypeScores!E:N,10,FALSE)</f>
        <v>0</v>
      </c>
      <c r="O7569" s="5">
        <f>VLOOKUP(M7569,[1]ArchetypeScores!E:O,11,FALSE)</f>
        <v>-2</v>
      </c>
      <c r="P7569" s="5">
        <f>VLOOKUP(M7569,[1]ArchetypeScores!E:P,12,FALSE)</f>
        <v>0</v>
      </c>
      <c r="Q7569" s="2" t="str">
        <f>VLOOKUP(M7569,[1]ArchetypeScores!E:W,19,FALSE)</f>
        <v>Energy and water</v>
      </c>
      <c r="R7569" s="2">
        <f>VLOOKUP(M7569,[1]ArchetypeScores!E:I,5,FALSE)</f>
        <v>0</v>
      </c>
      <c r="S7569" s="2">
        <f>VLOOKUP(M7569,[1]ArchetypeScores!E:K,7,FALSE)</f>
        <v>0</v>
      </c>
      <c r="T7569" s="2" t="str">
        <f t="shared" si="120"/>
        <v>Not A&amp;R positive</v>
      </c>
    </row>
    <row r="7570" spans="1:20" x14ac:dyDescent="0.3">
      <c r="A7570" s="2" t="s">
        <v>19339</v>
      </c>
      <c r="B7570" s="3" t="s">
        <v>20069</v>
      </c>
      <c r="C7570" s="3" t="s">
        <v>20070</v>
      </c>
      <c r="D7570" s="4">
        <v>34.4</v>
      </c>
      <c r="E7570" s="5" t="s">
        <v>6822</v>
      </c>
      <c r="F7570" s="4">
        <v>34.4</v>
      </c>
      <c r="G7570" s="6">
        <v>51651</v>
      </c>
      <c r="H7570" s="3" t="s">
        <v>19345</v>
      </c>
      <c r="I7570" s="3" t="s">
        <v>19346</v>
      </c>
      <c r="J7570" s="3" t="s">
        <v>19511</v>
      </c>
      <c r="K7570" s="5" t="s">
        <v>229</v>
      </c>
      <c r="L7570" s="5" t="s">
        <v>112</v>
      </c>
      <c r="M7570" s="5" t="s">
        <v>1282</v>
      </c>
      <c r="N7570" s="5">
        <f>VLOOKUP(M7570,[1]ArchetypeScores!E:N,10,FALSE)</f>
        <v>1</v>
      </c>
      <c r="O7570" s="5">
        <f>VLOOKUP(M7570,[1]ArchetypeScores!E:O,11,FALSE)</f>
        <v>-2</v>
      </c>
      <c r="P7570" s="5">
        <f>VLOOKUP(M7570,[1]ArchetypeScores!E:P,12,FALSE)</f>
        <v>-1</v>
      </c>
      <c r="Q7570" s="2" t="str">
        <f>VLOOKUP(M7570,[1]ArchetypeScores!E:W,19,FALSE)</f>
        <v>Industrials - transportation</v>
      </c>
      <c r="R7570" s="2">
        <f>VLOOKUP(M7570,[1]ArchetypeScores!E:I,5,FALSE)</f>
        <v>0</v>
      </c>
      <c r="S7570" s="2">
        <f>VLOOKUP(M7570,[1]ArchetypeScores!E:K,7,FALSE)</f>
        <v>-1</v>
      </c>
      <c r="T7570" s="2" t="str">
        <f t="shared" si="120"/>
        <v>Not A&amp;R positive</v>
      </c>
    </row>
    <row r="7571" spans="1:20" x14ac:dyDescent="0.3">
      <c r="A7571" s="2" t="s">
        <v>19339</v>
      </c>
      <c r="B7571" s="3" t="s">
        <v>20071</v>
      </c>
      <c r="C7571" s="3" t="s">
        <v>20072</v>
      </c>
      <c r="D7571" s="4">
        <v>36</v>
      </c>
      <c r="E7571" s="5" t="s">
        <v>6822</v>
      </c>
      <c r="F7571" s="4">
        <v>36</v>
      </c>
      <c r="G7571" s="6">
        <v>51698</v>
      </c>
      <c r="H7571" s="3" t="s">
        <v>19345</v>
      </c>
      <c r="I7571" s="3" t="s">
        <v>19346</v>
      </c>
      <c r="J7571" s="3" t="s">
        <v>20073</v>
      </c>
      <c r="K7571" s="5" t="s">
        <v>137</v>
      </c>
      <c r="L7571" s="5">
        <v>2</v>
      </c>
      <c r="M7571" s="5" t="s">
        <v>138</v>
      </c>
      <c r="N7571" s="5">
        <f>VLOOKUP(M7571,[1]ArchetypeScores!E:N,10,FALSE)</f>
        <v>1</v>
      </c>
      <c r="O7571" s="5">
        <f>VLOOKUP(M7571,[1]ArchetypeScores!E:O,11,FALSE)</f>
        <v>-2</v>
      </c>
      <c r="P7571" s="5">
        <f>VLOOKUP(M7571,[1]ArchetypeScores!E:P,12,FALSE)</f>
        <v>2</v>
      </c>
      <c r="Q7571" s="2" t="str">
        <f>VLOOKUP(M7571,[1]ArchetypeScores!E:W,19,FALSE)</f>
        <v>Industrials - transportation</v>
      </c>
      <c r="R7571" s="2">
        <f>VLOOKUP(M7571,[1]ArchetypeScores!E:I,5,FALSE)</f>
        <v>0</v>
      </c>
      <c r="S7571" s="2">
        <f>VLOOKUP(M7571,[1]ArchetypeScores!E:K,7,FALSE)</f>
        <v>-1</v>
      </c>
      <c r="T7571" s="2" t="str">
        <f t="shared" si="120"/>
        <v>Not A&amp;R positive</v>
      </c>
    </row>
    <row r="7572" spans="1:20" x14ac:dyDescent="0.3">
      <c r="A7572" s="2" t="s">
        <v>19339</v>
      </c>
      <c r="B7572" s="3" t="s">
        <v>20074</v>
      </c>
      <c r="C7572" s="3" t="s">
        <v>20075</v>
      </c>
      <c r="D7572" s="4">
        <v>1</v>
      </c>
      <c r="E7572" s="5" t="s">
        <v>6822</v>
      </c>
      <c r="F7572" s="4">
        <v>1</v>
      </c>
      <c r="G7572" s="6">
        <v>51840</v>
      </c>
      <c r="H7572" s="3" t="s">
        <v>19345</v>
      </c>
      <c r="I7572" s="3" t="s">
        <v>19346</v>
      </c>
      <c r="J7572" s="3" t="s">
        <v>20076</v>
      </c>
      <c r="K7572" s="5" t="s">
        <v>137</v>
      </c>
      <c r="L7572" s="5">
        <v>1</v>
      </c>
      <c r="M7572" s="5" t="s">
        <v>3649</v>
      </c>
      <c r="N7572" s="5">
        <f>VLOOKUP(M7572,[1]ArchetypeScores!E:N,10,FALSE)</f>
        <v>1</v>
      </c>
      <c r="O7572" s="5">
        <f>VLOOKUP(M7572,[1]ArchetypeScores!E:O,11,FALSE)</f>
        <v>-2</v>
      </c>
      <c r="P7572" s="5">
        <f>VLOOKUP(M7572,[1]ArchetypeScores!E:P,12,FALSE)</f>
        <v>2</v>
      </c>
      <c r="Q7572" s="2" t="str">
        <f>VLOOKUP(M7572,[1]ArchetypeScores!E:W,19,FALSE)</f>
        <v>Industrials - transportation</v>
      </c>
      <c r="R7572" s="2">
        <f>VLOOKUP(M7572,[1]ArchetypeScores!E:I,5,FALSE)</f>
        <v>0</v>
      </c>
      <c r="S7572" s="2">
        <f>VLOOKUP(M7572,[1]ArchetypeScores!E:K,7,FALSE)</f>
        <v>-1</v>
      </c>
      <c r="T7572" s="2" t="str">
        <f t="shared" si="120"/>
        <v>Not A&amp;R positive</v>
      </c>
    </row>
    <row r="7573" spans="1:20" x14ac:dyDescent="0.3">
      <c r="A7573" s="2" t="s">
        <v>19339</v>
      </c>
      <c r="B7573" s="3" t="s">
        <v>20077</v>
      </c>
      <c r="C7573" s="3" t="s">
        <v>20078</v>
      </c>
      <c r="D7573" s="4">
        <v>0.45500000000000002</v>
      </c>
      <c r="E7573" s="5" t="s">
        <v>6822</v>
      </c>
      <c r="F7573" s="4">
        <v>0.45500000000000002</v>
      </c>
      <c r="G7573" s="6">
        <v>51870</v>
      </c>
      <c r="H7573" s="3" t="s">
        <v>19345</v>
      </c>
      <c r="I7573" s="3" t="s">
        <v>19346</v>
      </c>
      <c r="J7573" s="3" t="s">
        <v>20079</v>
      </c>
      <c r="K7573" s="5" t="s">
        <v>142</v>
      </c>
      <c r="L7573" s="5">
        <v>2</v>
      </c>
      <c r="M7573" s="5" t="s">
        <v>250</v>
      </c>
      <c r="N7573" s="5">
        <f>VLOOKUP(M7573,[1]ArchetypeScores!E:N,10,FALSE)</f>
        <v>1</v>
      </c>
      <c r="O7573" s="5">
        <f>VLOOKUP(M7573,[1]ArchetypeScores!E:O,11,FALSE)</f>
        <v>1</v>
      </c>
      <c r="P7573" s="5">
        <f>VLOOKUP(M7573,[1]ArchetypeScores!E:P,12,FALSE)</f>
        <v>2</v>
      </c>
      <c r="Q7573" s="2" t="str">
        <f>VLOOKUP(M7573,[1]ArchetypeScores!E:W,19,FALSE)</f>
        <v>Materials (including forestry and nature)</v>
      </c>
      <c r="R7573" s="2">
        <f>VLOOKUP(M7573,[1]ArchetypeScores!E:I,5,FALSE)</f>
        <v>1</v>
      </c>
      <c r="S7573" s="2">
        <f>VLOOKUP(M7573,[1]ArchetypeScores!E:K,7,FALSE)</f>
        <v>1</v>
      </c>
      <c r="T7573" s="2" t="str">
        <f t="shared" si="120"/>
        <v>Both</v>
      </c>
    </row>
    <row r="7574" spans="1:20" x14ac:dyDescent="0.3">
      <c r="A7574" s="2" t="s">
        <v>19339</v>
      </c>
      <c r="B7574" s="3" t="s">
        <v>20080</v>
      </c>
      <c r="C7574" s="3" t="s">
        <v>20081</v>
      </c>
      <c r="D7574" s="4">
        <v>1.5</v>
      </c>
      <c r="E7574" s="5" t="s">
        <v>6822</v>
      </c>
      <c r="F7574" s="4">
        <v>1.5</v>
      </c>
      <c r="G7574" s="6">
        <v>52259</v>
      </c>
      <c r="H7574" s="3" t="s">
        <v>19704</v>
      </c>
      <c r="I7574" s="3" t="s">
        <v>19705</v>
      </c>
      <c r="J7574" s="3"/>
      <c r="K7574" s="5" t="s">
        <v>47</v>
      </c>
      <c r="L7574" s="5">
        <v>1</v>
      </c>
      <c r="M7574" s="5" t="s">
        <v>48</v>
      </c>
      <c r="N7574" s="5">
        <f>VLOOKUP(M7574,[1]ArchetypeScores!E:N,10,FALSE)</f>
        <v>0</v>
      </c>
      <c r="O7574" s="5">
        <f>VLOOKUP(M7574,[1]ArchetypeScores!E:O,11,FALSE)</f>
        <v>0</v>
      </c>
      <c r="P7574" s="5">
        <f>VLOOKUP(M7574,[1]ArchetypeScores!E:P,12,FALSE)</f>
        <v>0</v>
      </c>
      <c r="Q7574" s="2" t="str">
        <f>VLOOKUP(M7574,[1]ArchetypeScores!E:W,19,FALSE)</f>
        <v>Consumer (including agriculture and tourism)</v>
      </c>
      <c r="R7574" s="2">
        <f>VLOOKUP(M7574,[1]ArchetypeScores!E:I,5,FALSE)</f>
        <v>0</v>
      </c>
      <c r="S7574" s="2">
        <f>VLOOKUP(M7574,[1]ArchetypeScores!E:K,7,FALSE)</f>
        <v>0</v>
      </c>
      <c r="T7574" s="2" t="str">
        <f t="shared" si="120"/>
        <v>Not A&amp;R positive</v>
      </c>
    </row>
    <row r="7575" spans="1:20" ht="30.6" x14ac:dyDescent="0.3">
      <c r="A7575" s="2" t="s">
        <v>19339</v>
      </c>
      <c r="B7575" s="7" t="s">
        <v>20082</v>
      </c>
      <c r="C7575" s="3" t="s">
        <v>20083</v>
      </c>
      <c r="D7575" s="4">
        <v>3.6</v>
      </c>
      <c r="E7575" s="5" t="s">
        <v>6822</v>
      </c>
      <c r="F7575" s="4">
        <v>3.6</v>
      </c>
      <c r="G7575" s="6">
        <v>51897</v>
      </c>
      <c r="H7575" s="3" t="s">
        <v>19356</v>
      </c>
      <c r="I7575" s="3" t="s">
        <v>19357</v>
      </c>
      <c r="J7575" s="3" t="s">
        <v>20084</v>
      </c>
      <c r="K7575" s="5" t="s">
        <v>38</v>
      </c>
      <c r="L7575" s="5">
        <v>1</v>
      </c>
      <c r="M7575" s="5" t="s">
        <v>43</v>
      </c>
      <c r="N7575" s="5">
        <f>VLOOKUP(M7575,[1]ArchetypeScores!E:N,10,FALSE)</f>
        <v>0</v>
      </c>
      <c r="O7575" s="5">
        <f>VLOOKUP(M7575,[1]ArchetypeScores!E:O,11,FALSE)</f>
        <v>-1</v>
      </c>
      <c r="P7575" s="5">
        <f>VLOOKUP(M7575,[1]ArchetypeScores!E:P,12,FALSE)</f>
        <v>0</v>
      </c>
      <c r="Q7575" s="2" t="str">
        <f>VLOOKUP(M7575,[1]ArchetypeScores!E:W,19,FALSE)</f>
        <v>Consumer (including agriculture and tourism)</v>
      </c>
      <c r="R7575" s="2">
        <f>VLOOKUP(M7575,[1]ArchetypeScores!E:I,5,FALSE)</f>
        <v>0</v>
      </c>
      <c r="S7575" s="2">
        <f>VLOOKUP(M7575,[1]ArchetypeScores!E:K,7,FALSE)</f>
        <v>0</v>
      </c>
      <c r="T7575" s="2" t="str">
        <f t="shared" si="120"/>
        <v>Not A&amp;R positive</v>
      </c>
    </row>
    <row r="7576" spans="1:20" x14ac:dyDescent="0.3">
      <c r="A7576" s="2" t="s">
        <v>19339</v>
      </c>
      <c r="B7576" s="8" t="s">
        <v>20085</v>
      </c>
      <c r="C7576" s="3" t="s">
        <v>20086</v>
      </c>
      <c r="D7576" s="4">
        <v>0.1</v>
      </c>
      <c r="E7576" s="5" t="s">
        <v>6822</v>
      </c>
      <c r="F7576" s="4">
        <v>0.1</v>
      </c>
      <c r="G7576" s="6">
        <v>51899</v>
      </c>
      <c r="H7576" s="3" t="s">
        <v>19356</v>
      </c>
      <c r="I7576" s="3" t="s">
        <v>19357</v>
      </c>
      <c r="J7576" s="3" t="s">
        <v>20087</v>
      </c>
      <c r="K7576" s="5" t="s">
        <v>57</v>
      </c>
      <c r="L7576" s="5">
        <v>1</v>
      </c>
      <c r="M7576" s="5" t="s">
        <v>123</v>
      </c>
      <c r="N7576" s="5">
        <f>VLOOKUP(M7576,[1]ArchetypeScores!E:N,10,FALSE)</f>
        <v>0</v>
      </c>
      <c r="O7576" s="5">
        <f>VLOOKUP(M7576,[1]ArchetypeScores!E:O,11,FALSE)</f>
        <v>-1</v>
      </c>
      <c r="P7576" s="5">
        <f>VLOOKUP(M7576,[1]ArchetypeScores!E:P,12,FALSE)</f>
        <v>0</v>
      </c>
      <c r="Q7576" s="2" t="str">
        <f>VLOOKUP(M7576,[1]ArchetypeScores!E:W,19,FALSE)</f>
        <v>Consumer (including agriculture and tourism)</v>
      </c>
      <c r="R7576" s="2">
        <f>VLOOKUP(M7576,[1]ArchetypeScores!E:I,5,FALSE)</f>
        <v>0</v>
      </c>
      <c r="S7576" s="2">
        <f>VLOOKUP(M7576,[1]ArchetypeScores!E:K,7,FALSE)</f>
        <v>0</v>
      </c>
      <c r="T7576" s="2" t="str">
        <f t="shared" si="120"/>
        <v>Not A&amp;R positive</v>
      </c>
    </row>
    <row r="7577" spans="1:20" x14ac:dyDescent="0.3">
      <c r="A7577" s="2" t="s">
        <v>19339</v>
      </c>
      <c r="B7577" s="3" t="s">
        <v>20088</v>
      </c>
      <c r="C7577" s="3" t="s">
        <v>20089</v>
      </c>
      <c r="D7577" s="4">
        <v>0.3</v>
      </c>
      <c r="E7577" s="5" t="s">
        <v>6822</v>
      </c>
      <c r="F7577" s="4">
        <v>0.3</v>
      </c>
      <c r="G7577" s="6">
        <v>51898</v>
      </c>
      <c r="H7577" s="3" t="s">
        <v>19356</v>
      </c>
      <c r="I7577" s="3" t="s">
        <v>19357</v>
      </c>
      <c r="J7577" s="3" t="s">
        <v>20090</v>
      </c>
      <c r="K7577" s="5" t="s">
        <v>61</v>
      </c>
      <c r="L7577" s="5" t="s">
        <v>112</v>
      </c>
      <c r="M7577" s="5" t="s">
        <v>948</v>
      </c>
      <c r="N7577" s="5">
        <f>VLOOKUP(M7577,[1]ArchetypeScores!E:N,10,FALSE)</f>
        <v>0</v>
      </c>
      <c r="O7577" s="5">
        <f>VLOOKUP(M7577,[1]ArchetypeScores!E:O,11,FALSE)</f>
        <v>-1</v>
      </c>
      <c r="P7577" s="5">
        <f>VLOOKUP(M7577,[1]ArchetypeScores!E:P,12,FALSE)</f>
        <v>0</v>
      </c>
      <c r="Q7577" s="2" t="str">
        <f>VLOOKUP(M7577,[1]ArchetypeScores!E:W,19,FALSE)</f>
        <v>Health care</v>
      </c>
      <c r="R7577" s="2">
        <f>VLOOKUP(M7577,[1]ArchetypeScores!E:I,5,FALSE)</f>
        <v>0</v>
      </c>
      <c r="S7577" s="2">
        <f>VLOOKUP(M7577,[1]ArchetypeScores!E:K,7,FALSE)</f>
        <v>0</v>
      </c>
      <c r="T7577" s="2" t="str">
        <f t="shared" si="120"/>
        <v>Not A&amp;R positive</v>
      </c>
    </row>
    <row r="7578" spans="1:20" x14ac:dyDescent="0.3">
      <c r="A7578" s="2" t="s">
        <v>19339</v>
      </c>
      <c r="B7578" s="3" t="s">
        <v>20091</v>
      </c>
      <c r="C7578" s="3" t="s">
        <v>20092</v>
      </c>
      <c r="D7578" s="4"/>
      <c r="E7578" s="5" t="s">
        <v>6822</v>
      </c>
      <c r="F7578" s="4">
        <v>0</v>
      </c>
      <c r="G7578" s="6">
        <v>52249</v>
      </c>
      <c r="H7578" s="3" t="s">
        <v>20093</v>
      </c>
      <c r="I7578" s="3" t="s">
        <v>19727</v>
      </c>
      <c r="J7578" s="3"/>
      <c r="K7578" s="5" t="s">
        <v>392</v>
      </c>
      <c r="L7578" s="5">
        <v>1</v>
      </c>
      <c r="M7578" s="5" t="s">
        <v>393</v>
      </c>
      <c r="N7578" s="5">
        <f>VLOOKUP(M7578,[1]ArchetypeScores!E:N,10,FALSE)</f>
        <v>0</v>
      </c>
      <c r="O7578" s="5">
        <f>VLOOKUP(M7578,[1]ArchetypeScores!E:O,11,FALSE)</f>
        <v>-1</v>
      </c>
      <c r="P7578" s="5">
        <f>VLOOKUP(M7578,[1]ArchetypeScores!E:P,12,FALSE)</f>
        <v>0</v>
      </c>
      <c r="Q7578" s="2" t="str">
        <f>VLOOKUP(M7578,[1]ArchetypeScores!E:W,19,FALSE)</f>
        <v>Other sector</v>
      </c>
      <c r="R7578" s="2">
        <f>VLOOKUP(M7578,[1]ArchetypeScores!E:I,5,FALSE)</f>
        <v>0</v>
      </c>
      <c r="S7578" s="2">
        <f>VLOOKUP(M7578,[1]ArchetypeScores!E:K,7,FALSE)</f>
        <v>0</v>
      </c>
      <c r="T7578" s="2" t="str">
        <f t="shared" si="120"/>
        <v>Not A&amp;R positive</v>
      </c>
    </row>
    <row r="7579" spans="1:20" x14ac:dyDescent="0.3">
      <c r="A7579" s="2" t="s">
        <v>19339</v>
      </c>
      <c r="B7579" s="3" t="s">
        <v>20094</v>
      </c>
      <c r="C7579" s="3" t="s">
        <v>20095</v>
      </c>
      <c r="D7579" s="4">
        <v>0.25</v>
      </c>
      <c r="E7579" s="5" t="s">
        <v>6822</v>
      </c>
      <c r="F7579" s="4">
        <v>0.25</v>
      </c>
      <c r="G7579" s="6">
        <v>51778</v>
      </c>
      <c r="H7579" s="3" t="s">
        <v>19345</v>
      </c>
      <c r="I7579" s="3" t="s">
        <v>19346</v>
      </c>
      <c r="J7579" s="3" t="s">
        <v>20096</v>
      </c>
      <c r="K7579" s="5" t="s">
        <v>142</v>
      </c>
      <c r="L7579" s="5">
        <v>2</v>
      </c>
      <c r="M7579" s="5" t="s">
        <v>250</v>
      </c>
      <c r="N7579" s="5">
        <f>VLOOKUP(M7579,[1]ArchetypeScores!E:N,10,FALSE)</f>
        <v>1</v>
      </c>
      <c r="O7579" s="5">
        <f>VLOOKUP(M7579,[1]ArchetypeScores!E:O,11,FALSE)</f>
        <v>1</v>
      </c>
      <c r="P7579" s="5">
        <f>VLOOKUP(M7579,[1]ArchetypeScores!E:P,12,FALSE)</f>
        <v>2</v>
      </c>
      <c r="Q7579" s="2" t="str">
        <f>VLOOKUP(M7579,[1]ArchetypeScores!E:W,19,FALSE)</f>
        <v>Materials (including forestry and nature)</v>
      </c>
      <c r="R7579" s="2">
        <f>VLOOKUP(M7579,[1]ArchetypeScores!E:I,5,FALSE)</f>
        <v>1</v>
      </c>
      <c r="S7579" s="2">
        <f>VLOOKUP(M7579,[1]ArchetypeScores!E:K,7,FALSE)</f>
        <v>1</v>
      </c>
      <c r="T7579" s="2" t="str">
        <f t="shared" si="120"/>
        <v>Both</v>
      </c>
    </row>
    <row r="7580" spans="1:20" x14ac:dyDescent="0.3">
      <c r="A7580" s="2" t="s">
        <v>19339</v>
      </c>
      <c r="B7580" s="3" t="s">
        <v>20097</v>
      </c>
      <c r="C7580" s="3" t="s">
        <v>20098</v>
      </c>
      <c r="D7580" s="4">
        <v>1.351</v>
      </c>
      <c r="E7580" s="5" t="s">
        <v>6822</v>
      </c>
      <c r="F7580" s="4">
        <v>1.351</v>
      </c>
      <c r="G7580" s="6">
        <v>51713</v>
      </c>
      <c r="H7580" s="3" t="s">
        <v>19345</v>
      </c>
      <c r="I7580" s="3" t="s">
        <v>19346</v>
      </c>
      <c r="J7580" s="3" t="s">
        <v>20099</v>
      </c>
      <c r="K7580" s="5" t="s">
        <v>137</v>
      </c>
      <c r="L7580" s="5">
        <v>2</v>
      </c>
      <c r="M7580" s="5" t="s">
        <v>138</v>
      </c>
      <c r="N7580" s="5">
        <f>VLOOKUP(M7580,[1]ArchetypeScores!E:N,10,FALSE)</f>
        <v>1</v>
      </c>
      <c r="O7580" s="5">
        <f>VLOOKUP(M7580,[1]ArchetypeScores!E:O,11,FALSE)</f>
        <v>-2</v>
      </c>
      <c r="P7580" s="5">
        <f>VLOOKUP(M7580,[1]ArchetypeScores!E:P,12,FALSE)</f>
        <v>2</v>
      </c>
      <c r="Q7580" s="2" t="str">
        <f>VLOOKUP(M7580,[1]ArchetypeScores!E:W,19,FALSE)</f>
        <v>Industrials - transportation</v>
      </c>
      <c r="R7580" s="2">
        <f>VLOOKUP(M7580,[1]ArchetypeScores!E:I,5,FALSE)</f>
        <v>0</v>
      </c>
      <c r="S7580" s="2">
        <f>VLOOKUP(M7580,[1]ArchetypeScores!E:K,7,FALSE)</f>
        <v>-1</v>
      </c>
      <c r="T7580" s="2" t="str">
        <f t="shared" si="120"/>
        <v>Not A&amp;R positive</v>
      </c>
    </row>
    <row r="7581" spans="1:20" x14ac:dyDescent="0.3">
      <c r="A7581" s="2" t="s">
        <v>19339</v>
      </c>
      <c r="B7581" s="3" t="s">
        <v>20100</v>
      </c>
      <c r="C7581" s="3" t="s">
        <v>20101</v>
      </c>
      <c r="D7581" s="4">
        <v>0.56999999999999995</v>
      </c>
      <c r="E7581" s="5" t="s">
        <v>6822</v>
      </c>
      <c r="F7581" s="4">
        <v>0.56999999999999995</v>
      </c>
      <c r="G7581" s="6">
        <v>51719</v>
      </c>
      <c r="H7581" s="3" t="s">
        <v>19345</v>
      </c>
      <c r="I7581" s="3" t="s">
        <v>19346</v>
      </c>
      <c r="J7581" s="3" t="s">
        <v>19383</v>
      </c>
      <c r="K7581" s="5" t="s">
        <v>137</v>
      </c>
      <c r="L7581" s="5">
        <v>5</v>
      </c>
      <c r="M7581" s="5" t="s">
        <v>2016</v>
      </c>
      <c r="N7581" s="5">
        <f>VLOOKUP(M7581,[1]ArchetypeScores!E:N,10,FALSE)</f>
        <v>1</v>
      </c>
      <c r="O7581" s="5">
        <f>VLOOKUP(M7581,[1]ArchetypeScores!E:O,11,FALSE)</f>
        <v>-2</v>
      </c>
      <c r="P7581" s="5">
        <f>VLOOKUP(M7581,[1]ArchetypeScores!E:P,12,FALSE)</f>
        <v>2</v>
      </c>
      <c r="Q7581" s="2" t="str">
        <f>VLOOKUP(M7581,[1]ArchetypeScores!E:W,19,FALSE)</f>
        <v>Industrials - other</v>
      </c>
      <c r="R7581" s="2">
        <f>VLOOKUP(M7581,[1]ArchetypeScores!E:I,5,FALSE)</f>
        <v>0</v>
      </c>
      <c r="S7581" s="2">
        <f>VLOOKUP(M7581,[1]ArchetypeScores!E:K,7,FALSE)</f>
        <v>0</v>
      </c>
      <c r="T7581" s="2" t="str">
        <f t="shared" si="120"/>
        <v>Not A&amp;R positive</v>
      </c>
    </row>
    <row r="7582" spans="1:20" x14ac:dyDescent="0.3">
      <c r="A7582" s="2" t="s">
        <v>19339</v>
      </c>
      <c r="B7582" s="3" t="s">
        <v>20100</v>
      </c>
      <c r="C7582" s="3" t="s">
        <v>20102</v>
      </c>
      <c r="D7582" s="4">
        <v>0.25</v>
      </c>
      <c r="E7582" s="5" t="s">
        <v>6822</v>
      </c>
      <c r="F7582" s="4">
        <v>0.25</v>
      </c>
      <c r="G7582" s="6">
        <v>51725</v>
      </c>
      <c r="H7582" s="3" t="s">
        <v>19345</v>
      </c>
      <c r="I7582" s="3" t="s">
        <v>19346</v>
      </c>
      <c r="J7582" s="3"/>
      <c r="K7582" s="5" t="s">
        <v>118</v>
      </c>
      <c r="L7582" s="5">
        <v>4</v>
      </c>
      <c r="M7582" s="5" t="s">
        <v>119</v>
      </c>
      <c r="N7582" s="5">
        <f>VLOOKUP(M7582,[1]ArchetypeScores!E:N,10,FALSE)</f>
        <v>0</v>
      </c>
      <c r="O7582" s="5">
        <f>VLOOKUP(M7582,[1]ArchetypeScores!E:O,11,FALSE)</f>
        <v>-1</v>
      </c>
      <c r="P7582" s="5">
        <f>VLOOKUP(M7582,[1]ArchetypeScores!E:P,12,FALSE)</f>
        <v>0</v>
      </c>
      <c r="Q7582" s="2" t="str">
        <f>VLOOKUP(M7582,[1]ArchetypeScores!E:W,19,FALSE)</f>
        <v>Untargeted</v>
      </c>
      <c r="R7582" s="2">
        <f>VLOOKUP(M7582,[1]ArchetypeScores!E:I,5,FALSE)</f>
        <v>0</v>
      </c>
      <c r="S7582" s="2">
        <f>VLOOKUP(M7582,[1]ArchetypeScores!E:K,7,FALSE)</f>
        <v>0</v>
      </c>
      <c r="T7582" s="2" t="str">
        <f t="shared" si="120"/>
        <v>Not A&amp;R positive</v>
      </c>
    </row>
    <row r="7583" spans="1:20" x14ac:dyDescent="0.3">
      <c r="A7583" s="2" t="s">
        <v>19339</v>
      </c>
      <c r="B7583" s="3" t="s">
        <v>20103</v>
      </c>
      <c r="C7583" s="3" t="s">
        <v>20104</v>
      </c>
      <c r="D7583" s="4">
        <v>8.0000000000000002E-3</v>
      </c>
      <c r="E7583" s="5" t="s">
        <v>6822</v>
      </c>
      <c r="F7583" s="4">
        <v>8.0000000000000002E-3</v>
      </c>
      <c r="G7583" s="6">
        <v>52084</v>
      </c>
      <c r="H7583" s="3" t="s">
        <v>19356</v>
      </c>
      <c r="I7583" s="3" t="s">
        <v>19357</v>
      </c>
      <c r="J7583" s="3" t="s">
        <v>20105</v>
      </c>
      <c r="K7583" s="5" t="s">
        <v>291</v>
      </c>
      <c r="L7583" s="5">
        <v>4</v>
      </c>
      <c r="M7583" s="5" t="s">
        <v>292</v>
      </c>
      <c r="N7583" s="5">
        <f>VLOOKUP(M7583,[1]ArchetypeScores!E:N,10,FALSE)</f>
        <v>1</v>
      </c>
      <c r="O7583" s="5">
        <f>VLOOKUP(M7583,[1]ArchetypeScores!E:O,11,FALSE)</f>
        <v>0</v>
      </c>
      <c r="P7583" s="5">
        <f>VLOOKUP(M7583,[1]ArchetypeScores!E:P,12,FALSE)</f>
        <v>0</v>
      </c>
      <c r="Q7583" s="2" t="str">
        <f>VLOOKUP(M7583,[1]ArchetypeScores!E:W,19,FALSE)</f>
        <v>Education and training</v>
      </c>
      <c r="R7583" s="2">
        <f>VLOOKUP(M7583,[1]ArchetypeScores!E:I,5,FALSE)</f>
        <v>0</v>
      </c>
      <c r="S7583" s="2">
        <f>VLOOKUP(M7583,[1]ArchetypeScores!E:K,7,FALSE)</f>
        <v>0</v>
      </c>
      <c r="T7583" s="2" t="str">
        <f t="shared" si="120"/>
        <v>Not A&amp;R positive</v>
      </c>
    </row>
    <row r="7584" spans="1:20" x14ac:dyDescent="0.3">
      <c r="A7584" s="2" t="s">
        <v>19339</v>
      </c>
      <c r="B7584" s="3" t="s">
        <v>20106</v>
      </c>
      <c r="C7584" s="3" t="s">
        <v>20107</v>
      </c>
      <c r="D7584" s="4">
        <v>0.1</v>
      </c>
      <c r="E7584" s="5" t="s">
        <v>6822</v>
      </c>
      <c r="F7584" s="4">
        <v>0.1</v>
      </c>
      <c r="G7584" s="6">
        <v>51995</v>
      </c>
      <c r="H7584" s="3" t="s">
        <v>19356</v>
      </c>
      <c r="I7584" s="3" t="s">
        <v>19357</v>
      </c>
      <c r="J7584" s="3" t="s">
        <v>20108</v>
      </c>
      <c r="K7584" s="5" t="s">
        <v>61</v>
      </c>
      <c r="L7584" s="5">
        <v>2</v>
      </c>
      <c r="M7584" s="5" t="s">
        <v>954</v>
      </c>
      <c r="N7584" s="5">
        <f>VLOOKUP(M7584,[1]ArchetypeScores!E:N,10,FALSE)</f>
        <v>0</v>
      </c>
      <c r="O7584" s="5">
        <f>VLOOKUP(M7584,[1]ArchetypeScores!E:O,11,FALSE)</f>
        <v>0</v>
      </c>
      <c r="P7584" s="5">
        <f>VLOOKUP(M7584,[1]ArchetypeScores!E:P,12,FALSE)</f>
        <v>0</v>
      </c>
      <c r="Q7584" s="2" t="str">
        <f>VLOOKUP(M7584,[1]ArchetypeScores!E:W,19,FALSE)</f>
        <v>Health care</v>
      </c>
      <c r="R7584" s="2">
        <f>VLOOKUP(M7584,[1]ArchetypeScores!E:I,5,FALSE)</f>
        <v>0</v>
      </c>
      <c r="S7584" s="2">
        <f>VLOOKUP(M7584,[1]ArchetypeScores!E:K,7,FALSE)</f>
        <v>0</v>
      </c>
      <c r="T7584" s="2" t="str">
        <f t="shared" si="120"/>
        <v>Not A&amp;R positive</v>
      </c>
    </row>
    <row r="7585" spans="1:20" x14ac:dyDescent="0.3">
      <c r="A7585" s="2" t="s">
        <v>19339</v>
      </c>
      <c r="B7585" s="3" t="s">
        <v>20109</v>
      </c>
      <c r="C7585" s="3" t="s">
        <v>20110</v>
      </c>
      <c r="D7585" s="4">
        <v>1.5</v>
      </c>
      <c r="E7585" s="5" t="s">
        <v>6822</v>
      </c>
      <c r="F7585" s="4">
        <v>1.5</v>
      </c>
      <c r="G7585" s="6">
        <v>51985</v>
      </c>
      <c r="H7585" s="3" t="s">
        <v>19356</v>
      </c>
      <c r="I7585" s="3" t="s">
        <v>19357</v>
      </c>
      <c r="J7585" s="3" t="s">
        <v>20111</v>
      </c>
      <c r="K7585" s="5" t="s">
        <v>489</v>
      </c>
      <c r="L7585" s="5">
        <v>2</v>
      </c>
      <c r="M7585" s="5" t="s">
        <v>1811</v>
      </c>
      <c r="N7585" s="5">
        <f>VLOOKUP(M7585,[1]ArchetypeScores!E:N,10,FALSE)</f>
        <v>1</v>
      </c>
      <c r="O7585" s="5">
        <f>VLOOKUP(M7585,[1]ArchetypeScores!E:O,11,FALSE)</f>
        <v>-1</v>
      </c>
      <c r="P7585" s="5">
        <f>VLOOKUP(M7585,[1]ArchetypeScores!E:P,12,FALSE)</f>
        <v>0</v>
      </c>
      <c r="Q7585" s="2" t="str">
        <f>VLOOKUP(M7585,[1]ArchetypeScores!E:W,19,FALSE)</f>
        <v>Health care</v>
      </c>
      <c r="R7585" s="2">
        <f>VLOOKUP(M7585,[1]ArchetypeScores!E:I,5,FALSE)</f>
        <v>0</v>
      </c>
      <c r="S7585" s="2">
        <f>VLOOKUP(M7585,[1]ArchetypeScores!E:K,7,FALSE)</f>
        <v>1</v>
      </c>
      <c r="T7585" s="2" t="str">
        <f t="shared" si="120"/>
        <v>Indirect only</v>
      </c>
    </row>
    <row r="7586" spans="1:20" x14ac:dyDescent="0.3">
      <c r="A7586" s="2" t="s">
        <v>19339</v>
      </c>
      <c r="B7586" s="3" t="s">
        <v>20112</v>
      </c>
      <c r="C7586" s="3" t="s">
        <v>20113</v>
      </c>
      <c r="D7586" s="4">
        <v>1.5</v>
      </c>
      <c r="E7586" s="5" t="s">
        <v>6822</v>
      </c>
      <c r="F7586" s="4">
        <v>1.5</v>
      </c>
      <c r="G7586" s="6">
        <v>51986</v>
      </c>
      <c r="H7586" s="3" t="s">
        <v>19356</v>
      </c>
      <c r="I7586" s="3" t="s">
        <v>19357</v>
      </c>
      <c r="J7586" s="3" t="s">
        <v>20114</v>
      </c>
      <c r="K7586" s="5" t="s">
        <v>107</v>
      </c>
      <c r="L7586" s="5">
        <v>1</v>
      </c>
      <c r="M7586" s="5" t="s">
        <v>108</v>
      </c>
      <c r="N7586" s="5">
        <f>VLOOKUP(M7586,[1]ArchetypeScores!E:N,10,FALSE)</f>
        <v>1</v>
      </c>
      <c r="O7586" s="5">
        <f>VLOOKUP(M7586,[1]ArchetypeScores!E:O,11,FALSE)</f>
        <v>0</v>
      </c>
      <c r="P7586" s="5">
        <f>VLOOKUP(M7586,[1]ArchetypeScores!E:P,12,FALSE)</f>
        <v>0</v>
      </c>
      <c r="Q7586" s="2" t="str">
        <f>VLOOKUP(M7586,[1]ArchetypeScores!E:W,19,FALSE)</f>
        <v>Other sector</v>
      </c>
      <c r="R7586" s="2">
        <f>VLOOKUP(M7586,[1]ArchetypeScores!E:I,5,FALSE)</f>
        <v>0</v>
      </c>
      <c r="S7586" s="2">
        <f>VLOOKUP(M7586,[1]ArchetypeScores!E:K,7,FALSE)</f>
        <v>0</v>
      </c>
      <c r="T7586" s="2" t="str">
        <f t="shared" si="120"/>
        <v>Not A&amp;R positive</v>
      </c>
    </row>
    <row r="7587" spans="1:20" x14ac:dyDescent="0.3">
      <c r="A7587" s="2" t="s">
        <v>19339</v>
      </c>
      <c r="B7587" s="3" t="s">
        <v>20115</v>
      </c>
      <c r="C7587" s="3" t="s">
        <v>20116</v>
      </c>
      <c r="D7587" s="4">
        <v>0.27200000000000002</v>
      </c>
      <c r="E7587" s="5" t="s">
        <v>6822</v>
      </c>
      <c r="F7587" s="4">
        <v>0.27200000000000002</v>
      </c>
      <c r="G7587" s="6">
        <v>52068</v>
      </c>
      <c r="H7587" s="3" t="s">
        <v>19356</v>
      </c>
      <c r="I7587" s="3" t="s">
        <v>19357</v>
      </c>
      <c r="J7587" s="3" t="s">
        <v>20117</v>
      </c>
      <c r="K7587" s="5" t="s">
        <v>175</v>
      </c>
      <c r="L7587" s="5">
        <v>4</v>
      </c>
      <c r="M7587" s="5" t="s">
        <v>219</v>
      </c>
      <c r="N7587" s="5">
        <f>VLOOKUP(M7587,[1]ArchetypeScores!E:N,10,FALSE)</f>
        <v>1</v>
      </c>
      <c r="O7587" s="5">
        <f>VLOOKUP(M7587,[1]ArchetypeScores!E:O,11,FALSE)</f>
        <v>0</v>
      </c>
      <c r="P7587" s="5">
        <f>VLOOKUP(M7587,[1]ArchetypeScores!E:P,12,FALSE)</f>
        <v>0</v>
      </c>
      <c r="Q7587" s="2" t="str">
        <f>VLOOKUP(M7587,[1]ArchetypeScores!E:W,19,FALSE)</f>
        <v>Other sector</v>
      </c>
      <c r="R7587" s="2">
        <f>VLOOKUP(M7587,[1]ArchetypeScores!E:I,5,FALSE)</f>
        <v>0</v>
      </c>
      <c r="S7587" s="2">
        <f>VLOOKUP(M7587,[1]ArchetypeScores!E:K,7,FALSE)</f>
        <v>0</v>
      </c>
      <c r="T7587" s="2" t="str">
        <f t="shared" si="120"/>
        <v>Not A&amp;R positive</v>
      </c>
    </row>
    <row r="7588" spans="1:20" x14ac:dyDescent="0.3">
      <c r="A7588" s="2" t="s">
        <v>19339</v>
      </c>
      <c r="B7588" s="3" t="s">
        <v>20118</v>
      </c>
      <c r="C7588" s="3" t="s">
        <v>20119</v>
      </c>
      <c r="D7588" s="4">
        <v>7.6</v>
      </c>
      <c r="E7588" s="5" t="s">
        <v>6822</v>
      </c>
      <c r="F7588" s="4">
        <v>7.6</v>
      </c>
      <c r="G7588" s="6">
        <v>51979</v>
      </c>
      <c r="H7588" s="3" t="s">
        <v>19356</v>
      </c>
      <c r="I7588" s="3" t="s">
        <v>19357</v>
      </c>
      <c r="J7588" s="3" t="s">
        <v>20120</v>
      </c>
      <c r="K7588" s="5" t="s">
        <v>61</v>
      </c>
      <c r="L7588" s="5">
        <v>5</v>
      </c>
      <c r="M7588" s="5" t="s">
        <v>62</v>
      </c>
      <c r="N7588" s="5">
        <f>VLOOKUP(M7588,[1]ArchetypeScores!E:N,10,FALSE)</f>
        <v>0</v>
      </c>
      <c r="O7588" s="5">
        <f>VLOOKUP(M7588,[1]ArchetypeScores!E:O,11,FALSE)</f>
        <v>-1</v>
      </c>
      <c r="P7588" s="5">
        <f>VLOOKUP(M7588,[1]ArchetypeScores!E:P,12,FALSE)</f>
        <v>0</v>
      </c>
      <c r="Q7588" s="2" t="str">
        <f>VLOOKUP(M7588,[1]ArchetypeScores!E:W,19,FALSE)</f>
        <v>Health care</v>
      </c>
      <c r="R7588" s="2">
        <f>VLOOKUP(M7588,[1]ArchetypeScores!E:I,5,FALSE)</f>
        <v>0</v>
      </c>
      <c r="S7588" s="2">
        <f>VLOOKUP(M7588,[1]ArchetypeScores!E:K,7,FALSE)</f>
        <v>0</v>
      </c>
      <c r="T7588" s="2" t="str">
        <f t="shared" si="120"/>
        <v>Not A&amp;R positive</v>
      </c>
    </row>
    <row r="7589" spans="1:20" x14ac:dyDescent="0.3">
      <c r="A7589" s="2" t="s">
        <v>19339</v>
      </c>
      <c r="B7589" s="3" t="s">
        <v>20121</v>
      </c>
      <c r="C7589" s="3" t="s">
        <v>20122</v>
      </c>
      <c r="D7589" s="4">
        <v>0.05</v>
      </c>
      <c r="E7589" s="5" t="s">
        <v>6822</v>
      </c>
      <c r="F7589" s="4">
        <v>0.05</v>
      </c>
      <c r="G7589" s="6">
        <v>52061</v>
      </c>
      <c r="H7589" s="3" t="s">
        <v>19356</v>
      </c>
      <c r="I7589" s="3" t="s">
        <v>19357</v>
      </c>
      <c r="J7589" s="3" t="s">
        <v>20123</v>
      </c>
      <c r="K7589" s="5" t="s">
        <v>38</v>
      </c>
      <c r="L7589" s="5">
        <v>29</v>
      </c>
      <c r="M7589" s="5" t="s">
        <v>316</v>
      </c>
      <c r="N7589" s="5">
        <f>VLOOKUP(M7589,[1]ArchetypeScores!E:N,10,FALSE)</f>
        <v>0</v>
      </c>
      <c r="O7589" s="5">
        <f>VLOOKUP(M7589,[1]ArchetypeScores!E:O,11,FALSE)</f>
        <v>-1</v>
      </c>
      <c r="P7589" s="5">
        <f>VLOOKUP(M7589,[1]ArchetypeScores!E:P,12,FALSE)</f>
        <v>0</v>
      </c>
      <c r="Q7589" s="2" t="str">
        <f>VLOOKUP(M7589,[1]ArchetypeScores!E:W,19,FALSE)</f>
        <v>Other sector</v>
      </c>
      <c r="R7589" s="2">
        <f>VLOOKUP(M7589,[1]ArchetypeScores!E:I,5,FALSE)</f>
        <v>0</v>
      </c>
      <c r="S7589" s="2">
        <f>VLOOKUP(M7589,[1]ArchetypeScores!E:K,7,FALSE)</f>
        <v>0</v>
      </c>
      <c r="T7589" s="2" t="str">
        <f t="shared" si="120"/>
        <v>Not A&amp;R positive</v>
      </c>
    </row>
    <row r="7590" spans="1:20" x14ac:dyDescent="0.3">
      <c r="A7590" s="2" t="s">
        <v>19339</v>
      </c>
      <c r="B7590" s="3" t="s">
        <v>20124</v>
      </c>
      <c r="C7590" s="3" t="s">
        <v>20125</v>
      </c>
      <c r="D7590" s="4">
        <v>47.8</v>
      </c>
      <c r="E7590" s="5" t="s">
        <v>6822</v>
      </c>
      <c r="F7590" s="4">
        <v>47.8</v>
      </c>
      <c r="G7590" s="6">
        <v>51973</v>
      </c>
      <c r="H7590" s="3" t="s">
        <v>19356</v>
      </c>
      <c r="I7590" s="3" t="s">
        <v>19357</v>
      </c>
      <c r="J7590" s="3" t="s">
        <v>20126</v>
      </c>
      <c r="K7590" s="5" t="s">
        <v>61</v>
      </c>
      <c r="L7590" s="5">
        <v>5</v>
      </c>
      <c r="M7590" s="5" t="s">
        <v>62</v>
      </c>
      <c r="N7590" s="5">
        <f>VLOOKUP(M7590,[1]ArchetypeScores!E:N,10,FALSE)</f>
        <v>0</v>
      </c>
      <c r="O7590" s="5">
        <f>VLOOKUP(M7590,[1]ArchetypeScores!E:O,11,FALSE)</f>
        <v>-1</v>
      </c>
      <c r="P7590" s="5">
        <f>VLOOKUP(M7590,[1]ArchetypeScores!E:P,12,FALSE)</f>
        <v>0</v>
      </c>
      <c r="Q7590" s="2" t="str">
        <f>VLOOKUP(M7590,[1]ArchetypeScores!E:W,19,FALSE)</f>
        <v>Health care</v>
      </c>
      <c r="R7590" s="2">
        <f>VLOOKUP(M7590,[1]ArchetypeScores!E:I,5,FALSE)</f>
        <v>0</v>
      </c>
      <c r="S7590" s="2">
        <f>VLOOKUP(M7590,[1]ArchetypeScores!E:K,7,FALSE)</f>
        <v>0</v>
      </c>
      <c r="T7590" s="2" t="str">
        <f t="shared" si="120"/>
        <v>Not A&amp;R positive</v>
      </c>
    </row>
    <row r="7591" spans="1:20" x14ac:dyDescent="0.3">
      <c r="A7591" s="2" t="s">
        <v>19339</v>
      </c>
      <c r="B7591" s="3" t="s">
        <v>20127</v>
      </c>
      <c r="C7591" s="3" t="s">
        <v>20128</v>
      </c>
      <c r="D7591" s="4">
        <v>0.5</v>
      </c>
      <c r="E7591" s="5" t="s">
        <v>6822</v>
      </c>
      <c r="F7591" s="4">
        <v>0.5</v>
      </c>
      <c r="G7591" s="6">
        <v>51976</v>
      </c>
      <c r="H7591" s="3" t="s">
        <v>19356</v>
      </c>
      <c r="I7591" s="3" t="s">
        <v>19357</v>
      </c>
      <c r="J7591" s="3" t="s">
        <v>20129</v>
      </c>
      <c r="K7591" s="5" t="s">
        <v>61</v>
      </c>
      <c r="L7591" s="5">
        <v>5</v>
      </c>
      <c r="M7591" s="5" t="s">
        <v>62</v>
      </c>
      <c r="N7591" s="5">
        <f>VLOOKUP(M7591,[1]ArchetypeScores!E:N,10,FALSE)</f>
        <v>0</v>
      </c>
      <c r="O7591" s="5">
        <f>VLOOKUP(M7591,[1]ArchetypeScores!E:O,11,FALSE)</f>
        <v>-1</v>
      </c>
      <c r="P7591" s="5">
        <f>VLOOKUP(M7591,[1]ArchetypeScores!E:P,12,FALSE)</f>
        <v>0</v>
      </c>
      <c r="Q7591" s="2" t="str">
        <f>VLOOKUP(M7591,[1]ArchetypeScores!E:W,19,FALSE)</f>
        <v>Health care</v>
      </c>
      <c r="R7591" s="2">
        <f>VLOOKUP(M7591,[1]ArchetypeScores!E:I,5,FALSE)</f>
        <v>0</v>
      </c>
      <c r="S7591" s="2">
        <f>VLOOKUP(M7591,[1]ArchetypeScores!E:K,7,FALSE)</f>
        <v>0</v>
      </c>
      <c r="T7591" s="2" t="str">
        <f t="shared" si="120"/>
        <v>Not A&amp;R positive</v>
      </c>
    </row>
    <row r="7592" spans="1:20" x14ac:dyDescent="0.3">
      <c r="A7592" s="2" t="s">
        <v>19339</v>
      </c>
      <c r="B7592" s="3" t="s">
        <v>20130</v>
      </c>
      <c r="C7592" s="3" t="s">
        <v>20131</v>
      </c>
      <c r="D7592" s="4">
        <v>3.0000000000000001E-3</v>
      </c>
      <c r="E7592" s="5" t="s">
        <v>6822</v>
      </c>
      <c r="F7592" s="4">
        <v>3.0000000000000001E-3</v>
      </c>
      <c r="G7592" s="6">
        <v>52063</v>
      </c>
      <c r="H7592" s="3" t="s">
        <v>19356</v>
      </c>
      <c r="I7592" s="3" t="s">
        <v>19357</v>
      </c>
      <c r="J7592" s="3" t="s">
        <v>20132</v>
      </c>
      <c r="K7592" s="5" t="s">
        <v>112</v>
      </c>
      <c r="L7592" s="5" t="s">
        <v>112</v>
      </c>
      <c r="M7592" s="5" t="s">
        <v>961</v>
      </c>
      <c r="N7592" s="5">
        <f>VLOOKUP(M7592,[1]ArchetypeScores!E:N,10,FALSE)</f>
        <v>0</v>
      </c>
      <c r="O7592" s="5">
        <f>VLOOKUP(M7592,[1]ArchetypeScores!E:O,11,FALSE)</f>
        <v>0</v>
      </c>
      <c r="P7592" s="5">
        <f>VLOOKUP(M7592,[1]ArchetypeScores!E:P,12,FALSE)</f>
        <v>0</v>
      </c>
      <c r="Q7592" s="2" t="str">
        <f>VLOOKUP(M7592,[1]ArchetypeScores!E:W,19,FALSE)</f>
        <v>Untargeted</v>
      </c>
      <c r="R7592" s="2">
        <f>VLOOKUP(M7592,[1]ArchetypeScores!E:I,5,FALSE)</f>
        <v>0</v>
      </c>
      <c r="S7592" s="2">
        <f>VLOOKUP(M7592,[1]ArchetypeScores!E:K,7,FALSE)</f>
        <v>0</v>
      </c>
      <c r="T7592" s="2" t="str">
        <f t="shared" si="120"/>
        <v>Not A&amp;R positive</v>
      </c>
    </row>
    <row r="7593" spans="1:20" x14ac:dyDescent="0.3">
      <c r="A7593" s="2" t="s">
        <v>19339</v>
      </c>
      <c r="B7593" s="3" t="s">
        <v>20133</v>
      </c>
      <c r="C7593" s="3" t="s">
        <v>20134</v>
      </c>
      <c r="D7593" s="4">
        <v>1.82</v>
      </c>
      <c r="E7593" s="5" t="s">
        <v>6822</v>
      </c>
      <c r="F7593" s="4">
        <v>1.82</v>
      </c>
      <c r="G7593" s="6">
        <v>52227</v>
      </c>
      <c r="H7593" s="3" t="s">
        <v>19816</v>
      </c>
      <c r="I7593" s="3" t="s">
        <v>20135</v>
      </c>
      <c r="J7593" s="3"/>
      <c r="K7593" s="5" t="s">
        <v>47</v>
      </c>
      <c r="L7593" s="5">
        <v>5</v>
      </c>
      <c r="M7593" s="5" t="s">
        <v>192</v>
      </c>
      <c r="N7593" s="5">
        <f>VLOOKUP(M7593,[1]ArchetypeScores!E:N,10,FALSE)</f>
        <v>0</v>
      </c>
      <c r="O7593" s="5">
        <f>VLOOKUP(M7593,[1]ArchetypeScores!E:O,11,FALSE)</f>
        <v>0</v>
      </c>
      <c r="P7593" s="5">
        <f>VLOOKUP(M7593,[1]ArchetypeScores!E:P,12,FALSE)</f>
        <v>0</v>
      </c>
      <c r="Q7593" s="2" t="str">
        <f>VLOOKUP(M7593,[1]ArchetypeScores!E:W,19,FALSE)</f>
        <v>Untargeted</v>
      </c>
      <c r="R7593" s="2">
        <f>VLOOKUP(M7593,[1]ArchetypeScores!E:I,5,FALSE)</f>
        <v>0</v>
      </c>
      <c r="S7593" s="2">
        <f>VLOOKUP(M7593,[1]ArchetypeScores!E:K,7,FALSE)</f>
        <v>0</v>
      </c>
      <c r="T7593" s="2" t="str">
        <f t="shared" si="120"/>
        <v>Not A&amp;R positive</v>
      </c>
    </row>
    <row r="7594" spans="1:20" x14ac:dyDescent="0.3">
      <c r="A7594" s="2" t="s">
        <v>19339</v>
      </c>
      <c r="B7594" s="3" t="s">
        <v>20136</v>
      </c>
      <c r="C7594" s="3" t="s">
        <v>20137</v>
      </c>
      <c r="D7594" s="4">
        <v>0.02</v>
      </c>
      <c r="E7594" s="5" t="s">
        <v>6822</v>
      </c>
      <c r="F7594" s="4">
        <v>0.02</v>
      </c>
      <c r="G7594" s="6">
        <v>51988</v>
      </c>
      <c r="H7594" s="3" t="s">
        <v>19356</v>
      </c>
      <c r="I7594" s="3" t="s">
        <v>19357</v>
      </c>
      <c r="J7594" s="3" t="s">
        <v>20138</v>
      </c>
      <c r="K7594" s="5" t="s">
        <v>61</v>
      </c>
      <c r="L7594" s="5">
        <v>2</v>
      </c>
      <c r="M7594" s="5" t="s">
        <v>954</v>
      </c>
      <c r="N7594" s="5">
        <f>VLOOKUP(M7594,[1]ArchetypeScores!E:N,10,FALSE)</f>
        <v>0</v>
      </c>
      <c r="O7594" s="5">
        <f>VLOOKUP(M7594,[1]ArchetypeScores!E:O,11,FALSE)</f>
        <v>0</v>
      </c>
      <c r="P7594" s="5">
        <f>VLOOKUP(M7594,[1]ArchetypeScores!E:P,12,FALSE)</f>
        <v>0</v>
      </c>
      <c r="Q7594" s="2" t="str">
        <f>VLOOKUP(M7594,[1]ArchetypeScores!E:W,19,FALSE)</f>
        <v>Health care</v>
      </c>
      <c r="R7594" s="2">
        <f>VLOOKUP(M7594,[1]ArchetypeScores!E:I,5,FALSE)</f>
        <v>0</v>
      </c>
      <c r="S7594" s="2">
        <f>VLOOKUP(M7594,[1]ArchetypeScores!E:K,7,FALSE)</f>
        <v>0</v>
      </c>
      <c r="T7594" s="2" t="str">
        <f t="shared" si="120"/>
        <v>Not A&amp;R positive</v>
      </c>
    </row>
    <row r="7595" spans="1:20" x14ac:dyDescent="0.3">
      <c r="A7595" s="2" t="s">
        <v>19339</v>
      </c>
      <c r="B7595" s="3" t="s">
        <v>20139</v>
      </c>
      <c r="C7595" s="3" t="s">
        <v>20140</v>
      </c>
      <c r="D7595" s="4">
        <v>0.5</v>
      </c>
      <c r="E7595" s="5" t="s">
        <v>6822</v>
      </c>
      <c r="F7595" s="4">
        <v>0.5</v>
      </c>
      <c r="G7595" s="6">
        <v>51972</v>
      </c>
      <c r="H7595" s="3" t="s">
        <v>19356</v>
      </c>
      <c r="I7595" s="3" t="s">
        <v>19357</v>
      </c>
      <c r="J7595" s="3" t="s">
        <v>20141</v>
      </c>
      <c r="K7595" s="5" t="s">
        <v>61</v>
      </c>
      <c r="L7595" s="5">
        <v>5</v>
      </c>
      <c r="M7595" s="5" t="s">
        <v>62</v>
      </c>
      <c r="N7595" s="5">
        <f>VLOOKUP(M7595,[1]ArchetypeScores!E:N,10,FALSE)</f>
        <v>0</v>
      </c>
      <c r="O7595" s="5">
        <f>VLOOKUP(M7595,[1]ArchetypeScores!E:O,11,FALSE)</f>
        <v>-1</v>
      </c>
      <c r="P7595" s="5">
        <f>VLOOKUP(M7595,[1]ArchetypeScores!E:P,12,FALSE)</f>
        <v>0</v>
      </c>
      <c r="Q7595" s="2" t="str">
        <f>VLOOKUP(M7595,[1]ArchetypeScores!E:W,19,FALSE)</f>
        <v>Health care</v>
      </c>
      <c r="R7595" s="2">
        <f>VLOOKUP(M7595,[1]ArchetypeScores!E:I,5,FALSE)</f>
        <v>0</v>
      </c>
      <c r="S7595" s="2">
        <f>VLOOKUP(M7595,[1]ArchetypeScores!E:K,7,FALSE)</f>
        <v>0</v>
      </c>
      <c r="T7595" s="2" t="str">
        <f t="shared" si="120"/>
        <v>Not A&amp;R positive</v>
      </c>
    </row>
    <row r="7596" spans="1:20" x14ac:dyDescent="0.3">
      <c r="A7596" s="2" t="s">
        <v>19339</v>
      </c>
      <c r="B7596" s="3" t="s">
        <v>20142</v>
      </c>
      <c r="C7596" s="3" t="s">
        <v>20143</v>
      </c>
      <c r="D7596" s="4">
        <v>0.42</v>
      </c>
      <c r="E7596" s="5" t="s">
        <v>6822</v>
      </c>
      <c r="F7596" s="4">
        <v>0.42</v>
      </c>
      <c r="G7596" s="6">
        <v>51997</v>
      </c>
      <c r="H7596" s="3" t="s">
        <v>19356</v>
      </c>
      <c r="I7596" s="3" t="s">
        <v>19357</v>
      </c>
      <c r="J7596" s="3" t="s">
        <v>20144</v>
      </c>
      <c r="K7596" s="5" t="s">
        <v>61</v>
      </c>
      <c r="L7596" s="5">
        <v>2</v>
      </c>
      <c r="M7596" s="5" t="s">
        <v>954</v>
      </c>
      <c r="N7596" s="5">
        <f>VLOOKUP(M7596,[1]ArchetypeScores!E:N,10,FALSE)</f>
        <v>0</v>
      </c>
      <c r="O7596" s="5">
        <f>VLOOKUP(M7596,[1]ArchetypeScores!E:O,11,FALSE)</f>
        <v>0</v>
      </c>
      <c r="P7596" s="5">
        <f>VLOOKUP(M7596,[1]ArchetypeScores!E:P,12,FALSE)</f>
        <v>0</v>
      </c>
      <c r="Q7596" s="2" t="str">
        <f>VLOOKUP(M7596,[1]ArchetypeScores!E:W,19,FALSE)</f>
        <v>Health care</v>
      </c>
      <c r="R7596" s="2">
        <f>VLOOKUP(M7596,[1]ArchetypeScores!E:I,5,FALSE)</f>
        <v>0</v>
      </c>
      <c r="S7596" s="2">
        <f>VLOOKUP(M7596,[1]ArchetypeScores!E:K,7,FALSE)</f>
        <v>0</v>
      </c>
      <c r="T7596" s="2" t="str">
        <f t="shared" si="120"/>
        <v>Not A&amp;R positive</v>
      </c>
    </row>
    <row r="7597" spans="1:20" x14ac:dyDescent="0.3">
      <c r="A7597" s="2" t="s">
        <v>19339</v>
      </c>
      <c r="B7597" s="3" t="s">
        <v>20145</v>
      </c>
      <c r="C7597" s="3" t="s">
        <v>20146</v>
      </c>
      <c r="D7597" s="4">
        <v>0.05</v>
      </c>
      <c r="E7597" s="5" t="s">
        <v>6822</v>
      </c>
      <c r="F7597" s="4">
        <v>0.05</v>
      </c>
      <c r="G7597" s="6">
        <v>51984</v>
      </c>
      <c r="H7597" s="3" t="s">
        <v>19356</v>
      </c>
      <c r="I7597" s="3" t="s">
        <v>19357</v>
      </c>
      <c r="J7597" s="3" t="s">
        <v>20147</v>
      </c>
      <c r="K7597" s="5" t="s">
        <v>269</v>
      </c>
      <c r="L7597" s="5">
        <v>1</v>
      </c>
      <c r="M7597" s="5" t="s">
        <v>2425</v>
      </c>
      <c r="N7597" s="5">
        <f>VLOOKUP(M7597,[1]ArchetypeScores!E:N,10,FALSE)</f>
        <v>1</v>
      </c>
      <c r="O7597" s="5">
        <f>VLOOKUP(M7597,[1]ArchetypeScores!E:O,11,FALSE)</f>
        <v>-1</v>
      </c>
      <c r="P7597" s="5">
        <f>VLOOKUP(M7597,[1]ArchetypeScores!E:P,12,FALSE)</f>
        <v>0</v>
      </c>
      <c r="Q7597" s="2" t="str">
        <f>VLOOKUP(M7597,[1]ArchetypeScores!E:W,19,FALSE)</f>
        <v>Untargeted</v>
      </c>
      <c r="R7597" s="2">
        <f>VLOOKUP(M7597,[1]ArchetypeScores!E:I,5,FALSE)</f>
        <v>0</v>
      </c>
      <c r="S7597" s="2">
        <f>VLOOKUP(M7597,[1]ArchetypeScores!E:K,7,FALSE)</f>
        <v>0</v>
      </c>
      <c r="T7597" s="2" t="str">
        <f t="shared" si="120"/>
        <v>Not A&amp;R positive</v>
      </c>
    </row>
    <row r="7598" spans="1:20" x14ac:dyDescent="0.3">
      <c r="A7598" s="2" t="s">
        <v>19339</v>
      </c>
      <c r="B7598" s="3" t="s">
        <v>20148</v>
      </c>
      <c r="C7598" s="3" t="s">
        <v>20149</v>
      </c>
      <c r="D7598" s="4">
        <v>2</v>
      </c>
      <c r="E7598" s="5" t="s">
        <v>6822</v>
      </c>
      <c r="F7598" s="4">
        <v>2</v>
      </c>
      <c r="G7598" s="6">
        <v>52085</v>
      </c>
      <c r="H7598" s="3" t="s">
        <v>19356</v>
      </c>
      <c r="I7598" s="3" t="s">
        <v>19357</v>
      </c>
      <c r="J7598" s="3" t="s">
        <v>20150</v>
      </c>
      <c r="K7598" s="5" t="s">
        <v>175</v>
      </c>
      <c r="L7598" s="5">
        <v>4</v>
      </c>
      <c r="M7598" s="5" t="s">
        <v>219</v>
      </c>
      <c r="N7598" s="5">
        <f>VLOOKUP(M7598,[1]ArchetypeScores!E:N,10,FALSE)</f>
        <v>1</v>
      </c>
      <c r="O7598" s="5">
        <f>VLOOKUP(M7598,[1]ArchetypeScores!E:O,11,FALSE)</f>
        <v>0</v>
      </c>
      <c r="P7598" s="5">
        <f>VLOOKUP(M7598,[1]ArchetypeScores!E:P,12,FALSE)</f>
        <v>0</v>
      </c>
      <c r="Q7598" s="2" t="str">
        <f>VLOOKUP(M7598,[1]ArchetypeScores!E:W,19,FALSE)</f>
        <v>Other sector</v>
      </c>
      <c r="R7598" s="2">
        <f>VLOOKUP(M7598,[1]ArchetypeScores!E:I,5,FALSE)</f>
        <v>0</v>
      </c>
      <c r="S7598" s="2">
        <f>VLOOKUP(M7598,[1]ArchetypeScores!E:K,7,FALSE)</f>
        <v>0</v>
      </c>
      <c r="T7598" s="2" t="str">
        <f t="shared" si="120"/>
        <v>Not A&amp;R positive</v>
      </c>
    </row>
    <row r="7599" spans="1:20" x14ac:dyDescent="0.3">
      <c r="A7599" s="2" t="s">
        <v>19339</v>
      </c>
      <c r="B7599" s="3" t="s">
        <v>20151</v>
      </c>
      <c r="C7599" s="3" t="s">
        <v>20152</v>
      </c>
      <c r="D7599" s="4">
        <v>0.75</v>
      </c>
      <c r="E7599" s="5" t="s">
        <v>6822</v>
      </c>
      <c r="F7599" s="4">
        <v>0.75</v>
      </c>
      <c r="G7599" s="6">
        <v>51975</v>
      </c>
      <c r="H7599" s="3" t="s">
        <v>19356</v>
      </c>
      <c r="I7599" s="3" t="s">
        <v>19357</v>
      </c>
      <c r="J7599" s="3" t="s">
        <v>20153</v>
      </c>
      <c r="K7599" s="5" t="s">
        <v>489</v>
      </c>
      <c r="L7599" s="5">
        <v>1</v>
      </c>
      <c r="M7599" s="5" t="s">
        <v>660</v>
      </c>
      <c r="N7599" s="5">
        <f>VLOOKUP(M7599,[1]ArchetypeScores!E:N,10,FALSE)</f>
        <v>1</v>
      </c>
      <c r="O7599" s="5">
        <f>VLOOKUP(M7599,[1]ArchetypeScores!E:O,11,FALSE)</f>
        <v>-1</v>
      </c>
      <c r="P7599" s="5">
        <f>VLOOKUP(M7599,[1]ArchetypeScores!E:P,12,FALSE)</f>
        <v>0</v>
      </c>
      <c r="Q7599" s="2" t="str">
        <f>VLOOKUP(M7599,[1]ArchetypeScores!E:W,19,FALSE)</f>
        <v>Health care</v>
      </c>
      <c r="R7599" s="2">
        <f>VLOOKUP(M7599,[1]ArchetypeScores!E:I,5,FALSE)</f>
        <v>0</v>
      </c>
      <c r="S7599" s="2">
        <f>VLOOKUP(M7599,[1]ArchetypeScores!E:K,7,FALSE)</f>
        <v>1</v>
      </c>
      <c r="T7599" s="2" t="str">
        <f t="shared" si="120"/>
        <v>Indirect only</v>
      </c>
    </row>
    <row r="7600" spans="1:20" x14ac:dyDescent="0.3">
      <c r="A7600" s="2" t="s">
        <v>19339</v>
      </c>
      <c r="B7600" s="3" t="s">
        <v>20154</v>
      </c>
      <c r="C7600" s="3" t="s">
        <v>20155</v>
      </c>
      <c r="D7600" s="4">
        <v>0.04</v>
      </c>
      <c r="E7600" s="5" t="s">
        <v>6822</v>
      </c>
      <c r="F7600" s="4">
        <v>0.04</v>
      </c>
      <c r="G7600" s="6">
        <v>51989</v>
      </c>
      <c r="H7600" s="3" t="s">
        <v>19356</v>
      </c>
      <c r="I7600" s="3" t="s">
        <v>19357</v>
      </c>
      <c r="J7600" s="3" t="s">
        <v>20156</v>
      </c>
      <c r="K7600" s="5" t="s">
        <v>61</v>
      </c>
      <c r="L7600" s="5">
        <v>2</v>
      </c>
      <c r="M7600" s="5" t="s">
        <v>954</v>
      </c>
      <c r="N7600" s="5">
        <f>VLOOKUP(M7600,[1]ArchetypeScores!E:N,10,FALSE)</f>
        <v>0</v>
      </c>
      <c r="O7600" s="5">
        <f>VLOOKUP(M7600,[1]ArchetypeScores!E:O,11,FALSE)</f>
        <v>0</v>
      </c>
      <c r="P7600" s="5">
        <f>VLOOKUP(M7600,[1]ArchetypeScores!E:P,12,FALSE)</f>
        <v>0</v>
      </c>
      <c r="Q7600" s="2" t="str">
        <f>VLOOKUP(M7600,[1]ArchetypeScores!E:W,19,FALSE)</f>
        <v>Health care</v>
      </c>
      <c r="R7600" s="2">
        <f>VLOOKUP(M7600,[1]ArchetypeScores!E:I,5,FALSE)</f>
        <v>0</v>
      </c>
      <c r="S7600" s="2">
        <f>VLOOKUP(M7600,[1]ArchetypeScores!E:K,7,FALSE)</f>
        <v>0</v>
      </c>
      <c r="T7600" s="2" t="str">
        <f t="shared" si="120"/>
        <v>Not A&amp;R positive</v>
      </c>
    </row>
    <row r="7601" spans="1:20" x14ac:dyDescent="0.3">
      <c r="A7601" s="2" t="s">
        <v>19339</v>
      </c>
      <c r="B7601" s="3" t="s">
        <v>20157</v>
      </c>
      <c r="C7601" s="3" t="s">
        <v>20158</v>
      </c>
      <c r="D7601" s="4">
        <v>6.05</v>
      </c>
      <c r="E7601" s="5" t="s">
        <v>6822</v>
      </c>
      <c r="F7601" s="4">
        <v>6.05</v>
      </c>
      <c r="G7601" s="6">
        <v>51971</v>
      </c>
      <c r="H7601" s="3" t="s">
        <v>19356</v>
      </c>
      <c r="I7601" s="3" t="s">
        <v>19357</v>
      </c>
      <c r="J7601" s="3" t="s">
        <v>20159</v>
      </c>
      <c r="K7601" s="5" t="s">
        <v>61</v>
      </c>
      <c r="L7601" s="5">
        <v>5</v>
      </c>
      <c r="M7601" s="5" t="s">
        <v>62</v>
      </c>
      <c r="N7601" s="5">
        <f>VLOOKUP(M7601,[1]ArchetypeScores!E:N,10,FALSE)</f>
        <v>0</v>
      </c>
      <c r="O7601" s="5">
        <f>VLOOKUP(M7601,[1]ArchetypeScores!E:O,11,FALSE)</f>
        <v>-1</v>
      </c>
      <c r="P7601" s="5">
        <f>VLOOKUP(M7601,[1]ArchetypeScores!E:P,12,FALSE)</f>
        <v>0</v>
      </c>
      <c r="Q7601" s="2" t="str">
        <f>VLOOKUP(M7601,[1]ArchetypeScores!E:W,19,FALSE)</f>
        <v>Health care</v>
      </c>
      <c r="R7601" s="2">
        <f>VLOOKUP(M7601,[1]ArchetypeScores!E:I,5,FALSE)</f>
        <v>0</v>
      </c>
      <c r="S7601" s="2">
        <f>VLOOKUP(M7601,[1]ArchetypeScores!E:K,7,FALSE)</f>
        <v>0</v>
      </c>
      <c r="T7601" s="2" t="str">
        <f t="shared" si="120"/>
        <v>Not A&amp;R positive</v>
      </c>
    </row>
    <row r="7602" spans="1:20" x14ac:dyDescent="0.3">
      <c r="A7602" s="2" t="s">
        <v>19339</v>
      </c>
      <c r="B7602" s="3" t="s">
        <v>20160</v>
      </c>
      <c r="C7602" s="3" t="s">
        <v>20161</v>
      </c>
      <c r="D7602" s="4">
        <v>4.5</v>
      </c>
      <c r="E7602" s="5" t="s">
        <v>6822</v>
      </c>
      <c r="F7602" s="4">
        <v>4.5</v>
      </c>
      <c r="G7602" s="6">
        <v>52004</v>
      </c>
      <c r="H7602" s="3" t="s">
        <v>19356</v>
      </c>
      <c r="I7602" s="3" t="s">
        <v>19357</v>
      </c>
      <c r="J7602" s="3" t="s">
        <v>20162</v>
      </c>
      <c r="K7602" s="5" t="s">
        <v>118</v>
      </c>
      <c r="L7602" s="5">
        <v>2</v>
      </c>
      <c r="M7602" s="5" t="s">
        <v>226</v>
      </c>
      <c r="N7602" s="5">
        <f>VLOOKUP(M7602,[1]ArchetypeScores!E:N,10,FALSE)</f>
        <v>0</v>
      </c>
      <c r="O7602" s="5">
        <f>VLOOKUP(M7602,[1]ArchetypeScores!E:O,11,FALSE)</f>
        <v>-1</v>
      </c>
      <c r="P7602" s="5">
        <f>VLOOKUP(M7602,[1]ArchetypeScores!E:P,12,FALSE)</f>
        <v>0</v>
      </c>
      <c r="Q7602" s="2" t="str">
        <f>VLOOKUP(M7602,[1]ArchetypeScores!E:W,19,FALSE)</f>
        <v>Untargeted</v>
      </c>
      <c r="R7602" s="2">
        <f>VLOOKUP(M7602,[1]ArchetypeScores!E:I,5,FALSE)</f>
        <v>0</v>
      </c>
      <c r="S7602" s="2">
        <f>VLOOKUP(M7602,[1]ArchetypeScores!E:K,7,FALSE)</f>
        <v>0</v>
      </c>
      <c r="T7602" s="2" t="str">
        <f t="shared" si="120"/>
        <v>Not A&amp;R positive</v>
      </c>
    </row>
    <row r="7603" spans="1:20" x14ac:dyDescent="0.3">
      <c r="A7603" s="2" t="s">
        <v>19339</v>
      </c>
      <c r="B7603" s="3" t="s">
        <v>20163</v>
      </c>
      <c r="C7603" s="3" t="s">
        <v>20164</v>
      </c>
      <c r="D7603" s="4">
        <v>0.05</v>
      </c>
      <c r="E7603" s="5" t="s">
        <v>6822</v>
      </c>
      <c r="F7603" s="4">
        <v>0.05</v>
      </c>
      <c r="G7603" s="6">
        <v>51991</v>
      </c>
      <c r="H7603" s="3" t="s">
        <v>19356</v>
      </c>
      <c r="I7603" s="3" t="s">
        <v>19357</v>
      </c>
      <c r="J7603" s="3" t="s">
        <v>20165</v>
      </c>
      <c r="K7603" s="5" t="s">
        <v>61</v>
      </c>
      <c r="L7603" s="5">
        <v>2</v>
      </c>
      <c r="M7603" s="5" t="s">
        <v>954</v>
      </c>
      <c r="N7603" s="5">
        <f>VLOOKUP(M7603,[1]ArchetypeScores!E:N,10,FALSE)</f>
        <v>0</v>
      </c>
      <c r="O7603" s="5">
        <f>VLOOKUP(M7603,[1]ArchetypeScores!E:O,11,FALSE)</f>
        <v>0</v>
      </c>
      <c r="P7603" s="5">
        <f>VLOOKUP(M7603,[1]ArchetypeScores!E:P,12,FALSE)</f>
        <v>0</v>
      </c>
      <c r="Q7603" s="2" t="str">
        <f>VLOOKUP(M7603,[1]ArchetypeScores!E:W,19,FALSE)</f>
        <v>Health care</v>
      </c>
      <c r="R7603" s="2">
        <f>VLOOKUP(M7603,[1]ArchetypeScores!E:I,5,FALSE)</f>
        <v>0</v>
      </c>
      <c r="S7603" s="2">
        <f>VLOOKUP(M7603,[1]ArchetypeScores!E:K,7,FALSE)</f>
        <v>0</v>
      </c>
      <c r="T7603" s="2" t="str">
        <f t="shared" si="120"/>
        <v>Not A&amp;R positive</v>
      </c>
    </row>
    <row r="7604" spans="1:20" x14ac:dyDescent="0.3">
      <c r="A7604" s="2" t="s">
        <v>19339</v>
      </c>
      <c r="B7604" s="3" t="s">
        <v>20166</v>
      </c>
      <c r="C7604" s="3" t="s">
        <v>20167</v>
      </c>
      <c r="D7604" s="4">
        <v>0.03</v>
      </c>
      <c r="E7604" s="5" t="s">
        <v>6822</v>
      </c>
      <c r="F7604" s="4">
        <v>0.03</v>
      </c>
      <c r="G7604" s="6">
        <v>51990</v>
      </c>
      <c r="H7604" s="3" t="s">
        <v>19356</v>
      </c>
      <c r="I7604" s="3" t="s">
        <v>19357</v>
      </c>
      <c r="J7604" s="3" t="s">
        <v>20168</v>
      </c>
      <c r="K7604" s="5" t="s">
        <v>61</v>
      </c>
      <c r="L7604" s="5">
        <v>2</v>
      </c>
      <c r="M7604" s="5" t="s">
        <v>954</v>
      </c>
      <c r="N7604" s="5">
        <f>VLOOKUP(M7604,[1]ArchetypeScores!E:N,10,FALSE)</f>
        <v>0</v>
      </c>
      <c r="O7604" s="5">
        <f>VLOOKUP(M7604,[1]ArchetypeScores!E:O,11,FALSE)</f>
        <v>0</v>
      </c>
      <c r="P7604" s="5">
        <f>VLOOKUP(M7604,[1]ArchetypeScores!E:P,12,FALSE)</f>
        <v>0</v>
      </c>
      <c r="Q7604" s="2" t="str">
        <f>VLOOKUP(M7604,[1]ArchetypeScores!E:W,19,FALSE)</f>
        <v>Health care</v>
      </c>
      <c r="R7604" s="2">
        <f>VLOOKUP(M7604,[1]ArchetypeScores!E:I,5,FALSE)</f>
        <v>0</v>
      </c>
      <c r="S7604" s="2">
        <f>VLOOKUP(M7604,[1]ArchetypeScores!E:K,7,FALSE)</f>
        <v>0</v>
      </c>
      <c r="T7604" s="2" t="str">
        <f t="shared" si="120"/>
        <v>Not A&amp;R positive</v>
      </c>
    </row>
    <row r="7605" spans="1:20" x14ac:dyDescent="0.3">
      <c r="A7605" s="2" t="s">
        <v>19339</v>
      </c>
      <c r="B7605" s="3" t="s">
        <v>20169</v>
      </c>
      <c r="C7605" s="3" t="s">
        <v>20170</v>
      </c>
      <c r="D7605" s="4">
        <v>14.481999999999999</v>
      </c>
      <c r="E7605" s="5" t="s">
        <v>6822</v>
      </c>
      <c r="F7605" s="4">
        <v>14.481999999999999</v>
      </c>
      <c r="G7605" s="6">
        <v>52069</v>
      </c>
      <c r="H7605" s="3" t="s">
        <v>19356</v>
      </c>
      <c r="I7605" s="3" t="s">
        <v>19357</v>
      </c>
      <c r="J7605" s="3" t="s">
        <v>20171</v>
      </c>
      <c r="K7605" s="5" t="s">
        <v>61</v>
      </c>
      <c r="L7605" s="5">
        <v>4</v>
      </c>
      <c r="M7605" s="5" t="s">
        <v>433</v>
      </c>
      <c r="N7605" s="5">
        <f>VLOOKUP(M7605,[1]ArchetypeScores!E:N,10,FALSE)</f>
        <v>0</v>
      </c>
      <c r="O7605" s="5">
        <f>VLOOKUP(M7605,[1]ArchetypeScores!E:O,11,FALSE)</f>
        <v>0</v>
      </c>
      <c r="P7605" s="5">
        <f>VLOOKUP(M7605,[1]ArchetypeScores!E:P,12,FALSE)</f>
        <v>0</v>
      </c>
      <c r="Q7605" s="2" t="str">
        <f>VLOOKUP(M7605,[1]ArchetypeScores!E:W,19,FALSE)</f>
        <v>Health care</v>
      </c>
      <c r="R7605" s="2">
        <f>VLOOKUP(M7605,[1]ArchetypeScores!E:I,5,FALSE)</f>
        <v>0</v>
      </c>
      <c r="S7605" s="2">
        <f>VLOOKUP(M7605,[1]ArchetypeScores!E:K,7,FALSE)</f>
        <v>0</v>
      </c>
      <c r="T7605" s="2" t="str">
        <f t="shared" si="120"/>
        <v>Not A&amp;R positive</v>
      </c>
    </row>
    <row r="7606" spans="1:20" x14ac:dyDescent="0.3">
      <c r="A7606" s="2" t="s">
        <v>19339</v>
      </c>
      <c r="B7606" s="3" t="s">
        <v>20172</v>
      </c>
      <c r="C7606" s="3" t="s">
        <v>20173</v>
      </c>
      <c r="D7606" s="4">
        <v>0.1</v>
      </c>
      <c r="E7606" s="5" t="s">
        <v>6822</v>
      </c>
      <c r="F7606" s="4">
        <v>0.1</v>
      </c>
      <c r="G7606" s="6">
        <v>51978</v>
      </c>
      <c r="H7606" s="3" t="s">
        <v>19356</v>
      </c>
      <c r="I7606" s="3" t="s">
        <v>19357</v>
      </c>
      <c r="J7606" s="3" t="s">
        <v>20174</v>
      </c>
      <c r="K7606" s="5" t="s">
        <v>61</v>
      </c>
      <c r="L7606" s="5">
        <v>1</v>
      </c>
      <c r="M7606" s="5" t="s">
        <v>130</v>
      </c>
      <c r="N7606" s="5">
        <f>VLOOKUP(M7606,[1]ArchetypeScores!E:N,10,FALSE)</f>
        <v>0</v>
      </c>
      <c r="O7606" s="5">
        <f>VLOOKUP(M7606,[1]ArchetypeScores!E:O,11,FALSE)</f>
        <v>-1</v>
      </c>
      <c r="P7606" s="5">
        <f>VLOOKUP(M7606,[1]ArchetypeScores!E:P,12,FALSE)</f>
        <v>0</v>
      </c>
      <c r="Q7606" s="2" t="str">
        <f>VLOOKUP(M7606,[1]ArchetypeScores!E:W,19,FALSE)</f>
        <v>Health care</v>
      </c>
      <c r="R7606" s="2">
        <f>VLOOKUP(M7606,[1]ArchetypeScores!E:I,5,FALSE)</f>
        <v>0</v>
      </c>
      <c r="S7606" s="2">
        <f>VLOOKUP(M7606,[1]ArchetypeScores!E:K,7,FALSE)</f>
        <v>0</v>
      </c>
      <c r="T7606" s="2" t="str">
        <f t="shared" si="120"/>
        <v>Not A&amp;R positive</v>
      </c>
    </row>
    <row r="7607" spans="1:20" x14ac:dyDescent="0.3">
      <c r="A7607" s="2" t="s">
        <v>19339</v>
      </c>
      <c r="B7607" s="3" t="s">
        <v>20175</v>
      </c>
      <c r="C7607" s="3" t="s">
        <v>20176</v>
      </c>
      <c r="D7607" s="4">
        <v>0.08</v>
      </c>
      <c r="E7607" s="5" t="s">
        <v>6822</v>
      </c>
      <c r="F7607" s="4">
        <v>0.08</v>
      </c>
      <c r="G7607" s="6">
        <v>51987</v>
      </c>
      <c r="H7607" s="3" t="s">
        <v>19356</v>
      </c>
      <c r="I7607" s="3" t="s">
        <v>19357</v>
      </c>
      <c r="J7607" s="3" t="s">
        <v>20177</v>
      </c>
      <c r="K7607" s="5" t="s">
        <v>61</v>
      </c>
      <c r="L7607" s="5">
        <v>2</v>
      </c>
      <c r="M7607" s="5" t="s">
        <v>954</v>
      </c>
      <c r="N7607" s="5">
        <f>VLOOKUP(M7607,[1]ArchetypeScores!E:N,10,FALSE)</f>
        <v>0</v>
      </c>
      <c r="O7607" s="5">
        <f>VLOOKUP(M7607,[1]ArchetypeScores!E:O,11,FALSE)</f>
        <v>0</v>
      </c>
      <c r="P7607" s="5">
        <f>VLOOKUP(M7607,[1]ArchetypeScores!E:P,12,FALSE)</f>
        <v>0</v>
      </c>
      <c r="Q7607" s="2" t="str">
        <f>VLOOKUP(M7607,[1]ArchetypeScores!E:W,19,FALSE)</f>
        <v>Health care</v>
      </c>
      <c r="R7607" s="2">
        <f>VLOOKUP(M7607,[1]ArchetypeScores!E:I,5,FALSE)</f>
        <v>0</v>
      </c>
      <c r="S7607" s="2">
        <f>VLOOKUP(M7607,[1]ArchetypeScores!E:K,7,FALSE)</f>
        <v>0</v>
      </c>
      <c r="T7607" s="2" t="str">
        <f t="shared" si="120"/>
        <v>Not A&amp;R positive</v>
      </c>
    </row>
    <row r="7608" spans="1:20" x14ac:dyDescent="0.3">
      <c r="A7608" s="2" t="s">
        <v>19339</v>
      </c>
      <c r="B7608" s="3" t="s">
        <v>20178</v>
      </c>
      <c r="C7608" s="3" t="s">
        <v>20179</v>
      </c>
      <c r="D7608" s="4">
        <v>0.7</v>
      </c>
      <c r="E7608" s="5" t="s">
        <v>6822</v>
      </c>
      <c r="F7608" s="4">
        <v>0.7</v>
      </c>
      <c r="G7608" s="6">
        <v>51980</v>
      </c>
      <c r="H7608" s="3" t="s">
        <v>19356</v>
      </c>
      <c r="I7608" s="3" t="s">
        <v>19357</v>
      </c>
      <c r="J7608" s="3" t="s">
        <v>20180</v>
      </c>
      <c r="K7608" s="5" t="s">
        <v>61</v>
      </c>
      <c r="L7608" s="5">
        <v>1</v>
      </c>
      <c r="M7608" s="5" t="s">
        <v>130</v>
      </c>
      <c r="N7608" s="5">
        <f>VLOOKUP(M7608,[1]ArchetypeScores!E:N,10,FALSE)</f>
        <v>0</v>
      </c>
      <c r="O7608" s="5">
        <f>VLOOKUP(M7608,[1]ArchetypeScores!E:O,11,FALSE)</f>
        <v>-1</v>
      </c>
      <c r="P7608" s="5">
        <f>VLOOKUP(M7608,[1]ArchetypeScores!E:P,12,FALSE)</f>
        <v>0</v>
      </c>
      <c r="Q7608" s="2" t="str">
        <f>VLOOKUP(M7608,[1]ArchetypeScores!E:W,19,FALSE)</f>
        <v>Health care</v>
      </c>
      <c r="R7608" s="2">
        <f>VLOOKUP(M7608,[1]ArchetypeScores!E:I,5,FALSE)</f>
        <v>0</v>
      </c>
      <c r="S7608" s="2">
        <f>VLOOKUP(M7608,[1]ArchetypeScores!E:K,7,FALSE)</f>
        <v>0</v>
      </c>
      <c r="T7608" s="2" t="str">
        <f t="shared" si="120"/>
        <v>Not A&amp;R positive</v>
      </c>
    </row>
    <row r="7609" spans="1:20" x14ac:dyDescent="0.3">
      <c r="A7609" s="2" t="s">
        <v>19339</v>
      </c>
      <c r="B7609" s="3" t="s">
        <v>20181</v>
      </c>
      <c r="C7609" s="3" t="s">
        <v>20182</v>
      </c>
      <c r="D7609" s="4">
        <v>3.3000000000000002E-2</v>
      </c>
      <c r="E7609" s="5" t="s">
        <v>6822</v>
      </c>
      <c r="F7609" s="4">
        <v>3.3000000000000002E-2</v>
      </c>
      <c r="G7609" s="6">
        <v>52185</v>
      </c>
      <c r="H7609" s="3" t="s">
        <v>20183</v>
      </c>
      <c r="I7609" s="3"/>
      <c r="J7609" s="3"/>
      <c r="K7609" s="5" t="s">
        <v>570</v>
      </c>
      <c r="L7609" s="5">
        <v>5</v>
      </c>
      <c r="M7609" s="5" t="s">
        <v>4432</v>
      </c>
      <c r="N7609" s="5">
        <f>VLOOKUP(M7609,[1]ArchetypeScores!E:N,10,FALSE)</f>
        <v>1</v>
      </c>
      <c r="O7609" s="5">
        <f>VLOOKUP(M7609,[1]ArchetypeScores!E:O,11,FALSE)</f>
        <v>-1</v>
      </c>
      <c r="P7609" s="5">
        <f>VLOOKUP(M7609,[1]ArchetypeScores!E:P,12,FALSE)</f>
        <v>-1</v>
      </c>
      <c r="Q7609" s="2" t="str">
        <f>VLOOKUP(M7609,[1]ArchetypeScores!E:W,19,FALSE)</f>
        <v>Energy and water</v>
      </c>
      <c r="R7609" s="2">
        <f>VLOOKUP(M7609,[1]ArchetypeScores!E:I,5,FALSE)</f>
        <v>1</v>
      </c>
      <c r="S7609" s="2">
        <f>VLOOKUP(M7609,[1]ArchetypeScores!E:K,7,FALSE)</f>
        <v>1</v>
      </c>
      <c r="T7609" s="2" t="str">
        <f t="shared" si="120"/>
        <v>Both</v>
      </c>
    </row>
    <row r="7610" spans="1:20" x14ac:dyDescent="0.3">
      <c r="A7610" s="2" t="s">
        <v>19339</v>
      </c>
      <c r="B7610" s="3" t="s">
        <v>20184</v>
      </c>
      <c r="C7610" s="3" t="s">
        <v>20185</v>
      </c>
      <c r="D7610" s="4">
        <v>0.2</v>
      </c>
      <c r="E7610" s="5" t="s">
        <v>6822</v>
      </c>
      <c r="F7610" s="4">
        <v>0.2</v>
      </c>
      <c r="G7610" s="6">
        <v>51982</v>
      </c>
      <c r="H7610" s="3" t="s">
        <v>19356</v>
      </c>
      <c r="I7610" s="3" t="s">
        <v>19357</v>
      </c>
      <c r="J7610" s="3" t="s">
        <v>20186</v>
      </c>
      <c r="K7610" s="5" t="s">
        <v>61</v>
      </c>
      <c r="L7610" s="5">
        <v>1</v>
      </c>
      <c r="M7610" s="5" t="s">
        <v>130</v>
      </c>
      <c r="N7610" s="5">
        <f>VLOOKUP(M7610,[1]ArchetypeScores!E:N,10,FALSE)</f>
        <v>0</v>
      </c>
      <c r="O7610" s="5">
        <f>VLOOKUP(M7610,[1]ArchetypeScores!E:O,11,FALSE)</f>
        <v>-1</v>
      </c>
      <c r="P7610" s="5">
        <f>VLOOKUP(M7610,[1]ArchetypeScores!E:P,12,FALSE)</f>
        <v>0</v>
      </c>
      <c r="Q7610" s="2" t="str">
        <f>VLOOKUP(M7610,[1]ArchetypeScores!E:W,19,FALSE)</f>
        <v>Health care</v>
      </c>
      <c r="R7610" s="2">
        <f>VLOOKUP(M7610,[1]ArchetypeScores!E:I,5,FALSE)</f>
        <v>0</v>
      </c>
      <c r="S7610" s="2">
        <f>VLOOKUP(M7610,[1]ArchetypeScores!E:K,7,FALSE)</f>
        <v>0</v>
      </c>
      <c r="T7610" s="2" t="str">
        <f t="shared" si="120"/>
        <v>Not A&amp;R positive</v>
      </c>
    </row>
    <row r="7611" spans="1:20" x14ac:dyDescent="0.3">
      <c r="A7611" s="2" t="s">
        <v>19339</v>
      </c>
      <c r="B7611" s="3" t="s">
        <v>20187</v>
      </c>
      <c r="C7611" s="3" t="s">
        <v>20188</v>
      </c>
      <c r="D7611" s="4">
        <v>5.0000000000000001E-3</v>
      </c>
      <c r="E7611" s="5" t="s">
        <v>6822</v>
      </c>
      <c r="F7611" s="4">
        <v>5.0000000000000001E-3</v>
      </c>
      <c r="G7611" s="6">
        <v>52105</v>
      </c>
      <c r="H7611" s="3" t="s">
        <v>19356</v>
      </c>
      <c r="I7611" s="3" t="s">
        <v>19357</v>
      </c>
      <c r="J7611" s="3" t="s">
        <v>20189</v>
      </c>
      <c r="K7611" s="5" t="s">
        <v>71</v>
      </c>
      <c r="L7611" s="5">
        <v>1</v>
      </c>
      <c r="M7611" s="5" t="s">
        <v>72</v>
      </c>
      <c r="N7611" s="5">
        <f>VLOOKUP(M7611,[1]ArchetypeScores!E:N,10,FALSE)</f>
        <v>0</v>
      </c>
      <c r="O7611" s="5">
        <f>VLOOKUP(M7611,[1]ArchetypeScores!E:O,11,FALSE)</f>
        <v>0</v>
      </c>
      <c r="P7611" s="5">
        <f>VLOOKUP(M7611,[1]ArchetypeScores!E:P,12,FALSE)</f>
        <v>0</v>
      </c>
      <c r="Q7611" s="2" t="str">
        <f>VLOOKUP(M7611,[1]ArchetypeScores!E:W,19,FALSE)</f>
        <v>Other sector</v>
      </c>
      <c r="R7611" s="2">
        <f>VLOOKUP(M7611,[1]ArchetypeScores!E:I,5,FALSE)</f>
        <v>0</v>
      </c>
      <c r="S7611" s="2">
        <f>VLOOKUP(M7611,[1]ArchetypeScores!E:K,7,FALSE)</f>
        <v>0</v>
      </c>
      <c r="T7611" s="2" t="str">
        <f t="shared" si="120"/>
        <v>Not A&amp;R positive</v>
      </c>
    </row>
    <row r="7612" spans="1:20" x14ac:dyDescent="0.3">
      <c r="A7612" s="2" t="s">
        <v>19339</v>
      </c>
      <c r="B7612" s="3" t="s">
        <v>20190</v>
      </c>
      <c r="C7612" s="3" t="s">
        <v>20191</v>
      </c>
      <c r="D7612" s="4">
        <v>0.08</v>
      </c>
      <c r="E7612" s="5" t="s">
        <v>6822</v>
      </c>
      <c r="F7612" s="4">
        <v>0.08</v>
      </c>
      <c r="G7612" s="6">
        <v>51996</v>
      </c>
      <c r="H7612" s="3" t="s">
        <v>19356</v>
      </c>
      <c r="I7612" s="3" t="s">
        <v>19357</v>
      </c>
      <c r="J7612" s="3" t="s">
        <v>20192</v>
      </c>
      <c r="K7612" s="5" t="s">
        <v>61</v>
      </c>
      <c r="L7612" s="5">
        <v>2</v>
      </c>
      <c r="M7612" s="5" t="s">
        <v>954</v>
      </c>
      <c r="N7612" s="5">
        <f>VLOOKUP(M7612,[1]ArchetypeScores!E:N,10,FALSE)</f>
        <v>0</v>
      </c>
      <c r="O7612" s="5">
        <f>VLOOKUP(M7612,[1]ArchetypeScores!E:O,11,FALSE)</f>
        <v>0</v>
      </c>
      <c r="P7612" s="5">
        <f>VLOOKUP(M7612,[1]ArchetypeScores!E:P,12,FALSE)</f>
        <v>0</v>
      </c>
      <c r="Q7612" s="2" t="str">
        <f>VLOOKUP(M7612,[1]ArchetypeScores!E:W,19,FALSE)</f>
        <v>Health care</v>
      </c>
      <c r="R7612" s="2">
        <f>VLOOKUP(M7612,[1]ArchetypeScores!E:I,5,FALSE)</f>
        <v>0</v>
      </c>
      <c r="S7612" s="2">
        <f>VLOOKUP(M7612,[1]ArchetypeScores!E:K,7,FALSE)</f>
        <v>0</v>
      </c>
      <c r="T7612" s="2" t="str">
        <f t="shared" si="120"/>
        <v>Not A&amp;R positive</v>
      </c>
    </row>
    <row r="7613" spans="1:20" x14ac:dyDescent="0.3">
      <c r="A7613" s="2" t="s">
        <v>19339</v>
      </c>
      <c r="B7613" s="3" t="s">
        <v>20193</v>
      </c>
      <c r="C7613" s="3" t="s">
        <v>20194</v>
      </c>
      <c r="D7613" s="4">
        <v>0.1</v>
      </c>
      <c r="E7613" s="5" t="s">
        <v>6822</v>
      </c>
      <c r="F7613" s="4">
        <v>0.1</v>
      </c>
      <c r="G7613" s="6">
        <v>52049</v>
      </c>
      <c r="H7613" s="3" t="s">
        <v>19356</v>
      </c>
      <c r="I7613" s="3" t="s">
        <v>19357</v>
      </c>
      <c r="J7613" s="3" t="s">
        <v>20195</v>
      </c>
      <c r="K7613" s="5" t="s">
        <v>1097</v>
      </c>
      <c r="L7613" s="5">
        <v>1</v>
      </c>
      <c r="M7613" s="5" t="s">
        <v>1098</v>
      </c>
      <c r="N7613" s="5">
        <f>VLOOKUP(M7613,[1]ArchetypeScores!E:N,10,FALSE)</f>
        <v>1</v>
      </c>
      <c r="O7613" s="5">
        <f>VLOOKUP(M7613,[1]ArchetypeScores!E:O,11,FALSE)</f>
        <v>0</v>
      </c>
      <c r="P7613" s="5">
        <f>VLOOKUP(M7613,[1]ArchetypeScores!E:P,12,FALSE)</f>
        <v>2</v>
      </c>
      <c r="Q7613" s="2" t="str">
        <f>VLOOKUP(M7613,[1]ArchetypeScores!E:W,19,FALSE)</f>
        <v>Energy and water</v>
      </c>
      <c r="R7613" s="2">
        <f>VLOOKUP(M7613,[1]ArchetypeScores!E:I,5,FALSE)</f>
        <v>0</v>
      </c>
      <c r="S7613" s="2">
        <f>VLOOKUP(M7613,[1]ArchetypeScores!E:K,7,FALSE)</f>
        <v>0</v>
      </c>
      <c r="T7613" s="2" t="str">
        <f t="shared" si="120"/>
        <v>Not A&amp;R positive</v>
      </c>
    </row>
    <row r="7614" spans="1:20" x14ac:dyDescent="0.3">
      <c r="A7614" s="2" t="s">
        <v>19339</v>
      </c>
      <c r="B7614" s="3" t="s">
        <v>20196</v>
      </c>
      <c r="C7614" s="3" t="s">
        <v>20197</v>
      </c>
      <c r="D7614" s="4">
        <v>0.03</v>
      </c>
      <c r="E7614" s="5" t="s">
        <v>6822</v>
      </c>
      <c r="F7614" s="4">
        <v>0.03</v>
      </c>
      <c r="G7614" s="6">
        <v>51993</v>
      </c>
      <c r="H7614" s="9" t="s">
        <v>19356</v>
      </c>
      <c r="I7614" s="3" t="s">
        <v>19357</v>
      </c>
      <c r="J7614" s="3" t="s">
        <v>20198</v>
      </c>
      <c r="K7614" s="5" t="s">
        <v>163</v>
      </c>
      <c r="L7614" s="5">
        <v>3</v>
      </c>
      <c r="M7614" s="5" t="s">
        <v>164</v>
      </c>
      <c r="N7614" s="5">
        <f>VLOOKUP(M7614,[1]ArchetypeScores!E:N,10,FALSE)</f>
        <v>0</v>
      </c>
      <c r="O7614" s="5">
        <f>VLOOKUP(M7614,[1]ArchetypeScores!E:O,11,FALSE)</f>
        <v>0</v>
      </c>
      <c r="P7614" s="5">
        <f>VLOOKUP(M7614,[1]ArchetypeScores!E:P,12,FALSE)</f>
        <v>0</v>
      </c>
      <c r="Q7614" s="2" t="str">
        <f>VLOOKUP(M7614,[1]ArchetypeScores!E:W,19,FALSE)</f>
        <v>Education and training</v>
      </c>
      <c r="R7614" s="2">
        <f>VLOOKUP(M7614,[1]ArchetypeScores!E:I,5,FALSE)</f>
        <v>0</v>
      </c>
      <c r="S7614" s="2">
        <f>VLOOKUP(M7614,[1]ArchetypeScores!E:K,7,FALSE)</f>
        <v>0</v>
      </c>
      <c r="T7614" s="2" t="str">
        <f t="shared" si="120"/>
        <v>Not A&amp;R positive</v>
      </c>
    </row>
    <row r="7615" spans="1:20" x14ac:dyDescent="0.3">
      <c r="A7615" s="2" t="s">
        <v>19339</v>
      </c>
      <c r="B7615" s="3" t="s">
        <v>20199</v>
      </c>
      <c r="C7615" s="3" t="s">
        <v>20200</v>
      </c>
      <c r="D7615" s="4">
        <v>8.5</v>
      </c>
      <c r="E7615" s="5" t="s">
        <v>6822</v>
      </c>
      <c r="F7615" s="4">
        <v>8.5</v>
      </c>
      <c r="G7615" s="6">
        <v>52113</v>
      </c>
      <c r="H7615" s="3" t="s">
        <v>19356</v>
      </c>
      <c r="I7615" s="3" t="s">
        <v>19357</v>
      </c>
      <c r="J7615" s="3" t="s">
        <v>20201</v>
      </c>
      <c r="K7615" s="5" t="s">
        <v>61</v>
      </c>
      <c r="L7615" s="5">
        <v>4</v>
      </c>
      <c r="M7615" s="5" t="s">
        <v>433</v>
      </c>
      <c r="N7615" s="5">
        <f>VLOOKUP(M7615,[1]ArchetypeScores!E:N,10,FALSE)</f>
        <v>0</v>
      </c>
      <c r="O7615" s="5">
        <f>VLOOKUP(M7615,[1]ArchetypeScores!E:O,11,FALSE)</f>
        <v>0</v>
      </c>
      <c r="P7615" s="5">
        <f>VLOOKUP(M7615,[1]ArchetypeScores!E:P,12,FALSE)</f>
        <v>0</v>
      </c>
      <c r="Q7615" s="2" t="str">
        <f>VLOOKUP(M7615,[1]ArchetypeScores!E:W,19,FALSE)</f>
        <v>Health care</v>
      </c>
      <c r="R7615" s="2">
        <f>VLOOKUP(M7615,[1]ArchetypeScores!E:I,5,FALSE)</f>
        <v>0</v>
      </c>
      <c r="S7615" s="2">
        <f>VLOOKUP(M7615,[1]ArchetypeScores!E:K,7,FALSE)</f>
        <v>0</v>
      </c>
      <c r="T7615" s="2" t="str">
        <f t="shared" si="120"/>
        <v>Not A&amp;R positive</v>
      </c>
    </row>
    <row r="7616" spans="1:20" x14ac:dyDescent="0.3">
      <c r="A7616" s="2" t="s">
        <v>19339</v>
      </c>
      <c r="B7616" s="3" t="s">
        <v>20202</v>
      </c>
      <c r="C7616" s="3" t="s">
        <v>20203</v>
      </c>
      <c r="D7616" s="4">
        <v>7.66</v>
      </c>
      <c r="E7616" s="5" t="s">
        <v>6822</v>
      </c>
      <c r="F7616" s="4">
        <v>7.66</v>
      </c>
      <c r="G7616" s="6">
        <v>51977</v>
      </c>
      <c r="H7616" s="3" t="s">
        <v>19356</v>
      </c>
      <c r="I7616" s="3" t="s">
        <v>19357</v>
      </c>
      <c r="J7616" s="3" t="s">
        <v>20204</v>
      </c>
      <c r="K7616" s="5" t="s">
        <v>61</v>
      </c>
      <c r="L7616" s="5">
        <v>4</v>
      </c>
      <c r="M7616" s="5" t="s">
        <v>433</v>
      </c>
      <c r="N7616" s="5">
        <f>VLOOKUP(M7616,[1]ArchetypeScores!E:N,10,FALSE)</f>
        <v>0</v>
      </c>
      <c r="O7616" s="5">
        <f>VLOOKUP(M7616,[1]ArchetypeScores!E:O,11,FALSE)</f>
        <v>0</v>
      </c>
      <c r="P7616" s="5">
        <f>VLOOKUP(M7616,[1]ArchetypeScores!E:P,12,FALSE)</f>
        <v>0</v>
      </c>
      <c r="Q7616" s="2" t="str">
        <f>VLOOKUP(M7616,[1]ArchetypeScores!E:W,19,FALSE)</f>
        <v>Health care</v>
      </c>
      <c r="R7616" s="2">
        <f>VLOOKUP(M7616,[1]ArchetypeScores!E:I,5,FALSE)</f>
        <v>0</v>
      </c>
      <c r="S7616" s="2">
        <f>VLOOKUP(M7616,[1]ArchetypeScores!E:K,7,FALSE)</f>
        <v>0</v>
      </c>
      <c r="T7616" s="2" t="str">
        <f t="shared" si="120"/>
        <v>Not A&amp;R positive</v>
      </c>
    </row>
    <row r="7617" spans="1:20" x14ac:dyDescent="0.3">
      <c r="A7617" s="2" t="s">
        <v>19339</v>
      </c>
      <c r="B7617" s="3" t="s">
        <v>20205</v>
      </c>
      <c r="C7617" s="3" t="s">
        <v>20206</v>
      </c>
      <c r="D7617" s="4">
        <v>1.75</v>
      </c>
      <c r="E7617" s="5" t="s">
        <v>6822</v>
      </c>
      <c r="F7617" s="4">
        <v>1.75</v>
      </c>
      <c r="G7617" s="6">
        <v>51974</v>
      </c>
      <c r="H7617" s="3" t="s">
        <v>19356</v>
      </c>
      <c r="I7617" s="3" t="s">
        <v>19357</v>
      </c>
      <c r="J7617" s="3" t="s">
        <v>20207</v>
      </c>
      <c r="K7617" s="5" t="s">
        <v>61</v>
      </c>
      <c r="L7617" s="5">
        <v>5</v>
      </c>
      <c r="M7617" s="5" t="s">
        <v>62</v>
      </c>
      <c r="N7617" s="5">
        <f>VLOOKUP(M7617,[1]ArchetypeScores!E:N,10,FALSE)</f>
        <v>0</v>
      </c>
      <c r="O7617" s="5">
        <f>VLOOKUP(M7617,[1]ArchetypeScores!E:O,11,FALSE)</f>
        <v>-1</v>
      </c>
      <c r="P7617" s="5">
        <f>VLOOKUP(M7617,[1]ArchetypeScores!E:P,12,FALSE)</f>
        <v>0</v>
      </c>
      <c r="Q7617" s="2" t="str">
        <f>VLOOKUP(M7617,[1]ArchetypeScores!E:W,19,FALSE)</f>
        <v>Health care</v>
      </c>
      <c r="R7617" s="2">
        <f>VLOOKUP(M7617,[1]ArchetypeScores!E:I,5,FALSE)</f>
        <v>0</v>
      </c>
      <c r="S7617" s="2">
        <f>VLOOKUP(M7617,[1]ArchetypeScores!E:K,7,FALSE)</f>
        <v>0</v>
      </c>
      <c r="T7617" s="2" t="str">
        <f t="shared" si="120"/>
        <v>Not A&amp;R positive</v>
      </c>
    </row>
    <row r="7618" spans="1:20" x14ac:dyDescent="0.3">
      <c r="A7618" s="2" t="s">
        <v>19339</v>
      </c>
      <c r="B7618" s="3" t="s">
        <v>20208</v>
      </c>
      <c r="C7618" s="3" t="s">
        <v>20209</v>
      </c>
      <c r="D7618" s="4">
        <v>0.75</v>
      </c>
      <c r="E7618" s="5" t="s">
        <v>6822</v>
      </c>
      <c r="F7618" s="4">
        <v>0.75</v>
      </c>
      <c r="G7618" s="6">
        <v>52071</v>
      </c>
      <c r="H7618" s="3" t="s">
        <v>19356</v>
      </c>
      <c r="I7618" s="3" t="s">
        <v>19357</v>
      </c>
      <c r="J7618" s="3" t="s">
        <v>20210</v>
      </c>
      <c r="K7618" s="5" t="s">
        <v>25</v>
      </c>
      <c r="L7618" s="5">
        <v>9</v>
      </c>
      <c r="M7618" s="5" t="s">
        <v>493</v>
      </c>
      <c r="N7618" s="5">
        <f>VLOOKUP(M7618,[1]ArchetypeScores!E:N,10,FALSE)</f>
        <v>1</v>
      </c>
      <c r="O7618" s="5">
        <f>VLOOKUP(M7618,[1]ArchetypeScores!E:O,11,FALSE)</f>
        <v>-2</v>
      </c>
      <c r="P7618" s="5">
        <f>VLOOKUP(M7618,[1]ArchetypeScores!E:P,12,FALSE)</f>
        <v>0</v>
      </c>
      <c r="Q7618" s="2" t="str">
        <f>VLOOKUP(M7618,[1]ArchetypeScores!E:W,19,FALSE)</f>
        <v>Industrials - other</v>
      </c>
      <c r="R7618" s="2">
        <f>VLOOKUP(M7618,[1]ArchetypeScores!E:I,5,FALSE)</f>
        <v>0</v>
      </c>
      <c r="S7618" s="2">
        <f>VLOOKUP(M7618,[1]ArchetypeScores!E:K,7,FALSE)</f>
        <v>-1</v>
      </c>
      <c r="T7618" s="2" t="str">
        <f t="shared" ref="T7618:T7681" si="121">IF(AND(R7618=1,S7618=1),"Both",IF(AND(R7618=1,S7618=0),"Direct only",IF(AND(R7618=0,S7618=1),"Indirect only","Not A&amp;R positive")))</f>
        <v>Not A&amp;R positive</v>
      </c>
    </row>
    <row r="7619" spans="1:20" x14ac:dyDescent="0.3">
      <c r="A7619" s="2" t="s">
        <v>19339</v>
      </c>
      <c r="B7619" s="3" t="s">
        <v>20211</v>
      </c>
      <c r="C7619" s="3" t="s">
        <v>20212</v>
      </c>
      <c r="D7619" s="4">
        <v>0.25</v>
      </c>
      <c r="E7619" s="5" t="s">
        <v>6822</v>
      </c>
      <c r="F7619" s="4">
        <v>0.25</v>
      </c>
      <c r="G7619" s="6">
        <v>52103</v>
      </c>
      <c r="H7619" s="3" t="s">
        <v>19356</v>
      </c>
      <c r="I7619" s="3" t="s">
        <v>19357</v>
      </c>
      <c r="J7619" s="3" t="s">
        <v>20213</v>
      </c>
      <c r="K7619" s="5" t="s">
        <v>71</v>
      </c>
      <c r="L7619" s="5">
        <v>1</v>
      </c>
      <c r="M7619" s="5" t="s">
        <v>72</v>
      </c>
      <c r="N7619" s="5">
        <f>VLOOKUP(M7619,[1]ArchetypeScores!E:N,10,FALSE)</f>
        <v>0</v>
      </c>
      <c r="O7619" s="5">
        <f>VLOOKUP(M7619,[1]ArchetypeScores!E:O,11,FALSE)</f>
        <v>0</v>
      </c>
      <c r="P7619" s="5">
        <f>VLOOKUP(M7619,[1]ArchetypeScores!E:P,12,FALSE)</f>
        <v>0</v>
      </c>
      <c r="Q7619" s="2" t="str">
        <f>VLOOKUP(M7619,[1]ArchetypeScores!E:W,19,FALSE)</f>
        <v>Other sector</v>
      </c>
      <c r="R7619" s="2">
        <f>VLOOKUP(M7619,[1]ArchetypeScores!E:I,5,FALSE)</f>
        <v>0</v>
      </c>
      <c r="S7619" s="2">
        <f>VLOOKUP(M7619,[1]ArchetypeScores!E:K,7,FALSE)</f>
        <v>0</v>
      </c>
      <c r="T7619" s="2" t="str">
        <f t="shared" si="121"/>
        <v>Not A&amp;R positive</v>
      </c>
    </row>
    <row r="7620" spans="1:20" x14ac:dyDescent="0.3">
      <c r="A7620" s="2" t="s">
        <v>19339</v>
      </c>
      <c r="B7620" s="3" t="s">
        <v>20214</v>
      </c>
      <c r="C7620" s="3" t="s">
        <v>20215</v>
      </c>
      <c r="D7620" s="4">
        <v>0.25</v>
      </c>
      <c r="E7620" s="5" t="s">
        <v>6822</v>
      </c>
      <c r="F7620" s="4">
        <v>0.25</v>
      </c>
      <c r="G7620" s="6">
        <v>52092</v>
      </c>
      <c r="H7620" s="3" t="s">
        <v>19356</v>
      </c>
      <c r="I7620" s="3" t="s">
        <v>19357</v>
      </c>
      <c r="J7620" s="3" t="s">
        <v>20216</v>
      </c>
      <c r="K7620" s="5" t="s">
        <v>61</v>
      </c>
      <c r="L7620" s="5">
        <v>4</v>
      </c>
      <c r="M7620" s="5" t="s">
        <v>433</v>
      </c>
      <c r="N7620" s="5">
        <f>VLOOKUP(M7620,[1]ArchetypeScores!E:N,10,FALSE)</f>
        <v>0</v>
      </c>
      <c r="O7620" s="5">
        <f>VLOOKUP(M7620,[1]ArchetypeScores!E:O,11,FALSE)</f>
        <v>0</v>
      </c>
      <c r="P7620" s="5">
        <f>VLOOKUP(M7620,[1]ArchetypeScores!E:P,12,FALSE)</f>
        <v>0</v>
      </c>
      <c r="Q7620" s="2" t="str">
        <f>VLOOKUP(M7620,[1]ArchetypeScores!E:W,19,FALSE)</f>
        <v>Health care</v>
      </c>
      <c r="R7620" s="2">
        <f>VLOOKUP(M7620,[1]ArchetypeScores!E:I,5,FALSE)</f>
        <v>0</v>
      </c>
      <c r="S7620" s="2">
        <f>VLOOKUP(M7620,[1]ArchetypeScores!E:K,7,FALSE)</f>
        <v>0</v>
      </c>
      <c r="T7620" s="2" t="str">
        <f t="shared" si="121"/>
        <v>Not A&amp;R positive</v>
      </c>
    </row>
    <row r="7621" spans="1:20" x14ac:dyDescent="0.3">
      <c r="A7621" s="2" t="s">
        <v>19339</v>
      </c>
      <c r="B7621" s="3" t="s">
        <v>20217</v>
      </c>
      <c r="C7621" s="3" t="s">
        <v>20218</v>
      </c>
      <c r="D7621" s="4">
        <v>0.33</v>
      </c>
      <c r="E7621" s="5" t="s">
        <v>6822</v>
      </c>
      <c r="F7621" s="4">
        <v>0.33</v>
      </c>
      <c r="G7621" s="6">
        <v>51983</v>
      </c>
      <c r="H7621" s="3" t="s">
        <v>19356</v>
      </c>
      <c r="I7621" s="3" t="s">
        <v>19357</v>
      </c>
      <c r="J7621" s="3" t="s">
        <v>20219</v>
      </c>
      <c r="K7621" s="5" t="s">
        <v>489</v>
      </c>
      <c r="L7621" s="5">
        <v>1</v>
      </c>
      <c r="M7621" s="5" t="s">
        <v>660</v>
      </c>
      <c r="N7621" s="5">
        <f>VLOOKUP(M7621,[1]ArchetypeScores!E:N,10,FALSE)</f>
        <v>1</v>
      </c>
      <c r="O7621" s="5">
        <f>VLOOKUP(M7621,[1]ArchetypeScores!E:O,11,FALSE)</f>
        <v>-1</v>
      </c>
      <c r="P7621" s="5">
        <f>VLOOKUP(M7621,[1]ArchetypeScores!E:P,12,FALSE)</f>
        <v>0</v>
      </c>
      <c r="Q7621" s="2" t="str">
        <f>VLOOKUP(M7621,[1]ArchetypeScores!E:W,19,FALSE)</f>
        <v>Health care</v>
      </c>
      <c r="R7621" s="2">
        <f>VLOOKUP(M7621,[1]ArchetypeScores!E:I,5,FALSE)</f>
        <v>0</v>
      </c>
      <c r="S7621" s="2">
        <f>VLOOKUP(M7621,[1]ArchetypeScores!E:K,7,FALSE)</f>
        <v>1</v>
      </c>
      <c r="T7621" s="2" t="str">
        <f t="shared" si="121"/>
        <v>Indirect only</v>
      </c>
    </row>
    <row r="7622" spans="1:20" x14ac:dyDescent="0.3">
      <c r="A7622" s="2" t="s">
        <v>19339</v>
      </c>
      <c r="B7622" s="3" t="s">
        <v>20220</v>
      </c>
      <c r="C7622" s="3" t="s">
        <v>20221</v>
      </c>
      <c r="D7622" s="4">
        <v>0.01</v>
      </c>
      <c r="E7622" s="5" t="s">
        <v>6822</v>
      </c>
      <c r="F7622" s="4">
        <v>0.01</v>
      </c>
      <c r="G7622" s="6">
        <v>52072</v>
      </c>
      <c r="H7622" s="3" t="s">
        <v>19356</v>
      </c>
      <c r="I7622" s="3" t="s">
        <v>19357</v>
      </c>
      <c r="J7622" s="3" t="s">
        <v>20222</v>
      </c>
      <c r="K7622" s="5" t="s">
        <v>112</v>
      </c>
      <c r="L7622" s="5" t="s">
        <v>112</v>
      </c>
      <c r="M7622" s="5" t="s">
        <v>961</v>
      </c>
      <c r="N7622" s="5">
        <f>VLOOKUP(M7622,[1]ArchetypeScores!E:N,10,FALSE)</f>
        <v>0</v>
      </c>
      <c r="O7622" s="5">
        <f>VLOOKUP(M7622,[1]ArchetypeScores!E:O,11,FALSE)</f>
        <v>0</v>
      </c>
      <c r="P7622" s="5">
        <f>VLOOKUP(M7622,[1]ArchetypeScores!E:P,12,FALSE)</f>
        <v>0</v>
      </c>
      <c r="Q7622" s="2" t="str">
        <f>VLOOKUP(M7622,[1]ArchetypeScores!E:W,19,FALSE)</f>
        <v>Untargeted</v>
      </c>
      <c r="R7622" s="2">
        <f>VLOOKUP(M7622,[1]ArchetypeScores!E:I,5,FALSE)</f>
        <v>0</v>
      </c>
      <c r="S7622" s="2">
        <f>VLOOKUP(M7622,[1]ArchetypeScores!E:K,7,FALSE)</f>
        <v>0</v>
      </c>
      <c r="T7622" s="2" t="str">
        <f t="shared" si="121"/>
        <v>Not A&amp;R positive</v>
      </c>
    </row>
    <row r="7623" spans="1:20" x14ac:dyDescent="0.3">
      <c r="A7623" s="2" t="s">
        <v>19339</v>
      </c>
      <c r="B7623" s="3" t="s">
        <v>20223</v>
      </c>
      <c r="C7623" s="3" t="s">
        <v>20224</v>
      </c>
      <c r="D7623" s="4">
        <v>7.6999999999999999E-2</v>
      </c>
      <c r="E7623" s="5" t="s">
        <v>6822</v>
      </c>
      <c r="F7623" s="4">
        <v>7.6999999999999999E-2</v>
      </c>
      <c r="G7623" s="6">
        <v>52025</v>
      </c>
      <c r="H7623" s="3" t="s">
        <v>19356</v>
      </c>
      <c r="I7623" s="3" t="s">
        <v>19357</v>
      </c>
      <c r="J7623" s="3" t="s">
        <v>20225</v>
      </c>
      <c r="K7623" s="5" t="s">
        <v>71</v>
      </c>
      <c r="L7623" s="5">
        <v>1</v>
      </c>
      <c r="M7623" s="5" t="s">
        <v>72</v>
      </c>
      <c r="N7623" s="5">
        <f>VLOOKUP(M7623,[1]ArchetypeScores!E:N,10,FALSE)</f>
        <v>0</v>
      </c>
      <c r="O7623" s="5">
        <f>VLOOKUP(M7623,[1]ArchetypeScores!E:O,11,FALSE)</f>
        <v>0</v>
      </c>
      <c r="P7623" s="5">
        <f>VLOOKUP(M7623,[1]ArchetypeScores!E:P,12,FALSE)</f>
        <v>0</v>
      </c>
      <c r="Q7623" s="2" t="str">
        <f>VLOOKUP(M7623,[1]ArchetypeScores!E:W,19,FALSE)</f>
        <v>Other sector</v>
      </c>
      <c r="R7623" s="2">
        <f>VLOOKUP(M7623,[1]ArchetypeScores!E:I,5,FALSE)</f>
        <v>0</v>
      </c>
      <c r="S7623" s="2">
        <f>VLOOKUP(M7623,[1]ArchetypeScores!E:K,7,FALSE)</f>
        <v>0</v>
      </c>
      <c r="T7623" s="2" t="str">
        <f t="shared" si="121"/>
        <v>Not A&amp;R positive</v>
      </c>
    </row>
    <row r="7624" spans="1:20" x14ac:dyDescent="0.3">
      <c r="A7624" s="2" t="s">
        <v>19339</v>
      </c>
      <c r="B7624" s="3" t="s">
        <v>20226</v>
      </c>
      <c r="C7624" s="3" t="s">
        <v>20227</v>
      </c>
      <c r="D7624" s="4">
        <v>2.58</v>
      </c>
      <c r="E7624" s="5" t="s">
        <v>6822</v>
      </c>
      <c r="F7624" s="4">
        <v>2.58</v>
      </c>
      <c r="G7624" s="6">
        <v>51936</v>
      </c>
      <c r="H7624" s="3" t="s">
        <v>19356</v>
      </c>
      <c r="I7624" s="3" t="s">
        <v>19357</v>
      </c>
      <c r="J7624" s="3" t="s">
        <v>20228</v>
      </c>
      <c r="K7624" s="5" t="s">
        <v>118</v>
      </c>
      <c r="L7624" s="5">
        <v>3</v>
      </c>
      <c r="M7624" s="5" t="s">
        <v>168</v>
      </c>
      <c r="N7624" s="5">
        <f>VLOOKUP(M7624,[1]ArchetypeScores!E:N,10,FALSE)</f>
        <v>0</v>
      </c>
      <c r="O7624" s="5">
        <f>VLOOKUP(M7624,[1]ArchetypeScores!E:O,11,FALSE)</f>
        <v>-1</v>
      </c>
      <c r="P7624" s="5">
        <f>VLOOKUP(M7624,[1]ArchetypeScores!E:P,12,FALSE)</f>
        <v>0</v>
      </c>
      <c r="Q7624" s="2" t="str">
        <f>VLOOKUP(M7624,[1]ArchetypeScores!E:W,19,FALSE)</f>
        <v>Untargeted</v>
      </c>
      <c r="R7624" s="2">
        <f>VLOOKUP(M7624,[1]ArchetypeScores!E:I,5,FALSE)</f>
        <v>0</v>
      </c>
      <c r="S7624" s="2">
        <f>VLOOKUP(M7624,[1]ArchetypeScores!E:K,7,FALSE)</f>
        <v>0</v>
      </c>
      <c r="T7624" s="2" t="str">
        <f t="shared" si="121"/>
        <v>Not A&amp;R positive</v>
      </c>
    </row>
    <row r="7625" spans="1:20" x14ac:dyDescent="0.3">
      <c r="A7625" s="2" t="s">
        <v>19339</v>
      </c>
      <c r="B7625" s="3" t="s">
        <v>20229</v>
      </c>
      <c r="C7625" s="3" t="s">
        <v>20230</v>
      </c>
      <c r="D7625" s="4">
        <v>0.25</v>
      </c>
      <c r="E7625" s="5" t="s">
        <v>6822</v>
      </c>
      <c r="F7625" s="4">
        <v>0.25</v>
      </c>
      <c r="G7625" s="6">
        <v>51938</v>
      </c>
      <c r="H7625" s="3" t="s">
        <v>19356</v>
      </c>
      <c r="I7625" s="3" t="s">
        <v>19357</v>
      </c>
      <c r="J7625" s="3" t="s">
        <v>20231</v>
      </c>
      <c r="K7625" s="5" t="s">
        <v>118</v>
      </c>
      <c r="L7625" s="5">
        <v>3</v>
      </c>
      <c r="M7625" s="5" t="s">
        <v>168</v>
      </c>
      <c r="N7625" s="5">
        <f>VLOOKUP(M7625,[1]ArchetypeScores!E:N,10,FALSE)</f>
        <v>0</v>
      </c>
      <c r="O7625" s="5">
        <f>VLOOKUP(M7625,[1]ArchetypeScores!E:O,11,FALSE)</f>
        <v>-1</v>
      </c>
      <c r="P7625" s="5">
        <f>VLOOKUP(M7625,[1]ArchetypeScores!E:P,12,FALSE)</f>
        <v>0</v>
      </c>
      <c r="Q7625" s="2" t="str">
        <f>VLOOKUP(M7625,[1]ArchetypeScores!E:W,19,FALSE)</f>
        <v>Untargeted</v>
      </c>
      <c r="R7625" s="2">
        <f>VLOOKUP(M7625,[1]ArchetypeScores!E:I,5,FALSE)</f>
        <v>0</v>
      </c>
      <c r="S7625" s="2">
        <f>VLOOKUP(M7625,[1]ArchetypeScores!E:K,7,FALSE)</f>
        <v>0</v>
      </c>
      <c r="T7625" s="2" t="str">
        <f t="shared" si="121"/>
        <v>Not A&amp;R positive</v>
      </c>
    </row>
    <row r="7626" spans="1:20" x14ac:dyDescent="0.3">
      <c r="A7626" s="2" t="s">
        <v>19339</v>
      </c>
      <c r="B7626" s="3" t="s">
        <v>20232</v>
      </c>
      <c r="C7626" s="3" t="s">
        <v>20233</v>
      </c>
      <c r="D7626" s="4">
        <v>0.2</v>
      </c>
      <c r="E7626" s="5" t="s">
        <v>6822</v>
      </c>
      <c r="F7626" s="4">
        <v>0.2</v>
      </c>
      <c r="G7626" s="6">
        <v>51937</v>
      </c>
      <c r="H7626" s="3" t="s">
        <v>19356</v>
      </c>
      <c r="I7626" s="3" t="s">
        <v>19357</v>
      </c>
      <c r="J7626" s="3" t="s">
        <v>20234</v>
      </c>
      <c r="K7626" s="5" t="s">
        <v>118</v>
      </c>
      <c r="L7626" s="5">
        <v>3</v>
      </c>
      <c r="M7626" s="5" t="s">
        <v>168</v>
      </c>
      <c r="N7626" s="5">
        <f>VLOOKUP(M7626,[1]ArchetypeScores!E:N,10,FALSE)</f>
        <v>0</v>
      </c>
      <c r="O7626" s="5">
        <f>VLOOKUP(M7626,[1]ArchetypeScores!E:O,11,FALSE)</f>
        <v>-1</v>
      </c>
      <c r="P7626" s="5">
        <f>VLOOKUP(M7626,[1]ArchetypeScores!E:P,12,FALSE)</f>
        <v>0</v>
      </c>
      <c r="Q7626" s="2" t="str">
        <f>VLOOKUP(M7626,[1]ArchetypeScores!E:W,19,FALSE)</f>
        <v>Untargeted</v>
      </c>
      <c r="R7626" s="2">
        <f>VLOOKUP(M7626,[1]ArchetypeScores!E:I,5,FALSE)</f>
        <v>0</v>
      </c>
      <c r="S7626" s="2">
        <f>VLOOKUP(M7626,[1]ArchetypeScores!E:K,7,FALSE)</f>
        <v>0</v>
      </c>
      <c r="T7626" s="2" t="str">
        <f t="shared" si="121"/>
        <v>Not A&amp;R positive</v>
      </c>
    </row>
    <row r="7627" spans="1:20" x14ac:dyDescent="0.3">
      <c r="A7627" s="2" t="s">
        <v>19339</v>
      </c>
      <c r="B7627" s="3" t="s">
        <v>20235</v>
      </c>
      <c r="C7627" s="3" t="s">
        <v>20236</v>
      </c>
      <c r="D7627" s="4">
        <v>0.01</v>
      </c>
      <c r="E7627" s="5" t="s">
        <v>6822</v>
      </c>
      <c r="F7627" s="4">
        <v>0.01</v>
      </c>
      <c r="G7627" s="6">
        <v>51992</v>
      </c>
      <c r="H7627" s="3" t="s">
        <v>19356</v>
      </c>
      <c r="I7627" s="3" t="s">
        <v>19357</v>
      </c>
      <c r="J7627" s="3" t="s">
        <v>20237</v>
      </c>
      <c r="K7627" s="5" t="s">
        <v>118</v>
      </c>
      <c r="L7627" s="5">
        <v>3</v>
      </c>
      <c r="M7627" s="5" t="s">
        <v>168</v>
      </c>
      <c r="N7627" s="5">
        <f>VLOOKUP(M7627,[1]ArchetypeScores!E:N,10,FALSE)</f>
        <v>0</v>
      </c>
      <c r="O7627" s="5">
        <f>VLOOKUP(M7627,[1]ArchetypeScores!E:O,11,FALSE)</f>
        <v>-1</v>
      </c>
      <c r="P7627" s="5">
        <f>VLOOKUP(M7627,[1]ArchetypeScores!E:P,12,FALSE)</f>
        <v>0</v>
      </c>
      <c r="Q7627" s="2" t="str">
        <f>VLOOKUP(M7627,[1]ArchetypeScores!E:W,19,FALSE)</f>
        <v>Untargeted</v>
      </c>
      <c r="R7627" s="2">
        <f>VLOOKUP(M7627,[1]ArchetypeScores!E:I,5,FALSE)</f>
        <v>0</v>
      </c>
      <c r="S7627" s="2">
        <f>VLOOKUP(M7627,[1]ArchetypeScores!E:K,7,FALSE)</f>
        <v>0</v>
      </c>
      <c r="T7627" s="2" t="str">
        <f t="shared" si="121"/>
        <v>Not A&amp;R positive</v>
      </c>
    </row>
    <row r="7628" spans="1:20" x14ac:dyDescent="0.3">
      <c r="A7628" s="2" t="s">
        <v>19339</v>
      </c>
      <c r="B7628" s="3" t="s">
        <v>20238</v>
      </c>
      <c r="C7628" s="3" t="s">
        <v>20239</v>
      </c>
      <c r="D7628" s="4">
        <v>3.0000000000000001E-3</v>
      </c>
      <c r="E7628" s="5" t="s">
        <v>6822</v>
      </c>
      <c r="F7628" s="4">
        <v>2.5000000000000001E-3</v>
      </c>
      <c r="G7628" s="6">
        <v>51902</v>
      </c>
      <c r="H7628" s="3" t="s">
        <v>19356</v>
      </c>
      <c r="I7628" s="3" t="s">
        <v>19357</v>
      </c>
      <c r="J7628" s="3" t="s">
        <v>20240</v>
      </c>
      <c r="K7628" s="5" t="s">
        <v>71</v>
      </c>
      <c r="L7628" s="5">
        <v>1</v>
      </c>
      <c r="M7628" s="5" t="s">
        <v>72</v>
      </c>
      <c r="N7628" s="5">
        <f>VLOOKUP(M7628,[1]ArchetypeScores!E:N,10,FALSE)</f>
        <v>0</v>
      </c>
      <c r="O7628" s="5">
        <f>VLOOKUP(M7628,[1]ArchetypeScores!E:O,11,FALSE)</f>
        <v>0</v>
      </c>
      <c r="P7628" s="5">
        <f>VLOOKUP(M7628,[1]ArchetypeScores!E:P,12,FALSE)</f>
        <v>0</v>
      </c>
      <c r="Q7628" s="2" t="str">
        <f>VLOOKUP(M7628,[1]ArchetypeScores!E:W,19,FALSE)</f>
        <v>Other sector</v>
      </c>
      <c r="R7628" s="2">
        <f>VLOOKUP(M7628,[1]ArchetypeScores!E:I,5,FALSE)</f>
        <v>0</v>
      </c>
      <c r="S7628" s="2">
        <f>VLOOKUP(M7628,[1]ArchetypeScores!E:K,7,FALSE)</f>
        <v>0</v>
      </c>
      <c r="T7628" s="2" t="str">
        <f t="shared" si="121"/>
        <v>Not A&amp;R positive</v>
      </c>
    </row>
    <row r="7629" spans="1:20" x14ac:dyDescent="0.3">
      <c r="A7629" s="2" t="s">
        <v>19339</v>
      </c>
      <c r="B7629" s="3" t="s">
        <v>20241</v>
      </c>
      <c r="C7629" s="3" t="s">
        <v>20242</v>
      </c>
      <c r="D7629" s="4">
        <v>1.2800000000000001E-2</v>
      </c>
      <c r="E7629" s="5" t="s">
        <v>6822</v>
      </c>
      <c r="F7629" s="4">
        <v>1.2800000000000001E-2</v>
      </c>
      <c r="G7629" s="6">
        <v>52027</v>
      </c>
      <c r="H7629" s="3" t="s">
        <v>19356</v>
      </c>
      <c r="I7629" s="3" t="s">
        <v>19357</v>
      </c>
      <c r="J7629" s="3" t="s">
        <v>20243</v>
      </c>
      <c r="K7629" s="5" t="s">
        <v>71</v>
      </c>
      <c r="L7629" s="5">
        <v>1</v>
      </c>
      <c r="M7629" s="5" t="s">
        <v>72</v>
      </c>
      <c r="N7629" s="5">
        <f>VLOOKUP(M7629,[1]ArchetypeScores!E:N,10,FALSE)</f>
        <v>0</v>
      </c>
      <c r="O7629" s="5">
        <f>VLOOKUP(M7629,[1]ArchetypeScores!E:O,11,FALSE)</f>
        <v>0</v>
      </c>
      <c r="P7629" s="5">
        <f>VLOOKUP(M7629,[1]ArchetypeScores!E:P,12,FALSE)</f>
        <v>0</v>
      </c>
      <c r="Q7629" s="2" t="str">
        <f>VLOOKUP(M7629,[1]ArchetypeScores!E:W,19,FALSE)</f>
        <v>Other sector</v>
      </c>
      <c r="R7629" s="2">
        <f>VLOOKUP(M7629,[1]ArchetypeScores!E:I,5,FALSE)</f>
        <v>0</v>
      </c>
      <c r="S7629" s="2">
        <f>VLOOKUP(M7629,[1]ArchetypeScores!E:K,7,FALSE)</f>
        <v>0</v>
      </c>
      <c r="T7629" s="2" t="str">
        <f t="shared" si="121"/>
        <v>Not A&amp;R positive</v>
      </c>
    </row>
    <row r="7630" spans="1:20" x14ac:dyDescent="0.3">
      <c r="A7630" s="2" t="s">
        <v>19339</v>
      </c>
      <c r="B7630" s="3" t="s">
        <v>20244</v>
      </c>
      <c r="C7630" s="3" t="s">
        <v>20245</v>
      </c>
      <c r="D7630" s="4">
        <v>0.5</v>
      </c>
      <c r="E7630" s="5" t="s">
        <v>6822</v>
      </c>
      <c r="F7630" s="4">
        <v>0.5</v>
      </c>
      <c r="G7630" s="6">
        <v>52005</v>
      </c>
      <c r="H7630" s="3" t="s">
        <v>19356</v>
      </c>
      <c r="I7630" s="3" t="s">
        <v>19357</v>
      </c>
      <c r="J7630" s="3" t="s">
        <v>61</v>
      </c>
      <c r="K7630" s="5" t="s">
        <v>47</v>
      </c>
      <c r="L7630" s="5">
        <v>4</v>
      </c>
      <c r="M7630" s="5" t="s">
        <v>485</v>
      </c>
      <c r="N7630" s="5">
        <f>VLOOKUP(M7630,[1]ArchetypeScores!E:N,10,FALSE)</f>
        <v>0</v>
      </c>
      <c r="O7630" s="5">
        <f>VLOOKUP(M7630,[1]ArchetypeScores!E:O,11,FALSE)</f>
        <v>0</v>
      </c>
      <c r="P7630" s="5">
        <f>VLOOKUP(M7630,[1]ArchetypeScores!E:P,12,FALSE)</f>
        <v>0</v>
      </c>
      <c r="Q7630" s="2" t="str">
        <f>VLOOKUP(M7630,[1]ArchetypeScores!E:W,19,FALSE)</f>
        <v>Energy and water</v>
      </c>
      <c r="R7630" s="2">
        <f>VLOOKUP(M7630,[1]ArchetypeScores!E:I,5,FALSE)</f>
        <v>0</v>
      </c>
      <c r="S7630" s="2">
        <f>VLOOKUP(M7630,[1]ArchetypeScores!E:K,7,FALSE)</f>
        <v>0</v>
      </c>
      <c r="T7630" s="2" t="str">
        <f t="shared" si="121"/>
        <v>Not A&amp;R positive</v>
      </c>
    </row>
    <row r="7631" spans="1:20" x14ac:dyDescent="0.3">
      <c r="A7631" s="2" t="s">
        <v>19339</v>
      </c>
      <c r="B7631" s="3" t="s">
        <v>20246</v>
      </c>
      <c r="C7631" s="3" t="s">
        <v>20247</v>
      </c>
      <c r="D7631" s="4">
        <v>0.02</v>
      </c>
      <c r="E7631" s="5" t="s">
        <v>6822</v>
      </c>
      <c r="F7631" s="4">
        <v>0.02</v>
      </c>
      <c r="G7631" s="6">
        <v>51994</v>
      </c>
      <c r="H7631" s="3" t="s">
        <v>19356</v>
      </c>
      <c r="I7631" s="3" t="s">
        <v>19357</v>
      </c>
      <c r="J7631" s="3" t="s">
        <v>20248</v>
      </c>
      <c r="K7631" s="5" t="s">
        <v>61</v>
      </c>
      <c r="L7631" s="5">
        <v>2</v>
      </c>
      <c r="M7631" s="5" t="s">
        <v>954</v>
      </c>
      <c r="N7631" s="5">
        <f>VLOOKUP(M7631,[1]ArchetypeScores!E:N,10,FALSE)</f>
        <v>0</v>
      </c>
      <c r="O7631" s="5">
        <f>VLOOKUP(M7631,[1]ArchetypeScores!E:O,11,FALSE)</f>
        <v>0</v>
      </c>
      <c r="P7631" s="5">
        <f>VLOOKUP(M7631,[1]ArchetypeScores!E:P,12,FALSE)</f>
        <v>0</v>
      </c>
      <c r="Q7631" s="2" t="str">
        <f>VLOOKUP(M7631,[1]ArchetypeScores!E:W,19,FALSE)</f>
        <v>Health care</v>
      </c>
      <c r="R7631" s="2">
        <f>VLOOKUP(M7631,[1]ArchetypeScores!E:I,5,FALSE)</f>
        <v>0</v>
      </c>
      <c r="S7631" s="2">
        <f>VLOOKUP(M7631,[1]ArchetypeScores!E:K,7,FALSE)</f>
        <v>0</v>
      </c>
      <c r="T7631" s="2" t="str">
        <f t="shared" si="121"/>
        <v>Not A&amp;R positive</v>
      </c>
    </row>
    <row r="7632" spans="1:20" x14ac:dyDescent="0.3">
      <c r="A7632" s="2" t="s">
        <v>19339</v>
      </c>
      <c r="B7632" s="3" t="s">
        <v>20249</v>
      </c>
      <c r="C7632" s="3" t="s">
        <v>20250</v>
      </c>
      <c r="D7632" s="4">
        <v>2.8</v>
      </c>
      <c r="E7632" s="5" t="s">
        <v>6822</v>
      </c>
      <c r="F7632" s="4">
        <v>2.8</v>
      </c>
      <c r="G7632" s="6">
        <v>52232</v>
      </c>
      <c r="H7632" s="3" t="s">
        <v>19844</v>
      </c>
      <c r="I7632" s="3" t="s">
        <v>20251</v>
      </c>
      <c r="J7632" s="3"/>
      <c r="K7632" s="5" t="s">
        <v>47</v>
      </c>
      <c r="L7632" s="5">
        <v>3</v>
      </c>
      <c r="M7632" s="5" t="s">
        <v>607</v>
      </c>
      <c r="N7632" s="5">
        <f>VLOOKUP(M7632,[1]ArchetypeScores!E:N,10,FALSE)</f>
        <v>0</v>
      </c>
      <c r="O7632" s="5">
        <f>VLOOKUP(M7632,[1]ArchetypeScores!E:O,11,FALSE)</f>
        <v>0</v>
      </c>
      <c r="P7632" s="5">
        <f>VLOOKUP(M7632,[1]ArchetypeScores!E:P,12,FALSE)</f>
        <v>0</v>
      </c>
      <c r="Q7632" s="2" t="str">
        <f>VLOOKUP(M7632,[1]ArchetypeScores!E:W,19,FALSE)</f>
        <v>Other sector</v>
      </c>
      <c r="R7632" s="2">
        <f>VLOOKUP(M7632,[1]ArchetypeScores!E:I,5,FALSE)</f>
        <v>0</v>
      </c>
      <c r="S7632" s="2">
        <f>VLOOKUP(M7632,[1]ArchetypeScores!E:K,7,FALSE)</f>
        <v>0</v>
      </c>
      <c r="T7632" s="2" t="str">
        <f t="shared" si="121"/>
        <v>Not A&amp;R positive</v>
      </c>
    </row>
    <row r="7633" spans="1:20" x14ac:dyDescent="0.3">
      <c r="A7633" s="2" t="s">
        <v>19339</v>
      </c>
      <c r="B7633" s="3" t="s">
        <v>20252</v>
      </c>
      <c r="C7633" s="3" t="s">
        <v>20253</v>
      </c>
      <c r="D7633" s="4">
        <v>0.17799999999999999</v>
      </c>
      <c r="E7633" s="5" t="s">
        <v>6822</v>
      </c>
      <c r="F7633" s="4">
        <v>0.17799999999999999</v>
      </c>
      <c r="G7633" s="6">
        <v>51943</v>
      </c>
      <c r="H7633" s="3" t="s">
        <v>19356</v>
      </c>
      <c r="I7633" s="3" t="s">
        <v>19357</v>
      </c>
      <c r="J7633" s="3" t="s">
        <v>19762</v>
      </c>
      <c r="K7633" s="5" t="s">
        <v>163</v>
      </c>
      <c r="L7633" s="5">
        <v>1</v>
      </c>
      <c r="M7633" s="5" t="s">
        <v>975</v>
      </c>
      <c r="N7633" s="5">
        <f>VLOOKUP(M7633,[1]ArchetypeScores!E:N,10,FALSE)</f>
        <v>0</v>
      </c>
      <c r="O7633" s="5">
        <f>VLOOKUP(M7633,[1]ArchetypeScores!E:O,11,FALSE)</f>
        <v>0</v>
      </c>
      <c r="P7633" s="5">
        <f>VLOOKUP(M7633,[1]ArchetypeScores!E:P,12,FALSE)</f>
        <v>0</v>
      </c>
      <c r="Q7633" s="2" t="str">
        <f>VLOOKUP(M7633,[1]ArchetypeScores!E:W,19,FALSE)</f>
        <v>Other sector</v>
      </c>
      <c r="R7633" s="2">
        <f>VLOOKUP(M7633,[1]ArchetypeScores!E:I,5,FALSE)</f>
        <v>0</v>
      </c>
      <c r="S7633" s="2">
        <f>VLOOKUP(M7633,[1]ArchetypeScores!E:K,7,FALSE)</f>
        <v>0</v>
      </c>
      <c r="T7633" s="2" t="str">
        <f t="shared" si="121"/>
        <v>Not A&amp;R positive</v>
      </c>
    </row>
    <row r="7634" spans="1:20" x14ac:dyDescent="0.3">
      <c r="A7634" s="2" t="s">
        <v>19339</v>
      </c>
      <c r="B7634" s="3" t="s">
        <v>20254</v>
      </c>
      <c r="C7634" s="3" t="s">
        <v>20254</v>
      </c>
      <c r="D7634" s="4">
        <v>22</v>
      </c>
      <c r="E7634" s="5" t="s">
        <v>6822</v>
      </c>
      <c r="F7634" s="4">
        <v>22</v>
      </c>
      <c r="G7634" s="6">
        <v>52154</v>
      </c>
      <c r="H7634" s="3" t="s">
        <v>20255</v>
      </c>
      <c r="I7634" s="3" t="s">
        <v>19342</v>
      </c>
      <c r="J7634" s="3"/>
      <c r="K7634" s="5" t="s">
        <v>61</v>
      </c>
      <c r="L7634" s="5">
        <v>1</v>
      </c>
      <c r="M7634" s="5" t="s">
        <v>130</v>
      </c>
      <c r="N7634" s="5">
        <f>VLOOKUP(M7634,[1]ArchetypeScores!E:N,10,FALSE)</f>
        <v>0</v>
      </c>
      <c r="O7634" s="5">
        <f>VLOOKUP(M7634,[1]ArchetypeScores!E:O,11,FALSE)</f>
        <v>-1</v>
      </c>
      <c r="P7634" s="5">
        <f>VLOOKUP(M7634,[1]ArchetypeScores!E:P,12,FALSE)</f>
        <v>0</v>
      </c>
      <c r="Q7634" s="2" t="str">
        <f>VLOOKUP(M7634,[1]ArchetypeScores!E:W,19,FALSE)</f>
        <v>Health care</v>
      </c>
      <c r="R7634" s="2">
        <f>VLOOKUP(M7634,[1]ArchetypeScores!E:I,5,FALSE)</f>
        <v>0</v>
      </c>
      <c r="S7634" s="2">
        <f>VLOOKUP(M7634,[1]ArchetypeScores!E:K,7,FALSE)</f>
        <v>0</v>
      </c>
      <c r="T7634" s="2" t="str">
        <f t="shared" si="121"/>
        <v>Not A&amp;R positive</v>
      </c>
    </row>
    <row r="7635" spans="1:20" x14ac:dyDescent="0.3">
      <c r="A7635" s="2" t="s">
        <v>19339</v>
      </c>
      <c r="B7635" s="3" t="s">
        <v>20256</v>
      </c>
      <c r="C7635" s="3" t="s">
        <v>20257</v>
      </c>
      <c r="D7635" s="4">
        <v>25</v>
      </c>
      <c r="E7635" s="5" t="s">
        <v>6822</v>
      </c>
      <c r="F7635" s="4">
        <v>25</v>
      </c>
      <c r="G7635" s="6">
        <v>52197</v>
      </c>
      <c r="H7635" s="3" t="s">
        <v>19413</v>
      </c>
      <c r="I7635" s="3" t="s">
        <v>19414</v>
      </c>
      <c r="J7635" s="3" t="s">
        <v>20258</v>
      </c>
      <c r="K7635" s="5" t="s">
        <v>61</v>
      </c>
      <c r="L7635" s="5">
        <v>1</v>
      </c>
      <c r="M7635" s="5" t="s">
        <v>130</v>
      </c>
      <c r="N7635" s="5">
        <f>VLOOKUP(M7635,[1]ArchetypeScores!E:N,10,FALSE)</f>
        <v>0</v>
      </c>
      <c r="O7635" s="5">
        <f>VLOOKUP(M7635,[1]ArchetypeScores!E:O,11,FALSE)</f>
        <v>-1</v>
      </c>
      <c r="P7635" s="5">
        <f>VLOOKUP(M7635,[1]ArchetypeScores!E:P,12,FALSE)</f>
        <v>0</v>
      </c>
      <c r="Q7635" s="2" t="str">
        <f>VLOOKUP(M7635,[1]ArchetypeScores!E:W,19,FALSE)</f>
        <v>Health care</v>
      </c>
      <c r="R7635" s="2">
        <f>VLOOKUP(M7635,[1]ArchetypeScores!E:I,5,FALSE)</f>
        <v>0</v>
      </c>
      <c r="S7635" s="2">
        <f>VLOOKUP(M7635,[1]ArchetypeScores!E:K,7,FALSE)</f>
        <v>0</v>
      </c>
      <c r="T7635" s="2" t="str">
        <f t="shared" si="121"/>
        <v>Not A&amp;R positive</v>
      </c>
    </row>
    <row r="7636" spans="1:20" x14ac:dyDescent="0.3">
      <c r="A7636" s="2" t="s">
        <v>19339</v>
      </c>
      <c r="B7636" s="3" t="s">
        <v>20259</v>
      </c>
      <c r="C7636" s="3" t="s">
        <v>20260</v>
      </c>
      <c r="D7636" s="4"/>
      <c r="E7636" s="5" t="s">
        <v>6822</v>
      </c>
      <c r="F7636" s="4">
        <v>0</v>
      </c>
      <c r="G7636" s="6">
        <v>52029</v>
      </c>
      <c r="H7636" s="3" t="s">
        <v>19356</v>
      </c>
      <c r="I7636" s="3" t="s">
        <v>19357</v>
      </c>
      <c r="J7636" s="3" t="s">
        <v>20261</v>
      </c>
      <c r="K7636" s="5" t="s">
        <v>118</v>
      </c>
      <c r="L7636" s="5">
        <v>1</v>
      </c>
      <c r="M7636" s="5" t="s">
        <v>275</v>
      </c>
      <c r="N7636" s="5">
        <f>VLOOKUP(M7636,[1]ArchetypeScores!E:N,10,FALSE)</f>
        <v>0</v>
      </c>
      <c r="O7636" s="5">
        <f>VLOOKUP(M7636,[1]ArchetypeScores!E:O,11,FALSE)</f>
        <v>-1</v>
      </c>
      <c r="P7636" s="5">
        <f>VLOOKUP(M7636,[1]ArchetypeScores!E:P,12,FALSE)</f>
        <v>0</v>
      </c>
      <c r="Q7636" s="2" t="str">
        <f>VLOOKUP(M7636,[1]ArchetypeScores!E:W,19,FALSE)</f>
        <v>Untargeted</v>
      </c>
      <c r="R7636" s="2">
        <f>VLOOKUP(M7636,[1]ArchetypeScores!E:I,5,FALSE)</f>
        <v>0</v>
      </c>
      <c r="S7636" s="2">
        <f>VLOOKUP(M7636,[1]ArchetypeScores!E:K,7,FALSE)</f>
        <v>0</v>
      </c>
      <c r="T7636" s="2" t="str">
        <f t="shared" si="121"/>
        <v>Not A&amp;R positive</v>
      </c>
    </row>
    <row r="7637" spans="1:20" x14ac:dyDescent="0.3">
      <c r="A7637" s="2" t="s">
        <v>19339</v>
      </c>
      <c r="B7637" s="8" t="s">
        <v>20262</v>
      </c>
      <c r="C7637" s="3" t="s">
        <v>20263</v>
      </c>
      <c r="D7637" s="4">
        <v>0.55000000000000004</v>
      </c>
      <c r="E7637" s="5" t="s">
        <v>6822</v>
      </c>
      <c r="F7637" s="4">
        <v>0.55000000000000004</v>
      </c>
      <c r="G7637" s="6">
        <v>51768</v>
      </c>
      <c r="H7637" s="3" t="s">
        <v>19345</v>
      </c>
      <c r="I7637" s="3" t="s">
        <v>19346</v>
      </c>
      <c r="J7637" s="3" t="s">
        <v>20264</v>
      </c>
      <c r="K7637" s="5" t="s">
        <v>1727</v>
      </c>
      <c r="L7637" s="5">
        <v>3</v>
      </c>
      <c r="M7637" s="5" t="s">
        <v>1728</v>
      </c>
      <c r="N7637" s="5">
        <f>VLOOKUP(M7637,[1]ArchetypeScores!E:N,10,FALSE)</f>
        <v>1</v>
      </c>
      <c r="O7637" s="5">
        <f>VLOOKUP(M7637,[1]ArchetypeScores!E:O,11,FALSE)</f>
        <v>-2</v>
      </c>
      <c r="P7637" s="5">
        <f>VLOOKUP(M7637,[1]ArchetypeScores!E:P,12,FALSE)</f>
        <v>0</v>
      </c>
      <c r="Q7637" s="2" t="str">
        <f>VLOOKUP(M7637,[1]ArchetypeScores!E:W,19,FALSE)</f>
        <v>Industrials - other</v>
      </c>
      <c r="R7637" s="2">
        <f>VLOOKUP(M7637,[1]ArchetypeScores!E:I,5,FALSE)</f>
        <v>0</v>
      </c>
      <c r="S7637" s="2">
        <f>VLOOKUP(M7637,[1]ArchetypeScores!E:K,7,FALSE)</f>
        <v>0</v>
      </c>
      <c r="T7637" s="2" t="str">
        <f t="shared" si="121"/>
        <v>Not A&amp;R positive</v>
      </c>
    </row>
    <row r="7638" spans="1:20" x14ac:dyDescent="0.3">
      <c r="A7638" s="2" t="s">
        <v>19339</v>
      </c>
      <c r="B7638" s="3" t="s">
        <v>20265</v>
      </c>
      <c r="C7638" s="3" t="s">
        <v>20266</v>
      </c>
      <c r="D7638" s="4">
        <v>1.7170000000000001</v>
      </c>
      <c r="E7638" s="5" t="s">
        <v>6822</v>
      </c>
      <c r="F7638" s="4">
        <v>1.7170000000000001</v>
      </c>
      <c r="G7638" s="6">
        <v>51874</v>
      </c>
      <c r="H7638" s="3" t="s">
        <v>19345</v>
      </c>
      <c r="I7638" s="3" t="s">
        <v>19346</v>
      </c>
      <c r="J7638" s="3" t="s">
        <v>20267</v>
      </c>
      <c r="K7638" s="5" t="s">
        <v>142</v>
      </c>
      <c r="L7638" s="5">
        <v>2</v>
      </c>
      <c r="M7638" s="5" t="s">
        <v>250</v>
      </c>
      <c r="N7638" s="5">
        <f>VLOOKUP(M7638,[1]ArchetypeScores!E:N,10,FALSE)</f>
        <v>1</v>
      </c>
      <c r="O7638" s="5">
        <f>VLOOKUP(M7638,[1]ArchetypeScores!E:O,11,FALSE)</f>
        <v>1</v>
      </c>
      <c r="P7638" s="5">
        <f>VLOOKUP(M7638,[1]ArchetypeScores!E:P,12,FALSE)</f>
        <v>2</v>
      </c>
      <c r="Q7638" s="2" t="str">
        <f>VLOOKUP(M7638,[1]ArchetypeScores!E:W,19,FALSE)</f>
        <v>Materials (including forestry and nature)</v>
      </c>
      <c r="R7638" s="2">
        <f>VLOOKUP(M7638,[1]ArchetypeScores!E:I,5,FALSE)</f>
        <v>1</v>
      </c>
      <c r="S7638" s="2">
        <f>VLOOKUP(M7638,[1]ArchetypeScores!E:K,7,FALSE)</f>
        <v>1</v>
      </c>
      <c r="T7638" s="2" t="str">
        <f t="shared" si="121"/>
        <v>Both</v>
      </c>
    </row>
    <row r="7639" spans="1:20" x14ac:dyDescent="0.3">
      <c r="A7639" s="2" t="s">
        <v>19339</v>
      </c>
      <c r="B7639" s="3" t="s">
        <v>20268</v>
      </c>
      <c r="C7639" s="3" t="s">
        <v>20269</v>
      </c>
      <c r="D7639" s="4">
        <v>3.75</v>
      </c>
      <c r="E7639" s="5" t="s">
        <v>6822</v>
      </c>
      <c r="F7639" s="4">
        <v>3.75</v>
      </c>
      <c r="G7639" s="6">
        <v>52117</v>
      </c>
      <c r="H7639" s="3" t="s">
        <v>19356</v>
      </c>
      <c r="I7639" s="3" t="s">
        <v>19357</v>
      </c>
      <c r="J7639" s="3" t="s">
        <v>20270</v>
      </c>
      <c r="K7639" s="5" t="s">
        <v>61</v>
      </c>
      <c r="L7639" s="5" t="s">
        <v>112</v>
      </c>
      <c r="M7639" s="5" t="s">
        <v>948</v>
      </c>
      <c r="N7639" s="5">
        <f>VLOOKUP(M7639,[1]ArchetypeScores!E:N,10,FALSE)</f>
        <v>0</v>
      </c>
      <c r="O7639" s="5">
        <f>VLOOKUP(M7639,[1]ArchetypeScores!E:O,11,FALSE)</f>
        <v>-1</v>
      </c>
      <c r="P7639" s="5">
        <f>VLOOKUP(M7639,[1]ArchetypeScores!E:P,12,FALSE)</f>
        <v>0</v>
      </c>
      <c r="Q7639" s="2" t="str">
        <f>VLOOKUP(M7639,[1]ArchetypeScores!E:W,19,FALSE)</f>
        <v>Health care</v>
      </c>
      <c r="R7639" s="2">
        <f>VLOOKUP(M7639,[1]ArchetypeScores!E:I,5,FALSE)</f>
        <v>0</v>
      </c>
      <c r="S7639" s="2">
        <f>VLOOKUP(M7639,[1]ArchetypeScores!E:K,7,FALSE)</f>
        <v>0</v>
      </c>
      <c r="T7639" s="2" t="str">
        <f t="shared" si="121"/>
        <v>Not A&amp;R positive</v>
      </c>
    </row>
    <row r="7640" spans="1:20" x14ac:dyDescent="0.3">
      <c r="A7640" s="2" t="s">
        <v>19339</v>
      </c>
      <c r="B7640" s="3" t="s">
        <v>20271</v>
      </c>
      <c r="C7640" s="3" t="s">
        <v>20272</v>
      </c>
      <c r="D7640" s="4">
        <v>0.93</v>
      </c>
      <c r="E7640" s="5" t="s">
        <v>6822</v>
      </c>
      <c r="F7640" s="4">
        <v>0.93</v>
      </c>
      <c r="G7640" s="6">
        <v>52119</v>
      </c>
      <c r="H7640" s="3" t="s">
        <v>19356</v>
      </c>
      <c r="I7640" s="3" t="s">
        <v>19357</v>
      </c>
      <c r="J7640" s="3" t="s">
        <v>20273</v>
      </c>
      <c r="K7640" s="5" t="s">
        <v>112</v>
      </c>
      <c r="L7640" s="5" t="s">
        <v>112</v>
      </c>
      <c r="M7640" s="5" t="s">
        <v>961</v>
      </c>
      <c r="N7640" s="5">
        <f>VLOOKUP(M7640,[1]ArchetypeScores!E:N,10,FALSE)</f>
        <v>0</v>
      </c>
      <c r="O7640" s="5">
        <f>VLOOKUP(M7640,[1]ArchetypeScores!E:O,11,FALSE)</f>
        <v>0</v>
      </c>
      <c r="P7640" s="5">
        <f>VLOOKUP(M7640,[1]ArchetypeScores!E:P,12,FALSE)</f>
        <v>0</v>
      </c>
      <c r="Q7640" s="2" t="str">
        <f>VLOOKUP(M7640,[1]ArchetypeScores!E:W,19,FALSE)</f>
        <v>Untargeted</v>
      </c>
      <c r="R7640" s="2">
        <f>VLOOKUP(M7640,[1]ArchetypeScores!E:I,5,FALSE)</f>
        <v>0</v>
      </c>
      <c r="S7640" s="2">
        <f>VLOOKUP(M7640,[1]ArchetypeScores!E:K,7,FALSE)</f>
        <v>0</v>
      </c>
      <c r="T7640" s="2" t="str">
        <f t="shared" si="121"/>
        <v>Not A&amp;R positive</v>
      </c>
    </row>
    <row r="7641" spans="1:20" x14ac:dyDescent="0.3">
      <c r="A7641" s="2" t="s">
        <v>19339</v>
      </c>
      <c r="B7641" s="3" t="s">
        <v>20274</v>
      </c>
      <c r="C7641" s="3" t="s">
        <v>20275</v>
      </c>
      <c r="D7641" s="4">
        <v>0.90500000000000003</v>
      </c>
      <c r="E7641" s="5" t="s">
        <v>6822</v>
      </c>
      <c r="F7641" s="4">
        <v>0.90500000000000003</v>
      </c>
      <c r="G7641" s="6">
        <v>52116</v>
      </c>
      <c r="H7641" s="3" t="s">
        <v>19356</v>
      </c>
      <c r="I7641" s="3" t="s">
        <v>19357</v>
      </c>
      <c r="J7641" s="3" t="s">
        <v>20276</v>
      </c>
      <c r="K7641" s="5" t="s">
        <v>694</v>
      </c>
      <c r="L7641" s="5">
        <v>1</v>
      </c>
      <c r="M7641" s="5" t="s">
        <v>1622</v>
      </c>
      <c r="N7641" s="5">
        <f>VLOOKUP(M7641,[1]ArchetypeScores!E:N,10,FALSE)</f>
        <v>1</v>
      </c>
      <c r="O7641" s="5">
        <f>VLOOKUP(M7641,[1]ArchetypeScores!E:O,11,FALSE)</f>
        <v>-1</v>
      </c>
      <c r="P7641" s="5">
        <f>VLOOKUP(M7641,[1]ArchetypeScores!E:P,12,FALSE)</f>
        <v>0</v>
      </c>
      <c r="Q7641" s="2" t="str">
        <f>VLOOKUP(M7641,[1]ArchetypeScores!E:W,19,FALSE)</f>
        <v>Untargeted</v>
      </c>
      <c r="R7641" s="2">
        <f>VLOOKUP(M7641,[1]ArchetypeScores!E:I,5,FALSE)</f>
        <v>0</v>
      </c>
      <c r="S7641" s="2">
        <f>VLOOKUP(M7641,[1]ArchetypeScores!E:K,7,FALSE)</f>
        <v>1</v>
      </c>
      <c r="T7641" s="2" t="str">
        <f t="shared" si="121"/>
        <v>Indirect only</v>
      </c>
    </row>
    <row r="7642" spans="1:20" x14ac:dyDescent="0.3">
      <c r="A7642" s="2" t="s">
        <v>19339</v>
      </c>
      <c r="B7642" s="3" t="s">
        <v>20277</v>
      </c>
      <c r="C7642" s="3" t="s">
        <v>20278</v>
      </c>
      <c r="D7642" s="4">
        <v>3.09</v>
      </c>
      <c r="E7642" s="5" t="s">
        <v>6822</v>
      </c>
      <c r="F7642" s="4">
        <v>3.09</v>
      </c>
      <c r="G7642" s="6">
        <v>52118</v>
      </c>
      <c r="H7642" s="3" t="s">
        <v>19356</v>
      </c>
      <c r="I7642" s="3" t="s">
        <v>19357</v>
      </c>
      <c r="J7642" s="3" t="s">
        <v>20279</v>
      </c>
      <c r="K7642" s="5" t="s">
        <v>71</v>
      </c>
      <c r="L7642" s="5" t="s">
        <v>112</v>
      </c>
      <c r="M7642" s="5" t="s">
        <v>1274</v>
      </c>
      <c r="N7642" s="5">
        <f>VLOOKUP(M7642,[1]ArchetypeScores!E:N,10,FALSE)</f>
        <v>0</v>
      </c>
      <c r="O7642" s="5">
        <f>VLOOKUP(M7642,[1]ArchetypeScores!E:O,11,FALSE)</f>
        <v>-1</v>
      </c>
      <c r="P7642" s="5">
        <f>VLOOKUP(M7642,[1]ArchetypeScores!E:P,12,FALSE)</f>
        <v>0</v>
      </c>
      <c r="Q7642" s="2" t="str">
        <f>VLOOKUP(M7642,[1]ArchetypeScores!E:W,19,FALSE)</f>
        <v>Other sector</v>
      </c>
      <c r="R7642" s="2">
        <f>VLOOKUP(M7642,[1]ArchetypeScores!E:I,5,FALSE)</f>
        <v>0</v>
      </c>
      <c r="S7642" s="2">
        <f>VLOOKUP(M7642,[1]ArchetypeScores!E:K,7,FALSE)</f>
        <v>0</v>
      </c>
      <c r="T7642" s="2" t="str">
        <f t="shared" si="121"/>
        <v>Not A&amp;R positive</v>
      </c>
    </row>
    <row r="7643" spans="1:20" x14ac:dyDescent="0.3">
      <c r="A7643" s="2" t="s">
        <v>19339</v>
      </c>
      <c r="B7643" s="3" t="s">
        <v>20280</v>
      </c>
      <c r="C7643" s="3" t="s">
        <v>20280</v>
      </c>
      <c r="D7643" s="4">
        <v>4</v>
      </c>
      <c r="E7643" s="5" t="s">
        <v>6822</v>
      </c>
      <c r="F7643" s="4">
        <v>4</v>
      </c>
      <c r="G7643" s="6">
        <v>52150</v>
      </c>
      <c r="H7643" s="3" t="s">
        <v>20281</v>
      </c>
      <c r="I7643" s="3" t="s">
        <v>19342</v>
      </c>
      <c r="J7643" s="3"/>
      <c r="K7643" s="5" t="s">
        <v>163</v>
      </c>
      <c r="L7643" s="5">
        <v>3</v>
      </c>
      <c r="M7643" s="5" t="s">
        <v>164</v>
      </c>
      <c r="N7643" s="5">
        <f>VLOOKUP(M7643,[1]ArchetypeScores!E:N,10,FALSE)</f>
        <v>0</v>
      </c>
      <c r="O7643" s="5">
        <f>VLOOKUP(M7643,[1]ArchetypeScores!E:O,11,FALSE)</f>
        <v>0</v>
      </c>
      <c r="P7643" s="5">
        <f>VLOOKUP(M7643,[1]ArchetypeScores!E:P,12,FALSE)</f>
        <v>0</v>
      </c>
      <c r="Q7643" s="2" t="str">
        <f>VLOOKUP(M7643,[1]ArchetypeScores!E:W,19,FALSE)</f>
        <v>Education and training</v>
      </c>
      <c r="R7643" s="2">
        <f>VLOOKUP(M7643,[1]ArchetypeScores!E:I,5,FALSE)</f>
        <v>0</v>
      </c>
      <c r="S7643" s="2">
        <f>VLOOKUP(M7643,[1]ArchetypeScores!E:K,7,FALSE)</f>
        <v>0</v>
      </c>
      <c r="T7643" s="2" t="str">
        <f t="shared" si="121"/>
        <v>Not A&amp;R positive</v>
      </c>
    </row>
    <row r="7644" spans="1:20" x14ac:dyDescent="0.3">
      <c r="A7644" s="2" t="s">
        <v>19339</v>
      </c>
      <c r="B7644" s="3" t="s">
        <v>20282</v>
      </c>
      <c r="C7644" s="3" t="s">
        <v>20283</v>
      </c>
      <c r="D7644" s="4">
        <v>42.45</v>
      </c>
      <c r="E7644" s="5" t="s">
        <v>6822</v>
      </c>
      <c r="F7644" s="4">
        <v>42.45</v>
      </c>
      <c r="G7644" s="6">
        <v>51825</v>
      </c>
      <c r="H7644" s="3" t="s">
        <v>19345</v>
      </c>
      <c r="I7644" s="3" t="s">
        <v>19346</v>
      </c>
      <c r="J7644" s="3" t="s">
        <v>20284</v>
      </c>
      <c r="K7644" s="5" t="s">
        <v>175</v>
      </c>
      <c r="L7644" s="5">
        <v>1</v>
      </c>
      <c r="M7644" s="5" t="s">
        <v>176</v>
      </c>
      <c r="N7644" s="5">
        <f>VLOOKUP(M7644,[1]ArchetypeScores!E:N,10,FALSE)</f>
        <v>1</v>
      </c>
      <c r="O7644" s="5">
        <f>VLOOKUP(M7644,[1]ArchetypeScores!E:O,11,FALSE)</f>
        <v>-2</v>
      </c>
      <c r="P7644" s="5">
        <f>VLOOKUP(M7644,[1]ArchetypeScores!E:P,12,FALSE)</f>
        <v>0</v>
      </c>
      <c r="Q7644" s="2" t="str">
        <f>VLOOKUP(M7644,[1]ArchetypeScores!E:W,19,FALSE)</f>
        <v>Other sector</v>
      </c>
      <c r="R7644" s="2">
        <f>VLOOKUP(M7644,[1]ArchetypeScores!E:I,5,FALSE)</f>
        <v>0</v>
      </c>
      <c r="S7644" s="2">
        <f>VLOOKUP(M7644,[1]ArchetypeScores!E:K,7,FALSE)</f>
        <v>1</v>
      </c>
      <c r="T7644" s="2" t="str">
        <f t="shared" si="121"/>
        <v>Indirect only</v>
      </c>
    </row>
    <row r="7645" spans="1:20" x14ac:dyDescent="0.3">
      <c r="A7645" s="2" t="s">
        <v>19339</v>
      </c>
      <c r="B7645" s="3" t="s">
        <v>20285</v>
      </c>
      <c r="C7645" s="3" t="s">
        <v>20286</v>
      </c>
      <c r="D7645" s="4">
        <v>2.5</v>
      </c>
      <c r="E7645" s="5" t="s">
        <v>6822</v>
      </c>
      <c r="F7645" s="4">
        <v>2.5</v>
      </c>
      <c r="G7645" s="6">
        <v>51670</v>
      </c>
      <c r="H7645" s="3" t="s">
        <v>19345</v>
      </c>
      <c r="I7645" s="3" t="s">
        <v>19346</v>
      </c>
      <c r="J7645" s="3" t="s">
        <v>20287</v>
      </c>
      <c r="K7645" s="5" t="s">
        <v>137</v>
      </c>
      <c r="L7645" s="5">
        <v>3</v>
      </c>
      <c r="M7645" s="5" t="s">
        <v>928</v>
      </c>
      <c r="N7645" s="5">
        <f>VLOOKUP(M7645,[1]ArchetypeScores!E:N,10,FALSE)</f>
        <v>1</v>
      </c>
      <c r="O7645" s="5">
        <f>VLOOKUP(M7645,[1]ArchetypeScores!E:O,11,FALSE)</f>
        <v>-2</v>
      </c>
      <c r="P7645" s="5">
        <f>VLOOKUP(M7645,[1]ArchetypeScores!E:P,12,FALSE)</f>
        <v>2</v>
      </c>
      <c r="Q7645" s="2" t="str">
        <f>VLOOKUP(M7645,[1]ArchetypeScores!E:W,19,FALSE)</f>
        <v>Industrials - transportation</v>
      </c>
      <c r="R7645" s="2">
        <f>VLOOKUP(M7645,[1]ArchetypeScores!E:I,5,FALSE)</f>
        <v>0</v>
      </c>
      <c r="S7645" s="2">
        <f>VLOOKUP(M7645,[1]ArchetypeScores!E:K,7,FALSE)</f>
        <v>-1</v>
      </c>
      <c r="T7645" s="2" t="str">
        <f t="shared" si="121"/>
        <v>Not A&amp;R positive</v>
      </c>
    </row>
    <row r="7646" spans="1:20" x14ac:dyDescent="0.3">
      <c r="A7646" s="2" t="s">
        <v>19339</v>
      </c>
      <c r="B7646" s="3" t="s">
        <v>20288</v>
      </c>
      <c r="C7646" s="3" t="s">
        <v>20289</v>
      </c>
      <c r="D7646" s="4">
        <v>0.5</v>
      </c>
      <c r="E7646" s="5" t="s">
        <v>6822</v>
      </c>
      <c r="F7646" s="4">
        <v>0.5</v>
      </c>
      <c r="G7646" s="6">
        <v>51770</v>
      </c>
      <c r="H7646" s="3" t="s">
        <v>19345</v>
      </c>
      <c r="I7646" s="3" t="s">
        <v>19346</v>
      </c>
      <c r="J7646" s="3" t="s">
        <v>20290</v>
      </c>
      <c r="K7646" s="5" t="s">
        <v>1727</v>
      </c>
      <c r="L7646" s="5" t="s">
        <v>112</v>
      </c>
      <c r="M7646" s="5" t="s">
        <v>1928</v>
      </c>
      <c r="N7646" s="5">
        <f>VLOOKUP(M7646,[1]ArchetypeScores!E:N,10,FALSE)</f>
        <v>1</v>
      </c>
      <c r="O7646" s="5">
        <f>VLOOKUP(M7646,[1]ArchetypeScores!E:O,11,FALSE)</f>
        <v>-2</v>
      </c>
      <c r="P7646" s="5">
        <f>VLOOKUP(M7646,[1]ArchetypeScores!E:P,12,FALSE)</f>
        <v>2</v>
      </c>
      <c r="Q7646" s="2" t="str">
        <f>VLOOKUP(M7646,[1]ArchetypeScores!E:W,19,FALSE)</f>
        <v>Industrials - other</v>
      </c>
      <c r="R7646" s="2">
        <f>VLOOKUP(M7646,[1]ArchetypeScores!E:I,5,FALSE)</f>
        <v>0</v>
      </c>
      <c r="S7646" s="2">
        <f>VLOOKUP(M7646,[1]ArchetypeScores!E:K,7,FALSE)</f>
        <v>0</v>
      </c>
      <c r="T7646" s="2" t="str">
        <f t="shared" si="121"/>
        <v>Not A&amp;R positive</v>
      </c>
    </row>
    <row r="7647" spans="1:20" x14ac:dyDescent="0.3">
      <c r="A7647" s="2" t="s">
        <v>19339</v>
      </c>
      <c r="B7647" s="3" t="s">
        <v>20291</v>
      </c>
      <c r="C7647" s="3" t="s">
        <v>20291</v>
      </c>
      <c r="D7647" s="4">
        <v>2</v>
      </c>
      <c r="E7647" s="5" t="s">
        <v>6822</v>
      </c>
      <c r="F7647" s="4">
        <v>2</v>
      </c>
      <c r="G7647" s="6">
        <v>52151</v>
      </c>
      <c r="H7647" s="3" t="s">
        <v>20292</v>
      </c>
      <c r="I7647" s="3" t="s">
        <v>19342</v>
      </c>
      <c r="J7647" s="3"/>
      <c r="K7647" s="5" t="s">
        <v>163</v>
      </c>
      <c r="L7647" s="5">
        <v>3</v>
      </c>
      <c r="M7647" s="5" t="s">
        <v>164</v>
      </c>
      <c r="N7647" s="5">
        <f>VLOOKUP(M7647,[1]ArchetypeScores!E:N,10,FALSE)</f>
        <v>0</v>
      </c>
      <c r="O7647" s="5">
        <f>VLOOKUP(M7647,[1]ArchetypeScores!E:O,11,FALSE)</f>
        <v>0</v>
      </c>
      <c r="P7647" s="5">
        <f>VLOOKUP(M7647,[1]ArchetypeScores!E:P,12,FALSE)</f>
        <v>0</v>
      </c>
      <c r="Q7647" s="2" t="str">
        <f>VLOOKUP(M7647,[1]ArchetypeScores!E:W,19,FALSE)</f>
        <v>Education and training</v>
      </c>
      <c r="R7647" s="2">
        <f>VLOOKUP(M7647,[1]ArchetypeScores!E:I,5,FALSE)</f>
        <v>0</v>
      </c>
      <c r="S7647" s="2">
        <f>VLOOKUP(M7647,[1]ArchetypeScores!E:K,7,FALSE)</f>
        <v>0</v>
      </c>
      <c r="T7647" s="2" t="str">
        <f t="shared" si="121"/>
        <v>Not A&amp;R positive</v>
      </c>
    </row>
    <row r="7648" spans="1:20" x14ac:dyDescent="0.3">
      <c r="A7648" s="2" t="s">
        <v>19339</v>
      </c>
      <c r="B7648" s="3" t="s">
        <v>20293</v>
      </c>
      <c r="C7648" s="3" t="s">
        <v>20294</v>
      </c>
      <c r="D7648" s="4">
        <v>0.1</v>
      </c>
      <c r="E7648" s="5" t="s">
        <v>6822</v>
      </c>
      <c r="F7648" s="4">
        <v>0.1</v>
      </c>
      <c r="G7648" s="6">
        <v>51981</v>
      </c>
      <c r="H7648" s="3" t="s">
        <v>19356</v>
      </c>
      <c r="I7648" s="3" t="s">
        <v>19357</v>
      </c>
      <c r="J7648" s="3" t="s">
        <v>20295</v>
      </c>
      <c r="K7648" s="5" t="s">
        <v>61</v>
      </c>
      <c r="L7648" s="5">
        <v>1</v>
      </c>
      <c r="M7648" s="5" t="s">
        <v>130</v>
      </c>
      <c r="N7648" s="5">
        <f>VLOOKUP(M7648,[1]ArchetypeScores!E:N,10,FALSE)</f>
        <v>0</v>
      </c>
      <c r="O7648" s="5">
        <f>VLOOKUP(M7648,[1]ArchetypeScores!E:O,11,FALSE)</f>
        <v>-1</v>
      </c>
      <c r="P7648" s="5">
        <f>VLOOKUP(M7648,[1]ArchetypeScores!E:P,12,FALSE)</f>
        <v>0</v>
      </c>
      <c r="Q7648" s="2" t="str">
        <f>VLOOKUP(M7648,[1]ArchetypeScores!E:W,19,FALSE)</f>
        <v>Health care</v>
      </c>
      <c r="R7648" s="2">
        <f>VLOOKUP(M7648,[1]ArchetypeScores!E:I,5,FALSE)</f>
        <v>0</v>
      </c>
      <c r="S7648" s="2">
        <f>VLOOKUP(M7648,[1]ArchetypeScores!E:K,7,FALSE)</f>
        <v>0</v>
      </c>
      <c r="T7648" s="2" t="str">
        <f t="shared" si="121"/>
        <v>Not A&amp;R positive</v>
      </c>
    </row>
    <row r="7649" spans="1:20" x14ac:dyDescent="0.3">
      <c r="A7649" s="2" t="s">
        <v>19339</v>
      </c>
      <c r="B7649" s="3" t="s">
        <v>20296</v>
      </c>
      <c r="C7649" s="3" t="s">
        <v>20297</v>
      </c>
      <c r="D7649" s="4">
        <v>0.1</v>
      </c>
      <c r="E7649" s="5" t="s">
        <v>6822</v>
      </c>
      <c r="F7649" s="4">
        <v>0.1</v>
      </c>
      <c r="G7649" s="6">
        <v>52193</v>
      </c>
      <c r="H7649" s="3" t="s">
        <v>20298</v>
      </c>
      <c r="I7649" s="3"/>
      <c r="J7649" s="3"/>
      <c r="K7649" s="5" t="s">
        <v>477</v>
      </c>
      <c r="L7649" s="5" t="s">
        <v>112</v>
      </c>
      <c r="M7649" s="5" t="s">
        <v>1124</v>
      </c>
      <c r="N7649" s="5">
        <f>VLOOKUP(M7649,[1]ArchetypeScores!E:N,10,FALSE)</f>
        <v>1</v>
      </c>
      <c r="O7649" s="5">
        <f>VLOOKUP(M7649,[1]ArchetypeScores!E:O,11,FALSE)</f>
        <v>-2</v>
      </c>
      <c r="P7649" s="5">
        <f>VLOOKUP(M7649,[1]ArchetypeScores!E:P,12,FALSE)</f>
        <v>2</v>
      </c>
      <c r="Q7649" s="2" t="str">
        <f>VLOOKUP(M7649,[1]ArchetypeScores!E:W,19,FALSE)</f>
        <v>Energy and water</v>
      </c>
      <c r="R7649" s="2">
        <f>VLOOKUP(M7649,[1]ArchetypeScores!E:I,5,FALSE)</f>
        <v>0</v>
      </c>
      <c r="S7649" s="2">
        <f>VLOOKUP(M7649,[1]ArchetypeScores!E:K,7,FALSE)</f>
        <v>0</v>
      </c>
      <c r="T7649" s="2" t="str">
        <f t="shared" si="121"/>
        <v>Not A&amp;R positive</v>
      </c>
    </row>
    <row r="7650" spans="1:20" x14ac:dyDescent="0.3">
      <c r="A7650" s="2" t="s">
        <v>19339</v>
      </c>
      <c r="B7650" s="3" t="s">
        <v>20299</v>
      </c>
      <c r="C7650" s="3" t="s">
        <v>20300</v>
      </c>
      <c r="D7650" s="4">
        <v>0.23</v>
      </c>
      <c r="E7650" s="5" t="s">
        <v>6822</v>
      </c>
      <c r="F7650" s="4">
        <v>0.23</v>
      </c>
      <c r="G7650" s="6">
        <v>51820</v>
      </c>
      <c r="H7650" s="3" t="s">
        <v>19345</v>
      </c>
      <c r="I7650" s="3" t="s">
        <v>19346</v>
      </c>
      <c r="J7650" s="3" t="s">
        <v>20301</v>
      </c>
      <c r="K7650" s="5" t="s">
        <v>25</v>
      </c>
      <c r="L7650" s="5">
        <v>15</v>
      </c>
      <c r="M7650" s="5" t="s">
        <v>26</v>
      </c>
      <c r="N7650" s="5">
        <f>VLOOKUP(M7650,[1]ArchetypeScores!E:N,10,FALSE)</f>
        <v>1</v>
      </c>
      <c r="O7650" s="5">
        <f>VLOOKUP(M7650,[1]ArchetypeScores!E:O,11,FALSE)</f>
        <v>-2</v>
      </c>
      <c r="P7650" s="5">
        <f>VLOOKUP(M7650,[1]ArchetypeScores!E:P,12,FALSE)</f>
        <v>0</v>
      </c>
      <c r="Q7650" s="2" t="str">
        <f>VLOOKUP(M7650,[1]ArchetypeScores!E:W,19,FALSE)</f>
        <v>Energy and water</v>
      </c>
      <c r="R7650" s="2">
        <f>VLOOKUP(M7650,[1]ArchetypeScores!E:I,5,FALSE)</f>
        <v>0</v>
      </c>
      <c r="S7650" s="2">
        <f>VLOOKUP(M7650,[1]ArchetypeScores!E:K,7,FALSE)</f>
        <v>0</v>
      </c>
      <c r="T7650" s="2" t="str">
        <f t="shared" si="121"/>
        <v>Not A&amp;R positive</v>
      </c>
    </row>
    <row r="7651" spans="1:20" x14ac:dyDescent="0.3">
      <c r="A7651" s="2" t="s">
        <v>19339</v>
      </c>
      <c r="B7651" s="3" t="s">
        <v>20302</v>
      </c>
      <c r="C7651" s="3" t="s">
        <v>20303</v>
      </c>
      <c r="D7651" s="4">
        <v>16</v>
      </c>
      <c r="E7651" s="5" t="s">
        <v>6822</v>
      </c>
      <c r="F7651" s="4">
        <v>16</v>
      </c>
      <c r="G7651" s="6">
        <v>51694</v>
      </c>
      <c r="H7651" s="3" t="s">
        <v>19345</v>
      </c>
      <c r="I7651" s="3" t="s">
        <v>19346</v>
      </c>
      <c r="J7651" s="3" t="s">
        <v>20304</v>
      </c>
      <c r="K7651" s="5" t="s">
        <v>137</v>
      </c>
      <c r="L7651" s="5">
        <v>2</v>
      </c>
      <c r="M7651" s="5" t="s">
        <v>138</v>
      </c>
      <c r="N7651" s="5">
        <f>VLOOKUP(M7651,[1]ArchetypeScores!E:N,10,FALSE)</f>
        <v>1</v>
      </c>
      <c r="O7651" s="5">
        <f>VLOOKUP(M7651,[1]ArchetypeScores!E:O,11,FALSE)</f>
        <v>-2</v>
      </c>
      <c r="P7651" s="5">
        <f>VLOOKUP(M7651,[1]ArchetypeScores!E:P,12,FALSE)</f>
        <v>2</v>
      </c>
      <c r="Q7651" s="2" t="str">
        <f>VLOOKUP(M7651,[1]ArchetypeScores!E:W,19,FALSE)</f>
        <v>Industrials - transportation</v>
      </c>
      <c r="R7651" s="2">
        <f>VLOOKUP(M7651,[1]ArchetypeScores!E:I,5,FALSE)</f>
        <v>0</v>
      </c>
      <c r="S7651" s="2">
        <f>VLOOKUP(M7651,[1]ArchetypeScores!E:K,7,FALSE)</f>
        <v>-1</v>
      </c>
      <c r="T7651" s="2" t="str">
        <f t="shared" si="121"/>
        <v>Not A&amp;R positive</v>
      </c>
    </row>
    <row r="7652" spans="1:20" x14ac:dyDescent="0.3">
      <c r="A7652" s="2" t="s">
        <v>19339</v>
      </c>
      <c r="B7652" s="3" t="s">
        <v>20305</v>
      </c>
      <c r="C7652" s="3" t="s">
        <v>20306</v>
      </c>
      <c r="D7652" s="4">
        <v>6</v>
      </c>
      <c r="E7652" s="5" t="s">
        <v>6822</v>
      </c>
      <c r="F7652" s="4">
        <v>6</v>
      </c>
      <c r="G7652" s="6">
        <v>51693</v>
      </c>
      <c r="H7652" s="3" t="s">
        <v>19345</v>
      </c>
      <c r="I7652" s="3" t="s">
        <v>19346</v>
      </c>
      <c r="J7652" s="3" t="s">
        <v>20304</v>
      </c>
      <c r="K7652" s="5" t="s">
        <v>137</v>
      </c>
      <c r="L7652" s="5">
        <v>2</v>
      </c>
      <c r="M7652" s="5" t="s">
        <v>138</v>
      </c>
      <c r="N7652" s="5">
        <f>VLOOKUP(M7652,[1]ArchetypeScores!E:N,10,FALSE)</f>
        <v>1</v>
      </c>
      <c r="O7652" s="5">
        <f>VLOOKUP(M7652,[1]ArchetypeScores!E:O,11,FALSE)</f>
        <v>-2</v>
      </c>
      <c r="P7652" s="5">
        <f>VLOOKUP(M7652,[1]ArchetypeScores!E:P,12,FALSE)</f>
        <v>2</v>
      </c>
      <c r="Q7652" s="2" t="str">
        <f>VLOOKUP(M7652,[1]ArchetypeScores!E:W,19,FALSE)</f>
        <v>Industrials - transportation</v>
      </c>
      <c r="R7652" s="2">
        <f>VLOOKUP(M7652,[1]ArchetypeScores!E:I,5,FALSE)</f>
        <v>0</v>
      </c>
      <c r="S7652" s="2">
        <f>VLOOKUP(M7652,[1]ArchetypeScores!E:K,7,FALSE)</f>
        <v>-1</v>
      </c>
      <c r="T7652" s="2" t="str">
        <f t="shared" si="121"/>
        <v>Not A&amp;R positive</v>
      </c>
    </row>
    <row r="7653" spans="1:20" x14ac:dyDescent="0.3">
      <c r="A7653" s="2" t="s">
        <v>19339</v>
      </c>
      <c r="B7653" s="3" t="s">
        <v>20307</v>
      </c>
      <c r="C7653" s="3" t="s">
        <v>20307</v>
      </c>
      <c r="D7653" s="4">
        <v>1</v>
      </c>
      <c r="E7653" s="5" t="s">
        <v>6822</v>
      </c>
      <c r="F7653" s="4">
        <v>1</v>
      </c>
      <c r="G7653" s="6">
        <v>52152</v>
      </c>
      <c r="H7653" s="3" t="s">
        <v>20308</v>
      </c>
      <c r="I7653" s="3" t="s">
        <v>19342</v>
      </c>
      <c r="J7653" s="3"/>
      <c r="K7653" s="5" t="s">
        <v>163</v>
      </c>
      <c r="L7653" s="5">
        <v>3</v>
      </c>
      <c r="M7653" s="5" t="s">
        <v>164</v>
      </c>
      <c r="N7653" s="5">
        <f>VLOOKUP(M7653,[1]ArchetypeScores!E:N,10,FALSE)</f>
        <v>0</v>
      </c>
      <c r="O7653" s="5">
        <f>VLOOKUP(M7653,[1]ArchetypeScores!E:O,11,FALSE)</f>
        <v>0</v>
      </c>
      <c r="P7653" s="5">
        <f>VLOOKUP(M7653,[1]ArchetypeScores!E:P,12,FALSE)</f>
        <v>0</v>
      </c>
      <c r="Q7653" s="2" t="str">
        <f>VLOOKUP(M7653,[1]ArchetypeScores!E:W,19,FALSE)</f>
        <v>Education and training</v>
      </c>
      <c r="R7653" s="2">
        <f>VLOOKUP(M7653,[1]ArchetypeScores!E:I,5,FALSE)</f>
        <v>0</v>
      </c>
      <c r="S7653" s="2">
        <f>VLOOKUP(M7653,[1]ArchetypeScores!E:K,7,FALSE)</f>
        <v>0</v>
      </c>
      <c r="T7653" s="2" t="str">
        <f t="shared" si="121"/>
        <v>Not A&amp;R positive</v>
      </c>
    </row>
    <row r="7654" spans="1:20" x14ac:dyDescent="0.3">
      <c r="A7654" s="2" t="s">
        <v>19339</v>
      </c>
      <c r="B7654" s="3" t="s">
        <v>20309</v>
      </c>
      <c r="C7654" s="3" t="s">
        <v>20310</v>
      </c>
      <c r="D7654" s="4">
        <v>4.9500000000000002E-2</v>
      </c>
      <c r="E7654" s="5" t="s">
        <v>6822</v>
      </c>
      <c r="F7654" s="4">
        <v>4.9500000000000002E-2</v>
      </c>
      <c r="G7654" s="6">
        <v>51955</v>
      </c>
      <c r="H7654" s="3" t="s">
        <v>19356</v>
      </c>
      <c r="I7654" s="3" t="s">
        <v>19357</v>
      </c>
      <c r="J7654" s="3" t="s">
        <v>20311</v>
      </c>
      <c r="K7654" s="5" t="s">
        <v>118</v>
      </c>
      <c r="L7654" s="5">
        <v>3</v>
      </c>
      <c r="M7654" s="5" t="s">
        <v>168</v>
      </c>
      <c r="N7654" s="5">
        <f>VLOOKUP(M7654,[1]ArchetypeScores!E:N,10,FALSE)</f>
        <v>0</v>
      </c>
      <c r="O7654" s="5">
        <f>VLOOKUP(M7654,[1]ArchetypeScores!E:O,11,FALSE)</f>
        <v>-1</v>
      </c>
      <c r="P7654" s="5">
        <f>VLOOKUP(M7654,[1]ArchetypeScores!E:P,12,FALSE)</f>
        <v>0</v>
      </c>
      <c r="Q7654" s="2" t="str">
        <f>VLOOKUP(M7654,[1]ArchetypeScores!E:W,19,FALSE)</f>
        <v>Untargeted</v>
      </c>
      <c r="R7654" s="2">
        <f>VLOOKUP(M7654,[1]ArchetypeScores!E:I,5,FALSE)</f>
        <v>0</v>
      </c>
      <c r="S7654" s="2">
        <f>VLOOKUP(M7654,[1]ArchetypeScores!E:K,7,FALSE)</f>
        <v>0</v>
      </c>
      <c r="T7654" s="2" t="str">
        <f t="shared" si="121"/>
        <v>Not A&amp;R positive</v>
      </c>
    </row>
    <row r="7655" spans="1:20" x14ac:dyDescent="0.3">
      <c r="A7655" s="2" t="s">
        <v>19339</v>
      </c>
      <c r="B7655" s="3" t="s">
        <v>20312</v>
      </c>
      <c r="C7655" s="3" t="s">
        <v>20313</v>
      </c>
      <c r="D7655" s="4">
        <v>0.19800000000000001</v>
      </c>
      <c r="E7655" s="5" t="s">
        <v>6822</v>
      </c>
      <c r="F7655" s="4">
        <v>0.19800000000000001</v>
      </c>
      <c r="G7655" s="6">
        <v>51956</v>
      </c>
      <c r="H7655" s="3" t="s">
        <v>19356</v>
      </c>
      <c r="I7655" s="3" t="s">
        <v>19357</v>
      </c>
      <c r="J7655" s="3" t="s">
        <v>20314</v>
      </c>
      <c r="K7655" s="5" t="s">
        <v>118</v>
      </c>
      <c r="L7655" s="5">
        <v>3</v>
      </c>
      <c r="M7655" s="5" t="s">
        <v>168</v>
      </c>
      <c r="N7655" s="5">
        <f>VLOOKUP(M7655,[1]ArchetypeScores!E:N,10,FALSE)</f>
        <v>0</v>
      </c>
      <c r="O7655" s="5">
        <f>VLOOKUP(M7655,[1]ArchetypeScores!E:O,11,FALSE)</f>
        <v>-1</v>
      </c>
      <c r="P7655" s="5">
        <f>VLOOKUP(M7655,[1]ArchetypeScores!E:P,12,FALSE)</f>
        <v>0</v>
      </c>
      <c r="Q7655" s="2" t="str">
        <f>VLOOKUP(M7655,[1]ArchetypeScores!E:W,19,FALSE)</f>
        <v>Untargeted</v>
      </c>
      <c r="R7655" s="2">
        <f>VLOOKUP(M7655,[1]ArchetypeScores!E:I,5,FALSE)</f>
        <v>0</v>
      </c>
      <c r="S7655" s="2">
        <f>VLOOKUP(M7655,[1]ArchetypeScores!E:K,7,FALSE)</f>
        <v>0</v>
      </c>
      <c r="T7655" s="2" t="str">
        <f t="shared" si="121"/>
        <v>Not A&amp;R positive</v>
      </c>
    </row>
    <row r="7656" spans="1:20" x14ac:dyDescent="0.3">
      <c r="A7656" s="2" t="s">
        <v>19339</v>
      </c>
      <c r="B7656" s="3" t="s">
        <v>20315</v>
      </c>
      <c r="C7656" s="3" t="s">
        <v>20316</v>
      </c>
      <c r="D7656" s="4">
        <v>0.97038816000000006</v>
      </c>
      <c r="E7656" s="5" t="s">
        <v>6822</v>
      </c>
      <c r="F7656" s="4">
        <v>0.97038999999999997</v>
      </c>
      <c r="G7656" s="6">
        <v>52054</v>
      </c>
      <c r="H7656" s="3" t="s">
        <v>19356</v>
      </c>
      <c r="I7656" s="3" t="s">
        <v>19357</v>
      </c>
      <c r="J7656" s="3" t="s">
        <v>20317</v>
      </c>
      <c r="K7656" s="5" t="s">
        <v>38</v>
      </c>
      <c r="L7656" s="5">
        <v>13</v>
      </c>
      <c r="M7656" s="5" t="s">
        <v>39</v>
      </c>
      <c r="N7656" s="5">
        <f>VLOOKUP(M7656,[1]ArchetypeScores!E:N,10,FALSE)</f>
        <v>0</v>
      </c>
      <c r="O7656" s="5">
        <f>VLOOKUP(M7656,[1]ArchetypeScores!E:O,11,FALSE)</f>
        <v>-2</v>
      </c>
      <c r="P7656" s="5">
        <f>VLOOKUP(M7656,[1]ArchetypeScores!E:P,12,FALSE)</f>
        <v>0</v>
      </c>
      <c r="Q7656" s="2" t="str">
        <f>VLOOKUP(M7656,[1]ArchetypeScores!E:W,19,FALSE)</f>
        <v>Industrials - transportation</v>
      </c>
      <c r="R7656" s="2">
        <f>VLOOKUP(M7656,[1]ArchetypeScores!E:I,5,FALSE)</f>
        <v>0</v>
      </c>
      <c r="S7656" s="2">
        <f>VLOOKUP(M7656,[1]ArchetypeScores!E:K,7,FALSE)</f>
        <v>0</v>
      </c>
      <c r="T7656" s="2" t="str">
        <f t="shared" si="121"/>
        <v>Not A&amp;R positive</v>
      </c>
    </row>
    <row r="7657" spans="1:20" x14ac:dyDescent="0.3">
      <c r="A7657" s="2" t="s">
        <v>19339</v>
      </c>
      <c r="B7657" s="3" t="s">
        <v>20315</v>
      </c>
      <c r="C7657" s="3" t="s">
        <v>20318</v>
      </c>
      <c r="D7657" s="4">
        <v>0.72961184000000001</v>
      </c>
      <c r="E7657" s="5" t="s">
        <v>6822</v>
      </c>
      <c r="F7657" s="4">
        <v>0.72960999999999998</v>
      </c>
      <c r="G7657" s="6">
        <v>52055</v>
      </c>
      <c r="H7657" s="3" t="s">
        <v>19356</v>
      </c>
      <c r="I7657" s="3" t="s">
        <v>19357</v>
      </c>
      <c r="J7657" s="3" t="s">
        <v>20319</v>
      </c>
      <c r="K7657" s="5" t="s">
        <v>38</v>
      </c>
      <c r="L7657" s="5">
        <v>13</v>
      </c>
      <c r="M7657" s="5" t="s">
        <v>39</v>
      </c>
      <c r="N7657" s="5">
        <f>VLOOKUP(M7657,[1]ArchetypeScores!E:N,10,FALSE)</f>
        <v>0</v>
      </c>
      <c r="O7657" s="5">
        <f>VLOOKUP(M7657,[1]ArchetypeScores!E:O,11,FALSE)</f>
        <v>-2</v>
      </c>
      <c r="P7657" s="5">
        <f>VLOOKUP(M7657,[1]ArchetypeScores!E:P,12,FALSE)</f>
        <v>0</v>
      </c>
      <c r="Q7657" s="2" t="str">
        <f>VLOOKUP(M7657,[1]ArchetypeScores!E:W,19,FALSE)</f>
        <v>Industrials - transportation</v>
      </c>
      <c r="R7657" s="2">
        <f>VLOOKUP(M7657,[1]ArchetypeScores!E:I,5,FALSE)</f>
        <v>0</v>
      </c>
      <c r="S7657" s="2">
        <f>VLOOKUP(M7657,[1]ArchetypeScores!E:K,7,FALSE)</f>
        <v>0</v>
      </c>
      <c r="T7657" s="2" t="str">
        <f t="shared" si="121"/>
        <v>Not A&amp;R positive</v>
      </c>
    </row>
    <row r="7658" spans="1:20" x14ac:dyDescent="0.3">
      <c r="A7658" s="2" t="s">
        <v>19339</v>
      </c>
      <c r="B7658" s="3" t="s">
        <v>20320</v>
      </c>
      <c r="C7658" s="3" t="s">
        <v>20320</v>
      </c>
      <c r="D7658" s="4">
        <v>2</v>
      </c>
      <c r="E7658" s="5" t="s">
        <v>6822</v>
      </c>
      <c r="F7658" s="4">
        <v>2</v>
      </c>
      <c r="G7658" s="6">
        <v>52165</v>
      </c>
      <c r="H7658" s="3" t="s">
        <v>20321</v>
      </c>
      <c r="I7658" s="3" t="s">
        <v>19342</v>
      </c>
      <c r="J7658" s="3"/>
      <c r="K7658" s="5" t="s">
        <v>38</v>
      </c>
      <c r="L7658" s="5">
        <v>13</v>
      </c>
      <c r="M7658" s="5" t="s">
        <v>39</v>
      </c>
      <c r="N7658" s="5">
        <f>VLOOKUP(M7658,[1]ArchetypeScores!E:N,10,FALSE)</f>
        <v>0</v>
      </c>
      <c r="O7658" s="5">
        <f>VLOOKUP(M7658,[1]ArchetypeScores!E:O,11,FALSE)</f>
        <v>-2</v>
      </c>
      <c r="P7658" s="5">
        <f>VLOOKUP(M7658,[1]ArchetypeScores!E:P,12,FALSE)</f>
        <v>0</v>
      </c>
      <c r="Q7658" s="2" t="str">
        <f>VLOOKUP(M7658,[1]ArchetypeScores!E:W,19,FALSE)</f>
        <v>Industrials - transportation</v>
      </c>
      <c r="R7658" s="2">
        <f>VLOOKUP(M7658,[1]ArchetypeScores!E:I,5,FALSE)</f>
        <v>0</v>
      </c>
      <c r="S7658" s="2">
        <f>VLOOKUP(M7658,[1]ArchetypeScores!E:K,7,FALSE)</f>
        <v>0</v>
      </c>
      <c r="T7658" s="2" t="str">
        <f t="shared" si="121"/>
        <v>Not A&amp;R positive</v>
      </c>
    </row>
    <row r="7659" spans="1:20" x14ac:dyDescent="0.3">
      <c r="A7659" s="2" t="s">
        <v>19339</v>
      </c>
      <c r="B7659" s="3" t="s">
        <v>20322</v>
      </c>
      <c r="C7659" s="3" t="s">
        <v>20323</v>
      </c>
      <c r="D7659" s="4">
        <v>3.5</v>
      </c>
      <c r="E7659" s="5" t="s">
        <v>6822</v>
      </c>
      <c r="F7659" s="4">
        <v>3.5</v>
      </c>
      <c r="G7659" s="6">
        <v>51866</v>
      </c>
      <c r="H7659" s="3" t="s">
        <v>19345</v>
      </c>
      <c r="I7659" s="3" t="s">
        <v>19346</v>
      </c>
      <c r="J7659" s="3"/>
      <c r="K7659" s="5" t="s">
        <v>694</v>
      </c>
      <c r="L7659" s="5">
        <v>4</v>
      </c>
      <c r="M7659" s="5" t="s">
        <v>19422</v>
      </c>
      <c r="N7659" s="5">
        <f>VLOOKUP(M7659,[1]ArchetypeScores!E:N,10,FALSE)</f>
        <v>1</v>
      </c>
      <c r="O7659" s="5">
        <f>VLOOKUP(M7659,[1]ArchetypeScores!E:O,11,FALSE)</f>
        <v>0</v>
      </c>
      <c r="P7659" s="5">
        <f>VLOOKUP(M7659,[1]ArchetypeScores!E:P,12,FALSE)</f>
        <v>0</v>
      </c>
      <c r="Q7659" s="2" t="str">
        <f>VLOOKUP(M7659,[1]ArchetypeScores!E:W,19,FALSE)</f>
        <v>Untargeted</v>
      </c>
      <c r="R7659" s="2">
        <f>VLOOKUP(M7659,[1]ArchetypeScores!E:I,5,FALSE)</f>
        <v>1</v>
      </c>
      <c r="S7659" s="2">
        <f>VLOOKUP(M7659,[1]ArchetypeScores!E:K,7,FALSE)</f>
        <v>1</v>
      </c>
      <c r="T7659" s="2" t="str">
        <f t="shared" si="121"/>
        <v>Both</v>
      </c>
    </row>
    <row r="7660" spans="1:20" x14ac:dyDescent="0.3">
      <c r="A7660" s="2" t="s">
        <v>19339</v>
      </c>
      <c r="B7660" s="3" t="s">
        <v>20324</v>
      </c>
      <c r="C7660" s="3" t="s">
        <v>20325</v>
      </c>
      <c r="D7660" s="4">
        <v>1</v>
      </c>
      <c r="E7660" s="5" t="s">
        <v>6822</v>
      </c>
      <c r="F7660" s="4">
        <v>1</v>
      </c>
      <c r="G7660" s="6">
        <v>51953</v>
      </c>
      <c r="H7660" s="3" t="s">
        <v>19356</v>
      </c>
      <c r="I7660" s="3" t="s">
        <v>19357</v>
      </c>
      <c r="J7660" s="3" t="s">
        <v>20326</v>
      </c>
      <c r="K7660" s="5" t="s">
        <v>154</v>
      </c>
      <c r="L7660" s="5" t="s">
        <v>112</v>
      </c>
      <c r="M7660" s="5" t="s">
        <v>155</v>
      </c>
      <c r="N7660" s="5">
        <f>VLOOKUP(M7660,[1]ArchetypeScores!E:N,10,FALSE)</f>
        <v>1</v>
      </c>
      <c r="O7660" s="5">
        <f>VLOOKUP(M7660,[1]ArchetypeScores!E:O,11,FALSE)</f>
        <v>0</v>
      </c>
      <c r="P7660" s="5">
        <f>VLOOKUP(M7660,[1]ArchetypeScores!E:P,12,FALSE)</f>
        <v>0</v>
      </c>
      <c r="Q7660" s="2" t="str">
        <f>VLOOKUP(M7660,[1]ArchetypeScores!E:W,19,FALSE)</f>
        <v>Education and training</v>
      </c>
      <c r="R7660" s="2">
        <f>VLOOKUP(M7660,[1]ArchetypeScores!E:I,5,FALSE)</f>
        <v>0</v>
      </c>
      <c r="S7660" s="2">
        <f>VLOOKUP(M7660,[1]ArchetypeScores!E:K,7,FALSE)</f>
        <v>1</v>
      </c>
      <c r="T7660" s="2" t="str">
        <f t="shared" si="121"/>
        <v>Indirect only</v>
      </c>
    </row>
    <row r="7661" spans="1:20" x14ac:dyDescent="0.3">
      <c r="A7661" s="2" t="s">
        <v>19339</v>
      </c>
      <c r="B7661" s="3" t="s">
        <v>20327</v>
      </c>
      <c r="C7661" s="3" t="s">
        <v>20328</v>
      </c>
      <c r="D7661" s="4">
        <v>0.5</v>
      </c>
      <c r="E7661" s="5" t="s">
        <v>6822</v>
      </c>
      <c r="F7661" s="4">
        <v>0.5</v>
      </c>
      <c r="G7661" s="6">
        <v>51675</v>
      </c>
      <c r="H7661" s="3" t="s">
        <v>19345</v>
      </c>
      <c r="I7661" s="3" t="s">
        <v>19346</v>
      </c>
      <c r="J7661" s="3" t="s">
        <v>20329</v>
      </c>
      <c r="K7661" s="5" t="s">
        <v>25</v>
      </c>
      <c r="L7661" s="5">
        <v>3</v>
      </c>
      <c r="M7661" s="5" t="s">
        <v>1832</v>
      </c>
      <c r="N7661" s="5">
        <f>VLOOKUP(M7661,[1]ArchetypeScores!E:N,10,FALSE)</f>
        <v>1</v>
      </c>
      <c r="O7661" s="5">
        <f>VLOOKUP(M7661,[1]ArchetypeScores!E:O,11,FALSE)</f>
        <v>-2</v>
      </c>
      <c r="P7661" s="5">
        <f>VLOOKUP(M7661,[1]ArchetypeScores!E:P,12,FALSE)</f>
        <v>0</v>
      </c>
      <c r="Q7661" s="2" t="e">
        <f>VLOOKUP(M7661,[1]ArchetypeScores!E:W,19,FALSE)</f>
        <v>#N/A</v>
      </c>
      <c r="R7661" s="2">
        <f>VLOOKUP(M7661,[1]ArchetypeScores!E:I,5,FALSE)</f>
        <v>1</v>
      </c>
      <c r="S7661" s="2">
        <f>VLOOKUP(M7661,[1]ArchetypeScores!E:K,7,FALSE)</f>
        <v>1</v>
      </c>
      <c r="T7661" s="2" t="str">
        <f t="shared" si="121"/>
        <v>Both</v>
      </c>
    </row>
    <row r="7662" spans="1:20" x14ac:dyDescent="0.3">
      <c r="A7662" s="2" t="s">
        <v>19339</v>
      </c>
      <c r="B7662" s="3" t="s">
        <v>20330</v>
      </c>
      <c r="C7662" s="3" t="s">
        <v>20331</v>
      </c>
      <c r="D7662" s="4">
        <v>0.05</v>
      </c>
      <c r="E7662" s="5" t="s">
        <v>6822</v>
      </c>
      <c r="F7662" s="4">
        <v>0.05</v>
      </c>
      <c r="G7662" s="6">
        <v>51704</v>
      </c>
      <c r="H7662" s="3" t="s">
        <v>19345</v>
      </c>
      <c r="I7662" s="3" t="s">
        <v>19346</v>
      </c>
      <c r="J7662" s="3" t="s">
        <v>20332</v>
      </c>
      <c r="K7662" s="5" t="s">
        <v>112</v>
      </c>
      <c r="L7662" s="5" t="s">
        <v>112</v>
      </c>
      <c r="M7662" s="5" t="s">
        <v>961</v>
      </c>
      <c r="N7662" s="5">
        <f>VLOOKUP(M7662,[1]ArchetypeScores!E:N,10,FALSE)</f>
        <v>0</v>
      </c>
      <c r="O7662" s="5">
        <f>VLOOKUP(M7662,[1]ArchetypeScores!E:O,11,FALSE)</f>
        <v>0</v>
      </c>
      <c r="P7662" s="5">
        <f>VLOOKUP(M7662,[1]ArchetypeScores!E:P,12,FALSE)</f>
        <v>0</v>
      </c>
      <c r="Q7662" s="2" t="str">
        <f>VLOOKUP(M7662,[1]ArchetypeScores!E:W,19,FALSE)</f>
        <v>Untargeted</v>
      </c>
      <c r="R7662" s="2">
        <f>VLOOKUP(M7662,[1]ArchetypeScores!E:I,5,FALSE)</f>
        <v>0</v>
      </c>
      <c r="S7662" s="2">
        <f>VLOOKUP(M7662,[1]ArchetypeScores!E:K,7,FALSE)</f>
        <v>0</v>
      </c>
      <c r="T7662" s="2" t="str">
        <f t="shared" si="121"/>
        <v>Not A&amp;R positive</v>
      </c>
    </row>
    <row r="7663" spans="1:20" x14ac:dyDescent="0.3">
      <c r="A7663" s="2" t="s">
        <v>19339</v>
      </c>
      <c r="B7663" s="3" t="s">
        <v>20333</v>
      </c>
      <c r="C7663" s="3" t="s">
        <v>20334</v>
      </c>
      <c r="D7663" s="4">
        <v>39.584569999999999</v>
      </c>
      <c r="E7663" s="5" t="s">
        <v>6822</v>
      </c>
      <c r="F7663" s="4">
        <v>39.584569999999999</v>
      </c>
      <c r="G7663" s="6">
        <v>51927</v>
      </c>
      <c r="H7663" s="3" t="s">
        <v>19356</v>
      </c>
      <c r="I7663" s="3" t="s">
        <v>19357</v>
      </c>
      <c r="J7663" s="3" t="s">
        <v>20335</v>
      </c>
      <c r="K7663" s="5" t="s">
        <v>163</v>
      </c>
      <c r="L7663" s="5">
        <v>3</v>
      </c>
      <c r="M7663" s="5" t="s">
        <v>164</v>
      </c>
      <c r="N7663" s="5">
        <f>VLOOKUP(M7663,[1]ArchetypeScores!E:N,10,FALSE)</f>
        <v>0</v>
      </c>
      <c r="O7663" s="5">
        <f>VLOOKUP(M7663,[1]ArchetypeScores!E:O,11,FALSE)</f>
        <v>0</v>
      </c>
      <c r="P7663" s="5">
        <f>VLOOKUP(M7663,[1]ArchetypeScores!E:P,12,FALSE)</f>
        <v>0</v>
      </c>
      <c r="Q7663" s="2" t="str">
        <f>VLOOKUP(M7663,[1]ArchetypeScores!E:W,19,FALSE)</f>
        <v>Education and training</v>
      </c>
      <c r="R7663" s="2">
        <f>VLOOKUP(M7663,[1]ArchetypeScores!E:I,5,FALSE)</f>
        <v>0</v>
      </c>
      <c r="S7663" s="2">
        <f>VLOOKUP(M7663,[1]ArchetypeScores!E:K,7,FALSE)</f>
        <v>0</v>
      </c>
      <c r="T7663" s="2" t="str">
        <f t="shared" si="121"/>
        <v>Not A&amp;R positive</v>
      </c>
    </row>
    <row r="7664" spans="1:20" x14ac:dyDescent="0.3">
      <c r="A7664" s="2" t="s">
        <v>19339</v>
      </c>
      <c r="B7664" s="3" t="s">
        <v>20336</v>
      </c>
      <c r="C7664" s="3" t="s">
        <v>20336</v>
      </c>
      <c r="D7664" s="4">
        <v>20</v>
      </c>
      <c r="E7664" s="5" t="s">
        <v>6822</v>
      </c>
      <c r="F7664" s="4">
        <v>20</v>
      </c>
      <c r="G7664" s="6">
        <v>52149</v>
      </c>
      <c r="H7664" s="3" t="s">
        <v>20337</v>
      </c>
      <c r="I7664" s="3" t="s">
        <v>19342</v>
      </c>
      <c r="J7664" s="3"/>
      <c r="K7664" s="5" t="s">
        <v>163</v>
      </c>
      <c r="L7664" s="5">
        <v>3</v>
      </c>
      <c r="M7664" s="5" t="s">
        <v>164</v>
      </c>
      <c r="N7664" s="5">
        <f>VLOOKUP(M7664,[1]ArchetypeScores!E:N,10,FALSE)</f>
        <v>0</v>
      </c>
      <c r="O7664" s="5">
        <f>VLOOKUP(M7664,[1]ArchetypeScores!E:O,11,FALSE)</f>
        <v>0</v>
      </c>
      <c r="P7664" s="5">
        <f>VLOOKUP(M7664,[1]ArchetypeScores!E:P,12,FALSE)</f>
        <v>0</v>
      </c>
      <c r="Q7664" s="2" t="str">
        <f>VLOOKUP(M7664,[1]ArchetypeScores!E:W,19,FALSE)</f>
        <v>Education and training</v>
      </c>
      <c r="R7664" s="2">
        <f>VLOOKUP(M7664,[1]ArchetypeScores!E:I,5,FALSE)</f>
        <v>0</v>
      </c>
      <c r="S7664" s="2">
        <f>VLOOKUP(M7664,[1]ArchetypeScores!E:K,7,FALSE)</f>
        <v>0</v>
      </c>
      <c r="T7664" s="2" t="str">
        <f t="shared" si="121"/>
        <v>Not A&amp;R positive</v>
      </c>
    </row>
    <row r="7665" spans="1:20" x14ac:dyDescent="0.3">
      <c r="A7665" s="2" t="s">
        <v>19339</v>
      </c>
      <c r="B7665" s="3" t="s">
        <v>20338</v>
      </c>
      <c r="C7665" s="3" t="s">
        <v>20339</v>
      </c>
      <c r="D7665" s="4">
        <v>0.12</v>
      </c>
      <c r="E7665" s="5" t="s">
        <v>6822</v>
      </c>
      <c r="F7665" s="4">
        <v>0.12</v>
      </c>
      <c r="G7665" s="6">
        <v>51656</v>
      </c>
      <c r="H7665" s="3" t="s">
        <v>19345</v>
      </c>
      <c r="I7665" s="3" t="s">
        <v>19346</v>
      </c>
      <c r="J7665" s="3" t="s">
        <v>19511</v>
      </c>
      <c r="K7665" s="5" t="s">
        <v>214</v>
      </c>
      <c r="L7665" s="5">
        <v>4</v>
      </c>
      <c r="M7665" s="5" t="s">
        <v>560</v>
      </c>
      <c r="N7665" s="5">
        <f>VLOOKUP(M7665,[1]ArchetypeScores!E:N,10,FALSE)</f>
        <v>1</v>
      </c>
      <c r="O7665" s="5">
        <f>VLOOKUP(M7665,[1]ArchetypeScores!E:O,11,FALSE)</f>
        <v>0</v>
      </c>
      <c r="P7665" s="5">
        <f>VLOOKUP(M7665,[1]ArchetypeScores!E:P,12,FALSE)</f>
        <v>0</v>
      </c>
      <c r="Q7665" s="2" t="str">
        <f>VLOOKUP(M7665,[1]ArchetypeScores!E:W,19,FALSE)</f>
        <v>Other sector</v>
      </c>
      <c r="R7665" s="2">
        <f>VLOOKUP(M7665,[1]ArchetypeScores!E:I,5,FALSE)</f>
        <v>0</v>
      </c>
      <c r="S7665" s="2">
        <f>VLOOKUP(M7665,[1]ArchetypeScores!E:K,7,FALSE)</f>
        <v>0</v>
      </c>
      <c r="T7665" s="2" t="str">
        <f t="shared" si="121"/>
        <v>Not A&amp;R positive</v>
      </c>
    </row>
    <row r="7666" spans="1:20" x14ac:dyDescent="0.3">
      <c r="A7666" s="2" t="s">
        <v>19339</v>
      </c>
      <c r="B7666" s="3" t="s">
        <v>20340</v>
      </c>
      <c r="C7666" s="3" t="s">
        <v>20341</v>
      </c>
      <c r="D7666" s="4">
        <v>0.58599999999999997</v>
      </c>
      <c r="E7666" s="5" t="s">
        <v>6822</v>
      </c>
      <c r="F7666" s="4">
        <v>0.58589999999999998</v>
      </c>
      <c r="G7666" s="6">
        <v>51702</v>
      </c>
      <c r="H7666" s="3" t="s">
        <v>19345</v>
      </c>
      <c r="I7666" s="3" t="s">
        <v>19346</v>
      </c>
      <c r="J7666" s="3" t="s">
        <v>20342</v>
      </c>
      <c r="K7666" s="5" t="s">
        <v>229</v>
      </c>
      <c r="L7666" s="5">
        <v>1</v>
      </c>
      <c r="M7666" s="5" t="s">
        <v>528</v>
      </c>
      <c r="N7666" s="5">
        <f>VLOOKUP(M7666,[1]ArchetypeScores!E:N,10,FALSE)</f>
        <v>1</v>
      </c>
      <c r="O7666" s="5">
        <f>VLOOKUP(M7666,[1]ArchetypeScores!E:O,11,FALSE)</f>
        <v>-2</v>
      </c>
      <c r="P7666" s="5">
        <f>VLOOKUP(M7666,[1]ArchetypeScores!E:P,12,FALSE)</f>
        <v>0</v>
      </c>
      <c r="Q7666" s="2" t="str">
        <f>VLOOKUP(M7666,[1]ArchetypeScores!E:W,19,FALSE)</f>
        <v>Industrials - transportation</v>
      </c>
      <c r="R7666" s="2">
        <f>VLOOKUP(M7666,[1]ArchetypeScores!E:I,5,FALSE)</f>
        <v>0</v>
      </c>
      <c r="S7666" s="2">
        <f>VLOOKUP(M7666,[1]ArchetypeScores!E:K,7,FALSE)</f>
        <v>-1</v>
      </c>
      <c r="T7666" s="2" t="str">
        <f t="shared" si="121"/>
        <v>Not A&amp;R positive</v>
      </c>
    </row>
    <row r="7667" spans="1:20" x14ac:dyDescent="0.3">
      <c r="A7667" s="2" t="s">
        <v>19339</v>
      </c>
      <c r="B7667" s="3" t="s">
        <v>20343</v>
      </c>
      <c r="C7667" s="3" t="s">
        <v>20344</v>
      </c>
      <c r="D7667" s="4">
        <v>0.251</v>
      </c>
      <c r="E7667" s="5" t="s">
        <v>6822</v>
      </c>
      <c r="F7667" s="4">
        <v>0.251</v>
      </c>
      <c r="G7667" s="6">
        <v>51703</v>
      </c>
      <c r="H7667" s="3" t="s">
        <v>19345</v>
      </c>
      <c r="I7667" s="3" t="s">
        <v>19346</v>
      </c>
      <c r="J7667" s="3" t="s">
        <v>20345</v>
      </c>
      <c r="K7667" s="5" t="s">
        <v>214</v>
      </c>
      <c r="L7667" s="5">
        <v>4</v>
      </c>
      <c r="M7667" s="5" t="s">
        <v>560</v>
      </c>
      <c r="N7667" s="5">
        <f>VLOOKUP(M7667,[1]ArchetypeScores!E:N,10,FALSE)</f>
        <v>1</v>
      </c>
      <c r="O7667" s="5">
        <f>VLOOKUP(M7667,[1]ArchetypeScores!E:O,11,FALSE)</f>
        <v>0</v>
      </c>
      <c r="P7667" s="5">
        <f>VLOOKUP(M7667,[1]ArchetypeScores!E:P,12,FALSE)</f>
        <v>0</v>
      </c>
      <c r="Q7667" s="2" t="str">
        <f>VLOOKUP(M7667,[1]ArchetypeScores!E:W,19,FALSE)</f>
        <v>Other sector</v>
      </c>
      <c r="R7667" s="2">
        <f>VLOOKUP(M7667,[1]ArchetypeScores!E:I,5,FALSE)</f>
        <v>0</v>
      </c>
      <c r="S7667" s="2">
        <f>VLOOKUP(M7667,[1]ArchetypeScores!E:K,7,FALSE)</f>
        <v>0</v>
      </c>
      <c r="T7667" s="2" t="str">
        <f t="shared" si="121"/>
        <v>Not A&amp;R positive</v>
      </c>
    </row>
    <row r="7668" spans="1:20" x14ac:dyDescent="0.3">
      <c r="A7668" s="2" t="s">
        <v>19339</v>
      </c>
      <c r="B7668" s="3" t="s">
        <v>20346</v>
      </c>
      <c r="C7668" s="3" t="s">
        <v>20347</v>
      </c>
      <c r="D7668" s="4">
        <v>4</v>
      </c>
      <c r="E7668" s="5" t="s">
        <v>6822</v>
      </c>
      <c r="F7668" s="4">
        <v>4</v>
      </c>
      <c r="G7668" s="6">
        <v>52233</v>
      </c>
      <c r="H7668" s="3" t="s">
        <v>20348</v>
      </c>
      <c r="I7668" s="3" t="s">
        <v>19813</v>
      </c>
      <c r="J7668" s="3"/>
      <c r="K7668" s="5" t="s">
        <v>47</v>
      </c>
      <c r="L7668" s="5">
        <v>2</v>
      </c>
      <c r="M7668" s="5" t="s">
        <v>440</v>
      </c>
      <c r="N7668" s="5">
        <f>VLOOKUP(M7668,[1]ArchetypeScores!E:N,10,FALSE)</f>
        <v>0</v>
      </c>
      <c r="O7668" s="5">
        <f>VLOOKUP(M7668,[1]ArchetypeScores!E:O,11,FALSE)</f>
        <v>0</v>
      </c>
      <c r="P7668" s="5">
        <f>VLOOKUP(M7668,[1]ArchetypeScores!E:P,12,FALSE)</f>
        <v>0</v>
      </c>
      <c r="Q7668" s="2" t="str">
        <f>VLOOKUP(M7668,[1]ArchetypeScores!E:W,19,FALSE)</f>
        <v>Other sector</v>
      </c>
      <c r="R7668" s="2">
        <f>VLOOKUP(M7668,[1]ArchetypeScores!E:I,5,FALSE)</f>
        <v>0</v>
      </c>
      <c r="S7668" s="2">
        <f>VLOOKUP(M7668,[1]ArchetypeScores!E:K,7,FALSE)</f>
        <v>0</v>
      </c>
      <c r="T7668" s="2" t="str">
        <f t="shared" si="121"/>
        <v>Not A&amp;R positive</v>
      </c>
    </row>
    <row r="7669" spans="1:20" x14ac:dyDescent="0.3">
      <c r="A7669" s="2" t="s">
        <v>19339</v>
      </c>
      <c r="B7669" s="3" t="s">
        <v>20349</v>
      </c>
      <c r="C7669" s="3" t="s">
        <v>20350</v>
      </c>
      <c r="D7669" s="4">
        <v>5</v>
      </c>
      <c r="E7669" s="5" t="s">
        <v>6822</v>
      </c>
      <c r="F7669" s="4">
        <v>5</v>
      </c>
      <c r="G7669" s="6">
        <v>52018</v>
      </c>
      <c r="H7669" s="3" t="s">
        <v>19356</v>
      </c>
      <c r="I7669" s="3" t="s">
        <v>19357</v>
      </c>
      <c r="J7669" s="3" t="s">
        <v>20351</v>
      </c>
      <c r="K7669" s="5" t="s">
        <v>47</v>
      </c>
      <c r="L7669" s="5">
        <v>2</v>
      </c>
      <c r="M7669" s="5" t="s">
        <v>440</v>
      </c>
      <c r="N7669" s="5">
        <f>VLOOKUP(M7669,[1]ArchetypeScores!E:N,10,FALSE)</f>
        <v>0</v>
      </c>
      <c r="O7669" s="5">
        <f>VLOOKUP(M7669,[1]ArchetypeScores!E:O,11,FALSE)</f>
        <v>0</v>
      </c>
      <c r="P7669" s="5">
        <f>VLOOKUP(M7669,[1]ArchetypeScores!E:P,12,FALSE)</f>
        <v>0</v>
      </c>
      <c r="Q7669" s="2" t="str">
        <f>VLOOKUP(M7669,[1]ArchetypeScores!E:W,19,FALSE)</f>
        <v>Other sector</v>
      </c>
      <c r="R7669" s="2">
        <f>VLOOKUP(M7669,[1]ArchetypeScores!E:I,5,FALSE)</f>
        <v>0</v>
      </c>
      <c r="S7669" s="2">
        <f>VLOOKUP(M7669,[1]ArchetypeScores!E:K,7,FALSE)</f>
        <v>0</v>
      </c>
      <c r="T7669" s="2" t="str">
        <f t="shared" si="121"/>
        <v>Not A&amp;R positive</v>
      </c>
    </row>
    <row r="7670" spans="1:20" x14ac:dyDescent="0.3">
      <c r="A7670" s="2" t="s">
        <v>19339</v>
      </c>
      <c r="B7670" s="3" t="s">
        <v>20352</v>
      </c>
      <c r="C7670" s="3" t="s">
        <v>20353</v>
      </c>
      <c r="D7670" s="4">
        <v>9.9610000000000003</v>
      </c>
      <c r="E7670" s="5" t="s">
        <v>6822</v>
      </c>
      <c r="F7670" s="4">
        <v>9.9610000000000003</v>
      </c>
      <c r="G7670" s="6">
        <v>52019</v>
      </c>
      <c r="H7670" s="3" t="s">
        <v>19356</v>
      </c>
      <c r="I7670" s="3" t="s">
        <v>19357</v>
      </c>
      <c r="J7670" s="3" t="s">
        <v>20354</v>
      </c>
      <c r="K7670" s="5" t="s">
        <v>118</v>
      </c>
      <c r="L7670" s="5">
        <v>2</v>
      </c>
      <c r="M7670" s="5" t="s">
        <v>226</v>
      </c>
      <c r="N7670" s="5">
        <f>VLOOKUP(M7670,[1]ArchetypeScores!E:N,10,FALSE)</f>
        <v>0</v>
      </c>
      <c r="O7670" s="5">
        <f>VLOOKUP(M7670,[1]ArchetypeScores!E:O,11,FALSE)</f>
        <v>-1</v>
      </c>
      <c r="P7670" s="5">
        <f>VLOOKUP(M7670,[1]ArchetypeScores!E:P,12,FALSE)</f>
        <v>0</v>
      </c>
      <c r="Q7670" s="2" t="str">
        <f>VLOOKUP(M7670,[1]ArchetypeScores!E:W,19,FALSE)</f>
        <v>Untargeted</v>
      </c>
      <c r="R7670" s="2">
        <f>VLOOKUP(M7670,[1]ArchetypeScores!E:I,5,FALSE)</f>
        <v>0</v>
      </c>
      <c r="S7670" s="2">
        <f>VLOOKUP(M7670,[1]ArchetypeScores!E:K,7,FALSE)</f>
        <v>0</v>
      </c>
      <c r="T7670" s="2" t="str">
        <f t="shared" si="121"/>
        <v>Not A&amp;R positive</v>
      </c>
    </row>
    <row r="7671" spans="1:20" x14ac:dyDescent="0.3">
      <c r="A7671" s="2" t="s">
        <v>19339</v>
      </c>
      <c r="B7671" s="3" t="s">
        <v>20355</v>
      </c>
      <c r="C7671" s="3" t="s">
        <v>20356</v>
      </c>
      <c r="D7671" s="4">
        <v>0.25</v>
      </c>
      <c r="E7671" s="5" t="s">
        <v>6822</v>
      </c>
      <c r="F7671" s="4">
        <v>0.25</v>
      </c>
      <c r="G7671" s="6">
        <v>51816</v>
      </c>
      <c r="H7671" s="3" t="s">
        <v>19345</v>
      </c>
      <c r="I7671" s="3" t="s">
        <v>19346</v>
      </c>
      <c r="J7671" s="3" t="s">
        <v>20357</v>
      </c>
      <c r="K7671" s="5" t="s">
        <v>25</v>
      </c>
      <c r="L7671" s="5">
        <v>15</v>
      </c>
      <c r="M7671" s="5" t="s">
        <v>26</v>
      </c>
      <c r="N7671" s="5">
        <f>VLOOKUP(M7671,[1]ArchetypeScores!E:N,10,FALSE)</f>
        <v>1</v>
      </c>
      <c r="O7671" s="5">
        <f>VLOOKUP(M7671,[1]ArchetypeScores!E:O,11,FALSE)</f>
        <v>-2</v>
      </c>
      <c r="P7671" s="5">
        <f>VLOOKUP(M7671,[1]ArchetypeScores!E:P,12,FALSE)</f>
        <v>0</v>
      </c>
      <c r="Q7671" s="2" t="str">
        <f>VLOOKUP(M7671,[1]ArchetypeScores!E:W,19,FALSE)</f>
        <v>Energy and water</v>
      </c>
      <c r="R7671" s="2">
        <f>VLOOKUP(M7671,[1]ArchetypeScores!E:I,5,FALSE)</f>
        <v>0</v>
      </c>
      <c r="S7671" s="2">
        <f>VLOOKUP(M7671,[1]ArchetypeScores!E:K,7,FALSE)</f>
        <v>0</v>
      </c>
      <c r="T7671" s="2" t="str">
        <f t="shared" si="121"/>
        <v>Not A&amp;R positive</v>
      </c>
    </row>
    <row r="7672" spans="1:20" x14ac:dyDescent="0.3">
      <c r="A7672" s="2" t="s">
        <v>19339</v>
      </c>
      <c r="B7672" s="3" t="s">
        <v>20358</v>
      </c>
      <c r="C7672" s="3" t="s">
        <v>20359</v>
      </c>
      <c r="D7672" s="4">
        <v>0.75</v>
      </c>
      <c r="E7672" s="5" t="s">
        <v>6822</v>
      </c>
      <c r="F7672" s="4">
        <v>0.75</v>
      </c>
      <c r="G7672" s="6">
        <v>52136</v>
      </c>
      <c r="H7672" s="3" t="s">
        <v>19356</v>
      </c>
      <c r="I7672" s="3" t="s">
        <v>19357</v>
      </c>
      <c r="J7672" s="3" t="s">
        <v>20360</v>
      </c>
      <c r="K7672" s="5" t="s">
        <v>25</v>
      </c>
      <c r="L7672" s="5">
        <v>1</v>
      </c>
      <c r="M7672" s="5" t="s">
        <v>343</v>
      </c>
      <c r="N7672" s="5">
        <f>VLOOKUP(M7672,[1]ArchetypeScores!E:N,10,FALSE)</f>
        <v>1</v>
      </c>
      <c r="O7672" s="5">
        <f>VLOOKUP(M7672,[1]ArchetypeScores!E:O,11,FALSE)</f>
        <v>-2</v>
      </c>
      <c r="P7672" s="5">
        <f>VLOOKUP(M7672,[1]ArchetypeScores!E:P,12,FALSE)</f>
        <v>0</v>
      </c>
      <c r="Q7672" s="2" t="str">
        <f>VLOOKUP(M7672,[1]ArchetypeScores!E:W,19,FALSE)</f>
        <v>Industrials - other</v>
      </c>
      <c r="R7672" s="2">
        <f>VLOOKUP(M7672,[1]ArchetypeScores!E:I,5,FALSE)</f>
        <v>0</v>
      </c>
      <c r="S7672" s="2">
        <f>VLOOKUP(M7672,[1]ArchetypeScores!E:K,7,FALSE)</f>
        <v>-1</v>
      </c>
      <c r="T7672" s="2" t="str">
        <f t="shared" si="121"/>
        <v>Not A&amp;R positive</v>
      </c>
    </row>
    <row r="7673" spans="1:20" x14ac:dyDescent="0.3">
      <c r="A7673" s="2" t="s">
        <v>19339</v>
      </c>
      <c r="B7673" s="3" t="s">
        <v>20361</v>
      </c>
      <c r="C7673" s="3" t="s">
        <v>20362</v>
      </c>
      <c r="D7673" s="4">
        <v>0.1</v>
      </c>
      <c r="E7673" s="5" t="s">
        <v>6822</v>
      </c>
      <c r="F7673" s="4">
        <v>0.1</v>
      </c>
      <c r="G7673" s="6">
        <v>52017</v>
      </c>
      <c r="H7673" s="3" t="s">
        <v>19356</v>
      </c>
      <c r="I7673" s="3" t="s">
        <v>19357</v>
      </c>
      <c r="J7673" s="3" t="s">
        <v>20363</v>
      </c>
      <c r="K7673" s="5" t="s">
        <v>118</v>
      </c>
      <c r="L7673" s="5">
        <v>4</v>
      </c>
      <c r="M7673" s="5" t="s">
        <v>119</v>
      </c>
      <c r="N7673" s="5">
        <f>VLOOKUP(M7673,[1]ArchetypeScores!E:N,10,FALSE)</f>
        <v>0</v>
      </c>
      <c r="O7673" s="5">
        <f>VLOOKUP(M7673,[1]ArchetypeScores!E:O,11,FALSE)</f>
        <v>-1</v>
      </c>
      <c r="P7673" s="5">
        <f>VLOOKUP(M7673,[1]ArchetypeScores!E:P,12,FALSE)</f>
        <v>0</v>
      </c>
      <c r="Q7673" s="2" t="str">
        <f>VLOOKUP(M7673,[1]ArchetypeScores!E:W,19,FALSE)</f>
        <v>Untargeted</v>
      </c>
      <c r="R7673" s="2">
        <f>VLOOKUP(M7673,[1]ArchetypeScores!E:I,5,FALSE)</f>
        <v>0</v>
      </c>
      <c r="S7673" s="2">
        <f>VLOOKUP(M7673,[1]ArchetypeScores!E:K,7,FALSE)</f>
        <v>0</v>
      </c>
      <c r="T7673" s="2" t="str">
        <f t="shared" si="121"/>
        <v>Not A&amp;R positive</v>
      </c>
    </row>
    <row r="7674" spans="1:20" x14ac:dyDescent="0.3">
      <c r="A7674" s="2" t="s">
        <v>19339</v>
      </c>
      <c r="B7674" s="3" t="s">
        <v>20364</v>
      </c>
      <c r="C7674" s="3" t="s">
        <v>20365</v>
      </c>
      <c r="D7674" s="4">
        <v>0.11</v>
      </c>
      <c r="E7674" s="5" t="s">
        <v>6822</v>
      </c>
      <c r="F7674" s="4">
        <v>0.11</v>
      </c>
      <c r="G7674" s="6">
        <v>52031</v>
      </c>
      <c r="H7674" s="3" t="s">
        <v>19356</v>
      </c>
      <c r="I7674" s="3" t="s">
        <v>19357</v>
      </c>
      <c r="J7674" s="3" t="s">
        <v>20366</v>
      </c>
      <c r="K7674" s="5" t="s">
        <v>47</v>
      </c>
      <c r="L7674" s="5" t="s">
        <v>112</v>
      </c>
      <c r="M7674" s="5" t="s">
        <v>5248</v>
      </c>
      <c r="N7674" s="5">
        <f>VLOOKUP(M7674,[1]ArchetypeScores!E:N,10,FALSE)</f>
        <v>0</v>
      </c>
      <c r="O7674" s="5">
        <f>VLOOKUP(M7674,[1]ArchetypeScores!E:O,11,FALSE)</f>
        <v>0</v>
      </c>
      <c r="P7674" s="5">
        <f>VLOOKUP(M7674,[1]ArchetypeScores!E:P,12,FALSE)</f>
        <v>0</v>
      </c>
      <c r="Q7674" s="2" t="str">
        <f>VLOOKUP(M7674,[1]ArchetypeScores!E:W,19,FALSE)</f>
        <v>Untargeted</v>
      </c>
      <c r="R7674" s="2">
        <f>VLOOKUP(M7674,[1]ArchetypeScores!E:I,5,FALSE)</f>
        <v>0</v>
      </c>
      <c r="S7674" s="2">
        <f>VLOOKUP(M7674,[1]ArchetypeScores!E:K,7,FALSE)</f>
        <v>0</v>
      </c>
      <c r="T7674" s="2" t="str">
        <f t="shared" si="121"/>
        <v>Not A&amp;R positive</v>
      </c>
    </row>
    <row r="7675" spans="1:20" x14ac:dyDescent="0.3">
      <c r="A7675" s="2" t="s">
        <v>19339</v>
      </c>
      <c r="B7675" s="3" t="s">
        <v>20367</v>
      </c>
      <c r="C7675" s="3" t="s">
        <v>20368</v>
      </c>
      <c r="D7675" s="4">
        <v>0.5</v>
      </c>
      <c r="E7675" s="5" t="s">
        <v>6822</v>
      </c>
      <c r="F7675" s="4">
        <v>0.5</v>
      </c>
      <c r="G7675" s="6">
        <v>52120</v>
      </c>
      <c r="H7675" s="3" t="s">
        <v>19356</v>
      </c>
      <c r="I7675" s="3" t="s">
        <v>19357</v>
      </c>
      <c r="J7675" s="3" t="s">
        <v>20369</v>
      </c>
      <c r="K7675" s="5" t="s">
        <v>71</v>
      </c>
      <c r="L7675" s="5">
        <v>1</v>
      </c>
      <c r="M7675" s="5" t="s">
        <v>72</v>
      </c>
      <c r="N7675" s="5">
        <f>VLOOKUP(M7675,[1]ArchetypeScores!E:N,10,FALSE)</f>
        <v>0</v>
      </c>
      <c r="O7675" s="5">
        <f>VLOOKUP(M7675,[1]ArchetypeScores!E:O,11,FALSE)</f>
        <v>0</v>
      </c>
      <c r="P7675" s="5">
        <f>VLOOKUP(M7675,[1]ArchetypeScores!E:P,12,FALSE)</f>
        <v>0</v>
      </c>
      <c r="Q7675" s="2" t="str">
        <f>VLOOKUP(M7675,[1]ArchetypeScores!E:W,19,FALSE)</f>
        <v>Other sector</v>
      </c>
      <c r="R7675" s="2">
        <f>VLOOKUP(M7675,[1]ArchetypeScores!E:I,5,FALSE)</f>
        <v>0</v>
      </c>
      <c r="S7675" s="2">
        <f>VLOOKUP(M7675,[1]ArchetypeScores!E:K,7,FALSE)</f>
        <v>0</v>
      </c>
      <c r="T7675" s="2" t="str">
        <f t="shared" si="121"/>
        <v>Not A&amp;R positive</v>
      </c>
    </row>
    <row r="7676" spans="1:20" x14ac:dyDescent="0.3">
      <c r="A7676" s="2" t="s">
        <v>19339</v>
      </c>
      <c r="B7676" s="3" t="s">
        <v>20370</v>
      </c>
      <c r="C7676" s="3" t="s">
        <v>20371</v>
      </c>
      <c r="D7676" s="4">
        <v>7.4999999999999997E-2</v>
      </c>
      <c r="E7676" s="5" t="s">
        <v>6822</v>
      </c>
      <c r="F7676" s="4">
        <v>7.4999999999999997E-2</v>
      </c>
      <c r="G7676" s="6">
        <v>51759</v>
      </c>
      <c r="H7676" s="3" t="s">
        <v>19345</v>
      </c>
      <c r="I7676" s="3" t="s">
        <v>19346</v>
      </c>
      <c r="J7676" s="3" t="s">
        <v>20372</v>
      </c>
      <c r="K7676" s="5" t="s">
        <v>477</v>
      </c>
      <c r="L7676" s="5">
        <v>1</v>
      </c>
      <c r="M7676" s="5" t="s">
        <v>750</v>
      </c>
      <c r="N7676" s="5">
        <f>VLOOKUP(M7676,[1]ArchetypeScores!E:N,10,FALSE)</f>
        <v>1</v>
      </c>
      <c r="O7676" s="5">
        <f>VLOOKUP(M7676,[1]ArchetypeScores!E:O,11,FALSE)</f>
        <v>-2</v>
      </c>
      <c r="P7676" s="5">
        <f>VLOOKUP(M7676,[1]ArchetypeScores!E:P,12,FALSE)</f>
        <v>2</v>
      </c>
      <c r="Q7676" s="2" t="str">
        <f>VLOOKUP(M7676,[1]ArchetypeScores!E:W,19,FALSE)</f>
        <v>Energy and water</v>
      </c>
      <c r="R7676" s="2">
        <f>VLOOKUP(M7676,[1]ArchetypeScores!E:I,5,FALSE)</f>
        <v>0</v>
      </c>
      <c r="S7676" s="2">
        <f>VLOOKUP(M7676,[1]ArchetypeScores!E:K,7,FALSE)</f>
        <v>0</v>
      </c>
      <c r="T7676" s="2" t="str">
        <f t="shared" si="121"/>
        <v>Not A&amp;R positive</v>
      </c>
    </row>
    <row r="7677" spans="1:20" x14ac:dyDescent="0.3">
      <c r="A7677" s="2" t="s">
        <v>19339</v>
      </c>
      <c r="B7677" s="3" t="s">
        <v>20373</v>
      </c>
      <c r="C7677" s="3" t="s">
        <v>20374</v>
      </c>
      <c r="D7677" s="4">
        <v>0.125</v>
      </c>
      <c r="E7677" s="5" t="s">
        <v>6822</v>
      </c>
      <c r="F7677" s="4">
        <v>0.125</v>
      </c>
      <c r="G7677" s="6">
        <v>51758</v>
      </c>
      <c r="H7677" s="3" t="s">
        <v>19345</v>
      </c>
      <c r="I7677" s="3" t="s">
        <v>19346</v>
      </c>
      <c r="J7677" s="3" t="s">
        <v>20375</v>
      </c>
      <c r="K7677" s="5" t="s">
        <v>664</v>
      </c>
      <c r="L7677" s="5">
        <v>1</v>
      </c>
      <c r="M7677" s="5" t="s">
        <v>1896</v>
      </c>
      <c r="N7677" s="5">
        <f>VLOOKUP(M7677,[1]ArchetypeScores!E:N,10,FALSE)</f>
        <v>1</v>
      </c>
      <c r="O7677" s="5">
        <f>VLOOKUP(M7677,[1]ArchetypeScores!E:O,11,FALSE)</f>
        <v>0</v>
      </c>
      <c r="P7677" s="5">
        <f>VLOOKUP(M7677,[1]ArchetypeScores!E:P,12,FALSE)</f>
        <v>2</v>
      </c>
      <c r="Q7677" s="2" t="str">
        <f>VLOOKUP(M7677,[1]ArchetypeScores!E:W,19,FALSE)</f>
        <v>Energy and water</v>
      </c>
      <c r="R7677" s="2">
        <f>VLOOKUP(M7677,[1]ArchetypeScores!E:I,5,FALSE)</f>
        <v>0</v>
      </c>
      <c r="S7677" s="2">
        <f>VLOOKUP(M7677,[1]ArchetypeScores!E:K,7,FALSE)</f>
        <v>0</v>
      </c>
      <c r="T7677" s="2" t="str">
        <f t="shared" si="121"/>
        <v>Not A&amp;R positive</v>
      </c>
    </row>
    <row r="7678" spans="1:20" x14ac:dyDescent="0.3">
      <c r="A7678" s="2" t="s">
        <v>19339</v>
      </c>
      <c r="B7678" s="3" t="s">
        <v>20376</v>
      </c>
      <c r="C7678" s="3" t="s">
        <v>20377</v>
      </c>
      <c r="D7678" s="4">
        <v>1</v>
      </c>
      <c r="E7678" s="5" t="s">
        <v>6822</v>
      </c>
      <c r="F7678" s="4">
        <v>1</v>
      </c>
      <c r="G7678" s="6">
        <v>51756</v>
      </c>
      <c r="H7678" s="3" t="s">
        <v>19345</v>
      </c>
      <c r="I7678" s="3" t="s">
        <v>19346</v>
      </c>
      <c r="J7678" s="3" t="s">
        <v>20378</v>
      </c>
      <c r="K7678" s="5" t="s">
        <v>1097</v>
      </c>
      <c r="L7678" s="5">
        <v>1</v>
      </c>
      <c r="M7678" s="5" t="s">
        <v>1098</v>
      </c>
      <c r="N7678" s="5">
        <f>VLOOKUP(M7678,[1]ArchetypeScores!E:N,10,FALSE)</f>
        <v>1</v>
      </c>
      <c r="O7678" s="5">
        <f>VLOOKUP(M7678,[1]ArchetypeScores!E:O,11,FALSE)</f>
        <v>0</v>
      </c>
      <c r="P7678" s="5">
        <f>VLOOKUP(M7678,[1]ArchetypeScores!E:P,12,FALSE)</f>
        <v>2</v>
      </c>
      <c r="Q7678" s="2" t="str">
        <f>VLOOKUP(M7678,[1]ArchetypeScores!E:W,19,FALSE)</f>
        <v>Energy and water</v>
      </c>
      <c r="R7678" s="2">
        <f>VLOOKUP(M7678,[1]ArchetypeScores!E:I,5,FALSE)</f>
        <v>0</v>
      </c>
      <c r="S7678" s="2">
        <f>VLOOKUP(M7678,[1]ArchetypeScores!E:K,7,FALSE)</f>
        <v>0</v>
      </c>
      <c r="T7678" s="2" t="str">
        <f t="shared" si="121"/>
        <v>Not A&amp;R positive</v>
      </c>
    </row>
    <row r="7679" spans="1:20" x14ac:dyDescent="0.3">
      <c r="A7679" s="2" t="s">
        <v>19339</v>
      </c>
      <c r="B7679" s="3" t="s">
        <v>20379</v>
      </c>
      <c r="C7679" s="3" t="s">
        <v>20380</v>
      </c>
      <c r="D7679" s="4">
        <v>0.14599999999999999</v>
      </c>
      <c r="E7679" s="5" t="s">
        <v>6822</v>
      </c>
      <c r="F7679" s="4">
        <v>0.1464</v>
      </c>
      <c r="G7679" s="6">
        <v>51799</v>
      </c>
      <c r="H7679" s="3" t="s">
        <v>19345</v>
      </c>
      <c r="I7679" s="3" t="s">
        <v>19346</v>
      </c>
      <c r="J7679" s="3" t="s">
        <v>20381</v>
      </c>
      <c r="K7679" s="5" t="s">
        <v>477</v>
      </c>
      <c r="L7679" s="5">
        <v>1</v>
      </c>
      <c r="M7679" s="5" t="s">
        <v>750</v>
      </c>
      <c r="N7679" s="5">
        <f>VLOOKUP(M7679,[1]ArchetypeScores!E:N,10,FALSE)</f>
        <v>1</v>
      </c>
      <c r="O7679" s="5">
        <f>VLOOKUP(M7679,[1]ArchetypeScores!E:O,11,FALSE)</f>
        <v>-2</v>
      </c>
      <c r="P7679" s="5">
        <f>VLOOKUP(M7679,[1]ArchetypeScores!E:P,12,FALSE)</f>
        <v>2</v>
      </c>
      <c r="Q7679" s="2" t="str">
        <f>VLOOKUP(M7679,[1]ArchetypeScores!E:W,19,FALSE)</f>
        <v>Energy and water</v>
      </c>
      <c r="R7679" s="2">
        <f>VLOOKUP(M7679,[1]ArchetypeScores!E:I,5,FALSE)</f>
        <v>0</v>
      </c>
      <c r="S7679" s="2">
        <f>VLOOKUP(M7679,[1]ArchetypeScores!E:K,7,FALSE)</f>
        <v>0</v>
      </c>
      <c r="T7679" s="2" t="str">
        <f t="shared" si="121"/>
        <v>Not A&amp;R positive</v>
      </c>
    </row>
    <row r="7680" spans="1:20" x14ac:dyDescent="0.3">
      <c r="A7680" s="2" t="s">
        <v>19339</v>
      </c>
      <c r="B7680" s="3" t="s">
        <v>20382</v>
      </c>
      <c r="C7680" s="3" t="s">
        <v>20383</v>
      </c>
      <c r="D7680" s="4">
        <v>4.9000000000000002E-2</v>
      </c>
      <c r="E7680" s="5" t="s">
        <v>6822</v>
      </c>
      <c r="F7680" s="4">
        <v>4.9000000000000002E-2</v>
      </c>
      <c r="G7680" s="6">
        <v>51921</v>
      </c>
      <c r="H7680" s="9" t="s">
        <v>19356</v>
      </c>
      <c r="I7680" s="3" t="s">
        <v>19357</v>
      </c>
      <c r="J7680" s="3" t="s">
        <v>20384</v>
      </c>
      <c r="K7680" s="5" t="s">
        <v>47</v>
      </c>
      <c r="L7680" s="5">
        <v>1</v>
      </c>
      <c r="M7680" s="5" t="s">
        <v>48</v>
      </c>
      <c r="N7680" s="5">
        <f>VLOOKUP(M7680,[1]ArchetypeScores!E:N,10,FALSE)</f>
        <v>0</v>
      </c>
      <c r="O7680" s="5">
        <f>VLOOKUP(M7680,[1]ArchetypeScores!E:O,11,FALSE)</f>
        <v>0</v>
      </c>
      <c r="P7680" s="5">
        <f>VLOOKUP(M7680,[1]ArchetypeScores!E:P,12,FALSE)</f>
        <v>0</v>
      </c>
      <c r="Q7680" s="2" t="str">
        <f>VLOOKUP(M7680,[1]ArchetypeScores!E:W,19,FALSE)</f>
        <v>Consumer (including agriculture and tourism)</v>
      </c>
      <c r="R7680" s="2">
        <f>VLOOKUP(M7680,[1]ArchetypeScores!E:I,5,FALSE)</f>
        <v>0</v>
      </c>
      <c r="S7680" s="2">
        <f>VLOOKUP(M7680,[1]ArchetypeScores!E:K,7,FALSE)</f>
        <v>0</v>
      </c>
      <c r="T7680" s="2" t="str">
        <f t="shared" si="121"/>
        <v>Not A&amp;R positive</v>
      </c>
    </row>
    <row r="7681" spans="1:20" x14ac:dyDescent="0.3">
      <c r="A7681" s="2" t="s">
        <v>19339</v>
      </c>
      <c r="B7681" s="3" t="s">
        <v>20385</v>
      </c>
      <c r="C7681" s="3" t="s">
        <v>20386</v>
      </c>
      <c r="D7681" s="4">
        <v>1</v>
      </c>
      <c r="E7681" s="5" t="s">
        <v>6822</v>
      </c>
      <c r="F7681" s="4">
        <v>1</v>
      </c>
      <c r="G7681" s="6">
        <v>51970</v>
      </c>
      <c r="H7681" s="3" t="s">
        <v>19356</v>
      </c>
      <c r="I7681" s="3" t="s">
        <v>19357</v>
      </c>
      <c r="J7681" s="3" t="s">
        <v>20387</v>
      </c>
      <c r="K7681" s="5" t="s">
        <v>61</v>
      </c>
      <c r="L7681" s="5">
        <v>5</v>
      </c>
      <c r="M7681" s="5" t="s">
        <v>62</v>
      </c>
      <c r="N7681" s="5">
        <f>VLOOKUP(M7681,[1]ArchetypeScores!E:N,10,FALSE)</f>
        <v>0</v>
      </c>
      <c r="O7681" s="5">
        <f>VLOOKUP(M7681,[1]ArchetypeScores!E:O,11,FALSE)</f>
        <v>-1</v>
      </c>
      <c r="P7681" s="5">
        <f>VLOOKUP(M7681,[1]ArchetypeScores!E:P,12,FALSE)</f>
        <v>0</v>
      </c>
      <c r="Q7681" s="2" t="str">
        <f>VLOOKUP(M7681,[1]ArchetypeScores!E:W,19,FALSE)</f>
        <v>Health care</v>
      </c>
      <c r="R7681" s="2">
        <f>VLOOKUP(M7681,[1]ArchetypeScores!E:I,5,FALSE)</f>
        <v>0</v>
      </c>
      <c r="S7681" s="2">
        <f>VLOOKUP(M7681,[1]ArchetypeScores!E:K,7,FALSE)</f>
        <v>0</v>
      </c>
      <c r="T7681" s="2" t="str">
        <f t="shared" si="121"/>
        <v>Not A&amp;R positive</v>
      </c>
    </row>
    <row r="7682" spans="1:20" x14ac:dyDescent="0.3">
      <c r="A7682" s="2" t="s">
        <v>19339</v>
      </c>
      <c r="B7682" s="3" t="s">
        <v>20388</v>
      </c>
      <c r="C7682" s="3" t="s">
        <v>20388</v>
      </c>
      <c r="D7682" s="4">
        <v>4</v>
      </c>
      <c r="E7682" s="5" t="s">
        <v>6822</v>
      </c>
      <c r="F7682" s="4">
        <v>4</v>
      </c>
      <c r="G7682" s="6">
        <v>52178</v>
      </c>
      <c r="H7682" s="3" t="s">
        <v>20389</v>
      </c>
      <c r="I7682" s="3" t="s">
        <v>19342</v>
      </c>
      <c r="J7682" s="3"/>
      <c r="K7682" s="5" t="s">
        <v>84</v>
      </c>
      <c r="L7682" s="5">
        <v>2</v>
      </c>
      <c r="M7682" s="5" t="s">
        <v>924</v>
      </c>
      <c r="N7682" s="5">
        <f>VLOOKUP(M7682,[1]ArchetypeScores!E:N,10,FALSE)</f>
        <v>0</v>
      </c>
      <c r="O7682" s="5">
        <f>VLOOKUP(M7682,[1]ArchetypeScores!E:O,11,FALSE)</f>
        <v>-1</v>
      </c>
      <c r="P7682" s="5">
        <f>VLOOKUP(M7682,[1]ArchetypeScores!E:P,12,FALSE)</f>
        <v>0</v>
      </c>
      <c r="Q7682" s="2" t="str">
        <f>VLOOKUP(M7682,[1]ArchetypeScores!E:W,19,FALSE)</f>
        <v>Untargeted</v>
      </c>
      <c r="R7682" s="2">
        <f>VLOOKUP(M7682,[1]ArchetypeScores!E:I,5,FALSE)</f>
        <v>0</v>
      </c>
      <c r="S7682" s="2">
        <f>VLOOKUP(M7682,[1]ArchetypeScores!E:K,7,FALSE)</f>
        <v>0</v>
      </c>
      <c r="T7682" s="2" t="str">
        <f t="shared" ref="T7682:T7745" si="122">IF(AND(R7682=1,S7682=1),"Both",IF(AND(R7682=1,S7682=0),"Direct only",IF(AND(R7682=0,S7682=1),"Indirect only","Not A&amp;R positive")))</f>
        <v>Not A&amp;R positive</v>
      </c>
    </row>
    <row r="7683" spans="1:20" x14ac:dyDescent="0.3">
      <c r="A7683" s="2" t="s">
        <v>19339</v>
      </c>
      <c r="B7683" s="3" t="s">
        <v>20390</v>
      </c>
      <c r="C7683" s="3" t="s">
        <v>20390</v>
      </c>
      <c r="D7683" s="4">
        <v>3</v>
      </c>
      <c r="E7683" s="5" t="s">
        <v>6822</v>
      </c>
      <c r="F7683" s="4">
        <v>3</v>
      </c>
      <c r="G7683" s="6">
        <v>52160</v>
      </c>
      <c r="H7683" s="3" t="s">
        <v>20391</v>
      </c>
      <c r="I7683" s="3" t="s">
        <v>19342</v>
      </c>
      <c r="J7683" s="3"/>
      <c r="K7683" s="5" t="s">
        <v>61</v>
      </c>
      <c r="L7683" s="5">
        <v>4</v>
      </c>
      <c r="M7683" s="5" t="s">
        <v>433</v>
      </c>
      <c r="N7683" s="5">
        <f>VLOOKUP(M7683,[1]ArchetypeScores!E:N,10,FALSE)</f>
        <v>0</v>
      </c>
      <c r="O7683" s="5">
        <f>VLOOKUP(M7683,[1]ArchetypeScores!E:O,11,FALSE)</f>
        <v>0</v>
      </c>
      <c r="P7683" s="5">
        <f>VLOOKUP(M7683,[1]ArchetypeScores!E:P,12,FALSE)</f>
        <v>0</v>
      </c>
      <c r="Q7683" s="2" t="str">
        <f>VLOOKUP(M7683,[1]ArchetypeScores!E:W,19,FALSE)</f>
        <v>Health care</v>
      </c>
      <c r="R7683" s="2">
        <f>VLOOKUP(M7683,[1]ArchetypeScores!E:I,5,FALSE)</f>
        <v>0</v>
      </c>
      <c r="S7683" s="2">
        <f>VLOOKUP(M7683,[1]ArchetypeScores!E:K,7,FALSE)</f>
        <v>0</v>
      </c>
      <c r="T7683" s="2" t="str">
        <f t="shared" si="122"/>
        <v>Not A&amp;R positive</v>
      </c>
    </row>
    <row r="7684" spans="1:20" x14ac:dyDescent="0.3">
      <c r="A7684" s="2" t="s">
        <v>19339</v>
      </c>
      <c r="B7684" s="3" t="s">
        <v>20392</v>
      </c>
      <c r="C7684" s="3" t="s">
        <v>20393</v>
      </c>
      <c r="D7684" s="4">
        <v>310</v>
      </c>
      <c r="E7684" s="5" t="s">
        <v>6822</v>
      </c>
      <c r="F7684" s="4">
        <v>310</v>
      </c>
      <c r="G7684" s="6">
        <v>52198</v>
      </c>
      <c r="H7684" s="3" t="s">
        <v>19413</v>
      </c>
      <c r="I7684" s="3" t="s">
        <v>19414</v>
      </c>
      <c r="J7684" s="3" t="s">
        <v>19415</v>
      </c>
      <c r="K7684" s="5" t="s">
        <v>57</v>
      </c>
      <c r="L7684" s="5">
        <v>29</v>
      </c>
      <c r="M7684" s="5" t="s">
        <v>58</v>
      </c>
      <c r="N7684" s="5">
        <f>VLOOKUP(M7684,[1]ArchetypeScores!E:N,10,FALSE)</f>
        <v>0</v>
      </c>
      <c r="O7684" s="5">
        <f>VLOOKUP(M7684,[1]ArchetypeScores!E:O,11,FALSE)</f>
        <v>-1</v>
      </c>
      <c r="P7684" s="5">
        <f>VLOOKUP(M7684,[1]ArchetypeScores!E:P,12,FALSE)</f>
        <v>0</v>
      </c>
      <c r="Q7684" s="2" t="str">
        <f>VLOOKUP(M7684,[1]ArchetypeScores!E:W,19,FALSE)</f>
        <v>Untargeted</v>
      </c>
      <c r="R7684" s="2">
        <f>VLOOKUP(M7684,[1]ArchetypeScores!E:I,5,FALSE)</f>
        <v>0</v>
      </c>
      <c r="S7684" s="2">
        <f>VLOOKUP(M7684,[1]ArchetypeScores!E:K,7,FALSE)</f>
        <v>0</v>
      </c>
      <c r="T7684" s="2" t="str">
        <f t="shared" si="122"/>
        <v>Not A&amp;R positive</v>
      </c>
    </row>
    <row r="7685" spans="1:20" x14ac:dyDescent="0.3">
      <c r="A7685" s="2" t="s">
        <v>19339</v>
      </c>
      <c r="B7685" s="3" t="s">
        <v>20394</v>
      </c>
      <c r="C7685" s="3" t="s">
        <v>20395</v>
      </c>
      <c r="D7685" s="4"/>
      <c r="E7685" s="5" t="s">
        <v>6822</v>
      </c>
      <c r="F7685" s="4">
        <v>0</v>
      </c>
      <c r="G7685" s="6">
        <v>52217</v>
      </c>
      <c r="H7685" s="3" t="s">
        <v>20396</v>
      </c>
      <c r="I7685" s="3" t="s">
        <v>20397</v>
      </c>
      <c r="J7685" s="3"/>
      <c r="K7685" s="5" t="s">
        <v>1072</v>
      </c>
      <c r="L7685" s="5">
        <v>2</v>
      </c>
      <c r="M7685" s="5" t="s">
        <v>1073</v>
      </c>
      <c r="N7685" s="5">
        <f>VLOOKUP(M7685,[1]ArchetypeScores!E:N,10,FALSE)</f>
        <v>0</v>
      </c>
      <c r="O7685" s="5">
        <f>VLOOKUP(M7685,[1]ArchetypeScores!E:O,11,FALSE)</f>
        <v>-1</v>
      </c>
      <c r="P7685" s="5">
        <f>VLOOKUP(M7685,[1]ArchetypeScores!E:P,12,FALSE)</f>
        <v>0</v>
      </c>
      <c r="Q7685" s="2" t="str">
        <f>VLOOKUP(M7685,[1]ArchetypeScores!E:W,19,FALSE)</f>
        <v>Untargeted</v>
      </c>
      <c r="R7685" s="2">
        <f>VLOOKUP(M7685,[1]ArchetypeScores!E:I,5,FALSE)</f>
        <v>0</v>
      </c>
      <c r="S7685" s="2">
        <f>VLOOKUP(M7685,[1]ArchetypeScores!E:K,7,FALSE)</f>
        <v>0</v>
      </c>
      <c r="T7685" s="2" t="str">
        <f t="shared" si="122"/>
        <v>Not A&amp;R positive</v>
      </c>
    </row>
    <row r="7686" spans="1:20" x14ac:dyDescent="0.3">
      <c r="A7686" s="2" t="s">
        <v>19339</v>
      </c>
      <c r="B7686" s="3" t="s">
        <v>20398</v>
      </c>
      <c r="C7686" s="3" t="s">
        <v>20399</v>
      </c>
      <c r="D7686" s="4">
        <v>3.5</v>
      </c>
      <c r="E7686" s="5" t="s">
        <v>6822</v>
      </c>
      <c r="F7686" s="4">
        <v>3.5</v>
      </c>
      <c r="G7686" s="6">
        <v>51881</v>
      </c>
      <c r="H7686" s="3" t="s">
        <v>19345</v>
      </c>
      <c r="I7686" s="3" t="s">
        <v>19346</v>
      </c>
      <c r="J7686" s="3" t="s">
        <v>20400</v>
      </c>
      <c r="K7686" s="5" t="s">
        <v>61</v>
      </c>
      <c r="L7686" s="5">
        <v>1</v>
      </c>
      <c r="M7686" s="5" t="s">
        <v>130</v>
      </c>
      <c r="N7686" s="5">
        <f>VLOOKUP(M7686,[1]ArchetypeScores!E:N,10,FALSE)</f>
        <v>0</v>
      </c>
      <c r="O7686" s="5">
        <f>VLOOKUP(M7686,[1]ArchetypeScores!E:O,11,FALSE)</f>
        <v>-1</v>
      </c>
      <c r="P7686" s="5">
        <f>VLOOKUP(M7686,[1]ArchetypeScores!E:P,12,FALSE)</f>
        <v>0</v>
      </c>
      <c r="Q7686" s="2" t="str">
        <f>VLOOKUP(M7686,[1]ArchetypeScores!E:W,19,FALSE)</f>
        <v>Health care</v>
      </c>
      <c r="R7686" s="2">
        <f>VLOOKUP(M7686,[1]ArchetypeScores!E:I,5,FALSE)</f>
        <v>0</v>
      </c>
      <c r="S7686" s="2">
        <f>VLOOKUP(M7686,[1]ArchetypeScores!E:K,7,FALSE)</f>
        <v>0</v>
      </c>
      <c r="T7686" s="2" t="str">
        <f t="shared" si="122"/>
        <v>Not A&amp;R positive</v>
      </c>
    </row>
    <row r="7687" spans="1:20" x14ac:dyDescent="0.3">
      <c r="A7687" s="2" t="s">
        <v>19339</v>
      </c>
      <c r="B7687" s="3" t="s">
        <v>20401</v>
      </c>
      <c r="C7687" s="3" t="s">
        <v>20402</v>
      </c>
      <c r="D7687" s="4">
        <v>0.6</v>
      </c>
      <c r="E7687" s="5" t="s">
        <v>6822</v>
      </c>
      <c r="F7687" s="4">
        <v>0.6</v>
      </c>
      <c r="G7687" s="6">
        <v>52126</v>
      </c>
      <c r="H7687" s="3" t="s">
        <v>19356</v>
      </c>
      <c r="I7687" s="3" t="s">
        <v>19357</v>
      </c>
      <c r="J7687" s="3" t="s">
        <v>20403</v>
      </c>
      <c r="K7687" s="5" t="s">
        <v>61</v>
      </c>
      <c r="L7687" s="5">
        <v>5</v>
      </c>
      <c r="M7687" s="5" t="s">
        <v>62</v>
      </c>
      <c r="N7687" s="5">
        <f>VLOOKUP(M7687,[1]ArchetypeScores!E:N,10,FALSE)</f>
        <v>0</v>
      </c>
      <c r="O7687" s="5">
        <f>VLOOKUP(M7687,[1]ArchetypeScores!E:O,11,FALSE)</f>
        <v>-1</v>
      </c>
      <c r="P7687" s="5">
        <f>VLOOKUP(M7687,[1]ArchetypeScores!E:P,12,FALSE)</f>
        <v>0</v>
      </c>
      <c r="Q7687" s="2" t="str">
        <f>VLOOKUP(M7687,[1]ArchetypeScores!E:W,19,FALSE)</f>
        <v>Health care</v>
      </c>
      <c r="R7687" s="2">
        <f>VLOOKUP(M7687,[1]ArchetypeScores!E:I,5,FALSE)</f>
        <v>0</v>
      </c>
      <c r="S7687" s="2">
        <f>VLOOKUP(M7687,[1]ArchetypeScores!E:K,7,FALSE)</f>
        <v>0</v>
      </c>
      <c r="T7687" s="2" t="str">
        <f t="shared" si="122"/>
        <v>Not A&amp;R positive</v>
      </c>
    </row>
    <row r="7688" spans="1:20" x14ac:dyDescent="0.3">
      <c r="A7688" s="2" t="s">
        <v>19339</v>
      </c>
      <c r="B7688" s="3" t="s">
        <v>20404</v>
      </c>
      <c r="C7688" s="3" t="s">
        <v>20405</v>
      </c>
      <c r="D7688" s="4">
        <v>0.24</v>
      </c>
      <c r="E7688" s="5" t="s">
        <v>6822</v>
      </c>
      <c r="F7688" s="4">
        <v>0.24</v>
      </c>
      <c r="G7688" s="6">
        <v>52128</v>
      </c>
      <c r="H7688" s="3" t="s">
        <v>19356</v>
      </c>
      <c r="I7688" s="3" t="s">
        <v>19357</v>
      </c>
      <c r="J7688" s="3" t="s">
        <v>20406</v>
      </c>
      <c r="K7688" s="5" t="s">
        <v>61</v>
      </c>
      <c r="L7688" s="5">
        <v>4</v>
      </c>
      <c r="M7688" s="5" t="s">
        <v>433</v>
      </c>
      <c r="N7688" s="5">
        <f>VLOOKUP(M7688,[1]ArchetypeScores!E:N,10,FALSE)</f>
        <v>0</v>
      </c>
      <c r="O7688" s="5">
        <f>VLOOKUP(M7688,[1]ArchetypeScores!E:O,11,FALSE)</f>
        <v>0</v>
      </c>
      <c r="P7688" s="5">
        <f>VLOOKUP(M7688,[1]ArchetypeScores!E:P,12,FALSE)</f>
        <v>0</v>
      </c>
      <c r="Q7688" s="2" t="str">
        <f>VLOOKUP(M7688,[1]ArchetypeScores!E:W,19,FALSE)</f>
        <v>Health care</v>
      </c>
      <c r="R7688" s="2">
        <f>VLOOKUP(M7688,[1]ArchetypeScores!E:I,5,FALSE)</f>
        <v>0</v>
      </c>
      <c r="S7688" s="2">
        <f>VLOOKUP(M7688,[1]ArchetypeScores!E:K,7,FALSE)</f>
        <v>0</v>
      </c>
      <c r="T7688" s="2" t="str">
        <f t="shared" si="122"/>
        <v>Not A&amp;R positive</v>
      </c>
    </row>
    <row r="7689" spans="1:20" x14ac:dyDescent="0.3">
      <c r="A7689" s="2" t="s">
        <v>19339</v>
      </c>
      <c r="B7689" s="3" t="s">
        <v>20407</v>
      </c>
      <c r="C7689" s="3" t="s">
        <v>20408</v>
      </c>
      <c r="D7689" s="4">
        <v>0.6</v>
      </c>
      <c r="E7689" s="5" t="s">
        <v>6822</v>
      </c>
      <c r="F7689" s="4">
        <v>0.6</v>
      </c>
      <c r="G7689" s="6">
        <v>52130</v>
      </c>
      <c r="H7689" s="3" t="s">
        <v>19356</v>
      </c>
      <c r="I7689" s="3" t="s">
        <v>19357</v>
      </c>
      <c r="J7689" s="3" t="s">
        <v>20409</v>
      </c>
      <c r="K7689" s="5" t="s">
        <v>71</v>
      </c>
      <c r="L7689" s="5">
        <v>2</v>
      </c>
      <c r="M7689" s="5" t="s">
        <v>2542</v>
      </c>
      <c r="N7689" s="5">
        <f>VLOOKUP(M7689,[1]ArchetypeScores!E:N,10,FALSE)</f>
        <v>0</v>
      </c>
      <c r="O7689" s="5">
        <f>VLOOKUP(M7689,[1]ArchetypeScores!E:O,11,FALSE)</f>
        <v>-1</v>
      </c>
      <c r="P7689" s="5">
        <f>VLOOKUP(M7689,[1]ArchetypeScores!E:P,12,FALSE)</f>
        <v>0</v>
      </c>
      <c r="Q7689" s="2" t="str">
        <f>VLOOKUP(M7689,[1]ArchetypeScores!E:W,19,FALSE)</f>
        <v>Industrials - other</v>
      </c>
      <c r="R7689" s="2">
        <f>VLOOKUP(M7689,[1]ArchetypeScores!E:I,5,FALSE)</f>
        <v>0</v>
      </c>
      <c r="S7689" s="2">
        <f>VLOOKUP(M7689,[1]ArchetypeScores!E:K,7,FALSE)</f>
        <v>0</v>
      </c>
      <c r="T7689" s="2" t="str">
        <f t="shared" si="122"/>
        <v>Not A&amp;R positive</v>
      </c>
    </row>
    <row r="7690" spans="1:20" x14ac:dyDescent="0.3">
      <c r="A7690" s="2" t="s">
        <v>19339</v>
      </c>
      <c r="B7690" s="3" t="s">
        <v>20410</v>
      </c>
      <c r="C7690" s="3" t="s">
        <v>20411</v>
      </c>
      <c r="D7690" s="4">
        <v>0.14000000000000001</v>
      </c>
      <c r="E7690" s="5" t="s">
        <v>6822</v>
      </c>
      <c r="F7690" s="4">
        <v>0.14000000000000001</v>
      </c>
      <c r="G7690" s="6">
        <v>52124</v>
      </c>
      <c r="H7690" s="3" t="s">
        <v>19356</v>
      </c>
      <c r="I7690" s="3" t="s">
        <v>19357</v>
      </c>
      <c r="J7690" s="3" t="s">
        <v>20412</v>
      </c>
      <c r="K7690" s="5" t="s">
        <v>61</v>
      </c>
      <c r="L7690" s="5">
        <v>4</v>
      </c>
      <c r="M7690" s="5" t="s">
        <v>433</v>
      </c>
      <c r="N7690" s="5">
        <f>VLOOKUP(M7690,[1]ArchetypeScores!E:N,10,FALSE)</f>
        <v>0</v>
      </c>
      <c r="O7690" s="5">
        <f>VLOOKUP(M7690,[1]ArchetypeScores!E:O,11,FALSE)</f>
        <v>0</v>
      </c>
      <c r="P7690" s="5">
        <f>VLOOKUP(M7690,[1]ArchetypeScores!E:P,12,FALSE)</f>
        <v>0</v>
      </c>
      <c r="Q7690" s="2" t="str">
        <f>VLOOKUP(M7690,[1]ArchetypeScores!E:W,19,FALSE)</f>
        <v>Health care</v>
      </c>
      <c r="R7690" s="2">
        <f>VLOOKUP(M7690,[1]ArchetypeScores!E:I,5,FALSE)</f>
        <v>0</v>
      </c>
      <c r="S7690" s="2">
        <f>VLOOKUP(M7690,[1]ArchetypeScores!E:K,7,FALSE)</f>
        <v>0</v>
      </c>
      <c r="T7690" s="2" t="str">
        <f t="shared" si="122"/>
        <v>Not A&amp;R positive</v>
      </c>
    </row>
    <row r="7691" spans="1:20" x14ac:dyDescent="0.3">
      <c r="A7691" s="2" t="s">
        <v>19339</v>
      </c>
      <c r="B7691" s="3" t="s">
        <v>20413</v>
      </c>
      <c r="C7691" s="3" t="s">
        <v>20414</v>
      </c>
      <c r="D7691" s="4">
        <v>2</v>
      </c>
      <c r="E7691" s="5" t="s">
        <v>6822</v>
      </c>
      <c r="F7691" s="4">
        <v>2</v>
      </c>
      <c r="G7691" s="6">
        <v>52122</v>
      </c>
      <c r="H7691" s="3" t="s">
        <v>19356</v>
      </c>
      <c r="I7691" s="3" t="s">
        <v>19357</v>
      </c>
      <c r="J7691" s="3" t="s">
        <v>20415</v>
      </c>
      <c r="K7691" s="5" t="s">
        <v>489</v>
      </c>
      <c r="L7691" s="5">
        <v>1</v>
      </c>
      <c r="M7691" s="5" t="s">
        <v>660</v>
      </c>
      <c r="N7691" s="5">
        <f>VLOOKUP(M7691,[1]ArchetypeScores!E:N,10,FALSE)</f>
        <v>1</v>
      </c>
      <c r="O7691" s="5">
        <f>VLOOKUP(M7691,[1]ArchetypeScores!E:O,11,FALSE)</f>
        <v>-1</v>
      </c>
      <c r="P7691" s="5">
        <f>VLOOKUP(M7691,[1]ArchetypeScores!E:P,12,FALSE)</f>
        <v>0</v>
      </c>
      <c r="Q7691" s="2" t="str">
        <f>VLOOKUP(M7691,[1]ArchetypeScores!E:W,19,FALSE)</f>
        <v>Health care</v>
      </c>
      <c r="R7691" s="2">
        <f>VLOOKUP(M7691,[1]ArchetypeScores!E:I,5,FALSE)</f>
        <v>0</v>
      </c>
      <c r="S7691" s="2">
        <f>VLOOKUP(M7691,[1]ArchetypeScores!E:K,7,FALSE)</f>
        <v>1</v>
      </c>
      <c r="T7691" s="2" t="str">
        <f t="shared" si="122"/>
        <v>Indirect only</v>
      </c>
    </row>
    <row r="7692" spans="1:20" x14ac:dyDescent="0.3">
      <c r="A7692" s="2" t="s">
        <v>19339</v>
      </c>
      <c r="B7692" s="3" t="s">
        <v>20416</v>
      </c>
      <c r="C7692" s="3" t="s">
        <v>20417</v>
      </c>
      <c r="D7692" s="4">
        <v>0.01</v>
      </c>
      <c r="E7692" s="5" t="s">
        <v>6822</v>
      </c>
      <c r="F7692" s="4">
        <v>0.01</v>
      </c>
      <c r="G7692" s="6">
        <v>52131</v>
      </c>
      <c r="H7692" s="3" t="s">
        <v>19356</v>
      </c>
      <c r="I7692" s="3" t="s">
        <v>19357</v>
      </c>
      <c r="J7692" s="3" t="s">
        <v>20418</v>
      </c>
      <c r="K7692" s="5" t="s">
        <v>71</v>
      </c>
      <c r="L7692" s="5">
        <v>2</v>
      </c>
      <c r="M7692" s="5" t="s">
        <v>2542</v>
      </c>
      <c r="N7692" s="5">
        <f>VLOOKUP(M7692,[1]ArchetypeScores!E:N,10,FALSE)</f>
        <v>0</v>
      </c>
      <c r="O7692" s="5">
        <f>VLOOKUP(M7692,[1]ArchetypeScores!E:O,11,FALSE)</f>
        <v>-1</v>
      </c>
      <c r="P7692" s="5">
        <f>VLOOKUP(M7692,[1]ArchetypeScores!E:P,12,FALSE)</f>
        <v>0</v>
      </c>
      <c r="Q7692" s="2" t="str">
        <f>VLOOKUP(M7692,[1]ArchetypeScores!E:W,19,FALSE)</f>
        <v>Industrials - other</v>
      </c>
      <c r="R7692" s="2">
        <f>VLOOKUP(M7692,[1]ArchetypeScores!E:I,5,FALSE)</f>
        <v>0</v>
      </c>
      <c r="S7692" s="2">
        <f>VLOOKUP(M7692,[1]ArchetypeScores!E:K,7,FALSE)</f>
        <v>0</v>
      </c>
      <c r="T7692" s="2" t="str">
        <f t="shared" si="122"/>
        <v>Not A&amp;R positive</v>
      </c>
    </row>
    <row r="7693" spans="1:20" x14ac:dyDescent="0.3">
      <c r="A7693" s="2" t="s">
        <v>19339</v>
      </c>
      <c r="B7693" s="3" t="s">
        <v>20419</v>
      </c>
      <c r="C7693" s="3" t="s">
        <v>20420</v>
      </c>
      <c r="D7693" s="4">
        <v>0.42</v>
      </c>
      <c r="E7693" s="5" t="s">
        <v>6822</v>
      </c>
      <c r="F7693" s="4">
        <v>0.42</v>
      </c>
      <c r="G7693" s="6">
        <v>52129</v>
      </c>
      <c r="H7693" s="3" t="s">
        <v>19356</v>
      </c>
      <c r="I7693" s="3" t="s">
        <v>19357</v>
      </c>
      <c r="J7693" s="3" t="s">
        <v>20421</v>
      </c>
      <c r="K7693" s="5" t="s">
        <v>7323</v>
      </c>
      <c r="L7693" s="5">
        <v>1</v>
      </c>
      <c r="M7693" s="5" t="s">
        <v>7324</v>
      </c>
      <c r="N7693" s="5">
        <f>VLOOKUP(M7693,[1]ArchetypeScores!E:N,10,FALSE)</f>
        <v>0</v>
      </c>
      <c r="O7693" s="5">
        <f>VLOOKUP(M7693,[1]ArchetypeScores!E:O,11,FALSE)</f>
        <v>0</v>
      </c>
      <c r="P7693" s="5">
        <f>VLOOKUP(M7693,[1]ArchetypeScores!E:P,12,FALSE)</f>
        <v>0</v>
      </c>
      <c r="Q7693" s="2" t="str">
        <f>VLOOKUP(M7693,[1]ArchetypeScores!E:W,19,FALSE)</f>
        <v>Consumer (including agriculture and tourism)</v>
      </c>
      <c r="R7693" s="2">
        <f>VLOOKUP(M7693,[1]ArchetypeScores!E:I,5,FALSE)</f>
        <v>0</v>
      </c>
      <c r="S7693" s="2">
        <f>VLOOKUP(M7693,[1]ArchetypeScores!E:K,7,FALSE)</f>
        <v>0</v>
      </c>
      <c r="T7693" s="2" t="str">
        <f t="shared" si="122"/>
        <v>Not A&amp;R positive</v>
      </c>
    </row>
    <row r="7694" spans="1:20" x14ac:dyDescent="0.3">
      <c r="A7694" s="2" t="s">
        <v>19339</v>
      </c>
      <c r="B7694" s="3" t="s">
        <v>20422</v>
      </c>
      <c r="C7694" s="3" t="s">
        <v>20423</v>
      </c>
      <c r="D7694" s="4">
        <v>0.5</v>
      </c>
      <c r="E7694" s="5" t="s">
        <v>6822</v>
      </c>
      <c r="F7694" s="4">
        <v>0.5</v>
      </c>
      <c r="G7694" s="6">
        <v>52123</v>
      </c>
      <c r="H7694" s="3" t="s">
        <v>19356</v>
      </c>
      <c r="I7694" s="3" t="s">
        <v>19357</v>
      </c>
      <c r="J7694" s="3" t="s">
        <v>20424</v>
      </c>
      <c r="K7694" s="5" t="s">
        <v>61</v>
      </c>
      <c r="L7694" s="5">
        <v>4</v>
      </c>
      <c r="M7694" s="5" t="s">
        <v>433</v>
      </c>
      <c r="N7694" s="5">
        <f>VLOOKUP(M7694,[1]ArchetypeScores!E:N,10,FALSE)</f>
        <v>0</v>
      </c>
      <c r="O7694" s="5">
        <f>VLOOKUP(M7694,[1]ArchetypeScores!E:O,11,FALSE)</f>
        <v>0</v>
      </c>
      <c r="P7694" s="5">
        <f>VLOOKUP(M7694,[1]ArchetypeScores!E:P,12,FALSE)</f>
        <v>0</v>
      </c>
      <c r="Q7694" s="2" t="str">
        <f>VLOOKUP(M7694,[1]ArchetypeScores!E:W,19,FALSE)</f>
        <v>Health care</v>
      </c>
      <c r="R7694" s="2">
        <f>VLOOKUP(M7694,[1]ArchetypeScores!E:I,5,FALSE)</f>
        <v>0</v>
      </c>
      <c r="S7694" s="2">
        <f>VLOOKUP(M7694,[1]ArchetypeScores!E:K,7,FALSE)</f>
        <v>0</v>
      </c>
      <c r="T7694" s="2" t="str">
        <f t="shared" si="122"/>
        <v>Not A&amp;R positive</v>
      </c>
    </row>
    <row r="7695" spans="1:20" x14ac:dyDescent="0.3">
      <c r="A7695" s="2" t="s">
        <v>19339</v>
      </c>
      <c r="B7695" s="3" t="s">
        <v>20425</v>
      </c>
      <c r="C7695" s="3" t="s">
        <v>20426</v>
      </c>
      <c r="D7695" s="4">
        <v>1.5</v>
      </c>
      <c r="E7695" s="5" t="s">
        <v>6822</v>
      </c>
      <c r="F7695" s="4">
        <v>1.5</v>
      </c>
      <c r="G7695" s="6">
        <v>52127</v>
      </c>
      <c r="H7695" s="3" t="s">
        <v>19356</v>
      </c>
      <c r="I7695" s="3" t="s">
        <v>19357</v>
      </c>
      <c r="J7695" s="3" t="s">
        <v>20427</v>
      </c>
      <c r="K7695" s="5" t="s">
        <v>61</v>
      </c>
      <c r="L7695" s="5">
        <v>1</v>
      </c>
      <c r="M7695" s="5" t="s">
        <v>130</v>
      </c>
      <c r="N7695" s="5">
        <f>VLOOKUP(M7695,[1]ArchetypeScores!E:N,10,FALSE)</f>
        <v>0</v>
      </c>
      <c r="O7695" s="5">
        <f>VLOOKUP(M7695,[1]ArchetypeScores!E:O,11,FALSE)</f>
        <v>-1</v>
      </c>
      <c r="P7695" s="5">
        <f>VLOOKUP(M7695,[1]ArchetypeScores!E:P,12,FALSE)</f>
        <v>0</v>
      </c>
      <c r="Q7695" s="2" t="str">
        <f>VLOOKUP(M7695,[1]ArchetypeScores!E:W,19,FALSE)</f>
        <v>Health care</v>
      </c>
      <c r="R7695" s="2">
        <f>VLOOKUP(M7695,[1]ArchetypeScores!E:I,5,FALSE)</f>
        <v>0</v>
      </c>
      <c r="S7695" s="2">
        <f>VLOOKUP(M7695,[1]ArchetypeScores!E:K,7,FALSE)</f>
        <v>0</v>
      </c>
      <c r="T7695" s="2" t="str">
        <f t="shared" si="122"/>
        <v>Not A&amp;R positive</v>
      </c>
    </row>
    <row r="7696" spans="1:20" x14ac:dyDescent="0.3">
      <c r="A7696" s="2" t="s">
        <v>19339</v>
      </c>
      <c r="B7696" s="3" t="s">
        <v>20428</v>
      </c>
      <c r="C7696" s="3" t="s">
        <v>20429</v>
      </c>
      <c r="D7696" s="4">
        <v>8.4000000000000005E-2</v>
      </c>
      <c r="E7696" s="5" t="s">
        <v>6822</v>
      </c>
      <c r="F7696" s="4">
        <v>8.4000000000000005E-2</v>
      </c>
      <c r="G7696" s="6">
        <v>52125</v>
      </c>
      <c r="H7696" s="3" t="s">
        <v>19356</v>
      </c>
      <c r="I7696" s="3" t="s">
        <v>19357</v>
      </c>
      <c r="J7696" s="3" t="s">
        <v>20430</v>
      </c>
      <c r="K7696" s="5" t="s">
        <v>61</v>
      </c>
      <c r="L7696" s="5">
        <v>4</v>
      </c>
      <c r="M7696" s="5" t="s">
        <v>433</v>
      </c>
      <c r="N7696" s="5">
        <f>VLOOKUP(M7696,[1]ArchetypeScores!E:N,10,FALSE)</f>
        <v>0</v>
      </c>
      <c r="O7696" s="5">
        <f>VLOOKUP(M7696,[1]ArchetypeScores!E:O,11,FALSE)</f>
        <v>0</v>
      </c>
      <c r="P7696" s="5">
        <f>VLOOKUP(M7696,[1]ArchetypeScores!E:P,12,FALSE)</f>
        <v>0</v>
      </c>
      <c r="Q7696" s="2" t="str">
        <f>VLOOKUP(M7696,[1]ArchetypeScores!E:W,19,FALSE)</f>
        <v>Health care</v>
      </c>
      <c r="R7696" s="2">
        <f>VLOOKUP(M7696,[1]ArchetypeScores!E:I,5,FALSE)</f>
        <v>0</v>
      </c>
      <c r="S7696" s="2">
        <f>VLOOKUP(M7696,[1]ArchetypeScores!E:K,7,FALSE)</f>
        <v>0</v>
      </c>
      <c r="T7696" s="2" t="str">
        <f t="shared" si="122"/>
        <v>Not A&amp;R positive</v>
      </c>
    </row>
    <row r="7697" spans="1:20" x14ac:dyDescent="0.3">
      <c r="A7697" s="2" t="s">
        <v>19339</v>
      </c>
      <c r="B7697" s="3" t="s">
        <v>20431</v>
      </c>
      <c r="C7697" s="3" t="s">
        <v>20432</v>
      </c>
      <c r="D7697" s="4">
        <v>0.25</v>
      </c>
      <c r="E7697" s="5" t="s">
        <v>6822</v>
      </c>
      <c r="F7697" s="4">
        <v>0.25</v>
      </c>
      <c r="G7697" s="6">
        <v>51809</v>
      </c>
      <c r="H7697" s="3" t="s">
        <v>19345</v>
      </c>
      <c r="I7697" s="3" t="s">
        <v>19346</v>
      </c>
      <c r="J7697" s="3" t="s">
        <v>20433</v>
      </c>
      <c r="K7697" s="5" t="s">
        <v>25</v>
      </c>
      <c r="L7697" s="5">
        <v>15</v>
      </c>
      <c r="M7697" s="5" t="s">
        <v>26</v>
      </c>
      <c r="N7697" s="5">
        <f>VLOOKUP(M7697,[1]ArchetypeScores!E:N,10,FALSE)</f>
        <v>1</v>
      </c>
      <c r="O7697" s="5">
        <f>VLOOKUP(M7697,[1]ArchetypeScores!E:O,11,FALSE)</f>
        <v>-2</v>
      </c>
      <c r="P7697" s="5">
        <f>VLOOKUP(M7697,[1]ArchetypeScores!E:P,12,FALSE)</f>
        <v>0</v>
      </c>
      <c r="Q7697" s="2" t="str">
        <f>VLOOKUP(M7697,[1]ArchetypeScores!E:W,19,FALSE)</f>
        <v>Energy and water</v>
      </c>
      <c r="R7697" s="2">
        <f>VLOOKUP(M7697,[1]ArchetypeScores!E:I,5,FALSE)</f>
        <v>0</v>
      </c>
      <c r="S7697" s="2">
        <f>VLOOKUP(M7697,[1]ArchetypeScores!E:K,7,FALSE)</f>
        <v>0</v>
      </c>
      <c r="T7697" s="2" t="str">
        <f t="shared" si="122"/>
        <v>Not A&amp;R positive</v>
      </c>
    </row>
    <row r="7698" spans="1:20" x14ac:dyDescent="0.3">
      <c r="A7698" s="2" t="s">
        <v>19339</v>
      </c>
      <c r="B7698" s="3" t="s">
        <v>20434</v>
      </c>
      <c r="C7698" s="3" t="s">
        <v>20435</v>
      </c>
      <c r="D7698" s="4">
        <v>2.5</v>
      </c>
      <c r="E7698" s="5" t="s">
        <v>6822</v>
      </c>
      <c r="F7698" s="4">
        <v>2.5</v>
      </c>
      <c r="G7698" s="6">
        <v>51831</v>
      </c>
      <c r="H7698" s="3" t="s">
        <v>19345</v>
      </c>
      <c r="I7698" s="3" t="s">
        <v>19346</v>
      </c>
      <c r="J7698" s="3" t="s">
        <v>20436</v>
      </c>
      <c r="K7698" s="5" t="s">
        <v>112</v>
      </c>
      <c r="L7698" s="5" t="s">
        <v>112</v>
      </c>
      <c r="M7698" s="5" t="s">
        <v>961</v>
      </c>
      <c r="N7698" s="5">
        <f>VLOOKUP(M7698,[1]ArchetypeScores!E:N,10,FALSE)</f>
        <v>0</v>
      </c>
      <c r="O7698" s="5">
        <f>VLOOKUP(M7698,[1]ArchetypeScores!E:O,11,FALSE)</f>
        <v>0</v>
      </c>
      <c r="P7698" s="5">
        <f>VLOOKUP(M7698,[1]ArchetypeScores!E:P,12,FALSE)</f>
        <v>0</v>
      </c>
      <c r="Q7698" s="2" t="str">
        <f>VLOOKUP(M7698,[1]ArchetypeScores!E:W,19,FALSE)</f>
        <v>Untargeted</v>
      </c>
      <c r="R7698" s="2">
        <f>VLOOKUP(M7698,[1]ArchetypeScores!E:I,5,FALSE)</f>
        <v>0</v>
      </c>
      <c r="S7698" s="2">
        <f>VLOOKUP(M7698,[1]ArchetypeScores!E:K,7,FALSE)</f>
        <v>0</v>
      </c>
      <c r="T7698" s="2" t="str">
        <f t="shared" si="122"/>
        <v>Not A&amp;R positive</v>
      </c>
    </row>
    <row r="7699" spans="1:20" x14ac:dyDescent="0.3">
      <c r="A7699" s="2" t="s">
        <v>19339</v>
      </c>
      <c r="B7699" s="3" t="s">
        <v>20437</v>
      </c>
      <c r="C7699" s="3" t="s">
        <v>20438</v>
      </c>
      <c r="D7699" s="4">
        <v>823.49</v>
      </c>
      <c r="E7699" s="5" t="s">
        <v>6822</v>
      </c>
      <c r="F7699" s="4">
        <v>823.49</v>
      </c>
      <c r="G7699" s="6">
        <v>52210</v>
      </c>
      <c r="H7699" s="3" t="s">
        <v>20093</v>
      </c>
      <c r="I7699" s="3" t="s">
        <v>20439</v>
      </c>
      <c r="J7699" s="3"/>
      <c r="K7699" s="5" t="s">
        <v>112</v>
      </c>
      <c r="L7699" s="5" t="s">
        <v>112</v>
      </c>
      <c r="M7699" s="5" t="s">
        <v>961</v>
      </c>
      <c r="N7699" s="5">
        <f>VLOOKUP(M7699,[1]ArchetypeScores!E:N,10,FALSE)</f>
        <v>0</v>
      </c>
      <c r="O7699" s="5">
        <f>VLOOKUP(M7699,[1]ArchetypeScores!E:O,11,FALSE)</f>
        <v>0</v>
      </c>
      <c r="P7699" s="5">
        <f>VLOOKUP(M7699,[1]ArchetypeScores!E:P,12,FALSE)</f>
        <v>0</v>
      </c>
      <c r="Q7699" s="2" t="str">
        <f>VLOOKUP(M7699,[1]ArchetypeScores!E:W,19,FALSE)</f>
        <v>Untargeted</v>
      </c>
      <c r="R7699" s="2">
        <f>VLOOKUP(M7699,[1]ArchetypeScores!E:I,5,FALSE)</f>
        <v>0</v>
      </c>
      <c r="S7699" s="2">
        <f>VLOOKUP(M7699,[1]ArchetypeScores!E:K,7,FALSE)</f>
        <v>0</v>
      </c>
      <c r="T7699" s="2" t="str">
        <f t="shared" si="122"/>
        <v>Not A&amp;R positive</v>
      </c>
    </row>
    <row r="7700" spans="1:20" x14ac:dyDescent="0.3">
      <c r="A7700" s="2" t="s">
        <v>19339</v>
      </c>
      <c r="B7700" s="3" t="s">
        <v>20437</v>
      </c>
      <c r="C7700" s="3" t="s">
        <v>20440</v>
      </c>
      <c r="D7700" s="4">
        <v>186.14</v>
      </c>
      <c r="E7700" s="5" t="s">
        <v>6822</v>
      </c>
      <c r="F7700" s="4">
        <v>186.14</v>
      </c>
      <c r="G7700" s="6">
        <v>52263</v>
      </c>
      <c r="H7700" s="3" t="s">
        <v>19673</v>
      </c>
      <c r="I7700" s="3" t="s">
        <v>19705</v>
      </c>
      <c r="J7700" s="3"/>
      <c r="K7700" s="5" t="s">
        <v>112</v>
      </c>
      <c r="L7700" s="5" t="s">
        <v>112</v>
      </c>
      <c r="M7700" s="5" t="s">
        <v>961</v>
      </c>
      <c r="N7700" s="5">
        <f>VLOOKUP(M7700,[1]ArchetypeScores!E:N,10,FALSE)</f>
        <v>0</v>
      </c>
      <c r="O7700" s="5">
        <f>VLOOKUP(M7700,[1]ArchetypeScores!E:O,11,FALSE)</f>
        <v>0</v>
      </c>
      <c r="P7700" s="5">
        <f>VLOOKUP(M7700,[1]ArchetypeScores!E:P,12,FALSE)</f>
        <v>0</v>
      </c>
      <c r="Q7700" s="2" t="str">
        <f>VLOOKUP(M7700,[1]ArchetypeScores!E:W,19,FALSE)</f>
        <v>Untargeted</v>
      </c>
      <c r="R7700" s="2">
        <f>VLOOKUP(M7700,[1]ArchetypeScores!E:I,5,FALSE)</f>
        <v>0</v>
      </c>
      <c r="S7700" s="2">
        <f>VLOOKUP(M7700,[1]ArchetypeScores!E:K,7,FALSE)</f>
        <v>0</v>
      </c>
      <c r="T7700" s="2" t="str">
        <f t="shared" si="122"/>
        <v>Not A&amp;R positive</v>
      </c>
    </row>
    <row r="7701" spans="1:20" x14ac:dyDescent="0.3">
      <c r="A7701" s="2" t="s">
        <v>19339</v>
      </c>
      <c r="B7701" s="3" t="s">
        <v>20437</v>
      </c>
      <c r="C7701" s="3" t="s">
        <v>20441</v>
      </c>
      <c r="D7701" s="4">
        <v>11.9</v>
      </c>
      <c r="E7701" s="5" t="s">
        <v>6822</v>
      </c>
      <c r="F7701" s="4">
        <v>11.9</v>
      </c>
      <c r="G7701" s="6">
        <v>52202</v>
      </c>
      <c r="H7701" s="3" t="s">
        <v>19413</v>
      </c>
      <c r="I7701" s="3" t="s">
        <v>19414</v>
      </c>
      <c r="J7701" s="3"/>
      <c r="K7701" s="5" t="s">
        <v>112</v>
      </c>
      <c r="L7701" s="5" t="s">
        <v>112</v>
      </c>
      <c r="M7701" s="5" t="s">
        <v>961</v>
      </c>
      <c r="N7701" s="5">
        <f>VLOOKUP(M7701,[1]ArchetypeScores!E:N,10,FALSE)</f>
        <v>0</v>
      </c>
      <c r="O7701" s="5">
        <f>VLOOKUP(M7701,[1]ArchetypeScores!E:O,11,FALSE)</f>
        <v>0</v>
      </c>
      <c r="P7701" s="5">
        <f>VLOOKUP(M7701,[1]ArchetypeScores!E:P,12,FALSE)</f>
        <v>0</v>
      </c>
      <c r="Q7701" s="2" t="str">
        <f>VLOOKUP(M7701,[1]ArchetypeScores!E:W,19,FALSE)</f>
        <v>Untargeted</v>
      </c>
      <c r="R7701" s="2">
        <f>VLOOKUP(M7701,[1]ArchetypeScores!E:I,5,FALSE)</f>
        <v>0</v>
      </c>
      <c r="S7701" s="2">
        <f>VLOOKUP(M7701,[1]ArchetypeScores!E:K,7,FALSE)</f>
        <v>0</v>
      </c>
      <c r="T7701" s="2" t="str">
        <f t="shared" si="122"/>
        <v>Not A&amp;R positive</v>
      </c>
    </row>
    <row r="7702" spans="1:20" x14ac:dyDescent="0.3">
      <c r="A7702" s="2" t="s">
        <v>19339</v>
      </c>
      <c r="B7702" s="3" t="s">
        <v>20442</v>
      </c>
      <c r="C7702" s="3" t="s">
        <v>20443</v>
      </c>
      <c r="D7702" s="4">
        <v>0.5</v>
      </c>
      <c r="E7702" s="5" t="s">
        <v>6822</v>
      </c>
      <c r="F7702" s="4">
        <v>0.5</v>
      </c>
      <c r="G7702" s="6">
        <v>51801</v>
      </c>
      <c r="H7702" s="3" t="s">
        <v>19345</v>
      </c>
      <c r="I7702" s="3" t="s">
        <v>19346</v>
      </c>
      <c r="J7702" s="3" t="s">
        <v>20444</v>
      </c>
      <c r="K7702" s="5" t="s">
        <v>664</v>
      </c>
      <c r="L7702" s="5">
        <v>3</v>
      </c>
      <c r="M7702" s="5" t="s">
        <v>533</v>
      </c>
      <c r="N7702" s="5">
        <f>VLOOKUP(M7702,[1]ArchetypeScores!E:N,10,FALSE)</f>
        <v>1</v>
      </c>
      <c r="O7702" s="5">
        <f>VLOOKUP(M7702,[1]ArchetypeScores!E:O,11,FALSE)</f>
        <v>0</v>
      </c>
      <c r="P7702" s="5">
        <f>VLOOKUP(M7702,[1]ArchetypeScores!E:P,12,FALSE)</f>
        <v>2</v>
      </c>
      <c r="Q7702" s="2" t="str">
        <f>VLOOKUP(M7702,[1]ArchetypeScores!E:W,19,FALSE)</f>
        <v>Other sector</v>
      </c>
      <c r="R7702" s="2">
        <f>VLOOKUP(M7702,[1]ArchetypeScores!E:I,5,FALSE)</f>
        <v>0</v>
      </c>
      <c r="S7702" s="2">
        <f>VLOOKUP(M7702,[1]ArchetypeScores!E:K,7,FALSE)</f>
        <v>0</v>
      </c>
      <c r="T7702" s="2" t="str">
        <f t="shared" si="122"/>
        <v>Not A&amp;R positive</v>
      </c>
    </row>
    <row r="7703" spans="1:20" x14ac:dyDescent="0.3">
      <c r="A7703" s="2" t="s">
        <v>19339</v>
      </c>
      <c r="B7703" s="3" t="s">
        <v>20445</v>
      </c>
      <c r="C7703" s="3" t="s">
        <v>20446</v>
      </c>
      <c r="D7703" s="4">
        <v>2.5</v>
      </c>
      <c r="E7703" s="5" t="s">
        <v>6822</v>
      </c>
      <c r="F7703" s="4">
        <v>2.5</v>
      </c>
      <c r="G7703" s="6">
        <v>51849</v>
      </c>
      <c r="H7703" s="3" t="s">
        <v>19345</v>
      </c>
      <c r="I7703" s="3" t="s">
        <v>19346</v>
      </c>
      <c r="J7703" s="3"/>
      <c r="K7703" s="5" t="s">
        <v>694</v>
      </c>
      <c r="L7703" s="5">
        <v>5</v>
      </c>
      <c r="M7703" s="5" t="s">
        <v>695</v>
      </c>
      <c r="N7703" s="5">
        <f>VLOOKUP(M7703,[1]ArchetypeScores!E:N,10,FALSE)</f>
        <v>1</v>
      </c>
      <c r="O7703" s="5">
        <f>VLOOKUP(M7703,[1]ArchetypeScores!E:O,11,FALSE)</f>
        <v>-1</v>
      </c>
      <c r="P7703" s="5">
        <f>VLOOKUP(M7703,[1]ArchetypeScores!E:P,12,FALSE)</f>
        <v>0</v>
      </c>
      <c r="Q7703" s="2" t="str">
        <f>VLOOKUP(M7703,[1]ArchetypeScores!E:W,19,FALSE)</f>
        <v>Untargeted</v>
      </c>
      <c r="R7703" s="2">
        <f>VLOOKUP(M7703,[1]ArchetypeScores!E:I,5,FALSE)</f>
        <v>1</v>
      </c>
      <c r="S7703" s="2">
        <f>VLOOKUP(M7703,[1]ArchetypeScores!E:K,7,FALSE)</f>
        <v>1</v>
      </c>
      <c r="T7703" s="2" t="str">
        <f t="shared" si="122"/>
        <v>Both</v>
      </c>
    </row>
    <row r="7704" spans="1:20" x14ac:dyDescent="0.3">
      <c r="A7704" s="2" t="s">
        <v>19339</v>
      </c>
      <c r="B7704" s="3" t="s">
        <v>20447</v>
      </c>
      <c r="C7704" s="3" t="s">
        <v>20448</v>
      </c>
      <c r="D7704" s="4">
        <v>2.5</v>
      </c>
      <c r="E7704" s="5" t="s">
        <v>6822</v>
      </c>
      <c r="F7704" s="4">
        <v>2.5</v>
      </c>
      <c r="G7704" s="6">
        <v>51845</v>
      </c>
      <c r="H7704" s="3" t="s">
        <v>19345</v>
      </c>
      <c r="I7704" s="3" t="s">
        <v>19346</v>
      </c>
      <c r="J7704" s="3"/>
      <c r="K7704" s="5" t="s">
        <v>196</v>
      </c>
      <c r="L7704" s="5">
        <v>5</v>
      </c>
      <c r="M7704" s="5" t="s">
        <v>9091</v>
      </c>
      <c r="N7704" s="5">
        <f>VLOOKUP(M7704,[1]ArchetypeScores!E:N,10,FALSE)</f>
        <v>1</v>
      </c>
      <c r="O7704" s="5">
        <f>VLOOKUP(M7704,[1]ArchetypeScores!E:O,11,FALSE)</f>
        <v>-2</v>
      </c>
      <c r="P7704" s="5">
        <f>VLOOKUP(M7704,[1]ArchetypeScores!E:P,12,FALSE)</f>
        <v>0</v>
      </c>
      <c r="Q7704" s="2" t="str">
        <f>VLOOKUP(M7704,[1]ArchetypeScores!E:W,19,FALSE)</f>
        <v>Industrials - other</v>
      </c>
      <c r="R7704" s="2">
        <f>VLOOKUP(M7704,[1]ArchetypeScores!E:I,5,FALSE)</f>
        <v>0</v>
      </c>
      <c r="S7704" s="2">
        <f>VLOOKUP(M7704,[1]ArchetypeScores!E:K,7,FALSE)</f>
        <v>-1</v>
      </c>
      <c r="T7704" s="2" t="str">
        <f t="shared" si="122"/>
        <v>Not A&amp;R positive</v>
      </c>
    </row>
    <row r="7705" spans="1:20" x14ac:dyDescent="0.3">
      <c r="A7705" s="2" t="s">
        <v>19339</v>
      </c>
      <c r="B7705" s="3" t="s">
        <v>20449</v>
      </c>
      <c r="C7705" s="3" t="s">
        <v>20450</v>
      </c>
      <c r="D7705" s="4">
        <v>0.1</v>
      </c>
      <c r="E7705" s="5" t="s">
        <v>6822</v>
      </c>
      <c r="F7705" s="4">
        <v>0.1</v>
      </c>
      <c r="G7705" s="6">
        <v>51933</v>
      </c>
      <c r="H7705" s="3" t="s">
        <v>19356</v>
      </c>
      <c r="I7705" s="3" t="s">
        <v>19357</v>
      </c>
      <c r="J7705" s="3" t="s">
        <v>20451</v>
      </c>
      <c r="K7705" s="5" t="s">
        <v>214</v>
      </c>
      <c r="L7705" s="5">
        <v>4</v>
      </c>
      <c r="M7705" s="5" t="s">
        <v>560</v>
      </c>
      <c r="N7705" s="5">
        <f>VLOOKUP(M7705,[1]ArchetypeScores!E:N,10,FALSE)</f>
        <v>1</v>
      </c>
      <c r="O7705" s="5">
        <f>VLOOKUP(M7705,[1]ArchetypeScores!E:O,11,FALSE)</f>
        <v>0</v>
      </c>
      <c r="P7705" s="5">
        <f>VLOOKUP(M7705,[1]ArchetypeScores!E:P,12,FALSE)</f>
        <v>0</v>
      </c>
      <c r="Q7705" s="2" t="str">
        <f>VLOOKUP(M7705,[1]ArchetypeScores!E:W,19,FALSE)</f>
        <v>Other sector</v>
      </c>
      <c r="R7705" s="2">
        <f>VLOOKUP(M7705,[1]ArchetypeScores!E:I,5,FALSE)</f>
        <v>0</v>
      </c>
      <c r="S7705" s="2">
        <f>VLOOKUP(M7705,[1]ArchetypeScores!E:K,7,FALSE)</f>
        <v>0</v>
      </c>
      <c r="T7705" s="2" t="str">
        <f t="shared" si="122"/>
        <v>Not A&amp;R positive</v>
      </c>
    </row>
    <row r="7706" spans="1:20" x14ac:dyDescent="0.3">
      <c r="A7706" s="2" t="s">
        <v>19339</v>
      </c>
      <c r="B7706" s="3" t="s">
        <v>20452</v>
      </c>
      <c r="C7706" s="3" t="s">
        <v>20453</v>
      </c>
      <c r="D7706" s="4">
        <v>0.25</v>
      </c>
      <c r="E7706" s="5" t="s">
        <v>6822</v>
      </c>
      <c r="F7706" s="4">
        <v>0.25</v>
      </c>
      <c r="G7706" s="6">
        <v>51679</v>
      </c>
      <c r="H7706" s="3" t="s">
        <v>19345</v>
      </c>
      <c r="I7706" s="3" t="s">
        <v>19346</v>
      </c>
      <c r="J7706" s="3" t="s">
        <v>20454</v>
      </c>
      <c r="K7706" s="5" t="s">
        <v>142</v>
      </c>
      <c r="L7706" s="5">
        <v>2</v>
      </c>
      <c r="M7706" s="5" t="s">
        <v>250</v>
      </c>
      <c r="N7706" s="5">
        <f>VLOOKUP(M7706,[1]ArchetypeScores!E:N,10,FALSE)</f>
        <v>1</v>
      </c>
      <c r="O7706" s="5">
        <f>VLOOKUP(M7706,[1]ArchetypeScores!E:O,11,FALSE)</f>
        <v>1</v>
      </c>
      <c r="P7706" s="5">
        <f>VLOOKUP(M7706,[1]ArchetypeScores!E:P,12,FALSE)</f>
        <v>2</v>
      </c>
      <c r="Q7706" s="2" t="str">
        <f>VLOOKUP(M7706,[1]ArchetypeScores!E:W,19,FALSE)</f>
        <v>Materials (including forestry and nature)</v>
      </c>
      <c r="R7706" s="2">
        <f>VLOOKUP(M7706,[1]ArchetypeScores!E:I,5,FALSE)</f>
        <v>1</v>
      </c>
      <c r="S7706" s="2">
        <f>VLOOKUP(M7706,[1]ArchetypeScores!E:K,7,FALSE)</f>
        <v>1</v>
      </c>
      <c r="T7706" s="2" t="str">
        <f t="shared" si="122"/>
        <v>Both</v>
      </c>
    </row>
    <row r="7707" spans="1:20" x14ac:dyDescent="0.3">
      <c r="A7707" s="2" t="s">
        <v>19339</v>
      </c>
      <c r="B7707" s="3" t="s">
        <v>20455</v>
      </c>
      <c r="C7707" s="3" t="s">
        <v>20456</v>
      </c>
      <c r="D7707" s="4">
        <v>13.824999999999999</v>
      </c>
      <c r="E7707" s="5" t="s">
        <v>6822</v>
      </c>
      <c r="F7707" s="4">
        <v>13.824999999999999</v>
      </c>
      <c r="G7707" s="6">
        <v>51727</v>
      </c>
      <c r="H7707" s="3" t="s">
        <v>19345</v>
      </c>
      <c r="I7707" s="3" t="s">
        <v>19346</v>
      </c>
      <c r="J7707" s="3"/>
      <c r="K7707" s="5" t="s">
        <v>196</v>
      </c>
      <c r="L7707" s="5">
        <v>7</v>
      </c>
      <c r="M7707" s="5" t="s">
        <v>10951</v>
      </c>
      <c r="N7707" s="5">
        <f>VLOOKUP(M7707,[1]ArchetypeScores!E:N,10,FALSE)</f>
        <v>1</v>
      </c>
      <c r="O7707" s="5">
        <f>VLOOKUP(M7707,[1]ArchetypeScores!E:O,11,FALSE)</f>
        <v>-2</v>
      </c>
      <c r="P7707" s="5">
        <f>VLOOKUP(M7707,[1]ArchetypeScores!E:P,12,FALSE)</f>
        <v>0</v>
      </c>
      <c r="Q7707" s="2" t="str">
        <f>VLOOKUP(M7707,[1]ArchetypeScores!E:W,19,FALSE)</f>
        <v>Industrials - other</v>
      </c>
      <c r="R7707" s="2">
        <f>VLOOKUP(M7707,[1]ArchetypeScores!E:I,5,FALSE)</f>
        <v>1</v>
      </c>
      <c r="S7707" s="2">
        <f>VLOOKUP(M7707,[1]ArchetypeScores!E:K,7,FALSE)</f>
        <v>1</v>
      </c>
      <c r="T7707" s="2" t="str">
        <f t="shared" si="122"/>
        <v>Both</v>
      </c>
    </row>
    <row r="7708" spans="1:20" x14ac:dyDescent="0.3">
      <c r="A7708" s="2" t="s">
        <v>19339</v>
      </c>
      <c r="B7708" s="3" t="s">
        <v>20457</v>
      </c>
      <c r="C7708" s="3" t="s">
        <v>20458</v>
      </c>
      <c r="D7708" s="4">
        <v>0.18</v>
      </c>
      <c r="E7708" s="5" t="s">
        <v>6822</v>
      </c>
      <c r="F7708" s="4">
        <v>0.18</v>
      </c>
      <c r="G7708" s="6">
        <v>51781</v>
      </c>
      <c r="H7708" s="3" t="s">
        <v>19345</v>
      </c>
      <c r="I7708" s="3" t="s">
        <v>19346</v>
      </c>
      <c r="J7708" s="3" t="s">
        <v>20459</v>
      </c>
      <c r="K7708" s="5" t="s">
        <v>142</v>
      </c>
      <c r="L7708" s="5">
        <v>2</v>
      </c>
      <c r="M7708" s="5" t="s">
        <v>250</v>
      </c>
      <c r="N7708" s="5">
        <f>VLOOKUP(M7708,[1]ArchetypeScores!E:N,10,FALSE)</f>
        <v>1</v>
      </c>
      <c r="O7708" s="5">
        <f>VLOOKUP(M7708,[1]ArchetypeScores!E:O,11,FALSE)</f>
        <v>1</v>
      </c>
      <c r="P7708" s="5">
        <f>VLOOKUP(M7708,[1]ArchetypeScores!E:P,12,FALSE)</f>
        <v>2</v>
      </c>
      <c r="Q7708" s="2" t="str">
        <f>VLOOKUP(M7708,[1]ArchetypeScores!E:W,19,FALSE)</f>
        <v>Materials (including forestry and nature)</v>
      </c>
      <c r="R7708" s="2">
        <f>VLOOKUP(M7708,[1]ArchetypeScores!E:I,5,FALSE)</f>
        <v>1</v>
      </c>
      <c r="S7708" s="2">
        <f>VLOOKUP(M7708,[1]ArchetypeScores!E:K,7,FALSE)</f>
        <v>1</v>
      </c>
      <c r="T7708" s="2" t="str">
        <f t="shared" si="122"/>
        <v>Both</v>
      </c>
    </row>
    <row r="7709" spans="1:20" x14ac:dyDescent="0.3">
      <c r="A7709" s="2" t="s">
        <v>19339</v>
      </c>
      <c r="B7709" s="3" t="s">
        <v>20460</v>
      </c>
      <c r="C7709" s="3" t="s">
        <v>20460</v>
      </c>
      <c r="D7709" s="4">
        <v>54</v>
      </c>
      <c r="E7709" s="5" t="s">
        <v>6822</v>
      </c>
      <c r="F7709" s="4">
        <v>54</v>
      </c>
      <c r="G7709" s="6">
        <v>52148</v>
      </c>
      <c r="H7709" s="9" t="s">
        <v>20461</v>
      </c>
      <c r="I7709" s="3" t="s">
        <v>19342</v>
      </c>
      <c r="J7709" s="3"/>
      <c r="K7709" s="5" t="s">
        <v>163</v>
      </c>
      <c r="L7709" s="5">
        <v>3</v>
      </c>
      <c r="M7709" s="5" t="s">
        <v>164</v>
      </c>
      <c r="N7709" s="5">
        <f>VLOOKUP(M7709,[1]ArchetypeScores!E:N,10,FALSE)</f>
        <v>0</v>
      </c>
      <c r="O7709" s="5">
        <f>VLOOKUP(M7709,[1]ArchetypeScores!E:O,11,FALSE)</f>
        <v>0</v>
      </c>
      <c r="P7709" s="5">
        <f>VLOOKUP(M7709,[1]ArchetypeScores!E:P,12,FALSE)</f>
        <v>0</v>
      </c>
      <c r="Q7709" s="2" t="str">
        <f>VLOOKUP(M7709,[1]ArchetypeScores!E:W,19,FALSE)</f>
        <v>Education and training</v>
      </c>
      <c r="R7709" s="2">
        <f>VLOOKUP(M7709,[1]ArchetypeScores!E:I,5,FALSE)</f>
        <v>0</v>
      </c>
      <c r="S7709" s="2">
        <f>VLOOKUP(M7709,[1]ArchetypeScores!E:K,7,FALSE)</f>
        <v>0</v>
      </c>
      <c r="T7709" s="2" t="str">
        <f t="shared" si="122"/>
        <v>Not A&amp;R positive</v>
      </c>
    </row>
    <row r="7710" spans="1:20" x14ac:dyDescent="0.3">
      <c r="A7710" s="2" t="s">
        <v>19339</v>
      </c>
      <c r="B7710" s="3" t="s">
        <v>20462</v>
      </c>
      <c r="C7710" s="3" t="s">
        <v>20463</v>
      </c>
      <c r="D7710" s="4">
        <v>0.2</v>
      </c>
      <c r="E7710" s="5" t="s">
        <v>6822</v>
      </c>
      <c r="F7710" s="4">
        <v>0.2</v>
      </c>
      <c r="G7710" s="6">
        <v>51808</v>
      </c>
      <c r="H7710" s="3" t="s">
        <v>19345</v>
      </c>
      <c r="I7710" s="3" t="s">
        <v>19346</v>
      </c>
      <c r="J7710" s="3" t="s">
        <v>20464</v>
      </c>
      <c r="K7710" s="5" t="s">
        <v>25</v>
      </c>
      <c r="L7710" s="5">
        <v>15</v>
      </c>
      <c r="M7710" s="5" t="s">
        <v>26</v>
      </c>
      <c r="N7710" s="5">
        <f>VLOOKUP(M7710,[1]ArchetypeScores!E:N,10,FALSE)</f>
        <v>1</v>
      </c>
      <c r="O7710" s="5">
        <f>VLOOKUP(M7710,[1]ArchetypeScores!E:O,11,FALSE)</f>
        <v>-2</v>
      </c>
      <c r="P7710" s="5">
        <f>VLOOKUP(M7710,[1]ArchetypeScores!E:P,12,FALSE)</f>
        <v>0</v>
      </c>
      <c r="Q7710" s="2" t="str">
        <f>VLOOKUP(M7710,[1]ArchetypeScores!E:W,19,FALSE)</f>
        <v>Energy and water</v>
      </c>
      <c r="R7710" s="2">
        <f>VLOOKUP(M7710,[1]ArchetypeScores!E:I,5,FALSE)</f>
        <v>0</v>
      </c>
      <c r="S7710" s="2">
        <f>VLOOKUP(M7710,[1]ArchetypeScores!E:K,7,FALSE)</f>
        <v>0</v>
      </c>
      <c r="T7710" s="2" t="str">
        <f t="shared" si="122"/>
        <v>Not A&amp;R positive</v>
      </c>
    </row>
    <row r="7711" spans="1:20" x14ac:dyDescent="0.3">
      <c r="A7711" s="2" t="s">
        <v>19339</v>
      </c>
      <c r="B7711" s="3" t="s">
        <v>20465</v>
      </c>
      <c r="C7711" s="3" t="s">
        <v>20466</v>
      </c>
      <c r="D7711" s="4">
        <v>0</v>
      </c>
      <c r="E7711" s="5" t="s">
        <v>6822</v>
      </c>
      <c r="F7711" s="4">
        <v>0</v>
      </c>
      <c r="G7711" s="6">
        <v>52256</v>
      </c>
      <c r="H7711" s="3" t="s">
        <v>20467</v>
      </c>
      <c r="I7711" s="3"/>
      <c r="J7711" s="3"/>
      <c r="K7711" s="5" t="s">
        <v>261</v>
      </c>
      <c r="L7711" s="5">
        <v>2</v>
      </c>
      <c r="M7711" s="5" t="s">
        <v>262</v>
      </c>
      <c r="N7711" s="5">
        <f>VLOOKUP(M7711,[1]ArchetypeScores!E:N,10,FALSE)</f>
        <v>0</v>
      </c>
      <c r="O7711" s="5">
        <f>VLOOKUP(M7711,[1]ArchetypeScores!E:O,11,FALSE)</f>
        <v>-1</v>
      </c>
      <c r="P7711" s="5">
        <f>VLOOKUP(M7711,[1]ArchetypeScores!E:P,12,FALSE)</f>
        <v>0</v>
      </c>
      <c r="Q7711" s="2" t="str">
        <f>VLOOKUP(M7711,[1]ArchetypeScores!E:W,19,FALSE)</f>
        <v>Untargeted</v>
      </c>
      <c r="R7711" s="2">
        <f>VLOOKUP(M7711,[1]ArchetypeScores!E:I,5,FALSE)</f>
        <v>0</v>
      </c>
      <c r="S7711" s="2">
        <f>VLOOKUP(M7711,[1]ArchetypeScores!E:K,7,FALSE)</f>
        <v>0</v>
      </c>
      <c r="T7711" s="2" t="str">
        <f t="shared" si="122"/>
        <v>Not A&amp;R positive</v>
      </c>
    </row>
    <row r="7712" spans="1:20" x14ac:dyDescent="0.3">
      <c r="A7712" s="2" t="s">
        <v>19339</v>
      </c>
      <c r="B7712" s="3" t="s">
        <v>20468</v>
      </c>
      <c r="C7712" s="3" t="s">
        <v>20469</v>
      </c>
      <c r="D7712" s="4">
        <v>0.01</v>
      </c>
      <c r="E7712" s="5" t="s">
        <v>6822</v>
      </c>
      <c r="F7712" s="4">
        <v>0.01</v>
      </c>
      <c r="G7712" s="6">
        <v>51743</v>
      </c>
      <c r="H7712" s="3" t="s">
        <v>19345</v>
      </c>
      <c r="I7712" s="3" t="s">
        <v>19346</v>
      </c>
      <c r="J7712" s="3" t="s">
        <v>20470</v>
      </c>
      <c r="K7712" s="5" t="s">
        <v>477</v>
      </c>
      <c r="L7712" s="5">
        <v>7</v>
      </c>
      <c r="M7712" s="5" t="s">
        <v>866</v>
      </c>
      <c r="N7712" s="5">
        <f>VLOOKUP(M7712,[1]ArchetypeScores!E:N,10,FALSE)</f>
        <v>1</v>
      </c>
      <c r="O7712" s="5">
        <f>VLOOKUP(M7712,[1]ArchetypeScores!E:O,11,FALSE)</f>
        <v>-2</v>
      </c>
      <c r="P7712" s="5">
        <f>VLOOKUP(M7712,[1]ArchetypeScores!E:P,12,FALSE)</f>
        <v>2</v>
      </c>
      <c r="Q7712" s="2" t="str">
        <f>VLOOKUP(M7712,[1]ArchetypeScores!E:W,19,FALSE)</f>
        <v>Energy and water</v>
      </c>
      <c r="R7712" s="2">
        <f>VLOOKUP(M7712,[1]ArchetypeScores!E:I,5,FALSE)</f>
        <v>0</v>
      </c>
      <c r="S7712" s="2">
        <f>VLOOKUP(M7712,[1]ArchetypeScores!E:K,7,FALSE)</f>
        <v>0</v>
      </c>
      <c r="T7712" s="2" t="str">
        <f t="shared" si="122"/>
        <v>Not A&amp;R positive</v>
      </c>
    </row>
    <row r="7713" spans="1:20" x14ac:dyDescent="0.3">
      <c r="A7713" s="2" t="s">
        <v>19339</v>
      </c>
      <c r="B7713" s="3" t="s">
        <v>20471</v>
      </c>
      <c r="C7713" s="3" t="s">
        <v>20472</v>
      </c>
      <c r="D7713" s="4"/>
      <c r="E7713" s="5" t="s">
        <v>6822</v>
      </c>
      <c r="F7713" s="4">
        <v>0</v>
      </c>
      <c r="G7713" s="6">
        <v>52239</v>
      </c>
      <c r="H7713" s="3" t="s">
        <v>20473</v>
      </c>
      <c r="I7713" s="3" t="s">
        <v>20474</v>
      </c>
      <c r="J7713" s="3"/>
      <c r="K7713" s="5" t="s">
        <v>57</v>
      </c>
      <c r="L7713" s="5">
        <v>29</v>
      </c>
      <c r="M7713" s="5" t="s">
        <v>58</v>
      </c>
      <c r="N7713" s="5">
        <f>VLOOKUP(M7713,[1]ArchetypeScores!E:N,10,FALSE)</f>
        <v>0</v>
      </c>
      <c r="O7713" s="5">
        <f>VLOOKUP(M7713,[1]ArchetypeScores!E:O,11,FALSE)</f>
        <v>-1</v>
      </c>
      <c r="P7713" s="5">
        <f>VLOOKUP(M7713,[1]ArchetypeScores!E:P,12,FALSE)</f>
        <v>0</v>
      </c>
      <c r="Q7713" s="2" t="str">
        <f>VLOOKUP(M7713,[1]ArchetypeScores!E:W,19,FALSE)</f>
        <v>Untargeted</v>
      </c>
      <c r="R7713" s="2">
        <f>VLOOKUP(M7713,[1]ArchetypeScores!E:I,5,FALSE)</f>
        <v>0</v>
      </c>
      <c r="S7713" s="2">
        <f>VLOOKUP(M7713,[1]ArchetypeScores!E:K,7,FALSE)</f>
        <v>0</v>
      </c>
      <c r="T7713" s="2" t="str">
        <f t="shared" si="122"/>
        <v>Not A&amp;R positive</v>
      </c>
    </row>
    <row r="7714" spans="1:20" x14ac:dyDescent="0.3">
      <c r="A7714" s="2" t="s">
        <v>19339</v>
      </c>
      <c r="B7714" s="3" t="s">
        <v>20475</v>
      </c>
      <c r="C7714" s="3" t="s">
        <v>20476</v>
      </c>
      <c r="D7714" s="4">
        <v>7.5</v>
      </c>
      <c r="E7714" s="5" t="s">
        <v>6822</v>
      </c>
      <c r="F7714" s="4">
        <v>7.5</v>
      </c>
      <c r="G7714" s="6">
        <v>51688</v>
      </c>
      <c r="H7714" s="9" t="s">
        <v>19345</v>
      </c>
      <c r="I7714" s="3" t="s">
        <v>19346</v>
      </c>
      <c r="J7714" s="3" t="s">
        <v>20477</v>
      </c>
      <c r="K7714" s="5" t="s">
        <v>229</v>
      </c>
      <c r="L7714" s="5" t="s">
        <v>112</v>
      </c>
      <c r="M7714" s="5" t="s">
        <v>1282</v>
      </c>
      <c r="N7714" s="5">
        <f>VLOOKUP(M7714,[1]ArchetypeScores!E:N,10,FALSE)</f>
        <v>1</v>
      </c>
      <c r="O7714" s="5">
        <f>VLOOKUP(M7714,[1]ArchetypeScores!E:O,11,FALSE)</f>
        <v>-2</v>
      </c>
      <c r="P7714" s="5">
        <f>VLOOKUP(M7714,[1]ArchetypeScores!E:P,12,FALSE)</f>
        <v>-1</v>
      </c>
      <c r="Q7714" s="2" t="str">
        <f>VLOOKUP(M7714,[1]ArchetypeScores!E:W,19,FALSE)</f>
        <v>Industrials - transportation</v>
      </c>
      <c r="R7714" s="2">
        <f>VLOOKUP(M7714,[1]ArchetypeScores!E:I,5,FALSE)</f>
        <v>0</v>
      </c>
      <c r="S7714" s="2">
        <f>VLOOKUP(M7714,[1]ArchetypeScores!E:K,7,FALSE)</f>
        <v>-1</v>
      </c>
      <c r="T7714" s="2" t="str">
        <f t="shared" si="122"/>
        <v>Not A&amp;R positive</v>
      </c>
    </row>
    <row r="7715" spans="1:20" x14ac:dyDescent="0.3">
      <c r="A7715" s="2" t="s">
        <v>19339</v>
      </c>
      <c r="B7715" s="3" t="s">
        <v>20478</v>
      </c>
      <c r="C7715" s="3" t="s">
        <v>20479</v>
      </c>
      <c r="D7715" s="4">
        <v>2</v>
      </c>
      <c r="E7715" s="5" t="s">
        <v>6822</v>
      </c>
      <c r="F7715" s="4">
        <v>2</v>
      </c>
      <c r="G7715" s="6">
        <v>52112</v>
      </c>
      <c r="H7715" s="3" t="s">
        <v>19356</v>
      </c>
      <c r="I7715" s="3" t="s">
        <v>19357</v>
      </c>
      <c r="J7715" s="3" t="s">
        <v>20480</v>
      </c>
      <c r="K7715" s="5" t="s">
        <v>102</v>
      </c>
      <c r="L7715" s="5">
        <v>1</v>
      </c>
      <c r="M7715" s="5" t="s">
        <v>103</v>
      </c>
      <c r="N7715" s="5">
        <f>VLOOKUP(M7715,[1]ArchetypeScores!E:N,10,FALSE)</f>
        <v>0</v>
      </c>
      <c r="O7715" s="5">
        <f>VLOOKUP(M7715,[1]ArchetypeScores!E:O,11,FALSE)</f>
        <v>-1</v>
      </c>
      <c r="P7715" s="5">
        <f>VLOOKUP(M7715,[1]ArchetypeScores!E:P,12,FALSE)</f>
        <v>0</v>
      </c>
      <c r="Q7715" s="2" t="str">
        <f>VLOOKUP(M7715,[1]ArchetypeScores!E:W,19,FALSE)</f>
        <v>Untargeted</v>
      </c>
      <c r="R7715" s="2">
        <f>VLOOKUP(M7715,[1]ArchetypeScores!E:I,5,FALSE)</f>
        <v>0</v>
      </c>
      <c r="S7715" s="2">
        <f>VLOOKUP(M7715,[1]ArchetypeScores!E:K,7,FALSE)</f>
        <v>1</v>
      </c>
      <c r="T7715" s="2" t="str">
        <f t="shared" si="122"/>
        <v>Indirect only</v>
      </c>
    </row>
    <row r="7716" spans="1:20" x14ac:dyDescent="0.3">
      <c r="A7716" s="2" t="s">
        <v>19339</v>
      </c>
      <c r="B7716" s="3" t="s">
        <v>20481</v>
      </c>
      <c r="C7716" s="3" t="s">
        <v>20482</v>
      </c>
      <c r="D7716" s="4">
        <v>0.5</v>
      </c>
      <c r="E7716" s="5" t="s">
        <v>6822</v>
      </c>
      <c r="F7716" s="4">
        <v>0.5</v>
      </c>
      <c r="G7716" s="6">
        <v>51882</v>
      </c>
      <c r="H7716" s="3" t="s">
        <v>19345</v>
      </c>
      <c r="I7716" s="3" t="s">
        <v>19346</v>
      </c>
      <c r="J7716" s="3" t="s">
        <v>20483</v>
      </c>
      <c r="K7716" s="5" t="s">
        <v>269</v>
      </c>
      <c r="L7716" s="5">
        <v>3</v>
      </c>
      <c r="M7716" s="5" t="s">
        <v>270</v>
      </c>
      <c r="N7716" s="5">
        <f>VLOOKUP(M7716,[1]ArchetypeScores!E:N,10,FALSE)</f>
        <v>1</v>
      </c>
      <c r="O7716" s="5">
        <f>VLOOKUP(M7716,[1]ArchetypeScores!E:O,11,FALSE)</f>
        <v>-1</v>
      </c>
      <c r="P7716" s="5">
        <f>VLOOKUP(M7716,[1]ArchetypeScores!E:P,12,FALSE)</f>
        <v>0</v>
      </c>
      <c r="Q7716" s="2" t="str">
        <f>VLOOKUP(M7716,[1]ArchetypeScores!E:W,19,FALSE)</f>
        <v>Untargeted</v>
      </c>
      <c r="R7716" s="2">
        <f>VLOOKUP(M7716,[1]ArchetypeScores!E:I,5,FALSE)</f>
        <v>0</v>
      </c>
      <c r="S7716" s="2">
        <f>VLOOKUP(M7716,[1]ArchetypeScores!E:K,7,FALSE)</f>
        <v>0</v>
      </c>
      <c r="T7716" s="2" t="str">
        <f t="shared" si="122"/>
        <v>Not A&amp;R positive</v>
      </c>
    </row>
    <row r="7717" spans="1:20" x14ac:dyDescent="0.3">
      <c r="A7717" s="2" t="s">
        <v>19339</v>
      </c>
      <c r="B7717" s="3" t="s">
        <v>20484</v>
      </c>
      <c r="C7717" s="3" t="s">
        <v>20485</v>
      </c>
      <c r="D7717" s="4">
        <v>5.25</v>
      </c>
      <c r="E7717" s="5" t="s">
        <v>6822</v>
      </c>
      <c r="F7717" s="4">
        <v>5.25</v>
      </c>
      <c r="G7717" s="6">
        <v>51724</v>
      </c>
      <c r="H7717" s="3" t="s">
        <v>19345</v>
      </c>
      <c r="I7717" s="3" t="s">
        <v>19346</v>
      </c>
      <c r="J7717" s="3"/>
      <c r="K7717" s="5" t="s">
        <v>137</v>
      </c>
      <c r="L7717" s="5">
        <v>1</v>
      </c>
      <c r="M7717" s="5" t="s">
        <v>3649</v>
      </c>
      <c r="N7717" s="5">
        <f>VLOOKUP(M7717,[1]ArchetypeScores!E:N,10,FALSE)</f>
        <v>1</v>
      </c>
      <c r="O7717" s="5">
        <f>VLOOKUP(M7717,[1]ArchetypeScores!E:O,11,FALSE)</f>
        <v>-2</v>
      </c>
      <c r="P7717" s="5">
        <f>VLOOKUP(M7717,[1]ArchetypeScores!E:P,12,FALSE)</f>
        <v>2</v>
      </c>
      <c r="Q7717" s="2" t="str">
        <f>VLOOKUP(M7717,[1]ArchetypeScores!E:W,19,FALSE)</f>
        <v>Industrials - transportation</v>
      </c>
      <c r="R7717" s="2">
        <f>VLOOKUP(M7717,[1]ArchetypeScores!E:I,5,FALSE)</f>
        <v>0</v>
      </c>
      <c r="S7717" s="2">
        <f>VLOOKUP(M7717,[1]ArchetypeScores!E:K,7,FALSE)</f>
        <v>-1</v>
      </c>
      <c r="T7717" s="2" t="str">
        <f t="shared" si="122"/>
        <v>Not A&amp;R positive</v>
      </c>
    </row>
    <row r="7718" spans="1:20" x14ac:dyDescent="0.3">
      <c r="A7718" s="2" t="s">
        <v>19339</v>
      </c>
      <c r="B7718" s="3" t="s">
        <v>20486</v>
      </c>
      <c r="C7718" s="3" t="s">
        <v>20487</v>
      </c>
      <c r="D7718" s="4">
        <v>0.55400000000000005</v>
      </c>
      <c r="E7718" s="5" t="s">
        <v>6822</v>
      </c>
      <c r="F7718" s="4">
        <v>0.55359999999999998</v>
      </c>
      <c r="G7718" s="6">
        <v>51760</v>
      </c>
      <c r="H7718" s="3" t="s">
        <v>19345</v>
      </c>
      <c r="I7718" s="3" t="s">
        <v>19346</v>
      </c>
      <c r="J7718" s="3" t="s">
        <v>20488</v>
      </c>
      <c r="K7718" s="5" t="s">
        <v>477</v>
      </c>
      <c r="L7718" s="5">
        <v>10</v>
      </c>
      <c r="M7718" s="5" t="s">
        <v>1625</v>
      </c>
      <c r="N7718" s="5">
        <f>VLOOKUP(M7718,[1]ArchetypeScores!E:N,10,FALSE)</f>
        <v>1</v>
      </c>
      <c r="O7718" s="5">
        <f>VLOOKUP(M7718,[1]ArchetypeScores!E:O,11,FALSE)</f>
        <v>-1</v>
      </c>
      <c r="P7718" s="5">
        <f>VLOOKUP(M7718,[1]ArchetypeScores!E:P,12,FALSE)</f>
        <v>1</v>
      </c>
      <c r="Q7718" s="2" t="str">
        <f>VLOOKUP(M7718,[1]ArchetypeScores!E:W,19,FALSE)</f>
        <v>Energy and water</v>
      </c>
      <c r="R7718" s="2">
        <f>VLOOKUP(M7718,[1]ArchetypeScores!E:I,5,FALSE)</f>
        <v>1</v>
      </c>
      <c r="S7718" s="2">
        <f>VLOOKUP(M7718,[1]ArchetypeScores!E:K,7,FALSE)</f>
        <v>1</v>
      </c>
      <c r="T7718" s="2" t="str">
        <f t="shared" si="122"/>
        <v>Both</v>
      </c>
    </row>
    <row r="7719" spans="1:20" x14ac:dyDescent="0.3">
      <c r="A7719" s="2" t="s">
        <v>19339</v>
      </c>
      <c r="B7719" s="3" t="s">
        <v>20489</v>
      </c>
      <c r="C7719" s="3" t="s">
        <v>20490</v>
      </c>
      <c r="D7719" s="4"/>
      <c r="E7719" s="5" t="s">
        <v>6822</v>
      </c>
      <c r="F7719" s="4">
        <v>0</v>
      </c>
      <c r="G7719" s="6">
        <v>52253</v>
      </c>
      <c r="H7719" s="3" t="s">
        <v>19673</v>
      </c>
      <c r="I7719" s="3" t="s">
        <v>20491</v>
      </c>
      <c r="J7719" s="3"/>
      <c r="K7719" s="5" t="s">
        <v>47</v>
      </c>
      <c r="L7719" s="5">
        <v>1</v>
      </c>
      <c r="M7719" s="5" t="s">
        <v>48</v>
      </c>
      <c r="N7719" s="5">
        <f>VLOOKUP(M7719,[1]ArchetypeScores!E:N,10,FALSE)</f>
        <v>0</v>
      </c>
      <c r="O7719" s="5">
        <f>VLOOKUP(M7719,[1]ArchetypeScores!E:O,11,FALSE)</f>
        <v>0</v>
      </c>
      <c r="P7719" s="5">
        <f>VLOOKUP(M7719,[1]ArchetypeScores!E:P,12,FALSE)</f>
        <v>0</v>
      </c>
      <c r="Q7719" s="2" t="str">
        <f>VLOOKUP(M7719,[1]ArchetypeScores!E:W,19,FALSE)</f>
        <v>Consumer (including agriculture and tourism)</v>
      </c>
      <c r="R7719" s="2">
        <f>VLOOKUP(M7719,[1]ArchetypeScores!E:I,5,FALSE)</f>
        <v>0</v>
      </c>
      <c r="S7719" s="2">
        <f>VLOOKUP(M7719,[1]ArchetypeScores!E:K,7,FALSE)</f>
        <v>0</v>
      </c>
      <c r="T7719" s="2" t="str">
        <f t="shared" si="122"/>
        <v>Not A&amp;R positive</v>
      </c>
    </row>
    <row r="7720" spans="1:20" x14ac:dyDescent="0.3">
      <c r="A7720" s="2" t="s">
        <v>19339</v>
      </c>
      <c r="B7720" s="3" t="s">
        <v>20492</v>
      </c>
      <c r="C7720" s="3" t="s">
        <v>20493</v>
      </c>
      <c r="D7720" s="4"/>
      <c r="E7720" s="5" t="s">
        <v>6822</v>
      </c>
      <c r="F7720" s="4">
        <v>0</v>
      </c>
      <c r="G7720" s="6">
        <v>52104</v>
      </c>
      <c r="H7720" s="3" t="s">
        <v>19356</v>
      </c>
      <c r="I7720" s="3" t="s">
        <v>19357</v>
      </c>
      <c r="J7720" s="3" t="s">
        <v>20494</v>
      </c>
      <c r="K7720" s="5" t="s">
        <v>61</v>
      </c>
      <c r="L7720" s="5">
        <v>5</v>
      </c>
      <c r="M7720" s="5" t="s">
        <v>62</v>
      </c>
      <c r="N7720" s="5">
        <f>VLOOKUP(M7720,[1]ArchetypeScores!E:N,10,FALSE)</f>
        <v>0</v>
      </c>
      <c r="O7720" s="5">
        <f>VLOOKUP(M7720,[1]ArchetypeScores!E:O,11,FALSE)</f>
        <v>-1</v>
      </c>
      <c r="P7720" s="5">
        <f>VLOOKUP(M7720,[1]ArchetypeScores!E:P,12,FALSE)</f>
        <v>0</v>
      </c>
      <c r="Q7720" s="2" t="str">
        <f>VLOOKUP(M7720,[1]ArchetypeScores!E:W,19,FALSE)</f>
        <v>Health care</v>
      </c>
      <c r="R7720" s="2">
        <f>VLOOKUP(M7720,[1]ArchetypeScores!E:I,5,FALSE)</f>
        <v>0</v>
      </c>
      <c r="S7720" s="2">
        <f>VLOOKUP(M7720,[1]ArchetypeScores!E:K,7,FALSE)</f>
        <v>0</v>
      </c>
      <c r="T7720" s="2" t="str">
        <f t="shared" si="122"/>
        <v>Not A&amp;R positive</v>
      </c>
    </row>
    <row r="7721" spans="1:20" x14ac:dyDescent="0.3">
      <c r="A7721" s="2" t="s">
        <v>19339</v>
      </c>
      <c r="B7721" s="3" t="s">
        <v>20495</v>
      </c>
      <c r="C7721" s="3" t="s">
        <v>20496</v>
      </c>
      <c r="D7721" s="4"/>
      <c r="E7721" s="5" t="s">
        <v>6822</v>
      </c>
      <c r="F7721" s="4">
        <v>0</v>
      </c>
      <c r="G7721" s="6">
        <v>51923</v>
      </c>
      <c r="H7721" s="3" t="s">
        <v>19356</v>
      </c>
      <c r="I7721" s="3" t="s">
        <v>19357</v>
      </c>
      <c r="J7721" s="3" t="s">
        <v>20497</v>
      </c>
      <c r="K7721" s="5" t="s">
        <v>47</v>
      </c>
      <c r="L7721" s="5">
        <v>1</v>
      </c>
      <c r="M7721" s="5" t="s">
        <v>48</v>
      </c>
      <c r="N7721" s="5">
        <f>VLOOKUP(M7721,[1]ArchetypeScores!E:N,10,FALSE)</f>
        <v>0</v>
      </c>
      <c r="O7721" s="5">
        <f>VLOOKUP(M7721,[1]ArchetypeScores!E:O,11,FALSE)</f>
        <v>0</v>
      </c>
      <c r="P7721" s="5">
        <f>VLOOKUP(M7721,[1]ArchetypeScores!E:P,12,FALSE)</f>
        <v>0</v>
      </c>
      <c r="Q7721" s="2" t="str">
        <f>VLOOKUP(M7721,[1]ArchetypeScores!E:W,19,FALSE)</f>
        <v>Consumer (including agriculture and tourism)</v>
      </c>
      <c r="R7721" s="2">
        <f>VLOOKUP(M7721,[1]ArchetypeScores!E:I,5,FALSE)</f>
        <v>0</v>
      </c>
      <c r="S7721" s="2">
        <f>VLOOKUP(M7721,[1]ArchetypeScores!E:K,7,FALSE)</f>
        <v>0</v>
      </c>
      <c r="T7721" s="2" t="str">
        <f t="shared" si="122"/>
        <v>Not A&amp;R positive</v>
      </c>
    </row>
    <row r="7722" spans="1:20" x14ac:dyDescent="0.3">
      <c r="A7722" s="2" t="s">
        <v>19339</v>
      </c>
      <c r="B7722" s="3" t="s">
        <v>20498</v>
      </c>
      <c r="C7722" s="3" t="s">
        <v>20498</v>
      </c>
      <c r="D7722" s="4">
        <v>4</v>
      </c>
      <c r="E7722" s="5" t="s">
        <v>6822</v>
      </c>
      <c r="F7722" s="4">
        <v>4</v>
      </c>
      <c r="G7722" s="6">
        <v>52157</v>
      </c>
      <c r="H7722" s="3" t="s">
        <v>20499</v>
      </c>
      <c r="I7722" s="3" t="s">
        <v>19342</v>
      </c>
      <c r="J7722" s="3"/>
      <c r="K7722" s="5" t="s">
        <v>61</v>
      </c>
      <c r="L7722" s="5">
        <v>2</v>
      </c>
      <c r="M7722" s="5" t="s">
        <v>954</v>
      </c>
      <c r="N7722" s="5">
        <f>VLOOKUP(M7722,[1]ArchetypeScores!E:N,10,FALSE)</f>
        <v>0</v>
      </c>
      <c r="O7722" s="5">
        <f>VLOOKUP(M7722,[1]ArchetypeScores!E:O,11,FALSE)</f>
        <v>0</v>
      </c>
      <c r="P7722" s="5">
        <f>VLOOKUP(M7722,[1]ArchetypeScores!E:P,12,FALSE)</f>
        <v>0</v>
      </c>
      <c r="Q7722" s="2" t="str">
        <f>VLOOKUP(M7722,[1]ArchetypeScores!E:W,19,FALSE)</f>
        <v>Health care</v>
      </c>
      <c r="R7722" s="2">
        <f>VLOOKUP(M7722,[1]ArchetypeScores!E:I,5,FALSE)</f>
        <v>0</v>
      </c>
      <c r="S7722" s="2">
        <f>VLOOKUP(M7722,[1]ArchetypeScores!E:K,7,FALSE)</f>
        <v>0</v>
      </c>
      <c r="T7722" s="2" t="str">
        <f t="shared" si="122"/>
        <v>Not A&amp;R positive</v>
      </c>
    </row>
    <row r="7723" spans="1:20" x14ac:dyDescent="0.3">
      <c r="A7723" s="2" t="s">
        <v>19339</v>
      </c>
      <c r="B7723" s="3" t="s">
        <v>20500</v>
      </c>
      <c r="C7723" s="3" t="s">
        <v>20501</v>
      </c>
      <c r="D7723" s="4">
        <v>6.9000000000000006E-2</v>
      </c>
      <c r="E7723" s="5" t="s">
        <v>6822</v>
      </c>
      <c r="F7723" s="4">
        <v>6.9000000000000006E-2</v>
      </c>
      <c r="G7723" s="6">
        <v>51717</v>
      </c>
      <c r="H7723" s="3" t="s">
        <v>19345</v>
      </c>
      <c r="I7723" s="3" t="s">
        <v>19346</v>
      </c>
      <c r="J7723" s="3" t="s">
        <v>19383</v>
      </c>
      <c r="K7723" s="5" t="s">
        <v>137</v>
      </c>
      <c r="L7723" s="5">
        <v>6</v>
      </c>
      <c r="M7723" s="5" t="s">
        <v>2392</v>
      </c>
      <c r="N7723" s="5">
        <f>VLOOKUP(M7723,[1]ArchetypeScores!E:N,10,FALSE)</f>
        <v>1</v>
      </c>
      <c r="O7723" s="5">
        <f>VLOOKUP(M7723,[1]ArchetypeScores!E:O,11,FALSE)</f>
        <v>-2</v>
      </c>
      <c r="P7723" s="5">
        <f>VLOOKUP(M7723,[1]ArchetypeScores!E:P,12,FALSE)</f>
        <v>2</v>
      </c>
      <c r="Q7723" s="2" t="str">
        <f>VLOOKUP(M7723,[1]ArchetypeScores!E:W,19,FALSE)</f>
        <v>Industrials - transportation</v>
      </c>
      <c r="R7723" s="2">
        <f>VLOOKUP(M7723,[1]ArchetypeScores!E:I,5,FALSE)</f>
        <v>0</v>
      </c>
      <c r="S7723" s="2">
        <f>VLOOKUP(M7723,[1]ArchetypeScores!E:K,7,FALSE)</f>
        <v>0</v>
      </c>
      <c r="T7723" s="2" t="str">
        <f t="shared" si="122"/>
        <v>Not A&amp;R positive</v>
      </c>
    </row>
    <row r="7724" spans="1:20" x14ac:dyDescent="0.3">
      <c r="A7724" s="2" t="s">
        <v>19339</v>
      </c>
      <c r="B7724" s="3" t="s">
        <v>20502</v>
      </c>
      <c r="C7724" s="3" t="s">
        <v>20503</v>
      </c>
      <c r="D7724" s="4">
        <v>0.25</v>
      </c>
      <c r="E7724" s="5" t="s">
        <v>6822</v>
      </c>
      <c r="F7724" s="4">
        <v>0.25</v>
      </c>
      <c r="G7724" s="6">
        <v>51807</v>
      </c>
      <c r="H7724" s="3" t="s">
        <v>19345</v>
      </c>
      <c r="I7724" s="3" t="s">
        <v>19346</v>
      </c>
      <c r="J7724" s="3" t="s">
        <v>20504</v>
      </c>
      <c r="K7724" s="5" t="s">
        <v>694</v>
      </c>
      <c r="L7724" s="5">
        <v>5</v>
      </c>
      <c r="M7724" s="5" t="s">
        <v>695</v>
      </c>
      <c r="N7724" s="5">
        <f>VLOOKUP(M7724,[1]ArchetypeScores!E:N,10,FALSE)</f>
        <v>1</v>
      </c>
      <c r="O7724" s="5">
        <f>VLOOKUP(M7724,[1]ArchetypeScores!E:O,11,FALSE)</f>
        <v>-1</v>
      </c>
      <c r="P7724" s="5">
        <f>VLOOKUP(M7724,[1]ArchetypeScores!E:P,12,FALSE)</f>
        <v>0</v>
      </c>
      <c r="Q7724" s="2" t="str">
        <f>VLOOKUP(M7724,[1]ArchetypeScores!E:W,19,FALSE)</f>
        <v>Untargeted</v>
      </c>
      <c r="R7724" s="2">
        <f>VLOOKUP(M7724,[1]ArchetypeScores!E:I,5,FALSE)</f>
        <v>1</v>
      </c>
      <c r="S7724" s="2">
        <f>VLOOKUP(M7724,[1]ArchetypeScores!E:K,7,FALSE)</f>
        <v>1</v>
      </c>
      <c r="T7724" s="2" t="str">
        <f t="shared" si="122"/>
        <v>Both</v>
      </c>
    </row>
    <row r="7725" spans="1:20" x14ac:dyDescent="0.3">
      <c r="A7725" s="2" t="s">
        <v>19339</v>
      </c>
      <c r="B7725" s="3" t="s">
        <v>20505</v>
      </c>
      <c r="C7725" s="3" t="s">
        <v>20506</v>
      </c>
      <c r="D7725" s="4">
        <v>0.82599999999999996</v>
      </c>
      <c r="E7725" s="5" t="s">
        <v>6822</v>
      </c>
      <c r="F7725" s="4">
        <v>0.82567000000000002</v>
      </c>
      <c r="G7725" s="6">
        <v>51796</v>
      </c>
      <c r="H7725" s="3" t="s">
        <v>19345</v>
      </c>
      <c r="I7725" s="3" t="s">
        <v>19346</v>
      </c>
      <c r="J7725" s="3" t="s">
        <v>20507</v>
      </c>
      <c r="K7725" s="5" t="s">
        <v>1097</v>
      </c>
      <c r="L7725" s="5">
        <v>4</v>
      </c>
      <c r="M7725" s="5" t="s">
        <v>5186</v>
      </c>
      <c r="N7725" s="5">
        <f>VLOOKUP(M7725,[1]ArchetypeScores!E:N,10,FALSE)</f>
        <v>1</v>
      </c>
      <c r="O7725" s="5">
        <f>VLOOKUP(M7725,[1]ArchetypeScores!E:O,11,FALSE)</f>
        <v>0</v>
      </c>
      <c r="P7725" s="5">
        <f>VLOOKUP(M7725,[1]ArchetypeScores!E:P,12,FALSE)</f>
        <v>2</v>
      </c>
      <c r="Q7725" s="2" t="str">
        <f>VLOOKUP(M7725,[1]ArchetypeScores!E:W,19,FALSE)</f>
        <v>Other sector</v>
      </c>
      <c r="R7725" s="2">
        <f>VLOOKUP(M7725,[1]ArchetypeScores!E:I,5,FALSE)</f>
        <v>0</v>
      </c>
      <c r="S7725" s="2">
        <f>VLOOKUP(M7725,[1]ArchetypeScores!E:K,7,FALSE)</f>
        <v>0</v>
      </c>
      <c r="T7725" s="2" t="str">
        <f t="shared" si="122"/>
        <v>Not A&amp;R positive</v>
      </c>
    </row>
    <row r="7726" spans="1:20" x14ac:dyDescent="0.3">
      <c r="A7726" s="2" t="s">
        <v>19339</v>
      </c>
      <c r="B7726" s="3" t="s">
        <v>20508</v>
      </c>
      <c r="C7726" s="3" t="s">
        <v>20509</v>
      </c>
      <c r="D7726" s="4">
        <v>0.80800000000000005</v>
      </c>
      <c r="E7726" s="5" t="s">
        <v>6822</v>
      </c>
      <c r="F7726" s="4">
        <v>0.80800000000000005</v>
      </c>
      <c r="G7726" s="6">
        <v>51850</v>
      </c>
      <c r="H7726" s="3" t="s">
        <v>19345</v>
      </c>
      <c r="I7726" s="3" t="s">
        <v>19346</v>
      </c>
      <c r="J7726" s="3"/>
      <c r="K7726" s="5" t="s">
        <v>694</v>
      </c>
      <c r="L7726" s="5">
        <v>5</v>
      </c>
      <c r="M7726" s="5" t="s">
        <v>695</v>
      </c>
      <c r="N7726" s="5">
        <f>VLOOKUP(M7726,[1]ArchetypeScores!E:N,10,FALSE)</f>
        <v>1</v>
      </c>
      <c r="O7726" s="5">
        <f>VLOOKUP(M7726,[1]ArchetypeScores!E:O,11,FALSE)</f>
        <v>-1</v>
      </c>
      <c r="P7726" s="5">
        <f>VLOOKUP(M7726,[1]ArchetypeScores!E:P,12,FALSE)</f>
        <v>0</v>
      </c>
      <c r="Q7726" s="2" t="str">
        <f>VLOOKUP(M7726,[1]ArchetypeScores!E:W,19,FALSE)</f>
        <v>Untargeted</v>
      </c>
      <c r="R7726" s="2">
        <f>VLOOKUP(M7726,[1]ArchetypeScores!E:I,5,FALSE)</f>
        <v>1</v>
      </c>
      <c r="S7726" s="2">
        <f>VLOOKUP(M7726,[1]ArchetypeScores!E:K,7,FALSE)</f>
        <v>1</v>
      </c>
      <c r="T7726" s="2" t="str">
        <f t="shared" si="122"/>
        <v>Both</v>
      </c>
    </row>
    <row r="7727" spans="1:20" x14ac:dyDescent="0.3">
      <c r="A7727" s="2" t="s">
        <v>19339</v>
      </c>
      <c r="B7727" s="3" t="s">
        <v>20510</v>
      </c>
      <c r="C7727" s="3" t="s">
        <v>20511</v>
      </c>
      <c r="D7727" s="4">
        <v>7.25</v>
      </c>
      <c r="E7727" s="5" t="s">
        <v>6822</v>
      </c>
      <c r="F7727" s="4">
        <v>7.25</v>
      </c>
      <c r="G7727" s="6">
        <v>52038</v>
      </c>
      <c r="H7727" s="3" t="s">
        <v>19356</v>
      </c>
      <c r="I7727" s="3" t="s">
        <v>19357</v>
      </c>
      <c r="J7727" s="3" t="s">
        <v>20512</v>
      </c>
      <c r="K7727" s="5" t="s">
        <v>67</v>
      </c>
      <c r="L7727" s="5">
        <v>2</v>
      </c>
      <c r="M7727" s="5" t="s">
        <v>68</v>
      </c>
      <c r="N7727" s="5">
        <f>VLOOKUP(M7727,[1]ArchetypeScores!E:N,10,FALSE)</f>
        <v>0</v>
      </c>
      <c r="O7727" s="5">
        <f>VLOOKUP(M7727,[1]ArchetypeScores!E:O,11,FALSE)</f>
        <v>-1</v>
      </c>
      <c r="P7727" s="5">
        <f>VLOOKUP(M7727,[1]ArchetypeScores!E:P,12,FALSE)</f>
        <v>0</v>
      </c>
      <c r="Q7727" s="2" t="str">
        <f>VLOOKUP(M7727,[1]ArchetypeScores!E:W,19,FALSE)</f>
        <v>Untargeted</v>
      </c>
      <c r="R7727" s="2">
        <f>VLOOKUP(M7727,[1]ArchetypeScores!E:I,5,FALSE)</f>
        <v>0</v>
      </c>
      <c r="S7727" s="2">
        <f>VLOOKUP(M7727,[1]ArchetypeScores!E:K,7,FALSE)</f>
        <v>0</v>
      </c>
      <c r="T7727" s="2" t="str">
        <f t="shared" si="122"/>
        <v>Not A&amp;R positive</v>
      </c>
    </row>
    <row r="7728" spans="1:20" x14ac:dyDescent="0.3">
      <c r="A7728" s="2" t="s">
        <v>19339</v>
      </c>
      <c r="B7728" s="3" t="s">
        <v>20510</v>
      </c>
      <c r="C7728" s="3" t="s">
        <v>20513</v>
      </c>
      <c r="D7728" s="4">
        <v>7.25</v>
      </c>
      <c r="E7728" s="5" t="s">
        <v>6822</v>
      </c>
      <c r="F7728" s="4">
        <v>7.25</v>
      </c>
      <c r="G7728" s="6">
        <v>52039</v>
      </c>
      <c r="H7728" s="3" t="s">
        <v>19356</v>
      </c>
      <c r="I7728" s="3" t="s">
        <v>19357</v>
      </c>
      <c r="J7728" s="3" t="s">
        <v>20514</v>
      </c>
      <c r="K7728" s="5" t="s">
        <v>67</v>
      </c>
      <c r="L7728" s="5">
        <v>2</v>
      </c>
      <c r="M7728" s="5" t="s">
        <v>68</v>
      </c>
      <c r="N7728" s="5">
        <f>VLOOKUP(M7728,[1]ArchetypeScores!E:N,10,FALSE)</f>
        <v>0</v>
      </c>
      <c r="O7728" s="5">
        <f>VLOOKUP(M7728,[1]ArchetypeScores!E:O,11,FALSE)</f>
        <v>-1</v>
      </c>
      <c r="P7728" s="5">
        <f>VLOOKUP(M7728,[1]ArchetypeScores!E:P,12,FALSE)</f>
        <v>0</v>
      </c>
      <c r="Q7728" s="2" t="str">
        <f>VLOOKUP(M7728,[1]ArchetypeScores!E:W,19,FALSE)</f>
        <v>Untargeted</v>
      </c>
      <c r="R7728" s="2">
        <f>VLOOKUP(M7728,[1]ArchetypeScores!E:I,5,FALSE)</f>
        <v>0</v>
      </c>
      <c r="S7728" s="2">
        <f>VLOOKUP(M7728,[1]ArchetypeScores!E:K,7,FALSE)</f>
        <v>0</v>
      </c>
      <c r="T7728" s="2" t="str">
        <f t="shared" si="122"/>
        <v>Not A&amp;R positive</v>
      </c>
    </row>
    <row r="7729" spans="1:20" x14ac:dyDescent="0.3">
      <c r="A7729" s="2" t="s">
        <v>19339</v>
      </c>
      <c r="B7729" s="3" t="s">
        <v>20515</v>
      </c>
      <c r="C7729" s="3" t="s">
        <v>20516</v>
      </c>
      <c r="D7729" s="4"/>
      <c r="E7729" s="5" t="s">
        <v>6822</v>
      </c>
      <c r="F7729" s="4">
        <v>0</v>
      </c>
      <c r="G7729" s="6">
        <v>52223</v>
      </c>
      <c r="H7729" s="3" t="s">
        <v>20517</v>
      </c>
      <c r="I7729" s="3" t="s">
        <v>20518</v>
      </c>
      <c r="J7729" s="3"/>
      <c r="K7729" s="5" t="s">
        <v>118</v>
      </c>
      <c r="L7729" s="5">
        <v>4</v>
      </c>
      <c r="M7729" s="5" t="s">
        <v>119</v>
      </c>
      <c r="N7729" s="5">
        <f>VLOOKUP(M7729,[1]ArchetypeScores!E:N,10,FALSE)</f>
        <v>0</v>
      </c>
      <c r="O7729" s="5">
        <f>VLOOKUP(M7729,[1]ArchetypeScores!E:O,11,FALSE)</f>
        <v>-1</v>
      </c>
      <c r="P7729" s="5">
        <f>VLOOKUP(M7729,[1]ArchetypeScores!E:P,12,FALSE)</f>
        <v>0</v>
      </c>
      <c r="Q7729" s="2" t="str">
        <f>VLOOKUP(M7729,[1]ArchetypeScores!E:W,19,FALSE)</f>
        <v>Untargeted</v>
      </c>
      <c r="R7729" s="2">
        <f>VLOOKUP(M7729,[1]ArchetypeScores!E:I,5,FALSE)</f>
        <v>0</v>
      </c>
      <c r="S7729" s="2">
        <f>VLOOKUP(M7729,[1]ArchetypeScores!E:K,7,FALSE)</f>
        <v>0</v>
      </c>
      <c r="T7729" s="2" t="str">
        <f t="shared" si="122"/>
        <v>Not A&amp;R positive</v>
      </c>
    </row>
    <row r="7730" spans="1:20" x14ac:dyDescent="0.3">
      <c r="A7730" s="2" t="s">
        <v>19339</v>
      </c>
      <c r="B7730" s="3" t="s">
        <v>20519</v>
      </c>
      <c r="C7730" s="3" t="s">
        <v>20520</v>
      </c>
      <c r="D7730" s="4">
        <v>0.82799999999999996</v>
      </c>
      <c r="E7730" s="5" t="s">
        <v>6822</v>
      </c>
      <c r="F7730" s="4">
        <v>0.82799999999999996</v>
      </c>
      <c r="G7730" s="6">
        <v>51701</v>
      </c>
      <c r="H7730" s="3" t="s">
        <v>19345</v>
      </c>
      <c r="I7730" s="3" t="s">
        <v>19346</v>
      </c>
      <c r="J7730" s="3" t="s">
        <v>20521</v>
      </c>
      <c r="K7730" s="5" t="s">
        <v>214</v>
      </c>
      <c r="L7730" s="5">
        <v>4</v>
      </c>
      <c r="M7730" s="5" t="s">
        <v>560</v>
      </c>
      <c r="N7730" s="5">
        <f>VLOOKUP(M7730,[1]ArchetypeScores!E:N,10,FALSE)</f>
        <v>1</v>
      </c>
      <c r="O7730" s="5">
        <f>VLOOKUP(M7730,[1]ArchetypeScores!E:O,11,FALSE)</f>
        <v>0</v>
      </c>
      <c r="P7730" s="5">
        <f>VLOOKUP(M7730,[1]ArchetypeScores!E:P,12,FALSE)</f>
        <v>0</v>
      </c>
      <c r="Q7730" s="2" t="str">
        <f>VLOOKUP(M7730,[1]ArchetypeScores!E:W,19,FALSE)</f>
        <v>Other sector</v>
      </c>
      <c r="R7730" s="2">
        <f>VLOOKUP(M7730,[1]ArchetypeScores!E:I,5,FALSE)</f>
        <v>0</v>
      </c>
      <c r="S7730" s="2">
        <f>VLOOKUP(M7730,[1]ArchetypeScores!E:K,7,FALSE)</f>
        <v>0</v>
      </c>
      <c r="T7730" s="2" t="str">
        <f t="shared" si="122"/>
        <v>Not A&amp;R positive</v>
      </c>
    </row>
    <row r="7731" spans="1:20" x14ac:dyDescent="0.3">
      <c r="A7731" s="2" t="s">
        <v>19339</v>
      </c>
      <c r="B7731" s="3" t="s">
        <v>20522</v>
      </c>
      <c r="C7731" s="3" t="s">
        <v>20523</v>
      </c>
      <c r="D7731" s="4">
        <v>0.1</v>
      </c>
      <c r="E7731" s="5" t="s">
        <v>6822</v>
      </c>
      <c r="F7731" s="4">
        <v>0.1</v>
      </c>
      <c r="G7731" s="6">
        <v>51793</v>
      </c>
      <c r="H7731" s="3" t="s">
        <v>19345</v>
      </c>
      <c r="I7731" s="3" t="s">
        <v>19346</v>
      </c>
      <c r="J7731" s="3" t="s">
        <v>20524</v>
      </c>
      <c r="K7731" s="5" t="s">
        <v>142</v>
      </c>
      <c r="L7731" s="5">
        <v>2</v>
      </c>
      <c r="M7731" s="5" t="s">
        <v>250</v>
      </c>
      <c r="N7731" s="5">
        <f>VLOOKUP(M7731,[1]ArchetypeScores!E:N,10,FALSE)</f>
        <v>1</v>
      </c>
      <c r="O7731" s="5">
        <f>VLOOKUP(M7731,[1]ArchetypeScores!E:O,11,FALSE)</f>
        <v>1</v>
      </c>
      <c r="P7731" s="5">
        <f>VLOOKUP(M7731,[1]ArchetypeScores!E:P,12,FALSE)</f>
        <v>2</v>
      </c>
      <c r="Q7731" s="2" t="str">
        <f>VLOOKUP(M7731,[1]ArchetypeScores!E:W,19,FALSE)</f>
        <v>Materials (including forestry and nature)</v>
      </c>
      <c r="R7731" s="2">
        <f>VLOOKUP(M7731,[1]ArchetypeScores!E:I,5,FALSE)</f>
        <v>1</v>
      </c>
      <c r="S7731" s="2">
        <f>VLOOKUP(M7731,[1]ArchetypeScores!E:K,7,FALSE)</f>
        <v>1</v>
      </c>
      <c r="T7731" s="2" t="str">
        <f t="shared" si="122"/>
        <v>Both</v>
      </c>
    </row>
    <row r="7732" spans="1:20" x14ac:dyDescent="0.3">
      <c r="A7732" s="2" t="s">
        <v>19339</v>
      </c>
      <c r="B7732" s="3" t="s">
        <v>20525</v>
      </c>
      <c r="C7732" s="3" t="s">
        <v>20526</v>
      </c>
      <c r="D7732" s="4">
        <v>0.57999999999999996</v>
      </c>
      <c r="E7732" s="5" t="s">
        <v>6822</v>
      </c>
      <c r="F7732" s="4">
        <v>0.57999999999999996</v>
      </c>
      <c r="G7732" s="6">
        <v>52121</v>
      </c>
      <c r="H7732" s="3" t="s">
        <v>19356</v>
      </c>
      <c r="I7732" s="3" t="s">
        <v>19357</v>
      </c>
      <c r="J7732" s="3" t="s">
        <v>20527</v>
      </c>
      <c r="K7732" s="5" t="s">
        <v>71</v>
      </c>
      <c r="L7732" s="5">
        <v>1</v>
      </c>
      <c r="M7732" s="5" t="s">
        <v>72</v>
      </c>
      <c r="N7732" s="5">
        <f>VLOOKUP(M7732,[1]ArchetypeScores!E:N,10,FALSE)</f>
        <v>0</v>
      </c>
      <c r="O7732" s="5">
        <f>VLOOKUP(M7732,[1]ArchetypeScores!E:O,11,FALSE)</f>
        <v>0</v>
      </c>
      <c r="P7732" s="5">
        <f>VLOOKUP(M7732,[1]ArchetypeScores!E:P,12,FALSE)</f>
        <v>0</v>
      </c>
      <c r="Q7732" s="2" t="str">
        <f>VLOOKUP(M7732,[1]ArchetypeScores!E:W,19,FALSE)</f>
        <v>Other sector</v>
      </c>
      <c r="R7732" s="2">
        <f>VLOOKUP(M7732,[1]ArchetypeScores!E:I,5,FALSE)</f>
        <v>0</v>
      </c>
      <c r="S7732" s="2">
        <f>VLOOKUP(M7732,[1]ArchetypeScores!E:K,7,FALSE)</f>
        <v>0</v>
      </c>
      <c r="T7732" s="2" t="str">
        <f t="shared" si="122"/>
        <v>Not A&amp;R positive</v>
      </c>
    </row>
    <row r="7733" spans="1:20" x14ac:dyDescent="0.3">
      <c r="A7733" s="2" t="s">
        <v>19339</v>
      </c>
      <c r="B7733" s="3" t="s">
        <v>20528</v>
      </c>
      <c r="C7733" s="3" t="s">
        <v>20529</v>
      </c>
      <c r="D7733" s="4">
        <v>2.5000000000000001E-2</v>
      </c>
      <c r="E7733" s="5" t="s">
        <v>6822</v>
      </c>
      <c r="F7733" s="4">
        <v>2.5000000000000001E-2</v>
      </c>
      <c r="G7733" s="6">
        <v>51686</v>
      </c>
      <c r="H7733" s="3" t="s">
        <v>19345</v>
      </c>
      <c r="I7733" s="3" t="s">
        <v>19346</v>
      </c>
      <c r="J7733" s="3" t="s">
        <v>20530</v>
      </c>
      <c r="K7733" s="5" t="s">
        <v>137</v>
      </c>
      <c r="L7733" s="5">
        <v>6</v>
      </c>
      <c r="M7733" s="5" t="s">
        <v>2392</v>
      </c>
      <c r="N7733" s="5">
        <f>VLOOKUP(M7733,[1]ArchetypeScores!E:N,10,FALSE)</f>
        <v>1</v>
      </c>
      <c r="O7733" s="5">
        <f>VLOOKUP(M7733,[1]ArchetypeScores!E:O,11,FALSE)</f>
        <v>-2</v>
      </c>
      <c r="P7733" s="5">
        <f>VLOOKUP(M7733,[1]ArchetypeScores!E:P,12,FALSE)</f>
        <v>2</v>
      </c>
      <c r="Q7733" s="2" t="str">
        <f>VLOOKUP(M7733,[1]ArchetypeScores!E:W,19,FALSE)</f>
        <v>Industrials - transportation</v>
      </c>
      <c r="R7733" s="2">
        <f>VLOOKUP(M7733,[1]ArchetypeScores!E:I,5,FALSE)</f>
        <v>0</v>
      </c>
      <c r="S7733" s="2">
        <f>VLOOKUP(M7733,[1]ArchetypeScores!E:K,7,FALSE)</f>
        <v>0</v>
      </c>
      <c r="T7733" s="2" t="str">
        <f t="shared" si="122"/>
        <v>Not A&amp;R positive</v>
      </c>
    </row>
    <row r="7734" spans="1:20" x14ac:dyDescent="0.3">
      <c r="A7734" s="2" t="s">
        <v>19339</v>
      </c>
      <c r="B7734" s="3" t="s">
        <v>20531</v>
      </c>
      <c r="C7734" s="3" t="s">
        <v>20532</v>
      </c>
      <c r="D7734" s="4">
        <v>1</v>
      </c>
      <c r="E7734" s="5" t="s">
        <v>6822</v>
      </c>
      <c r="F7734" s="4">
        <v>1</v>
      </c>
      <c r="G7734" s="6">
        <v>51689</v>
      </c>
      <c r="H7734" s="3" t="s">
        <v>19345</v>
      </c>
      <c r="I7734" s="3" t="s">
        <v>19346</v>
      </c>
      <c r="J7734" s="3" t="s">
        <v>20533</v>
      </c>
      <c r="K7734" s="5" t="s">
        <v>142</v>
      </c>
      <c r="L7734" s="5">
        <v>2</v>
      </c>
      <c r="M7734" s="5" t="s">
        <v>250</v>
      </c>
      <c r="N7734" s="5">
        <f>VLOOKUP(M7734,[1]ArchetypeScores!E:N,10,FALSE)</f>
        <v>1</v>
      </c>
      <c r="O7734" s="5">
        <f>VLOOKUP(M7734,[1]ArchetypeScores!E:O,11,FALSE)</f>
        <v>1</v>
      </c>
      <c r="P7734" s="5">
        <f>VLOOKUP(M7734,[1]ArchetypeScores!E:P,12,FALSE)</f>
        <v>2</v>
      </c>
      <c r="Q7734" s="2" t="str">
        <f>VLOOKUP(M7734,[1]ArchetypeScores!E:W,19,FALSE)</f>
        <v>Materials (including forestry and nature)</v>
      </c>
      <c r="R7734" s="2">
        <f>VLOOKUP(M7734,[1]ArchetypeScores!E:I,5,FALSE)</f>
        <v>1</v>
      </c>
      <c r="S7734" s="2">
        <f>VLOOKUP(M7734,[1]ArchetypeScores!E:K,7,FALSE)</f>
        <v>1</v>
      </c>
      <c r="T7734" s="2" t="str">
        <f t="shared" si="122"/>
        <v>Both</v>
      </c>
    </row>
    <row r="7735" spans="1:20" x14ac:dyDescent="0.3">
      <c r="A7735" s="2" t="s">
        <v>19339</v>
      </c>
      <c r="B7735" s="3" t="s">
        <v>20534</v>
      </c>
      <c r="C7735" s="3" t="s">
        <v>20535</v>
      </c>
      <c r="D7735" s="4">
        <v>5</v>
      </c>
      <c r="E7735" s="5" t="s">
        <v>6822</v>
      </c>
      <c r="F7735" s="4">
        <v>5</v>
      </c>
      <c r="G7735" s="6">
        <v>51887</v>
      </c>
      <c r="H7735" s="3" t="s">
        <v>19345</v>
      </c>
      <c r="I7735" s="3" t="s">
        <v>19346</v>
      </c>
      <c r="J7735" s="3" t="s">
        <v>20536</v>
      </c>
      <c r="K7735" s="5" t="s">
        <v>137</v>
      </c>
      <c r="L7735" s="5">
        <v>3</v>
      </c>
      <c r="M7735" s="5" t="s">
        <v>928</v>
      </c>
      <c r="N7735" s="5">
        <f>VLOOKUP(M7735,[1]ArchetypeScores!E:N,10,FALSE)</f>
        <v>1</v>
      </c>
      <c r="O7735" s="5">
        <f>VLOOKUP(M7735,[1]ArchetypeScores!E:O,11,FALSE)</f>
        <v>-2</v>
      </c>
      <c r="P7735" s="5">
        <f>VLOOKUP(M7735,[1]ArchetypeScores!E:P,12,FALSE)</f>
        <v>2</v>
      </c>
      <c r="Q7735" s="2" t="str">
        <f>VLOOKUP(M7735,[1]ArchetypeScores!E:W,19,FALSE)</f>
        <v>Industrials - transportation</v>
      </c>
      <c r="R7735" s="2">
        <f>VLOOKUP(M7735,[1]ArchetypeScores!E:I,5,FALSE)</f>
        <v>0</v>
      </c>
      <c r="S7735" s="2">
        <f>VLOOKUP(M7735,[1]ArchetypeScores!E:K,7,FALSE)</f>
        <v>-1</v>
      </c>
      <c r="T7735" s="2" t="str">
        <f t="shared" si="122"/>
        <v>Not A&amp;R positive</v>
      </c>
    </row>
    <row r="7736" spans="1:20" x14ac:dyDescent="0.3">
      <c r="A7736" s="2" t="s">
        <v>19339</v>
      </c>
      <c r="B7736" s="3" t="s">
        <v>20537</v>
      </c>
      <c r="C7736" s="3" t="s">
        <v>20538</v>
      </c>
      <c r="D7736" s="4">
        <v>8.1000000000000003E-2</v>
      </c>
      <c r="E7736" s="5" t="s">
        <v>6822</v>
      </c>
      <c r="F7736" s="4">
        <v>8.1000000000000003E-2</v>
      </c>
      <c r="G7736" s="6">
        <v>51942</v>
      </c>
      <c r="H7736" s="3" t="s">
        <v>19356</v>
      </c>
      <c r="I7736" s="3" t="s">
        <v>19357</v>
      </c>
      <c r="J7736" s="3" t="s">
        <v>20539</v>
      </c>
      <c r="K7736" s="5" t="s">
        <v>163</v>
      </c>
      <c r="L7736" s="5">
        <v>1</v>
      </c>
      <c r="M7736" s="5" t="s">
        <v>975</v>
      </c>
      <c r="N7736" s="5">
        <f>VLOOKUP(M7736,[1]ArchetypeScores!E:N,10,FALSE)</f>
        <v>0</v>
      </c>
      <c r="O7736" s="5">
        <f>VLOOKUP(M7736,[1]ArchetypeScores!E:O,11,FALSE)</f>
        <v>0</v>
      </c>
      <c r="P7736" s="5">
        <f>VLOOKUP(M7736,[1]ArchetypeScores!E:P,12,FALSE)</f>
        <v>0</v>
      </c>
      <c r="Q7736" s="2" t="str">
        <f>VLOOKUP(M7736,[1]ArchetypeScores!E:W,19,FALSE)</f>
        <v>Other sector</v>
      </c>
      <c r="R7736" s="2">
        <f>VLOOKUP(M7736,[1]ArchetypeScores!E:I,5,FALSE)</f>
        <v>0</v>
      </c>
      <c r="S7736" s="2">
        <f>VLOOKUP(M7736,[1]ArchetypeScores!E:K,7,FALSE)</f>
        <v>0</v>
      </c>
      <c r="T7736" s="2" t="str">
        <f t="shared" si="122"/>
        <v>Not A&amp;R positive</v>
      </c>
    </row>
    <row r="7737" spans="1:20" x14ac:dyDescent="0.3">
      <c r="A7737" s="2" t="s">
        <v>19339</v>
      </c>
      <c r="B7737" s="3" t="s">
        <v>20540</v>
      </c>
      <c r="C7737" s="3" t="s">
        <v>20541</v>
      </c>
      <c r="D7737" s="4">
        <v>5.3999999999999999E-2</v>
      </c>
      <c r="E7737" s="5" t="s">
        <v>6822</v>
      </c>
      <c r="F7737" s="4">
        <v>5.3999999999999999E-2</v>
      </c>
      <c r="G7737" s="6">
        <v>51941</v>
      </c>
      <c r="H7737" s="3" t="s">
        <v>19356</v>
      </c>
      <c r="I7737" s="3" t="s">
        <v>19357</v>
      </c>
      <c r="J7737" s="3" t="s">
        <v>20542</v>
      </c>
      <c r="K7737" s="5" t="s">
        <v>163</v>
      </c>
      <c r="L7737" s="5">
        <v>1</v>
      </c>
      <c r="M7737" s="5" t="s">
        <v>975</v>
      </c>
      <c r="N7737" s="5">
        <f>VLOOKUP(M7737,[1]ArchetypeScores!E:N,10,FALSE)</f>
        <v>0</v>
      </c>
      <c r="O7737" s="5">
        <f>VLOOKUP(M7737,[1]ArchetypeScores!E:O,11,FALSE)</f>
        <v>0</v>
      </c>
      <c r="P7737" s="5">
        <f>VLOOKUP(M7737,[1]ArchetypeScores!E:P,12,FALSE)</f>
        <v>0</v>
      </c>
      <c r="Q7737" s="2" t="str">
        <f>VLOOKUP(M7737,[1]ArchetypeScores!E:W,19,FALSE)</f>
        <v>Other sector</v>
      </c>
      <c r="R7737" s="2">
        <f>VLOOKUP(M7737,[1]ArchetypeScores!E:I,5,FALSE)</f>
        <v>0</v>
      </c>
      <c r="S7737" s="2">
        <f>VLOOKUP(M7737,[1]ArchetypeScores!E:K,7,FALSE)</f>
        <v>0</v>
      </c>
      <c r="T7737" s="2" t="str">
        <f t="shared" si="122"/>
        <v>Not A&amp;R positive</v>
      </c>
    </row>
    <row r="7738" spans="1:20" x14ac:dyDescent="0.3">
      <c r="A7738" s="2" t="s">
        <v>19339</v>
      </c>
      <c r="B7738" s="3" t="s">
        <v>20543</v>
      </c>
      <c r="C7738" s="3" t="s">
        <v>20544</v>
      </c>
      <c r="D7738" s="4">
        <v>8.1000000000000003E-2</v>
      </c>
      <c r="E7738" s="5" t="s">
        <v>6822</v>
      </c>
      <c r="F7738" s="4">
        <v>8.1000000000000003E-2</v>
      </c>
      <c r="G7738" s="6">
        <v>51940</v>
      </c>
      <c r="H7738" s="3" t="s">
        <v>19356</v>
      </c>
      <c r="I7738" s="3" t="s">
        <v>19357</v>
      </c>
      <c r="J7738" s="3" t="s">
        <v>20539</v>
      </c>
      <c r="K7738" s="5" t="s">
        <v>163</v>
      </c>
      <c r="L7738" s="5">
        <v>1</v>
      </c>
      <c r="M7738" s="5" t="s">
        <v>975</v>
      </c>
      <c r="N7738" s="5">
        <f>VLOOKUP(M7738,[1]ArchetypeScores!E:N,10,FALSE)</f>
        <v>0</v>
      </c>
      <c r="O7738" s="5">
        <f>VLOOKUP(M7738,[1]ArchetypeScores!E:O,11,FALSE)</f>
        <v>0</v>
      </c>
      <c r="P7738" s="5">
        <f>VLOOKUP(M7738,[1]ArchetypeScores!E:P,12,FALSE)</f>
        <v>0</v>
      </c>
      <c r="Q7738" s="2" t="str">
        <f>VLOOKUP(M7738,[1]ArchetypeScores!E:W,19,FALSE)</f>
        <v>Other sector</v>
      </c>
      <c r="R7738" s="2">
        <f>VLOOKUP(M7738,[1]ArchetypeScores!E:I,5,FALSE)</f>
        <v>0</v>
      </c>
      <c r="S7738" s="2">
        <f>VLOOKUP(M7738,[1]ArchetypeScores!E:K,7,FALSE)</f>
        <v>0</v>
      </c>
      <c r="T7738" s="2" t="str">
        <f t="shared" si="122"/>
        <v>Not A&amp;R positive</v>
      </c>
    </row>
    <row r="7739" spans="1:20" x14ac:dyDescent="0.3">
      <c r="A7739" s="2" t="s">
        <v>19339</v>
      </c>
      <c r="B7739" s="3" t="s">
        <v>20545</v>
      </c>
      <c r="C7739" s="3" t="s">
        <v>20546</v>
      </c>
      <c r="D7739" s="4">
        <v>5.3999999999999999E-2</v>
      </c>
      <c r="E7739" s="5" t="s">
        <v>6822</v>
      </c>
      <c r="F7739" s="4">
        <v>5.3999999999999999E-2</v>
      </c>
      <c r="G7739" s="6">
        <v>51939</v>
      </c>
      <c r="H7739" s="3" t="s">
        <v>19356</v>
      </c>
      <c r="I7739" s="3" t="s">
        <v>19357</v>
      </c>
      <c r="J7739" s="3" t="s">
        <v>20547</v>
      </c>
      <c r="K7739" s="5" t="s">
        <v>163</v>
      </c>
      <c r="L7739" s="5">
        <v>1</v>
      </c>
      <c r="M7739" s="5" t="s">
        <v>975</v>
      </c>
      <c r="N7739" s="5">
        <f>VLOOKUP(M7739,[1]ArchetypeScores!E:N,10,FALSE)</f>
        <v>0</v>
      </c>
      <c r="O7739" s="5">
        <f>VLOOKUP(M7739,[1]ArchetypeScores!E:O,11,FALSE)</f>
        <v>0</v>
      </c>
      <c r="P7739" s="5">
        <f>VLOOKUP(M7739,[1]ArchetypeScores!E:P,12,FALSE)</f>
        <v>0</v>
      </c>
      <c r="Q7739" s="2" t="str">
        <f>VLOOKUP(M7739,[1]ArchetypeScores!E:W,19,FALSE)</f>
        <v>Other sector</v>
      </c>
      <c r="R7739" s="2">
        <f>VLOOKUP(M7739,[1]ArchetypeScores!E:I,5,FALSE)</f>
        <v>0</v>
      </c>
      <c r="S7739" s="2">
        <f>VLOOKUP(M7739,[1]ArchetypeScores!E:K,7,FALSE)</f>
        <v>0</v>
      </c>
      <c r="T7739" s="2" t="str">
        <f t="shared" si="122"/>
        <v>Not A&amp;R positive</v>
      </c>
    </row>
    <row r="7740" spans="1:20" x14ac:dyDescent="0.3">
      <c r="A7740" s="2" t="s">
        <v>19339</v>
      </c>
      <c r="B7740" s="3" t="s">
        <v>20548</v>
      </c>
      <c r="C7740" s="3" t="s">
        <v>20549</v>
      </c>
      <c r="D7740" s="4">
        <v>0.13200000000000001</v>
      </c>
      <c r="E7740" s="5" t="s">
        <v>6822</v>
      </c>
      <c r="F7740" s="4">
        <v>0.13200000000000001</v>
      </c>
      <c r="G7740" s="6">
        <v>51875</v>
      </c>
      <c r="H7740" s="3" t="s">
        <v>19345</v>
      </c>
      <c r="I7740" s="3" t="s">
        <v>19346</v>
      </c>
      <c r="J7740" s="3"/>
      <c r="K7740" s="5" t="s">
        <v>142</v>
      </c>
      <c r="L7740" s="5">
        <v>2</v>
      </c>
      <c r="M7740" s="5" t="s">
        <v>250</v>
      </c>
      <c r="N7740" s="5">
        <f>VLOOKUP(M7740,[1]ArchetypeScores!E:N,10,FALSE)</f>
        <v>1</v>
      </c>
      <c r="O7740" s="5">
        <f>VLOOKUP(M7740,[1]ArchetypeScores!E:O,11,FALSE)</f>
        <v>1</v>
      </c>
      <c r="P7740" s="5">
        <f>VLOOKUP(M7740,[1]ArchetypeScores!E:P,12,FALSE)</f>
        <v>2</v>
      </c>
      <c r="Q7740" s="2" t="str">
        <f>VLOOKUP(M7740,[1]ArchetypeScores!E:W,19,FALSE)</f>
        <v>Materials (including forestry and nature)</v>
      </c>
      <c r="R7740" s="2">
        <f>VLOOKUP(M7740,[1]ArchetypeScores!E:I,5,FALSE)</f>
        <v>1</v>
      </c>
      <c r="S7740" s="2">
        <f>VLOOKUP(M7740,[1]ArchetypeScores!E:K,7,FALSE)</f>
        <v>1</v>
      </c>
      <c r="T7740" s="2" t="str">
        <f t="shared" si="122"/>
        <v>Both</v>
      </c>
    </row>
    <row r="7741" spans="1:20" x14ac:dyDescent="0.3">
      <c r="A7741" s="2" t="s">
        <v>19339</v>
      </c>
      <c r="B7741" s="3" t="s">
        <v>20550</v>
      </c>
      <c r="C7741" s="3" t="s">
        <v>20551</v>
      </c>
      <c r="D7741" s="4">
        <v>3.5</v>
      </c>
      <c r="E7741" s="5" t="s">
        <v>6822</v>
      </c>
      <c r="F7741" s="4">
        <v>3.5</v>
      </c>
      <c r="G7741" s="6">
        <v>51865</v>
      </c>
      <c r="H7741" s="3" t="s">
        <v>19345</v>
      </c>
      <c r="I7741" s="3" t="s">
        <v>19346</v>
      </c>
      <c r="J7741" s="3"/>
      <c r="K7741" s="5" t="s">
        <v>694</v>
      </c>
      <c r="L7741" s="5">
        <v>4</v>
      </c>
      <c r="M7741" s="5" t="s">
        <v>19422</v>
      </c>
      <c r="N7741" s="5">
        <f>VLOOKUP(M7741,[1]ArchetypeScores!E:N,10,FALSE)</f>
        <v>1</v>
      </c>
      <c r="O7741" s="5">
        <f>VLOOKUP(M7741,[1]ArchetypeScores!E:O,11,FALSE)</f>
        <v>0</v>
      </c>
      <c r="P7741" s="5">
        <f>VLOOKUP(M7741,[1]ArchetypeScores!E:P,12,FALSE)</f>
        <v>0</v>
      </c>
      <c r="Q7741" s="2" t="str">
        <f>VLOOKUP(M7741,[1]ArchetypeScores!E:W,19,FALSE)</f>
        <v>Untargeted</v>
      </c>
      <c r="R7741" s="2">
        <f>VLOOKUP(M7741,[1]ArchetypeScores!E:I,5,FALSE)</f>
        <v>1</v>
      </c>
      <c r="S7741" s="2">
        <f>VLOOKUP(M7741,[1]ArchetypeScores!E:K,7,FALSE)</f>
        <v>1</v>
      </c>
      <c r="T7741" s="2" t="str">
        <f t="shared" si="122"/>
        <v>Both</v>
      </c>
    </row>
    <row r="7742" spans="1:20" x14ac:dyDescent="0.3">
      <c r="A7742" s="2" t="s">
        <v>19339</v>
      </c>
      <c r="B7742" s="3" t="s">
        <v>20552</v>
      </c>
      <c r="C7742" s="3" t="s">
        <v>20553</v>
      </c>
      <c r="D7742" s="4">
        <v>0.73899999999999999</v>
      </c>
      <c r="E7742" s="5" t="s">
        <v>6822</v>
      </c>
      <c r="F7742" s="4">
        <v>0.73899999999999999</v>
      </c>
      <c r="G7742" s="6">
        <v>51880</v>
      </c>
      <c r="H7742" s="3" t="s">
        <v>19345</v>
      </c>
      <c r="I7742" s="3" t="s">
        <v>19346</v>
      </c>
      <c r="J7742" s="3" t="s">
        <v>20554</v>
      </c>
      <c r="K7742" s="5" t="s">
        <v>142</v>
      </c>
      <c r="L7742" s="5">
        <v>3</v>
      </c>
      <c r="M7742" s="5" t="s">
        <v>143</v>
      </c>
      <c r="N7742" s="5">
        <f>VLOOKUP(M7742,[1]ArchetypeScores!E:N,10,FALSE)</f>
        <v>1</v>
      </c>
      <c r="O7742" s="5">
        <f>VLOOKUP(M7742,[1]ArchetypeScores!E:O,11,FALSE)</f>
        <v>1</v>
      </c>
      <c r="P7742" s="5">
        <f>VLOOKUP(M7742,[1]ArchetypeScores!E:P,12,FALSE)</f>
        <v>2</v>
      </c>
      <c r="Q7742" s="2" t="str">
        <f>VLOOKUP(M7742,[1]ArchetypeScores!E:W,19,FALSE)</f>
        <v>Materials (including forestry and nature)</v>
      </c>
      <c r="R7742" s="2">
        <f>VLOOKUP(M7742,[1]ArchetypeScores!E:I,5,FALSE)</f>
        <v>1</v>
      </c>
      <c r="S7742" s="2">
        <f>VLOOKUP(M7742,[1]ArchetypeScores!E:K,7,FALSE)</f>
        <v>1</v>
      </c>
      <c r="T7742" s="2" t="str">
        <f t="shared" si="122"/>
        <v>Both</v>
      </c>
    </row>
    <row r="7743" spans="1:20" x14ac:dyDescent="0.3">
      <c r="A7743" s="2" t="s">
        <v>19339</v>
      </c>
      <c r="B7743" s="3" t="s">
        <v>20555</v>
      </c>
      <c r="C7743" s="3" t="s">
        <v>20556</v>
      </c>
      <c r="D7743" s="4">
        <v>0.75</v>
      </c>
      <c r="E7743" s="5" t="s">
        <v>6822</v>
      </c>
      <c r="F7743" s="4">
        <v>0.75</v>
      </c>
      <c r="G7743" s="6">
        <v>51706</v>
      </c>
      <c r="H7743" s="3" t="s">
        <v>19345</v>
      </c>
      <c r="I7743" s="3" t="s">
        <v>19346</v>
      </c>
      <c r="J7743" s="3" t="s">
        <v>20557</v>
      </c>
      <c r="K7743" s="5" t="s">
        <v>175</v>
      </c>
      <c r="L7743" s="5" t="s">
        <v>112</v>
      </c>
      <c r="M7743" s="5" t="s">
        <v>505</v>
      </c>
      <c r="N7743" s="5">
        <f>VLOOKUP(M7743,[1]ArchetypeScores!E:N,10,FALSE)</f>
        <v>1</v>
      </c>
      <c r="O7743" s="5">
        <f>VLOOKUP(M7743,[1]ArchetypeScores!E:O,11,FALSE)</f>
        <v>-2</v>
      </c>
      <c r="P7743" s="5">
        <f>VLOOKUP(M7743,[1]ArchetypeScores!E:P,12,FALSE)</f>
        <v>0</v>
      </c>
      <c r="Q7743" s="2" t="str">
        <f>VLOOKUP(M7743,[1]ArchetypeScores!E:W,19,FALSE)</f>
        <v>Other sector</v>
      </c>
      <c r="R7743" s="2">
        <f>VLOOKUP(M7743,[1]ArchetypeScores!E:I,5,FALSE)</f>
        <v>0</v>
      </c>
      <c r="S7743" s="2">
        <f>VLOOKUP(M7743,[1]ArchetypeScores!E:K,7,FALSE)</f>
        <v>0</v>
      </c>
      <c r="T7743" s="2" t="str">
        <f t="shared" si="122"/>
        <v>Not A&amp;R positive</v>
      </c>
    </row>
    <row r="7744" spans="1:20" x14ac:dyDescent="0.3">
      <c r="A7744" s="2" t="s">
        <v>19339</v>
      </c>
      <c r="B7744" s="3" t="s">
        <v>20558</v>
      </c>
      <c r="C7744" s="3" t="s">
        <v>20559</v>
      </c>
      <c r="D7744" s="4">
        <v>5</v>
      </c>
      <c r="E7744" s="5" t="s">
        <v>6822</v>
      </c>
      <c r="F7744" s="4">
        <v>5</v>
      </c>
      <c r="G7744" s="6">
        <v>51687</v>
      </c>
      <c r="H7744" s="3" t="s">
        <v>19345</v>
      </c>
      <c r="I7744" s="3" t="s">
        <v>19346</v>
      </c>
      <c r="J7744" s="3" t="s">
        <v>20560</v>
      </c>
      <c r="K7744" s="5" t="s">
        <v>229</v>
      </c>
      <c r="L7744" s="5" t="s">
        <v>112</v>
      </c>
      <c r="M7744" s="5" t="s">
        <v>1282</v>
      </c>
      <c r="N7744" s="5">
        <f>VLOOKUP(M7744,[1]ArchetypeScores!E:N,10,FALSE)</f>
        <v>1</v>
      </c>
      <c r="O7744" s="5">
        <f>VLOOKUP(M7744,[1]ArchetypeScores!E:O,11,FALSE)</f>
        <v>-2</v>
      </c>
      <c r="P7744" s="5">
        <f>VLOOKUP(M7744,[1]ArchetypeScores!E:P,12,FALSE)</f>
        <v>-1</v>
      </c>
      <c r="Q7744" s="2" t="str">
        <f>VLOOKUP(M7744,[1]ArchetypeScores!E:W,19,FALSE)</f>
        <v>Industrials - transportation</v>
      </c>
      <c r="R7744" s="2">
        <f>VLOOKUP(M7744,[1]ArchetypeScores!E:I,5,FALSE)</f>
        <v>0</v>
      </c>
      <c r="S7744" s="2">
        <f>VLOOKUP(M7744,[1]ArchetypeScores!E:K,7,FALSE)</f>
        <v>-1</v>
      </c>
      <c r="T7744" s="2" t="str">
        <f t="shared" si="122"/>
        <v>Not A&amp;R positive</v>
      </c>
    </row>
    <row r="7745" spans="1:20" x14ac:dyDescent="0.3">
      <c r="A7745" s="2" t="s">
        <v>19339</v>
      </c>
      <c r="B7745" s="3" t="s">
        <v>20561</v>
      </c>
      <c r="C7745" s="3" t="s">
        <v>20562</v>
      </c>
      <c r="D7745" s="4">
        <v>1.9E-2</v>
      </c>
      <c r="E7745" s="5" t="s">
        <v>6822</v>
      </c>
      <c r="F7745" s="4">
        <v>1.8749999999999999E-2</v>
      </c>
      <c r="G7745" s="6">
        <v>51690</v>
      </c>
      <c r="H7745" s="3" t="s">
        <v>19345</v>
      </c>
      <c r="I7745" s="3" t="s">
        <v>19346</v>
      </c>
      <c r="J7745" s="3" t="s">
        <v>20563</v>
      </c>
      <c r="K7745" s="5" t="s">
        <v>137</v>
      </c>
      <c r="L7745" s="5">
        <v>6</v>
      </c>
      <c r="M7745" s="5" t="s">
        <v>2392</v>
      </c>
      <c r="N7745" s="5">
        <f>VLOOKUP(M7745,[1]ArchetypeScores!E:N,10,FALSE)</f>
        <v>1</v>
      </c>
      <c r="O7745" s="5">
        <f>VLOOKUP(M7745,[1]ArchetypeScores!E:O,11,FALSE)</f>
        <v>-2</v>
      </c>
      <c r="P7745" s="5">
        <f>VLOOKUP(M7745,[1]ArchetypeScores!E:P,12,FALSE)</f>
        <v>2</v>
      </c>
      <c r="Q7745" s="2" t="str">
        <f>VLOOKUP(M7745,[1]ArchetypeScores!E:W,19,FALSE)</f>
        <v>Industrials - transportation</v>
      </c>
      <c r="R7745" s="2">
        <f>VLOOKUP(M7745,[1]ArchetypeScores!E:I,5,FALSE)</f>
        <v>0</v>
      </c>
      <c r="S7745" s="2">
        <f>VLOOKUP(M7745,[1]ArchetypeScores!E:K,7,FALSE)</f>
        <v>0</v>
      </c>
      <c r="T7745" s="2" t="str">
        <f t="shared" si="122"/>
        <v>Not A&amp;R positive</v>
      </c>
    </row>
    <row r="7746" spans="1:20" x14ac:dyDescent="0.3">
      <c r="A7746" s="2" t="s">
        <v>19339</v>
      </c>
      <c r="B7746" s="3" t="s">
        <v>20564</v>
      </c>
      <c r="C7746" s="3" t="s">
        <v>20565</v>
      </c>
      <c r="D7746" s="4">
        <v>2.9630000000000001</v>
      </c>
      <c r="E7746" s="5" t="s">
        <v>6822</v>
      </c>
      <c r="F7746" s="4">
        <v>2.9630000000000001</v>
      </c>
      <c r="G7746" s="6">
        <v>51843</v>
      </c>
      <c r="H7746" s="3" t="s">
        <v>19345</v>
      </c>
      <c r="I7746" s="3" t="s">
        <v>19346</v>
      </c>
      <c r="J7746" s="3" t="s">
        <v>20566</v>
      </c>
      <c r="K7746" s="5" t="s">
        <v>142</v>
      </c>
      <c r="L7746" s="5" t="s">
        <v>112</v>
      </c>
      <c r="M7746" s="5" t="s">
        <v>470</v>
      </c>
      <c r="N7746" s="5">
        <f>VLOOKUP(M7746,[1]ArchetypeScores!E:N,10,FALSE)</f>
        <v>1</v>
      </c>
      <c r="O7746" s="5">
        <f>VLOOKUP(M7746,[1]ArchetypeScores!E:O,11,FALSE)</f>
        <v>1</v>
      </c>
      <c r="P7746" s="5">
        <f>VLOOKUP(M7746,[1]ArchetypeScores!E:P,12,FALSE)</f>
        <v>2</v>
      </c>
      <c r="Q7746" s="2" t="str">
        <f>VLOOKUP(M7746,[1]ArchetypeScores!E:W,19,FALSE)</f>
        <v>Materials (including forestry and nature)</v>
      </c>
      <c r="R7746" s="2">
        <f>VLOOKUP(M7746,[1]ArchetypeScores!E:I,5,FALSE)</f>
        <v>1</v>
      </c>
      <c r="S7746" s="2">
        <f>VLOOKUP(M7746,[1]ArchetypeScores!E:K,7,FALSE)</f>
        <v>1</v>
      </c>
      <c r="T7746" s="2" t="str">
        <f t="shared" ref="T7746:T7809" si="123">IF(AND(R7746=1,S7746=1),"Both",IF(AND(R7746=1,S7746=0),"Direct only",IF(AND(R7746=0,S7746=1),"Indirect only","Not A&amp;R positive")))</f>
        <v>Both</v>
      </c>
    </row>
    <row r="7747" spans="1:20" x14ac:dyDescent="0.3">
      <c r="A7747" s="2" t="s">
        <v>19339</v>
      </c>
      <c r="B7747" s="3" t="s">
        <v>20567</v>
      </c>
      <c r="C7747" s="3" t="s">
        <v>20568</v>
      </c>
      <c r="D7747" s="4">
        <v>9.5</v>
      </c>
      <c r="E7747" s="5" t="s">
        <v>6822</v>
      </c>
      <c r="F7747" s="4">
        <v>9.5</v>
      </c>
      <c r="G7747" s="6">
        <v>52186</v>
      </c>
      <c r="H7747" s="3" t="s">
        <v>20569</v>
      </c>
      <c r="I7747" s="3" t="s">
        <v>20570</v>
      </c>
      <c r="J7747" s="3"/>
      <c r="K7747" s="5" t="s">
        <v>142</v>
      </c>
      <c r="L7747" s="5">
        <v>2</v>
      </c>
      <c r="M7747" s="5" t="s">
        <v>250</v>
      </c>
      <c r="N7747" s="5">
        <f>VLOOKUP(M7747,[1]ArchetypeScores!E:N,10,FALSE)</f>
        <v>1</v>
      </c>
      <c r="O7747" s="5">
        <f>VLOOKUP(M7747,[1]ArchetypeScores!E:O,11,FALSE)</f>
        <v>1</v>
      </c>
      <c r="P7747" s="5">
        <f>VLOOKUP(M7747,[1]ArchetypeScores!E:P,12,FALSE)</f>
        <v>2</v>
      </c>
      <c r="Q7747" s="2" t="str">
        <f>VLOOKUP(M7747,[1]ArchetypeScores!E:W,19,FALSE)</f>
        <v>Materials (including forestry and nature)</v>
      </c>
      <c r="R7747" s="2">
        <f>VLOOKUP(M7747,[1]ArchetypeScores!E:I,5,FALSE)</f>
        <v>1</v>
      </c>
      <c r="S7747" s="2">
        <f>VLOOKUP(M7747,[1]ArchetypeScores!E:K,7,FALSE)</f>
        <v>1</v>
      </c>
      <c r="T7747" s="2" t="str">
        <f t="shared" si="123"/>
        <v>Both</v>
      </c>
    </row>
    <row r="7748" spans="1:20" x14ac:dyDescent="0.3">
      <c r="A7748" s="2" t="s">
        <v>19339</v>
      </c>
      <c r="B7748" s="3" t="s">
        <v>20571</v>
      </c>
      <c r="C7748" s="3" t="s">
        <v>20572</v>
      </c>
      <c r="D7748" s="4">
        <v>0.36299999999999999</v>
      </c>
      <c r="E7748" s="5" t="s">
        <v>6822</v>
      </c>
      <c r="F7748" s="4">
        <v>0.36299999999999999</v>
      </c>
      <c r="G7748" s="6">
        <v>51705</v>
      </c>
      <c r="H7748" s="3" t="s">
        <v>19345</v>
      </c>
      <c r="I7748" s="3" t="s">
        <v>19346</v>
      </c>
      <c r="J7748" s="3" t="s">
        <v>20573</v>
      </c>
      <c r="K7748" s="5" t="s">
        <v>112</v>
      </c>
      <c r="L7748" s="5" t="s">
        <v>112</v>
      </c>
      <c r="M7748" s="5" t="s">
        <v>961</v>
      </c>
      <c r="N7748" s="5">
        <f>VLOOKUP(M7748,[1]ArchetypeScores!E:N,10,FALSE)</f>
        <v>0</v>
      </c>
      <c r="O7748" s="5">
        <f>VLOOKUP(M7748,[1]ArchetypeScores!E:O,11,FALSE)</f>
        <v>0</v>
      </c>
      <c r="P7748" s="5">
        <f>VLOOKUP(M7748,[1]ArchetypeScores!E:P,12,FALSE)</f>
        <v>0</v>
      </c>
      <c r="Q7748" s="2" t="str">
        <f>VLOOKUP(M7748,[1]ArchetypeScores!E:W,19,FALSE)</f>
        <v>Untargeted</v>
      </c>
      <c r="R7748" s="2">
        <f>VLOOKUP(M7748,[1]ArchetypeScores!E:I,5,FALSE)</f>
        <v>0</v>
      </c>
      <c r="S7748" s="2">
        <f>VLOOKUP(M7748,[1]ArchetypeScores!E:K,7,FALSE)</f>
        <v>0</v>
      </c>
      <c r="T7748" s="2" t="str">
        <f t="shared" si="123"/>
        <v>Not A&amp;R positive</v>
      </c>
    </row>
    <row r="7749" spans="1:20" x14ac:dyDescent="0.3">
      <c r="A7749" s="2" t="s">
        <v>19339</v>
      </c>
      <c r="B7749" s="3" t="s">
        <v>20574</v>
      </c>
      <c r="C7749" s="3" t="s">
        <v>20575</v>
      </c>
      <c r="D7749" s="4">
        <v>0.03</v>
      </c>
      <c r="E7749" s="5" t="s">
        <v>6822</v>
      </c>
      <c r="F7749" s="4">
        <v>0.03</v>
      </c>
      <c r="G7749" s="6">
        <v>51964</v>
      </c>
      <c r="H7749" s="3" t="s">
        <v>19356</v>
      </c>
      <c r="I7749" s="3" t="s">
        <v>19357</v>
      </c>
      <c r="J7749" s="3" t="s">
        <v>20576</v>
      </c>
      <c r="K7749" s="5" t="s">
        <v>118</v>
      </c>
      <c r="L7749" s="5">
        <v>3</v>
      </c>
      <c r="M7749" s="5" t="s">
        <v>168</v>
      </c>
      <c r="N7749" s="5">
        <f>VLOOKUP(M7749,[1]ArchetypeScores!E:N,10,FALSE)</f>
        <v>0</v>
      </c>
      <c r="O7749" s="5">
        <f>VLOOKUP(M7749,[1]ArchetypeScores!E:O,11,FALSE)</f>
        <v>-1</v>
      </c>
      <c r="P7749" s="5">
        <f>VLOOKUP(M7749,[1]ArchetypeScores!E:P,12,FALSE)</f>
        <v>0</v>
      </c>
      <c r="Q7749" s="2" t="str">
        <f>VLOOKUP(M7749,[1]ArchetypeScores!E:W,19,FALSE)</f>
        <v>Untargeted</v>
      </c>
      <c r="R7749" s="2">
        <f>VLOOKUP(M7749,[1]ArchetypeScores!E:I,5,FALSE)</f>
        <v>0</v>
      </c>
      <c r="S7749" s="2">
        <f>VLOOKUP(M7749,[1]ArchetypeScores!E:K,7,FALSE)</f>
        <v>0</v>
      </c>
      <c r="T7749" s="2" t="str">
        <f t="shared" si="123"/>
        <v>Not A&amp;R positive</v>
      </c>
    </row>
    <row r="7750" spans="1:20" x14ac:dyDescent="0.3">
      <c r="A7750" s="2" t="s">
        <v>19339</v>
      </c>
      <c r="B7750" s="3" t="s">
        <v>20577</v>
      </c>
      <c r="C7750" s="3" t="s">
        <v>20578</v>
      </c>
      <c r="D7750" s="4">
        <v>0.14799999999999999</v>
      </c>
      <c r="E7750" s="5" t="s">
        <v>6822</v>
      </c>
      <c r="F7750" s="4">
        <v>0.14799999999999999</v>
      </c>
      <c r="G7750" s="6">
        <v>51967</v>
      </c>
      <c r="H7750" s="3" t="s">
        <v>19356</v>
      </c>
      <c r="I7750" s="3" t="s">
        <v>19357</v>
      </c>
      <c r="J7750" s="3" t="s">
        <v>20579</v>
      </c>
      <c r="K7750" s="5" t="s">
        <v>154</v>
      </c>
      <c r="L7750" s="5">
        <v>2</v>
      </c>
      <c r="M7750" s="5" t="s">
        <v>255</v>
      </c>
      <c r="N7750" s="5">
        <f>VLOOKUP(M7750,[1]ArchetypeScores!E:N,10,FALSE)</f>
        <v>1</v>
      </c>
      <c r="O7750" s="5">
        <f>VLOOKUP(M7750,[1]ArchetypeScores!E:O,11,FALSE)</f>
        <v>0</v>
      </c>
      <c r="P7750" s="5">
        <f>VLOOKUP(M7750,[1]ArchetypeScores!E:P,12,FALSE)</f>
        <v>0</v>
      </c>
      <c r="Q7750" s="2" t="str">
        <f>VLOOKUP(M7750,[1]ArchetypeScores!E:W,19,FALSE)</f>
        <v>Education and training</v>
      </c>
      <c r="R7750" s="2">
        <f>VLOOKUP(M7750,[1]ArchetypeScores!E:I,5,FALSE)</f>
        <v>0</v>
      </c>
      <c r="S7750" s="2">
        <f>VLOOKUP(M7750,[1]ArchetypeScores!E:K,7,FALSE)</f>
        <v>1</v>
      </c>
      <c r="T7750" s="2" t="str">
        <f t="shared" si="123"/>
        <v>Indirect only</v>
      </c>
    </row>
    <row r="7751" spans="1:20" x14ac:dyDescent="0.3">
      <c r="A7751" s="2" t="s">
        <v>19339</v>
      </c>
      <c r="B7751" s="3" t="s">
        <v>20580</v>
      </c>
      <c r="C7751" s="3" t="s">
        <v>20581</v>
      </c>
      <c r="D7751" s="4">
        <v>0.01</v>
      </c>
      <c r="E7751" s="5" t="s">
        <v>6822</v>
      </c>
      <c r="F7751" s="4">
        <v>0.01</v>
      </c>
      <c r="G7751" s="6">
        <v>52012</v>
      </c>
      <c r="H7751" s="3" t="s">
        <v>19356</v>
      </c>
      <c r="I7751" s="3" t="s">
        <v>19357</v>
      </c>
      <c r="J7751" s="3" t="s">
        <v>20582</v>
      </c>
      <c r="K7751" s="5" t="s">
        <v>61</v>
      </c>
      <c r="L7751" s="5">
        <v>3</v>
      </c>
      <c r="M7751" s="5" t="s">
        <v>872</v>
      </c>
      <c r="N7751" s="5">
        <f>VLOOKUP(M7751,[1]ArchetypeScores!E:N,10,FALSE)</f>
        <v>0</v>
      </c>
      <c r="O7751" s="5">
        <f>VLOOKUP(M7751,[1]ArchetypeScores!E:O,11,FALSE)</f>
        <v>0</v>
      </c>
      <c r="P7751" s="5">
        <f>VLOOKUP(M7751,[1]ArchetypeScores!E:P,12,FALSE)</f>
        <v>0</v>
      </c>
      <c r="Q7751" s="2" t="str">
        <f>VLOOKUP(M7751,[1]ArchetypeScores!E:W,19,FALSE)</f>
        <v>Health care</v>
      </c>
      <c r="R7751" s="2">
        <f>VLOOKUP(M7751,[1]ArchetypeScores!E:I,5,FALSE)</f>
        <v>0</v>
      </c>
      <c r="S7751" s="2">
        <f>VLOOKUP(M7751,[1]ArchetypeScores!E:K,7,FALSE)</f>
        <v>0</v>
      </c>
      <c r="T7751" s="2" t="str">
        <f t="shared" si="123"/>
        <v>Not A&amp;R positive</v>
      </c>
    </row>
    <row r="7752" spans="1:20" x14ac:dyDescent="0.3">
      <c r="A7752" s="2" t="s">
        <v>19339</v>
      </c>
      <c r="B7752" s="3" t="s">
        <v>20583</v>
      </c>
      <c r="C7752" s="3" t="s">
        <v>20584</v>
      </c>
      <c r="D7752" s="4">
        <v>1.925E-2</v>
      </c>
      <c r="E7752" s="5" t="s">
        <v>6822</v>
      </c>
      <c r="F7752" s="4">
        <v>1.925E-2</v>
      </c>
      <c r="G7752" s="6">
        <v>51932</v>
      </c>
      <c r="H7752" s="3" t="s">
        <v>19356</v>
      </c>
      <c r="I7752" s="3" t="s">
        <v>19357</v>
      </c>
      <c r="J7752" s="3" t="s">
        <v>20585</v>
      </c>
      <c r="K7752" s="5" t="s">
        <v>163</v>
      </c>
      <c r="L7752" s="5">
        <v>3</v>
      </c>
      <c r="M7752" s="5" t="s">
        <v>164</v>
      </c>
      <c r="N7752" s="5">
        <f>VLOOKUP(M7752,[1]ArchetypeScores!E:N,10,FALSE)</f>
        <v>0</v>
      </c>
      <c r="O7752" s="5">
        <f>VLOOKUP(M7752,[1]ArchetypeScores!E:O,11,FALSE)</f>
        <v>0</v>
      </c>
      <c r="P7752" s="5">
        <f>VLOOKUP(M7752,[1]ArchetypeScores!E:P,12,FALSE)</f>
        <v>0</v>
      </c>
      <c r="Q7752" s="2" t="str">
        <f>VLOOKUP(M7752,[1]ArchetypeScores!E:W,19,FALSE)</f>
        <v>Education and training</v>
      </c>
      <c r="R7752" s="2">
        <f>VLOOKUP(M7752,[1]ArchetypeScores!E:I,5,FALSE)</f>
        <v>0</v>
      </c>
      <c r="S7752" s="2">
        <f>VLOOKUP(M7752,[1]ArchetypeScores!E:K,7,FALSE)</f>
        <v>0</v>
      </c>
      <c r="T7752" s="2" t="str">
        <f t="shared" si="123"/>
        <v>Not A&amp;R positive</v>
      </c>
    </row>
    <row r="7753" spans="1:20" x14ac:dyDescent="0.3">
      <c r="A7753" s="2" t="s">
        <v>19339</v>
      </c>
      <c r="B7753" s="3" t="s">
        <v>20586</v>
      </c>
      <c r="C7753" s="3" t="s">
        <v>20587</v>
      </c>
      <c r="D7753" s="4">
        <v>1.7749999999999999</v>
      </c>
      <c r="E7753" s="5" t="s">
        <v>6822</v>
      </c>
      <c r="F7753" s="4">
        <v>1.7749999999999999</v>
      </c>
      <c r="G7753" s="6">
        <v>51666</v>
      </c>
      <c r="H7753" s="3" t="s">
        <v>19345</v>
      </c>
      <c r="I7753" s="3" t="s">
        <v>19346</v>
      </c>
      <c r="J7753" s="3" t="s">
        <v>20588</v>
      </c>
      <c r="K7753" s="5" t="s">
        <v>229</v>
      </c>
      <c r="L7753" s="5" t="s">
        <v>112</v>
      </c>
      <c r="M7753" s="5" t="s">
        <v>1282</v>
      </c>
      <c r="N7753" s="5">
        <f>VLOOKUP(M7753,[1]ArchetypeScores!E:N,10,FALSE)</f>
        <v>1</v>
      </c>
      <c r="O7753" s="5">
        <f>VLOOKUP(M7753,[1]ArchetypeScores!E:O,11,FALSE)</f>
        <v>-2</v>
      </c>
      <c r="P7753" s="5">
        <f>VLOOKUP(M7753,[1]ArchetypeScores!E:P,12,FALSE)</f>
        <v>-1</v>
      </c>
      <c r="Q7753" s="2" t="str">
        <f>VLOOKUP(M7753,[1]ArchetypeScores!E:W,19,FALSE)</f>
        <v>Industrials - transportation</v>
      </c>
      <c r="R7753" s="2">
        <f>VLOOKUP(M7753,[1]ArchetypeScores!E:I,5,FALSE)</f>
        <v>0</v>
      </c>
      <c r="S7753" s="2">
        <f>VLOOKUP(M7753,[1]ArchetypeScores!E:K,7,FALSE)</f>
        <v>-1</v>
      </c>
      <c r="T7753" s="2" t="str">
        <f t="shared" si="123"/>
        <v>Not A&amp;R positive</v>
      </c>
    </row>
    <row r="7754" spans="1:20" x14ac:dyDescent="0.3">
      <c r="A7754" s="2" t="s">
        <v>19339</v>
      </c>
      <c r="B7754" s="3" t="s">
        <v>20589</v>
      </c>
      <c r="C7754" s="3" t="s">
        <v>20590</v>
      </c>
      <c r="D7754" s="4">
        <v>0.3</v>
      </c>
      <c r="E7754" s="5" t="s">
        <v>6822</v>
      </c>
      <c r="F7754" s="4">
        <v>0.3</v>
      </c>
      <c r="G7754" s="6">
        <v>51660</v>
      </c>
      <c r="H7754" s="3" t="s">
        <v>19345</v>
      </c>
      <c r="I7754" s="3" t="s">
        <v>19346</v>
      </c>
      <c r="J7754" s="3" t="s">
        <v>19511</v>
      </c>
      <c r="K7754" s="5" t="s">
        <v>137</v>
      </c>
      <c r="L7754" s="5">
        <v>6</v>
      </c>
      <c r="M7754" s="5" t="s">
        <v>2392</v>
      </c>
      <c r="N7754" s="5">
        <f>VLOOKUP(M7754,[1]ArchetypeScores!E:N,10,FALSE)</f>
        <v>1</v>
      </c>
      <c r="O7754" s="5">
        <f>VLOOKUP(M7754,[1]ArchetypeScores!E:O,11,FALSE)</f>
        <v>-2</v>
      </c>
      <c r="P7754" s="5">
        <f>VLOOKUP(M7754,[1]ArchetypeScores!E:P,12,FALSE)</f>
        <v>2</v>
      </c>
      <c r="Q7754" s="2" t="str">
        <f>VLOOKUP(M7754,[1]ArchetypeScores!E:W,19,FALSE)</f>
        <v>Industrials - transportation</v>
      </c>
      <c r="R7754" s="2">
        <f>VLOOKUP(M7754,[1]ArchetypeScores!E:I,5,FALSE)</f>
        <v>0</v>
      </c>
      <c r="S7754" s="2">
        <f>VLOOKUP(M7754,[1]ArchetypeScores!E:K,7,FALSE)</f>
        <v>0</v>
      </c>
      <c r="T7754" s="2" t="str">
        <f t="shared" si="123"/>
        <v>Not A&amp;R positive</v>
      </c>
    </row>
    <row r="7755" spans="1:20" x14ac:dyDescent="0.3">
      <c r="A7755" s="2" t="s">
        <v>19339</v>
      </c>
      <c r="B7755" s="3" t="s">
        <v>20591</v>
      </c>
      <c r="C7755" s="3" t="s">
        <v>20590</v>
      </c>
      <c r="D7755" s="4">
        <v>3.2</v>
      </c>
      <c r="E7755" s="5" t="s">
        <v>6822</v>
      </c>
      <c r="F7755" s="4">
        <v>3.2</v>
      </c>
      <c r="G7755" s="6">
        <v>51659</v>
      </c>
      <c r="H7755" s="3" t="s">
        <v>19345</v>
      </c>
      <c r="I7755" s="3" t="s">
        <v>19346</v>
      </c>
      <c r="J7755" s="3" t="s">
        <v>20592</v>
      </c>
      <c r="K7755" s="5" t="s">
        <v>137</v>
      </c>
      <c r="L7755" s="5">
        <v>6</v>
      </c>
      <c r="M7755" s="5" t="s">
        <v>2392</v>
      </c>
      <c r="N7755" s="5">
        <f>VLOOKUP(M7755,[1]ArchetypeScores!E:N,10,FALSE)</f>
        <v>1</v>
      </c>
      <c r="O7755" s="5">
        <f>VLOOKUP(M7755,[1]ArchetypeScores!E:O,11,FALSE)</f>
        <v>-2</v>
      </c>
      <c r="P7755" s="5">
        <f>VLOOKUP(M7755,[1]ArchetypeScores!E:P,12,FALSE)</f>
        <v>2</v>
      </c>
      <c r="Q7755" s="2" t="str">
        <f>VLOOKUP(M7755,[1]ArchetypeScores!E:W,19,FALSE)</f>
        <v>Industrials - transportation</v>
      </c>
      <c r="R7755" s="2">
        <f>VLOOKUP(M7755,[1]ArchetypeScores!E:I,5,FALSE)</f>
        <v>0</v>
      </c>
      <c r="S7755" s="2">
        <f>VLOOKUP(M7755,[1]ArchetypeScores!E:K,7,FALSE)</f>
        <v>0</v>
      </c>
      <c r="T7755" s="2" t="str">
        <f t="shared" si="123"/>
        <v>Not A&amp;R positive</v>
      </c>
    </row>
    <row r="7756" spans="1:20" x14ac:dyDescent="0.3">
      <c r="A7756" s="2" t="s">
        <v>19339</v>
      </c>
      <c r="B7756" s="3" t="s">
        <v>20593</v>
      </c>
      <c r="C7756" s="3" t="s">
        <v>20594</v>
      </c>
      <c r="D7756" s="4">
        <v>1</v>
      </c>
      <c r="E7756" s="5" t="s">
        <v>6822</v>
      </c>
      <c r="F7756" s="4">
        <v>1</v>
      </c>
      <c r="G7756" s="6">
        <v>51892</v>
      </c>
      <c r="H7756" s="3" t="s">
        <v>19345</v>
      </c>
      <c r="I7756" s="3" t="s">
        <v>19346</v>
      </c>
      <c r="J7756" s="3" t="s">
        <v>20595</v>
      </c>
      <c r="K7756" s="5" t="s">
        <v>570</v>
      </c>
      <c r="L7756" s="5">
        <v>4</v>
      </c>
      <c r="M7756" s="5" t="s">
        <v>1091</v>
      </c>
      <c r="N7756" s="5">
        <f>VLOOKUP(M7756,[1]ArchetypeScores!E:N,10,FALSE)</f>
        <v>1</v>
      </c>
      <c r="O7756" s="5">
        <f>VLOOKUP(M7756,[1]ArchetypeScores!E:O,11,FALSE)</f>
        <v>-2</v>
      </c>
      <c r="P7756" s="5">
        <f>VLOOKUP(M7756,[1]ArchetypeScores!E:P,12,FALSE)</f>
        <v>-2</v>
      </c>
      <c r="Q7756" s="2" t="str">
        <f>VLOOKUP(M7756,[1]ArchetypeScores!E:W,19,FALSE)</f>
        <v>Energy and water</v>
      </c>
      <c r="R7756" s="2">
        <f>VLOOKUP(M7756,[1]ArchetypeScores!E:I,5,FALSE)</f>
        <v>0</v>
      </c>
      <c r="S7756" s="2">
        <f>VLOOKUP(M7756,[1]ArchetypeScores!E:K,7,FALSE)</f>
        <v>-1</v>
      </c>
      <c r="T7756" s="2" t="str">
        <f t="shared" si="123"/>
        <v>Not A&amp;R positive</v>
      </c>
    </row>
    <row r="7757" spans="1:20" x14ac:dyDescent="0.3">
      <c r="A7757" s="2" t="s">
        <v>19339</v>
      </c>
      <c r="B7757" s="3" t="s">
        <v>20596</v>
      </c>
      <c r="C7757" s="3" t="s">
        <v>19736</v>
      </c>
      <c r="D7757" s="4">
        <v>0.15</v>
      </c>
      <c r="E7757" s="5" t="s">
        <v>6822</v>
      </c>
      <c r="F7757" s="4">
        <v>0.15</v>
      </c>
      <c r="G7757" s="6">
        <v>51856</v>
      </c>
      <c r="H7757" s="3" t="s">
        <v>19345</v>
      </c>
      <c r="I7757" s="3" t="s">
        <v>19346</v>
      </c>
      <c r="J7757" s="3"/>
      <c r="K7757" s="5" t="s">
        <v>25</v>
      </c>
      <c r="L7757" s="5" t="s">
        <v>112</v>
      </c>
      <c r="M7757" s="5" t="s">
        <v>423</v>
      </c>
      <c r="N7757" s="5">
        <f>VLOOKUP(M7757,[1]ArchetypeScores!E:N,10,FALSE)</f>
        <v>1</v>
      </c>
      <c r="O7757" s="5">
        <f>VLOOKUP(M7757,[1]ArchetypeScores!E:O,11,FALSE)</f>
        <v>-2</v>
      </c>
      <c r="P7757" s="5">
        <f>VLOOKUP(M7757,[1]ArchetypeScores!E:P,12,FALSE)</f>
        <v>0</v>
      </c>
      <c r="Q7757" s="2" t="str">
        <f>VLOOKUP(M7757,[1]ArchetypeScores!E:W,19,FALSE)</f>
        <v>Industrials - other</v>
      </c>
      <c r="R7757" s="2">
        <f>VLOOKUP(M7757,[1]ArchetypeScores!E:I,5,FALSE)</f>
        <v>0</v>
      </c>
      <c r="S7757" s="2">
        <f>VLOOKUP(M7757,[1]ArchetypeScores!E:K,7,FALSE)</f>
        <v>-1</v>
      </c>
      <c r="T7757" s="2" t="str">
        <f t="shared" si="123"/>
        <v>Not A&amp;R positive</v>
      </c>
    </row>
    <row r="7758" spans="1:20" x14ac:dyDescent="0.3">
      <c r="A7758" s="2" t="s">
        <v>19339</v>
      </c>
      <c r="B7758" s="3" t="s">
        <v>20597</v>
      </c>
      <c r="C7758" s="3" t="s">
        <v>20597</v>
      </c>
      <c r="D7758" s="4">
        <v>26</v>
      </c>
      <c r="E7758" s="5" t="s">
        <v>6822</v>
      </c>
      <c r="F7758" s="4">
        <v>26</v>
      </c>
      <c r="G7758" s="6">
        <v>52168</v>
      </c>
      <c r="H7758" s="3" t="s">
        <v>20598</v>
      </c>
      <c r="I7758" s="3" t="s">
        <v>19342</v>
      </c>
      <c r="J7758" s="3"/>
      <c r="K7758" s="5" t="s">
        <v>47</v>
      </c>
      <c r="L7758" s="5">
        <v>1</v>
      </c>
      <c r="M7758" s="5" t="s">
        <v>48</v>
      </c>
      <c r="N7758" s="5">
        <f>VLOOKUP(M7758,[1]ArchetypeScores!E:N,10,FALSE)</f>
        <v>0</v>
      </c>
      <c r="O7758" s="5">
        <f>VLOOKUP(M7758,[1]ArchetypeScores!E:O,11,FALSE)</f>
        <v>0</v>
      </c>
      <c r="P7758" s="5">
        <f>VLOOKUP(M7758,[1]ArchetypeScores!E:P,12,FALSE)</f>
        <v>0</v>
      </c>
      <c r="Q7758" s="2" t="str">
        <f>VLOOKUP(M7758,[1]ArchetypeScores!E:W,19,FALSE)</f>
        <v>Consumer (including agriculture and tourism)</v>
      </c>
      <c r="R7758" s="2">
        <f>VLOOKUP(M7758,[1]ArchetypeScores!E:I,5,FALSE)</f>
        <v>0</v>
      </c>
      <c r="S7758" s="2">
        <f>VLOOKUP(M7758,[1]ArchetypeScores!E:K,7,FALSE)</f>
        <v>0</v>
      </c>
      <c r="T7758" s="2" t="str">
        <f t="shared" si="123"/>
        <v>Not A&amp;R positive</v>
      </c>
    </row>
    <row r="7759" spans="1:20" ht="30.6" x14ac:dyDescent="0.3">
      <c r="A7759" s="2" t="s">
        <v>19339</v>
      </c>
      <c r="B7759" s="7" t="s">
        <v>20599</v>
      </c>
      <c r="C7759" s="3" t="s">
        <v>20600</v>
      </c>
      <c r="D7759" s="4">
        <v>5.0000000000000001E-3</v>
      </c>
      <c r="E7759" s="5" t="s">
        <v>6822</v>
      </c>
      <c r="F7759" s="4">
        <v>5.0000000000000001E-3</v>
      </c>
      <c r="G7759" s="6">
        <v>51948</v>
      </c>
      <c r="H7759" s="3" t="s">
        <v>19356</v>
      </c>
      <c r="I7759" s="3" t="s">
        <v>19357</v>
      </c>
      <c r="J7759" s="3" t="s">
        <v>20601</v>
      </c>
      <c r="K7759" s="5" t="s">
        <v>38</v>
      </c>
      <c r="L7759" s="5">
        <v>1</v>
      </c>
      <c r="M7759" s="5" t="s">
        <v>43</v>
      </c>
      <c r="N7759" s="5">
        <f>VLOOKUP(M7759,[1]ArchetypeScores!E:N,10,FALSE)</f>
        <v>0</v>
      </c>
      <c r="O7759" s="5">
        <f>VLOOKUP(M7759,[1]ArchetypeScores!E:O,11,FALSE)</f>
        <v>-1</v>
      </c>
      <c r="P7759" s="5">
        <f>VLOOKUP(M7759,[1]ArchetypeScores!E:P,12,FALSE)</f>
        <v>0</v>
      </c>
      <c r="Q7759" s="2" t="str">
        <f>VLOOKUP(M7759,[1]ArchetypeScores!E:W,19,FALSE)</f>
        <v>Consumer (including agriculture and tourism)</v>
      </c>
      <c r="R7759" s="2">
        <f>VLOOKUP(M7759,[1]ArchetypeScores!E:I,5,FALSE)</f>
        <v>0</v>
      </c>
      <c r="S7759" s="2">
        <f>VLOOKUP(M7759,[1]ArchetypeScores!E:K,7,FALSE)</f>
        <v>0</v>
      </c>
      <c r="T7759" s="2" t="str">
        <f t="shared" si="123"/>
        <v>Not A&amp;R positive</v>
      </c>
    </row>
    <row r="7760" spans="1:20" x14ac:dyDescent="0.3">
      <c r="A7760" s="2" t="s">
        <v>19339</v>
      </c>
      <c r="B7760" s="3" t="s">
        <v>20602</v>
      </c>
      <c r="C7760" s="3" t="s">
        <v>20603</v>
      </c>
      <c r="D7760" s="4">
        <v>8.5000000000000006E-2</v>
      </c>
      <c r="E7760" s="5" t="s">
        <v>6822</v>
      </c>
      <c r="F7760" s="4">
        <v>8.5000000000000006E-2</v>
      </c>
      <c r="G7760" s="6">
        <v>51946</v>
      </c>
      <c r="H7760" s="3" t="s">
        <v>19356</v>
      </c>
      <c r="I7760" s="3" t="s">
        <v>19357</v>
      </c>
      <c r="J7760" s="3" t="s">
        <v>20601</v>
      </c>
      <c r="K7760" s="5" t="s">
        <v>112</v>
      </c>
      <c r="L7760" s="5" t="s">
        <v>112</v>
      </c>
      <c r="M7760" s="5" t="s">
        <v>961</v>
      </c>
      <c r="N7760" s="5">
        <f>VLOOKUP(M7760,[1]ArchetypeScores!E:N,10,FALSE)</f>
        <v>0</v>
      </c>
      <c r="O7760" s="5">
        <f>VLOOKUP(M7760,[1]ArchetypeScores!E:O,11,FALSE)</f>
        <v>0</v>
      </c>
      <c r="P7760" s="5">
        <f>VLOOKUP(M7760,[1]ArchetypeScores!E:P,12,FALSE)</f>
        <v>0</v>
      </c>
      <c r="Q7760" s="2" t="str">
        <f>VLOOKUP(M7760,[1]ArchetypeScores!E:W,19,FALSE)</f>
        <v>Untargeted</v>
      </c>
      <c r="R7760" s="2">
        <f>VLOOKUP(M7760,[1]ArchetypeScores!E:I,5,FALSE)</f>
        <v>0</v>
      </c>
      <c r="S7760" s="2">
        <f>VLOOKUP(M7760,[1]ArchetypeScores!E:K,7,FALSE)</f>
        <v>0</v>
      </c>
      <c r="T7760" s="2" t="str">
        <f t="shared" si="123"/>
        <v>Not A&amp;R positive</v>
      </c>
    </row>
    <row r="7761" spans="1:20" x14ac:dyDescent="0.3">
      <c r="A7761" s="2" t="s">
        <v>19339</v>
      </c>
      <c r="B7761" s="3" t="s">
        <v>20604</v>
      </c>
      <c r="C7761" s="3" t="s">
        <v>20605</v>
      </c>
      <c r="D7761" s="4">
        <v>0.01</v>
      </c>
      <c r="E7761" s="5" t="s">
        <v>6822</v>
      </c>
      <c r="F7761" s="4">
        <v>0.01</v>
      </c>
      <c r="G7761" s="6">
        <v>51947</v>
      </c>
      <c r="H7761" s="3" t="s">
        <v>19356</v>
      </c>
      <c r="I7761" s="3" t="s">
        <v>19357</v>
      </c>
      <c r="J7761" s="3" t="s">
        <v>20601</v>
      </c>
      <c r="K7761" s="5" t="s">
        <v>291</v>
      </c>
      <c r="L7761" s="5" t="s">
        <v>112</v>
      </c>
      <c r="M7761" s="5" t="s">
        <v>6678</v>
      </c>
      <c r="N7761" s="5">
        <f>VLOOKUP(M7761,[1]ArchetypeScores!E:N,10,FALSE)</f>
        <v>1</v>
      </c>
      <c r="O7761" s="5">
        <f>VLOOKUP(M7761,[1]ArchetypeScores!E:O,11,FALSE)</f>
        <v>0</v>
      </c>
      <c r="P7761" s="5">
        <f>VLOOKUP(M7761,[1]ArchetypeScores!E:P,12,FALSE)</f>
        <v>0</v>
      </c>
      <c r="Q7761" s="2" t="str">
        <f>VLOOKUP(M7761,[1]ArchetypeScores!E:W,19,FALSE)</f>
        <v>Education and training</v>
      </c>
      <c r="R7761" s="2">
        <f>VLOOKUP(M7761,[1]ArchetypeScores!E:I,5,FALSE)</f>
        <v>0</v>
      </c>
      <c r="S7761" s="2">
        <f>VLOOKUP(M7761,[1]ArchetypeScores!E:K,7,FALSE)</f>
        <v>0</v>
      </c>
      <c r="T7761" s="2" t="str">
        <f t="shared" si="123"/>
        <v>Not A&amp;R positive</v>
      </c>
    </row>
    <row r="7762" spans="1:20" x14ac:dyDescent="0.3">
      <c r="A7762" s="2" t="s">
        <v>19339</v>
      </c>
      <c r="B7762" s="3" t="s">
        <v>20606</v>
      </c>
      <c r="C7762" s="3" t="s">
        <v>20607</v>
      </c>
      <c r="D7762" s="4">
        <v>7.4560000000000004</v>
      </c>
      <c r="E7762" s="5" t="s">
        <v>6822</v>
      </c>
      <c r="F7762" s="4">
        <v>7.4560000000000004</v>
      </c>
      <c r="G7762" s="6">
        <v>51802</v>
      </c>
      <c r="H7762" s="3" t="s">
        <v>19345</v>
      </c>
      <c r="I7762" s="3" t="s">
        <v>19346</v>
      </c>
      <c r="J7762" s="3" t="s">
        <v>20608</v>
      </c>
      <c r="K7762" s="5" t="s">
        <v>1097</v>
      </c>
      <c r="L7762" s="5">
        <v>1</v>
      </c>
      <c r="M7762" s="5" t="s">
        <v>1098</v>
      </c>
      <c r="N7762" s="5">
        <f>VLOOKUP(M7762,[1]ArchetypeScores!E:N,10,FALSE)</f>
        <v>1</v>
      </c>
      <c r="O7762" s="5">
        <f>VLOOKUP(M7762,[1]ArchetypeScores!E:O,11,FALSE)</f>
        <v>0</v>
      </c>
      <c r="P7762" s="5">
        <f>VLOOKUP(M7762,[1]ArchetypeScores!E:P,12,FALSE)</f>
        <v>2</v>
      </c>
      <c r="Q7762" s="2" t="str">
        <f>VLOOKUP(M7762,[1]ArchetypeScores!E:W,19,FALSE)</f>
        <v>Energy and water</v>
      </c>
      <c r="R7762" s="2">
        <f>VLOOKUP(M7762,[1]ArchetypeScores!E:I,5,FALSE)</f>
        <v>0</v>
      </c>
      <c r="S7762" s="2">
        <f>VLOOKUP(M7762,[1]ArchetypeScores!E:K,7,FALSE)</f>
        <v>0</v>
      </c>
      <c r="T7762" s="2" t="str">
        <f t="shared" si="123"/>
        <v>Not A&amp;R positive</v>
      </c>
    </row>
    <row r="7763" spans="1:20" x14ac:dyDescent="0.3">
      <c r="A7763" s="2" t="s">
        <v>19339</v>
      </c>
      <c r="B7763" s="3" t="s">
        <v>20609</v>
      </c>
      <c r="C7763" s="3" t="s">
        <v>20610</v>
      </c>
      <c r="D7763" s="4">
        <v>1.2500000000000001E-2</v>
      </c>
      <c r="E7763" s="5" t="s">
        <v>6822</v>
      </c>
      <c r="F7763" s="4">
        <v>1.2500000000000001E-2</v>
      </c>
      <c r="G7763" s="6">
        <v>51949</v>
      </c>
      <c r="H7763" s="3" t="s">
        <v>19356</v>
      </c>
      <c r="I7763" s="3" t="s">
        <v>19357</v>
      </c>
      <c r="J7763" s="3" t="s">
        <v>20611</v>
      </c>
      <c r="K7763" s="5" t="s">
        <v>112</v>
      </c>
      <c r="L7763" s="5" t="s">
        <v>112</v>
      </c>
      <c r="M7763" s="5" t="s">
        <v>961</v>
      </c>
      <c r="N7763" s="5">
        <f>VLOOKUP(M7763,[1]ArchetypeScores!E:N,10,FALSE)</f>
        <v>0</v>
      </c>
      <c r="O7763" s="5">
        <f>VLOOKUP(M7763,[1]ArchetypeScores!E:O,11,FALSE)</f>
        <v>0</v>
      </c>
      <c r="P7763" s="5">
        <f>VLOOKUP(M7763,[1]ArchetypeScores!E:P,12,FALSE)</f>
        <v>0</v>
      </c>
      <c r="Q7763" s="2" t="str">
        <f>VLOOKUP(M7763,[1]ArchetypeScores!E:W,19,FALSE)</f>
        <v>Untargeted</v>
      </c>
      <c r="R7763" s="2">
        <f>VLOOKUP(M7763,[1]ArchetypeScores!E:I,5,FALSE)</f>
        <v>0</v>
      </c>
      <c r="S7763" s="2">
        <f>VLOOKUP(M7763,[1]ArchetypeScores!E:K,7,FALSE)</f>
        <v>0</v>
      </c>
      <c r="T7763" s="2" t="str">
        <f t="shared" si="123"/>
        <v>Not A&amp;R positive</v>
      </c>
    </row>
    <row r="7764" spans="1:20" x14ac:dyDescent="0.3">
      <c r="A7764" s="2" t="s">
        <v>19339</v>
      </c>
      <c r="B7764" s="3" t="s">
        <v>20612</v>
      </c>
      <c r="C7764" s="3" t="s">
        <v>20613</v>
      </c>
      <c r="D7764" s="4">
        <v>8.9999999999999993E-3</v>
      </c>
      <c r="E7764" s="5" t="s">
        <v>6822</v>
      </c>
      <c r="F7764" s="4">
        <v>8.9999999999999993E-3</v>
      </c>
      <c r="G7764" s="6">
        <v>51966</v>
      </c>
      <c r="H7764" s="3" t="s">
        <v>19356</v>
      </c>
      <c r="I7764" s="3" t="s">
        <v>19357</v>
      </c>
      <c r="J7764" s="3" t="s">
        <v>20614</v>
      </c>
      <c r="K7764" s="5" t="s">
        <v>112</v>
      </c>
      <c r="L7764" s="5" t="s">
        <v>112</v>
      </c>
      <c r="M7764" s="5" t="s">
        <v>961</v>
      </c>
      <c r="N7764" s="5">
        <f>VLOOKUP(M7764,[1]ArchetypeScores!E:N,10,FALSE)</f>
        <v>0</v>
      </c>
      <c r="O7764" s="5">
        <f>VLOOKUP(M7764,[1]ArchetypeScores!E:O,11,FALSE)</f>
        <v>0</v>
      </c>
      <c r="P7764" s="5">
        <f>VLOOKUP(M7764,[1]ArchetypeScores!E:P,12,FALSE)</f>
        <v>0</v>
      </c>
      <c r="Q7764" s="2" t="str">
        <f>VLOOKUP(M7764,[1]ArchetypeScores!E:W,19,FALSE)</f>
        <v>Untargeted</v>
      </c>
      <c r="R7764" s="2">
        <f>VLOOKUP(M7764,[1]ArchetypeScores!E:I,5,FALSE)</f>
        <v>0</v>
      </c>
      <c r="S7764" s="2">
        <f>VLOOKUP(M7764,[1]ArchetypeScores!E:K,7,FALSE)</f>
        <v>0</v>
      </c>
      <c r="T7764" s="2" t="str">
        <f t="shared" si="123"/>
        <v>Not A&amp;R positive</v>
      </c>
    </row>
    <row r="7765" spans="1:20" x14ac:dyDescent="0.3">
      <c r="A7765" s="2" t="s">
        <v>19339</v>
      </c>
      <c r="B7765" s="3" t="s">
        <v>20615</v>
      </c>
      <c r="C7765" s="3" t="s">
        <v>20616</v>
      </c>
      <c r="D7765" s="4">
        <v>5.0000000000000001E-3</v>
      </c>
      <c r="E7765" s="5" t="s">
        <v>6822</v>
      </c>
      <c r="F7765" s="4">
        <v>5.0000000000000001E-3</v>
      </c>
      <c r="G7765" s="6">
        <v>51935</v>
      </c>
      <c r="H7765" s="3" t="s">
        <v>19356</v>
      </c>
      <c r="I7765" s="3" t="s">
        <v>19357</v>
      </c>
      <c r="J7765" s="3" t="s">
        <v>20617</v>
      </c>
      <c r="K7765" s="5" t="s">
        <v>163</v>
      </c>
      <c r="L7765" s="5">
        <v>3</v>
      </c>
      <c r="M7765" s="5" t="s">
        <v>164</v>
      </c>
      <c r="N7765" s="5">
        <f>VLOOKUP(M7765,[1]ArchetypeScores!E:N,10,FALSE)</f>
        <v>0</v>
      </c>
      <c r="O7765" s="5">
        <f>VLOOKUP(M7765,[1]ArchetypeScores!E:O,11,FALSE)</f>
        <v>0</v>
      </c>
      <c r="P7765" s="5">
        <f>VLOOKUP(M7765,[1]ArchetypeScores!E:P,12,FALSE)</f>
        <v>0</v>
      </c>
      <c r="Q7765" s="2" t="str">
        <f>VLOOKUP(M7765,[1]ArchetypeScores!E:W,19,FALSE)</f>
        <v>Education and training</v>
      </c>
      <c r="R7765" s="2">
        <f>VLOOKUP(M7765,[1]ArchetypeScores!E:I,5,FALSE)</f>
        <v>0</v>
      </c>
      <c r="S7765" s="2">
        <f>VLOOKUP(M7765,[1]ArchetypeScores!E:K,7,FALSE)</f>
        <v>0</v>
      </c>
      <c r="T7765" s="2" t="str">
        <f t="shared" si="123"/>
        <v>Not A&amp;R positive</v>
      </c>
    </row>
    <row r="7766" spans="1:20" x14ac:dyDescent="0.3">
      <c r="A7766" s="2" t="s">
        <v>19339</v>
      </c>
      <c r="B7766" s="3" t="s">
        <v>20618</v>
      </c>
      <c r="C7766" s="3" t="s">
        <v>20619</v>
      </c>
      <c r="D7766" s="4">
        <v>2.1000000000000001E-2</v>
      </c>
      <c r="E7766" s="5" t="s">
        <v>6822</v>
      </c>
      <c r="F7766" s="4">
        <v>2.1000000000000001E-2</v>
      </c>
      <c r="G7766" s="6">
        <v>51859</v>
      </c>
      <c r="H7766" s="3"/>
      <c r="I7766" s="3" t="s">
        <v>19346</v>
      </c>
      <c r="J7766" s="3"/>
      <c r="K7766" s="5" t="s">
        <v>175</v>
      </c>
      <c r="L7766" s="5">
        <v>3</v>
      </c>
      <c r="M7766" s="5" t="s">
        <v>1770</v>
      </c>
      <c r="N7766" s="5">
        <f>VLOOKUP(M7766,[1]ArchetypeScores!E:N,10,FALSE)</f>
        <v>1</v>
      </c>
      <c r="O7766" s="5">
        <f>VLOOKUP(M7766,[1]ArchetypeScores!E:O,11,FALSE)</f>
        <v>0</v>
      </c>
      <c r="P7766" s="5">
        <f>VLOOKUP(M7766,[1]ArchetypeScores!E:P,12,FALSE)</f>
        <v>0</v>
      </c>
      <c r="Q7766" s="2" t="str">
        <f>VLOOKUP(M7766,[1]ArchetypeScores!E:W,19,FALSE)</f>
        <v>Other sector</v>
      </c>
      <c r="R7766" s="2">
        <f>VLOOKUP(M7766,[1]ArchetypeScores!E:I,5,FALSE)</f>
        <v>0</v>
      </c>
      <c r="S7766" s="2">
        <f>VLOOKUP(M7766,[1]ArchetypeScores!E:K,7,FALSE)</f>
        <v>0</v>
      </c>
      <c r="T7766" s="2" t="str">
        <f t="shared" si="123"/>
        <v>Not A&amp;R positive</v>
      </c>
    </row>
    <row r="7767" spans="1:20" x14ac:dyDescent="0.3">
      <c r="A7767" s="2" t="s">
        <v>19339</v>
      </c>
      <c r="B7767" s="3" t="s">
        <v>20620</v>
      </c>
      <c r="C7767" s="3" t="s">
        <v>20621</v>
      </c>
      <c r="D7767" s="4">
        <v>0.25</v>
      </c>
      <c r="E7767" s="5" t="s">
        <v>6822</v>
      </c>
      <c r="F7767" s="4">
        <v>0.25</v>
      </c>
      <c r="G7767" s="6">
        <v>51710</v>
      </c>
      <c r="H7767" s="3" t="s">
        <v>19345</v>
      </c>
      <c r="I7767" s="3" t="s">
        <v>19346</v>
      </c>
      <c r="J7767" s="3" t="s">
        <v>20622</v>
      </c>
      <c r="K7767" s="5" t="s">
        <v>214</v>
      </c>
      <c r="L7767" s="5">
        <v>4</v>
      </c>
      <c r="M7767" s="5" t="s">
        <v>560</v>
      </c>
      <c r="N7767" s="5">
        <f>VLOOKUP(M7767,[1]ArchetypeScores!E:N,10,FALSE)</f>
        <v>1</v>
      </c>
      <c r="O7767" s="5">
        <f>VLOOKUP(M7767,[1]ArchetypeScores!E:O,11,FALSE)</f>
        <v>0</v>
      </c>
      <c r="P7767" s="5">
        <f>VLOOKUP(M7767,[1]ArchetypeScores!E:P,12,FALSE)</f>
        <v>0</v>
      </c>
      <c r="Q7767" s="2" t="str">
        <f>VLOOKUP(M7767,[1]ArchetypeScores!E:W,19,FALSE)</f>
        <v>Other sector</v>
      </c>
      <c r="R7767" s="2">
        <f>VLOOKUP(M7767,[1]ArchetypeScores!E:I,5,FALSE)</f>
        <v>0</v>
      </c>
      <c r="S7767" s="2">
        <f>VLOOKUP(M7767,[1]ArchetypeScores!E:K,7,FALSE)</f>
        <v>0</v>
      </c>
      <c r="T7767" s="2" t="str">
        <f t="shared" si="123"/>
        <v>Not A&amp;R positive</v>
      </c>
    </row>
    <row r="7768" spans="1:20" x14ac:dyDescent="0.3">
      <c r="A7768" s="2" t="s">
        <v>19339</v>
      </c>
      <c r="B7768" s="3" t="s">
        <v>20623</v>
      </c>
      <c r="C7768" s="3" t="s">
        <v>20624</v>
      </c>
      <c r="D7768" s="4">
        <v>0.25</v>
      </c>
      <c r="E7768" s="5" t="s">
        <v>6822</v>
      </c>
      <c r="F7768" s="4">
        <v>0.25</v>
      </c>
      <c r="G7768" s="6">
        <v>51806</v>
      </c>
      <c r="H7768" s="3" t="s">
        <v>19345</v>
      </c>
      <c r="I7768" s="3" t="s">
        <v>19346</v>
      </c>
      <c r="J7768" s="3" t="s">
        <v>20625</v>
      </c>
      <c r="K7768" s="5" t="s">
        <v>25</v>
      </c>
      <c r="L7768" s="5">
        <v>15</v>
      </c>
      <c r="M7768" s="5" t="s">
        <v>26</v>
      </c>
      <c r="N7768" s="5">
        <f>VLOOKUP(M7768,[1]ArchetypeScores!E:N,10,FALSE)</f>
        <v>1</v>
      </c>
      <c r="O7768" s="5">
        <f>VLOOKUP(M7768,[1]ArchetypeScores!E:O,11,FALSE)</f>
        <v>-2</v>
      </c>
      <c r="P7768" s="5">
        <f>VLOOKUP(M7768,[1]ArchetypeScores!E:P,12,FALSE)</f>
        <v>0</v>
      </c>
      <c r="Q7768" s="2" t="str">
        <f>VLOOKUP(M7768,[1]ArchetypeScores!E:W,19,FALSE)</f>
        <v>Energy and water</v>
      </c>
      <c r="R7768" s="2">
        <f>VLOOKUP(M7768,[1]ArchetypeScores!E:I,5,FALSE)</f>
        <v>0</v>
      </c>
      <c r="S7768" s="2">
        <f>VLOOKUP(M7768,[1]ArchetypeScores!E:K,7,FALSE)</f>
        <v>0</v>
      </c>
      <c r="T7768" s="2" t="str">
        <f t="shared" si="123"/>
        <v>Not A&amp;R positive</v>
      </c>
    </row>
    <row r="7769" spans="1:20" x14ac:dyDescent="0.3">
      <c r="A7769" s="2" t="s">
        <v>19339</v>
      </c>
      <c r="B7769" s="3" t="s">
        <v>20626</v>
      </c>
      <c r="C7769" s="3" t="s">
        <v>20627</v>
      </c>
      <c r="D7769" s="4">
        <v>4.6769999999999996</v>
      </c>
      <c r="E7769" s="5" t="s">
        <v>6822</v>
      </c>
      <c r="F7769" s="4">
        <v>4.6769999999999996</v>
      </c>
      <c r="G7769" s="6">
        <v>51775</v>
      </c>
      <c r="H7769" s="3" t="s">
        <v>19345</v>
      </c>
      <c r="I7769" s="3" t="s">
        <v>19346</v>
      </c>
      <c r="J7769" s="3" t="s">
        <v>20628</v>
      </c>
      <c r="K7769" s="5" t="s">
        <v>664</v>
      </c>
      <c r="L7769" s="5">
        <v>2</v>
      </c>
      <c r="M7769" s="5" t="s">
        <v>1105</v>
      </c>
      <c r="N7769" s="5">
        <f>VLOOKUP(M7769,[1]ArchetypeScores!E:N,10,FALSE)</f>
        <v>1</v>
      </c>
      <c r="O7769" s="5">
        <f>VLOOKUP(M7769,[1]ArchetypeScores!E:O,11,FALSE)</f>
        <v>0</v>
      </c>
      <c r="P7769" s="5">
        <f>VLOOKUP(M7769,[1]ArchetypeScores!E:P,12,FALSE)</f>
        <v>2</v>
      </c>
      <c r="Q7769" s="2" t="str">
        <f>VLOOKUP(M7769,[1]ArchetypeScores!E:W,19,FALSE)</f>
        <v>Other sector</v>
      </c>
      <c r="R7769" s="2">
        <f>VLOOKUP(M7769,[1]ArchetypeScores!E:I,5,FALSE)</f>
        <v>0</v>
      </c>
      <c r="S7769" s="2">
        <f>VLOOKUP(M7769,[1]ArchetypeScores!E:K,7,FALSE)</f>
        <v>0</v>
      </c>
      <c r="T7769" s="2" t="str">
        <f t="shared" si="123"/>
        <v>Not A&amp;R positive</v>
      </c>
    </row>
    <row r="7770" spans="1:20" x14ac:dyDescent="0.3">
      <c r="A7770" s="2" t="s">
        <v>19339</v>
      </c>
      <c r="B7770" s="3" t="s">
        <v>20629</v>
      </c>
      <c r="C7770" s="3" t="s">
        <v>20629</v>
      </c>
      <c r="D7770" s="4">
        <v>4</v>
      </c>
      <c r="E7770" s="5" t="s">
        <v>6822</v>
      </c>
      <c r="F7770" s="4">
        <v>4</v>
      </c>
      <c r="G7770" s="6">
        <v>52161</v>
      </c>
      <c r="H7770" s="3" t="s">
        <v>20630</v>
      </c>
      <c r="I7770" s="3" t="s">
        <v>19342</v>
      </c>
      <c r="J7770" s="3"/>
      <c r="K7770" s="5" t="s">
        <v>61</v>
      </c>
      <c r="L7770" s="5" t="s">
        <v>112</v>
      </c>
      <c r="M7770" s="5" t="s">
        <v>948</v>
      </c>
      <c r="N7770" s="5">
        <f>VLOOKUP(M7770,[1]ArchetypeScores!E:N,10,FALSE)</f>
        <v>0</v>
      </c>
      <c r="O7770" s="5">
        <f>VLOOKUP(M7770,[1]ArchetypeScores!E:O,11,FALSE)</f>
        <v>-1</v>
      </c>
      <c r="P7770" s="5">
        <f>VLOOKUP(M7770,[1]ArchetypeScores!E:P,12,FALSE)</f>
        <v>0</v>
      </c>
      <c r="Q7770" s="2" t="str">
        <f>VLOOKUP(M7770,[1]ArchetypeScores!E:W,19,FALSE)</f>
        <v>Health care</v>
      </c>
      <c r="R7770" s="2">
        <f>VLOOKUP(M7770,[1]ArchetypeScores!E:I,5,FALSE)</f>
        <v>0</v>
      </c>
      <c r="S7770" s="2">
        <f>VLOOKUP(M7770,[1]ArchetypeScores!E:K,7,FALSE)</f>
        <v>0</v>
      </c>
      <c r="T7770" s="2" t="str">
        <f t="shared" si="123"/>
        <v>Not A&amp;R positive</v>
      </c>
    </row>
    <row r="7771" spans="1:20" x14ac:dyDescent="0.3">
      <c r="A7771" s="2" t="s">
        <v>19339</v>
      </c>
      <c r="B7771" s="3" t="s">
        <v>20631</v>
      </c>
      <c r="C7771" s="3" t="s">
        <v>20632</v>
      </c>
      <c r="D7771" s="4">
        <v>1.341</v>
      </c>
      <c r="E7771" s="5" t="s">
        <v>6822</v>
      </c>
      <c r="F7771" s="4">
        <v>1.341</v>
      </c>
      <c r="G7771" s="6">
        <v>51844</v>
      </c>
      <c r="H7771" s="3" t="s">
        <v>19345</v>
      </c>
      <c r="I7771" s="3" t="s">
        <v>19346</v>
      </c>
      <c r="J7771" s="3"/>
      <c r="K7771" s="5" t="s">
        <v>196</v>
      </c>
      <c r="L7771" s="5">
        <v>7</v>
      </c>
      <c r="M7771" s="5" t="s">
        <v>10951</v>
      </c>
      <c r="N7771" s="5">
        <f>VLOOKUP(M7771,[1]ArchetypeScores!E:N,10,FALSE)</f>
        <v>1</v>
      </c>
      <c r="O7771" s="5">
        <f>VLOOKUP(M7771,[1]ArchetypeScores!E:O,11,FALSE)</f>
        <v>-2</v>
      </c>
      <c r="P7771" s="5">
        <f>VLOOKUP(M7771,[1]ArchetypeScores!E:P,12,FALSE)</f>
        <v>0</v>
      </c>
      <c r="Q7771" s="2" t="str">
        <f>VLOOKUP(M7771,[1]ArchetypeScores!E:W,19,FALSE)</f>
        <v>Industrials - other</v>
      </c>
      <c r="R7771" s="2">
        <f>VLOOKUP(M7771,[1]ArchetypeScores!E:I,5,FALSE)</f>
        <v>1</v>
      </c>
      <c r="S7771" s="2">
        <f>VLOOKUP(M7771,[1]ArchetypeScores!E:K,7,FALSE)</f>
        <v>1</v>
      </c>
      <c r="T7771" s="2" t="str">
        <f t="shared" si="123"/>
        <v>Both</v>
      </c>
    </row>
    <row r="7772" spans="1:20" x14ac:dyDescent="0.3">
      <c r="A7772" s="2" t="s">
        <v>19339</v>
      </c>
      <c r="B7772" s="3" t="s">
        <v>20633</v>
      </c>
      <c r="C7772" s="3" t="s">
        <v>20633</v>
      </c>
      <c r="D7772" s="4">
        <v>6</v>
      </c>
      <c r="E7772" s="5" t="s">
        <v>6822</v>
      </c>
      <c r="F7772" s="4">
        <v>6</v>
      </c>
      <c r="G7772" s="6">
        <v>52145</v>
      </c>
      <c r="H7772" s="3" t="s">
        <v>20634</v>
      </c>
      <c r="I7772" s="3" t="s">
        <v>19342</v>
      </c>
      <c r="J7772" s="3"/>
      <c r="K7772" s="5" t="s">
        <v>57</v>
      </c>
      <c r="L7772" s="5">
        <v>29</v>
      </c>
      <c r="M7772" s="5" t="s">
        <v>58</v>
      </c>
      <c r="N7772" s="5">
        <f>VLOOKUP(M7772,[1]ArchetypeScores!E:N,10,FALSE)</f>
        <v>0</v>
      </c>
      <c r="O7772" s="5">
        <f>VLOOKUP(M7772,[1]ArchetypeScores!E:O,11,FALSE)</f>
        <v>-1</v>
      </c>
      <c r="P7772" s="5">
        <f>VLOOKUP(M7772,[1]ArchetypeScores!E:P,12,FALSE)</f>
        <v>0</v>
      </c>
      <c r="Q7772" s="2" t="str">
        <f>VLOOKUP(M7772,[1]ArchetypeScores!E:W,19,FALSE)</f>
        <v>Untargeted</v>
      </c>
      <c r="R7772" s="2">
        <f>VLOOKUP(M7772,[1]ArchetypeScores!E:I,5,FALSE)</f>
        <v>0</v>
      </c>
      <c r="S7772" s="2">
        <f>VLOOKUP(M7772,[1]ArchetypeScores!E:K,7,FALSE)</f>
        <v>0</v>
      </c>
      <c r="T7772" s="2" t="str">
        <f t="shared" si="123"/>
        <v>Not A&amp;R positive</v>
      </c>
    </row>
    <row r="7773" spans="1:20" x14ac:dyDescent="0.3">
      <c r="A7773" s="2" t="s">
        <v>19339</v>
      </c>
      <c r="B7773" s="3" t="s">
        <v>20635</v>
      </c>
      <c r="C7773" s="3" t="s">
        <v>20636</v>
      </c>
      <c r="D7773" s="4">
        <v>0.85</v>
      </c>
      <c r="E7773" s="5" t="s">
        <v>6822</v>
      </c>
      <c r="F7773" s="4">
        <v>0.85</v>
      </c>
      <c r="G7773" s="6">
        <v>51928</v>
      </c>
      <c r="H7773" s="3" t="s">
        <v>19356</v>
      </c>
      <c r="I7773" s="3" t="s">
        <v>19357</v>
      </c>
      <c r="J7773" s="3" t="s">
        <v>20637</v>
      </c>
      <c r="K7773" s="5" t="s">
        <v>3487</v>
      </c>
      <c r="L7773" s="5" t="s">
        <v>112</v>
      </c>
      <c r="M7773" s="5" t="s">
        <v>961</v>
      </c>
      <c r="N7773" s="5">
        <f>VLOOKUP(M7773,[1]ArchetypeScores!E:N,10,FALSE)</f>
        <v>0</v>
      </c>
      <c r="O7773" s="5">
        <f>VLOOKUP(M7773,[1]ArchetypeScores!E:O,11,FALSE)</f>
        <v>0</v>
      </c>
      <c r="P7773" s="5">
        <f>VLOOKUP(M7773,[1]ArchetypeScores!E:P,12,FALSE)</f>
        <v>0</v>
      </c>
      <c r="Q7773" s="2" t="str">
        <f>VLOOKUP(M7773,[1]ArchetypeScores!E:W,19,FALSE)</f>
        <v>Untargeted</v>
      </c>
      <c r="R7773" s="2">
        <f>VLOOKUP(M7773,[1]ArchetypeScores!E:I,5,FALSE)</f>
        <v>0</v>
      </c>
      <c r="S7773" s="2">
        <f>VLOOKUP(M7773,[1]ArchetypeScores!E:K,7,FALSE)</f>
        <v>0</v>
      </c>
      <c r="T7773" s="2" t="str">
        <f t="shared" si="123"/>
        <v>Not A&amp;R positive</v>
      </c>
    </row>
    <row r="7774" spans="1:20" x14ac:dyDescent="0.3">
      <c r="A7774" s="2" t="s">
        <v>19339</v>
      </c>
      <c r="B7774" s="3" t="s">
        <v>20638</v>
      </c>
      <c r="C7774" s="3" t="s">
        <v>20639</v>
      </c>
      <c r="D7774" s="4">
        <v>1</v>
      </c>
      <c r="E7774" s="5" t="s">
        <v>6822</v>
      </c>
      <c r="F7774" s="4">
        <v>1</v>
      </c>
      <c r="G7774" s="6">
        <v>52089</v>
      </c>
      <c r="H7774" s="3" t="s">
        <v>19356</v>
      </c>
      <c r="I7774" s="3" t="s">
        <v>19357</v>
      </c>
      <c r="J7774" s="3" t="s">
        <v>20640</v>
      </c>
      <c r="K7774" s="5" t="s">
        <v>71</v>
      </c>
      <c r="L7774" s="5">
        <v>1</v>
      </c>
      <c r="M7774" s="5" t="s">
        <v>72</v>
      </c>
      <c r="N7774" s="5">
        <f>VLOOKUP(M7774,[1]ArchetypeScores!E:N,10,FALSE)</f>
        <v>0</v>
      </c>
      <c r="O7774" s="5">
        <f>VLOOKUP(M7774,[1]ArchetypeScores!E:O,11,FALSE)</f>
        <v>0</v>
      </c>
      <c r="P7774" s="5">
        <f>VLOOKUP(M7774,[1]ArchetypeScores!E:P,12,FALSE)</f>
        <v>0</v>
      </c>
      <c r="Q7774" s="2" t="str">
        <f>VLOOKUP(M7774,[1]ArchetypeScores!E:W,19,FALSE)</f>
        <v>Other sector</v>
      </c>
      <c r="R7774" s="2">
        <f>VLOOKUP(M7774,[1]ArchetypeScores!E:I,5,FALSE)</f>
        <v>0</v>
      </c>
      <c r="S7774" s="2">
        <f>VLOOKUP(M7774,[1]ArchetypeScores!E:K,7,FALSE)</f>
        <v>0</v>
      </c>
      <c r="T7774" s="2" t="str">
        <f t="shared" si="123"/>
        <v>Not A&amp;R positive</v>
      </c>
    </row>
    <row r="7775" spans="1:20" x14ac:dyDescent="0.3">
      <c r="A7775" s="2" t="s">
        <v>19339</v>
      </c>
      <c r="B7775" s="3" t="s">
        <v>20641</v>
      </c>
      <c r="C7775" s="3" t="s">
        <v>20642</v>
      </c>
      <c r="D7775" s="4">
        <v>4.8000000000000001E-2</v>
      </c>
      <c r="E7775" s="5" t="s">
        <v>6822</v>
      </c>
      <c r="F7775" s="4">
        <v>4.7500000000000001E-2</v>
      </c>
      <c r="G7775" s="6">
        <v>51901</v>
      </c>
      <c r="H7775" s="3" t="s">
        <v>19356</v>
      </c>
      <c r="I7775" s="3" t="s">
        <v>19357</v>
      </c>
      <c r="J7775" s="3" t="s">
        <v>20643</v>
      </c>
      <c r="K7775" s="5" t="s">
        <v>71</v>
      </c>
      <c r="L7775" s="5">
        <v>1</v>
      </c>
      <c r="M7775" s="5" t="s">
        <v>72</v>
      </c>
      <c r="N7775" s="5">
        <f>VLOOKUP(M7775,[1]ArchetypeScores!E:N,10,FALSE)</f>
        <v>0</v>
      </c>
      <c r="O7775" s="5">
        <f>VLOOKUP(M7775,[1]ArchetypeScores!E:O,11,FALSE)</f>
        <v>0</v>
      </c>
      <c r="P7775" s="5">
        <f>VLOOKUP(M7775,[1]ArchetypeScores!E:P,12,FALSE)</f>
        <v>0</v>
      </c>
      <c r="Q7775" s="2" t="str">
        <f>VLOOKUP(M7775,[1]ArchetypeScores!E:W,19,FALSE)</f>
        <v>Other sector</v>
      </c>
      <c r="R7775" s="2">
        <f>VLOOKUP(M7775,[1]ArchetypeScores!E:I,5,FALSE)</f>
        <v>0</v>
      </c>
      <c r="S7775" s="2">
        <f>VLOOKUP(M7775,[1]ArchetypeScores!E:K,7,FALSE)</f>
        <v>0</v>
      </c>
      <c r="T7775" s="2" t="str">
        <f t="shared" si="123"/>
        <v>Not A&amp;R positive</v>
      </c>
    </row>
    <row r="7776" spans="1:20" x14ac:dyDescent="0.3">
      <c r="A7776" s="2" t="s">
        <v>19339</v>
      </c>
      <c r="B7776" s="3" t="s">
        <v>20644</v>
      </c>
      <c r="C7776" s="3" t="s">
        <v>20645</v>
      </c>
      <c r="D7776" s="4">
        <v>0.04</v>
      </c>
      <c r="E7776" s="5" t="s">
        <v>6822</v>
      </c>
      <c r="F7776" s="4">
        <v>0.04</v>
      </c>
      <c r="G7776" s="6">
        <v>52026</v>
      </c>
      <c r="H7776" s="3" t="s">
        <v>19356</v>
      </c>
      <c r="I7776" s="3" t="s">
        <v>19357</v>
      </c>
      <c r="J7776" s="3" t="s">
        <v>20646</v>
      </c>
      <c r="K7776" s="5" t="s">
        <v>71</v>
      </c>
      <c r="L7776" s="5">
        <v>1</v>
      </c>
      <c r="M7776" s="5" t="s">
        <v>72</v>
      </c>
      <c r="N7776" s="5">
        <f>VLOOKUP(M7776,[1]ArchetypeScores!E:N,10,FALSE)</f>
        <v>0</v>
      </c>
      <c r="O7776" s="5">
        <f>VLOOKUP(M7776,[1]ArchetypeScores!E:O,11,FALSE)</f>
        <v>0</v>
      </c>
      <c r="P7776" s="5">
        <f>VLOOKUP(M7776,[1]ArchetypeScores!E:P,12,FALSE)</f>
        <v>0</v>
      </c>
      <c r="Q7776" s="2" t="str">
        <f>VLOOKUP(M7776,[1]ArchetypeScores!E:W,19,FALSE)</f>
        <v>Other sector</v>
      </c>
      <c r="R7776" s="2">
        <f>VLOOKUP(M7776,[1]ArchetypeScores!E:I,5,FALSE)</f>
        <v>0</v>
      </c>
      <c r="S7776" s="2">
        <f>VLOOKUP(M7776,[1]ArchetypeScores!E:K,7,FALSE)</f>
        <v>0</v>
      </c>
      <c r="T7776" s="2" t="str">
        <f t="shared" si="123"/>
        <v>Not A&amp;R positive</v>
      </c>
    </row>
    <row r="7777" spans="1:20" x14ac:dyDescent="0.3">
      <c r="A7777" s="2" t="s">
        <v>19339</v>
      </c>
      <c r="B7777" s="3" t="s">
        <v>20647</v>
      </c>
      <c r="C7777" s="3" t="s">
        <v>20648</v>
      </c>
      <c r="D7777" s="4">
        <v>349</v>
      </c>
      <c r="E7777" s="5" t="s">
        <v>6822</v>
      </c>
      <c r="F7777" s="4">
        <v>349</v>
      </c>
      <c r="G7777" s="6">
        <v>52214</v>
      </c>
      <c r="H7777" s="3" t="s">
        <v>20649</v>
      </c>
      <c r="I7777" s="3" t="s">
        <v>20650</v>
      </c>
      <c r="J7777" s="3"/>
      <c r="K7777" s="5" t="s">
        <v>67</v>
      </c>
      <c r="L7777" s="5">
        <v>2</v>
      </c>
      <c r="M7777" s="5" t="s">
        <v>68</v>
      </c>
      <c r="N7777" s="5">
        <f>VLOOKUP(M7777,[1]ArchetypeScores!E:N,10,FALSE)</f>
        <v>0</v>
      </c>
      <c r="O7777" s="5">
        <f>VLOOKUP(M7777,[1]ArchetypeScores!E:O,11,FALSE)</f>
        <v>-1</v>
      </c>
      <c r="P7777" s="5">
        <f>VLOOKUP(M7777,[1]ArchetypeScores!E:P,12,FALSE)</f>
        <v>0</v>
      </c>
      <c r="Q7777" s="2" t="str">
        <f>VLOOKUP(M7777,[1]ArchetypeScores!E:W,19,FALSE)</f>
        <v>Untargeted</v>
      </c>
      <c r="R7777" s="2">
        <f>VLOOKUP(M7777,[1]ArchetypeScores!E:I,5,FALSE)</f>
        <v>0</v>
      </c>
      <c r="S7777" s="2">
        <f>VLOOKUP(M7777,[1]ArchetypeScores!E:K,7,FALSE)</f>
        <v>0</v>
      </c>
      <c r="T7777" s="2" t="str">
        <f t="shared" si="123"/>
        <v>Not A&amp;R positive</v>
      </c>
    </row>
    <row r="7778" spans="1:20" x14ac:dyDescent="0.3">
      <c r="A7778" s="2" t="s">
        <v>19339</v>
      </c>
      <c r="B7778" s="3" t="s">
        <v>20651</v>
      </c>
      <c r="C7778" s="3" t="s">
        <v>20651</v>
      </c>
      <c r="D7778" s="4">
        <v>284</v>
      </c>
      <c r="E7778" s="5" t="s">
        <v>6822</v>
      </c>
      <c r="F7778" s="4">
        <v>284</v>
      </c>
      <c r="G7778" s="6">
        <v>52142</v>
      </c>
      <c r="H7778" s="3" t="s">
        <v>20652</v>
      </c>
      <c r="I7778" s="3" t="s">
        <v>19342</v>
      </c>
      <c r="J7778" s="3"/>
      <c r="K7778" s="5" t="s">
        <v>67</v>
      </c>
      <c r="L7778" s="5">
        <v>2</v>
      </c>
      <c r="M7778" s="5" t="s">
        <v>68</v>
      </c>
      <c r="N7778" s="5">
        <f>VLOOKUP(M7778,[1]ArchetypeScores!E:N,10,FALSE)</f>
        <v>0</v>
      </c>
      <c r="O7778" s="5">
        <f>VLOOKUP(M7778,[1]ArchetypeScores!E:O,11,FALSE)</f>
        <v>-1</v>
      </c>
      <c r="P7778" s="5">
        <f>VLOOKUP(M7778,[1]ArchetypeScores!E:P,12,FALSE)</f>
        <v>0</v>
      </c>
      <c r="Q7778" s="2" t="str">
        <f>VLOOKUP(M7778,[1]ArchetypeScores!E:W,19,FALSE)</f>
        <v>Untargeted</v>
      </c>
      <c r="R7778" s="2">
        <f>VLOOKUP(M7778,[1]ArchetypeScores!E:I,5,FALSE)</f>
        <v>0</v>
      </c>
      <c r="S7778" s="2">
        <f>VLOOKUP(M7778,[1]ArchetypeScores!E:K,7,FALSE)</f>
        <v>0</v>
      </c>
      <c r="T7778" s="2" t="str">
        <f t="shared" si="123"/>
        <v>Not A&amp;R positive</v>
      </c>
    </row>
    <row r="7779" spans="1:20" x14ac:dyDescent="0.3">
      <c r="A7779" s="2" t="s">
        <v>19339</v>
      </c>
      <c r="B7779" s="3" t="s">
        <v>20653</v>
      </c>
      <c r="C7779" s="3" t="s">
        <v>20654</v>
      </c>
      <c r="D7779" s="4">
        <v>15</v>
      </c>
      <c r="E7779" s="5" t="s">
        <v>6822</v>
      </c>
      <c r="F7779" s="4">
        <v>15</v>
      </c>
      <c r="G7779" s="6">
        <v>52060</v>
      </c>
      <c r="H7779" s="3" t="s">
        <v>19356</v>
      </c>
      <c r="I7779" s="3" t="s">
        <v>19357</v>
      </c>
      <c r="J7779" s="3" t="s">
        <v>20655</v>
      </c>
      <c r="K7779" s="5" t="s">
        <v>67</v>
      </c>
      <c r="L7779" s="5">
        <v>1</v>
      </c>
      <c r="M7779" s="5" t="s">
        <v>265</v>
      </c>
      <c r="N7779" s="5">
        <f>VLOOKUP(M7779,[1]ArchetypeScores!E:N,10,FALSE)</f>
        <v>0</v>
      </c>
      <c r="O7779" s="5">
        <f>VLOOKUP(M7779,[1]ArchetypeScores!E:O,11,FALSE)</f>
        <v>-1</v>
      </c>
      <c r="P7779" s="5">
        <f>VLOOKUP(M7779,[1]ArchetypeScores!E:P,12,FALSE)</f>
        <v>0</v>
      </c>
      <c r="Q7779" s="2" t="str">
        <f>VLOOKUP(M7779,[1]ArchetypeScores!E:W,19,FALSE)</f>
        <v>Untargeted</v>
      </c>
      <c r="R7779" s="2">
        <f>VLOOKUP(M7779,[1]ArchetypeScores!E:I,5,FALSE)</f>
        <v>0</v>
      </c>
      <c r="S7779" s="2">
        <f>VLOOKUP(M7779,[1]ArchetypeScores!E:K,7,FALSE)</f>
        <v>0</v>
      </c>
      <c r="T7779" s="2" t="str">
        <f t="shared" si="123"/>
        <v>Not A&amp;R positive</v>
      </c>
    </row>
    <row r="7780" spans="1:20" x14ac:dyDescent="0.3">
      <c r="A7780" s="2" t="s">
        <v>19339</v>
      </c>
      <c r="B7780" s="3" t="s">
        <v>20656</v>
      </c>
      <c r="C7780" s="3" t="s">
        <v>20657</v>
      </c>
      <c r="D7780" s="4">
        <v>3</v>
      </c>
      <c r="E7780" s="5" t="s">
        <v>6822</v>
      </c>
      <c r="F7780" s="4">
        <v>3</v>
      </c>
      <c r="G7780" s="6">
        <v>52059</v>
      </c>
      <c r="H7780" s="3" t="s">
        <v>19356</v>
      </c>
      <c r="I7780" s="3" t="s">
        <v>19357</v>
      </c>
      <c r="J7780" s="3" t="s">
        <v>20658</v>
      </c>
      <c r="K7780" s="5" t="s">
        <v>67</v>
      </c>
      <c r="L7780" s="5">
        <v>2</v>
      </c>
      <c r="M7780" s="5" t="s">
        <v>68</v>
      </c>
      <c r="N7780" s="5">
        <f>VLOOKUP(M7780,[1]ArchetypeScores!E:N,10,FALSE)</f>
        <v>0</v>
      </c>
      <c r="O7780" s="5">
        <f>VLOOKUP(M7780,[1]ArchetypeScores!E:O,11,FALSE)</f>
        <v>-1</v>
      </c>
      <c r="P7780" s="5">
        <f>VLOOKUP(M7780,[1]ArchetypeScores!E:P,12,FALSE)</f>
        <v>0</v>
      </c>
      <c r="Q7780" s="2" t="str">
        <f>VLOOKUP(M7780,[1]ArchetypeScores!E:W,19,FALSE)</f>
        <v>Untargeted</v>
      </c>
      <c r="R7780" s="2">
        <f>VLOOKUP(M7780,[1]ArchetypeScores!E:I,5,FALSE)</f>
        <v>0</v>
      </c>
      <c r="S7780" s="2">
        <f>VLOOKUP(M7780,[1]ArchetypeScores!E:K,7,FALSE)</f>
        <v>0</v>
      </c>
      <c r="T7780" s="2" t="str">
        <f t="shared" si="123"/>
        <v>Not A&amp;R positive</v>
      </c>
    </row>
    <row r="7781" spans="1:20" x14ac:dyDescent="0.3">
      <c r="A7781" s="2" t="s">
        <v>19339</v>
      </c>
      <c r="B7781" s="3" t="s">
        <v>20659</v>
      </c>
      <c r="C7781" s="3" t="s">
        <v>20660</v>
      </c>
      <c r="D7781" s="4">
        <v>0.125</v>
      </c>
      <c r="E7781" s="5" t="s">
        <v>6822</v>
      </c>
      <c r="F7781" s="4">
        <v>0.125</v>
      </c>
      <c r="G7781" s="6">
        <v>51812</v>
      </c>
      <c r="H7781" s="3" t="s">
        <v>19345</v>
      </c>
      <c r="I7781" s="3" t="s">
        <v>19346</v>
      </c>
      <c r="J7781" s="3" t="s">
        <v>20661</v>
      </c>
      <c r="K7781" s="5" t="s">
        <v>25</v>
      </c>
      <c r="L7781" s="5">
        <v>15</v>
      </c>
      <c r="M7781" s="5" t="s">
        <v>26</v>
      </c>
      <c r="N7781" s="5">
        <f>VLOOKUP(M7781,[1]ArchetypeScores!E:N,10,FALSE)</f>
        <v>1</v>
      </c>
      <c r="O7781" s="5">
        <f>VLOOKUP(M7781,[1]ArchetypeScores!E:O,11,FALSE)</f>
        <v>-2</v>
      </c>
      <c r="P7781" s="5">
        <f>VLOOKUP(M7781,[1]ArchetypeScores!E:P,12,FALSE)</f>
        <v>0</v>
      </c>
      <c r="Q7781" s="2" t="str">
        <f>VLOOKUP(M7781,[1]ArchetypeScores!E:W,19,FALSE)</f>
        <v>Energy and water</v>
      </c>
      <c r="R7781" s="2">
        <f>VLOOKUP(M7781,[1]ArchetypeScores!E:I,5,FALSE)</f>
        <v>0</v>
      </c>
      <c r="S7781" s="2">
        <f>VLOOKUP(M7781,[1]ArchetypeScores!E:K,7,FALSE)</f>
        <v>0</v>
      </c>
      <c r="T7781" s="2" t="str">
        <f t="shared" si="123"/>
        <v>Not A&amp;R positive</v>
      </c>
    </row>
    <row r="7782" spans="1:20" x14ac:dyDescent="0.3">
      <c r="A7782" s="2" t="s">
        <v>19339</v>
      </c>
      <c r="B7782" s="3" t="s">
        <v>20662</v>
      </c>
      <c r="C7782" s="3" t="s">
        <v>20663</v>
      </c>
      <c r="D7782" s="4">
        <v>0.01</v>
      </c>
      <c r="E7782" s="5" t="s">
        <v>6822</v>
      </c>
      <c r="F7782" s="4">
        <v>0.01</v>
      </c>
      <c r="G7782" s="6">
        <v>51834</v>
      </c>
      <c r="H7782" s="3" t="s">
        <v>19345</v>
      </c>
      <c r="I7782" s="3" t="s">
        <v>19346</v>
      </c>
      <c r="J7782" s="3" t="s">
        <v>20664</v>
      </c>
      <c r="K7782" s="5" t="s">
        <v>214</v>
      </c>
      <c r="L7782" s="5">
        <v>4</v>
      </c>
      <c r="M7782" s="5" t="s">
        <v>560</v>
      </c>
      <c r="N7782" s="5">
        <f>VLOOKUP(M7782,[1]ArchetypeScores!E:N,10,FALSE)</f>
        <v>1</v>
      </c>
      <c r="O7782" s="5">
        <f>VLOOKUP(M7782,[1]ArchetypeScores!E:O,11,FALSE)</f>
        <v>0</v>
      </c>
      <c r="P7782" s="5">
        <f>VLOOKUP(M7782,[1]ArchetypeScores!E:P,12,FALSE)</f>
        <v>0</v>
      </c>
      <c r="Q7782" s="2" t="str">
        <f>VLOOKUP(M7782,[1]ArchetypeScores!E:W,19,FALSE)</f>
        <v>Other sector</v>
      </c>
      <c r="R7782" s="2">
        <f>VLOOKUP(M7782,[1]ArchetypeScores!E:I,5,FALSE)</f>
        <v>0</v>
      </c>
      <c r="S7782" s="2">
        <f>VLOOKUP(M7782,[1]ArchetypeScores!E:K,7,FALSE)</f>
        <v>0</v>
      </c>
      <c r="T7782" s="2" t="str">
        <f t="shared" si="123"/>
        <v>Not A&amp;R positive</v>
      </c>
    </row>
    <row r="7783" spans="1:20" x14ac:dyDescent="0.3">
      <c r="A7783" s="2" t="s">
        <v>19339</v>
      </c>
      <c r="B7783" s="3" t="s">
        <v>20665</v>
      </c>
      <c r="C7783" s="3" t="s">
        <v>20666</v>
      </c>
      <c r="D7783" s="4">
        <v>0.28499999999999998</v>
      </c>
      <c r="E7783" s="5" t="s">
        <v>6822</v>
      </c>
      <c r="F7783" s="4">
        <v>0.28499999999999998</v>
      </c>
      <c r="G7783" s="6">
        <v>51712</v>
      </c>
      <c r="H7783" s="3" t="s">
        <v>19345</v>
      </c>
      <c r="I7783" s="3" t="s">
        <v>19346</v>
      </c>
      <c r="J7783" s="3" t="s">
        <v>20667</v>
      </c>
      <c r="K7783" s="5" t="s">
        <v>229</v>
      </c>
      <c r="L7783" s="5" t="s">
        <v>112</v>
      </c>
      <c r="M7783" s="5" t="s">
        <v>1282</v>
      </c>
      <c r="N7783" s="5">
        <f>VLOOKUP(M7783,[1]ArchetypeScores!E:N,10,FALSE)</f>
        <v>1</v>
      </c>
      <c r="O7783" s="5">
        <f>VLOOKUP(M7783,[1]ArchetypeScores!E:O,11,FALSE)</f>
        <v>-2</v>
      </c>
      <c r="P7783" s="5">
        <f>VLOOKUP(M7783,[1]ArchetypeScores!E:P,12,FALSE)</f>
        <v>-1</v>
      </c>
      <c r="Q7783" s="2" t="str">
        <f>VLOOKUP(M7783,[1]ArchetypeScores!E:W,19,FALSE)</f>
        <v>Industrials - transportation</v>
      </c>
      <c r="R7783" s="2">
        <f>VLOOKUP(M7783,[1]ArchetypeScores!E:I,5,FALSE)</f>
        <v>0</v>
      </c>
      <c r="S7783" s="2">
        <f>VLOOKUP(M7783,[1]ArchetypeScores!E:K,7,FALSE)</f>
        <v>-1</v>
      </c>
      <c r="T7783" s="2" t="str">
        <f t="shared" si="123"/>
        <v>Not A&amp;R positive</v>
      </c>
    </row>
    <row r="7784" spans="1:20" x14ac:dyDescent="0.3">
      <c r="A7784" s="2" t="s">
        <v>19339</v>
      </c>
      <c r="B7784" s="3" t="s">
        <v>20668</v>
      </c>
      <c r="C7784" s="3" t="s">
        <v>20669</v>
      </c>
      <c r="D7784" s="4">
        <v>0.01</v>
      </c>
      <c r="E7784" s="5" t="s">
        <v>6822</v>
      </c>
      <c r="F7784" s="4">
        <v>0.01</v>
      </c>
      <c r="G7784" s="6">
        <v>51680</v>
      </c>
      <c r="H7784" s="3" t="s">
        <v>19345</v>
      </c>
      <c r="I7784" s="3" t="s">
        <v>19346</v>
      </c>
      <c r="J7784" s="3" t="s">
        <v>20670</v>
      </c>
      <c r="K7784" s="5" t="s">
        <v>142</v>
      </c>
      <c r="L7784" s="5">
        <v>2</v>
      </c>
      <c r="M7784" s="5" t="s">
        <v>250</v>
      </c>
      <c r="N7784" s="5">
        <f>VLOOKUP(M7784,[1]ArchetypeScores!E:N,10,FALSE)</f>
        <v>1</v>
      </c>
      <c r="O7784" s="5">
        <f>VLOOKUP(M7784,[1]ArchetypeScores!E:O,11,FALSE)</f>
        <v>1</v>
      </c>
      <c r="P7784" s="5">
        <f>VLOOKUP(M7784,[1]ArchetypeScores!E:P,12,FALSE)</f>
        <v>2</v>
      </c>
      <c r="Q7784" s="2" t="str">
        <f>VLOOKUP(M7784,[1]ArchetypeScores!E:W,19,FALSE)</f>
        <v>Materials (including forestry and nature)</v>
      </c>
      <c r="R7784" s="2">
        <f>VLOOKUP(M7784,[1]ArchetypeScores!E:I,5,FALSE)</f>
        <v>1</v>
      </c>
      <c r="S7784" s="2">
        <f>VLOOKUP(M7784,[1]ArchetypeScores!E:K,7,FALSE)</f>
        <v>1</v>
      </c>
      <c r="T7784" s="2" t="str">
        <f t="shared" si="123"/>
        <v>Both</v>
      </c>
    </row>
    <row r="7785" spans="1:20" x14ac:dyDescent="0.3">
      <c r="A7785" s="2" t="s">
        <v>19339</v>
      </c>
      <c r="B7785" s="3" t="s">
        <v>20671</v>
      </c>
      <c r="C7785" s="3" t="s">
        <v>20672</v>
      </c>
      <c r="D7785" s="4">
        <v>0.1</v>
      </c>
      <c r="E7785" s="5" t="s">
        <v>6822</v>
      </c>
      <c r="F7785" s="4">
        <v>0.1</v>
      </c>
      <c r="G7785" s="6">
        <v>51877</v>
      </c>
      <c r="H7785" s="3" t="s">
        <v>19345</v>
      </c>
      <c r="I7785" s="3" t="s">
        <v>19346</v>
      </c>
      <c r="J7785" s="3"/>
      <c r="K7785" s="5" t="s">
        <v>664</v>
      </c>
      <c r="L7785" s="5" t="s">
        <v>112</v>
      </c>
      <c r="M7785" s="5" t="s">
        <v>2313</v>
      </c>
      <c r="N7785" s="5">
        <f>VLOOKUP(M7785,[1]ArchetypeScores!E:N,10,FALSE)</f>
        <v>1</v>
      </c>
      <c r="O7785" s="5">
        <f>VLOOKUP(M7785,[1]ArchetypeScores!E:O,11,FALSE)</f>
        <v>0</v>
      </c>
      <c r="P7785" s="5">
        <f>VLOOKUP(M7785,[1]ArchetypeScores!E:P,12,FALSE)</f>
        <v>2</v>
      </c>
      <c r="Q7785" s="2" t="str">
        <f>VLOOKUP(M7785,[1]ArchetypeScores!E:W,19,FALSE)</f>
        <v>Other sector</v>
      </c>
      <c r="R7785" s="2">
        <f>VLOOKUP(M7785,[1]ArchetypeScores!E:I,5,FALSE)</f>
        <v>0</v>
      </c>
      <c r="S7785" s="2">
        <f>VLOOKUP(M7785,[1]ArchetypeScores!E:K,7,FALSE)</f>
        <v>0</v>
      </c>
      <c r="T7785" s="2" t="str">
        <f t="shared" si="123"/>
        <v>Not A&amp;R positive</v>
      </c>
    </row>
    <row r="7786" spans="1:20" x14ac:dyDescent="0.3">
      <c r="A7786" s="2" t="s">
        <v>19339</v>
      </c>
      <c r="B7786" s="3" t="s">
        <v>20673</v>
      </c>
      <c r="C7786" s="3" t="s">
        <v>20674</v>
      </c>
      <c r="D7786" s="4">
        <v>2.25</v>
      </c>
      <c r="E7786" s="5" t="s">
        <v>6822</v>
      </c>
      <c r="F7786" s="4">
        <v>2.25</v>
      </c>
      <c r="G7786" s="6">
        <v>51891</v>
      </c>
      <c r="H7786" s="3" t="s">
        <v>19345</v>
      </c>
      <c r="I7786" s="3" t="s">
        <v>19346</v>
      </c>
      <c r="J7786" s="3" t="s">
        <v>20675</v>
      </c>
      <c r="K7786" s="5" t="s">
        <v>137</v>
      </c>
      <c r="L7786" s="5">
        <v>7</v>
      </c>
      <c r="M7786" s="5" t="s">
        <v>6764</v>
      </c>
      <c r="N7786" s="5">
        <f>VLOOKUP(M7786,[1]ArchetypeScores!E:N,10,FALSE)</f>
        <v>1</v>
      </c>
      <c r="O7786" s="5">
        <f>VLOOKUP(M7786,[1]ArchetypeScores!E:O,11,FALSE)</f>
        <v>-1</v>
      </c>
      <c r="P7786" s="5">
        <f>VLOOKUP(M7786,[1]ArchetypeScores!E:P,12,FALSE)</f>
        <v>0</v>
      </c>
      <c r="Q7786" s="2" t="str">
        <f>VLOOKUP(M7786,[1]ArchetypeScores!E:W,19,FALSE)</f>
        <v>Industrials - transportation</v>
      </c>
      <c r="R7786" s="2">
        <f>VLOOKUP(M7786,[1]ArchetypeScores!E:I,5,FALSE)</f>
        <v>1</v>
      </c>
      <c r="S7786" s="2">
        <f>VLOOKUP(M7786,[1]ArchetypeScores!E:K,7,FALSE)</f>
        <v>1</v>
      </c>
      <c r="T7786" s="2" t="str">
        <f t="shared" si="123"/>
        <v>Both</v>
      </c>
    </row>
    <row r="7787" spans="1:20" x14ac:dyDescent="0.3">
      <c r="A7787" s="2" t="s">
        <v>19339</v>
      </c>
      <c r="B7787" s="3" t="s">
        <v>20676</v>
      </c>
      <c r="C7787" s="3" t="s">
        <v>20677</v>
      </c>
      <c r="D7787" s="4">
        <v>0.5</v>
      </c>
      <c r="E7787" s="5" t="s">
        <v>6822</v>
      </c>
      <c r="F7787" s="4">
        <v>0.5</v>
      </c>
      <c r="G7787" s="6">
        <v>51853</v>
      </c>
      <c r="H7787" s="3" t="s">
        <v>19345</v>
      </c>
      <c r="I7787" s="3" t="s">
        <v>19346</v>
      </c>
      <c r="J7787" s="3"/>
      <c r="K7787" s="5" t="s">
        <v>477</v>
      </c>
      <c r="L7787" s="5">
        <v>4</v>
      </c>
      <c r="M7787" s="5" t="s">
        <v>1025</v>
      </c>
      <c r="N7787" s="5">
        <f>VLOOKUP(M7787,[1]ArchetypeScores!E:N,10,FALSE)</f>
        <v>1</v>
      </c>
      <c r="O7787" s="5">
        <f>VLOOKUP(M7787,[1]ArchetypeScores!E:O,11,FALSE)</f>
        <v>-2</v>
      </c>
      <c r="P7787" s="5">
        <f>VLOOKUP(M7787,[1]ArchetypeScores!E:P,12,FALSE)</f>
        <v>2</v>
      </c>
      <c r="Q7787" s="2" t="str">
        <f>VLOOKUP(M7787,[1]ArchetypeScores!E:W,19,FALSE)</f>
        <v>Industrials - other</v>
      </c>
      <c r="R7787" s="2">
        <f>VLOOKUP(M7787,[1]ArchetypeScores!E:I,5,FALSE)</f>
        <v>0</v>
      </c>
      <c r="S7787" s="2">
        <f>VLOOKUP(M7787,[1]ArchetypeScores!E:K,7,FALSE)</f>
        <v>0</v>
      </c>
      <c r="T7787" s="2" t="str">
        <f t="shared" si="123"/>
        <v>Not A&amp;R positive</v>
      </c>
    </row>
    <row r="7788" spans="1:20" x14ac:dyDescent="0.3">
      <c r="A7788" s="2" t="s">
        <v>19339</v>
      </c>
      <c r="B7788" s="3" t="s">
        <v>20678</v>
      </c>
      <c r="C7788" s="3" t="s">
        <v>20679</v>
      </c>
      <c r="D7788" s="4">
        <v>10</v>
      </c>
      <c r="E7788" s="5" t="s">
        <v>6822</v>
      </c>
      <c r="F7788" s="4">
        <v>10</v>
      </c>
      <c r="G7788" s="6">
        <v>51734</v>
      </c>
      <c r="H7788" s="3" t="s">
        <v>19345</v>
      </c>
      <c r="I7788" s="3" t="s">
        <v>19346</v>
      </c>
      <c r="J7788" s="3" t="s">
        <v>20680</v>
      </c>
      <c r="K7788" s="5" t="s">
        <v>477</v>
      </c>
      <c r="L7788" s="5">
        <v>1</v>
      </c>
      <c r="M7788" s="5" t="s">
        <v>750</v>
      </c>
      <c r="N7788" s="5">
        <f>VLOOKUP(M7788,[1]ArchetypeScores!E:N,10,FALSE)</f>
        <v>1</v>
      </c>
      <c r="O7788" s="5">
        <f>VLOOKUP(M7788,[1]ArchetypeScores!E:O,11,FALSE)</f>
        <v>-2</v>
      </c>
      <c r="P7788" s="5">
        <f>VLOOKUP(M7788,[1]ArchetypeScores!E:P,12,FALSE)</f>
        <v>2</v>
      </c>
      <c r="Q7788" s="2" t="str">
        <f>VLOOKUP(M7788,[1]ArchetypeScores!E:W,19,FALSE)</f>
        <v>Energy and water</v>
      </c>
      <c r="R7788" s="2">
        <f>VLOOKUP(M7788,[1]ArchetypeScores!E:I,5,FALSE)</f>
        <v>0</v>
      </c>
      <c r="S7788" s="2">
        <f>VLOOKUP(M7788,[1]ArchetypeScores!E:K,7,FALSE)</f>
        <v>0</v>
      </c>
      <c r="T7788" s="2" t="str">
        <f t="shared" si="123"/>
        <v>Not A&amp;R positive</v>
      </c>
    </row>
    <row r="7789" spans="1:20" x14ac:dyDescent="0.3">
      <c r="A7789" s="2" t="s">
        <v>19339</v>
      </c>
      <c r="B7789" s="3" t="s">
        <v>20681</v>
      </c>
      <c r="C7789" s="3" t="s">
        <v>20682</v>
      </c>
      <c r="D7789" s="4">
        <v>0.01</v>
      </c>
      <c r="E7789" s="5" t="s">
        <v>6822</v>
      </c>
      <c r="F7789" s="4">
        <v>0.01</v>
      </c>
      <c r="G7789" s="6">
        <v>52093</v>
      </c>
      <c r="H7789" s="3" t="s">
        <v>19356</v>
      </c>
      <c r="I7789" s="3" t="s">
        <v>19357</v>
      </c>
      <c r="J7789" s="3" t="s">
        <v>20683</v>
      </c>
      <c r="K7789" s="5" t="s">
        <v>61</v>
      </c>
      <c r="L7789" s="5">
        <v>4</v>
      </c>
      <c r="M7789" s="5" t="s">
        <v>433</v>
      </c>
      <c r="N7789" s="5">
        <f>VLOOKUP(M7789,[1]ArchetypeScores!E:N,10,FALSE)</f>
        <v>0</v>
      </c>
      <c r="O7789" s="5">
        <f>VLOOKUP(M7789,[1]ArchetypeScores!E:O,11,FALSE)</f>
        <v>0</v>
      </c>
      <c r="P7789" s="5">
        <f>VLOOKUP(M7789,[1]ArchetypeScores!E:P,12,FALSE)</f>
        <v>0</v>
      </c>
      <c r="Q7789" s="2" t="str">
        <f>VLOOKUP(M7789,[1]ArchetypeScores!E:W,19,FALSE)</f>
        <v>Health care</v>
      </c>
      <c r="R7789" s="2">
        <f>VLOOKUP(M7789,[1]ArchetypeScores!E:I,5,FALSE)</f>
        <v>0</v>
      </c>
      <c r="S7789" s="2">
        <f>VLOOKUP(M7789,[1]ArchetypeScores!E:K,7,FALSE)</f>
        <v>0</v>
      </c>
      <c r="T7789" s="2" t="str">
        <f t="shared" si="123"/>
        <v>Not A&amp;R positive</v>
      </c>
    </row>
    <row r="7790" spans="1:20" x14ac:dyDescent="0.3">
      <c r="A7790" s="2" t="s">
        <v>19339</v>
      </c>
      <c r="B7790" s="3" t="s">
        <v>20684</v>
      </c>
      <c r="C7790" s="3" t="s">
        <v>20685</v>
      </c>
      <c r="D7790" s="4">
        <v>5</v>
      </c>
      <c r="E7790" s="5" t="s">
        <v>6822</v>
      </c>
      <c r="F7790" s="4">
        <v>5</v>
      </c>
      <c r="G7790" s="6">
        <v>51728</v>
      </c>
      <c r="H7790" s="3" t="s">
        <v>19345</v>
      </c>
      <c r="I7790" s="3" t="s">
        <v>19346</v>
      </c>
      <c r="J7790" s="3" t="s">
        <v>20686</v>
      </c>
      <c r="K7790" s="5" t="s">
        <v>477</v>
      </c>
      <c r="L7790" s="5">
        <v>10</v>
      </c>
      <c r="M7790" s="5" t="s">
        <v>1625</v>
      </c>
      <c r="N7790" s="5">
        <f>VLOOKUP(M7790,[1]ArchetypeScores!E:N,10,FALSE)</f>
        <v>1</v>
      </c>
      <c r="O7790" s="5">
        <f>VLOOKUP(M7790,[1]ArchetypeScores!E:O,11,FALSE)</f>
        <v>-1</v>
      </c>
      <c r="P7790" s="5">
        <f>VLOOKUP(M7790,[1]ArchetypeScores!E:P,12,FALSE)</f>
        <v>1</v>
      </c>
      <c r="Q7790" s="2" t="str">
        <f>VLOOKUP(M7790,[1]ArchetypeScores!E:W,19,FALSE)</f>
        <v>Energy and water</v>
      </c>
      <c r="R7790" s="2">
        <f>VLOOKUP(M7790,[1]ArchetypeScores!E:I,5,FALSE)</f>
        <v>1</v>
      </c>
      <c r="S7790" s="2">
        <f>VLOOKUP(M7790,[1]ArchetypeScores!E:K,7,FALSE)</f>
        <v>1</v>
      </c>
      <c r="T7790" s="2" t="str">
        <f t="shared" si="123"/>
        <v>Both</v>
      </c>
    </row>
    <row r="7791" spans="1:20" x14ac:dyDescent="0.3">
      <c r="A7791" s="2" t="s">
        <v>19339</v>
      </c>
      <c r="B7791" s="3" t="s">
        <v>20687</v>
      </c>
      <c r="C7791" s="3" t="s">
        <v>20688</v>
      </c>
      <c r="D7791" s="4"/>
      <c r="E7791" s="5" t="s">
        <v>6822</v>
      </c>
      <c r="F7791" s="4">
        <v>0</v>
      </c>
      <c r="G7791" s="6">
        <v>52250</v>
      </c>
      <c r="H7791" s="3" t="s">
        <v>20093</v>
      </c>
      <c r="I7791" s="3" t="s">
        <v>20689</v>
      </c>
      <c r="J7791" s="3"/>
      <c r="K7791" s="5" t="s">
        <v>38</v>
      </c>
      <c r="L7791" s="5">
        <v>13</v>
      </c>
      <c r="M7791" s="5" t="s">
        <v>39</v>
      </c>
      <c r="N7791" s="5">
        <f>VLOOKUP(M7791,[1]ArchetypeScores!E:N,10,FALSE)</f>
        <v>0</v>
      </c>
      <c r="O7791" s="5">
        <f>VLOOKUP(M7791,[1]ArchetypeScores!E:O,11,FALSE)</f>
        <v>-2</v>
      </c>
      <c r="P7791" s="5">
        <f>VLOOKUP(M7791,[1]ArchetypeScores!E:P,12,FALSE)</f>
        <v>0</v>
      </c>
      <c r="Q7791" s="2" t="str">
        <f>VLOOKUP(M7791,[1]ArchetypeScores!E:W,19,FALSE)</f>
        <v>Industrials - transportation</v>
      </c>
      <c r="R7791" s="2">
        <f>VLOOKUP(M7791,[1]ArchetypeScores!E:I,5,FALSE)</f>
        <v>0</v>
      </c>
      <c r="S7791" s="2">
        <f>VLOOKUP(M7791,[1]ArchetypeScores!E:K,7,FALSE)</f>
        <v>0</v>
      </c>
      <c r="T7791" s="2" t="str">
        <f t="shared" si="123"/>
        <v>Not A&amp;R positive</v>
      </c>
    </row>
    <row r="7792" spans="1:20" x14ac:dyDescent="0.3">
      <c r="A7792" s="2" t="s">
        <v>19339</v>
      </c>
      <c r="B7792" s="3" t="s">
        <v>20690</v>
      </c>
      <c r="C7792" s="3" t="s">
        <v>20691</v>
      </c>
      <c r="D7792" s="4">
        <v>0.05</v>
      </c>
      <c r="E7792" s="5" t="s">
        <v>6822</v>
      </c>
      <c r="F7792" s="4">
        <v>0.05</v>
      </c>
      <c r="G7792" s="6">
        <v>51669</v>
      </c>
      <c r="H7792" s="3" t="s">
        <v>19345</v>
      </c>
      <c r="I7792" s="3" t="s">
        <v>19346</v>
      </c>
      <c r="J7792" s="3" t="s">
        <v>20692</v>
      </c>
      <c r="K7792" s="5" t="s">
        <v>229</v>
      </c>
      <c r="L7792" s="5" t="s">
        <v>112</v>
      </c>
      <c r="M7792" s="5" t="s">
        <v>1282</v>
      </c>
      <c r="N7792" s="5">
        <f>VLOOKUP(M7792,[1]ArchetypeScores!E:N,10,FALSE)</f>
        <v>1</v>
      </c>
      <c r="O7792" s="5">
        <f>VLOOKUP(M7792,[1]ArchetypeScores!E:O,11,FALSE)</f>
        <v>-2</v>
      </c>
      <c r="P7792" s="5">
        <f>VLOOKUP(M7792,[1]ArchetypeScores!E:P,12,FALSE)</f>
        <v>-1</v>
      </c>
      <c r="Q7792" s="2" t="str">
        <f>VLOOKUP(M7792,[1]ArchetypeScores!E:W,19,FALSE)</f>
        <v>Industrials - transportation</v>
      </c>
      <c r="R7792" s="2">
        <f>VLOOKUP(M7792,[1]ArchetypeScores!E:I,5,FALSE)</f>
        <v>0</v>
      </c>
      <c r="S7792" s="2">
        <f>VLOOKUP(M7792,[1]ArchetypeScores!E:K,7,FALSE)</f>
        <v>-1</v>
      </c>
      <c r="T7792" s="2" t="str">
        <f t="shared" si="123"/>
        <v>Not A&amp;R positive</v>
      </c>
    </row>
    <row r="7793" spans="1:20" x14ac:dyDescent="0.3">
      <c r="A7793" s="2" t="s">
        <v>19339</v>
      </c>
      <c r="B7793" s="3" t="s">
        <v>20693</v>
      </c>
      <c r="C7793" s="3" t="s">
        <v>20694</v>
      </c>
      <c r="D7793" s="4">
        <v>1.4999999999999999E-2</v>
      </c>
      <c r="E7793" s="5" t="s">
        <v>6822</v>
      </c>
      <c r="F7793" s="4">
        <v>1.4999999999999999E-2</v>
      </c>
      <c r="G7793" s="6">
        <v>51934</v>
      </c>
      <c r="H7793" s="3" t="s">
        <v>19356</v>
      </c>
      <c r="I7793" s="3" t="s">
        <v>19357</v>
      </c>
      <c r="J7793" s="3" t="s">
        <v>20695</v>
      </c>
      <c r="K7793" s="5" t="s">
        <v>163</v>
      </c>
      <c r="L7793" s="5">
        <v>3</v>
      </c>
      <c r="M7793" s="5" t="s">
        <v>164</v>
      </c>
      <c r="N7793" s="5">
        <f>VLOOKUP(M7793,[1]ArchetypeScores!E:N,10,FALSE)</f>
        <v>0</v>
      </c>
      <c r="O7793" s="5">
        <f>VLOOKUP(M7793,[1]ArchetypeScores!E:O,11,FALSE)</f>
        <v>0</v>
      </c>
      <c r="P7793" s="5">
        <f>VLOOKUP(M7793,[1]ArchetypeScores!E:P,12,FALSE)</f>
        <v>0</v>
      </c>
      <c r="Q7793" s="2" t="str">
        <f>VLOOKUP(M7793,[1]ArchetypeScores!E:W,19,FALSE)</f>
        <v>Education and training</v>
      </c>
      <c r="R7793" s="2">
        <f>VLOOKUP(M7793,[1]ArchetypeScores!E:I,5,FALSE)</f>
        <v>0</v>
      </c>
      <c r="S7793" s="2">
        <f>VLOOKUP(M7793,[1]ArchetypeScores!E:K,7,FALSE)</f>
        <v>0</v>
      </c>
      <c r="T7793" s="2" t="str">
        <f t="shared" si="123"/>
        <v>Not A&amp;R positive</v>
      </c>
    </row>
    <row r="7794" spans="1:20" x14ac:dyDescent="0.3">
      <c r="A7794" s="2" t="s">
        <v>19339</v>
      </c>
      <c r="B7794" s="3" t="s">
        <v>20696</v>
      </c>
      <c r="C7794" s="3" t="s">
        <v>20697</v>
      </c>
      <c r="D7794" s="4">
        <v>8.6999999999999993</v>
      </c>
      <c r="E7794" s="5" t="s">
        <v>6822</v>
      </c>
      <c r="F7794" s="4">
        <v>8.6999999999999993</v>
      </c>
      <c r="G7794" s="6">
        <v>51674</v>
      </c>
      <c r="H7794" s="3" t="s">
        <v>19345</v>
      </c>
      <c r="I7794" s="3" t="s">
        <v>19346</v>
      </c>
      <c r="J7794" s="3" t="s">
        <v>20698</v>
      </c>
      <c r="K7794" s="5" t="s">
        <v>694</v>
      </c>
      <c r="L7794" s="5">
        <v>5</v>
      </c>
      <c r="M7794" s="5" t="s">
        <v>695</v>
      </c>
      <c r="N7794" s="5">
        <f>VLOOKUP(M7794,[1]ArchetypeScores!E:N,10,FALSE)</f>
        <v>1</v>
      </c>
      <c r="O7794" s="5">
        <f>VLOOKUP(M7794,[1]ArchetypeScores!E:O,11,FALSE)</f>
        <v>-1</v>
      </c>
      <c r="P7794" s="5">
        <f>VLOOKUP(M7794,[1]ArchetypeScores!E:P,12,FALSE)</f>
        <v>0</v>
      </c>
      <c r="Q7794" s="2" t="str">
        <f>VLOOKUP(M7794,[1]ArchetypeScores!E:W,19,FALSE)</f>
        <v>Untargeted</v>
      </c>
      <c r="R7794" s="2">
        <f>VLOOKUP(M7794,[1]ArchetypeScores!E:I,5,FALSE)</f>
        <v>1</v>
      </c>
      <c r="S7794" s="2">
        <f>VLOOKUP(M7794,[1]ArchetypeScores!E:K,7,FALSE)</f>
        <v>1</v>
      </c>
      <c r="T7794" s="2" t="str">
        <f t="shared" si="123"/>
        <v>Both</v>
      </c>
    </row>
    <row r="7795" spans="1:20" x14ac:dyDescent="0.3">
      <c r="A7795" s="2" t="s">
        <v>19339</v>
      </c>
      <c r="B7795" s="3" t="s">
        <v>20699</v>
      </c>
      <c r="C7795" s="3" t="s">
        <v>20699</v>
      </c>
      <c r="D7795" s="4">
        <v>3</v>
      </c>
      <c r="E7795" s="5" t="s">
        <v>6822</v>
      </c>
      <c r="F7795" s="4">
        <v>3</v>
      </c>
      <c r="G7795" s="6">
        <v>52173</v>
      </c>
      <c r="H7795" s="3" t="s">
        <v>20700</v>
      </c>
      <c r="I7795" s="3" t="s">
        <v>19342</v>
      </c>
      <c r="J7795" s="3"/>
      <c r="K7795" s="5" t="s">
        <v>71</v>
      </c>
      <c r="L7795" s="5">
        <v>1</v>
      </c>
      <c r="M7795" s="5" t="s">
        <v>72</v>
      </c>
      <c r="N7795" s="5">
        <f>VLOOKUP(M7795,[1]ArchetypeScores!E:N,10,FALSE)</f>
        <v>0</v>
      </c>
      <c r="O7795" s="5">
        <f>VLOOKUP(M7795,[1]ArchetypeScores!E:O,11,FALSE)</f>
        <v>0</v>
      </c>
      <c r="P7795" s="5">
        <f>VLOOKUP(M7795,[1]ArchetypeScores!E:P,12,FALSE)</f>
        <v>0</v>
      </c>
      <c r="Q7795" s="2" t="str">
        <f>VLOOKUP(M7795,[1]ArchetypeScores!E:W,19,FALSE)</f>
        <v>Other sector</v>
      </c>
      <c r="R7795" s="2">
        <f>VLOOKUP(M7795,[1]ArchetypeScores!E:I,5,FALSE)</f>
        <v>0</v>
      </c>
      <c r="S7795" s="2">
        <f>VLOOKUP(M7795,[1]ArchetypeScores!E:K,7,FALSE)</f>
        <v>0</v>
      </c>
      <c r="T7795" s="2" t="str">
        <f t="shared" si="123"/>
        <v>Not A&amp;R positive</v>
      </c>
    </row>
    <row r="7796" spans="1:20" x14ac:dyDescent="0.3">
      <c r="A7796" s="2" t="s">
        <v>19339</v>
      </c>
      <c r="B7796" s="3" t="s">
        <v>20701</v>
      </c>
      <c r="C7796" s="3" t="s">
        <v>20702</v>
      </c>
      <c r="D7796" s="4">
        <v>6.4000000000000001E-2</v>
      </c>
      <c r="E7796" s="5" t="s">
        <v>6822</v>
      </c>
      <c r="F7796" s="4">
        <v>6.4000000000000001E-2</v>
      </c>
      <c r="G7796" s="6">
        <v>52258</v>
      </c>
      <c r="H7796" s="3" t="s">
        <v>19704</v>
      </c>
      <c r="I7796" s="3" t="s">
        <v>19705</v>
      </c>
      <c r="J7796" s="3"/>
      <c r="K7796" s="5" t="s">
        <v>61</v>
      </c>
      <c r="L7796" s="5">
        <v>1</v>
      </c>
      <c r="M7796" s="5" t="s">
        <v>130</v>
      </c>
      <c r="N7796" s="5">
        <f>VLOOKUP(M7796,[1]ArchetypeScores!E:N,10,FALSE)</f>
        <v>0</v>
      </c>
      <c r="O7796" s="5">
        <f>VLOOKUP(M7796,[1]ArchetypeScores!E:O,11,FALSE)</f>
        <v>-1</v>
      </c>
      <c r="P7796" s="5">
        <f>VLOOKUP(M7796,[1]ArchetypeScores!E:P,12,FALSE)</f>
        <v>0</v>
      </c>
      <c r="Q7796" s="2" t="str">
        <f>VLOOKUP(M7796,[1]ArchetypeScores!E:W,19,FALSE)</f>
        <v>Health care</v>
      </c>
      <c r="R7796" s="2">
        <f>VLOOKUP(M7796,[1]ArchetypeScores!E:I,5,FALSE)</f>
        <v>0</v>
      </c>
      <c r="S7796" s="2">
        <f>VLOOKUP(M7796,[1]ArchetypeScores!E:K,7,FALSE)</f>
        <v>0</v>
      </c>
      <c r="T7796" s="2" t="str">
        <f t="shared" si="123"/>
        <v>Not A&amp;R positive</v>
      </c>
    </row>
    <row r="7797" spans="1:20" x14ac:dyDescent="0.3">
      <c r="A7797" s="2" t="s">
        <v>19339</v>
      </c>
      <c r="B7797" s="3" t="s">
        <v>20703</v>
      </c>
      <c r="C7797" s="3" t="s">
        <v>20704</v>
      </c>
      <c r="D7797" s="4">
        <v>5.2999999999999999E-2</v>
      </c>
      <c r="E7797" s="5" t="s">
        <v>6822</v>
      </c>
      <c r="F7797" s="4">
        <v>5.2999999999999999E-2</v>
      </c>
      <c r="G7797" s="6">
        <v>51714</v>
      </c>
      <c r="H7797" s="3" t="s">
        <v>19345</v>
      </c>
      <c r="I7797" s="3" t="s">
        <v>19346</v>
      </c>
      <c r="J7797" s="3" t="s">
        <v>20705</v>
      </c>
      <c r="K7797" s="5" t="s">
        <v>1097</v>
      </c>
      <c r="L7797" s="5">
        <v>4</v>
      </c>
      <c r="M7797" s="5" t="s">
        <v>5186</v>
      </c>
      <c r="N7797" s="5">
        <f>VLOOKUP(M7797,[1]ArchetypeScores!E:N,10,FALSE)</f>
        <v>1</v>
      </c>
      <c r="O7797" s="5">
        <f>VLOOKUP(M7797,[1]ArchetypeScores!E:O,11,FALSE)</f>
        <v>0</v>
      </c>
      <c r="P7797" s="5">
        <f>VLOOKUP(M7797,[1]ArchetypeScores!E:P,12,FALSE)</f>
        <v>2</v>
      </c>
      <c r="Q7797" s="2" t="str">
        <f>VLOOKUP(M7797,[1]ArchetypeScores!E:W,19,FALSE)</f>
        <v>Other sector</v>
      </c>
      <c r="R7797" s="2">
        <f>VLOOKUP(M7797,[1]ArchetypeScores!E:I,5,FALSE)</f>
        <v>0</v>
      </c>
      <c r="S7797" s="2">
        <f>VLOOKUP(M7797,[1]ArchetypeScores!E:K,7,FALSE)</f>
        <v>0</v>
      </c>
      <c r="T7797" s="2" t="str">
        <f t="shared" si="123"/>
        <v>Not A&amp;R positive</v>
      </c>
    </row>
    <row r="7798" spans="1:20" x14ac:dyDescent="0.3">
      <c r="A7798" s="2" t="s">
        <v>19339</v>
      </c>
      <c r="B7798" s="3" t="s">
        <v>20706</v>
      </c>
      <c r="C7798" s="3" t="s">
        <v>20707</v>
      </c>
      <c r="D7798" s="4">
        <v>0.01</v>
      </c>
      <c r="E7798" s="5" t="s">
        <v>6822</v>
      </c>
      <c r="F7798" s="4">
        <v>0.01</v>
      </c>
      <c r="G7798" s="6">
        <v>51761</v>
      </c>
      <c r="H7798" s="3" t="s">
        <v>19345</v>
      </c>
      <c r="I7798" s="3" t="s">
        <v>19346</v>
      </c>
      <c r="J7798" s="3" t="s">
        <v>20708</v>
      </c>
      <c r="K7798" s="5" t="s">
        <v>477</v>
      </c>
      <c r="L7798" s="5">
        <v>7</v>
      </c>
      <c r="M7798" s="5" t="s">
        <v>866</v>
      </c>
      <c r="N7798" s="5">
        <f>VLOOKUP(M7798,[1]ArchetypeScores!E:N,10,FALSE)</f>
        <v>1</v>
      </c>
      <c r="O7798" s="5">
        <f>VLOOKUP(M7798,[1]ArchetypeScores!E:O,11,FALSE)</f>
        <v>-2</v>
      </c>
      <c r="P7798" s="5">
        <f>VLOOKUP(M7798,[1]ArchetypeScores!E:P,12,FALSE)</f>
        <v>2</v>
      </c>
      <c r="Q7798" s="2" t="str">
        <f>VLOOKUP(M7798,[1]ArchetypeScores!E:W,19,FALSE)</f>
        <v>Energy and water</v>
      </c>
      <c r="R7798" s="2">
        <f>VLOOKUP(M7798,[1]ArchetypeScores!E:I,5,FALSE)</f>
        <v>0</v>
      </c>
      <c r="S7798" s="2">
        <f>VLOOKUP(M7798,[1]ArchetypeScores!E:K,7,FALSE)</f>
        <v>0</v>
      </c>
      <c r="T7798" s="2" t="str">
        <f t="shared" si="123"/>
        <v>Not A&amp;R positive</v>
      </c>
    </row>
    <row r="7799" spans="1:20" x14ac:dyDescent="0.3">
      <c r="A7799" s="2" t="s">
        <v>19339</v>
      </c>
      <c r="B7799" s="3" t="s">
        <v>20709</v>
      </c>
      <c r="C7799" s="3" t="s">
        <v>20710</v>
      </c>
      <c r="D7799" s="4">
        <v>3</v>
      </c>
      <c r="E7799" s="5" t="s">
        <v>6822</v>
      </c>
      <c r="F7799" s="4">
        <v>3</v>
      </c>
      <c r="G7799" s="6">
        <v>51700</v>
      </c>
      <c r="H7799" s="3" t="s">
        <v>19345</v>
      </c>
      <c r="I7799" s="3" t="s">
        <v>19346</v>
      </c>
      <c r="J7799" s="3" t="s">
        <v>20711</v>
      </c>
      <c r="K7799" s="5" t="s">
        <v>137</v>
      </c>
      <c r="L7799" s="5">
        <v>6</v>
      </c>
      <c r="M7799" s="5" t="s">
        <v>2392</v>
      </c>
      <c r="N7799" s="5">
        <f>VLOOKUP(M7799,[1]ArchetypeScores!E:N,10,FALSE)</f>
        <v>1</v>
      </c>
      <c r="O7799" s="5">
        <f>VLOOKUP(M7799,[1]ArchetypeScores!E:O,11,FALSE)</f>
        <v>-2</v>
      </c>
      <c r="P7799" s="5">
        <f>VLOOKUP(M7799,[1]ArchetypeScores!E:P,12,FALSE)</f>
        <v>2</v>
      </c>
      <c r="Q7799" s="2" t="str">
        <f>VLOOKUP(M7799,[1]ArchetypeScores!E:W,19,FALSE)</f>
        <v>Industrials - transportation</v>
      </c>
      <c r="R7799" s="2">
        <f>VLOOKUP(M7799,[1]ArchetypeScores!E:I,5,FALSE)</f>
        <v>0</v>
      </c>
      <c r="S7799" s="2">
        <f>VLOOKUP(M7799,[1]ArchetypeScores!E:K,7,FALSE)</f>
        <v>0</v>
      </c>
      <c r="T7799" s="2" t="str">
        <f t="shared" si="123"/>
        <v>Not A&amp;R positive</v>
      </c>
    </row>
    <row r="7800" spans="1:20" x14ac:dyDescent="0.3">
      <c r="A7800" s="2" t="s">
        <v>19339</v>
      </c>
      <c r="B7800" s="3" t="s">
        <v>20712</v>
      </c>
      <c r="C7800" s="3" t="s">
        <v>20713</v>
      </c>
      <c r="D7800" s="4">
        <v>2.7975E-2</v>
      </c>
      <c r="E7800" s="5" t="s">
        <v>6822</v>
      </c>
      <c r="F7800" s="4">
        <v>2.7980000000000001E-2</v>
      </c>
      <c r="G7800" s="6">
        <v>52002</v>
      </c>
      <c r="H7800" s="3" t="s">
        <v>19356</v>
      </c>
      <c r="I7800" s="3" t="s">
        <v>19357</v>
      </c>
      <c r="J7800" s="3" t="s">
        <v>20714</v>
      </c>
      <c r="K7800" s="5" t="s">
        <v>38</v>
      </c>
      <c r="L7800" s="5">
        <v>29</v>
      </c>
      <c r="M7800" s="5" t="s">
        <v>316</v>
      </c>
      <c r="N7800" s="5">
        <f>VLOOKUP(M7800,[1]ArchetypeScores!E:N,10,FALSE)</f>
        <v>0</v>
      </c>
      <c r="O7800" s="5">
        <f>VLOOKUP(M7800,[1]ArchetypeScores!E:O,11,FALSE)</f>
        <v>-1</v>
      </c>
      <c r="P7800" s="5">
        <f>VLOOKUP(M7800,[1]ArchetypeScores!E:P,12,FALSE)</f>
        <v>0</v>
      </c>
      <c r="Q7800" s="2" t="str">
        <f>VLOOKUP(M7800,[1]ArchetypeScores!E:W,19,FALSE)</f>
        <v>Other sector</v>
      </c>
      <c r="R7800" s="2">
        <f>VLOOKUP(M7800,[1]ArchetypeScores!E:I,5,FALSE)</f>
        <v>0</v>
      </c>
      <c r="S7800" s="2">
        <f>VLOOKUP(M7800,[1]ArchetypeScores!E:K,7,FALSE)</f>
        <v>0</v>
      </c>
      <c r="T7800" s="2" t="str">
        <f t="shared" si="123"/>
        <v>Not A&amp;R positive</v>
      </c>
    </row>
    <row r="7801" spans="1:20" x14ac:dyDescent="0.3">
      <c r="A7801" s="2" t="s">
        <v>19339</v>
      </c>
      <c r="B7801" s="3" t="s">
        <v>20712</v>
      </c>
      <c r="C7801" s="3" t="s">
        <v>20715</v>
      </c>
      <c r="D7801" s="4">
        <v>5.0000000000000001E-4</v>
      </c>
      <c r="E7801" s="5" t="s">
        <v>6822</v>
      </c>
      <c r="F7801" s="4">
        <v>5.0000000000000001E-4</v>
      </c>
      <c r="G7801" s="6">
        <v>52003</v>
      </c>
      <c r="H7801" s="3" t="s">
        <v>19356</v>
      </c>
      <c r="I7801" s="3" t="s">
        <v>19357</v>
      </c>
      <c r="J7801" s="3" t="s">
        <v>20716</v>
      </c>
      <c r="K7801" s="5" t="s">
        <v>112</v>
      </c>
      <c r="L7801" s="5" t="s">
        <v>112</v>
      </c>
      <c r="M7801" s="5" t="s">
        <v>961</v>
      </c>
      <c r="N7801" s="5">
        <f>VLOOKUP(M7801,[1]ArchetypeScores!E:N,10,FALSE)</f>
        <v>0</v>
      </c>
      <c r="O7801" s="5">
        <f>VLOOKUP(M7801,[1]ArchetypeScores!E:O,11,FALSE)</f>
        <v>0</v>
      </c>
      <c r="P7801" s="5">
        <f>VLOOKUP(M7801,[1]ArchetypeScores!E:P,12,FALSE)</f>
        <v>0</v>
      </c>
      <c r="Q7801" s="2" t="str">
        <f>VLOOKUP(M7801,[1]ArchetypeScores!E:W,19,FALSE)</f>
        <v>Untargeted</v>
      </c>
      <c r="R7801" s="2">
        <f>VLOOKUP(M7801,[1]ArchetypeScores!E:I,5,FALSE)</f>
        <v>0</v>
      </c>
      <c r="S7801" s="2">
        <f>VLOOKUP(M7801,[1]ArchetypeScores!E:K,7,FALSE)</f>
        <v>0</v>
      </c>
      <c r="T7801" s="2" t="str">
        <f t="shared" si="123"/>
        <v>Not A&amp;R positive</v>
      </c>
    </row>
    <row r="7802" spans="1:20" x14ac:dyDescent="0.3">
      <c r="A7802" s="2" t="s">
        <v>19339</v>
      </c>
      <c r="B7802" s="3" t="s">
        <v>20717</v>
      </c>
      <c r="C7802" s="3" t="s">
        <v>20718</v>
      </c>
      <c r="D7802" s="4">
        <v>0.05</v>
      </c>
      <c r="E7802" s="5" t="s">
        <v>6822</v>
      </c>
      <c r="F7802" s="4">
        <v>0.05</v>
      </c>
      <c r="G7802" s="6">
        <v>51658</v>
      </c>
      <c r="H7802" s="3" t="s">
        <v>19345</v>
      </c>
      <c r="I7802" s="3" t="s">
        <v>19346</v>
      </c>
      <c r="J7802" s="3" t="s">
        <v>20719</v>
      </c>
      <c r="K7802" s="5" t="s">
        <v>229</v>
      </c>
      <c r="L7802" s="5">
        <v>5</v>
      </c>
      <c r="M7802" s="5" t="s">
        <v>2160</v>
      </c>
      <c r="N7802" s="5">
        <f>VLOOKUP(M7802,[1]ArchetypeScores!E:N,10,FALSE)</f>
        <v>1</v>
      </c>
      <c r="O7802" s="5">
        <f>VLOOKUP(M7802,[1]ArchetypeScores!E:O,11,FALSE)</f>
        <v>-2</v>
      </c>
      <c r="P7802" s="5">
        <f>VLOOKUP(M7802,[1]ArchetypeScores!E:P,12,FALSE)</f>
        <v>1</v>
      </c>
      <c r="Q7802" s="2" t="str">
        <f>VLOOKUP(M7802,[1]ArchetypeScores!E:W,19,FALSE)</f>
        <v>Industrials - transportation</v>
      </c>
      <c r="R7802" s="2">
        <f>VLOOKUP(M7802,[1]ArchetypeScores!E:I,5,FALSE)</f>
        <v>0</v>
      </c>
      <c r="S7802" s="2">
        <f>VLOOKUP(M7802,[1]ArchetypeScores!E:K,7,FALSE)</f>
        <v>-1</v>
      </c>
      <c r="T7802" s="2" t="str">
        <f t="shared" si="123"/>
        <v>Not A&amp;R positive</v>
      </c>
    </row>
    <row r="7803" spans="1:20" x14ac:dyDescent="0.3">
      <c r="A7803" s="2" t="s">
        <v>19339</v>
      </c>
      <c r="B7803" s="3" t="s">
        <v>20720</v>
      </c>
      <c r="C7803" s="3" t="s">
        <v>20721</v>
      </c>
      <c r="D7803" s="4">
        <v>0.14000000000000001</v>
      </c>
      <c r="E7803" s="5" t="s">
        <v>6822</v>
      </c>
      <c r="F7803" s="4">
        <v>0.14000000000000001</v>
      </c>
      <c r="G7803" s="6">
        <v>51740</v>
      </c>
      <c r="H7803" s="3" t="s">
        <v>19345</v>
      </c>
      <c r="I7803" s="3" t="s">
        <v>19346</v>
      </c>
      <c r="J7803" s="3" t="s">
        <v>20722</v>
      </c>
      <c r="K7803" s="5" t="s">
        <v>112</v>
      </c>
      <c r="L7803" s="5" t="s">
        <v>112</v>
      </c>
      <c r="M7803" s="5" t="s">
        <v>961</v>
      </c>
      <c r="N7803" s="5">
        <f>VLOOKUP(M7803,[1]ArchetypeScores!E:N,10,FALSE)</f>
        <v>0</v>
      </c>
      <c r="O7803" s="5">
        <f>VLOOKUP(M7803,[1]ArchetypeScores!E:O,11,FALSE)</f>
        <v>0</v>
      </c>
      <c r="P7803" s="5">
        <f>VLOOKUP(M7803,[1]ArchetypeScores!E:P,12,FALSE)</f>
        <v>0</v>
      </c>
      <c r="Q7803" s="2" t="str">
        <f>VLOOKUP(M7803,[1]ArchetypeScores!E:W,19,FALSE)</f>
        <v>Untargeted</v>
      </c>
      <c r="R7803" s="2">
        <f>VLOOKUP(M7803,[1]ArchetypeScores!E:I,5,FALSE)</f>
        <v>0</v>
      </c>
      <c r="S7803" s="2">
        <f>VLOOKUP(M7803,[1]ArchetypeScores!E:K,7,FALSE)</f>
        <v>0</v>
      </c>
      <c r="T7803" s="2" t="str">
        <f t="shared" si="123"/>
        <v>Not A&amp;R positive</v>
      </c>
    </row>
    <row r="7804" spans="1:20" x14ac:dyDescent="0.3">
      <c r="A7804" s="2" t="s">
        <v>19339</v>
      </c>
      <c r="B7804" s="3" t="s">
        <v>20723</v>
      </c>
      <c r="C7804" s="3" t="s">
        <v>20724</v>
      </c>
      <c r="D7804" s="4">
        <v>0.5</v>
      </c>
      <c r="E7804" s="5" t="s">
        <v>6822</v>
      </c>
      <c r="F7804" s="4">
        <v>0.5</v>
      </c>
      <c r="G7804" s="6">
        <v>51678</v>
      </c>
      <c r="H7804" s="3" t="s">
        <v>19345</v>
      </c>
      <c r="I7804" s="3" t="s">
        <v>19346</v>
      </c>
      <c r="J7804" s="3" t="s">
        <v>20725</v>
      </c>
      <c r="K7804" s="5" t="s">
        <v>229</v>
      </c>
      <c r="L7804" s="5" t="s">
        <v>112</v>
      </c>
      <c r="M7804" s="5" t="s">
        <v>1282</v>
      </c>
      <c r="N7804" s="5">
        <f>VLOOKUP(M7804,[1]ArchetypeScores!E:N,10,FALSE)</f>
        <v>1</v>
      </c>
      <c r="O7804" s="5">
        <f>VLOOKUP(M7804,[1]ArchetypeScores!E:O,11,FALSE)</f>
        <v>-2</v>
      </c>
      <c r="P7804" s="5">
        <f>VLOOKUP(M7804,[1]ArchetypeScores!E:P,12,FALSE)</f>
        <v>-1</v>
      </c>
      <c r="Q7804" s="2" t="str">
        <f>VLOOKUP(M7804,[1]ArchetypeScores!E:W,19,FALSE)</f>
        <v>Industrials - transportation</v>
      </c>
      <c r="R7804" s="2">
        <f>VLOOKUP(M7804,[1]ArchetypeScores!E:I,5,FALSE)</f>
        <v>0</v>
      </c>
      <c r="S7804" s="2">
        <f>VLOOKUP(M7804,[1]ArchetypeScores!E:K,7,FALSE)</f>
        <v>-1</v>
      </c>
      <c r="T7804" s="2" t="str">
        <f t="shared" si="123"/>
        <v>Not A&amp;R positive</v>
      </c>
    </row>
    <row r="7805" spans="1:20" x14ac:dyDescent="0.3">
      <c r="A7805" s="2" t="s">
        <v>19339</v>
      </c>
      <c r="B7805" s="3" t="s">
        <v>20726</v>
      </c>
      <c r="C7805" s="3" t="s">
        <v>20727</v>
      </c>
      <c r="D7805" s="4">
        <v>1.4644999999999999</v>
      </c>
      <c r="E7805" s="5" t="s">
        <v>6822</v>
      </c>
      <c r="F7805" s="4">
        <v>1.4644999999999999</v>
      </c>
      <c r="G7805" s="6">
        <v>52095</v>
      </c>
      <c r="H7805" s="3" t="s">
        <v>19356</v>
      </c>
      <c r="I7805" s="3" t="s">
        <v>19357</v>
      </c>
      <c r="J7805" s="3" t="s">
        <v>19401</v>
      </c>
      <c r="K7805" s="5" t="s">
        <v>84</v>
      </c>
      <c r="L7805" s="5">
        <v>3</v>
      </c>
      <c r="M7805" s="5" t="s">
        <v>85</v>
      </c>
      <c r="N7805" s="5">
        <f>VLOOKUP(M7805,[1]ArchetypeScores!E:N,10,FALSE)</f>
        <v>0</v>
      </c>
      <c r="O7805" s="5">
        <f>VLOOKUP(M7805,[1]ArchetypeScores!E:O,11,FALSE)</f>
        <v>-1</v>
      </c>
      <c r="P7805" s="5">
        <f>VLOOKUP(M7805,[1]ArchetypeScores!E:P,12,FALSE)</f>
        <v>0</v>
      </c>
      <c r="Q7805" s="2" t="str">
        <f>VLOOKUP(M7805,[1]ArchetypeScores!E:W,19,FALSE)</f>
        <v>Untargeted</v>
      </c>
      <c r="R7805" s="2">
        <f>VLOOKUP(M7805,[1]ArchetypeScores!E:I,5,FALSE)</f>
        <v>0</v>
      </c>
      <c r="S7805" s="2">
        <f>VLOOKUP(M7805,[1]ArchetypeScores!E:K,7,FALSE)</f>
        <v>0</v>
      </c>
      <c r="T7805" s="2" t="str">
        <f t="shared" si="123"/>
        <v>Not A&amp;R positive</v>
      </c>
    </row>
    <row r="7806" spans="1:20" x14ac:dyDescent="0.3">
      <c r="A7806" s="2" t="s">
        <v>19339</v>
      </c>
      <c r="B7806" s="3" t="s">
        <v>20728</v>
      </c>
      <c r="C7806" s="3" t="s">
        <v>20729</v>
      </c>
      <c r="D7806" s="4"/>
      <c r="E7806" s="5" t="s">
        <v>6822</v>
      </c>
      <c r="F7806" s="4">
        <v>0</v>
      </c>
      <c r="G7806" s="6">
        <v>52235</v>
      </c>
      <c r="H7806" s="3" t="s">
        <v>20730</v>
      </c>
      <c r="I7806" s="3" t="s">
        <v>20731</v>
      </c>
      <c r="J7806" s="3"/>
      <c r="K7806" s="5" t="s">
        <v>84</v>
      </c>
      <c r="L7806" s="5">
        <v>3</v>
      </c>
      <c r="M7806" s="5" t="s">
        <v>85</v>
      </c>
      <c r="N7806" s="5">
        <f>VLOOKUP(M7806,[1]ArchetypeScores!E:N,10,FALSE)</f>
        <v>0</v>
      </c>
      <c r="O7806" s="5">
        <f>VLOOKUP(M7806,[1]ArchetypeScores!E:O,11,FALSE)</f>
        <v>-1</v>
      </c>
      <c r="P7806" s="5">
        <f>VLOOKUP(M7806,[1]ArchetypeScores!E:P,12,FALSE)</f>
        <v>0</v>
      </c>
      <c r="Q7806" s="2" t="str">
        <f>VLOOKUP(M7806,[1]ArchetypeScores!E:W,19,FALSE)</f>
        <v>Untargeted</v>
      </c>
      <c r="R7806" s="2">
        <f>VLOOKUP(M7806,[1]ArchetypeScores!E:I,5,FALSE)</f>
        <v>0</v>
      </c>
      <c r="S7806" s="2">
        <f>VLOOKUP(M7806,[1]ArchetypeScores!E:K,7,FALSE)</f>
        <v>0</v>
      </c>
      <c r="T7806" s="2" t="str">
        <f t="shared" si="123"/>
        <v>Not A&amp;R positive</v>
      </c>
    </row>
    <row r="7807" spans="1:20" x14ac:dyDescent="0.3">
      <c r="A7807" s="2" t="s">
        <v>19339</v>
      </c>
      <c r="B7807" s="3" t="s">
        <v>20732</v>
      </c>
      <c r="C7807" s="3" t="s">
        <v>20733</v>
      </c>
      <c r="D7807" s="4">
        <v>0.51</v>
      </c>
      <c r="E7807" s="5" t="s">
        <v>6822</v>
      </c>
      <c r="F7807" s="4">
        <v>0.51</v>
      </c>
      <c r="G7807" s="6">
        <v>51805</v>
      </c>
      <c r="H7807" s="3" t="s">
        <v>19345</v>
      </c>
      <c r="I7807" s="3" t="s">
        <v>19346</v>
      </c>
      <c r="J7807" s="3" t="s">
        <v>20734</v>
      </c>
      <c r="K7807" s="5" t="s">
        <v>196</v>
      </c>
      <c r="L7807" s="5" t="s">
        <v>112</v>
      </c>
      <c r="M7807" s="5" t="s">
        <v>621</v>
      </c>
      <c r="N7807" s="5">
        <f>VLOOKUP(M7807,[1]ArchetypeScores!E:N,10,FALSE)</f>
        <v>1</v>
      </c>
      <c r="O7807" s="5">
        <f>VLOOKUP(M7807,[1]ArchetypeScores!E:O,11,FALSE)</f>
        <v>-2</v>
      </c>
      <c r="P7807" s="5">
        <f>VLOOKUP(M7807,[1]ArchetypeScores!E:P,12,FALSE)</f>
        <v>0</v>
      </c>
      <c r="Q7807" s="2" t="str">
        <f>VLOOKUP(M7807,[1]ArchetypeScores!E:W,19,FALSE)</f>
        <v>Other sector</v>
      </c>
      <c r="R7807" s="2">
        <f>VLOOKUP(M7807,[1]ArchetypeScores!E:I,5,FALSE)</f>
        <v>0</v>
      </c>
      <c r="S7807" s="2">
        <f>VLOOKUP(M7807,[1]ArchetypeScores!E:K,7,FALSE)</f>
        <v>-1</v>
      </c>
      <c r="T7807" s="2" t="str">
        <f t="shared" si="123"/>
        <v>Not A&amp;R positive</v>
      </c>
    </row>
    <row r="7808" spans="1:20" x14ac:dyDescent="0.3">
      <c r="A7808" s="2" t="s">
        <v>19339</v>
      </c>
      <c r="B7808" s="3" t="s">
        <v>20735</v>
      </c>
      <c r="C7808" s="3" t="s">
        <v>19563</v>
      </c>
      <c r="D7808" s="4">
        <v>0.4</v>
      </c>
      <c r="E7808" s="5" t="s">
        <v>6822</v>
      </c>
      <c r="F7808" s="4">
        <v>0.4</v>
      </c>
      <c r="G7808" s="6">
        <v>51671</v>
      </c>
      <c r="H7808" s="3" t="s">
        <v>19345</v>
      </c>
      <c r="I7808" s="3" t="s">
        <v>19346</v>
      </c>
      <c r="J7808" s="3" t="s">
        <v>20736</v>
      </c>
      <c r="K7808" s="5" t="s">
        <v>664</v>
      </c>
      <c r="L7808" s="5">
        <v>2</v>
      </c>
      <c r="M7808" s="5" t="s">
        <v>1105</v>
      </c>
      <c r="N7808" s="5">
        <f>VLOOKUP(M7808,[1]ArchetypeScores!E:N,10,FALSE)</f>
        <v>1</v>
      </c>
      <c r="O7808" s="5">
        <f>VLOOKUP(M7808,[1]ArchetypeScores!E:O,11,FALSE)</f>
        <v>0</v>
      </c>
      <c r="P7808" s="5">
        <f>VLOOKUP(M7808,[1]ArchetypeScores!E:P,12,FALSE)</f>
        <v>2</v>
      </c>
      <c r="Q7808" s="2" t="str">
        <f>VLOOKUP(M7808,[1]ArchetypeScores!E:W,19,FALSE)</f>
        <v>Other sector</v>
      </c>
      <c r="R7808" s="2">
        <f>VLOOKUP(M7808,[1]ArchetypeScores!E:I,5,FALSE)</f>
        <v>0</v>
      </c>
      <c r="S7808" s="2">
        <f>VLOOKUP(M7808,[1]ArchetypeScores!E:K,7,FALSE)</f>
        <v>0</v>
      </c>
      <c r="T7808" s="2" t="str">
        <f t="shared" si="123"/>
        <v>Not A&amp;R positive</v>
      </c>
    </row>
    <row r="7809" spans="1:20" x14ac:dyDescent="0.3">
      <c r="A7809" s="2" t="s">
        <v>19339</v>
      </c>
      <c r="B7809" s="3" t="s">
        <v>20737</v>
      </c>
      <c r="C7809" s="3" t="s">
        <v>20738</v>
      </c>
      <c r="D7809" s="4">
        <v>75</v>
      </c>
      <c r="E7809" s="5" t="s">
        <v>6822</v>
      </c>
      <c r="F7809" s="4">
        <v>75</v>
      </c>
      <c r="G7809" s="6">
        <v>52196</v>
      </c>
      <c r="H7809" s="3" t="s">
        <v>19413</v>
      </c>
      <c r="I7809" s="3" t="s">
        <v>19414</v>
      </c>
      <c r="J7809" s="3" t="s">
        <v>20258</v>
      </c>
      <c r="K7809" s="5" t="s">
        <v>38</v>
      </c>
      <c r="L7809" s="5">
        <v>29</v>
      </c>
      <c r="M7809" s="5" t="s">
        <v>316</v>
      </c>
      <c r="N7809" s="5">
        <f>VLOOKUP(M7809,[1]ArchetypeScores!E:N,10,FALSE)</f>
        <v>0</v>
      </c>
      <c r="O7809" s="5">
        <f>VLOOKUP(M7809,[1]ArchetypeScores!E:O,11,FALSE)</f>
        <v>-1</v>
      </c>
      <c r="P7809" s="5">
        <f>VLOOKUP(M7809,[1]ArchetypeScores!E:P,12,FALSE)</f>
        <v>0</v>
      </c>
      <c r="Q7809" s="2" t="str">
        <f>VLOOKUP(M7809,[1]ArchetypeScores!E:W,19,FALSE)</f>
        <v>Other sector</v>
      </c>
      <c r="R7809" s="2">
        <f>VLOOKUP(M7809,[1]ArchetypeScores!E:I,5,FALSE)</f>
        <v>0</v>
      </c>
      <c r="S7809" s="2">
        <f>VLOOKUP(M7809,[1]ArchetypeScores!E:K,7,FALSE)</f>
        <v>0</v>
      </c>
      <c r="T7809" s="2" t="str">
        <f t="shared" si="123"/>
        <v>Not A&amp;R positive</v>
      </c>
    </row>
    <row r="7810" spans="1:20" x14ac:dyDescent="0.3">
      <c r="A7810" s="2" t="s">
        <v>19339</v>
      </c>
      <c r="B7810" s="3" t="s">
        <v>20739</v>
      </c>
      <c r="C7810" s="3" t="s">
        <v>20739</v>
      </c>
      <c r="D7810" s="4">
        <v>6</v>
      </c>
      <c r="E7810" s="5" t="s">
        <v>6822</v>
      </c>
      <c r="F7810" s="4">
        <v>6</v>
      </c>
      <c r="G7810" s="6">
        <v>52177</v>
      </c>
      <c r="H7810" s="3" t="s">
        <v>20740</v>
      </c>
      <c r="I7810" s="3" t="s">
        <v>19342</v>
      </c>
      <c r="J7810" s="3"/>
      <c r="K7810" s="5" t="s">
        <v>611</v>
      </c>
      <c r="L7810" s="5">
        <v>5</v>
      </c>
      <c r="M7810" s="5" t="s">
        <v>904</v>
      </c>
      <c r="N7810" s="5">
        <f>VLOOKUP(M7810,[1]ArchetypeScores!E:N,10,FALSE)</f>
        <v>1</v>
      </c>
      <c r="O7810" s="5">
        <f>VLOOKUP(M7810,[1]ArchetypeScores!E:O,11,FALSE)</f>
        <v>-2</v>
      </c>
      <c r="P7810" s="5">
        <f>VLOOKUP(M7810,[1]ArchetypeScores!E:P,12,FALSE)</f>
        <v>-1</v>
      </c>
      <c r="Q7810" s="2" t="str">
        <f>VLOOKUP(M7810,[1]ArchetypeScores!E:W,19,FALSE)</f>
        <v>Consumer (including agriculture and tourism)</v>
      </c>
      <c r="R7810" s="2">
        <f>VLOOKUP(M7810,[1]ArchetypeScores!E:I,5,FALSE)</f>
        <v>0</v>
      </c>
      <c r="S7810" s="2">
        <f>VLOOKUP(M7810,[1]ArchetypeScores!E:K,7,FALSE)</f>
        <v>0</v>
      </c>
      <c r="T7810" s="2" t="str">
        <f t="shared" ref="T7810:T7873" si="124">IF(AND(R7810=1,S7810=1),"Both",IF(AND(R7810=1,S7810=0),"Direct only",IF(AND(R7810=0,S7810=1),"Indirect only","Not A&amp;R positive")))</f>
        <v>Not A&amp;R positive</v>
      </c>
    </row>
    <row r="7811" spans="1:20" x14ac:dyDescent="0.3">
      <c r="A7811" s="2" t="s">
        <v>19339</v>
      </c>
      <c r="B7811" s="3" t="s">
        <v>20741</v>
      </c>
      <c r="C7811" s="3" t="s">
        <v>20742</v>
      </c>
      <c r="D7811" s="4">
        <v>8</v>
      </c>
      <c r="E7811" s="5" t="s">
        <v>6822</v>
      </c>
      <c r="F7811" s="4">
        <v>8</v>
      </c>
      <c r="G7811" s="6">
        <v>52056</v>
      </c>
      <c r="H7811" s="3" t="s">
        <v>19356</v>
      </c>
      <c r="I7811" s="3" t="s">
        <v>19357</v>
      </c>
      <c r="J7811" s="3" t="s">
        <v>20743</v>
      </c>
      <c r="K7811" s="5" t="s">
        <v>38</v>
      </c>
      <c r="L7811" s="5">
        <v>29</v>
      </c>
      <c r="M7811" s="5" t="s">
        <v>316</v>
      </c>
      <c r="N7811" s="5">
        <f>VLOOKUP(M7811,[1]ArchetypeScores!E:N,10,FALSE)</f>
        <v>0</v>
      </c>
      <c r="O7811" s="5">
        <f>VLOOKUP(M7811,[1]ArchetypeScores!E:O,11,FALSE)</f>
        <v>-1</v>
      </c>
      <c r="P7811" s="5">
        <f>VLOOKUP(M7811,[1]ArchetypeScores!E:P,12,FALSE)</f>
        <v>0</v>
      </c>
      <c r="Q7811" s="2" t="str">
        <f>VLOOKUP(M7811,[1]ArchetypeScores!E:W,19,FALSE)</f>
        <v>Other sector</v>
      </c>
      <c r="R7811" s="2">
        <f>VLOOKUP(M7811,[1]ArchetypeScores!E:I,5,FALSE)</f>
        <v>0</v>
      </c>
      <c r="S7811" s="2">
        <f>VLOOKUP(M7811,[1]ArchetypeScores!E:K,7,FALSE)</f>
        <v>0</v>
      </c>
      <c r="T7811" s="2" t="str">
        <f t="shared" si="124"/>
        <v>Not A&amp;R positive</v>
      </c>
    </row>
    <row r="7812" spans="1:20" x14ac:dyDescent="0.3">
      <c r="A7812" s="2" t="s">
        <v>19339</v>
      </c>
      <c r="B7812" s="3" t="s">
        <v>20744</v>
      </c>
      <c r="C7812" s="3" t="s">
        <v>20745</v>
      </c>
      <c r="D7812" s="4"/>
      <c r="E7812" s="5" t="s">
        <v>6822</v>
      </c>
      <c r="F7812" s="4">
        <v>0</v>
      </c>
      <c r="G7812" s="6">
        <v>51895</v>
      </c>
      <c r="H7812" s="3" t="s">
        <v>20746</v>
      </c>
      <c r="I7812" s="3"/>
      <c r="J7812" s="3"/>
      <c r="K7812" s="5" t="s">
        <v>392</v>
      </c>
      <c r="L7812" s="5">
        <v>2</v>
      </c>
      <c r="M7812" s="5" t="s">
        <v>3902</v>
      </c>
      <c r="N7812" s="5">
        <f>VLOOKUP(M7812,[1]ArchetypeScores!E:N,10,FALSE)</f>
        <v>0</v>
      </c>
      <c r="O7812" s="5">
        <f>VLOOKUP(M7812,[1]ArchetypeScores!E:O,11,FALSE)</f>
        <v>-1</v>
      </c>
      <c r="P7812" s="5">
        <f>VLOOKUP(M7812,[1]ArchetypeScores!E:P,12,FALSE)</f>
        <v>0</v>
      </c>
      <c r="Q7812" s="2" t="str">
        <f>VLOOKUP(M7812,[1]ArchetypeScores!E:W,19,FALSE)</f>
        <v>Education and training</v>
      </c>
      <c r="R7812" s="2">
        <f>VLOOKUP(M7812,[1]ArchetypeScores!E:I,5,FALSE)</f>
        <v>0</v>
      </c>
      <c r="S7812" s="2">
        <f>VLOOKUP(M7812,[1]ArchetypeScores!E:K,7,FALSE)</f>
        <v>0</v>
      </c>
      <c r="T7812" s="2" t="str">
        <f t="shared" si="124"/>
        <v>Not A&amp;R positive</v>
      </c>
    </row>
    <row r="7813" spans="1:20" x14ac:dyDescent="0.3">
      <c r="A7813" s="2" t="s">
        <v>19339</v>
      </c>
      <c r="B7813" s="3" t="s">
        <v>20747</v>
      </c>
      <c r="C7813" s="3" t="s">
        <v>20748</v>
      </c>
      <c r="D7813" s="4"/>
      <c r="E7813" s="5" t="s">
        <v>6822</v>
      </c>
      <c r="F7813" s="4">
        <v>0</v>
      </c>
      <c r="G7813" s="6">
        <v>52247</v>
      </c>
      <c r="H7813" s="3" t="s">
        <v>20749</v>
      </c>
      <c r="I7813" s="3" t="s">
        <v>20750</v>
      </c>
      <c r="J7813" s="3"/>
      <c r="K7813" s="5" t="s">
        <v>392</v>
      </c>
      <c r="L7813" s="5">
        <v>2</v>
      </c>
      <c r="M7813" s="5" t="s">
        <v>3902</v>
      </c>
      <c r="N7813" s="5">
        <f>VLOOKUP(M7813,[1]ArchetypeScores!E:N,10,FALSE)</f>
        <v>0</v>
      </c>
      <c r="O7813" s="5">
        <f>VLOOKUP(M7813,[1]ArchetypeScores!E:O,11,FALSE)</f>
        <v>-1</v>
      </c>
      <c r="P7813" s="5">
        <f>VLOOKUP(M7813,[1]ArchetypeScores!E:P,12,FALSE)</f>
        <v>0</v>
      </c>
      <c r="Q7813" s="2" t="str">
        <f>VLOOKUP(M7813,[1]ArchetypeScores!E:W,19,FALSE)</f>
        <v>Education and training</v>
      </c>
      <c r="R7813" s="2">
        <f>VLOOKUP(M7813,[1]ArchetypeScores!E:I,5,FALSE)</f>
        <v>0</v>
      </c>
      <c r="S7813" s="2">
        <f>VLOOKUP(M7813,[1]ArchetypeScores!E:K,7,FALSE)</f>
        <v>0</v>
      </c>
      <c r="T7813" s="2" t="str">
        <f t="shared" si="124"/>
        <v>Not A&amp;R positive</v>
      </c>
    </row>
    <row r="7814" spans="1:20" x14ac:dyDescent="0.3">
      <c r="A7814" s="2" t="s">
        <v>19339</v>
      </c>
      <c r="B7814" s="3" t="s">
        <v>20751</v>
      </c>
      <c r="C7814" s="3" t="s">
        <v>20752</v>
      </c>
      <c r="D7814" s="4">
        <v>0.5</v>
      </c>
      <c r="E7814" s="5" t="s">
        <v>6822</v>
      </c>
      <c r="F7814" s="4">
        <v>0.5</v>
      </c>
      <c r="G7814" s="6">
        <v>52266</v>
      </c>
      <c r="H7814" s="3" t="s">
        <v>19889</v>
      </c>
      <c r="I7814" s="3" t="s">
        <v>19890</v>
      </c>
      <c r="J7814" s="3"/>
      <c r="K7814" s="5" t="s">
        <v>61</v>
      </c>
      <c r="L7814" s="5">
        <v>1</v>
      </c>
      <c r="M7814" s="5" t="s">
        <v>130</v>
      </c>
      <c r="N7814" s="5">
        <f>VLOOKUP(M7814,[1]ArchetypeScores!E:N,10,FALSE)</f>
        <v>0</v>
      </c>
      <c r="O7814" s="5">
        <f>VLOOKUP(M7814,[1]ArchetypeScores!E:O,11,FALSE)</f>
        <v>-1</v>
      </c>
      <c r="P7814" s="5">
        <f>VLOOKUP(M7814,[1]ArchetypeScores!E:P,12,FALSE)</f>
        <v>0</v>
      </c>
      <c r="Q7814" s="2" t="str">
        <f>VLOOKUP(M7814,[1]ArchetypeScores!E:W,19,FALSE)</f>
        <v>Health care</v>
      </c>
      <c r="R7814" s="2">
        <f>VLOOKUP(M7814,[1]ArchetypeScores!E:I,5,FALSE)</f>
        <v>0</v>
      </c>
      <c r="S7814" s="2">
        <f>VLOOKUP(M7814,[1]ArchetypeScores!E:K,7,FALSE)</f>
        <v>0</v>
      </c>
      <c r="T7814" s="2" t="str">
        <f t="shared" si="124"/>
        <v>Not A&amp;R positive</v>
      </c>
    </row>
    <row r="7815" spans="1:20" x14ac:dyDescent="0.3">
      <c r="A7815" s="2" t="s">
        <v>19339</v>
      </c>
      <c r="B7815" s="3" t="s">
        <v>11183</v>
      </c>
      <c r="C7815" s="3" t="s">
        <v>20753</v>
      </c>
      <c r="D7815" s="4">
        <v>0.26400000000000001</v>
      </c>
      <c r="E7815" s="5" t="s">
        <v>6822</v>
      </c>
      <c r="F7815" s="4">
        <v>0.26400000000000001</v>
      </c>
      <c r="G7815" s="6">
        <v>51800</v>
      </c>
      <c r="H7815" s="3" t="s">
        <v>19345</v>
      </c>
      <c r="I7815" s="3" t="s">
        <v>19346</v>
      </c>
      <c r="J7815" s="3" t="s">
        <v>20754</v>
      </c>
      <c r="K7815" s="5" t="s">
        <v>477</v>
      </c>
      <c r="L7815" s="5">
        <v>1</v>
      </c>
      <c r="M7815" s="5" t="s">
        <v>750</v>
      </c>
      <c r="N7815" s="5">
        <f>VLOOKUP(M7815,[1]ArchetypeScores!E:N,10,FALSE)</f>
        <v>1</v>
      </c>
      <c r="O7815" s="5">
        <f>VLOOKUP(M7815,[1]ArchetypeScores!E:O,11,FALSE)</f>
        <v>-2</v>
      </c>
      <c r="P7815" s="5">
        <f>VLOOKUP(M7815,[1]ArchetypeScores!E:P,12,FALSE)</f>
        <v>2</v>
      </c>
      <c r="Q7815" s="2" t="str">
        <f>VLOOKUP(M7815,[1]ArchetypeScores!E:W,19,FALSE)</f>
        <v>Energy and water</v>
      </c>
      <c r="R7815" s="2">
        <f>VLOOKUP(M7815,[1]ArchetypeScores!E:I,5,FALSE)</f>
        <v>0</v>
      </c>
      <c r="S7815" s="2">
        <f>VLOOKUP(M7815,[1]ArchetypeScores!E:K,7,FALSE)</f>
        <v>0</v>
      </c>
      <c r="T7815" s="2" t="str">
        <f t="shared" si="124"/>
        <v>Not A&amp;R positive</v>
      </c>
    </row>
    <row r="7816" spans="1:20" x14ac:dyDescent="0.3">
      <c r="A7816" s="2" t="s">
        <v>19339</v>
      </c>
      <c r="B7816" s="3" t="s">
        <v>20755</v>
      </c>
      <c r="C7816" s="3" t="s">
        <v>20755</v>
      </c>
      <c r="D7816" s="4">
        <v>25</v>
      </c>
      <c r="E7816" s="5" t="s">
        <v>6822</v>
      </c>
      <c r="F7816" s="4">
        <v>25</v>
      </c>
      <c r="G7816" s="6">
        <v>52169</v>
      </c>
      <c r="H7816" s="3" t="s">
        <v>20756</v>
      </c>
      <c r="I7816" s="3" t="s">
        <v>19342</v>
      </c>
      <c r="J7816" s="3"/>
      <c r="K7816" s="5" t="s">
        <v>392</v>
      </c>
      <c r="L7816" s="5">
        <v>1</v>
      </c>
      <c r="M7816" s="5" t="s">
        <v>393</v>
      </c>
      <c r="N7816" s="5">
        <f>VLOOKUP(M7816,[1]ArchetypeScores!E:N,10,FALSE)</f>
        <v>0</v>
      </c>
      <c r="O7816" s="5">
        <f>VLOOKUP(M7816,[1]ArchetypeScores!E:O,11,FALSE)</f>
        <v>-1</v>
      </c>
      <c r="P7816" s="5">
        <f>VLOOKUP(M7816,[1]ArchetypeScores!E:P,12,FALSE)</f>
        <v>0</v>
      </c>
      <c r="Q7816" s="2" t="str">
        <f>VLOOKUP(M7816,[1]ArchetypeScores!E:W,19,FALSE)</f>
        <v>Other sector</v>
      </c>
      <c r="R7816" s="2">
        <f>VLOOKUP(M7816,[1]ArchetypeScores!E:I,5,FALSE)</f>
        <v>0</v>
      </c>
      <c r="S7816" s="2">
        <f>VLOOKUP(M7816,[1]ArchetypeScores!E:K,7,FALSE)</f>
        <v>0</v>
      </c>
      <c r="T7816" s="2" t="str">
        <f t="shared" si="124"/>
        <v>Not A&amp;R positive</v>
      </c>
    </row>
    <row r="7817" spans="1:20" x14ac:dyDescent="0.3">
      <c r="A7817" s="2" t="s">
        <v>19339</v>
      </c>
      <c r="B7817" s="3" t="s">
        <v>20757</v>
      </c>
      <c r="C7817" s="3" t="s">
        <v>20757</v>
      </c>
      <c r="D7817" s="4">
        <v>3</v>
      </c>
      <c r="E7817" s="5" t="s">
        <v>6822</v>
      </c>
      <c r="F7817" s="4">
        <v>3</v>
      </c>
      <c r="G7817" s="6">
        <v>52159</v>
      </c>
      <c r="H7817" s="3" t="s">
        <v>20758</v>
      </c>
      <c r="I7817" s="3" t="s">
        <v>19342</v>
      </c>
      <c r="J7817" s="3"/>
      <c r="K7817" s="5" t="s">
        <v>61</v>
      </c>
      <c r="L7817" s="5">
        <v>1</v>
      </c>
      <c r="M7817" s="5" t="s">
        <v>130</v>
      </c>
      <c r="N7817" s="5">
        <f>VLOOKUP(M7817,[1]ArchetypeScores!E:N,10,FALSE)</f>
        <v>0</v>
      </c>
      <c r="O7817" s="5">
        <f>VLOOKUP(M7817,[1]ArchetypeScores!E:O,11,FALSE)</f>
        <v>-1</v>
      </c>
      <c r="P7817" s="5">
        <f>VLOOKUP(M7817,[1]ArchetypeScores!E:P,12,FALSE)</f>
        <v>0</v>
      </c>
      <c r="Q7817" s="2" t="str">
        <f>VLOOKUP(M7817,[1]ArchetypeScores!E:W,19,FALSE)</f>
        <v>Health care</v>
      </c>
      <c r="R7817" s="2">
        <f>VLOOKUP(M7817,[1]ArchetypeScores!E:I,5,FALSE)</f>
        <v>0</v>
      </c>
      <c r="S7817" s="2">
        <f>VLOOKUP(M7817,[1]ArchetypeScores!E:K,7,FALSE)</f>
        <v>0</v>
      </c>
      <c r="T7817" s="2" t="str">
        <f t="shared" si="124"/>
        <v>Not A&amp;R positive</v>
      </c>
    </row>
    <row r="7818" spans="1:20" x14ac:dyDescent="0.3">
      <c r="A7818" s="2" t="s">
        <v>19339</v>
      </c>
      <c r="B7818" s="3" t="s">
        <v>20759</v>
      </c>
      <c r="C7818" s="3" t="s">
        <v>20760</v>
      </c>
      <c r="D7818" s="4">
        <v>0.15</v>
      </c>
      <c r="E7818" s="5" t="s">
        <v>6822</v>
      </c>
      <c r="F7818" s="4">
        <v>0.15</v>
      </c>
      <c r="G7818" s="6">
        <v>52065</v>
      </c>
      <c r="H7818" s="3" t="s">
        <v>19356</v>
      </c>
      <c r="I7818" s="3" t="s">
        <v>19357</v>
      </c>
      <c r="J7818" s="3" t="s">
        <v>20761</v>
      </c>
      <c r="K7818" s="5" t="s">
        <v>61</v>
      </c>
      <c r="L7818" s="5">
        <v>5</v>
      </c>
      <c r="M7818" s="5" t="s">
        <v>62</v>
      </c>
      <c r="N7818" s="5">
        <f>VLOOKUP(M7818,[1]ArchetypeScores!E:N,10,FALSE)</f>
        <v>0</v>
      </c>
      <c r="O7818" s="5">
        <f>VLOOKUP(M7818,[1]ArchetypeScores!E:O,11,FALSE)</f>
        <v>-1</v>
      </c>
      <c r="P7818" s="5">
        <f>VLOOKUP(M7818,[1]ArchetypeScores!E:P,12,FALSE)</f>
        <v>0</v>
      </c>
      <c r="Q7818" s="2" t="str">
        <f>VLOOKUP(M7818,[1]ArchetypeScores!E:W,19,FALSE)</f>
        <v>Health care</v>
      </c>
      <c r="R7818" s="2">
        <f>VLOOKUP(M7818,[1]ArchetypeScores!E:I,5,FALSE)</f>
        <v>0</v>
      </c>
      <c r="S7818" s="2">
        <f>VLOOKUP(M7818,[1]ArchetypeScores!E:K,7,FALSE)</f>
        <v>0</v>
      </c>
      <c r="T7818" s="2" t="str">
        <f t="shared" si="124"/>
        <v>Not A&amp;R positive</v>
      </c>
    </row>
    <row r="7819" spans="1:20" x14ac:dyDescent="0.3">
      <c r="A7819" s="2" t="s">
        <v>19339</v>
      </c>
      <c r="B7819" s="3" t="s">
        <v>20762</v>
      </c>
      <c r="C7819" s="3" t="s">
        <v>20763</v>
      </c>
      <c r="D7819" s="4">
        <v>0.6</v>
      </c>
      <c r="E7819" s="5" t="s">
        <v>6822</v>
      </c>
      <c r="F7819" s="4">
        <v>0.6</v>
      </c>
      <c r="G7819" s="6">
        <v>52066</v>
      </c>
      <c r="H7819" s="3" t="s">
        <v>19356</v>
      </c>
      <c r="I7819" s="3" t="s">
        <v>19357</v>
      </c>
      <c r="J7819" s="3" t="s">
        <v>20764</v>
      </c>
      <c r="K7819" s="5" t="s">
        <v>61</v>
      </c>
      <c r="L7819" s="5">
        <v>5</v>
      </c>
      <c r="M7819" s="5" t="s">
        <v>62</v>
      </c>
      <c r="N7819" s="5">
        <f>VLOOKUP(M7819,[1]ArchetypeScores!E:N,10,FALSE)</f>
        <v>0</v>
      </c>
      <c r="O7819" s="5">
        <f>VLOOKUP(M7819,[1]ArchetypeScores!E:O,11,FALSE)</f>
        <v>-1</v>
      </c>
      <c r="P7819" s="5">
        <f>VLOOKUP(M7819,[1]ArchetypeScores!E:P,12,FALSE)</f>
        <v>0</v>
      </c>
      <c r="Q7819" s="2" t="str">
        <f>VLOOKUP(M7819,[1]ArchetypeScores!E:W,19,FALSE)</f>
        <v>Health care</v>
      </c>
      <c r="R7819" s="2">
        <f>VLOOKUP(M7819,[1]ArchetypeScores!E:I,5,FALSE)</f>
        <v>0</v>
      </c>
      <c r="S7819" s="2">
        <f>VLOOKUP(M7819,[1]ArchetypeScores!E:K,7,FALSE)</f>
        <v>0</v>
      </c>
      <c r="T7819" s="2" t="str">
        <f t="shared" si="124"/>
        <v>Not A&amp;R positive</v>
      </c>
    </row>
    <row r="7820" spans="1:20" x14ac:dyDescent="0.3">
      <c r="A7820" s="2" t="s">
        <v>19339</v>
      </c>
      <c r="B7820" s="3" t="s">
        <v>20765</v>
      </c>
      <c r="C7820" s="3" t="s">
        <v>20766</v>
      </c>
      <c r="D7820" s="4">
        <v>0.25</v>
      </c>
      <c r="E7820" s="5" t="s">
        <v>6822</v>
      </c>
      <c r="F7820" s="4">
        <v>0.25</v>
      </c>
      <c r="G7820" s="6">
        <v>51697</v>
      </c>
      <c r="H7820" s="3" t="s">
        <v>19345</v>
      </c>
      <c r="I7820" s="3" t="s">
        <v>19346</v>
      </c>
      <c r="J7820" s="3" t="s">
        <v>20767</v>
      </c>
      <c r="K7820" s="5" t="s">
        <v>229</v>
      </c>
      <c r="L7820" s="5">
        <v>5</v>
      </c>
      <c r="M7820" s="5" t="s">
        <v>2160</v>
      </c>
      <c r="N7820" s="5">
        <f>VLOOKUP(M7820,[1]ArchetypeScores!E:N,10,FALSE)</f>
        <v>1</v>
      </c>
      <c r="O7820" s="5">
        <f>VLOOKUP(M7820,[1]ArchetypeScores!E:O,11,FALSE)</f>
        <v>-2</v>
      </c>
      <c r="P7820" s="5">
        <f>VLOOKUP(M7820,[1]ArchetypeScores!E:P,12,FALSE)</f>
        <v>1</v>
      </c>
      <c r="Q7820" s="2" t="str">
        <f>VLOOKUP(M7820,[1]ArchetypeScores!E:W,19,FALSE)</f>
        <v>Industrials - transportation</v>
      </c>
      <c r="R7820" s="2">
        <f>VLOOKUP(M7820,[1]ArchetypeScores!E:I,5,FALSE)</f>
        <v>0</v>
      </c>
      <c r="S7820" s="2">
        <f>VLOOKUP(M7820,[1]ArchetypeScores!E:K,7,FALSE)</f>
        <v>-1</v>
      </c>
      <c r="T7820" s="2" t="str">
        <f t="shared" si="124"/>
        <v>Not A&amp;R positive</v>
      </c>
    </row>
    <row r="7821" spans="1:20" x14ac:dyDescent="0.3">
      <c r="A7821" s="2" t="s">
        <v>19339</v>
      </c>
      <c r="B7821" s="3" t="s">
        <v>20768</v>
      </c>
      <c r="C7821" s="3" t="s">
        <v>20769</v>
      </c>
      <c r="D7821" s="4">
        <v>1.5</v>
      </c>
      <c r="E7821" s="5" t="s">
        <v>6822</v>
      </c>
      <c r="F7821" s="4">
        <v>1.5</v>
      </c>
      <c r="G7821" s="6">
        <v>51846</v>
      </c>
      <c r="H7821" s="3" t="s">
        <v>19345</v>
      </c>
      <c r="I7821" s="3" t="s">
        <v>19346</v>
      </c>
      <c r="J7821" s="3"/>
      <c r="K7821" s="5" t="s">
        <v>196</v>
      </c>
      <c r="L7821" s="5">
        <v>7</v>
      </c>
      <c r="M7821" s="5" t="s">
        <v>10951</v>
      </c>
      <c r="N7821" s="5">
        <f>VLOOKUP(M7821,[1]ArchetypeScores!E:N,10,FALSE)</f>
        <v>1</v>
      </c>
      <c r="O7821" s="5">
        <f>VLOOKUP(M7821,[1]ArchetypeScores!E:O,11,FALSE)</f>
        <v>-2</v>
      </c>
      <c r="P7821" s="5">
        <f>VLOOKUP(M7821,[1]ArchetypeScores!E:P,12,FALSE)</f>
        <v>0</v>
      </c>
      <c r="Q7821" s="2" t="str">
        <f>VLOOKUP(M7821,[1]ArchetypeScores!E:W,19,FALSE)</f>
        <v>Industrials - other</v>
      </c>
      <c r="R7821" s="2">
        <f>VLOOKUP(M7821,[1]ArchetypeScores!E:I,5,FALSE)</f>
        <v>1</v>
      </c>
      <c r="S7821" s="2">
        <f>VLOOKUP(M7821,[1]ArchetypeScores!E:K,7,FALSE)</f>
        <v>1</v>
      </c>
      <c r="T7821" s="2" t="str">
        <f t="shared" si="124"/>
        <v>Both</v>
      </c>
    </row>
    <row r="7822" spans="1:20" x14ac:dyDescent="0.3">
      <c r="A7822" s="2" t="s">
        <v>19339</v>
      </c>
      <c r="B7822" s="3" t="s">
        <v>20770</v>
      </c>
      <c r="C7822" s="3" t="s">
        <v>20771</v>
      </c>
      <c r="D7822" s="4">
        <v>0.32</v>
      </c>
      <c r="E7822" s="5" t="s">
        <v>6822</v>
      </c>
      <c r="F7822" s="4">
        <v>0.32</v>
      </c>
      <c r="G7822" s="6">
        <v>51692</v>
      </c>
      <c r="H7822" s="3" t="s">
        <v>19345</v>
      </c>
      <c r="I7822" s="3" t="s">
        <v>19346</v>
      </c>
      <c r="J7822" s="3" t="s">
        <v>20772</v>
      </c>
      <c r="K7822" s="5" t="s">
        <v>229</v>
      </c>
      <c r="L7822" s="5">
        <v>5</v>
      </c>
      <c r="M7822" s="5" t="s">
        <v>2160</v>
      </c>
      <c r="N7822" s="5">
        <f>VLOOKUP(M7822,[1]ArchetypeScores!E:N,10,FALSE)</f>
        <v>1</v>
      </c>
      <c r="O7822" s="5">
        <f>VLOOKUP(M7822,[1]ArchetypeScores!E:O,11,FALSE)</f>
        <v>-2</v>
      </c>
      <c r="P7822" s="5">
        <f>VLOOKUP(M7822,[1]ArchetypeScores!E:P,12,FALSE)</f>
        <v>1</v>
      </c>
      <c r="Q7822" s="2" t="str">
        <f>VLOOKUP(M7822,[1]ArchetypeScores!E:W,19,FALSE)</f>
        <v>Industrials - transportation</v>
      </c>
      <c r="R7822" s="2">
        <f>VLOOKUP(M7822,[1]ArchetypeScores!E:I,5,FALSE)</f>
        <v>0</v>
      </c>
      <c r="S7822" s="2">
        <f>VLOOKUP(M7822,[1]ArchetypeScores!E:K,7,FALSE)</f>
        <v>-1</v>
      </c>
      <c r="T7822" s="2" t="str">
        <f t="shared" si="124"/>
        <v>Not A&amp;R positive</v>
      </c>
    </row>
    <row r="7823" spans="1:20" x14ac:dyDescent="0.3">
      <c r="A7823" s="2" t="s">
        <v>19339</v>
      </c>
      <c r="B7823" s="3" t="s">
        <v>20773</v>
      </c>
      <c r="C7823" s="3" t="s">
        <v>20774</v>
      </c>
      <c r="D7823" s="4">
        <v>0.25</v>
      </c>
      <c r="E7823" s="5" t="s">
        <v>6822</v>
      </c>
      <c r="F7823" s="4">
        <v>0.25</v>
      </c>
      <c r="G7823" s="6">
        <v>51736</v>
      </c>
      <c r="H7823" s="3" t="s">
        <v>19345</v>
      </c>
      <c r="I7823" s="3" t="s">
        <v>19346</v>
      </c>
      <c r="J7823" s="3" t="s">
        <v>20775</v>
      </c>
      <c r="K7823" s="5" t="s">
        <v>175</v>
      </c>
      <c r="L7823" s="5">
        <v>3</v>
      </c>
      <c r="M7823" s="5" t="s">
        <v>1770</v>
      </c>
      <c r="N7823" s="5">
        <f>VLOOKUP(M7823,[1]ArchetypeScores!E:N,10,FALSE)</f>
        <v>1</v>
      </c>
      <c r="O7823" s="5">
        <f>VLOOKUP(M7823,[1]ArchetypeScores!E:O,11,FALSE)</f>
        <v>0</v>
      </c>
      <c r="P7823" s="5">
        <f>VLOOKUP(M7823,[1]ArchetypeScores!E:P,12,FALSE)</f>
        <v>0</v>
      </c>
      <c r="Q7823" s="2" t="str">
        <f>VLOOKUP(M7823,[1]ArchetypeScores!E:W,19,FALSE)</f>
        <v>Other sector</v>
      </c>
      <c r="R7823" s="2">
        <f>VLOOKUP(M7823,[1]ArchetypeScores!E:I,5,FALSE)</f>
        <v>0</v>
      </c>
      <c r="S7823" s="2">
        <f>VLOOKUP(M7823,[1]ArchetypeScores!E:K,7,FALSE)</f>
        <v>0</v>
      </c>
      <c r="T7823" s="2" t="str">
        <f t="shared" si="124"/>
        <v>Not A&amp;R positive</v>
      </c>
    </row>
    <row r="7824" spans="1:20" x14ac:dyDescent="0.3">
      <c r="A7824" s="2" t="s">
        <v>19339</v>
      </c>
      <c r="B7824" s="3" t="s">
        <v>20776</v>
      </c>
      <c r="C7824" s="3" t="s">
        <v>20777</v>
      </c>
      <c r="D7824" s="4">
        <v>0.01</v>
      </c>
      <c r="E7824" s="5" t="s">
        <v>6822</v>
      </c>
      <c r="F7824" s="4">
        <v>0.01</v>
      </c>
      <c r="G7824" s="6">
        <v>51691</v>
      </c>
      <c r="H7824" s="3" t="s">
        <v>19345</v>
      </c>
      <c r="I7824" s="3" t="s">
        <v>19346</v>
      </c>
      <c r="J7824" s="3" t="s">
        <v>20778</v>
      </c>
      <c r="K7824" s="5" t="s">
        <v>229</v>
      </c>
      <c r="L7824" s="5" t="s">
        <v>112</v>
      </c>
      <c r="M7824" s="5" t="s">
        <v>1282</v>
      </c>
      <c r="N7824" s="5">
        <f>VLOOKUP(M7824,[1]ArchetypeScores!E:N,10,FALSE)</f>
        <v>1</v>
      </c>
      <c r="O7824" s="5">
        <f>VLOOKUP(M7824,[1]ArchetypeScores!E:O,11,FALSE)</f>
        <v>-2</v>
      </c>
      <c r="P7824" s="5">
        <f>VLOOKUP(M7824,[1]ArchetypeScores!E:P,12,FALSE)</f>
        <v>-1</v>
      </c>
      <c r="Q7824" s="2" t="str">
        <f>VLOOKUP(M7824,[1]ArchetypeScores!E:W,19,FALSE)</f>
        <v>Industrials - transportation</v>
      </c>
      <c r="R7824" s="2">
        <f>VLOOKUP(M7824,[1]ArchetypeScores!E:I,5,FALSE)</f>
        <v>0</v>
      </c>
      <c r="S7824" s="2">
        <f>VLOOKUP(M7824,[1]ArchetypeScores!E:K,7,FALSE)</f>
        <v>-1</v>
      </c>
      <c r="T7824" s="2" t="str">
        <f t="shared" si="124"/>
        <v>Not A&amp;R positive</v>
      </c>
    </row>
    <row r="7825" spans="1:20" x14ac:dyDescent="0.3">
      <c r="A7825" s="2" t="s">
        <v>19339</v>
      </c>
      <c r="B7825" s="3" t="s">
        <v>20779</v>
      </c>
      <c r="C7825" s="3" t="s">
        <v>20780</v>
      </c>
      <c r="D7825" s="4">
        <v>2</v>
      </c>
      <c r="E7825" s="5" t="s">
        <v>6822</v>
      </c>
      <c r="F7825" s="4">
        <v>2</v>
      </c>
      <c r="G7825" s="6">
        <v>51668</v>
      </c>
      <c r="H7825" s="3" t="s">
        <v>19345</v>
      </c>
      <c r="I7825" s="3" t="s">
        <v>19346</v>
      </c>
      <c r="J7825" s="3" t="s">
        <v>20781</v>
      </c>
      <c r="K7825" s="5" t="s">
        <v>229</v>
      </c>
      <c r="L7825" s="5" t="s">
        <v>112</v>
      </c>
      <c r="M7825" s="5" t="s">
        <v>1282</v>
      </c>
      <c r="N7825" s="5">
        <f>VLOOKUP(M7825,[1]ArchetypeScores!E:N,10,FALSE)</f>
        <v>1</v>
      </c>
      <c r="O7825" s="5">
        <f>VLOOKUP(M7825,[1]ArchetypeScores!E:O,11,FALSE)</f>
        <v>-2</v>
      </c>
      <c r="P7825" s="5">
        <f>VLOOKUP(M7825,[1]ArchetypeScores!E:P,12,FALSE)</f>
        <v>-1</v>
      </c>
      <c r="Q7825" s="2" t="str">
        <f>VLOOKUP(M7825,[1]ArchetypeScores!E:W,19,FALSE)</f>
        <v>Industrials - transportation</v>
      </c>
      <c r="R7825" s="2">
        <f>VLOOKUP(M7825,[1]ArchetypeScores!E:I,5,FALSE)</f>
        <v>0</v>
      </c>
      <c r="S7825" s="2">
        <f>VLOOKUP(M7825,[1]ArchetypeScores!E:K,7,FALSE)</f>
        <v>-1</v>
      </c>
      <c r="T7825" s="2" t="str">
        <f t="shared" si="124"/>
        <v>Not A&amp;R positive</v>
      </c>
    </row>
    <row r="7826" spans="1:20" x14ac:dyDescent="0.3">
      <c r="A7826" s="2" t="s">
        <v>19339</v>
      </c>
      <c r="B7826" s="3" t="s">
        <v>20782</v>
      </c>
      <c r="C7826" s="3" t="s">
        <v>20783</v>
      </c>
      <c r="D7826" s="4">
        <v>1</v>
      </c>
      <c r="E7826" s="5" t="s">
        <v>6822</v>
      </c>
      <c r="F7826" s="4">
        <v>1</v>
      </c>
      <c r="G7826" s="6">
        <v>51783</v>
      </c>
      <c r="H7826" s="3" t="s">
        <v>19345</v>
      </c>
      <c r="I7826" s="3" t="s">
        <v>19346</v>
      </c>
      <c r="J7826" s="3" t="s">
        <v>19425</v>
      </c>
      <c r="K7826" s="5" t="s">
        <v>196</v>
      </c>
      <c r="L7826" s="5">
        <v>7</v>
      </c>
      <c r="M7826" s="5" t="s">
        <v>10951</v>
      </c>
      <c r="N7826" s="5">
        <f>VLOOKUP(M7826,[1]ArchetypeScores!E:N,10,FALSE)</f>
        <v>1</v>
      </c>
      <c r="O7826" s="5">
        <f>VLOOKUP(M7826,[1]ArchetypeScores!E:O,11,FALSE)</f>
        <v>-2</v>
      </c>
      <c r="P7826" s="5">
        <f>VLOOKUP(M7826,[1]ArchetypeScores!E:P,12,FALSE)</f>
        <v>0</v>
      </c>
      <c r="Q7826" s="2" t="str">
        <f>VLOOKUP(M7826,[1]ArchetypeScores!E:W,19,FALSE)</f>
        <v>Industrials - other</v>
      </c>
      <c r="R7826" s="2">
        <f>VLOOKUP(M7826,[1]ArchetypeScores!E:I,5,FALSE)</f>
        <v>1</v>
      </c>
      <c r="S7826" s="2">
        <f>VLOOKUP(M7826,[1]ArchetypeScores!E:K,7,FALSE)</f>
        <v>1</v>
      </c>
      <c r="T7826" s="2" t="str">
        <f t="shared" si="124"/>
        <v>Both</v>
      </c>
    </row>
    <row r="7827" spans="1:20" x14ac:dyDescent="0.3">
      <c r="A7827" s="2" t="s">
        <v>19339</v>
      </c>
      <c r="B7827" s="3" t="s">
        <v>20784</v>
      </c>
      <c r="C7827" s="3" t="s">
        <v>20785</v>
      </c>
      <c r="D7827" s="4">
        <v>10</v>
      </c>
      <c r="E7827" s="5" t="s">
        <v>6822</v>
      </c>
      <c r="F7827" s="4">
        <v>10</v>
      </c>
      <c r="G7827" s="6">
        <v>51876</v>
      </c>
      <c r="H7827" s="3" t="s">
        <v>19345</v>
      </c>
      <c r="I7827" s="3" t="s">
        <v>19346</v>
      </c>
      <c r="J7827" s="3"/>
      <c r="K7827" s="5" t="s">
        <v>25</v>
      </c>
      <c r="L7827" s="5">
        <v>15</v>
      </c>
      <c r="M7827" s="5" t="s">
        <v>26</v>
      </c>
      <c r="N7827" s="5">
        <f>VLOOKUP(M7827,[1]ArchetypeScores!E:N,10,FALSE)</f>
        <v>1</v>
      </c>
      <c r="O7827" s="5">
        <f>VLOOKUP(M7827,[1]ArchetypeScores!E:O,11,FALSE)</f>
        <v>-2</v>
      </c>
      <c r="P7827" s="5">
        <f>VLOOKUP(M7827,[1]ArchetypeScores!E:P,12,FALSE)</f>
        <v>0</v>
      </c>
      <c r="Q7827" s="2" t="str">
        <f>VLOOKUP(M7827,[1]ArchetypeScores!E:W,19,FALSE)</f>
        <v>Energy and water</v>
      </c>
      <c r="R7827" s="2">
        <f>VLOOKUP(M7827,[1]ArchetypeScores!E:I,5,FALSE)</f>
        <v>0</v>
      </c>
      <c r="S7827" s="2">
        <f>VLOOKUP(M7827,[1]ArchetypeScores!E:K,7,FALSE)</f>
        <v>0</v>
      </c>
      <c r="T7827" s="2" t="str">
        <f t="shared" si="124"/>
        <v>Not A&amp;R positive</v>
      </c>
    </row>
    <row r="7828" spans="1:20" x14ac:dyDescent="0.3">
      <c r="A7828" s="2" t="s">
        <v>19339</v>
      </c>
      <c r="B7828" s="3" t="s">
        <v>20786</v>
      </c>
      <c r="C7828" s="3" t="s">
        <v>20787</v>
      </c>
      <c r="D7828" s="4">
        <v>0.05</v>
      </c>
      <c r="E7828" s="5" t="s">
        <v>6822</v>
      </c>
      <c r="F7828" s="4">
        <v>0.05</v>
      </c>
      <c r="G7828" s="6">
        <v>51663</v>
      </c>
      <c r="H7828" s="3" t="s">
        <v>19345</v>
      </c>
      <c r="I7828" s="3" t="s">
        <v>19346</v>
      </c>
      <c r="J7828" s="3" t="s">
        <v>20788</v>
      </c>
      <c r="K7828" s="5" t="s">
        <v>137</v>
      </c>
      <c r="L7828" s="5">
        <v>5</v>
      </c>
      <c r="M7828" s="5" t="s">
        <v>2016</v>
      </c>
      <c r="N7828" s="5">
        <f>VLOOKUP(M7828,[1]ArchetypeScores!E:N,10,FALSE)</f>
        <v>1</v>
      </c>
      <c r="O7828" s="5">
        <f>VLOOKUP(M7828,[1]ArchetypeScores!E:O,11,FALSE)</f>
        <v>-2</v>
      </c>
      <c r="P7828" s="5">
        <f>VLOOKUP(M7828,[1]ArchetypeScores!E:P,12,FALSE)</f>
        <v>2</v>
      </c>
      <c r="Q7828" s="2" t="str">
        <f>VLOOKUP(M7828,[1]ArchetypeScores!E:W,19,FALSE)</f>
        <v>Industrials - other</v>
      </c>
      <c r="R7828" s="2">
        <f>VLOOKUP(M7828,[1]ArchetypeScores!E:I,5,FALSE)</f>
        <v>0</v>
      </c>
      <c r="S7828" s="2">
        <f>VLOOKUP(M7828,[1]ArchetypeScores!E:K,7,FALSE)</f>
        <v>0</v>
      </c>
      <c r="T7828" s="2" t="str">
        <f t="shared" si="124"/>
        <v>Not A&amp;R positive</v>
      </c>
    </row>
    <row r="7829" spans="1:20" x14ac:dyDescent="0.3">
      <c r="A7829" s="2" t="s">
        <v>19339</v>
      </c>
      <c r="B7829" s="3" t="s">
        <v>20789</v>
      </c>
      <c r="C7829" s="3" t="s">
        <v>20790</v>
      </c>
      <c r="D7829" s="4">
        <v>5</v>
      </c>
      <c r="E7829" s="5" t="s">
        <v>6822</v>
      </c>
      <c r="F7829" s="4">
        <v>5</v>
      </c>
      <c r="G7829" s="6">
        <v>51707</v>
      </c>
      <c r="H7829" s="3" t="s">
        <v>19345</v>
      </c>
      <c r="I7829" s="3" t="s">
        <v>19346</v>
      </c>
      <c r="J7829" s="3" t="s">
        <v>20791</v>
      </c>
      <c r="K7829" s="5" t="s">
        <v>137</v>
      </c>
      <c r="L7829" s="5">
        <v>5</v>
      </c>
      <c r="M7829" s="5" t="s">
        <v>2016</v>
      </c>
      <c r="N7829" s="5">
        <f>VLOOKUP(M7829,[1]ArchetypeScores!E:N,10,FALSE)</f>
        <v>1</v>
      </c>
      <c r="O7829" s="5">
        <f>VLOOKUP(M7829,[1]ArchetypeScores!E:O,11,FALSE)</f>
        <v>-2</v>
      </c>
      <c r="P7829" s="5">
        <f>VLOOKUP(M7829,[1]ArchetypeScores!E:P,12,FALSE)</f>
        <v>2</v>
      </c>
      <c r="Q7829" s="2" t="str">
        <f>VLOOKUP(M7829,[1]ArchetypeScores!E:W,19,FALSE)</f>
        <v>Industrials - other</v>
      </c>
      <c r="R7829" s="2">
        <f>VLOOKUP(M7829,[1]ArchetypeScores!E:I,5,FALSE)</f>
        <v>0</v>
      </c>
      <c r="S7829" s="2">
        <f>VLOOKUP(M7829,[1]ArchetypeScores!E:K,7,FALSE)</f>
        <v>0</v>
      </c>
      <c r="T7829" s="2" t="str">
        <f t="shared" si="124"/>
        <v>Not A&amp;R positive</v>
      </c>
    </row>
    <row r="7830" spans="1:20" x14ac:dyDescent="0.3">
      <c r="A7830" s="2" t="s">
        <v>19339</v>
      </c>
      <c r="B7830" s="3" t="s">
        <v>20792</v>
      </c>
      <c r="C7830" s="3" t="s">
        <v>20793</v>
      </c>
      <c r="D7830" s="4">
        <v>0.5</v>
      </c>
      <c r="E7830" s="5" t="s">
        <v>6822</v>
      </c>
      <c r="F7830" s="4">
        <v>0.5</v>
      </c>
      <c r="G7830" s="6">
        <v>51785</v>
      </c>
      <c r="H7830" s="9" t="s">
        <v>19345</v>
      </c>
      <c r="I7830" s="3" t="s">
        <v>19346</v>
      </c>
      <c r="J7830" s="3" t="s">
        <v>19425</v>
      </c>
      <c r="K7830" s="5" t="s">
        <v>196</v>
      </c>
      <c r="L7830" s="5">
        <v>1</v>
      </c>
      <c r="M7830" s="5" t="s">
        <v>197</v>
      </c>
      <c r="N7830" s="5">
        <f>VLOOKUP(M7830,[1]ArchetypeScores!E:N,10,FALSE)</f>
        <v>1</v>
      </c>
      <c r="O7830" s="5">
        <f>VLOOKUP(M7830,[1]ArchetypeScores!E:O,11,FALSE)</f>
        <v>-2</v>
      </c>
      <c r="P7830" s="5">
        <f>VLOOKUP(M7830,[1]ArchetypeScores!E:P,12,FALSE)</f>
        <v>0</v>
      </c>
      <c r="Q7830" s="2" t="str">
        <f>VLOOKUP(M7830,[1]ArchetypeScores!E:W,19,FALSE)</f>
        <v>Industrials - other</v>
      </c>
      <c r="R7830" s="2">
        <f>VLOOKUP(M7830,[1]ArchetypeScores!E:I,5,FALSE)</f>
        <v>0</v>
      </c>
      <c r="S7830" s="2">
        <f>VLOOKUP(M7830,[1]ArchetypeScores!E:K,7,FALSE)</f>
        <v>-1</v>
      </c>
      <c r="T7830" s="2" t="str">
        <f t="shared" si="124"/>
        <v>Not A&amp;R positive</v>
      </c>
    </row>
    <row r="7831" spans="1:20" x14ac:dyDescent="0.3">
      <c r="A7831" s="2" t="s">
        <v>19339</v>
      </c>
      <c r="B7831" s="3" t="s">
        <v>20794</v>
      </c>
      <c r="C7831" s="3" t="s">
        <v>20795</v>
      </c>
      <c r="D7831" s="4">
        <v>0.27500000000000002</v>
      </c>
      <c r="E7831" s="5" t="s">
        <v>6822</v>
      </c>
      <c r="F7831" s="4">
        <v>0.27500000000000002</v>
      </c>
      <c r="G7831" s="6">
        <v>51878</v>
      </c>
      <c r="H7831" s="3" t="s">
        <v>19345</v>
      </c>
      <c r="I7831" s="3" t="s">
        <v>19346</v>
      </c>
      <c r="J7831" s="3"/>
      <c r="K7831" s="5" t="s">
        <v>142</v>
      </c>
      <c r="L7831" s="5">
        <v>3</v>
      </c>
      <c r="M7831" s="5" t="s">
        <v>143</v>
      </c>
      <c r="N7831" s="5">
        <f>VLOOKUP(M7831,[1]ArchetypeScores!E:N,10,FALSE)</f>
        <v>1</v>
      </c>
      <c r="O7831" s="5">
        <f>VLOOKUP(M7831,[1]ArchetypeScores!E:O,11,FALSE)</f>
        <v>1</v>
      </c>
      <c r="P7831" s="5">
        <f>VLOOKUP(M7831,[1]ArchetypeScores!E:P,12,FALSE)</f>
        <v>2</v>
      </c>
      <c r="Q7831" s="2" t="str">
        <f>VLOOKUP(M7831,[1]ArchetypeScores!E:W,19,FALSE)</f>
        <v>Materials (including forestry and nature)</v>
      </c>
      <c r="R7831" s="2">
        <f>VLOOKUP(M7831,[1]ArchetypeScores!E:I,5,FALSE)</f>
        <v>1</v>
      </c>
      <c r="S7831" s="2">
        <f>VLOOKUP(M7831,[1]ArchetypeScores!E:K,7,FALSE)</f>
        <v>1</v>
      </c>
      <c r="T7831" s="2" t="str">
        <f t="shared" si="124"/>
        <v>Both</v>
      </c>
    </row>
    <row r="7832" spans="1:20" x14ac:dyDescent="0.3">
      <c r="A7832" s="2" t="s">
        <v>19339</v>
      </c>
      <c r="B7832" s="3" t="s">
        <v>20796</v>
      </c>
      <c r="C7832" s="3" t="s">
        <v>20796</v>
      </c>
      <c r="D7832" s="4">
        <v>16</v>
      </c>
      <c r="E7832" s="5" t="s">
        <v>6822</v>
      </c>
      <c r="F7832" s="4">
        <v>16</v>
      </c>
      <c r="G7832" s="6">
        <v>52162</v>
      </c>
      <c r="H7832" s="3" t="s">
        <v>20797</v>
      </c>
      <c r="I7832" s="3" t="s">
        <v>19342</v>
      </c>
      <c r="J7832" s="3"/>
      <c r="K7832" s="5" t="s">
        <v>67</v>
      </c>
      <c r="L7832" s="5">
        <v>1</v>
      </c>
      <c r="M7832" s="5" t="s">
        <v>265</v>
      </c>
      <c r="N7832" s="5">
        <f>VLOOKUP(M7832,[1]ArchetypeScores!E:N,10,FALSE)</f>
        <v>0</v>
      </c>
      <c r="O7832" s="5">
        <f>VLOOKUP(M7832,[1]ArchetypeScores!E:O,11,FALSE)</f>
        <v>-1</v>
      </c>
      <c r="P7832" s="5">
        <f>VLOOKUP(M7832,[1]ArchetypeScores!E:P,12,FALSE)</f>
        <v>0</v>
      </c>
      <c r="Q7832" s="2" t="str">
        <f>VLOOKUP(M7832,[1]ArchetypeScores!E:W,19,FALSE)</f>
        <v>Untargeted</v>
      </c>
      <c r="R7832" s="2">
        <f>VLOOKUP(M7832,[1]ArchetypeScores!E:I,5,FALSE)</f>
        <v>0</v>
      </c>
      <c r="S7832" s="2">
        <f>VLOOKUP(M7832,[1]ArchetypeScores!E:K,7,FALSE)</f>
        <v>0</v>
      </c>
      <c r="T7832" s="2" t="str">
        <f t="shared" si="124"/>
        <v>Not A&amp;R positive</v>
      </c>
    </row>
    <row r="7833" spans="1:20" x14ac:dyDescent="0.3">
      <c r="A7833" s="2" t="s">
        <v>19339</v>
      </c>
      <c r="B7833" s="3" t="s">
        <v>20798</v>
      </c>
      <c r="C7833" s="3" t="s">
        <v>20799</v>
      </c>
      <c r="D7833" s="4">
        <v>7.4999999999999997E-2</v>
      </c>
      <c r="E7833" s="5" t="s">
        <v>6822</v>
      </c>
      <c r="F7833" s="4">
        <v>7.4999999999999997E-2</v>
      </c>
      <c r="G7833" s="6">
        <v>51752</v>
      </c>
      <c r="H7833" s="3" t="s">
        <v>19345</v>
      </c>
      <c r="I7833" s="3" t="s">
        <v>19346</v>
      </c>
      <c r="J7833" s="3" t="s">
        <v>20800</v>
      </c>
      <c r="K7833" s="5" t="s">
        <v>477</v>
      </c>
      <c r="L7833" s="5">
        <v>8</v>
      </c>
      <c r="M7833" s="5" t="s">
        <v>1100</v>
      </c>
      <c r="N7833" s="5">
        <f>VLOOKUP(M7833,[1]ArchetypeScores!E:N,10,FALSE)</f>
        <v>1</v>
      </c>
      <c r="O7833" s="5">
        <f>VLOOKUP(M7833,[1]ArchetypeScores!E:O,11,FALSE)</f>
        <v>-2</v>
      </c>
      <c r="P7833" s="5">
        <f>VLOOKUP(M7833,[1]ArchetypeScores!E:P,12,FALSE)</f>
        <v>2</v>
      </c>
      <c r="Q7833" s="2" t="str">
        <f>VLOOKUP(M7833,[1]ArchetypeScores!E:W,19,FALSE)</f>
        <v>Energy and water</v>
      </c>
      <c r="R7833" s="2">
        <f>VLOOKUP(M7833,[1]ArchetypeScores!E:I,5,FALSE)</f>
        <v>0</v>
      </c>
      <c r="S7833" s="2">
        <f>VLOOKUP(M7833,[1]ArchetypeScores!E:K,7,FALSE)</f>
        <v>0</v>
      </c>
      <c r="T7833" s="2" t="str">
        <f t="shared" si="124"/>
        <v>Not A&amp;R positive</v>
      </c>
    </row>
    <row r="7834" spans="1:20" x14ac:dyDescent="0.3">
      <c r="A7834" s="2" t="s">
        <v>19339</v>
      </c>
      <c r="B7834" s="3" t="s">
        <v>20801</v>
      </c>
      <c r="C7834" s="3" t="s">
        <v>20802</v>
      </c>
      <c r="D7834" s="4">
        <v>1.4</v>
      </c>
      <c r="E7834" s="5" t="s">
        <v>6822</v>
      </c>
      <c r="F7834" s="4">
        <v>1.4</v>
      </c>
      <c r="G7834" s="6">
        <v>51813</v>
      </c>
      <c r="H7834" s="3" t="s">
        <v>19345</v>
      </c>
      <c r="I7834" s="3" t="s">
        <v>19346</v>
      </c>
      <c r="J7834" s="3" t="s">
        <v>20803</v>
      </c>
      <c r="K7834" s="5" t="s">
        <v>25</v>
      </c>
      <c r="L7834" s="5">
        <v>1</v>
      </c>
      <c r="M7834" s="5" t="s">
        <v>343</v>
      </c>
      <c r="N7834" s="5">
        <f>VLOOKUP(M7834,[1]ArchetypeScores!E:N,10,FALSE)</f>
        <v>1</v>
      </c>
      <c r="O7834" s="5">
        <f>VLOOKUP(M7834,[1]ArchetypeScores!E:O,11,FALSE)</f>
        <v>-2</v>
      </c>
      <c r="P7834" s="5">
        <f>VLOOKUP(M7834,[1]ArchetypeScores!E:P,12,FALSE)</f>
        <v>0</v>
      </c>
      <c r="Q7834" s="2" t="str">
        <f>VLOOKUP(M7834,[1]ArchetypeScores!E:W,19,FALSE)</f>
        <v>Industrials - other</v>
      </c>
      <c r="R7834" s="2">
        <f>VLOOKUP(M7834,[1]ArchetypeScores!E:I,5,FALSE)</f>
        <v>0</v>
      </c>
      <c r="S7834" s="2">
        <f>VLOOKUP(M7834,[1]ArchetypeScores!E:K,7,FALSE)</f>
        <v>-1</v>
      </c>
      <c r="T7834" s="2" t="str">
        <f t="shared" si="124"/>
        <v>Not A&amp;R positive</v>
      </c>
    </row>
    <row r="7835" spans="1:20" x14ac:dyDescent="0.3">
      <c r="A7835" s="2" t="s">
        <v>19339</v>
      </c>
      <c r="B7835" s="3" t="s">
        <v>20804</v>
      </c>
      <c r="C7835" s="3" t="s">
        <v>20805</v>
      </c>
      <c r="D7835" s="4">
        <v>1.25</v>
      </c>
      <c r="E7835" s="5" t="s">
        <v>6822</v>
      </c>
      <c r="F7835" s="4">
        <v>1.25</v>
      </c>
      <c r="G7835" s="6">
        <v>52045</v>
      </c>
      <c r="H7835" s="3" t="s">
        <v>19356</v>
      </c>
      <c r="I7835" s="3" t="s">
        <v>19357</v>
      </c>
      <c r="J7835" s="3" t="s">
        <v>20806</v>
      </c>
      <c r="K7835" s="5" t="s">
        <v>57</v>
      </c>
      <c r="L7835" s="5">
        <v>29</v>
      </c>
      <c r="M7835" s="5" t="s">
        <v>58</v>
      </c>
      <c r="N7835" s="5">
        <f>VLOOKUP(M7835,[1]ArchetypeScores!E:N,10,FALSE)</f>
        <v>0</v>
      </c>
      <c r="O7835" s="5">
        <f>VLOOKUP(M7835,[1]ArchetypeScores!E:O,11,FALSE)</f>
        <v>-1</v>
      </c>
      <c r="P7835" s="5">
        <f>VLOOKUP(M7835,[1]ArchetypeScores!E:P,12,FALSE)</f>
        <v>0</v>
      </c>
      <c r="Q7835" s="2" t="str">
        <f>VLOOKUP(M7835,[1]ArchetypeScores!E:W,19,FALSE)</f>
        <v>Untargeted</v>
      </c>
      <c r="R7835" s="2">
        <f>VLOOKUP(M7835,[1]ArchetypeScores!E:I,5,FALSE)</f>
        <v>0</v>
      </c>
      <c r="S7835" s="2">
        <f>VLOOKUP(M7835,[1]ArchetypeScores!E:K,7,FALSE)</f>
        <v>0</v>
      </c>
      <c r="T7835" s="2" t="str">
        <f t="shared" si="124"/>
        <v>Not A&amp;R positive</v>
      </c>
    </row>
    <row r="7836" spans="1:20" x14ac:dyDescent="0.3">
      <c r="A7836" s="2" t="s">
        <v>19339</v>
      </c>
      <c r="B7836" s="3" t="s">
        <v>20807</v>
      </c>
      <c r="C7836" s="3" t="s">
        <v>20808</v>
      </c>
      <c r="D7836" s="4">
        <v>0.01</v>
      </c>
      <c r="E7836" s="5" t="s">
        <v>6822</v>
      </c>
      <c r="F7836" s="4">
        <v>0.01</v>
      </c>
      <c r="G7836" s="6">
        <v>51815</v>
      </c>
      <c r="H7836" s="3" t="s">
        <v>19345</v>
      </c>
      <c r="I7836" s="3" t="s">
        <v>19346</v>
      </c>
      <c r="J7836" s="3" t="s">
        <v>20809</v>
      </c>
      <c r="K7836" s="5" t="s">
        <v>57</v>
      </c>
      <c r="L7836" s="5">
        <v>25</v>
      </c>
      <c r="M7836" s="5" t="s">
        <v>241</v>
      </c>
      <c r="N7836" s="5">
        <f>VLOOKUP(M7836,[1]ArchetypeScores!E:N,10,FALSE)</f>
        <v>0</v>
      </c>
      <c r="O7836" s="5">
        <f>VLOOKUP(M7836,[1]ArchetypeScores!E:O,11,FALSE)</f>
        <v>-1</v>
      </c>
      <c r="P7836" s="5">
        <f>VLOOKUP(M7836,[1]ArchetypeScores!E:P,12,FALSE)</f>
        <v>0</v>
      </c>
      <c r="Q7836" s="2" t="str">
        <f>VLOOKUP(M7836,[1]ArchetypeScores!E:W,19,FALSE)</f>
        <v>Other sector</v>
      </c>
      <c r="R7836" s="2">
        <f>VLOOKUP(M7836,[1]ArchetypeScores!E:I,5,FALSE)</f>
        <v>0</v>
      </c>
      <c r="S7836" s="2">
        <f>VLOOKUP(M7836,[1]ArchetypeScores!E:K,7,FALSE)</f>
        <v>0</v>
      </c>
      <c r="T7836" s="2" t="str">
        <f t="shared" si="124"/>
        <v>Not A&amp;R positive</v>
      </c>
    </row>
    <row r="7837" spans="1:20" x14ac:dyDescent="0.3">
      <c r="A7837" s="2" t="s">
        <v>19339</v>
      </c>
      <c r="B7837" s="3" t="s">
        <v>20810</v>
      </c>
      <c r="C7837" s="3" t="s">
        <v>20811</v>
      </c>
      <c r="D7837" s="4">
        <v>0.5</v>
      </c>
      <c r="E7837" s="5" t="s">
        <v>6822</v>
      </c>
      <c r="F7837" s="4">
        <v>0.5</v>
      </c>
      <c r="G7837" s="6">
        <v>51762</v>
      </c>
      <c r="H7837" s="3" t="s">
        <v>19345</v>
      </c>
      <c r="I7837" s="3" t="s">
        <v>19346</v>
      </c>
      <c r="J7837" s="3" t="s">
        <v>20812</v>
      </c>
      <c r="K7837" s="5" t="s">
        <v>477</v>
      </c>
      <c r="L7837" s="5">
        <v>1</v>
      </c>
      <c r="M7837" s="5" t="s">
        <v>750</v>
      </c>
      <c r="N7837" s="5">
        <f>VLOOKUP(M7837,[1]ArchetypeScores!E:N,10,FALSE)</f>
        <v>1</v>
      </c>
      <c r="O7837" s="5">
        <f>VLOOKUP(M7837,[1]ArchetypeScores!E:O,11,FALSE)</f>
        <v>-2</v>
      </c>
      <c r="P7837" s="5">
        <f>VLOOKUP(M7837,[1]ArchetypeScores!E:P,12,FALSE)</f>
        <v>2</v>
      </c>
      <c r="Q7837" s="2" t="str">
        <f>VLOOKUP(M7837,[1]ArchetypeScores!E:W,19,FALSE)</f>
        <v>Energy and water</v>
      </c>
      <c r="R7837" s="2">
        <f>VLOOKUP(M7837,[1]ArchetypeScores!E:I,5,FALSE)</f>
        <v>0</v>
      </c>
      <c r="S7837" s="2">
        <f>VLOOKUP(M7837,[1]ArchetypeScores!E:K,7,FALSE)</f>
        <v>0</v>
      </c>
      <c r="T7837" s="2" t="str">
        <f t="shared" si="124"/>
        <v>Not A&amp;R positive</v>
      </c>
    </row>
    <row r="7838" spans="1:20" x14ac:dyDescent="0.3">
      <c r="A7838" s="2" t="s">
        <v>19339</v>
      </c>
      <c r="B7838" s="3" t="s">
        <v>20813</v>
      </c>
      <c r="C7838" s="3" t="s">
        <v>19736</v>
      </c>
      <c r="D7838" s="4">
        <v>5.0000000000000001E-3</v>
      </c>
      <c r="E7838" s="5" t="s">
        <v>6822</v>
      </c>
      <c r="F7838" s="4">
        <v>5.0000000000000001E-3</v>
      </c>
      <c r="G7838" s="6">
        <v>51857</v>
      </c>
      <c r="H7838" s="3" t="s">
        <v>19345</v>
      </c>
      <c r="I7838" s="3" t="s">
        <v>19346</v>
      </c>
      <c r="J7838" s="3"/>
      <c r="K7838" s="5" t="s">
        <v>25</v>
      </c>
      <c r="L7838" s="5" t="s">
        <v>112</v>
      </c>
      <c r="M7838" s="5" t="s">
        <v>423</v>
      </c>
      <c r="N7838" s="5">
        <f>VLOOKUP(M7838,[1]ArchetypeScores!E:N,10,FALSE)</f>
        <v>1</v>
      </c>
      <c r="O7838" s="5">
        <f>VLOOKUP(M7838,[1]ArchetypeScores!E:O,11,FALSE)</f>
        <v>-2</v>
      </c>
      <c r="P7838" s="5">
        <f>VLOOKUP(M7838,[1]ArchetypeScores!E:P,12,FALSE)</f>
        <v>0</v>
      </c>
      <c r="Q7838" s="2" t="str">
        <f>VLOOKUP(M7838,[1]ArchetypeScores!E:W,19,FALSE)</f>
        <v>Industrials - other</v>
      </c>
      <c r="R7838" s="2">
        <f>VLOOKUP(M7838,[1]ArchetypeScores!E:I,5,FALSE)</f>
        <v>0</v>
      </c>
      <c r="S7838" s="2">
        <f>VLOOKUP(M7838,[1]ArchetypeScores!E:K,7,FALSE)</f>
        <v>-1</v>
      </c>
      <c r="T7838" s="2" t="str">
        <f t="shared" si="124"/>
        <v>Not A&amp;R positive</v>
      </c>
    </row>
    <row r="7839" spans="1:20" x14ac:dyDescent="0.3">
      <c r="A7839" s="2" t="s">
        <v>19339</v>
      </c>
      <c r="B7839" s="3" t="s">
        <v>20814</v>
      </c>
      <c r="C7839" s="3" t="s">
        <v>19736</v>
      </c>
      <c r="D7839" s="4">
        <v>1E-3</v>
      </c>
      <c r="E7839" s="5" t="s">
        <v>6822</v>
      </c>
      <c r="F7839" s="4">
        <v>1.25E-3</v>
      </c>
      <c r="G7839" s="6">
        <v>51858</v>
      </c>
      <c r="H7839" s="3" t="s">
        <v>19345</v>
      </c>
      <c r="I7839" s="3" t="s">
        <v>19346</v>
      </c>
      <c r="J7839" s="3"/>
      <c r="K7839" s="5" t="s">
        <v>25</v>
      </c>
      <c r="L7839" s="5" t="s">
        <v>112</v>
      </c>
      <c r="M7839" s="5" t="s">
        <v>423</v>
      </c>
      <c r="N7839" s="5">
        <f>VLOOKUP(M7839,[1]ArchetypeScores!E:N,10,FALSE)</f>
        <v>1</v>
      </c>
      <c r="O7839" s="5">
        <f>VLOOKUP(M7839,[1]ArchetypeScores!E:O,11,FALSE)</f>
        <v>-2</v>
      </c>
      <c r="P7839" s="5">
        <f>VLOOKUP(M7839,[1]ArchetypeScores!E:P,12,FALSE)</f>
        <v>0</v>
      </c>
      <c r="Q7839" s="2" t="str">
        <f>VLOOKUP(M7839,[1]ArchetypeScores!E:W,19,FALSE)</f>
        <v>Industrials - other</v>
      </c>
      <c r="R7839" s="2">
        <f>VLOOKUP(M7839,[1]ArchetypeScores!E:I,5,FALSE)</f>
        <v>0</v>
      </c>
      <c r="S7839" s="2">
        <f>VLOOKUP(M7839,[1]ArchetypeScores!E:K,7,FALSE)</f>
        <v>-1</v>
      </c>
      <c r="T7839" s="2" t="str">
        <f t="shared" si="124"/>
        <v>Not A&amp;R positive</v>
      </c>
    </row>
    <row r="7840" spans="1:20" x14ac:dyDescent="0.3">
      <c r="A7840" s="2" t="s">
        <v>19339</v>
      </c>
      <c r="B7840" s="3" t="s">
        <v>20815</v>
      </c>
      <c r="C7840" s="3" t="s">
        <v>20816</v>
      </c>
      <c r="D7840" s="4">
        <v>1</v>
      </c>
      <c r="E7840" s="5" t="s">
        <v>6822</v>
      </c>
      <c r="F7840" s="4">
        <v>1</v>
      </c>
      <c r="G7840" s="6">
        <v>51836</v>
      </c>
      <c r="H7840" s="3" t="s">
        <v>19345</v>
      </c>
      <c r="I7840" s="3" t="s">
        <v>19346</v>
      </c>
      <c r="J7840" s="3" t="s">
        <v>20817</v>
      </c>
      <c r="K7840" s="5" t="s">
        <v>112</v>
      </c>
      <c r="L7840" s="5" t="s">
        <v>112</v>
      </c>
      <c r="M7840" s="5" t="s">
        <v>961</v>
      </c>
      <c r="N7840" s="5">
        <f>VLOOKUP(M7840,[1]ArchetypeScores!E:N,10,FALSE)</f>
        <v>0</v>
      </c>
      <c r="O7840" s="5">
        <f>VLOOKUP(M7840,[1]ArchetypeScores!E:O,11,FALSE)</f>
        <v>0</v>
      </c>
      <c r="P7840" s="5">
        <f>VLOOKUP(M7840,[1]ArchetypeScores!E:P,12,FALSE)</f>
        <v>0</v>
      </c>
      <c r="Q7840" s="2" t="str">
        <f>VLOOKUP(M7840,[1]ArchetypeScores!E:W,19,FALSE)</f>
        <v>Untargeted</v>
      </c>
      <c r="R7840" s="2">
        <f>VLOOKUP(M7840,[1]ArchetypeScores!E:I,5,FALSE)</f>
        <v>0</v>
      </c>
      <c r="S7840" s="2">
        <f>VLOOKUP(M7840,[1]ArchetypeScores!E:K,7,FALSE)</f>
        <v>0</v>
      </c>
      <c r="T7840" s="2" t="str">
        <f t="shared" si="124"/>
        <v>Not A&amp;R positive</v>
      </c>
    </row>
    <row r="7841" spans="1:20" x14ac:dyDescent="0.3">
      <c r="A7841" s="2" t="s">
        <v>19339</v>
      </c>
      <c r="B7841" s="3" t="s">
        <v>20818</v>
      </c>
      <c r="C7841" s="3" t="s">
        <v>20819</v>
      </c>
      <c r="D7841" s="4">
        <v>0.60799999999999998</v>
      </c>
      <c r="E7841" s="5" t="s">
        <v>6822</v>
      </c>
      <c r="F7841" s="4">
        <v>0.60799999999999998</v>
      </c>
      <c r="G7841" s="6">
        <v>51879</v>
      </c>
      <c r="H7841" s="3" t="s">
        <v>19345</v>
      </c>
      <c r="I7841" s="3" t="s">
        <v>19346</v>
      </c>
      <c r="J7841" s="3"/>
      <c r="K7841" s="5" t="s">
        <v>94</v>
      </c>
      <c r="L7841" s="5">
        <v>11</v>
      </c>
      <c r="M7841" s="5" t="s">
        <v>14062</v>
      </c>
      <c r="N7841" s="5">
        <f>VLOOKUP(M7841,[1]ArchetypeScores!E:N,10,FALSE)</f>
        <v>1</v>
      </c>
      <c r="O7841" s="5">
        <f>VLOOKUP(M7841,[1]ArchetypeScores!E:O,11,FALSE)</f>
        <v>0</v>
      </c>
      <c r="P7841" s="5">
        <f>VLOOKUP(M7841,[1]ArchetypeScores!E:P,12,FALSE)</f>
        <v>1</v>
      </c>
      <c r="Q7841" s="2" t="e">
        <f>VLOOKUP(M7841,[1]ArchetypeScores!E:W,19,FALSE)</f>
        <v>#N/A</v>
      </c>
      <c r="R7841" s="2">
        <f>VLOOKUP(M7841,[1]ArchetypeScores!E:I,5,FALSE)</f>
        <v>1</v>
      </c>
      <c r="S7841" s="2">
        <f>VLOOKUP(M7841,[1]ArchetypeScores!E:K,7,FALSE)</f>
        <v>1</v>
      </c>
      <c r="T7841" s="2" t="str">
        <f t="shared" si="124"/>
        <v>Both</v>
      </c>
    </row>
    <row r="7842" spans="1:20" x14ac:dyDescent="0.3">
      <c r="A7842" s="2" t="s">
        <v>19339</v>
      </c>
      <c r="B7842" s="3" t="s">
        <v>20820</v>
      </c>
      <c r="C7842" s="3" t="s">
        <v>20821</v>
      </c>
      <c r="D7842" s="4">
        <v>0.02</v>
      </c>
      <c r="E7842" s="5" t="s">
        <v>6822</v>
      </c>
      <c r="F7842" s="4">
        <v>0.02</v>
      </c>
      <c r="G7842" s="6">
        <v>51961</v>
      </c>
      <c r="H7842" s="3" t="s">
        <v>19356</v>
      </c>
      <c r="I7842" s="3" t="s">
        <v>19357</v>
      </c>
      <c r="J7842" s="3" t="s">
        <v>20822</v>
      </c>
      <c r="K7842" s="5" t="s">
        <v>112</v>
      </c>
      <c r="L7842" s="5" t="s">
        <v>112</v>
      </c>
      <c r="M7842" s="5" t="s">
        <v>961</v>
      </c>
      <c r="N7842" s="5">
        <f>VLOOKUP(M7842,[1]ArchetypeScores!E:N,10,FALSE)</f>
        <v>0</v>
      </c>
      <c r="O7842" s="5">
        <f>VLOOKUP(M7842,[1]ArchetypeScores!E:O,11,FALSE)</f>
        <v>0</v>
      </c>
      <c r="P7842" s="5">
        <f>VLOOKUP(M7842,[1]ArchetypeScores!E:P,12,FALSE)</f>
        <v>0</v>
      </c>
      <c r="Q7842" s="2" t="str">
        <f>VLOOKUP(M7842,[1]ArchetypeScores!E:W,19,FALSE)</f>
        <v>Untargeted</v>
      </c>
      <c r="R7842" s="2">
        <f>VLOOKUP(M7842,[1]ArchetypeScores!E:I,5,FALSE)</f>
        <v>0</v>
      </c>
      <c r="S7842" s="2">
        <f>VLOOKUP(M7842,[1]ArchetypeScores!E:K,7,FALSE)</f>
        <v>0</v>
      </c>
      <c r="T7842" s="2" t="str">
        <f t="shared" si="124"/>
        <v>Not A&amp;R positive</v>
      </c>
    </row>
    <row r="7843" spans="1:20" x14ac:dyDescent="0.3">
      <c r="A7843" s="2" t="s">
        <v>19339</v>
      </c>
      <c r="B7843" s="3" t="s">
        <v>20823</v>
      </c>
      <c r="C7843" s="3" t="s">
        <v>20824</v>
      </c>
      <c r="D7843" s="4">
        <v>1.5</v>
      </c>
      <c r="E7843" s="5" t="s">
        <v>6822</v>
      </c>
      <c r="F7843" s="4">
        <v>1.5</v>
      </c>
      <c r="G7843" s="6">
        <v>51827</v>
      </c>
      <c r="H7843" s="3" t="s">
        <v>19345</v>
      </c>
      <c r="I7843" s="3" t="s">
        <v>19346</v>
      </c>
      <c r="J7843" s="3" t="s">
        <v>20825</v>
      </c>
      <c r="K7843" s="5" t="s">
        <v>175</v>
      </c>
      <c r="L7843" s="5">
        <v>4</v>
      </c>
      <c r="M7843" s="5" t="s">
        <v>219</v>
      </c>
      <c r="N7843" s="5">
        <f>VLOOKUP(M7843,[1]ArchetypeScores!E:N,10,FALSE)</f>
        <v>1</v>
      </c>
      <c r="O7843" s="5">
        <f>VLOOKUP(M7843,[1]ArchetypeScores!E:O,11,FALSE)</f>
        <v>0</v>
      </c>
      <c r="P7843" s="5">
        <f>VLOOKUP(M7843,[1]ArchetypeScores!E:P,12,FALSE)</f>
        <v>0</v>
      </c>
      <c r="Q7843" s="2" t="str">
        <f>VLOOKUP(M7843,[1]ArchetypeScores!E:W,19,FALSE)</f>
        <v>Other sector</v>
      </c>
      <c r="R7843" s="2">
        <f>VLOOKUP(M7843,[1]ArchetypeScores!E:I,5,FALSE)</f>
        <v>0</v>
      </c>
      <c r="S7843" s="2">
        <f>VLOOKUP(M7843,[1]ArchetypeScores!E:K,7,FALSE)</f>
        <v>0</v>
      </c>
      <c r="T7843" s="2" t="str">
        <f t="shared" si="124"/>
        <v>Not A&amp;R positive</v>
      </c>
    </row>
    <row r="7844" spans="1:20" x14ac:dyDescent="0.3">
      <c r="A7844" s="2" t="s">
        <v>19339</v>
      </c>
      <c r="B7844" s="3" t="s">
        <v>20826</v>
      </c>
      <c r="C7844" s="3" t="s">
        <v>20826</v>
      </c>
      <c r="D7844" s="4">
        <v>10</v>
      </c>
      <c r="E7844" s="5" t="s">
        <v>6822</v>
      </c>
      <c r="F7844" s="4">
        <v>10</v>
      </c>
      <c r="G7844" s="6">
        <v>52164</v>
      </c>
      <c r="H7844" s="3" t="s">
        <v>20827</v>
      </c>
      <c r="I7844" s="3" t="s">
        <v>19342</v>
      </c>
      <c r="J7844" s="3"/>
      <c r="K7844" s="5" t="s">
        <v>38</v>
      </c>
      <c r="L7844" s="5">
        <v>13</v>
      </c>
      <c r="M7844" s="5" t="s">
        <v>39</v>
      </c>
      <c r="N7844" s="5">
        <f>VLOOKUP(M7844,[1]ArchetypeScores!E:N,10,FALSE)</f>
        <v>0</v>
      </c>
      <c r="O7844" s="5">
        <f>VLOOKUP(M7844,[1]ArchetypeScores!E:O,11,FALSE)</f>
        <v>-2</v>
      </c>
      <c r="P7844" s="5">
        <f>VLOOKUP(M7844,[1]ArchetypeScores!E:P,12,FALSE)</f>
        <v>0</v>
      </c>
      <c r="Q7844" s="2" t="str">
        <f>VLOOKUP(M7844,[1]ArchetypeScores!E:W,19,FALSE)</f>
        <v>Industrials - transportation</v>
      </c>
      <c r="R7844" s="2">
        <f>VLOOKUP(M7844,[1]ArchetypeScores!E:I,5,FALSE)</f>
        <v>0</v>
      </c>
      <c r="S7844" s="2">
        <f>VLOOKUP(M7844,[1]ArchetypeScores!E:K,7,FALSE)</f>
        <v>0</v>
      </c>
      <c r="T7844" s="2" t="str">
        <f t="shared" si="124"/>
        <v>Not A&amp;R positive</v>
      </c>
    </row>
    <row r="7845" spans="1:20" x14ac:dyDescent="0.3">
      <c r="A7845" s="2" t="s">
        <v>19339</v>
      </c>
      <c r="B7845" s="3" t="s">
        <v>20828</v>
      </c>
      <c r="C7845" s="3" t="s">
        <v>20829</v>
      </c>
      <c r="D7845" s="4">
        <v>0.05</v>
      </c>
      <c r="E7845" s="5" t="s">
        <v>6822</v>
      </c>
      <c r="F7845" s="4">
        <v>0.05</v>
      </c>
      <c r="G7845" s="6">
        <v>51769</v>
      </c>
      <c r="H7845" s="3" t="s">
        <v>19345</v>
      </c>
      <c r="I7845" s="3" t="s">
        <v>19346</v>
      </c>
      <c r="J7845" s="3" t="s">
        <v>20830</v>
      </c>
      <c r="K7845" s="5" t="s">
        <v>112</v>
      </c>
      <c r="L7845" s="5" t="s">
        <v>112</v>
      </c>
      <c r="M7845" s="5" t="s">
        <v>961</v>
      </c>
      <c r="N7845" s="5">
        <f>VLOOKUP(M7845,[1]ArchetypeScores!E:N,10,FALSE)</f>
        <v>0</v>
      </c>
      <c r="O7845" s="5">
        <f>VLOOKUP(M7845,[1]ArchetypeScores!E:O,11,FALSE)</f>
        <v>0</v>
      </c>
      <c r="P7845" s="5">
        <f>VLOOKUP(M7845,[1]ArchetypeScores!E:P,12,FALSE)</f>
        <v>0</v>
      </c>
      <c r="Q7845" s="2" t="str">
        <f>VLOOKUP(M7845,[1]ArchetypeScores!E:W,19,FALSE)</f>
        <v>Untargeted</v>
      </c>
      <c r="R7845" s="2">
        <f>VLOOKUP(M7845,[1]ArchetypeScores!E:I,5,FALSE)</f>
        <v>0</v>
      </c>
      <c r="S7845" s="2">
        <f>VLOOKUP(M7845,[1]ArchetypeScores!E:K,7,FALSE)</f>
        <v>0</v>
      </c>
      <c r="T7845" s="2" t="str">
        <f t="shared" si="124"/>
        <v>Not A&amp;R positive</v>
      </c>
    </row>
    <row r="7846" spans="1:20" x14ac:dyDescent="0.3">
      <c r="A7846" s="2" t="s">
        <v>19339</v>
      </c>
      <c r="B7846" s="3" t="s">
        <v>20831</v>
      </c>
      <c r="C7846" s="3" t="s">
        <v>20832</v>
      </c>
      <c r="D7846" s="4">
        <v>5.46</v>
      </c>
      <c r="E7846" s="5" t="s">
        <v>6822</v>
      </c>
      <c r="F7846" s="4">
        <v>5.46</v>
      </c>
      <c r="G7846" s="6">
        <v>51716</v>
      </c>
      <c r="H7846" s="3" t="s">
        <v>19345</v>
      </c>
      <c r="I7846" s="3" t="s">
        <v>19346</v>
      </c>
      <c r="J7846" s="3" t="s">
        <v>20833</v>
      </c>
      <c r="K7846" s="5" t="s">
        <v>137</v>
      </c>
      <c r="L7846" s="5">
        <v>2</v>
      </c>
      <c r="M7846" s="5" t="s">
        <v>138</v>
      </c>
      <c r="N7846" s="5">
        <f>VLOOKUP(M7846,[1]ArchetypeScores!E:N,10,FALSE)</f>
        <v>1</v>
      </c>
      <c r="O7846" s="5">
        <f>VLOOKUP(M7846,[1]ArchetypeScores!E:O,11,FALSE)</f>
        <v>-2</v>
      </c>
      <c r="P7846" s="5">
        <f>VLOOKUP(M7846,[1]ArchetypeScores!E:P,12,FALSE)</f>
        <v>2</v>
      </c>
      <c r="Q7846" s="2" t="str">
        <f>VLOOKUP(M7846,[1]ArchetypeScores!E:W,19,FALSE)</f>
        <v>Industrials - transportation</v>
      </c>
      <c r="R7846" s="2">
        <f>VLOOKUP(M7846,[1]ArchetypeScores!E:I,5,FALSE)</f>
        <v>0</v>
      </c>
      <c r="S7846" s="2">
        <f>VLOOKUP(M7846,[1]ArchetypeScores!E:K,7,FALSE)</f>
        <v>-1</v>
      </c>
      <c r="T7846" s="2" t="str">
        <f t="shared" si="124"/>
        <v>Not A&amp;R positive</v>
      </c>
    </row>
    <row r="7847" spans="1:20" x14ac:dyDescent="0.3">
      <c r="A7847" s="2" t="s">
        <v>19339</v>
      </c>
      <c r="B7847" s="3" t="s">
        <v>20831</v>
      </c>
      <c r="C7847" s="3" t="s">
        <v>20834</v>
      </c>
      <c r="D7847" s="4">
        <v>4.75</v>
      </c>
      <c r="E7847" s="5" t="s">
        <v>6822</v>
      </c>
      <c r="F7847" s="4">
        <v>4.75</v>
      </c>
      <c r="G7847" s="6">
        <v>51723</v>
      </c>
      <c r="H7847" s="9" t="s">
        <v>19345</v>
      </c>
      <c r="I7847" s="3" t="s">
        <v>19346</v>
      </c>
      <c r="J7847" s="3"/>
      <c r="K7847" s="5" t="s">
        <v>229</v>
      </c>
      <c r="L7847" s="5">
        <v>1</v>
      </c>
      <c r="M7847" s="5" t="s">
        <v>528</v>
      </c>
      <c r="N7847" s="5">
        <f>VLOOKUP(M7847,[1]ArchetypeScores!E:N,10,FALSE)</f>
        <v>1</v>
      </c>
      <c r="O7847" s="5">
        <f>VLOOKUP(M7847,[1]ArchetypeScores!E:O,11,FALSE)</f>
        <v>-2</v>
      </c>
      <c r="P7847" s="5">
        <f>VLOOKUP(M7847,[1]ArchetypeScores!E:P,12,FALSE)</f>
        <v>0</v>
      </c>
      <c r="Q7847" s="2" t="str">
        <f>VLOOKUP(M7847,[1]ArchetypeScores!E:W,19,FALSE)</f>
        <v>Industrials - transportation</v>
      </c>
      <c r="R7847" s="2">
        <f>VLOOKUP(M7847,[1]ArchetypeScores!E:I,5,FALSE)</f>
        <v>0</v>
      </c>
      <c r="S7847" s="2">
        <f>VLOOKUP(M7847,[1]ArchetypeScores!E:K,7,FALSE)</f>
        <v>-1</v>
      </c>
      <c r="T7847" s="2" t="str">
        <f t="shared" si="124"/>
        <v>Not A&amp;R positive</v>
      </c>
    </row>
    <row r="7848" spans="1:20" x14ac:dyDescent="0.3">
      <c r="A7848" s="2" t="s">
        <v>19339</v>
      </c>
      <c r="B7848" s="3" t="s">
        <v>20835</v>
      </c>
      <c r="C7848" s="3" t="s">
        <v>20836</v>
      </c>
      <c r="D7848" s="4">
        <v>1.4999999999999999E-2</v>
      </c>
      <c r="E7848" s="5" t="s">
        <v>6822</v>
      </c>
      <c r="F7848" s="4">
        <v>1.4999999999999999E-2</v>
      </c>
      <c r="G7848" s="6">
        <v>52099</v>
      </c>
      <c r="H7848" s="3" t="s">
        <v>19356</v>
      </c>
      <c r="I7848" s="3" t="s">
        <v>19357</v>
      </c>
      <c r="J7848" s="3" t="s">
        <v>20837</v>
      </c>
      <c r="K7848" s="5" t="s">
        <v>694</v>
      </c>
      <c r="L7848" s="5">
        <v>4</v>
      </c>
      <c r="M7848" s="5" t="s">
        <v>19422</v>
      </c>
      <c r="N7848" s="5">
        <f>VLOOKUP(M7848,[1]ArchetypeScores!E:N,10,FALSE)</f>
        <v>1</v>
      </c>
      <c r="O7848" s="5">
        <f>VLOOKUP(M7848,[1]ArchetypeScores!E:O,11,FALSE)</f>
        <v>0</v>
      </c>
      <c r="P7848" s="5">
        <f>VLOOKUP(M7848,[1]ArchetypeScores!E:P,12,FALSE)</f>
        <v>0</v>
      </c>
      <c r="Q7848" s="2" t="str">
        <f>VLOOKUP(M7848,[1]ArchetypeScores!E:W,19,FALSE)</f>
        <v>Untargeted</v>
      </c>
      <c r="R7848" s="2">
        <f>VLOOKUP(M7848,[1]ArchetypeScores!E:I,5,FALSE)</f>
        <v>1</v>
      </c>
      <c r="S7848" s="2">
        <f>VLOOKUP(M7848,[1]ArchetypeScores!E:K,7,FALSE)</f>
        <v>1</v>
      </c>
      <c r="T7848" s="2" t="str">
        <f t="shared" si="124"/>
        <v>Both</v>
      </c>
    </row>
    <row r="7849" spans="1:20" x14ac:dyDescent="0.3">
      <c r="A7849" s="2" t="s">
        <v>19339</v>
      </c>
      <c r="B7849" s="3" t="s">
        <v>20838</v>
      </c>
      <c r="C7849" s="3" t="s">
        <v>20839</v>
      </c>
      <c r="D7849" s="4">
        <v>10</v>
      </c>
      <c r="E7849" s="5" t="s">
        <v>6822</v>
      </c>
      <c r="F7849" s="4">
        <v>10</v>
      </c>
      <c r="G7849" s="6">
        <v>52022</v>
      </c>
      <c r="H7849" s="3" t="s">
        <v>19356</v>
      </c>
      <c r="I7849" s="3" t="s">
        <v>19357</v>
      </c>
      <c r="J7849" s="3" t="s">
        <v>20840</v>
      </c>
      <c r="K7849" s="5" t="s">
        <v>57</v>
      </c>
      <c r="L7849" s="5">
        <v>29</v>
      </c>
      <c r="M7849" s="5" t="s">
        <v>58</v>
      </c>
      <c r="N7849" s="5">
        <f>VLOOKUP(M7849,[1]ArchetypeScores!E:N,10,FALSE)</f>
        <v>0</v>
      </c>
      <c r="O7849" s="5">
        <f>VLOOKUP(M7849,[1]ArchetypeScores!E:O,11,FALSE)</f>
        <v>-1</v>
      </c>
      <c r="P7849" s="5">
        <f>VLOOKUP(M7849,[1]ArchetypeScores!E:P,12,FALSE)</f>
        <v>0</v>
      </c>
      <c r="Q7849" s="2" t="str">
        <f>VLOOKUP(M7849,[1]ArchetypeScores!E:W,19,FALSE)</f>
        <v>Untargeted</v>
      </c>
      <c r="R7849" s="2">
        <f>VLOOKUP(M7849,[1]ArchetypeScores!E:I,5,FALSE)</f>
        <v>0</v>
      </c>
      <c r="S7849" s="2">
        <f>VLOOKUP(M7849,[1]ArchetypeScores!E:K,7,FALSE)</f>
        <v>0</v>
      </c>
      <c r="T7849" s="2" t="str">
        <f t="shared" si="124"/>
        <v>Not A&amp;R positive</v>
      </c>
    </row>
    <row r="7850" spans="1:20" x14ac:dyDescent="0.3">
      <c r="A7850" s="2" t="s">
        <v>19339</v>
      </c>
      <c r="B7850" s="3" t="s">
        <v>20841</v>
      </c>
      <c r="C7850" s="3" t="s">
        <v>20842</v>
      </c>
      <c r="D7850" s="4">
        <v>2.5000000000000001E-2</v>
      </c>
      <c r="E7850" s="5" t="s">
        <v>6822</v>
      </c>
      <c r="F7850" s="4">
        <v>2.5000000000000001E-2</v>
      </c>
      <c r="G7850" s="6">
        <v>51676</v>
      </c>
      <c r="H7850" s="3" t="s">
        <v>19345</v>
      </c>
      <c r="I7850" s="3" t="s">
        <v>19346</v>
      </c>
      <c r="J7850" s="3" t="s">
        <v>20843</v>
      </c>
      <c r="K7850" s="5" t="s">
        <v>25</v>
      </c>
      <c r="L7850" s="5">
        <v>1</v>
      </c>
      <c r="M7850" s="5" t="s">
        <v>343</v>
      </c>
      <c r="N7850" s="5">
        <f>VLOOKUP(M7850,[1]ArchetypeScores!E:N,10,FALSE)</f>
        <v>1</v>
      </c>
      <c r="O7850" s="5">
        <f>VLOOKUP(M7850,[1]ArchetypeScores!E:O,11,FALSE)</f>
        <v>-2</v>
      </c>
      <c r="P7850" s="5">
        <f>VLOOKUP(M7850,[1]ArchetypeScores!E:P,12,FALSE)</f>
        <v>0</v>
      </c>
      <c r="Q7850" s="2" t="str">
        <f>VLOOKUP(M7850,[1]ArchetypeScores!E:W,19,FALSE)</f>
        <v>Industrials - other</v>
      </c>
      <c r="R7850" s="2">
        <f>VLOOKUP(M7850,[1]ArchetypeScores!E:I,5,FALSE)</f>
        <v>0</v>
      </c>
      <c r="S7850" s="2">
        <f>VLOOKUP(M7850,[1]ArchetypeScores!E:K,7,FALSE)</f>
        <v>-1</v>
      </c>
      <c r="T7850" s="2" t="str">
        <f t="shared" si="124"/>
        <v>Not A&amp;R positive</v>
      </c>
    </row>
    <row r="7851" spans="1:20" x14ac:dyDescent="0.3">
      <c r="A7851" s="2" t="s">
        <v>19339</v>
      </c>
      <c r="B7851" s="3" t="s">
        <v>20844</v>
      </c>
      <c r="C7851" s="3" t="s">
        <v>20845</v>
      </c>
      <c r="D7851" s="4">
        <v>7.4999999999999997E-2</v>
      </c>
      <c r="E7851" s="5" t="s">
        <v>6822</v>
      </c>
      <c r="F7851" s="4">
        <v>7.4999999999999997E-2</v>
      </c>
      <c r="G7851" s="6">
        <v>51822</v>
      </c>
      <c r="H7851" s="3" t="s">
        <v>19345</v>
      </c>
      <c r="I7851" s="3" t="s">
        <v>19346</v>
      </c>
      <c r="J7851" s="3" t="s">
        <v>20846</v>
      </c>
      <c r="K7851" s="5" t="s">
        <v>25</v>
      </c>
      <c r="L7851" s="5">
        <v>15</v>
      </c>
      <c r="M7851" s="5" t="s">
        <v>26</v>
      </c>
      <c r="N7851" s="5">
        <f>VLOOKUP(M7851,[1]ArchetypeScores!E:N,10,FALSE)</f>
        <v>1</v>
      </c>
      <c r="O7851" s="5">
        <f>VLOOKUP(M7851,[1]ArchetypeScores!E:O,11,FALSE)</f>
        <v>-2</v>
      </c>
      <c r="P7851" s="5">
        <f>VLOOKUP(M7851,[1]ArchetypeScores!E:P,12,FALSE)</f>
        <v>0</v>
      </c>
      <c r="Q7851" s="2" t="str">
        <f>VLOOKUP(M7851,[1]ArchetypeScores!E:W,19,FALSE)</f>
        <v>Energy and water</v>
      </c>
      <c r="R7851" s="2">
        <f>VLOOKUP(M7851,[1]ArchetypeScores!E:I,5,FALSE)</f>
        <v>0</v>
      </c>
      <c r="S7851" s="2">
        <f>VLOOKUP(M7851,[1]ArchetypeScores!E:K,7,FALSE)</f>
        <v>0</v>
      </c>
      <c r="T7851" s="2" t="str">
        <f t="shared" si="124"/>
        <v>Not A&amp;R positive</v>
      </c>
    </row>
    <row r="7852" spans="1:20" x14ac:dyDescent="0.3">
      <c r="A7852" s="2" t="s">
        <v>19339</v>
      </c>
      <c r="B7852" s="3" t="s">
        <v>20847</v>
      </c>
      <c r="C7852" s="3" t="s">
        <v>20848</v>
      </c>
      <c r="D7852" s="4">
        <v>0.5</v>
      </c>
      <c r="E7852" s="5" t="s">
        <v>6822</v>
      </c>
      <c r="F7852" s="4">
        <v>0.5</v>
      </c>
      <c r="G7852" s="6">
        <v>51709</v>
      </c>
      <c r="H7852" s="3" t="s">
        <v>19345</v>
      </c>
      <c r="I7852" s="3" t="s">
        <v>19346</v>
      </c>
      <c r="J7852" s="3" t="s">
        <v>20849</v>
      </c>
      <c r="K7852" s="5" t="s">
        <v>664</v>
      </c>
      <c r="L7852" s="5">
        <v>2</v>
      </c>
      <c r="M7852" s="5" t="s">
        <v>1105</v>
      </c>
      <c r="N7852" s="5">
        <f>VLOOKUP(M7852,[1]ArchetypeScores!E:N,10,FALSE)</f>
        <v>1</v>
      </c>
      <c r="O7852" s="5">
        <f>VLOOKUP(M7852,[1]ArchetypeScores!E:O,11,FALSE)</f>
        <v>0</v>
      </c>
      <c r="P7852" s="5">
        <f>VLOOKUP(M7852,[1]ArchetypeScores!E:P,12,FALSE)</f>
        <v>2</v>
      </c>
      <c r="Q7852" s="2" t="str">
        <f>VLOOKUP(M7852,[1]ArchetypeScores!E:W,19,FALSE)</f>
        <v>Other sector</v>
      </c>
      <c r="R7852" s="2">
        <f>VLOOKUP(M7852,[1]ArchetypeScores!E:I,5,FALSE)</f>
        <v>0</v>
      </c>
      <c r="S7852" s="2">
        <f>VLOOKUP(M7852,[1]ArchetypeScores!E:K,7,FALSE)</f>
        <v>0</v>
      </c>
      <c r="T7852" s="2" t="str">
        <f t="shared" si="124"/>
        <v>Not A&amp;R positive</v>
      </c>
    </row>
    <row r="7853" spans="1:20" x14ac:dyDescent="0.3">
      <c r="A7853" s="2" t="s">
        <v>19339</v>
      </c>
      <c r="B7853" s="3" t="s">
        <v>20850</v>
      </c>
      <c r="C7853" s="3" t="s">
        <v>20851</v>
      </c>
      <c r="D7853" s="4">
        <v>9.1130000000000003E-2</v>
      </c>
      <c r="E7853" s="5" t="s">
        <v>6822</v>
      </c>
      <c r="F7853" s="4">
        <v>9.1130000000000003E-2</v>
      </c>
      <c r="G7853" s="6">
        <v>51930</v>
      </c>
      <c r="H7853" s="3" t="s">
        <v>19356</v>
      </c>
      <c r="I7853" s="3" t="s">
        <v>19357</v>
      </c>
      <c r="J7853" s="3" t="s">
        <v>20852</v>
      </c>
      <c r="K7853" s="5" t="s">
        <v>163</v>
      </c>
      <c r="L7853" s="5">
        <v>3</v>
      </c>
      <c r="M7853" s="5" t="s">
        <v>164</v>
      </c>
      <c r="N7853" s="5">
        <f>VLOOKUP(M7853,[1]ArchetypeScores!E:N,10,FALSE)</f>
        <v>0</v>
      </c>
      <c r="O7853" s="5">
        <f>VLOOKUP(M7853,[1]ArchetypeScores!E:O,11,FALSE)</f>
        <v>0</v>
      </c>
      <c r="P7853" s="5">
        <f>VLOOKUP(M7853,[1]ArchetypeScores!E:P,12,FALSE)</f>
        <v>0</v>
      </c>
      <c r="Q7853" s="2" t="str">
        <f>VLOOKUP(M7853,[1]ArchetypeScores!E:W,19,FALSE)</f>
        <v>Education and training</v>
      </c>
      <c r="R7853" s="2">
        <f>VLOOKUP(M7853,[1]ArchetypeScores!E:I,5,FALSE)</f>
        <v>0</v>
      </c>
      <c r="S7853" s="2">
        <f>VLOOKUP(M7853,[1]ArchetypeScores!E:K,7,FALSE)</f>
        <v>0</v>
      </c>
      <c r="T7853" s="2" t="str">
        <f t="shared" si="124"/>
        <v>Not A&amp;R positive</v>
      </c>
    </row>
    <row r="7854" spans="1:20" x14ac:dyDescent="0.3">
      <c r="A7854" s="2" t="s">
        <v>19339</v>
      </c>
      <c r="B7854" s="3" t="s">
        <v>20853</v>
      </c>
      <c r="C7854" s="3" t="s">
        <v>20854</v>
      </c>
      <c r="D7854" s="4"/>
      <c r="E7854" s="5" t="s">
        <v>6822</v>
      </c>
      <c r="F7854" s="4">
        <v>0</v>
      </c>
      <c r="G7854" s="6">
        <v>52248</v>
      </c>
      <c r="H7854" s="3" t="s">
        <v>20855</v>
      </c>
      <c r="I7854" s="3" t="s">
        <v>20856</v>
      </c>
      <c r="J7854" s="3"/>
      <c r="K7854" s="5" t="s">
        <v>392</v>
      </c>
      <c r="L7854" s="5">
        <v>2</v>
      </c>
      <c r="M7854" s="5" t="s">
        <v>3902</v>
      </c>
      <c r="N7854" s="5">
        <f>VLOOKUP(M7854,[1]ArchetypeScores!E:N,10,FALSE)</f>
        <v>0</v>
      </c>
      <c r="O7854" s="5">
        <f>VLOOKUP(M7854,[1]ArchetypeScores!E:O,11,FALSE)</f>
        <v>-1</v>
      </c>
      <c r="P7854" s="5">
        <f>VLOOKUP(M7854,[1]ArchetypeScores!E:P,12,FALSE)</f>
        <v>0</v>
      </c>
      <c r="Q7854" s="2" t="str">
        <f>VLOOKUP(M7854,[1]ArchetypeScores!E:W,19,FALSE)</f>
        <v>Education and training</v>
      </c>
      <c r="R7854" s="2">
        <f>VLOOKUP(M7854,[1]ArchetypeScores!E:I,5,FALSE)</f>
        <v>0</v>
      </c>
      <c r="S7854" s="2">
        <f>VLOOKUP(M7854,[1]ArchetypeScores!E:K,7,FALSE)</f>
        <v>0</v>
      </c>
      <c r="T7854" s="2" t="str">
        <f t="shared" si="124"/>
        <v>Not A&amp;R positive</v>
      </c>
    </row>
    <row r="7855" spans="1:20" x14ac:dyDescent="0.3">
      <c r="A7855" s="2" t="s">
        <v>19339</v>
      </c>
      <c r="B7855" s="3" t="s">
        <v>20857</v>
      </c>
      <c r="C7855" s="3" t="s">
        <v>20858</v>
      </c>
      <c r="D7855" s="4">
        <v>17</v>
      </c>
      <c r="E7855" s="5" t="s">
        <v>6822</v>
      </c>
      <c r="F7855" s="4">
        <v>17</v>
      </c>
      <c r="G7855" s="6">
        <v>52241</v>
      </c>
      <c r="H7855" s="3" t="s">
        <v>20859</v>
      </c>
      <c r="I7855" s="3" t="s">
        <v>20860</v>
      </c>
      <c r="J7855" s="3"/>
      <c r="K7855" s="5" t="s">
        <v>57</v>
      </c>
      <c r="L7855" s="5">
        <v>29</v>
      </c>
      <c r="M7855" s="5" t="s">
        <v>58</v>
      </c>
      <c r="N7855" s="5">
        <f>VLOOKUP(M7855,[1]ArchetypeScores!E:N,10,FALSE)</f>
        <v>0</v>
      </c>
      <c r="O7855" s="5">
        <f>VLOOKUP(M7855,[1]ArchetypeScores!E:O,11,FALSE)</f>
        <v>-1</v>
      </c>
      <c r="P7855" s="5">
        <f>VLOOKUP(M7855,[1]ArchetypeScores!E:P,12,FALSE)</f>
        <v>0</v>
      </c>
      <c r="Q7855" s="2" t="str">
        <f>VLOOKUP(M7855,[1]ArchetypeScores!E:W,19,FALSE)</f>
        <v>Untargeted</v>
      </c>
      <c r="R7855" s="2">
        <f>VLOOKUP(M7855,[1]ArchetypeScores!E:I,5,FALSE)</f>
        <v>0</v>
      </c>
      <c r="S7855" s="2">
        <f>VLOOKUP(M7855,[1]ArchetypeScores!E:K,7,FALSE)</f>
        <v>0</v>
      </c>
      <c r="T7855" s="2" t="str">
        <f t="shared" si="124"/>
        <v>Not A&amp;R positive</v>
      </c>
    </row>
    <row r="7856" spans="1:20" x14ac:dyDescent="0.3">
      <c r="A7856" s="2" t="s">
        <v>19339</v>
      </c>
      <c r="B7856" s="3" t="s">
        <v>20861</v>
      </c>
      <c r="C7856" s="3" t="s">
        <v>20862</v>
      </c>
      <c r="D7856" s="4"/>
      <c r="E7856" s="5" t="s">
        <v>6822</v>
      </c>
      <c r="F7856" s="4">
        <v>0</v>
      </c>
      <c r="G7856" s="6">
        <v>51969</v>
      </c>
      <c r="H7856" s="3" t="s">
        <v>19356</v>
      </c>
      <c r="I7856" s="3" t="s">
        <v>19357</v>
      </c>
      <c r="J7856" s="3" t="s">
        <v>20863</v>
      </c>
      <c r="K7856" s="5" t="s">
        <v>61</v>
      </c>
      <c r="L7856" s="5">
        <v>5</v>
      </c>
      <c r="M7856" s="5" t="s">
        <v>62</v>
      </c>
      <c r="N7856" s="5">
        <f>VLOOKUP(M7856,[1]ArchetypeScores!E:N,10,FALSE)</f>
        <v>0</v>
      </c>
      <c r="O7856" s="5">
        <f>VLOOKUP(M7856,[1]ArchetypeScores!E:O,11,FALSE)</f>
        <v>-1</v>
      </c>
      <c r="P7856" s="5">
        <f>VLOOKUP(M7856,[1]ArchetypeScores!E:P,12,FALSE)</f>
        <v>0</v>
      </c>
      <c r="Q7856" s="2" t="str">
        <f>VLOOKUP(M7856,[1]ArchetypeScores!E:W,19,FALSE)</f>
        <v>Health care</v>
      </c>
      <c r="R7856" s="2">
        <f>VLOOKUP(M7856,[1]ArchetypeScores!E:I,5,FALSE)</f>
        <v>0</v>
      </c>
      <c r="S7856" s="2">
        <f>VLOOKUP(M7856,[1]ArchetypeScores!E:K,7,FALSE)</f>
        <v>0</v>
      </c>
      <c r="T7856" s="2" t="str">
        <f t="shared" si="124"/>
        <v>Not A&amp;R positive</v>
      </c>
    </row>
    <row r="7857" spans="1:20" x14ac:dyDescent="0.3">
      <c r="A7857" s="2" t="s">
        <v>19339</v>
      </c>
      <c r="B7857" s="3" t="s">
        <v>20864</v>
      </c>
      <c r="C7857" s="3" t="s">
        <v>20865</v>
      </c>
      <c r="D7857" s="4"/>
      <c r="E7857" s="5" t="s">
        <v>6822</v>
      </c>
      <c r="F7857" s="4">
        <v>0</v>
      </c>
      <c r="G7857" s="6">
        <v>52262</v>
      </c>
      <c r="H7857" s="3" t="s">
        <v>19673</v>
      </c>
      <c r="I7857" s="3" t="s">
        <v>20866</v>
      </c>
      <c r="J7857" s="3"/>
      <c r="K7857" s="5" t="s">
        <v>118</v>
      </c>
      <c r="L7857" s="5">
        <v>3</v>
      </c>
      <c r="M7857" s="5" t="s">
        <v>168</v>
      </c>
      <c r="N7857" s="5">
        <f>VLOOKUP(M7857,[1]ArchetypeScores!E:N,10,FALSE)</f>
        <v>0</v>
      </c>
      <c r="O7857" s="5">
        <f>VLOOKUP(M7857,[1]ArchetypeScores!E:O,11,FALSE)</f>
        <v>-1</v>
      </c>
      <c r="P7857" s="5">
        <f>VLOOKUP(M7857,[1]ArchetypeScores!E:P,12,FALSE)</f>
        <v>0</v>
      </c>
      <c r="Q7857" s="2" t="str">
        <f>VLOOKUP(M7857,[1]ArchetypeScores!E:W,19,FALSE)</f>
        <v>Untargeted</v>
      </c>
      <c r="R7857" s="2">
        <f>VLOOKUP(M7857,[1]ArchetypeScores!E:I,5,FALSE)</f>
        <v>0</v>
      </c>
      <c r="S7857" s="2">
        <f>VLOOKUP(M7857,[1]ArchetypeScores!E:K,7,FALSE)</f>
        <v>0</v>
      </c>
      <c r="T7857" s="2" t="str">
        <f t="shared" si="124"/>
        <v>Not A&amp;R positive</v>
      </c>
    </row>
    <row r="7858" spans="1:20" x14ac:dyDescent="0.3">
      <c r="A7858" s="2" t="s">
        <v>19339</v>
      </c>
      <c r="B7858" s="3" t="s">
        <v>20867</v>
      </c>
      <c r="C7858" s="3" t="s">
        <v>20868</v>
      </c>
      <c r="D7858" s="4">
        <v>0.85099999999999998</v>
      </c>
      <c r="E7858" s="5" t="s">
        <v>6822</v>
      </c>
      <c r="F7858" s="4">
        <v>0.85124999999999995</v>
      </c>
      <c r="G7858" s="6">
        <v>51915</v>
      </c>
      <c r="H7858" s="3" t="s">
        <v>19356</v>
      </c>
      <c r="I7858" s="3" t="s">
        <v>19357</v>
      </c>
      <c r="J7858" s="3" t="s">
        <v>20869</v>
      </c>
      <c r="K7858" s="5" t="s">
        <v>47</v>
      </c>
      <c r="L7858" s="5">
        <v>1</v>
      </c>
      <c r="M7858" s="5" t="s">
        <v>48</v>
      </c>
      <c r="N7858" s="5">
        <f>VLOOKUP(M7858,[1]ArchetypeScores!E:N,10,FALSE)</f>
        <v>0</v>
      </c>
      <c r="O7858" s="5">
        <f>VLOOKUP(M7858,[1]ArchetypeScores!E:O,11,FALSE)</f>
        <v>0</v>
      </c>
      <c r="P7858" s="5">
        <f>VLOOKUP(M7858,[1]ArchetypeScores!E:P,12,FALSE)</f>
        <v>0</v>
      </c>
      <c r="Q7858" s="2" t="str">
        <f>VLOOKUP(M7858,[1]ArchetypeScores!E:W,19,FALSE)</f>
        <v>Consumer (including agriculture and tourism)</v>
      </c>
      <c r="R7858" s="2">
        <f>VLOOKUP(M7858,[1]ArchetypeScores!E:I,5,FALSE)</f>
        <v>0</v>
      </c>
      <c r="S7858" s="2">
        <f>VLOOKUP(M7858,[1]ArchetypeScores!E:K,7,FALSE)</f>
        <v>0</v>
      </c>
      <c r="T7858" s="2" t="str">
        <f t="shared" si="124"/>
        <v>Not A&amp;R positive</v>
      </c>
    </row>
    <row r="7859" spans="1:20" x14ac:dyDescent="0.3">
      <c r="A7859" s="2" t="s">
        <v>19339</v>
      </c>
      <c r="B7859" s="3" t="s">
        <v>20870</v>
      </c>
      <c r="C7859" s="3" t="s">
        <v>20871</v>
      </c>
      <c r="D7859" s="4">
        <v>0.28399999999999997</v>
      </c>
      <c r="E7859" s="5" t="s">
        <v>6822</v>
      </c>
      <c r="F7859" s="4">
        <v>0.28375</v>
      </c>
      <c r="G7859" s="6">
        <v>51916</v>
      </c>
      <c r="H7859" s="3" t="s">
        <v>19356</v>
      </c>
      <c r="I7859" s="3" t="s">
        <v>19357</v>
      </c>
      <c r="J7859" s="3" t="s">
        <v>20872</v>
      </c>
      <c r="K7859" s="5" t="s">
        <v>47</v>
      </c>
      <c r="L7859" s="5">
        <v>1</v>
      </c>
      <c r="M7859" s="5" t="s">
        <v>48</v>
      </c>
      <c r="N7859" s="5">
        <f>VLOOKUP(M7859,[1]ArchetypeScores!E:N,10,FALSE)</f>
        <v>0</v>
      </c>
      <c r="O7859" s="5">
        <f>VLOOKUP(M7859,[1]ArchetypeScores!E:O,11,FALSE)</f>
        <v>0</v>
      </c>
      <c r="P7859" s="5">
        <f>VLOOKUP(M7859,[1]ArchetypeScores!E:P,12,FALSE)</f>
        <v>0</v>
      </c>
      <c r="Q7859" s="2" t="str">
        <f>VLOOKUP(M7859,[1]ArchetypeScores!E:W,19,FALSE)</f>
        <v>Consumer (including agriculture and tourism)</v>
      </c>
      <c r="R7859" s="2">
        <f>VLOOKUP(M7859,[1]ArchetypeScores!E:I,5,FALSE)</f>
        <v>0</v>
      </c>
      <c r="S7859" s="2">
        <f>VLOOKUP(M7859,[1]ArchetypeScores!E:K,7,FALSE)</f>
        <v>0</v>
      </c>
      <c r="T7859" s="2" t="str">
        <f t="shared" si="124"/>
        <v>Not A&amp;R positive</v>
      </c>
    </row>
    <row r="7860" spans="1:20" ht="20.399999999999999" x14ac:dyDescent="0.3">
      <c r="A7860" s="2" t="s">
        <v>19339</v>
      </c>
      <c r="B7860" s="7" t="s">
        <v>20873</v>
      </c>
      <c r="C7860" s="3" t="s">
        <v>20874</v>
      </c>
      <c r="D7860" s="4">
        <v>1.4999999999999999E-2</v>
      </c>
      <c r="E7860" s="5" t="s">
        <v>6822</v>
      </c>
      <c r="F7860" s="4">
        <v>1.4999999999999999E-2</v>
      </c>
      <c r="G7860" s="6">
        <v>51914</v>
      </c>
      <c r="H7860" s="3" t="s">
        <v>19356</v>
      </c>
      <c r="I7860" s="3" t="s">
        <v>19357</v>
      </c>
      <c r="J7860" s="3" t="s">
        <v>20875</v>
      </c>
      <c r="K7860" s="5" t="s">
        <v>38</v>
      </c>
      <c r="L7860" s="5">
        <v>1</v>
      </c>
      <c r="M7860" s="5" t="s">
        <v>43</v>
      </c>
      <c r="N7860" s="5">
        <f>VLOOKUP(M7860,[1]ArchetypeScores!E:N,10,FALSE)</f>
        <v>0</v>
      </c>
      <c r="O7860" s="5">
        <f>VLOOKUP(M7860,[1]ArchetypeScores!E:O,11,FALSE)</f>
        <v>-1</v>
      </c>
      <c r="P7860" s="5">
        <f>VLOOKUP(M7860,[1]ArchetypeScores!E:P,12,FALSE)</f>
        <v>0</v>
      </c>
      <c r="Q7860" s="2" t="str">
        <f>VLOOKUP(M7860,[1]ArchetypeScores!E:W,19,FALSE)</f>
        <v>Consumer (including agriculture and tourism)</v>
      </c>
      <c r="R7860" s="2">
        <f>VLOOKUP(M7860,[1]ArchetypeScores!E:I,5,FALSE)</f>
        <v>0</v>
      </c>
      <c r="S7860" s="2">
        <f>VLOOKUP(M7860,[1]ArchetypeScores!E:K,7,FALSE)</f>
        <v>0</v>
      </c>
      <c r="T7860" s="2" t="str">
        <f t="shared" si="124"/>
        <v>Not A&amp;R positive</v>
      </c>
    </row>
    <row r="7861" spans="1:20" x14ac:dyDescent="0.3">
      <c r="A7861" s="2" t="s">
        <v>19339</v>
      </c>
      <c r="B7861" s="3" t="s">
        <v>20876</v>
      </c>
      <c r="C7861" s="3" t="s">
        <v>20877</v>
      </c>
      <c r="D7861" s="4">
        <v>44</v>
      </c>
      <c r="E7861" s="5" t="s">
        <v>6822</v>
      </c>
      <c r="F7861" s="4">
        <v>44</v>
      </c>
      <c r="G7861" s="6">
        <v>52182</v>
      </c>
      <c r="H7861" s="3" t="s">
        <v>20878</v>
      </c>
      <c r="I7861" s="3"/>
      <c r="J7861" s="3"/>
      <c r="K7861" s="5" t="s">
        <v>118</v>
      </c>
      <c r="L7861" s="5">
        <v>3</v>
      </c>
      <c r="M7861" s="5" t="s">
        <v>168</v>
      </c>
      <c r="N7861" s="5">
        <f>VLOOKUP(M7861,[1]ArchetypeScores!E:N,10,FALSE)</f>
        <v>0</v>
      </c>
      <c r="O7861" s="5">
        <f>VLOOKUP(M7861,[1]ArchetypeScores!E:O,11,FALSE)</f>
        <v>-1</v>
      </c>
      <c r="P7861" s="5">
        <f>VLOOKUP(M7861,[1]ArchetypeScores!E:P,12,FALSE)</f>
        <v>0</v>
      </c>
      <c r="Q7861" s="2" t="str">
        <f>VLOOKUP(M7861,[1]ArchetypeScores!E:W,19,FALSE)</f>
        <v>Untargeted</v>
      </c>
      <c r="R7861" s="2">
        <f>VLOOKUP(M7861,[1]ArchetypeScores!E:I,5,FALSE)</f>
        <v>0</v>
      </c>
      <c r="S7861" s="2">
        <f>VLOOKUP(M7861,[1]ArchetypeScores!E:K,7,FALSE)</f>
        <v>0</v>
      </c>
      <c r="T7861" s="2" t="str">
        <f t="shared" si="124"/>
        <v>Not A&amp;R positive</v>
      </c>
    </row>
    <row r="7862" spans="1:20" x14ac:dyDescent="0.3">
      <c r="A7862" s="2" t="s">
        <v>19339</v>
      </c>
      <c r="B7862" s="3" t="s">
        <v>20879</v>
      </c>
      <c r="C7862" s="3" t="s">
        <v>20880</v>
      </c>
      <c r="D7862" s="4">
        <v>0.1</v>
      </c>
      <c r="E7862" s="5" t="s">
        <v>6822</v>
      </c>
      <c r="F7862" s="4">
        <v>0.1</v>
      </c>
      <c r="G7862" s="6">
        <v>52070</v>
      </c>
      <c r="H7862" s="3" t="s">
        <v>19356</v>
      </c>
      <c r="I7862" s="3" t="s">
        <v>19357</v>
      </c>
      <c r="J7862" s="3" t="s">
        <v>20881</v>
      </c>
      <c r="K7862" s="5" t="s">
        <v>664</v>
      </c>
      <c r="L7862" s="5">
        <v>2</v>
      </c>
      <c r="M7862" s="5" t="s">
        <v>1105</v>
      </c>
      <c r="N7862" s="5">
        <f>VLOOKUP(M7862,[1]ArchetypeScores!E:N,10,FALSE)</f>
        <v>1</v>
      </c>
      <c r="O7862" s="5">
        <f>VLOOKUP(M7862,[1]ArchetypeScores!E:O,11,FALSE)</f>
        <v>0</v>
      </c>
      <c r="P7862" s="5">
        <f>VLOOKUP(M7862,[1]ArchetypeScores!E:P,12,FALSE)</f>
        <v>2</v>
      </c>
      <c r="Q7862" s="2" t="str">
        <f>VLOOKUP(M7862,[1]ArchetypeScores!E:W,19,FALSE)</f>
        <v>Other sector</v>
      </c>
      <c r="R7862" s="2">
        <f>VLOOKUP(M7862,[1]ArchetypeScores!E:I,5,FALSE)</f>
        <v>0</v>
      </c>
      <c r="S7862" s="2">
        <f>VLOOKUP(M7862,[1]ArchetypeScores!E:K,7,FALSE)</f>
        <v>0</v>
      </c>
      <c r="T7862" s="2" t="str">
        <f t="shared" si="124"/>
        <v>Not A&amp;R positive</v>
      </c>
    </row>
    <row r="7863" spans="1:20" x14ac:dyDescent="0.3">
      <c r="A7863" s="2" t="s">
        <v>19339</v>
      </c>
      <c r="B7863" s="3" t="s">
        <v>20882</v>
      </c>
      <c r="C7863" s="3" t="s">
        <v>20883</v>
      </c>
      <c r="D7863" s="4">
        <v>10</v>
      </c>
      <c r="E7863" s="5" t="s">
        <v>6822</v>
      </c>
      <c r="F7863" s="4">
        <v>10</v>
      </c>
      <c r="G7863" s="6">
        <v>52200</v>
      </c>
      <c r="H7863" s="3" t="s">
        <v>19413</v>
      </c>
      <c r="I7863" s="3" t="s">
        <v>19414</v>
      </c>
      <c r="J7863" s="3" t="s">
        <v>20884</v>
      </c>
      <c r="K7863" s="5" t="s">
        <v>57</v>
      </c>
      <c r="L7863" s="5">
        <v>29</v>
      </c>
      <c r="M7863" s="5" t="s">
        <v>58</v>
      </c>
      <c r="N7863" s="5">
        <f>VLOOKUP(M7863,[1]ArchetypeScores!E:N,10,FALSE)</f>
        <v>0</v>
      </c>
      <c r="O7863" s="5">
        <f>VLOOKUP(M7863,[1]ArchetypeScores!E:O,11,FALSE)</f>
        <v>-1</v>
      </c>
      <c r="P7863" s="5">
        <f>VLOOKUP(M7863,[1]ArchetypeScores!E:P,12,FALSE)</f>
        <v>0</v>
      </c>
      <c r="Q7863" s="2" t="str">
        <f>VLOOKUP(M7863,[1]ArchetypeScores!E:W,19,FALSE)</f>
        <v>Untargeted</v>
      </c>
      <c r="R7863" s="2">
        <f>VLOOKUP(M7863,[1]ArchetypeScores!E:I,5,FALSE)</f>
        <v>0</v>
      </c>
      <c r="S7863" s="2">
        <f>VLOOKUP(M7863,[1]ArchetypeScores!E:K,7,FALSE)</f>
        <v>0</v>
      </c>
      <c r="T7863" s="2" t="str">
        <f t="shared" si="124"/>
        <v>Not A&amp;R positive</v>
      </c>
    </row>
    <row r="7864" spans="1:20" x14ac:dyDescent="0.3">
      <c r="A7864" s="2" t="s">
        <v>19339</v>
      </c>
      <c r="B7864" s="3" t="s">
        <v>20885</v>
      </c>
      <c r="C7864" s="3" t="s">
        <v>20886</v>
      </c>
      <c r="D7864" s="4">
        <v>50</v>
      </c>
      <c r="E7864" s="5" t="s">
        <v>6822</v>
      </c>
      <c r="F7864" s="4">
        <v>50</v>
      </c>
      <c r="G7864" s="6">
        <v>52194</v>
      </c>
      <c r="H7864" s="3" t="s">
        <v>19413</v>
      </c>
      <c r="I7864" s="3" t="s">
        <v>19414</v>
      </c>
      <c r="J7864" s="3" t="s">
        <v>20884</v>
      </c>
      <c r="K7864" s="5" t="s">
        <v>57</v>
      </c>
      <c r="L7864" s="5">
        <v>29</v>
      </c>
      <c r="M7864" s="5" t="s">
        <v>58</v>
      </c>
      <c r="N7864" s="5">
        <f>VLOOKUP(M7864,[1]ArchetypeScores!E:N,10,FALSE)</f>
        <v>0</v>
      </c>
      <c r="O7864" s="5">
        <f>VLOOKUP(M7864,[1]ArchetypeScores!E:O,11,FALSE)</f>
        <v>-1</v>
      </c>
      <c r="P7864" s="5">
        <f>VLOOKUP(M7864,[1]ArchetypeScores!E:P,12,FALSE)</f>
        <v>0</v>
      </c>
      <c r="Q7864" s="2" t="str">
        <f>VLOOKUP(M7864,[1]ArchetypeScores!E:W,19,FALSE)</f>
        <v>Untargeted</v>
      </c>
      <c r="R7864" s="2">
        <f>VLOOKUP(M7864,[1]ArchetypeScores!E:I,5,FALSE)</f>
        <v>0</v>
      </c>
      <c r="S7864" s="2">
        <f>VLOOKUP(M7864,[1]ArchetypeScores!E:K,7,FALSE)</f>
        <v>0</v>
      </c>
      <c r="T7864" s="2" t="str">
        <f t="shared" si="124"/>
        <v>Not A&amp;R positive</v>
      </c>
    </row>
    <row r="7865" spans="1:20" x14ac:dyDescent="0.3">
      <c r="A7865" s="2" t="s">
        <v>19339</v>
      </c>
      <c r="B7865" s="3" t="s">
        <v>20885</v>
      </c>
      <c r="C7865" s="3" t="s">
        <v>20887</v>
      </c>
      <c r="D7865" s="4">
        <v>0.02</v>
      </c>
      <c r="E7865" s="5" t="s">
        <v>6822</v>
      </c>
      <c r="F7865" s="4">
        <v>0.02</v>
      </c>
      <c r="G7865" s="6">
        <v>52265</v>
      </c>
      <c r="H7865" s="3" t="s">
        <v>19889</v>
      </c>
      <c r="I7865" s="3" t="s">
        <v>19890</v>
      </c>
      <c r="J7865" s="3"/>
      <c r="K7865" s="5" t="s">
        <v>57</v>
      </c>
      <c r="L7865" s="5">
        <v>29</v>
      </c>
      <c r="M7865" s="5" t="s">
        <v>58</v>
      </c>
      <c r="N7865" s="5">
        <f>VLOOKUP(M7865,[1]ArchetypeScores!E:N,10,FALSE)</f>
        <v>0</v>
      </c>
      <c r="O7865" s="5">
        <f>VLOOKUP(M7865,[1]ArchetypeScores!E:O,11,FALSE)</f>
        <v>-1</v>
      </c>
      <c r="P7865" s="5">
        <f>VLOOKUP(M7865,[1]ArchetypeScores!E:P,12,FALSE)</f>
        <v>0</v>
      </c>
      <c r="Q7865" s="2" t="str">
        <f>VLOOKUP(M7865,[1]ArchetypeScores!E:W,19,FALSE)</f>
        <v>Untargeted</v>
      </c>
      <c r="R7865" s="2">
        <f>VLOOKUP(M7865,[1]ArchetypeScores!E:I,5,FALSE)</f>
        <v>0</v>
      </c>
      <c r="S7865" s="2">
        <f>VLOOKUP(M7865,[1]ArchetypeScores!E:K,7,FALSE)</f>
        <v>0</v>
      </c>
      <c r="T7865" s="2" t="str">
        <f t="shared" si="124"/>
        <v>Not A&amp;R positive</v>
      </c>
    </row>
    <row r="7866" spans="1:20" x14ac:dyDescent="0.3">
      <c r="A7866" s="2" t="s">
        <v>19339</v>
      </c>
      <c r="B7866" s="3" t="s">
        <v>20888</v>
      </c>
      <c r="C7866" s="3" t="s">
        <v>20889</v>
      </c>
      <c r="D7866" s="4">
        <v>28.6</v>
      </c>
      <c r="E7866" s="5" t="s">
        <v>6822</v>
      </c>
      <c r="F7866" s="4">
        <v>28.6</v>
      </c>
      <c r="G7866" s="6">
        <v>52042</v>
      </c>
      <c r="H7866" s="3" t="s">
        <v>19356</v>
      </c>
      <c r="I7866" s="3" t="s">
        <v>19357</v>
      </c>
      <c r="J7866" s="3" t="s">
        <v>20890</v>
      </c>
      <c r="K7866" s="5" t="s">
        <v>57</v>
      </c>
      <c r="L7866" s="5">
        <v>29</v>
      </c>
      <c r="M7866" s="5" t="s">
        <v>58</v>
      </c>
      <c r="N7866" s="5">
        <f>VLOOKUP(M7866,[1]ArchetypeScores!E:N,10,FALSE)</f>
        <v>0</v>
      </c>
      <c r="O7866" s="5">
        <f>VLOOKUP(M7866,[1]ArchetypeScores!E:O,11,FALSE)</f>
        <v>-1</v>
      </c>
      <c r="P7866" s="5">
        <f>VLOOKUP(M7866,[1]ArchetypeScores!E:P,12,FALSE)</f>
        <v>0</v>
      </c>
      <c r="Q7866" s="2" t="str">
        <f>VLOOKUP(M7866,[1]ArchetypeScores!E:W,19,FALSE)</f>
        <v>Untargeted</v>
      </c>
      <c r="R7866" s="2">
        <f>VLOOKUP(M7866,[1]ArchetypeScores!E:I,5,FALSE)</f>
        <v>0</v>
      </c>
      <c r="S7866" s="2">
        <f>VLOOKUP(M7866,[1]ArchetypeScores!E:K,7,FALSE)</f>
        <v>0</v>
      </c>
      <c r="T7866" s="2" t="str">
        <f t="shared" si="124"/>
        <v>Not A&amp;R positive</v>
      </c>
    </row>
    <row r="7867" spans="1:20" x14ac:dyDescent="0.3">
      <c r="A7867" s="2" t="s">
        <v>19339</v>
      </c>
      <c r="B7867" s="3" t="s">
        <v>20891</v>
      </c>
      <c r="C7867" s="3" t="s">
        <v>20892</v>
      </c>
      <c r="D7867" s="4">
        <v>2.1</v>
      </c>
      <c r="E7867" s="5" t="s">
        <v>6822</v>
      </c>
      <c r="F7867" s="4">
        <v>2.1</v>
      </c>
      <c r="G7867" s="6">
        <v>52199</v>
      </c>
      <c r="H7867" s="3" t="s">
        <v>19413</v>
      </c>
      <c r="I7867" s="3" t="s">
        <v>19414</v>
      </c>
      <c r="J7867" s="3" t="s">
        <v>20884</v>
      </c>
      <c r="K7867" s="5" t="s">
        <v>57</v>
      </c>
      <c r="L7867" s="5">
        <v>29</v>
      </c>
      <c r="M7867" s="5" t="s">
        <v>58</v>
      </c>
      <c r="N7867" s="5">
        <f>VLOOKUP(M7867,[1]ArchetypeScores!E:N,10,FALSE)</f>
        <v>0</v>
      </c>
      <c r="O7867" s="5">
        <f>VLOOKUP(M7867,[1]ArchetypeScores!E:O,11,FALSE)</f>
        <v>-1</v>
      </c>
      <c r="P7867" s="5">
        <f>VLOOKUP(M7867,[1]ArchetypeScores!E:P,12,FALSE)</f>
        <v>0</v>
      </c>
      <c r="Q7867" s="2" t="str">
        <f>VLOOKUP(M7867,[1]ArchetypeScores!E:W,19,FALSE)</f>
        <v>Untargeted</v>
      </c>
      <c r="R7867" s="2">
        <f>VLOOKUP(M7867,[1]ArchetypeScores!E:I,5,FALSE)</f>
        <v>0</v>
      </c>
      <c r="S7867" s="2">
        <f>VLOOKUP(M7867,[1]ArchetypeScores!E:K,7,FALSE)</f>
        <v>0</v>
      </c>
      <c r="T7867" s="2" t="str">
        <f t="shared" si="124"/>
        <v>Not A&amp;R positive</v>
      </c>
    </row>
    <row r="7868" spans="1:20" x14ac:dyDescent="0.3">
      <c r="A7868" s="2" t="s">
        <v>19339</v>
      </c>
      <c r="B7868" s="3" t="s">
        <v>20893</v>
      </c>
      <c r="C7868" s="3" t="s">
        <v>20894</v>
      </c>
      <c r="D7868" s="4">
        <v>0.17499999999999999</v>
      </c>
      <c r="E7868" s="5" t="s">
        <v>6822</v>
      </c>
      <c r="F7868" s="4">
        <v>0.17499999999999999</v>
      </c>
      <c r="G7868" s="6">
        <v>52067</v>
      </c>
      <c r="H7868" s="3" t="s">
        <v>19356</v>
      </c>
      <c r="I7868" s="3" t="s">
        <v>19357</v>
      </c>
      <c r="J7868" s="3" t="s">
        <v>20895</v>
      </c>
      <c r="K7868" s="5" t="s">
        <v>57</v>
      </c>
      <c r="L7868" s="5">
        <v>25</v>
      </c>
      <c r="M7868" s="5" t="s">
        <v>241</v>
      </c>
      <c r="N7868" s="5">
        <f>VLOOKUP(M7868,[1]ArchetypeScores!E:N,10,FALSE)</f>
        <v>0</v>
      </c>
      <c r="O7868" s="5">
        <f>VLOOKUP(M7868,[1]ArchetypeScores!E:O,11,FALSE)</f>
        <v>-1</v>
      </c>
      <c r="P7868" s="5">
        <f>VLOOKUP(M7868,[1]ArchetypeScores!E:P,12,FALSE)</f>
        <v>0</v>
      </c>
      <c r="Q7868" s="2" t="str">
        <f>VLOOKUP(M7868,[1]ArchetypeScores!E:W,19,FALSE)</f>
        <v>Other sector</v>
      </c>
      <c r="R7868" s="2">
        <f>VLOOKUP(M7868,[1]ArchetypeScores!E:I,5,FALSE)</f>
        <v>0</v>
      </c>
      <c r="S7868" s="2">
        <f>VLOOKUP(M7868,[1]ArchetypeScores!E:K,7,FALSE)</f>
        <v>0</v>
      </c>
      <c r="T7868" s="2" t="str">
        <f t="shared" si="124"/>
        <v>Not A&amp;R positive</v>
      </c>
    </row>
    <row r="7869" spans="1:20" x14ac:dyDescent="0.3">
      <c r="A7869" s="2" t="s">
        <v>19339</v>
      </c>
      <c r="B7869" s="3" t="s">
        <v>20896</v>
      </c>
      <c r="C7869" s="3" t="s">
        <v>20897</v>
      </c>
      <c r="D7869" s="4">
        <v>0.2</v>
      </c>
      <c r="E7869" s="5" t="s">
        <v>6822</v>
      </c>
      <c r="F7869" s="4">
        <v>0.2</v>
      </c>
      <c r="G7869" s="6">
        <v>52091</v>
      </c>
      <c r="H7869" s="3" t="s">
        <v>19356</v>
      </c>
      <c r="I7869" s="3" t="s">
        <v>19357</v>
      </c>
      <c r="J7869" s="3" t="s">
        <v>20898</v>
      </c>
      <c r="K7869" s="5" t="s">
        <v>61</v>
      </c>
      <c r="L7869" s="5">
        <v>4</v>
      </c>
      <c r="M7869" s="5" t="s">
        <v>433</v>
      </c>
      <c r="N7869" s="5">
        <f>VLOOKUP(M7869,[1]ArchetypeScores!E:N,10,FALSE)</f>
        <v>0</v>
      </c>
      <c r="O7869" s="5">
        <f>VLOOKUP(M7869,[1]ArchetypeScores!E:O,11,FALSE)</f>
        <v>0</v>
      </c>
      <c r="P7869" s="5">
        <f>VLOOKUP(M7869,[1]ArchetypeScores!E:P,12,FALSE)</f>
        <v>0</v>
      </c>
      <c r="Q7869" s="2" t="str">
        <f>VLOOKUP(M7869,[1]ArchetypeScores!E:W,19,FALSE)</f>
        <v>Health care</v>
      </c>
      <c r="R7869" s="2">
        <f>VLOOKUP(M7869,[1]ArchetypeScores!E:I,5,FALSE)</f>
        <v>0</v>
      </c>
      <c r="S7869" s="2">
        <f>VLOOKUP(M7869,[1]ArchetypeScores!E:K,7,FALSE)</f>
        <v>0</v>
      </c>
      <c r="T7869" s="2" t="str">
        <f t="shared" si="124"/>
        <v>Not A&amp;R positive</v>
      </c>
    </row>
    <row r="7870" spans="1:20" x14ac:dyDescent="0.3">
      <c r="A7870" s="2" t="s">
        <v>19339</v>
      </c>
      <c r="B7870" s="3" t="s">
        <v>20899</v>
      </c>
      <c r="C7870" s="3" t="s">
        <v>20900</v>
      </c>
      <c r="D7870" s="4">
        <v>0.75</v>
      </c>
      <c r="E7870" s="5" t="s">
        <v>6822</v>
      </c>
      <c r="F7870" s="4">
        <v>0.75</v>
      </c>
      <c r="G7870" s="6">
        <v>52006</v>
      </c>
      <c r="H7870" s="3" t="s">
        <v>19356</v>
      </c>
      <c r="I7870" s="3" t="s">
        <v>19357</v>
      </c>
      <c r="J7870" s="3" t="s">
        <v>20901</v>
      </c>
      <c r="K7870" s="5" t="s">
        <v>118</v>
      </c>
      <c r="L7870" s="5">
        <v>1</v>
      </c>
      <c r="M7870" s="5" t="s">
        <v>275</v>
      </c>
      <c r="N7870" s="5">
        <f>VLOOKUP(M7870,[1]ArchetypeScores!E:N,10,FALSE)</f>
        <v>0</v>
      </c>
      <c r="O7870" s="5">
        <f>VLOOKUP(M7870,[1]ArchetypeScores!E:O,11,FALSE)</f>
        <v>-1</v>
      </c>
      <c r="P7870" s="5">
        <f>VLOOKUP(M7870,[1]ArchetypeScores!E:P,12,FALSE)</f>
        <v>0</v>
      </c>
      <c r="Q7870" s="2" t="str">
        <f>VLOOKUP(M7870,[1]ArchetypeScores!E:W,19,FALSE)</f>
        <v>Untargeted</v>
      </c>
      <c r="R7870" s="2">
        <f>VLOOKUP(M7870,[1]ArchetypeScores!E:I,5,FALSE)</f>
        <v>0</v>
      </c>
      <c r="S7870" s="2">
        <f>VLOOKUP(M7870,[1]ArchetypeScores!E:K,7,FALSE)</f>
        <v>0</v>
      </c>
      <c r="T7870" s="2" t="str">
        <f t="shared" si="124"/>
        <v>Not A&amp;R positive</v>
      </c>
    </row>
    <row r="7871" spans="1:20" x14ac:dyDescent="0.3">
      <c r="A7871" s="2" t="s">
        <v>19339</v>
      </c>
      <c r="B7871" s="3" t="s">
        <v>20899</v>
      </c>
      <c r="C7871" s="3" t="s">
        <v>20902</v>
      </c>
      <c r="D7871" s="4">
        <v>2.5000000000000001E-2</v>
      </c>
      <c r="E7871" s="5" t="s">
        <v>6822</v>
      </c>
      <c r="F7871" s="4">
        <v>2.5000000000000001E-2</v>
      </c>
      <c r="G7871" s="6">
        <v>52007</v>
      </c>
      <c r="H7871" s="3" t="s">
        <v>19356</v>
      </c>
      <c r="I7871" s="3" t="s">
        <v>19357</v>
      </c>
      <c r="J7871" s="3" t="s">
        <v>20903</v>
      </c>
      <c r="K7871" s="5" t="s">
        <v>214</v>
      </c>
      <c r="L7871" s="5">
        <v>4</v>
      </c>
      <c r="M7871" s="5" t="s">
        <v>560</v>
      </c>
      <c r="N7871" s="5">
        <f>VLOOKUP(M7871,[1]ArchetypeScores!E:N,10,FALSE)</f>
        <v>1</v>
      </c>
      <c r="O7871" s="5">
        <f>VLOOKUP(M7871,[1]ArchetypeScores!E:O,11,FALSE)</f>
        <v>0</v>
      </c>
      <c r="P7871" s="5">
        <f>VLOOKUP(M7871,[1]ArchetypeScores!E:P,12,FALSE)</f>
        <v>0</v>
      </c>
      <c r="Q7871" s="2" t="str">
        <f>VLOOKUP(M7871,[1]ArchetypeScores!E:W,19,FALSE)</f>
        <v>Other sector</v>
      </c>
      <c r="R7871" s="2">
        <f>VLOOKUP(M7871,[1]ArchetypeScores!E:I,5,FALSE)</f>
        <v>0</v>
      </c>
      <c r="S7871" s="2">
        <f>VLOOKUP(M7871,[1]ArchetypeScores!E:K,7,FALSE)</f>
        <v>0</v>
      </c>
      <c r="T7871" s="2" t="str">
        <f t="shared" si="124"/>
        <v>Not A&amp;R positive</v>
      </c>
    </row>
    <row r="7872" spans="1:20" x14ac:dyDescent="0.3">
      <c r="A7872" s="2" t="s">
        <v>19339</v>
      </c>
      <c r="B7872" s="3" t="s">
        <v>20899</v>
      </c>
      <c r="C7872" s="3" t="s">
        <v>20904</v>
      </c>
      <c r="D7872" s="4">
        <v>0.46</v>
      </c>
      <c r="E7872" s="5" t="s">
        <v>6822</v>
      </c>
      <c r="F7872" s="4">
        <v>0.46</v>
      </c>
      <c r="G7872" s="6">
        <v>52008</v>
      </c>
      <c r="H7872" s="3" t="s">
        <v>19356</v>
      </c>
      <c r="I7872" s="3" t="s">
        <v>19357</v>
      </c>
      <c r="J7872" s="3" t="s">
        <v>20905</v>
      </c>
      <c r="K7872" s="5" t="s">
        <v>61</v>
      </c>
      <c r="L7872" s="5">
        <v>5</v>
      </c>
      <c r="M7872" s="5" t="s">
        <v>62</v>
      </c>
      <c r="N7872" s="5">
        <f>VLOOKUP(M7872,[1]ArchetypeScores!E:N,10,FALSE)</f>
        <v>0</v>
      </c>
      <c r="O7872" s="5">
        <f>VLOOKUP(M7872,[1]ArchetypeScores!E:O,11,FALSE)</f>
        <v>-1</v>
      </c>
      <c r="P7872" s="5">
        <f>VLOOKUP(M7872,[1]ArchetypeScores!E:P,12,FALSE)</f>
        <v>0</v>
      </c>
      <c r="Q7872" s="2" t="str">
        <f>VLOOKUP(M7872,[1]ArchetypeScores!E:W,19,FALSE)</f>
        <v>Health care</v>
      </c>
      <c r="R7872" s="2">
        <f>VLOOKUP(M7872,[1]ArchetypeScores!E:I,5,FALSE)</f>
        <v>0</v>
      </c>
      <c r="S7872" s="2">
        <f>VLOOKUP(M7872,[1]ArchetypeScores!E:K,7,FALSE)</f>
        <v>0</v>
      </c>
      <c r="T7872" s="2" t="str">
        <f t="shared" si="124"/>
        <v>Not A&amp;R positive</v>
      </c>
    </row>
    <row r="7873" spans="1:20" x14ac:dyDescent="0.3">
      <c r="A7873" s="2" t="s">
        <v>19339</v>
      </c>
      <c r="B7873" s="3" t="s">
        <v>20899</v>
      </c>
      <c r="C7873" s="3" t="s">
        <v>20906</v>
      </c>
      <c r="D7873" s="4">
        <v>4.3999999999999997E-2</v>
      </c>
      <c r="E7873" s="5" t="s">
        <v>6822</v>
      </c>
      <c r="F7873" s="4">
        <v>4.3999999999999997E-2</v>
      </c>
      <c r="G7873" s="6">
        <v>52009</v>
      </c>
      <c r="H7873" s="3" t="s">
        <v>19356</v>
      </c>
      <c r="I7873" s="3" t="s">
        <v>19357</v>
      </c>
      <c r="J7873" s="3" t="s">
        <v>20907</v>
      </c>
      <c r="K7873" s="5" t="s">
        <v>61</v>
      </c>
      <c r="L7873" s="5">
        <v>3</v>
      </c>
      <c r="M7873" s="5" t="s">
        <v>872</v>
      </c>
      <c r="N7873" s="5">
        <f>VLOOKUP(M7873,[1]ArchetypeScores!E:N,10,FALSE)</f>
        <v>0</v>
      </c>
      <c r="O7873" s="5">
        <f>VLOOKUP(M7873,[1]ArchetypeScores!E:O,11,FALSE)</f>
        <v>0</v>
      </c>
      <c r="P7873" s="5">
        <f>VLOOKUP(M7873,[1]ArchetypeScores!E:P,12,FALSE)</f>
        <v>0</v>
      </c>
      <c r="Q7873" s="2" t="str">
        <f>VLOOKUP(M7873,[1]ArchetypeScores!E:W,19,FALSE)</f>
        <v>Health care</v>
      </c>
      <c r="R7873" s="2">
        <f>VLOOKUP(M7873,[1]ArchetypeScores!E:I,5,FALSE)</f>
        <v>0</v>
      </c>
      <c r="S7873" s="2">
        <f>VLOOKUP(M7873,[1]ArchetypeScores!E:K,7,FALSE)</f>
        <v>0</v>
      </c>
      <c r="T7873" s="2" t="str">
        <f t="shared" si="124"/>
        <v>Not A&amp;R positive</v>
      </c>
    </row>
    <row r="7874" spans="1:20" x14ac:dyDescent="0.3">
      <c r="A7874" s="2" t="s">
        <v>19339</v>
      </c>
      <c r="B7874" s="3" t="s">
        <v>20899</v>
      </c>
      <c r="C7874" s="3" t="s">
        <v>20908</v>
      </c>
      <c r="D7874" s="4">
        <v>0.14499999999999999</v>
      </c>
      <c r="E7874" s="5" t="s">
        <v>6822</v>
      </c>
      <c r="F7874" s="4">
        <v>0.14499999999999999</v>
      </c>
      <c r="G7874" s="6">
        <v>52010</v>
      </c>
      <c r="H7874" s="3" t="s">
        <v>19356</v>
      </c>
      <c r="I7874" s="3" t="s">
        <v>19357</v>
      </c>
      <c r="J7874" s="3" t="s">
        <v>20909</v>
      </c>
      <c r="K7874" s="5" t="s">
        <v>61</v>
      </c>
      <c r="L7874" s="5">
        <v>3</v>
      </c>
      <c r="M7874" s="5" t="s">
        <v>872</v>
      </c>
      <c r="N7874" s="5">
        <f>VLOOKUP(M7874,[1]ArchetypeScores!E:N,10,FALSE)</f>
        <v>0</v>
      </c>
      <c r="O7874" s="5">
        <f>VLOOKUP(M7874,[1]ArchetypeScores!E:O,11,FALSE)</f>
        <v>0</v>
      </c>
      <c r="P7874" s="5">
        <f>VLOOKUP(M7874,[1]ArchetypeScores!E:P,12,FALSE)</f>
        <v>0</v>
      </c>
      <c r="Q7874" s="2" t="str">
        <f>VLOOKUP(M7874,[1]ArchetypeScores!E:W,19,FALSE)</f>
        <v>Health care</v>
      </c>
      <c r="R7874" s="2">
        <f>VLOOKUP(M7874,[1]ArchetypeScores!E:I,5,FALSE)</f>
        <v>0</v>
      </c>
      <c r="S7874" s="2">
        <f>VLOOKUP(M7874,[1]ArchetypeScores!E:K,7,FALSE)</f>
        <v>0</v>
      </c>
      <c r="T7874" s="2" t="str">
        <f t="shared" ref="T7874:T7937" si="125">IF(AND(R7874=1,S7874=1),"Both",IF(AND(R7874=1,S7874=0),"Direct only",IF(AND(R7874=0,S7874=1),"Indirect only","Not A&amp;R positive")))</f>
        <v>Not A&amp;R positive</v>
      </c>
    </row>
    <row r="7875" spans="1:20" x14ac:dyDescent="0.3">
      <c r="A7875" s="2" t="s">
        <v>19339</v>
      </c>
      <c r="B7875" s="3" t="s">
        <v>20899</v>
      </c>
      <c r="C7875" s="3" t="s">
        <v>20910</v>
      </c>
      <c r="D7875" s="4">
        <v>0.01</v>
      </c>
      <c r="E7875" s="5" t="s">
        <v>6822</v>
      </c>
      <c r="F7875" s="4">
        <v>0.01</v>
      </c>
      <c r="G7875" s="6">
        <v>52011</v>
      </c>
      <c r="H7875" s="3" t="s">
        <v>19356</v>
      </c>
      <c r="I7875" s="3" t="s">
        <v>19357</v>
      </c>
      <c r="J7875" s="3" t="s">
        <v>20911</v>
      </c>
      <c r="K7875" s="5" t="s">
        <v>61</v>
      </c>
      <c r="L7875" s="5">
        <v>3</v>
      </c>
      <c r="M7875" s="5" t="s">
        <v>872</v>
      </c>
      <c r="N7875" s="5">
        <f>VLOOKUP(M7875,[1]ArchetypeScores!E:N,10,FALSE)</f>
        <v>0</v>
      </c>
      <c r="O7875" s="5">
        <f>VLOOKUP(M7875,[1]ArchetypeScores!E:O,11,FALSE)</f>
        <v>0</v>
      </c>
      <c r="P7875" s="5">
        <f>VLOOKUP(M7875,[1]ArchetypeScores!E:P,12,FALSE)</f>
        <v>0</v>
      </c>
      <c r="Q7875" s="2" t="str">
        <f>VLOOKUP(M7875,[1]ArchetypeScores!E:W,19,FALSE)</f>
        <v>Health care</v>
      </c>
      <c r="R7875" s="2">
        <f>VLOOKUP(M7875,[1]ArchetypeScores!E:I,5,FALSE)</f>
        <v>0</v>
      </c>
      <c r="S7875" s="2">
        <f>VLOOKUP(M7875,[1]ArchetypeScores!E:K,7,FALSE)</f>
        <v>0</v>
      </c>
      <c r="T7875" s="2" t="str">
        <f t="shared" si="125"/>
        <v>Not A&amp;R positive</v>
      </c>
    </row>
    <row r="7876" spans="1:20" x14ac:dyDescent="0.3">
      <c r="A7876" s="2" t="s">
        <v>19339</v>
      </c>
      <c r="B7876" s="3" t="s">
        <v>20912</v>
      </c>
      <c r="C7876" s="3" t="s">
        <v>20913</v>
      </c>
      <c r="D7876" s="4"/>
      <c r="E7876" s="5" t="s">
        <v>6822</v>
      </c>
      <c r="F7876" s="4">
        <v>0</v>
      </c>
      <c r="G7876" s="6">
        <v>52237</v>
      </c>
      <c r="H7876" s="3" t="s">
        <v>20914</v>
      </c>
      <c r="I7876" s="3" t="s">
        <v>19727</v>
      </c>
      <c r="J7876" s="3"/>
      <c r="K7876" s="5" t="s">
        <v>38</v>
      </c>
      <c r="L7876" s="5">
        <v>13</v>
      </c>
      <c r="M7876" s="5" t="s">
        <v>39</v>
      </c>
      <c r="N7876" s="5">
        <f>VLOOKUP(M7876,[1]ArchetypeScores!E:N,10,FALSE)</f>
        <v>0</v>
      </c>
      <c r="O7876" s="5">
        <f>VLOOKUP(M7876,[1]ArchetypeScores!E:O,11,FALSE)</f>
        <v>-2</v>
      </c>
      <c r="P7876" s="5">
        <f>VLOOKUP(M7876,[1]ArchetypeScores!E:P,12,FALSE)</f>
        <v>0</v>
      </c>
      <c r="Q7876" s="2" t="str">
        <f>VLOOKUP(M7876,[1]ArchetypeScores!E:W,19,FALSE)</f>
        <v>Industrials - transportation</v>
      </c>
      <c r="R7876" s="2">
        <f>VLOOKUP(M7876,[1]ArchetypeScores!E:I,5,FALSE)</f>
        <v>0</v>
      </c>
      <c r="S7876" s="2">
        <f>VLOOKUP(M7876,[1]ArchetypeScores!E:K,7,FALSE)</f>
        <v>0</v>
      </c>
      <c r="T7876" s="2" t="str">
        <f t="shared" si="125"/>
        <v>Not A&amp;R positive</v>
      </c>
    </row>
    <row r="7877" spans="1:20" x14ac:dyDescent="0.3">
      <c r="A7877" s="2" t="s">
        <v>19339</v>
      </c>
      <c r="B7877" s="3" t="s">
        <v>20915</v>
      </c>
      <c r="C7877" s="3" t="s">
        <v>20916</v>
      </c>
      <c r="D7877" s="4"/>
      <c r="E7877" s="5" t="s">
        <v>6822</v>
      </c>
      <c r="F7877" s="4">
        <v>0</v>
      </c>
      <c r="G7877" s="6">
        <v>52087</v>
      </c>
      <c r="H7877" s="3" t="s">
        <v>19356</v>
      </c>
      <c r="I7877" s="3" t="s">
        <v>19357</v>
      </c>
      <c r="J7877" s="3" t="s">
        <v>20917</v>
      </c>
      <c r="K7877" s="5" t="s">
        <v>84</v>
      </c>
      <c r="L7877" s="5">
        <v>3</v>
      </c>
      <c r="M7877" s="5" t="s">
        <v>85</v>
      </c>
      <c r="N7877" s="5">
        <f>VLOOKUP(M7877,[1]ArchetypeScores!E:N,10,FALSE)</f>
        <v>0</v>
      </c>
      <c r="O7877" s="5">
        <f>VLOOKUP(M7877,[1]ArchetypeScores!E:O,11,FALSE)</f>
        <v>-1</v>
      </c>
      <c r="P7877" s="5">
        <f>VLOOKUP(M7877,[1]ArchetypeScores!E:P,12,FALSE)</f>
        <v>0</v>
      </c>
      <c r="Q7877" s="2" t="str">
        <f>VLOOKUP(M7877,[1]ArchetypeScores!E:W,19,FALSE)</f>
        <v>Untargeted</v>
      </c>
      <c r="R7877" s="2">
        <f>VLOOKUP(M7877,[1]ArchetypeScores!E:I,5,FALSE)</f>
        <v>0</v>
      </c>
      <c r="S7877" s="2">
        <f>VLOOKUP(M7877,[1]ArchetypeScores!E:K,7,FALSE)</f>
        <v>0</v>
      </c>
      <c r="T7877" s="2" t="str">
        <f t="shared" si="125"/>
        <v>Not A&amp;R positive</v>
      </c>
    </row>
    <row r="7878" spans="1:20" x14ac:dyDescent="0.3">
      <c r="A7878" s="2" t="s">
        <v>19339</v>
      </c>
      <c r="B7878" s="3" t="s">
        <v>20918</v>
      </c>
      <c r="C7878" s="3" t="s">
        <v>20919</v>
      </c>
      <c r="D7878" s="4">
        <v>10</v>
      </c>
      <c r="E7878" s="5" t="s">
        <v>6822</v>
      </c>
      <c r="F7878" s="4">
        <v>10</v>
      </c>
      <c r="G7878" s="6">
        <v>52040</v>
      </c>
      <c r="H7878" s="3" t="s">
        <v>19356</v>
      </c>
      <c r="I7878" s="3" t="s">
        <v>19357</v>
      </c>
      <c r="J7878" s="3" t="s">
        <v>20920</v>
      </c>
      <c r="K7878" s="5" t="s">
        <v>57</v>
      </c>
      <c r="L7878" s="5">
        <v>29</v>
      </c>
      <c r="M7878" s="5" t="s">
        <v>58</v>
      </c>
      <c r="N7878" s="5">
        <f>VLOOKUP(M7878,[1]ArchetypeScores!E:N,10,FALSE)</f>
        <v>0</v>
      </c>
      <c r="O7878" s="5">
        <f>VLOOKUP(M7878,[1]ArchetypeScores!E:O,11,FALSE)</f>
        <v>-1</v>
      </c>
      <c r="P7878" s="5">
        <f>VLOOKUP(M7878,[1]ArchetypeScores!E:P,12,FALSE)</f>
        <v>0</v>
      </c>
      <c r="Q7878" s="2" t="str">
        <f>VLOOKUP(M7878,[1]ArchetypeScores!E:W,19,FALSE)</f>
        <v>Untargeted</v>
      </c>
      <c r="R7878" s="2">
        <f>VLOOKUP(M7878,[1]ArchetypeScores!E:I,5,FALSE)</f>
        <v>0</v>
      </c>
      <c r="S7878" s="2">
        <f>VLOOKUP(M7878,[1]ArchetypeScores!E:K,7,FALSE)</f>
        <v>0</v>
      </c>
      <c r="T7878" s="2" t="str">
        <f t="shared" si="125"/>
        <v>Not A&amp;R positive</v>
      </c>
    </row>
    <row r="7879" spans="1:20" x14ac:dyDescent="0.3">
      <c r="A7879" s="2" t="s">
        <v>19339</v>
      </c>
      <c r="B7879" s="3" t="s">
        <v>20918</v>
      </c>
      <c r="C7879" s="3" t="s">
        <v>20921</v>
      </c>
      <c r="D7879" s="4">
        <v>5</v>
      </c>
      <c r="E7879" s="5" t="s">
        <v>6822</v>
      </c>
      <c r="F7879" s="4">
        <v>5</v>
      </c>
      <c r="G7879" s="6">
        <v>52041</v>
      </c>
      <c r="H7879" s="3" t="s">
        <v>19356</v>
      </c>
      <c r="I7879" s="3" t="s">
        <v>19357</v>
      </c>
      <c r="J7879" s="3" t="s">
        <v>20922</v>
      </c>
      <c r="K7879" s="5" t="s">
        <v>57</v>
      </c>
      <c r="L7879" s="5">
        <v>29</v>
      </c>
      <c r="M7879" s="5" t="s">
        <v>58</v>
      </c>
      <c r="N7879" s="5">
        <f>VLOOKUP(M7879,[1]ArchetypeScores!E:N,10,FALSE)</f>
        <v>0</v>
      </c>
      <c r="O7879" s="5">
        <f>VLOOKUP(M7879,[1]ArchetypeScores!E:O,11,FALSE)</f>
        <v>-1</v>
      </c>
      <c r="P7879" s="5">
        <f>VLOOKUP(M7879,[1]ArchetypeScores!E:P,12,FALSE)</f>
        <v>0</v>
      </c>
      <c r="Q7879" s="2" t="str">
        <f>VLOOKUP(M7879,[1]ArchetypeScores!E:W,19,FALSE)</f>
        <v>Untargeted</v>
      </c>
      <c r="R7879" s="2">
        <f>VLOOKUP(M7879,[1]ArchetypeScores!E:I,5,FALSE)</f>
        <v>0</v>
      </c>
      <c r="S7879" s="2">
        <f>VLOOKUP(M7879,[1]ArchetypeScores!E:K,7,FALSE)</f>
        <v>0</v>
      </c>
      <c r="T7879" s="2" t="str">
        <f t="shared" si="125"/>
        <v>Not A&amp;R positive</v>
      </c>
    </row>
    <row r="7880" spans="1:20" x14ac:dyDescent="0.3">
      <c r="A7880" s="2" t="s">
        <v>19339</v>
      </c>
      <c r="B7880" s="3" t="s">
        <v>20923</v>
      </c>
      <c r="C7880" s="3" t="s">
        <v>20924</v>
      </c>
      <c r="D7880" s="4"/>
      <c r="E7880" s="5" t="s">
        <v>6822</v>
      </c>
      <c r="F7880" s="4">
        <v>0</v>
      </c>
      <c r="G7880" s="6">
        <v>52205</v>
      </c>
      <c r="H7880" s="3" t="s">
        <v>20925</v>
      </c>
      <c r="I7880" s="3" t="s">
        <v>20926</v>
      </c>
      <c r="J7880" s="3"/>
      <c r="K7880" s="5" t="s">
        <v>1072</v>
      </c>
      <c r="L7880" s="5">
        <v>2</v>
      </c>
      <c r="M7880" s="5" t="s">
        <v>1073</v>
      </c>
      <c r="N7880" s="5">
        <f>VLOOKUP(M7880,[1]ArchetypeScores!E:N,10,FALSE)</f>
        <v>0</v>
      </c>
      <c r="O7880" s="5">
        <f>VLOOKUP(M7880,[1]ArchetypeScores!E:O,11,FALSE)</f>
        <v>-1</v>
      </c>
      <c r="P7880" s="5">
        <f>VLOOKUP(M7880,[1]ArchetypeScores!E:P,12,FALSE)</f>
        <v>0</v>
      </c>
      <c r="Q7880" s="2" t="str">
        <f>VLOOKUP(M7880,[1]ArchetypeScores!E:W,19,FALSE)</f>
        <v>Untargeted</v>
      </c>
      <c r="R7880" s="2">
        <f>VLOOKUP(M7880,[1]ArchetypeScores!E:I,5,FALSE)</f>
        <v>0</v>
      </c>
      <c r="S7880" s="2">
        <f>VLOOKUP(M7880,[1]ArchetypeScores!E:K,7,FALSE)</f>
        <v>0</v>
      </c>
      <c r="T7880" s="2" t="str">
        <f t="shared" si="125"/>
        <v>Not A&amp;R positive</v>
      </c>
    </row>
    <row r="7881" spans="1:20" x14ac:dyDescent="0.3">
      <c r="A7881" s="2" t="s">
        <v>19339</v>
      </c>
      <c r="B7881" s="3" t="s">
        <v>20927</v>
      </c>
      <c r="C7881" s="3" t="s">
        <v>20928</v>
      </c>
      <c r="D7881" s="4">
        <v>1.4999999999999999E-2</v>
      </c>
      <c r="E7881" s="5" t="s">
        <v>6822</v>
      </c>
      <c r="F7881" s="4">
        <v>1.4999999999999999E-2</v>
      </c>
      <c r="G7881" s="6">
        <v>52255</v>
      </c>
      <c r="H7881" s="3" t="s">
        <v>19704</v>
      </c>
      <c r="I7881" s="3" t="s">
        <v>19705</v>
      </c>
      <c r="J7881" s="3"/>
      <c r="K7881" s="5" t="s">
        <v>71</v>
      </c>
      <c r="L7881" s="5">
        <v>1</v>
      </c>
      <c r="M7881" s="5" t="s">
        <v>72</v>
      </c>
      <c r="N7881" s="5">
        <f>VLOOKUP(M7881,[1]ArchetypeScores!E:N,10,FALSE)</f>
        <v>0</v>
      </c>
      <c r="O7881" s="5">
        <f>VLOOKUP(M7881,[1]ArchetypeScores!E:O,11,FALSE)</f>
        <v>0</v>
      </c>
      <c r="P7881" s="5">
        <f>VLOOKUP(M7881,[1]ArchetypeScores!E:P,12,FALSE)</f>
        <v>0</v>
      </c>
      <c r="Q7881" s="2" t="str">
        <f>VLOOKUP(M7881,[1]ArchetypeScores!E:W,19,FALSE)</f>
        <v>Other sector</v>
      </c>
      <c r="R7881" s="2">
        <f>VLOOKUP(M7881,[1]ArchetypeScores!E:I,5,FALSE)</f>
        <v>0</v>
      </c>
      <c r="S7881" s="2">
        <f>VLOOKUP(M7881,[1]ArchetypeScores!E:K,7,FALSE)</f>
        <v>0</v>
      </c>
      <c r="T7881" s="2" t="str">
        <f t="shared" si="125"/>
        <v>Not A&amp;R positive</v>
      </c>
    </row>
    <row r="7882" spans="1:20" x14ac:dyDescent="0.3">
      <c r="A7882" s="2" t="s">
        <v>19339</v>
      </c>
      <c r="B7882" s="3" t="s">
        <v>20929</v>
      </c>
      <c r="C7882" s="3" t="s">
        <v>20930</v>
      </c>
      <c r="D7882" s="4"/>
      <c r="E7882" s="5" t="s">
        <v>6822</v>
      </c>
      <c r="F7882" s="4">
        <v>0</v>
      </c>
      <c r="G7882" s="6">
        <v>52245</v>
      </c>
      <c r="H7882" s="3" t="s">
        <v>20931</v>
      </c>
      <c r="I7882" s="3" t="s">
        <v>19727</v>
      </c>
      <c r="J7882" s="3"/>
      <c r="K7882" s="5" t="s">
        <v>38</v>
      </c>
      <c r="L7882" s="5">
        <v>13</v>
      </c>
      <c r="M7882" s="5" t="s">
        <v>39</v>
      </c>
      <c r="N7882" s="5">
        <f>VLOOKUP(M7882,[1]ArchetypeScores!E:N,10,FALSE)</f>
        <v>0</v>
      </c>
      <c r="O7882" s="5">
        <f>VLOOKUP(M7882,[1]ArchetypeScores!E:O,11,FALSE)</f>
        <v>-2</v>
      </c>
      <c r="P7882" s="5">
        <f>VLOOKUP(M7882,[1]ArchetypeScores!E:P,12,FALSE)</f>
        <v>0</v>
      </c>
      <c r="Q7882" s="2" t="str">
        <f>VLOOKUP(M7882,[1]ArchetypeScores!E:W,19,FALSE)</f>
        <v>Industrials - transportation</v>
      </c>
      <c r="R7882" s="2">
        <f>VLOOKUP(M7882,[1]ArchetypeScores!E:I,5,FALSE)</f>
        <v>0</v>
      </c>
      <c r="S7882" s="2">
        <f>VLOOKUP(M7882,[1]ArchetypeScores!E:K,7,FALSE)</f>
        <v>0</v>
      </c>
      <c r="T7882" s="2" t="str">
        <f t="shared" si="125"/>
        <v>Not A&amp;R positive</v>
      </c>
    </row>
    <row r="7883" spans="1:20" x14ac:dyDescent="0.3">
      <c r="A7883" s="2" t="s">
        <v>19339</v>
      </c>
      <c r="B7883" s="3" t="s">
        <v>20932</v>
      </c>
      <c r="C7883" s="3" t="s">
        <v>20933</v>
      </c>
      <c r="D7883" s="4"/>
      <c r="E7883" s="5" t="s">
        <v>6822</v>
      </c>
      <c r="F7883" s="4">
        <v>0</v>
      </c>
      <c r="G7883" s="6">
        <v>52100</v>
      </c>
      <c r="H7883" s="3" t="s">
        <v>19356</v>
      </c>
      <c r="I7883" s="3" t="s">
        <v>19357</v>
      </c>
      <c r="J7883" s="3" t="s">
        <v>20934</v>
      </c>
      <c r="K7883" s="5" t="s">
        <v>61</v>
      </c>
      <c r="L7883" s="5">
        <v>4</v>
      </c>
      <c r="M7883" s="5" t="s">
        <v>433</v>
      </c>
      <c r="N7883" s="5">
        <f>VLOOKUP(M7883,[1]ArchetypeScores!E:N,10,FALSE)</f>
        <v>0</v>
      </c>
      <c r="O7883" s="5">
        <f>VLOOKUP(M7883,[1]ArchetypeScores!E:O,11,FALSE)</f>
        <v>0</v>
      </c>
      <c r="P7883" s="5">
        <f>VLOOKUP(M7883,[1]ArchetypeScores!E:P,12,FALSE)</f>
        <v>0</v>
      </c>
      <c r="Q7883" s="2" t="str">
        <f>VLOOKUP(M7883,[1]ArchetypeScores!E:W,19,FALSE)</f>
        <v>Health care</v>
      </c>
      <c r="R7883" s="2">
        <f>VLOOKUP(M7883,[1]ArchetypeScores!E:I,5,FALSE)</f>
        <v>0</v>
      </c>
      <c r="S7883" s="2">
        <f>VLOOKUP(M7883,[1]ArchetypeScores!E:K,7,FALSE)</f>
        <v>0</v>
      </c>
      <c r="T7883" s="2" t="str">
        <f t="shared" si="125"/>
        <v>Not A&amp;R positive</v>
      </c>
    </row>
    <row r="7884" spans="1:20" x14ac:dyDescent="0.3">
      <c r="A7884" s="2" t="s">
        <v>19339</v>
      </c>
      <c r="B7884" s="3" t="s">
        <v>20935</v>
      </c>
      <c r="C7884" s="3" t="s">
        <v>20936</v>
      </c>
      <c r="D7884" s="4"/>
      <c r="E7884" s="5" t="s">
        <v>6822</v>
      </c>
      <c r="F7884" s="4">
        <v>0</v>
      </c>
      <c r="G7884" s="6">
        <v>52211</v>
      </c>
      <c r="H7884" s="3" t="s">
        <v>20937</v>
      </c>
      <c r="I7884" s="3" t="s">
        <v>19727</v>
      </c>
      <c r="J7884" s="3"/>
      <c r="K7884" s="5" t="s">
        <v>57</v>
      </c>
      <c r="L7884" s="5">
        <v>25</v>
      </c>
      <c r="M7884" s="5" t="s">
        <v>241</v>
      </c>
      <c r="N7884" s="5">
        <f>VLOOKUP(M7884,[1]ArchetypeScores!E:N,10,FALSE)</f>
        <v>0</v>
      </c>
      <c r="O7884" s="5">
        <f>VLOOKUP(M7884,[1]ArchetypeScores!E:O,11,FALSE)</f>
        <v>-1</v>
      </c>
      <c r="P7884" s="5">
        <f>VLOOKUP(M7884,[1]ArchetypeScores!E:P,12,FALSE)</f>
        <v>0</v>
      </c>
      <c r="Q7884" s="2" t="str">
        <f>VLOOKUP(M7884,[1]ArchetypeScores!E:W,19,FALSE)</f>
        <v>Other sector</v>
      </c>
      <c r="R7884" s="2">
        <f>VLOOKUP(M7884,[1]ArchetypeScores!E:I,5,FALSE)</f>
        <v>0</v>
      </c>
      <c r="S7884" s="2">
        <f>VLOOKUP(M7884,[1]ArchetypeScores!E:K,7,FALSE)</f>
        <v>0</v>
      </c>
      <c r="T7884" s="2" t="str">
        <f t="shared" si="125"/>
        <v>Not A&amp;R positive</v>
      </c>
    </row>
    <row r="7885" spans="1:20" x14ac:dyDescent="0.3">
      <c r="A7885" s="2" t="s">
        <v>19339</v>
      </c>
      <c r="B7885" s="3" t="s">
        <v>20938</v>
      </c>
      <c r="C7885" s="3" t="s">
        <v>20939</v>
      </c>
      <c r="D7885" s="4"/>
      <c r="E7885" s="5" t="s">
        <v>6822</v>
      </c>
      <c r="F7885" s="4">
        <v>0</v>
      </c>
      <c r="G7885" s="6">
        <v>52244</v>
      </c>
      <c r="H7885" s="3" t="s">
        <v>20940</v>
      </c>
      <c r="I7885" s="3" t="s">
        <v>19727</v>
      </c>
      <c r="J7885" s="3"/>
      <c r="K7885" s="5" t="s">
        <v>38</v>
      </c>
      <c r="L7885" s="5">
        <v>13</v>
      </c>
      <c r="M7885" s="5" t="s">
        <v>39</v>
      </c>
      <c r="N7885" s="5">
        <f>VLOOKUP(M7885,[1]ArchetypeScores!E:N,10,FALSE)</f>
        <v>0</v>
      </c>
      <c r="O7885" s="5">
        <f>VLOOKUP(M7885,[1]ArchetypeScores!E:O,11,FALSE)</f>
        <v>-2</v>
      </c>
      <c r="P7885" s="5">
        <f>VLOOKUP(M7885,[1]ArchetypeScores!E:P,12,FALSE)</f>
        <v>0</v>
      </c>
      <c r="Q7885" s="2" t="str">
        <f>VLOOKUP(M7885,[1]ArchetypeScores!E:W,19,FALSE)</f>
        <v>Industrials - transportation</v>
      </c>
      <c r="R7885" s="2">
        <f>VLOOKUP(M7885,[1]ArchetypeScores!E:I,5,FALSE)</f>
        <v>0</v>
      </c>
      <c r="S7885" s="2">
        <f>VLOOKUP(M7885,[1]ArchetypeScores!E:K,7,FALSE)</f>
        <v>0</v>
      </c>
      <c r="T7885" s="2" t="str">
        <f t="shared" si="125"/>
        <v>Not A&amp;R positive</v>
      </c>
    </row>
    <row r="7886" spans="1:20" x14ac:dyDescent="0.3">
      <c r="A7886" s="2" t="s">
        <v>19339</v>
      </c>
      <c r="B7886" s="3" t="s">
        <v>20941</v>
      </c>
      <c r="C7886" s="3" t="s">
        <v>20942</v>
      </c>
      <c r="D7886" s="4">
        <v>0.14000000000000001</v>
      </c>
      <c r="E7886" s="5" t="s">
        <v>6822</v>
      </c>
      <c r="F7886" s="4">
        <v>0.14000000000000001</v>
      </c>
      <c r="G7886" s="6">
        <v>51654</v>
      </c>
      <c r="H7886" s="3" t="s">
        <v>19345</v>
      </c>
      <c r="I7886" s="3" t="s">
        <v>19346</v>
      </c>
      <c r="J7886" s="3" t="s">
        <v>19511</v>
      </c>
      <c r="K7886" s="5" t="s">
        <v>229</v>
      </c>
      <c r="L7886" s="5">
        <v>1</v>
      </c>
      <c r="M7886" s="5" t="s">
        <v>528</v>
      </c>
      <c r="N7886" s="5">
        <f>VLOOKUP(M7886,[1]ArchetypeScores!E:N,10,FALSE)</f>
        <v>1</v>
      </c>
      <c r="O7886" s="5">
        <f>VLOOKUP(M7886,[1]ArchetypeScores!E:O,11,FALSE)</f>
        <v>-2</v>
      </c>
      <c r="P7886" s="5">
        <f>VLOOKUP(M7886,[1]ArchetypeScores!E:P,12,FALSE)</f>
        <v>0</v>
      </c>
      <c r="Q7886" s="2" t="str">
        <f>VLOOKUP(M7886,[1]ArchetypeScores!E:W,19,FALSE)</f>
        <v>Industrials - transportation</v>
      </c>
      <c r="R7886" s="2">
        <f>VLOOKUP(M7886,[1]ArchetypeScores!E:I,5,FALSE)</f>
        <v>0</v>
      </c>
      <c r="S7886" s="2">
        <f>VLOOKUP(M7886,[1]ArchetypeScores!E:K,7,FALSE)</f>
        <v>-1</v>
      </c>
      <c r="T7886" s="2" t="str">
        <f t="shared" si="125"/>
        <v>Not A&amp;R positive</v>
      </c>
    </row>
    <row r="7887" spans="1:20" x14ac:dyDescent="0.3">
      <c r="A7887" s="2" t="s">
        <v>19339</v>
      </c>
      <c r="B7887" s="3" t="s">
        <v>20943</v>
      </c>
      <c r="C7887" s="3" t="s">
        <v>20944</v>
      </c>
      <c r="D7887" s="4">
        <v>1</v>
      </c>
      <c r="E7887" s="5" t="s">
        <v>6822</v>
      </c>
      <c r="F7887" s="4">
        <v>1</v>
      </c>
      <c r="G7887" s="6">
        <v>52261</v>
      </c>
      <c r="H7887" s="3" t="s">
        <v>19704</v>
      </c>
      <c r="I7887" s="3" t="s">
        <v>19705</v>
      </c>
      <c r="J7887" s="3"/>
      <c r="K7887" s="5" t="s">
        <v>118</v>
      </c>
      <c r="L7887" s="5">
        <v>3</v>
      </c>
      <c r="M7887" s="5" t="s">
        <v>168</v>
      </c>
      <c r="N7887" s="5">
        <f>VLOOKUP(M7887,[1]ArchetypeScores!E:N,10,FALSE)</f>
        <v>0</v>
      </c>
      <c r="O7887" s="5">
        <f>VLOOKUP(M7887,[1]ArchetypeScores!E:O,11,FALSE)</f>
        <v>-1</v>
      </c>
      <c r="P7887" s="5">
        <f>VLOOKUP(M7887,[1]ArchetypeScores!E:P,12,FALSE)</f>
        <v>0</v>
      </c>
      <c r="Q7887" s="2" t="str">
        <f>VLOOKUP(M7887,[1]ArchetypeScores!E:W,19,FALSE)</f>
        <v>Untargeted</v>
      </c>
      <c r="R7887" s="2">
        <f>VLOOKUP(M7887,[1]ArchetypeScores!E:I,5,FALSE)</f>
        <v>0</v>
      </c>
      <c r="S7887" s="2">
        <f>VLOOKUP(M7887,[1]ArchetypeScores!E:K,7,FALSE)</f>
        <v>0</v>
      </c>
      <c r="T7887" s="2" t="str">
        <f t="shared" si="125"/>
        <v>Not A&amp;R positive</v>
      </c>
    </row>
    <row r="7888" spans="1:20" x14ac:dyDescent="0.3">
      <c r="A7888" s="2" t="s">
        <v>19339</v>
      </c>
      <c r="B7888" s="3" t="s">
        <v>20945</v>
      </c>
      <c r="C7888" s="3" t="s">
        <v>20945</v>
      </c>
      <c r="D7888" s="4">
        <v>14</v>
      </c>
      <c r="E7888" s="5" t="s">
        <v>6822</v>
      </c>
      <c r="F7888" s="4">
        <v>14</v>
      </c>
      <c r="G7888" s="6">
        <v>52163</v>
      </c>
      <c r="H7888" s="3" t="s">
        <v>20946</v>
      </c>
      <c r="I7888" s="3" t="s">
        <v>19342</v>
      </c>
      <c r="J7888" s="3"/>
      <c r="K7888" s="5" t="s">
        <v>38</v>
      </c>
      <c r="L7888" s="5">
        <v>13</v>
      </c>
      <c r="M7888" s="5" t="s">
        <v>39</v>
      </c>
      <c r="N7888" s="5">
        <f>VLOOKUP(M7888,[1]ArchetypeScores!E:N,10,FALSE)</f>
        <v>0</v>
      </c>
      <c r="O7888" s="5">
        <f>VLOOKUP(M7888,[1]ArchetypeScores!E:O,11,FALSE)</f>
        <v>-2</v>
      </c>
      <c r="P7888" s="5">
        <f>VLOOKUP(M7888,[1]ArchetypeScores!E:P,12,FALSE)</f>
        <v>0</v>
      </c>
      <c r="Q7888" s="2" t="str">
        <f>VLOOKUP(M7888,[1]ArchetypeScores!E:W,19,FALSE)</f>
        <v>Industrials - transportation</v>
      </c>
      <c r="R7888" s="2">
        <f>VLOOKUP(M7888,[1]ArchetypeScores!E:I,5,FALSE)</f>
        <v>0</v>
      </c>
      <c r="S7888" s="2">
        <f>VLOOKUP(M7888,[1]ArchetypeScores!E:K,7,FALSE)</f>
        <v>0</v>
      </c>
      <c r="T7888" s="2" t="str">
        <f t="shared" si="125"/>
        <v>Not A&amp;R positive</v>
      </c>
    </row>
    <row r="7889" spans="1:20" x14ac:dyDescent="0.3">
      <c r="A7889" s="2" t="s">
        <v>19339</v>
      </c>
      <c r="B7889" s="3" t="s">
        <v>20947</v>
      </c>
      <c r="C7889" s="3" t="s">
        <v>20948</v>
      </c>
      <c r="D7889" s="4">
        <v>0.05</v>
      </c>
      <c r="E7889" s="5" t="s">
        <v>6822</v>
      </c>
      <c r="F7889" s="4">
        <v>0.05</v>
      </c>
      <c r="G7889" s="6">
        <v>51731</v>
      </c>
      <c r="H7889" s="3" t="s">
        <v>19345</v>
      </c>
      <c r="I7889" s="3" t="s">
        <v>19346</v>
      </c>
      <c r="J7889" s="3" t="s">
        <v>20949</v>
      </c>
      <c r="K7889" s="5" t="s">
        <v>477</v>
      </c>
      <c r="L7889" s="5">
        <v>4</v>
      </c>
      <c r="M7889" s="5" t="s">
        <v>1025</v>
      </c>
      <c r="N7889" s="5">
        <f>VLOOKUP(M7889,[1]ArchetypeScores!E:N,10,FALSE)</f>
        <v>1</v>
      </c>
      <c r="O7889" s="5">
        <f>VLOOKUP(M7889,[1]ArchetypeScores!E:O,11,FALSE)</f>
        <v>-2</v>
      </c>
      <c r="P7889" s="5">
        <f>VLOOKUP(M7889,[1]ArchetypeScores!E:P,12,FALSE)</f>
        <v>2</v>
      </c>
      <c r="Q7889" s="2" t="str">
        <f>VLOOKUP(M7889,[1]ArchetypeScores!E:W,19,FALSE)</f>
        <v>Industrials - other</v>
      </c>
      <c r="R7889" s="2">
        <f>VLOOKUP(M7889,[1]ArchetypeScores!E:I,5,FALSE)</f>
        <v>0</v>
      </c>
      <c r="S7889" s="2">
        <f>VLOOKUP(M7889,[1]ArchetypeScores!E:K,7,FALSE)</f>
        <v>0</v>
      </c>
      <c r="T7889" s="2" t="str">
        <f t="shared" si="125"/>
        <v>Not A&amp;R positive</v>
      </c>
    </row>
    <row r="7890" spans="1:20" x14ac:dyDescent="0.3">
      <c r="A7890" s="2" t="s">
        <v>19339</v>
      </c>
      <c r="B7890" s="3" t="s">
        <v>20950</v>
      </c>
      <c r="C7890" s="3" t="s">
        <v>20951</v>
      </c>
      <c r="D7890" s="4">
        <v>0.5</v>
      </c>
      <c r="E7890" s="5" t="s">
        <v>6822</v>
      </c>
      <c r="F7890" s="4">
        <v>0.5</v>
      </c>
      <c r="G7890" s="6">
        <v>51684</v>
      </c>
      <c r="H7890" s="3" t="s">
        <v>19345</v>
      </c>
      <c r="I7890" s="3" t="s">
        <v>19346</v>
      </c>
      <c r="J7890" s="3" t="s">
        <v>20952</v>
      </c>
      <c r="K7890" s="5" t="s">
        <v>1097</v>
      </c>
      <c r="L7890" s="5">
        <v>5</v>
      </c>
      <c r="M7890" s="5" t="s">
        <v>1394</v>
      </c>
      <c r="N7890" s="5">
        <f>VLOOKUP(M7890,[1]ArchetypeScores!E:N,10,FALSE)</f>
        <v>1</v>
      </c>
      <c r="O7890" s="5">
        <f>VLOOKUP(M7890,[1]ArchetypeScores!E:O,11,FALSE)</f>
        <v>0</v>
      </c>
      <c r="P7890" s="5">
        <f>VLOOKUP(M7890,[1]ArchetypeScores!E:P,12,FALSE)</f>
        <v>1</v>
      </c>
      <c r="Q7890" s="2" t="str">
        <f>VLOOKUP(M7890,[1]ArchetypeScores!E:W,19,FALSE)</f>
        <v>Untargeted</v>
      </c>
      <c r="R7890" s="2">
        <f>VLOOKUP(M7890,[1]ArchetypeScores!E:I,5,FALSE)</f>
        <v>1</v>
      </c>
      <c r="S7890" s="2">
        <f>VLOOKUP(M7890,[1]ArchetypeScores!E:K,7,FALSE)</f>
        <v>1</v>
      </c>
      <c r="T7890" s="2" t="str">
        <f t="shared" si="125"/>
        <v>Both</v>
      </c>
    </row>
    <row r="7891" spans="1:20" x14ac:dyDescent="0.3">
      <c r="A7891" s="2" t="s">
        <v>19339</v>
      </c>
      <c r="B7891" s="3" t="s">
        <v>20953</v>
      </c>
      <c r="C7891" s="3" t="s">
        <v>20954</v>
      </c>
      <c r="D7891" s="4">
        <v>0.216</v>
      </c>
      <c r="E7891" s="5" t="s">
        <v>6822</v>
      </c>
      <c r="F7891" s="4">
        <v>0.216</v>
      </c>
      <c r="G7891" s="6">
        <v>51871</v>
      </c>
      <c r="H7891" s="3" t="s">
        <v>19345</v>
      </c>
      <c r="I7891" s="3" t="s">
        <v>19346</v>
      </c>
      <c r="J7891" s="3" t="s">
        <v>20955</v>
      </c>
      <c r="K7891" s="5" t="s">
        <v>142</v>
      </c>
      <c r="L7891" s="5">
        <v>3</v>
      </c>
      <c r="M7891" s="5" t="s">
        <v>143</v>
      </c>
      <c r="N7891" s="5">
        <f>VLOOKUP(M7891,[1]ArchetypeScores!E:N,10,FALSE)</f>
        <v>1</v>
      </c>
      <c r="O7891" s="5">
        <f>VLOOKUP(M7891,[1]ArchetypeScores!E:O,11,FALSE)</f>
        <v>1</v>
      </c>
      <c r="P7891" s="5">
        <f>VLOOKUP(M7891,[1]ArchetypeScores!E:P,12,FALSE)</f>
        <v>2</v>
      </c>
      <c r="Q7891" s="2" t="str">
        <f>VLOOKUP(M7891,[1]ArchetypeScores!E:W,19,FALSE)</f>
        <v>Materials (including forestry and nature)</v>
      </c>
      <c r="R7891" s="2">
        <f>VLOOKUP(M7891,[1]ArchetypeScores!E:I,5,FALSE)</f>
        <v>1</v>
      </c>
      <c r="S7891" s="2">
        <f>VLOOKUP(M7891,[1]ArchetypeScores!E:K,7,FALSE)</f>
        <v>1</v>
      </c>
      <c r="T7891" s="2" t="str">
        <f t="shared" si="125"/>
        <v>Both</v>
      </c>
    </row>
    <row r="7892" spans="1:20" x14ac:dyDescent="0.3">
      <c r="A7892" s="2" t="s">
        <v>19339</v>
      </c>
      <c r="B7892" s="3" t="s">
        <v>20956</v>
      </c>
      <c r="C7892" s="3" t="s">
        <v>20957</v>
      </c>
      <c r="D7892" s="4">
        <v>0.25</v>
      </c>
      <c r="E7892" s="5" t="s">
        <v>6822</v>
      </c>
      <c r="F7892" s="4">
        <v>0.25</v>
      </c>
      <c r="G7892" s="6">
        <v>51872</v>
      </c>
      <c r="H7892" s="3" t="s">
        <v>19345</v>
      </c>
      <c r="I7892" s="3" t="s">
        <v>19346</v>
      </c>
      <c r="J7892" s="3" t="s">
        <v>20958</v>
      </c>
      <c r="K7892" s="5" t="s">
        <v>570</v>
      </c>
      <c r="L7892" s="5" t="s">
        <v>112</v>
      </c>
      <c r="M7892" s="5" t="s">
        <v>571</v>
      </c>
      <c r="N7892" s="5">
        <f>VLOOKUP(M7892,[1]ArchetypeScores!E:N,10,FALSE)</f>
        <v>1</v>
      </c>
      <c r="O7892" s="5">
        <f>VLOOKUP(M7892,[1]ArchetypeScores!E:O,11,FALSE)</f>
        <v>-2</v>
      </c>
      <c r="P7892" s="5">
        <f>VLOOKUP(M7892,[1]ArchetypeScores!E:P,12,FALSE)</f>
        <v>-2</v>
      </c>
      <c r="Q7892" s="2" t="str">
        <f>VLOOKUP(M7892,[1]ArchetypeScores!E:W,19,FALSE)</f>
        <v>Energy and water</v>
      </c>
      <c r="R7892" s="2">
        <f>VLOOKUP(M7892,[1]ArchetypeScores!E:I,5,FALSE)</f>
        <v>0</v>
      </c>
      <c r="S7892" s="2">
        <f>VLOOKUP(M7892,[1]ArchetypeScores!E:K,7,FALSE)</f>
        <v>-1</v>
      </c>
      <c r="T7892" s="2" t="str">
        <f t="shared" si="125"/>
        <v>Not A&amp;R positive</v>
      </c>
    </row>
    <row r="7893" spans="1:20" x14ac:dyDescent="0.3">
      <c r="A7893" s="2" t="s">
        <v>19339</v>
      </c>
      <c r="B7893" s="3" t="s">
        <v>20959</v>
      </c>
      <c r="C7893" s="3" t="s">
        <v>20960</v>
      </c>
      <c r="D7893" s="4">
        <v>0.15</v>
      </c>
      <c r="E7893" s="5" t="s">
        <v>6822</v>
      </c>
      <c r="F7893" s="4">
        <v>0.15</v>
      </c>
      <c r="G7893" s="6">
        <v>51667</v>
      </c>
      <c r="H7893" s="3" t="s">
        <v>19345</v>
      </c>
      <c r="I7893" s="3" t="s">
        <v>19346</v>
      </c>
      <c r="J7893" s="3" t="s">
        <v>20961</v>
      </c>
      <c r="K7893" s="5" t="s">
        <v>229</v>
      </c>
      <c r="L7893" s="5">
        <v>1</v>
      </c>
      <c r="M7893" s="5" t="s">
        <v>528</v>
      </c>
      <c r="N7893" s="5">
        <f>VLOOKUP(M7893,[1]ArchetypeScores!E:N,10,FALSE)</f>
        <v>1</v>
      </c>
      <c r="O7893" s="5">
        <f>VLOOKUP(M7893,[1]ArchetypeScores!E:O,11,FALSE)</f>
        <v>-2</v>
      </c>
      <c r="P7893" s="5">
        <f>VLOOKUP(M7893,[1]ArchetypeScores!E:P,12,FALSE)</f>
        <v>0</v>
      </c>
      <c r="Q7893" s="2" t="str">
        <f>VLOOKUP(M7893,[1]ArchetypeScores!E:W,19,FALSE)</f>
        <v>Industrials - transportation</v>
      </c>
      <c r="R7893" s="2">
        <f>VLOOKUP(M7893,[1]ArchetypeScores!E:I,5,FALSE)</f>
        <v>0</v>
      </c>
      <c r="S7893" s="2">
        <f>VLOOKUP(M7893,[1]ArchetypeScores!E:K,7,FALSE)</f>
        <v>-1</v>
      </c>
      <c r="T7893" s="2" t="str">
        <f t="shared" si="125"/>
        <v>Not A&amp;R positive</v>
      </c>
    </row>
    <row r="7894" spans="1:20" x14ac:dyDescent="0.3">
      <c r="A7894" s="2" t="s">
        <v>19339</v>
      </c>
      <c r="B7894" s="3" t="s">
        <v>20962</v>
      </c>
      <c r="C7894" s="3" t="s">
        <v>20963</v>
      </c>
      <c r="D7894" s="4">
        <v>0.58699999999999997</v>
      </c>
      <c r="E7894" s="5" t="s">
        <v>6822</v>
      </c>
      <c r="F7894" s="4">
        <v>0.58699999999999997</v>
      </c>
      <c r="G7894" s="6">
        <v>51652</v>
      </c>
      <c r="H7894" s="3" t="s">
        <v>19345</v>
      </c>
      <c r="I7894" s="3" t="s">
        <v>19346</v>
      </c>
      <c r="J7894" s="3" t="s">
        <v>19511</v>
      </c>
      <c r="K7894" s="5" t="s">
        <v>229</v>
      </c>
      <c r="L7894" s="5">
        <v>5</v>
      </c>
      <c r="M7894" s="5" t="s">
        <v>2160</v>
      </c>
      <c r="N7894" s="5">
        <f>VLOOKUP(M7894,[1]ArchetypeScores!E:N,10,FALSE)</f>
        <v>1</v>
      </c>
      <c r="O7894" s="5">
        <f>VLOOKUP(M7894,[1]ArchetypeScores!E:O,11,FALSE)</f>
        <v>-2</v>
      </c>
      <c r="P7894" s="5">
        <f>VLOOKUP(M7894,[1]ArchetypeScores!E:P,12,FALSE)</f>
        <v>1</v>
      </c>
      <c r="Q7894" s="2" t="str">
        <f>VLOOKUP(M7894,[1]ArchetypeScores!E:W,19,FALSE)</f>
        <v>Industrials - transportation</v>
      </c>
      <c r="R7894" s="2">
        <f>VLOOKUP(M7894,[1]ArchetypeScores!E:I,5,FALSE)</f>
        <v>0</v>
      </c>
      <c r="S7894" s="2">
        <f>VLOOKUP(M7894,[1]ArchetypeScores!E:K,7,FALSE)</f>
        <v>-1</v>
      </c>
      <c r="T7894" s="2" t="str">
        <f t="shared" si="125"/>
        <v>Not A&amp;R positive</v>
      </c>
    </row>
    <row r="7895" spans="1:20" x14ac:dyDescent="0.3">
      <c r="A7895" s="2" t="s">
        <v>19339</v>
      </c>
      <c r="B7895" s="3" t="s">
        <v>20964</v>
      </c>
      <c r="C7895" s="3" t="s">
        <v>20965</v>
      </c>
      <c r="D7895" s="4">
        <v>0.86399999999999999</v>
      </c>
      <c r="E7895" s="5" t="s">
        <v>6822</v>
      </c>
      <c r="F7895" s="4">
        <v>0.86399999999999999</v>
      </c>
      <c r="G7895" s="6">
        <v>51862</v>
      </c>
      <c r="H7895" s="3" t="s">
        <v>19345</v>
      </c>
      <c r="I7895" s="3" t="s">
        <v>19346</v>
      </c>
      <c r="J7895" s="3"/>
      <c r="K7895" s="5" t="s">
        <v>102</v>
      </c>
      <c r="L7895" s="5" t="s">
        <v>112</v>
      </c>
      <c r="M7895" s="5" t="s">
        <v>13654</v>
      </c>
      <c r="N7895" s="5">
        <f>VLOOKUP(M7895,[1]ArchetypeScores!E:N,10,FALSE)</f>
        <v>0</v>
      </c>
      <c r="O7895" s="5">
        <f>VLOOKUP(M7895,[1]ArchetypeScores!E:O,11,FALSE)</f>
        <v>-1</v>
      </c>
      <c r="P7895" s="5">
        <f>VLOOKUP(M7895,[1]ArchetypeScores!E:P,12,FALSE)</f>
        <v>0</v>
      </c>
      <c r="Q7895" s="2" t="str">
        <f>VLOOKUP(M7895,[1]ArchetypeScores!E:W,19,FALSE)</f>
        <v>Untargeted</v>
      </c>
      <c r="R7895" s="2">
        <f>VLOOKUP(M7895,[1]ArchetypeScores!E:I,5,FALSE)</f>
        <v>0</v>
      </c>
      <c r="S7895" s="2">
        <f>VLOOKUP(M7895,[1]ArchetypeScores!E:K,7,FALSE)</f>
        <v>1</v>
      </c>
      <c r="T7895" s="2" t="str">
        <f t="shared" si="125"/>
        <v>Indirect only</v>
      </c>
    </row>
    <row r="7896" spans="1:20" x14ac:dyDescent="0.3">
      <c r="A7896" s="2" t="s">
        <v>19339</v>
      </c>
      <c r="B7896" s="3" t="s">
        <v>20966</v>
      </c>
      <c r="C7896" s="3" t="s">
        <v>20967</v>
      </c>
      <c r="D7896" s="4"/>
      <c r="E7896" s="5" t="s">
        <v>6822</v>
      </c>
      <c r="F7896" s="4">
        <v>0</v>
      </c>
      <c r="G7896" s="6">
        <v>52203</v>
      </c>
      <c r="H7896" s="3" t="s">
        <v>20968</v>
      </c>
      <c r="I7896" s="3" t="s">
        <v>20969</v>
      </c>
      <c r="J7896" s="3"/>
      <c r="K7896" s="5" t="s">
        <v>118</v>
      </c>
      <c r="L7896" s="5">
        <v>4</v>
      </c>
      <c r="M7896" s="5" t="s">
        <v>119</v>
      </c>
      <c r="N7896" s="5">
        <f>VLOOKUP(M7896,[1]ArchetypeScores!E:N,10,FALSE)</f>
        <v>0</v>
      </c>
      <c r="O7896" s="5">
        <f>VLOOKUP(M7896,[1]ArchetypeScores!E:O,11,FALSE)</f>
        <v>-1</v>
      </c>
      <c r="P7896" s="5">
        <f>VLOOKUP(M7896,[1]ArchetypeScores!E:P,12,FALSE)</f>
        <v>0</v>
      </c>
      <c r="Q7896" s="2" t="str">
        <f>VLOOKUP(M7896,[1]ArchetypeScores!E:W,19,FALSE)</f>
        <v>Untargeted</v>
      </c>
      <c r="R7896" s="2">
        <f>VLOOKUP(M7896,[1]ArchetypeScores!E:I,5,FALSE)</f>
        <v>0</v>
      </c>
      <c r="S7896" s="2">
        <f>VLOOKUP(M7896,[1]ArchetypeScores!E:K,7,FALSE)</f>
        <v>0</v>
      </c>
      <c r="T7896" s="2" t="str">
        <f t="shared" si="125"/>
        <v>Not A&amp;R positive</v>
      </c>
    </row>
    <row r="7897" spans="1:20" x14ac:dyDescent="0.3">
      <c r="A7897" s="2" t="s">
        <v>19339</v>
      </c>
      <c r="B7897" s="3" t="s">
        <v>20970</v>
      </c>
      <c r="C7897" s="3" t="s">
        <v>20971</v>
      </c>
      <c r="D7897" s="4">
        <v>4.1000000000000002E-2</v>
      </c>
      <c r="E7897" s="5" t="s">
        <v>6822</v>
      </c>
      <c r="F7897" s="4">
        <v>4.1000000000000002E-2</v>
      </c>
      <c r="G7897" s="6">
        <v>52115</v>
      </c>
      <c r="H7897" s="3" t="s">
        <v>19356</v>
      </c>
      <c r="I7897" s="3" t="s">
        <v>19357</v>
      </c>
      <c r="J7897" s="3" t="s">
        <v>20972</v>
      </c>
      <c r="K7897" s="5" t="s">
        <v>71</v>
      </c>
      <c r="L7897" s="5">
        <v>1</v>
      </c>
      <c r="M7897" s="5" t="s">
        <v>72</v>
      </c>
      <c r="N7897" s="5">
        <f>VLOOKUP(M7897,[1]ArchetypeScores!E:N,10,FALSE)</f>
        <v>0</v>
      </c>
      <c r="O7897" s="5">
        <f>VLOOKUP(M7897,[1]ArchetypeScores!E:O,11,FALSE)</f>
        <v>0</v>
      </c>
      <c r="P7897" s="5">
        <f>VLOOKUP(M7897,[1]ArchetypeScores!E:P,12,FALSE)</f>
        <v>0</v>
      </c>
      <c r="Q7897" s="2" t="str">
        <f>VLOOKUP(M7897,[1]ArchetypeScores!E:W,19,FALSE)</f>
        <v>Other sector</v>
      </c>
      <c r="R7897" s="2">
        <f>VLOOKUP(M7897,[1]ArchetypeScores!E:I,5,FALSE)</f>
        <v>0</v>
      </c>
      <c r="S7897" s="2">
        <f>VLOOKUP(M7897,[1]ArchetypeScores!E:K,7,FALSE)</f>
        <v>0</v>
      </c>
      <c r="T7897" s="2" t="str">
        <f t="shared" si="125"/>
        <v>Not A&amp;R positive</v>
      </c>
    </row>
    <row r="7898" spans="1:20" x14ac:dyDescent="0.3">
      <c r="A7898" s="2" t="s">
        <v>19339</v>
      </c>
      <c r="B7898" s="3" t="s">
        <v>20973</v>
      </c>
      <c r="C7898" s="10" t="s">
        <v>20974</v>
      </c>
      <c r="D7898" s="4">
        <v>0.02</v>
      </c>
      <c r="E7898" s="5" t="s">
        <v>6822</v>
      </c>
      <c r="F7898" s="4">
        <v>0.02</v>
      </c>
      <c r="G7898" s="6">
        <v>52050</v>
      </c>
      <c r="H7898" s="3" t="s">
        <v>19356</v>
      </c>
      <c r="I7898" s="3" t="s">
        <v>19357</v>
      </c>
      <c r="J7898" s="3" t="s">
        <v>20975</v>
      </c>
      <c r="K7898" s="5" t="s">
        <v>163</v>
      </c>
      <c r="L7898" s="5">
        <v>5</v>
      </c>
      <c r="M7898" s="5" t="s">
        <v>11008</v>
      </c>
      <c r="N7898" s="5">
        <f>VLOOKUP(M7898,[1]ArchetypeScores!E:N,10,FALSE)</f>
        <v>0</v>
      </c>
      <c r="O7898" s="5">
        <f>VLOOKUP(M7898,[1]ArchetypeScores!E:O,11,FALSE)</f>
        <v>0</v>
      </c>
      <c r="P7898" s="5">
        <f>VLOOKUP(M7898,[1]ArchetypeScores!E:P,12,FALSE)</f>
        <v>0</v>
      </c>
      <c r="Q7898" s="2" t="str">
        <f>VLOOKUP(M7898,[1]ArchetypeScores!E:W,19,FALSE)</f>
        <v>Other sector</v>
      </c>
      <c r="R7898" s="2">
        <f>VLOOKUP(M7898,[1]ArchetypeScores!E:I,5,FALSE)</f>
        <v>0</v>
      </c>
      <c r="S7898" s="2">
        <f>VLOOKUP(M7898,[1]ArchetypeScores!E:K,7,FALSE)</f>
        <v>1</v>
      </c>
      <c r="T7898" s="2" t="str">
        <f t="shared" si="125"/>
        <v>Indirect only</v>
      </c>
    </row>
    <row r="7899" spans="1:20" x14ac:dyDescent="0.3">
      <c r="A7899" s="2" t="s">
        <v>19339</v>
      </c>
      <c r="B7899" s="3" t="s">
        <v>20973</v>
      </c>
      <c r="C7899" s="10" t="s">
        <v>20976</v>
      </c>
      <c r="D7899" s="4">
        <v>0.03</v>
      </c>
      <c r="E7899" s="5" t="s">
        <v>6822</v>
      </c>
      <c r="F7899" s="4">
        <v>0.03</v>
      </c>
      <c r="G7899" s="6">
        <v>52051</v>
      </c>
      <c r="H7899" s="3" t="s">
        <v>19356</v>
      </c>
      <c r="I7899" s="3" t="s">
        <v>19357</v>
      </c>
      <c r="J7899" s="3" t="s">
        <v>20977</v>
      </c>
      <c r="K7899" s="5" t="s">
        <v>163</v>
      </c>
      <c r="L7899" s="5">
        <v>5</v>
      </c>
      <c r="M7899" s="5" t="s">
        <v>11008</v>
      </c>
      <c r="N7899" s="5">
        <f>VLOOKUP(M7899,[1]ArchetypeScores!E:N,10,FALSE)</f>
        <v>0</v>
      </c>
      <c r="O7899" s="5">
        <f>VLOOKUP(M7899,[1]ArchetypeScores!E:O,11,FALSE)</f>
        <v>0</v>
      </c>
      <c r="P7899" s="5">
        <f>VLOOKUP(M7899,[1]ArchetypeScores!E:P,12,FALSE)</f>
        <v>0</v>
      </c>
      <c r="Q7899" s="2" t="str">
        <f>VLOOKUP(M7899,[1]ArchetypeScores!E:W,19,FALSE)</f>
        <v>Other sector</v>
      </c>
      <c r="R7899" s="2">
        <f>VLOOKUP(M7899,[1]ArchetypeScores!E:I,5,FALSE)</f>
        <v>0</v>
      </c>
      <c r="S7899" s="2">
        <f>VLOOKUP(M7899,[1]ArchetypeScores!E:K,7,FALSE)</f>
        <v>1</v>
      </c>
      <c r="T7899" s="2" t="str">
        <f t="shared" si="125"/>
        <v>Indirect only</v>
      </c>
    </row>
    <row r="7900" spans="1:20" x14ac:dyDescent="0.3">
      <c r="A7900" s="2" t="s">
        <v>19339</v>
      </c>
      <c r="B7900" s="3" t="s">
        <v>20973</v>
      </c>
      <c r="C7900" s="10" t="s">
        <v>20978</v>
      </c>
      <c r="D7900" s="4">
        <v>4.4999999999999998E-2</v>
      </c>
      <c r="E7900" s="5" t="s">
        <v>6822</v>
      </c>
      <c r="F7900" s="4">
        <v>4.4999999999999998E-2</v>
      </c>
      <c r="G7900" s="6">
        <v>52052</v>
      </c>
      <c r="H7900" s="3" t="s">
        <v>19356</v>
      </c>
      <c r="I7900" s="3" t="s">
        <v>19357</v>
      </c>
      <c r="J7900" s="3" t="s">
        <v>20979</v>
      </c>
      <c r="K7900" s="5" t="s">
        <v>163</v>
      </c>
      <c r="L7900" s="5">
        <v>5</v>
      </c>
      <c r="M7900" s="5" t="s">
        <v>11008</v>
      </c>
      <c r="N7900" s="5">
        <f>VLOOKUP(M7900,[1]ArchetypeScores!E:N,10,FALSE)</f>
        <v>0</v>
      </c>
      <c r="O7900" s="5">
        <f>VLOOKUP(M7900,[1]ArchetypeScores!E:O,11,FALSE)</f>
        <v>0</v>
      </c>
      <c r="P7900" s="5">
        <f>VLOOKUP(M7900,[1]ArchetypeScores!E:P,12,FALSE)</f>
        <v>0</v>
      </c>
      <c r="Q7900" s="2" t="str">
        <f>VLOOKUP(M7900,[1]ArchetypeScores!E:W,19,FALSE)</f>
        <v>Other sector</v>
      </c>
      <c r="R7900" s="2">
        <f>VLOOKUP(M7900,[1]ArchetypeScores!E:I,5,FALSE)</f>
        <v>0</v>
      </c>
      <c r="S7900" s="2">
        <f>VLOOKUP(M7900,[1]ArchetypeScores!E:K,7,FALSE)</f>
        <v>1</v>
      </c>
      <c r="T7900" s="2" t="str">
        <f t="shared" si="125"/>
        <v>Indirect only</v>
      </c>
    </row>
    <row r="7901" spans="1:20" x14ac:dyDescent="0.3">
      <c r="A7901" s="2" t="s">
        <v>19339</v>
      </c>
      <c r="B7901" s="3" t="s">
        <v>20973</v>
      </c>
      <c r="C7901" s="10" t="s">
        <v>20980</v>
      </c>
      <c r="D7901" s="4">
        <v>0.01</v>
      </c>
      <c r="E7901" s="5" t="s">
        <v>6822</v>
      </c>
      <c r="F7901" s="4">
        <v>0.01</v>
      </c>
      <c r="G7901" s="6">
        <v>52053</v>
      </c>
      <c r="H7901" s="3" t="s">
        <v>19356</v>
      </c>
      <c r="I7901" s="3" t="s">
        <v>19357</v>
      </c>
      <c r="J7901" s="3" t="s">
        <v>20981</v>
      </c>
      <c r="K7901" s="5" t="s">
        <v>163</v>
      </c>
      <c r="L7901" s="5">
        <v>5</v>
      </c>
      <c r="M7901" s="5" t="s">
        <v>11008</v>
      </c>
      <c r="N7901" s="5">
        <f>VLOOKUP(M7901,[1]ArchetypeScores!E:N,10,FALSE)</f>
        <v>0</v>
      </c>
      <c r="O7901" s="5">
        <f>VLOOKUP(M7901,[1]ArchetypeScores!E:O,11,FALSE)</f>
        <v>0</v>
      </c>
      <c r="P7901" s="5">
        <f>VLOOKUP(M7901,[1]ArchetypeScores!E:P,12,FALSE)</f>
        <v>0</v>
      </c>
      <c r="Q7901" s="2" t="str">
        <f>VLOOKUP(M7901,[1]ArchetypeScores!E:W,19,FALSE)</f>
        <v>Other sector</v>
      </c>
      <c r="R7901" s="2">
        <f>VLOOKUP(M7901,[1]ArchetypeScores!E:I,5,FALSE)</f>
        <v>0</v>
      </c>
      <c r="S7901" s="2">
        <f>VLOOKUP(M7901,[1]ArchetypeScores!E:K,7,FALSE)</f>
        <v>1</v>
      </c>
      <c r="T7901" s="2" t="str">
        <f t="shared" si="125"/>
        <v>Indirect only</v>
      </c>
    </row>
    <row r="7902" spans="1:20" x14ac:dyDescent="0.3">
      <c r="A7902" s="2" t="s">
        <v>19339</v>
      </c>
      <c r="B7902" s="3" t="s">
        <v>20982</v>
      </c>
      <c r="C7902" s="3" t="s">
        <v>20983</v>
      </c>
      <c r="D7902" s="4">
        <v>9.5000000000000001E-2</v>
      </c>
      <c r="E7902" s="5" t="s">
        <v>6822</v>
      </c>
      <c r="F7902" s="4">
        <v>9.5000000000000001E-2</v>
      </c>
      <c r="G7902" s="6">
        <v>51711</v>
      </c>
      <c r="H7902" s="3" t="s">
        <v>19345</v>
      </c>
      <c r="I7902" s="3" t="s">
        <v>19346</v>
      </c>
      <c r="J7902" s="3" t="s">
        <v>20984</v>
      </c>
      <c r="K7902" s="5" t="s">
        <v>214</v>
      </c>
      <c r="L7902" s="5">
        <v>4</v>
      </c>
      <c r="M7902" s="5" t="s">
        <v>560</v>
      </c>
      <c r="N7902" s="5">
        <f>VLOOKUP(M7902,[1]ArchetypeScores!E:N,10,FALSE)</f>
        <v>1</v>
      </c>
      <c r="O7902" s="5">
        <f>VLOOKUP(M7902,[1]ArchetypeScores!E:O,11,FALSE)</f>
        <v>0</v>
      </c>
      <c r="P7902" s="5">
        <f>VLOOKUP(M7902,[1]ArchetypeScores!E:P,12,FALSE)</f>
        <v>0</v>
      </c>
      <c r="Q7902" s="2" t="str">
        <f>VLOOKUP(M7902,[1]ArchetypeScores!E:W,19,FALSE)</f>
        <v>Other sector</v>
      </c>
      <c r="R7902" s="2">
        <f>VLOOKUP(M7902,[1]ArchetypeScores!E:I,5,FALSE)</f>
        <v>0</v>
      </c>
      <c r="S7902" s="2">
        <f>VLOOKUP(M7902,[1]ArchetypeScores!E:K,7,FALSE)</f>
        <v>0</v>
      </c>
      <c r="T7902" s="2" t="str">
        <f t="shared" si="125"/>
        <v>Not A&amp;R positive</v>
      </c>
    </row>
    <row r="7903" spans="1:20" x14ac:dyDescent="0.3">
      <c r="A7903" s="2" t="s">
        <v>19339</v>
      </c>
      <c r="B7903" s="3" t="s">
        <v>20985</v>
      </c>
      <c r="C7903" s="3" t="s">
        <v>20986</v>
      </c>
      <c r="D7903" s="4">
        <v>9.8889999999999993</v>
      </c>
      <c r="E7903" s="5" t="s">
        <v>6822</v>
      </c>
      <c r="F7903" s="4">
        <v>9.8889999999999993</v>
      </c>
      <c r="G7903" s="6">
        <v>51718</v>
      </c>
      <c r="H7903" s="3" t="s">
        <v>19345</v>
      </c>
      <c r="I7903" s="3" t="s">
        <v>19346</v>
      </c>
      <c r="J7903" s="3" t="s">
        <v>19383</v>
      </c>
      <c r="K7903" s="5" t="s">
        <v>137</v>
      </c>
      <c r="L7903" s="5">
        <v>2</v>
      </c>
      <c r="M7903" s="5" t="s">
        <v>138</v>
      </c>
      <c r="N7903" s="5">
        <f>VLOOKUP(M7903,[1]ArchetypeScores!E:N,10,FALSE)</f>
        <v>1</v>
      </c>
      <c r="O7903" s="5">
        <f>VLOOKUP(M7903,[1]ArchetypeScores!E:O,11,FALSE)</f>
        <v>-2</v>
      </c>
      <c r="P7903" s="5">
        <f>VLOOKUP(M7903,[1]ArchetypeScores!E:P,12,FALSE)</f>
        <v>2</v>
      </c>
      <c r="Q7903" s="2" t="str">
        <f>VLOOKUP(M7903,[1]ArchetypeScores!E:W,19,FALSE)</f>
        <v>Industrials - transportation</v>
      </c>
      <c r="R7903" s="2">
        <f>VLOOKUP(M7903,[1]ArchetypeScores!E:I,5,FALSE)</f>
        <v>0</v>
      </c>
      <c r="S7903" s="2">
        <f>VLOOKUP(M7903,[1]ArchetypeScores!E:K,7,FALSE)</f>
        <v>-1</v>
      </c>
      <c r="T7903" s="2" t="str">
        <f t="shared" si="125"/>
        <v>Not A&amp;R positive</v>
      </c>
    </row>
    <row r="7904" spans="1:20" x14ac:dyDescent="0.3">
      <c r="A7904" s="2" t="s">
        <v>19339</v>
      </c>
      <c r="B7904" s="3" t="s">
        <v>20987</v>
      </c>
      <c r="C7904" s="3" t="s">
        <v>20988</v>
      </c>
      <c r="D7904" s="4">
        <v>0.01</v>
      </c>
      <c r="E7904" s="5" t="s">
        <v>6822</v>
      </c>
      <c r="F7904" s="4">
        <v>0.01</v>
      </c>
      <c r="G7904" s="6">
        <v>51909</v>
      </c>
      <c r="H7904" s="3" t="s">
        <v>19356</v>
      </c>
      <c r="I7904" s="3" t="s">
        <v>19357</v>
      </c>
      <c r="J7904" s="3" t="s">
        <v>20989</v>
      </c>
      <c r="K7904" s="5" t="s">
        <v>154</v>
      </c>
      <c r="L7904" s="5">
        <v>2</v>
      </c>
      <c r="M7904" s="5" t="s">
        <v>255</v>
      </c>
      <c r="N7904" s="5">
        <f>VLOOKUP(M7904,[1]ArchetypeScores!E:N,10,FALSE)</f>
        <v>1</v>
      </c>
      <c r="O7904" s="5">
        <f>VLOOKUP(M7904,[1]ArchetypeScores!E:O,11,FALSE)</f>
        <v>0</v>
      </c>
      <c r="P7904" s="5">
        <f>VLOOKUP(M7904,[1]ArchetypeScores!E:P,12,FALSE)</f>
        <v>0</v>
      </c>
      <c r="Q7904" s="2" t="str">
        <f>VLOOKUP(M7904,[1]ArchetypeScores!E:W,19,FALSE)</f>
        <v>Education and training</v>
      </c>
      <c r="R7904" s="2">
        <f>VLOOKUP(M7904,[1]ArchetypeScores!E:I,5,FALSE)</f>
        <v>0</v>
      </c>
      <c r="S7904" s="2">
        <f>VLOOKUP(M7904,[1]ArchetypeScores!E:K,7,FALSE)</f>
        <v>1</v>
      </c>
      <c r="T7904" s="2" t="str">
        <f t="shared" si="125"/>
        <v>Indirect only</v>
      </c>
    </row>
    <row r="7905" spans="1:20" x14ac:dyDescent="0.3">
      <c r="A7905" s="2" t="s">
        <v>19339</v>
      </c>
      <c r="B7905" s="3" t="s">
        <v>20990</v>
      </c>
      <c r="C7905" s="3" t="s">
        <v>20991</v>
      </c>
      <c r="D7905" s="4">
        <v>0.01</v>
      </c>
      <c r="E7905" s="5" t="s">
        <v>6822</v>
      </c>
      <c r="F7905" s="4">
        <v>0.01</v>
      </c>
      <c r="G7905" s="6">
        <v>51911</v>
      </c>
      <c r="H7905" s="3" t="s">
        <v>19356</v>
      </c>
      <c r="I7905" s="3" t="s">
        <v>19357</v>
      </c>
      <c r="J7905" s="3" t="s">
        <v>20992</v>
      </c>
      <c r="K7905" s="5" t="s">
        <v>154</v>
      </c>
      <c r="L7905" s="5">
        <v>2</v>
      </c>
      <c r="M7905" s="5" t="s">
        <v>255</v>
      </c>
      <c r="N7905" s="5">
        <f>VLOOKUP(M7905,[1]ArchetypeScores!E:N,10,FALSE)</f>
        <v>1</v>
      </c>
      <c r="O7905" s="5">
        <f>VLOOKUP(M7905,[1]ArchetypeScores!E:O,11,FALSE)</f>
        <v>0</v>
      </c>
      <c r="P7905" s="5">
        <f>VLOOKUP(M7905,[1]ArchetypeScores!E:P,12,FALSE)</f>
        <v>0</v>
      </c>
      <c r="Q7905" s="2" t="str">
        <f>VLOOKUP(M7905,[1]ArchetypeScores!E:W,19,FALSE)</f>
        <v>Education and training</v>
      </c>
      <c r="R7905" s="2">
        <f>VLOOKUP(M7905,[1]ArchetypeScores!E:I,5,FALSE)</f>
        <v>0</v>
      </c>
      <c r="S7905" s="2">
        <f>VLOOKUP(M7905,[1]ArchetypeScores!E:K,7,FALSE)</f>
        <v>1</v>
      </c>
      <c r="T7905" s="2" t="str">
        <f t="shared" si="125"/>
        <v>Indirect only</v>
      </c>
    </row>
    <row r="7906" spans="1:20" x14ac:dyDescent="0.3">
      <c r="A7906" s="2" t="s">
        <v>19339</v>
      </c>
      <c r="B7906" s="3" t="s">
        <v>20993</v>
      </c>
      <c r="C7906" s="3" t="s">
        <v>20994</v>
      </c>
      <c r="D7906" s="4">
        <v>0.01</v>
      </c>
      <c r="E7906" s="5" t="s">
        <v>6822</v>
      </c>
      <c r="F7906" s="4">
        <v>0.01</v>
      </c>
      <c r="G7906" s="6">
        <v>51908</v>
      </c>
      <c r="H7906" s="3" t="s">
        <v>19356</v>
      </c>
      <c r="I7906" s="3" t="s">
        <v>19357</v>
      </c>
      <c r="J7906" s="3" t="s">
        <v>20995</v>
      </c>
      <c r="K7906" s="5" t="s">
        <v>154</v>
      </c>
      <c r="L7906" s="5">
        <v>2</v>
      </c>
      <c r="M7906" s="5" t="s">
        <v>255</v>
      </c>
      <c r="N7906" s="5">
        <f>VLOOKUP(M7906,[1]ArchetypeScores!E:N,10,FALSE)</f>
        <v>1</v>
      </c>
      <c r="O7906" s="5">
        <f>VLOOKUP(M7906,[1]ArchetypeScores!E:O,11,FALSE)</f>
        <v>0</v>
      </c>
      <c r="P7906" s="5">
        <f>VLOOKUP(M7906,[1]ArchetypeScores!E:P,12,FALSE)</f>
        <v>0</v>
      </c>
      <c r="Q7906" s="2" t="str">
        <f>VLOOKUP(M7906,[1]ArchetypeScores!E:W,19,FALSE)</f>
        <v>Education and training</v>
      </c>
      <c r="R7906" s="2">
        <f>VLOOKUP(M7906,[1]ArchetypeScores!E:I,5,FALSE)</f>
        <v>0</v>
      </c>
      <c r="S7906" s="2">
        <f>VLOOKUP(M7906,[1]ArchetypeScores!E:K,7,FALSE)</f>
        <v>1</v>
      </c>
      <c r="T7906" s="2" t="str">
        <f t="shared" si="125"/>
        <v>Indirect only</v>
      </c>
    </row>
    <row r="7907" spans="1:20" ht="51" x14ac:dyDescent="0.3">
      <c r="A7907" s="2" t="s">
        <v>19339</v>
      </c>
      <c r="B7907" s="7" t="s">
        <v>20996</v>
      </c>
      <c r="C7907" s="3" t="s">
        <v>20997</v>
      </c>
      <c r="D7907" s="4">
        <v>0.05</v>
      </c>
      <c r="E7907" s="5" t="s">
        <v>6822</v>
      </c>
      <c r="F7907" s="4">
        <v>0.05</v>
      </c>
      <c r="G7907" s="6">
        <v>51912</v>
      </c>
      <c r="H7907" s="3" t="s">
        <v>19356</v>
      </c>
      <c r="I7907" s="3" t="s">
        <v>19357</v>
      </c>
      <c r="J7907" s="3" t="s">
        <v>20998</v>
      </c>
      <c r="K7907" s="5" t="s">
        <v>38</v>
      </c>
      <c r="L7907" s="5">
        <v>1</v>
      </c>
      <c r="M7907" s="5" t="s">
        <v>43</v>
      </c>
      <c r="N7907" s="5">
        <f>VLOOKUP(M7907,[1]ArchetypeScores!E:N,10,FALSE)</f>
        <v>0</v>
      </c>
      <c r="O7907" s="5">
        <f>VLOOKUP(M7907,[1]ArchetypeScores!E:O,11,FALSE)</f>
        <v>-1</v>
      </c>
      <c r="P7907" s="5">
        <f>VLOOKUP(M7907,[1]ArchetypeScores!E:P,12,FALSE)</f>
        <v>0</v>
      </c>
      <c r="Q7907" s="2" t="str">
        <f>VLOOKUP(M7907,[1]ArchetypeScores!E:W,19,FALSE)</f>
        <v>Consumer (including agriculture and tourism)</v>
      </c>
      <c r="R7907" s="2">
        <f>VLOOKUP(M7907,[1]ArchetypeScores!E:I,5,FALSE)</f>
        <v>0</v>
      </c>
      <c r="S7907" s="2">
        <f>VLOOKUP(M7907,[1]ArchetypeScores!E:K,7,FALSE)</f>
        <v>0</v>
      </c>
      <c r="T7907" s="2" t="str">
        <f t="shared" si="125"/>
        <v>Not A&amp;R positive</v>
      </c>
    </row>
    <row r="7908" spans="1:20" x14ac:dyDescent="0.3">
      <c r="A7908" s="2" t="s">
        <v>19339</v>
      </c>
      <c r="B7908" s="3" t="s">
        <v>20999</v>
      </c>
      <c r="C7908" s="3" t="s">
        <v>21000</v>
      </c>
      <c r="D7908" s="4">
        <v>0.01</v>
      </c>
      <c r="E7908" s="5" t="s">
        <v>6822</v>
      </c>
      <c r="F7908" s="4">
        <v>0.01</v>
      </c>
      <c r="G7908" s="6">
        <v>51910</v>
      </c>
      <c r="H7908" s="3" t="s">
        <v>19356</v>
      </c>
      <c r="I7908" s="3" t="s">
        <v>19357</v>
      </c>
      <c r="J7908" s="3" t="s">
        <v>21001</v>
      </c>
      <c r="K7908" s="5" t="s">
        <v>154</v>
      </c>
      <c r="L7908" s="5">
        <v>2</v>
      </c>
      <c r="M7908" s="5" t="s">
        <v>255</v>
      </c>
      <c r="N7908" s="5">
        <f>VLOOKUP(M7908,[1]ArchetypeScores!E:N,10,FALSE)</f>
        <v>1</v>
      </c>
      <c r="O7908" s="5">
        <f>VLOOKUP(M7908,[1]ArchetypeScores!E:O,11,FALSE)</f>
        <v>0</v>
      </c>
      <c r="P7908" s="5">
        <f>VLOOKUP(M7908,[1]ArchetypeScores!E:P,12,FALSE)</f>
        <v>0</v>
      </c>
      <c r="Q7908" s="2" t="str">
        <f>VLOOKUP(M7908,[1]ArchetypeScores!E:W,19,FALSE)</f>
        <v>Education and training</v>
      </c>
      <c r="R7908" s="2">
        <f>VLOOKUP(M7908,[1]ArchetypeScores!E:I,5,FALSE)</f>
        <v>0</v>
      </c>
      <c r="S7908" s="2">
        <f>VLOOKUP(M7908,[1]ArchetypeScores!E:K,7,FALSE)</f>
        <v>1</v>
      </c>
      <c r="T7908" s="2" t="str">
        <f t="shared" si="125"/>
        <v>Indirect only</v>
      </c>
    </row>
    <row r="7909" spans="1:20" x14ac:dyDescent="0.3">
      <c r="A7909" s="2" t="s">
        <v>19339</v>
      </c>
      <c r="B7909" s="3" t="s">
        <v>21002</v>
      </c>
      <c r="C7909" s="3" t="s">
        <v>21003</v>
      </c>
      <c r="D7909" s="4">
        <v>0.01</v>
      </c>
      <c r="E7909" s="5" t="s">
        <v>6822</v>
      </c>
      <c r="F7909" s="4">
        <v>0.01</v>
      </c>
      <c r="G7909" s="6">
        <v>51907</v>
      </c>
      <c r="H7909" s="3" t="s">
        <v>19356</v>
      </c>
      <c r="I7909" s="3" t="s">
        <v>19357</v>
      </c>
      <c r="J7909" s="3" t="s">
        <v>21004</v>
      </c>
      <c r="K7909" s="5" t="s">
        <v>154</v>
      </c>
      <c r="L7909" s="5">
        <v>2</v>
      </c>
      <c r="M7909" s="5" t="s">
        <v>255</v>
      </c>
      <c r="N7909" s="5">
        <f>VLOOKUP(M7909,[1]ArchetypeScores!E:N,10,FALSE)</f>
        <v>1</v>
      </c>
      <c r="O7909" s="5">
        <f>VLOOKUP(M7909,[1]ArchetypeScores!E:O,11,FALSE)</f>
        <v>0</v>
      </c>
      <c r="P7909" s="5">
        <f>VLOOKUP(M7909,[1]ArchetypeScores!E:P,12,FALSE)</f>
        <v>0</v>
      </c>
      <c r="Q7909" s="2" t="str">
        <f>VLOOKUP(M7909,[1]ArchetypeScores!E:W,19,FALSE)</f>
        <v>Education and training</v>
      </c>
      <c r="R7909" s="2">
        <f>VLOOKUP(M7909,[1]ArchetypeScores!E:I,5,FALSE)</f>
        <v>0</v>
      </c>
      <c r="S7909" s="2">
        <f>VLOOKUP(M7909,[1]ArchetypeScores!E:K,7,FALSE)</f>
        <v>1</v>
      </c>
      <c r="T7909" s="2" t="str">
        <f t="shared" si="125"/>
        <v>Indirect only</v>
      </c>
    </row>
    <row r="7910" spans="1:20" x14ac:dyDescent="0.3">
      <c r="A7910" s="2" t="s">
        <v>19339</v>
      </c>
      <c r="B7910" s="3" t="s">
        <v>21005</v>
      </c>
      <c r="C7910" s="3" t="s">
        <v>21006</v>
      </c>
      <c r="D7910" s="4">
        <v>5.0000000000000001E-3</v>
      </c>
      <c r="E7910" s="5" t="s">
        <v>6822</v>
      </c>
      <c r="F7910" s="4">
        <v>5.0000000000000001E-3</v>
      </c>
      <c r="G7910" s="6">
        <v>51906</v>
      </c>
      <c r="H7910" s="3" t="s">
        <v>19356</v>
      </c>
      <c r="I7910" s="3" t="s">
        <v>19357</v>
      </c>
      <c r="J7910" s="3" t="s">
        <v>21007</v>
      </c>
      <c r="K7910" s="5" t="s">
        <v>118</v>
      </c>
      <c r="L7910" s="5">
        <v>4</v>
      </c>
      <c r="M7910" s="5" t="s">
        <v>119</v>
      </c>
      <c r="N7910" s="5">
        <f>VLOOKUP(M7910,[1]ArchetypeScores!E:N,10,FALSE)</f>
        <v>0</v>
      </c>
      <c r="O7910" s="5">
        <f>VLOOKUP(M7910,[1]ArchetypeScores!E:O,11,FALSE)</f>
        <v>-1</v>
      </c>
      <c r="P7910" s="5">
        <f>VLOOKUP(M7910,[1]ArchetypeScores!E:P,12,FALSE)</f>
        <v>0</v>
      </c>
      <c r="Q7910" s="2" t="str">
        <f>VLOOKUP(M7910,[1]ArchetypeScores!E:W,19,FALSE)</f>
        <v>Untargeted</v>
      </c>
      <c r="R7910" s="2">
        <f>VLOOKUP(M7910,[1]ArchetypeScores!E:I,5,FALSE)</f>
        <v>0</v>
      </c>
      <c r="S7910" s="2">
        <f>VLOOKUP(M7910,[1]ArchetypeScores!E:K,7,FALSE)</f>
        <v>0</v>
      </c>
      <c r="T7910" s="2" t="str">
        <f t="shared" si="125"/>
        <v>Not A&amp;R positive</v>
      </c>
    </row>
    <row r="7911" spans="1:20" ht="51" x14ac:dyDescent="0.3">
      <c r="A7911" s="2" t="s">
        <v>19339</v>
      </c>
      <c r="B7911" s="7" t="s">
        <v>21008</v>
      </c>
      <c r="C7911" s="3" t="s">
        <v>21009</v>
      </c>
      <c r="D7911" s="4">
        <v>0.05</v>
      </c>
      <c r="E7911" s="5" t="s">
        <v>6822</v>
      </c>
      <c r="F7911" s="4">
        <v>0.05</v>
      </c>
      <c r="G7911" s="6">
        <v>51905</v>
      </c>
      <c r="H7911" s="3" t="s">
        <v>19356</v>
      </c>
      <c r="I7911" s="3" t="s">
        <v>19357</v>
      </c>
      <c r="J7911" s="3" t="s">
        <v>21010</v>
      </c>
      <c r="K7911" s="5" t="s">
        <v>38</v>
      </c>
      <c r="L7911" s="5">
        <v>1</v>
      </c>
      <c r="M7911" s="5" t="s">
        <v>43</v>
      </c>
      <c r="N7911" s="5">
        <f>VLOOKUP(M7911,[1]ArchetypeScores!E:N,10,FALSE)</f>
        <v>0</v>
      </c>
      <c r="O7911" s="5">
        <f>VLOOKUP(M7911,[1]ArchetypeScores!E:O,11,FALSE)</f>
        <v>-1</v>
      </c>
      <c r="P7911" s="5">
        <f>VLOOKUP(M7911,[1]ArchetypeScores!E:P,12,FALSE)</f>
        <v>0</v>
      </c>
      <c r="Q7911" s="2" t="str">
        <f>VLOOKUP(M7911,[1]ArchetypeScores!E:W,19,FALSE)</f>
        <v>Consumer (including agriculture and tourism)</v>
      </c>
      <c r="R7911" s="2">
        <f>VLOOKUP(M7911,[1]ArchetypeScores!E:I,5,FALSE)</f>
        <v>0</v>
      </c>
      <c r="S7911" s="2">
        <f>VLOOKUP(M7911,[1]ArchetypeScores!E:K,7,FALSE)</f>
        <v>0</v>
      </c>
      <c r="T7911" s="2" t="str">
        <f t="shared" si="125"/>
        <v>Not A&amp;R positive</v>
      </c>
    </row>
    <row r="7912" spans="1:20" ht="51" x14ac:dyDescent="0.3">
      <c r="A7912" s="2" t="s">
        <v>19339</v>
      </c>
      <c r="B7912" s="7" t="s">
        <v>21011</v>
      </c>
      <c r="C7912" s="3" t="s">
        <v>21012</v>
      </c>
      <c r="D7912" s="4">
        <v>0.05</v>
      </c>
      <c r="E7912" s="5" t="s">
        <v>6822</v>
      </c>
      <c r="F7912" s="4">
        <v>0.05</v>
      </c>
      <c r="G7912" s="6">
        <v>51904</v>
      </c>
      <c r="H7912" s="3" t="s">
        <v>19356</v>
      </c>
      <c r="I7912" s="3" t="s">
        <v>19357</v>
      </c>
      <c r="J7912" s="3" t="s">
        <v>21013</v>
      </c>
      <c r="K7912" s="5" t="s">
        <v>38</v>
      </c>
      <c r="L7912" s="5">
        <v>1</v>
      </c>
      <c r="M7912" s="5" t="s">
        <v>43</v>
      </c>
      <c r="N7912" s="5">
        <f>VLOOKUP(M7912,[1]ArchetypeScores!E:N,10,FALSE)</f>
        <v>0</v>
      </c>
      <c r="O7912" s="5">
        <f>VLOOKUP(M7912,[1]ArchetypeScores!E:O,11,FALSE)</f>
        <v>-1</v>
      </c>
      <c r="P7912" s="5">
        <f>VLOOKUP(M7912,[1]ArchetypeScores!E:P,12,FALSE)</f>
        <v>0</v>
      </c>
      <c r="Q7912" s="2" t="str">
        <f>VLOOKUP(M7912,[1]ArchetypeScores!E:W,19,FALSE)</f>
        <v>Consumer (including agriculture and tourism)</v>
      </c>
      <c r="R7912" s="2">
        <f>VLOOKUP(M7912,[1]ArchetypeScores!E:I,5,FALSE)</f>
        <v>0</v>
      </c>
      <c r="S7912" s="2">
        <f>VLOOKUP(M7912,[1]ArchetypeScores!E:K,7,FALSE)</f>
        <v>0</v>
      </c>
      <c r="T7912" s="2" t="str">
        <f t="shared" si="125"/>
        <v>Not A&amp;R positive</v>
      </c>
    </row>
    <row r="7913" spans="1:20" ht="20.399999999999999" x14ac:dyDescent="0.3">
      <c r="A7913" s="2" t="s">
        <v>19339</v>
      </c>
      <c r="B7913" s="7" t="s">
        <v>21014</v>
      </c>
      <c r="C7913" s="3" t="s">
        <v>21015</v>
      </c>
      <c r="D7913" s="4">
        <v>6.5</v>
      </c>
      <c r="E7913" s="5" t="s">
        <v>6822</v>
      </c>
      <c r="F7913" s="4">
        <v>6.5</v>
      </c>
      <c r="G7913" s="6">
        <v>51896</v>
      </c>
      <c r="H7913" s="3" t="s">
        <v>21016</v>
      </c>
      <c r="I7913" s="3"/>
      <c r="J7913" s="3"/>
      <c r="K7913" s="5" t="s">
        <v>38</v>
      </c>
      <c r="L7913" s="5">
        <v>1</v>
      </c>
      <c r="M7913" s="5" t="s">
        <v>43</v>
      </c>
      <c r="N7913" s="5">
        <f>VLOOKUP(M7913,[1]ArchetypeScores!E:N,10,FALSE)</f>
        <v>0</v>
      </c>
      <c r="O7913" s="5">
        <f>VLOOKUP(M7913,[1]ArchetypeScores!E:O,11,FALSE)</f>
        <v>-1</v>
      </c>
      <c r="P7913" s="5">
        <f>VLOOKUP(M7913,[1]ArchetypeScores!E:P,12,FALSE)</f>
        <v>0</v>
      </c>
      <c r="Q7913" s="2" t="str">
        <f>VLOOKUP(M7913,[1]ArchetypeScores!E:W,19,FALSE)</f>
        <v>Consumer (including agriculture and tourism)</v>
      </c>
      <c r="R7913" s="2">
        <f>VLOOKUP(M7913,[1]ArchetypeScores!E:I,5,FALSE)</f>
        <v>0</v>
      </c>
      <c r="S7913" s="2">
        <f>VLOOKUP(M7913,[1]ArchetypeScores!E:K,7,FALSE)</f>
        <v>0</v>
      </c>
      <c r="T7913" s="2" t="str">
        <f t="shared" si="125"/>
        <v>Not A&amp;R positive</v>
      </c>
    </row>
    <row r="7914" spans="1:20" x14ac:dyDescent="0.3">
      <c r="A7914" s="2" t="s">
        <v>19339</v>
      </c>
      <c r="B7914" s="3" t="s">
        <v>21017</v>
      </c>
      <c r="C7914" s="3" t="s">
        <v>21018</v>
      </c>
      <c r="D7914" s="4">
        <v>0.8</v>
      </c>
      <c r="E7914" s="5" t="s">
        <v>6822</v>
      </c>
      <c r="F7914" s="4">
        <v>0.8</v>
      </c>
      <c r="G7914" s="6">
        <v>51913</v>
      </c>
      <c r="H7914" s="3" t="s">
        <v>19356</v>
      </c>
      <c r="I7914" s="3" t="s">
        <v>19357</v>
      </c>
      <c r="J7914" s="3" t="s">
        <v>21019</v>
      </c>
      <c r="K7914" s="5" t="s">
        <v>47</v>
      </c>
      <c r="L7914" s="5">
        <v>3</v>
      </c>
      <c r="M7914" s="5" t="s">
        <v>607</v>
      </c>
      <c r="N7914" s="5">
        <f>VLOOKUP(M7914,[1]ArchetypeScores!E:N,10,FALSE)</f>
        <v>0</v>
      </c>
      <c r="O7914" s="5">
        <f>VLOOKUP(M7914,[1]ArchetypeScores!E:O,11,FALSE)</f>
        <v>0</v>
      </c>
      <c r="P7914" s="5">
        <f>VLOOKUP(M7914,[1]ArchetypeScores!E:P,12,FALSE)</f>
        <v>0</v>
      </c>
      <c r="Q7914" s="2" t="str">
        <f>VLOOKUP(M7914,[1]ArchetypeScores!E:W,19,FALSE)</f>
        <v>Other sector</v>
      </c>
      <c r="R7914" s="2">
        <f>VLOOKUP(M7914,[1]ArchetypeScores!E:I,5,FALSE)</f>
        <v>0</v>
      </c>
      <c r="S7914" s="2">
        <f>VLOOKUP(M7914,[1]ArchetypeScores!E:K,7,FALSE)</f>
        <v>0</v>
      </c>
      <c r="T7914" s="2" t="str">
        <f t="shared" si="125"/>
        <v>Not A&amp;R positive</v>
      </c>
    </row>
    <row r="7915" spans="1:20" x14ac:dyDescent="0.3">
      <c r="A7915" s="2" t="s">
        <v>19339</v>
      </c>
      <c r="B7915" s="3" t="s">
        <v>21020</v>
      </c>
      <c r="C7915" s="3" t="s">
        <v>21021</v>
      </c>
      <c r="D7915" s="4">
        <v>0.16700000000000001</v>
      </c>
      <c r="E7915" s="5" t="s">
        <v>6822</v>
      </c>
      <c r="F7915" s="4">
        <v>0.16700000000000001</v>
      </c>
      <c r="G7915" s="6">
        <v>51739</v>
      </c>
      <c r="H7915" s="3" t="s">
        <v>19345</v>
      </c>
      <c r="I7915" s="3" t="s">
        <v>19346</v>
      </c>
      <c r="J7915" s="3" t="s">
        <v>21022</v>
      </c>
      <c r="K7915" s="5" t="s">
        <v>1097</v>
      </c>
      <c r="L7915" s="5">
        <v>1</v>
      </c>
      <c r="M7915" s="5" t="s">
        <v>1098</v>
      </c>
      <c r="N7915" s="5">
        <f>VLOOKUP(M7915,[1]ArchetypeScores!E:N,10,FALSE)</f>
        <v>1</v>
      </c>
      <c r="O7915" s="5">
        <f>VLOOKUP(M7915,[1]ArchetypeScores!E:O,11,FALSE)</f>
        <v>0</v>
      </c>
      <c r="P7915" s="5">
        <f>VLOOKUP(M7915,[1]ArchetypeScores!E:P,12,FALSE)</f>
        <v>2</v>
      </c>
      <c r="Q7915" s="2" t="str">
        <f>VLOOKUP(M7915,[1]ArchetypeScores!E:W,19,FALSE)</f>
        <v>Energy and water</v>
      </c>
      <c r="R7915" s="2">
        <f>VLOOKUP(M7915,[1]ArchetypeScores!E:I,5,FALSE)</f>
        <v>0</v>
      </c>
      <c r="S7915" s="2">
        <f>VLOOKUP(M7915,[1]ArchetypeScores!E:K,7,FALSE)</f>
        <v>0</v>
      </c>
      <c r="T7915" s="2" t="str">
        <f t="shared" si="125"/>
        <v>Not A&amp;R positive</v>
      </c>
    </row>
    <row r="7916" spans="1:20" x14ac:dyDescent="0.3">
      <c r="A7916" s="2" t="s">
        <v>19339</v>
      </c>
      <c r="B7916" s="3" t="s">
        <v>21023</v>
      </c>
      <c r="C7916" s="3" t="s">
        <v>21023</v>
      </c>
      <c r="D7916" s="4">
        <v>9</v>
      </c>
      <c r="E7916" s="5" t="s">
        <v>6822</v>
      </c>
      <c r="F7916" s="4">
        <v>9</v>
      </c>
      <c r="G7916" s="6">
        <v>52156</v>
      </c>
      <c r="H7916" s="3" t="s">
        <v>21024</v>
      </c>
      <c r="I7916" s="3" t="s">
        <v>19342</v>
      </c>
      <c r="J7916" s="3"/>
      <c r="K7916" s="5" t="s">
        <v>71</v>
      </c>
      <c r="L7916" s="5">
        <v>1</v>
      </c>
      <c r="M7916" s="5" t="s">
        <v>72</v>
      </c>
      <c r="N7916" s="5">
        <f>VLOOKUP(M7916,[1]ArchetypeScores!E:N,10,FALSE)</f>
        <v>0</v>
      </c>
      <c r="O7916" s="5">
        <f>VLOOKUP(M7916,[1]ArchetypeScores!E:O,11,FALSE)</f>
        <v>0</v>
      </c>
      <c r="P7916" s="5">
        <f>VLOOKUP(M7916,[1]ArchetypeScores!E:P,12,FALSE)</f>
        <v>0</v>
      </c>
      <c r="Q7916" s="2" t="str">
        <f>VLOOKUP(M7916,[1]ArchetypeScores!E:W,19,FALSE)</f>
        <v>Other sector</v>
      </c>
      <c r="R7916" s="2">
        <f>VLOOKUP(M7916,[1]ArchetypeScores!E:I,5,FALSE)</f>
        <v>0</v>
      </c>
      <c r="S7916" s="2">
        <f>VLOOKUP(M7916,[1]ArchetypeScores!E:K,7,FALSE)</f>
        <v>0</v>
      </c>
      <c r="T7916" s="2" t="str">
        <f t="shared" si="125"/>
        <v>Not A&amp;R positive</v>
      </c>
    </row>
    <row r="7917" spans="1:20" x14ac:dyDescent="0.3">
      <c r="A7917" s="2" t="s">
        <v>19339</v>
      </c>
      <c r="B7917" s="3" t="s">
        <v>21025</v>
      </c>
      <c r="C7917" s="3" t="s">
        <v>21025</v>
      </c>
      <c r="D7917" s="4">
        <v>20</v>
      </c>
      <c r="E7917" s="5" t="s">
        <v>6822</v>
      </c>
      <c r="F7917" s="4">
        <v>20</v>
      </c>
      <c r="G7917" s="6">
        <v>52155</v>
      </c>
      <c r="H7917" s="3" t="s">
        <v>21026</v>
      </c>
      <c r="I7917" s="3" t="s">
        <v>19342</v>
      </c>
      <c r="J7917" s="3"/>
      <c r="K7917" s="5" t="s">
        <v>61</v>
      </c>
      <c r="L7917" s="5">
        <v>5</v>
      </c>
      <c r="M7917" s="5" t="s">
        <v>62</v>
      </c>
      <c r="N7917" s="5">
        <f>VLOOKUP(M7917,[1]ArchetypeScores!E:N,10,FALSE)</f>
        <v>0</v>
      </c>
      <c r="O7917" s="5">
        <f>VLOOKUP(M7917,[1]ArchetypeScores!E:O,11,FALSE)</f>
        <v>-1</v>
      </c>
      <c r="P7917" s="5">
        <f>VLOOKUP(M7917,[1]ArchetypeScores!E:P,12,FALSE)</f>
        <v>0</v>
      </c>
      <c r="Q7917" s="2" t="str">
        <f>VLOOKUP(M7917,[1]ArchetypeScores!E:W,19,FALSE)</f>
        <v>Health care</v>
      </c>
      <c r="R7917" s="2">
        <f>VLOOKUP(M7917,[1]ArchetypeScores!E:I,5,FALSE)</f>
        <v>0</v>
      </c>
      <c r="S7917" s="2">
        <f>VLOOKUP(M7917,[1]ArchetypeScores!E:K,7,FALSE)</f>
        <v>0</v>
      </c>
      <c r="T7917" s="2" t="str">
        <f t="shared" si="125"/>
        <v>Not A&amp;R positive</v>
      </c>
    </row>
    <row r="7918" spans="1:20" x14ac:dyDescent="0.3">
      <c r="A7918" s="2" t="s">
        <v>19339</v>
      </c>
      <c r="B7918" s="3" t="s">
        <v>21027</v>
      </c>
      <c r="C7918" s="3" t="s">
        <v>21028</v>
      </c>
      <c r="D7918" s="4">
        <v>0.54800000000000004</v>
      </c>
      <c r="E7918" s="5" t="s">
        <v>6822</v>
      </c>
      <c r="F7918" s="4">
        <v>0.54800000000000004</v>
      </c>
      <c r="G7918" s="6">
        <v>51889</v>
      </c>
      <c r="H7918" s="3" t="s">
        <v>19345</v>
      </c>
      <c r="I7918" s="3" t="s">
        <v>19346</v>
      </c>
      <c r="J7918" s="3" t="s">
        <v>21029</v>
      </c>
      <c r="K7918" s="5" t="s">
        <v>214</v>
      </c>
      <c r="L7918" s="5">
        <v>4</v>
      </c>
      <c r="M7918" s="5" t="s">
        <v>560</v>
      </c>
      <c r="N7918" s="5">
        <f>VLOOKUP(M7918,[1]ArchetypeScores!E:N,10,FALSE)</f>
        <v>1</v>
      </c>
      <c r="O7918" s="5">
        <f>VLOOKUP(M7918,[1]ArchetypeScores!E:O,11,FALSE)</f>
        <v>0</v>
      </c>
      <c r="P7918" s="5">
        <f>VLOOKUP(M7918,[1]ArchetypeScores!E:P,12,FALSE)</f>
        <v>0</v>
      </c>
      <c r="Q7918" s="2" t="str">
        <f>VLOOKUP(M7918,[1]ArchetypeScores!E:W,19,FALSE)</f>
        <v>Other sector</v>
      </c>
      <c r="R7918" s="2">
        <f>VLOOKUP(M7918,[1]ArchetypeScores!E:I,5,FALSE)</f>
        <v>0</v>
      </c>
      <c r="S7918" s="2">
        <f>VLOOKUP(M7918,[1]ArchetypeScores!E:K,7,FALSE)</f>
        <v>0</v>
      </c>
      <c r="T7918" s="2" t="str">
        <f t="shared" si="125"/>
        <v>Not A&amp;R positive</v>
      </c>
    </row>
    <row r="7919" spans="1:20" x14ac:dyDescent="0.3">
      <c r="A7919" s="2" t="s">
        <v>19339</v>
      </c>
      <c r="B7919" s="3" t="s">
        <v>21030</v>
      </c>
      <c r="C7919" s="3" t="s">
        <v>21031</v>
      </c>
      <c r="D7919" s="4">
        <v>0.02</v>
      </c>
      <c r="E7919" s="5" t="s">
        <v>6822</v>
      </c>
      <c r="F7919" s="4">
        <v>0.02</v>
      </c>
      <c r="G7919" s="6">
        <v>51962</v>
      </c>
      <c r="H7919" s="3" t="s">
        <v>19356</v>
      </c>
      <c r="I7919" s="3" t="s">
        <v>19357</v>
      </c>
      <c r="J7919" s="3" t="s">
        <v>21032</v>
      </c>
      <c r="K7919" s="5" t="s">
        <v>89</v>
      </c>
      <c r="L7919" s="5">
        <v>3</v>
      </c>
      <c r="M7919" s="5" t="s">
        <v>1225</v>
      </c>
      <c r="N7919" s="5">
        <f>VLOOKUP(M7919,[1]ArchetypeScores!E:N,10,FALSE)</f>
        <v>1</v>
      </c>
      <c r="O7919" s="5">
        <f>VLOOKUP(M7919,[1]ArchetypeScores!E:O,11,FALSE)</f>
        <v>0</v>
      </c>
      <c r="P7919" s="5">
        <f>VLOOKUP(M7919,[1]ArchetypeScores!E:P,12,FALSE)</f>
        <v>0</v>
      </c>
      <c r="Q7919" s="2" t="str">
        <f>VLOOKUP(M7919,[1]ArchetypeScores!E:W,19,FALSE)</f>
        <v>Other sector</v>
      </c>
      <c r="R7919" s="2">
        <f>VLOOKUP(M7919,[1]ArchetypeScores!E:I,5,FALSE)</f>
        <v>0</v>
      </c>
      <c r="S7919" s="2">
        <f>VLOOKUP(M7919,[1]ArchetypeScores!E:K,7,FALSE)</f>
        <v>0</v>
      </c>
      <c r="T7919" s="2" t="str">
        <f t="shared" si="125"/>
        <v>Not A&amp;R positive</v>
      </c>
    </row>
    <row r="7920" spans="1:20" x14ac:dyDescent="0.3">
      <c r="A7920" s="2" t="s">
        <v>19339</v>
      </c>
      <c r="B7920" s="3" t="s">
        <v>21033</v>
      </c>
      <c r="C7920" s="3" t="s">
        <v>21034</v>
      </c>
      <c r="D7920" s="4">
        <v>32</v>
      </c>
      <c r="E7920" s="5" t="s">
        <v>6822</v>
      </c>
      <c r="F7920" s="4">
        <v>32</v>
      </c>
      <c r="G7920" s="6">
        <v>52238</v>
      </c>
      <c r="H7920" s="3" t="s">
        <v>21035</v>
      </c>
      <c r="I7920" s="3" t="s">
        <v>19838</v>
      </c>
      <c r="J7920" s="3"/>
      <c r="K7920" s="5" t="s">
        <v>38</v>
      </c>
      <c r="L7920" s="5">
        <v>13</v>
      </c>
      <c r="M7920" s="5" t="s">
        <v>39</v>
      </c>
      <c r="N7920" s="5">
        <f>VLOOKUP(M7920,[1]ArchetypeScores!E:N,10,FALSE)</f>
        <v>0</v>
      </c>
      <c r="O7920" s="5">
        <f>VLOOKUP(M7920,[1]ArchetypeScores!E:O,11,FALSE)</f>
        <v>-2</v>
      </c>
      <c r="P7920" s="5">
        <f>VLOOKUP(M7920,[1]ArchetypeScores!E:P,12,FALSE)</f>
        <v>0</v>
      </c>
      <c r="Q7920" s="2" t="str">
        <f>VLOOKUP(M7920,[1]ArchetypeScores!E:W,19,FALSE)</f>
        <v>Industrials - transportation</v>
      </c>
      <c r="R7920" s="2">
        <f>VLOOKUP(M7920,[1]ArchetypeScores!E:I,5,FALSE)</f>
        <v>0</v>
      </c>
      <c r="S7920" s="2">
        <f>VLOOKUP(M7920,[1]ArchetypeScores!E:K,7,FALSE)</f>
        <v>0</v>
      </c>
      <c r="T7920" s="2" t="str">
        <f t="shared" si="125"/>
        <v>Not A&amp;R positive</v>
      </c>
    </row>
    <row r="7921" spans="1:20" x14ac:dyDescent="0.3">
      <c r="A7921" s="2" t="s">
        <v>19339</v>
      </c>
      <c r="B7921" s="3" t="s">
        <v>21036</v>
      </c>
      <c r="C7921" s="3" t="s">
        <v>21037</v>
      </c>
      <c r="D7921" s="4"/>
      <c r="E7921" s="5" t="s">
        <v>6822</v>
      </c>
      <c r="F7921" s="4">
        <v>0</v>
      </c>
      <c r="G7921" s="6">
        <v>52246</v>
      </c>
      <c r="H7921" s="3" t="s">
        <v>21038</v>
      </c>
      <c r="I7921" s="3" t="s">
        <v>21039</v>
      </c>
      <c r="J7921" s="3"/>
      <c r="K7921" s="5" t="s">
        <v>392</v>
      </c>
      <c r="L7921" s="5">
        <v>3</v>
      </c>
      <c r="M7921" s="5" t="s">
        <v>1436</v>
      </c>
      <c r="N7921" s="5">
        <f>VLOOKUP(M7921,[1]ArchetypeScores!E:N,10,FALSE)</f>
        <v>0</v>
      </c>
      <c r="O7921" s="5">
        <f>VLOOKUP(M7921,[1]ArchetypeScores!E:O,11,FALSE)</f>
        <v>-1</v>
      </c>
      <c r="P7921" s="5">
        <f>VLOOKUP(M7921,[1]ArchetypeScores!E:P,12,FALSE)</f>
        <v>0</v>
      </c>
      <c r="Q7921" s="2" t="str">
        <f>VLOOKUP(M7921,[1]ArchetypeScores!E:W,19,FALSE)</f>
        <v>Untargeted</v>
      </c>
      <c r="R7921" s="2">
        <f>VLOOKUP(M7921,[1]ArchetypeScores!E:I,5,FALSE)</f>
        <v>0</v>
      </c>
      <c r="S7921" s="2">
        <f>VLOOKUP(M7921,[1]ArchetypeScores!E:K,7,FALSE)</f>
        <v>0</v>
      </c>
      <c r="T7921" s="2" t="str">
        <f t="shared" si="125"/>
        <v>Not A&amp;R positive</v>
      </c>
    </row>
    <row r="7922" spans="1:20" x14ac:dyDescent="0.3">
      <c r="A7922" s="2" t="s">
        <v>19339</v>
      </c>
      <c r="B7922" s="3" t="s">
        <v>21040</v>
      </c>
      <c r="C7922" s="3" t="s">
        <v>21041</v>
      </c>
      <c r="D7922" s="4">
        <v>1</v>
      </c>
      <c r="E7922" s="5" t="s">
        <v>6822</v>
      </c>
      <c r="F7922" s="4">
        <v>1</v>
      </c>
      <c r="G7922" s="6">
        <v>52074</v>
      </c>
      <c r="H7922" s="3" t="s">
        <v>19356</v>
      </c>
      <c r="I7922" s="3" t="s">
        <v>19357</v>
      </c>
      <c r="J7922" s="3" t="s">
        <v>21042</v>
      </c>
      <c r="K7922" s="5" t="s">
        <v>61</v>
      </c>
      <c r="L7922" s="5">
        <v>4</v>
      </c>
      <c r="M7922" s="5" t="s">
        <v>433</v>
      </c>
      <c r="N7922" s="5">
        <f>VLOOKUP(M7922,[1]ArchetypeScores!E:N,10,FALSE)</f>
        <v>0</v>
      </c>
      <c r="O7922" s="5">
        <f>VLOOKUP(M7922,[1]ArchetypeScores!E:O,11,FALSE)</f>
        <v>0</v>
      </c>
      <c r="P7922" s="5">
        <f>VLOOKUP(M7922,[1]ArchetypeScores!E:P,12,FALSE)</f>
        <v>0</v>
      </c>
      <c r="Q7922" s="2" t="str">
        <f>VLOOKUP(M7922,[1]ArchetypeScores!E:W,19,FALSE)</f>
        <v>Health care</v>
      </c>
      <c r="R7922" s="2">
        <f>VLOOKUP(M7922,[1]ArchetypeScores!E:I,5,FALSE)</f>
        <v>0</v>
      </c>
      <c r="S7922" s="2">
        <f>VLOOKUP(M7922,[1]ArchetypeScores!E:K,7,FALSE)</f>
        <v>0</v>
      </c>
      <c r="T7922" s="2" t="str">
        <f t="shared" si="125"/>
        <v>Not A&amp;R positive</v>
      </c>
    </row>
    <row r="7923" spans="1:20" x14ac:dyDescent="0.3">
      <c r="A7923" s="2" t="s">
        <v>19339</v>
      </c>
      <c r="B7923" s="8" t="s">
        <v>21043</v>
      </c>
      <c r="C7923" s="3" t="s">
        <v>21044</v>
      </c>
      <c r="D7923" s="4">
        <v>0.1</v>
      </c>
      <c r="E7923" s="5" t="s">
        <v>6822</v>
      </c>
      <c r="F7923" s="4">
        <v>0.1</v>
      </c>
      <c r="G7923" s="6">
        <v>51811</v>
      </c>
      <c r="H7923" s="3" t="s">
        <v>19345</v>
      </c>
      <c r="I7923" s="3" t="s">
        <v>19346</v>
      </c>
      <c r="J7923" s="3" t="s">
        <v>21045</v>
      </c>
      <c r="K7923" s="5" t="s">
        <v>25</v>
      </c>
      <c r="L7923" s="5">
        <v>15</v>
      </c>
      <c r="M7923" s="5" t="s">
        <v>26</v>
      </c>
      <c r="N7923" s="5">
        <f>VLOOKUP(M7923,[1]ArchetypeScores!E:N,10,FALSE)</f>
        <v>1</v>
      </c>
      <c r="O7923" s="5">
        <f>VLOOKUP(M7923,[1]ArchetypeScores!E:O,11,FALSE)</f>
        <v>-2</v>
      </c>
      <c r="P7923" s="5">
        <f>VLOOKUP(M7923,[1]ArchetypeScores!E:P,12,FALSE)</f>
        <v>0</v>
      </c>
      <c r="Q7923" s="2" t="str">
        <f>VLOOKUP(M7923,[1]ArchetypeScores!E:W,19,FALSE)</f>
        <v>Energy and water</v>
      </c>
      <c r="R7923" s="2">
        <f>VLOOKUP(M7923,[1]ArchetypeScores!E:I,5,FALSE)</f>
        <v>0</v>
      </c>
      <c r="S7923" s="2">
        <f>VLOOKUP(M7923,[1]ArchetypeScores!E:K,7,FALSE)</f>
        <v>0</v>
      </c>
      <c r="T7923" s="2" t="str">
        <f t="shared" si="125"/>
        <v>Not A&amp;R positive</v>
      </c>
    </row>
    <row r="7924" spans="1:20" x14ac:dyDescent="0.3">
      <c r="A7924" s="2" t="s">
        <v>19339</v>
      </c>
      <c r="B7924" s="3" t="s">
        <v>21046</v>
      </c>
      <c r="C7924" s="3" t="s">
        <v>21047</v>
      </c>
      <c r="D7924" s="4">
        <v>7.4999999999999997E-2</v>
      </c>
      <c r="E7924" s="5" t="s">
        <v>6822</v>
      </c>
      <c r="F7924" s="4">
        <v>7.4999999999999997E-2</v>
      </c>
      <c r="G7924" s="6">
        <v>51821</v>
      </c>
      <c r="H7924" s="3" t="s">
        <v>19345</v>
      </c>
      <c r="I7924" s="3" t="s">
        <v>19346</v>
      </c>
      <c r="J7924" s="3" t="s">
        <v>21048</v>
      </c>
      <c r="K7924" s="5" t="s">
        <v>175</v>
      </c>
      <c r="L7924" s="5">
        <v>4</v>
      </c>
      <c r="M7924" s="5" t="s">
        <v>219</v>
      </c>
      <c r="N7924" s="5">
        <f>VLOOKUP(M7924,[1]ArchetypeScores!E:N,10,FALSE)</f>
        <v>1</v>
      </c>
      <c r="O7924" s="5">
        <f>VLOOKUP(M7924,[1]ArchetypeScores!E:O,11,FALSE)</f>
        <v>0</v>
      </c>
      <c r="P7924" s="5">
        <f>VLOOKUP(M7924,[1]ArchetypeScores!E:P,12,FALSE)</f>
        <v>0</v>
      </c>
      <c r="Q7924" s="2" t="str">
        <f>VLOOKUP(M7924,[1]ArchetypeScores!E:W,19,FALSE)</f>
        <v>Other sector</v>
      </c>
      <c r="R7924" s="2">
        <f>VLOOKUP(M7924,[1]ArchetypeScores!E:I,5,FALSE)</f>
        <v>0</v>
      </c>
      <c r="S7924" s="2">
        <f>VLOOKUP(M7924,[1]ArchetypeScores!E:K,7,FALSE)</f>
        <v>0</v>
      </c>
      <c r="T7924" s="2" t="str">
        <f t="shared" si="125"/>
        <v>Not A&amp;R positive</v>
      </c>
    </row>
    <row r="7925" spans="1:20" x14ac:dyDescent="0.3">
      <c r="A7925" s="2" t="s">
        <v>19339</v>
      </c>
      <c r="B7925" s="3" t="s">
        <v>21049</v>
      </c>
      <c r="C7925" s="3" t="s">
        <v>21050</v>
      </c>
      <c r="D7925" s="4">
        <v>0.25</v>
      </c>
      <c r="E7925" s="5" t="s">
        <v>6822</v>
      </c>
      <c r="F7925" s="4">
        <v>0.25</v>
      </c>
      <c r="G7925" s="6">
        <v>51786</v>
      </c>
      <c r="H7925" s="3" t="s">
        <v>19345</v>
      </c>
      <c r="I7925" s="3" t="s">
        <v>19346</v>
      </c>
      <c r="J7925" s="3" t="s">
        <v>21051</v>
      </c>
      <c r="K7925" s="5" t="s">
        <v>25</v>
      </c>
      <c r="L7925" s="5">
        <v>15</v>
      </c>
      <c r="M7925" s="5" t="s">
        <v>26</v>
      </c>
      <c r="N7925" s="5">
        <f>VLOOKUP(M7925,[1]ArchetypeScores!E:N,10,FALSE)</f>
        <v>1</v>
      </c>
      <c r="O7925" s="5">
        <f>VLOOKUP(M7925,[1]ArchetypeScores!E:O,11,FALSE)</f>
        <v>-2</v>
      </c>
      <c r="P7925" s="5">
        <f>VLOOKUP(M7925,[1]ArchetypeScores!E:P,12,FALSE)</f>
        <v>0</v>
      </c>
      <c r="Q7925" s="2" t="str">
        <f>VLOOKUP(M7925,[1]ArchetypeScores!E:W,19,FALSE)</f>
        <v>Energy and water</v>
      </c>
      <c r="R7925" s="2">
        <f>VLOOKUP(M7925,[1]ArchetypeScores!E:I,5,FALSE)</f>
        <v>0</v>
      </c>
      <c r="S7925" s="2">
        <f>VLOOKUP(M7925,[1]ArchetypeScores!E:K,7,FALSE)</f>
        <v>0</v>
      </c>
      <c r="T7925" s="2" t="str">
        <f t="shared" si="125"/>
        <v>Not A&amp;R positive</v>
      </c>
    </row>
    <row r="7926" spans="1:20" x14ac:dyDescent="0.3">
      <c r="A7926" s="2" t="s">
        <v>19339</v>
      </c>
      <c r="B7926" s="3" t="s">
        <v>21052</v>
      </c>
      <c r="C7926" s="3" t="s">
        <v>21053</v>
      </c>
      <c r="D7926" s="4">
        <v>2.5000000000000001E-2</v>
      </c>
      <c r="E7926" s="5" t="s">
        <v>6822</v>
      </c>
      <c r="F7926" s="4">
        <v>2.5000000000000001E-2</v>
      </c>
      <c r="G7926" s="6">
        <v>51819</v>
      </c>
      <c r="H7926" s="3" t="s">
        <v>19345</v>
      </c>
      <c r="I7926" s="3" t="s">
        <v>19346</v>
      </c>
      <c r="J7926" s="3" t="s">
        <v>21054</v>
      </c>
      <c r="K7926" s="5" t="s">
        <v>291</v>
      </c>
      <c r="L7926" s="5">
        <v>4</v>
      </c>
      <c r="M7926" s="5" t="s">
        <v>292</v>
      </c>
      <c r="N7926" s="5">
        <f>VLOOKUP(M7926,[1]ArchetypeScores!E:N,10,FALSE)</f>
        <v>1</v>
      </c>
      <c r="O7926" s="5">
        <f>VLOOKUP(M7926,[1]ArchetypeScores!E:O,11,FALSE)</f>
        <v>0</v>
      </c>
      <c r="P7926" s="5">
        <f>VLOOKUP(M7926,[1]ArchetypeScores!E:P,12,FALSE)</f>
        <v>0</v>
      </c>
      <c r="Q7926" s="2" t="str">
        <f>VLOOKUP(M7926,[1]ArchetypeScores!E:W,19,FALSE)</f>
        <v>Education and training</v>
      </c>
      <c r="R7926" s="2">
        <f>VLOOKUP(M7926,[1]ArchetypeScores!E:I,5,FALSE)</f>
        <v>0</v>
      </c>
      <c r="S7926" s="2">
        <f>VLOOKUP(M7926,[1]ArchetypeScores!E:K,7,FALSE)</f>
        <v>0</v>
      </c>
      <c r="T7926" s="2" t="str">
        <f t="shared" si="125"/>
        <v>Not A&amp;R positive</v>
      </c>
    </row>
    <row r="7927" spans="1:20" x14ac:dyDescent="0.3">
      <c r="A7927" s="2" t="s">
        <v>19339</v>
      </c>
      <c r="B7927" s="8" t="s">
        <v>21055</v>
      </c>
      <c r="C7927" s="3" t="s">
        <v>21056</v>
      </c>
      <c r="D7927" s="4">
        <v>1</v>
      </c>
      <c r="E7927" s="5" t="s">
        <v>6822</v>
      </c>
      <c r="F7927" s="4">
        <v>1</v>
      </c>
      <c r="G7927" s="6">
        <v>51784</v>
      </c>
      <c r="H7927" s="3" t="s">
        <v>19345</v>
      </c>
      <c r="I7927" s="3" t="s">
        <v>19346</v>
      </c>
      <c r="J7927" s="3" t="s">
        <v>21057</v>
      </c>
      <c r="K7927" s="5" t="s">
        <v>25</v>
      </c>
      <c r="L7927" s="5">
        <v>15</v>
      </c>
      <c r="M7927" s="5" t="s">
        <v>26</v>
      </c>
      <c r="N7927" s="5">
        <f>VLOOKUP(M7927,[1]ArchetypeScores!E:N,10,FALSE)</f>
        <v>1</v>
      </c>
      <c r="O7927" s="5">
        <f>VLOOKUP(M7927,[1]ArchetypeScores!E:O,11,FALSE)</f>
        <v>-2</v>
      </c>
      <c r="P7927" s="5">
        <f>VLOOKUP(M7927,[1]ArchetypeScores!E:P,12,FALSE)</f>
        <v>0</v>
      </c>
      <c r="Q7927" s="2" t="str">
        <f>VLOOKUP(M7927,[1]ArchetypeScores!E:W,19,FALSE)</f>
        <v>Energy and water</v>
      </c>
      <c r="R7927" s="2">
        <f>VLOOKUP(M7927,[1]ArchetypeScores!E:I,5,FALSE)</f>
        <v>0</v>
      </c>
      <c r="S7927" s="2">
        <f>VLOOKUP(M7927,[1]ArchetypeScores!E:K,7,FALSE)</f>
        <v>0</v>
      </c>
      <c r="T7927" s="2" t="str">
        <f t="shared" si="125"/>
        <v>Not A&amp;R positive</v>
      </c>
    </row>
    <row r="7928" spans="1:20" x14ac:dyDescent="0.3">
      <c r="A7928" s="2" t="s">
        <v>19339</v>
      </c>
      <c r="B7928" s="3" t="s">
        <v>21058</v>
      </c>
      <c r="C7928" s="3" t="s">
        <v>21059</v>
      </c>
      <c r="D7928" s="4">
        <v>1.1499999999999999</v>
      </c>
      <c r="E7928" s="5" t="s">
        <v>6822</v>
      </c>
      <c r="F7928" s="4">
        <v>1.1499999999999999</v>
      </c>
      <c r="G7928" s="6">
        <v>51792</v>
      </c>
      <c r="H7928" s="3" t="s">
        <v>19345</v>
      </c>
      <c r="I7928" s="3" t="s">
        <v>19346</v>
      </c>
      <c r="J7928" s="3" t="s">
        <v>21060</v>
      </c>
      <c r="K7928" s="5" t="s">
        <v>25</v>
      </c>
      <c r="L7928" s="5">
        <v>15</v>
      </c>
      <c r="M7928" s="5" t="s">
        <v>26</v>
      </c>
      <c r="N7928" s="5">
        <f>VLOOKUP(M7928,[1]ArchetypeScores!E:N,10,FALSE)</f>
        <v>1</v>
      </c>
      <c r="O7928" s="5">
        <f>VLOOKUP(M7928,[1]ArchetypeScores!E:O,11,FALSE)</f>
        <v>-2</v>
      </c>
      <c r="P7928" s="5">
        <f>VLOOKUP(M7928,[1]ArchetypeScores!E:P,12,FALSE)</f>
        <v>0</v>
      </c>
      <c r="Q7928" s="2" t="str">
        <f>VLOOKUP(M7928,[1]ArchetypeScores!E:W,19,FALSE)</f>
        <v>Energy and water</v>
      </c>
      <c r="R7928" s="2">
        <f>VLOOKUP(M7928,[1]ArchetypeScores!E:I,5,FALSE)</f>
        <v>0</v>
      </c>
      <c r="S7928" s="2">
        <f>VLOOKUP(M7928,[1]ArchetypeScores!E:K,7,FALSE)</f>
        <v>0</v>
      </c>
      <c r="T7928" s="2" t="str">
        <f t="shared" si="125"/>
        <v>Not A&amp;R positive</v>
      </c>
    </row>
    <row r="7929" spans="1:20" x14ac:dyDescent="0.3">
      <c r="A7929" s="2" t="s">
        <v>19339</v>
      </c>
      <c r="B7929" s="3" t="s">
        <v>21061</v>
      </c>
      <c r="C7929" s="3" t="s">
        <v>21062</v>
      </c>
      <c r="D7929" s="4">
        <v>0.91800000000000004</v>
      </c>
      <c r="E7929" s="5" t="s">
        <v>6822</v>
      </c>
      <c r="F7929" s="4">
        <v>0.91800000000000004</v>
      </c>
      <c r="G7929" s="6">
        <v>51841</v>
      </c>
      <c r="H7929" s="3" t="s">
        <v>19345</v>
      </c>
      <c r="I7929" s="3" t="s">
        <v>19346</v>
      </c>
      <c r="J7929" s="3" t="s">
        <v>21063</v>
      </c>
      <c r="K7929" s="5" t="s">
        <v>142</v>
      </c>
      <c r="L7929" s="5">
        <v>3</v>
      </c>
      <c r="M7929" s="5" t="s">
        <v>143</v>
      </c>
      <c r="N7929" s="5">
        <f>VLOOKUP(M7929,[1]ArchetypeScores!E:N,10,FALSE)</f>
        <v>1</v>
      </c>
      <c r="O7929" s="5">
        <f>VLOOKUP(M7929,[1]ArchetypeScores!E:O,11,FALSE)</f>
        <v>1</v>
      </c>
      <c r="P7929" s="5">
        <f>VLOOKUP(M7929,[1]ArchetypeScores!E:P,12,FALSE)</f>
        <v>2</v>
      </c>
      <c r="Q7929" s="2" t="str">
        <f>VLOOKUP(M7929,[1]ArchetypeScores!E:W,19,FALSE)</f>
        <v>Materials (including forestry and nature)</v>
      </c>
      <c r="R7929" s="2">
        <f>VLOOKUP(M7929,[1]ArchetypeScores!E:I,5,FALSE)</f>
        <v>1</v>
      </c>
      <c r="S7929" s="2">
        <f>VLOOKUP(M7929,[1]ArchetypeScores!E:K,7,FALSE)</f>
        <v>1</v>
      </c>
      <c r="T7929" s="2" t="str">
        <f t="shared" si="125"/>
        <v>Both</v>
      </c>
    </row>
    <row r="7930" spans="1:20" x14ac:dyDescent="0.3">
      <c r="A7930" s="2" t="s">
        <v>19339</v>
      </c>
      <c r="B7930" s="3" t="s">
        <v>21064</v>
      </c>
      <c r="C7930" s="3" t="s">
        <v>21065</v>
      </c>
      <c r="D7930" s="4">
        <v>0.1</v>
      </c>
      <c r="E7930" s="5" t="s">
        <v>6822</v>
      </c>
      <c r="F7930" s="4">
        <v>0.1</v>
      </c>
      <c r="G7930" s="6">
        <v>51789</v>
      </c>
      <c r="H7930" s="3" t="s">
        <v>19345</v>
      </c>
      <c r="I7930" s="3" t="s">
        <v>19346</v>
      </c>
      <c r="J7930" s="3" t="s">
        <v>19425</v>
      </c>
      <c r="K7930" s="5" t="s">
        <v>94</v>
      </c>
      <c r="L7930" s="5">
        <v>3</v>
      </c>
      <c r="M7930" s="5" t="s">
        <v>4263</v>
      </c>
      <c r="N7930" s="5">
        <f>VLOOKUP(M7930,[1]ArchetypeScores!E:N,10,FALSE)</f>
        <v>1</v>
      </c>
      <c r="O7930" s="5">
        <f>VLOOKUP(M7930,[1]ArchetypeScores!E:O,11,FALSE)</f>
        <v>0</v>
      </c>
      <c r="P7930" s="5">
        <f>VLOOKUP(M7930,[1]ArchetypeScores!E:P,12,FALSE)</f>
        <v>0</v>
      </c>
      <c r="Q7930" s="2" t="e">
        <f>VLOOKUP(M7930,[1]ArchetypeScores!E:W,19,FALSE)</f>
        <v>#N/A</v>
      </c>
      <c r="R7930" s="2">
        <f>VLOOKUP(M7930,[1]ArchetypeScores!E:I,5,FALSE)</f>
        <v>1</v>
      </c>
      <c r="S7930" s="2">
        <f>VLOOKUP(M7930,[1]ArchetypeScores!E:K,7,FALSE)</f>
        <v>1</v>
      </c>
      <c r="T7930" s="2" t="str">
        <f t="shared" si="125"/>
        <v>Both</v>
      </c>
    </row>
    <row r="7931" spans="1:20" x14ac:dyDescent="0.3">
      <c r="A7931" s="2" t="s">
        <v>19339</v>
      </c>
      <c r="B7931" s="3" t="s">
        <v>21066</v>
      </c>
      <c r="C7931" s="3" t="s">
        <v>21067</v>
      </c>
      <c r="D7931" s="4">
        <v>0.4</v>
      </c>
      <c r="E7931" s="5" t="s">
        <v>6822</v>
      </c>
      <c r="F7931" s="4">
        <v>0.4</v>
      </c>
      <c r="G7931" s="6">
        <v>51787</v>
      </c>
      <c r="H7931" s="3" t="s">
        <v>19345</v>
      </c>
      <c r="I7931" s="3" t="s">
        <v>19346</v>
      </c>
      <c r="J7931" s="3" t="s">
        <v>21068</v>
      </c>
      <c r="K7931" s="5" t="s">
        <v>142</v>
      </c>
      <c r="L7931" s="5" t="s">
        <v>112</v>
      </c>
      <c r="M7931" s="5" t="s">
        <v>470</v>
      </c>
      <c r="N7931" s="5">
        <f>VLOOKUP(M7931,[1]ArchetypeScores!E:N,10,FALSE)</f>
        <v>1</v>
      </c>
      <c r="O7931" s="5">
        <f>VLOOKUP(M7931,[1]ArchetypeScores!E:O,11,FALSE)</f>
        <v>1</v>
      </c>
      <c r="P7931" s="5">
        <f>VLOOKUP(M7931,[1]ArchetypeScores!E:P,12,FALSE)</f>
        <v>2</v>
      </c>
      <c r="Q7931" s="2" t="str">
        <f>VLOOKUP(M7931,[1]ArchetypeScores!E:W,19,FALSE)</f>
        <v>Materials (including forestry and nature)</v>
      </c>
      <c r="R7931" s="2">
        <f>VLOOKUP(M7931,[1]ArchetypeScores!E:I,5,FALSE)</f>
        <v>1</v>
      </c>
      <c r="S7931" s="2">
        <f>VLOOKUP(M7931,[1]ArchetypeScores!E:K,7,FALSE)</f>
        <v>1</v>
      </c>
      <c r="T7931" s="2" t="str">
        <f t="shared" si="125"/>
        <v>Both</v>
      </c>
    </row>
    <row r="7932" spans="1:20" x14ac:dyDescent="0.3">
      <c r="A7932" s="2" t="s">
        <v>19339</v>
      </c>
      <c r="B7932" s="3" t="s">
        <v>21069</v>
      </c>
      <c r="C7932" s="3" t="s">
        <v>21070</v>
      </c>
      <c r="D7932" s="4">
        <v>3.5</v>
      </c>
      <c r="E7932" s="5" t="s">
        <v>6822</v>
      </c>
      <c r="F7932" s="4">
        <v>3.5</v>
      </c>
      <c r="G7932" s="6">
        <v>51772</v>
      </c>
      <c r="H7932" s="3" t="s">
        <v>19345</v>
      </c>
      <c r="I7932" s="3" t="s">
        <v>19346</v>
      </c>
      <c r="J7932" s="3" t="s">
        <v>21071</v>
      </c>
      <c r="K7932" s="5" t="s">
        <v>1727</v>
      </c>
      <c r="L7932" s="5">
        <v>1</v>
      </c>
      <c r="M7932" s="5" t="s">
        <v>2397</v>
      </c>
      <c r="N7932" s="5">
        <f>VLOOKUP(M7932,[1]ArchetypeScores!E:N,10,FALSE)</f>
        <v>1</v>
      </c>
      <c r="O7932" s="5">
        <f>VLOOKUP(M7932,[1]ArchetypeScores!E:O,11,FALSE)</f>
        <v>-2</v>
      </c>
      <c r="P7932" s="5">
        <f>VLOOKUP(M7932,[1]ArchetypeScores!E:P,12,FALSE)</f>
        <v>2</v>
      </c>
      <c r="Q7932" s="2" t="str">
        <f>VLOOKUP(M7932,[1]ArchetypeScores!E:W,19,FALSE)</f>
        <v>Industrials - other</v>
      </c>
      <c r="R7932" s="2">
        <f>VLOOKUP(M7932,[1]ArchetypeScores!E:I,5,FALSE)</f>
        <v>1</v>
      </c>
      <c r="S7932" s="2">
        <f>VLOOKUP(M7932,[1]ArchetypeScores!E:K,7,FALSE)</f>
        <v>1</v>
      </c>
      <c r="T7932" s="2" t="str">
        <f t="shared" si="125"/>
        <v>Both</v>
      </c>
    </row>
    <row r="7933" spans="1:20" x14ac:dyDescent="0.3">
      <c r="A7933" s="2" t="s">
        <v>19339</v>
      </c>
      <c r="B7933" s="3" t="s">
        <v>21072</v>
      </c>
      <c r="C7933" s="3" t="s">
        <v>21073</v>
      </c>
      <c r="D7933" s="4">
        <v>3.9E-2</v>
      </c>
      <c r="E7933" s="5" t="s">
        <v>6822</v>
      </c>
      <c r="F7933" s="4">
        <v>3.9E-2</v>
      </c>
      <c r="G7933" s="6">
        <v>51922</v>
      </c>
      <c r="H7933" s="3" t="s">
        <v>19356</v>
      </c>
      <c r="I7933" s="3" t="s">
        <v>19357</v>
      </c>
      <c r="J7933" s="3" t="s">
        <v>21074</v>
      </c>
      <c r="K7933" s="5" t="s">
        <v>47</v>
      </c>
      <c r="L7933" s="5">
        <v>1</v>
      </c>
      <c r="M7933" s="5" t="s">
        <v>48</v>
      </c>
      <c r="N7933" s="5">
        <f>VLOOKUP(M7933,[1]ArchetypeScores!E:N,10,FALSE)</f>
        <v>0</v>
      </c>
      <c r="O7933" s="5">
        <f>VLOOKUP(M7933,[1]ArchetypeScores!E:O,11,FALSE)</f>
        <v>0</v>
      </c>
      <c r="P7933" s="5">
        <f>VLOOKUP(M7933,[1]ArchetypeScores!E:P,12,FALSE)</f>
        <v>0</v>
      </c>
      <c r="Q7933" s="2" t="str">
        <f>VLOOKUP(M7933,[1]ArchetypeScores!E:W,19,FALSE)</f>
        <v>Consumer (including agriculture and tourism)</v>
      </c>
      <c r="R7933" s="2">
        <f>VLOOKUP(M7933,[1]ArchetypeScores!E:I,5,FALSE)</f>
        <v>0</v>
      </c>
      <c r="S7933" s="2">
        <f>VLOOKUP(M7933,[1]ArchetypeScores!E:K,7,FALSE)</f>
        <v>0</v>
      </c>
      <c r="T7933" s="2" t="str">
        <f t="shared" si="125"/>
        <v>Not A&amp;R positive</v>
      </c>
    </row>
    <row r="7934" spans="1:20" x14ac:dyDescent="0.3">
      <c r="A7934" s="2" t="s">
        <v>19339</v>
      </c>
      <c r="B7934" s="3" t="s">
        <v>21075</v>
      </c>
      <c r="C7934" s="3" t="s">
        <v>21076</v>
      </c>
      <c r="D7934" s="4">
        <v>3.3690000000000002</v>
      </c>
      <c r="E7934" s="5" t="s">
        <v>6822</v>
      </c>
      <c r="F7934" s="4">
        <v>3.3692000000000002</v>
      </c>
      <c r="G7934" s="6">
        <v>51779</v>
      </c>
      <c r="H7934" s="3" t="s">
        <v>19345</v>
      </c>
      <c r="I7934" s="3" t="s">
        <v>19346</v>
      </c>
      <c r="J7934" s="3" t="s">
        <v>21077</v>
      </c>
      <c r="K7934" s="5" t="s">
        <v>694</v>
      </c>
      <c r="L7934" s="5">
        <v>4</v>
      </c>
      <c r="M7934" s="5" t="s">
        <v>19422</v>
      </c>
      <c r="N7934" s="5">
        <f>VLOOKUP(M7934,[1]ArchetypeScores!E:N,10,FALSE)</f>
        <v>1</v>
      </c>
      <c r="O7934" s="5">
        <f>VLOOKUP(M7934,[1]ArchetypeScores!E:O,11,FALSE)</f>
        <v>0</v>
      </c>
      <c r="P7934" s="5">
        <f>VLOOKUP(M7934,[1]ArchetypeScores!E:P,12,FALSE)</f>
        <v>0</v>
      </c>
      <c r="Q7934" s="2" t="str">
        <f>VLOOKUP(M7934,[1]ArchetypeScores!E:W,19,FALSE)</f>
        <v>Untargeted</v>
      </c>
      <c r="R7934" s="2">
        <f>VLOOKUP(M7934,[1]ArchetypeScores!E:I,5,FALSE)</f>
        <v>1</v>
      </c>
      <c r="S7934" s="2">
        <f>VLOOKUP(M7934,[1]ArchetypeScores!E:K,7,FALSE)</f>
        <v>1</v>
      </c>
      <c r="T7934" s="2" t="str">
        <f t="shared" si="125"/>
        <v>Both</v>
      </c>
    </row>
    <row r="7935" spans="1:20" x14ac:dyDescent="0.3">
      <c r="A7935" s="2" t="s">
        <v>19339</v>
      </c>
      <c r="B7935" s="3" t="s">
        <v>21078</v>
      </c>
      <c r="C7935" s="3" t="s">
        <v>21079</v>
      </c>
      <c r="D7935" s="4">
        <v>0.40300000000000002</v>
      </c>
      <c r="E7935" s="5" t="s">
        <v>6822</v>
      </c>
      <c r="F7935" s="4">
        <v>0.40300000000000002</v>
      </c>
      <c r="G7935" s="6">
        <v>51873</v>
      </c>
      <c r="H7935" s="3" t="s">
        <v>19345</v>
      </c>
      <c r="I7935" s="3" t="s">
        <v>19346</v>
      </c>
      <c r="J7935" s="3" t="s">
        <v>21080</v>
      </c>
      <c r="K7935" s="5" t="s">
        <v>142</v>
      </c>
      <c r="L7935" s="5">
        <v>3</v>
      </c>
      <c r="M7935" s="5" t="s">
        <v>143</v>
      </c>
      <c r="N7935" s="5">
        <f>VLOOKUP(M7935,[1]ArchetypeScores!E:N,10,FALSE)</f>
        <v>1</v>
      </c>
      <c r="O7935" s="5">
        <f>VLOOKUP(M7935,[1]ArchetypeScores!E:O,11,FALSE)</f>
        <v>1</v>
      </c>
      <c r="P7935" s="5">
        <f>VLOOKUP(M7935,[1]ArchetypeScores!E:P,12,FALSE)</f>
        <v>2</v>
      </c>
      <c r="Q7935" s="2" t="str">
        <f>VLOOKUP(M7935,[1]ArchetypeScores!E:W,19,FALSE)</f>
        <v>Materials (including forestry and nature)</v>
      </c>
      <c r="R7935" s="2">
        <f>VLOOKUP(M7935,[1]ArchetypeScores!E:I,5,FALSE)</f>
        <v>1</v>
      </c>
      <c r="S7935" s="2">
        <f>VLOOKUP(M7935,[1]ArchetypeScores!E:K,7,FALSE)</f>
        <v>1</v>
      </c>
      <c r="T7935" s="2" t="str">
        <f t="shared" si="125"/>
        <v>Both</v>
      </c>
    </row>
    <row r="7936" spans="1:20" x14ac:dyDescent="0.3">
      <c r="A7936" s="2" t="s">
        <v>19339</v>
      </c>
      <c r="B7936" s="3" t="s">
        <v>21081</v>
      </c>
      <c r="C7936" s="3" t="s">
        <v>21082</v>
      </c>
      <c r="D7936" s="4">
        <v>0.35</v>
      </c>
      <c r="E7936" s="5" t="s">
        <v>6822</v>
      </c>
      <c r="F7936" s="4">
        <v>0.35</v>
      </c>
      <c r="G7936" s="6">
        <v>51665</v>
      </c>
      <c r="H7936" s="3" t="s">
        <v>19345</v>
      </c>
      <c r="I7936" s="3" t="s">
        <v>19346</v>
      </c>
      <c r="J7936" s="3" t="s">
        <v>21083</v>
      </c>
      <c r="K7936" s="5" t="s">
        <v>142</v>
      </c>
      <c r="L7936" s="5">
        <v>3</v>
      </c>
      <c r="M7936" s="5" t="s">
        <v>143</v>
      </c>
      <c r="N7936" s="5">
        <f>VLOOKUP(M7936,[1]ArchetypeScores!E:N,10,FALSE)</f>
        <v>1</v>
      </c>
      <c r="O7936" s="5">
        <f>VLOOKUP(M7936,[1]ArchetypeScores!E:O,11,FALSE)</f>
        <v>1</v>
      </c>
      <c r="P7936" s="5">
        <f>VLOOKUP(M7936,[1]ArchetypeScores!E:P,12,FALSE)</f>
        <v>2</v>
      </c>
      <c r="Q7936" s="2" t="str">
        <f>VLOOKUP(M7936,[1]ArchetypeScores!E:W,19,FALSE)</f>
        <v>Materials (including forestry and nature)</v>
      </c>
      <c r="R7936" s="2">
        <f>VLOOKUP(M7936,[1]ArchetypeScores!E:I,5,FALSE)</f>
        <v>1</v>
      </c>
      <c r="S7936" s="2">
        <f>VLOOKUP(M7936,[1]ArchetypeScores!E:K,7,FALSE)</f>
        <v>1</v>
      </c>
      <c r="T7936" s="2" t="str">
        <f t="shared" si="125"/>
        <v>Both</v>
      </c>
    </row>
    <row r="7937" spans="1:20" x14ac:dyDescent="0.3">
      <c r="A7937" s="2" t="s">
        <v>21084</v>
      </c>
      <c r="B7937" s="3" t="s">
        <v>21085</v>
      </c>
      <c r="C7937" s="3" t="s">
        <v>21086</v>
      </c>
      <c r="D7937" s="4"/>
      <c r="E7937" s="5" t="s">
        <v>21087</v>
      </c>
      <c r="F7937" s="4">
        <v>0</v>
      </c>
      <c r="G7937" s="6">
        <v>52296</v>
      </c>
      <c r="H7937" s="3" t="s">
        <v>21088</v>
      </c>
      <c r="I7937" s="3"/>
      <c r="J7937" s="3"/>
      <c r="K7937" s="5" t="s">
        <v>57</v>
      </c>
      <c r="L7937" s="5">
        <v>29</v>
      </c>
      <c r="M7937" s="5" t="s">
        <v>58</v>
      </c>
      <c r="N7937" s="5">
        <f>VLOOKUP(M7937,[1]ArchetypeScores!E:N,10,FALSE)</f>
        <v>0</v>
      </c>
      <c r="O7937" s="5">
        <f>VLOOKUP(M7937,[1]ArchetypeScores!E:O,11,FALSE)</f>
        <v>-1</v>
      </c>
      <c r="P7937" s="5">
        <f>VLOOKUP(M7937,[1]ArchetypeScores!E:P,12,FALSE)</f>
        <v>0</v>
      </c>
      <c r="Q7937" s="2" t="str">
        <f>VLOOKUP(M7937,[1]ArchetypeScores!E:W,19,FALSE)</f>
        <v>Untargeted</v>
      </c>
      <c r="R7937" s="2">
        <f>VLOOKUP(M7937,[1]ArchetypeScores!E:I,5,FALSE)</f>
        <v>0</v>
      </c>
      <c r="S7937" s="2">
        <f>VLOOKUP(M7937,[1]ArchetypeScores!E:K,7,FALSE)</f>
        <v>0</v>
      </c>
      <c r="T7937" s="2" t="str">
        <f t="shared" si="125"/>
        <v>Not A&amp;R positive</v>
      </c>
    </row>
    <row r="7938" spans="1:20" x14ac:dyDescent="0.3">
      <c r="A7938" s="2" t="s">
        <v>21084</v>
      </c>
      <c r="B7938" s="3" t="s">
        <v>21089</v>
      </c>
      <c r="C7938" s="3" t="s">
        <v>21090</v>
      </c>
      <c r="D7938" s="4"/>
      <c r="E7938" s="5" t="s">
        <v>21087</v>
      </c>
      <c r="F7938" s="4">
        <v>0</v>
      </c>
      <c r="G7938" s="6">
        <v>52272</v>
      </c>
      <c r="H7938" s="3" t="s">
        <v>21088</v>
      </c>
      <c r="I7938" s="3"/>
      <c r="J7938" s="3"/>
      <c r="K7938" s="5" t="s">
        <v>38</v>
      </c>
      <c r="L7938" s="5">
        <v>13</v>
      </c>
      <c r="M7938" s="5" t="s">
        <v>39</v>
      </c>
      <c r="N7938" s="5">
        <f>VLOOKUP(M7938,[1]ArchetypeScores!E:N,10,FALSE)</f>
        <v>0</v>
      </c>
      <c r="O7938" s="5">
        <f>VLOOKUP(M7938,[1]ArchetypeScores!E:O,11,FALSE)</f>
        <v>-2</v>
      </c>
      <c r="P7938" s="5">
        <f>VLOOKUP(M7938,[1]ArchetypeScores!E:P,12,FALSE)</f>
        <v>0</v>
      </c>
      <c r="Q7938" s="2" t="str">
        <f>VLOOKUP(M7938,[1]ArchetypeScores!E:W,19,FALSE)</f>
        <v>Industrials - transportation</v>
      </c>
      <c r="R7938" s="2">
        <f>VLOOKUP(M7938,[1]ArchetypeScores!E:I,5,FALSE)</f>
        <v>0</v>
      </c>
      <c r="S7938" s="2">
        <f>VLOOKUP(M7938,[1]ArchetypeScores!E:K,7,FALSE)</f>
        <v>0</v>
      </c>
      <c r="T7938" s="2" t="str">
        <f t="shared" ref="T7938:T8001" si="126">IF(AND(R7938=1,S7938=1),"Both",IF(AND(R7938=1,S7938=0),"Direct only",IF(AND(R7938=0,S7938=1),"Indirect only","Not A&amp;R positive")))</f>
        <v>Not A&amp;R positive</v>
      </c>
    </row>
    <row r="7939" spans="1:20" x14ac:dyDescent="0.3">
      <c r="A7939" s="2" t="s">
        <v>21084</v>
      </c>
      <c r="B7939" s="3" t="s">
        <v>21091</v>
      </c>
      <c r="C7939" s="3" t="s">
        <v>21092</v>
      </c>
      <c r="D7939" s="4"/>
      <c r="E7939" s="5" t="s">
        <v>21087</v>
      </c>
      <c r="F7939" s="4">
        <v>0</v>
      </c>
      <c r="G7939" s="6">
        <v>52276</v>
      </c>
      <c r="H7939" s="3" t="s">
        <v>21088</v>
      </c>
      <c r="I7939" s="3"/>
      <c r="J7939" s="3"/>
      <c r="K7939" s="5" t="s">
        <v>38</v>
      </c>
      <c r="L7939" s="5">
        <v>13</v>
      </c>
      <c r="M7939" s="5" t="s">
        <v>39</v>
      </c>
      <c r="N7939" s="5">
        <f>VLOOKUP(M7939,[1]ArchetypeScores!E:N,10,FALSE)</f>
        <v>0</v>
      </c>
      <c r="O7939" s="5">
        <f>VLOOKUP(M7939,[1]ArchetypeScores!E:O,11,FALSE)</f>
        <v>-2</v>
      </c>
      <c r="P7939" s="5">
        <f>VLOOKUP(M7939,[1]ArchetypeScores!E:P,12,FALSE)</f>
        <v>0</v>
      </c>
      <c r="Q7939" s="2" t="str">
        <f>VLOOKUP(M7939,[1]ArchetypeScores!E:W,19,FALSE)</f>
        <v>Industrials - transportation</v>
      </c>
      <c r="R7939" s="2">
        <f>VLOOKUP(M7939,[1]ArchetypeScores!E:I,5,FALSE)</f>
        <v>0</v>
      </c>
      <c r="S7939" s="2">
        <f>VLOOKUP(M7939,[1]ArchetypeScores!E:K,7,FALSE)</f>
        <v>0</v>
      </c>
      <c r="T7939" s="2" t="str">
        <f t="shared" si="126"/>
        <v>Not A&amp;R positive</v>
      </c>
    </row>
    <row r="7940" spans="1:20" x14ac:dyDescent="0.3">
      <c r="A7940" s="2" t="s">
        <v>21084</v>
      </c>
      <c r="B7940" s="3" t="s">
        <v>21093</v>
      </c>
      <c r="C7940" s="3" t="s">
        <v>21094</v>
      </c>
      <c r="D7940" s="4"/>
      <c r="E7940" s="5" t="s">
        <v>21087</v>
      </c>
      <c r="F7940" s="4">
        <v>0</v>
      </c>
      <c r="G7940" s="6">
        <v>52284</v>
      </c>
      <c r="H7940" s="3" t="s">
        <v>21095</v>
      </c>
      <c r="I7940" s="3"/>
      <c r="J7940" s="3"/>
      <c r="K7940" s="5" t="s">
        <v>118</v>
      </c>
      <c r="L7940" s="5">
        <v>3</v>
      </c>
      <c r="M7940" s="5" t="s">
        <v>168</v>
      </c>
      <c r="N7940" s="5">
        <f>VLOOKUP(M7940,[1]ArchetypeScores!E:N,10,FALSE)</f>
        <v>0</v>
      </c>
      <c r="O7940" s="5">
        <f>VLOOKUP(M7940,[1]ArchetypeScores!E:O,11,FALSE)</f>
        <v>-1</v>
      </c>
      <c r="P7940" s="5">
        <f>VLOOKUP(M7940,[1]ArchetypeScores!E:P,12,FALSE)</f>
        <v>0</v>
      </c>
      <c r="Q7940" s="2" t="str">
        <f>VLOOKUP(M7940,[1]ArchetypeScores!E:W,19,FALSE)</f>
        <v>Untargeted</v>
      </c>
      <c r="R7940" s="2">
        <f>VLOOKUP(M7940,[1]ArchetypeScores!E:I,5,FALSE)</f>
        <v>0</v>
      </c>
      <c r="S7940" s="2">
        <f>VLOOKUP(M7940,[1]ArchetypeScores!E:K,7,FALSE)</f>
        <v>0</v>
      </c>
      <c r="T7940" s="2" t="str">
        <f t="shared" si="126"/>
        <v>Not A&amp;R positive</v>
      </c>
    </row>
    <row r="7941" spans="1:20" x14ac:dyDescent="0.3">
      <c r="A7941" s="2" t="s">
        <v>21084</v>
      </c>
      <c r="B7941" s="3" t="s">
        <v>21096</v>
      </c>
      <c r="C7941" s="3" t="s">
        <v>21097</v>
      </c>
      <c r="D7941" s="4">
        <v>0.27900000000000003</v>
      </c>
      <c r="E7941" s="5" t="s">
        <v>21087</v>
      </c>
      <c r="F7941" s="4">
        <v>6.3699999999999998E-3</v>
      </c>
      <c r="G7941" s="6">
        <v>52293</v>
      </c>
      <c r="H7941" s="3" t="s">
        <v>21098</v>
      </c>
      <c r="I7941" s="3"/>
      <c r="J7941" s="3"/>
      <c r="K7941" s="5" t="s">
        <v>118</v>
      </c>
      <c r="L7941" s="5">
        <v>2</v>
      </c>
      <c r="M7941" s="5" t="s">
        <v>226</v>
      </c>
      <c r="N7941" s="5">
        <f>VLOOKUP(M7941,[1]ArchetypeScores!E:N,10,FALSE)</f>
        <v>0</v>
      </c>
      <c r="O7941" s="5">
        <f>VLOOKUP(M7941,[1]ArchetypeScores!E:O,11,FALSE)</f>
        <v>-1</v>
      </c>
      <c r="P7941" s="5">
        <f>VLOOKUP(M7941,[1]ArchetypeScores!E:P,12,FALSE)</f>
        <v>0</v>
      </c>
      <c r="Q7941" s="2" t="str">
        <f>VLOOKUP(M7941,[1]ArchetypeScores!E:W,19,FALSE)</f>
        <v>Untargeted</v>
      </c>
      <c r="R7941" s="2">
        <f>VLOOKUP(M7941,[1]ArchetypeScores!E:I,5,FALSE)</f>
        <v>0</v>
      </c>
      <c r="S7941" s="2">
        <f>VLOOKUP(M7941,[1]ArchetypeScores!E:K,7,FALSE)</f>
        <v>0</v>
      </c>
      <c r="T7941" s="2" t="str">
        <f t="shared" si="126"/>
        <v>Not A&amp;R positive</v>
      </c>
    </row>
    <row r="7942" spans="1:20" x14ac:dyDescent="0.3">
      <c r="A7942" s="2" t="s">
        <v>21084</v>
      </c>
      <c r="B7942" s="3" t="s">
        <v>21099</v>
      </c>
      <c r="C7942" s="3" t="s">
        <v>21100</v>
      </c>
      <c r="D7942" s="4"/>
      <c r="E7942" s="5" t="s">
        <v>21087</v>
      </c>
      <c r="F7942" s="4">
        <v>0</v>
      </c>
      <c r="G7942" s="6">
        <v>52273</v>
      </c>
      <c r="H7942" s="3" t="s">
        <v>21088</v>
      </c>
      <c r="I7942" s="3"/>
      <c r="J7942" s="3"/>
      <c r="K7942" s="5" t="s">
        <v>38</v>
      </c>
      <c r="L7942" s="5">
        <v>13</v>
      </c>
      <c r="M7942" s="5" t="s">
        <v>39</v>
      </c>
      <c r="N7942" s="5">
        <f>VLOOKUP(M7942,[1]ArchetypeScores!E:N,10,FALSE)</f>
        <v>0</v>
      </c>
      <c r="O7942" s="5">
        <f>VLOOKUP(M7942,[1]ArchetypeScores!E:O,11,FALSE)</f>
        <v>-2</v>
      </c>
      <c r="P7942" s="5">
        <f>VLOOKUP(M7942,[1]ArchetypeScores!E:P,12,FALSE)</f>
        <v>0</v>
      </c>
      <c r="Q7942" s="2" t="str">
        <f>VLOOKUP(M7942,[1]ArchetypeScores!E:W,19,FALSE)</f>
        <v>Industrials - transportation</v>
      </c>
      <c r="R7942" s="2">
        <f>VLOOKUP(M7942,[1]ArchetypeScores!E:I,5,FALSE)</f>
        <v>0</v>
      </c>
      <c r="S7942" s="2">
        <f>VLOOKUP(M7942,[1]ArchetypeScores!E:K,7,FALSE)</f>
        <v>0</v>
      </c>
      <c r="T7942" s="2" t="str">
        <f t="shared" si="126"/>
        <v>Not A&amp;R positive</v>
      </c>
    </row>
    <row r="7943" spans="1:20" x14ac:dyDescent="0.3">
      <c r="A7943" s="2" t="s">
        <v>21084</v>
      </c>
      <c r="B7943" s="3" t="s">
        <v>21101</v>
      </c>
      <c r="C7943" s="3" t="s">
        <v>21102</v>
      </c>
      <c r="D7943" s="4"/>
      <c r="E7943" s="5" t="s">
        <v>21087</v>
      </c>
      <c r="F7943" s="4">
        <v>0</v>
      </c>
      <c r="G7943" s="6">
        <v>52287</v>
      </c>
      <c r="H7943" s="3" t="s">
        <v>21095</v>
      </c>
      <c r="I7943" s="3"/>
      <c r="J7943" s="3"/>
      <c r="K7943" s="5" t="s">
        <v>118</v>
      </c>
      <c r="L7943" s="5">
        <v>3</v>
      </c>
      <c r="M7943" s="5" t="s">
        <v>168</v>
      </c>
      <c r="N7943" s="5">
        <f>VLOOKUP(M7943,[1]ArchetypeScores!E:N,10,FALSE)</f>
        <v>0</v>
      </c>
      <c r="O7943" s="5">
        <f>VLOOKUP(M7943,[1]ArchetypeScores!E:O,11,FALSE)</f>
        <v>-1</v>
      </c>
      <c r="P7943" s="5">
        <f>VLOOKUP(M7943,[1]ArchetypeScores!E:P,12,FALSE)</f>
        <v>0</v>
      </c>
      <c r="Q7943" s="2" t="str">
        <f>VLOOKUP(M7943,[1]ArchetypeScores!E:W,19,FALSE)</f>
        <v>Untargeted</v>
      </c>
      <c r="R7943" s="2">
        <f>VLOOKUP(M7943,[1]ArchetypeScores!E:I,5,FALSE)</f>
        <v>0</v>
      </c>
      <c r="S7943" s="2">
        <f>VLOOKUP(M7943,[1]ArchetypeScores!E:K,7,FALSE)</f>
        <v>0</v>
      </c>
      <c r="T7943" s="2" t="str">
        <f t="shared" si="126"/>
        <v>Not A&amp;R positive</v>
      </c>
    </row>
    <row r="7944" spans="1:20" x14ac:dyDescent="0.3">
      <c r="A7944" s="2" t="s">
        <v>21084</v>
      </c>
      <c r="B7944" s="3" t="s">
        <v>21103</v>
      </c>
      <c r="C7944" s="3" t="s">
        <v>21104</v>
      </c>
      <c r="D7944" s="4"/>
      <c r="E7944" s="5" t="s">
        <v>21087</v>
      </c>
      <c r="F7944" s="4">
        <v>0</v>
      </c>
      <c r="G7944" s="6">
        <v>52295</v>
      </c>
      <c r="H7944" s="3" t="s">
        <v>21088</v>
      </c>
      <c r="I7944" s="3"/>
      <c r="J7944" s="3"/>
      <c r="K7944" s="5" t="s">
        <v>84</v>
      </c>
      <c r="L7944" s="5">
        <v>4</v>
      </c>
      <c r="M7944" s="5" t="s">
        <v>849</v>
      </c>
      <c r="N7944" s="5">
        <f>VLOOKUP(M7944,[1]ArchetypeScores!E:N,10,FALSE)</f>
        <v>0</v>
      </c>
      <c r="O7944" s="5">
        <f>VLOOKUP(M7944,[1]ArchetypeScores!E:O,11,FALSE)</f>
        <v>-1</v>
      </c>
      <c r="P7944" s="5">
        <f>VLOOKUP(M7944,[1]ArchetypeScores!E:P,12,FALSE)</f>
        <v>0</v>
      </c>
      <c r="Q7944" s="2" t="str">
        <f>VLOOKUP(M7944,[1]ArchetypeScores!E:W,19,FALSE)</f>
        <v>Untargeted</v>
      </c>
      <c r="R7944" s="2">
        <f>VLOOKUP(M7944,[1]ArchetypeScores!E:I,5,FALSE)</f>
        <v>0</v>
      </c>
      <c r="S7944" s="2">
        <f>VLOOKUP(M7944,[1]ArchetypeScores!E:K,7,FALSE)</f>
        <v>0</v>
      </c>
      <c r="T7944" s="2" t="str">
        <f t="shared" si="126"/>
        <v>Not A&amp;R positive</v>
      </c>
    </row>
    <row r="7945" spans="1:20" x14ac:dyDescent="0.3">
      <c r="A7945" s="2" t="s">
        <v>21084</v>
      </c>
      <c r="B7945" s="3" t="s">
        <v>21105</v>
      </c>
      <c r="C7945" s="3" t="s">
        <v>21106</v>
      </c>
      <c r="D7945" s="4">
        <v>0.06</v>
      </c>
      <c r="E7945" s="5" t="s">
        <v>21087</v>
      </c>
      <c r="F7945" s="4">
        <v>1.2999999999999999E-3</v>
      </c>
      <c r="G7945" s="6">
        <v>52302</v>
      </c>
      <c r="H7945" s="3" t="s">
        <v>21107</v>
      </c>
      <c r="I7945" s="3"/>
      <c r="J7945" s="3"/>
      <c r="K7945" s="5" t="s">
        <v>61</v>
      </c>
      <c r="L7945" s="5">
        <v>5</v>
      </c>
      <c r="M7945" s="5" t="s">
        <v>62</v>
      </c>
      <c r="N7945" s="5">
        <f>VLOOKUP(M7945,[1]ArchetypeScores!E:N,10,FALSE)</f>
        <v>0</v>
      </c>
      <c r="O7945" s="5">
        <f>VLOOKUP(M7945,[1]ArchetypeScores!E:O,11,FALSE)</f>
        <v>-1</v>
      </c>
      <c r="P7945" s="5">
        <f>VLOOKUP(M7945,[1]ArchetypeScores!E:P,12,FALSE)</f>
        <v>0</v>
      </c>
      <c r="Q7945" s="2" t="str">
        <f>VLOOKUP(M7945,[1]ArchetypeScores!E:W,19,FALSE)</f>
        <v>Health care</v>
      </c>
      <c r="R7945" s="2">
        <f>VLOOKUP(M7945,[1]ArchetypeScores!E:I,5,FALSE)</f>
        <v>0</v>
      </c>
      <c r="S7945" s="2">
        <f>VLOOKUP(M7945,[1]ArchetypeScores!E:K,7,FALSE)</f>
        <v>0</v>
      </c>
      <c r="T7945" s="2" t="str">
        <f t="shared" si="126"/>
        <v>Not A&amp;R positive</v>
      </c>
    </row>
    <row r="7946" spans="1:20" x14ac:dyDescent="0.3">
      <c r="A7946" s="2" t="s">
        <v>21084</v>
      </c>
      <c r="B7946" s="3" t="s">
        <v>21108</v>
      </c>
      <c r="C7946" s="3" t="s">
        <v>21109</v>
      </c>
      <c r="D7946" s="4"/>
      <c r="E7946" s="5" t="s">
        <v>21087</v>
      </c>
      <c r="F7946" s="4">
        <v>0</v>
      </c>
      <c r="G7946" s="6">
        <v>52308</v>
      </c>
      <c r="H7946" s="3" t="s">
        <v>21110</v>
      </c>
      <c r="I7946" s="3"/>
      <c r="J7946" s="3"/>
      <c r="K7946" s="5" t="s">
        <v>38</v>
      </c>
      <c r="L7946" s="5">
        <v>29</v>
      </c>
      <c r="M7946" s="5" t="s">
        <v>316</v>
      </c>
      <c r="N7946" s="5">
        <f>VLOOKUP(M7946,[1]ArchetypeScores!E:N,10,FALSE)</f>
        <v>0</v>
      </c>
      <c r="O7946" s="5">
        <f>VLOOKUP(M7946,[1]ArchetypeScores!E:O,11,FALSE)</f>
        <v>-1</v>
      </c>
      <c r="P7946" s="5">
        <f>VLOOKUP(M7946,[1]ArchetypeScores!E:P,12,FALSE)</f>
        <v>0</v>
      </c>
      <c r="Q7946" s="2" t="str">
        <f>VLOOKUP(M7946,[1]ArchetypeScores!E:W,19,FALSE)</f>
        <v>Other sector</v>
      </c>
      <c r="R7946" s="2">
        <f>VLOOKUP(M7946,[1]ArchetypeScores!E:I,5,FALSE)</f>
        <v>0</v>
      </c>
      <c r="S7946" s="2">
        <f>VLOOKUP(M7946,[1]ArchetypeScores!E:K,7,FALSE)</f>
        <v>0</v>
      </c>
      <c r="T7946" s="2" t="str">
        <f t="shared" si="126"/>
        <v>Not A&amp;R positive</v>
      </c>
    </row>
    <row r="7947" spans="1:20" x14ac:dyDescent="0.3">
      <c r="A7947" s="2" t="s">
        <v>21084</v>
      </c>
      <c r="B7947" s="3" t="s">
        <v>21111</v>
      </c>
      <c r="C7947" s="3" t="s">
        <v>21112</v>
      </c>
      <c r="D7947" s="4"/>
      <c r="E7947" s="5" t="s">
        <v>21087</v>
      </c>
      <c r="F7947" s="4">
        <v>0</v>
      </c>
      <c r="G7947" s="6">
        <v>52279</v>
      </c>
      <c r="H7947" s="3" t="s">
        <v>21088</v>
      </c>
      <c r="I7947" s="3"/>
      <c r="J7947" s="3"/>
      <c r="K7947" s="5" t="s">
        <v>1306</v>
      </c>
      <c r="L7947" s="5">
        <v>1</v>
      </c>
      <c r="M7947" s="5" t="s">
        <v>1307</v>
      </c>
      <c r="N7947" s="5">
        <f>VLOOKUP(M7947,[1]ArchetypeScores!E:N,10,FALSE)</f>
        <v>0</v>
      </c>
      <c r="O7947" s="5">
        <f>VLOOKUP(M7947,[1]ArchetypeScores!E:O,11,FALSE)</f>
        <v>-1</v>
      </c>
      <c r="P7947" s="5">
        <f>VLOOKUP(M7947,[1]ArchetypeScores!E:P,12,FALSE)</f>
        <v>0</v>
      </c>
      <c r="Q7947" s="2" t="str">
        <f>VLOOKUP(M7947,[1]ArchetypeScores!E:W,19,FALSE)</f>
        <v>Untargeted</v>
      </c>
      <c r="R7947" s="2">
        <f>VLOOKUP(M7947,[1]ArchetypeScores!E:I,5,FALSE)</f>
        <v>0</v>
      </c>
      <c r="S7947" s="2">
        <f>VLOOKUP(M7947,[1]ArchetypeScores!E:K,7,FALSE)</f>
        <v>0</v>
      </c>
      <c r="T7947" s="2" t="str">
        <f t="shared" si="126"/>
        <v>Not A&amp;R positive</v>
      </c>
    </row>
    <row r="7948" spans="1:20" x14ac:dyDescent="0.3">
      <c r="A7948" s="2" t="s">
        <v>21084</v>
      </c>
      <c r="B7948" s="3" t="s">
        <v>21113</v>
      </c>
      <c r="C7948" s="3" t="s">
        <v>21114</v>
      </c>
      <c r="D7948" s="4"/>
      <c r="E7948" s="5" t="s">
        <v>21087</v>
      </c>
      <c r="F7948" s="4">
        <v>0</v>
      </c>
      <c r="G7948" s="6">
        <v>52285</v>
      </c>
      <c r="H7948" s="3" t="s">
        <v>21088</v>
      </c>
      <c r="I7948" s="3"/>
      <c r="J7948" s="3"/>
      <c r="K7948" s="5" t="s">
        <v>112</v>
      </c>
      <c r="L7948" s="5" t="s">
        <v>112</v>
      </c>
      <c r="M7948" s="5" t="s">
        <v>961</v>
      </c>
      <c r="N7948" s="5">
        <f>VLOOKUP(M7948,[1]ArchetypeScores!E:N,10,FALSE)</f>
        <v>0</v>
      </c>
      <c r="O7948" s="5">
        <f>VLOOKUP(M7948,[1]ArchetypeScores!E:O,11,FALSE)</f>
        <v>0</v>
      </c>
      <c r="P7948" s="5">
        <f>VLOOKUP(M7948,[1]ArchetypeScores!E:P,12,FALSE)</f>
        <v>0</v>
      </c>
      <c r="Q7948" s="2" t="str">
        <f>VLOOKUP(M7948,[1]ArchetypeScores!E:W,19,FALSE)</f>
        <v>Untargeted</v>
      </c>
      <c r="R7948" s="2">
        <f>VLOOKUP(M7948,[1]ArchetypeScores!E:I,5,FALSE)</f>
        <v>0</v>
      </c>
      <c r="S7948" s="2">
        <f>VLOOKUP(M7948,[1]ArchetypeScores!E:K,7,FALSE)</f>
        <v>0</v>
      </c>
      <c r="T7948" s="2" t="str">
        <f t="shared" si="126"/>
        <v>Not A&amp;R positive</v>
      </c>
    </row>
    <row r="7949" spans="1:20" x14ac:dyDescent="0.3">
      <c r="A7949" s="2" t="s">
        <v>21084</v>
      </c>
      <c r="B7949" s="3" t="s">
        <v>21115</v>
      </c>
      <c r="C7949" s="3" t="s">
        <v>21116</v>
      </c>
      <c r="D7949" s="4"/>
      <c r="E7949" s="5" t="s">
        <v>21087</v>
      </c>
      <c r="F7949" s="4">
        <v>0</v>
      </c>
      <c r="G7949" s="6">
        <v>52303</v>
      </c>
      <c r="H7949" s="3" t="s">
        <v>21088</v>
      </c>
      <c r="I7949" s="3"/>
      <c r="J7949" s="3"/>
      <c r="K7949" s="5" t="s">
        <v>2091</v>
      </c>
      <c r="L7949" s="5">
        <v>6</v>
      </c>
      <c r="M7949" s="5" t="s">
        <v>2092</v>
      </c>
      <c r="N7949" s="5">
        <f>VLOOKUP(M7949,[1]ArchetypeScores!E:N,10,FALSE)</f>
        <v>0</v>
      </c>
      <c r="O7949" s="5">
        <f>VLOOKUP(M7949,[1]ArchetypeScores!E:O,11,FALSE)</f>
        <v>-1</v>
      </c>
      <c r="P7949" s="5">
        <f>VLOOKUP(M7949,[1]ArchetypeScores!E:P,12,FALSE)</f>
        <v>0</v>
      </c>
      <c r="Q7949" s="2" t="str">
        <f>VLOOKUP(M7949,[1]ArchetypeScores!E:W,19,FALSE)</f>
        <v>Untargeted</v>
      </c>
      <c r="R7949" s="2">
        <f>VLOOKUP(M7949,[1]ArchetypeScores!E:I,5,FALSE)</f>
        <v>0</v>
      </c>
      <c r="S7949" s="2">
        <f>VLOOKUP(M7949,[1]ArchetypeScores!E:K,7,FALSE)</f>
        <v>0</v>
      </c>
      <c r="T7949" s="2" t="str">
        <f t="shared" si="126"/>
        <v>Not A&amp;R positive</v>
      </c>
    </row>
    <row r="7950" spans="1:20" x14ac:dyDescent="0.3">
      <c r="A7950" s="2" t="s">
        <v>21084</v>
      </c>
      <c r="B7950" s="3" t="s">
        <v>21117</v>
      </c>
      <c r="C7950" s="3" t="s">
        <v>21118</v>
      </c>
      <c r="D7950" s="4"/>
      <c r="E7950" s="5" t="s">
        <v>21087</v>
      </c>
      <c r="F7950" s="4">
        <v>0</v>
      </c>
      <c r="G7950" s="6">
        <v>52291</v>
      </c>
      <c r="H7950" s="3" t="s">
        <v>21088</v>
      </c>
      <c r="I7950" s="3"/>
      <c r="J7950" s="3"/>
      <c r="K7950" s="5" t="s">
        <v>31</v>
      </c>
      <c r="L7950" s="5">
        <v>3</v>
      </c>
      <c r="M7950" s="5" t="s">
        <v>32</v>
      </c>
      <c r="N7950" s="5">
        <f>VLOOKUP(M7950,[1]ArchetypeScores!E:N,10,FALSE)</f>
        <v>0</v>
      </c>
      <c r="O7950" s="5">
        <f>VLOOKUP(M7950,[1]ArchetypeScores!E:O,11,FALSE)</f>
        <v>0</v>
      </c>
      <c r="P7950" s="5">
        <f>VLOOKUP(M7950,[1]ArchetypeScores!E:P,12,FALSE)</f>
        <v>0</v>
      </c>
      <c r="Q7950" s="2" t="str">
        <f>VLOOKUP(M7950,[1]ArchetypeScores!E:W,19,FALSE)</f>
        <v>Energy and water</v>
      </c>
      <c r="R7950" s="2">
        <f>VLOOKUP(M7950,[1]ArchetypeScores!E:I,5,FALSE)</f>
        <v>0</v>
      </c>
      <c r="S7950" s="2">
        <f>VLOOKUP(M7950,[1]ArchetypeScores!E:K,7,FALSE)</f>
        <v>0</v>
      </c>
      <c r="T7950" s="2" t="str">
        <f t="shared" si="126"/>
        <v>Not A&amp;R positive</v>
      </c>
    </row>
    <row r="7951" spans="1:20" x14ac:dyDescent="0.3">
      <c r="A7951" s="2" t="s">
        <v>21084</v>
      </c>
      <c r="B7951" s="3" t="s">
        <v>21119</v>
      </c>
      <c r="C7951" s="3" t="s">
        <v>21120</v>
      </c>
      <c r="D7951" s="4"/>
      <c r="E7951" s="5" t="s">
        <v>21087</v>
      </c>
      <c r="F7951" s="4">
        <v>0</v>
      </c>
      <c r="G7951" s="6">
        <v>52298</v>
      </c>
      <c r="H7951" s="3" t="s">
        <v>21107</v>
      </c>
      <c r="I7951" s="3"/>
      <c r="J7951" s="3"/>
      <c r="K7951" s="5" t="s">
        <v>47</v>
      </c>
      <c r="L7951" s="5">
        <v>1</v>
      </c>
      <c r="M7951" s="5" t="s">
        <v>48</v>
      </c>
      <c r="N7951" s="5">
        <f>VLOOKUP(M7951,[1]ArchetypeScores!E:N,10,FALSE)</f>
        <v>0</v>
      </c>
      <c r="O7951" s="5">
        <f>VLOOKUP(M7951,[1]ArchetypeScores!E:O,11,FALSE)</f>
        <v>0</v>
      </c>
      <c r="P7951" s="5">
        <f>VLOOKUP(M7951,[1]ArchetypeScores!E:P,12,FALSE)</f>
        <v>0</v>
      </c>
      <c r="Q7951" s="2" t="str">
        <f>VLOOKUP(M7951,[1]ArchetypeScores!E:W,19,FALSE)</f>
        <v>Consumer (including agriculture and tourism)</v>
      </c>
      <c r="R7951" s="2">
        <f>VLOOKUP(M7951,[1]ArchetypeScores!E:I,5,FALSE)</f>
        <v>0</v>
      </c>
      <c r="S7951" s="2">
        <f>VLOOKUP(M7951,[1]ArchetypeScores!E:K,7,FALSE)</f>
        <v>0</v>
      </c>
      <c r="T7951" s="2" t="str">
        <f t="shared" si="126"/>
        <v>Not A&amp;R positive</v>
      </c>
    </row>
    <row r="7952" spans="1:20" x14ac:dyDescent="0.3">
      <c r="A7952" s="2" t="s">
        <v>21084</v>
      </c>
      <c r="B7952" s="3" t="s">
        <v>10284</v>
      </c>
      <c r="C7952" s="3" t="s">
        <v>21121</v>
      </c>
      <c r="D7952" s="4">
        <v>0.27800000000000002</v>
      </c>
      <c r="E7952" s="5" t="s">
        <v>21087</v>
      </c>
      <c r="F7952" s="4">
        <v>6.2500000000000003E-3</v>
      </c>
      <c r="G7952" s="6">
        <v>52297</v>
      </c>
      <c r="H7952" s="3" t="s">
        <v>21122</v>
      </c>
      <c r="I7952" s="3"/>
      <c r="J7952" s="3"/>
      <c r="K7952" s="5" t="s">
        <v>47</v>
      </c>
      <c r="L7952" s="5">
        <v>1</v>
      </c>
      <c r="M7952" s="5" t="s">
        <v>48</v>
      </c>
      <c r="N7952" s="5">
        <f>VLOOKUP(M7952,[1]ArchetypeScores!E:N,10,FALSE)</f>
        <v>0</v>
      </c>
      <c r="O7952" s="5">
        <f>VLOOKUP(M7952,[1]ArchetypeScores!E:O,11,FALSE)</f>
        <v>0</v>
      </c>
      <c r="P7952" s="5">
        <f>VLOOKUP(M7952,[1]ArchetypeScores!E:P,12,FALSE)</f>
        <v>0</v>
      </c>
      <c r="Q7952" s="2" t="str">
        <f>VLOOKUP(M7952,[1]ArchetypeScores!E:W,19,FALSE)</f>
        <v>Consumer (including agriculture and tourism)</v>
      </c>
      <c r="R7952" s="2">
        <f>VLOOKUP(M7952,[1]ArchetypeScores!E:I,5,FALSE)</f>
        <v>0</v>
      </c>
      <c r="S7952" s="2">
        <f>VLOOKUP(M7952,[1]ArchetypeScores!E:K,7,FALSE)</f>
        <v>0</v>
      </c>
      <c r="T7952" s="2" t="str">
        <f t="shared" si="126"/>
        <v>Not A&amp;R positive</v>
      </c>
    </row>
    <row r="7953" spans="1:20" x14ac:dyDescent="0.3">
      <c r="A7953" s="2" t="s">
        <v>21084</v>
      </c>
      <c r="B7953" s="3" t="s">
        <v>21123</v>
      </c>
      <c r="C7953" s="3" t="s">
        <v>21124</v>
      </c>
      <c r="D7953" s="4"/>
      <c r="E7953" s="5" t="s">
        <v>21087</v>
      </c>
      <c r="F7953" s="4">
        <v>0</v>
      </c>
      <c r="G7953" s="6">
        <v>52283</v>
      </c>
      <c r="H7953" s="3" t="s">
        <v>21095</v>
      </c>
      <c r="I7953" s="3"/>
      <c r="J7953" s="3"/>
      <c r="K7953" s="5" t="s">
        <v>61</v>
      </c>
      <c r="L7953" s="5" t="s">
        <v>112</v>
      </c>
      <c r="M7953" s="5" t="s">
        <v>948</v>
      </c>
      <c r="N7953" s="5">
        <f>VLOOKUP(M7953,[1]ArchetypeScores!E:N,10,FALSE)</f>
        <v>0</v>
      </c>
      <c r="O7953" s="5">
        <f>VLOOKUP(M7953,[1]ArchetypeScores!E:O,11,FALSE)</f>
        <v>-1</v>
      </c>
      <c r="P7953" s="5">
        <f>VLOOKUP(M7953,[1]ArchetypeScores!E:P,12,FALSE)</f>
        <v>0</v>
      </c>
      <c r="Q7953" s="2" t="str">
        <f>VLOOKUP(M7953,[1]ArchetypeScores!E:W,19,FALSE)</f>
        <v>Health care</v>
      </c>
      <c r="R7953" s="2">
        <f>VLOOKUP(M7953,[1]ArchetypeScores!E:I,5,FALSE)</f>
        <v>0</v>
      </c>
      <c r="S7953" s="2">
        <f>VLOOKUP(M7953,[1]ArchetypeScores!E:K,7,FALSE)</f>
        <v>0</v>
      </c>
      <c r="T7953" s="2" t="str">
        <f t="shared" si="126"/>
        <v>Not A&amp;R positive</v>
      </c>
    </row>
    <row r="7954" spans="1:20" x14ac:dyDescent="0.3">
      <c r="A7954" s="2" t="s">
        <v>21084</v>
      </c>
      <c r="B7954" s="3" t="s">
        <v>21125</v>
      </c>
      <c r="C7954" s="3" t="s">
        <v>21126</v>
      </c>
      <c r="D7954" s="4"/>
      <c r="E7954" s="5" t="s">
        <v>21087</v>
      </c>
      <c r="F7954" s="4">
        <v>0</v>
      </c>
      <c r="G7954" s="6">
        <v>52304</v>
      </c>
      <c r="H7954" s="3" t="s">
        <v>21088</v>
      </c>
      <c r="I7954" s="3"/>
      <c r="J7954" s="3"/>
      <c r="K7954" s="5" t="s">
        <v>112</v>
      </c>
      <c r="L7954" s="5" t="s">
        <v>112</v>
      </c>
      <c r="M7954" s="5" t="s">
        <v>961</v>
      </c>
      <c r="N7954" s="5">
        <f>VLOOKUP(M7954,[1]ArchetypeScores!E:N,10,FALSE)</f>
        <v>0</v>
      </c>
      <c r="O7954" s="5">
        <f>VLOOKUP(M7954,[1]ArchetypeScores!E:O,11,FALSE)</f>
        <v>0</v>
      </c>
      <c r="P7954" s="5">
        <f>VLOOKUP(M7954,[1]ArchetypeScores!E:P,12,FALSE)</f>
        <v>0</v>
      </c>
      <c r="Q7954" s="2" t="str">
        <f>VLOOKUP(M7954,[1]ArchetypeScores!E:W,19,FALSE)</f>
        <v>Untargeted</v>
      </c>
      <c r="R7954" s="2">
        <f>VLOOKUP(M7954,[1]ArchetypeScores!E:I,5,FALSE)</f>
        <v>0</v>
      </c>
      <c r="S7954" s="2">
        <f>VLOOKUP(M7954,[1]ArchetypeScores!E:K,7,FALSE)</f>
        <v>0</v>
      </c>
      <c r="T7954" s="2" t="str">
        <f t="shared" si="126"/>
        <v>Not A&amp;R positive</v>
      </c>
    </row>
    <row r="7955" spans="1:20" x14ac:dyDescent="0.3">
      <c r="A7955" s="2" t="s">
        <v>21084</v>
      </c>
      <c r="B7955" s="3" t="s">
        <v>21127</v>
      </c>
      <c r="C7955" s="3" t="s">
        <v>21128</v>
      </c>
      <c r="D7955" s="4"/>
      <c r="E7955" s="5" t="s">
        <v>21087</v>
      </c>
      <c r="F7955" s="4">
        <v>0</v>
      </c>
      <c r="G7955" s="6">
        <v>52288</v>
      </c>
      <c r="H7955" s="3" t="s">
        <v>21129</v>
      </c>
      <c r="I7955" s="3"/>
      <c r="J7955" s="3"/>
      <c r="K7955" s="5" t="s">
        <v>47</v>
      </c>
      <c r="L7955" s="5">
        <v>4</v>
      </c>
      <c r="M7955" s="5" t="s">
        <v>485</v>
      </c>
      <c r="N7955" s="5">
        <f>VLOOKUP(M7955,[1]ArchetypeScores!E:N,10,FALSE)</f>
        <v>0</v>
      </c>
      <c r="O7955" s="5">
        <f>VLOOKUP(M7955,[1]ArchetypeScores!E:O,11,FALSE)</f>
        <v>0</v>
      </c>
      <c r="P7955" s="5">
        <f>VLOOKUP(M7955,[1]ArchetypeScores!E:P,12,FALSE)</f>
        <v>0</v>
      </c>
      <c r="Q7955" s="2" t="str">
        <f>VLOOKUP(M7955,[1]ArchetypeScores!E:W,19,FALSE)</f>
        <v>Energy and water</v>
      </c>
      <c r="R7955" s="2">
        <f>VLOOKUP(M7955,[1]ArchetypeScores!E:I,5,FALSE)</f>
        <v>0</v>
      </c>
      <c r="S7955" s="2">
        <f>VLOOKUP(M7955,[1]ArchetypeScores!E:K,7,FALSE)</f>
        <v>0</v>
      </c>
      <c r="T7955" s="2" t="str">
        <f t="shared" si="126"/>
        <v>Not A&amp;R positive</v>
      </c>
    </row>
    <row r="7956" spans="1:20" x14ac:dyDescent="0.3">
      <c r="A7956" s="2" t="s">
        <v>21084</v>
      </c>
      <c r="B7956" s="3" t="s">
        <v>21130</v>
      </c>
      <c r="C7956" s="3" t="s">
        <v>21131</v>
      </c>
      <c r="D7956" s="4"/>
      <c r="E7956" s="5" t="s">
        <v>21087</v>
      </c>
      <c r="F7956" s="4">
        <v>0</v>
      </c>
      <c r="G7956" s="6">
        <v>52289</v>
      </c>
      <c r="H7956" s="3" t="s">
        <v>21095</v>
      </c>
      <c r="I7956" s="3"/>
      <c r="J7956" s="3"/>
      <c r="K7956" s="5" t="s">
        <v>67</v>
      </c>
      <c r="L7956" s="5">
        <v>2</v>
      </c>
      <c r="M7956" s="5" t="s">
        <v>68</v>
      </c>
      <c r="N7956" s="5">
        <f>VLOOKUP(M7956,[1]ArchetypeScores!E:N,10,FALSE)</f>
        <v>0</v>
      </c>
      <c r="O7956" s="5">
        <f>VLOOKUP(M7956,[1]ArchetypeScores!E:O,11,FALSE)</f>
        <v>-1</v>
      </c>
      <c r="P7956" s="5">
        <f>VLOOKUP(M7956,[1]ArchetypeScores!E:P,12,FALSE)</f>
        <v>0</v>
      </c>
      <c r="Q7956" s="2" t="str">
        <f>VLOOKUP(M7956,[1]ArchetypeScores!E:W,19,FALSE)</f>
        <v>Untargeted</v>
      </c>
      <c r="R7956" s="2">
        <f>VLOOKUP(M7956,[1]ArchetypeScores!E:I,5,FALSE)</f>
        <v>0</v>
      </c>
      <c r="S7956" s="2">
        <f>VLOOKUP(M7956,[1]ArchetypeScores!E:K,7,FALSE)</f>
        <v>0</v>
      </c>
      <c r="T7956" s="2" t="str">
        <f t="shared" si="126"/>
        <v>Not A&amp;R positive</v>
      </c>
    </row>
    <row r="7957" spans="1:20" x14ac:dyDescent="0.3">
      <c r="A7957" s="2" t="s">
        <v>21084</v>
      </c>
      <c r="B7957" s="3" t="s">
        <v>21132</v>
      </c>
      <c r="C7957" s="3" t="s">
        <v>21133</v>
      </c>
      <c r="D7957" s="4"/>
      <c r="E7957" s="5" t="s">
        <v>21087</v>
      </c>
      <c r="F7957" s="4">
        <v>0</v>
      </c>
      <c r="G7957" s="6">
        <v>52274</v>
      </c>
      <c r="H7957" s="3" t="s">
        <v>21088</v>
      </c>
      <c r="I7957" s="3"/>
      <c r="J7957" s="3"/>
      <c r="K7957" s="5" t="s">
        <v>38</v>
      </c>
      <c r="L7957" s="5">
        <v>13</v>
      </c>
      <c r="M7957" s="5" t="s">
        <v>39</v>
      </c>
      <c r="N7957" s="5">
        <f>VLOOKUP(M7957,[1]ArchetypeScores!E:N,10,FALSE)</f>
        <v>0</v>
      </c>
      <c r="O7957" s="5">
        <f>VLOOKUP(M7957,[1]ArchetypeScores!E:O,11,FALSE)</f>
        <v>-2</v>
      </c>
      <c r="P7957" s="5">
        <f>VLOOKUP(M7957,[1]ArchetypeScores!E:P,12,FALSE)</f>
        <v>0</v>
      </c>
      <c r="Q7957" s="2" t="str">
        <f>VLOOKUP(M7957,[1]ArchetypeScores!E:W,19,FALSE)</f>
        <v>Industrials - transportation</v>
      </c>
      <c r="R7957" s="2">
        <f>VLOOKUP(M7957,[1]ArchetypeScores!E:I,5,FALSE)</f>
        <v>0</v>
      </c>
      <c r="S7957" s="2">
        <f>VLOOKUP(M7957,[1]ArchetypeScores!E:K,7,FALSE)</f>
        <v>0</v>
      </c>
      <c r="T7957" s="2" t="str">
        <f t="shared" si="126"/>
        <v>Not A&amp;R positive</v>
      </c>
    </row>
    <row r="7958" spans="1:20" x14ac:dyDescent="0.3">
      <c r="A7958" s="2" t="s">
        <v>21084</v>
      </c>
      <c r="B7958" s="3" t="s">
        <v>21134</v>
      </c>
      <c r="C7958" s="3" t="s">
        <v>21135</v>
      </c>
      <c r="D7958" s="4"/>
      <c r="E7958" s="5" t="s">
        <v>21087</v>
      </c>
      <c r="F7958" s="4">
        <v>0</v>
      </c>
      <c r="G7958" s="6">
        <v>52300</v>
      </c>
      <c r="H7958" s="3" t="s">
        <v>21088</v>
      </c>
      <c r="I7958" s="3"/>
      <c r="J7958" s="3"/>
      <c r="K7958" s="5" t="s">
        <v>31</v>
      </c>
      <c r="L7958" s="5">
        <v>3</v>
      </c>
      <c r="M7958" s="5" t="s">
        <v>32</v>
      </c>
      <c r="N7958" s="5">
        <f>VLOOKUP(M7958,[1]ArchetypeScores!E:N,10,FALSE)</f>
        <v>0</v>
      </c>
      <c r="O7958" s="5">
        <f>VLOOKUP(M7958,[1]ArchetypeScores!E:O,11,FALSE)</f>
        <v>0</v>
      </c>
      <c r="P7958" s="5">
        <f>VLOOKUP(M7958,[1]ArchetypeScores!E:P,12,FALSE)</f>
        <v>0</v>
      </c>
      <c r="Q7958" s="2" t="str">
        <f>VLOOKUP(M7958,[1]ArchetypeScores!E:W,19,FALSE)</f>
        <v>Energy and water</v>
      </c>
      <c r="R7958" s="2">
        <f>VLOOKUP(M7958,[1]ArchetypeScores!E:I,5,FALSE)</f>
        <v>0</v>
      </c>
      <c r="S7958" s="2">
        <f>VLOOKUP(M7958,[1]ArchetypeScores!E:K,7,FALSE)</f>
        <v>0</v>
      </c>
      <c r="T7958" s="2" t="str">
        <f t="shared" si="126"/>
        <v>Not A&amp;R positive</v>
      </c>
    </row>
    <row r="7959" spans="1:20" x14ac:dyDescent="0.3">
      <c r="A7959" s="2" t="s">
        <v>21084</v>
      </c>
      <c r="B7959" s="3" t="s">
        <v>21136</v>
      </c>
      <c r="C7959" s="3" t="s">
        <v>21137</v>
      </c>
      <c r="D7959" s="4"/>
      <c r="E7959" s="5" t="s">
        <v>21087</v>
      </c>
      <c r="F7959" s="4">
        <v>0</v>
      </c>
      <c r="G7959" s="6">
        <v>52269</v>
      </c>
      <c r="H7959" s="3" t="s">
        <v>21138</v>
      </c>
      <c r="I7959" s="3" t="s">
        <v>21139</v>
      </c>
      <c r="J7959" s="3"/>
      <c r="K7959" s="5" t="s">
        <v>38</v>
      </c>
      <c r="L7959" s="5">
        <v>13</v>
      </c>
      <c r="M7959" s="5" t="s">
        <v>39</v>
      </c>
      <c r="N7959" s="5">
        <f>VLOOKUP(M7959,[1]ArchetypeScores!E:N,10,FALSE)</f>
        <v>0</v>
      </c>
      <c r="O7959" s="5">
        <f>VLOOKUP(M7959,[1]ArchetypeScores!E:O,11,FALSE)</f>
        <v>-2</v>
      </c>
      <c r="P7959" s="5">
        <f>VLOOKUP(M7959,[1]ArchetypeScores!E:P,12,FALSE)</f>
        <v>0</v>
      </c>
      <c r="Q7959" s="2" t="str">
        <f>VLOOKUP(M7959,[1]ArchetypeScores!E:W,19,FALSE)</f>
        <v>Industrials - transportation</v>
      </c>
      <c r="R7959" s="2">
        <f>VLOOKUP(M7959,[1]ArchetypeScores!E:I,5,FALSE)</f>
        <v>0</v>
      </c>
      <c r="S7959" s="2">
        <f>VLOOKUP(M7959,[1]ArchetypeScores!E:K,7,FALSE)</f>
        <v>0</v>
      </c>
      <c r="T7959" s="2" t="str">
        <f t="shared" si="126"/>
        <v>Not A&amp;R positive</v>
      </c>
    </row>
    <row r="7960" spans="1:20" x14ac:dyDescent="0.3">
      <c r="A7960" s="2" t="s">
        <v>21084</v>
      </c>
      <c r="B7960" s="3" t="s">
        <v>21140</v>
      </c>
      <c r="C7960" s="3" t="s">
        <v>21141</v>
      </c>
      <c r="D7960" s="4"/>
      <c r="E7960" s="5" t="s">
        <v>21087</v>
      </c>
      <c r="F7960" s="4">
        <v>0</v>
      </c>
      <c r="G7960" s="6">
        <v>52268</v>
      </c>
      <c r="H7960" s="3" t="s">
        <v>21142</v>
      </c>
      <c r="I7960" s="3"/>
      <c r="J7960" s="3"/>
      <c r="K7960" s="5" t="s">
        <v>67</v>
      </c>
      <c r="L7960" s="5">
        <v>1</v>
      </c>
      <c r="M7960" s="5" t="s">
        <v>265</v>
      </c>
      <c r="N7960" s="5">
        <f>VLOOKUP(M7960,[1]ArchetypeScores!E:N,10,FALSE)</f>
        <v>0</v>
      </c>
      <c r="O7960" s="5">
        <f>VLOOKUP(M7960,[1]ArchetypeScores!E:O,11,FALSE)</f>
        <v>-1</v>
      </c>
      <c r="P7960" s="5">
        <f>VLOOKUP(M7960,[1]ArchetypeScores!E:P,12,FALSE)</f>
        <v>0</v>
      </c>
      <c r="Q7960" s="2" t="str">
        <f>VLOOKUP(M7960,[1]ArchetypeScores!E:W,19,FALSE)</f>
        <v>Untargeted</v>
      </c>
      <c r="R7960" s="2">
        <f>VLOOKUP(M7960,[1]ArchetypeScores!E:I,5,FALSE)</f>
        <v>0</v>
      </c>
      <c r="S7960" s="2">
        <f>VLOOKUP(M7960,[1]ArchetypeScores!E:K,7,FALSE)</f>
        <v>0</v>
      </c>
      <c r="T7960" s="2" t="str">
        <f t="shared" si="126"/>
        <v>Not A&amp;R positive</v>
      </c>
    </row>
    <row r="7961" spans="1:20" x14ac:dyDescent="0.3">
      <c r="A7961" s="2" t="s">
        <v>21084</v>
      </c>
      <c r="B7961" s="3" t="s">
        <v>21143</v>
      </c>
      <c r="C7961" s="3" t="s">
        <v>21144</v>
      </c>
      <c r="D7961" s="4"/>
      <c r="E7961" s="5" t="s">
        <v>21087</v>
      </c>
      <c r="F7961" s="4">
        <v>0</v>
      </c>
      <c r="G7961" s="6">
        <v>52301</v>
      </c>
      <c r="H7961" s="3" t="s">
        <v>21088</v>
      </c>
      <c r="I7961" s="3"/>
      <c r="J7961" s="3"/>
      <c r="K7961" s="5" t="s">
        <v>84</v>
      </c>
      <c r="L7961" s="5">
        <v>4</v>
      </c>
      <c r="M7961" s="5" t="s">
        <v>849</v>
      </c>
      <c r="N7961" s="5">
        <f>VLOOKUP(M7961,[1]ArchetypeScores!E:N,10,FALSE)</f>
        <v>0</v>
      </c>
      <c r="O7961" s="5">
        <f>VLOOKUP(M7961,[1]ArchetypeScores!E:O,11,FALSE)</f>
        <v>-1</v>
      </c>
      <c r="P7961" s="5">
        <f>VLOOKUP(M7961,[1]ArchetypeScores!E:P,12,FALSE)</f>
        <v>0</v>
      </c>
      <c r="Q7961" s="2" t="str">
        <f>VLOOKUP(M7961,[1]ArchetypeScores!E:W,19,FALSE)</f>
        <v>Untargeted</v>
      </c>
      <c r="R7961" s="2">
        <f>VLOOKUP(M7961,[1]ArchetypeScores!E:I,5,FALSE)</f>
        <v>0</v>
      </c>
      <c r="S7961" s="2">
        <f>VLOOKUP(M7961,[1]ArchetypeScores!E:K,7,FALSE)</f>
        <v>0</v>
      </c>
      <c r="T7961" s="2" t="str">
        <f t="shared" si="126"/>
        <v>Not A&amp;R positive</v>
      </c>
    </row>
    <row r="7962" spans="1:20" x14ac:dyDescent="0.3">
      <c r="A7962" s="2" t="s">
        <v>21084</v>
      </c>
      <c r="B7962" s="3" t="s">
        <v>21145</v>
      </c>
      <c r="C7962" s="3" t="s">
        <v>21146</v>
      </c>
      <c r="D7962" s="4"/>
      <c r="E7962" s="5" t="s">
        <v>21087</v>
      </c>
      <c r="F7962" s="4">
        <v>0</v>
      </c>
      <c r="G7962" s="6">
        <v>52306</v>
      </c>
      <c r="H7962" s="3" t="s">
        <v>21088</v>
      </c>
      <c r="I7962" s="3"/>
      <c r="J7962" s="3"/>
      <c r="K7962" s="5" t="s">
        <v>261</v>
      </c>
      <c r="L7962" s="5">
        <v>2</v>
      </c>
      <c r="M7962" s="5" t="s">
        <v>262</v>
      </c>
      <c r="N7962" s="5">
        <f>VLOOKUP(M7962,[1]ArchetypeScores!E:N,10,FALSE)</f>
        <v>0</v>
      </c>
      <c r="O7962" s="5">
        <f>VLOOKUP(M7962,[1]ArchetypeScores!E:O,11,FALSE)</f>
        <v>-1</v>
      </c>
      <c r="P7962" s="5">
        <f>VLOOKUP(M7962,[1]ArchetypeScores!E:P,12,FALSE)</f>
        <v>0</v>
      </c>
      <c r="Q7962" s="2" t="str">
        <f>VLOOKUP(M7962,[1]ArchetypeScores!E:W,19,FALSE)</f>
        <v>Untargeted</v>
      </c>
      <c r="R7962" s="2">
        <f>VLOOKUP(M7962,[1]ArchetypeScores!E:I,5,FALSE)</f>
        <v>0</v>
      </c>
      <c r="S7962" s="2">
        <f>VLOOKUP(M7962,[1]ArchetypeScores!E:K,7,FALSE)</f>
        <v>0</v>
      </c>
      <c r="T7962" s="2" t="str">
        <f t="shared" si="126"/>
        <v>Not A&amp;R positive</v>
      </c>
    </row>
    <row r="7963" spans="1:20" x14ac:dyDescent="0.3">
      <c r="A7963" s="2" t="s">
        <v>21084</v>
      </c>
      <c r="B7963" s="3" t="s">
        <v>21147</v>
      </c>
      <c r="C7963" s="3" t="s">
        <v>21148</v>
      </c>
      <c r="D7963" s="4"/>
      <c r="E7963" s="5" t="s">
        <v>21087</v>
      </c>
      <c r="F7963" s="4">
        <v>0</v>
      </c>
      <c r="G7963" s="6">
        <v>52281</v>
      </c>
      <c r="H7963" s="3" t="s">
        <v>21088</v>
      </c>
      <c r="I7963" s="3"/>
      <c r="J7963" s="3"/>
      <c r="K7963" s="5" t="s">
        <v>57</v>
      </c>
      <c r="L7963" s="5">
        <v>29</v>
      </c>
      <c r="M7963" s="5" t="s">
        <v>58</v>
      </c>
      <c r="N7963" s="5">
        <f>VLOOKUP(M7963,[1]ArchetypeScores!E:N,10,FALSE)</f>
        <v>0</v>
      </c>
      <c r="O7963" s="5">
        <f>VLOOKUP(M7963,[1]ArchetypeScores!E:O,11,FALSE)</f>
        <v>-1</v>
      </c>
      <c r="P7963" s="5">
        <f>VLOOKUP(M7963,[1]ArchetypeScores!E:P,12,FALSE)</f>
        <v>0</v>
      </c>
      <c r="Q7963" s="2" t="str">
        <f>VLOOKUP(M7963,[1]ArchetypeScores!E:W,19,FALSE)</f>
        <v>Untargeted</v>
      </c>
      <c r="R7963" s="2">
        <f>VLOOKUP(M7963,[1]ArchetypeScores!E:I,5,FALSE)</f>
        <v>0</v>
      </c>
      <c r="S7963" s="2">
        <f>VLOOKUP(M7963,[1]ArchetypeScores!E:K,7,FALSE)</f>
        <v>0</v>
      </c>
      <c r="T7963" s="2" t="str">
        <f t="shared" si="126"/>
        <v>Not A&amp;R positive</v>
      </c>
    </row>
    <row r="7964" spans="1:20" x14ac:dyDescent="0.3">
      <c r="A7964" s="2" t="s">
        <v>21084</v>
      </c>
      <c r="B7964" s="3" t="s">
        <v>21147</v>
      </c>
      <c r="C7964" s="3" t="s">
        <v>21149</v>
      </c>
      <c r="D7964" s="4"/>
      <c r="E7964" s="5" t="s">
        <v>21087</v>
      </c>
      <c r="F7964" s="4">
        <v>0</v>
      </c>
      <c r="G7964" s="6">
        <v>52282</v>
      </c>
      <c r="H7964" s="3" t="s">
        <v>21088</v>
      </c>
      <c r="I7964" s="3"/>
      <c r="J7964" s="3"/>
      <c r="K7964" s="5" t="s">
        <v>38</v>
      </c>
      <c r="L7964" s="5">
        <v>29</v>
      </c>
      <c r="M7964" s="5" t="s">
        <v>316</v>
      </c>
      <c r="N7964" s="5">
        <f>VLOOKUP(M7964,[1]ArchetypeScores!E:N,10,FALSE)</f>
        <v>0</v>
      </c>
      <c r="O7964" s="5">
        <f>VLOOKUP(M7964,[1]ArchetypeScores!E:O,11,FALSE)</f>
        <v>-1</v>
      </c>
      <c r="P7964" s="5">
        <f>VLOOKUP(M7964,[1]ArchetypeScores!E:P,12,FALSE)</f>
        <v>0</v>
      </c>
      <c r="Q7964" s="2" t="str">
        <f>VLOOKUP(M7964,[1]ArchetypeScores!E:W,19,FALSE)</f>
        <v>Other sector</v>
      </c>
      <c r="R7964" s="2">
        <f>VLOOKUP(M7964,[1]ArchetypeScores!E:I,5,FALSE)</f>
        <v>0</v>
      </c>
      <c r="S7964" s="2">
        <f>VLOOKUP(M7964,[1]ArchetypeScores!E:K,7,FALSE)</f>
        <v>0</v>
      </c>
      <c r="T7964" s="2" t="str">
        <f t="shared" si="126"/>
        <v>Not A&amp;R positive</v>
      </c>
    </row>
    <row r="7965" spans="1:20" x14ac:dyDescent="0.3">
      <c r="A7965" s="2" t="s">
        <v>21084</v>
      </c>
      <c r="B7965" s="3" t="s">
        <v>21150</v>
      </c>
      <c r="C7965" s="3" t="s">
        <v>21151</v>
      </c>
      <c r="D7965" s="4"/>
      <c r="E7965" s="5" t="s">
        <v>21087</v>
      </c>
      <c r="F7965" s="4">
        <v>0</v>
      </c>
      <c r="G7965" s="6">
        <v>52277</v>
      </c>
      <c r="H7965" s="3" t="s">
        <v>21088</v>
      </c>
      <c r="I7965" s="3"/>
      <c r="J7965" s="3"/>
      <c r="K7965" s="5" t="s">
        <v>53</v>
      </c>
      <c r="L7965" s="5">
        <v>3</v>
      </c>
      <c r="M7965" s="5" t="s">
        <v>75</v>
      </c>
      <c r="N7965" s="5">
        <f>VLOOKUP(M7965,[1]ArchetypeScores!E:N,10,FALSE)</f>
        <v>0</v>
      </c>
      <c r="O7965" s="5">
        <f>VLOOKUP(M7965,[1]ArchetypeScores!E:O,11,FALSE)</f>
        <v>-1</v>
      </c>
      <c r="P7965" s="5">
        <f>VLOOKUP(M7965,[1]ArchetypeScores!E:P,12,FALSE)</f>
        <v>0</v>
      </c>
      <c r="Q7965" s="2" t="str">
        <f>VLOOKUP(M7965,[1]ArchetypeScores!E:W,19,FALSE)</f>
        <v>Untargeted</v>
      </c>
      <c r="R7965" s="2">
        <f>VLOOKUP(M7965,[1]ArchetypeScores!E:I,5,FALSE)</f>
        <v>0</v>
      </c>
      <c r="S7965" s="2">
        <f>VLOOKUP(M7965,[1]ArchetypeScores!E:K,7,FALSE)</f>
        <v>0</v>
      </c>
      <c r="T7965" s="2" t="str">
        <f t="shared" si="126"/>
        <v>Not A&amp;R positive</v>
      </c>
    </row>
    <row r="7966" spans="1:20" x14ac:dyDescent="0.3">
      <c r="A7966" s="2" t="s">
        <v>21084</v>
      </c>
      <c r="B7966" s="3" t="s">
        <v>21152</v>
      </c>
      <c r="C7966" s="3" t="s">
        <v>21153</v>
      </c>
      <c r="D7966" s="4">
        <v>1</v>
      </c>
      <c r="E7966" s="5" t="s">
        <v>21087</v>
      </c>
      <c r="F7966" s="4">
        <v>2.6259999999999999E-2</v>
      </c>
      <c r="G7966" s="6">
        <v>52267</v>
      </c>
      <c r="H7966" s="3" t="s">
        <v>21154</v>
      </c>
      <c r="I7966" s="3"/>
      <c r="J7966" s="3"/>
      <c r="K7966" s="5" t="s">
        <v>47</v>
      </c>
      <c r="L7966" s="5">
        <v>2</v>
      </c>
      <c r="M7966" s="5" t="s">
        <v>440</v>
      </c>
      <c r="N7966" s="5">
        <f>VLOOKUP(M7966,[1]ArchetypeScores!E:N,10,FALSE)</f>
        <v>0</v>
      </c>
      <c r="O7966" s="5">
        <f>VLOOKUP(M7966,[1]ArchetypeScores!E:O,11,FALSE)</f>
        <v>0</v>
      </c>
      <c r="P7966" s="5">
        <f>VLOOKUP(M7966,[1]ArchetypeScores!E:P,12,FALSE)</f>
        <v>0</v>
      </c>
      <c r="Q7966" s="2" t="str">
        <f>VLOOKUP(M7966,[1]ArchetypeScores!E:W,19,FALSE)</f>
        <v>Other sector</v>
      </c>
      <c r="R7966" s="2">
        <f>VLOOKUP(M7966,[1]ArchetypeScores!E:I,5,FALSE)</f>
        <v>0</v>
      </c>
      <c r="S7966" s="2">
        <f>VLOOKUP(M7966,[1]ArchetypeScores!E:K,7,FALSE)</f>
        <v>0</v>
      </c>
      <c r="T7966" s="2" t="str">
        <f t="shared" si="126"/>
        <v>Not A&amp;R positive</v>
      </c>
    </row>
    <row r="7967" spans="1:20" x14ac:dyDescent="0.3">
      <c r="A7967" s="2" t="s">
        <v>21084</v>
      </c>
      <c r="B7967" s="3" t="s">
        <v>21155</v>
      </c>
      <c r="C7967" s="3" t="s">
        <v>21156</v>
      </c>
      <c r="D7967" s="4"/>
      <c r="E7967" s="5" t="s">
        <v>21087</v>
      </c>
      <c r="F7967" s="4">
        <v>0</v>
      </c>
      <c r="G7967" s="6">
        <v>52307</v>
      </c>
      <c r="H7967" s="3" t="s">
        <v>21095</v>
      </c>
      <c r="I7967" s="3"/>
      <c r="J7967" s="3"/>
      <c r="K7967" s="5" t="s">
        <v>118</v>
      </c>
      <c r="L7967" s="5">
        <v>3</v>
      </c>
      <c r="M7967" s="5" t="s">
        <v>168</v>
      </c>
      <c r="N7967" s="5">
        <f>VLOOKUP(M7967,[1]ArchetypeScores!E:N,10,FALSE)</f>
        <v>0</v>
      </c>
      <c r="O7967" s="5">
        <f>VLOOKUP(M7967,[1]ArchetypeScores!E:O,11,FALSE)</f>
        <v>-1</v>
      </c>
      <c r="P7967" s="5">
        <f>VLOOKUP(M7967,[1]ArchetypeScores!E:P,12,FALSE)</f>
        <v>0</v>
      </c>
      <c r="Q7967" s="2" t="str">
        <f>VLOOKUP(M7967,[1]ArchetypeScores!E:W,19,FALSE)</f>
        <v>Untargeted</v>
      </c>
      <c r="R7967" s="2">
        <f>VLOOKUP(M7967,[1]ArchetypeScores!E:I,5,FALSE)</f>
        <v>0</v>
      </c>
      <c r="S7967" s="2">
        <f>VLOOKUP(M7967,[1]ArchetypeScores!E:K,7,FALSE)</f>
        <v>0</v>
      </c>
      <c r="T7967" s="2" t="str">
        <f t="shared" si="126"/>
        <v>Not A&amp;R positive</v>
      </c>
    </row>
    <row r="7968" spans="1:20" x14ac:dyDescent="0.3">
      <c r="A7968" s="2" t="s">
        <v>21084</v>
      </c>
      <c r="B7968" s="3" t="s">
        <v>21157</v>
      </c>
      <c r="C7968" s="3" t="s">
        <v>21158</v>
      </c>
      <c r="D7968" s="4"/>
      <c r="E7968" s="5" t="s">
        <v>21087</v>
      </c>
      <c r="F7968" s="4">
        <v>0</v>
      </c>
      <c r="G7968" s="6">
        <v>52286</v>
      </c>
      <c r="H7968" s="3" t="s">
        <v>21095</v>
      </c>
      <c r="I7968" s="3"/>
      <c r="J7968" s="3"/>
      <c r="K7968" s="5" t="s">
        <v>269</v>
      </c>
      <c r="L7968" s="5">
        <v>4</v>
      </c>
      <c r="M7968" s="5" t="s">
        <v>4763</v>
      </c>
      <c r="N7968" s="5">
        <f>VLOOKUP(M7968,[1]ArchetypeScores!E:N,10,FALSE)</f>
        <v>1</v>
      </c>
      <c r="O7968" s="5">
        <f>VLOOKUP(M7968,[1]ArchetypeScores!E:O,11,FALSE)</f>
        <v>-1</v>
      </c>
      <c r="P7968" s="5">
        <f>VLOOKUP(M7968,[1]ArchetypeScores!E:P,12,FALSE)</f>
        <v>0</v>
      </c>
      <c r="Q7968" s="2" t="str">
        <f>VLOOKUP(M7968,[1]ArchetypeScores!E:W,19,FALSE)</f>
        <v>Untargeted</v>
      </c>
      <c r="R7968" s="2">
        <f>VLOOKUP(M7968,[1]ArchetypeScores!E:I,5,FALSE)</f>
        <v>0</v>
      </c>
      <c r="S7968" s="2">
        <f>VLOOKUP(M7968,[1]ArchetypeScores!E:K,7,FALSE)</f>
        <v>0</v>
      </c>
      <c r="T7968" s="2" t="str">
        <f t="shared" si="126"/>
        <v>Not A&amp;R positive</v>
      </c>
    </row>
    <row r="7969" spans="1:20" x14ac:dyDescent="0.3">
      <c r="A7969" s="2" t="s">
        <v>21084</v>
      </c>
      <c r="B7969" s="3" t="s">
        <v>21159</v>
      </c>
      <c r="C7969" s="3" t="s">
        <v>21160</v>
      </c>
      <c r="D7969" s="4"/>
      <c r="E7969" s="5" t="s">
        <v>21087</v>
      </c>
      <c r="F7969" s="4">
        <v>0</v>
      </c>
      <c r="G7969" s="6">
        <v>52299</v>
      </c>
      <c r="H7969" s="3" t="s">
        <v>21107</v>
      </c>
      <c r="I7969" s="3"/>
      <c r="J7969" s="3"/>
      <c r="K7969" s="5" t="s">
        <v>118</v>
      </c>
      <c r="L7969" s="5">
        <v>3</v>
      </c>
      <c r="M7969" s="5" t="s">
        <v>168</v>
      </c>
      <c r="N7969" s="5">
        <f>VLOOKUP(M7969,[1]ArchetypeScores!E:N,10,FALSE)</f>
        <v>0</v>
      </c>
      <c r="O7969" s="5">
        <f>VLOOKUP(M7969,[1]ArchetypeScores!E:O,11,FALSE)</f>
        <v>-1</v>
      </c>
      <c r="P7969" s="5">
        <f>VLOOKUP(M7969,[1]ArchetypeScores!E:P,12,FALSE)</f>
        <v>0</v>
      </c>
      <c r="Q7969" s="2" t="str">
        <f>VLOOKUP(M7969,[1]ArchetypeScores!E:W,19,FALSE)</f>
        <v>Untargeted</v>
      </c>
      <c r="R7969" s="2">
        <f>VLOOKUP(M7969,[1]ArchetypeScores!E:I,5,FALSE)</f>
        <v>0</v>
      </c>
      <c r="S7969" s="2">
        <f>VLOOKUP(M7969,[1]ArchetypeScores!E:K,7,FALSE)</f>
        <v>0</v>
      </c>
      <c r="T7969" s="2" t="str">
        <f t="shared" si="126"/>
        <v>Not A&amp;R positive</v>
      </c>
    </row>
    <row r="7970" spans="1:20" x14ac:dyDescent="0.3">
      <c r="A7970" s="2" t="s">
        <v>21084</v>
      </c>
      <c r="B7970" s="3" t="s">
        <v>21161</v>
      </c>
      <c r="C7970" s="3" t="s">
        <v>21162</v>
      </c>
      <c r="D7970" s="4"/>
      <c r="E7970" s="5" t="s">
        <v>21087</v>
      </c>
      <c r="F7970" s="4">
        <v>0</v>
      </c>
      <c r="G7970" s="6">
        <v>52271</v>
      </c>
      <c r="H7970" s="3" t="s">
        <v>21088</v>
      </c>
      <c r="I7970" s="3"/>
      <c r="J7970" s="3"/>
      <c r="K7970" s="5" t="s">
        <v>38</v>
      </c>
      <c r="L7970" s="5">
        <v>13</v>
      </c>
      <c r="M7970" s="5" t="s">
        <v>39</v>
      </c>
      <c r="N7970" s="5">
        <f>VLOOKUP(M7970,[1]ArchetypeScores!E:N,10,FALSE)</f>
        <v>0</v>
      </c>
      <c r="O7970" s="5">
        <f>VLOOKUP(M7970,[1]ArchetypeScores!E:O,11,FALSE)</f>
        <v>-2</v>
      </c>
      <c r="P7970" s="5">
        <f>VLOOKUP(M7970,[1]ArchetypeScores!E:P,12,FALSE)</f>
        <v>0</v>
      </c>
      <c r="Q7970" s="2" t="str">
        <f>VLOOKUP(M7970,[1]ArchetypeScores!E:W,19,FALSE)</f>
        <v>Industrials - transportation</v>
      </c>
      <c r="R7970" s="2">
        <f>VLOOKUP(M7970,[1]ArchetypeScores!E:I,5,FALSE)</f>
        <v>0</v>
      </c>
      <c r="S7970" s="2">
        <f>VLOOKUP(M7970,[1]ArchetypeScores!E:K,7,FALSE)</f>
        <v>0</v>
      </c>
      <c r="T7970" s="2" t="str">
        <f t="shared" si="126"/>
        <v>Not A&amp;R positive</v>
      </c>
    </row>
    <row r="7971" spans="1:20" x14ac:dyDescent="0.3">
      <c r="A7971" s="2" t="s">
        <v>21084</v>
      </c>
      <c r="B7971" s="3" t="s">
        <v>21163</v>
      </c>
      <c r="C7971" s="3" t="s">
        <v>21164</v>
      </c>
      <c r="D7971" s="4"/>
      <c r="E7971" s="5" t="s">
        <v>21087</v>
      </c>
      <c r="F7971" s="4">
        <v>0</v>
      </c>
      <c r="G7971" s="6">
        <v>52292</v>
      </c>
      <c r="H7971" s="3" t="s">
        <v>21165</v>
      </c>
      <c r="I7971" s="3" t="s">
        <v>21166</v>
      </c>
      <c r="J7971" s="3"/>
      <c r="K7971" s="5" t="s">
        <v>118</v>
      </c>
      <c r="L7971" s="5">
        <v>3</v>
      </c>
      <c r="M7971" s="5" t="s">
        <v>168</v>
      </c>
      <c r="N7971" s="5">
        <f>VLOOKUP(M7971,[1]ArchetypeScores!E:N,10,FALSE)</f>
        <v>0</v>
      </c>
      <c r="O7971" s="5">
        <f>VLOOKUP(M7971,[1]ArchetypeScores!E:O,11,FALSE)</f>
        <v>-1</v>
      </c>
      <c r="P7971" s="5">
        <f>VLOOKUP(M7971,[1]ArchetypeScores!E:P,12,FALSE)</f>
        <v>0</v>
      </c>
      <c r="Q7971" s="2" t="str">
        <f>VLOOKUP(M7971,[1]ArchetypeScores!E:W,19,FALSE)</f>
        <v>Untargeted</v>
      </c>
      <c r="R7971" s="2">
        <f>VLOOKUP(M7971,[1]ArchetypeScores!E:I,5,FALSE)</f>
        <v>0</v>
      </c>
      <c r="S7971" s="2">
        <f>VLOOKUP(M7971,[1]ArchetypeScores!E:K,7,FALSE)</f>
        <v>0</v>
      </c>
      <c r="T7971" s="2" t="str">
        <f t="shared" si="126"/>
        <v>Not A&amp;R positive</v>
      </c>
    </row>
    <row r="7972" spans="1:20" x14ac:dyDescent="0.3">
      <c r="A7972" s="2" t="s">
        <v>21084</v>
      </c>
      <c r="B7972" s="3" t="s">
        <v>21167</v>
      </c>
      <c r="C7972" s="3" t="s">
        <v>21168</v>
      </c>
      <c r="D7972" s="4"/>
      <c r="E7972" s="5" t="s">
        <v>21087</v>
      </c>
      <c r="F7972" s="4">
        <v>0</v>
      </c>
      <c r="G7972" s="6">
        <v>52270</v>
      </c>
      <c r="H7972" s="3" t="s">
        <v>21088</v>
      </c>
      <c r="I7972" s="3"/>
      <c r="J7972" s="3"/>
      <c r="K7972" s="5" t="s">
        <v>38</v>
      </c>
      <c r="L7972" s="5">
        <v>13</v>
      </c>
      <c r="M7972" s="5" t="s">
        <v>39</v>
      </c>
      <c r="N7972" s="5">
        <f>VLOOKUP(M7972,[1]ArchetypeScores!E:N,10,FALSE)</f>
        <v>0</v>
      </c>
      <c r="O7972" s="5">
        <f>VLOOKUP(M7972,[1]ArchetypeScores!E:O,11,FALSE)</f>
        <v>-2</v>
      </c>
      <c r="P7972" s="5">
        <f>VLOOKUP(M7972,[1]ArchetypeScores!E:P,12,FALSE)</f>
        <v>0</v>
      </c>
      <c r="Q7972" s="2" t="str">
        <f>VLOOKUP(M7972,[1]ArchetypeScores!E:W,19,FALSE)</f>
        <v>Industrials - transportation</v>
      </c>
      <c r="R7972" s="2">
        <f>VLOOKUP(M7972,[1]ArchetypeScores!E:I,5,FALSE)</f>
        <v>0</v>
      </c>
      <c r="S7972" s="2">
        <f>VLOOKUP(M7972,[1]ArchetypeScores!E:K,7,FALSE)</f>
        <v>0</v>
      </c>
      <c r="T7972" s="2" t="str">
        <f t="shared" si="126"/>
        <v>Not A&amp;R positive</v>
      </c>
    </row>
    <row r="7973" spans="1:20" x14ac:dyDescent="0.3">
      <c r="A7973" s="2" t="s">
        <v>21084</v>
      </c>
      <c r="B7973" s="3" t="s">
        <v>21169</v>
      </c>
      <c r="C7973" s="3" t="s">
        <v>21170</v>
      </c>
      <c r="D7973" s="4"/>
      <c r="E7973" s="5" t="s">
        <v>21087</v>
      </c>
      <c r="F7973" s="4">
        <v>0</v>
      </c>
      <c r="G7973" s="6">
        <v>52275</v>
      </c>
      <c r="H7973" s="3" t="s">
        <v>21088</v>
      </c>
      <c r="I7973" s="3"/>
      <c r="J7973" s="3"/>
      <c r="K7973" s="5" t="s">
        <v>38</v>
      </c>
      <c r="L7973" s="5">
        <v>13</v>
      </c>
      <c r="M7973" s="5" t="s">
        <v>39</v>
      </c>
      <c r="N7973" s="5">
        <f>VLOOKUP(M7973,[1]ArchetypeScores!E:N,10,FALSE)</f>
        <v>0</v>
      </c>
      <c r="O7973" s="5">
        <f>VLOOKUP(M7973,[1]ArchetypeScores!E:O,11,FALSE)</f>
        <v>-2</v>
      </c>
      <c r="P7973" s="5">
        <f>VLOOKUP(M7973,[1]ArchetypeScores!E:P,12,FALSE)</f>
        <v>0</v>
      </c>
      <c r="Q7973" s="2" t="str">
        <f>VLOOKUP(M7973,[1]ArchetypeScores!E:W,19,FALSE)</f>
        <v>Industrials - transportation</v>
      </c>
      <c r="R7973" s="2">
        <f>VLOOKUP(M7973,[1]ArchetypeScores!E:I,5,FALSE)</f>
        <v>0</v>
      </c>
      <c r="S7973" s="2">
        <f>VLOOKUP(M7973,[1]ArchetypeScores!E:K,7,FALSE)</f>
        <v>0</v>
      </c>
      <c r="T7973" s="2" t="str">
        <f t="shared" si="126"/>
        <v>Not A&amp;R positive</v>
      </c>
    </row>
    <row r="7974" spans="1:20" x14ac:dyDescent="0.3">
      <c r="A7974" s="2" t="s">
        <v>21084</v>
      </c>
      <c r="B7974" s="3" t="s">
        <v>21171</v>
      </c>
      <c r="C7974" s="3" t="s">
        <v>21172</v>
      </c>
      <c r="D7974" s="4"/>
      <c r="E7974" s="5" t="s">
        <v>21087</v>
      </c>
      <c r="F7974" s="4">
        <v>0</v>
      </c>
      <c r="G7974" s="6">
        <v>52305</v>
      </c>
      <c r="H7974" s="3" t="s">
        <v>21088</v>
      </c>
      <c r="I7974" s="3" t="s">
        <v>21173</v>
      </c>
      <c r="J7974" s="3"/>
      <c r="K7974" s="5" t="s">
        <v>53</v>
      </c>
      <c r="L7974" s="5">
        <v>2</v>
      </c>
      <c r="M7974" s="5" t="s">
        <v>330</v>
      </c>
      <c r="N7974" s="5">
        <f>VLOOKUP(M7974,[1]ArchetypeScores!E:N,10,FALSE)</f>
        <v>0</v>
      </c>
      <c r="O7974" s="5">
        <f>VLOOKUP(M7974,[1]ArchetypeScores!E:O,11,FALSE)</f>
        <v>-1</v>
      </c>
      <c r="P7974" s="5">
        <f>VLOOKUP(M7974,[1]ArchetypeScores!E:P,12,FALSE)</f>
        <v>0</v>
      </c>
      <c r="Q7974" s="2" t="str">
        <f>VLOOKUP(M7974,[1]ArchetypeScores!E:W,19,FALSE)</f>
        <v>Untargeted</v>
      </c>
      <c r="R7974" s="2">
        <f>VLOOKUP(M7974,[1]ArchetypeScores!E:I,5,FALSE)</f>
        <v>0</v>
      </c>
      <c r="S7974" s="2">
        <f>VLOOKUP(M7974,[1]ArchetypeScores!E:K,7,FALSE)</f>
        <v>0</v>
      </c>
      <c r="T7974" s="2" t="str">
        <f t="shared" si="126"/>
        <v>Not A&amp;R positive</v>
      </c>
    </row>
    <row r="7975" spans="1:20" x14ac:dyDescent="0.3">
      <c r="A7975" s="2" t="s">
        <v>21084</v>
      </c>
      <c r="B7975" s="3" t="s">
        <v>1458</v>
      </c>
      <c r="C7975" s="3" t="s">
        <v>21174</v>
      </c>
      <c r="D7975" s="4"/>
      <c r="E7975" s="5" t="s">
        <v>21087</v>
      </c>
      <c r="F7975" s="4">
        <v>0</v>
      </c>
      <c r="G7975" s="6">
        <v>52280</v>
      </c>
      <c r="H7975" s="3" t="s">
        <v>21088</v>
      </c>
      <c r="I7975" s="3"/>
      <c r="J7975" s="3"/>
      <c r="K7975" s="5" t="s">
        <v>1306</v>
      </c>
      <c r="L7975" s="5">
        <v>1</v>
      </c>
      <c r="M7975" s="5" t="s">
        <v>1307</v>
      </c>
      <c r="N7975" s="5">
        <f>VLOOKUP(M7975,[1]ArchetypeScores!E:N,10,FALSE)</f>
        <v>0</v>
      </c>
      <c r="O7975" s="5">
        <f>VLOOKUP(M7975,[1]ArchetypeScores!E:O,11,FALSE)</f>
        <v>-1</v>
      </c>
      <c r="P7975" s="5">
        <f>VLOOKUP(M7975,[1]ArchetypeScores!E:P,12,FALSE)</f>
        <v>0</v>
      </c>
      <c r="Q7975" s="2" t="str">
        <f>VLOOKUP(M7975,[1]ArchetypeScores!E:W,19,FALSE)</f>
        <v>Untargeted</v>
      </c>
      <c r="R7975" s="2">
        <f>VLOOKUP(M7975,[1]ArchetypeScores!E:I,5,FALSE)</f>
        <v>0</v>
      </c>
      <c r="S7975" s="2">
        <f>VLOOKUP(M7975,[1]ArchetypeScores!E:K,7,FALSE)</f>
        <v>0</v>
      </c>
      <c r="T7975" s="2" t="str">
        <f t="shared" si="126"/>
        <v>Not A&amp;R positive</v>
      </c>
    </row>
    <row r="7976" spans="1:20" x14ac:dyDescent="0.3">
      <c r="A7976" s="2" t="s">
        <v>21084</v>
      </c>
      <c r="B7976" s="3" t="s">
        <v>21175</v>
      </c>
      <c r="C7976" s="3" t="s">
        <v>21176</v>
      </c>
      <c r="D7976" s="4"/>
      <c r="E7976" s="5" t="s">
        <v>21087</v>
      </c>
      <c r="F7976" s="4">
        <v>0</v>
      </c>
      <c r="G7976" s="6">
        <v>52294</v>
      </c>
      <c r="H7976" s="3" t="s">
        <v>21177</v>
      </c>
      <c r="I7976" s="3"/>
      <c r="J7976" s="3"/>
      <c r="K7976" s="5" t="s">
        <v>53</v>
      </c>
      <c r="L7976" s="5">
        <v>2</v>
      </c>
      <c r="M7976" s="5" t="s">
        <v>330</v>
      </c>
      <c r="N7976" s="5">
        <f>VLOOKUP(M7976,[1]ArchetypeScores!E:N,10,FALSE)</f>
        <v>0</v>
      </c>
      <c r="O7976" s="5">
        <f>VLOOKUP(M7976,[1]ArchetypeScores!E:O,11,FALSE)</f>
        <v>-1</v>
      </c>
      <c r="P7976" s="5">
        <f>VLOOKUP(M7976,[1]ArchetypeScores!E:P,12,FALSE)</f>
        <v>0</v>
      </c>
      <c r="Q7976" s="2" t="str">
        <f>VLOOKUP(M7976,[1]ArchetypeScores!E:W,19,FALSE)</f>
        <v>Untargeted</v>
      </c>
      <c r="R7976" s="2">
        <f>VLOOKUP(M7976,[1]ArchetypeScores!E:I,5,FALSE)</f>
        <v>0</v>
      </c>
      <c r="S7976" s="2">
        <f>VLOOKUP(M7976,[1]ArchetypeScores!E:K,7,FALSE)</f>
        <v>0</v>
      </c>
      <c r="T7976" s="2" t="str">
        <f t="shared" si="126"/>
        <v>Not A&amp;R positive</v>
      </c>
    </row>
    <row r="7977" spans="1:20" x14ac:dyDescent="0.3">
      <c r="A7977" s="2" t="s">
        <v>21084</v>
      </c>
      <c r="B7977" s="3" t="s">
        <v>21178</v>
      </c>
      <c r="C7977" s="3" t="s">
        <v>21179</v>
      </c>
      <c r="D7977" s="4"/>
      <c r="E7977" s="5" t="s">
        <v>21087</v>
      </c>
      <c r="F7977" s="4">
        <v>0</v>
      </c>
      <c r="G7977" s="6">
        <v>52278</v>
      </c>
      <c r="H7977" s="3" t="s">
        <v>21088</v>
      </c>
      <c r="I7977" s="3"/>
      <c r="J7977" s="3"/>
      <c r="K7977" s="5" t="s">
        <v>1306</v>
      </c>
      <c r="L7977" s="5">
        <v>1</v>
      </c>
      <c r="M7977" s="5" t="s">
        <v>1307</v>
      </c>
      <c r="N7977" s="5">
        <f>VLOOKUP(M7977,[1]ArchetypeScores!E:N,10,FALSE)</f>
        <v>0</v>
      </c>
      <c r="O7977" s="5">
        <f>VLOOKUP(M7977,[1]ArchetypeScores!E:O,11,FALSE)</f>
        <v>-1</v>
      </c>
      <c r="P7977" s="5">
        <f>VLOOKUP(M7977,[1]ArchetypeScores!E:P,12,FALSE)</f>
        <v>0</v>
      </c>
      <c r="Q7977" s="2" t="str">
        <f>VLOOKUP(M7977,[1]ArchetypeScores!E:W,19,FALSE)</f>
        <v>Untargeted</v>
      </c>
      <c r="R7977" s="2">
        <f>VLOOKUP(M7977,[1]ArchetypeScores!E:I,5,FALSE)</f>
        <v>0</v>
      </c>
      <c r="S7977" s="2">
        <f>VLOOKUP(M7977,[1]ArchetypeScores!E:K,7,FALSE)</f>
        <v>0</v>
      </c>
      <c r="T7977" s="2" t="str">
        <f t="shared" si="126"/>
        <v>Not A&amp;R positive</v>
      </c>
    </row>
    <row r="7978" spans="1:20" x14ac:dyDescent="0.3">
      <c r="A7978" s="2" t="s">
        <v>21084</v>
      </c>
      <c r="B7978" s="3" t="s">
        <v>21180</v>
      </c>
      <c r="C7978" s="3" t="s">
        <v>21181</v>
      </c>
      <c r="D7978" s="4"/>
      <c r="E7978" s="5" t="s">
        <v>21087</v>
      </c>
      <c r="F7978" s="4">
        <v>0</v>
      </c>
      <c r="G7978" s="6">
        <v>52290</v>
      </c>
      <c r="H7978" s="3" t="s">
        <v>21129</v>
      </c>
      <c r="I7978" s="3"/>
      <c r="J7978" s="3"/>
      <c r="K7978" s="5" t="s">
        <v>53</v>
      </c>
      <c r="L7978" s="5">
        <v>1</v>
      </c>
      <c r="M7978" s="5" t="s">
        <v>54</v>
      </c>
      <c r="N7978" s="5">
        <f>VLOOKUP(M7978,[1]ArchetypeScores!E:N,10,FALSE)</f>
        <v>0</v>
      </c>
      <c r="O7978" s="5">
        <f>VLOOKUP(M7978,[1]ArchetypeScores!E:O,11,FALSE)</f>
        <v>-1</v>
      </c>
      <c r="P7978" s="5">
        <f>VLOOKUP(M7978,[1]ArchetypeScores!E:P,12,FALSE)</f>
        <v>0</v>
      </c>
      <c r="Q7978" s="2" t="str">
        <f>VLOOKUP(M7978,[1]ArchetypeScores!E:W,19,FALSE)</f>
        <v>Untargeted</v>
      </c>
      <c r="R7978" s="2">
        <f>VLOOKUP(M7978,[1]ArchetypeScores!E:I,5,FALSE)</f>
        <v>0</v>
      </c>
      <c r="S7978" s="2">
        <f>VLOOKUP(M7978,[1]ArchetypeScores!E:K,7,FALSE)</f>
        <v>0</v>
      </c>
      <c r="T7978" s="2" t="str">
        <f t="shared" si="126"/>
        <v>Not A&amp;R positive</v>
      </c>
    </row>
    <row r="7979" spans="1:20" x14ac:dyDescent="0.3">
      <c r="A7979" s="2" t="s">
        <v>21182</v>
      </c>
      <c r="B7979" s="3" t="s">
        <v>21183</v>
      </c>
      <c r="C7979" s="3" t="s">
        <v>21184</v>
      </c>
      <c r="D7979" s="4"/>
      <c r="E7979" s="5" t="s">
        <v>6822</v>
      </c>
      <c r="F7979" s="4">
        <v>0</v>
      </c>
      <c r="G7979" s="6">
        <v>52319</v>
      </c>
      <c r="H7979" s="3" t="s">
        <v>21185</v>
      </c>
      <c r="I7979" s="3"/>
      <c r="J7979" s="3"/>
      <c r="K7979" s="5" t="s">
        <v>118</v>
      </c>
      <c r="L7979" s="5">
        <v>4</v>
      </c>
      <c r="M7979" s="5" t="s">
        <v>119</v>
      </c>
      <c r="N7979" s="5">
        <f>VLOOKUP(M7979,[1]ArchetypeScores!E:N,10,FALSE)</f>
        <v>0</v>
      </c>
      <c r="O7979" s="5">
        <f>VLOOKUP(M7979,[1]ArchetypeScores!E:O,11,FALSE)</f>
        <v>-1</v>
      </c>
      <c r="P7979" s="5">
        <f>VLOOKUP(M7979,[1]ArchetypeScores!E:P,12,FALSE)</f>
        <v>0</v>
      </c>
      <c r="Q7979" s="2" t="str">
        <f>VLOOKUP(M7979,[1]ArchetypeScores!E:W,19,FALSE)</f>
        <v>Untargeted</v>
      </c>
      <c r="R7979" s="2">
        <f>VLOOKUP(M7979,[1]ArchetypeScores!E:I,5,FALSE)</f>
        <v>0</v>
      </c>
      <c r="S7979" s="2">
        <f>VLOOKUP(M7979,[1]ArchetypeScores!E:K,7,FALSE)</f>
        <v>0</v>
      </c>
      <c r="T7979" s="2" t="str">
        <f t="shared" si="126"/>
        <v>Not A&amp;R positive</v>
      </c>
    </row>
    <row r="7980" spans="1:20" x14ac:dyDescent="0.3">
      <c r="A7980" s="2" t="s">
        <v>21182</v>
      </c>
      <c r="B7980" s="3" t="s">
        <v>21186</v>
      </c>
      <c r="C7980" s="3" t="s">
        <v>21187</v>
      </c>
      <c r="D7980" s="4"/>
      <c r="E7980" s="5" t="s">
        <v>6822</v>
      </c>
      <c r="F7980" s="4">
        <v>0</v>
      </c>
      <c r="G7980" s="6">
        <v>52323</v>
      </c>
      <c r="H7980" s="3" t="s">
        <v>21185</v>
      </c>
      <c r="I7980" s="3"/>
      <c r="J7980" s="3"/>
      <c r="K7980" s="5" t="s">
        <v>154</v>
      </c>
      <c r="L7980" s="5">
        <v>2</v>
      </c>
      <c r="M7980" s="5" t="s">
        <v>255</v>
      </c>
      <c r="N7980" s="5">
        <f>VLOOKUP(M7980,[1]ArchetypeScores!E:N,10,FALSE)</f>
        <v>1</v>
      </c>
      <c r="O7980" s="5">
        <f>VLOOKUP(M7980,[1]ArchetypeScores!E:O,11,FALSE)</f>
        <v>0</v>
      </c>
      <c r="P7980" s="5">
        <f>VLOOKUP(M7980,[1]ArchetypeScores!E:P,12,FALSE)</f>
        <v>0</v>
      </c>
      <c r="Q7980" s="2" t="str">
        <f>VLOOKUP(M7980,[1]ArchetypeScores!E:W,19,FALSE)</f>
        <v>Education and training</v>
      </c>
      <c r="R7980" s="2">
        <f>VLOOKUP(M7980,[1]ArchetypeScores!E:I,5,FALSE)</f>
        <v>0</v>
      </c>
      <c r="S7980" s="2">
        <f>VLOOKUP(M7980,[1]ArchetypeScores!E:K,7,FALSE)</f>
        <v>1</v>
      </c>
      <c r="T7980" s="2" t="str">
        <f t="shared" si="126"/>
        <v>Indirect only</v>
      </c>
    </row>
    <row r="7981" spans="1:20" x14ac:dyDescent="0.3">
      <c r="A7981" s="2" t="s">
        <v>21182</v>
      </c>
      <c r="B7981" s="3" t="s">
        <v>21188</v>
      </c>
      <c r="C7981" s="3" t="s">
        <v>21189</v>
      </c>
      <c r="D7981" s="4"/>
      <c r="E7981" s="5" t="s">
        <v>6822</v>
      </c>
      <c r="F7981" s="4">
        <v>0</v>
      </c>
      <c r="G7981" s="6">
        <v>52316</v>
      </c>
      <c r="H7981" s="3" t="s">
        <v>21185</v>
      </c>
      <c r="I7981" s="3"/>
      <c r="J7981" s="3"/>
      <c r="K7981" s="5" t="s">
        <v>118</v>
      </c>
      <c r="L7981" s="5">
        <v>1</v>
      </c>
      <c r="M7981" s="5" t="s">
        <v>275</v>
      </c>
      <c r="N7981" s="5">
        <f>VLOOKUP(M7981,[1]ArchetypeScores!E:N,10,FALSE)</f>
        <v>0</v>
      </c>
      <c r="O7981" s="5">
        <f>VLOOKUP(M7981,[1]ArchetypeScores!E:O,11,FALSE)</f>
        <v>-1</v>
      </c>
      <c r="P7981" s="5">
        <f>VLOOKUP(M7981,[1]ArchetypeScores!E:P,12,FALSE)</f>
        <v>0</v>
      </c>
      <c r="Q7981" s="2" t="str">
        <f>VLOOKUP(M7981,[1]ArchetypeScores!E:W,19,FALSE)</f>
        <v>Untargeted</v>
      </c>
      <c r="R7981" s="2">
        <f>VLOOKUP(M7981,[1]ArchetypeScores!E:I,5,FALSE)</f>
        <v>0</v>
      </c>
      <c r="S7981" s="2">
        <f>VLOOKUP(M7981,[1]ArchetypeScores!E:K,7,FALSE)</f>
        <v>0</v>
      </c>
      <c r="T7981" s="2" t="str">
        <f t="shared" si="126"/>
        <v>Not A&amp;R positive</v>
      </c>
    </row>
    <row r="7982" spans="1:20" x14ac:dyDescent="0.3">
      <c r="A7982" s="2" t="s">
        <v>21182</v>
      </c>
      <c r="B7982" s="3" t="s">
        <v>21190</v>
      </c>
      <c r="C7982" s="3" t="s">
        <v>21191</v>
      </c>
      <c r="D7982" s="4"/>
      <c r="E7982" s="5" t="s">
        <v>6822</v>
      </c>
      <c r="F7982" s="4">
        <v>0</v>
      </c>
      <c r="G7982" s="6">
        <v>52322</v>
      </c>
      <c r="H7982" s="3" t="s">
        <v>21185</v>
      </c>
      <c r="I7982" s="3"/>
      <c r="J7982" s="3"/>
      <c r="K7982" s="5" t="s">
        <v>67</v>
      </c>
      <c r="L7982" s="5">
        <v>2</v>
      </c>
      <c r="M7982" s="5" t="s">
        <v>68</v>
      </c>
      <c r="N7982" s="5">
        <f>VLOOKUP(M7982,[1]ArchetypeScores!E:N,10,FALSE)</f>
        <v>0</v>
      </c>
      <c r="O7982" s="5">
        <f>VLOOKUP(M7982,[1]ArchetypeScores!E:O,11,FALSE)</f>
        <v>-1</v>
      </c>
      <c r="P7982" s="5">
        <f>VLOOKUP(M7982,[1]ArchetypeScores!E:P,12,FALSE)</f>
        <v>0</v>
      </c>
      <c r="Q7982" s="2" t="str">
        <f>VLOOKUP(M7982,[1]ArchetypeScores!E:W,19,FALSE)</f>
        <v>Untargeted</v>
      </c>
      <c r="R7982" s="2">
        <f>VLOOKUP(M7982,[1]ArchetypeScores!E:I,5,FALSE)</f>
        <v>0</v>
      </c>
      <c r="S7982" s="2">
        <f>VLOOKUP(M7982,[1]ArchetypeScores!E:K,7,FALSE)</f>
        <v>0</v>
      </c>
      <c r="T7982" s="2" t="str">
        <f t="shared" si="126"/>
        <v>Not A&amp;R positive</v>
      </c>
    </row>
    <row r="7983" spans="1:20" x14ac:dyDescent="0.3">
      <c r="A7983" s="2" t="s">
        <v>21182</v>
      </c>
      <c r="B7983" s="3" t="s">
        <v>21192</v>
      </c>
      <c r="C7983" s="3" t="s">
        <v>21193</v>
      </c>
      <c r="D7983" s="4"/>
      <c r="E7983" s="5" t="s">
        <v>6822</v>
      </c>
      <c r="F7983" s="4">
        <v>0</v>
      </c>
      <c r="G7983" s="6">
        <v>52315</v>
      </c>
      <c r="H7983" s="3" t="s">
        <v>21185</v>
      </c>
      <c r="I7983" s="3"/>
      <c r="J7983" s="3"/>
      <c r="K7983" s="5" t="s">
        <v>118</v>
      </c>
      <c r="L7983" s="5">
        <v>1</v>
      </c>
      <c r="M7983" s="5" t="s">
        <v>275</v>
      </c>
      <c r="N7983" s="5">
        <f>VLOOKUP(M7983,[1]ArchetypeScores!E:N,10,FALSE)</f>
        <v>0</v>
      </c>
      <c r="O7983" s="5">
        <f>VLOOKUP(M7983,[1]ArchetypeScores!E:O,11,FALSE)</f>
        <v>-1</v>
      </c>
      <c r="P7983" s="5">
        <f>VLOOKUP(M7983,[1]ArchetypeScores!E:P,12,FALSE)</f>
        <v>0</v>
      </c>
      <c r="Q7983" s="2" t="str">
        <f>VLOOKUP(M7983,[1]ArchetypeScores!E:W,19,FALSE)</f>
        <v>Untargeted</v>
      </c>
      <c r="R7983" s="2">
        <f>VLOOKUP(M7983,[1]ArchetypeScores!E:I,5,FALSE)</f>
        <v>0</v>
      </c>
      <c r="S7983" s="2">
        <f>VLOOKUP(M7983,[1]ArchetypeScores!E:K,7,FALSE)</f>
        <v>0</v>
      </c>
      <c r="T7983" s="2" t="str">
        <f t="shared" si="126"/>
        <v>Not A&amp;R positive</v>
      </c>
    </row>
    <row r="7984" spans="1:20" x14ac:dyDescent="0.3">
      <c r="A7984" s="2" t="s">
        <v>21182</v>
      </c>
      <c r="B7984" s="3" t="s">
        <v>21194</v>
      </c>
      <c r="C7984" s="3" t="s">
        <v>21195</v>
      </c>
      <c r="D7984" s="4"/>
      <c r="E7984" s="5" t="s">
        <v>6822</v>
      </c>
      <c r="F7984" s="4">
        <v>0</v>
      </c>
      <c r="G7984" s="6">
        <v>52324</v>
      </c>
      <c r="H7984" s="3" t="s">
        <v>21185</v>
      </c>
      <c r="I7984" s="3"/>
      <c r="J7984" s="3"/>
      <c r="K7984" s="5" t="s">
        <v>291</v>
      </c>
      <c r="L7984" s="5">
        <v>4</v>
      </c>
      <c r="M7984" s="5" t="s">
        <v>292</v>
      </c>
      <c r="N7984" s="5">
        <f>VLOOKUP(M7984,[1]ArchetypeScores!E:N,10,FALSE)</f>
        <v>1</v>
      </c>
      <c r="O7984" s="5">
        <f>VLOOKUP(M7984,[1]ArchetypeScores!E:O,11,FALSE)</f>
        <v>0</v>
      </c>
      <c r="P7984" s="5">
        <f>VLOOKUP(M7984,[1]ArchetypeScores!E:P,12,FALSE)</f>
        <v>0</v>
      </c>
      <c r="Q7984" s="2" t="str">
        <f>VLOOKUP(M7984,[1]ArchetypeScores!E:W,19,FALSE)</f>
        <v>Education and training</v>
      </c>
      <c r="R7984" s="2">
        <f>VLOOKUP(M7984,[1]ArchetypeScores!E:I,5,FALSE)</f>
        <v>0</v>
      </c>
      <c r="S7984" s="2">
        <f>VLOOKUP(M7984,[1]ArchetypeScores!E:K,7,FALSE)</f>
        <v>0</v>
      </c>
      <c r="T7984" s="2" t="str">
        <f t="shared" si="126"/>
        <v>Not A&amp;R positive</v>
      </c>
    </row>
    <row r="7985" spans="1:20" x14ac:dyDescent="0.3">
      <c r="A7985" s="2" t="s">
        <v>21182</v>
      </c>
      <c r="B7985" s="3" t="s">
        <v>21196</v>
      </c>
      <c r="C7985" s="3" t="s">
        <v>21197</v>
      </c>
      <c r="D7985" s="4"/>
      <c r="E7985" s="5" t="s">
        <v>6822</v>
      </c>
      <c r="F7985" s="4">
        <v>0</v>
      </c>
      <c r="G7985" s="6">
        <v>52313</v>
      </c>
      <c r="H7985" s="3" t="s">
        <v>21198</v>
      </c>
      <c r="I7985" s="3"/>
      <c r="J7985" s="3"/>
      <c r="K7985" s="5" t="s">
        <v>53</v>
      </c>
      <c r="L7985" s="5">
        <v>1</v>
      </c>
      <c r="M7985" s="5" t="s">
        <v>54</v>
      </c>
      <c r="N7985" s="5">
        <f>VLOOKUP(M7985,[1]ArchetypeScores!E:N,10,FALSE)</f>
        <v>0</v>
      </c>
      <c r="O7985" s="5">
        <f>VLOOKUP(M7985,[1]ArchetypeScores!E:O,11,FALSE)</f>
        <v>-1</v>
      </c>
      <c r="P7985" s="5">
        <f>VLOOKUP(M7985,[1]ArchetypeScores!E:P,12,FALSE)</f>
        <v>0</v>
      </c>
      <c r="Q7985" s="2" t="str">
        <f>VLOOKUP(M7985,[1]ArchetypeScores!E:W,19,FALSE)</f>
        <v>Untargeted</v>
      </c>
      <c r="R7985" s="2">
        <f>VLOOKUP(M7985,[1]ArchetypeScores!E:I,5,FALSE)</f>
        <v>0</v>
      </c>
      <c r="S7985" s="2">
        <f>VLOOKUP(M7985,[1]ArchetypeScores!E:K,7,FALSE)</f>
        <v>0</v>
      </c>
      <c r="T7985" s="2" t="str">
        <f t="shared" si="126"/>
        <v>Not A&amp;R positive</v>
      </c>
    </row>
    <row r="7986" spans="1:20" x14ac:dyDescent="0.3">
      <c r="A7986" s="2" t="s">
        <v>21182</v>
      </c>
      <c r="B7986" s="3" t="s">
        <v>21199</v>
      </c>
      <c r="C7986" s="3" t="s">
        <v>21200</v>
      </c>
      <c r="D7986" s="4"/>
      <c r="E7986" s="5" t="s">
        <v>6822</v>
      </c>
      <c r="F7986" s="4">
        <v>0</v>
      </c>
      <c r="G7986" s="6">
        <v>52312</v>
      </c>
      <c r="H7986" s="3" t="s">
        <v>21201</v>
      </c>
      <c r="I7986" s="3"/>
      <c r="J7986" s="3"/>
      <c r="K7986" s="5" t="s">
        <v>2091</v>
      </c>
      <c r="L7986" s="5" t="s">
        <v>112</v>
      </c>
      <c r="M7986" s="5" t="s">
        <v>21202</v>
      </c>
      <c r="N7986" s="5">
        <f>VLOOKUP(M7986,[1]ArchetypeScores!E:N,10,FALSE)</f>
        <v>0</v>
      </c>
      <c r="O7986" s="5">
        <f>VLOOKUP(M7986,[1]ArchetypeScores!E:O,11,FALSE)</f>
        <v>-1</v>
      </c>
      <c r="P7986" s="5">
        <f>VLOOKUP(M7986,[1]ArchetypeScores!E:P,12,FALSE)</f>
        <v>0</v>
      </c>
      <c r="Q7986" s="2" t="str">
        <f>VLOOKUP(M7986,[1]ArchetypeScores!E:W,19,FALSE)</f>
        <v>Untargeted</v>
      </c>
      <c r="R7986" s="2">
        <f>VLOOKUP(M7986,[1]ArchetypeScores!E:I,5,FALSE)</f>
        <v>0</v>
      </c>
      <c r="S7986" s="2">
        <f>VLOOKUP(M7986,[1]ArchetypeScores!E:K,7,FALSE)</f>
        <v>0</v>
      </c>
      <c r="T7986" s="2" t="str">
        <f t="shared" si="126"/>
        <v>Not A&amp;R positive</v>
      </c>
    </row>
    <row r="7987" spans="1:20" x14ac:dyDescent="0.3">
      <c r="A7987" s="2" t="s">
        <v>21182</v>
      </c>
      <c r="B7987" s="3" t="s">
        <v>21203</v>
      </c>
      <c r="C7987" s="3" t="s">
        <v>21204</v>
      </c>
      <c r="D7987" s="4"/>
      <c r="E7987" s="5" t="s">
        <v>6822</v>
      </c>
      <c r="F7987" s="4">
        <v>0</v>
      </c>
      <c r="G7987" s="6">
        <v>52309</v>
      </c>
      <c r="H7987" s="3" t="s">
        <v>21205</v>
      </c>
      <c r="I7987" s="3"/>
      <c r="J7987" s="3"/>
      <c r="K7987" s="5" t="s">
        <v>118</v>
      </c>
      <c r="L7987" s="5">
        <v>3</v>
      </c>
      <c r="M7987" s="5" t="s">
        <v>168</v>
      </c>
      <c r="N7987" s="5">
        <f>VLOOKUP(M7987,[1]ArchetypeScores!E:N,10,FALSE)</f>
        <v>0</v>
      </c>
      <c r="O7987" s="5">
        <f>VLOOKUP(M7987,[1]ArchetypeScores!E:O,11,FALSE)</f>
        <v>-1</v>
      </c>
      <c r="P7987" s="5">
        <f>VLOOKUP(M7987,[1]ArchetypeScores!E:P,12,FALSE)</f>
        <v>0</v>
      </c>
      <c r="Q7987" s="2" t="str">
        <f>VLOOKUP(M7987,[1]ArchetypeScores!E:W,19,FALSE)</f>
        <v>Untargeted</v>
      </c>
      <c r="R7987" s="2">
        <f>VLOOKUP(M7987,[1]ArchetypeScores!E:I,5,FALSE)</f>
        <v>0</v>
      </c>
      <c r="S7987" s="2">
        <f>VLOOKUP(M7987,[1]ArchetypeScores!E:K,7,FALSE)</f>
        <v>0</v>
      </c>
      <c r="T7987" s="2" t="str">
        <f t="shared" si="126"/>
        <v>Not A&amp;R positive</v>
      </c>
    </row>
    <row r="7988" spans="1:20" x14ac:dyDescent="0.3">
      <c r="A7988" s="2" t="s">
        <v>21182</v>
      </c>
      <c r="B7988" s="3" t="s">
        <v>21206</v>
      </c>
      <c r="C7988" s="3" t="s">
        <v>21207</v>
      </c>
      <c r="D7988" s="4"/>
      <c r="E7988" s="5" t="s">
        <v>6822</v>
      </c>
      <c r="F7988" s="4">
        <v>0</v>
      </c>
      <c r="G7988" s="6">
        <v>52314</v>
      </c>
      <c r="H7988" s="3" t="s">
        <v>21185</v>
      </c>
      <c r="I7988" s="3"/>
      <c r="J7988" s="3"/>
      <c r="K7988" s="5" t="s">
        <v>118</v>
      </c>
      <c r="L7988" s="5">
        <v>1</v>
      </c>
      <c r="M7988" s="5" t="s">
        <v>275</v>
      </c>
      <c r="N7988" s="5">
        <f>VLOOKUP(M7988,[1]ArchetypeScores!E:N,10,FALSE)</f>
        <v>0</v>
      </c>
      <c r="O7988" s="5">
        <f>VLOOKUP(M7988,[1]ArchetypeScores!E:O,11,FALSE)</f>
        <v>-1</v>
      </c>
      <c r="P7988" s="5">
        <f>VLOOKUP(M7988,[1]ArchetypeScores!E:P,12,FALSE)</f>
        <v>0</v>
      </c>
      <c r="Q7988" s="2" t="str">
        <f>VLOOKUP(M7988,[1]ArchetypeScores!E:W,19,FALSE)</f>
        <v>Untargeted</v>
      </c>
      <c r="R7988" s="2">
        <f>VLOOKUP(M7988,[1]ArchetypeScores!E:I,5,FALSE)</f>
        <v>0</v>
      </c>
      <c r="S7988" s="2">
        <f>VLOOKUP(M7988,[1]ArchetypeScores!E:K,7,FALSE)</f>
        <v>0</v>
      </c>
      <c r="T7988" s="2" t="str">
        <f t="shared" si="126"/>
        <v>Not A&amp;R positive</v>
      </c>
    </row>
    <row r="7989" spans="1:20" x14ac:dyDescent="0.3">
      <c r="A7989" s="2" t="s">
        <v>21182</v>
      </c>
      <c r="B7989" s="3" t="s">
        <v>21208</v>
      </c>
      <c r="C7989" s="3" t="s">
        <v>21209</v>
      </c>
      <c r="D7989" s="4"/>
      <c r="E7989" s="5" t="s">
        <v>6822</v>
      </c>
      <c r="F7989" s="4">
        <v>0</v>
      </c>
      <c r="G7989" s="6">
        <v>52326</v>
      </c>
      <c r="H7989" s="3" t="s">
        <v>21210</v>
      </c>
      <c r="I7989" s="3"/>
      <c r="J7989" s="3"/>
      <c r="K7989" s="5" t="s">
        <v>84</v>
      </c>
      <c r="L7989" s="5">
        <v>3</v>
      </c>
      <c r="M7989" s="5" t="s">
        <v>85</v>
      </c>
      <c r="N7989" s="5">
        <f>VLOOKUP(M7989,[1]ArchetypeScores!E:N,10,FALSE)</f>
        <v>0</v>
      </c>
      <c r="O7989" s="5">
        <f>VLOOKUP(M7989,[1]ArchetypeScores!E:O,11,FALSE)</f>
        <v>-1</v>
      </c>
      <c r="P7989" s="5">
        <f>VLOOKUP(M7989,[1]ArchetypeScores!E:P,12,FALSE)</f>
        <v>0</v>
      </c>
      <c r="Q7989" s="2" t="str">
        <f>VLOOKUP(M7989,[1]ArchetypeScores!E:W,19,FALSE)</f>
        <v>Untargeted</v>
      </c>
      <c r="R7989" s="2">
        <f>VLOOKUP(M7989,[1]ArchetypeScores!E:I,5,FALSE)</f>
        <v>0</v>
      </c>
      <c r="S7989" s="2">
        <f>VLOOKUP(M7989,[1]ArchetypeScores!E:K,7,FALSE)</f>
        <v>0</v>
      </c>
      <c r="T7989" s="2" t="str">
        <f t="shared" si="126"/>
        <v>Not A&amp;R positive</v>
      </c>
    </row>
    <row r="7990" spans="1:20" x14ac:dyDescent="0.3">
      <c r="A7990" s="2" t="s">
        <v>21182</v>
      </c>
      <c r="B7990" s="3" t="s">
        <v>21211</v>
      </c>
      <c r="C7990" s="3" t="s">
        <v>21212</v>
      </c>
      <c r="D7990" s="4"/>
      <c r="E7990" s="5" t="s">
        <v>6822</v>
      </c>
      <c r="F7990" s="4">
        <v>0</v>
      </c>
      <c r="G7990" s="6">
        <v>52310</v>
      </c>
      <c r="H7990" s="3" t="s">
        <v>21213</v>
      </c>
      <c r="I7990" s="3"/>
      <c r="J7990" s="3"/>
      <c r="K7990" s="5" t="s">
        <v>67</v>
      </c>
      <c r="L7990" s="5">
        <v>2</v>
      </c>
      <c r="M7990" s="5" t="s">
        <v>68</v>
      </c>
      <c r="N7990" s="5">
        <f>VLOOKUP(M7990,[1]ArchetypeScores!E:N,10,FALSE)</f>
        <v>0</v>
      </c>
      <c r="O7990" s="5">
        <f>VLOOKUP(M7990,[1]ArchetypeScores!E:O,11,FALSE)</f>
        <v>-1</v>
      </c>
      <c r="P7990" s="5">
        <f>VLOOKUP(M7990,[1]ArchetypeScores!E:P,12,FALSE)</f>
        <v>0</v>
      </c>
      <c r="Q7990" s="2" t="str">
        <f>VLOOKUP(M7990,[1]ArchetypeScores!E:W,19,FALSE)</f>
        <v>Untargeted</v>
      </c>
      <c r="R7990" s="2">
        <f>VLOOKUP(M7990,[1]ArchetypeScores!E:I,5,FALSE)</f>
        <v>0</v>
      </c>
      <c r="S7990" s="2">
        <f>VLOOKUP(M7990,[1]ArchetypeScores!E:K,7,FALSE)</f>
        <v>0</v>
      </c>
      <c r="T7990" s="2" t="str">
        <f t="shared" si="126"/>
        <v>Not A&amp;R positive</v>
      </c>
    </row>
    <row r="7991" spans="1:20" x14ac:dyDescent="0.3">
      <c r="A7991" s="2" t="s">
        <v>21182</v>
      </c>
      <c r="B7991" s="3" t="s">
        <v>21214</v>
      </c>
      <c r="C7991" s="3" t="s">
        <v>21215</v>
      </c>
      <c r="D7991" s="4"/>
      <c r="E7991" s="5" t="s">
        <v>6822</v>
      </c>
      <c r="F7991" s="4">
        <v>0</v>
      </c>
      <c r="G7991" s="6">
        <v>52318</v>
      </c>
      <c r="H7991" s="3" t="s">
        <v>21185</v>
      </c>
      <c r="I7991" s="3"/>
      <c r="J7991" s="3"/>
      <c r="K7991" s="5" t="s">
        <v>118</v>
      </c>
      <c r="L7991" s="5">
        <v>3</v>
      </c>
      <c r="M7991" s="5" t="s">
        <v>168</v>
      </c>
      <c r="N7991" s="5">
        <f>VLOOKUP(M7991,[1]ArchetypeScores!E:N,10,FALSE)</f>
        <v>0</v>
      </c>
      <c r="O7991" s="5">
        <f>VLOOKUP(M7991,[1]ArchetypeScores!E:O,11,FALSE)</f>
        <v>-1</v>
      </c>
      <c r="P7991" s="5">
        <f>VLOOKUP(M7991,[1]ArchetypeScores!E:P,12,FALSE)</f>
        <v>0</v>
      </c>
      <c r="Q7991" s="2" t="str">
        <f>VLOOKUP(M7991,[1]ArchetypeScores!E:W,19,FALSE)</f>
        <v>Untargeted</v>
      </c>
      <c r="R7991" s="2">
        <f>VLOOKUP(M7991,[1]ArchetypeScores!E:I,5,FALSE)</f>
        <v>0</v>
      </c>
      <c r="S7991" s="2">
        <f>VLOOKUP(M7991,[1]ArchetypeScores!E:K,7,FALSE)</f>
        <v>0</v>
      </c>
      <c r="T7991" s="2" t="str">
        <f t="shared" si="126"/>
        <v>Not A&amp;R positive</v>
      </c>
    </row>
    <row r="7992" spans="1:20" x14ac:dyDescent="0.3">
      <c r="A7992" s="2" t="s">
        <v>21182</v>
      </c>
      <c r="B7992" s="3" t="s">
        <v>21216</v>
      </c>
      <c r="C7992" s="3" t="s">
        <v>21217</v>
      </c>
      <c r="D7992" s="4"/>
      <c r="E7992" s="5" t="s">
        <v>6822</v>
      </c>
      <c r="F7992" s="4">
        <v>0</v>
      </c>
      <c r="G7992" s="6">
        <v>52321</v>
      </c>
      <c r="H7992" s="3" t="s">
        <v>21185</v>
      </c>
      <c r="I7992" s="3"/>
      <c r="J7992" s="3"/>
      <c r="K7992" s="5" t="s">
        <v>694</v>
      </c>
      <c r="L7992" s="5">
        <v>2</v>
      </c>
      <c r="M7992" s="5" t="s">
        <v>5219</v>
      </c>
      <c r="N7992" s="5">
        <f>VLOOKUP(M7992,[1]ArchetypeScores!E:N,10,FALSE)</f>
        <v>1</v>
      </c>
      <c r="O7992" s="5">
        <f>VLOOKUP(M7992,[1]ArchetypeScores!E:O,11,FALSE)</f>
        <v>0</v>
      </c>
      <c r="P7992" s="5">
        <f>VLOOKUP(M7992,[1]ArchetypeScores!E:P,12,FALSE)</f>
        <v>0</v>
      </c>
      <c r="Q7992" s="2" t="str">
        <f>VLOOKUP(M7992,[1]ArchetypeScores!E:W,19,FALSE)</f>
        <v>Untargeted</v>
      </c>
      <c r="R7992" s="2">
        <f>VLOOKUP(M7992,[1]ArchetypeScores!E:I,5,FALSE)</f>
        <v>1</v>
      </c>
      <c r="S7992" s="2">
        <f>VLOOKUP(M7992,[1]ArchetypeScores!E:K,7,FALSE)</f>
        <v>1</v>
      </c>
      <c r="T7992" s="2" t="str">
        <f t="shared" si="126"/>
        <v>Both</v>
      </c>
    </row>
    <row r="7993" spans="1:20" x14ac:dyDescent="0.3">
      <c r="A7993" s="2" t="s">
        <v>21182</v>
      </c>
      <c r="B7993" s="3" t="s">
        <v>21218</v>
      </c>
      <c r="C7993" s="3" t="s">
        <v>21219</v>
      </c>
      <c r="D7993" s="4"/>
      <c r="E7993" s="5" t="s">
        <v>6822</v>
      </c>
      <c r="F7993" s="4">
        <v>0</v>
      </c>
      <c r="G7993" s="6">
        <v>52317</v>
      </c>
      <c r="H7993" s="3" t="s">
        <v>21185</v>
      </c>
      <c r="I7993" s="3"/>
      <c r="J7993" s="3"/>
      <c r="K7993" s="5" t="s">
        <v>118</v>
      </c>
      <c r="L7993" s="5">
        <v>1</v>
      </c>
      <c r="M7993" s="5" t="s">
        <v>275</v>
      </c>
      <c r="N7993" s="5">
        <f>VLOOKUP(M7993,[1]ArchetypeScores!E:N,10,FALSE)</f>
        <v>0</v>
      </c>
      <c r="O7993" s="5">
        <f>VLOOKUP(M7993,[1]ArchetypeScores!E:O,11,FALSE)</f>
        <v>-1</v>
      </c>
      <c r="P7993" s="5">
        <f>VLOOKUP(M7993,[1]ArchetypeScores!E:P,12,FALSE)</f>
        <v>0</v>
      </c>
      <c r="Q7993" s="2" t="str">
        <f>VLOOKUP(M7993,[1]ArchetypeScores!E:W,19,FALSE)</f>
        <v>Untargeted</v>
      </c>
      <c r="R7993" s="2">
        <f>VLOOKUP(M7993,[1]ArchetypeScores!E:I,5,FALSE)</f>
        <v>0</v>
      </c>
      <c r="S7993" s="2">
        <f>VLOOKUP(M7993,[1]ArchetypeScores!E:K,7,FALSE)</f>
        <v>0</v>
      </c>
      <c r="T7993" s="2" t="str">
        <f t="shared" si="126"/>
        <v>Not A&amp;R positive</v>
      </c>
    </row>
    <row r="7994" spans="1:20" x14ac:dyDescent="0.3">
      <c r="A7994" s="2" t="s">
        <v>21182</v>
      </c>
      <c r="B7994" s="3" t="s">
        <v>21220</v>
      </c>
      <c r="C7994" s="3" t="s">
        <v>21221</v>
      </c>
      <c r="D7994" s="4"/>
      <c r="E7994" s="5" t="s">
        <v>6822</v>
      </c>
      <c r="F7994" s="4">
        <v>0</v>
      </c>
      <c r="G7994" s="6">
        <v>52311</v>
      </c>
      <c r="H7994" s="3" t="s">
        <v>21222</v>
      </c>
      <c r="I7994" s="3"/>
      <c r="J7994" s="3"/>
      <c r="K7994" s="5" t="s">
        <v>31</v>
      </c>
      <c r="L7994" s="5" t="s">
        <v>112</v>
      </c>
      <c r="M7994" s="5" t="s">
        <v>779</v>
      </c>
      <c r="N7994" s="5">
        <f>VLOOKUP(M7994,[1]ArchetypeScores!E:N,10,FALSE)</f>
        <v>0</v>
      </c>
      <c r="O7994" s="5">
        <f>VLOOKUP(M7994,[1]ArchetypeScores!E:O,11,FALSE)</f>
        <v>0</v>
      </c>
      <c r="P7994" s="5">
        <f>VLOOKUP(M7994,[1]ArchetypeScores!E:P,12,FALSE)</f>
        <v>0</v>
      </c>
      <c r="Q7994" s="2" t="str">
        <f>VLOOKUP(M7994,[1]ArchetypeScores!E:W,19,FALSE)</f>
        <v>Untargeted</v>
      </c>
      <c r="R7994" s="2">
        <f>VLOOKUP(M7994,[1]ArchetypeScores!E:I,5,FALSE)</f>
        <v>0</v>
      </c>
      <c r="S7994" s="2">
        <f>VLOOKUP(M7994,[1]ArchetypeScores!E:K,7,FALSE)</f>
        <v>0</v>
      </c>
      <c r="T7994" s="2" t="str">
        <f t="shared" si="126"/>
        <v>Not A&amp;R positive</v>
      </c>
    </row>
    <row r="7995" spans="1:20" x14ac:dyDescent="0.3">
      <c r="A7995" s="2" t="s">
        <v>21182</v>
      </c>
      <c r="B7995" s="3" t="s">
        <v>21223</v>
      </c>
      <c r="C7995" s="3" t="s">
        <v>21224</v>
      </c>
      <c r="D7995" s="4"/>
      <c r="E7995" s="5" t="s">
        <v>6822</v>
      </c>
      <c r="F7995" s="4">
        <v>0</v>
      </c>
      <c r="G7995" s="6">
        <v>52320</v>
      </c>
      <c r="H7995" s="3" t="s">
        <v>21185</v>
      </c>
      <c r="I7995" s="3"/>
      <c r="J7995" s="3"/>
      <c r="K7995" s="5" t="s">
        <v>269</v>
      </c>
      <c r="L7995" s="5">
        <v>3</v>
      </c>
      <c r="M7995" s="5" t="s">
        <v>270</v>
      </c>
      <c r="N7995" s="5">
        <f>VLOOKUP(M7995,[1]ArchetypeScores!E:N,10,FALSE)</f>
        <v>1</v>
      </c>
      <c r="O7995" s="5">
        <f>VLOOKUP(M7995,[1]ArchetypeScores!E:O,11,FALSE)</f>
        <v>-1</v>
      </c>
      <c r="P7995" s="5">
        <f>VLOOKUP(M7995,[1]ArchetypeScores!E:P,12,FALSE)</f>
        <v>0</v>
      </c>
      <c r="Q7995" s="2" t="str">
        <f>VLOOKUP(M7995,[1]ArchetypeScores!E:W,19,FALSE)</f>
        <v>Untargeted</v>
      </c>
      <c r="R7995" s="2">
        <f>VLOOKUP(M7995,[1]ArchetypeScores!E:I,5,FALSE)</f>
        <v>0</v>
      </c>
      <c r="S7995" s="2">
        <f>VLOOKUP(M7995,[1]ArchetypeScores!E:K,7,FALSE)</f>
        <v>0</v>
      </c>
      <c r="T7995" s="2" t="str">
        <f t="shared" si="126"/>
        <v>Not A&amp;R positive</v>
      </c>
    </row>
    <row r="7996" spans="1:20" x14ac:dyDescent="0.3">
      <c r="A7996" s="2" t="s">
        <v>21182</v>
      </c>
      <c r="B7996" s="3" t="s">
        <v>21225</v>
      </c>
      <c r="C7996" s="3" t="s">
        <v>21226</v>
      </c>
      <c r="D7996" s="4"/>
      <c r="E7996" s="5" t="s">
        <v>6822</v>
      </c>
      <c r="F7996" s="4">
        <v>0</v>
      </c>
      <c r="G7996" s="6">
        <v>52325</v>
      </c>
      <c r="H7996" s="3" t="s">
        <v>21185</v>
      </c>
      <c r="I7996" s="3"/>
      <c r="J7996" s="3"/>
      <c r="K7996" s="5" t="s">
        <v>118</v>
      </c>
      <c r="L7996" s="5">
        <v>3</v>
      </c>
      <c r="M7996" s="5" t="s">
        <v>168</v>
      </c>
      <c r="N7996" s="5">
        <f>VLOOKUP(M7996,[1]ArchetypeScores!E:N,10,FALSE)</f>
        <v>0</v>
      </c>
      <c r="O7996" s="5">
        <f>VLOOKUP(M7996,[1]ArchetypeScores!E:O,11,FALSE)</f>
        <v>-1</v>
      </c>
      <c r="P7996" s="5">
        <f>VLOOKUP(M7996,[1]ArchetypeScores!E:P,12,FALSE)</f>
        <v>0</v>
      </c>
      <c r="Q7996" s="2" t="str">
        <f>VLOOKUP(M7996,[1]ArchetypeScores!E:W,19,FALSE)</f>
        <v>Untargeted</v>
      </c>
      <c r="R7996" s="2">
        <f>VLOOKUP(M7996,[1]ArchetypeScores!E:I,5,FALSE)</f>
        <v>0</v>
      </c>
      <c r="S7996" s="2">
        <f>VLOOKUP(M7996,[1]ArchetypeScores!E:K,7,FALSE)</f>
        <v>0</v>
      </c>
      <c r="T7996" s="2" t="str">
        <f t="shared" si="126"/>
        <v>Not A&amp;R positive</v>
      </c>
    </row>
    <row r="7997" spans="1:20" x14ac:dyDescent="0.3">
      <c r="A7997" s="2" t="s">
        <v>21182</v>
      </c>
      <c r="B7997" s="3" t="s">
        <v>21227</v>
      </c>
      <c r="C7997" s="3" t="s">
        <v>21228</v>
      </c>
      <c r="D7997" s="4"/>
      <c r="E7997" s="5" t="s">
        <v>6822</v>
      </c>
      <c r="F7997" s="4">
        <v>0</v>
      </c>
      <c r="G7997" s="6">
        <v>52327</v>
      </c>
      <c r="H7997" s="3" t="s">
        <v>21210</v>
      </c>
      <c r="I7997" s="3"/>
      <c r="J7997" s="3"/>
      <c r="K7997" s="5" t="s">
        <v>84</v>
      </c>
      <c r="L7997" s="5">
        <v>3</v>
      </c>
      <c r="M7997" s="5" t="s">
        <v>85</v>
      </c>
      <c r="N7997" s="5">
        <f>VLOOKUP(M7997,[1]ArchetypeScores!E:N,10,FALSE)</f>
        <v>0</v>
      </c>
      <c r="O7997" s="5">
        <f>VLOOKUP(M7997,[1]ArchetypeScores!E:O,11,FALSE)</f>
        <v>-1</v>
      </c>
      <c r="P7997" s="5">
        <f>VLOOKUP(M7997,[1]ArchetypeScores!E:P,12,FALSE)</f>
        <v>0</v>
      </c>
      <c r="Q7997" s="2" t="str">
        <f>VLOOKUP(M7997,[1]ArchetypeScores!E:W,19,FALSE)</f>
        <v>Untargeted</v>
      </c>
      <c r="R7997" s="2">
        <f>VLOOKUP(M7997,[1]ArchetypeScores!E:I,5,FALSE)</f>
        <v>0</v>
      </c>
      <c r="S7997" s="2">
        <f>VLOOKUP(M7997,[1]ArchetypeScores!E:K,7,FALSE)</f>
        <v>0</v>
      </c>
      <c r="T7997" s="2" t="str">
        <f t="shared" si="126"/>
        <v>Not A&amp;R positive</v>
      </c>
    </row>
    <row r="7998" spans="1:20" x14ac:dyDescent="0.3">
      <c r="A7998" s="2" t="s">
        <v>21229</v>
      </c>
      <c r="B7998" s="3" t="s">
        <v>21230</v>
      </c>
      <c r="C7998" s="3" t="s">
        <v>21231</v>
      </c>
      <c r="D7998" s="4"/>
      <c r="E7998" s="5" t="s">
        <v>21232</v>
      </c>
      <c r="F7998" s="4">
        <v>0</v>
      </c>
      <c r="G7998" s="6">
        <v>52341</v>
      </c>
      <c r="H7998" s="3" t="s">
        <v>21233</v>
      </c>
      <c r="I7998" s="3" t="s">
        <v>21234</v>
      </c>
      <c r="J7998" s="3"/>
      <c r="K7998" s="5" t="s">
        <v>1072</v>
      </c>
      <c r="L7998" s="5">
        <v>2</v>
      </c>
      <c r="M7998" s="5" t="s">
        <v>1073</v>
      </c>
      <c r="N7998" s="5">
        <f>VLOOKUP(M7998,[1]ArchetypeScores!E:N,10,FALSE)</f>
        <v>0</v>
      </c>
      <c r="O7998" s="5">
        <f>VLOOKUP(M7998,[1]ArchetypeScores!E:O,11,FALSE)</f>
        <v>-1</v>
      </c>
      <c r="P7998" s="5">
        <f>VLOOKUP(M7998,[1]ArchetypeScores!E:P,12,FALSE)</f>
        <v>0</v>
      </c>
      <c r="Q7998" s="2" t="str">
        <f>VLOOKUP(M7998,[1]ArchetypeScores!E:W,19,FALSE)</f>
        <v>Untargeted</v>
      </c>
      <c r="R7998" s="2">
        <f>VLOOKUP(M7998,[1]ArchetypeScores!E:I,5,FALSE)</f>
        <v>0</v>
      </c>
      <c r="S7998" s="2">
        <f>VLOOKUP(M7998,[1]ArchetypeScores!E:K,7,FALSE)</f>
        <v>0</v>
      </c>
      <c r="T7998" s="2" t="str">
        <f t="shared" si="126"/>
        <v>Not A&amp;R positive</v>
      </c>
    </row>
    <row r="7999" spans="1:20" x14ac:dyDescent="0.3">
      <c r="A7999" s="2" t="s">
        <v>21229</v>
      </c>
      <c r="B7999" s="3" t="s">
        <v>21235</v>
      </c>
      <c r="C7999" s="3" t="s">
        <v>21236</v>
      </c>
      <c r="D7999" s="4"/>
      <c r="E7999" s="5" t="s">
        <v>21232</v>
      </c>
      <c r="F7999" s="4">
        <v>0</v>
      </c>
      <c r="G7999" s="6">
        <v>52335</v>
      </c>
      <c r="H7999" s="3" t="s">
        <v>21237</v>
      </c>
      <c r="I7999" s="3"/>
      <c r="J7999" s="3"/>
      <c r="K7999" s="5" t="s">
        <v>1072</v>
      </c>
      <c r="L7999" s="5">
        <v>2</v>
      </c>
      <c r="M7999" s="5" t="s">
        <v>1073</v>
      </c>
      <c r="N7999" s="5">
        <f>VLOOKUP(M7999,[1]ArchetypeScores!E:N,10,FALSE)</f>
        <v>0</v>
      </c>
      <c r="O7999" s="5">
        <f>VLOOKUP(M7999,[1]ArchetypeScores!E:O,11,FALSE)</f>
        <v>-1</v>
      </c>
      <c r="P7999" s="5">
        <f>VLOOKUP(M7999,[1]ArchetypeScores!E:P,12,FALSE)</f>
        <v>0</v>
      </c>
      <c r="Q7999" s="2" t="str">
        <f>VLOOKUP(M7999,[1]ArchetypeScores!E:W,19,FALSE)</f>
        <v>Untargeted</v>
      </c>
      <c r="R7999" s="2">
        <f>VLOOKUP(M7999,[1]ArchetypeScores!E:I,5,FALSE)</f>
        <v>0</v>
      </c>
      <c r="S7999" s="2">
        <f>VLOOKUP(M7999,[1]ArchetypeScores!E:K,7,FALSE)</f>
        <v>0</v>
      </c>
      <c r="T7999" s="2" t="str">
        <f t="shared" si="126"/>
        <v>Not A&amp;R positive</v>
      </c>
    </row>
    <row r="8000" spans="1:20" x14ac:dyDescent="0.3">
      <c r="A8000" s="2" t="s">
        <v>21229</v>
      </c>
      <c r="B8000" s="3" t="s">
        <v>21238</v>
      </c>
      <c r="C8000" s="3" t="s">
        <v>21239</v>
      </c>
      <c r="D8000" s="4">
        <v>22630</v>
      </c>
      <c r="E8000" s="5" t="s">
        <v>21232</v>
      </c>
      <c r="F8000" s="4">
        <v>0.99689000000000005</v>
      </c>
      <c r="G8000" s="6">
        <v>52363</v>
      </c>
      <c r="H8000" s="3" t="s">
        <v>21240</v>
      </c>
      <c r="I8000" s="3"/>
      <c r="J8000" s="3"/>
      <c r="K8000" s="5" t="s">
        <v>664</v>
      </c>
      <c r="L8000" s="5" t="s">
        <v>112</v>
      </c>
      <c r="M8000" s="5" t="s">
        <v>2313</v>
      </c>
      <c r="N8000" s="5">
        <f>VLOOKUP(M8000,[1]ArchetypeScores!E:N,10,FALSE)</f>
        <v>1</v>
      </c>
      <c r="O8000" s="5">
        <f>VLOOKUP(M8000,[1]ArchetypeScores!E:O,11,FALSE)</f>
        <v>0</v>
      </c>
      <c r="P8000" s="5">
        <f>VLOOKUP(M8000,[1]ArchetypeScores!E:P,12,FALSE)</f>
        <v>2</v>
      </c>
      <c r="Q8000" s="2" t="str">
        <f>VLOOKUP(M8000,[1]ArchetypeScores!E:W,19,FALSE)</f>
        <v>Other sector</v>
      </c>
      <c r="R8000" s="2">
        <f>VLOOKUP(M8000,[1]ArchetypeScores!E:I,5,FALSE)</f>
        <v>0</v>
      </c>
      <c r="S8000" s="2">
        <f>VLOOKUP(M8000,[1]ArchetypeScores!E:K,7,FALSE)</f>
        <v>0</v>
      </c>
      <c r="T8000" s="2" t="str">
        <f t="shared" si="126"/>
        <v>Not A&amp;R positive</v>
      </c>
    </row>
    <row r="8001" spans="1:20" x14ac:dyDescent="0.3">
      <c r="A8001" s="2" t="s">
        <v>21229</v>
      </c>
      <c r="B8001" s="3" t="s">
        <v>21241</v>
      </c>
      <c r="C8001" s="3" t="s">
        <v>21242</v>
      </c>
      <c r="D8001" s="4"/>
      <c r="E8001" s="5" t="s">
        <v>21232</v>
      </c>
      <c r="F8001" s="4">
        <v>0</v>
      </c>
      <c r="G8001" s="6">
        <v>52352</v>
      </c>
      <c r="H8001" s="3" t="s">
        <v>21243</v>
      </c>
      <c r="I8001" s="3" t="s">
        <v>21244</v>
      </c>
      <c r="J8001" s="3"/>
      <c r="K8001" s="5" t="s">
        <v>1072</v>
      </c>
      <c r="L8001" s="5">
        <v>1</v>
      </c>
      <c r="M8001" s="5" t="s">
        <v>1922</v>
      </c>
      <c r="N8001" s="5">
        <f>VLOOKUP(M8001,[1]ArchetypeScores!E:N,10,FALSE)</f>
        <v>0</v>
      </c>
      <c r="O8001" s="5">
        <f>VLOOKUP(M8001,[1]ArchetypeScores!E:O,11,FALSE)</f>
        <v>-1</v>
      </c>
      <c r="P8001" s="5">
        <f>VLOOKUP(M8001,[1]ArchetypeScores!E:P,12,FALSE)</f>
        <v>0</v>
      </c>
      <c r="Q8001" s="2" t="str">
        <f>VLOOKUP(M8001,[1]ArchetypeScores!E:W,19,FALSE)</f>
        <v>Untargeted</v>
      </c>
      <c r="R8001" s="2">
        <f>VLOOKUP(M8001,[1]ArchetypeScores!E:I,5,FALSE)</f>
        <v>0</v>
      </c>
      <c r="S8001" s="2">
        <f>VLOOKUP(M8001,[1]ArchetypeScores!E:K,7,FALSE)</f>
        <v>0</v>
      </c>
      <c r="T8001" s="2" t="str">
        <f t="shared" si="126"/>
        <v>Not A&amp;R positive</v>
      </c>
    </row>
    <row r="8002" spans="1:20" x14ac:dyDescent="0.3">
      <c r="A8002" s="2" t="s">
        <v>21229</v>
      </c>
      <c r="B8002" s="3" t="s">
        <v>21245</v>
      </c>
      <c r="C8002" s="3" t="s">
        <v>21245</v>
      </c>
      <c r="D8002" s="4">
        <v>283466</v>
      </c>
      <c r="E8002" s="5" t="s">
        <v>21232</v>
      </c>
      <c r="F8002" s="4">
        <v>12.12448</v>
      </c>
      <c r="G8002" s="6">
        <v>52329</v>
      </c>
      <c r="H8002" s="3" t="s">
        <v>21246</v>
      </c>
      <c r="I8002" s="3"/>
      <c r="J8002" s="3"/>
      <c r="K8002" s="5" t="s">
        <v>38</v>
      </c>
      <c r="L8002" s="5">
        <v>29</v>
      </c>
      <c r="M8002" s="5" t="s">
        <v>316</v>
      </c>
      <c r="N8002" s="5">
        <f>VLOOKUP(M8002,[1]ArchetypeScores!E:N,10,FALSE)</f>
        <v>0</v>
      </c>
      <c r="O8002" s="5">
        <f>VLOOKUP(M8002,[1]ArchetypeScores!E:O,11,FALSE)</f>
        <v>-1</v>
      </c>
      <c r="P8002" s="5">
        <f>VLOOKUP(M8002,[1]ArchetypeScores!E:P,12,FALSE)</f>
        <v>0</v>
      </c>
      <c r="Q8002" s="2" t="str">
        <f>VLOOKUP(M8002,[1]ArchetypeScores!E:W,19,FALSE)</f>
        <v>Other sector</v>
      </c>
      <c r="R8002" s="2">
        <f>VLOOKUP(M8002,[1]ArchetypeScores!E:I,5,FALSE)</f>
        <v>0</v>
      </c>
      <c r="S8002" s="2">
        <f>VLOOKUP(M8002,[1]ArchetypeScores!E:K,7,FALSE)</f>
        <v>0</v>
      </c>
      <c r="T8002" s="2" t="str">
        <f t="shared" ref="T8002:T8065" si="127">IF(AND(R8002=1,S8002=1),"Both",IF(AND(R8002=1,S8002=0),"Direct only",IF(AND(R8002=0,S8002=1),"Indirect only","Not A&amp;R positive")))</f>
        <v>Not A&amp;R positive</v>
      </c>
    </row>
    <row r="8003" spans="1:20" x14ac:dyDescent="0.3">
      <c r="A8003" s="2" t="s">
        <v>21229</v>
      </c>
      <c r="B8003" s="3" t="s">
        <v>21247</v>
      </c>
      <c r="C8003" s="3" t="s">
        <v>21248</v>
      </c>
      <c r="D8003" s="4">
        <v>27000</v>
      </c>
      <c r="E8003" s="5" t="s">
        <v>21232</v>
      </c>
      <c r="F8003" s="4">
        <v>1.1567799999999999</v>
      </c>
      <c r="G8003" s="6">
        <v>52347</v>
      </c>
      <c r="H8003" s="3" t="s">
        <v>21249</v>
      </c>
      <c r="I8003" s="3" t="s">
        <v>21250</v>
      </c>
      <c r="J8003" s="3"/>
      <c r="K8003" s="5" t="s">
        <v>53</v>
      </c>
      <c r="L8003" s="5">
        <v>2</v>
      </c>
      <c r="M8003" s="5" t="s">
        <v>330</v>
      </c>
      <c r="N8003" s="5">
        <f>VLOOKUP(M8003,[1]ArchetypeScores!E:N,10,FALSE)</f>
        <v>0</v>
      </c>
      <c r="O8003" s="5">
        <f>VLOOKUP(M8003,[1]ArchetypeScores!E:O,11,FALSE)</f>
        <v>-1</v>
      </c>
      <c r="P8003" s="5">
        <f>VLOOKUP(M8003,[1]ArchetypeScores!E:P,12,FALSE)</f>
        <v>0</v>
      </c>
      <c r="Q8003" s="2" t="str">
        <f>VLOOKUP(M8003,[1]ArchetypeScores!E:W,19,FALSE)</f>
        <v>Untargeted</v>
      </c>
      <c r="R8003" s="2">
        <f>VLOOKUP(M8003,[1]ArchetypeScores!E:I,5,FALSE)</f>
        <v>0</v>
      </c>
      <c r="S8003" s="2">
        <f>VLOOKUP(M8003,[1]ArchetypeScores!E:K,7,FALSE)</f>
        <v>0</v>
      </c>
      <c r="T8003" s="2" t="str">
        <f t="shared" si="127"/>
        <v>Not A&amp;R positive</v>
      </c>
    </row>
    <row r="8004" spans="1:20" x14ac:dyDescent="0.3">
      <c r="A8004" s="2" t="s">
        <v>21229</v>
      </c>
      <c r="B8004" s="3" t="s">
        <v>21251</v>
      </c>
      <c r="C8004" s="3" t="s">
        <v>21252</v>
      </c>
      <c r="D8004" s="4">
        <v>22630</v>
      </c>
      <c r="E8004" s="5" t="s">
        <v>21232</v>
      </c>
      <c r="F8004" s="4">
        <v>0.99689000000000005</v>
      </c>
      <c r="G8004" s="6">
        <v>52361</v>
      </c>
      <c r="H8004" s="3" t="s">
        <v>21240</v>
      </c>
      <c r="I8004" s="3"/>
      <c r="J8004" s="3"/>
      <c r="K8004" s="5" t="s">
        <v>175</v>
      </c>
      <c r="L8004" s="5" t="s">
        <v>112</v>
      </c>
      <c r="M8004" s="5" t="s">
        <v>505</v>
      </c>
      <c r="N8004" s="5">
        <f>VLOOKUP(M8004,[1]ArchetypeScores!E:N,10,FALSE)</f>
        <v>1</v>
      </c>
      <c r="O8004" s="5">
        <f>VLOOKUP(M8004,[1]ArchetypeScores!E:O,11,FALSE)</f>
        <v>-2</v>
      </c>
      <c r="P8004" s="5">
        <f>VLOOKUP(M8004,[1]ArchetypeScores!E:P,12,FALSE)</f>
        <v>0</v>
      </c>
      <c r="Q8004" s="2" t="str">
        <f>VLOOKUP(M8004,[1]ArchetypeScores!E:W,19,FALSE)</f>
        <v>Other sector</v>
      </c>
      <c r="R8004" s="2">
        <f>VLOOKUP(M8004,[1]ArchetypeScores!E:I,5,FALSE)</f>
        <v>0</v>
      </c>
      <c r="S8004" s="2">
        <f>VLOOKUP(M8004,[1]ArchetypeScores!E:K,7,FALSE)</f>
        <v>0</v>
      </c>
      <c r="T8004" s="2" t="str">
        <f t="shared" si="127"/>
        <v>Not A&amp;R positive</v>
      </c>
    </row>
    <row r="8005" spans="1:20" x14ac:dyDescent="0.3">
      <c r="A8005" s="2" t="s">
        <v>21229</v>
      </c>
      <c r="B8005" s="3" t="s">
        <v>21253</v>
      </c>
      <c r="C8005" s="3" t="s">
        <v>21254</v>
      </c>
      <c r="D8005" s="4">
        <v>22630</v>
      </c>
      <c r="E8005" s="5" t="s">
        <v>21232</v>
      </c>
      <c r="F8005" s="4">
        <v>0.99689000000000005</v>
      </c>
      <c r="G8005" s="6">
        <v>52364</v>
      </c>
      <c r="H8005" s="3" t="s">
        <v>21240</v>
      </c>
      <c r="I8005" s="3"/>
      <c r="J8005" s="3"/>
      <c r="K8005" s="5" t="s">
        <v>694</v>
      </c>
      <c r="L8005" s="5" t="s">
        <v>112</v>
      </c>
      <c r="M8005" s="5" t="s">
        <v>10781</v>
      </c>
      <c r="N8005" s="5">
        <f>VLOOKUP(M8005,[1]ArchetypeScores!E:N,10,FALSE)</f>
        <v>1</v>
      </c>
      <c r="O8005" s="5">
        <f>VLOOKUP(M8005,[1]ArchetypeScores!E:O,11,FALSE)</f>
        <v>-1</v>
      </c>
      <c r="P8005" s="5">
        <f>VLOOKUP(M8005,[1]ArchetypeScores!E:P,12,FALSE)</f>
        <v>0</v>
      </c>
      <c r="Q8005" s="2" t="str">
        <f>VLOOKUP(M8005,[1]ArchetypeScores!E:W,19,FALSE)</f>
        <v>Untargeted</v>
      </c>
      <c r="R8005" s="2">
        <f>VLOOKUP(M8005,[1]ArchetypeScores!E:I,5,FALSE)</f>
        <v>0</v>
      </c>
      <c r="S8005" s="2">
        <f>VLOOKUP(M8005,[1]ArchetypeScores!E:K,7,FALSE)</f>
        <v>1</v>
      </c>
      <c r="T8005" s="2" t="str">
        <f t="shared" si="127"/>
        <v>Indirect only</v>
      </c>
    </row>
    <row r="8006" spans="1:20" x14ac:dyDescent="0.3">
      <c r="A8006" s="2" t="s">
        <v>21229</v>
      </c>
      <c r="B8006" s="3" t="s">
        <v>21255</v>
      </c>
      <c r="C8006" s="3" t="s">
        <v>21256</v>
      </c>
      <c r="D8006" s="4"/>
      <c r="E8006" s="5" t="s">
        <v>21232</v>
      </c>
      <c r="F8006" s="4">
        <v>0</v>
      </c>
      <c r="G8006" s="6">
        <v>52349</v>
      </c>
      <c r="H8006" s="3" t="s">
        <v>21257</v>
      </c>
      <c r="I8006" s="3" t="s">
        <v>21258</v>
      </c>
      <c r="J8006" s="3"/>
      <c r="K8006" s="5" t="s">
        <v>31</v>
      </c>
      <c r="L8006" s="5">
        <v>3</v>
      </c>
      <c r="M8006" s="5" t="s">
        <v>32</v>
      </c>
      <c r="N8006" s="5">
        <f>VLOOKUP(M8006,[1]ArchetypeScores!E:N,10,FALSE)</f>
        <v>0</v>
      </c>
      <c r="O8006" s="5">
        <f>VLOOKUP(M8006,[1]ArchetypeScores!E:O,11,FALSE)</f>
        <v>0</v>
      </c>
      <c r="P8006" s="5">
        <f>VLOOKUP(M8006,[1]ArchetypeScores!E:P,12,FALSE)</f>
        <v>0</v>
      </c>
      <c r="Q8006" s="2" t="str">
        <f>VLOOKUP(M8006,[1]ArchetypeScores!E:W,19,FALSE)</f>
        <v>Energy and water</v>
      </c>
      <c r="R8006" s="2">
        <f>VLOOKUP(M8006,[1]ArchetypeScores!E:I,5,FALSE)</f>
        <v>0</v>
      </c>
      <c r="S8006" s="2">
        <f>VLOOKUP(M8006,[1]ArchetypeScores!E:K,7,FALSE)</f>
        <v>0</v>
      </c>
      <c r="T8006" s="2" t="str">
        <f t="shared" si="127"/>
        <v>Not A&amp;R positive</v>
      </c>
    </row>
    <row r="8007" spans="1:20" x14ac:dyDescent="0.3">
      <c r="A8007" s="2" t="s">
        <v>21229</v>
      </c>
      <c r="B8007" s="3" t="s">
        <v>21259</v>
      </c>
      <c r="C8007" s="3" t="s">
        <v>21260</v>
      </c>
      <c r="D8007" s="4">
        <v>10947</v>
      </c>
      <c r="E8007" s="5" t="s">
        <v>21232</v>
      </c>
      <c r="F8007" s="4">
        <v>0.46822999999999998</v>
      </c>
      <c r="G8007" s="6">
        <v>52328</v>
      </c>
      <c r="H8007" s="3" t="s">
        <v>21246</v>
      </c>
      <c r="I8007" s="3"/>
      <c r="J8007" s="3"/>
      <c r="K8007" s="5" t="s">
        <v>31</v>
      </c>
      <c r="L8007" s="5">
        <v>3</v>
      </c>
      <c r="M8007" s="5" t="s">
        <v>32</v>
      </c>
      <c r="N8007" s="5">
        <f>VLOOKUP(M8007,[1]ArchetypeScores!E:N,10,FALSE)</f>
        <v>0</v>
      </c>
      <c r="O8007" s="5">
        <f>VLOOKUP(M8007,[1]ArchetypeScores!E:O,11,FALSE)</f>
        <v>0</v>
      </c>
      <c r="P8007" s="5">
        <f>VLOOKUP(M8007,[1]ArchetypeScores!E:P,12,FALSE)</f>
        <v>0</v>
      </c>
      <c r="Q8007" s="2" t="str">
        <f>VLOOKUP(M8007,[1]ArchetypeScores!E:W,19,FALSE)</f>
        <v>Energy and water</v>
      </c>
      <c r="R8007" s="2">
        <f>VLOOKUP(M8007,[1]ArchetypeScores!E:I,5,FALSE)</f>
        <v>0</v>
      </c>
      <c r="S8007" s="2">
        <f>VLOOKUP(M8007,[1]ArchetypeScores!E:K,7,FALSE)</f>
        <v>0</v>
      </c>
      <c r="T8007" s="2" t="str">
        <f t="shared" si="127"/>
        <v>Not A&amp;R positive</v>
      </c>
    </row>
    <row r="8008" spans="1:20" x14ac:dyDescent="0.3">
      <c r="A8008" s="2" t="s">
        <v>21229</v>
      </c>
      <c r="B8008" s="3" t="s">
        <v>21259</v>
      </c>
      <c r="C8008" s="3" t="s">
        <v>21261</v>
      </c>
      <c r="D8008" s="4">
        <v>11000</v>
      </c>
      <c r="E8008" s="5" t="s">
        <v>21232</v>
      </c>
      <c r="F8008" s="4">
        <v>0.46827000000000002</v>
      </c>
      <c r="G8008" s="6">
        <v>52345</v>
      </c>
      <c r="H8008" s="3" t="s">
        <v>21262</v>
      </c>
      <c r="I8008" s="3"/>
      <c r="J8008" s="3"/>
      <c r="K8008" s="5" t="s">
        <v>47</v>
      </c>
      <c r="L8008" s="5">
        <v>4</v>
      </c>
      <c r="M8008" s="5" t="s">
        <v>485</v>
      </c>
      <c r="N8008" s="5">
        <f>VLOOKUP(M8008,[1]ArchetypeScores!E:N,10,FALSE)</f>
        <v>0</v>
      </c>
      <c r="O8008" s="5">
        <f>VLOOKUP(M8008,[1]ArchetypeScores!E:O,11,FALSE)</f>
        <v>0</v>
      </c>
      <c r="P8008" s="5">
        <f>VLOOKUP(M8008,[1]ArchetypeScores!E:P,12,FALSE)</f>
        <v>0</v>
      </c>
      <c r="Q8008" s="2" t="str">
        <f>VLOOKUP(M8008,[1]ArchetypeScores!E:W,19,FALSE)</f>
        <v>Energy and water</v>
      </c>
      <c r="R8008" s="2">
        <f>VLOOKUP(M8008,[1]ArchetypeScores!E:I,5,FALSE)</f>
        <v>0</v>
      </c>
      <c r="S8008" s="2">
        <f>VLOOKUP(M8008,[1]ArchetypeScores!E:K,7,FALSE)</f>
        <v>0</v>
      </c>
      <c r="T8008" s="2" t="str">
        <f t="shared" si="127"/>
        <v>Not A&amp;R positive</v>
      </c>
    </row>
    <row r="8009" spans="1:20" x14ac:dyDescent="0.3">
      <c r="A8009" s="2" t="s">
        <v>21229</v>
      </c>
      <c r="B8009" s="3" t="s">
        <v>21263</v>
      </c>
      <c r="C8009" s="3" t="s">
        <v>21264</v>
      </c>
      <c r="D8009" s="4"/>
      <c r="E8009" s="5" t="s">
        <v>21232</v>
      </c>
      <c r="F8009" s="4">
        <v>0</v>
      </c>
      <c r="G8009" s="6">
        <v>52332</v>
      </c>
      <c r="H8009" s="3" t="s">
        <v>21265</v>
      </c>
      <c r="I8009" s="3"/>
      <c r="J8009" s="3"/>
      <c r="K8009" s="5" t="s">
        <v>57</v>
      </c>
      <c r="L8009" s="5">
        <v>25</v>
      </c>
      <c r="M8009" s="5" t="s">
        <v>241</v>
      </c>
      <c r="N8009" s="5">
        <f>VLOOKUP(M8009,[1]ArchetypeScores!E:N,10,FALSE)</f>
        <v>0</v>
      </c>
      <c r="O8009" s="5">
        <f>VLOOKUP(M8009,[1]ArchetypeScores!E:O,11,FALSE)</f>
        <v>-1</v>
      </c>
      <c r="P8009" s="5">
        <f>VLOOKUP(M8009,[1]ArchetypeScores!E:P,12,FALSE)</f>
        <v>0</v>
      </c>
      <c r="Q8009" s="2" t="str">
        <f>VLOOKUP(M8009,[1]ArchetypeScores!E:W,19,FALSE)</f>
        <v>Other sector</v>
      </c>
      <c r="R8009" s="2">
        <f>VLOOKUP(M8009,[1]ArchetypeScores!E:I,5,FALSE)</f>
        <v>0</v>
      </c>
      <c r="S8009" s="2">
        <f>VLOOKUP(M8009,[1]ArchetypeScores!E:K,7,FALSE)</f>
        <v>0</v>
      </c>
      <c r="T8009" s="2" t="str">
        <f t="shared" si="127"/>
        <v>Not A&amp;R positive</v>
      </c>
    </row>
    <row r="8010" spans="1:20" x14ac:dyDescent="0.3">
      <c r="A8010" s="2" t="s">
        <v>21229</v>
      </c>
      <c r="B8010" s="3" t="s">
        <v>21266</v>
      </c>
      <c r="C8010" s="3" t="s">
        <v>21267</v>
      </c>
      <c r="D8010" s="4"/>
      <c r="E8010" s="5" t="s">
        <v>21232</v>
      </c>
      <c r="F8010" s="4">
        <v>0</v>
      </c>
      <c r="G8010" s="6">
        <v>52339</v>
      </c>
      <c r="H8010" s="3" t="s">
        <v>21233</v>
      </c>
      <c r="I8010" s="3" t="s">
        <v>21234</v>
      </c>
      <c r="J8010" s="3"/>
      <c r="K8010" s="5" t="s">
        <v>31</v>
      </c>
      <c r="L8010" s="5">
        <v>3</v>
      </c>
      <c r="M8010" s="5" t="s">
        <v>32</v>
      </c>
      <c r="N8010" s="5">
        <f>VLOOKUP(M8010,[1]ArchetypeScores!E:N,10,FALSE)</f>
        <v>0</v>
      </c>
      <c r="O8010" s="5">
        <f>VLOOKUP(M8010,[1]ArchetypeScores!E:O,11,FALSE)</f>
        <v>0</v>
      </c>
      <c r="P8010" s="5">
        <f>VLOOKUP(M8010,[1]ArchetypeScores!E:P,12,FALSE)</f>
        <v>0</v>
      </c>
      <c r="Q8010" s="2" t="str">
        <f>VLOOKUP(M8010,[1]ArchetypeScores!E:W,19,FALSE)</f>
        <v>Energy and water</v>
      </c>
      <c r="R8010" s="2">
        <f>VLOOKUP(M8010,[1]ArchetypeScores!E:I,5,FALSE)</f>
        <v>0</v>
      </c>
      <c r="S8010" s="2">
        <f>VLOOKUP(M8010,[1]ArchetypeScores!E:K,7,FALSE)</f>
        <v>0</v>
      </c>
      <c r="T8010" s="2" t="str">
        <f t="shared" si="127"/>
        <v>Not A&amp;R positive</v>
      </c>
    </row>
    <row r="8011" spans="1:20" x14ac:dyDescent="0.3">
      <c r="A8011" s="2" t="s">
        <v>21229</v>
      </c>
      <c r="B8011" s="3" t="s">
        <v>21268</v>
      </c>
      <c r="C8011" s="3" t="s">
        <v>21269</v>
      </c>
      <c r="D8011" s="4"/>
      <c r="E8011" s="5" t="s">
        <v>21232</v>
      </c>
      <c r="F8011" s="4">
        <v>0</v>
      </c>
      <c r="G8011" s="6">
        <v>52333</v>
      </c>
      <c r="H8011" s="3" t="s">
        <v>21270</v>
      </c>
      <c r="I8011" s="3" t="s">
        <v>21271</v>
      </c>
      <c r="J8011" s="3"/>
      <c r="K8011" s="5" t="s">
        <v>107</v>
      </c>
      <c r="L8011" s="5">
        <v>1</v>
      </c>
      <c r="M8011" s="5" t="s">
        <v>108</v>
      </c>
      <c r="N8011" s="5">
        <f>VLOOKUP(M8011,[1]ArchetypeScores!E:N,10,FALSE)</f>
        <v>1</v>
      </c>
      <c r="O8011" s="5">
        <f>VLOOKUP(M8011,[1]ArchetypeScores!E:O,11,FALSE)</f>
        <v>0</v>
      </c>
      <c r="P8011" s="5">
        <f>VLOOKUP(M8011,[1]ArchetypeScores!E:P,12,FALSE)</f>
        <v>0</v>
      </c>
      <c r="Q8011" s="2" t="str">
        <f>VLOOKUP(M8011,[1]ArchetypeScores!E:W,19,FALSE)</f>
        <v>Other sector</v>
      </c>
      <c r="R8011" s="2">
        <f>VLOOKUP(M8011,[1]ArchetypeScores!E:I,5,FALSE)</f>
        <v>0</v>
      </c>
      <c r="S8011" s="2">
        <f>VLOOKUP(M8011,[1]ArchetypeScores!E:K,7,FALSE)</f>
        <v>0</v>
      </c>
      <c r="T8011" s="2" t="str">
        <f t="shared" si="127"/>
        <v>Not A&amp;R positive</v>
      </c>
    </row>
    <row r="8012" spans="1:20" x14ac:dyDescent="0.3">
      <c r="A8012" s="2" t="s">
        <v>21229</v>
      </c>
      <c r="B8012" s="3" t="s">
        <v>21272</v>
      </c>
      <c r="C8012" s="3" t="s">
        <v>21273</v>
      </c>
      <c r="D8012" s="4">
        <v>179759</v>
      </c>
      <c r="E8012" s="5" t="s">
        <v>21232</v>
      </c>
      <c r="F8012" s="4">
        <v>7.6886999999999999</v>
      </c>
      <c r="G8012" s="6">
        <v>52331</v>
      </c>
      <c r="H8012" s="3" t="s">
        <v>21246</v>
      </c>
      <c r="I8012" s="3"/>
      <c r="J8012" s="3"/>
      <c r="K8012" s="5" t="s">
        <v>261</v>
      </c>
      <c r="L8012" s="5" t="s">
        <v>112</v>
      </c>
      <c r="M8012" s="5" t="s">
        <v>2535</v>
      </c>
      <c r="N8012" s="5">
        <f>VLOOKUP(M8012,[1]ArchetypeScores!E:N,10,FALSE)</f>
        <v>0</v>
      </c>
      <c r="O8012" s="5">
        <f>VLOOKUP(M8012,[1]ArchetypeScores!E:O,11,FALSE)</f>
        <v>-1</v>
      </c>
      <c r="P8012" s="5">
        <f>VLOOKUP(M8012,[1]ArchetypeScores!E:P,12,FALSE)</f>
        <v>0</v>
      </c>
      <c r="Q8012" s="2" t="str">
        <f>VLOOKUP(M8012,[1]ArchetypeScores!E:W,19,FALSE)</f>
        <v>Untargeted</v>
      </c>
      <c r="R8012" s="2">
        <f>VLOOKUP(M8012,[1]ArchetypeScores!E:I,5,FALSE)</f>
        <v>0</v>
      </c>
      <c r="S8012" s="2">
        <f>VLOOKUP(M8012,[1]ArchetypeScores!E:K,7,FALSE)</f>
        <v>0</v>
      </c>
      <c r="T8012" s="2" t="str">
        <f t="shared" si="127"/>
        <v>Not A&amp;R positive</v>
      </c>
    </row>
    <row r="8013" spans="1:20" x14ac:dyDescent="0.3">
      <c r="A8013" s="2" t="s">
        <v>21229</v>
      </c>
      <c r="B8013" s="3" t="s">
        <v>21274</v>
      </c>
      <c r="C8013" s="3" t="s">
        <v>21275</v>
      </c>
      <c r="D8013" s="4"/>
      <c r="E8013" s="5" t="s">
        <v>21232</v>
      </c>
      <c r="F8013" s="4">
        <v>0</v>
      </c>
      <c r="G8013" s="6">
        <v>52337</v>
      </c>
      <c r="H8013" s="3" t="s">
        <v>21276</v>
      </c>
      <c r="I8013" s="3" t="s">
        <v>21277</v>
      </c>
      <c r="J8013" s="3"/>
      <c r="K8013" s="5" t="s">
        <v>84</v>
      </c>
      <c r="L8013" s="5">
        <v>2</v>
      </c>
      <c r="M8013" s="5" t="s">
        <v>924</v>
      </c>
      <c r="N8013" s="5">
        <f>VLOOKUP(M8013,[1]ArchetypeScores!E:N,10,FALSE)</f>
        <v>0</v>
      </c>
      <c r="O8013" s="5">
        <f>VLOOKUP(M8013,[1]ArchetypeScores!E:O,11,FALSE)</f>
        <v>-1</v>
      </c>
      <c r="P8013" s="5">
        <f>VLOOKUP(M8013,[1]ArchetypeScores!E:P,12,FALSE)</f>
        <v>0</v>
      </c>
      <c r="Q8013" s="2" t="str">
        <f>VLOOKUP(M8013,[1]ArchetypeScores!E:W,19,FALSE)</f>
        <v>Untargeted</v>
      </c>
      <c r="R8013" s="2">
        <f>VLOOKUP(M8013,[1]ArchetypeScores!E:I,5,FALSE)</f>
        <v>0</v>
      </c>
      <c r="S8013" s="2">
        <f>VLOOKUP(M8013,[1]ArchetypeScores!E:K,7,FALSE)</f>
        <v>0</v>
      </c>
      <c r="T8013" s="2" t="str">
        <f t="shared" si="127"/>
        <v>Not A&amp;R positive</v>
      </c>
    </row>
    <row r="8014" spans="1:20" x14ac:dyDescent="0.3">
      <c r="A8014" s="2" t="s">
        <v>21229</v>
      </c>
      <c r="B8014" s="3" t="s">
        <v>21278</v>
      </c>
      <c r="C8014" s="3" t="s">
        <v>21279</v>
      </c>
      <c r="D8014" s="4">
        <v>121</v>
      </c>
      <c r="E8014" s="5" t="s">
        <v>21232</v>
      </c>
      <c r="F8014" s="4">
        <v>5.2700000000000004E-3</v>
      </c>
      <c r="G8014" s="6">
        <v>52350</v>
      </c>
      <c r="H8014" s="3" t="s">
        <v>21280</v>
      </c>
      <c r="I8014" s="3" t="s">
        <v>21281</v>
      </c>
      <c r="J8014" s="3"/>
      <c r="K8014" s="5" t="s">
        <v>67</v>
      </c>
      <c r="L8014" s="5" t="s">
        <v>112</v>
      </c>
      <c r="M8014" s="5" t="s">
        <v>5442</v>
      </c>
      <c r="N8014" s="5">
        <f>VLOOKUP(M8014,[1]ArchetypeScores!E:N,10,FALSE)</f>
        <v>0</v>
      </c>
      <c r="O8014" s="5">
        <f>VLOOKUP(M8014,[1]ArchetypeScores!E:O,11,FALSE)</f>
        <v>-1</v>
      </c>
      <c r="P8014" s="5">
        <f>VLOOKUP(M8014,[1]ArchetypeScores!E:P,12,FALSE)</f>
        <v>0</v>
      </c>
      <c r="Q8014" s="2" t="str">
        <f>VLOOKUP(M8014,[1]ArchetypeScores!E:W,19,FALSE)</f>
        <v>Untargeted</v>
      </c>
      <c r="R8014" s="2">
        <f>VLOOKUP(M8014,[1]ArchetypeScores!E:I,5,FALSE)</f>
        <v>0</v>
      </c>
      <c r="S8014" s="2">
        <f>VLOOKUP(M8014,[1]ArchetypeScores!E:K,7,FALSE)</f>
        <v>0</v>
      </c>
      <c r="T8014" s="2" t="str">
        <f t="shared" si="127"/>
        <v>Not A&amp;R positive</v>
      </c>
    </row>
    <row r="8015" spans="1:20" x14ac:dyDescent="0.3">
      <c r="A8015" s="2" t="s">
        <v>21229</v>
      </c>
      <c r="B8015" s="3" t="s">
        <v>21282</v>
      </c>
      <c r="C8015" s="3" t="s">
        <v>21283</v>
      </c>
      <c r="D8015" s="4">
        <v>14000</v>
      </c>
      <c r="E8015" s="5" t="s">
        <v>21232</v>
      </c>
      <c r="F8015" s="4">
        <v>0.61673</v>
      </c>
      <c r="G8015" s="6">
        <v>52356</v>
      </c>
      <c r="H8015" s="3" t="s">
        <v>21240</v>
      </c>
      <c r="I8015" s="3"/>
      <c r="J8015" s="3"/>
      <c r="K8015" s="5" t="s">
        <v>61</v>
      </c>
      <c r="L8015" s="5" t="s">
        <v>112</v>
      </c>
      <c r="M8015" s="5" t="s">
        <v>948</v>
      </c>
      <c r="N8015" s="5">
        <f>VLOOKUP(M8015,[1]ArchetypeScores!E:N,10,FALSE)</f>
        <v>0</v>
      </c>
      <c r="O8015" s="5">
        <f>VLOOKUP(M8015,[1]ArchetypeScores!E:O,11,FALSE)</f>
        <v>-1</v>
      </c>
      <c r="P8015" s="5">
        <f>VLOOKUP(M8015,[1]ArchetypeScores!E:P,12,FALSE)</f>
        <v>0</v>
      </c>
      <c r="Q8015" s="2" t="str">
        <f>VLOOKUP(M8015,[1]ArchetypeScores!E:W,19,FALSE)</f>
        <v>Health care</v>
      </c>
      <c r="R8015" s="2">
        <f>VLOOKUP(M8015,[1]ArchetypeScores!E:I,5,FALSE)</f>
        <v>0</v>
      </c>
      <c r="S8015" s="2">
        <f>VLOOKUP(M8015,[1]ArchetypeScores!E:K,7,FALSE)</f>
        <v>0</v>
      </c>
      <c r="T8015" s="2" t="str">
        <f t="shared" si="127"/>
        <v>Not A&amp;R positive</v>
      </c>
    </row>
    <row r="8016" spans="1:20" x14ac:dyDescent="0.3">
      <c r="A8016" s="2" t="s">
        <v>21229</v>
      </c>
      <c r="B8016" s="3" t="s">
        <v>21284</v>
      </c>
      <c r="C8016" s="3" t="s">
        <v>21285</v>
      </c>
      <c r="D8016" s="4">
        <v>38400</v>
      </c>
      <c r="E8016" s="5" t="s">
        <v>21232</v>
      </c>
      <c r="F8016" s="4">
        <v>1.6915899999999999</v>
      </c>
      <c r="G8016" s="6">
        <v>52366</v>
      </c>
      <c r="H8016" s="3" t="s">
        <v>21240</v>
      </c>
      <c r="I8016" s="3"/>
      <c r="J8016" s="3"/>
      <c r="K8016" s="5" t="s">
        <v>89</v>
      </c>
      <c r="L8016" s="5" t="s">
        <v>112</v>
      </c>
      <c r="M8016" s="5" t="s">
        <v>6625</v>
      </c>
      <c r="N8016" s="5">
        <f>VLOOKUP(M8016,[1]ArchetypeScores!E:N,10,FALSE)</f>
        <v>1</v>
      </c>
      <c r="O8016" s="5">
        <f>VLOOKUP(M8016,[1]ArchetypeScores!E:O,11,FALSE)</f>
        <v>0</v>
      </c>
      <c r="P8016" s="5">
        <f>VLOOKUP(M8016,[1]ArchetypeScores!E:P,12,FALSE)</f>
        <v>0</v>
      </c>
      <c r="Q8016" s="2" t="str">
        <f>VLOOKUP(M8016,[1]ArchetypeScores!E:W,19,FALSE)</f>
        <v>Consumer (including agriculture and tourism)</v>
      </c>
      <c r="R8016" s="2">
        <f>VLOOKUP(M8016,[1]ArchetypeScores!E:I,5,FALSE)</f>
        <v>0</v>
      </c>
      <c r="S8016" s="2">
        <f>VLOOKUP(M8016,[1]ArchetypeScores!E:K,7,FALSE)</f>
        <v>0</v>
      </c>
      <c r="T8016" s="2" t="str">
        <f t="shared" si="127"/>
        <v>Not A&amp;R positive</v>
      </c>
    </row>
    <row r="8017" spans="1:20" x14ac:dyDescent="0.3">
      <c r="A8017" s="2" t="s">
        <v>21229</v>
      </c>
      <c r="B8017" s="3" t="s">
        <v>21286</v>
      </c>
      <c r="C8017" s="3" t="s">
        <v>21287</v>
      </c>
      <c r="D8017" s="4">
        <v>5000</v>
      </c>
      <c r="E8017" s="5" t="s">
        <v>21232</v>
      </c>
      <c r="F8017" s="4">
        <v>0.22026000000000001</v>
      </c>
      <c r="G8017" s="6">
        <v>52368</v>
      </c>
      <c r="H8017" s="3" t="s">
        <v>21240</v>
      </c>
      <c r="I8017" s="3"/>
      <c r="J8017" s="3"/>
      <c r="K8017" s="5" t="s">
        <v>175</v>
      </c>
      <c r="L8017" s="5" t="s">
        <v>112</v>
      </c>
      <c r="M8017" s="5" t="s">
        <v>505</v>
      </c>
      <c r="N8017" s="5">
        <f>VLOOKUP(M8017,[1]ArchetypeScores!E:N,10,FALSE)</f>
        <v>1</v>
      </c>
      <c r="O8017" s="5">
        <f>VLOOKUP(M8017,[1]ArchetypeScores!E:O,11,FALSE)</f>
        <v>-2</v>
      </c>
      <c r="P8017" s="5">
        <f>VLOOKUP(M8017,[1]ArchetypeScores!E:P,12,FALSE)</f>
        <v>0</v>
      </c>
      <c r="Q8017" s="2" t="str">
        <f>VLOOKUP(M8017,[1]ArchetypeScores!E:W,19,FALSE)</f>
        <v>Other sector</v>
      </c>
      <c r="R8017" s="2">
        <f>VLOOKUP(M8017,[1]ArchetypeScores!E:I,5,FALSE)</f>
        <v>0</v>
      </c>
      <c r="S8017" s="2">
        <f>VLOOKUP(M8017,[1]ArchetypeScores!E:K,7,FALSE)</f>
        <v>0</v>
      </c>
      <c r="T8017" s="2" t="str">
        <f t="shared" si="127"/>
        <v>Not A&amp;R positive</v>
      </c>
    </row>
    <row r="8018" spans="1:20" x14ac:dyDescent="0.3">
      <c r="A8018" s="2" t="s">
        <v>21229</v>
      </c>
      <c r="B8018" s="3" t="s">
        <v>21288</v>
      </c>
      <c r="C8018" s="3" t="s">
        <v>21289</v>
      </c>
      <c r="D8018" s="4">
        <v>22630</v>
      </c>
      <c r="E8018" s="5" t="s">
        <v>21232</v>
      </c>
      <c r="F8018" s="4">
        <v>0.99689000000000005</v>
      </c>
      <c r="G8018" s="6">
        <v>52362</v>
      </c>
      <c r="H8018" s="3" t="s">
        <v>21240</v>
      </c>
      <c r="I8018" s="3"/>
      <c r="J8018" s="3"/>
      <c r="K8018" s="5" t="s">
        <v>694</v>
      </c>
      <c r="L8018" s="5">
        <v>5</v>
      </c>
      <c r="M8018" s="5" t="s">
        <v>695</v>
      </c>
      <c r="N8018" s="5">
        <f>VLOOKUP(M8018,[1]ArchetypeScores!E:N,10,FALSE)</f>
        <v>1</v>
      </c>
      <c r="O8018" s="5">
        <f>VLOOKUP(M8018,[1]ArchetypeScores!E:O,11,FALSE)</f>
        <v>-1</v>
      </c>
      <c r="P8018" s="5">
        <f>VLOOKUP(M8018,[1]ArchetypeScores!E:P,12,FALSE)</f>
        <v>0</v>
      </c>
      <c r="Q8018" s="2" t="str">
        <f>VLOOKUP(M8018,[1]ArchetypeScores!E:W,19,FALSE)</f>
        <v>Untargeted</v>
      </c>
      <c r="R8018" s="2">
        <f>VLOOKUP(M8018,[1]ArchetypeScores!E:I,5,FALSE)</f>
        <v>1</v>
      </c>
      <c r="S8018" s="2">
        <f>VLOOKUP(M8018,[1]ArchetypeScores!E:K,7,FALSE)</f>
        <v>1</v>
      </c>
      <c r="T8018" s="2" t="str">
        <f t="shared" si="127"/>
        <v>Both</v>
      </c>
    </row>
    <row r="8019" spans="1:20" x14ac:dyDescent="0.3">
      <c r="A8019" s="2" t="s">
        <v>21229</v>
      </c>
      <c r="B8019" s="3" t="s">
        <v>21290</v>
      </c>
      <c r="C8019" s="3" t="s">
        <v>21291</v>
      </c>
      <c r="D8019" s="4">
        <v>40000</v>
      </c>
      <c r="E8019" s="5" t="s">
        <v>21232</v>
      </c>
      <c r="F8019" s="4">
        <v>1.7620800000000001</v>
      </c>
      <c r="G8019" s="6">
        <v>52359</v>
      </c>
      <c r="H8019" s="3" t="s">
        <v>21240</v>
      </c>
      <c r="I8019" s="3"/>
      <c r="J8019" s="3"/>
      <c r="K8019" s="5" t="s">
        <v>2091</v>
      </c>
      <c r="L8019" s="5">
        <v>6</v>
      </c>
      <c r="M8019" s="5" t="s">
        <v>2092</v>
      </c>
      <c r="N8019" s="5">
        <f>VLOOKUP(M8019,[1]ArchetypeScores!E:N,10,FALSE)</f>
        <v>0</v>
      </c>
      <c r="O8019" s="5">
        <f>VLOOKUP(M8019,[1]ArchetypeScores!E:O,11,FALSE)</f>
        <v>-1</v>
      </c>
      <c r="P8019" s="5">
        <f>VLOOKUP(M8019,[1]ArchetypeScores!E:P,12,FALSE)</f>
        <v>0</v>
      </c>
      <c r="Q8019" s="2" t="str">
        <f>VLOOKUP(M8019,[1]ArchetypeScores!E:W,19,FALSE)</f>
        <v>Untargeted</v>
      </c>
      <c r="R8019" s="2">
        <f>VLOOKUP(M8019,[1]ArchetypeScores!E:I,5,FALSE)</f>
        <v>0</v>
      </c>
      <c r="S8019" s="2">
        <f>VLOOKUP(M8019,[1]ArchetypeScores!E:K,7,FALSE)</f>
        <v>0</v>
      </c>
      <c r="T8019" s="2" t="str">
        <f t="shared" si="127"/>
        <v>Not A&amp;R positive</v>
      </c>
    </row>
    <row r="8020" spans="1:20" x14ac:dyDescent="0.3">
      <c r="A8020" s="2" t="s">
        <v>21229</v>
      </c>
      <c r="B8020" s="3" t="s">
        <v>21292</v>
      </c>
      <c r="C8020" s="3" t="s">
        <v>21293</v>
      </c>
      <c r="D8020" s="4"/>
      <c r="E8020" s="5" t="s">
        <v>21232</v>
      </c>
      <c r="F8020" s="4">
        <v>0</v>
      </c>
      <c r="G8020" s="6">
        <v>52348</v>
      </c>
      <c r="H8020" s="3" t="s">
        <v>21294</v>
      </c>
      <c r="I8020" s="3"/>
      <c r="J8020" s="3"/>
      <c r="K8020" s="5" t="s">
        <v>477</v>
      </c>
      <c r="L8020" s="5">
        <v>1</v>
      </c>
      <c r="M8020" s="5" t="s">
        <v>750</v>
      </c>
      <c r="N8020" s="5">
        <f>VLOOKUP(M8020,[1]ArchetypeScores!E:N,10,FALSE)</f>
        <v>1</v>
      </c>
      <c r="O8020" s="5">
        <f>VLOOKUP(M8020,[1]ArchetypeScores!E:O,11,FALSE)</f>
        <v>-2</v>
      </c>
      <c r="P8020" s="5">
        <f>VLOOKUP(M8020,[1]ArchetypeScores!E:P,12,FALSE)</f>
        <v>2</v>
      </c>
      <c r="Q8020" s="2" t="str">
        <f>VLOOKUP(M8020,[1]ArchetypeScores!E:W,19,FALSE)</f>
        <v>Energy and water</v>
      </c>
      <c r="R8020" s="2">
        <f>VLOOKUP(M8020,[1]ArchetypeScores!E:I,5,FALSE)</f>
        <v>0</v>
      </c>
      <c r="S8020" s="2">
        <f>VLOOKUP(M8020,[1]ArchetypeScores!E:K,7,FALSE)</f>
        <v>0</v>
      </c>
      <c r="T8020" s="2" t="str">
        <f t="shared" si="127"/>
        <v>Not A&amp;R positive</v>
      </c>
    </row>
    <row r="8021" spans="1:20" x14ac:dyDescent="0.3">
      <c r="A8021" s="2" t="s">
        <v>21229</v>
      </c>
      <c r="B8021" s="3" t="s">
        <v>21295</v>
      </c>
      <c r="C8021" s="3" t="s">
        <v>21296</v>
      </c>
      <c r="D8021" s="4"/>
      <c r="E8021" s="5" t="s">
        <v>21232</v>
      </c>
      <c r="F8021" s="4">
        <v>0</v>
      </c>
      <c r="G8021" s="6">
        <v>52353</v>
      </c>
      <c r="H8021" s="3" t="s">
        <v>21243</v>
      </c>
      <c r="I8021" s="3" t="s">
        <v>21297</v>
      </c>
      <c r="J8021" s="3"/>
      <c r="K8021" s="5" t="s">
        <v>84</v>
      </c>
      <c r="L8021" s="5">
        <v>3</v>
      </c>
      <c r="M8021" s="5" t="s">
        <v>85</v>
      </c>
      <c r="N8021" s="5">
        <f>VLOOKUP(M8021,[1]ArchetypeScores!E:N,10,FALSE)</f>
        <v>0</v>
      </c>
      <c r="O8021" s="5">
        <f>VLOOKUP(M8021,[1]ArchetypeScores!E:O,11,FALSE)</f>
        <v>-1</v>
      </c>
      <c r="P8021" s="5">
        <f>VLOOKUP(M8021,[1]ArchetypeScores!E:P,12,FALSE)</f>
        <v>0</v>
      </c>
      <c r="Q8021" s="2" t="str">
        <f>VLOOKUP(M8021,[1]ArchetypeScores!E:W,19,FALSE)</f>
        <v>Untargeted</v>
      </c>
      <c r="R8021" s="2">
        <f>VLOOKUP(M8021,[1]ArchetypeScores!E:I,5,FALSE)</f>
        <v>0</v>
      </c>
      <c r="S8021" s="2">
        <f>VLOOKUP(M8021,[1]ArchetypeScores!E:K,7,FALSE)</f>
        <v>0</v>
      </c>
      <c r="T8021" s="2" t="str">
        <f t="shared" si="127"/>
        <v>Not A&amp;R positive</v>
      </c>
    </row>
    <row r="8022" spans="1:20" x14ac:dyDescent="0.3">
      <c r="A8022" s="2" t="s">
        <v>21229</v>
      </c>
      <c r="B8022" s="3" t="s">
        <v>21298</v>
      </c>
      <c r="C8022" s="3" t="s">
        <v>21299</v>
      </c>
      <c r="D8022" s="4">
        <v>5000</v>
      </c>
      <c r="E8022" s="5" t="s">
        <v>21232</v>
      </c>
      <c r="F8022" s="4">
        <v>0.22026000000000001</v>
      </c>
      <c r="G8022" s="6">
        <v>52357</v>
      </c>
      <c r="H8022" s="3" t="s">
        <v>21240</v>
      </c>
      <c r="I8022" s="3"/>
      <c r="J8022" s="3"/>
      <c r="K8022" s="5" t="s">
        <v>163</v>
      </c>
      <c r="L8022" s="5">
        <v>2</v>
      </c>
      <c r="M8022" s="5" t="s">
        <v>648</v>
      </c>
      <c r="N8022" s="5">
        <f>VLOOKUP(M8022,[1]ArchetypeScores!E:N,10,FALSE)</f>
        <v>0</v>
      </c>
      <c r="O8022" s="5">
        <f>VLOOKUP(M8022,[1]ArchetypeScores!E:O,11,FALSE)</f>
        <v>0</v>
      </c>
      <c r="P8022" s="5">
        <f>VLOOKUP(M8022,[1]ArchetypeScores!E:P,12,FALSE)</f>
        <v>0</v>
      </c>
      <c r="Q8022" s="2" t="str">
        <f>VLOOKUP(M8022,[1]ArchetypeScores!E:W,19,FALSE)</f>
        <v>Health care</v>
      </c>
      <c r="R8022" s="2">
        <f>VLOOKUP(M8022,[1]ArchetypeScores!E:I,5,FALSE)</f>
        <v>0</v>
      </c>
      <c r="S8022" s="2">
        <f>VLOOKUP(M8022,[1]ArchetypeScores!E:K,7,FALSE)</f>
        <v>0</v>
      </c>
      <c r="T8022" s="2" t="str">
        <f t="shared" si="127"/>
        <v>Not A&amp;R positive</v>
      </c>
    </row>
    <row r="8023" spans="1:20" x14ac:dyDescent="0.3">
      <c r="A8023" s="2" t="s">
        <v>21229</v>
      </c>
      <c r="B8023" s="3" t="s">
        <v>21300</v>
      </c>
      <c r="C8023" s="3" t="s">
        <v>21301</v>
      </c>
      <c r="D8023" s="4">
        <v>46000</v>
      </c>
      <c r="E8023" s="5" t="s">
        <v>21232</v>
      </c>
      <c r="F8023" s="4">
        <v>2.0263900000000001</v>
      </c>
      <c r="G8023" s="6">
        <v>52367</v>
      </c>
      <c r="H8023" s="3" t="s">
        <v>21240</v>
      </c>
      <c r="I8023" s="3"/>
      <c r="J8023" s="3"/>
      <c r="K8023" s="5" t="s">
        <v>61</v>
      </c>
      <c r="L8023" s="5">
        <v>5</v>
      </c>
      <c r="M8023" s="5" t="s">
        <v>62</v>
      </c>
      <c r="N8023" s="5">
        <f>VLOOKUP(M8023,[1]ArchetypeScores!E:N,10,FALSE)</f>
        <v>0</v>
      </c>
      <c r="O8023" s="5">
        <f>VLOOKUP(M8023,[1]ArchetypeScores!E:O,11,FALSE)</f>
        <v>-1</v>
      </c>
      <c r="P8023" s="5">
        <f>VLOOKUP(M8023,[1]ArchetypeScores!E:P,12,FALSE)</f>
        <v>0</v>
      </c>
      <c r="Q8023" s="2" t="str">
        <f>VLOOKUP(M8023,[1]ArchetypeScores!E:W,19,FALSE)</f>
        <v>Health care</v>
      </c>
      <c r="R8023" s="2">
        <f>VLOOKUP(M8023,[1]ArchetypeScores!E:I,5,FALSE)</f>
        <v>0</v>
      </c>
      <c r="S8023" s="2">
        <f>VLOOKUP(M8023,[1]ArchetypeScores!E:K,7,FALSE)</f>
        <v>0</v>
      </c>
      <c r="T8023" s="2" t="str">
        <f t="shared" si="127"/>
        <v>Not A&amp;R positive</v>
      </c>
    </row>
    <row r="8024" spans="1:20" x14ac:dyDescent="0.3">
      <c r="A8024" s="2" t="s">
        <v>21229</v>
      </c>
      <c r="B8024" s="3" t="s">
        <v>21302</v>
      </c>
      <c r="C8024" s="3" t="s">
        <v>21303</v>
      </c>
      <c r="D8024" s="4"/>
      <c r="E8024" s="5" t="s">
        <v>21232</v>
      </c>
      <c r="F8024" s="4">
        <v>0</v>
      </c>
      <c r="G8024" s="6">
        <v>52338</v>
      </c>
      <c r="H8024" s="3" t="s">
        <v>21233</v>
      </c>
      <c r="I8024" s="3" t="s">
        <v>21234</v>
      </c>
      <c r="J8024" s="3"/>
      <c r="K8024" s="5" t="s">
        <v>2091</v>
      </c>
      <c r="L8024" s="5">
        <v>6</v>
      </c>
      <c r="M8024" s="5" t="s">
        <v>2092</v>
      </c>
      <c r="N8024" s="5">
        <f>VLOOKUP(M8024,[1]ArchetypeScores!E:N,10,FALSE)</f>
        <v>0</v>
      </c>
      <c r="O8024" s="5">
        <f>VLOOKUP(M8024,[1]ArchetypeScores!E:O,11,FALSE)</f>
        <v>-1</v>
      </c>
      <c r="P8024" s="5">
        <f>VLOOKUP(M8024,[1]ArchetypeScores!E:P,12,FALSE)</f>
        <v>0</v>
      </c>
      <c r="Q8024" s="2" t="str">
        <f>VLOOKUP(M8024,[1]ArchetypeScores!E:W,19,FALSE)</f>
        <v>Untargeted</v>
      </c>
      <c r="R8024" s="2">
        <f>VLOOKUP(M8024,[1]ArchetypeScores!E:I,5,FALSE)</f>
        <v>0</v>
      </c>
      <c r="S8024" s="2">
        <f>VLOOKUP(M8024,[1]ArchetypeScores!E:K,7,FALSE)</f>
        <v>0</v>
      </c>
      <c r="T8024" s="2" t="str">
        <f t="shared" si="127"/>
        <v>Not A&amp;R positive</v>
      </c>
    </row>
    <row r="8025" spans="1:20" x14ac:dyDescent="0.3">
      <c r="A8025" s="2" t="s">
        <v>21229</v>
      </c>
      <c r="B8025" s="3" t="s">
        <v>21304</v>
      </c>
      <c r="C8025" s="3" t="s">
        <v>21305</v>
      </c>
      <c r="D8025" s="4"/>
      <c r="E8025" s="5" t="s">
        <v>21232</v>
      </c>
      <c r="F8025" s="4">
        <v>0</v>
      </c>
      <c r="G8025" s="6">
        <v>52334</v>
      </c>
      <c r="H8025" s="3" t="s">
        <v>21306</v>
      </c>
      <c r="I8025" s="3" t="s">
        <v>21307</v>
      </c>
      <c r="J8025" s="3"/>
      <c r="K8025" s="5" t="s">
        <v>261</v>
      </c>
      <c r="L8025" s="5">
        <v>2</v>
      </c>
      <c r="M8025" s="5" t="s">
        <v>262</v>
      </c>
      <c r="N8025" s="5">
        <f>VLOOKUP(M8025,[1]ArchetypeScores!E:N,10,FALSE)</f>
        <v>0</v>
      </c>
      <c r="O8025" s="5">
        <f>VLOOKUP(M8025,[1]ArchetypeScores!E:O,11,FALSE)</f>
        <v>-1</v>
      </c>
      <c r="P8025" s="5">
        <f>VLOOKUP(M8025,[1]ArchetypeScores!E:P,12,FALSE)</f>
        <v>0</v>
      </c>
      <c r="Q8025" s="2" t="str">
        <f>VLOOKUP(M8025,[1]ArchetypeScores!E:W,19,FALSE)</f>
        <v>Untargeted</v>
      </c>
      <c r="R8025" s="2">
        <f>VLOOKUP(M8025,[1]ArchetypeScores!E:I,5,FALSE)</f>
        <v>0</v>
      </c>
      <c r="S8025" s="2">
        <f>VLOOKUP(M8025,[1]ArchetypeScores!E:K,7,FALSE)</f>
        <v>0</v>
      </c>
      <c r="T8025" s="2" t="str">
        <f t="shared" si="127"/>
        <v>Not A&amp;R positive</v>
      </c>
    </row>
    <row r="8026" spans="1:20" x14ac:dyDescent="0.3">
      <c r="A8026" s="2" t="s">
        <v>21229</v>
      </c>
      <c r="B8026" s="3" t="s">
        <v>21308</v>
      </c>
      <c r="C8026" s="3" t="s">
        <v>21309</v>
      </c>
      <c r="D8026" s="4"/>
      <c r="E8026" s="5" t="s">
        <v>21232</v>
      </c>
      <c r="F8026" s="4">
        <v>0</v>
      </c>
      <c r="G8026" s="6">
        <v>52336</v>
      </c>
      <c r="H8026" s="3" t="s">
        <v>21310</v>
      </c>
      <c r="I8026" s="3" t="s">
        <v>21311</v>
      </c>
      <c r="J8026" s="3"/>
      <c r="K8026" s="5" t="s">
        <v>53</v>
      </c>
      <c r="L8026" s="5">
        <v>3</v>
      </c>
      <c r="M8026" s="5" t="s">
        <v>75</v>
      </c>
      <c r="N8026" s="5">
        <f>VLOOKUP(M8026,[1]ArchetypeScores!E:N,10,FALSE)</f>
        <v>0</v>
      </c>
      <c r="O8026" s="5">
        <f>VLOOKUP(M8026,[1]ArchetypeScores!E:O,11,FALSE)</f>
        <v>-1</v>
      </c>
      <c r="P8026" s="5">
        <f>VLOOKUP(M8026,[1]ArchetypeScores!E:P,12,FALSE)</f>
        <v>0</v>
      </c>
      <c r="Q8026" s="2" t="str">
        <f>VLOOKUP(M8026,[1]ArchetypeScores!E:W,19,FALSE)</f>
        <v>Untargeted</v>
      </c>
      <c r="R8026" s="2">
        <f>VLOOKUP(M8026,[1]ArchetypeScores!E:I,5,FALSE)</f>
        <v>0</v>
      </c>
      <c r="S8026" s="2">
        <f>VLOOKUP(M8026,[1]ArchetypeScores!E:K,7,FALSE)</f>
        <v>0</v>
      </c>
      <c r="T8026" s="2" t="str">
        <f t="shared" si="127"/>
        <v>Not A&amp;R positive</v>
      </c>
    </row>
    <row r="8027" spans="1:20" x14ac:dyDescent="0.3">
      <c r="A8027" s="2" t="s">
        <v>21229</v>
      </c>
      <c r="B8027" s="3" t="s">
        <v>21312</v>
      </c>
      <c r="C8027" s="3" t="s">
        <v>21313</v>
      </c>
      <c r="D8027" s="4"/>
      <c r="E8027" s="5" t="s">
        <v>21232</v>
      </c>
      <c r="F8027" s="4">
        <v>0</v>
      </c>
      <c r="G8027" s="6">
        <v>52342</v>
      </c>
      <c r="H8027" s="3" t="s">
        <v>21233</v>
      </c>
      <c r="I8027" s="3" t="s">
        <v>21234</v>
      </c>
      <c r="J8027" s="3"/>
      <c r="K8027" s="5" t="s">
        <v>2091</v>
      </c>
      <c r="L8027" s="5">
        <v>1</v>
      </c>
      <c r="M8027" s="5" t="s">
        <v>3573</v>
      </c>
      <c r="N8027" s="5">
        <f>VLOOKUP(M8027,[1]ArchetypeScores!E:N,10,FALSE)</f>
        <v>0</v>
      </c>
      <c r="O8027" s="5">
        <f>VLOOKUP(M8027,[1]ArchetypeScores!E:O,11,FALSE)</f>
        <v>-1</v>
      </c>
      <c r="P8027" s="5">
        <f>VLOOKUP(M8027,[1]ArchetypeScores!E:P,12,FALSE)</f>
        <v>0</v>
      </c>
      <c r="Q8027" s="2" t="str">
        <f>VLOOKUP(M8027,[1]ArchetypeScores!E:W,19,FALSE)</f>
        <v>Other sector</v>
      </c>
      <c r="R8027" s="2">
        <f>VLOOKUP(M8027,[1]ArchetypeScores!E:I,5,FALSE)</f>
        <v>0</v>
      </c>
      <c r="S8027" s="2">
        <f>VLOOKUP(M8027,[1]ArchetypeScores!E:K,7,FALSE)</f>
        <v>0</v>
      </c>
      <c r="T8027" s="2" t="str">
        <f t="shared" si="127"/>
        <v>Not A&amp;R positive</v>
      </c>
    </row>
    <row r="8028" spans="1:20" x14ac:dyDescent="0.3">
      <c r="A8028" s="2" t="s">
        <v>21229</v>
      </c>
      <c r="B8028" s="3" t="s">
        <v>21314</v>
      </c>
      <c r="C8028" s="3" t="s">
        <v>21315</v>
      </c>
      <c r="D8028" s="4"/>
      <c r="E8028" s="5" t="s">
        <v>21232</v>
      </c>
      <c r="F8028" s="4">
        <v>0</v>
      </c>
      <c r="G8028" s="6">
        <v>52344</v>
      </c>
      <c r="H8028" s="3" t="s">
        <v>21316</v>
      </c>
      <c r="I8028" s="3"/>
      <c r="J8028" s="3"/>
      <c r="K8028" s="5" t="s">
        <v>1072</v>
      </c>
      <c r="L8028" s="5">
        <v>1</v>
      </c>
      <c r="M8028" s="5" t="s">
        <v>1922</v>
      </c>
      <c r="N8028" s="5">
        <f>VLOOKUP(M8028,[1]ArchetypeScores!E:N,10,FALSE)</f>
        <v>0</v>
      </c>
      <c r="O8028" s="5">
        <f>VLOOKUP(M8028,[1]ArchetypeScores!E:O,11,FALSE)</f>
        <v>-1</v>
      </c>
      <c r="P8028" s="5">
        <f>VLOOKUP(M8028,[1]ArchetypeScores!E:P,12,FALSE)</f>
        <v>0</v>
      </c>
      <c r="Q8028" s="2" t="str">
        <f>VLOOKUP(M8028,[1]ArchetypeScores!E:W,19,FALSE)</f>
        <v>Untargeted</v>
      </c>
      <c r="R8028" s="2">
        <f>VLOOKUP(M8028,[1]ArchetypeScores!E:I,5,FALSE)</f>
        <v>0</v>
      </c>
      <c r="S8028" s="2">
        <f>VLOOKUP(M8028,[1]ArchetypeScores!E:K,7,FALSE)</f>
        <v>0</v>
      </c>
      <c r="T8028" s="2" t="str">
        <f t="shared" si="127"/>
        <v>Not A&amp;R positive</v>
      </c>
    </row>
    <row r="8029" spans="1:20" x14ac:dyDescent="0.3">
      <c r="A8029" s="2" t="s">
        <v>21229</v>
      </c>
      <c r="B8029" s="3" t="s">
        <v>21317</v>
      </c>
      <c r="C8029" s="3" t="s">
        <v>21318</v>
      </c>
      <c r="D8029" s="4"/>
      <c r="E8029" s="5" t="s">
        <v>21232</v>
      </c>
      <c r="F8029" s="4">
        <v>0</v>
      </c>
      <c r="G8029" s="6">
        <v>52340</v>
      </c>
      <c r="H8029" s="3" t="s">
        <v>21233</v>
      </c>
      <c r="I8029" s="3" t="s">
        <v>21234</v>
      </c>
      <c r="J8029" s="3"/>
      <c r="K8029" s="5" t="s">
        <v>107</v>
      </c>
      <c r="L8029" s="5">
        <v>1</v>
      </c>
      <c r="M8029" s="5" t="s">
        <v>108</v>
      </c>
      <c r="N8029" s="5">
        <f>VLOOKUP(M8029,[1]ArchetypeScores!E:N,10,FALSE)</f>
        <v>1</v>
      </c>
      <c r="O8029" s="5">
        <f>VLOOKUP(M8029,[1]ArchetypeScores!E:O,11,FALSE)</f>
        <v>0</v>
      </c>
      <c r="P8029" s="5">
        <f>VLOOKUP(M8029,[1]ArchetypeScores!E:P,12,FALSE)</f>
        <v>0</v>
      </c>
      <c r="Q8029" s="2" t="str">
        <f>VLOOKUP(M8029,[1]ArchetypeScores!E:W,19,FALSE)</f>
        <v>Other sector</v>
      </c>
      <c r="R8029" s="2">
        <f>VLOOKUP(M8029,[1]ArchetypeScores!E:I,5,FALSE)</f>
        <v>0</v>
      </c>
      <c r="S8029" s="2">
        <f>VLOOKUP(M8029,[1]ArchetypeScores!E:K,7,FALSE)</f>
        <v>0</v>
      </c>
      <c r="T8029" s="2" t="str">
        <f t="shared" si="127"/>
        <v>Not A&amp;R positive</v>
      </c>
    </row>
    <row r="8030" spans="1:20" x14ac:dyDescent="0.3">
      <c r="A8030" s="2" t="s">
        <v>21229</v>
      </c>
      <c r="B8030" s="3" t="s">
        <v>21319</v>
      </c>
      <c r="C8030" s="3" t="s">
        <v>21320</v>
      </c>
      <c r="D8030" s="4">
        <v>6600</v>
      </c>
      <c r="E8030" s="5" t="s">
        <v>21232</v>
      </c>
      <c r="F8030" s="4">
        <v>0.29074</v>
      </c>
      <c r="G8030" s="6">
        <v>52365</v>
      </c>
      <c r="H8030" s="3" t="s">
        <v>21240</v>
      </c>
      <c r="I8030" s="3"/>
      <c r="J8030" s="3"/>
      <c r="K8030" s="5" t="s">
        <v>118</v>
      </c>
      <c r="L8030" s="5">
        <v>3</v>
      </c>
      <c r="M8030" s="5" t="s">
        <v>168</v>
      </c>
      <c r="N8030" s="5">
        <f>VLOOKUP(M8030,[1]ArchetypeScores!E:N,10,FALSE)</f>
        <v>0</v>
      </c>
      <c r="O8030" s="5">
        <f>VLOOKUP(M8030,[1]ArchetypeScores!E:O,11,FALSE)</f>
        <v>-1</v>
      </c>
      <c r="P8030" s="5">
        <f>VLOOKUP(M8030,[1]ArchetypeScores!E:P,12,FALSE)</f>
        <v>0</v>
      </c>
      <c r="Q8030" s="2" t="str">
        <f>VLOOKUP(M8030,[1]ArchetypeScores!E:W,19,FALSE)</f>
        <v>Untargeted</v>
      </c>
      <c r="R8030" s="2">
        <f>VLOOKUP(M8030,[1]ArchetypeScores!E:I,5,FALSE)</f>
        <v>0</v>
      </c>
      <c r="S8030" s="2">
        <f>VLOOKUP(M8030,[1]ArchetypeScores!E:K,7,FALSE)</f>
        <v>0</v>
      </c>
      <c r="T8030" s="2" t="str">
        <f t="shared" si="127"/>
        <v>Not A&amp;R positive</v>
      </c>
    </row>
    <row r="8031" spans="1:20" x14ac:dyDescent="0.3">
      <c r="A8031" s="2" t="s">
        <v>21229</v>
      </c>
      <c r="B8031" s="3" t="s">
        <v>21321</v>
      </c>
      <c r="C8031" s="3" t="s">
        <v>21322</v>
      </c>
      <c r="D8031" s="4">
        <v>5000</v>
      </c>
      <c r="E8031" s="5" t="s">
        <v>21232</v>
      </c>
      <c r="F8031" s="4">
        <v>0.22026000000000001</v>
      </c>
      <c r="G8031" s="6">
        <v>52369</v>
      </c>
      <c r="H8031" s="3" t="s">
        <v>21240</v>
      </c>
      <c r="I8031" s="3"/>
      <c r="J8031" s="3"/>
      <c r="K8031" s="5" t="s">
        <v>214</v>
      </c>
      <c r="L8031" s="5">
        <v>4</v>
      </c>
      <c r="M8031" s="5" t="s">
        <v>560</v>
      </c>
      <c r="N8031" s="5">
        <f>VLOOKUP(M8031,[1]ArchetypeScores!E:N,10,FALSE)</f>
        <v>1</v>
      </c>
      <c r="O8031" s="5">
        <f>VLOOKUP(M8031,[1]ArchetypeScores!E:O,11,FALSE)</f>
        <v>0</v>
      </c>
      <c r="P8031" s="5">
        <f>VLOOKUP(M8031,[1]ArchetypeScores!E:P,12,FALSE)</f>
        <v>0</v>
      </c>
      <c r="Q8031" s="2" t="str">
        <f>VLOOKUP(M8031,[1]ArchetypeScores!E:W,19,FALSE)</f>
        <v>Other sector</v>
      </c>
      <c r="R8031" s="2">
        <f>VLOOKUP(M8031,[1]ArchetypeScores!E:I,5,FALSE)</f>
        <v>0</v>
      </c>
      <c r="S8031" s="2">
        <f>VLOOKUP(M8031,[1]ArchetypeScores!E:K,7,FALSE)</f>
        <v>0</v>
      </c>
      <c r="T8031" s="2" t="str">
        <f t="shared" si="127"/>
        <v>Not A&amp;R positive</v>
      </c>
    </row>
    <row r="8032" spans="1:20" x14ac:dyDescent="0.3">
      <c r="A8032" s="2" t="s">
        <v>21229</v>
      </c>
      <c r="B8032" s="3" t="s">
        <v>21323</v>
      </c>
      <c r="C8032" s="3" t="s">
        <v>21324</v>
      </c>
      <c r="D8032" s="4">
        <v>62224</v>
      </c>
      <c r="E8032" s="5" t="s">
        <v>21232</v>
      </c>
      <c r="F8032" s="4">
        <v>2.6614599999999999</v>
      </c>
      <c r="G8032" s="6">
        <v>52330</v>
      </c>
      <c r="H8032" s="3" t="s">
        <v>21246</v>
      </c>
      <c r="I8032" s="3"/>
      <c r="J8032" s="3"/>
      <c r="K8032" s="5" t="s">
        <v>163</v>
      </c>
      <c r="L8032" s="5">
        <v>2</v>
      </c>
      <c r="M8032" s="5" t="s">
        <v>648</v>
      </c>
      <c r="N8032" s="5">
        <f>VLOOKUP(M8032,[1]ArchetypeScores!E:N,10,FALSE)</f>
        <v>0</v>
      </c>
      <c r="O8032" s="5">
        <f>VLOOKUP(M8032,[1]ArchetypeScores!E:O,11,FALSE)</f>
        <v>0</v>
      </c>
      <c r="P8032" s="5">
        <f>VLOOKUP(M8032,[1]ArchetypeScores!E:P,12,FALSE)</f>
        <v>0</v>
      </c>
      <c r="Q8032" s="2" t="str">
        <f>VLOOKUP(M8032,[1]ArchetypeScores!E:W,19,FALSE)</f>
        <v>Health care</v>
      </c>
      <c r="R8032" s="2">
        <f>VLOOKUP(M8032,[1]ArchetypeScores!E:I,5,FALSE)</f>
        <v>0</v>
      </c>
      <c r="S8032" s="2">
        <f>VLOOKUP(M8032,[1]ArchetypeScores!E:K,7,FALSE)</f>
        <v>0</v>
      </c>
      <c r="T8032" s="2" t="str">
        <f t="shared" si="127"/>
        <v>Not A&amp;R positive</v>
      </c>
    </row>
    <row r="8033" spans="1:20" x14ac:dyDescent="0.3">
      <c r="A8033" s="2" t="s">
        <v>21229</v>
      </c>
      <c r="B8033" s="3" t="s">
        <v>21325</v>
      </c>
      <c r="C8033" s="3" t="s">
        <v>21326</v>
      </c>
      <c r="D8033" s="4">
        <v>3150</v>
      </c>
      <c r="E8033" s="5" t="s">
        <v>21232</v>
      </c>
      <c r="F8033" s="4">
        <v>0.13875999999999999</v>
      </c>
      <c r="G8033" s="6">
        <v>52358</v>
      </c>
      <c r="H8033" s="3" t="s">
        <v>21240</v>
      </c>
      <c r="I8033" s="3"/>
      <c r="J8033" s="3"/>
      <c r="K8033" s="5" t="s">
        <v>291</v>
      </c>
      <c r="L8033" s="5">
        <v>4</v>
      </c>
      <c r="M8033" s="5" t="s">
        <v>292</v>
      </c>
      <c r="N8033" s="5">
        <f>VLOOKUP(M8033,[1]ArchetypeScores!E:N,10,FALSE)</f>
        <v>1</v>
      </c>
      <c r="O8033" s="5">
        <f>VLOOKUP(M8033,[1]ArchetypeScores!E:O,11,FALSE)</f>
        <v>0</v>
      </c>
      <c r="P8033" s="5">
        <f>VLOOKUP(M8033,[1]ArchetypeScores!E:P,12,FALSE)</f>
        <v>0</v>
      </c>
      <c r="Q8033" s="2" t="str">
        <f>VLOOKUP(M8033,[1]ArchetypeScores!E:W,19,FALSE)</f>
        <v>Education and training</v>
      </c>
      <c r="R8033" s="2">
        <f>VLOOKUP(M8033,[1]ArchetypeScores!E:I,5,FALSE)</f>
        <v>0</v>
      </c>
      <c r="S8033" s="2">
        <f>VLOOKUP(M8033,[1]ArchetypeScores!E:K,7,FALSE)</f>
        <v>0</v>
      </c>
      <c r="T8033" s="2" t="str">
        <f t="shared" si="127"/>
        <v>Not A&amp;R positive</v>
      </c>
    </row>
    <row r="8034" spans="1:20" x14ac:dyDescent="0.3">
      <c r="A8034" s="2" t="s">
        <v>21229</v>
      </c>
      <c r="B8034" s="3" t="s">
        <v>21327</v>
      </c>
      <c r="C8034" s="3" t="s">
        <v>21328</v>
      </c>
      <c r="D8034" s="4">
        <v>62000</v>
      </c>
      <c r="E8034" s="5" t="s">
        <v>21232</v>
      </c>
      <c r="F8034" s="4">
        <v>2.6586500000000002</v>
      </c>
      <c r="G8034" s="6">
        <v>52346</v>
      </c>
      <c r="H8034" s="3" t="s">
        <v>21329</v>
      </c>
      <c r="I8034" s="3" t="s">
        <v>21330</v>
      </c>
      <c r="J8034" s="3"/>
      <c r="K8034" s="5" t="s">
        <v>118</v>
      </c>
      <c r="L8034" s="5">
        <v>2</v>
      </c>
      <c r="M8034" s="5" t="s">
        <v>226</v>
      </c>
      <c r="N8034" s="5">
        <f>VLOOKUP(M8034,[1]ArchetypeScores!E:N,10,FALSE)</f>
        <v>0</v>
      </c>
      <c r="O8034" s="5">
        <f>VLOOKUP(M8034,[1]ArchetypeScores!E:O,11,FALSE)</f>
        <v>-1</v>
      </c>
      <c r="P8034" s="5">
        <f>VLOOKUP(M8034,[1]ArchetypeScores!E:P,12,FALSE)</f>
        <v>0</v>
      </c>
      <c r="Q8034" s="2" t="str">
        <f>VLOOKUP(M8034,[1]ArchetypeScores!E:W,19,FALSE)</f>
        <v>Untargeted</v>
      </c>
      <c r="R8034" s="2">
        <f>VLOOKUP(M8034,[1]ArchetypeScores!E:I,5,FALSE)</f>
        <v>0</v>
      </c>
      <c r="S8034" s="2">
        <f>VLOOKUP(M8034,[1]ArchetypeScores!E:K,7,FALSE)</f>
        <v>0</v>
      </c>
      <c r="T8034" s="2" t="str">
        <f t="shared" si="127"/>
        <v>Not A&amp;R positive</v>
      </c>
    </row>
    <row r="8035" spans="1:20" x14ac:dyDescent="0.3">
      <c r="A8035" s="2" t="s">
        <v>21229</v>
      </c>
      <c r="B8035" s="3" t="s">
        <v>21331</v>
      </c>
      <c r="C8035" s="3" t="s">
        <v>21332</v>
      </c>
      <c r="D8035" s="4"/>
      <c r="E8035" s="5" t="s">
        <v>21232</v>
      </c>
      <c r="F8035" s="4">
        <v>0</v>
      </c>
      <c r="G8035" s="6">
        <v>52343</v>
      </c>
      <c r="H8035" s="3" t="s">
        <v>21333</v>
      </c>
      <c r="I8035" s="3" t="s">
        <v>21334</v>
      </c>
      <c r="J8035" s="3"/>
      <c r="K8035" s="5" t="s">
        <v>477</v>
      </c>
      <c r="L8035" s="5">
        <v>1</v>
      </c>
      <c r="M8035" s="5" t="s">
        <v>750</v>
      </c>
      <c r="N8035" s="5">
        <f>VLOOKUP(M8035,[1]ArchetypeScores!E:N,10,FALSE)</f>
        <v>1</v>
      </c>
      <c r="O8035" s="5">
        <f>VLOOKUP(M8035,[1]ArchetypeScores!E:O,11,FALSE)</f>
        <v>-2</v>
      </c>
      <c r="P8035" s="5">
        <f>VLOOKUP(M8035,[1]ArchetypeScores!E:P,12,FALSE)</f>
        <v>2</v>
      </c>
      <c r="Q8035" s="2" t="str">
        <f>VLOOKUP(M8035,[1]ArchetypeScores!E:W,19,FALSE)</f>
        <v>Energy and water</v>
      </c>
      <c r="R8035" s="2">
        <f>VLOOKUP(M8035,[1]ArchetypeScores!E:I,5,FALSE)</f>
        <v>0</v>
      </c>
      <c r="S8035" s="2">
        <f>VLOOKUP(M8035,[1]ArchetypeScores!E:K,7,FALSE)</f>
        <v>0</v>
      </c>
      <c r="T8035" s="2" t="str">
        <f t="shared" si="127"/>
        <v>Not A&amp;R positive</v>
      </c>
    </row>
    <row r="8036" spans="1:20" x14ac:dyDescent="0.3">
      <c r="A8036" s="2" t="s">
        <v>21229</v>
      </c>
      <c r="B8036" s="3" t="s">
        <v>21335</v>
      </c>
      <c r="C8036" s="3" t="s">
        <v>21336</v>
      </c>
      <c r="D8036" s="4"/>
      <c r="E8036" s="5" t="s">
        <v>21232</v>
      </c>
      <c r="F8036" s="4">
        <v>0</v>
      </c>
      <c r="G8036" s="6">
        <v>52354</v>
      </c>
      <c r="H8036" s="3" t="s">
        <v>21243</v>
      </c>
      <c r="I8036" s="3" t="s">
        <v>21337</v>
      </c>
      <c r="J8036" s="3"/>
      <c r="K8036" s="5" t="s">
        <v>53</v>
      </c>
      <c r="L8036" s="5">
        <v>1</v>
      </c>
      <c r="M8036" s="5" t="s">
        <v>54</v>
      </c>
      <c r="N8036" s="5">
        <f>VLOOKUP(M8036,[1]ArchetypeScores!E:N,10,FALSE)</f>
        <v>0</v>
      </c>
      <c r="O8036" s="5">
        <f>VLOOKUP(M8036,[1]ArchetypeScores!E:O,11,FALSE)</f>
        <v>-1</v>
      </c>
      <c r="P8036" s="5">
        <f>VLOOKUP(M8036,[1]ArchetypeScores!E:P,12,FALSE)</f>
        <v>0</v>
      </c>
      <c r="Q8036" s="2" t="str">
        <f>VLOOKUP(M8036,[1]ArchetypeScores!E:W,19,FALSE)</f>
        <v>Untargeted</v>
      </c>
      <c r="R8036" s="2">
        <f>VLOOKUP(M8036,[1]ArchetypeScores!E:I,5,FALSE)</f>
        <v>0</v>
      </c>
      <c r="S8036" s="2">
        <f>VLOOKUP(M8036,[1]ArchetypeScores!E:K,7,FALSE)</f>
        <v>0</v>
      </c>
      <c r="T8036" s="2" t="str">
        <f t="shared" si="127"/>
        <v>Not A&amp;R positive</v>
      </c>
    </row>
    <row r="8037" spans="1:20" x14ac:dyDescent="0.3">
      <c r="A8037" s="2" t="s">
        <v>21229</v>
      </c>
      <c r="B8037" s="3" t="s">
        <v>21338</v>
      </c>
      <c r="C8037" s="3" t="s">
        <v>21339</v>
      </c>
      <c r="D8037" s="4">
        <v>22630</v>
      </c>
      <c r="E8037" s="5" t="s">
        <v>21232</v>
      </c>
      <c r="F8037" s="4">
        <v>0.99689000000000005</v>
      </c>
      <c r="G8037" s="6">
        <v>52360</v>
      </c>
      <c r="H8037" s="3" t="s">
        <v>21240</v>
      </c>
      <c r="I8037" s="3"/>
      <c r="J8037" s="3"/>
      <c r="K8037" s="5" t="s">
        <v>229</v>
      </c>
      <c r="L8037" s="5" t="s">
        <v>112</v>
      </c>
      <c r="M8037" s="5" t="s">
        <v>1282</v>
      </c>
      <c r="N8037" s="5">
        <f>VLOOKUP(M8037,[1]ArchetypeScores!E:N,10,FALSE)</f>
        <v>1</v>
      </c>
      <c r="O8037" s="5">
        <f>VLOOKUP(M8037,[1]ArchetypeScores!E:O,11,FALSE)</f>
        <v>-2</v>
      </c>
      <c r="P8037" s="5">
        <f>VLOOKUP(M8037,[1]ArchetypeScores!E:P,12,FALSE)</f>
        <v>-1</v>
      </c>
      <c r="Q8037" s="2" t="str">
        <f>VLOOKUP(M8037,[1]ArchetypeScores!E:W,19,FALSE)</f>
        <v>Industrials - transportation</v>
      </c>
      <c r="R8037" s="2">
        <f>VLOOKUP(M8037,[1]ArchetypeScores!E:I,5,FALSE)</f>
        <v>0</v>
      </c>
      <c r="S8037" s="2">
        <f>VLOOKUP(M8037,[1]ArchetypeScores!E:K,7,FALSE)</f>
        <v>-1</v>
      </c>
      <c r="T8037" s="2" t="str">
        <f t="shared" si="127"/>
        <v>Not A&amp;R positive</v>
      </c>
    </row>
    <row r="8038" spans="1:20" x14ac:dyDescent="0.3">
      <c r="A8038" s="2" t="s">
        <v>21229</v>
      </c>
      <c r="B8038" s="3" t="s">
        <v>21340</v>
      </c>
      <c r="C8038" s="3" t="s">
        <v>21341</v>
      </c>
      <c r="D8038" s="4"/>
      <c r="E8038" s="5" t="s">
        <v>21232</v>
      </c>
      <c r="F8038" s="4">
        <v>0</v>
      </c>
      <c r="G8038" s="6">
        <v>52355</v>
      </c>
      <c r="H8038" s="3" t="s">
        <v>21240</v>
      </c>
      <c r="I8038" s="3" t="s">
        <v>21342</v>
      </c>
      <c r="J8038" s="3"/>
      <c r="K8038" s="5" t="s">
        <v>53</v>
      </c>
      <c r="L8038" s="5">
        <v>1</v>
      </c>
      <c r="M8038" s="5" t="s">
        <v>54</v>
      </c>
      <c r="N8038" s="5">
        <f>VLOOKUP(M8038,[1]ArchetypeScores!E:N,10,FALSE)</f>
        <v>0</v>
      </c>
      <c r="O8038" s="5">
        <f>VLOOKUP(M8038,[1]ArchetypeScores!E:O,11,FALSE)</f>
        <v>-1</v>
      </c>
      <c r="P8038" s="5">
        <f>VLOOKUP(M8038,[1]ArchetypeScores!E:P,12,FALSE)</f>
        <v>0</v>
      </c>
      <c r="Q8038" s="2" t="str">
        <f>VLOOKUP(M8038,[1]ArchetypeScores!E:W,19,FALSE)</f>
        <v>Untargeted</v>
      </c>
      <c r="R8038" s="2">
        <f>VLOOKUP(M8038,[1]ArchetypeScores!E:I,5,FALSE)</f>
        <v>0</v>
      </c>
      <c r="S8038" s="2">
        <f>VLOOKUP(M8038,[1]ArchetypeScores!E:K,7,FALSE)</f>
        <v>0</v>
      </c>
      <c r="T8038" s="2" t="str">
        <f t="shared" si="127"/>
        <v>Not A&amp;R positive</v>
      </c>
    </row>
    <row r="8039" spans="1:20" x14ac:dyDescent="0.3">
      <c r="A8039" s="2" t="s">
        <v>21229</v>
      </c>
      <c r="B8039" s="3" t="s">
        <v>21343</v>
      </c>
      <c r="C8039" s="3" t="s">
        <v>21344</v>
      </c>
      <c r="D8039" s="4">
        <v>48</v>
      </c>
      <c r="E8039" s="5" t="s">
        <v>21232</v>
      </c>
      <c r="F8039" s="4">
        <v>2.0899999999999998E-3</v>
      </c>
      <c r="G8039" s="6">
        <v>52351</v>
      </c>
      <c r="H8039" s="3" t="s">
        <v>21280</v>
      </c>
      <c r="I8039" s="3" t="s">
        <v>21281</v>
      </c>
      <c r="J8039" s="3"/>
      <c r="K8039" s="5" t="s">
        <v>61</v>
      </c>
      <c r="L8039" s="5" t="s">
        <v>112</v>
      </c>
      <c r="M8039" s="5" t="s">
        <v>948</v>
      </c>
      <c r="N8039" s="5">
        <f>VLOOKUP(M8039,[1]ArchetypeScores!E:N,10,FALSE)</f>
        <v>0</v>
      </c>
      <c r="O8039" s="5">
        <f>VLOOKUP(M8039,[1]ArchetypeScores!E:O,11,FALSE)</f>
        <v>-1</v>
      </c>
      <c r="P8039" s="5">
        <f>VLOOKUP(M8039,[1]ArchetypeScores!E:P,12,FALSE)</f>
        <v>0</v>
      </c>
      <c r="Q8039" s="2" t="str">
        <f>VLOOKUP(M8039,[1]ArchetypeScores!E:W,19,FALSE)</f>
        <v>Health care</v>
      </c>
      <c r="R8039" s="2">
        <f>VLOOKUP(M8039,[1]ArchetypeScores!E:I,5,FALSE)</f>
        <v>0</v>
      </c>
      <c r="S8039" s="2">
        <f>VLOOKUP(M8039,[1]ArchetypeScores!E:K,7,FALSE)</f>
        <v>0</v>
      </c>
      <c r="T8039" s="2" t="str">
        <f t="shared" si="127"/>
        <v>Not A&amp;R positive</v>
      </c>
    </row>
    <row r="8043" spans="1:20" x14ac:dyDescent="0.3">
      <c r="D8043" s="4"/>
    </row>
    <row r="8044" spans="1:20" x14ac:dyDescent="0.3">
      <c r="D8044" s="4"/>
      <c r="F8044" s="4"/>
    </row>
    <row r="8045" spans="1:20" x14ac:dyDescent="0.3">
      <c r="D8045" s="4"/>
      <c r="F8045" s="4"/>
    </row>
    <row r="8046" spans="1:20" x14ac:dyDescent="0.3">
      <c r="D8046" s="4"/>
      <c r="F8046" s="4"/>
    </row>
    <row r="8047" spans="1:20" x14ac:dyDescent="0.3">
      <c r="D8047" s="4"/>
      <c r="F8047" s="4"/>
    </row>
    <row r="8048" spans="1:20" x14ac:dyDescent="0.3">
      <c r="D8048" s="4"/>
      <c r="F8048" s="4"/>
    </row>
    <row r="8049" spans="4:6" x14ac:dyDescent="0.3">
      <c r="D8049" s="4"/>
      <c r="F8049" s="4"/>
    </row>
    <row r="8050" spans="4:6" x14ac:dyDescent="0.3">
      <c r="D8050" s="4"/>
      <c r="F8050" s="4"/>
    </row>
    <row r="8051" spans="4:6" x14ac:dyDescent="0.3">
      <c r="D8051" s="4"/>
      <c r="F8051" s="4"/>
    </row>
    <row r="8052" spans="4:6" x14ac:dyDescent="0.3">
      <c r="D8052" s="4"/>
      <c r="F8052" s="4"/>
    </row>
    <row r="8053" spans="4:6" x14ac:dyDescent="0.3">
      <c r="D8053" s="4"/>
      <c r="F8053" s="4"/>
    </row>
    <row r="8054" spans="4:6" x14ac:dyDescent="0.3">
      <c r="D8054" s="4"/>
      <c r="F8054" s="4"/>
    </row>
    <row r="8055" spans="4:6" x14ac:dyDescent="0.3">
      <c r="D8055" s="4"/>
      <c r="F8055" s="4"/>
    </row>
    <row r="8056" spans="4:6" x14ac:dyDescent="0.3">
      <c r="D8056" s="4"/>
      <c r="F8056" s="4"/>
    </row>
    <row r="8057" spans="4:6" x14ac:dyDescent="0.3">
      <c r="D8057" s="13"/>
      <c r="F8057" s="4"/>
    </row>
    <row r="8058" spans="4:6" x14ac:dyDescent="0.3">
      <c r="F8058" s="4"/>
    </row>
    <row r="8059" spans="4:6" x14ac:dyDescent="0.3">
      <c r="F8059" s="4"/>
    </row>
    <row r="8060" spans="4:6" x14ac:dyDescent="0.3">
      <c r="F8060" s="4"/>
    </row>
    <row r="8061" spans="4:6" x14ac:dyDescent="0.3">
      <c r="F8061" s="4"/>
    </row>
    <row r="8062" spans="4:6" x14ac:dyDescent="0.3">
      <c r="F8062" s="4"/>
    </row>
    <row r="8063" spans="4:6" x14ac:dyDescent="0.3">
      <c r="F8063" s="4"/>
    </row>
    <row r="8064" spans="4:6" x14ac:dyDescent="0.3">
      <c r="F8064" s="4"/>
    </row>
    <row r="8065" spans="6:6" x14ac:dyDescent="0.3">
      <c r="F8065" s="4"/>
    </row>
    <row r="8066" spans="6:6" x14ac:dyDescent="0.3">
      <c r="F8066" s="4"/>
    </row>
    <row r="8067" spans="6:6" x14ac:dyDescent="0.3">
      <c r="F8067" s="4"/>
    </row>
    <row r="8068" spans="6:6" x14ac:dyDescent="0.3">
      <c r="F8068" s="4"/>
    </row>
    <row r="8069" spans="6:6" x14ac:dyDescent="0.3">
      <c r="F8069" s="14"/>
    </row>
    <row r="8070" spans="6:6" x14ac:dyDescent="0.3">
      <c r="F8070" s="4"/>
    </row>
    <row r="8071" spans="6:6" x14ac:dyDescent="0.3">
      <c r="F8071" s="4"/>
    </row>
    <row r="8072" spans="6:6" x14ac:dyDescent="0.3">
      <c r="F8072" s="4"/>
    </row>
    <row r="8073" spans="6:6" x14ac:dyDescent="0.3">
      <c r="F8073" s="4"/>
    </row>
    <row r="8074" spans="6:6" x14ac:dyDescent="0.3">
      <c r="F8074" s="4"/>
    </row>
    <row r="8075" spans="6:6" x14ac:dyDescent="0.3">
      <c r="F8075" s="4"/>
    </row>
    <row r="8076" spans="6:6" x14ac:dyDescent="0.3">
      <c r="F8076" s="4"/>
    </row>
    <row r="8077" spans="6:6" x14ac:dyDescent="0.3">
      <c r="F8077" s="15"/>
    </row>
  </sheetData>
  <autoFilter ref="A1:T8040" xr:uid="{00000000-0009-0000-0000-000008000000}">
    <sortState xmlns:xlrd2="http://schemas.microsoft.com/office/spreadsheetml/2017/richdata2" ref="A2:T8040">
      <sortCondition ref="A1:A8040"/>
    </sortState>
  </autoFilter>
  <hyperlinks>
    <hyperlink ref="H11" r:id="rId1" xr:uid="{FA8AFE25-A0A5-4C96-A59D-3B059C845902}"/>
    <hyperlink ref="H9" r:id="rId2" xr:uid="{06E8C489-1F59-4E47-9F61-683D95592D2E}"/>
    <hyperlink ref="H6" r:id="rId3" xr:uid="{2FB1B9D8-6382-4778-81BC-8882F2B6BEE0}"/>
    <hyperlink ref="H185" r:id="rId4" xr:uid="{C06731E3-2499-4D63-80FA-4EB57678D8A0}"/>
    <hyperlink ref="H122" r:id="rId5" xr:uid="{B34A9879-1F95-4006-A3DC-DCAD39F8C52D}"/>
    <hyperlink ref="H181" r:id="rId6" xr:uid="{FD574051-1682-4091-AC94-FB5E9692F5DD}"/>
    <hyperlink ref="H173" r:id="rId7" xr:uid="{1F75B44E-A9C8-4F41-93A2-C35A75680C10}"/>
    <hyperlink ref="H48" r:id="rId8" xr:uid="{199A6B53-AD4D-4D13-9C2E-CEEE2506B701}"/>
    <hyperlink ref="H164" r:id="rId9" xr:uid="{620B5224-9311-4F8D-9839-7D0524818C40}"/>
    <hyperlink ref="H97" r:id="rId10" xr:uid="{992E9FB2-8FA3-472E-8E33-18B7DC148574}"/>
    <hyperlink ref="H41" r:id="rId11" xr:uid="{3A421EC1-9EF5-4A6F-B84F-D29365FD337A}"/>
    <hyperlink ref="H213" r:id="rId12" xr:uid="{DED53CC3-6BA3-4840-B626-C147C4723AB1}"/>
    <hyperlink ref="H243" r:id="rId13" xr:uid="{002EB51A-FC83-4BCA-AC80-BB79C15C350B}"/>
    <hyperlink ref="H118" r:id="rId14" xr:uid="{0DFFD498-C11B-4E8E-A45D-CF38838C909C}"/>
    <hyperlink ref="H87" r:id="rId15" xr:uid="{6B8EE2CA-34D8-4CF7-90FB-4F0029ED0F97}"/>
    <hyperlink ref="H86" r:id="rId16" xr:uid="{529179C9-837A-4562-A3DE-F62EEBB40E28}"/>
    <hyperlink ref="H22" r:id="rId17" xr:uid="{13D1BD54-4E59-4AE9-9BC0-C13F438A088B}"/>
    <hyperlink ref="H136" r:id="rId18" xr:uid="{BBBF64C2-0521-4728-852F-192DE3F1BAD1}"/>
    <hyperlink ref="H160" r:id="rId19" xr:uid="{E21DF078-D300-49AF-A75B-CC5BC3966340}"/>
    <hyperlink ref="H161" r:id="rId20" xr:uid="{9A8A6C91-552F-4685-8BD3-B93A0BF6AEDC}"/>
    <hyperlink ref="H166" r:id="rId21" xr:uid="{59A0BA8E-C045-41E4-BBB2-140041418581}"/>
    <hyperlink ref="H154" r:id="rId22" xr:uid="{CD36D057-EB89-40EB-9DB5-DDA9B30AF68D}"/>
    <hyperlink ref="H88" r:id="rId23" xr:uid="{FE426610-98C2-4D9C-B2CD-C07493F015F2}"/>
    <hyperlink ref="H193" r:id="rId24" xr:uid="{2A9FB6D7-C75C-492D-AA13-68A7BE3A676C}"/>
    <hyperlink ref="H285" r:id="rId25" xr:uid="{9D26C939-3A5A-41B3-9996-D796E99DAC42}"/>
    <hyperlink ref="H80" r:id="rId26" xr:uid="{12F80583-A375-414D-B866-2BB55B70E0D2}"/>
    <hyperlink ref="H244" r:id="rId27" xr:uid="{DF308265-4C7E-4DF2-8B98-BC529BF4CE8D}"/>
    <hyperlink ref="H111" r:id="rId28" xr:uid="{1FE6D24A-79D4-4B7A-97DB-5E4800BFCB70}"/>
    <hyperlink ref="H112" r:id="rId29" xr:uid="{66DCA56D-08D4-441E-9C0A-D7D1C3249A02}"/>
    <hyperlink ref="H91" r:id="rId30" xr:uid="{95EC13E7-1B6A-4E8F-A5B4-C1FF5330B48E}"/>
    <hyperlink ref="H170" r:id="rId31" xr:uid="{3B852C3F-EE68-4989-B532-188B963C0E7A}"/>
    <hyperlink ref="H222" r:id="rId32" xr:uid="{37E1D3DC-B5D8-4BC4-8A9B-FE59BF136820}"/>
    <hyperlink ref="H142" r:id="rId33" xr:uid="{F7BCCAED-E471-4855-A5D6-037539B56C9C}"/>
    <hyperlink ref="H235" r:id="rId34" xr:uid="{1D4FEA72-D3F9-43E9-B637-2828888FA43A}"/>
    <hyperlink ref="H135" r:id="rId35" xr:uid="{D9041323-CE40-441E-9794-F32D4C054062}"/>
    <hyperlink ref="H103" r:id="rId36" xr:uid="{7585BE89-46DA-4DA2-8DCC-0A3418C9F7BE}"/>
    <hyperlink ref="H92" r:id="rId37" xr:uid="{414FB4FD-A75E-4ACD-A352-AF600DE90B9A}"/>
    <hyperlink ref="H149" r:id="rId38" xr:uid="{6D676060-8F91-42FB-9452-97F01145DA92}"/>
    <hyperlink ref="H176" r:id="rId39" xr:uid="{BD6AD5A0-6516-4A20-A905-489A381BB294}"/>
    <hyperlink ref="H120" r:id="rId40" xr:uid="{FA65E733-87CD-4135-8B4A-4A4B80138B33}"/>
    <hyperlink ref="H117" r:id="rId41" xr:uid="{4DE0C63E-5430-4C5F-A704-56F8658F4D51}"/>
    <hyperlink ref="H155" r:id="rId42" xr:uid="{A5DC64A3-FC5A-4CE9-9EC1-305B0D5F4F2C}"/>
    <hyperlink ref="H211" r:id="rId43" xr:uid="{E10E3EDE-C50A-40FD-986D-4CECF65905C1}"/>
    <hyperlink ref="H105" r:id="rId44" xr:uid="{791D8415-2604-4E98-A24D-DED1CFDC6096}"/>
    <hyperlink ref="H100" r:id="rId45" xr:uid="{E2F5FDD1-5104-4BF6-BFD7-8ADA99FC7C78}"/>
    <hyperlink ref="H148" r:id="rId46" xr:uid="{5B82AF14-4FBA-40C8-9F8F-EDCEAFC070D3}"/>
    <hyperlink ref="H114" r:id="rId47" xr:uid="{5127F723-27CC-4BFE-AC87-91EB0823CE3A}"/>
    <hyperlink ref="H143" r:id="rId48" xr:uid="{633471AD-C695-448D-89B8-8E10381F2655}"/>
    <hyperlink ref="H62" r:id="rId49" xr:uid="{16EB2380-52BF-40DB-8833-7E90F3D74D65}"/>
    <hyperlink ref="H110" r:id="rId50" xr:uid="{0D2BA8E4-182A-4DC9-9BAE-29B26EB7B2FF}"/>
    <hyperlink ref="H129" r:id="rId51" xr:uid="{3DE5E2AC-A9A1-4C08-92D3-99FD0DA52468}"/>
    <hyperlink ref="H189" r:id="rId52" xr:uid="{68464D17-3B97-4049-80A3-9FF2AE6CD76D}"/>
    <hyperlink ref="H90" r:id="rId53" xr:uid="{8E717CDE-3632-4A7E-AC6D-A5C569A4E0A7}"/>
    <hyperlink ref="H147" r:id="rId54" xr:uid="{E06ADB9A-0C20-4A4B-AB35-64DB634EBB8F}"/>
    <hyperlink ref="H215" r:id="rId55" xr:uid="{0086350C-8711-48AF-9A98-1425953B583C}"/>
    <hyperlink ref="H49" r:id="rId56" xr:uid="{D2C62FF0-1213-4B27-9E5A-E805CC9582B2}"/>
    <hyperlink ref="H144" r:id="rId57" xr:uid="{0F29A4FA-68FA-4DF4-B327-DD343D9225CA}"/>
    <hyperlink ref="H84" r:id="rId58" xr:uid="{1955D288-F396-428B-94E6-A4B6F1673A39}"/>
    <hyperlink ref="H102" r:id="rId59" xr:uid="{59EA1303-3217-4F83-806E-60C1929862DE}"/>
    <hyperlink ref="H224" r:id="rId60" display="http://argentina.gob.ar/noticias/inversion-de-60-millones-en-rio-negro" xr:uid="{4969418E-D800-4565-BBFF-D7CF426B7F59}"/>
    <hyperlink ref="H50" r:id="rId61" xr:uid="{B7779F4F-D3B8-4DEC-BF30-48821C77BA68}"/>
    <hyperlink ref="H43" r:id="rId62" xr:uid="{9735D0CB-A85F-4D00-A70A-D79BF9DE7822}"/>
    <hyperlink ref="H119" r:id="rId63" xr:uid="{EDC41D0F-BAB3-486E-BEE6-2B4FA720C0DF}"/>
    <hyperlink ref="H96" r:id="rId64" xr:uid="{CFBFA091-1EBA-4764-99C9-49A87E5B189D}"/>
    <hyperlink ref="H162" r:id="rId65" xr:uid="{B9F72B1C-FF77-4AD4-BFE0-8298AA61B9DF}"/>
    <hyperlink ref="H18" r:id="rId66" xr:uid="{EB601179-06E4-4046-82A0-DF3EFE1E5B96}"/>
    <hyperlink ref="H208" r:id="rId67" xr:uid="{F103722B-F460-4A58-81B8-7C7D97B79130}"/>
    <hyperlink ref="H163" r:id="rId68" xr:uid="{3FA9CC60-F686-412C-8939-2AF08C6C6379}"/>
    <hyperlink ref="H33" r:id="rId69" xr:uid="{898E5009-FE79-4543-A458-9697B689CD59}"/>
    <hyperlink ref="H121" r:id="rId70" xr:uid="{6677DBF2-6E1C-47BB-B22A-E699EDBAB8B6}"/>
    <hyperlink ref="H204" r:id="rId71" xr:uid="{0A568672-8689-433B-A983-14E54883C936}"/>
    <hyperlink ref="H201" r:id="rId72" xr:uid="{B5A65410-E06D-48A1-BD39-B42DF9191402}"/>
    <hyperlink ref="H69" r:id="rId73" xr:uid="{4E677F03-573E-43C7-B25D-8EBB17C2416A}"/>
    <hyperlink ref="H113" r:id="rId74" xr:uid="{8A296A79-BA86-4B63-9354-A2C96ADDADED}"/>
    <hyperlink ref="H106" r:id="rId75" xr:uid="{C16CF52B-75D6-4B11-A1D4-954026E4D745}"/>
    <hyperlink ref="H71" r:id="rId76" xr:uid="{D78D4106-DFE6-4F22-AFBC-48F161A26C9C}"/>
    <hyperlink ref="H77" r:id="rId77" xr:uid="{289E6FE4-AB44-42BD-BF72-6C1A1ECD7B17}"/>
    <hyperlink ref="H40" r:id="rId78" xr:uid="{69B85375-0299-4882-8647-477138E20104}"/>
    <hyperlink ref="H134" r:id="rId79" xr:uid="{B5F534D7-443B-4403-B05A-F5F0F5081F34}"/>
    <hyperlink ref="H233" r:id="rId80" xr:uid="{824856AE-DE65-41AA-A468-47E605562697}"/>
    <hyperlink ref="H76" r:id="rId81" xr:uid="{BD2BAAF8-0BBD-477D-A152-D0D7BCCED747}"/>
    <hyperlink ref="H30" r:id="rId82" xr:uid="{4F453F3C-4C4D-4EF5-B2B3-AB54C7F72970}"/>
    <hyperlink ref="H179" r:id="rId83" xr:uid="{98AB8E93-D59F-4642-ACEF-9DB7A4D573FC}"/>
    <hyperlink ref="H141" r:id="rId84" xr:uid="{1DD8E20E-24E0-4EF2-AFF0-F5AA1270707C}"/>
    <hyperlink ref="H46" r:id="rId85" xr:uid="{463A358D-F3D3-4417-A925-BA12AF0DF943}"/>
    <hyperlink ref="H116" r:id="rId86" xr:uid="{0AF56F90-54AB-4D26-AB90-9AB9D77EA768}"/>
    <hyperlink ref="H66" r:id="rId87" xr:uid="{05643F1B-25DE-44AE-87B4-9CE99BD291F3}"/>
    <hyperlink ref="H93" r:id="rId88" xr:uid="{82938AB3-A833-41C4-B45E-85D393E39E88}"/>
    <hyperlink ref="H53" r:id="rId89" xr:uid="{882A89C0-4030-48C4-9D8F-F2254057947F}"/>
    <hyperlink ref="H165" r:id="rId90" xr:uid="{9C1D4C8B-2D57-463D-B775-16B35EA84C9B}"/>
    <hyperlink ref="H57" r:id="rId91" xr:uid="{B58F28AB-AFF5-4DF2-B0AA-6BF8F9ABB22A}"/>
    <hyperlink ref="H45" r:id="rId92" xr:uid="{A88FE138-2635-43A4-AEA4-13BC73F47B36}"/>
    <hyperlink ref="H190" r:id="rId93" xr:uid="{B7E06535-E3A9-4FDA-B646-966AEDE0D7EF}"/>
    <hyperlink ref="H125" r:id="rId94" xr:uid="{4817812B-FDF9-48C1-B76E-2018E33E6A80}"/>
    <hyperlink ref="H214" r:id="rId95" xr:uid="{0AFB2321-1AFE-457B-AE74-3C208E2C53B3}"/>
    <hyperlink ref="H236" r:id="rId96" xr:uid="{08F8FD0D-2274-4F28-A052-9144DAA19D02}"/>
    <hyperlink ref="H192" r:id="rId97" xr:uid="{D52ED17C-8473-490E-9C6A-BED54AD2B669}"/>
    <hyperlink ref="H108" r:id="rId98" xr:uid="{19F043A8-1052-4B2B-B017-81915004F6BE}"/>
    <hyperlink ref="H198" r:id="rId99" xr:uid="{31269317-3D3C-4843-BCE4-2C6D310E86C3}"/>
    <hyperlink ref="H75" r:id="rId100" xr:uid="{46C825B0-5C7E-423C-A869-DAE6D3099EDD}"/>
    <hyperlink ref="H20" r:id="rId101" xr:uid="{1ACFCC99-80D7-42A0-BCCD-1D5D1E28F412}"/>
    <hyperlink ref="H202" r:id="rId102" xr:uid="{167EC3BD-F8A6-428A-8D2B-4C7F09995820}"/>
    <hyperlink ref="H197" r:id="rId103" xr:uid="{8DF04F1D-1D2C-43C7-80CA-7A0ED43E2048}"/>
    <hyperlink ref="H35" r:id="rId104" xr:uid="{7FC55C29-D6DA-4E8A-89C5-45D53FEB2959}"/>
    <hyperlink ref="H145" r:id="rId105" xr:uid="{2BEDD98B-EB45-42DF-AFD0-0BF93F71CF99}"/>
    <hyperlink ref="H187" r:id="rId106" xr:uid="{65F70334-29A8-486A-9A19-0D0127E52338}"/>
    <hyperlink ref="H52" r:id="rId107" xr:uid="{67255207-D1BC-4D0E-9F52-79C627BA52AB}"/>
    <hyperlink ref="H29" r:id="rId108" xr:uid="{050CE3B0-6206-4444-A5CA-A1FFEE4783EB}"/>
    <hyperlink ref="H200" r:id="rId109" xr:uid="{0D306A74-14EE-4F04-83FA-BB3FD712EABC}"/>
    <hyperlink ref="H238" r:id="rId110" xr:uid="{CA71A22E-A77A-48F9-ACA6-181C1941303F}"/>
    <hyperlink ref="H130" r:id="rId111" xr:uid="{44213A2D-B8BC-49AA-AB73-6A7D9FA12E2E}"/>
    <hyperlink ref="H234" r:id="rId112" xr:uid="{1874DA4E-24E3-4308-98FE-A950472A6E35}"/>
    <hyperlink ref="H169" r:id="rId113" xr:uid="{54B058C7-418B-4691-8198-75823028D725}"/>
    <hyperlink ref="H157" r:id="rId114" xr:uid="{FCD303B8-1F53-4B5F-9056-FCBD06C75AAB}"/>
    <hyperlink ref="H205" r:id="rId115" xr:uid="{DA20F225-AF06-4C4F-979F-F8C39AFCE6B0}"/>
    <hyperlink ref="H159" r:id="rId116" xr:uid="{50278BA6-3B6B-44D0-BCBC-6C7FEBBAFEDE}"/>
    <hyperlink ref="H133" r:id="rId117" xr:uid="{E8B61061-0B0F-4DB4-8056-D3BA2C6E1B08}"/>
    <hyperlink ref="H240" r:id="rId118" xr:uid="{99954603-8667-450D-919D-0913C1453D46}"/>
    <hyperlink ref="H42" r:id="rId119" xr:uid="{4A4C9355-5B1A-4789-839A-2B8C04DA6AA6}"/>
    <hyperlink ref="H44" r:id="rId120" xr:uid="{3B9C568F-EEBB-431D-BCFD-D791DBB2BC99}"/>
    <hyperlink ref="H225" r:id="rId121" xr:uid="{ACF9D556-AB49-4B7B-8491-4F4AD116E42B}"/>
    <hyperlink ref="H186" r:id="rId122" xr:uid="{48F789F2-5C56-4F26-AA9B-537782737D93}"/>
    <hyperlink ref="H98" r:id="rId123" xr:uid="{030E3AB1-1BCC-47D8-828D-ED9780901FCC}"/>
    <hyperlink ref="H203" r:id="rId124" xr:uid="{D9FE3F0E-9415-4781-B681-E18121688F56}"/>
    <hyperlink ref="H209" r:id="rId125" xr:uid="{846052A5-52C9-497C-83A1-1B69D0674775}"/>
    <hyperlink ref="H25" r:id="rId126" xr:uid="{A16ED413-F7BF-4274-9F97-8C198BFDCCC3}"/>
    <hyperlink ref="H237" r:id="rId127" xr:uid="{4AA2274D-3D82-49CA-8081-8C3C7924F3BE}"/>
    <hyperlink ref="H128" r:id="rId128" xr:uid="{235927BC-1531-4B2B-9819-0F9D66061145}"/>
    <hyperlink ref="H124" r:id="rId129" xr:uid="{3FE74E33-CF3A-4AC5-80FE-0F96F08212D1}"/>
    <hyperlink ref="H70" r:id="rId130" xr:uid="{45FD0E8D-0CE1-454E-80B7-F3DA0C60C534}"/>
    <hyperlink ref="H217" r:id="rId131" xr:uid="{B6F54438-C800-4F88-A540-B1D5B32CD73E}"/>
    <hyperlink ref="H28" r:id="rId132" xr:uid="{365D0A7A-1837-4809-AFA1-D48DBF7D68A3}"/>
    <hyperlink ref="H180" r:id="rId133" xr:uid="{964B53C6-D4F8-4F3B-809C-026C0C44BA4E}"/>
    <hyperlink ref="H21" r:id="rId134" xr:uid="{BE2B56BF-B759-442E-8218-828ED2311630}"/>
    <hyperlink ref="H123" r:id="rId135" xr:uid="{C6C4A6AF-0F50-45FB-98BD-87FB223F81F3}"/>
    <hyperlink ref="H94" r:id="rId136" xr:uid="{B44E94BD-8177-4862-9B8A-7A0A9C9C3105}"/>
    <hyperlink ref="H153" r:id="rId137" xr:uid="{B3C81762-21FB-459D-A233-B11BE61635DD}"/>
    <hyperlink ref="H151" r:id="rId138" xr:uid="{3BF008ED-EB89-44CB-B0D8-6F5964479903}"/>
    <hyperlink ref="H85" r:id="rId139" xr:uid="{7306F374-A4B0-4627-8676-B3547F18AA0A}"/>
    <hyperlink ref="H140" r:id="rId140" xr:uid="{4829905A-9A2B-428E-9E65-160CD4B043D8}"/>
    <hyperlink ref="H132" r:id="rId141" xr:uid="{D901E252-2DD7-4955-8AF5-F5D48AEA278D}"/>
    <hyperlink ref="H183" r:id="rId142" xr:uid="{DAE9EFE3-142E-4794-A036-AEF332E84C5D}"/>
    <hyperlink ref="H34" r:id="rId143" xr:uid="{CA44D3AB-83B0-4326-9DDB-A5557080E1FA}"/>
    <hyperlink ref="H229" r:id="rId144" xr:uid="{3808383B-7C5F-44DC-B378-A0195EDF804A}"/>
    <hyperlink ref="H74" r:id="rId145" xr:uid="{8E9F33AC-BE93-4AA6-AD6A-9B58520D4C8B}"/>
    <hyperlink ref="H152" r:id="rId146" xr:uid="{3D84CFA8-DF8E-4E74-9DD2-0DF2B09B8FF7}"/>
    <hyperlink ref="H231" r:id="rId147" display="https://www.argentina.gob.ar/noticias/los-creditos-del-fondo-fiduciario-para-el-desarrollo-provincial-se-otorgaran-segun-las" xr:uid="{4E0A62AA-8196-4C36-B624-AC75AD113D21}"/>
    <hyperlink ref="H107" r:id="rId148" xr:uid="{3E84CD92-661B-4F27-A354-DBF52AF6FCDE}"/>
    <hyperlink ref="H220" r:id="rId149" xr:uid="{7B1B5942-7D7C-44D7-AFDA-E37D2FC0925F}"/>
    <hyperlink ref="H199" r:id="rId150" xr:uid="{518F9547-6C9F-4EFF-AC9A-02F1E552DE24}"/>
    <hyperlink ref="H174" r:id="rId151" xr:uid="{BD9471CF-B455-45D1-9E1C-80C79AAC2A4A}"/>
    <hyperlink ref="H167" r:id="rId152" xr:uid="{8A3EF67C-0101-4AE5-8998-D52840ADA8F1}"/>
    <hyperlink ref="H188" r:id="rId153" display="https://www.bnamericas.com/en/news/argentina-presents-us428mn-housing-construction-plan" xr:uid="{5B9C6A2B-5ACE-4BDB-A838-02AA49232775}"/>
    <hyperlink ref="H156" r:id="rId154" xr:uid="{DD0868A4-A73F-43D0-AEE8-CEC0D54E59A0}"/>
    <hyperlink ref="H60" r:id="rId155" xr:uid="{C728D117-E039-4A13-BE50-508B0866F972}"/>
    <hyperlink ref="H81" r:id="rId156" xr:uid="{979BC42F-B009-4138-ADBE-CC18AA87C351}"/>
    <hyperlink ref="H242" r:id="rId157" xr:uid="{3AE86887-F9C3-4C79-A306-524498E022A3}"/>
    <hyperlink ref="H37" r:id="rId158" xr:uid="{795D60BF-6485-423B-A1D5-5998A66F2089}"/>
    <hyperlink ref="H61" r:id="rId159" xr:uid="{3FAD7930-A0CB-4B7F-A15A-714FA01E0A63}"/>
    <hyperlink ref="H72" r:id="rId160" xr:uid="{59CFD945-39B8-4037-9C2B-471B536E9CAD}"/>
    <hyperlink ref="H26" r:id="rId161" xr:uid="{99C30207-3257-4B50-A391-6D122134DC48}"/>
    <hyperlink ref="H54" r:id="rId162" xr:uid="{1F4EB5EB-D309-438D-A281-D54CBD5825A6}"/>
    <hyperlink ref="H223" r:id="rId163" xr:uid="{F2917349-F610-4117-BE19-45C538FD0482}"/>
    <hyperlink ref="H99" r:id="rId164" xr:uid="{5E5C5554-D68C-46F2-9DB6-088D0776D8E5}"/>
    <hyperlink ref="H51" r:id="rId165" xr:uid="{636D2A1A-B229-4EED-B3B4-38F7EFA6EE7E}"/>
    <hyperlink ref="H24" r:id="rId166" xr:uid="{E3C35C40-B2E0-480C-ABD6-2718FDDF50AF}"/>
    <hyperlink ref="H216" r:id="rId167" xr:uid="{E49D59E2-0839-4BD8-844E-5D9896F97079}"/>
    <hyperlink ref="H178" r:id="rId168" xr:uid="{236B624A-93BA-459D-A108-E181829DEFD6}"/>
    <hyperlink ref="H89" r:id="rId169" xr:uid="{F4738DB2-D8EC-47EA-8D7A-D49D482DF00A}"/>
    <hyperlink ref="H227" r:id="rId170" xr:uid="{430366B6-3668-4D90-A968-41449B7EEB20}"/>
    <hyperlink ref="H104" r:id="rId171" xr:uid="{46F26129-C7FC-40F7-B555-FEFE6085501E}"/>
    <hyperlink ref="H19" r:id="rId172" xr:uid="{C00F3D63-9767-4D6E-A583-D705EB0A7EB7}"/>
    <hyperlink ref="H58" r:id="rId173" xr:uid="{4B0DFBAB-19AB-4CA9-A88D-9A823C08516B}"/>
    <hyperlink ref="H172" r:id="rId174" xr:uid="{97CC6449-D68C-42B2-9E44-9B29F275FE4D}"/>
    <hyperlink ref="H191" r:id="rId175" xr:uid="{EB335C21-D3B2-4DB5-9C8B-2E04436A22CA}"/>
    <hyperlink ref="H95" r:id="rId176" xr:uid="{60B09753-703B-4993-BF29-537FBC5AB128}"/>
    <hyperlink ref="H109" r:id="rId177" xr:uid="{B03FB202-2475-4F23-BBA2-7064EBCF143D}"/>
    <hyperlink ref="H150" r:id="rId178" xr:uid="{3652BEDC-1425-408D-A62A-DEDABEE2879C}"/>
    <hyperlink ref="H55" r:id="rId179" xr:uid="{7698E35E-7527-47BF-8209-796094B32E87}"/>
    <hyperlink ref="H146" r:id="rId180" xr:uid="{F8E987E9-2AA7-49DC-997C-42E515447B2B}"/>
    <hyperlink ref="H39" r:id="rId181" xr:uid="{5913B78A-205D-4527-B773-BE21AD470AFC}"/>
    <hyperlink ref="H38" r:id="rId182" xr:uid="{7C9EE092-CFEC-497A-B13C-6A67C0131FE3}"/>
    <hyperlink ref="H68" r:id="rId183" xr:uid="{BDC9B82E-0DCA-4363-A531-A5201DD42289}"/>
    <hyperlink ref="H377" r:id="rId184" xr:uid="{201230FB-EDC6-4D80-8FCE-D79DBBD5D7E2}"/>
    <hyperlink ref="H379" r:id="rId185" xr:uid="{5F313E33-042A-4F4B-93E7-8D1AFE20C16C}"/>
    <hyperlink ref="H308" r:id="rId186" xr:uid="{AA776ACB-6B4C-4333-A304-B875070DA119}"/>
    <hyperlink ref="H381" r:id="rId187" xr:uid="{E319FA19-8FB9-4533-B67C-BD6398DD8ADF}"/>
    <hyperlink ref="H392" r:id="rId188" xr:uid="{DAB8E02D-157E-4CC4-8814-E482E4F346D6}"/>
    <hyperlink ref="H415" r:id="rId189" xr:uid="{2C2653A2-6A12-42A6-B2E6-62BB803AE509}"/>
    <hyperlink ref="H309" r:id="rId190" xr:uid="{0498AED2-A93C-43ED-9DB0-9BB449B8C429}"/>
    <hyperlink ref="H310" r:id="rId191" xr:uid="{A17B0368-142E-4BF7-BA80-95AE7E0E26D9}"/>
    <hyperlink ref="H311" r:id="rId192" xr:uid="{CE4504ED-3FCF-4677-A508-19CB3FF89211}"/>
    <hyperlink ref="H312" r:id="rId193" xr:uid="{A929D3B0-D9E5-42E1-BA07-A2CB2B81CA5F}"/>
    <hyperlink ref="H313" r:id="rId194" xr:uid="{54E6C97F-E680-4994-8A20-A3520398BFFB}"/>
    <hyperlink ref="H314" r:id="rId195" xr:uid="{4578DFBD-DCB2-492B-8EE9-BDC945A64AB0}"/>
    <hyperlink ref="H384" r:id="rId196" xr:uid="{D1990CD9-04F7-434D-87AB-4008F01DB3DA}"/>
    <hyperlink ref="H272" r:id="rId197" xr:uid="{B0308FDB-A78B-48B9-82E1-CFE82FA20CAA}"/>
    <hyperlink ref="H273" r:id="rId198" xr:uid="{0A4B56B9-5BC9-4A49-BD8F-202421D5845D}"/>
    <hyperlink ref="H432" r:id="rId199" xr:uid="{2D2E4FDD-67C4-4261-91E2-2163B8756C66}"/>
    <hyperlink ref="H433" r:id="rId200" xr:uid="{FFF4AA43-5873-41CA-8733-6A38C6CB6606}"/>
    <hyperlink ref="H434" r:id="rId201" xr:uid="{1A2A6BB9-0A32-4F96-8D76-A47425EBF570}"/>
    <hyperlink ref="H428" r:id="rId202" xr:uid="{F1430961-0921-40DB-84AC-61E06B7CAB29}"/>
    <hyperlink ref="H426" r:id="rId203" xr:uid="{FA8992F2-309F-43F9-9A0F-6A6724C77097}"/>
    <hyperlink ref="H429" r:id="rId204" xr:uid="{59A287DE-457F-43BC-B002-64106A6DDFCE}"/>
    <hyperlink ref="H427" r:id="rId205" xr:uid="{AC0675FF-7534-48D9-9256-29BEF6EDA1C6}"/>
    <hyperlink ref="H302" r:id="rId206" xr:uid="{73D548BD-0640-4171-8CDD-88F104D0ABD4}"/>
    <hyperlink ref="H318" r:id="rId207" xr:uid="{FF33BE2A-A364-4BB0-80B5-D1595E49697A}"/>
    <hyperlink ref="H409" r:id="rId208" xr:uid="{BA90730F-6D8C-45A1-B686-4B9523C6B60E}"/>
    <hyperlink ref="H411" r:id="rId209" xr:uid="{6437FCDE-9C39-44B8-92EB-639A456061A2}"/>
    <hyperlink ref="H412" r:id="rId210" xr:uid="{3053BFB5-D67C-4E7B-83A9-EA903395D330}"/>
    <hyperlink ref="H413" r:id="rId211" xr:uid="{39892E47-7FC5-4932-8D9B-0657CADD48F2}"/>
    <hyperlink ref="H259" r:id="rId212" xr:uid="{22723187-FD55-4F2E-9F2E-61C4385B7DCC}"/>
    <hyperlink ref="H286" r:id="rId213" xr:uid="{F5558427-AE27-4632-86D1-09AB975873DD}"/>
    <hyperlink ref="H410" r:id="rId214" xr:uid="{2A541A25-DC79-492C-B861-3A525CEFF40E}"/>
    <hyperlink ref="H405" r:id="rId215" xr:uid="{48F02854-2CB2-4241-92AB-FE6149791D71}"/>
    <hyperlink ref="H406" r:id="rId216" xr:uid="{0B2E9E35-B988-470F-BD34-8A1B595EC647}"/>
    <hyperlink ref="H326" r:id="rId217" xr:uid="{1194DB92-7A87-48D2-8838-7E0397885C73}"/>
    <hyperlink ref="H255" r:id="rId218" xr:uid="{CB3DF9C0-054F-4FD3-98D1-1E7FE367F15A}"/>
    <hyperlink ref="H331" r:id="rId219" xr:uid="{24B40B27-75D3-4F74-A19B-453D814D82ED}"/>
    <hyperlink ref="H342" r:id="rId220" xr:uid="{9B7EB192-2146-4E4B-B371-3FE1318E1B49}"/>
    <hyperlink ref="H341" r:id="rId221" xr:uid="{6053CC65-35D4-452D-B388-18E9A77B62E2}"/>
    <hyperlink ref="H334" r:id="rId222" display="https://www.minister.industry.gov.au/ministers/taylor/media-releases/investing-reliable-affordable-energy-and-reducing-emissions-secure-australias-recovery" xr:uid="{A853BCA3-9CE1-472B-BBB3-802CB7BDCC9B}"/>
    <hyperlink ref="H332" r:id="rId223" display="https://www.minister.industry.gov.au/ministers/taylor/media-releases/investing-reliable-affordable-energy-and-reducing-emissions-secure-australias-recovery" xr:uid="{8951B3B7-2D7E-4F6E-8E93-6AB81E3143C1}"/>
    <hyperlink ref="H335" r:id="rId224" display="https://www.minister.industry.gov.au/ministers/taylor/media-releases/investing-reliable-affordable-energy-and-reducing-emissions-secure-australias-recovery" xr:uid="{4868D7E6-F761-4E65-A306-A24887773E87}"/>
    <hyperlink ref="H336" r:id="rId225" display="https://www.minister.industry.gov.au/ministers/taylor/media-releases/investing-reliable-affordable-energy-and-reducing-emissions-secure-australias-recovery" xr:uid="{93AF08BF-F9C9-4029-867C-9845C2E00EF8}"/>
    <hyperlink ref="H337" r:id="rId226" display="https://www.minister.industry.gov.au/ministers/taylor/media-releases/investing-reliable-affordable-energy-and-reducing-emissions-secure-australias-recovery" xr:uid="{E3E509CB-7BD4-4C96-B075-B5B0411E4523}"/>
    <hyperlink ref="H339" r:id="rId227" display="https://www.minister.industry.gov.au/ministers/taylor/media-releases/investing-reliable-affordable-energy-and-reducing-emissions-secure-australias-recovery" xr:uid="{7A45B608-DC12-4B23-8117-6560F21B1263}"/>
    <hyperlink ref="H340" r:id="rId228" display="https://www.minister.industry.gov.au/ministers/taylor/media-releases/investing-reliable-affordable-energy-and-reducing-emissions-secure-australias-recovery" xr:uid="{80C71CDD-7A53-4AD7-88C0-9F5CFEDA7CA9}"/>
    <hyperlink ref="H338" r:id="rId229" display="https://www.minister.industry.gov.au/ministers/taylor/media-releases/investing-reliable-affordable-energy-and-reducing-emissions-secure-australias-recovery" xr:uid="{7A19774F-8985-40C0-867E-2ECFFBD1E227}"/>
    <hyperlink ref="H333" r:id="rId230" display="https://www.minister.industry.gov.au/ministers/taylor/media-releases/investing-reliable-affordable-energy-and-reducing-emissions-secure-australias-recovery" xr:uid="{1C4FA3B5-437C-499B-83E8-C1BCA7B6A410}"/>
    <hyperlink ref="H355" r:id="rId231" xr:uid="{48B0AA7B-8204-4408-A8A4-FB6FD6218645}"/>
    <hyperlink ref="H293" r:id="rId232" xr:uid="{02173632-A244-48CF-A7EA-A5773080960A}"/>
    <hyperlink ref="H306" r:id="rId233" xr:uid="{A81A7180-7521-4598-AABB-D8F885CE75E9}"/>
    <hyperlink ref="H361" r:id="rId234" xr:uid="{217781F5-135A-4AB4-B88B-A6152D27BC7E}"/>
    <hyperlink ref="H373" r:id="rId235" xr:uid="{A803A6C6-38C0-4C8D-8CFF-2EAB5EA1D4BE}"/>
    <hyperlink ref="H296" r:id="rId236" xr:uid="{1B9F2092-C2E2-47B0-83A5-88045A83EB33}"/>
    <hyperlink ref="H423" r:id="rId237" xr:uid="{0146D80F-4A8B-4484-BA39-545274924257}"/>
    <hyperlink ref="H372" r:id="rId238" xr:uid="{1B8C2DD8-9A1A-4DC2-B439-0A1181EAE27C}"/>
    <hyperlink ref="H297" r:id="rId239" xr:uid="{B85ABFC7-7DD1-43A5-9218-FAD8971E888A}"/>
    <hyperlink ref="H298" r:id="rId240" xr:uid="{FF2A9B0D-23B3-4ED3-96F8-95423D6EBC47}"/>
    <hyperlink ref="H257" r:id="rId241" xr:uid="{1110B08C-4BA4-4B81-BB61-86A84B7DBD4D}"/>
    <hyperlink ref="H371" r:id="rId242" display="https://budget.gov.au/2020-21/content/bp2/download/bp2_complete.pdf" xr:uid="{7AE65E5E-8805-424D-9BFD-9A3533B93ECB}"/>
    <hyperlink ref="H294" r:id="rId243" display="https://budget.gov.au/2020-21/content/bp2/download/bp2_complete.pdf" xr:uid="{838629CD-F9E9-4261-BE83-783684DCC386}"/>
    <hyperlink ref="H304" r:id="rId244" display="https://budget.gov.au/2020-21/content/bp2/download/bp2_complete.pdf" xr:uid="{80DABBA2-9FE8-40FA-9791-364158EE505B}"/>
    <hyperlink ref="H325" r:id="rId245" xr:uid="{23D014D9-7A4D-48A8-9E86-E950A09CF5F7}"/>
    <hyperlink ref="H265" r:id="rId246" xr:uid="{DA4C8881-B213-4E7D-AFFC-28123301A913}"/>
    <hyperlink ref="H300" r:id="rId247" xr:uid="{2509EF55-1713-4C3F-BEDE-94016747E928}"/>
    <hyperlink ref="H301" r:id="rId248" xr:uid="{D485F487-38B4-448F-AC28-E732EC5F1285}"/>
    <hyperlink ref="H315" r:id="rId249" display="https://www.smartraveller.gov.au/COVID-19/COVID-19-overseas-financial-assistance-FAQs" xr:uid="{6E081C78-2441-4004-B365-10EA1875E229}"/>
    <hyperlink ref="H385" r:id="rId250" xr:uid="{DF9E17FF-0BF6-4485-8373-652D22D663CA}"/>
    <hyperlink ref="H374" r:id="rId251" location=":~:text=The%20Morrison%2DMcCormack%20Government%20today,facilities%20affected%20by%20COVID%2D19." display="https://minister.infrastructure.gov.au/mccormack/media-release/more-funding-support-australias-oil-recycling-industry - :~:text=The%20Morrison%2DMcCormack%20Government%20today,facilities%20affected%20by%20COVID%2D19." xr:uid="{960CF33D-3E5F-40AD-836A-A444160F37E0}"/>
    <hyperlink ref="H322" r:id="rId252" xr:uid="{627636DC-3140-42BD-A86C-DC04E51ED096}"/>
    <hyperlink ref="H349" r:id="rId253" display="https://www.theguardian.com/australia-news/2020/may/27/work-in-progress-a-60bn-miscalculation-could-make-jobkeeper-fairer-and-lead-to-quicker-recovery" xr:uid="{9690D7AB-DEAB-4B7A-9190-D15CD2BD6CAF}"/>
    <hyperlink ref="H245" r:id="rId254" xr:uid="{82021AB0-B49C-4E11-9F29-2A07C01131F7}"/>
    <hyperlink ref="H422" r:id="rId255" xr:uid="{2EC6D31E-3411-4791-9A5F-A4E7A2BED61B}"/>
    <hyperlink ref="H262" r:id="rId256" xr:uid="{9532B134-0289-4ADB-B23A-3A8552C18EE6}"/>
    <hyperlink ref="H271" r:id="rId257" xr:uid="{6E837FC2-4F1F-4B06-96BD-998D4B2FC01C}"/>
    <hyperlink ref="H399" r:id="rId258" xr:uid="{8AEE930F-AB4D-4D79-9FCF-A8C895C1C13E}"/>
    <hyperlink ref="H419" r:id="rId259" xr:uid="{25CDB0E2-3452-4F72-849D-293423845E9C}"/>
    <hyperlink ref="H418" r:id="rId260" xr:uid="{9E1C38D6-C4A7-4FFA-BA98-435D0C2FB391}"/>
    <hyperlink ref="H351" r:id="rId261" xr:uid="{B73BD90D-0D36-403D-A819-3FDEBEC08E30}"/>
    <hyperlink ref="H354" r:id="rId262" xr:uid="{82332D36-91F1-4B7C-B380-A032C1FCB7F9}"/>
    <hyperlink ref="H263" r:id="rId263" xr:uid="{89816BEF-B842-4B1F-99AF-C0B4ADBCCB83}"/>
    <hyperlink ref="H397" r:id="rId264" xr:uid="{0CD8B385-9333-4E93-BF81-A37C2075220B}"/>
    <hyperlink ref="H398" r:id="rId265" xr:uid="{02493859-5380-4455-8DE2-CCF34BA49734}"/>
    <hyperlink ref="H360" r:id="rId266" xr:uid="{E58C487F-CC48-4BD3-BD38-EE16C0FDAC96}"/>
    <hyperlink ref="H282" r:id="rId267" display="https://www.pm.gov.au/media/11-billion-support-more-mental-health-medicare-and-domestic-violence-services-0" xr:uid="{9BE4A9CA-0B62-4068-89C0-772D9676F341}"/>
    <hyperlink ref="H363" r:id="rId268" display="https://www.pm.gov.au/media/11-billion-support-more-mental-health-medicare-and-domestic-violence-services-00" xr:uid="{00651E47-444B-4E12-B2CA-CDFFC068FFF6}"/>
    <hyperlink ref="H387" r:id="rId269" display="https://www.pm.gov.au/media/11-billion-support-more-mental-health-medicare-and-domestic-violence-services-000" xr:uid="{EFC9E17D-0C0A-4242-AA10-524913F5633B}"/>
    <hyperlink ref="H303" r:id="rId270" xr:uid="{A40EE981-48A2-4BB3-B69B-612BDF4271FA}"/>
    <hyperlink ref="H407" r:id="rId271" xr:uid="{75D9293C-F42C-4EF2-9DC0-0211779553AE}"/>
    <hyperlink ref="H274" r:id="rId272" xr:uid="{51C35077-CBAE-4A6A-9139-A29C35C85F70}"/>
    <hyperlink ref="H275" r:id="rId273" display="https://www.health.gov.au/ministers/the-hon-greg-hunt-mp/media/540-million-to-continue-and-expand-australias-covid-19-response" xr:uid="{DC828080-1B91-4314-836B-9D78C909135A}"/>
    <hyperlink ref="J474" r:id="rId274" display="https://www.ris.bka.gv.at/Dokumente/BgblAuth/BGBLA_2020_I_48/BGBLA_2020_I_48.pdfsig" xr:uid="{2C1145B5-BBC1-4860-843D-01EC50AF995D}"/>
    <hyperlink ref="J469" r:id="rId275" display="https://www.ris.bka.gv.at/Dokumente/BgblAuth/BGBLA_2020_I_49/BGBLA_2020_I_49.pdfsig" xr:uid="{D2EABA49-4BA4-4C2F-8E20-36AD748386F5}"/>
    <hyperlink ref="J455" r:id="rId276" display="https://www.ris.bka.gv.at/Dokumente/BgblAuth/BGBLA_2020_I_16/BGBLA_2020_I_16.pdfsig" xr:uid="{66BC06C0-3AEF-4EE3-8EE5-72B93749C66E}"/>
    <hyperlink ref="H455" r:id="rId277" xr:uid="{3B723E33-E889-431D-93B8-47AA46FFD473}"/>
    <hyperlink ref="H465" r:id="rId278" xr:uid="{49A0CFEB-FB12-434A-9252-84E44B3229A4}"/>
    <hyperlink ref="H442" r:id="rId279" display="https://www.bmf.gv.at/presse/pressemeldungen/2020/maerz/Bluemel-Tun-was-notwendig-ist-um-zu-helfen.html" xr:uid="{1042D8EE-CBA8-4B60-9CC4-FDE540B738E1}"/>
    <hyperlink ref="H456" r:id="rId280" xr:uid="{1CA37615-DF64-4273-A499-A59F2F98C4D2}"/>
    <hyperlink ref="H444" r:id="rId281" xr:uid="{0FC59EAD-ACFA-4B6B-BEA5-47D872CAC1A6}"/>
    <hyperlink ref="H477" r:id="rId282" xr:uid="{233C2294-0487-4CD2-B72F-7D96FD46E61E}"/>
    <hyperlink ref="H505" r:id="rId283" xr:uid="{72F1B083-EE2C-407C-915F-30D178AA6A4B}"/>
    <hyperlink ref="H486" r:id="rId284" xr:uid="{3EA24524-D338-42F2-819F-2FE3A1092061}"/>
    <hyperlink ref="H495" r:id="rId285" xr:uid="{D022362C-1D45-4F63-A982-E9EE4A1BEE7C}"/>
    <hyperlink ref="H487" r:id="rId286" xr:uid="{BE8A6F30-E227-4E1C-86C1-F219F8EC15E2}"/>
    <hyperlink ref="H502" r:id="rId287" xr:uid="{1F788EAC-F52B-414F-AF78-D29FDF874A51}"/>
    <hyperlink ref="H509" r:id="rId288" xr:uid="{1166ECC4-8238-4958-9B57-5E7D140F6A44}"/>
    <hyperlink ref="H498" r:id="rId289" xr:uid="{56600CD5-80FB-4F2C-BFAA-9B3FCABD7C4A}"/>
    <hyperlink ref="H491" r:id="rId290" xr:uid="{3B09980C-F7A0-44F3-8338-A66CEBA4C9CC}"/>
    <hyperlink ref="H512" r:id="rId291" xr:uid="{36AB127D-6947-4D4F-B0AC-8D5E93373ED5}"/>
    <hyperlink ref="H489" r:id="rId292" xr:uid="{41F7F49D-580F-459C-8F7B-7203D6399434}"/>
    <hyperlink ref="H500" r:id="rId293" xr:uid="{13A0FF19-A5D2-4E4C-B17C-48DAD2DB5984}"/>
    <hyperlink ref="H504" r:id="rId294" xr:uid="{B24741C7-6FDE-4741-BD7F-DE2815C0E427}"/>
    <hyperlink ref="H497" r:id="rId295" xr:uid="{896F2DAB-0B12-4DC9-9990-E7B02EF0BA43}"/>
    <hyperlink ref="H513" r:id="rId296" xr:uid="{567B0C79-A117-4123-AB31-D028CED15210}"/>
    <hyperlink ref="H482" r:id="rId297" xr:uid="{9888008F-0598-4FC0-8793-3CDAFF98A212}"/>
    <hyperlink ref="H490" r:id="rId298" xr:uid="{87588FB8-8CD9-4507-9D31-E986A454A884}"/>
    <hyperlink ref="H510" r:id="rId299" xr:uid="{0F67A9FE-DA98-4AB4-BC5D-692EA8BF8EBC}"/>
    <hyperlink ref="H492" r:id="rId300" xr:uid="{B25B54B7-239A-4E80-B4D0-533501430ECC}"/>
    <hyperlink ref="H499" r:id="rId301" xr:uid="{FB0EB1D9-2D3A-4369-ADF3-ADB6E10DF007}"/>
    <hyperlink ref="H503" r:id="rId302" xr:uid="{84D4AD1C-8947-4658-87C8-21C70FD208B2}"/>
    <hyperlink ref="H496" r:id="rId303" xr:uid="{AAD03CEA-08E8-43A8-8956-ACC0E1551094}"/>
    <hyperlink ref="H511" r:id="rId304" xr:uid="{F2A8FE88-5BD3-4167-B761-ECAE350EF3D0}"/>
    <hyperlink ref="H481" r:id="rId305" xr:uid="{1AAD8EC1-8AEB-48C7-B0C9-79D0080D56C6}"/>
    <hyperlink ref="H488" r:id="rId306" xr:uid="{3ACE798E-EC8F-4867-9CA3-FD4F62189E4E}"/>
    <hyperlink ref="H501" r:id="rId307" xr:uid="{2DCDEE05-F08D-4B6F-98CE-23D693E39C80}"/>
    <hyperlink ref="H483" r:id="rId308" xr:uid="{BDF858EB-B70B-4E9C-976B-D0954BF69E82}"/>
    <hyperlink ref="H508" r:id="rId309" xr:uid="{F5CC045D-4465-41F0-AFA7-2DA30691168D}"/>
    <hyperlink ref="H494" r:id="rId310" xr:uid="{F489FA4D-7E4A-454F-8731-5585C29CBCE2}"/>
    <hyperlink ref="H506" r:id="rId311" xr:uid="{9B00E31D-470C-4D8E-86D6-0614CBD69766}"/>
    <hyperlink ref="H536" r:id="rId312" xr:uid="{79F6D661-DA85-4C2A-99BA-715A28A32869}"/>
    <hyperlink ref="H526" r:id="rId313" xr:uid="{A0490BBE-ED01-43F9-B325-20479B8BC46A}"/>
    <hyperlink ref="H517" r:id="rId314" display="https://www.thedailystar.net/business/news/govt-approves-two-new-stimulus-packages-tk-2700-crore-2029281" xr:uid="{92442456-A653-4B45-9741-316973124B92}"/>
    <hyperlink ref="H524" r:id="rId315" xr:uid="{D1A5ECD9-397E-47C4-8427-E340A0A920A5}"/>
    <hyperlink ref="H544" r:id="rId316" display="https://moind.gov.bd/sites/default/files/files/moind.portal.gov.bd/notices/d3c8f59b_0cef_4638_8240_ff3e9d780f99/Letter to Finance Division on 30 April 2020.pdf" xr:uid="{5DFF6970-D03F-41F9-BA89-617C60979270}"/>
    <hyperlink ref="H530" r:id="rId317" xr:uid="{1F10175B-95F1-4212-A3D3-FB5AE974C15B}"/>
    <hyperlink ref="H543" r:id="rId318" xr:uid="{F78EAD2E-FD60-49D9-AF71-2EBADEE82CF6}"/>
    <hyperlink ref="H540" r:id="rId319" xr:uid="{E444085B-65F9-40FC-9E7F-7C2CE508EA8C}"/>
    <hyperlink ref="H527" r:id="rId320" xr:uid="{A15FAFA3-FC25-446E-A231-6474A2A4B4EA}"/>
    <hyperlink ref="H525" r:id="rId321" xr:uid="{E1684B67-5522-432E-8BE8-19482C9F6932}"/>
    <hyperlink ref="H553" r:id="rId322" xr:uid="{10F74467-A2B7-4324-ADFE-A2093EA7D946}"/>
    <hyperlink ref="H533" r:id="rId323" xr:uid="{861FB8D1-51EA-402B-A610-785CBD0F3038}"/>
    <hyperlink ref="H581" r:id="rId324" xr:uid="{D0992AF6-E023-4293-964B-9FCCD396C456}"/>
    <hyperlink ref="H563" r:id="rId325" xr:uid="{69E367A7-A2FE-403D-9095-611BAAAE6F8D}"/>
    <hyperlink ref="H562" r:id="rId326" xr:uid="{8A0C0C6E-7132-4A7E-AE28-5A8A02C28CAA}"/>
    <hyperlink ref="H579" r:id="rId327" xr:uid="{D73CF49D-21BB-4E7F-9F33-1D038515BD41}"/>
    <hyperlink ref="H559" r:id="rId328" xr:uid="{8DC9C6E4-E54B-4740-A25E-B5AE4AF0B562}"/>
    <hyperlink ref="H587" r:id="rId329" xr:uid="{BB06E8D8-ED7C-466F-9D94-F9248ACDCE35}"/>
    <hyperlink ref="H585" r:id="rId330" xr:uid="{03CC1C97-CFFE-4D1F-8E10-DC240F76736F}"/>
    <hyperlink ref="H590" r:id="rId331" xr:uid="{13CAA68A-D77B-4147-8596-1F40494DCB07}"/>
    <hyperlink ref="H564" r:id="rId332" xr:uid="{F866CDC4-500D-4C24-BCDF-F1E05BCA22FF}"/>
    <hyperlink ref="H560" r:id="rId333" xr:uid="{443EC252-96A7-4ABB-9611-A6D5688A50CD}"/>
    <hyperlink ref="H580" r:id="rId334" xr:uid="{780FB1A9-20DF-47BA-9980-6064E63E2B38}"/>
    <hyperlink ref="H567" r:id="rId335" xr:uid="{95B7C8BE-33C9-4734-8310-7FEB37E9920F}"/>
    <hyperlink ref="H568" r:id="rId336" xr:uid="{12FE2814-9AA2-4FDA-B809-64787513DBEC}"/>
    <hyperlink ref="H555" r:id="rId337" xr:uid="{5B517A87-E229-4A5A-85E8-365ED03C13E4}"/>
    <hyperlink ref="H565" r:id="rId338" xr:uid="{5355D640-31B1-4810-B8E1-2771C617E0B5}"/>
    <hyperlink ref="H566" r:id="rId339" xr:uid="{A9840715-477B-4CC2-B075-E88567377E0A}"/>
    <hyperlink ref="H586" r:id="rId340" xr:uid="{3B3A3A25-454F-444E-80AE-7B8A84D623DF}"/>
    <hyperlink ref="H589" r:id="rId341" xr:uid="{B19A9F29-4B5F-4083-855C-BA9D0EB9344B}"/>
    <hyperlink ref="H588" r:id="rId342" xr:uid="{7B868D18-B862-4B25-81D7-59B60B78629F}"/>
    <hyperlink ref="H573" r:id="rId343" xr:uid="{64158B97-BDE9-4893-BF90-9118B7D82806}"/>
    <hyperlink ref="H572" r:id="rId344" xr:uid="{00D46C90-EBE2-4243-9F7E-D8D94240D062}"/>
    <hyperlink ref="H584" r:id="rId345" xr:uid="{44707168-2A66-4E06-8F76-6D49B1D5EFE9}"/>
    <hyperlink ref="H557" r:id="rId346" xr:uid="{E46F830B-4FCC-493F-B0F1-8C77B3F83C0C}"/>
    <hyperlink ref="H578" r:id="rId347" xr:uid="{909FC05D-A0CE-4C8A-907F-75B333D97094}"/>
    <hyperlink ref="H561" r:id="rId348" xr:uid="{AE9A8234-798A-4421-A62C-3FB288F4FA4D}"/>
    <hyperlink ref="H577" r:id="rId349" xr:uid="{E0CAA2BF-A642-4C13-8CDF-C4F0BF36F360}"/>
    <hyperlink ref="H583" r:id="rId350" xr:uid="{002B0DC7-B22D-405E-9E6E-934DD5A62B80}"/>
    <hyperlink ref="H574" r:id="rId351" xr:uid="{64BAB870-151D-41E7-817E-054670DF99F0}"/>
    <hyperlink ref="H591" r:id="rId352" xr:uid="{DB92FE3A-432C-47C3-891F-416F2232388E}"/>
    <hyperlink ref="H556" r:id="rId353" xr:uid="{1B6FE5BF-6035-4A0D-AF5A-EE20381E8801}"/>
    <hyperlink ref="H576" r:id="rId354" xr:uid="{881DBB03-539D-4EAD-81B7-89C2404A2FE0}"/>
    <hyperlink ref="H575" r:id="rId355" xr:uid="{52BCCFC6-22FE-4334-A5EA-E9EE0F64A24D}"/>
    <hyperlink ref="H569" r:id="rId356" xr:uid="{520FF8C7-AF8F-48BC-BFD5-665CD66454A5}"/>
    <hyperlink ref="H570" r:id="rId357" xr:uid="{E68A5ADE-AF6E-42F8-961E-9BE4D6221185}"/>
    <hyperlink ref="H582" r:id="rId358" xr:uid="{B39B8D60-CF33-47A0-A986-CD502DDB8C7F}"/>
    <hyperlink ref="H571" r:id="rId359" xr:uid="{3A288AB3-CA8F-4DF3-BB39-7A05A5EE1918}"/>
    <hyperlink ref="H554" r:id="rId360" xr:uid="{56FC9949-B1D5-4287-A2A0-C1A38ADC559A}"/>
    <hyperlink ref="H558" r:id="rId361" xr:uid="{2CDE3BF3-0955-47CD-8C90-44E695298721}"/>
    <hyperlink ref="H782" r:id="rId362" xr:uid="{DB0CADA9-B1EF-4A08-9562-E772BACBF550}"/>
    <hyperlink ref="H600" r:id="rId363" xr:uid="{65BF92B2-5419-48A4-979F-CD5AE4796DC0}"/>
    <hyperlink ref="H694" r:id="rId364" xr:uid="{2F074497-AFB7-48FC-9FAE-650EC1324390}"/>
    <hyperlink ref="H608" r:id="rId365" xr:uid="{B322B080-1D01-4ED1-BBAE-316393AABE03}"/>
    <hyperlink ref="H651" r:id="rId366" xr:uid="{96234BD5-2549-4499-A121-A934BF40FED1}"/>
    <hyperlink ref="H613" r:id="rId367" xr:uid="{0BFD6D0F-33C4-4AAB-962B-1EFAB8589906}"/>
    <hyperlink ref="H739" r:id="rId368" xr:uid="{F9C1622F-E7A4-4A2A-8265-BAE2C4BF1B48}"/>
    <hyperlink ref="H761" r:id="rId369" xr:uid="{D2D19EBC-D06B-460D-89B2-FF11C5C48C80}"/>
    <hyperlink ref="H617" r:id="rId370" xr:uid="{0322A4B1-732B-4193-8EB9-1DAB9BDC2536}"/>
    <hyperlink ref="H712" r:id="rId371" xr:uid="{2811A5FF-B8C1-4E2E-9C16-806A568882D7}"/>
    <hyperlink ref="H592" r:id="rId372" xr:uid="{A30FA2FB-8D12-4082-AD82-78C80FBE5E0E}"/>
    <hyperlink ref="H652" r:id="rId373" xr:uid="{8B6FB82A-EAE9-43B4-91B4-EBD0D1C79F99}"/>
    <hyperlink ref="H616" r:id="rId374" xr:uid="{ED738A61-843B-4920-A57A-538BACE9A84C}"/>
    <hyperlink ref="H769" r:id="rId375" xr:uid="{31A5AE2F-94B8-4237-A349-70049E814A9B}"/>
    <hyperlink ref="H781" r:id="rId376" xr:uid="{F601E643-2B51-483C-B69F-ACE4615C1C95}"/>
    <hyperlink ref="H604" r:id="rId377" xr:uid="{08B3C168-9075-4D4B-89E8-C39ECBC8C74A}"/>
    <hyperlink ref="H719" r:id="rId378" xr:uid="{134CC745-62B8-458F-AD05-31EEA24996C1}"/>
    <hyperlink ref="H808" r:id="rId379" display="https://ec.europa.eu/info/business-economy-euro/recovery-coronavirus/recovery-and-resilience-facility_en" xr:uid="{42210950-61E1-4AF0-929C-0C47B30E0486}"/>
    <hyperlink ref="H609" r:id="rId380" display="https://ec.europa.eu/info/business-economy-euro/recovery-coronavirus/recovery-and-resilience-facility_en" xr:uid="{D4B97504-A0D5-480B-949D-91F37799F24C}"/>
    <hyperlink ref="H705" r:id="rId381" display="https://ec.europa.eu/info/business-economy-euro/recovery-coronavirus/recovery-and-resilience-facility_en" xr:uid="{0E07A0E7-3D3B-4DC8-8CF6-4EE9C7021AC0}"/>
    <hyperlink ref="H686" r:id="rId382" display="https://ec.europa.eu/info/business-economy-euro/recovery-coronavirus/recovery-and-resilience-facility_en" xr:uid="{E3811EE1-F522-466C-AE99-A46AAA90EB09}"/>
    <hyperlink ref="H807" r:id="rId383" display="https://ec.europa.eu/info/business-economy-euro/recovery-coronavirus/recovery-and-resilience-facility_en" xr:uid="{C80E2C89-CDCE-4166-BAB0-DF168556C565}"/>
    <hyperlink ref="H831" r:id="rId384" display="https://ec.europa.eu/info/business-economy-euro/recovery-coronavirus/recovery-and-resilience-facility_en" xr:uid="{D3D9384F-FE5E-438C-9BDD-37B80E30324F}"/>
    <hyperlink ref="H832" r:id="rId385" display="https://ec.europa.eu/info/business-economy-euro/recovery-coronavirus/recovery-and-resilience-facility_en" xr:uid="{411AF846-7D40-43D6-A19F-3FB80D006809}"/>
    <hyperlink ref="H750" r:id="rId386" display="https://ec.europa.eu/info/business-economy-euro/recovery-coronavirus/recovery-and-resilience-facility_en" xr:uid="{9E83A168-CEE1-4DF8-BA42-0CC116C0D7DA}"/>
    <hyperlink ref="H699" r:id="rId387" display="https://ec.europa.eu/info/business-economy-euro/recovery-coronavirus/recovery-and-resilience-facility_en" xr:uid="{111688CF-F7ED-4806-A691-A8DB06EE043B}"/>
    <hyperlink ref="H700" r:id="rId388" display="https://ec.europa.eu/info/business-economy-euro/recovery-coronavirus/recovery-and-resilience-facility_en" xr:uid="{7BAEA148-A51D-4225-8D6B-8E17DA0D760E}"/>
    <hyperlink ref="H701" r:id="rId389" display="https://ec.europa.eu/info/business-economy-euro/recovery-coronavirus/recovery-and-resilience-facility_en" xr:uid="{DF68DA86-84D9-4BB4-9F46-29DA21757723}"/>
    <hyperlink ref="H698" r:id="rId390" display="https://ec.europa.eu/info/business-economy-euro/recovery-coronavirus/recovery-and-resilience-facility_en" xr:uid="{0DADEA34-593C-419C-867C-522C47A5D699}"/>
    <hyperlink ref="H749" r:id="rId391" display="https://ec.europa.eu/info/business-economy-euro/recovery-coronavirus/recovery-and-resilience-facility_en" xr:uid="{5E1A6F3A-4C3F-413B-BF7C-A1F3B1D4E016}"/>
    <hyperlink ref="H802" r:id="rId392" display="https://ec.europa.eu/info/business-economy-euro/recovery-coronavirus/recovery-and-resilience-facility_en" xr:uid="{4C4E088D-26E0-473E-8160-AE8095EB49DA}"/>
    <hyperlink ref="H747" r:id="rId393" display="https://ec.europa.eu/info/business-economy-euro/recovery-coronavirus/recovery-and-resilience-facility_en" xr:uid="{97AA0C57-4C38-4EDA-A39D-AB2B88592EC0}"/>
    <hyperlink ref="H634" r:id="rId394" display="https://ec.europa.eu/info/business-economy-euro/recovery-coronavirus/recovery-and-resilience-facility_en" xr:uid="{5379529D-63B3-4BC1-B1AC-5DF712991C3D}"/>
    <hyperlink ref="H715" r:id="rId395" display="https://ec.europa.eu/info/business-economy-euro/recovery-coronavirus/recovery-and-resilience-facility_en" xr:uid="{8EA5B0AC-8AEB-45CC-9EAC-D09956FB411A}"/>
    <hyperlink ref="H681" r:id="rId396" display="https://ec.europa.eu/info/business-economy-euro/recovery-coronavirus/recovery-and-resilience-facility_en" xr:uid="{BD38269A-84E3-4428-A4AC-2106E8FD1825}"/>
    <hyperlink ref="H803" r:id="rId397" display="https://ec.europa.eu/info/business-economy-euro/recovery-coronavirus/recovery-and-resilience-facility_en" xr:uid="{C343E3D8-70B7-4AFF-B263-A5828F628D1C}"/>
    <hyperlink ref="H826" r:id="rId398" display="https://ec.europa.eu/info/business-economy-euro/recovery-coronavirus/recovery-and-resilience-facility_en" xr:uid="{9CE3531B-50AD-48D9-A06F-DFA34AED4930}"/>
    <hyperlink ref="H819" r:id="rId399" display="https://ec.europa.eu/info/business-economy-euro/recovery-coronavirus/recovery-and-resilience-facility_en" xr:uid="{F7EDAD9F-50B0-4941-849D-288AD3BE451D}"/>
    <hyperlink ref="H646" r:id="rId400" xr:uid="{26FE3C78-967C-4D9C-95C7-5031FB58C73D}"/>
    <hyperlink ref="H721" r:id="rId401" xr:uid="{18985D7B-7D98-4062-A0EF-EEDCAC09B0B6}"/>
    <hyperlink ref="H785" r:id="rId402" xr:uid="{C4E81E69-54B8-482D-9265-F866F6C520B4}"/>
    <hyperlink ref="H702" r:id="rId403" display="https://ec.europa.eu/info/business-economy-euro/recovery-coronavirus/recovery-and-resilience-facility_en" xr:uid="{33267AD3-0E5F-4FD6-AE0B-5FF389373E73}"/>
    <hyperlink ref="H809" r:id="rId404" display="https://ec.europa.eu/info/business-economy-euro/recovery-coronavirus/recovery-and-resilience-facility_en" xr:uid="{94D06B8C-246D-42F0-B194-D5F8D1339054}"/>
    <hyperlink ref="H657" r:id="rId405" display="https://ec.europa.eu/info/business-economy-euro/recovery-coronavirus/recovery-and-resilience-facility_en" xr:uid="{E9A34F63-5995-4CD9-B7DB-C2350652081A}"/>
    <hyperlink ref="H815" r:id="rId406" display="https://ec.europa.eu/info/business-economy-euro/recovery-coronavirus/recovery-and-resilience-facility_en" xr:uid="{84DCB7B2-C344-4942-A70E-BDD8B23C7D53}"/>
    <hyperlink ref="H800" r:id="rId407" display="https://ec.europa.eu/info/business-economy-euro/recovery-coronavirus/recovery-and-resilience-facility_en" xr:uid="{C7744470-557A-4FD5-BFE6-9A4AE36395C5}"/>
    <hyperlink ref="H794" r:id="rId408" display="https://ec.europa.eu/info/business-economy-euro/recovery-coronavirus/recovery-and-resilience-facility_en" xr:uid="{BB086372-DE2E-4108-95B7-218400C54F0C}"/>
    <hyperlink ref="H626" r:id="rId409" display="https://ec.europa.eu/info/business-economy-euro/recovery-coronavirus/recovery-and-resilience-facility_en" xr:uid="{77EA83A5-F490-44A4-8288-D2757824E505}"/>
    <hyperlink ref="H625" r:id="rId410" display="https://ec.europa.eu/info/business-economy-euro/recovery-coronavirus/recovery-and-resilience-facility_en" xr:uid="{B97F1F86-33DF-4C11-90C3-E7605A89A5B7}"/>
    <hyperlink ref="H629" r:id="rId411" display="https://ec.europa.eu/info/business-economy-euro/recovery-coronavirus/recovery-and-resilience-facility_en" xr:uid="{D2253377-F0A1-438B-92A0-09220BFFC3EA}"/>
    <hyperlink ref="H628" r:id="rId412" display="https://ec.europa.eu/info/business-economy-euro/recovery-coronavirus/recovery-and-resilience-facility_en" xr:uid="{1D0B5D37-4133-45C5-8FC6-1B086D9BC780}"/>
    <hyperlink ref="H627" r:id="rId413" display="https://ec.europa.eu/info/business-economy-euro/recovery-coronavirus/recovery-and-resilience-facility_en" xr:uid="{BA572ED2-9CD1-499D-990E-39BD64436C1A}"/>
    <hyperlink ref="H593" r:id="rId414" display="https://ec.europa.eu/info/business-economy-euro/recovery-coronavirus/recovery-and-resilience-facility_en" xr:uid="{24953E77-9059-4A4F-9D09-2035247C9CAB}"/>
    <hyperlink ref="H630" r:id="rId415" display="https://ec.europa.eu/info/business-economy-euro/recovery-coronavirus/recovery-and-resilience-facility_en" xr:uid="{3575FE14-AA82-4163-8871-832ACEBD1BDD}"/>
    <hyperlink ref="H663" r:id="rId416" display="https://ec.europa.eu/info/business-economy-euro/recovery-coronavirus/recovery-and-resilience-facility_en" xr:uid="{6C6BED99-E087-4038-9050-F282E51B39B6}"/>
    <hyperlink ref="H665" r:id="rId417" display="https://ec.europa.eu/info/business-economy-euro/recovery-coronavirus/recovery-and-resilience-facility_en" xr:uid="{E6190F19-8A09-4F61-826C-BE23BE8BDC2C}"/>
    <hyperlink ref="H664" r:id="rId418" display="https://ec.europa.eu/info/business-economy-euro/recovery-coronavirus/recovery-and-resilience-facility_en" xr:uid="{855F35E6-4BC0-4A71-96C0-4E7245C12939}"/>
    <hyperlink ref="H668" r:id="rId419" display="https://ec.europa.eu/info/business-economy-euro/recovery-coronavirus/recovery-and-resilience-facility_en" xr:uid="{CC29F32D-0720-4D81-86A0-03345B907ED5}"/>
    <hyperlink ref="H674" r:id="rId420" display="https://ec.europa.eu/info/business-economy-euro/recovery-coronavirus/recovery-and-resilience-facility_en" xr:uid="{E89A54CF-CFD2-44FC-B645-158110AB3788}"/>
    <hyperlink ref="H677" r:id="rId421" display="https://ec.europa.eu/info/business-economy-euro/recovery-coronavirus/recovery-and-resilience-facility_en" xr:uid="{C62C48F3-F3A5-41F4-BABE-6F7B7701A5CD}"/>
    <hyperlink ref="H671" r:id="rId422" display="https://ec.europa.eu/info/business-economy-euro/recovery-coronavirus/recovery-and-resilience-facility_en" xr:uid="{B2CA61FF-8645-4C54-95E1-158527868388}"/>
    <hyperlink ref="H666" r:id="rId423" display="https://ec.europa.eu/info/business-economy-euro/recovery-coronavirus/recovery-and-resilience-facility_en" xr:uid="{FD261726-8A06-450D-A85B-25729B68C786}"/>
    <hyperlink ref="H670" r:id="rId424" display="https://ec.europa.eu/info/business-economy-euro/recovery-coronavirus/recovery-and-resilience-facility_en" xr:uid="{5A4CFE89-F8D2-4F85-AB15-FCB99FB193B1}"/>
    <hyperlink ref="H676" r:id="rId425" display="https://ec.europa.eu/info/business-economy-euro/recovery-coronavirus/recovery-and-resilience-facility_en" xr:uid="{644CD1D8-2D03-4773-9461-B4291A45CC54}"/>
    <hyperlink ref="H673" r:id="rId426" display="https://ec.europa.eu/info/business-economy-euro/recovery-coronavirus/recovery-and-resilience-facility_en" xr:uid="{E4227294-3ABE-498C-8BC9-FB622D4BE00D}"/>
    <hyperlink ref="H672" r:id="rId427" display="https://ec.europa.eu/info/business-economy-euro/recovery-coronavirus/recovery-and-resilience-facility_en" xr:uid="{F1D032C1-7E00-43DF-B6D6-E5663292139D}"/>
    <hyperlink ref="H667" r:id="rId428" display="https://ec.europa.eu/info/business-economy-euro/recovery-coronavirus/recovery-and-resilience-facility_en" xr:uid="{6FADD57B-9A9B-4A27-81F9-D2F8CD8F6131}"/>
    <hyperlink ref="H669" r:id="rId429" display="https://ec.europa.eu/info/business-economy-euro/recovery-coronavirus/recovery-and-resilience-facility_en" xr:uid="{33965254-5DC6-4A80-8A3B-D27A44E25256}"/>
    <hyperlink ref="H675" r:id="rId430" display="https://ec.europa.eu/info/business-economy-euro/recovery-coronavirus/recovery-and-resilience-facility_en" xr:uid="{B4D00325-0B4C-4372-80C7-E6939E848C98}"/>
    <hyperlink ref="H678" r:id="rId431" display="https://ec.europa.eu/info/business-economy-euro/recovery-coronavirus/recovery-and-resilience-facility_en" xr:uid="{C7AD06FB-D3AD-47C1-AA0B-5796CBFAF981}"/>
    <hyperlink ref="H696" r:id="rId432" display="https://ec.europa.eu/info/business-economy-euro/recovery-coronavirus/recovery-and-resilience-facility_en" xr:uid="{C3F43ABF-8C73-4E3B-9DB5-2CE330F7FBCD}"/>
    <hyperlink ref="H695" r:id="rId433" display="https://ec.europa.eu/info/business-economy-euro/recovery-coronavirus/recovery-and-resilience-facility_en" xr:uid="{9DB73877-7493-4066-AA51-ECFBD0D6A99F}"/>
    <hyperlink ref="H799" r:id="rId434" display="https://ec.europa.eu/info/business-economy-euro/recovery-coronavirus/recovery-and-resilience-facility_en" xr:uid="{8B8A8FE9-1A34-467F-A231-153F686FDBDC}"/>
    <hyperlink ref="H748" r:id="rId435" display="https://ec.europa.eu/info/business-economy-euro/recovery-coronavirus/recovery-and-resilience-facility_en" xr:uid="{5792570E-B631-475F-8519-6F3ED7C8C17F}"/>
    <hyperlink ref="H744" r:id="rId436" display="https://ec.europa.eu/info/business-economy-euro/recovery-coronavirus/recovery-and-resilience-facility_en" xr:uid="{DEA3AF94-1957-4EF1-AFA3-89CC0268E9CD}"/>
    <hyperlink ref="H821" r:id="rId437" display="https://ec.europa.eu/info/business-economy-euro/recovery-coronavirus/recovery-and-resilience-facility_en" xr:uid="{11458CB3-0D70-426C-9BA5-69AE39AF4EEC}"/>
    <hyperlink ref="H690" r:id="rId438" display="https://ec.europa.eu/info/business-economy-euro/recovery-coronavirus/recovery-and-resilience-facility_en" xr:uid="{FBA61E34-50AB-4D37-BD13-9BEDBF3AC8CB}"/>
    <hyperlink ref="H603" r:id="rId439" display="https://ec.europa.eu/info/business-economy-euro/recovery-coronavirus/recovery-and-resilience-facility_en" xr:uid="{9027D21B-0411-4A96-9647-7B3BE56A046D}"/>
    <hyperlink ref="H709" r:id="rId440" display="https://ec.europa.eu/info/business-economy-euro/recovery-coronavirus/recovery-and-resilience-facility_en" xr:uid="{3C528E71-DB05-4174-B20E-D267C13A5148}"/>
    <hyperlink ref="H797" r:id="rId441" display="https://ec.europa.eu/info/business-economy-euro/recovery-coronavirus/recovery-and-resilience-facility_en" xr:uid="{4668A62D-39C1-460D-9145-C11D45D671C4}"/>
    <hyperlink ref="H817" r:id="rId442" display="https://ec.europa.eu/info/business-economy-euro/recovery-coronavirus/recovery-and-resilience-facility_en" xr:uid="{B59EBF9F-22D0-4020-829C-7CF79554373E}"/>
    <hyperlink ref="H754" r:id="rId443" display="https://ec.europa.eu/info/business-economy-euro/recovery-coronavirus/recovery-and-resilience-facility_en" xr:uid="{BFF1B0A2-DFE4-43CB-9E08-D099BFE2C942}"/>
    <hyperlink ref="H689" r:id="rId444" display="https://ec.europa.eu/info/business-economy-euro/recovery-coronavirus/recovery-and-resilience-facility_en" xr:uid="{5D410F1D-FA40-4D76-99A1-C4BD22BABCEB}"/>
    <hyperlink ref="H688" r:id="rId445" display="https://ec.europa.eu/info/business-economy-euro/recovery-coronavirus/recovery-and-resilience-facility_en" xr:uid="{87951462-0BBB-407C-A72C-45A5D2BE9563}"/>
    <hyperlink ref="H825" r:id="rId446" display="https://ec.europa.eu/info/business-economy-euro/recovery-coronavirus/recovery-and-resilience-facility_en" xr:uid="{76D8CD1A-1BBA-4C7F-A955-4AFFFC6B99D2}"/>
    <hyperlink ref="H824" r:id="rId447" xr:uid="{15B788A2-1432-4FCB-8648-4167043E0D47}"/>
    <hyperlink ref="H823" r:id="rId448" display="https://ec.europa.eu/info/business-economy-euro/recovery-coronavirus/recovery-and-resilience-facility_en" xr:uid="{3287EF61-AC86-4143-AD81-FC48064799E0}"/>
    <hyperlink ref="H827" r:id="rId449" display="https://ec.europa.eu/info/business-economy-euro/recovery-coronavirus/recovery-and-resilience-facility_en" xr:uid="{24B1AF95-6DC8-429F-B3EA-F6191A529CDE}"/>
    <hyperlink ref="H658" r:id="rId450" display="https://ec.europa.eu/info/business-economy-euro/recovery-coronavirus/recovery-and-resilience-facility_en" xr:uid="{286C0A2F-16F0-42AF-AE02-C321CB6566E5}"/>
    <hyperlink ref="H659" r:id="rId451" display="https://ec.europa.eu/info/business-economy-euro/recovery-coronavirus/recovery-and-resilience-facility_en" xr:uid="{8D12B4B0-58C4-4325-830A-721EBBC4AAFE}"/>
    <hyperlink ref="H814" r:id="rId452" display="https://ec.europa.eu/info/business-economy-euro/recovery-coronavirus/recovery-and-resilience-facility_en" xr:uid="{6AB8C82D-AA7E-449E-97D3-9FC979E4F817}"/>
    <hyperlink ref="H682" r:id="rId453" display="https://ec.europa.eu/info/business-economy-euro/recovery-coronavirus/recovery-and-resilience-facility_en" xr:uid="{686210F0-99E3-455D-9FDD-32074EC3D38D}"/>
    <hyperlink ref="H743" r:id="rId454" display="https://ec.europa.eu/info/business-economy-euro/recovery-coronavirus/recovery-and-resilience-facility_en" xr:uid="{54C0E29C-0FD0-4F0E-83BC-4DA82C889F08}"/>
    <hyperlink ref="H745" r:id="rId455" display="https://ec.europa.eu/info/business-economy-euro/recovery-coronavirus/recovery-and-resilience-facility_en" xr:uid="{284F6237-2FE6-4BD1-A5B5-EF0A912FFC6D}"/>
    <hyperlink ref="H752" r:id="rId456" display="https://ec.europa.eu/info/business-economy-euro/recovery-coronavirus/recovery-and-resilience-facility_en" xr:uid="{04B84578-7D7C-466B-80FE-04F758FDBB5B}"/>
    <hyperlink ref="H801" r:id="rId457" display="https://ec.europa.eu/info/business-economy-euro/recovery-coronavirus/recovery-and-resilience-facility_en" xr:uid="{0EA41B8E-6014-4FC6-9C93-87460185386F}"/>
    <hyperlink ref="H746" r:id="rId458" display="https://ec.europa.eu/info/business-economy-euro/recovery-coronavirus/recovery-and-resilience-facility_en" xr:uid="{825FD1BF-E780-416F-97DC-9B530FDE5C3A}"/>
    <hyperlink ref="H661" r:id="rId459" display="https://ec.europa.eu/info/business-economy-euro/recovery-coronavirus/recovery-and-resilience-facility_en" xr:uid="{CDCE09C1-EB92-4501-86AE-4834EA585ECB}"/>
    <hyperlink ref="H795" r:id="rId460" display="https://ec.europa.eu/info/business-economy-euro/recovery-coronavirus/recovery-and-resilience-facility_en" xr:uid="{E655EA03-B0CD-4F97-89EF-F9DDC53E982C}"/>
    <hyperlink ref="H635" r:id="rId461" display="https://ec.europa.eu/info/business-economy-euro/recovery-coronavirus/recovery-and-resilience-facility_en" xr:uid="{179FCD8D-2482-406F-BEEF-D48F2175A57C}"/>
    <hyperlink ref="H708" r:id="rId462" display="https://ec.europa.eu/info/business-economy-euro/recovery-coronavirus/recovery-and-resilience-facility_en" xr:uid="{77A780A0-B868-473F-9A50-BEC7CEFD8A55}"/>
    <hyperlink ref="H697" r:id="rId463" display="https://ec.europa.eu/info/business-economy-euro/recovery-coronavirus/recovery-and-resilience-facility_en" xr:uid="{5E2C9256-326F-4711-BEA7-ABF79C448BE0}"/>
    <hyperlink ref="H637" r:id="rId464" display="https://ec.europa.eu/info/business-economy-euro/recovery-coronavirus/recovery-and-resilience-facility_en" xr:uid="{41700ECE-B96F-49FA-8A90-219ABF8BF222}"/>
    <hyperlink ref="H638" r:id="rId465" display="https://ec.europa.eu/info/business-economy-euro/recovery-coronavirus/recovery-and-resilience-facility_en" xr:uid="{A256C99D-A39F-4619-83EB-ED0CE11D3602}"/>
    <hyperlink ref="H636" r:id="rId466" display="https://ec.europa.eu/info/business-economy-euro/recovery-coronavirus/recovery-and-resilience-facility_en" xr:uid="{E65D6BDD-D113-4258-B964-CFA7205E25C7}"/>
    <hyperlink ref="H836" r:id="rId467" display="https://ec.europa.eu/info/business-economy-euro/recovery-coronavirus/recovery-and-resilience-facility_en" xr:uid="{7FFB2B23-9949-4B82-8979-5FA9A8D02F3A}"/>
    <hyperlink ref="H679" r:id="rId468" display="https://ec.europa.eu/info/business-economy-euro/recovery-coronavirus/recovery-and-resilience-facility_en" xr:uid="{CC0650C9-10DB-4176-BB2B-49CF2E9EE07D}"/>
    <hyperlink ref="H662" r:id="rId469" display="https://ec.europa.eu/info/business-economy-euro/recovery-coronavirus/recovery-and-resilience-facility_en" xr:uid="{08BFB649-885F-461E-A261-82885FD4F6EE}"/>
    <hyperlink ref="H680" r:id="rId470" display="https://ec.europa.eu/info/business-economy-euro/recovery-coronavirus/recovery-and-resilience-facility_en" xr:uid="{B160064B-1C11-48A4-BE49-B50223D5CE5A}"/>
    <hyperlink ref="H639" r:id="rId471" display="https://ec.europa.eu/info/business-economy-euro/recovery-coronavirus/recovery-and-resilience-facility_en" xr:uid="{2045B20E-8C09-4C98-8171-B9491E550C2E}"/>
    <hyperlink ref="H816" r:id="rId472" display="https://ec.europa.eu/info/business-economy-euro/recovery-coronavirus/recovery-and-resilience-facility_en" xr:uid="{E627ADCA-5637-458B-9478-0762FFFAF2FD}"/>
    <hyperlink ref="H829" r:id="rId473" display="https://ec.europa.eu/info/business-economy-euro/recovery-coronavirus/recovery-and-resilience-facility_en" xr:uid="{202F1F01-6F27-4AB5-A3BC-7C0EC40CE52E}"/>
    <hyperlink ref="H813" r:id="rId474" display="https://ec.europa.eu/info/business-economy-euro/recovery-coronavirus/recovery-and-resilience-facility_en" xr:uid="{C3079A26-4634-469A-841E-24875BB175D2}"/>
    <hyperlink ref="H822" r:id="rId475" display="https://ec.europa.eu/info/business-economy-euro/recovery-coronavirus/recovery-and-resilience-facility_en" xr:uid="{2575A89E-0825-4C27-B5A9-AAD4E6611C9D}"/>
    <hyperlink ref="H834" r:id="rId476" display="https://ec.europa.eu/info/business-economy-euro/recovery-coronavirus/recovery-and-resilience-facility_en" xr:uid="{CA6CF2FF-ABC8-40A4-BBFE-E5ED978E27C8}"/>
    <hyperlink ref="H804" r:id="rId477" display="https://ec.europa.eu/info/business-economy-euro/recovery-coronavirus/recovery-and-resilience-facility_en" xr:uid="{9EB3A6BC-5443-45D6-9E0D-DBBBEE6E9738}"/>
    <hyperlink ref="H753" r:id="rId478" display="https://ec.europa.eu/info/business-economy-euro/recovery-coronavirus/recovery-and-resilience-facility_en" xr:uid="{E64AC0A8-E80A-40BB-81A8-D28952CCD8F5}"/>
    <hyperlink ref="H798" r:id="rId479" display="https://ec.europa.eu/info/business-economy-euro/recovery-coronavirus/recovery-and-resilience-facility_en" xr:uid="{A116CED7-DE89-47EA-B4D8-67C222780B8A}"/>
    <hyperlink ref="H828" r:id="rId480" display="https://ec.europa.eu/info/business-economy-euro/recovery-coronavirus/recovery-and-resilience-facility_en" xr:uid="{2DE50031-81D5-4F2C-8366-95BF00AE0008}"/>
    <hyperlink ref="H683" r:id="rId481" display="https://ec.europa.eu/info/business-economy-euro/recovery-coronavirus/recovery-and-resilience-facility_en" xr:uid="{F8CCB567-3873-4791-A3D2-13B7C3BDB23C}"/>
    <hyperlink ref="H684" r:id="rId482" display="https://ec.europa.eu/info/business-economy-euro/recovery-coronavirus/recovery-and-resilience-facility_en" xr:uid="{7B2A789F-DE3D-4224-9A4E-8B0DD55CD658}"/>
    <hyperlink ref="H685" r:id="rId483" display="https://ec.europa.eu/info/business-economy-euro/recovery-coronavirus/recovery-and-resilience-facility_en" xr:uid="{B0221038-3E7B-4760-AA13-E1CC585B3543}"/>
    <hyperlink ref="H806" r:id="rId484" display="https://ec.europa.eu/info/business-economy-euro/recovery-coronavirus/recovery-and-resilience-facility_en" xr:uid="{B76F9EDD-CAA0-4D4B-8F75-5B8EDCF93E57}"/>
    <hyperlink ref="H830" r:id="rId485" display="https://ec.europa.eu/info/business-economy-euro/recovery-coronavirus/recovery-and-resilience-facility_en" xr:uid="{B36C7969-0B88-4133-A4BE-904D31FD3266}"/>
    <hyperlink ref="H820" r:id="rId486" display="https://ec.europa.eu/info/business-economy-euro/recovery-coronavirus/recovery-and-resilience-facility_en" xr:uid="{CEAE4FAD-EB8E-4361-A7CB-CBA748B307A9}"/>
    <hyperlink ref="H805" r:id="rId487" display="https://ec.europa.eu/info/business-economy-euro/recovery-coronavirus/recovery-and-resilience-facility_en" xr:uid="{D90C242D-6BD6-4280-BD19-951A15D97EE7}"/>
    <hyperlink ref="H660" r:id="rId488" display="https://ec.europa.eu/info/business-economy-euro/recovery-coronavirus/recovery-and-resilience-facility_en" xr:uid="{E3E9333B-A05E-492E-87C6-10808ABF5B92}"/>
    <hyperlink ref="H818" r:id="rId489" display="https://ec.europa.eu/info/business-economy-euro/recovery-coronavirus/recovery-and-resilience-facility_en" xr:uid="{D9B6B1FD-4AFC-435D-B92B-4EEA6A0B2103}"/>
    <hyperlink ref="H796" r:id="rId490" display="https://ec.europa.eu/info/business-economy-euro/recovery-coronavirus/recovery-and-resilience-facility_en" xr:uid="{BB593A35-1BD0-44F8-BCF7-2F4D987A3440}"/>
    <hyperlink ref="H687" r:id="rId491" display="https://ec.europa.eu/info/business-economy-euro/recovery-coronavirus/recovery-and-resilience-facility_en" xr:uid="{3A2F712D-F730-4672-BE01-8E4EC2244DBA}"/>
    <hyperlink ref="H810" r:id="rId492" display="https://ec.europa.eu/info/business-economy-euro/recovery-coronavirus/recovery-and-resilience-facility_en" xr:uid="{D196ACAD-F798-4287-B627-FF12F35CE795}"/>
    <hyperlink ref="H833" r:id="rId493" display="https://ec.europa.eu/info/business-economy-euro/recovery-coronavirus/recovery-and-resilience-facility_en" xr:uid="{45D4E40F-3CD1-42C5-AE7F-E44752F08D71}"/>
    <hyperlink ref="H751" r:id="rId494" display="https://ec.europa.eu/info/business-economy-euro/recovery-coronavirus/recovery-and-resilience-facility_en" xr:uid="{D39099E4-A9A5-4BB9-B15D-9E388C5724BE}"/>
    <hyperlink ref="H703" r:id="rId495" display="https://ec.europa.eu/info/business-economy-euro/recovery-coronavirus/recovery-and-resilience-facility_en" xr:uid="{D7027D30-CEC2-415E-A6EF-DF5A0F974D6B}"/>
    <hyperlink ref="H773" r:id="rId496" xr:uid="{25E1D4CF-A8BA-4372-BDF3-BC54A3056208}"/>
    <hyperlink ref="H601" r:id="rId497" xr:uid="{0FDB3F81-3843-44F0-A208-9B40215A1C85}"/>
    <hyperlink ref="H771" r:id="rId498" xr:uid="{21E0C448-14B6-412E-B1F4-DB4C7123C647}"/>
    <hyperlink ref="H598" r:id="rId499" xr:uid="{DE083AA6-B1B2-4B27-AD75-6626FC96F329}"/>
    <hyperlink ref="H778" r:id="rId500" xr:uid="{EE69D85D-E5DC-427C-9FBA-9A33E9FFDE76}"/>
    <hyperlink ref="H720" r:id="rId501" xr:uid="{03903998-BD2D-4D99-87C5-E1B400174E93}"/>
    <hyperlink ref="H765" r:id="rId502" xr:uid="{1C0F99E8-12A4-4DF9-AD67-B160506F85D7}"/>
    <hyperlink ref="H644" r:id="rId503" xr:uid="{FB8C5244-D088-42C4-BEA5-08961170CAE8}"/>
    <hyperlink ref="H710" r:id="rId504" xr:uid="{6C65D549-B42E-481C-9D5D-CF46BD214E81}"/>
    <hyperlink ref="H766" r:id="rId505" display="https://gouvernement.wallonie.be/files/CP - Gouvernement de Wallonie - 25.02.2021.pdf" xr:uid="{52191526-1F0E-44DD-9D93-4A135432EB89}"/>
    <hyperlink ref="H762" r:id="rId506" display="https://gouvernement.wallonie.be/files/CP - Gouvernement de Wallonie - 25.02.2021.pdf" xr:uid="{A004BD9D-3A82-4F2B-B24F-FC4554D891A3}"/>
    <hyperlink ref="H775" r:id="rId507" xr:uid="{8810F9E7-948D-47E6-B5C4-9249BACE880F}"/>
    <hyperlink ref="H812" r:id="rId508" xr:uid="{F1BEA791-C620-4200-A2EC-41C75F9ABB04}"/>
    <hyperlink ref="H741" r:id="rId509" xr:uid="{999EAA62-1181-4A2E-BC72-175C8849FF6B}"/>
    <hyperlink ref="H789" r:id="rId510" xr:uid="{61C5D401-EB13-4DF0-9010-7C11DC2797BB}"/>
    <hyperlink ref="H725" r:id="rId511" xr:uid="{D6C405ED-4AE0-442A-B8FD-1C6DB46250E1}"/>
    <hyperlink ref="H606" r:id="rId512" display="https://ec.europa.eu/info/sites/info/files/2020-european-semester-stability-programme-belgium_en.pdf" xr:uid="{CD4CC859-26F9-4B62-82B9-F3592953D4FA}"/>
    <hyperlink ref="H692" r:id="rId513" xr:uid="{98CB9FA3-E318-45C4-B698-EFD4804B7645}"/>
    <hyperlink ref="H774" r:id="rId514" xr:uid="{62D3C14E-C7A4-4E92-8EFD-B7C2DC65FF44}"/>
    <hyperlink ref="H844" r:id="rId515" xr:uid="{A5B4F3B6-CE94-4BE3-8914-BB04BFECED3D}"/>
    <hyperlink ref="H841" r:id="rId516" xr:uid="{399A40E6-E4A6-4FAF-ACFC-5A147A6C99E5}"/>
    <hyperlink ref="H846" r:id="rId517" xr:uid="{DD420326-1D6A-4FF3-A317-651D5F1B7BCF}"/>
    <hyperlink ref="H864" r:id="rId518" xr:uid="{2B73EEFA-5CFC-4185-9F7F-5DA18AE49DB3}"/>
    <hyperlink ref="H872" r:id="rId519" xr:uid="{6231CF19-E16E-460F-AF48-93556791D3DB}"/>
    <hyperlink ref="H875" r:id="rId520" xr:uid="{1C30B20E-D8C2-4C02-91D1-CFEC76732DC2}"/>
    <hyperlink ref="H861" r:id="rId521" xr:uid="{F6261639-99B4-4BAF-B593-41C30A1E89F9}"/>
    <hyperlink ref="H868" r:id="rId522" xr:uid="{B3255D2A-AC98-4EC4-9CDC-B2185C38DB55}"/>
    <hyperlink ref="H856" r:id="rId523" xr:uid="{CB62969B-5295-474F-9EA8-BDF4D7F9334D}"/>
    <hyperlink ref="H860" r:id="rId524" xr:uid="{CBC7E5F2-5B5B-4FAF-9F9D-C5019BF06F5B}"/>
    <hyperlink ref="H867" r:id="rId525" xr:uid="{32D1E240-C0F4-4411-BE73-4C9403F318E1}"/>
    <hyperlink ref="H871" r:id="rId526" xr:uid="{1B0CBA86-8EC2-42E2-A83E-5ACAF00EF81D}"/>
    <hyperlink ref="H865" r:id="rId527" xr:uid="{0DD34112-A388-4D68-91B8-BB3658009512}"/>
    <hyperlink ref="H862" r:id="rId528" xr:uid="{525470E5-0B05-4FE0-8057-9D7E93A9519B}"/>
    <hyperlink ref="H869" r:id="rId529" xr:uid="{34F1156B-CE74-4964-8F6E-3B2AC3602F6A}"/>
    <hyperlink ref="H870" r:id="rId530" xr:uid="{6F172C05-6D45-45F6-98D2-443F8A00AA0F}"/>
    <hyperlink ref="H859" r:id="rId531" xr:uid="{22CE50DE-0732-4EF4-BB97-F756C5AAE661}"/>
    <hyperlink ref="H873" r:id="rId532" location=":~:text=Se%20establece%20el%20Programa%20Especial,sanitaria%20n" display="https://boliviaemprende.com/noticias/decreto-supremo-4216-programa-especial-de-apoyo-a-la-micro-pequena-y-mediana-empresa-y-plan-de-emergencia-de-apoyo-al-empleo-y-estabilidad-laboral - :~:text=Se%20establece%20el%20Programa%20Especial,sanitaria%20n" xr:uid="{6D91B278-ED7A-4322-9276-2BF3373CB7CA}"/>
    <hyperlink ref="H858" r:id="rId533" xr:uid="{08AF180B-EB9C-4F8E-8089-7DF43CAFA6F9}"/>
    <hyperlink ref="H866" r:id="rId534" xr:uid="{91ABCA31-3843-4278-B88D-F70B28C0850D}"/>
    <hyperlink ref="H1105" r:id="rId535" xr:uid="{210022A7-497B-4E33-9A9A-B7FF212D105B}"/>
    <hyperlink ref="H1058" r:id="rId536" xr:uid="{0CCD3FDE-35EF-4961-9346-D917F44EF69C}"/>
    <hyperlink ref="H1043" r:id="rId537" xr:uid="{E91CCA34-46E2-4105-A1BB-39E642B40F9E}"/>
    <hyperlink ref="H1091" r:id="rId538" xr:uid="{6161A0A6-1AAB-463B-8F75-52104980C648}"/>
    <hyperlink ref="H1042" r:id="rId539" xr:uid="{828E7420-5C1C-4145-8BF4-1158A99F36BE}"/>
    <hyperlink ref="H1008" r:id="rId540" xr:uid="{B0F3C0BE-BA08-41EF-A40D-FCBA267AB0D5}"/>
    <hyperlink ref="H1149" r:id="rId541" xr:uid="{9033443F-A062-4264-9623-0E08F1FEDC60}"/>
    <hyperlink ref="H907" r:id="rId542" xr:uid="{2F74679D-7F00-47D7-BBD6-6824F5A4175B}"/>
    <hyperlink ref="H914" r:id="rId543" xr:uid="{E169A84C-DC38-4052-A046-79F218EB5D8F}"/>
    <hyperlink ref="H918" r:id="rId544" xr:uid="{8949D257-8056-4C0D-8705-F75B690B5EF7}"/>
    <hyperlink ref="H927" r:id="rId545" xr:uid="{9844E223-5CF7-4AC6-8E08-B10F2B77208E}"/>
    <hyperlink ref="H923" r:id="rId546" xr:uid="{310A36C5-FDE9-47E6-8332-445498591A9B}"/>
    <hyperlink ref="H928" r:id="rId547" xr:uid="{D6A29E95-31FA-4439-9C29-3AE078F40450}"/>
    <hyperlink ref="H939" r:id="rId548" xr:uid="{0A509377-C241-4AA2-852D-CE7388137ECA}"/>
    <hyperlink ref="H945" r:id="rId549" xr:uid="{82B5B64B-0DCC-4D4D-8FE2-6E75345E1F54}"/>
    <hyperlink ref="H955" r:id="rId550" xr:uid="{C0C975C7-AD00-48D5-8528-15DC01561C84}"/>
    <hyperlink ref="H950" r:id="rId551" xr:uid="{B99B75DA-72EB-4125-8D96-D08437F3161A}"/>
    <hyperlink ref="H961" r:id="rId552" xr:uid="{51A06164-E5F1-43C6-A39C-477D0FBB4944}"/>
    <hyperlink ref="H970" r:id="rId553" xr:uid="{72CA6AD9-85A2-4469-AD34-8F5AD51104DF}"/>
    <hyperlink ref="H978" r:id="rId554" xr:uid="{8E5D60A8-8FEF-4537-8893-78ECBC5B633A}"/>
    <hyperlink ref="H984" r:id="rId555" xr:uid="{C566B205-B63D-4666-B903-63B95EB6B40D}"/>
    <hyperlink ref="H933" r:id="rId556" xr:uid="{1F0A89FD-2D73-4FC4-8DF9-791EE3346977}"/>
    <hyperlink ref="H977" r:id="rId557" xr:uid="{42C3A44A-461A-4466-AD9B-ACD78C0A9860}"/>
    <hyperlink ref="H985" r:id="rId558" xr:uid="{277BCBFE-AF36-4DA3-A9F2-316FC5FDFF0F}"/>
    <hyperlink ref="H908" r:id="rId559" xr:uid="{4ECCA401-04A5-4FBA-80CD-5AFAD43E1EB1}"/>
    <hyperlink ref="H915" r:id="rId560" xr:uid="{134DD06A-ACC7-4807-BCBE-3182BC1DAA69}"/>
    <hyperlink ref="H919" r:id="rId561" xr:uid="{42909C0A-FBCB-4E3D-8243-514EBE093926}"/>
    <hyperlink ref="H991" r:id="rId562" xr:uid="{C004E08E-C56F-4873-83BC-B6893C3CAEE1}"/>
    <hyperlink ref="H924" r:id="rId563" xr:uid="{C643CB39-72D9-4D66-A39A-CF886F511520}"/>
    <hyperlink ref="H929" r:id="rId564" xr:uid="{FBD5961E-926B-48D4-942F-2270176A4874}"/>
    <hyperlink ref="H931" r:id="rId565" xr:uid="{3DE7B15A-FD19-41A2-AD3D-923290FA6FF2}"/>
    <hyperlink ref="H940" r:id="rId566" xr:uid="{33E247D6-18C4-496B-83C4-B8D225F76E9A}"/>
    <hyperlink ref="H936" r:id="rId567" xr:uid="{A1EE6BFA-9070-4CAA-B8C7-6CF2A2E9E990}"/>
    <hyperlink ref="H934" r:id="rId568" xr:uid="{8079E579-A822-49D4-9BAA-3A9F66F3DD4E}"/>
    <hyperlink ref="H946" r:id="rId569" xr:uid="{D0FABEB8-235A-438F-B0A2-52B70240F652}"/>
    <hyperlink ref="H948" r:id="rId570" xr:uid="{7A31095E-2A8B-4158-9DED-35C93127C289}"/>
    <hyperlink ref="H956" r:id="rId571" xr:uid="{96EE9435-1EE8-4364-98F5-21AE753F86F8}"/>
    <hyperlink ref="H959" r:id="rId572" xr:uid="{FE3CD67A-6C2C-41E4-9C22-425B379EE1E6}"/>
    <hyperlink ref="H951" r:id="rId573" xr:uid="{7BBEB05B-8702-45EF-ACDB-BD4BC4FA5F0D}"/>
    <hyperlink ref="H962" r:id="rId574" xr:uid="{2FA65248-8035-41F1-B325-4D3F7C8667EA}"/>
    <hyperlink ref="H966" r:id="rId575" xr:uid="{F2A08F69-F018-473C-8285-40D3A9137B07}"/>
    <hyperlink ref="H975" r:id="rId576" xr:uid="{66E66197-CEEE-4EB7-9753-3EAB4CB4F370}"/>
    <hyperlink ref="H971" r:id="rId577" xr:uid="{389B4252-BD92-4CC0-A804-2E06E1C425C6}"/>
    <hyperlink ref="H979" r:id="rId578" xr:uid="{DEDEDB39-C406-4F14-BB0A-31A51DF16BE4}"/>
    <hyperlink ref="H992" r:id="rId579" display="https://www.gov.br/saude/pt-br/assuntos/noticias/saude-autoriza-10-leitos-de-uti-covid-19-em-tocantins" xr:uid="{563FA465-61E3-4737-AD15-E670AC4EA40E}"/>
    <hyperlink ref="H1110" r:id="rId580" xr:uid="{8701112C-9771-4F52-AD9B-2D317151CC26}"/>
    <hyperlink ref="H1135" r:id="rId581" xr:uid="{E985CD9F-1AD2-4D7C-9A89-2CAC4BAE7E17}"/>
    <hyperlink ref="H1102" r:id="rId582" xr:uid="{FD4D4ADF-5846-40A8-96EB-B55E9DA02716}"/>
    <hyperlink ref="H1113" r:id="rId583" xr:uid="{C4764FD1-CEE0-48A6-8668-8FBDA4B6D288}"/>
    <hyperlink ref="H899" r:id="rId584" xr:uid="{80B877F9-9A2A-49F6-885A-1EC23AD71CB8}"/>
    <hyperlink ref="H1151" r:id="rId585" xr:uid="{AAA47C7F-B37C-4B88-8FC7-E0339BA8285F}"/>
    <hyperlink ref="H963" r:id="rId586" xr:uid="{4591ADD6-AA14-461D-997B-158588C5FC62}"/>
    <hyperlink ref="H935" r:id="rId587" xr:uid="{4744F871-040B-455A-BE4F-CD635492EEF8}"/>
    <hyperlink ref="H986" r:id="rId588" xr:uid="{7B5FFC0D-59AE-4DCB-8E8B-F238CCCE44F3}"/>
    <hyperlink ref="H980" r:id="rId589" xr:uid="{E1926E29-979F-48E1-9A1B-BFB0F4B08ABB}"/>
    <hyperlink ref="H972" r:id="rId590" xr:uid="{22694DF4-5FCC-4ABA-A690-E4A7AC57CE5C}"/>
    <hyperlink ref="H967" r:id="rId591" xr:uid="{CB8F8CF8-C7DB-4805-9B52-0FDD96379D3F}"/>
    <hyperlink ref="H957" r:id="rId592" xr:uid="{D8696A94-B8A7-453E-A97B-C2C494E7DBEF}"/>
    <hyperlink ref="H952" r:id="rId593" xr:uid="{EFBC98BA-4F5C-489E-BA3F-B6F09FDD984A}"/>
    <hyperlink ref="H909" r:id="rId594" xr:uid="{EB8E02CE-FCD1-49D6-A078-08636D4680ED}"/>
    <hyperlink ref="H1021" r:id="rId595" xr:uid="{21CD0CD5-9F04-4132-8F0F-BDE5041F66E3}"/>
    <hyperlink ref="H1023" r:id="rId596" xr:uid="{154E9711-5BC3-4DE4-94BC-7BF6FDD4BE92}"/>
    <hyperlink ref="H1022" r:id="rId597" xr:uid="{A01F9ACD-2C3D-4B84-8875-228E4E51A7EA}"/>
    <hyperlink ref="H1024" r:id="rId598" xr:uid="{1F941655-652C-4844-9343-2D347164EA78}"/>
    <hyperlink ref="H941" r:id="rId599" xr:uid="{922ABF55-BDDE-48E9-8B33-2CC81A6C4E64}"/>
    <hyperlink ref="H1025" r:id="rId600" xr:uid="{085ABF8E-4C19-49AB-9012-53963B38B62C}"/>
    <hyperlink ref="H937" r:id="rId601" xr:uid="{059C46AC-E607-4B0D-982D-C6BE92A686F5}"/>
    <hyperlink ref="H1026" r:id="rId602" xr:uid="{D44BA2C6-3A35-4A66-89A8-0A437DA090E9}"/>
    <hyperlink ref="H1027" r:id="rId603" xr:uid="{59CD379D-5EEA-483B-B1A4-71548B8FD385}"/>
    <hyperlink ref="H1028" r:id="rId604" xr:uid="{669D67F8-D50A-4526-97A2-3C7B297DB329}"/>
    <hyperlink ref="H964" r:id="rId605" xr:uid="{2C783822-84DF-4C51-9DAD-81DC2E1683E1}"/>
    <hyperlink ref="H968" r:id="rId606" xr:uid="{7C9E357D-8B5F-4C90-A0D8-06C0DA442FC6}"/>
    <hyperlink ref="H1029" r:id="rId607" xr:uid="{32026C35-10A2-4D1D-BEBF-422DB90371F2}"/>
    <hyperlink ref="H981" r:id="rId608" xr:uid="{F9AA2052-E493-4C4B-AFCC-7A985C046BD5}"/>
    <hyperlink ref="H1030" r:id="rId609" xr:uid="{B67CFD51-0FD6-407B-B44B-7A39EC55E06A}"/>
    <hyperlink ref="H987" r:id="rId610" xr:uid="{695EE0B3-E824-457D-8263-FEC75807E9C2}"/>
    <hyperlink ref="H920" r:id="rId611" xr:uid="{3B78F922-49D6-4B62-92EF-25B09213AF5B}"/>
    <hyperlink ref="H916" r:id="rId612" xr:uid="{0FCC846A-E2E8-4F78-9A9D-8938254B9F92}"/>
    <hyperlink ref="H942" r:id="rId613" xr:uid="{366B32FB-EDA6-41F8-B603-7DD0F6B223B6}"/>
    <hyperlink ref="H925" r:id="rId614" xr:uid="{7B42ECD8-C89D-43CC-AB6B-08400250C066}"/>
    <hyperlink ref="H913" r:id="rId615" xr:uid="{1D72F764-03D8-48C9-82D3-067E5CA8A473}"/>
    <hyperlink ref="H1114" r:id="rId616" xr:uid="{0433048E-F89A-41DE-BA89-E8A59F72855D}"/>
    <hyperlink ref="H1115" r:id="rId617" xr:uid="{85CC65E2-26EE-45EA-84F7-A6A87EDB3B98}"/>
    <hyperlink ref="H1138" r:id="rId618" xr:uid="{BCE584B1-5B92-407E-8459-AE67038DAF04}"/>
    <hyperlink ref="H1124" r:id="rId619" xr:uid="{9C9C6E9E-F63D-428F-B8EE-6537AFBBB558}"/>
    <hyperlink ref="H1051" r:id="rId620" xr:uid="{CF82AB2F-FD17-4E08-A624-A4CAC8D73BB8}"/>
    <hyperlink ref="H1070" r:id="rId621" xr:uid="{EDB417FD-68F4-4AB2-9CEF-CD65FDDC6DA8}"/>
    <hyperlink ref="H1076" r:id="rId622" xr:uid="{FEDED4D7-552D-4FFE-B6C1-BCDC32DB7D63}"/>
    <hyperlink ref="H1086" r:id="rId623" xr:uid="{06F64453-98DF-47D4-898E-0E0B946A2BA3}"/>
    <hyperlink ref="H1081" r:id="rId624" xr:uid="{65D88274-C25E-437A-9453-2C639E4BDCC4}"/>
    <hyperlink ref="H1071" r:id="rId625" xr:uid="{7022CB22-86D5-424F-9EFD-2FEC7B90028B}"/>
    <hyperlink ref="H1087" r:id="rId626" xr:uid="{4BD70B99-2217-426B-B542-9D8FF4037A67}"/>
    <hyperlink ref="H1078" r:id="rId627" xr:uid="{F98A0961-07D5-41B0-ADF9-588C2B802F3F}"/>
    <hyperlink ref="H1075" r:id="rId628" xr:uid="{0B704F7A-4F21-4E96-9296-80EC655EFCF3}"/>
    <hyperlink ref="H1074" r:id="rId629" xr:uid="{C3C36556-BCF6-472A-AD50-B067D2AF06FB}"/>
    <hyperlink ref="H1073" r:id="rId630" xr:uid="{608C1521-8F73-4F34-BB28-9C77B67EFF00}"/>
    <hyperlink ref="H1077" r:id="rId631" xr:uid="{485B53B6-9083-477A-BF8C-1883E5401C81}"/>
    <hyperlink ref="H1158" r:id="rId632" xr:uid="{50E14B80-E9F9-4F55-84C4-300390BB13C8}"/>
    <hyperlink ref="H1144" r:id="rId633" xr:uid="{ACAF254B-CB2A-4059-B4E8-B67D41DE2C7E}"/>
    <hyperlink ref="H1137" r:id="rId634" xr:uid="{922227AE-D204-4EE4-A1CD-C0B4EEF33DEA}"/>
    <hyperlink ref="H976" r:id="rId635" display="https://www.gov.br/saude/pt-br/assuntos/noticias/saude-autoriza-mais-22-leitos-de-uti-covid-19-para-rondoniahttps:/www.gov.br/saude/pt-br/assuntos/noticias/saude-autoriza-mais-22-leitos-de-uti-covid-19-para-rondonia" xr:uid="{3AAF8AA2-2AA7-46A2-A8FB-E5F25F5459E0}"/>
    <hyperlink ref="H973" r:id="rId636" xr:uid="{83A8AD3C-ABEE-49F1-B5C7-EC3E9B8A9034}"/>
    <hyperlink ref="H982" r:id="rId637" xr:uid="{C851CFD7-1123-4CAC-B549-998FDCBF66F2}"/>
    <hyperlink ref="H990" r:id="rId638" xr:uid="{0D5FD50A-7BAE-4CEB-9DF6-A2AFCC1ED1E5}"/>
    <hyperlink ref="H988" r:id="rId639" xr:uid="{62D611BD-40EF-4B59-90AA-D1683E1AF7B3}"/>
    <hyperlink ref="H910" r:id="rId640" xr:uid="{5FEDEE77-D572-4C59-9A8D-CF33E553F52A}"/>
    <hyperlink ref="H912" r:id="rId641" xr:uid="{58ACB274-6021-482D-918B-E17EDD9D59BE}"/>
    <hyperlink ref="H917" r:id="rId642" xr:uid="{7D01B0AE-EFC8-4AC9-9639-B45795BF88DF}"/>
    <hyperlink ref="H921" r:id="rId643" xr:uid="{B5E4C49E-42B5-4CE9-91D0-B909C1054ECE}"/>
    <hyperlink ref="H932" r:id="rId644" xr:uid="{5B96C316-652C-4DA6-8327-67F215B14D22}"/>
    <hyperlink ref="H943" r:id="rId645" xr:uid="{99398152-27C8-42C3-BB61-8C20BD4E89B7}"/>
    <hyperlink ref="H947" r:id="rId646" xr:uid="{DE942360-B919-4C1A-822B-C7420F34CC69}"/>
    <hyperlink ref="H958" r:id="rId647" xr:uid="{81B7D041-022B-498B-B0DE-193821304443}"/>
    <hyperlink ref="H953" r:id="rId648" xr:uid="{88E44E22-8EF6-4F90-9929-74872B771F12}"/>
    <hyperlink ref="H969" r:id="rId649" xr:uid="{FE87CB06-722D-42E5-AA35-A8E8BAAC46EF}"/>
    <hyperlink ref="H1125" r:id="rId650" xr:uid="{D94EFAD6-9CDD-4119-A8A2-F5E1EE12E8F5}"/>
    <hyperlink ref="H879" r:id="rId651" xr:uid="{7B4B19EA-DDE6-49A0-8DBF-98ACD2FEF125}"/>
    <hyperlink ref="H1112" r:id="rId652" xr:uid="{57D1898C-64F9-4EB0-89C5-D1CB8621558F}"/>
    <hyperlink ref="H1140" r:id="rId653" xr:uid="{09914F53-A4CE-48C5-97D1-B04A907A4526}"/>
    <hyperlink ref="H1198" r:id="rId654" xr:uid="{A8C86D30-A21F-46C1-92E2-2F9CEC7D6053}"/>
    <hyperlink ref="H1122" r:id="rId655" xr:uid="{76046DA6-5422-4CFC-BB2E-452C9D04F9D0}"/>
    <hyperlink ref="H1104" r:id="rId656" xr:uid="{485F7341-4F71-40D1-B687-75F5611C6FD3}"/>
    <hyperlink ref="H938" r:id="rId657" xr:uid="{05144629-8C41-47A9-85BE-49AA3F9C8705}"/>
    <hyperlink ref="H911" r:id="rId658" xr:uid="{758CC666-099C-4C55-A3C5-1FB0C5CA34AC}"/>
    <hyperlink ref="H944" r:id="rId659" xr:uid="{CA61041F-480E-43FB-8E9B-FC749760916F}"/>
    <hyperlink ref="H930" r:id="rId660" xr:uid="{24187D6A-D2F5-4D51-9D04-F0CAE79F2858}"/>
    <hyperlink ref="H926" r:id="rId661" xr:uid="{CFB790E0-676B-43FB-93B2-80A1CD818570}"/>
    <hyperlink ref="H922" r:id="rId662" xr:uid="{73EBA9C9-7451-42CE-827F-6609BE533734}"/>
    <hyperlink ref="H960" r:id="rId663" xr:uid="{AC3AB730-3626-4B1B-B857-D10ADDFE8411}"/>
    <hyperlink ref="H949" r:id="rId664" xr:uid="{A37B5E4F-AF0E-4A29-8EE0-67BF9E1AB5D1}"/>
    <hyperlink ref="H983" r:id="rId665" xr:uid="{6C8FAA88-87CD-4D8E-BA34-97809225EB54}"/>
    <hyperlink ref="H989" r:id="rId666" xr:uid="{9D231FAD-B72A-4CA9-9008-20530A869E7F}"/>
    <hyperlink ref="H974" r:id="rId667" xr:uid="{7E49BCD1-7ACB-4CA4-A9EC-3763BB6174F4}"/>
    <hyperlink ref="H965" r:id="rId668" xr:uid="{70EC42A0-883F-4D1B-93F8-ED8C36B6C732}"/>
    <hyperlink ref="H954" r:id="rId669" xr:uid="{BA7F3AAF-FB02-48AA-9874-589843357807}"/>
    <hyperlink ref="H994" r:id="rId670" xr:uid="{30413FAB-8885-46CC-B8EE-B253B0597C80}"/>
    <hyperlink ref="H995" r:id="rId671" xr:uid="{EE763E6B-4875-4EE6-8038-500931FB9068}"/>
    <hyperlink ref="H996" r:id="rId672" xr:uid="{E4CFEA58-96E8-44D8-87AC-C431239CA726}"/>
    <hyperlink ref="H1004" r:id="rId673" xr:uid="{AE7B1905-98ED-4ED4-A613-1012595C9CE9}"/>
    <hyperlink ref="H998" r:id="rId674" xr:uid="{782F5A28-7420-4815-B687-D507E1F45694}"/>
    <hyperlink ref="H997" r:id="rId675" xr:uid="{91A5559A-66F9-4F2B-90C4-F2B8EFF8279E}"/>
    <hyperlink ref="H999" r:id="rId676" xr:uid="{BFE5EB0E-D84B-4B69-B266-5E07A272EA26}"/>
    <hyperlink ref="H1001" r:id="rId677" xr:uid="{154D4ED3-344C-4C3F-8D5E-369AE555462E}"/>
    <hyperlink ref="H1000" r:id="rId678" xr:uid="{F3F148B8-9A89-46D7-B6E6-09F6CC48A83C}"/>
    <hyperlink ref="H1002" r:id="rId679" xr:uid="{AA68E7F0-9B58-4A1C-A647-EF20B81EB9BC}"/>
    <hyperlink ref="H1003" r:id="rId680" xr:uid="{A7E58D5C-3CE3-4B3B-8E81-FA40235D07D7}"/>
    <hyperlink ref="H1160" r:id="rId681" xr:uid="{F9EC2A01-C582-4451-910D-E5F3E79F0D6D}"/>
    <hyperlink ref="H1139" r:id="rId682" xr:uid="{FE88DCFC-DA5C-4E9F-8089-BDDB39A83EE3}"/>
    <hyperlink ref="H892" r:id="rId683" xr:uid="{FF0770F0-52E9-4C9A-921B-9F6F28DD0555}"/>
    <hyperlink ref="H882" r:id="rId684" xr:uid="{6EEA99D4-2BC4-4730-936B-E67997389052}"/>
    <hyperlink ref="H881" r:id="rId685" xr:uid="{87013626-9D7C-4C3B-B94C-599B3E87119C}"/>
    <hyperlink ref="H884" r:id="rId686" xr:uid="{306E1457-6FE6-40F4-B17F-40C0D00FE4C8}"/>
    <hyperlink ref="H883" r:id="rId687" xr:uid="{188AD7D7-272A-4C0D-9100-AC25E9FCD13A}"/>
    <hyperlink ref="H993" r:id="rId688" xr:uid="{2C2A55F2-A12D-42B5-B657-EDCE29D4D106}"/>
    <hyperlink ref="H885" r:id="rId689" xr:uid="{68398603-D1AD-4814-A0E1-0969932D5DF6}"/>
    <hyperlink ref="H887" r:id="rId690" xr:uid="{8262C878-0A27-4034-8571-D0961FD29F1C}"/>
    <hyperlink ref="H888" r:id="rId691" xr:uid="{E7D7201C-7842-428E-900E-735019342CFC}"/>
    <hyperlink ref="H886" r:id="rId692" xr:uid="{0916618F-24A1-4C0C-ABCE-9C300F4C475C}"/>
    <hyperlink ref="H889" r:id="rId693" xr:uid="{76D7F778-6009-47C0-A333-B518E8CB0025}"/>
    <hyperlink ref="H890" r:id="rId694" xr:uid="{E0437AB5-CF69-49B5-83A4-55A03CCF054B}"/>
    <hyperlink ref="H891" r:id="rId695" xr:uid="{A6487C78-82A9-4A13-955C-E832ABA3FB03}"/>
    <hyperlink ref="H893" r:id="rId696" xr:uid="{667D9D53-D533-4819-B5E4-EC9902E8AD4B}"/>
    <hyperlink ref="H894" r:id="rId697" xr:uid="{8DCDF902-6F75-4E74-999E-1F5E041DAF66}"/>
    <hyperlink ref="H896" r:id="rId698" xr:uid="{D29458BD-7C97-4871-957F-2D38551BD05A}"/>
    <hyperlink ref="H897" r:id="rId699" xr:uid="{DA629C4F-B9AC-4885-AB92-3889F640E814}"/>
    <hyperlink ref="H895" r:id="rId700" xr:uid="{F6B8AF58-B0EF-4613-83B6-67713537045C}"/>
    <hyperlink ref="H898" r:id="rId701" xr:uid="{83AC1AD8-815B-40DA-9262-8F428EFBC83A}"/>
    <hyperlink ref="H1121" r:id="rId702" xr:uid="{F96CC2DC-3D45-4B3E-82D8-0C65F6B283A2}"/>
    <hyperlink ref="H1095" r:id="rId703" xr:uid="{8DC832CC-0453-406A-9EC0-B1F26A2613D5}"/>
    <hyperlink ref="H1093" r:id="rId704" xr:uid="{D464E881-9FAB-4A83-B321-8D9986563137}"/>
    <hyperlink ref="H1061" r:id="rId705" xr:uid="{11D0B67D-04D9-4449-BCE5-6C560553F6A9}"/>
    <hyperlink ref="H1048" r:id="rId706" xr:uid="{EB8277BB-23D9-4B2B-A358-A18D22411EF8}"/>
    <hyperlink ref="H1199" r:id="rId707" display="https://simpleflying.com/why-brazil-increased-its-airline-bailout/" xr:uid="{D28A8FF5-67B0-4104-B543-242802E30C65}"/>
    <hyperlink ref="H1032" r:id="rId708" xr:uid="{18731145-A7C0-4E1B-95B8-223F74A4EE66}"/>
    <hyperlink ref="H1143" r:id="rId709" xr:uid="{986800F6-BCB8-4F86-8518-5CE4C153511A}"/>
    <hyperlink ref="H1126" r:id="rId710" xr:uid="{DA99A4F7-C463-4D4B-ADD3-E0411CCE2AF2}"/>
    <hyperlink ref="H1045" r:id="rId711" display="https://www.bndes.gov.br/wps/portal/site/home/imprensa/noticias/conteudo/bndes-aprova-financiamento-a-implantacao-de-parque-eolico-no-rio-grande-do-norte/!ut/p/z1/zVTBjpswFPyWPXB0_BZDQnpDuyRpQxq13TQLl8gYA26DTYwD27-vSXOoVk1W1Xal-mL56b2Z8ZgBp_gRp5J2oqRGKEn39pyk4108XUYLbw0x-A8ehPdk4m0mESwDF29PDXBhhYDTy_PeDPBXnOKUSdOYCieZzHm7E7I1whzZSYEDlaq5A6JuNJctdUAqI5igrQNMScOPuXLgNIhoo1VHUSEklbaj5tIoRJEd3VNpKKMK5Rw1VB-OHHG1F0whqZAWCpWaWgiUDwVt-CCqYSLHyRimGWM5Q8GtS5A3JlMUeBlFxCekANf3Cc_OJlxxKb3u0Xbg-x1hfh-7EMb-DGafPs6j0H3esH5PIggXd7HvRcvb-ZScG66QJFbk5LJIgred4D3eWANq-_Jf_tKDxUsMa_eVDC_A-28LP3lTeM97JfyHa0EbPkGbZFev7lalhaWmQkIWCj_-8-BYGvHtcEhDm-ohnk_mTPJfxNq6VO5V9uvHFsqMBNYOzQuuuR4dtS1XxjTtOwcc6Pt-dBIwKlU3yrStNFZdY4EG_a0w_PIt_oRfqdaa8RwWN_WmDsgP9P1z0D8UVVnvVhHxz9u-i4uV8ZPw5uYn_0fGBQ!!/dz/d5/L2dBISEvZ0FBIS9nQSEh/" xr:uid="{1076D08F-77AF-42AF-A1DD-C593779F0C4A}"/>
    <hyperlink ref="H1092" r:id="rId712" xr:uid="{27699D6C-4CFC-42F3-9417-0D4EB0D66800}"/>
    <hyperlink ref="H1100" r:id="rId713" display="https://www.gov.br/economia/pt-br/assuntos/noticias/2020/maio/congresso-promulga-emenda-constitucional-que-institui-o-orcamento-de-guerra" xr:uid="{EBDB89BB-DF6F-4F13-B1A3-53CD26E7AD55}"/>
    <hyperlink ref="H1189" r:id="rId714" display="https://www.bnamericas.com/en/news/brazil-comes-to-the-rescue-of-power-distributors-with-financing-deal" xr:uid="{D4D995E3-20F6-4317-9CD8-8A4776543E23}"/>
    <hyperlink ref="H1094" r:id="rId715" display="https://www.gov.br/economia/pt-br/assuntos/noticias/2020/maio/ministerio-da-economia-prorroga-os-prazos-das-prestacoes-dos-parcelamentos-tributarios-com-vencimento-em-maio-junho-e-julho-de-2020" xr:uid="{E53DBB09-BD2C-4F13-B6EF-7DA690F3E1C6}"/>
    <hyperlink ref="H1177" r:id="rId716" xr:uid="{0AD34F13-8BCB-4CE3-A916-BB92882BDCD8}"/>
    <hyperlink ref="H1163" r:id="rId717" xr:uid="{55EE6410-E725-415C-8A4A-A979EAF00286}"/>
    <hyperlink ref="H1176" r:id="rId718" xr:uid="{84695A06-637C-4C0D-ABC6-C7AFB347E62F}"/>
    <hyperlink ref="H1162" r:id="rId719" xr:uid="{EF4E26AC-9C15-4AB8-9EED-446B4A9CA29B}"/>
    <hyperlink ref="H1128" r:id="rId720" xr:uid="{FDEDA06E-A29D-44ED-8061-C34C1C377EBC}"/>
    <hyperlink ref="H1052" r:id="rId721" display="https://www.gov.br/economia/pt-br/assuntos/noticias/2020/abril/trabalhadores-informais-ja-podem-solicitar-auxilio-emergencial-de-r-600-pelo-aplicativo-ou-site-da-caixa" xr:uid="{894D5298-48CD-4584-B0E6-120B66518DBD}"/>
    <hyperlink ref="H1185" r:id="rId722" display="https://www.gov.br/economia/pt-br/centrais-de-conteudo/publicacoes/publicacoes-em-outros-idiomas/covid-19/government-announces-cooperation-measures-for-states-and-municipalities-to-combat-the-pandemic" xr:uid="{B2D27ECC-6DCA-4B1E-AED0-CD6F9BF000D1}"/>
    <hyperlink ref="H1184" r:id="rId723" display="https://g1.globo.com/economia/noticia/2020/03/23/coronavirus-governo-anuncia-pacote-de-r-858-bilhoes-para-estados-e-municipios.ghtml" xr:uid="{F46068CF-ED29-4DD6-A783-74E135BB4242}"/>
    <hyperlink ref="H1041" r:id="rId724" xr:uid="{449D0B53-20B3-4BC5-8E8B-B9140ECEA43A}"/>
    <hyperlink ref="H1050" r:id="rId725" display="https://www.gov.br/economia/pt-br/assuntos/noticias/2020/marco/governo-anuncia-medidas-para-reduzir-efeitos-do-coronavirus-nas-micro-e-pequenas-empresas" xr:uid="{1F311709-A231-46CB-AFC6-8723CA6122CD}"/>
    <hyperlink ref="H1103" r:id="rId726" display="https://www.gov.br/economia/pt-br/assuntos/noticias/2020/marco/governo-anuncia-medidas-para-reduzir-efeitos-do-coronavirus-nas-micro-e-pequenas-empresas" xr:uid="{90818789-62CA-4D8A-9D0A-C1F8A06500ED}"/>
    <hyperlink ref="H1034" r:id="rId727" xr:uid="{F4374777-2716-4C6F-BBA1-3695899231C1}"/>
    <hyperlink ref="H1164" r:id="rId728" xr:uid="{CA742776-8ACB-4F27-B283-9119E86C23C8}"/>
    <hyperlink ref="H1068" r:id="rId729" display="https://tesourotransparente.gov.br/visualizacao/painel-de-monitoramentos-dos-gastos-com-covid-19" xr:uid="{E601156E-E7FA-4657-97E7-AD974D46C4FE}"/>
    <hyperlink ref="H1069" r:id="rId730" display="https://tesourotransparente.gov.br/visualizacao/painel-de-monitoramentos-dos-gastos-com-covid-19" xr:uid="{84ED562D-E64E-48DB-BD6F-9CAE478C7D9E}"/>
    <hyperlink ref="H1118" r:id="rId731" xr:uid="{5C1A9EA9-69C6-4342-BA38-3A5C1A1A1DA7}"/>
    <hyperlink ref="H1142" r:id="rId732" xr:uid="{F0F8C832-6723-45DD-B430-50B531623DA2}"/>
    <hyperlink ref="H1146" r:id="rId733" xr:uid="{E65376E4-0469-4BE5-8C21-5F12DAD915FF}"/>
    <hyperlink ref="H1190" r:id="rId734" xr:uid="{9036B090-1D04-4D5C-B2A6-757546E76C5C}"/>
    <hyperlink ref="H1181" r:id="rId735" xr:uid="{7B50313A-098A-4FA1-9E54-36C6EFBA5AD7}"/>
    <hyperlink ref="H1066" r:id="rId736" display="https://www.swfinstitute.org/news/81407/bolsonaro-extends-brazilian-emergency-aid-program-until-end-of-2020-boosting-his-already-rising-popularity" xr:uid="{1807F49D-0890-499A-B7A7-F353FDBD8204}"/>
    <hyperlink ref="H1036" r:id="rId737" xr:uid="{E41C6380-19FB-457A-A154-244BE4A5C654}"/>
    <hyperlink ref="H1202" r:id="rId738" display="https://docs.wfp.org/api/documents/WFP-0000119708/download/" xr:uid="{B7D503B3-B5AB-46B7-8D2C-C3B4B06FC9E5}"/>
    <hyperlink ref="H1215" r:id="rId739" xr:uid="{4EA1A4FF-8081-4FC5-A71F-FE2C3DA26A6B}"/>
    <hyperlink ref="H1214" r:id="rId740" xr:uid="{01684338-96B1-4880-A284-FBDE38EF5CD6}"/>
    <hyperlink ref="H1201" r:id="rId741" xr:uid="{14833FEF-68BE-4132-AB19-2DCA60469CD4}"/>
    <hyperlink ref="H1204" r:id="rId742" xr:uid="{D463E691-B6EB-45E1-A34B-FCDB6B594DD0}"/>
    <hyperlink ref="H1210" r:id="rId743" xr:uid="{8EC3BA8D-9450-4AF9-8D52-C08719C63C10}"/>
    <hyperlink ref="H1213" r:id="rId744" xr:uid="{312BDBE4-A915-4EF5-88AA-CD52532C8AB3}"/>
    <hyperlink ref="H1211" r:id="rId745" xr:uid="{D3E8C68A-9B67-409A-B82B-3D9E72E4C15F}"/>
    <hyperlink ref="H1203" r:id="rId746" xr:uid="{5239EAD6-CA1B-4BBC-A3E4-E197523AE3D2}"/>
    <hyperlink ref="H1207" r:id="rId747" xr:uid="{A1BBE9D5-B652-45AE-A910-7AFE011A9152}"/>
    <hyperlink ref="H1209" r:id="rId748" xr:uid="{4832AD03-C4D6-418E-B730-82D1F2A39B9F}"/>
    <hyperlink ref="H1208" r:id="rId749" xr:uid="{6329BA73-F59E-4EBE-863E-575FC4DE1C87}"/>
    <hyperlink ref="H1264" r:id="rId750" xr:uid="{CFBDDFE1-6E32-4C13-BC7B-4EC84601912D}"/>
    <hyperlink ref="H1386" r:id="rId751" xr:uid="{3D030C78-E47B-46EE-A906-163C1A3A46F1}"/>
    <hyperlink ref="H1383" r:id="rId752" xr:uid="{F17BCC6C-82FA-4E57-916A-CAD7E67DA749}"/>
    <hyperlink ref="H1385" r:id="rId753" xr:uid="{2E447E41-EA59-42A8-9733-1D02738187C1}"/>
    <hyperlink ref="H1347" r:id="rId754" xr:uid="{E258E0EF-7CAE-4469-9D7B-6A4FD55F3687}"/>
    <hyperlink ref="H1263" r:id="rId755" xr:uid="{C65D4907-AE15-499E-9B63-4D1F8E4DCAA2}"/>
    <hyperlink ref="H1254" r:id="rId756" xr:uid="{08E6A56D-BEAB-465B-B3E5-9BBFD571D532}"/>
    <hyperlink ref="H1221" r:id="rId757" xr:uid="{96A37EDC-2428-4412-B937-03E3CB6498AA}"/>
    <hyperlink ref="H1283" r:id="rId758" xr:uid="{F9B633E0-63D9-42E0-8D25-94E520D1C898}"/>
    <hyperlink ref="H1282" r:id="rId759" xr:uid="{134AF23A-964D-441D-8B25-C3B3F979978C}"/>
    <hyperlink ref="H1322" r:id="rId760" xr:uid="{24A261C8-D596-4D7C-A964-D7AB7830B701}"/>
    <hyperlink ref="H1246" r:id="rId761" xr:uid="{19F79363-2CA7-40EB-9827-288B5187549B}"/>
    <hyperlink ref="H1309" r:id="rId762" xr:uid="{F253F5BE-18DF-4828-85D0-8178AE591D48}"/>
    <hyperlink ref="H1280" r:id="rId763" xr:uid="{64E16A3B-119C-4D08-A803-4A7972DEF186}"/>
    <hyperlink ref="H1356" r:id="rId764" xr:uid="{4EBA1BAD-07C7-4535-B530-0ED410418CA9}"/>
    <hyperlink ref="H1259" r:id="rId765" xr:uid="{60CE8FBF-BCAE-45DD-8E97-6B10B679AC67}"/>
    <hyperlink ref="H1278" r:id="rId766" xr:uid="{C48B0F72-C33B-46BE-9C35-746C4314A86C}"/>
    <hyperlink ref="H1326" r:id="rId767" xr:uid="{B40A222F-C17B-4DE0-A7E0-4512E230A39A}"/>
    <hyperlink ref="H1265" r:id="rId768" xr:uid="{D34B9A04-0390-4C35-82CE-BBDA81422ABD}"/>
    <hyperlink ref="H1379" r:id="rId769" xr:uid="{3CC76A83-38CE-473E-8E5C-5047316BCC64}"/>
    <hyperlink ref="H1375" r:id="rId770" xr:uid="{274A9FAE-415B-4F19-8794-867D374442E9}"/>
    <hyperlink ref="H1253" r:id="rId771" xr:uid="{0B7D2592-0D65-47FC-B18B-F270B2311004}"/>
    <hyperlink ref="H1241" r:id="rId772" xr:uid="{5FD25BD9-239A-4DB4-8E83-29C156E785EC}"/>
    <hyperlink ref="H1290" r:id="rId773" xr:uid="{67AA60BA-5D54-40EA-8170-11C607D7FDD4}"/>
    <hyperlink ref="H1346" r:id="rId774" xr:uid="{5C4C463B-1177-4B65-B5B6-CB590F87402B}"/>
    <hyperlink ref="H1285" r:id="rId775" xr:uid="{0756EF53-AD8C-4EA8-8D9E-A47AE49596D2}"/>
    <hyperlink ref="H1269" r:id="rId776" xr:uid="{947B462B-9D7D-4402-B30E-D9381DE4BF06}"/>
    <hyperlink ref="H1355" r:id="rId777" xr:uid="{66E14624-96F1-44C9-8094-9DA71861F13D}"/>
    <hyperlink ref="H1273" r:id="rId778" xr:uid="{E0446BEF-3C32-43A1-A402-0E91876602A2}"/>
    <hyperlink ref="H1236" r:id="rId779" xr:uid="{D8E17E0A-B48F-4A8E-97DB-6AD332E08F31}"/>
    <hyperlink ref="H1268" r:id="rId780" xr:uid="{F2438DDB-3A0D-49FB-87C5-F2293496F967}"/>
    <hyperlink ref="H1371" r:id="rId781" location="8" display="https://www.budget.gc.ca/2021/report-rapport/p1-en.html - 8" xr:uid="{3CF3A831-F03D-4F1C-9C17-BC320A83F232}"/>
    <hyperlink ref="H1372" r:id="rId782" location="8" display="https://www.budget.gc.ca/2021/report-rapport/p1-en.html - 8" xr:uid="{49B65897-D284-4BD9-A892-466335FFF1C0}"/>
    <hyperlink ref="H1277" r:id="rId783" location="8" display="https://www.budget.gc.ca/2021/report-rapport/p1-en.html - 8" xr:uid="{B0CC9F36-D03D-4AC5-94C8-E2386B8C016C}"/>
    <hyperlink ref="H1365" r:id="rId784" location="8" display="https://www.budget.gc.ca/2021/report-rapport/p1-en.html - 8" xr:uid="{5AB75374-38E7-445B-B931-7F099ADE8A46}"/>
    <hyperlink ref="H1366" r:id="rId785" location="8" display="https://www.budget.gc.ca/2021/report-rapport/p1-en.html - 8" xr:uid="{815A42B2-63B0-429F-A49F-E01A8A2E3250}"/>
    <hyperlink ref="H1367" r:id="rId786" location="8" display="https://www.budget.gc.ca/2021/report-rapport/p1-en.html - 8" xr:uid="{DB2FEF18-C3EC-4729-BF52-5304A64413A1}"/>
    <hyperlink ref="H1369" r:id="rId787" location="8" display="https://www.budget.gc.ca/2021/report-rapport/p1-en.html - 8" xr:uid="{78FEB062-632E-451D-A3F2-F30D6F47AA73}"/>
    <hyperlink ref="H1368" r:id="rId788" location="8" display="https://www.budget.gc.ca/2021/report-rapport/p1-en.html - 8" xr:uid="{F8E20816-0F8B-4726-96BE-D5548F2F7DC8}"/>
    <hyperlink ref="H1267" r:id="rId789" location="8" display="https://www.budget.gc.ca/2021/report-rapport/p1-en.html - 8" xr:uid="{879304FD-9311-4F53-8022-455426888BA4}"/>
    <hyperlink ref="H1318" r:id="rId790" location="8" display="https://www.budget.gc.ca/2021/report-rapport/p1-en.html - 8" xr:uid="{579F2FCE-BBC5-4FA5-ADDB-9B598B5B1599}"/>
    <hyperlink ref="H1330" r:id="rId791" xr:uid="{79525606-C484-4923-881F-1C3EB03B0BB9}"/>
    <hyperlink ref="H1344" r:id="rId792" xr:uid="{21AA0E2D-2F01-4896-9CBD-9DE8CD2EBD75}"/>
    <hyperlink ref="H1376" r:id="rId793" xr:uid="{B03E1E77-663B-4414-9629-6092041AA8DD}"/>
    <hyperlink ref="H1363" r:id="rId794" xr:uid="{EF2A40BA-B3AD-4EBB-897C-653CE3072103}"/>
    <hyperlink ref="H1275" r:id="rId795" xr:uid="{5B432785-9725-4D99-9BC1-2CF481C0F38A}"/>
    <hyperlink ref="H1299" r:id="rId796" xr:uid="{A7FA779B-DAB5-4FA9-95D1-E35CA238888D}"/>
    <hyperlink ref="H1251" r:id="rId797" xr:uid="{0A3C54C3-E9A9-412D-9AC2-3B9BF738966A}"/>
    <hyperlink ref="H1266" r:id="rId798" location="8" display="https://www.budget.gc.ca/2021/report-rapport/p1-en.html - 8" xr:uid="{E4CAAAA9-2F6D-4FEF-8F3B-710269AE84D2}"/>
    <hyperlink ref="H1374" r:id="rId799" xr:uid="{D871FF6F-20B8-4418-8D28-BA5469DD2926}"/>
    <hyperlink ref="H1316" r:id="rId800" xr:uid="{0B299AC6-F2DD-4B75-A6FA-0D866F5E5749}"/>
    <hyperlink ref="H1373" r:id="rId801" xr:uid="{E3233623-B93B-4DCF-BFDB-5A671B156A6D}"/>
    <hyperlink ref="H1298" r:id="rId802" xr:uid="{C491A403-FE69-479C-8912-38C686319E15}"/>
    <hyperlink ref="H1343" r:id="rId803" xr:uid="{D98D8F1C-B2EA-4CC2-8833-A4BBC8F61767}"/>
    <hyperlink ref="H1244" r:id="rId804" location="8" display="https://www.budget.gc.ca/2021/report-rapport/p1-en.html - 8" xr:uid="{1AFFC4DC-4B73-4EA4-9C24-0ADA42094460}"/>
    <hyperlink ref="H1360" r:id="rId805" xr:uid="{C2265605-7613-4D44-AC38-CFF04243B0D7}"/>
    <hyperlink ref="H1310" r:id="rId806" xr:uid="{927529E3-CC02-4173-8FDE-7CBB2F9D7376}"/>
    <hyperlink ref="H1361" r:id="rId807" xr:uid="{18D7C6C9-4957-4272-970C-0243567CC36C}"/>
    <hyperlink ref="H1362" r:id="rId808" xr:uid="{D3E16763-E4A6-43DC-9B89-F04BF8BC6766}"/>
    <hyperlink ref="H1319" r:id="rId809" xr:uid="{351D20D3-E489-4B65-A41B-A027D5995894}"/>
    <hyperlink ref="H1357" r:id="rId810" xr:uid="{7013A5F6-72A9-4631-887C-7A3B3F6CD014}"/>
    <hyperlink ref="H1358" r:id="rId811" xr:uid="{BD8151D8-8F42-47FD-B715-E2F505BB63C1}"/>
    <hyperlink ref="H1217" r:id="rId812" xr:uid="{08041886-A878-4887-8E5F-9B98CC079FFA}"/>
    <hyperlink ref="H1284" r:id="rId813" xr:uid="{4AB87F69-F5E2-49B8-9649-948170EE6907}"/>
    <hyperlink ref="H1328" r:id="rId814" xr:uid="{9BE378D7-1B75-4C74-BA8C-5E8425B33168}"/>
    <hyperlink ref="H1225" r:id="rId815" xr:uid="{9C0FCD87-A84D-4AEC-95E1-A2DF4EB43873}"/>
    <hyperlink ref="H1276" r:id="rId816" xr:uid="{16F356C2-1D06-4B5D-B610-EE695255792F}"/>
    <hyperlink ref="H1220" r:id="rId817" xr:uid="{8F600E9E-E83A-4579-A8C8-CAC11E5D1638}"/>
    <hyperlink ref="H1262" r:id="rId818" xr:uid="{68927116-C8A2-44DF-837B-87680DB4ADA3}"/>
    <hyperlink ref="H1248" r:id="rId819" xr:uid="{E09005FB-2F9F-4A9A-AACC-2B4604D570BD}"/>
    <hyperlink ref="H1338" r:id="rId820" xr:uid="{B00EF612-744F-4537-B600-6A0B2BBF89C3}"/>
    <hyperlink ref="H1297" r:id="rId821" xr:uid="{B12512CA-BE5C-471A-8B30-C10AF5BEEE59}"/>
    <hyperlink ref="H1352" r:id="rId822" xr:uid="{F3DBE25C-4DF9-4249-977F-18A131851949}"/>
    <hyperlink ref="H1384" r:id="rId823" xr:uid="{BCB779D6-A129-4075-B4A0-97C93AB5551A}"/>
    <hyperlink ref="H1331" r:id="rId824" xr:uid="{29E63E7A-67C9-481C-B023-F006D0AD8494}"/>
    <hyperlink ref="H1333" r:id="rId825" location="wb-cont" display="https://www.budget.gc.ca/fes-eea/2020/report-rapport/anx3-en.html - wb-cont" xr:uid="{459A688E-8FD9-4A8B-8B36-A1D87219F76B}"/>
    <hyperlink ref="H1345" r:id="rId826" location="wb-cont" display="https://www.budget.gc.ca/fes-eea/2020/report-rapport/anx3-en.html - wb-cont" xr:uid="{61866B41-DD54-40F8-821F-94C85C1FC2EF}"/>
    <hyperlink ref="H1342" r:id="rId827" location="wb-cont" display="https://www.budget.gc.ca/fes-eea/2020/report-rapport/anx3-en.html - wb-cont" xr:uid="{9275925A-BD31-4841-974E-0942DB2999F9}"/>
    <hyperlink ref="H1348" r:id="rId828" location="wb-cont" display="https://www.budget.gc.ca/fes-eea/2020/report-rapport/anx3-en.html - wb-cont" xr:uid="{0B6C8C84-F469-4E33-8676-EFF84151AD00}"/>
    <hyperlink ref="H1323" r:id="rId829" location="wb-cont" display="https://www.budget.gc.ca/fes-eea/2020/report-rapport/anx3-en.html - wb-cont" xr:uid="{F2E5DA18-EF80-4D6C-A42A-9ED2D868DA54}"/>
    <hyperlink ref="H1279" r:id="rId830" location="wb-cont" display="https://www.budget.gc.ca/fes-eea/2020/report-rapport/anx3-en.html - wb-cont" xr:uid="{145E899A-AF3F-476B-895F-229BC57495DB}"/>
    <hyperlink ref="H1341" r:id="rId831" location="wb-cont" display="https://www.budget.gc.ca/fes-eea/2020/report-rapport/anx3-en.html - wb-cont" xr:uid="{010DF90A-731F-4B88-9115-E05E11A619BC}"/>
    <hyperlink ref="H1324" r:id="rId832" location="agri-food" display="https://www.canada.ca/en/department-finance/economic-response-plan.html - agri-food" xr:uid="{5F1B8547-B1CB-43DD-B0BA-DCBB3F5E7A45}"/>
    <hyperlink ref="H1227" r:id="rId833" location="Fiscalmeasures" display="https://www.oecd.org/coronavirus/country-policy-tracker/ - Fiscalmeasures" xr:uid="{D987D8C1-B439-45E5-8F0B-0F5C28988611}"/>
    <hyperlink ref="H1301" r:id="rId834" xr:uid="{3EBBD402-1789-48B0-8373-6E7DAFA866AB}"/>
    <hyperlink ref="H1216" r:id="rId835" xr:uid="{E3F113EC-0CCF-46D1-B405-EECCA93270DD}"/>
    <hyperlink ref="H1224" r:id="rId836" xr:uid="{D529D4F0-AE19-45ED-8693-C11C2320E117}"/>
    <hyperlink ref="H1306" r:id="rId837" xr:uid="{AD3180F1-392D-4663-97FD-2756837A29AE}"/>
    <hyperlink ref="H1288" r:id="rId838" xr:uid="{DA74130E-4203-4C29-923A-C1788003402E}"/>
    <hyperlink ref="H1289" r:id="rId839" xr:uid="{5D7D4CA5-2785-4026-B82B-96D95A65025D}"/>
    <hyperlink ref="H1340" r:id="rId840" xr:uid="{2A5C29B6-DB30-4241-95FE-1599C54EABD2}"/>
    <hyperlink ref="H1317" r:id="rId841" xr:uid="{C7D82246-DF31-478B-B2E9-EBE6340D02B2}"/>
    <hyperlink ref="H1312" r:id="rId842" xr:uid="{15DFF582-2C90-4166-AB48-7FDA4642728C}"/>
    <hyperlink ref="H1313" r:id="rId843" xr:uid="{C65D2C46-27AF-4C32-8016-5BBFA245411B}"/>
    <hyperlink ref="H1245" r:id="rId844" xr:uid="{68D5B07E-2E8B-41A8-A8E4-845883E12A7E}"/>
    <hyperlink ref="H1314" r:id="rId845" xr:uid="{B0C246EF-FA72-4FCC-8BF4-E2D438770062}"/>
    <hyperlink ref="H1238" r:id="rId846" xr:uid="{DAFC3709-A86A-4C3F-AC6E-3D956744E62F}"/>
    <hyperlink ref="H1307" r:id="rId847" xr:uid="{AEA61757-884E-4490-B4D1-1488E55FFDA4}"/>
    <hyperlink ref="H1329" r:id="rId848" xr:uid="{2DCCECD7-0DB9-410D-A4BB-F2FFA75DBBA6}"/>
    <hyperlink ref="H1247" r:id="rId849" xr:uid="{FD930948-7E09-4BCB-9F88-621E54DA3AC9}"/>
    <hyperlink ref="H1311" r:id="rId850" xr:uid="{FB5880AA-6D57-4280-8229-C9752EBDB02A}"/>
    <hyperlink ref="H1349" r:id="rId851" xr:uid="{A883E5C5-FABF-4561-B4D1-1C9D7E78F264}"/>
    <hyperlink ref="H1229" r:id="rId852" location="agri-food" display="https://www.canada.ca/en/department-finance/economic-response-plan.html - agri-food" xr:uid="{1A2D182F-DC7D-47D2-9D87-CB359EEBA2BE}"/>
    <hyperlink ref="H1354" r:id="rId853" xr:uid="{67C5644A-B91C-4916-923B-AEDA994E4041}"/>
    <hyperlink ref="H1293" r:id="rId854" xr:uid="{2FC2068B-E35D-4210-8C00-29EBB5040ED0}"/>
    <hyperlink ref="H1334" r:id="rId855" xr:uid="{59EBA555-FEC1-4CC1-AC3A-EAE8F0D2FEEE}"/>
    <hyperlink ref="H1235" r:id="rId856" xr:uid="{5F8256A7-DD03-4265-AB4F-7E1E35599C70}"/>
    <hyperlink ref="H1350" r:id="rId857" xr:uid="{721E881A-18F7-4A45-AB85-A2B4DDBBADCE}"/>
    <hyperlink ref="H1231" r:id="rId858" xr:uid="{6FFD8901-117D-4530-8263-EA814BECC521}"/>
    <hyperlink ref="H1232" r:id="rId859" xr:uid="{DD0DDAF0-FECF-47CF-A8DB-C844052F5209}"/>
    <hyperlink ref="H1387" r:id="rId860" xr:uid="{D13D6B89-1832-467E-A90D-0E11BCB26A28}"/>
    <hyperlink ref="H1250" r:id="rId861" xr:uid="{2E74CEEB-3836-4EC0-BE1A-3E3D9B4275AB}"/>
    <hyperlink ref="H1336" r:id="rId862" location=":~:text=Launch%20the%20new%20Small%20and,the%20impacts%20of%20COVID%2D19." display="https://pm.gc.ca/en/news/news-releases/2020/03/27/prime-minister-announces-support-small-businesses-facing-impacts - :~:text=Launch%20the%20new%20Small%20and,the%20impacts%20of%20COVID%2D19." xr:uid="{23A59E3E-DCE3-4F8C-9F4E-8FAE52217416}"/>
    <hyperlink ref="H1260" r:id="rId863" xr:uid="{01D72360-CFEB-41AD-B91D-BFE19B1B94BD}"/>
    <hyperlink ref="H1327" r:id="rId864" xr:uid="{61E84BF1-9EE6-4A9B-8C54-0C98BE146A67}"/>
    <hyperlink ref="H1272" r:id="rId865" xr:uid="{25679D46-9FDB-44CE-8C7A-FD4141B8BCEC}"/>
    <hyperlink ref="H1308" r:id="rId866" xr:uid="{904E4E2A-398A-4B46-BD6C-D6740EE036B1}"/>
    <hyperlink ref="H1222" r:id="rId867" xr:uid="{A33E982D-F58E-4426-BE6F-3148032EA583}"/>
    <hyperlink ref="H1418" r:id="rId868" xr:uid="{87A0B04C-B51A-472A-90D3-DF946AF62423}"/>
    <hyperlink ref="H1426" r:id="rId869" xr:uid="{E34886AC-1AD3-4B02-AF19-7601408E6EF4}"/>
    <hyperlink ref="H1437" r:id="rId870" xr:uid="{1366717D-1A77-44BA-A354-89887D01CD4B}"/>
    <hyperlink ref="H1414" r:id="rId871" xr:uid="{B09AD45C-E91D-4527-99C0-31631005B6A9}"/>
    <hyperlink ref="H1397" r:id="rId872" xr:uid="{5B01600B-7B30-45B6-930B-D714432D1D2F}"/>
    <hyperlink ref="H1419" r:id="rId873" xr:uid="{09F625E1-D025-4DC5-BC20-EFB08330E175}"/>
    <hyperlink ref="H1436" r:id="rId874" xr:uid="{BA6957D9-0665-4FD0-8992-A5286F91DA7B}"/>
    <hyperlink ref="H1395" r:id="rId875" xr:uid="{FB536F84-B57A-4DF0-990E-6C2CC444EBDF}"/>
    <hyperlink ref="H1394" r:id="rId876" xr:uid="{47A7CEE1-EF21-4D89-89C9-1AEC659773FF}"/>
    <hyperlink ref="H1455" r:id="rId877" xr:uid="{FFC03B2F-AC68-457C-B3F1-E9D427693B69}"/>
    <hyperlink ref="H1413" r:id="rId878" xr:uid="{D8534A35-BAA2-4C37-8255-4F81CE5C915D}"/>
    <hyperlink ref="H1392" r:id="rId879" xr:uid="{F73698CC-6796-4019-AA43-25BDFEBFDF9A}"/>
    <hyperlink ref="H1417" r:id="rId880" xr:uid="{AE4F4163-6F0B-47E9-BBC5-B3155143F24D}"/>
    <hyperlink ref="H1469" r:id="rId881" xr:uid="{D5901FB8-18C8-40B2-B633-5857BFFA3748}"/>
    <hyperlink ref="H1466" r:id="rId882" xr:uid="{4CF984B7-2688-4C9D-9DAC-90D15BB760B4}"/>
    <hyperlink ref="H1485" r:id="rId883" xr:uid="{201247B8-3DD3-461D-90EF-AA4466ACE1EB}"/>
    <hyperlink ref="H1478" r:id="rId884" xr:uid="{D30F967E-8303-487F-B85E-1CD13C29BB55}"/>
    <hyperlink ref="H1449" r:id="rId885" xr:uid="{452AA1CC-5B5A-4CDF-9BB9-F3AAA1D77890}"/>
    <hyperlink ref="H1434" r:id="rId886" xr:uid="{C3239A23-8098-4BE9-AE3A-6736E97B3EFA}"/>
    <hyperlink ref="H1412" r:id="rId887" xr:uid="{2E1093A9-1F1A-44A4-A74C-2620BE243A19}"/>
    <hyperlink ref="H1476" r:id="rId888" xr:uid="{52537338-AC69-49FF-AC42-0C880EA3309B}"/>
    <hyperlink ref="H1477" r:id="rId889" xr:uid="{78A669B3-D110-488E-9426-26EFBD9A4D62}"/>
    <hyperlink ref="H1441" r:id="rId890" xr:uid="{49C43B86-1CDA-416F-ABC1-B64DE3274688}"/>
    <hyperlink ref="H1468" r:id="rId891" xr:uid="{0A26F1BD-6556-42C5-8D78-FE6B5DE47703}"/>
    <hyperlink ref="H1456" r:id="rId892" xr:uid="{EF2ACF7C-00C4-4B44-9EFE-05296E77E390}"/>
    <hyperlink ref="H1405" r:id="rId893" xr:uid="{B1D14D73-2248-437B-A591-9D17EDB7C075}"/>
    <hyperlink ref="H1415" r:id="rId894" xr:uid="{67F85C7E-B27C-450D-BFEC-8A39B0D5A579}"/>
    <hyperlink ref="H1445" r:id="rId895" xr:uid="{9A804F62-24C0-4AD7-B5A9-8E05D0F9D2DE}"/>
    <hyperlink ref="H1411" r:id="rId896" xr:uid="{0F497E22-299A-4A90-BF86-7046A36C5D22}"/>
    <hyperlink ref="H1432" r:id="rId897" xr:uid="{B4BBA3BC-5B22-4759-A3E1-AF2938D40722}"/>
    <hyperlink ref="H1431" r:id="rId898" xr:uid="{4FE7FFF7-0DCF-45E4-AA6B-7BF37A6D5862}"/>
    <hyperlink ref="H1446" r:id="rId899" xr:uid="{72F09268-37DF-4A36-8755-65946DD9E460}"/>
    <hyperlink ref="H1398" r:id="rId900" xr:uid="{DBF8D056-994C-415D-A7FC-A115651CBA77}"/>
    <hyperlink ref="H1465" r:id="rId901" xr:uid="{B28F870E-BE59-4F8C-BE3A-8963A3DCD08F}"/>
    <hyperlink ref="H1438" r:id="rId902" xr:uid="{8C0D969B-7F00-40FC-BBAC-A616F79E4E28}"/>
    <hyperlink ref="H1400" r:id="rId903" xr:uid="{0188499B-EDFF-4B73-A5FE-7934200A0734}"/>
    <hyperlink ref="H1439" r:id="rId904" xr:uid="{36B31152-FD66-4F64-9C6F-6B8EBA37C9CD}"/>
    <hyperlink ref="H1480" r:id="rId905" xr:uid="{0708812B-9D5F-4F97-892B-BC1AA21FBF58}"/>
    <hyperlink ref="H1452" r:id="rId906" xr:uid="{1B28384E-6581-49CD-B995-DCB64D416D53}"/>
    <hyperlink ref="H1460" r:id="rId907" xr:uid="{98FC2675-9409-4EA3-9E84-5877F3F0799E}"/>
    <hyperlink ref="H1420" r:id="rId908" xr:uid="{94584B1C-9D6F-4CDE-ABB1-88599901418F}"/>
    <hyperlink ref="H1442" r:id="rId909" xr:uid="{4AE68C7D-3913-4480-B81D-ACA7ED3F4BA8}"/>
    <hyperlink ref="H1444" r:id="rId910" xr:uid="{C4F4AAC4-24F7-4D29-827B-B35A109B530D}"/>
    <hyperlink ref="H1430" r:id="rId911" display="https://prensa.presidencia.cl/comunicado.aspx?id=152515" xr:uid="{D2957FCA-C082-4107-ABC6-EADB5427DA82}"/>
    <hyperlink ref="H1451" r:id="rId912" xr:uid="{16BFC78F-9D6D-47CF-AC95-825DCCABFF11}"/>
    <hyperlink ref="H1488" r:id="rId913" xr:uid="{62652F14-50B1-404E-B365-CA6C825BF398}"/>
    <hyperlink ref="H1425" r:id="rId914" display="https://prensa.presidencia.cl/comunicado.aspx?id=152515" xr:uid="{351E32EF-2FFF-4B80-B20D-8E06D4B5608D}"/>
    <hyperlink ref="H1463" r:id="rId915" xr:uid="{F4F5A1F9-098F-4208-94A7-0089169FDD47}"/>
    <hyperlink ref="H1422" r:id="rId916" xr:uid="{8B3EE006-4070-46EC-8800-DFA8846C0E57}"/>
    <hyperlink ref="H1459" r:id="rId917" xr:uid="{6F643B1C-0F9A-415A-B6CD-6CD0EF34E161}"/>
    <hyperlink ref="H1450" r:id="rId918" xr:uid="{DD80FD82-04FA-4352-8DCA-1F593FC1BCFE}"/>
    <hyperlink ref="H1487" r:id="rId919" display="https://www.chileatiende.gob.cl/fichas/39484-bono-de-invierno" xr:uid="{2BBA5D3C-0063-4C25-BE95-736984A441BE}"/>
    <hyperlink ref="H1402" r:id="rId920" xr:uid="{6F94C085-1F60-47BB-9978-0142C0FBFD4C}"/>
    <hyperlink ref="H1393" r:id="rId921" xr:uid="{FF27593C-BD83-401B-90D6-20A7EC798B9E}"/>
    <hyperlink ref="H1440" r:id="rId922" display="https://prensa.presidencia.cl/comunicado.aspx?id=149144" xr:uid="{95AD100C-01A4-445F-AB90-C03B9CBC874C}"/>
    <hyperlink ref="H1483" r:id="rId923" xr:uid="{2D83094B-890D-46B6-95D1-92CA6D011139}"/>
    <hyperlink ref="H1416" r:id="rId924" display="https://prensa.presidencia.cl/comunicado.aspx?id=148690" xr:uid="{45DB68B4-AB62-43AE-BFCA-8A400E9280D6}"/>
    <hyperlink ref="H1481" r:id="rId925" display="https://home.kpmg/xx/en/home/insights/2020/04/chile-tax-developments-in-response-to-covid-19.html" xr:uid="{C6493BBE-3058-4517-A7F1-9FCF2C1E0444}"/>
    <hyperlink ref="H1399" r:id="rId926" xr:uid="{6F5C7218-E7B1-4BE6-9C1A-D2EB4CCF9360}"/>
    <hyperlink ref="H1633" r:id="rId927" xr:uid="{09EEE989-F31A-45E9-A4CC-80BAAA9FC28D}"/>
    <hyperlink ref="H1490" r:id="rId928" xr:uid="{01A738E3-25D5-496C-A322-6039035F9D36}"/>
    <hyperlink ref="H1506" r:id="rId929" xr:uid="{A9A8D9F9-493B-415E-AD5A-D2CA512436D7}"/>
    <hyperlink ref="H1570" r:id="rId930" xr:uid="{6D650E1E-619E-4400-8436-AC55F262AA56}"/>
    <hyperlink ref="H1632" r:id="rId931" xr:uid="{099D7CF5-AF10-45AB-95E1-BA0F68E981D8}"/>
    <hyperlink ref="H1541" r:id="rId932" xr:uid="{B9830F6C-446C-4B42-9C61-42B73D66C312}"/>
    <hyperlink ref="H1520" r:id="rId933" xr:uid="{74C745F0-3F51-4259-856A-E8A65C656195}"/>
    <hyperlink ref="H1597" r:id="rId934" xr:uid="{5E1AB4DD-9C74-483C-882A-09E9F7371C0C}"/>
    <hyperlink ref="H1498" r:id="rId935" xr:uid="{8DAAEAE0-3A85-4306-8839-0DAFE79AC82C}"/>
    <hyperlink ref="H1639" r:id="rId936" display="http://download.china.cn/en/pdf/report2021.pdf" xr:uid="{8F9CA608-B335-4487-80A2-B850989A7745}"/>
    <hyperlink ref="H1510" r:id="rId937" display="http://download.china.cn/en/pdf/report2021.pdf" xr:uid="{63479F75-393A-4BB4-B5F2-C69537C07CAF}"/>
    <hyperlink ref="H1539" r:id="rId938" display="http://download.china.cn/en/pdf/report2021.pdf" xr:uid="{805B4F64-3407-4C40-B950-AEC7C2DE05C9}"/>
    <hyperlink ref="H1566" r:id="rId939" display="http://download.china.cn/en/pdf/report2021.pdf" xr:uid="{83C9161F-B90D-4644-9C55-6BAC1C37D54D}"/>
    <hyperlink ref="H1512" r:id="rId940" display="http://download.china.cn/en/pdf/report2021.pdf" xr:uid="{122EE322-C6BB-4677-AE4D-80E203B27F7A}"/>
    <hyperlink ref="H1641" r:id="rId941" display="http://download.china.cn/en/pdf/report2021.pdf" xr:uid="{8B01B64D-2F95-4554-8779-C61AF133E10C}"/>
    <hyperlink ref="H1528" r:id="rId942" display="http://download.china.cn/en/pdf/report2021.pdf" xr:uid="{7D550A9F-1743-4DC6-ABFE-8F5B0C914BBC}"/>
    <hyperlink ref="H1501" r:id="rId943" display="http://download.china.cn/en/pdf/report2021.pdf" xr:uid="{B37006E9-11C6-4E34-AAC9-6CA536B2AFDC}"/>
    <hyperlink ref="H1516" r:id="rId944" display="http://download.china.cn/en/pdf/report2021.pdf" xr:uid="{98812E1D-D251-40DC-8BD3-280F00386B1A}"/>
    <hyperlink ref="H1573" r:id="rId945" display="http://download.china.cn/en/pdf/report2021.pdf" xr:uid="{89EE6E2E-4F4F-46B8-8A82-57242EE323D4}"/>
    <hyperlink ref="H1513" r:id="rId946" display="http://download.china.cn/en/pdf/report2021.pdf" xr:uid="{C453CE6A-BCDB-4378-8912-93977CB328C6}"/>
    <hyperlink ref="H1558" r:id="rId947" display="http://download.china.cn/en/pdf/report2021.pdf" xr:uid="{D248899B-78F3-4593-B2EB-A8DDE18D77F7}"/>
    <hyperlink ref="H1600" r:id="rId948" display="http://download.china.cn/en/pdf/report2021.pdf" xr:uid="{2712A165-0020-4BED-A699-951FC9AE7223}"/>
    <hyperlink ref="H1629" r:id="rId949" display="http://download.china.cn/en/pdf/report2021.pdf" xr:uid="{D5F17819-0A23-49C9-965B-444FD9992CBE}"/>
    <hyperlink ref="H1603" r:id="rId950" display="http://download.china.cn/en/pdf/report2021.pdf" xr:uid="{F34BF010-4DB1-4AEA-BFE7-82224CAC52C3}"/>
    <hyperlink ref="H1519" r:id="rId951" xr:uid="{1CABA169-D6BF-4BBB-AA4D-0CD2F63F2042}"/>
    <hyperlink ref="H1538" r:id="rId952" xr:uid="{8E00B511-3A24-4180-BA3D-FF9C77405672}"/>
    <hyperlink ref="H1489" r:id="rId953" display="http://download.china.cn/en/pdf/report2021.pdf" xr:uid="{0DE21F38-4C69-48F9-AAB1-2087DDE85D09}"/>
    <hyperlink ref="H1547" r:id="rId954" xr:uid="{B38BAB4D-ACFC-4C69-AED9-840DBA7A6B46}"/>
    <hyperlink ref="H1624" r:id="rId955" xr:uid="{DC519830-8C49-466E-9123-30EA3DBA0498}"/>
    <hyperlink ref="H1504" r:id="rId956" xr:uid="{4BA8A40E-8C31-47B3-9CBE-11705F51E864}"/>
    <hyperlink ref="H1611" r:id="rId957" xr:uid="{C7D13AC9-73C4-4C6E-99B2-3EA8771DA3B8}"/>
    <hyperlink ref="H1554" r:id="rId958" xr:uid="{14AC8838-4924-44D0-8B32-1249BB90D389}"/>
    <hyperlink ref="H1648" r:id="rId959" xr:uid="{917A7104-7F3C-48E3-B2C4-11F8FE73D7C1}"/>
    <hyperlink ref="H1536" r:id="rId960" xr:uid="{105B5C50-7303-4812-BD3D-8EFF43544C15}"/>
    <hyperlink ref="H1515" r:id="rId961" xr:uid="{1B151E1E-1861-4173-B542-00A480134952}"/>
    <hyperlink ref="H1551" r:id="rId962" display="http://www.china.org.cn/china/2021-01/28/content_77163678.htm" xr:uid="{61B194F8-8703-4F2C-90C7-7708EB1D34DC}"/>
    <hyperlink ref="H1496" r:id="rId963" xr:uid="{A5535C06-E52C-444C-819F-98B4010053D2}"/>
    <hyperlink ref="H1565" r:id="rId964" xr:uid="{183CB6BC-D859-47A8-8C7B-C28C924B1212}"/>
    <hyperlink ref="H1628" r:id="rId965" xr:uid="{C4C3E2C2-2EF7-49E2-AEEC-550EF360DF73}"/>
    <hyperlink ref="H1649" r:id="rId966" xr:uid="{18694F1B-7CB2-4005-AF0D-BEEE11B64D6C}"/>
    <hyperlink ref="H1610" r:id="rId967" xr:uid="{B19E1C16-588C-4D58-9271-AB312B6FA8D4}"/>
    <hyperlink ref="H1497" r:id="rId968" xr:uid="{2F0F9B49-FAEC-44EC-AB99-2047FCB039EF}"/>
    <hyperlink ref="H1586" r:id="rId969" xr:uid="{22294401-2A67-49E6-93C5-DB91EA1AE86D}"/>
    <hyperlink ref="H1605" r:id="rId970" xr:uid="{18B8C0A4-4255-4CB5-B34B-36C983BB8F0B}"/>
    <hyperlink ref="H1606" r:id="rId971" xr:uid="{1C479E1E-7885-42D0-8865-4DD57731A75D}"/>
    <hyperlink ref="H1604" r:id="rId972" xr:uid="{B34AE7BD-B17E-42E3-B121-C0E8F40E3F93}"/>
    <hyperlink ref="H1595" r:id="rId973" xr:uid="{26F3A0B9-3451-484D-A701-C57B9D288AFC}"/>
    <hyperlink ref="H1650" r:id="rId974" xr:uid="{BE45C782-A55A-4AD1-801F-101AC395E25F}"/>
    <hyperlink ref="H1517" r:id="rId975" xr:uid="{B6D98909-93B8-4298-AB50-D8EDB01DD80F}"/>
    <hyperlink ref="H1590" r:id="rId976" xr:uid="{1617C351-2A34-4EAC-B95D-CFA93DE0B337}"/>
    <hyperlink ref="H1567" r:id="rId977" xr:uid="{B5CED03E-D593-4A55-B7EC-2C71DCDDF2C8}"/>
    <hyperlink ref="H1563" r:id="rId978" xr:uid="{F64B77D4-2D97-4CBD-A95D-FD5215FFB4DD}"/>
    <hyperlink ref="H1568" r:id="rId979" xr:uid="{3D20F59E-36C4-451A-ADC2-FEB1048CF0D5}"/>
    <hyperlink ref="H1544" r:id="rId980" xr:uid="{C35EC4C0-8A9E-4DD1-9824-A1125DFEEFF7}"/>
    <hyperlink ref="H1594" r:id="rId981" xr:uid="{01EB901A-A7EF-4809-833F-2B5BDB92E65B}"/>
    <hyperlink ref="H1526" r:id="rId982" xr:uid="{D5EA4AC4-E2B9-4A8E-808D-171C2CA3A48B}"/>
    <hyperlink ref="H1587" r:id="rId983" xr:uid="{F83B4F3D-0BDA-4E6E-A42E-F5E6047D2EA1}"/>
    <hyperlink ref="H1592" r:id="rId984" display="http://www.mof.gov.cn/zhengwuxinxi/caijingshidian/jjrb/202004/t20200409_3495222.htm" xr:uid="{03EFF268-B99A-451C-B93D-F35FD14E2F0E}"/>
    <hyperlink ref="H1559" r:id="rId985" xr:uid="{940781C1-C1AB-440C-A270-CF23672B13B0}"/>
    <hyperlink ref="H1535" r:id="rId986" xr:uid="{17853719-ED99-4CF1-804F-54D98E19B76C}"/>
    <hyperlink ref="H1537" r:id="rId987" xr:uid="{2991CEA3-5BF9-40B6-B7AD-EB6BD3D647D9}"/>
    <hyperlink ref="H1622" r:id="rId988" xr:uid="{697D8B2C-66FF-42F8-97C7-6DF7D4AB69F9}"/>
    <hyperlink ref="H1618" r:id="rId989" xr:uid="{5D1E6B00-88CF-46ED-A039-B43D94E6B121}"/>
    <hyperlink ref="H1608" r:id="rId990" xr:uid="{C59CFE1E-E87F-43EC-9E37-AC11ADF2079A}"/>
    <hyperlink ref="H1647" r:id="rId991" xr:uid="{BAFBCBDA-FF32-46A3-9E9C-7BD95834D4FA}"/>
    <hyperlink ref="H1615" r:id="rId992" xr:uid="{7C60E60C-D324-4814-8571-9C7E87333508}"/>
    <hyperlink ref="H1555" r:id="rId993" display="http://www.gov.cn/xinwen/2020-01/27/content_5472491.htm" xr:uid="{CC48AC81-DF03-48DD-966D-CD84A6F08AC6}"/>
    <hyperlink ref="H1560" r:id="rId994" xr:uid="{0651660F-32A8-43C6-9CBF-13811BFFB54B}"/>
    <hyperlink ref="H1582" r:id="rId995" xr:uid="{0DB30FC1-B61B-49B7-9C32-0FDFC66366F3}"/>
    <hyperlink ref="H1569" r:id="rId996" xr:uid="{985C98AC-F425-4A59-A7F7-47F8B2121F2F}"/>
    <hyperlink ref="H1693" r:id="rId997" xr:uid="{E1B087F0-5B2C-45AE-B17D-847707289B0F}"/>
    <hyperlink ref="H1695" r:id="rId998" xr:uid="{0686BBA1-BFA9-4E67-8673-E7D3D5D3E33E}"/>
    <hyperlink ref="H1694" r:id="rId999" xr:uid="{227A08B3-C801-4752-8350-A5BA1625B376}"/>
    <hyperlink ref="H1732" r:id="rId1000" xr:uid="{CCA7D2BB-E137-4F88-9488-AF44EA5BAF0E}"/>
    <hyperlink ref="H1715" r:id="rId1001" xr:uid="{CC843CF6-2696-4F5B-B855-C376C5E4CA5C}"/>
    <hyperlink ref="H1727" r:id="rId1002" xr:uid="{255CD164-72AE-4C7E-A3BE-671ED02C25C9}"/>
    <hyperlink ref="H1692" r:id="rId1003" xr:uid="{355442FB-5128-4903-A295-ED73E33750EF}"/>
    <hyperlink ref="H1664" r:id="rId1004" xr:uid="{7CE2DDB4-5091-4494-9C0F-3A69785A8B6A}"/>
    <hyperlink ref="H1653" r:id="rId1005" xr:uid="{D85E2958-F871-4823-8376-17F8902D274F}"/>
    <hyperlink ref="H1698" r:id="rId1006" xr:uid="{03BF189A-401B-4E85-8C49-A35C125CB7A3}"/>
    <hyperlink ref="H1725" r:id="rId1007" xr:uid="{DD261782-DCE2-4A1A-A915-83E13C662E09}"/>
    <hyperlink ref="H1696" r:id="rId1008" xr:uid="{D1791E97-A631-4C4F-A691-32572356F08A}"/>
    <hyperlink ref="H1733" r:id="rId1009" xr:uid="{7E0835D9-D5F2-4621-85B5-63B9B965DB00}"/>
    <hyperlink ref="H1735" r:id="rId1010" xr:uid="{626E0A82-9AF9-42D6-A97E-88E0D7AE605D}"/>
    <hyperlink ref="H1677" r:id="rId1011" xr:uid="{96121856-6C7E-40DD-B893-D097B2FC8214}"/>
    <hyperlink ref="H1734" r:id="rId1012" xr:uid="{9FDB0C53-1F40-421E-A2B5-105B48FB2038}"/>
    <hyperlink ref="H1699" r:id="rId1013" xr:uid="{7619496A-3095-4EFB-B4BC-4944DB3DC63F}"/>
    <hyperlink ref="H1670" r:id="rId1014" xr:uid="{D93855C8-FE18-4ECD-9D8F-10B7FB589044}"/>
    <hyperlink ref="H1688" r:id="rId1015" xr:uid="{7F9BD57A-3ABD-4C36-8938-1F4973096FB4}"/>
    <hyperlink ref="H1700" r:id="rId1016" xr:uid="{4BF56772-B44A-4A03-A484-C6BAF9B22823}"/>
    <hyperlink ref="H1726" r:id="rId1017" xr:uid="{820CEBB6-B1A1-4F5F-BD9F-30C9EA7DA09D}"/>
    <hyperlink ref="H1652" r:id="rId1018" xr:uid="{72530EFE-2C12-4EDD-B699-E3B0B99E1D7A}"/>
    <hyperlink ref="H1731" r:id="rId1019" xr:uid="{C23FEF91-9962-4B3C-8C79-B0866248023B}"/>
    <hyperlink ref="H1708" r:id="rId1020" xr:uid="{EFCB169C-E052-412C-8FFD-2716623C9A12}"/>
    <hyperlink ref="H1721" r:id="rId1021" xr:uid="{1755EAAD-263D-48C5-91F8-2166A79D4623}"/>
    <hyperlink ref="H1668" r:id="rId1022" xr:uid="{132426EA-76FC-4089-A613-664105E6198F}"/>
    <hyperlink ref="H1707" r:id="rId1023" xr:uid="{02490171-C2B8-4FC1-81D2-E5C67353979D}"/>
    <hyperlink ref="H1736" r:id="rId1024" xr:uid="{78DB9BE0-0445-4C37-BEFF-0B669CCF865D}"/>
    <hyperlink ref="H1741" r:id="rId1025" display="http://mincit.gov.co/prensa/noticias/industria/formacion-en-tecnologias-para-empresas-de-ti-y-bpo" xr:uid="{04787C8F-1D12-465D-B27C-3B2ED21ADC56}"/>
    <hyperlink ref="H1691" r:id="rId1026" xr:uid="{2B59D623-F2E9-42CA-8A3B-0032BC0E03F5}"/>
    <hyperlink ref="H1686" r:id="rId1027" xr:uid="{F87842AF-96EA-4972-A0A2-6B78CE57F45B}"/>
    <hyperlink ref="H1718" r:id="rId1028" xr:uid="{1335C47B-4702-432E-9449-603E6993F19C}"/>
    <hyperlink ref="H1746" r:id="rId1029" xr:uid="{D2993076-E071-4CE3-8BF6-5A51D9E178DF}"/>
    <hyperlink ref="H1685" r:id="rId1030" xr:uid="{38E8C497-4990-4CD2-A4D6-CF99755AD9D7}"/>
    <hyperlink ref="H1717" r:id="rId1031" display="https://www.mincit.gov.co/prensa/noticias/industria/mincomercio-respalda-recuperacion-economica-tolima" xr:uid="{F4200503-6568-4A5E-B265-0A19C94F1212}"/>
    <hyperlink ref="H1709" r:id="rId1032" xr:uid="{B9176E33-BB3E-4796-ABC4-BDC4F46F4FE1}"/>
    <hyperlink ref="H1714" r:id="rId1033" xr:uid="{159B66EF-DAFB-497F-A1B0-A8A15829F1FA}"/>
    <hyperlink ref="H1745" r:id="rId1034" xr:uid="{63481678-E9F4-4335-818C-3A6DF50F44C4}"/>
    <hyperlink ref="H1661" r:id="rId1035" xr:uid="{A1FF7438-5285-4E73-BFC6-422CC30C68D5}"/>
    <hyperlink ref="H1651" r:id="rId1036" xr:uid="{63A93859-C330-4FB6-8A8B-663006B74C73}"/>
    <hyperlink ref="H1666" r:id="rId1037" xr:uid="{47ABE0DD-7FB4-420C-9FEB-3710A7CAF5FF}"/>
    <hyperlink ref="H1689" r:id="rId1038" xr:uid="{42773AA4-05A0-4D13-AA23-9A2F89BABEA2}"/>
    <hyperlink ref="H1667" r:id="rId1039" xr:uid="{D6E914B3-83E4-4F4F-A32F-248D7CC0E7B6}"/>
    <hyperlink ref="H1711" r:id="rId1040" xr:uid="{B0BCA46A-D2E4-4674-A51B-39A0FB59BDB5}"/>
    <hyperlink ref="H1728" r:id="rId1041" xr:uid="{96D37455-E802-46A7-9F96-B8B79C5E20BD}"/>
    <hyperlink ref="H1662" r:id="rId1042" xr:uid="{B9833DF4-FB37-4161-A207-F7FA0EFE70F6}"/>
    <hyperlink ref="H1679" r:id="rId1043" xr:uid="{C9B6AC30-AC33-4656-B1F2-11FCBA0995F6}"/>
    <hyperlink ref="H1710" r:id="rId1044" xr:uid="{8874EA16-E967-4A7E-AC15-309723DA39D1}"/>
    <hyperlink ref="H1697" r:id="rId1045" xr:uid="{076C7C76-8A10-4587-8C68-33827CD431DE}"/>
    <hyperlink ref="H1723" r:id="rId1046" xr:uid="{C23B381E-214B-4EF1-9F4F-47C67A70A498}"/>
    <hyperlink ref="H1701" r:id="rId1047" xr:uid="{B9A8378D-1BBE-4345-A667-9122D0D5BB07}"/>
    <hyperlink ref="H1657" r:id="rId1048" xr:uid="{CD5126D6-75D2-49E0-A094-FB9E5B16F8F6}"/>
    <hyperlink ref="H1730" r:id="rId1049" xr:uid="{FEEA10DD-F2D5-4FC3-BC1D-AC5BEDCF09B2}"/>
    <hyperlink ref="H1672" r:id="rId1050" xr:uid="{EC6EE4F7-F070-4CA1-8240-452AB7316798}"/>
    <hyperlink ref="H1654" r:id="rId1051" display="https://dapre.presidencia.gov.co/normativa/normativa/DECRETO 803 DEL 4 DE JUNIO DE 2020.pdf" xr:uid="{369D0B37-AB50-4349-84D5-EF91FD742A5C}"/>
    <hyperlink ref="H1720" r:id="rId1052" xr:uid="{750EBFB2-9AA6-4F2C-8175-1F4642443823}"/>
    <hyperlink ref="H1673" r:id="rId1053" xr:uid="{68B67D62-5770-4A53-96C3-A73139C547AA}"/>
    <hyperlink ref="H1675" r:id="rId1054" xr:uid="{F2A9E877-816D-415C-AF06-A45E00000A82}"/>
    <hyperlink ref="H1738" r:id="rId1055" xr:uid="{5C226FAF-A1E1-442B-9C1D-2937D5863C05}"/>
    <hyperlink ref="H1724" r:id="rId1056" xr:uid="{79179613-C7DC-4C21-930E-3E0EF80E6F0C}"/>
    <hyperlink ref="H1682" r:id="rId1057" xr:uid="{AD818743-B14F-4BD7-9C21-B24D5058C8B0}"/>
    <hyperlink ref="H1739" r:id="rId1058" display="https://dapre.presidencia.gov.co/normativa/normativa/DECRETO 551 DEL 15 DE ABRIL DE 2020.pdf" xr:uid="{C29FB0BD-1495-47A8-B4C2-7FF88CE889E6}"/>
    <hyperlink ref="H1680" r:id="rId1059" display="https://dapre.presidencia.gov.co/normativa/normativa/DECRETO 552 DEL 15 DE ABRIL DE 2020.pdf" xr:uid="{5F172CD8-988F-47ED-BC66-529B1FD309FB}"/>
    <hyperlink ref="H1744" r:id="rId1060" xr:uid="{6928063E-C4C8-4316-81FA-BF1082145932}"/>
    <hyperlink ref="H1690" r:id="rId1061" xr:uid="{CABDC0C8-C3C2-4E8E-A7E2-F0CDB6FB0BAD}"/>
    <hyperlink ref="H1712" r:id="rId1062" display="https://dapre.presidencia.gov.co/normativa/normativa/DECRETO 533 DEL 9 DE ABRIL DE 2020.pdf" xr:uid="{88298CFC-7E12-423E-B056-5727382C1B1B}"/>
    <hyperlink ref="H1740" r:id="rId1063" display="https://dapre.presidencia.gov.co/normativa/normativa/DECRETO 530 DEL 8 DE ABRIL DE 2020.pdf" xr:uid="{F24952CB-12A9-4E46-89E3-8420186BA43F}"/>
    <hyperlink ref="H1722" r:id="rId1064" display="https://dapre.presidencia.gov.co/normativa/normativa/DECRETO 523 DEL 7 DE ABRIL DE 2020.pdf" xr:uid="{B7C571D1-109D-446D-8477-D904E96601A8}"/>
    <hyperlink ref="H1703" r:id="rId1065" xr:uid="{7C88E04D-845A-4A59-BA6A-739B0EDBA55D}"/>
    <hyperlink ref="H1705" r:id="rId1066" xr:uid="{1CBA5EC0-721A-4F37-865E-800A85765E75}"/>
    <hyperlink ref="H1671" r:id="rId1067" xr:uid="{20E24820-1543-4A09-ABBA-5C94EB0F1CB8}"/>
    <hyperlink ref="H1678" r:id="rId1068" location="1" display="https://www.funcionpublica.gov.co/eva/gestornormativo/norma.php?i=110694 - 1" xr:uid="{30B86AE7-30C8-40F6-AB64-477204FF0499}"/>
    <hyperlink ref="H1681" r:id="rId1069" xr:uid="{A764D950-8432-428A-A265-6563B0313E29}"/>
    <hyperlink ref="H1706" r:id="rId1070" xr:uid="{00CD17DE-3161-49C9-A138-12516491FFD2}"/>
    <hyperlink ref="H1737" r:id="rId1071" display="https://dapre.presidencia.gov.co/normativa/normativa/DECRETO 438 DEL 19 DE MARZO DE 2020.pdf" xr:uid="{6AD6663F-E07B-4D65-98E7-E6D57AB61BE7}"/>
    <hyperlink ref="H1669" r:id="rId1072" xr:uid="{60F1797F-1DDF-40EC-A586-721C7BBAC2AA}"/>
    <hyperlink ref="H1758" r:id="rId1073" xr:uid="{CF47306F-0374-4359-851A-286101009E96}"/>
    <hyperlink ref="H1752" r:id="rId1074" xr:uid="{71DDA16F-08BB-427A-AC43-D1C89AF46465}"/>
    <hyperlink ref="H1747" r:id="rId1075" xr:uid="{14FD84F2-F819-41D7-935F-D4EE38A4064C}"/>
    <hyperlink ref="H1759" r:id="rId1076" xr:uid="{475AF0A5-C16C-47BD-BA49-5CD13F7A4E9E}"/>
    <hyperlink ref="H1789" r:id="rId1077" xr:uid="{62BA706A-5A86-4390-AFCC-DA5574BBC9DA}"/>
    <hyperlink ref="H1786" r:id="rId1078" xr:uid="{8A973B64-76E3-4BA4-B725-A854E2AF226F}"/>
    <hyperlink ref="H1784" r:id="rId1079" xr:uid="{C484750D-0CA6-440C-AFDF-CE563CD21C10}"/>
    <hyperlink ref="H1777" r:id="rId1080" xr:uid="{75230DB0-7D03-4434-9D10-4F1D33C61297}"/>
    <hyperlink ref="H1783" r:id="rId1081" xr:uid="{CF63EC58-79A8-40FF-B2E4-042F5004B40E}"/>
    <hyperlink ref="H1763" r:id="rId1082" xr:uid="{F38E8003-0F2E-4CD4-86DB-120C4943B1F2}"/>
    <hyperlink ref="H1779" r:id="rId1083" xr:uid="{DD2F631D-4298-46BC-A084-BA43B8C573FE}"/>
    <hyperlink ref="H1791" r:id="rId1084" xr:uid="{337C69BD-9AC3-455B-8BD9-8448FA20980A}"/>
    <hyperlink ref="H1775" r:id="rId1085" xr:uid="{8CDC60B2-8DC5-4AFE-8A3F-630675F208CA}"/>
    <hyperlink ref="H1773" r:id="rId1086" xr:uid="{0CF9FECA-6B1A-41BC-9B27-B79B6F65513E}"/>
    <hyperlink ref="H1774" r:id="rId1087" xr:uid="{748824BB-D652-46F3-B0D6-E45FA890757D}"/>
    <hyperlink ref="H1816" r:id="rId1088" xr:uid="{39214109-AF3C-4D54-8891-3399E4E0634F}"/>
    <hyperlink ref="H1806" r:id="rId1089" xr:uid="{607DDB5A-AEF6-4124-87E7-16E784C6A25E}"/>
    <hyperlink ref="H1827" r:id="rId1090" xr:uid="{2A86E5F4-5D07-4409-A4B8-134E7D9BB5BB}"/>
    <hyperlink ref="H1795" r:id="rId1091" xr:uid="{9E057178-4E1E-410F-B9E5-0F6F608F7A16}"/>
    <hyperlink ref="H1811" r:id="rId1092" xr:uid="{3237241D-ED9D-4B5B-ADD4-1622B6E67854}"/>
    <hyperlink ref="H1821" r:id="rId1093" xr:uid="{A6A95EA7-D50B-4ACE-B8D9-5E0E37E42849}"/>
    <hyperlink ref="H1797" r:id="rId1094" xr:uid="{BCE3371A-24B1-4F57-85A7-C8D6C963F5EC}"/>
    <hyperlink ref="H1817" r:id="rId1095" xr:uid="{558B1210-0B96-4B82-BEB2-7CB86BB0081C}"/>
    <hyperlink ref="H1812" r:id="rId1096" xr:uid="{32FC10BF-A733-4919-9ED2-38602BADEC47}"/>
    <hyperlink ref="H1828" r:id="rId1097" xr:uid="{6F5DA322-0DF3-4ADC-8F17-60E70D7158E8}"/>
    <hyperlink ref="H1804" r:id="rId1098" xr:uid="{C2011E38-4A80-4DD7-8689-D9CB8B1AEEC0}"/>
    <hyperlink ref="H1823" r:id="rId1099" xr:uid="{5618D3E1-1B4F-4851-971F-72824E0AA3F3}"/>
    <hyperlink ref="H1809" r:id="rId1100" xr:uid="{1986F686-351F-4558-863E-0013726392DA}"/>
    <hyperlink ref="H1829" r:id="rId1101" xr:uid="{05331091-2B62-4EA1-956F-9BD7BAEBC9CF}"/>
    <hyperlink ref="H1805" r:id="rId1102" xr:uid="{7DDCEFB6-244A-401B-9BFF-B20D306B9E05}"/>
    <hyperlink ref="H1973" r:id="rId1103" xr:uid="{5823FBA5-777F-47F6-A086-55DBF04A51ED}"/>
    <hyperlink ref="H2100" r:id="rId1104" xr:uid="{B1407900-8CD8-4CC8-A4B5-88A9AF5ADDC4}"/>
    <hyperlink ref="H2122" r:id="rId1105" xr:uid="{5B8DEED7-7B76-492E-B7EA-570837FDBA71}"/>
    <hyperlink ref="H2097" r:id="rId1106" xr:uid="{16CD04E7-9922-4402-B70F-2F32B740089C}"/>
    <hyperlink ref="H2011" r:id="rId1107" xr:uid="{92D4DA66-E864-4755-9C7E-D542BE03FC64}"/>
    <hyperlink ref="H2098" r:id="rId1108" xr:uid="{4F5BB27C-8FB1-4918-957F-D80C2C83D28F}"/>
    <hyperlink ref="H1850" r:id="rId1109" xr:uid="{616B4886-8382-4B3E-BD06-EB1257ED01A3}"/>
    <hyperlink ref="H1921" r:id="rId1110" xr:uid="{F0552921-B1DB-4FC9-BE24-16B2A62D0035}"/>
    <hyperlink ref="H1980" r:id="rId1111" xr:uid="{8379E4C6-EDB7-4951-A065-1779B0620873}"/>
    <hyperlink ref="H2102" r:id="rId1112" xr:uid="{701EE62C-5975-44F8-AF73-4377081B7919}"/>
    <hyperlink ref="H1863" r:id="rId1113" xr:uid="{F642DEA8-3AC9-4926-91F9-E6E90FA92EFE}"/>
    <hyperlink ref="H1949" r:id="rId1114" xr:uid="{B82A9C17-8522-4A87-A824-1B7C067C9284}"/>
    <hyperlink ref="H1975" r:id="rId1115" xr:uid="{89A74E19-CB7A-40B7-8CB5-84B62537C08B}"/>
    <hyperlink ref="H2105" r:id="rId1116" xr:uid="{787E417A-E63B-482F-ACFA-98C9E7F4D4AF}"/>
    <hyperlink ref="H1908" r:id="rId1117" xr:uid="{CD3A8E46-A575-4E6B-B099-7CDCC166A5C0}"/>
    <hyperlink ref="H2009" r:id="rId1118" xr:uid="{253B3009-7DD1-4D95-9498-18C26FB943D0}"/>
    <hyperlink ref="H1883" r:id="rId1119" xr:uid="{A70EA294-C11A-49CA-85A3-CC27E0C2DB02}"/>
    <hyperlink ref="H2104" r:id="rId1120" xr:uid="{1149E575-D238-490D-8199-04E9F5735911}"/>
    <hyperlink ref="H1978" r:id="rId1121" xr:uid="{79F7E70D-A908-48A3-964B-8259A102BF9D}"/>
    <hyperlink ref="H1945" r:id="rId1122" xr:uid="{D14831C6-75E6-4271-9D15-FA67A17144B8}"/>
    <hyperlink ref="H2090" r:id="rId1123" xr:uid="{09276DDE-7728-4BDA-B047-9FFBE77C6CD0}"/>
    <hyperlink ref="H1943" r:id="rId1124" xr:uid="{D45B23EC-696E-4554-91B1-ED9E9A965C38}"/>
    <hyperlink ref="H1859" r:id="rId1125" xr:uid="{019E110C-216C-4DB6-A1E9-3FD04D3B411D}"/>
    <hyperlink ref="H1956" r:id="rId1126" xr:uid="{66C905A5-385D-4048-98E0-1C86C6004C1E}"/>
    <hyperlink ref="H1950" r:id="rId1127" xr:uid="{E24700C7-2EEA-4A64-8F8E-6D7144EEBB03}"/>
    <hyperlink ref="H1865" r:id="rId1128" xr:uid="{A46C4759-D10A-4B4C-B30A-F09B54164830}"/>
    <hyperlink ref="H2049" r:id="rId1129" xr:uid="{BFA127D8-BD45-406C-9387-3E3B0E44CDE7}"/>
    <hyperlink ref="H1972" r:id="rId1130" xr:uid="{632AE0AD-A72D-4C36-8D0E-4DC96F1D04BA}"/>
    <hyperlink ref="H1884" r:id="rId1131" xr:uid="{B58682A0-B6BB-43A9-8BF5-FA9F615F14B6}"/>
    <hyperlink ref="H2065" r:id="rId1132" xr:uid="{6F073BDF-5895-49F7-A9EF-3E0F869D558D}"/>
    <hyperlink ref="H1992" r:id="rId1133" xr:uid="{E5306C63-1607-4E00-A36A-5428648091D1}"/>
    <hyperlink ref="H1954" r:id="rId1134" xr:uid="{3FD8983B-A15C-4BFE-87E0-5A35CDC0AAAE}"/>
    <hyperlink ref="H2081" r:id="rId1135" xr:uid="{1D1F1CD0-E8C5-4F72-A8D8-0373054EF301}"/>
    <hyperlink ref="H2072" r:id="rId1136" xr:uid="{CD32D3BF-2711-4EC3-B70B-A2F1C7953602}"/>
    <hyperlink ref="H1971" r:id="rId1137" xr:uid="{862C9AF3-40A6-464C-8708-546153352DAA}"/>
    <hyperlink ref="H2024" r:id="rId1138" xr:uid="{5D723578-4054-4F60-BAD1-EA030FE56549}"/>
    <hyperlink ref="H1864" r:id="rId1139" xr:uid="{264BE886-8BA2-47B5-9D24-66D6598F4981}"/>
    <hyperlink ref="H2025" r:id="rId1140" xr:uid="{60C4BBB1-27D9-49D0-B2DE-AF5EA36A7426}"/>
    <hyperlink ref="H2026" r:id="rId1141" xr:uid="{89223FB2-D83C-441D-9679-E5D951B02B4D}"/>
    <hyperlink ref="H2027" r:id="rId1142" xr:uid="{A455BD01-51E7-4944-B631-AB10C80EC65A}"/>
    <hyperlink ref="H2036" r:id="rId1143" xr:uid="{03821D16-EA80-41B9-B7DD-5D1FBA0620C3}"/>
    <hyperlink ref="H1996" r:id="rId1144" xr:uid="{ED7FDAB5-35EB-46BC-BA39-922AB9C2041C}"/>
    <hyperlink ref="H1857" r:id="rId1145" xr:uid="{57564287-7DA1-4D5D-B9D8-6212A48B1998}"/>
    <hyperlink ref="H2064" r:id="rId1146" xr:uid="{3F34531C-4D4E-4144-97C5-2C9CADA53CA9}"/>
    <hyperlink ref="H1901" r:id="rId1147" xr:uid="{CCBD92B3-251D-49FD-94FD-144AA1FAC6AE}"/>
    <hyperlink ref="H1941" r:id="rId1148" xr:uid="{029CE97A-49D2-4266-BED7-941639066C15}"/>
    <hyperlink ref="H1942" r:id="rId1149" xr:uid="{79949C7B-8D10-4518-8548-58E4514C0E69}"/>
    <hyperlink ref="H1944" r:id="rId1150" xr:uid="{5213CE11-E60E-455F-859B-8794FB75D9AD}"/>
    <hyperlink ref="H2108" r:id="rId1151" xr:uid="{D448782F-7E7E-4E88-A1F3-3D74720B2412}"/>
    <hyperlink ref="H2106" r:id="rId1152" xr:uid="{2FB3911B-608B-4F20-846E-F31A7E2AA4FD}"/>
    <hyperlink ref="H2107" r:id="rId1153" xr:uid="{EAB0DBFB-56D8-48D3-A2E9-678F28BE53E3}"/>
    <hyperlink ref="H2118" r:id="rId1154" xr:uid="{0C3C9C35-72B7-4967-8D29-18AC7B44B207}"/>
    <hyperlink ref="H2120" r:id="rId1155" xr:uid="{01BEFD0B-91D3-4E07-B22F-009080564E8A}"/>
    <hyperlink ref="H2096" r:id="rId1156" xr:uid="{0989FC1B-65E4-47E1-AB8D-9FB91CCE5A82}"/>
    <hyperlink ref="H2099" r:id="rId1157" xr:uid="{9AA4B693-E952-421C-8018-1930768E38A3}"/>
    <hyperlink ref="H1876" r:id="rId1158" xr:uid="{7D35CC59-1E9B-4944-9B21-915C26E6665E}"/>
    <hyperlink ref="H1870" r:id="rId1159" xr:uid="{9EB5F9A2-7E2C-447D-B195-A7F67416FDA2}"/>
    <hyperlink ref="H1869" r:id="rId1160" xr:uid="{0AFEB800-D517-42B3-891F-41BCF7E9F754}"/>
    <hyperlink ref="H2017" r:id="rId1161" xr:uid="{CF1E889E-97AC-47DF-A09F-5C104D16F29D}"/>
    <hyperlink ref="H1961" r:id="rId1162" xr:uid="{EE87E738-03B0-4BF9-9842-AE13E3F5297E}"/>
    <hyperlink ref="H1862" r:id="rId1163" xr:uid="{D08A08F5-9C1A-442E-9AF4-B5B0DA5BE3C6}"/>
    <hyperlink ref="H1922" r:id="rId1164" xr:uid="{38510792-32BF-4AD0-A409-99A48AE3080F}"/>
    <hyperlink ref="H1867" r:id="rId1165" xr:uid="{3127275E-C040-4429-B861-242CB8AB13F6}"/>
    <hyperlink ref="H2037" r:id="rId1166" xr:uid="{A19E6AFF-D129-4500-8DBD-2E03DB2E6D92}"/>
    <hyperlink ref="H2045" r:id="rId1167" xr:uid="{01C5E374-A868-4981-8DAA-AE83C37C78CE}"/>
    <hyperlink ref="H2044" r:id="rId1168" xr:uid="{858292C3-F875-4877-83A7-45E91240A77A}"/>
    <hyperlink ref="H1979" r:id="rId1169" xr:uid="{F15DF36C-513D-4C6E-979D-6668F36562DD}"/>
    <hyperlink ref="H2043" r:id="rId1170" xr:uid="{73FA8D37-2F88-4633-A587-2DA94A0EBBD2}"/>
    <hyperlink ref="H1914" r:id="rId1171" xr:uid="{F8286A8C-7321-4FAC-88DE-6AAC0C25A104}"/>
    <hyperlink ref="H2109" r:id="rId1172" xr:uid="{BB8CC5F9-11EB-41C1-BB26-6D99CAA43427}"/>
    <hyperlink ref="H1926" r:id="rId1173" xr:uid="{D9FEB453-E932-49D2-9CD4-27B983988649}"/>
    <hyperlink ref="H1923" r:id="rId1174" xr:uid="{1688DF80-AF89-418F-9228-E2450A488B5E}"/>
    <hyperlink ref="H2040" r:id="rId1175" xr:uid="{58F2F31D-B0C3-4C3D-AD49-72ED0A7D77B4}"/>
    <hyperlink ref="H2038" r:id="rId1176" xr:uid="{645A0F90-3C56-4ECE-919C-70A3149A1EC4}"/>
    <hyperlink ref="H1991" r:id="rId1177" xr:uid="{D1C376EF-0597-4D57-8D5D-35ED224E32C3}"/>
    <hyperlink ref="H2041" r:id="rId1178" xr:uid="{1E48EEA4-A3AC-4FAE-9E7A-7BCCABB160E2}"/>
    <hyperlink ref="H2086" r:id="rId1179" xr:uid="{3482D3A3-913B-4F21-A206-D83436C1733F}"/>
    <hyperlink ref="H1924" r:id="rId1180" xr:uid="{B493C649-A228-4232-9163-A068EBEAFE77}"/>
    <hyperlink ref="H2035" r:id="rId1181" xr:uid="{4582A607-5625-460B-A939-3B71D0E19054}"/>
    <hyperlink ref="H2039" r:id="rId1182" xr:uid="{4E9F8F3A-7040-4AD9-9A8B-F7312AC4385B}"/>
    <hyperlink ref="H2054" r:id="rId1183" xr:uid="{35DDD548-B82D-4F5D-88AC-9CA60294A0B2}"/>
    <hyperlink ref="H2060" r:id="rId1184" xr:uid="{3885ADE4-B1BE-4EED-A0F1-6066C6F86972}"/>
    <hyperlink ref="H2059" r:id="rId1185" xr:uid="{72807CD7-4E24-42A5-BFA7-15AE0F7274A8}"/>
    <hyperlink ref="H2085" r:id="rId1186" xr:uid="{225B8FA7-A30D-401B-9146-13F23809BC26}"/>
    <hyperlink ref="H1925" r:id="rId1187" xr:uid="{49821408-E1CB-4FA7-BF23-952A4B6CA7A9}"/>
    <hyperlink ref="H2010" r:id="rId1188" xr:uid="{04F85915-1E88-435E-9A5F-5426B0B1F5D1}"/>
    <hyperlink ref="H1895" r:id="rId1189" xr:uid="{3B89DDFF-30CB-47A4-AC8B-A24B3C494A3B}"/>
    <hyperlink ref="H1953" r:id="rId1190" xr:uid="{48C2E26A-3C81-4034-968E-BF77D0A78505}"/>
    <hyperlink ref="H2080" r:id="rId1191" xr:uid="{BC53669B-8CCD-47F9-A9E5-856CBF03197A}"/>
    <hyperlink ref="H2112" r:id="rId1192" xr:uid="{576AF34E-7E2E-4A84-B0C7-CD15D6CB264E}"/>
    <hyperlink ref="H2047" r:id="rId1193" xr:uid="{B5636589-D92D-4C1C-BD92-BAA6C49F0F9F}"/>
    <hyperlink ref="H1882" r:id="rId1194" xr:uid="{9BE7D3C3-1B9D-4791-8835-BE20B27C8743}"/>
    <hyperlink ref="H2078" r:id="rId1195" xr:uid="{EB4AEAF4-7F84-48DB-852C-B2CBB9F3CC4B}"/>
    <hyperlink ref="H2075" r:id="rId1196" xr:uid="{95A14430-8FF7-4EA9-9E6E-31707A64C857}"/>
    <hyperlink ref="H2114" r:id="rId1197" xr:uid="{B52429D0-2E77-407C-BEFF-A3C9193BF3B6}"/>
    <hyperlink ref="H2094" r:id="rId1198" xr:uid="{B38DBDF5-1499-4BA3-B959-AC53E8E716B1}"/>
    <hyperlink ref="H1846" r:id="rId1199" xr:uid="{F12B3A7E-3614-4456-82C3-2BCF0C2954C8}"/>
    <hyperlink ref="H1900" r:id="rId1200" xr:uid="{182EF437-A25E-42F6-8CD4-6D2182025EBF}"/>
    <hyperlink ref="H2061" r:id="rId1201" xr:uid="{D22D8511-AEAB-44E3-8E6F-E1040DB04EF4}"/>
    <hyperlink ref="H2113" r:id="rId1202" xr:uid="{85BF1A1A-07B1-450F-B299-6E3376781F4D}"/>
    <hyperlink ref="H1970" r:id="rId1203" xr:uid="{2105EC2B-8423-42A6-A86D-F823400A1612}"/>
    <hyperlink ref="H2073" r:id="rId1204" xr:uid="{267B15E4-95C7-4D54-BC7B-1B816E55DB63}"/>
    <hyperlink ref="H2050" r:id="rId1205" xr:uid="{06F3150A-A112-4471-9854-9505905793BE}"/>
    <hyperlink ref="H1854" r:id="rId1206" xr:uid="{CE48AA00-E296-4F65-A7AA-F8443A05CF97}"/>
    <hyperlink ref="H2079" r:id="rId1207" xr:uid="{7E9A6DB1-3854-4635-ADFF-2CF88CF0BD54}"/>
    <hyperlink ref="H1997" r:id="rId1208" xr:uid="{F5B539E4-E908-4286-AE20-DDDCFCAD7253}"/>
    <hyperlink ref="H2002" r:id="rId1209" xr:uid="{A7BA07DB-4E55-47A0-A713-852BDC54A21B}"/>
    <hyperlink ref="H1977" r:id="rId1210" xr:uid="{25ADC4BA-CCBF-4A29-BB94-45B8A4FD7054}"/>
    <hyperlink ref="H1929" r:id="rId1211" xr:uid="{5F34BD44-AEF0-4E80-9735-7733F7DD8F90}"/>
    <hyperlink ref="H2057" r:id="rId1212" xr:uid="{974E59A6-96A1-4E9C-AC07-2BB343B77844}"/>
    <hyperlink ref="H2031" r:id="rId1213" xr:uid="{1EB97E81-24B4-46A8-A303-76F50E892CA2}"/>
    <hyperlink ref="H1835" r:id="rId1214" xr:uid="{8A0738D2-B704-4D3E-9706-4F2F9D1C759A}"/>
    <hyperlink ref="H1998" r:id="rId1215" xr:uid="{6DDCDD54-8885-443B-96E9-61D8B030E6DE}"/>
    <hyperlink ref="H1833" r:id="rId1216" xr:uid="{96B40690-2B2C-45F6-8A8D-9715018863F5}"/>
    <hyperlink ref="H1834" r:id="rId1217" xr:uid="{3125A4F8-AF34-437B-845B-CD58E67AB3DB}"/>
    <hyperlink ref="H1838" r:id="rId1218" xr:uid="{1A6989B8-6C8D-4CA4-B357-32B75FAC2C1F}"/>
    <hyperlink ref="H2091" r:id="rId1219" xr:uid="{D803C28A-FCDD-419D-B729-7B643813EAB0}"/>
    <hyperlink ref="H2077" r:id="rId1220" xr:uid="{512798B9-AB65-4B4F-9385-7C380184C275}"/>
    <hyperlink ref="H1831" r:id="rId1221" xr:uid="{27FC9673-DCAD-4C91-80AB-7A6ACD6D3288}"/>
    <hyperlink ref="H2084" r:id="rId1222" xr:uid="{2A323842-9136-4D9D-A655-9731B37B8FE2}"/>
    <hyperlink ref="H1856" r:id="rId1223" xr:uid="{137D6D29-EB01-4CAD-A4AF-41392EC68C90}"/>
    <hyperlink ref="H2088" r:id="rId1224" xr:uid="{1D07D93F-2859-4159-8EB1-1311E95A3064}"/>
    <hyperlink ref="H1899" r:id="rId1225" xr:uid="{B3BF7C20-D821-4250-925C-EAA87AF3AC6B}"/>
    <hyperlink ref="H2089" r:id="rId1226" xr:uid="{66BBA0B4-B9ED-4F12-B85A-A3C972EABC12}"/>
    <hyperlink ref="H2021" r:id="rId1227" xr:uid="{67BE9355-D7F1-4487-A5B9-93BDF93C3435}"/>
    <hyperlink ref="H1891" r:id="rId1228" xr:uid="{F779BFE1-E6C3-43FE-A580-EBB2FE4ABBEE}"/>
    <hyperlink ref="H1878" r:id="rId1229" xr:uid="{511BA75A-DAC0-47DA-8985-3720FE967206}"/>
    <hyperlink ref="H1995" r:id="rId1230" xr:uid="{88BEBB53-D3F2-4E96-8BA9-76FC9BAF32EE}"/>
    <hyperlink ref="H1894" r:id="rId1231" xr:uid="{0A107DCD-7B28-4E97-8BF2-1E3BA33AF6D2}"/>
    <hyperlink ref="H1887" r:id="rId1232" xr:uid="{3BDF9A22-6427-4261-BAF5-E9184DEFB355}"/>
    <hyperlink ref="H1902" r:id="rId1233" xr:uid="{C64D9F8A-A263-47EE-9237-F9657557674E}"/>
    <hyperlink ref="H1986" r:id="rId1234" xr:uid="{FCEF18C3-6168-4DF2-B3D4-E7876908FC60}"/>
    <hyperlink ref="H1905" r:id="rId1235" xr:uid="{2EDF1122-4777-4FD5-8A0E-8958DB0267F2}"/>
    <hyperlink ref="H1839" r:id="rId1236" xr:uid="{7F7BD47B-64FB-4418-B31E-981FF528C50F}"/>
    <hyperlink ref="H2004" r:id="rId1237" xr:uid="{A9B19507-9AA8-46E7-8A9B-D4DEA9F761D1}"/>
    <hyperlink ref="H2093" r:id="rId1238" xr:uid="{812B12DE-E246-4951-B44B-CF6AB211AF31}"/>
    <hyperlink ref="H2069" r:id="rId1239" xr:uid="{1EC89997-C8E6-41F9-BA2B-FBD0DBF7D333}"/>
    <hyperlink ref="H1967" r:id="rId1240" xr:uid="{44B51E69-830A-42C7-84EA-F6BCE02ADD5E}"/>
    <hyperlink ref="H2070" r:id="rId1241" xr:uid="{7AF7BCE8-A13F-4563-B582-F1C188F49D93}"/>
    <hyperlink ref="H2051" r:id="rId1242" xr:uid="{063DF525-EE38-471C-929D-0B5E21FABAE1}"/>
    <hyperlink ref="H2032" r:id="rId1243" xr:uid="{A452FA53-BC8C-415D-93F7-A1AD652DF87C}"/>
    <hyperlink ref="H2000" r:id="rId1244" xr:uid="{929FA137-FD6D-4FF1-94FC-CED8960ABB3C}"/>
    <hyperlink ref="H2001" r:id="rId1245" xr:uid="{83E97ED0-0802-495C-BA43-AFF67B60DACD}"/>
    <hyperlink ref="H1999" r:id="rId1246" xr:uid="{4A1DE362-7C32-40D0-9913-A0D73534C396}"/>
    <hyperlink ref="H2087" r:id="rId1247" xr:uid="{149FEE4B-0666-4A92-B525-89F8FC42CF8D}"/>
    <hyperlink ref="H1935" r:id="rId1248" xr:uid="{985CD8F9-BE6D-49D3-A81D-D8C0C1331D2E}"/>
    <hyperlink ref="H1964" r:id="rId1249" xr:uid="{18DF12D5-4808-4A9A-B185-AC54803F29FB}"/>
    <hyperlink ref="H1963" r:id="rId1250" xr:uid="{51119B6D-38B4-465E-8B8E-2BC17A80C01E}"/>
    <hyperlink ref="H2066" r:id="rId1251" xr:uid="{CE23B489-4307-42B4-A56B-774D4117765A}"/>
    <hyperlink ref="H2005" r:id="rId1252" xr:uid="{F633B8F4-0982-4E2F-96FB-01FB13DACA07}"/>
    <hyperlink ref="H1906" r:id="rId1253" xr:uid="{AB4F63A8-742C-4E4A-82F7-67CE593815DA}"/>
    <hyperlink ref="H1903" r:id="rId1254" xr:uid="{37D593E2-E89E-4767-8A19-30A1B2740E7B}"/>
    <hyperlink ref="H1984" r:id="rId1255" xr:uid="{4C848498-5918-4078-B010-BD055B46DFE5}"/>
    <hyperlink ref="H1860" r:id="rId1256" xr:uid="{3B5AAB43-CD35-444B-9D88-F2E7F3FA48AB}"/>
    <hyperlink ref="H1885" r:id="rId1257" xr:uid="{0357F2D9-6226-45F2-A58F-E7B13D15DBC3}"/>
    <hyperlink ref="H1994" r:id="rId1258" xr:uid="{C80C309D-3AA9-47CE-AF47-9AF33F427FCD}"/>
    <hyperlink ref="H1987" r:id="rId1259" xr:uid="{5E8B8B79-661A-461B-BC9C-96625F4A7D84}"/>
    <hyperlink ref="H1993" r:id="rId1260" xr:uid="{38EEE8E1-2510-446F-AA00-D769DED1E604}"/>
    <hyperlink ref="H2013" r:id="rId1261" xr:uid="{7CF2872C-DC45-4A65-A1C6-4DF2C73BBDD8}"/>
    <hyperlink ref="H2015" r:id="rId1262" xr:uid="{20B2C895-CC18-4CE8-88F8-7E7685E461AA}"/>
    <hyperlink ref="H1948" r:id="rId1263" xr:uid="{BB01E6BE-673F-4E84-90F0-B99691E63F1E}"/>
    <hyperlink ref="H2018" r:id="rId1264" xr:uid="{99C10071-DDE6-4B96-9A48-02D46E95E61F}"/>
    <hyperlink ref="H1875" r:id="rId1265" xr:uid="{13308523-24CC-47B7-A730-88501A15278C}"/>
    <hyperlink ref="H1853" r:id="rId1266" xr:uid="{15BA9B20-B3E4-4FC8-9A48-AF2FCB958FB8}"/>
    <hyperlink ref="H2003" r:id="rId1267" xr:uid="{6108657F-6D86-4103-B627-C53491B0A96D}"/>
    <hyperlink ref="H1969" r:id="rId1268" xr:uid="{9F06FFB4-373B-43A5-BDE0-67A32EE323CF}"/>
    <hyperlink ref="H1909" r:id="rId1269" xr:uid="{E0D62EF8-589D-4010-87A1-6EB7A4ED72D3}"/>
    <hyperlink ref="H2033" r:id="rId1270" xr:uid="{BE5E92F1-5B82-49DD-8073-EFA7EF498310}"/>
    <hyperlink ref="H2020" r:id="rId1271" xr:uid="{99FCBBAE-883D-4BE0-970C-87F822CFC645}"/>
    <hyperlink ref="H1871" r:id="rId1272" xr:uid="{8CBDAE72-0737-48E6-99AE-A938D1F5211F}"/>
    <hyperlink ref="H1866" r:id="rId1273" xr:uid="{4247D6A6-213A-44F6-8D45-AA1BC4015E99}"/>
    <hyperlink ref="H1844" r:id="rId1274" xr:uid="{A410ED12-F024-4507-B9C7-B61C46175B42}"/>
    <hyperlink ref="H2117" r:id="rId1275" xr:uid="{003A9A41-5979-40C4-9FF1-D8087C982D5C}"/>
    <hyperlink ref="H1880" r:id="rId1276" xr:uid="{743E9824-F5F8-4ED6-82A6-23AF5C385819}"/>
    <hyperlink ref="H1881" r:id="rId1277" xr:uid="{1CDE5891-8F2A-4E4B-9012-F075B5FD90F5}"/>
    <hyperlink ref="H1847" r:id="rId1278" xr:uid="{28775F53-AA84-4811-A455-4CC13B60AD0E}"/>
    <hyperlink ref="H2121" r:id="rId1279" xr:uid="{28C607D8-B849-419D-9F8E-DBE3976F1516}"/>
    <hyperlink ref="H2055" r:id="rId1280" xr:uid="{544DEDEC-CAC6-49AD-8A86-4DE0A437393F}"/>
    <hyperlink ref="H2007" r:id="rId1281" xr:uid="{ABC47141-50F5-479B-A15E-F08F5B840D71}"/>
    <hyperlink ref="H1939" r:id="rId1282" xr:uid="{796AD8F2-757C-45DB-96C5-685F07648421}"/>
    <hyperlink ref="H2092" r:id="rId1283" xr:uid="{D39A5A0B-A149-432D-8153-19E022C2C68A}"/>
    <hyperlink ref="H1983" r:id="rId1284" xr:uid="{BD8A7916-83A0-442F-8E58-B7D63CBD3796}"/>
    <hyperlink ref="H2029" r:id="rId1285" xr:uid="{191845D2-432A-491B-AA3A-008A29614483}"/>
    <hyperlink ref="H1958" r:id="rId1286" xr:uid="{70AA9D77-7C19-4288-AFD1-CC235B3AA595}"/>
    <hyperlink ref="H1990" r:id="rId1287" xr:uid="{8E658F76-A403-46C4-B66B-843EA70D42BD}"/>
    <hyperlink ref="H1989" r:id="rId1288" xr:uid="{603903F0-2326-4AB1-AC58-202720937E85}"/>
    <hyperlink ref="H1988" r:id="rId1289" xr:uid="{AD088296-565C-4322-9DB1-AE2F467381B4}"/>
    <hyperlink ref="H1952" r:id="rId1290" xr:uid="{1EC26FD2-FA67-496E-AA3B-C20EA735D006}"/>
    <hyperlink ref="H1861" r:id="rId1291" xr:uid="{4A1A1F7F-CC2D-42C0-8776-DB7FDA7133DF}"/>
    <hyperlink ref="H2068" r:id="rId1292" xr:uid="{64D152DD-5468-4F4E-BFAB-875E8E7D2272}"/>
    <hyperlink ref="H2052" r:id="rId1293" xr:uid="{D0EECFE4-676A-40B3-837A-B4CCD847265B}"/>
    <hyperlink ref="H2083" r:id="rId1294" xr:uid="{392E28ED-2E0A-4132-9FAA-30F6C72F7064}"/>
    <hyperlink ref="H2028" r:id="rId1295" xr:uid="{3B80FD40-0E66-46A6-9637-6A9A1A02A2CB}"/>
    <hyperlink ref="H1912" r:id="rId1296" xr:uid="{1F2454B0-B0F8-4AD0-9DC2-F5F6D40C5991}"/>
    <hyperlink ref="H1959" r:id="rId1297" xr:uid="{E95B7A4D-E32D-421E-8CD4-59BB7EC17D08}"/>
    <hyperlink ref="H1852" r:id="rId1298" xr:uid="{4EA8ECB2-9D63-4704-AC74-0EE0A6B32E60}"/>
    <hyperlink ref="H2119" r:id="rId1299" xr:uid="{FA669ACF-3D30-4EAF-827A-AA5F61988A20}"/>
    <hyperlink ref="H1896" r:id="rId1300" xr:uid="{86A5994E-ED3E-4220-A732-78F7E629B179}"/>
    <hyperlink ref="H1913" r:id="rId1301" xr:uid="{10FF050A-5382-46AA-A2F1-FED5AE0FD775}"/>
    <hyperlink ref="H1851" r:id="rId1302" xr:uid="{B7C69267-6088-4526-B517-BE7C59B7AD8C}"/>
    <hyperlink ref="H2056" r:id="rId1303" xr:uid="{389EE025-7290-4D64-BC2E-CB1516553263}"/>
    <hyperlink ref="H2076" r:id="rId1304" xr:uid="{05DDEEB8-5634-424A-B431-8FA9FE6891BC}"/>
    <hyperlink ref="H2062" r:id="rId1305" xr:uid="{2A071EFC-106F-465A-9F43-5C862A80B447}"/>
    <hyperlink ref="H2006" r:id="rId1306" xr:uid="{F29051D7-0078-4594-A65B-D57A33E8499C}"/>
    <hyperlink ref="H2008" r:id="rId1307" xr:uid="{00D249BF-07E1-46FC-9EC3-56AE7B06575B}"/>
    <hyperlink ref="H1890" r:id="rId1308" xr:uid="{C0A93AE9-2BE2-42C4-9D56-258394444BCE}"/>
    <hyperlink ref="H1955" r:id="rId1309" xr:uid="{2655AB9F-1134-4277-A77B-B63DF950E429}"/>
    <hyperlink ref="H1849" r:id="rId1310" xr:uid="{7139D7BE-F22A-4977-B17E-04758D1BE42A}"/>
    <hyperlink ref="H1965" r:id="rId1311" xr:uid="{3C4E2568-B4D5-4D5A-9A82-59D0B496F1A6}"/>
    <hyperlink ref="H1937" r:id="rId1312" xr:uid="{309F6572-2D02-47CB-AD76-FC1BB42A19E6}"/>
    <hyperlink ref="H1981" r:id="rId1313" xr:uid="{7F85E99C-3AC0-4193-B9FB-801F56B9EF6F}"/>
    <hyperlink ref="H2019" r:id="rId1314" xr:uid="{640D3EF7-17FF-40C6-AF7D-5C5B3780A0D2}"/>
    <hyperlink ref="H2030" r:id="rId1315" xr:uid="{D5418DC7-8AE3-4C7E-841F-ECCD487F7D81}"/>
    <hyperlink ref="H1888" r:id="rId1316" xr:uid="{D9D7F23F-8E3B-4BEE-A470-B550E248E949}"/>
    <hyperlink ref="H2053" r:id="rId1317" xr:uid="{518CED40-2D39-47AE-853F-C202E85FE540}"/>
    <hyperlink ref="H1886" r:id="rId1318" xr:uid="{F8DCCDBD-766C-46D6-9CBE-84F515025749}"/>
    <hyperlink ref="H1893" r:id="rId1319" xr:uid="{A0937DF4-A9F2-43C2-884D-BBFCC24A3357}"/>
    <hyperlink ref="H1892" r:id="rId1320" xr:uid="{B19936B4-5525-4E55-942B-764C91FC63AE}"/>
    <hyperlink ref="H1936" r:id="rId1321" xr:uid="{F81C1D07-9292-4B43-BA9E-DA6CB5BCE66E}"/>
    <hyperlink ref="H2012" r:id="rId1322" xr:uid="{4A9D4008-C695-4804-A2F9-71065CD34BE0}"/>
    <hyperlink ref="H2071" r:id="rId1323" xr:uid="{C810D384-C97C-412F-9C15-442044059565}"/>
    <hyperlink ref="H1858" r:id="rId1324" xr:uid="{CDC31484-91B5-4FD7-AC26-F02C538D265B}"/>
    <hyperlink ref="H1947" r:id="rId1325" xr:uid="{4965F515-1BB6-42C7-A28F-04616CD85991}"/>
    <hyperlink ref="H1985" r:id="rId1326" xr:uid="{6694C4D2-ED29-41B7-8B0B-2C4B5A04B044}"/>
    <hyperlink ref="H1982" r:id="rId1327" xr:uid="{ECFB37A1-0380-4AA7-A16F-033DB8328647}"/>
    <hyperlink ref="H1957" r:id="rId1328" xr:uid="{B9888A3E-62EB-4E2E-A41C-88DB354C1CD0}"/>
    <hyperlink ref="H1872" r:id="rId1329" xr:uid="{8CCE4BFE-DDAD-4711-84E3-0E65C45298C0}"/>
    <hyperlink ref="H1968" r:id="rId1330" xr:uid="{8FCEF579-B5DA-4CEC-B716-73F46E8E4948}"/>
    <hyperlink ref="H2063" r:id="rId1331" xr:uid="{D82181BE-4310-4A3F-B34B-31573979222D}"/>
    <hyperlink ref="H2095" r:id="rId1332" xr:uid="{30CDA34C-C17C-4FF1-BCCB-98D61312D238}"/>
    <hyperlink ref="H1845" r:id="rId1333" xr:uid="{CBD47235-3D66-4FEE-900E-DA01D115440D}"/>
    <hyperlink ref="H2067" r:id="rId1334" xr:uid="{CFFEA04A-1DA4-450B-943A-BF743FCE954C}"/>
    <hyperlink ref="H1938" r:id="rId1335" xr:uid="{87F5856A-121C-4AF1-B79F-EF67FD126467}"/>
    <hyperlink ref="H2014" r:id="rId1336" xr:uid="{D25BD98B-9DFD-4FBE-A33D-24F574236576}"/>
    <hyperlink ref="H1927" r:id="rId1337" xr:uid="{BC187FB0-285E-469E-B367-2E59B7858E18}"/>
    <hyperlink ref="H2048" r:id="rId1338" xr:uid="{A31DE469-95E2-4FF8-AC9C-2A7534423F0D}"/>
    <hyperlink ref="H1840" r:id="rId1339" xr:uid="{2660F5F1-3301-461E-8BB7-B5B662A67426}"/>
    <hyperlink ref="H2139" r:id="rId1340" xr:uid="{F408CDF7-BFC6-4E35-B466-E081B89375E5}"/>
    <hyperlink ref="H2154" r:id="rId1341" xr:uid="{B5D7C9FF-E0A3-45C6-97D0-6C1E70B6768B}"/>
    <hyperlink ref="H2284" r:id="rId1342" xr:uid="{F25B882E-C939-4C63-900A-188459722B9A}"/>
    <hyperlink ref="H2273" r:id="rId1343" xr:uid="{CE476D85-C300-4D22-AD2E-3AC42CDB3916}"/>
    <hyperlink ref="H2177" r:id="rId1344" xr:uid="{2AD3CF82-2765-4121-AE49-2CFAED4DB9AB}"/>
    <hyperlink ref="H2216" r:id="rId1345" xr:uid="{1DB63E43-916E-4640-886E-BE000417607B}"/>
    <hyperlink ref="H2156" r:id="rId1346" xr:uid="{A2B8068B-7451-4A7F-9A30-DD8CF61D4F26}"/>
    <hyperlink ref="H2187" r:id="rId1347" xr:uid="{FF695706-8C4F-4DB8-A56C-A6FA4BC80B27}"/>
    <hyperlink ref="H2250" r:id="rId1348" xr:uid="{A0DCAFB5-EA5F-4B41-8520-8CBBDF4E8508}"/>
    <hyperlink ref="H2259" r:id="rId1349" xr:uid="{1A750F58-6984-4D59-9F7C-8D0BBE1C0A75}"/>
    <hyperlink ref="H2129" r:id="rId1350" xr:uid="{AEBDD611-277C-4A26-A349-5561EC90E22B}"/>
    <hyperlink ref="H2200" r:id="rId1351" display="https://www.regeringen.dk/nyheder/2021/groen-genstart-ny-stimulipakke-giver-jobs-i-naturen/" xr:uid="{17FDB3FB-6C61-4358-9B7E-595BCAA57DCF}"/>
    <hyperlink ref="H2239" r:id="rId1352" xr:uid="{C6331655-C470-4BBB-8E75-2D624A14FD79}"/>
    <hyperlink ref="H2257" r:id="rId1353" xr:uid="{B8018804-E909-4AAA-96E2-E2FD3A7AACBD}"/>
    <hyperlink ref="H2149" r:id="rId1354" xr:uid="{F1418D3A-C94A-4BA1-9C83-0FD52B9BCC80}"/>
    <hyperlink ref="H2225" r:id="rId1355" xr:uid="{7A848BFC-1D11-4A1B-A599-16FDC92893D6}"/>
    <hyperlink ref="H2286" r:id="rId1356" xr:uid="{95A53F9B-1653-4970-B4A8-63D5EB09BBC6}"/>
    <hyperlink ref="H2246" r:id="rId1357" xr:uid="{3D4AEC9A-CE3B-4279-A6AC-969316D167FC}"/>
    <hyperlink ref="H2296" r:id="rId1358" xr:uid="{942932C0-9D13-4EA1-9F9A-1B1CEFFCA9E6}"/>
    <hyperlink ref="H2183" r:id="rId1359" xr:uid="{6630C980-56BA-49F1-8586-06F12DB5F6FF}"/>
    <hyperlink ref="H2185" r:id="rId1360" xr:uid="{4FDC17FF-044C-4CD3-A13C-B14BFC7C18A1}"/>
    <hyperlink ref="H2276" r:id="rId1361" xr:uid="{2DA8B22F-4516-47F3-B24B-20AAD11C1ED4}"/>
    <hyperlink ref="H2268" r:id="rId1362" xr:uid="{F638ED8A-CD94-40C1-B83D-E92DFE23C4DB}"/>
    <hyperlink ref="H2298" r:id="rId1363" xr:uid="{8A0A9C03-3E3D-4197-9F9A-BE65455ABEDE}"/>
    <hyperlink ref="H2291" r:id="rId1364" xr:uid="{2B465FEC-DF3F-4C7F-A4F3-28DAA4DD0586}"/>
    <hyperlink ref="H2292" r:id="rId1365" xr:uid="{AD7AB30E-F285-416A-89C3-DFB7D65EDB02}"/>
    <hyperlink ref="H2244" r:id="rId1366" xr:uid="{80CF06B8-13C3-48AC-BF2D-0AB23C0754B9}"/>
    <hyperlink ref="H2167" r:id="rId1367" xr:uid="{19F9C9A2-DCDA-4844-A732-664D85B238A0}"/>
    <hyperlink ref="H2228" r:id="rId1368" xr:uid="{20D6B119-6121-4FBD-AE71-4132790CBC46}"/>
    <hyperlink ref="H2293" r:id="rId1369" xr:uid="{3678D8CB-8703-4906-B328-A9728661D5C4}"/>
    <hyperlink ref="H2150" r:id="rId1370" xr:uid="{FD93DF14-B631-4909-A208-4668917BF396}"/>
    <hyperlink ref="H2135" r:id="rId1371" xr:uid="{60B1B593-B465-413C-BE24-A13557FBED86}"/>
    <hyperlink ref="H2233" r:id="rId1372" xr:uid="{B938C622-EBED-4181-B775-DB72EAB936A0}"/>
    <hyperlink ref="H2181" r:id="rId1373" xr:uid="{FE61FAD3-91A5-4D37-8E6D-442D19938B54}"/>
    <hyperlink ref="H2158" r:id="rId1374" xr:uid="{CBFA924E-F041-4765-93D9-78586488DE3B}"/>
    <hyperlink ref="H2180" r:id="rId1375" xr:uid="{92DFBFA8-BD15-484D-9099-6DBF4A7A8A9F}"/>
    <hyperlink ref="H2192" r:id="rId1376" xr:uid="{91CD4D1C-E7E4-4030-BEC3-FCE28BD1A3BC}"/>
    <hyperlink ref="H2141" r:id="rId1377" xr:uid="{3BE416C1-6DE5-410B-A0DC-70C6C34F803C}"/>
    <hyperlink ref="H2300" r:id="rId1378" xr:uid="{2465B2B1-7654-4CDE-8C71-38731D88261B}"/>
    <hyperlink ref="H2282" r:id="rId1379" xr:uid="{8A5D9DCF-6EAF-44FD-891A-7C985C70906A}"/>
    <hyperlink ref="H2191" r:id="rId1380" xr:uid="{7512DEFF-88C7-4CA6-B475-5C1E6EA8EB4D}"/>
    <hyperlink ref="H2190" r:id="rId1381" xr:uid="{36218393-9674-4C65-BEFB-29BA488F3946}"/>
    <hyperlink ref="H2299" r:id="rId1382" xr:uid="{EA55F0DC-B80F-4F12-9F6E-9030CC67BA3D}"/>
    <hyperlink ref="H2203" r:id="rId1383" xr:uid="{379CFF85-964E-412B-A71C-F80B7EB71F5B}"/>
    <hyperlink ref="H2205" r:id="rId1384" xr:uid="{73548E3C-808C-4E19-BB16-92093DE0AF1F}"/>
    <hyperlink ref="H2245" r:id="rId1385" xr:uid="{1C4FC9F0-C679-421E-A609-C8B7527FB81E}"/>
    <hyperlink ref="H2144" r:id="rId1386" xr:uid="{12D9477B-BA86-4AFE-9FFB-565D333EEF02}"/>
    <hyperlink ref="H2143" r:id="rId1387" xr:uid="{AF377EB3-04B6-427B-9315-297088A5C419}"/>
    <hyperlink ref="H2160" r:id="rId1388" display="https://ec.europa.eu/commission/presscorner/detail/en/MEX_20_1338" xr:uid="{A3AA30D4-73B6-4158-B1AC-5741FD2A2176}"/>
    <hyperlink ref="H2230" r:id="rId1389" xr:uid="{D032E7B1-0BAD-4210-9E8C-5319A960DF0E}"/>
    <hyperlink ref="H2165" r:id="rId1390" xr:uid="{F6B5F31B-3071-4850-8753-0DA379144662}"/>
    <hyperlink ref="H2247" r:id="rId1391" xr:uid="{2C83ABCA-8A56-42EC-9689-FDE4483ADD42}"/>
    <hyperlink ref="H2243" r:id="rId1392" xr:uid="{2AB42990-2A51-4825-B61E-00D13D043261}"/>
    <hyperlink ref="H2193" r:id="rId1393" xr:uid="{261784DD-655C-41B2-8DD3-2F83AB337601}"/>
    <hyperlink ref="H2294" r:id="rId1394" xr:uid="{2F57C983-3C10-4FE4-8A50-3AC2CCD98EB7}"/>
    <hyperlink ref="H2271" r:id="rId1395" xr:uid="{AB34D88A-8717-42E7-B65B-70ABE25AF267}"/>
    <hyperlink ref="H2182" r:id="rId1396" xr:uid="{20B7944F-C554-4C3F-8C9D-EAB96B88551D}"/>
    <hyperlink ref="H2264" r:id="rId1397" xr:uid="{02C8C6BF-E9FA-49D4-A539-60AFF87DBA68}"/>
    <hyperlink ref="H2297" r:id="rId1398" xr:uid="{DAC7B9D0-D8A3-406D-9842-FB706EF5EC52}"/>
    <hyperlink ref="H2164" r:id="rId1399" xr:uid="{A245FCAD-2E5F-4C11-84FF-523FE5840082}"/>
    <hyperlink ref="H2148" r:id="rId1400" xr:uid="{D90A4B1D-4CFA-4276-9CF0-C9150A12B700}"/>
    <hyperlink ref="H2227" r:id="rId1401" display="https://sim.dk/nyheder/nyhedsarkiv/2020/maj/oekonomiaftale-med-kl-daekker-coronaregning-og-kan-sparke-gang-i-vaeksten/" xr:uid="{C9F45F5E-F2F0-4CC1-83B6-8220CB9EF1AB}"/>
    <hyperlink ref="H2220" r:id="rId1402" xr:uid="{833398A3-2F4F-48C1-8346-0EF422796DDA}"/>
    <hyperlink ref="H2226" r:id="rId1403" xr:uid="{15D5B14B-051E-4683-AACC-F8DA267D2D03}"/>
    <hyperlink ref="H2179" r:id="rId1404" xr:uid="{91805207-D56D-4400-9008-FA795D255D73}"/>
    <hyperlink ref="H2162" r:id="rId1405" display="https://www.skm.dk/aktuelt/presse-nyheder/pressemeddelelser/betalingsfrister-forlaenges-mere-end-100-mia-kr-i-ekstra-likviditet-til-virksomhederne/" xr:uid="{49E7F9AE-0D09-49E3-9A0F-60B6FD499023}"/>
    <hyperlink ref="H2263" r:id="rId1406" xr:uid="{E82B6053-4E5A-4816-B386-6BD64C6B9F6D}"/>
    <hyperlink ref="H2252" r:id="rId1407" xr:uid="{0598369D-0774-400B-82EE-28E8C6DC1B76}"/>
    <hyperlink ref="H2289" r:id="rId1408" xr:uid="{372C8217-5A49-4FF4-BE7C-C1D95819A695}"/>
    <hyperlink ref="H2234" r:id="rId1409" xr:uid="{F0B8E2B7-2140-483F-91B5-D900917E0F5D}"/>
    <hyperlink ref="H2159" r:id="rId1410" xr:uid="{344EFD14-0EAB-4323-8F65-3B965FB614E3}"/>
    <hyperlink ref="H2261" r:id="rId1411" xr:uid="{412A012A-732D-4E3D-87A8-9EBA883A5FFD}"/>
    <hyperlink ref="H2285" r:id="rId1412" xr:uid="{9A3E8200-705B-4EFE-B12F-3C0A2B0661E5}"/>
    <hyperlink ref="H2210" r:id="rId1413" xr:uid="{181DEFA7-6CA7-44C5-BA8C-95276A1F4265}"/>
    <hyperlink ref="H2128" r:id="rId1414" xr:uid="{FA77435D-4E5B-4372-823B-0F92785731EA}"/>
    <hyperlink ref="H2248" r:id="rId1415" xr:uid="{6224B174-3AAD-4958-9829-59A9151FFD10}"/>
    <hyperlink ref="H2253" r:id="rId1416" xr:uid="{CD355EEB-5211-43CF-9119-ACCF99FC4A90}"/>
    <hyperlink ref="H2290" r:id="rId1417" xr:uid="{C65CCE90-7061-4ED0-B454-471D83E73462}"/>
    <hyperlink ref="H2236" r:id="rId1418" xr:uid="{7A18B7C3-D1F5-48DC-99ED-9B066C74566F}"/>
    <hyperlink ref="H2224" r:id="rId1419" display="https://fm.dk/media/17702/faktaark_hjaelpepakke-til-dansk-oekononi.pdf" xr:uid="{791213FF-FB8B-4BF6-B43F-98B8AB589898}"/>
    <hyperlink ref="J2262" r:id="rId1420" display="https://ec.europa.eu/commission/presscorner/detail/en/ip_20_454" xr:uid="{C8DD996C-B40E-463C-A920-1D24BA5B4095}"/>
    <hyperlink ref="H2132" r:id="rId1421" xr:uid="{C31B607E-BC67-4094-9288-141D842F1A12}"/>
    <hyperlink ref="H2136" r:id="rId1422" xr:uid="{258A829C-226D-4F50-B6F5-F9B4894C2A9B}"/>
    <hyperlink ref="H2267" r:id="rId1423" xr:uid="{46B56A4B-052A-43A0-9898-A0F9193F1A66}"/>
    <hyperlink ref="H2145" r:id="rId1424" xr:uid="{23CACD9A-8E1D-4285-A1D9-9B3D8EB359D0}"/>
    <hyperlink ref="H2309" r:id="rId1425" xr:uid="{07885190-6F16-4445-8955-98EF7575E6AD}"/>
    <hyperlink ref="H2307" r:id="rId1426" xr:uid="{634D5A32-04EB-4879-A2D6-00129963AB91}"/>
    <hyperlink ref="H2308" r:id="rId1427" xr:uid="{014F1C06-3578-41A7-A4C7-8A175BD9E7F9}"/>
    <hyperlink ref="H2321" r:id="rId1428" xr:uid="{E37A3A29-D6D3-449A-9240-6FB3F2F4F6A5}"/>
    <hyperlink ref="H2458" r:id="rId1429" xr:uid="{6C55FF62-F0B1-48E0-A736-8010BE676DCA}"/>
    <hyperlink ref="H2445" r:id="rId1430" xr:uid="{6656ACB5-46E6-4664-BC1B-9A1111155928}"/>
    <hyperlink ref="H2344" r:id="rId1431" xr:uid="{E710BC85-58B0-4D4A-9B8A-576E3F9AC609}"/>
    <hyperlink ref="H2338" r:id="rId1432" xr:uid="{272E78CB-DF7D-46B4-9FA6-6BE11E115EF8}"/>
    <hyperlink ref="H2355" r:id="rId1433" xr:uid="{10B43B18-1950-42ED-86C2-9000A38EA87A}"/>
    <hyperlink ref="H2335" r:id="rId1434" xr:uid="{A7C17811-5777-4430-85E3-DBFB484F4FE7}"/>
    <hyperlink ref="H2468" r:id="rId1435" xr:uid="{57E67792-1E87-4EEE-8289-5338E5758B5C}"/>
    <hyperlink ref="H2471" r:id="rId1436" xr:uid="{1641F18F-D3CF-45B8-BB40-BB999140BE22}"/>
    <hyperlink ref="H2469" r:id="rId1437" xr:uid="{BB4AD350-C143-4B49-9FB3-738CF01711DA}"/>
    <hyperlink ref="H2457" r:id="rId1438" xr:uid="{027C6C1F-96E8-48CD-B692-145C2D162090}"/>
    <hyperlink ref="H2353" r:id="rId1439" xr:uid="{CB16F5A2-4DF9-4627-9A9C-0A66EAF20F2A}"/>
    <hyperlink ref="H2337" r:id="rId1440" xr:uid="{43943C9D-DDFC-4A4C-B654-CBE99485393C}"/>
    <hyperlink ref="H2322" r:id="rId1441" xr:uid="{17650B25-E55C-444B-9756-6C646D9029BC}"/>
    <hyperlink ref="H2447" r:id="rId1442" xr:uid="{F355B24C-2654-4ECF-8CBB-28F07820008E}"/>
    <hyperlink ref="H2465" r:id="rId1443" display="https://ambiente.gob.do/medio-ambiente-relanza-proyecto-sabana-clara-que-contribuira-a-la-recuperacion-de-la-cuenca-del-rio-artibonito/" xr:uid="{7DB3DB10-1FA2-4E7D-A1AC-7A71172B5FD3}"/>
    <hyperlink ref="H2449" r:id="rId1444" xr:uid="{AF40806D-E3E5-456B-84D2-9525A7623768}"/>
    <hyperlink ref="H2448" r:id="rId1445" xr:uid="{4EEB0F5D-CCBC-4392-99DC-28AC3B27D751}"/>
    <hyperlink ref="H2354" r:id="rId1446" xr:uid="{C35501CE-F218-4FC3-BE43-DF07C87402D6}"/>
    <hyperlink ref="H2444" r:id="rId1447" xr:uid="{8DF4F977-63B8-4B91-9B20-9BA94AA432F5}"/>
    <hyperlink ref="H2343" r:id="rId1448" xr:uid="{4B574E22-10A8-414F-B00C-D1934BE83E8F}"/>
    <hyperlink ref="H2370" r:id="rId1449" xr:uid="{543A8FBA-7A27-4F6E-86E9-01DF6466BCDE}"/>
    <hyperlink ref="H2452" r:id="rId1450" xr:uid="{7E34083E-3491-4864-BB4A-99370535986C}"/>
    <hyperlink ref="H2453" r:id="rId1451" xr:uid="{5F188F2D-0C50-4EED-827B-288705A68CA7}"/>
    <hyperlink ref="H2454" r:id="rId1452" xr:uid="{1CDC886F-720D-46FA-9474-9DB135736082}"/>
    <hyperlink ref="H2455" r:id="rId1453" xr:uid="{88129830-0A51-4794-B089-82F3D82B2C73}"/>
    <hyperlink ref="H2451" r:id="rId1454" xr:uid="{9EF0749C-4022-4ECB-B4E5-488766A9A28C}"/>
    <hyperlink ref="H2341" r:id="rId1455" xr:uid="{BFB3F099-63E8-476B-92AF-B0E686D255EF}"/>
    <hyperlink ref="H2472" r:id="rId1456" xr:uid="{4948A874-F3EE-43BE-8C57-EF5772D5818B}"/>
    <hyperlink ref="H2466" r:id="rId1457" xr:uid="{4427952D-8F96-4139-9C3D-8D6E76DB2815}"/>
    <hyperlink ref="H2316" r:id="rId1458" xr:uid="{C9DFF0BA-9D3C-4BCF-ADEA-5229E119422D}"/>
    <hyperlink ref="H2317" r:id="rId1459" xr:uid="{5193BF92-44AA-458A-A367-CC20389375DA}"/>
    <hyperlink ref="H2318" r:id="rId1460" xr:uid="{08CE12B4-4E59-477E-8FF8-15E740220065}"/>
    <hyperlink ref="H2372" r:id="rId1461" xr:uid="{869CDB47-C5CA-49DD-8FD6-D263E9A8A2D8}"/>
    <hyperlink ref="H2373" r:id="rId1462" xr:uid="{179FF43C-36C3-4263-8708-45B5E7422C8C}"/>
    <hyperlink ref="H2374" r:id="rId1463" xr:uid="{9C78BD40-6790-4CCA-8E76-A013BE54C26D}"/>
    <hyperlink ref="H2470" r:id="rId1464" xr:uid="{2A0C3C68-2999-4FA0-AFA3-62CC097BA79A}"/>
    <hyperlink ref="H2473" r:id="rId1465" xr:uid="{ADF0817C-2C84-46CD-AC16-5CAF71986DED}"/>
    <hyperlink ref="H2462" r:id="rId1466" xr:uid="{23F30D51-AD6E-4802-B4EF-74E4B89D7A03}"/>
    <hyperlink ref="H2333" r:id="rId1467" xr:uid="{3C9739A6-297D-4014-8A51-5468C3DF9DA5}"/>
    <hyperlink ref="H2345" r:id="rId1468" xr:uid="{E8F09D56-53A0-4280-8C0D-7D9525219EEE}"/>
    <hyperlink ref="H2381" r:id="rId1469" display="https://prodominicana.gob.do/Documentos/PD PNFERD W.pdf" xr:uid="{AE24C134-C9EB-4F42-B762-277631845EEA}"/>
    <hyperlink ref="H2382" r:id="rId1470" display="https://prodominicana.gob.do/Documentos/PD PNFERD W.pdf" xr:uid="{3F8B26D6-487C-424E-AA5E-6CA60E9E6871}"/>
    <hyperlink ref="H2383" r:id="rId1471" display="https://prodominicana.gob.do/Documentos/PD PNFERD W.pdf" xr:uid="{0A056A5E-13DB-429F-A1B7-AD57192B236C}"/>
    <hyperlink ref="H2384" r:id="rId1472" display="https://prodominicana.gob.do/Documentos/PD PNFERD W.pdf" xr:uid="{14147CAA-67CE-4CBF-841D-D771A827F126}"/>
    <hyperlink ref="H2378" r:id="rId1473" display="https://prodominicana.gob.do/Documentos/PD PNFERD W.pdf" xr:uid="{0B58813F-68CD-4E5D-A414-DF8842E838FE}"/>
    <hyperlink ref="H2385" r:id="rId1474" display="https://prodominicana.gob.do/Documentos/PD PNFERD W.pdf" xr:uid="{59A7F959-6178-40DC-9B20-9D96A143E7C6}"/>
    <hyperlink ref="H2386" r:id="rId1475" display="https://prodominicana.gob.do/Documentos/PD PNFERD W.pdf" xr:uid="{E5DB2522-1045-4BBC-8CB6-8316C5C622E9}"/>
    <hyperlink ref="H2407" r:id="rId1476" display="https://prodominicana.gob.do/Documentos/PD PNFERD W.pdf" xr:uid="{E57F2866-E70A-4A98-A5D3-0DDDD3AEC177}"/>
    <hyperlink ref="H2402" r:id="rId1477" display="https://prodominicana.gob.do/Documentos/PD PNFERD W.pdf" xr:uid="{488C2EB7-3CC5-42F3-AA95-D78061BC22DE}"/>
    <hyperlink ref="H2417" r:id="rId1478" display="https://prodominicana.gob.do/Documentos/PD PNFERD W.pdf" xr:uid="{41BAE79D-CB0C-4A8B-ADAB-BB868C7BF681}"/>
    <hyperlink ref="H2388" r:id="rId1479" display="https://prodominicana.gob.do/Documentos/PD PNFERD W.pdf" xr:uid="{28155CB0-6197-4A12-AF2C-3BC711D2F92C}"/>
    <hyperlink ref="H2389" r:id="rId1480" display="https://prodominicana.gob.do/Documentos/PD PNFERD W.pdf" xr:uid="{8FF00857-0CE4-4E54-94DD-388BADC37620}"/>
    <hyperlink ref="H2390" r:id="rId1481" display="https://prodominicana.gob.do/Documentos/PD PNFERD W.pdf" xr:uid="{BB52DB65-E747-456B-B9FB-19DB9FB29BAC}"/>
    <hyperlink ref="H2377" r:id="rId1482" display="https://prodominicana.gob.do/Documentos/PD PNFERD W.pdf" xr:uid="{8521C901-7534-428C-8E48-DB865C591C96}"/>
    <hyperlink ref="H2380" r:id="rId1483" display="https://prodominicana.gob.do/Documentos/PD PNFERD W.pdf" xr:uid="{9D9F993F-E250-40D0-BF18-80A714389B85}"/>
    <hyperlink ref="H2415" r:id="rId1484" display="https://prodominicana.gob.do/Documentos/PD PNFERD W.pdf" xr:uid="{2810E677-B900-47CC-B80A-464B6A8618A9}"/>
    <hyperlink ref="H2413" r:id="rId1485" display="https://prodominicana.gob.do/Documentos/PD PNFERD W.pdf" xr:uid="{6A64FF00-5AD2-4748-8FC5-648BD0AF54B9}"/>
    <hyperlink ref="H2411" r:id="rId1486" display="https://prodominicana.gob.do/Documentos/PD PNFERD W.pdf" xr:uid="{FD3FC8ED-FAAE-46E9-909A-038648EB9CAE}"/>
    <hyperlink ref="H2414" r:id="rId1487" display="https://prodominicana.gob.do/Documentos/PD PNFERD W.pdf" xr:uid="{BC377FE8-8527-4DB4-8869-D5DFC7D0EE26}"/>
    <hyperlink ref="H2412" r:id="rId1488" display="https://prodominicana.gob.do/Documentos/PD PNFERD W.pdf" xr:uid="{05548E85-B390-414E-A9ED-526C046B223D}"/>
    <hyperlink ref="H2401" r:id="rId1489" display="https://prodominicana.gob.do/Documentos/PD PNFERD W.pdf" xr:uid="{8C21A04F-44A5-498E-8719-43F04FA4D227}"/>
    <hyperlink ref="H2416" r:id="rId1490" display="https://prodominicana.gob.do/Documentos/PD PNFERD W.pdf" xr:uid="{8F1503D8-C3A2-48B5-86C2-6C32031ACF57}"/>
    <hyperlink ref="H2403" r:id="rId1491" display="https://prodominicana.gob.do/Documentos/PD PNFERD W.pdf" xr:uid="{800ABFB2-1FCF-47EA-B57F-7CBC31D00EF6}"/>
    <hyperlink ref="H2409" r:id="rId1492" display="https://prodominicana.gob.do/Documentos/PD PNFERD W.pdf" xr:uid="{9E11FD5B-CF22-4CA9-96CD-D902410E5F11}"/>
    <hyperlink ref="H2392" r:id="rId1493" display="https://prodominicana.gob.do/Documentos/PD PNFERD W.pdf" xr:uid="{A00939AB-2295-4120-9896-32103E76F782}"/>
    <hyperlink ref="H2391" r:id="rId1494" display="https://prodominicana.gob.do/Documentos/PD PNFERD W.pdf" xr:uid="{9781AA6C-6298-4105-8CB9-CE4C0D93B97E}"/>
    <hyperlink ref="H2393" r:id="rId1495" display="https://prodominicana.gob.do/Documentos/PD PNFERD W.pdf" xr:uid="{4FE1241F-4F95-47B0-8C1B-010C0AE49E94}"/>
    <hyperlink ref="H2408" r:id="rId1496" display="https://prodominicana.gob.do/Documentos/PD PNFERD W.pdf" xr:uid="{BA6B44B7-9D11-4AB9-B15E-B9B82713E570}"/>
    <hyperlink ref="H2394" r:id="rId1497" display="https://prodominicana.gob.do/Documentos/PD PNFERD W.pdf" xr:uid="{09FAE55A-B071-4D8F-8156-5DBEE3BC5980}"/>
    <hyperlink ref="H2397" r:id="rId1498" display="https://prodominicana.gob.do/Documentos/PD PNFERD W.pdf" xr:uid="{D1E0C31D-5A32-44D4-A5EE-C3647E9611F4}"/>
    <hyperlink ref="H2399" r:id="rId1499" display="https://prodominicana.gob.do/Documentos/PD PNFERD W.pdf" xr:uid="{58E430CA-0BA4-4D27-BE61-80D716102C4A}"/>
    <hyperlink ref="H2395" r:id="rId1500" display="https://prodominicana.gob.do/Documentos/PD PNFERD W.pdf" xr:uid="{480C4AAE-4A61-4E3A-9C3B-81E8816B50E0}"/>
    <hyperlink ref="H2410" r:id="rId1501" display="https://prodominicana.gob.do/Documentos/PD PNFERD W.pdf" xr:uid="{37BACA3F-D0A8-4875-B14E-27078641ACD2}"/>
    <hyperlink ref="H2405" r:id="rId1502" display="https://prodominicana.gob.do/Documentos/PD PNFERD W.pdf" xr:uid="{9BB3D38A-27B6-45FF-8AAF-25B32EBC87F1}"/>
    <hyperlink ref="H2379" r:id="rId1503" display="https://prodominicana.gob.do/Documentos/PD PNFERD W.pdf" xr:uid="{D52540F7-81A3-4C36-A957-75BF3206AE98}"/>
    <hyperlink ref="H2404" r:id="rId1504" display="https://prodominicana.gob.do/Documentos/PD PNFERD W.pdf" xr:uid="{ECDC6945-9BCD-42C4-95D0-8CE363850FC9}"/>
    <hyperlink ref="H2398" r:id="rId1505" display="https://prodominicana.gob.do/Documentos/PD PNFERD W.pdf" xr:uid="{39B5AE5B-5398-4D29-9C4B-0CEF74B77819}"/>
    <hyperlink ref="H2396" r:id="rId1506" display="https://prodominicana.gob.do/Documentos/PD PNFERD W.pdf" xr:uid="{06B2C44E-D1A3-408B-A283-E729D8179270}"/>
    <hyperlink ref="H2400" r:id="rId1507" display="https://prodominicana.gob.do/Documentos/PD PNFERD W.pdf" xr:uid="{BDD75613-A21A-4400-87A6-E75143078CD8}"/>
    <hyperlink ref="H2406" r:id="rId1508" display="https://prodominicana.gob.do/Documentos/PD PNFERD W.pdf" xr:uid="{DBFBB164-AB95-4D51-98F9-D2F39E7A4006}"/>
    <hyperlink ref="H2387" r:id="rId1509" display="https://prodominicana.gob.do/Documentos/PD PNFERD W.pdf" xr:uid="{2EF64B66-F579-42A6-B50D-25A92DD2E874}"/>
    <hyperlink ref="H2376" r:id="rId1510" display="https://prodominicana.gob.do/Documentos/PD PNFERD W.pdf" xr:uid="{AECD6CCF-300D-49B4-B01D-95DE6D832FE9}"/>
    <hyperlink ref="H2474" r:id="rId1511" xr:uid="{9A54D43E-96AC-427E-9F3E-5BFD0076A45C}"/>
    <hyperlink ref="H2352" r:id="rId1512" xr:uid="{F8CE116F-1D2B-43E3-BECD-CFB39142296F}"/>
    <hyperlink ref="H2364" r:id="rId1513" xr:uid="{83C91778-C401-4855-B24F-C2751AA87E69}"/>
    <hyperlink ref="H2366" r:id="rId1514" xr:uid="{C2F504E5-CCEC-447B-AB32-3D59829E3BAB}"/>
    <hyperlink ref="H2368" r:id="rId1515" xr:uid="{D1E54316-848D-48E8-B99D-954D5D622E92}"/>
    <hyperlink ref="H2365" r:id="rId1516" xr:uid="{F0C18A56-E54D-473D-BB84-63C8B6C34649}"/>
    <hyperlink ref="H2367" r:id="rId1517" xr:uid="{710BE8E0-CFCA-430E-91AD-98CCAFB423F1}"/>
    <hyperlink ref="H2351" r:id="rId1518" xr:uid="{AF6F4F7D-EEC3-4FDB-9253-9B1373730827}"/>
    <hyperlink ref="H2360" r:id="rId1519" xr:uid="{6984B6D4-0D66-4E07-B023-8F3152EA45C4}"/>
    <hyperlink ref="H2356" r:id="rId1520" xr:uid="{15DAC6AE-AB38-481A-89CF-AB7B6AC9097C}"/>
    <hyperlink ref="H2328" r:id="rId1521" xr:uid="{AA0FA2C6-FC08-4D4D-9226-FC2C8B78965E}"/>
    <hyperlink ref="H2329" r:id="rId1522" xr:uid="{08A893C5-B4A8-43B0-B0BD-3A31DFBBD9B1}"/>
    <hyperlink ref="H2336" r:id="rId1523" xr:uid="{092465B4-7819-4B65-8B22-C8DA82B49BE3}"/>
    <hyperlink ref="H2475" r:id="rId1524" xr:uid="{36ABCA99-F5ED-4082-B233-BE79F4955AB8}"/>
    <hyperlink ref="H2346" r:id="rId1525" xr:uid="{131F177A-9A1A-49BF-9FE5-C7C90993DB12}"/>
    <hyperlink ref="H2349" r:id="rId1526" xr:uid="{B387EA93-2D76-4AA8-8832-5D77DE0DBD51}"/>
    <hyperlink ref="H2347" r:id="rId1527" xr:uid="{082773B0-669E-4E6B-9E08-2A337BA40DF6}"/>
    <hyperlink ref="H2348" r:id="rId1528" xr:uid="{ACEA5C74-2153-478F-AA5A-FEA90CE2DCFF}"/>
    <hyperlink ref="H2418" r:id="rId1529" xr:uid="{475A51C2-FC37-4720-8242-89BCAF9F8D5E}"/>
    <hyperlink ref="H2324" r:id="rId1530" xr:uid="{BEBA5D55-C6A1-4DA9-8EFB-F09D8D87AAC2}"/>
    <hyperlink ref="H2363" r:id="rId1531" xr:uid="{811AE2E3-359D-49F9-95B3-B25DC897A002}"/>
    <hyperlink ref="H2330" r:id="rId1532" xr:uid="{0F965959-55E2-446B-A72C-7C8EA805A8D7}"/>
    <hyperlink ref="H2350" r:id="rId1533" xr:uid="{629BDDA6-8E84-4A8D-B4FC-36655164DF02}"/>
    <hyperlink ref="H2332" r:id="rId1534" xr:uid="{A5391EE5-0392-445E-BF8C-E3C0E2E0E3A5}"/>
    <hyperlink ref="H2446" r:id="rId1535" xr:uid="{7127E358-6FF7-4E54-9ABF-250F280267AC}"/>
    <hyperlink ref="H2358" r:id="rId1536" xr:uid="{712A18EB-8E56-42C9-889C-68217BCE13D8}"/>
    <hyperlink ref="H2371" r:id="rId1537" xr:uid="{8238AF6E-D1E9-4A12-AD8C-02D82F609A72}"/>
    <hyperlink ref="H2361" r:id="rId1538" xr:uid="{E645981A-5331-4AC9-A3C2-B5595B802DAB}"/>
    <hyperlink ref="H2362" r:id="rId1539" xr:uid="{1B870565-C9FC-4D0A-8881-C5999B1AF779}"/>
    <hyperlink ref="H2325" r:id="rId1540" xr:uid="{E002225C-EAAA-44EB-9612-1C111F3D5563}"/>
    <hyperlink ref="H2339" r:id="rId1541" xr:uid="{9FB30832-3D04-4B84-BBB6-08A9AD595349}"/>
    <hyperlink ref="H2326" r:id="rId1542" xr:uid="{E187B277-549B-4030-BFD3-9CFA45C85763}"/>
    <hyperlink ref="H2420" r:id="rId1543" xr:uid="{DBA81E0C-9C31-4BD3-BED8-5D8F07F9E641}"/>
    <hyperlink ref="H2357" r:id="rId1544" xr:uid="{CFB39FED-BEC2-4C85-93AA-AB459F66B965}"/>
    <hyperlink ref="H2421" r:id="rId1545" xr:uid="{0283E3A7-7AA9-4340-9F6C-04FEF3C04C2A}"/>
    <hyperlink ref="H2422" r:id="rId1546" xr:uid="{48E34331-764B-443A-BE7C-AE87F313CDDA}"/>
    <hyperlink ref="H2423" r:id="rId1547" xr:uid="{97DC061D-0F2E-4D30-976F-1B9AD42404EC}"/>
    <hyperlink ref="H2424" r:id="rId1548" xr:uid="{DBFD06FD-50D2-4EDF-8769-AAD7FE0A89FD}"/>
    <hyperlink ref="H2369" r:id="rId1549" xr:uid="{C3CF5006-FCA5-4BCC-A44E-F14B8E86A9B9}"/>
    <hyperlink ref="H2425" r:id="rId1550" xr:uid="{79E4CAEE-9E56-442C-8395-94AB94BE5D33}"/>
    <hyperlink ref="H2426" r:id="rId1551" xr:uid="{91C6ACA1-7F07-4F94-978B-4FAC9F64BA28}"/>
    <hyperlink ref="H2427" r:id="rId1552" xr:uid="{A58F8A66-CE43-4264-A79D-DB2783C1B8B1}"/>
    <hyperlink ref="H2460" r:id="rId1553" xr:uid="{1266654B-2C82-4FB7-A5E2-9E6E1DE32781}"/>
    <hyperlink ref="H2375" r:id="rId1554" xr:uid="{E6E24FB5-2560-439D-A521-10BF076BD526}"/>
    <hyperlink ref="H2327" r:id="rId1555" xr:uid="{D9F64C11-3A7E-4DFC-93F2-31B06C8E9A07}"/>
    <hyperlink ref="H2428" r:id="rId1556" xr:uid="{EA05A138-BF23-420D-9781-7596F7D8E5F9}"/>
    <hyperlink ref="H2429" r:id="rId1557" xr:uid="{C537525C-6D68-412B-B022-48D70B8DBC7B}"/>
    <hyperlink ref="H2430" r:id="rId1558" xr:uid="{333479A0-A06B-474B-A414-05AC70291702}"/>
    <hyperlink ref="H2431" r:id="rId1559" xr:uid="{295122B1-AA94-4716-B2B0-6EC1B25A4DDA}"/>
    <hyperlink ref="H2432" r:id="rId1560" xr:uid="{B49D79E5-8284-4720-95E2-408A6E244D2A}"/>
    <hyperlink ref="H2433" r:id="rId1561" xr:uid="{9F9F5524-B60E-4F4A-B5B3-DA3C9762F1E6}"/>
    <hyperlink ref="H2434" r:id="rId1562" xr:uid="{74869107-4FB6-46C4-B70A-26916A39D57C}"/>
    <hyperlink ref="H2310" r:id="rId1563" xr:uid="{9AB45313-A939-4F50-86D0-1FD232F6E1AD}"/>
    <hyperlink ref="H2435" r:id="rId1564" xr:uid="{ADDA8196-74A6-4072-A9BF-A952D75EED66}"/>
    <hyperlink ref="H2450" r:id="rId1565" xr:uid="{98DD4701-018B-4698-8F3E-F202BF6C8AEC}"/>
    <hyperlink ref="H2488" r:id="rId1566" display="http://www.asobanca.org.ec/sites/default/files/Decreto Ejecutivo Nro. 1157 Bono de apoyo nutricional.pdf" xr:uid="{ECEA5D62-B95B-491F-AF08-FF801DE29222}"/>
    <hyperlink ref="H2497" r:id="rId1567" display="http://www.asobanca.org.ec/sites/default/files/Decreto Ejecutivo Nro. 1235 Bono de Protecci%C3%B3n Social ante CoviD-19.pdf" xr:uid="{C2887E5E-0EC0-47D9-9992-11F8CA0918E8}"/>
    <hyperlink ref="H2498" r:id="rId1568" xr:uid="{434FB46B-3722-4562-BAE2-C74AFDADC080}"/>
    <hyperlink ref="H2481" r:id="rId1569" xr:uid="{037EAC9C-28DF-4FDE-A8A8-3488BDA9520D}"/>
    <hyperlink ref="H2501" r:id="rId1570" xr:uid="{F2C87064-7867-4B86-80F0-FC4BF6ABE016}"/>
    <hyperlink ref="H2490" r:id="rId1571" xr:uid="{882E6EFB-7A0D-4643-8F24-44DC56D307E8}"/>
    <hyperlink ref="H2487" r:id="rId1572" xr:uid="{B84E1A85-ED3C-44B2-BA17-275A5C9F6B3D}"/>
    <hyperlink ref="H2485" r:id="rId1573" xr:uid="{974E62B6-779A-43DA-99B5-EAE55563FFC4}"/>
    <hyperlink ref="H2480" r:id="rId1574" xr:uid="{82DBE090-707F-448D-A542-5C1CF42A448F}"/>
    <hyperlink ref="H2482" r:id="rId1575" xr:uid="{D70D0AB0-8044-4ABB-A8E1-9A2B1404C5CA}"/>
    <hyperlink ref="H2502" r:id="rId1576" xr:uid="{782A7294-2C6A-4501-858B-DD8E61623355}"/>
    <hyperlink ref="H2479" r:id="rId1577" xr:uid="{5F58D3E1-5B21-488D-AAE2-573C34F7B8F3}"/>
    <hyperlink ref="H2486" r:id="rId1578" xr:uid="{7B26FD8D-110E-41A2-A65A-7F9500A5E18D}"/>
    <hyperlink ref="H2500" r:id="rId1579" xr:uid="{0C3F2716-CDD9-4FCA-AFD0-77B11A3848B7}"/>
    <hyperlink ref="H2494" r:id="rId1580" xr:uid="{5A821C0E-6DC4-4E7C-9EE5-222D040D0C2E}"/>
    <hyperlink ref="H2484" r:id="rId1581" xr:uid="{92B3FC95-7139-46E0-BC84-A11A926EE720}"/>
    <hyperlink ref="H2478" r:id="rId1582" xr:uid="{7BE34736-9577-48C0-B1D9-0DDB2BB02A35}"/>
    <hyperlink ref="H2493" r:id="rId1583" xr:uid="{5B704CD5-DAD3-468E-959F-3797FB683B61}"/>
    <hyperlink ref="H2489" r:id="rId1584" xr:uid="{A4A5D628-1D2D-4DC9-BF48-AF39C6738A09}"/>
    <hyperlink ref="H2495" r:id="rId1585" xr:uid="{23903045-41C0-4B87-89B7-199D35867010}"/>
    <hyperlink ref="H2509" r:id="rId1586" xr:uid="{20844A6D-8AC5-4E43-A449-93D5F9111A67}"/>
    <hyperlink ref="H2508" r:id="rId1587" xr:uid="{61A9B338-CFC8-44EB-B1E4-19BEC86FF433}"/>
    <hyperlink ref="H2551" r:id="rId1588" xr:uid="{04730D59-961C-442B-A427-43C4031E6F40}"/>
    <hyperlink ref="H2552" r:id="rId1589" xr:uid="{3AD157AA-E5B3-41A7-A172-AB5881232D07}"/>
    <hyperlink ref="H2550" r:id="rId1590" xr:uid="{BF3F4D8C-9B9E-4CEB-A179-21EE2B428307}"/>
    <hyperlink ref="H2557" r:id="rId1591" xr:uid="{79D93DA0-3B22-4CE3-9C11-6BA92E0AECF8}"/>
    <hyperlink ref="H2549" r:id="rId1592" xr:uid="{8D944193-E16F-4F11-848D-927D1EBC35CB}"/>
    <hyperlink ref="H2555" r:id="rId1593" xr:uid="{98BE4740-A2BA-4406-AC1A-6545494F2AC6}"/>
    <hyperlink ref="H2540" r:id="rId1594" xr:uid="{033A4087-677A-4DF6-B371-F5A84F992C74}"/>
    <hyperlink ref="H2503" r:id="rId1595" xr:uid="{9ED505D9-3BC4-4C32-80E4-CBF8ACF1A83D}"/>
    <hyperlink ref="H2522" r:id="rId1596" xr:uid="{C7D02DE6-BC41-4B75-B47D-9022F093D6F0}"/>
    <hyperlink ref="H2554" r:id="rId1597" xr:uid="{4E28E500-9F4A-4974-BCD6-EBA252A3028F}"/>
    <hyperlink ref="H2521" r:id="rId1598" xr:uid="{072C4B9B-23CC-489B-BB43-E579851624B0}"/>
    <hyperlink ref="H2514" r:id="rId1599" xr:uid="{B07118CE-DE62-429C-9F7E-1CC4EA397C98}"/>
    <hyperlink ref="H2517" r:id="rId1600" xr:uid="{7ABCE27D-64F8-4FB9-B496-292C0C5ECDE9}"/>
    <hyperlink ref="H2542" r:id="rId1601" xr:uid="{4377CAFA-5033-42FC-B100-C1BDFDDBAC77}"/>
    <hyperlink ref="H2560" r:id="rId1602" xr:uid="{07EA81AF-7282-4BDF-B8BA-99A9A4696B6F}"/>
    <hyperlink ref="H2511" r:id="rId1603" xr:uid="{FA4E1DF8-3673-4B71-904D-10E798E7C1D5}"/>
    <hyperlink ref="H2513" r:id="rId1604" xr:uid="{218BEF48-95A7-4863-8B06-525078388156}"/>
    <hyperlink ref="H2539" r:id="rId1605" display="https://english.alaraby.co.uk/english/news/2020/4/7/egyptian-workers-say-government-coronavirus-aid-not-enough" xr:uid="{4F62E27D-0E4E-4758-9DF5-6A00ABF87A39}"/>
    <hyperlink ref="H2520" r:id="rId1606" xr:uid="{D0271CED-C524-4C9F-8C76-24D144B3F215}"/>
    <hyperlink ref="H2556" r:id="rId1607" xr:uid="{0193B4A4-3116-4A5C-8860-EB692FC6288F}"/>
    <hyperlink ref="H2562" r:id="rId1608" xr:uid="{670C8C43-8021-48E8-AC11-AC225CC51BF4}"/>
    <hyperlink ref="H2546" r:id="rId1609" xr:uid="{7C721434-B85A-4157-B13C-19F101F63FFC}"/>
    <hyperlink ref="H2512" r:id="rId1610" xr:uid="{283D96F8-CFC3-445B-BFB2-53177A5CF80F}"/>
    <hyperlink ref="H2559" r:id="rId1611" xr:uid="{684B7E16-6123-4940-85B2-044B3F31E1FB}"/>
    <hyperlink ref="H1874" r:id="rId1612" xr:uid="{A7C3516F-68DF-46C6-8A58-34D59CE868C8}"/>
    <hyperlink ref="H1868" r:id="rId1613" xr:uid="{C8D9461D-5377-4146-B597-0B66D7A0180D}"/>
    <hyperlink ref="H1940" r:id="rId1614" xr:uid="{58C3600B-8D09-429D-BD17-8FFF015F37DE}"/>
    <hyperlink ref="H1889" r:id="rId1615" xr:uid="{1141D363-0D59-4262-A7D5-4E36AAA21530}"/>
    <hyperlink ref="H1873" r:id="rId1616" xr:uid="{48A91768-3CE9-4445-A33E-23F1B907C2D3}"/>
    <hyperlink ref="H2082" r:id="rId1617" xr:uid="{5C6CD1F2-4477-48A4-A2BD-39D8E788362A}"/>
    <hyperlink ref="H1930" r:id="rId1618" xr:uid="{B7E6DAF6-5644-4818-B89E-8DE3E0125D04}"/>
    <hyperlink ref="H1960" r:id="rId1619" xr:uid="{C1254480-2EEC-4C13-A572-A77BC1BF6064}"/>
    <hyperlink ref="H1836" r:id="rId1620" xr:uid="{D9CD7DAA-579B-4D6C-B7FD-CC23705663C8}"/>
    <hyperlink ref="H2074" r:id="rId1621" xr:uid="{00E015A5-2CB2-4776-BF9C-E6598CE800DC}"/>
    <hyperlink ref="H1843" r:id="rId1622" xr:uid="{2BC6BA82-94E0-4E07-A501-E16FEFC1A0B8}"/>
    <hyperlink ref="H1951" r:id="rId1623" xr:uid="{33F897C3-1EDB-4634-BC4F-DE5D27376050}"/>
    <hyperlink ref="H2116" r:id="rId1624" xr:uid="{78A0D14E-1C27-49A4-94A2-8141442C8B0E}"/>
    <hyperlink ref="H1934" r:id="rId1625" xr:uid="{812360DC-5FDE-4B11-92E8-8861F60F9C2E}"/>
    <hyperlink ref="H1879" r:id="rId1626" xr:uid="{7230FB30-9CA9-4A27-AFE9-119CBB191908}"/>
    <hyperlink ref="H1917" r:id="rId1627" xr:uid="{DE9F1018-8873-44C1-BCD7-F07EA4C3FA36}"/>
    <hyperlink ref="H1848" r:id="rId1628" xr:uid="{34DBB873-C908-4B9B-AD04-F771348496A7}"/>
    <hyperlink ref="H2034" r:id="rId1629" xr:uid="{3BC8705A-07FB-401E-8E24-6921751E1913}"/>
    <hyperlink ref="H2016" r:id="rId1630" xr:uid="{E5B7CC13-4BBC-46B5-BE55-375077CAC192}"/>
    <hyperlink ref="H1842" r:id="rId1631" xr:uid="{939C2D8B-3116-4053-A436-A4E0BAE97803}"/>
    <hyperlink ref="H1932" r:id="rId1632" xr:uid="{3E88C9AF-A746-45CB-B743-32B1A595DDA0}"/>
    <hyperlink ref="H1915" r:id="rId1633" xr:uid="{8222B122-525E-405F-BB9E-556B41F1F7CF}"/>
    <hyperlink ref="H1841" r:id="rId1634" xr:uid="{CF752732-FF76-4A1B-99B0-EB6F56322E67}"/>
    <hyperlink ref="H2046" r:id="rId1635" xr:uid="{2F6D33C9-B592-4270-BB1B-58FA92E00717}"/>
    <hyperlink ref="H2022" r:id="rId1636" xr:uid="{2C0D523A-3CC3-4AA5-B875-2FB28AB87BDF}"/>
    <hyperlink ref="H2023" r:id="rId1637" xr:uid="{84976ED2-7400-491E-8BAE-E17F5EB75FAC}"/>
    <hyperlink ref="H1920" r:id="rId1638" xr:uid="{A40DFE8E-3804-42D8-8F26-4364BDE91D92}"/>
    <hyperlink ref="H1918" r:id="rId1639" xr:uid="{B4B153DC-787A-4DB8-8AA3-ECEEFF986840}"/>
    <hyperlink ref="H1974" r:id="rId1640" xr:uid="{DBF07623-48DD-434A-B2A8-B36D3E7694E3}"/>
    <hyperlink ref="H1904" r:id="rId1641" xr:uid="{22A41566-FFDF-4CBF-8F87-650ECB3ABC13}"/>
    <hyperlink ref="H1877" r:id="rId1642" xr:uid="{E276D665-4243-4A44-87AC-9E50366C7A8E}"/>
    <hyperlink ref="H1931" r:id="rId1643" xr:uid="{617E1162-668C-4C00-A7B8-A6524F13736C}"/>
    <hyperlink ref="H2115" r:id="rId1644" xr:uid="{0E68CC4B-4407-42A2-AD5C-DD023BF634BC}"/>
    <hyperlink ref="H1830" r:id="rId1645" xr:uid="{DBAEDF05-DE37-4794-BBC6-B17B88C3C25F}"/>
    <hyperlink ref="H1933" r:id="rId1646" xr:uid="{FF8DDB25-13DE-4759-BBDB-5A4DF3D814C3}"/>
    <hyperlink ref="H1911" r:id="rId1647" xr:uid="{9BE445C3-3D2C-4DC8-B89E-9AA0989884F7}"/>
    <hyperlink ref="H1916" r:id="rId1648" xr:uid="{A53938C8-0076-480D-BAB3-F50FDF5687EC}"/>
    <hyperlink ref="H2058" r:id="rId1649" xr:uid="{7CBD0A72-2181-4AB9-8ECE-90C4B0C85090}"/>
    <hyperlink ref="H1946" r:id="rId1650" xr:uid="{068EED66-3501-4DE8-8490-B23BB11A913E}"/>
    <hyperlink ref="H1910" r:id="rId1651" xr:uid="{D8E29FC2-F65D-4DAD-A6A5-32579FE95E94}"/>
    <hyperlink ref="H1976" r:id="rId1652" xr:uid="{EA0D9D85-B934-4501-B98A-0A8B2450F5AE}"/>
    <hyperlink ref="H1962" r:id="rId1653" xr:uid="{2230A0B3-72CF-4456-9192-689D787B4AD0}"/>
    <hyperlink ref="H2456" r:id="rId1654" xr:uid="{35BDA91C-6519-4E59-87A0-31AA043B2A35}"/>
    <hyperlink ref="H2334" r:id="rId1655" xr:uid="{F326A77C-5CF6-4A6D-BC74-0D6607932090}"/>
    <hyperlink ref="H2464" r:id="rId1656" xr:uid="{A147657A-9D2D-482F-81AF-4ADBE6B109EE}"/>
    <hyperlink ref="H2436" r:id="rId1657" xr:uid="{A60A79DA-3AC1-43AE-BEBE-AE8DFC1A0D79}"/>
    <hyperlink ref="H2437" r:id="rId1658" xr:uid="{687E852C-6EDD-471F-9096-F75C03234A2E}"/>
    <hyperlink ref="H2311" r:id="rId1659" xr:uid="{7B87C2FD-C230-4EB6-90E0-642CC40C4D39}"/>
    <hyperlink ref="H2312" r:id="rId1660" xr:uid="{252E9D2B-3CE6-474E-B598-37B60D36FD9C}"/>
    <hyperlink ref="H2313" r:id="rId1661" xr:uid="{714F242C-05F2-4530-890F-CCFE496EEACA}"/>
    <hyperlink ref="H2314" r:id="rId1662" xr:uid="{5C19A5AB-1A4B-438D-A95D-534ED3C87265}"/>
    <hyperlink ref="H2315" r:id="rId1663" xr:uid="{E5BED310-9A75-4452-93AE-6BF071890D3B}"/>
    <hyperlink ref="H2438" r:id="rId1664" xr:uid="{663F4C99-2BDC-48FC-9AC3-A336A2A865D7}"/>
    <hyperlink ref="H2439" r:id="rId1665" xr:uid="{C617C5ED-204A-4356-A8CD-AAC62235E191}"/>
    <hyperlink ref="H2440" r:id="rId1666" xr:uid="{5348C111-AC30-4BD2-A890-52D91D1D996C}"/>
    <hyperlink ref="H2359" r:id="rId1667" xr:uid="{999EB265-874D-444E-ADE7-199DE3030221}"/>
    <hyperlink ref="H2331" r:id="rId1668" xr:uid="{4F09E8B3-979B-49E6-B2B9-69BB5D34417D}"/>
    <hyperlink ref="H2419" r:id="rId1669" xr:uid="{B6D4CE14-F92B-4EED-BC94-EFA676B97EF0}"/>
    <hyperlink ref="H2441" r:id="rId1670" xr:uid="{989C4330-2587-40F6-87A1-37D35E005755}"/>
    <hyperlink ref="H2442" r:id="rId1671" xr:uid="{5F7FA967-DB75-4412-8BC7-5D39ADBA45BB}"/>
    <hyperlink ref="H2443" r:id="rId1672" xr:uid="{5D11511B-B94F-493D-8E34-B5777477E227}"/>
    <hyperlink ref="H2342" r:id="rId1673" xr:uid="{84335357-6F58-468E-9775-E07172BA4C88}"/>
    <hyperlink ref="H2463" r:id="rId1674" xr:uid="{247A28BB-6901-4764-A116-6EB6464B2916}"/>
    <hyperlink ref="H2459" r:id="rId1675" xr:uid="{3F6D6FD4-E278-4013-9FD9-C2143EB19553}"/>
    <hyperlink ref="H2323" r:id="rId1676" xr:uid="{080B0E74-7AC2-49CD-B7CE-0AC4509A51EA}"/>
    <hyperlink ref="H2319" r:id="rId1677" xr:uid="{E9CB27F1-E501-4FAE-A2A2-D88CAAAD0E19}"/>
    <hyperlink ref="H2320" r:id="rId1678" xr:uid="{EF58372A-41AA-4208-9461-2CF383094E2E}"/>
    <hyperlink ref="H2467" r:id="rId1679" xr:uid="{5D1AF4AE-2775-4437-B0AA-AFD820CB1046}"/>
    <hyperlink ref="H2461" r:id="rId1680" xr:uid="{42EC826F-EFDB-4485-8938-6D4C19ECD8D8}"/>
    <hyperlink ref="H479" r:id="rId1681" xr:uid="{259A9E6B-F8D3-4677-B186-8AA1EB5E7291}"/>
    <hyperlink ref="H468" r:id="rId1682" xr:uid="{793670BC-26F3-452F-9F5B-75A35D7F85C7}"/>
    <hyperlink ref="H438" r:id="rId1683" xr:uid="{BB33BD0B-C8FF-4349-BA27-0A134D4913C8}"/>
    <hyperlink ref="H480" r:id="rId1684" xr:uid="{6D1053C8-BF81-4593-A99B-41F1F2B7B3C7}"/>
    <hyperlink ref="H467" r:id="rId1685" xr:uid="{DD173C90-2FA6-4A92-B601-90BF712283ED}"/>
    <hyperlink ref="H460" r:id="rId1686" xr:uid="{01985AEE-B967-4A47-AD0B-8B1611D1A155}"/>
    <hyperlink ref="H450" r:id="rId1687" xr:uid="{EE205729-1A6C-4C1F-A31B-33E56C35D0A1}"/>
    <hyperlink ref="H453" r:id="rId1688" xr:uid="{AFEBF54A-C64A-4EE3-AE49-8A4615988EC1}"/>
    <hyperlink ref="H475" r:id="rId1689" xr:uid="{84CA9832-5260-4F67-B97A-A0DAEC4373B5}"/>
    <hyperlink ref="H440" r:id="rId1690" xr:uid="{F3A1CF3E-B5E6-456C-A238-A92A4B31AF21}"/>
    <hyperlink ref="H1801" r:id="rId1691" xr:uid="{C8F85C88-1A68-438A-BB1C-B72702590B0C}"/>
    <hyperlink ref="H1810" r:id="rId1692" xr:uid="{B6A16239-9AD1-4AC9-82DF-525B0F9E0433}"/>
    <hyperlink ref="H1800" r:id="rId1693" xr:uid="{F6689F18-A75B-4A7F-A22E-08771E60D97D}"/>
    <hyperlink ref="H1820" r:id="rId1694" xr:uid="{11ED97A5-3E3E-4815-9F1B-015E8CF0DC3A}"/>
    <hyperlink ref="H1807" r:id="rId1695" xr:uid="{8617440A-1A21-48F1-AD3C-1F6D6087F881}"/>
    <hyperlink ref="H1814" r:id="rId1696" xr:uid="{BE95404B-1CA4-4E21-9818-C9A6E91C8897}"/>
    <hyperlink ref="H1822" r:id="rId1697" xr:uid="{9C06BEAD-ADC9-4D48-910D-D31DFF2D21C9}"/>
    <hyperlink ref="H1798" r:id="rId1698" xr:uid="{5E1ADBF4-9517-49BC-9D28-D00BF32F0F8F}"/>
    <hyperlink ref="H1825" r:id="rId1699" xr:uid="{E18E4823-2439-4632-9255-AFF8AA9DBF1D}"/>
    <hyperlink ref="H1819" r:id="rId1700" xr:uid="{78E8CA1A-CA76-43EA-B924-993A5E050856}"/>
    <hyperlink ref="H1808" r:id="rId1701" xr:uid="{897F15CF-9C2F-45BE-9A6F-333030C3B523}"/>
    <hyperlink ref="H1824" r:id="rId1702" xr:uid="{22984AA7-8CA8-46BA-B560-5709A07585B8}"/>
    <hyperlink ref="H1813" r:id="rId1703" xr:uid="{812E0AD8-084D-4192-BE3D-B012EF1B5BF1}"/>
    <hyperlink ref="H1796" r:id="rId1704" xr:uid="{BAD5DD17-AE2E-47D5-96A1-3F309DEBC860}"/>
    <hyperlink ref="H1815" r:id="rId1705" xr:uid="{86A829A2-8B53-4469-B202-3A43FE309EF3}"/>
    <hyperlink ref="H1799" r:id="rId1706" xr:uid="{04909D3A-4784-454E-9639-F43D5650869E}"/>
    <hyperlink ref="H1826" r:id="rId1707" xr:uid="{5771DD88-AE6A-442C-BAA3-818AECC642FE}"/>
    <hyperlink ref="H1818" r:id="rId1708" xr:uid="{ED34BC5E-7C88-403E-8A89-BC13C4A5D503}"/>
    <hyperlink ref="H1803" r:id="rId1709" xr:uid="{C5568267-E6B6-4C5A-B342-B89937749A2A}"/>
    <hyperlink ref="H2340" r:id="rId1710" xr:uid="{DC0C63E8-A9EA-4B35-8D32-81242E19CE86}"/>
    <hyperlink ref="H2572" r:id="rId1711" xr:uid="{AA124E3E-D7D3-495D-94AD-B649014F3E6E}"/>
    <hyperlink ref="H2577" r:id="rId1712" display="https://www.presidencia.gob.sv/empresas-publicas-programan-su-propio-aporte-para-dinamizar-la-economia-en-el-proceso-de-recuperacion/" xr:uid="{5F9AB6DA-363F-495B-8707-CAC66AD06928}"/>
    <hyperlink ref="H2571" r:id="rId1713" xr:uid="{6B42F219-C56D-4D64-8261-43BB14AC34E0}"/>
    <hyperlink ref="H2566" r:id="rId1714" display="https://www.bcie.org/en/news-and-media/news/article/bcie-habilita-us415-millones-para-la-reactivacion-economica-de-mipymes-en-el-salvador" xr:uid="{1785DD95-932E-4BCE-B853-BDA0DEBF657A}"/>
    <hyperlink ref="H2696" r:id="rId1715" xr:uid="{AF583DED-7780-475B-88B3-AEE8ABD01A15}"/>
    <hyperlink ref="H2595" r:id="rId1716" xr:uid="{5D1705BA-F45A-4C22-A88A-DB9AF562F946}"/>
    <hyperlink ref="H2726" r:id="rId1717" xr:uid="{F6ED9E51-FE6B-4903-8B6A-AFC2CE45811D}"/>
    <hyperlink ref="H2613" r:id="rId1718" xr:uid="{85C7263D-C573-429E-B4B3-57D89FF64283}"/>
    <hyperlink ref="H2589" r:id="rId1719" xr:uid="{1AD8FD13-0AAD-4F00-9507-5B7F1435BC7C}"/>
    <hyperlink ref="H2594" r:id="rId1720" xr:uid="{28AE5745-A71E-46B1-A95B-2BEA968F808F}"/>
    <hyperlink ref="H2697" r:id="rId1721" xr:uid="{463A9670-72EB-456B-A09E-A6D7D969922B}"/>
    <hyperlink ref="H2735" r:id="rId1722" xr:uid="{866883C1-B78E-438C-9276-DEDABA3EF20E}"/>
    <hyperlink ref="H2646" r:id="rId1723" xr:uid="{181C8652-803D-41A8-B835-D62ABA542D33}"/>
    <hyperlink ref="H2644" r:id="rId1724" xr:uid="{251DE177-991B-4325-88F8-09EC3EAD8414}"/>
    <hyperlink ref="H2736" r:id="rId1725" xr:uid="{1871B577-3F20-47A2-9233-28DF2A6B61DF}"/>
    <hyperlink ref="H2618" r:id="rId1726" xr:uid="{184156BC-1DD5-4CF2-8F74-BB4A7A9EA3D8}"/>
    <hyperlink ref="H2667" r:id="rId1727" xr:uid="{29F422BE-5CB8-42E7-87F5-0E22426C4EB7}"/>
    <hyperlink ref="H2614" r:id="rId1728" xr:uid="{A6CD5F16-FBBE-46E0-867A-8F32AFC06BE9}"/>
    <hyperlink ref="H2699" r:id="rId1729" xr:uid="{FFFDF7C2-C362-468E-8667-7E78621DAEBB}"/>
    <hyperlink ref="H2730" r:id="rId1730" xr:uid="{F8C85D07-5EA0-4548-8D38-9803DF9C19AC}"/>
    <hyperlink ref="H2620" r:id="rId1731" xr:uid="{39E35E33-A310-4E52-92B1-7C8CB5F8C1CF}"/>
    <hyperlink ref="H2612" r:id="rId1732" xr:uid="{E9268039-52E5-4CB6-9BE0-EC393D5C5169}"/>
    <hyperlink ref="H2702" r:id="rId1733" xr:uid="{27B1074C-58BC-4401-A2D7-209AE6F7E89D}"/>
    <hyperlink ref="H2709" r:id="rId1734" xr:uid="{82900017-B2A3-4048-871A-7FE231BF8CDD}"/>
    <hyperlink ref="H2616" r:id="rId1735" xr:uid="{D65D3F13-643C-4F15-8659-84E84266CBD1}"/>
    <hyperlink ref="H2700" r:id="rId1736" xr:uid="{35C250DE-693A-400F-A50A-0A24D7E89AFA}"/>
    <hyperlink ref="H2624" r:id="rId1737" xr:uid="{A3D72EC8-7726-439F-8BE5-F08C683B9ABE}"/>
    <hyperlink ref="H2681" r:id="rId1738" xr:uid="{760DCB38-22A9-4399-AAFF-9E41DA3B9551}"/>
    <hyperlink ref="H2626" r:id="rId1739" xr:uid="{3C2331AC-23E7-45E6-8DFA-1E8A52BD48FB}"/>
    <hyperlink ref="H2630" r:id="rId1740" xr:uid="{5BAD860A-DC9D-41F2-A0EE-CCFFDE68B543}"/>
    <hyperlink ref="H2645" r:id="rId1741" xr:uid="{8E65D539-CCB7-4222-817A-9E9CDB54C649}"/>
    <hyperlink ref="H2638" r:id="rId1742" xr:uid="{94F7F570-E490-4811-960E-BFFD96652E46}"/>
    <hyperlink ref="H2710" r:id="rId1743" xr:uid="{330A0359-FD13-4742-A4EC-F22E8226C247}"/>
    <hyperlink ref="H2725" r:id="rId1744" xr:uid="{08826221-FD80-45B1-91B7-AAAE3DBF8819}"/>
    <hyperlink ref="H2701" r:id="rId1745" xr:uid="{37430843-366B-4879-B252-74812ABB6624}"/>
    <hyperlink ref="H2632" r:id="rId1746" xr:uid="{B3F70C68-5EF5-41AA-9AF0-BD6950252250}"/>
    <hyperlink ref="H2641" r:id="rId1747" xr:uid="{99D4E7CA-54B7-40F8-A372-AC93F1459CFF}"/>
    <hyperlink ref="H2642" r:id="rId1748" xr:uid="{EC4AC51F-17C3-4826-8BA0-B75C07110F7F}"/>
    <hyperlink ref="H2879" r:id="rId1749" display="https://minefi.hosting.augure.com/Augure_Minefi/r/ContenuEnLigne/Download?id=D7ACB53E-2281-48E6-8A5E-3554D0CE5B67&amp;filename=203%20-%20Renforcement%20du%20dispositif%20de%20soutien%20aux%20entreprises%20impact%C3%A9es%20par%20les%20nouvelles%20restrictions%20d%E2%80%99accueil%20au%20public%20.pdf" xr:uid="{3C622C15-48B4-4B86-A54B-6116E6F2EE62}"/>
    <hyperlink ref="H2797" r:id="rId1750" display="https://minefi.hosting.augure.com/Augure_Minefi/r/ContenuEnLigne/Download?id=D7ACB53E-2281-48E6-8A5E-3554D0CE5B67&amp;filename=203%20-%20Renforcement%20du%20dispositif%20de%20soutien%20aux%20entreprises%20impact%C3%A9es%20par%20les%20nouvelles%20restrictions%20d%E2%80%99accueil%20au%20public%20.pdf" xr:uid="{F14D6D15-F8B4-4B70-88CB-468D45CBAABD}"/>
    <hyperlink ref="H2786" r:id="rId1751" xr:uid="{2B83C84A-0192-45CF-86BD-8C33DB5D064B}"/>
    <hyperlink ref="H2780" r:id="rId1752" xr:uid="{A6685629-6126-47E0-B7CD-292D96593307}"/>
    <hyperlink ref="H2886" r:id="rId1753" xr:uid="{20727A84-F0AE-4C28-86F2-D33F6603E1B1}"/>
    <hyperlink ref="H2756" r:id="rId1754" xr:uid="{F6E77844-6EBD-40A6-9DE7-7AA2DA104934}"/>
    <hyperlink ref="H2845" r:id="rId1755" xr:uid="{E6A38481-EE02-44CD-B899-AEC56913812D}"/>
    <hyperlink ref="H2761" r:id="rId1756" xr:uid="{08272330-AC41-4220-85AD-13345469B873}"/>
    <hyperlink ref="H2821" r:id="rId1757" xr:uid="{63708C17-D274-481B-9084-B46A0500283A}"/>
    <hyperlink ref="H2749" r:id="rId1758" xr:uid="{FE43373C-8AE6-460F-A308-B662275F5EF4}"/>
    <hyperlink ref="H2752" r:id="rId1759" xr:uid="{5076D7B6-F0F9-4295-94F5-90A0D3D6903C}"/>
    <hyperlink ref="H2753" r:id="rId1760" xr:uid="{1807D474-FCCA-4F65-8B53-D21E1333640F}"/>
    <hyperlink ref="H2754" r:id="rId1761" xr:uid="{DF9D8057-F428-452E-9F20-6D07D923DE7D}"/>
    <hyperlink ref="H2755" r:id="rId1762" xr:uid="{2DB544DC-FAC1-4735-ABF0-6FC02E1EBB7B}"/>
    <hyperlink ref="H2764" r:id="rId1763" xr:uid="{46F18768-D4CC-45BB-AE0A-1A1CA41C2FE8}"/>
    <hyperlink ref="H2750" r:id="rId1764" xr:uid="{7709AACE-B50B-4AFF-8FEB-DC0231043363}"/>
    <hyperlink ref="H2751" r:id="rId1765" xr:uid="{9DBB6890-BB4A-40DF-9210-68FA90E3F93A}"/>
    <hyperlink ref="H2829" r:id="rId1766" xr:uid="{48C494FA-4279-495B-AA39-E5E9F4C9E76F}"/>
    <hyperlink ref="H2834" r:id="rId1767" xr:uid="{11D000F9-8DE8-4523-8402-C3FA67FBE6A8}"/>
    <hyperlink ref="H2837" r:id="rId1768" xr:uid="{C4E1EC0C-2E5C-41A8-A9B7-8AFA7E8220A2}"/>
    <hyperlink ref="H2846" r:id="rId1769" xr:uid="{290402AA-40D7-42F9-8B93-961A2B4D3C57}"/>
    <hyperlink ref="H2838" r:id="rId1770" xr:uid="{836E3B8C-F25C-4BCD-8425-083A181FD24C}"/>
    <hyperlink ref="H2839" r:id="rId1771" xr:uid="{4CE5ACF1-F23C-470E-9392-776ED1C58250}"/>
    <hyperlink ref="H2840" r:id="rId1772" xr:uid="{F8A1E336-CA95-475D-B69B-A21919D26B2B}"/>
    <hyperlink ref="H2853" r:id="rId1773" xr:uid="{5E07BF1D-330D-4691-867E-4B9E89544020}"/>
    <hyperlink ref="H2850" r:id="rId1774" xr:uid="{CCCA79E8-8AF3-4417-9BA7-CC1AEE112794}"/>
    <hyperlink ref="H2841" r:id="rId1775" xr:uid="{17B5F617-9AB7-4276-B194-0F1F12D95D4F}"/>
    <hyperlink ref="H2842" r:id="rId1776" xr:uid="{C4941721-CC7B-4F43-874D-C0F32352F174}"/>
    <hyperlink ref="H2775" r:id="rId1777" xr:uid="{8A996105-A521-498A-9B49-CB222966A0A2}"/>
    <hyperlink ref="H2835" r:id="rId1778" xr:uid="{72F40FE6-C5BE-4EED-846B-AD2C8EA49C03}"/>
    <hyperlink ref="H2836" r:id="rId1779" xr:uid="{EA5AC9E0-B7F4-4077-AEEA-3CB67C694CF6}"/>
    <hyperlink ref="H2825" r:id="rId1780" xr:uid="{7C4F45B1-ACC6-4A2F-A612-D6380BCEB9E3}"/>
    <hyperlink ref="H2891" r:id="rId1781" xr:uid="{A454E042-384E-4581-AFAD-0E2246E6D54C}"/>
    <hyperlink ref="H2862" r:id="rId1782" xr:uid="{B3F26741-43DE-4A55-8503-748E1D334256}"/>
    <hyperlink ref="H2818" r:id="rId1783" xr:uid="{4AABD0B6-0890-49BE-B99C-6F8767D649DF}"/>
    <hyperlink ref="H2787" r:id="rId1784" xr:uid="{E66827D4-22B9-4491-9BB0-1BB7663AC05C}"/>
    <hyperlink ref="H2765" r:id="rId1785" xr:uid="{247CC35C-E321-4BD5-9DE9-16219078F684}"/>
    <hyperlink ref="H2776" r:id="rId1786" xr:uid="{E29DCC78-739C-49C7-82E4-09A0158802B0}"/>
    <hyperlink ref="H2812" r:id="rId1787" display="https://www.gouvernement.fr/formation-des-soignants-16-000-nouvelles-places-d-ici-a-2022" xr:uid="{C3C3FCE5-B009-4FE5-9203-4E3234A0B990}"/>
    <hyperlink ref="H2772" r:id="rId1788" xr:uid="{633E26DF-C18B-479C-8FEA-95E8D13F85C8}"/>
    <hyperlink ref="H2894" r:id="rId1789" xr:uid="{EE7E763B-503C-4764-9631-14C951D519E0}"/>
    <hyperlink ref="H2824" r:id="rId1790" xr:uid="{5454555E-5F55-40AE-BF26-236C1A865D56}"/>
    <hyperlink ref="H2849" r:id="rId1791" xr:uid="{D74EC665-5644-4EBB-A84D-B04B94565BDC}"/>
    <hyperlink ref="H2778" r:id="rId1792" xr:uid="{25A01294-0A72-438E-99A4-095E97638999}"/>
    <hyperlink ref="H2902" r:id="rId1793" xr:uid="{84E4D343-0C0A-463C-949E-E7143710F594}"/>
    <hyperlink ref="H2914" r:id="rId1794" xr:uid="{AAACA230-4E7F-4958-88C0-2C8B3DB99A8C}"/>
    <hyperlink ref="H2876" r:id="rId1795" xr:uid="{057B9DC4-B65F-42F6-B5D8-1ACF8C719C9F}"/>
    <hyperlink ref="H2910" r:id="rId1796" xr:uid="{57E1DC3A-7916-40ED-B950-86277EFC8A8A}"/>
    <hyperlink ref="H2782" r:id="rId1797" xr:uid="{8EF4BDA5-8926-4B29-B06E-0753C97B6209}"/>
    <hyperlink ref="H2884" r:id="rId1798" xr:uid="{6A3F877D-E649-4C88-ADCE-6C63E729CC12}"/>
    <hyperlink ref="H2815" r:id="rId1799" xr:uid="{DF522C87-6897-44B0-9088-FA349B54EF97}"/>
    <hyperlink ref="H2878" r:id="rId1800" xr:uid="{5CA22C50-CB04-4D0B-8B47-EFB3D2A46731}"/>
    <hyperlink ref="H2857" r:id="rId1801" xr:uid="{DDFC8A03-C575-47BF-8C99-CE481FDB2368}"/>
    <hyperlink ref="H2759" r:id="rId1802" xr:uid="{B59750EE-DF6B-44A8-839D-D9DBE9ED6934}"/>
    <hyperlink ref="H2767" r:id="rId1803" xr:uid="{8D6FD1B7-4689-450B-A5E1-7106DC7E7976}"/>
    <hyperlink ref="H2796" r:id="rId1804" xr:uid="{91471AB9-A937-44E2-A4F4-A4A7B9EFE591}"/>
    <hyperlink ref="H2795" r:id="rId1805" xr:uid="{F7F456CC-36FD-45C2-899D-6EAFFB6E5C67}"/>
    <hyperlink ref="H2771" r:id="rId1806" xr:uid="{AC9AF841-D36F-479A-9272-0CAACA8A1389}"/>
    <hyperlink ref="H2915" r:id="rId1807" display="https://minefi.hosting.augure.com/Augure_Minefi/r/ContenuEnLigne/Download?id=76066430-5033-4426-80CE-2B33E9F535E4&amp;filename=PLFR3.pdf" xr:uid="{6D4F7D6B-5207-465A-A5A9-5D1B97DD92E2}"/>
    <hyperlink ref="H2864" r:id="rId1808" xr:uid="{7F347046-FEE1-4C4B-9040-66FBB8865171}"/>
    <hyperlink ref="H2827" r:id="rId1809" xr:uid="{2A7253E2-28F2-47F7-99E4-717CC6ADE89A}"/>
    <hyperlink ref="H2768" r:id="rId1810" display="https://www.bbc.co.uk/news/world-europe-52527517" xr:uid="{CFCFE3CC-0554-4C60-8D65-56F216B11E68}"/>
    <hyperlink ref="H2770" r:id="rId1811" xr:uid="{59704D19-D368-4DA5-A08A-B67A3E094492}"/>
    <hyperlink ref="H2799" r:id="rId1812" xr:uid="{BB3C0B00-E617-4E0F-97D8-938E9E8FC298}"/>
    <hyperlink ref="H2819" r:id="rId1813" xr:uid="{0E11A2C6-C676-49E3-9381-1DC1FE37AA58}"/>
    <hyperlink ref="H2966" r:id="rId1814" xr:uid="{F92BB510-D6BF-48F9-A8DA-3EC8C7ADC9F3}"/>
    <hyperlink ref="H2926" r:id="rId1815" xr:uid="{D989EC94-97AA-4D5A-809F-29D0EAB8180B}"/>
    <hyperlink ref="H2931" r:id="rId1816" xr:uid="{C9205C9B-1A21-487A-AD16-02A02624E061}"/>
    <hyperlink ref="H3007" r:id="rId1817" xr:uid="{E084E7CE-B309-4D67-A6B5-56698A4AC8DD}"/>
    <hyperlink ref="H2942" r:id="rId1818" xr:uid="{94C0362B-10DC-4FD3-94D8-541F6F8C599E}"/>
    <hyperlink ref="H3018" r:id="rId1819" xr:uid="{53B390AC-DAD8-41F2-B6AA-29A09E8EF42B}"/>
    <hyperlink ref="H2939" r:id="rId1820" xr:uid="{91495CAE-7863-4E64-9740-9C1114E879D9}"/>
    <hyperlink ref="H3015" r:id="rId1821" xr:uid="{0D697A6A-834C-45D0-AA20-8552BAC63B39}"/>
    <hyperlink ref="H2969" r:id="rId1822" xr:uid="{3268145A-C253-4FC2-A47E-08D005556719}"/>
    <hyperlink ref="H3010" r:id="rId1823" xr:uid="{54F9B390-974A-42B7-B826-07A76070C4C7}"/>
    <hyperlink ref="H2981" r:id="rId1824" xr:uid="{43F40691-82C0-4357-A3B3-D7E0B3CB5E1B}"/>
    <hyperlink ref="H3002" r:id="rId1825" xr:uid="{0F9CCD95-41DC-49C0-8BE8-445983DC16D1}"/>
    <hyperlink ref="H3003" r:id="rId1826" xr:uid="{6CDBEF36-30D5-4E36-8867-2AA47E4CF472}"/>
    <hyperlink ref="H2964" r:id="rId1827" xr:uid="{DE37FE97-D175-44D2-B7C4-0BFE17542787}"/>
    <hyperlink ref="H3098" r:id="rId1828" xr:uid="{8D458F22-2E61-4188-909F-0BCED3A64537}"/>
    <hyperlink ref="H3066" r:id="rId1829" xr:uid="{25D1A57F-35E9-448A-A226-EE908C1D82AC}"/>
    <hyperlink ref="H3107" r:id="rId1830" xr:uid="{96C52C75-0D47-4639-B3DA-659E62CCD75A}"/>
    <hyperlink ref="H3114" r:id="rId1831" xr:uid="{ABAEA1AC-7772-46AF-8882-C888B88BB5AB}"/>
    <hyperlink ref="H3064" r:id="rId1832" location=":~:text=The%20purpose%20of%20Enhancing%20WASH,targeted%20districts%20in%20Northern%20Ghana." display="https://www.usaid.gov/business-forecast/search/award/f4e2abb1c7?search=&amp;location=All&amp;ouid=All&amp;page=5 - :~:text=The%20purpose%20of%20Enhancing%20WASH,targeted%20districts%20in%20Northern%20Ghana." xr:uid="{D628848A-E8EA-42E7-B127-8D62980B2394}"/>
    <hyperlink ref="H3113" r:id="rId1833" xr:uid="{2762591D-9216-4218-B6FE-4A37D1D0D8E3}"/>
    <hyperlink ref="H3102" r:id="rId1834" xr:uid="{8BAAD0B4-478F-48D8-A59D-72C668743954}"/>
    <hyperlink ref="H3055" r:id="rId1835" xr:uid="{EE21AC23-C0A1-4C51-AEF3-E47F41D3AB78}"/>
    <hyperlink ref="H3056" r:id="rId1836" xr:uid="{8A8A9A6C-A4BA-4966-ADEB-88E9DF800300}"/>
    <hyperlink ref="H3057" r:id="rId1837" xr:uid="{FCD487C7-78F4-4F6A-A951-2DF81FB4FC41}"/>
    <hyperlink ref="H3058" r:id="rId1838" xr:uid="{1D457E48-79CE-4611-AE67-023E8BB8671A}"/>
    <hyperlink ref="H3059" r:id="rId1839" xr:uid="{9B952C1B-558C-47BD-B570-392E6B0A4B04}"/>
    <hyperlink ref="H3060" r:id="rId1840" xr:uid="{C6F2AB0D-9E47-4910-8EDF-995D83093950}"/>
    <hyperlink ref="H3026" r:id="rId1841" xr:uid="{19999DDF-A045-4511-838F-8BCF652F3138}"/>
    <hyperlink ref="H3027" r:id="rId1842" xr:uid="{A8B048BB-F5F6-48C5-A6BA-5F44F68D5EBA}"/>
    <hyperlink ref="H3028" r:id="rId1843" xr:uid="{988A02F5-A857-4BBA-8EF1-809B7380CAD1}"/>
    <hyperlink ref="H3021" r:id="rId1844" xr:uid="{0E66D76E-88E8-472B-9531-0BBFCA8E50C2}"/>
    <hyperlink ref="H3079" r:id="rId1845" xr:uid="{FE3AE5FF-412F-4F09-848B-1187C120F883}"/>
    <hyperlink ref="H3077" r:id="rId1846" xr:uid="{B022313A-C3E5-49EF-8936-38D2DAE96315}"/>
    <hyperlink ref="H3078" r:id="rId1847" xr:uid="{9D318DF7-7997-478F-9E31-0D1399A6C6D7}"/>
    <hyperlink ref="H3080" r:id="rId1848" xr:uid="{8929B7CE-67AD-471E-9F2E-746A35D8D71D}"/>
    <hyperlink ref="H3071" r:id="rId1849" xr:uid="{E2056FA3-9C21-4844-9F46-6ED7A9D3A9FF}"/>
    <hyperlink ref="H3072" r:id="rId1850" xr:uid="{42641C2D-BE71-4CA5-9C93-37099058D640}"/>
    <hyperlink ref="H3073" r:id="rId1851" xr:uid="{CBEAE334-FEFE-4D6C-A94C-38C8A3E72F7D}"/>
    <hyperlink ref="H3076" r:id="rId1852" xr:uid="{FFA97CD1-9A69-4D69-8583-E976CAA1AB44}"/>
    <hyperlink ref="H3074" r:id="rId1853" xr:uid="{0FB9FB1C-1B35-4CBE-8C9B-B3D39F6745E3}"/>
    <hyperlink ref="H3075" r:id="rId1854" xr:uid="{037C5A15-9AEF-42A3-A380-1681CC5923C2}"/>
    <hyperlink ref="H3035" r:id="rId1855" xr:uid="{9EC7E3E1-DF4F-482D-B5A1-9A3AC04AD034}"/>
    <hyperlink ref="H3050" r:id="rId1856" xr:uid="{1691C3B6-2064-46E0-A004-FC380D5199BD}"/>
    <hyperlink ref="H3052" r:id="rId1857" xr:uid="{000EAE2C-9CF8-4DDE-8832-E86664447E34}"/>
    <hyperlink ref="H3051" r:id="rId1858" xr:uid="{A415F01B-758F-439F-AD95-7511E809091C}"/>
    <hyperlink ref="H3036" r:id="rId1859" xr:uid="{6208AEC2-17F9-42B7-86A4-92FA92AAA4D2}"/>
    <hyperlink ref="H3032" r:id="rId1860" xr:uid="{B33D5030-E643-42B1-9CA2-F570EBF39B4A}"/>
    <hyperlink ref="H3037" r:id="rId1861" xr:uid="{833F8CDF-5096-4F63-9F9D-42E9EE886E3E}"/>
    <hyperlink ref="H3038" r:id="rId1862" xr:uid="{77FEFFE7-5981-4D8F-B4D0-BDCA801ED8AC}"/>
    <hyperlink ref="H3039" r:id="rId1863" xr:uid="{B7ABE9ED-E41D-459E-B3A0-99589F2E8BDB}"/>
    <hyperlink ref="H3040" r:id="rId1864" xr:uid="{D0D08591-655A-4FD7-955A-E126C00CA5D7}"/>
    <hyperlink ref="H3041" r:id="rId1865" xr:uid="{1B19169C-07A0-4234-8120-20681DB7A287}"/>
    <hyperlink ref="H3042" r:id="rId1866" xr:uid="{6D782E32-894E-45A8-999B-85A5C66FF4D9}"/>
    <hyperlink ref="H3043" r:id="rId1867" xr:uid="{4E3E6AF6-F948-4C0E-B6D0-F596E9165D63}"/>
    <hyperlink ref="H3044" r:id="rId1868" xr:uid="{2F4A73E8-6428-44BF-8226-37F1D53EE764}"/>
    <hyperlink ref="H3053" r:id="rId1869" xr:uid="{C0D6D222-A72C-43E9-B70D-C0843A237990}"/>
    <hyperlink ref="H3045" r:id="rId1870" xr:uid="{7F202A45-C6A1-40FA-BD43-46FC92292D90}"/>
    <hyperlink ref="H3046" r:id="rId1871" xr:uid="{CA90F469-20E7-4516-9750-AF08A7349E73}"/>
    <hyperlink ref="H3047" r:id="rId1872" xr:uid="{6A07CB8F-0638-4233-9060-902D5EE55CCF}"/>
    <hyperlink ref="H3048" r:id="rId1873" xr:uid="{36E4DFE7-1D88-495B-BDAF-10822556A36D}"/>
    <hyperlink ref="H3034" r:id="rId1874" xr:uid="{FCF87BE3-2C8B-4173-8D43-EB45CC94D990}"/>
    <hyperlink ref="H3033" r:id="rId1875" xr:uid="{D2384AFF-1DC3-488D-A56C-3DACA26D33F8}"/>
    <hyperlink ref="H3049" r:id="rId1876" xr:uid="{4C05C29D-2571-4394-B0B4-33940A49F31D}"/>
    <hyperlink ref="H3082" r:id="rId1877" xr:uid="{8FF03EB1-680A-45EA-BB45-8DFA1853D23E}"/>
    <hyperlink ref="H3117" r:id="rId1878" xr:uid="{D5D807DB-AA28-4529-9319-D673EFB1FAE1}"/>
    <hyperlink ref="H3116" r:id="rId1879" xr:uid="{1EA877E0-8DA7-4F6E-8718-FB1963CE159C}"/>
    <hyperlink ref="H3108" r:id="rId1880" xr:uid="{ACF2AF88-24DC-42DC-BEE9-39D8DBF7408B}"/>
    <hyperlink ref="H3109" r:id="rId1881" xr:uid="{F439935D-B28A-417B-8466-24B5CC75218C}"/>
    <hyperlink ref="H3067" r:id="rId1882" xr:uid="{10C6A69C-78FE-4367-8FE8-0E20F8D7170F}"/>
    <hyperlink ref="H3068" r:id="rId1883" xr:uid="{627247AF-8FD8-4373-8E0A-E14EFC4AE245}"/>
    <hyperlink ref="H3069" r:id="rId1884" xr:uid="{517262DD-7326-4F72-BBEA-BBFA8E167194}"/>
    <hyperlink ref="H3062" r:id="rId1885" xr:uid="{75A623DF-90F5-4651-86D4-79BC35EE1334}"/>
    <hyperlink ref="H3030" r:id="rId1886" xr:uid="{309D4DBF-7D29-4966-8941-52FE0371A7D4}"/>
    <hyperlink ref="H3029" r:id="rId1887" xr:uid="{C4A25A91-89EB-421A-B944-FD3E146BB645}"/>
    <hyperlink ref="H3088" r:id="rId1888" xr:uid="{FBB1A441-896C-4E1E-8D40-F1A3FEA266DD}"/>
    <hyperlink ref="H3089" r:id="rId1889" xr:uid="{F46D2FED-8A37-49A2-B362-B058638551CE}"/>
    <hyperlink ref="H3090" r:id="rId1890" xr:uid="{1725B3E9-33B8-439F-9CFE-48D88017D7E3}"/>
    <hyperlink ref="H3091" r:id="rId1891" xr:uid="{F62DF4AE-6E82-4A72-A38B-B6BC3EEE2D35}"/>
    <hyperlink ref="H3092" r:id="rId1892" xr:uid="{3B2B2744-4D8A-4B87-BC88-FA78476E410B}"/>
    <hyperlink ref="H3093" r:id="rId1893" xr:uid="{FF6B4BAB-E767-4D14-9832-42EABABACDEA}"/>
    <hyperlink ref="H3094" r:id="rId1894" xr:uid="{54DDFB30-9305-453A-AD81-D24A5199A3AA}"/>
    <hyperlink ref="H3054" r:id="rId1895" xr:uid="{2B85D0C5-4ADB-43D3-AC4E-E6D19FB26133}"/>
    <hyperlink ref="H3083" r:id="rId1896" xr:uid="{F0E95EB1-10E5-4049-8A82-2AC5EF13CA4A}"/>
    <hyperlink ref="H3084" r:id="rId1897" xr:uid="{95063469-7F9D-47F7-8EC9-7129DF9A0987}"/>
    <hyperlink ref="H3031" r:id="rId1898" xr:uid="{C5AC8D7A-14BF-4B35-9BE8-AE538D1CE0BC}"/>
    <hyperlink ref="H3085" r:id="rId1899" xr:uid="{F1DA8436-E830-4DBF-BC48-6366B1455280}"/>
    <hyperlink ref="H3086" r:id="rId1900" xr:uid="{3FC7850C-C413-47FB-A2C9-3B5C20C71284}"/>
    <hyperlink ref="H3097" r:id="rId1901" xr:uid="{0E51E6F8-C9DB-425C-8FBF-68735CCF3D91}"/>
    <hyperlink ref="H3103" r:id="rId1902" xr:uid="{108A2D0E-BEE4-4AE9-9DDA-9C1E48C6A657}"/>
    <hyperlink ref="H3100" r:id="rId1903" xr:uid="{616EDF96-245B-436C-BF64-002ED152D009}"/>
    <hyperlink ref="H3105" r:id="rId1904" xr:uid="{3DD7B22D-EB7F-44A5-8359-6730FF3B437D}"/>
    <hyperlink ref="H3111" r:id="rId1905" xr:uid="{96AD565E-FC5F-4C6C-8ADB-1C4D4AF6698B}"/>
    <hyperlink ref="H3099" r:id="rId1906" xr:uid="{02FEEDA2-6AAE-4CE4-A54E-11EB9EE677B0}"/>
    <hyperlink ref="H3095" r:id="rId1907" xr:uid="{24641281-5A94-4BDA-BB71-84C31E091D13}"/>
    <hyperlink ref="H3023" r:id="rId1908" xr:uid="{5C7C94ED-BB23-4CD9-8F94-902A983B473F}"/>
    <hyperlink ref="H3110" r:id="rId1909" xr:uid="{7D9AC546-E8CD-4418-8A9E-8590C7180097}"/>
    <hyperlink ref="H3106" r:id="rId1910" xr:uid="{49EE5AF9-C80B-4AFC-AFF8-F1C98DB7BC60}"/>
    <hyperlink ref="H3115" r:id="rId1911" xr:uid="{36F30304-4A8F-4E7C-85A9-F9CE4D8794AB}"/>
    <hyperlink ref="H3063" r:id="rId1912" xr:uid="{D5CEFDA4-6ACB-4E29-9464-4EC0992A33E3}"/>
    <hyperlink ref="H3065" r:id="rId1913" xr:uid="{EDD050F6-97EA-44AE-A53E-A503B4D6EBA6}"/>
    <hyperlink ref="H3061" r:id="rId1914" xr:uid="{8A6D0104-1C98-4521-9679-E3CA6B975DB4}"/>
    <hyperlink ref="H3070" r:id="rId1915" xr:uid="{FA0458AF-7AF1-413A-B7FB-0B3D6056EE7D}"/>
    <hyperlink ref="H3081" r:id="rId1916" xr:uid="{07AEC75C-A56E-4C78-84CB-FB4D938A058E}"/>
    <hyperlink ref="H3118" r:id="rId1917" xr:uid="{D7C555E1-E397-47B1-8EB3-6AF070384702}"/>
    <hyperlink ref="H3127" r:id="rId1918" xr:uid="{74A9615F-01FC-464D-9954-CC394AEF2795}"/>
    <hyperlink ref="H3126" r:id="rId1919" xr:uid="{DDE24AFB-ABF0-4FC4-BF0F-74CB74E8C494}"/>
    <hyperlink ref="H3136" r:id="rId1920" xr:uid="{7EA35366-0B53-4E5C-94D2-7AAF9F9A7A3B}"/>
    <hyperlink ref="H3137" r:id="rId1921" location="gsc.tab=0" display="https://www.congreso.gob.gt/detalle_pdf/decretos/13525 - gsc.tab=0" xr:uid="{27648193-D1FC-45DC-9F63-F167043C42BE}"/>
    <hyperlink ref="H3134" r:id="rId1922" location="gsc.tab=0" display="https://www.congreso.gob.gt/detalle_pdf/decretos/13525 - gsc.tab=0" xr:uid="{F539F221-3087-4947-93A9-18F15F42CCCC}"/>
    <hyperlink ref="H3133" r:id="rId1923" location="gsc.tab=3" display="https://www.congreso.gob.gt/detalle_pdf/decretos/13525 - gsc.tab=3" xr:uid="{DEFE6EFD-C424-4088-8FA3-78C365DA9945}"/>
    <hyperlink ref="H3132" r:id="rId1924" location="gsc.tab=0" display="https://www.congreso.gob.gt/detalle_pdf/decretos/13518 - gsc.tab=0" xr:uid="{0E140725-483C-442D-B2FA-869BBC4C21F8}"/>
    <hyperlink ref="H3135" r:id="rId1925" xr:uid="{6A09DD36-AE7F-4B7F-A742-63BDBEF541A4}"/>
    <hyperlink ref="H3146" r:id="rId1926" xr:uid="{49AA0095-41B8-4497-BE60-7A61287A5889}"/>
    <hyperlink ref="H3140" r:id="rId1927" xr:uid="{2ECA4A37-D2A8-46A1-9E20-E9F461D69792}"/>
    <hyperlink ref="H3144" r:id="rId1928" xr:uid="{84820F59-2C5D-4FCD-8B4F-DA12D6B7D4C5}"/>
    <hyperlink ref="H3142" r:id="rId1929" location=":~:text=Minister%20of%20Public%20Works%2C%20Juan,the%20fiscal%20year%20of%202020.&amp;text=This%20budget%20represents%20an%20increase,presentation%20of%20the%202020%20budget." display="https://www.kaieteurnewsonline.com/2020/09/10/govt-presents-330b-people-centered-emergency-budget/ - :~:text=Minister%20of%20Public%20Works%2C%20Juan,the%20fiscal%20year%20of%202020.&amp;text=This%20budget%20represents%20an%20increase,presentation%20of%20the%202020%20budget." xr:uid="{4BC959AE-BC7C-45DB-80FF-1BD282516EEB}"/>
    <hyperlink ref="H3143" r:id="rId1930" location=":~:text=Minister%20of%20Public%20Works%2C%20Juan,the%20fiscal%20year%20of%202020.&amp;text=This%20budget%20represents%20an%20increase,presentation%20of%20the%202020%20budget." display="https://www.kaieteurnewsonline.com/2020/09/10/govt-presents-330b-people-centered-emergency-budget/ - :~:text=Minister%20of%20Public%20Works%2C%20Juan,the%20fiscal%20year%20of%202020.&amp;text=This%20budget%20represents%20an%20increase,presentation%20of%20the%202020%20budget." xr:uid="{81A11904-F493-4E89-B62B-0A616CFE4CFB}"/>
    <hyperlink ref="H3141" r:id="rId1931" xr:uid="{DAE00380-FF59-4D2F-94E9-62E9FA53ABFB}"/>
    <hyperlink ref="H3145" r:id="rId1932" xr:uid="{1F0D39E2-830D-493D-B79F-C16FC1BD4F95}"/>
    <hyperlink ref="H3139" r:id="rId1933" display="https://www.ey.com/en_gy/news/press-release/2021-press-release/guyana-budget-review-" xr:uid="{61CCCE06-19CF-4191-A21A-30B49D379626}"/>
    <hyperlink ref="H3171" r:id="rId1934" xr:uid="{A1499C0D-AB17-490B-8D00-425DD0DC4D41}"/>
    <hyperlink ref="H3172" r:id="rId1935" xr:uid="{2378DFFB-C1D1-4BB6-AB0D-EC43EFF4FA08}"/>
    <hyperlink ref="H3167" r:id="rId1936" xr:uid="{7334A309-9106-4FB5-BA75-875417305A53}"/>
    <hyperlink ref="H3168" r:id="rId1937" xr:uid="{6D12BB2A-7236-42A7-B163-06E7C02D64C5}"/>
    <hyperlink ref="H3166" r:id="rId1938" xr:uid="{294A7133-094A-4DF8-BE32-707E7AEC73D6}"/>
    <hyperlink ref="H3169" r:id="rId1939" xr:uid="{242FAA6D-12F2-4C26-B4C9-6C6A7FCA0646}"/>
    <hyperlink ref="H3150" r:id="rId1940" xr:uid="{66C6D776-2E0B-4F7F-9233-6F3614F91452}"/>
    <hyperlink ref="H3155" r:id="rId1941" xr:uid="{7FD10999-0349-47AF-9AB4-A0810EDFA4B6}"/>
    <hyperlink ref="H3148" r:id="rId1942" xr:uid="{E8E5839C-7518-4F65-BE9A-3BBADCECB211}"/>
    <hyperlink ref="H3149" r:id="rId1943" xr:uid="{EC49017D-F187-4FE2-A7D2-58917E7DB699}"/>
    <hyperlink ref="H3147" r:id="rId1944" xr:uid="{C05FEBDA-9FE0-45A0-8D09-72219563D22F}"/>
    <hyperlink ref="H3165" r:id="rId1945" xr:uid="{080D5C9A-4B0A-4B2E-A66B-F45356733A02}"/>
    <hyperlink ref="H3156" r:id="rId1946" xr:uid="{45735141-778D-4085-9436-8374522EDA7D}"/>
    <hyperlink ref="H3157" r:id="rId1947" xr:uid="{442DC316-D5BA-4574-88AB-390538CB1523}"/>
    <hyperlink ref="H3170" r:id="rId1948" xr:uid="{342A9E1A-599A-4137-9CB7-62E234B2A2B6}"/>
    <hyperlink ref="H3151" r:id="rId1949" xr:uid="{13D21961-90B5-4119-9173-2109AD51C1A6}"/>
    <hyperlink ref="H3152" r:id="rId1950" xr:uid="{2A20ED0D-9AD8-4FF2-85FF-85CB9B65D010}"/>
    <hyperlink ref="H3153" r:id="rId1951" xr:uid="{7E23ABEB-544B-4E43-A28C-51D8A41DB26B}"/>
    <hyperlink ref="H3154" r:id="rId1952" xr:uid="{DB6C73CA-85FE-4F5D-998F-ACCB47990223}"/>
    <hyperlink ref="H3158" r:id="rId1953" xr:uid="{87295C86-FA48-405B-BD9A-795C2D596C96}"/>
    <hyperlink ref="H3159" r:id="rId1954" xr:uid="{C98E753C-FFAF-409C-B96E-118F69CF5529}"/>
    <hyperlink ref="H3160" r:id="rId1955" xr:uid="{13A69B01-9590-434A-A997-85913564DB0A}"/>
    <hyperlink ref="H3161" r:id="rId1956" xr:uid="{9C6C8AD1-C585-4749-9BBC-33964F361F28}"/>
    <hyperlink ref="H3162" r:id="rId1957" xr:uid="{A184D54D-C19E-42E2-8D84-BAEBB716F553}"/>
    <hyperlink ref="H3163" r:id="rId1958" xr:uid="{0BFD041D-EA76-4717-9069-5085901A3312}"/>
    <hyperlink ref="H3164" r:id="rId1959" xr:uid="{FB23BC5B-2E3B-4FAD-B9FC-22878BE62EED}"/>
    <hyperlink ref="H3183" r:id="rId1960" xr:uid="{04022A6E-7D8C-4054-A74E-A0154A136BBE}"/>
    <hyperlink ref="H3198" r:id="rId1961" xr:uid="{08C2786D-D59F-408D-96B3-1A45A84137EF}"/>
    <hyperlink ref="H3186" r:id="rId1962" xr:uid="{0C3B158E-2ABD-4709-AD59-1C6A717C7D3A}"/>
    <hyperlink ref="H3202" r:id="rId1963" xr:uid="{A15E17F6-D0C7-4D05-89F7-9A6AE748E3AB}"/>
    <hyperlink ref="H3190" r:id="rId1964" display="https://presidencia.gob.hn/index.php/sala-de-prensa/9494-gobierno-aumentara-recursos-a-municipios-para-seguir-atendiendo-pandemia" xr:uid="{C89E38D7-BF5F-4C8A-82B0-BF0F9D57721D}"/>
    <hyperlink ref="H3208" r:id="rId1965" xr:uid="{F414B32C-3BB1-41CD-BD11-648F96E2EC58}"/>
    <hyperlink ref="H3193" r:id="rId1966" xr:uid="{05ED9AAE-ECDA-4560-BA49-253438C9277D}"/>
    <hyperlink ref="H3195" r:id="rId1967" display="https://presidencia.gob.hn/index.php/gob/el-presidente/9447-presidente-hernandez-inaugura-empresa-acuicola-en-fuerte-impulso-a-reactivacion-economica-y-empleo" xr:uid="{53BB62EA-76EA-46AF-AC97-C51586ECEC3F}"/>
    <hyperlink ref="H3201" r:id="rId1968" xr:uid="{B14DE181-2B5B-449E-86B2-BE10247D9B5D}"/>
    <hyperlink ref="H3200" r:id="rId1969" xr:uid="{26D37FDA-D748-49D1-9791-C201563B959F}"/>
    <hyperlink ref="H3197" r:id="rId1970" xr:uid="{ED663CB1-659A-4E9F-BADC-128077A54342}"/>
    <hyperlink ref="H3178" r:id="rId1971" xr:uid="{3D1DF77B-16A5-42BE-B1FE-8767668B9F10}"/>
    <hyperlink ref="H3203" r:id="rId1972" xr:uid="{2A5B20A4-EB93-49D8-A31A-C53FF44AAEF1}"/>
    <hyperlink ref="H3206" r:id="rId1973" xr:uid="{A991032C-6B1F-480D-86F9-0F498A5D9BD7}"/>
    <hyperlink ref="H3185" r:id="rId1974" xr:uid="{1CC9A9EF-E344-4E36-BC67-EBAFDE1B4DDF}"/>
    <hyperlink ref="H3189" r:id="rId1975" xr:uid="{2361A12D-D872-4A2F-8C11-24B59EE1AC92}"/>
    <hyperlink ref="H3188" r:id="rId1976" xr:uid="{A817E470-7F0A-4B12-8E99-D81281A57CEF}"/>
    <hyperlink ref="H3207" r:id="rId1977" xr:uid="{CCBD7878-845C-4C89-9915-204F26EF097A}"/>
    <hyperlink ref="H3187" r:id="rId1978" xr:uid="{C305C0E8-F8B5-469F-A22B-CA44AC309746}"/>
    <hyperlink ref="H3204" r:id="rId1979" xr:uid="{63497ECB-1EDD-4096-A54A-D43DBFB87F4C}"/>
    <hyperlink ref="H3180" r:id="rId1980" xr:uid="{27C83A93-DBE2-46E5-AD49-D378CC90E08A}"/>
    <hyperlink ref="H3181" r:id="rId1981" xr:uid="{E9DCF5DC-A3CE-4D14-8BCD-6CAA02A99F56}"/>
    <hyperlink ref="H3199" r:id="rId1982" xr:uid="{C9D145B9-9401-428C-8D72-CF46B2DB6373}"/>
    <hyperlink ref="H3176" r:id="rId1983" xr:uid="{8D722A28-4961-4C4B-8884-542E22F81496}"/>
    <hyperlink ref="H3194" r:id="rId1984" xr:uid="{0A84B488-E1F7-4D81-BAC2-D5AC78E9E330}"/>
    <hyperlink ref="H3175" r:id="rId1985" xr:uid="{838A58BF-5DC3-452F-900A-4E3FADCF2953}"/>
    <hyperlink ref="H3174" r:id="rId1986" xr:uid="{8CC6A322-C372-44B5-A1EC-DF553F1D552D}"/>
    <hyperlink ref="H3205" r:id="rId1987" xr:uid="{EA42F53E-185B-4915-ADD8-A8FDEC8596FE}"/>
    <hyperlink ref="H3182" r:id="rId1988" xr:uid="{BA6766D3-42AE-4F43-8AD0-F45A32993E42}"/>
    <hyperlink ref="H3179" r:id="rId1989" xr:uid="{A0C2D190-D188-4654-83EA-234EF66AB634}"/>
    <hyperlink ref="H3184" r:id="rId1990" xr:uid="{072F1611-0761-452C-9E0C-5481FB82C5F0}"/>
    <hyperlink ref="H3173" r:id="rId1991" display="https://presidencia.gob.hn/index.php/gob/el-presidente/9430-89-000-productores-mejoraran-sus-siembras-gracias-al-bono-de-solidaridad-productiva" xr:uid="{4B1A01C2-743F-453F-9A7C-91548DA7236B}"/>
    <hyperlink ref="H3196" r:id="rId1992" xr:uid="{449A156C-927F-4DC4-BAF6-9E83D1FDBF18}"/>
    <hyperlink ref="H3192" r:id="rId1993" xr:uid="{CDE76DEA-BA0E-497C-8E26-A138AF6952CE}"/>
    <hyperlink ref="H3230" r:id="rId1994" xr:uid="{0C4AD3E4-0A80-4530-9E5F-6915F4A9128A}"/>
    <hyperlink ref="H3216" r:id="rId1995" xr:uid="{E65B75E8-AEBC-49D0-B2D1-B3B57B53E5C0}"/>
    <hyperlink ref="H3300" r:id="rId1996" xr:uid="{E9CBE3F4-A12D-46F0-B08C-F0C23BC608EE}"/>
    <hyperlink ref="H3288" r:id="rId1997" xr:uid="{228F175A-A5C5-4546-BA9A-5A8D60AA08B6}"/>
    <hyperlink ref="H3295" r:id="rId1998" xr:uid="{1E2B6B5D-DB48-4EAF-8ED3-A2BF6C3BA106}"/>
    <hyperlink ref="H3263" r:id="rId1999" xr:uid="{623D8CC5-7269-4043-A1CD-6D9DA7FA477E}"/>
    <hyperlink ref="H3227" r:id="rId2000" xr:uid="{089C1095-A4C1-4AD8-9742-2766E4C2EEB3}"/>
    <hyperlink ref="H3289" r:id="rId2001" xr:uid="{21BD934E-8BF0-4452-A66D-36AB54B4E892}"/>
    <hyperlink ref="H3274" r:id="rId2002" xr:uid="{937A4889-7168-4F62-985D-3F05AE4D4B3F}"/>
    <hyperlink ref="H3281" r:id="rId2003" xr:uid="{F4952F2D-3954-48BF-8468-B60A080CCAF9}"/>
    <hyperlink ref="H3282" r:id="rId2004" xr:uid="{BB9AADA5-38EA-47C7-84C6-029B94EFBA59}"/>
    <hyperlink ref="H3229" r:id="rId2005" xr:uid="{88664CD7-D3C2-4D13-8FD4-53D4869E3615}"/>
    <hyperlink ref="H3238" r:id="rId2006" xr:uid="{E8F54379-46B7-4E0C-9ED3-CDCEA0675DA0}"/>
    <hyperlink ref="H3241" r:id="rId2007" xr:uid="{B2389864-583C-4B46-9FBD-087CDB4D69D3}"/>
    <hyperlink ref="H3226" r:id="rId2008" xr:uid="{DB4C60DD-67A9-40E8-B6CA-178C30D79DBC}"/>
    <hyperlink ref="H3209" r:id="rId2009" xr:uid="{C6150C09-F259-4440-B6EF-604E3E49C994}"/>
    <hyperlink ref="H3303" r:id="rId2010" xr:uid="{8825E0B9-C77C-4920-B34E-E5567946943E}"/>
    <hyperlink ref="H3293" r:id="rId2011" display="https://pib.gov.in/PressReleasePage.aspx?PRID=1722750" xr:uid="{FFB375F4-01D4-4641-AAA5-AFAF0053BF00}"/>
    <hyperlink ref="H3218" r:id="rId2012" xr:uid="{D297B36C-8C31-458F-B1FC-71CE135069F6}"/>
    <hyperlink ref="H3248" r:id="rId2013" xr:uid="{0D30163B-4700-4396-AF20-06A9A7C909C8}"/>
    <hyperlink ref="H3308" r:id="rId2014" xr:uid="{AA8896FA-3328-4589-A25D-706741ABF9B4}"/>
    <hyperlink ref="H3267" r:id="rId2015" xr:uid="{041C482C-B361-4BC9-892E-0F74D330E368}"/>
    <hyperlink ref="H3264" r:id="rId2016" xr:uid="{9329353C-C8F7-4CF1-81F2-CBF4425EC810}"/>
    <hyperlink ref="H3261" r:id="rId2017" xr:uid="{3B5AE6F3-BB03-4BBC-90DC-F3C5F12C98E3}"/>
    <hyperlink ref="H3283" r:id="rId2018" xr:uid="{8C74BE5C-F65B-4ADD-AAB9-B0C84708A9C3}"/>
    <hyperlink ref="H3297" r:id="rId2019" display="https://www.argusmedia.com/en/news/2106096-india-plans-coal-transportation-infrastructure-boost?backToResults=true&amp;selectedMarket=Coal%20Accessed%2018%20May%202020" xr:uid="{1E8E67F3-C1D8-4CCF-BD83-D7F42412871F}"/>
    <hyperlink ref="H3222" r:id="rId2020" location=":~:text=PM%20CARES%20(Prime%20Minister's%20Citizen,the%20purchase%20of%20ventilators%2C%20Rs." display="https://pib.gov.in/PressReleseDetailm.aspx?PRID=1623649 - :~:text=PM%20CARES%20(Prime%20Minister's%20Citizen,the%20purchase%20of%20ventilators%2C%20Rs." xr:uid="{64352607-F898-47ED-A9E5-2AACA68B8E6B}"/>
    <hyperlink ref="H3296" r:id="rId2021" location=":~:text=PM%20CARES%20(Prime%20Minister's%20Citizen,the%20purchase%20of%20ventilators%2C%20Rs" display="https://pib.gov.in/PressReleseDetailm.aspx?PRID=1623649 - :~:text=PM%20CARES%20(Prime%20Minister's%20Citizen,the%20purchase%20of%20ventilators%2C%20Rs" xr:uid="{3B9ADDD0-5B45-4424-91DA-394D6CC24356}"/>
    <hyperlink ref="H3307" r:id="rId2022" location=":~:text=PM%20CARES%20(Prime%20Minister's%20Citizen,the%20purchase%20of%20ventilators%2C%20Rs." display="https://pib.gov.in/PressReleseDetailm.aspx?PRID=1623649 - :~:text=PM%20CARES%20(Prime%20Minister's%20Citizen,the%20purchase%20of%20ventilators%2C%20Rs." xr:uid="{BC78AE02-D4F9-41D4-9309-80FF01922DAA}"/>
    <hyperlink ref="H3257" r:id="rId2023" xr:uid="{A91B6947-FE9C-4547-99BB-ED3484D684FC}"/>
    <hyperlink ref="H3242" r:id="rId2024" xr:uid="{F72673AF-E477-418F-9E59-D02764CB0E4C}"/>
    <hyperlink ref="H3276" r:id="rId2025" xr:uid="{E13CDBB3-68BF-4A8A-8ACA-1C98DA25EADC}"/>
    <hyperlink ref="H3301" r:id="rId2026" display="https://www.reuters.com/article/us-health-coronavirus-india-stimulus/india-outlines-22-6-billion-economic-stimulus-to-help-poor-hit-by-lockdown-idUSKBN21D0YK" xr:uid="{21A6CE40-B222-496B-A966-F6B5ADA9268A}"/>
    <hyperlink ref="H3231" r:id="rId2027" xr:uid="{8573D834-9794-4836-8663-B299E2F55DC0}"/>
    <hyperlink ref="H3332" r:id="rId2028" xr:uid="{1744DE46-4B9B-4797-A5F9-31C53764AF04}"/>
    <hyperlink ref="H3333" r:id="rId2029" xr:uid="{FDB611A5-00F4-4A74-8487-D95388B126B6}"/>
    <hyperlink ref="H3314" r:id="rId2030" display="https://www.kemenkeu.go.id/publikasi/berita/apbd-direalokasi-untuk-covid-19-anggaran-pilkada-minta-ditambah/" xr:uid="{FA4C2466-0DA1-49E8-B6B5-F3B5CFE0B24E}"/>
    <hyperlink ref="H3342" r:id="rId2031" xr:uid="{8EFB2678-7365-433B-BFD4-3D0D5DA00C86}"/>
    <hyperlink ref="H3321" r:id="rId2032" xr:uid="{C2E445B3-C6FC-410F-86C5-709F813E450F}"/>
    <hyperlink ref="H3337" r:id="rId2033" xr:uid="{2C489CA4-6420-49E8-9383-297363DF0DFB}"/>
    <hyperlink ref="H3310" r:id="rId2034" xr:uid="{AF7CA5BF-BB6E-4B38-9558-0FD3E1AB5A15}"/>
    <hyperlink ref="H3311" r:id="rId2035" xr:uid="{899A7C75-3DAF-4500-81BA-6A3BFB572B48}"/>
    <hyperlink ref="H3316" r:id="rId2036" xr:uid="{4045881A-A0B6-4B58-B762-518EAF543AC9}"/>
    <hyperlink ref="H3352" r:id="rId2037" xr:uid="{11A2F695-087A-4388-8F8B-4CADAA52C6C8}"/>
    <hyperlink ref="H3354" r:id="rId2038" xr:uid="{C4148C70-6ED6-4D1C-A96E-41E38F2BA0E2}"/>
    <hyperlink ref="H3353" r:id="rId2039" xr:uid="{A4790C78-DDDB-4DB7-A4B4-A3C178154465}"/>
    <hyperlink ref="H3347" r:id="rId2040" xr:uid="{61405808-B764-4F3F-BAD5-DFDBF23DB1D0}"/>
    <hyperlink ref="H3351" r:id="rId2041" xr:uid="{AABAD6B0-53FB-48C2-8417-251E2A7D1385}"/>
    <hyperlink ref="H3350" r:id="rId2042" xr:uid="{13744D1C-A022-4451-8DC7-8EDFB4E98F6F}"/>
    <hyperlink ref="H3349" r:id="rId2043" xr:uid="{F5BE2622-24E6-4221-A096-14D20A5FFAB7}"/>
    <hyperlink ref="H3346" r:id="rId2044" xr:uid="{142B188A-9A04-4B66-873C-1DF2318E2D17}"/>
    <hyperlink ref="H3357" r:id="rId2045" display="https://www.sotaliraq.com/2020/09/28/%d8%a7%d9%84%d8%b1%d8%b4%d9%8a%d8%af-%d9%8a%d8%b9%d9%84%d9%86-%d8%b9%d9%86-%d9%82%d8%b1%d9%88%d8%b6-%d8%aa%d8%b5%d9%84-%d8%a7%d9%84%d9%89-%d9%a4%d9%a0-%d9%85%d9%84%d9%8a%d9%88%d9%86-%d8%af%d9%8a%d9%86/" xr:uid="{F3DEB5CE-793D-47DD-A52D-D8D8AE1634AA}"/>
    <hyperlink ref="H3380" r:id="rId2046" xr:uid="{38A712FD-8518-4616-9F58-507EC9B457F4}"/>
    <hyperlink ref="H3381" r:id="rId2047" xr:uid="{DD70642A-8414-42E5-91C7-D67F8E29869F}"/>
    <hyperlink ref="H3382" r:id="rId2048" xr:uid="{0FD749B7-1CDF-4470-AEFE-098BE12F6819}"/>
    <hyperlink ref="H3376" r:id="rId2049" display="https://www.sotaliraq.com/2021/04/03/%d8%a5%d8%b7%d9%84%d8%a7%d9%82-%d8%b1%d9%88%d8%a7%d8%aa%d8%a8-%d8%a7%d9%84%d8%a5%d8%b9%d8%a7%d9%86%d8%a9-%d8%a7%d9%84%d8%a5%d8%ac%d8%aa%d9%85%d8%a7%d8%b9%d9%8a%d8%a9-%d9%84%d8%b4%d9%87%d8%b1-%d9%86/" xr:uid="{D668E1E7-F796-43ED-9984-2DCD9AFA3B58}"/>
    <hyperlink ref="H3373" r:id="rId2050" xr:uid="{3C9ABB35-2515-4117-97C1-6ADC45F9E1A0}"/>
    <hyperlink ref="H3355" r:id="rId2051" xr:uid="{DFE70550-308B-4B91-8BED-FBA2B7610277}"/>
    <hyperlink ref="H3372" r:id="rId2052" xr:uid="{DD3E0737-180D-4C31-BCC7-DA888C49417C}"/>
    <hyperlink ref="H3359" r:id="rId2053" xr:uid="{DF4B6A12-6232-417D-A123-DE50EEA96292}"/>
    <hyperlink ref="H3356" r:id="rId2054" xr:uid="{DCFA8FA6-8D1F-4D90-9D84-789F896FD66D}"/>
    <hyperlink ref="H3367" r:id="rId2055" xr:uid="{0500D4D2-5BD3-4F7D-8101-243FE83DACE2}"/>
    <hyperlink ref="H3511" r:id="rId2056" xr:uid="{938DFE5D-B0B3-46B9-81D8-E42A2F2B3DE7}"/>
    <hyperlink ref="H3531" r:id="rId2057" xr:uid="{6F00930C-3C84-4120-8348-B27CAB495E93}"/>
    <hyperlink ref="H3566" r:id="rId2058" xr:uid="{15AA4BB2-A64F-448D-BB1F-D79E3516DD50}"/>
    <hyperlink ref="H3572" r:id="rId2059" xr:uid="{E1467B33-14A2-462A-AB3B-BDFBF3C17CBF}"/>
    <hyperlink ref="H3578" r:id="rId2060" xr:uid="{309E65EA-0961-46E0-BAF0-2253702535F4}"/>
    <hyperlink ref="H3543" r:id="rId2061" xr:uid="{758A6957-B9A3-4555-919B-23C7D8304EC1}"/>
    <hyperlink ref="H3615" r:id="rId2062" xr:uid="{3B7AE5FA-BDC3-43A0-88CA-06856A252C02}"/>
    <hyperlink ref="H3534" r:id="rId2063" xr:uid="{59FBD1D0-8331-41A5-B493-F34300F6BD34}"/>
    <hyperlink ref="H3562" r:id="rId2064" xr:uid="{05F03F1F-5709-455F-9CED-A97FEFE701AB}"/>
    <hyperlink ref="H3473" r:id="rId2065" xr:uid="{FFE0BC37-21AC-4679-BC2E-1EF231F505EB}"/>
    <hyperlink ref="H3616" r:id="rId2066" xr:uid="{16C466B3-23DC-4709-ABC8-05BFB07027CF}"/>
    <hyperlink ref="H3465" r:id="rId2067" xr:uid="{E8DD8DAE-AF99-4CC3-8556-CB3A35E2A36B}"/>
    <hyperlink ref="H3563" r:id="rId2068" xr:uid="{09476FA4-B4ED-460D-9242-08B26A6AD1C0}"/>
    <hyperlink ref="H3621" r:id="rId2069" xr:uid="{38F10457-8C5A-4D57-9368-0041A326E31D}"/>
    <hyperlink ref="H3666" r:id="rId2070" xr:uid="{26549A0A-055A-4AD5-9F08-4C0D504C6C53}"/>
    <hyperlink ref="H3665" r:id="rId2071" xr:uid="{F0D52C40-E1C5-4D41-AFF2-674EA3C6CE29}"/>
    <hyperlink ref="H3619" r:id="rId2072" xr:uid="{F79C8FCF-C334-4C6D-8119-6B1591A233F3}"/>
    <hyperlink ref="H3537" r:id="rId2073" xr:uid="{D6475D07-8E44-4EE2-BF6E-DB45EE0D42FB}"/>
    <hyperlink ref="H3411" r:id="rId2074" display="https://www.gov.ie/en/press-release/1ca36-ministers-humphreys-harris-announce-new-measures-to-get-people-back-to-work-or-education-as-part-of-the-july-stimulus-package/" xr:uid="{7108F72F-AA36-4B6C-AE85-7A2983637EDB}"/>
    <hyperlink ref="H3518" r:id="rId2075" xr:uid="{863841AC-D432-4693-BB82-E6FB49628951}"/>
    <hyperlink ref="H3547" r:id="rId2076" display="https://www.gov.ie/en/press-release/d9383-government-announces-special-payment-for-laid-off-workers-made-redundant-after-pandemic/" xr:uid="{6C04A601-4CE1-4123-B73C-ABEA4D58E341}"/>
    <hyperlink ref="H3409" r:id="rId2077" xr:uid="{1A3FB3FF-13DF-4B66-9863-5DCE6B27DE75}"/>
    <hyperlink ref="H3384" r:id="rId2078" xr:uid="{02518631-1948-42A3-91D6-954B63C887C5}"/>
    <hyperlink ref="H3401" r:id="rId2079" xr:uid="{730CCE2F-3C44-43B4-BF65-AFF218122F70}"/>
    <hyperlink ref="H3398" r:id="rId2080" xr:uid="{E17713AC-1F22-41FA-BFA8-E30B99366219}"/>
    <hyperlink ref="H3402" r:id="rId2081" xr:uid="{8410D693-2297-4C03-913B-F9B0A70C96C7}"/>
    <hyperlink ref="H3403" r:id="rId2082" xr:uid="{BD6D5179-DE2E-425D-B733-2D5E8B0DE006}"/>
    <hyperlink ref="H3394" r:id="rId2083" xr:uid="{63EBBAFF-B326-4163-9FA4-3E5FAFB89BBA}"/>
    <hyperlink ref="H3391" r:id="rId2084" xr:uid="{5F1350BE-1262-41E3-BF23-83D7716AEFC4}"/>
    <hyperlink ref="H3395" r:id="rId2085" xr:uid="{9FC81E03-CF69-4F8F-B8F5-E47533258ABF}"/>
    <hyperlink ref="H3400" r:id="rId2086" xr:uid="{EFA75A01-9B70-4DA5-A8D2-5C898B2D490B}"/>
    <hyperlink ref="H3397" r:id="rId2087" xr:uid="{04A4133F-8EF6-4E44-AB9D-654127B586D6}"/>
    <hyperlink ref="H3399" r:id="rId2088" display="https://www.gov.ie/en/press-release/e9ecb-our-rural-future-ministers-humphreys-and-obrien-announce-141343-for-67-local-projects-in-wicklow-under-the-community-enhancement-programme/" xr:uid="{8179A372-2C12-46A9-A20E-68C3561ACB3B}"/>
    <hyperlink ref="H3385" r:id="rId2089" xr:uid="{7B0F58A1-DA4A-482B-AD38-F5C8EAF5B16E}"/>
    <hyperlink ref="H3388" r:id="rId2090" xr:uid="{56B7B497-2A6E-4E99-A60E-1DE32DA471CB}"/>
    <hyperlink ref="H3408" r:id="rId2091" xr:uid="{F51D358A-F7B8-423E-89D6-6130B8528706}"/>
    <hyperlink ref="H3396" r:id="rId2092" xr:uid="{E995051D-BF21-448A-9A4F-C5D4A4889E5E}"/>
    <hyperlink ref="H3406" r:id="rId2093" xr:uid="{DCB353AD-E080-4C1F-AC58-33F0EE68F526}"/>
    <hyperlink ref="H3393" r:id="rId2094" xr:uid="{2E41669F-1B3D-4FA8-87C0-AA85216228EC}"/>
    <hyperlink ref="H3407" r:id="rId2095" xr:uid="{8519B0B6-5BE9-4E5A-A414-FCBB2FCCA94E}"/>
    <hyperlink ref="H3404" r:id="rId2096" xr:uid="{EBB8C0CB-D17A-4FAE-A883-80B7662693BB}"/>
    <hyperlink ref="H3405" r:id="rId2097" xr:uid="{98797E4E-B643-46EF-A838-E5BAC475A0C0}"/>
    <hyperlink ref="H3387" r:id="rId2098" xr:uid="{48C9099A-2EAB-4AAA-BCAB-927BBC772272}"/>
    <hyperlink ref="H3390" r:id="rId2099" xr:uid="{28787EB6-5947-4551-8719-CA0E786F3A3D}"/>
    <hyperlink ref="H3432" r:id="rId2100" xr:uid="{6D79037B-FA74-4BC2-AE2D-30E13E413F2D}"/>
    <hyperlink ref="H3415" r:id="rId2101" xr:uid="{38A9526C-1594-4E7B-A22E-7D9AE1FA423D}"/>
    <hyperlink ref="H3508" r:id="rId2102" xr:uid="{DF13B041-38AB-4FF0-AC0C-CB2125BC1A07}"/>
    <hyperlink ref="H3412" r:id="rId2103" xr:uid="{0B9DDCCC-E6D9-4DA3-A680-583F0C88A722}"/>
    <hyperlink ref="H3552" r:id="rId2104" xr:uid="{E6DA3C4E-B7F4-4EA8-8214-E89BDFC7161C}"/>
    <hyperlink ref="H3696" r:id="rId2105" xr:uid="{23ACDE47-41BA-49DF-9FED-4DC414522F16}"/>
    <hyperlink ref="H3697" r:id="rId2106" xr:uid="{02B7D3A8-645E-422E-BBE7-CE5C57D873F9}"/>
    <hyperlink ref="H3695" r:id="rId2107" xr:uid="{05D09D35-0D30-46F5-8F2D-B4D960F61446}"/>
    <hyperlink ref="H3698" r:id="rId2108" xr:uid="{EEE91EE0-B035-4DE4-A4A2-503B51808E87}"/>
    <hyperlink ref="H3623" r:id="rId2109" xr:uid="{EA4FBA9B-AFEB-481E-93C8-5C4F89FD2291}"/>
    <hyperlink ref="H3445" r:id="rId2110" xr:uid="{53AB1675-621E-4375-B041-C793D8A40C39}"/>
    <hyperlink ref="H3431" r:id="rId2111" xr:uid="{3B22810F-FA3E-457E-9D0D-84F4B222D323}"/>
    <hyperlink ref="H3386" r:id="rId2112" xr:uid="{51BA3936-42EA-4D32-9A73-0F13E661EAC9}"/>
    <hyperlink ref="H3593" r:id="rId2113" xr:uid="{F41BD578-53A1-4531-9CF3-00A2E3A2AA70}"/>
    <hyperlink ref="H3570" r:id="rId2114" xr:uid="{E8BD17E2-3303-4D98-9EC9-598404A7BE9F}"/>
    <hyperlink ref="H3590" r:id="rId2115" xr:uid="{76F0F586-8BB5-4AE5-9528-6EED14E0A98D}"/>
    <hyperlink ref="H3467" r:id="rId2116" xr:uid="{E2EC6AC3-FFE1-4EDE-937D-86A87D614860}"/>
    <hyperlink ref="H3637" r:id="rId2117" xr:uid="{EFB96EFA-30D2-47E6-8342-C5DDEC15EE61}"/>
    <hyperlink ref="H3636" r:id="rId2118" xr:uid="{CFB30412-CEB6-45E4-B7B6-29B0CC2A18D2}"/>
    <hyperlink ref="H3612" r:id="rId2119" xr:uid="{D93D0776-09B6-4966-8A43-3911E4C6CC7C}"/>
    <hyperlink ref="H3611" r:id="rId2120" xr:uid="{76514856-3F47-4126-9065-709C62621911}"/>
    <hyperlink ref="H3610" r:id="rId2121" xr:uid="{3FDD61D4-A990-49CA-ADD2-CD6E5662EB24}"/>
    <hyperlink ref="H3613" r:id="rId2122" xr:uid="{EEC931FC-D03F-42AA-8070-73778699F59A}"/>
    <hyperlink ref="H3536" r:id="rId2123" xr:uid="{EE430C0F-4F33-4EEE-BB2D-1C607918E4CB}"/>
    <hyperlink ref="H3447" r:id="rId2124" xr:uid="{7F4E183A-34D3-473E-A531-D486E1B64D92}"/>
    <hyperlink ref="H3597" r:id="rId2125" display="https://www.gov.ie/en/press-release/5258a-minister-foley-welcomes-eunrrp-funding-of-635-million-for-school-broadband-and-digital-infrastructure-for-schools-to-support-students-at-risk-of-educational-disadvantage-through-lack-of-access-to-digital-infrastructure/" xr:uid="{F441E610-7A3A-4EDB-BA0D-747BDBBB9444}"/>
    <hyperlink ref="H3478" r:id="rId2126" xr:uid="{AC07B562-EBCE-40A4-9DEA-7D2FF50E96F6}"/>
    <hyperlink ref="H3635" r:id="rId2127" xr:uid="{A44C7160-CFB3-4A1D-93C6-4554D87C2F5E}"/>
    <hyperlink ref="H3699" r:id="rId2128" xr:uid="{8458456B-51F4-44B9-BF02-1D3313E4843E}"/>
    <hyperlink ref="H3504" r:id="rId2129" xr:uid="{580EE74A-7C63-48D2-8919-B8628C9B1359}"/>
    <hyperlink ref="H3527" r:id="rId2130" xr:uid="{1415C956-002F-4CF7-B7E9-9332A4D1F0EF}"/>
    <hyperlink ref="H3528" r:id="rId2131" xr:uid="{F5881532-4A17-49F5-9570-C1BAEDA2A003}"/>
    <hyperlink ref="H3565" r:id="rId2132" xr:uid="{CFD034A8-E3A9-4CA7-AA4B-CC119F7461DD}"/>
    <hyperlink ref="H3480" r:id="rId2133" xr:uid="{00FF7598-EA39-4060-8D20-9C86E7FA3B03}"/>
    <hyperlink ref="H3548" r:id="rId2134" xr:uid="{0BA1AFC2-2AD7-4178-B6FA-CB5BFDFA941C}"/>
    <hyperlink ref="H3471" r:id="rId2135" xr:uid="{655064B2-A764-4514-BEBF-276DD6DB148D}"/>
    <hyperlink ref="H3457" r:id="rId2136" xr:uid="{659E9944-E194-48F1-A12B-9E9E112B2614}"/>
    <hyperlink ref="H3454" r:id="rId2137" xr:uid="{106BB611-7CB3-448B-B326-11DE2A601302}"/>
    <hyperlink ref="H3520" r:id="rId2138" xr:uid="{22638C64-3167-4B3C-8C7B-52A79021DDB5}"/>
    <hyperlink ref="H3638" r:id="rId2139" xr:uid="{953110BD-D98D-4C70-8269-4C1076187656}"/>
    <hyperlink ref="H3449" r:id="rId2140" xr:uid="{8769B504-9AF5-49C5-BB08-A4556E0560F1}"/>
    <hyperlink ref="H3487" r:id="rId2141" xr:uid="{008108A8-0359-4ABC-965B-82EE23BA8A03}"/>
    <hyperlink ref="H3640" r:id="rId2142" xr:uid="{C9522BF9-6739-4CD4-8A79-D7591091ED66}"/>
    <hyperlink ref="H3639" r:id="rId2143" xr:uid="{132EF173-4EDB-459D-81F7-448117473570}"/>
    <hyperlink ref="H3601" r:id="rId2144" xr:uid="{4662290A-0345-48B0-9FC5-A9CB68524D4E}"/>
    <hyperlink ref="H3521" r:id="rId2145" xr:uid="{EBB936E5-3429-4DF7-885F-92377C8954D7}"/>
    <hyperlink ref="H3672" r:id="rId2146" xr:uid="{90B5AAF7-C98A-45B8-BFBF-156AE6F02400}"/>
    <hyperlink ref="H3582" r:id="rId2147" xr:uid="{C8FBED8A-9427-4100-97BA-63C566B6698E}"/>
    <hyperlink ref="H3602" r:id="rId2148" xr:uid="{B4A7F481-CB20-4965-94AD-5054F9099FDA}"/>
    <hyperlink ref="H3674" r:id="rId2149" xr:uid="{2C3AC166-9CED-4C78-B514-622A760D015C}"/>
    <hyperlink ref="H3459" r:id="rId2150" xr:uid="{57524885-D1AE-4FB3-A3F3-12B61B69AD58}"/>
    <hyperlink ref="H3595" r:id="rId2151" xr:uid="{A6E91660-DF29-4455-889B-93FE7AEA51D6}"/>
    <hyperlink ref="H3673" r:id="rId2152" xr:uid="{2C732BB6-714F-45C2-92F5-F4811C987E37}"/>
    <hyperlink ref="H3683" r:id="rId2153" xr:uid="{A7EA1B45-60E2-429B-AC5B-73B433431242}"/>
    <hyperlink ref="H3576" r:id="rId2154" xr:uid="{D31878DA-C55D-4CE4-820D-1CE17566D3E8}"/>
    <hyperlink ref="H3485" r:id="rId2155" xr:uid="{7E1DDB61-B958-4443-875C-AFFAEBB4C181}"/>
    <hyperlink ref="H3681" r:id="rId2156" xr:uid="{AF759E9C-A5F2-4E6E-BF59-E97B7A131C74}"/>
    <hyperlink ref="H3579" r:id="rId2157" xr:uid="{B49FCFBF-3933-4F7D-9560-F8A153AAF27A}"/>
    <hyperlink ref="H3514" r:id="rId2158" xr:uid="{DBFCEF0A-BE28-481D-B3B7-EE07A1576D77}"/>
    <hyperlink ref="H3679" r:id="rId2159" xr:uid="{085A5F23-4462-4A62-A114-1F226AF17AF5}"/>
    <hyperlink ref="H3479" r:id="rId2160" xr:uid="{EDB5CD34-3724-4CDB-B38F-F394D80A1BE4}"/>
    <hyperlink ref="H3509" r:id="rId2161" xr:uid="{6BB14E73-0DE2-4906-9516-5870274DFD44}"/>
    <hyperlink ref="H3444" r:id="rId2162" xr:uid="{D7E5FD41-4B6E-46F9-BB3D-5486275EBFD2}"/>
    <hyperlink ref="H3502" r:id="rId2163" xr:uid="{8DE84EF7-2C9D-4CB0-891E-75292A1A3E57}"/>
    <hyperlink ref="H3450" r:id="rId2164" xr:uid="{E8966501-149F-47CE-ACF8-E75AC6101B04}"/>
    <hyperlink ref="H3685" r:id="rId2165" xr:uid="{9C713430-DAC3-4EED-BC43-8883C5EE4A82}"/>
    <hyperlink ref="H3644" r:id="rId2166" xr:uid="{3E13EF60-524A-41BE-BB5C-FDE71EA170D5}"/>
    <hyperlink ref="H3416" r:id="rId2167" xr:uid="{75CE980C-21D8-4F1A-B683-EEB9BC859861}"/>
    <hyperlink ref="H3555" r:id="rId2168" xr:uid="{1CC58040-4933-474D-8F59-E7996A29222C}"/>
    <hyperlink ref="H3643" r:id="rId2169" xr:uid="{0060A094-741D-46E1-9A88-A7A5AF5560C1}"/>
    <hyperlink ref="H3392" r:id="rId2170" xr:uid="{F7AEAE8E-7994-423E-83AA-29FC110E1EE6}"/>
    <hyperlink ref="H3569" r:id="rId2171" xr:uid="{63DE93B1-56D7-41F7-AB30-80E2944B9AE0}"/>
    <hyperlink ref="H3452" r:id="rId2172" display="https://www.gov.ie/en/press-release/126f0-minister-of-state-naughton-announces-11m-in-capital-funding-for-regional-airports/" xr:uid="{A52F1161-9436-4BD3-B418-A7AF6323EEC7}"/>
    <hyperlink ref="H3642" r:id="rId2173" xr:uid="{2BC62C4E-9C7D-4AC1-9332-40AF930E4D04}"/>
    <hyperlink ref="H3617" r:id="rId2174" display="https://www.gov.ie/en/press-release/779fc-minister-humphreys-announces-transitional-leader-programme-now-open-for-applications/" xr:uid="{E4CE1072-FA7D-4BF7-8C79-BB617A173E65}"/>
    <hyperlink ref="H3501" r:id="rId2175" xr:uid="{17184CE4-F4FC-4AF7-AB6A-0CFD8C5877E2}"/>
    <hyperlink ref="H3517" r:id="rId2176" xr:uid="{116B71BB-D1B9-466C-8440-BFBB4FA6B9A4}"/>
    <hyperlink ref="H3645" r:id="rId2177" xr:uid="{6848C8C0-1983-4092-9C47-E2E1408D1A1D}"/>
    <hyperlink ref="H3499" r:id="rId2178" xr:uid="{447D2A87-968C-4CAD-9B85-BD6B777CD014}"/>
    <hyperlink ref="H3464" r:id="rId2179" xr:uid="{57B7478C-4DDD-42E3-8AC3-D6AB7CFFE663}"/>
    <hyperlink ref="H3677" r:id="rId2180" display="https://www.gov.ie/en/press-release/cc3e8-update-on-payments-awarded-for-covid-19-pandemic-unemployment-payment-and-enhanced-illness-benefit/" xr:uid="{DCA47713-CA97-483D-AB84-20812C64D181}"/>
    <hyperlink ref="H3603" r:id="rId2181" location="page=41" display="https://www.gov.ie/pdf/?file=https://assets.gov.ie/128716/e7d34436-6e0a-4bb0-a7b1-230165357529.pdf - page=41" xr:uid="{06714AB1-644B-4E46-B06E-A856A552BC84}"/>
    <hyperlink ref="H3577" r:id="rId2182" location="page=52" display="https://www.gov.ie/pdf/?file=https://assets.gov.ie/128716/e7d34436-6e0a-4bb0-a7b1-230165357529.pdf - page=52" xr:uid="{08F544A1-B62E-4586-A3B2-D0DD26D7D27B}"/>
    <hyperlink ref="H3580" r:id="rId2183" location="page=52" display="https://www.gov.ie/pdf/?file=https://assets.gov.ie/128716/e7d34436-6e0a-4bb0-a7b1-230165357529.pdf - page=52" xr:uid="{F45AE209-523B-4529-BE9E-F9E8CD6F8474}"/>
    <hyperlink ref="H3475" r:id="rId2184" location="page=58" display="https://www.gov.ie/pdf/?file=https://assets.gov.ie/128716/e7d34436-6e0a-4bb0-a7b1-230165357529.pdf - page=58" xr:uid="{A05DCABF-5E82-4507-8923-697D33B176C5}"/>
    <hyperlink ref="H3476" r:id="rId2185" location="page=64" display="https://www.gov.ie/pdf/?file=https://assets.gov.ie/128716/e7d34436-6e0a-4bb0-a7b1-230165357529.pdf - page=64" xr:uid="{6B04DA45-AB27-4069-9EAD-2C190D172AF7}"/>
    <hyperlink ref="H3442" r:id="rId2186" location="page=64" display="https://www.gov.ie/pdf/?file=https://assets.gov.ie/128716/e7d34436-6e0a-4bb0-a7b1-230165357529.pdf - page=64" xr:uid="{4882299F-F866-452E-8833-4082B9CCD1CA}"/>
    <hyperlink ref="H3618" r:id="rId2187" location="page=73" display="https://www.gov.ie/pdf/?file=https://assets.gov.ie/128716/e7d34436-6e0a-4bb0-a7b1-230165357529.pdf - page=73" xr:uid="{D358C3D7-3A58-4634-9E78-C69E9220A03D}"/>
    <hyperlink ref="H3604" r:id="rId2188" location="page=81" display="https://www.gov.ie/pdf/?file=https://assets.gov.ie/128716/e7d34436-6e0a-4bb0-a7b1-230165357529.pdf - page=81" xr:uid="{4C9FBCC7-3C88-439C-B3F4-E0216EBC4B96}"/>
    <hyperlink ref="H3605" r:id="rId2189" location="page=91" display="https://www.gov.ie/pdf/?file=https://assets.gov.ie/128716/e7d34436-6e0a-4bb0-a7b1-230165357529.pdf - page=91" xr:uid="{5ACD1D57-9659-45A2-9383-1745FA843299}"/>
    <hyperlink ref="H3525" r:id="rId2190" location="page=97" display="https://www.gov.ie/pdf/?file=https://assets.gov.ie/128716/e7d34436-6e0a-4bb0-a7b1-230165357529.pdf - page=97" xr:uid="{F3EE4E4B-5F37-4FE6-917E-9BE04E3B0240}"/>
    <hyperlink ref="H3515" r:id="rId2191" xr:uid="{31097A58-40B7-4FC9-B855-3A31E308AD70}"/>
    <hyperlink ref="H3497" r:id="rId2192" xr:uid="{9C3346DA-059B-4FE7-AC5C-5BEEF4151FC6}"/>
    <hyperlink ref="H3498" r:id="rId2193" xr:uid="{96B4780F-8839-472F-84A9-9E1EFAF148B1}"/>
    <hyperlink ref="H3532" r:id="rId2194" xr:uid="{C3464101-1702-4409-8A23-51C7627E22FC}"/>
    <hyperlink ref="H3600" r:id="rId2195" xr:uid="{C3E4C3D7-62F2-4AE3-9236-F6C5C141608E}"/>
    <hyperlink ref="H3592" r:id="rId2196" xr:uid="{33CDD40A-3EDE-43F7-AB9F-0172CAAF1F2A}"/>
    <hyperlink ref="H3557" r:id="rId2197" xr:uid="{20AE13DD-CBAA-4977-B5D8-FD27AEBBA7C2}"/>
    <hyperlink ref="H3530" r:id="rId2198" xr:uid="{1835009D-A885-4A61-9B8F-EC171F825F80}"/>
    <hyperlink ref="H3583" r:id="rId2199" xr:uid="{6C0A5255-2903-4C29-AA16-2145B76FB700}"/>
    <hyperlink ref="H3676" r:id="rId2200" xr:uid="{9DBEBC61-7A25-4446-97C2-DEAA1744B9D7}"/>
    <hyperlink ref="H3489" r:id="rId2201" display="https://www.gov.ie/en/publication/2097b-covid-19-extension-of-covid-19-diagnosis-special-leave-with-pay-for-staff-other-than-persons-employed-as-teachers-and-special-needs-assistants-employed-in-education-and-training-boards-whose-post-is-wholly-funded-by-monies-provided-by-the-oireachtas/" xr:uid="{C7631BC1-5768-4FD5-8F41-BD0AAE4AF830}"/>
    <hyperlink ref="H3418" r:id="rId2202" xr:uid="{29A30C43-A8CE-4FF0-B500-25F3AC04D2E1}"/>
    <hyperlink ref="H3500" r:id="rId2203" xr:uid="{094E9CC6-4E58-433C-A866-1C3011B48744}"/>
    <hyperlink ref="H3535" r:id="rId2204" xr:uid="{E224F7DF-8135-47CE-AC48-253BF81EFC2D}"/>
    <hyperlink ref="H3585" r:id="rId2205" xr:uid="{09BCF8F2-92A4-4C74-8192-9DC4C80ADA4E}"/>
    <hyperlink ref="H3540" r:id="rId2206" xr:uid="{D013990D-C5F2-4756-BCE5-FA2F54C3E64C}"/>
    <hyperlink ref="H3539" r:id="rId2207" xr:uid="{37F7C140-C23B-4338-BE9E-658E7C2376EF}"/>
    <hyperlink ref="H3554" r:id="rId2208" xr:uid="{91C7E835-038F-4CAB-A0FC-180D5EBF0BB9}"/>
    <hyperlink ref="H3426" r:id="rId2209" xr:uid="{8E87A4D5-963A-48A9-8F15-66F2D2B11616}"/>
    <hyperlink ref="H3589" r:id="rId2210" xr:uid="{DF6C4D19-0CCD-4151-8365-29ACEE6B10E1}"/>
    <hyperlink ref="H3574" r:id="rId2211" xr:uid="{70E3AD2C-A7C3-43FA-B38F-878FC7C92B2B}"/>
    <hyperlink ref="H3678" r:id="rId2212" xr:uid="{11388FA6-7E84-40ED-9F16-E6B4B82DBA66}"/>
    <hyperlink ref="H3495" r:id="rId2213" xr:uid="{B28B9062-D427-4A59-9196-7123EA7319A6}"/>
    <hyperlink ref="H3435" r:id="rId2214" xr:uid="{FDE0756B-0B89-4B7D-AA76-460819E421DC}"/>
    <hyperlink ref="H3599" r:id="rId2215" xr:uid="{FCAB111C-AFD0-486A-9DEE-9151A5BBD8EF}"/>
    <hyperlink ref="H3551" r:id="rId2216" xr:uid="{73A19D04-18BB-40B2-9017-96A4F05001EF}"/>
    <hyperlink ref="H3488" r:id="rId2217" xr:uid="{8F06613D-A9DA-4400-910D-B871F05B1AB3}"/>
    <hyperlink ref="H3675" r:id="rId2218" xr:uid="{DD8DEAF6-F526-4D03-91DC-3B5E47ECA1BA}"/>
    <hyperlink ref="H3455" r:id="rId2219" xr:uid="{B47E709E-C8DD-4F85-A75F-9EBFFF975CD8}"/>
    <hyperlink ref="H3491" r:id="rId2220" xr:uid="{CE3CB71A-4F19-4250-98AF-04A992D1BA7D}"/>
    <hyperlink ref="H3591" r:id="rId2221" xr:uid="{F65FBF9A-771D-4BD5-9FBD-F592B2401D4F}"/>
    <hyperlink ref="H3568" r:id="rId2222" xr:uid="{AB8A7717-5892-44B9-857D-2EF6F8D40BB7}"/>
    <hyperlink ref="H3657" r:id="rId2223" xr:uid="{2BD2DB16-4D6F-4169-890B-F44837B51364}"/>
    <hyperlink ref="H3656" r:id="rId2224" xr:uid="{1BA3ED44-9FA6-4555-AC7C-30636ED70CD2}"/>
    <hyperlink ref="H3584" r:id="rId2225" xr:uid="{D3A28B93-D9ED-4A52-8D0F-98E90474E63F}"/>
    <hyperlink ref="H3441" r:id="rId2226" xr:uid="{92A116D9-4ED5-43D5-973D-DCF90BCE71AE}"/>
    <hyperlink ref="H3421" r:id="rId2227" xr:uid="{C4089C23-6C8C-4A72-927A-E27A07A0B2F1}"/>
    <hyperlink ref="H3422" r:id="rId2228" xr:uid="{0BE044F6-4180-4280-91F5-04652C4E4851}"/>
    <hyperlink ref="H3423" r:id="rId2229" xr:uid="{CAE1EB99-458C-4AB2-B5AF-828845172E66}"/>
    <hyperlink ref="H3658" r:id="rId2230" xr:uid="{CCA4D825-63DA-46DF-AB1A-F75F1F5A1DA2}"/>
    <hyperlink ref="H3481" r:id="rId2231" xr:uid="{BD40507B-E7F8-4432-BF38-1C1C94161DD5}"/>
    <hyperlink ref="H3482" r:id="rId2232" xr:uid="{EED62B57-7717-4A21-A87C-918835A46196}"/>
    <hyperlink ref="H3594" r:id="rId2233" xr:uid="{6244D00E-CADE-491C-933C-C9BFD4F666BF}"/>
    <hyperlink ref="H3655" r:id="rId2234" xr:uid="{49D4B7B8-2B13-46EC-901C-EE24D0AB39A3}"/>
    <hyperlink ref="H3496" r:id="rId2235" xr:uid="{D5EEE286-054F-40CF-BCCE-21DBE80D7117}"/>
    <hyperlink ref="H3466" r:id="rId2236" xr:uid="{CC23D260-A0D5-4CEC-9103-11DA85114EA4}"/>
    <hyperlink ref="H3661" r:id="rId2237" xr:uid="{1565A5C5-A1B8-4490-BA81-5756AE6CD31A}"/>
    <hyperlink ref="H3507" r:id="rId2238" xr:uid="{3D77E586-B67A-445E-B8A4-F40BD5E032DA}"/>
    <hyperlink ref="H3581" r:id="rId2239" xr:uid="{76EF858C-0D6E-49CC-8051-B2921C6A24CD}"/>
    <hyperlink ref="H3660" r:id="rId2240" xr:uid="{916B37BB-8778-4571-812F-912294D0621E}"/>
    <hyperlink ref="H3561" r:id="rId2241" xr:uid="{8C9A18FF-0849-4E47-B33A-CAF718A1E02B}"/>
    <hyperlink ref="H3659" r:id="rId2242" xr:uid="{5A9D2A21-2F2F-45EF-AF98-E0D958011564}"/>
    <hyperlink ref="H3662" r:id="rId2243" xr:uid="{D12EC88E-B47B-4E2A-A256-CBA48FB72D9B}"/>
    <hyperlink ref="H3587" r:id="rId2244" xr:uid="{AC0E6CB3-3270-40AB-B6D2-861D3DD7EE2A}"/>
    <hyperlink ref="H3544" r:id="rId2245" xr:uid="{38F20B4C-45ED-43A7-B4C0-2210A95554AB}"/>
    <hyperlink ref="H3542" r:id="rId2246" xr:uid="{A433C55A-76AB-41E4-8F7E-D07B03E5498C}"/>
    <hyperlink ref="H3419" r:id="rId2247" xr:uid="{2ECA5980-7C6B-4088-A233-77F28372428C}"/>
    <hyperlink ref="H3564" r:id="rId2248" xr:uid="{6C6D7111-4B28-4371-9E52-DF94B7F74CDC}"/>
    <hyperlink ref="H3503" r:id="rId2249" xr:uid="{FFDAB834-49BA-4ECE-9E1B-61D2A17B43BC}"/>
    <hyperlink ref="H3653" r:id="rId2250" xr:uid="{38B703B8-A6D0-40F9-8DBD-E8A1C49AAAE1}"/>
    <hyperlink ref="H3529" r:id="rId2251" xr:uid="{F07674E6-8608-485D-988F-1850E1D16282}"/>
    <hyperlink ref="H3652" r:id="rId2252" xr:uid="{57C9EF6A-A1C4-47F7-A47D-AB9BBA1E1434}"/>
    <hyperlink ref="H3414" r:id="rId2253" xr:uid="{0E8D434D-6DDE-4314-855A-168520DAF190}"/>
    <hyperlink ref="H3429" r:id="rId2254" xr:uid="{5F7D2418-6CFC-4238-9550-07004E1A9046}"/>
    <hyperlink ref="H3654" r:id="rId2255" xr:uid="{F7426733-FD35-4947-B399-AC4E54165878}"/>
    <hyperlink ref="H3651" r:id="rId2256" xr:uid="{0316AAC8-E01B-42B8-A50D-75B20BBD1314}"/>
    <hyperlink ref="H3688" r:id="rId2257" xr:uid="{FBE285EF-8ACA-49BC-970A-1A88D0B0B993}"/>
    <hyperlink ref="H3549" r:id="rId2258" xr:uid="{E1F34970-A520-4958-B523-C826BCE899E1}"/>
    <hyperlink ref="H3687" r:id="rId2259" xr:uid="{EB916026-5974-4032-903B-B822AF30D37F}"/>
    <hyperlink ref="H3690" r:id="rId2260" xr:uid="{B88A940A-F31C-4E94-A9E7-6DCC2DDFB2D0}"/>
    <hyperlink ref="H3689" r:id="rId2261" xr:uid="{C72A1B21-485D-4FFB-9732-423E576A4658}"/>
    <hyperlink ref="H3693" r:id="rId2262" xr:uid="{E18FF761-46BE-4BE6-A17C-3EAC0B308BCE}"/>
    <hyperlink ref="H3692" r:id="rId2263" xr:uid="{F19B2C86-5099-4783-8A90-2181122FEC7E}"/>
    <hyperlink ref="H3453" r:id="rId2264" xr:uid="{E0210ED3-9D7F-49B4-B7B4-971C414087EF}"/>
    <hyperlink ref="H3691" r:id="rId2265" xr:uid="{29553763-030B-47DC-B5A1-0C983A2E3C6E}"/>
    <hyperlink ref="H3694" r:id="rId2266" xr:uid="{F61554E0-98B1-45AA-A322-14FBAEF1D078}"/>
    <hyperlink ref="H3649" r:id="rId2267" xr:uid="{78E5F250-959D-4628-9F87-FC006E513BB8}"/>
    <hyperlink ref="H3648" r:id="rId2268" xr:uid="{79259C44-8B1D-451A-A0F7-79A65FCD066F}"/>
    <hyperlink ref="H3647" r:id="rId2269" xr:uid="{46CA0F94-E3AB-40F2-BA1B-6944526A326C}"/>
    <hyperlink ref="H3646" r:id="rId2270" xr:uid="{0008D35F-9280-4CB5-88A4-173CCF21B374}"/>
    <hyperlink ref="H3474" r:id="rId2271" xr:uid="{6F7F0DB7-DC51-4869-9CA4-EFF0FEDFF077}"/>
    <hyperlink ref="H3650" r:id="rId2272" xr:uid="{7355B9FD-C4C8-4549-91BB-C4BFE44B4AFA}"/>
    <hyperlink ref="H3519" r:id="rId2273" xr:uid="{5DD5A991-1964-44F4-88ED-F2E8D928503E}"/>
    <hyperlink ref="H3559" r:id="rId2274" xr:uid="{600B2437-0A33-475D-A3AE-B33F1A654213}"/>
    <hyperlink ref="H3664" r:id="rId2275" xr:uid="{DA15551C-6958-432C-B8FC-A4E06FCA223B}"/>
    <hyperlink ref="H3663" r:id="rId2276" xr:uid="{92E2DBFB-AEDB-4DFF-9D1A-772BD0A71ECD}"/>
    <hyperlink ref="H3490" r:id="rId2277" display="https://www.gov.ie/en/press-release/a3d4a-minister-for-health-announces-extension-to-the-covid-19-temporary-assistance-payment-scheme/" xr:uid="{0D130930-AB93-433D-BB0C-E78377DFDF05}"/>
    <hyperlink ref="H3477" r:id="rId2278" xr:uid="{A6BF06A8-B321-4BE0-977E-7AAFF924C899}"/>
    <hyperlink ref="H3670" r:id="rId2279" xr:uid="{CEB36409-ACB8-48F5-ABB1-346B4BF5EF29}"/>
    <hyperlink ref="H3456" r:id="rId2280" xr:uid="{D2DD3C00-F5BB-4A59-BF1A-BD48087115E6}"/>
    <hyperlink ref="H3512" r:id="rId2281" xr:uid="{8B546A61-1220-4F62-9E0D-46E7C476EBAA}"/>
    <hyperlink ref="H3669" r:id="rId2282" xr:uid="{22C7614D-35CB-4E7A-9ABD-5471F7244FC9}"/>
    <hyperlink ref="H3588" r:id="rId2283" xr:uid="{72DF09B7-6C43-4F62-B710-3EDB672064B0}"/>
    <hyperlink ref="H3667" r:id="rId2284" xr:uid="{DE9DF199-2802-4DB4-9580-E0BE81D9B1C8}"/>
    <hyperlink ref="H3420" r:id="rId2285" xr:uid="{662AADB3-C92E-4A21-B0B8-E47EF529BD76}"/>
    <hyperlink ref="H3470" r:id="rId2286" xr:uid="{B4928F3C-AC41-4631-A02A-0F0448A4E20B}"/>
    <hyperlink ref="H3469" r:id="rId2287" xr:uid="{0DC8EF78-7B1D-4B67-98AA-39FBCB6CFC3B}"/>
    <hyperlink ref="H3427" r:id="rId2288" xr:uid="{32293FE1-52C1-4ED7-939A-2A59C6191B98}"/>
    <hyperlink ref="H3439" r:id="rId2289" xr:uid="{F4B64C78-DAE9-46EE-96E4-99D0977C90D4}"/>
    <hyperlink ref="H3440" r:id="rId2290" xr:uid="{E32E4943-34C8-4AA5-9922-D27F39BB2A83}"/>
    <hyperlink ref="H3573" r:id="rId2291" xr:uid="{5777498D-FA6B-4FFC-B2BF-7180AC69EE77}"/>
    <hyperlink ref="H3671" r:id="rId2292" xr:uid="{35F487AA-4082-4CFF-BE8C-DA452FBF5EE7}"/>
    <hyperlink ref="H3443" r:id="rId2293" xr:uid="{6D218F3A-88E1-4AB8-8847-5537579E3A60}"/>
    <hyperlink ref="H3668" r:id="rId2294" xr:uid="{B3F96CE3-E4BB-4368-BDDD-3BC42415A867}"/>
    <hyperlink ref="H3556" r:id="rId2295" xr:uid="{0D63677F-88DC-4F88-9F69-E22D7064455C}"/>
    <hyperlink ref="H3684" r:id="rId2296" xr:uid="{0171B297-5F6D-4534-8789-E6D1532F8177}"/>
    <hyperlink ref="H3682" r:id="rId2297" xr:uid="{019AE452-C1AD-4865-81C3-F98776ACA5D4}"/>
    <hyperlink ref="H3680" r:id="rId2298" xr:uid="{1D615E24-D9EA-48CC-9CCA-DC6F64B7D4FD}"/>
    <hyperlink ref="H3607" r:id="rId2299" xr:uid="{ECC4AF28-1A91-4997-914B-CFB101B44F4F}"/>
    <hyperlink ref="H3686" r:id="rId2300" xr:uid="{E7790D3E-FBE5-4D8A-9D20-9CCBCDDA49C0}"/>
    <hyperlink ref="H3567" r:id="rId2301" display="https://www.gov.ie/en/press-release/5f43f-reduced-energy-bills-welcomed-for-small-business-during-covid-19/" xr:uid="{50128213-6149-423F-A5F3-0D58DB538DA9}"/>
    <hyperlink ref="H3575" r:id="rId2302" display="https://www.gov.ie/en/press-release/210cf8-government-outlines-further-measures-to-support-businesses-impacted-/" xr:uid="{A1E13F14-FC37-4598-B3DB-1490386294F2}"/>
    <hyperlink ref="H3434" r:id="rId2303" display="https://www.gov.ie/en/press-release/210cf8-government-outlines-further-measures-to-support-businesses-impacted-/" xr:uid="{D527A7F1-F52A-4DCB-A836-F0A47A66DAD7}"/>
    <hyperlink ref="H3558" r:id="rId2304" display="https://www.gov.ie/en/press-release/210cf8-government-outlines-further-measures-to-support-businesses-impacted-/" xr:uid="{CFD37B45-C864-43E5-B670-F00F4B18453B}"/>
    <hyperlink ref="H3468" r:id="rId2305" display="https://www.gov.ie/en/press-release/210cf8-government-outlines-further-measures-to-support-businesses-impacted-/" xr:uid="{C94438CF-B356-44E7-AA94-7A441D319D2C}"/>
    <hyperlink ref="H3641" r:id="rId2306" xr:uid="{16D4C618-4E7F-4CB8-AA36-23102706EE69}"/>
    <hyperlink ref="H3461" r:id="rId2307" xr:uid="{D87DA996-77C4-4449-8EFA-0A6964C7012D}"/>
    <hyperlink ref="H3700" r:id="rId2308" xr:uid="{DC95AB8E-B7B1-4FE8-A37A-8CA371A05B3C}"/>
    <hyperlink ref="H3484" r:id="rId2309" xr:uid="{81F74725-27A9-46D2-A1BA-69861742495F}"/>
    <hyperlink ref="H3606" r:id="rId2310" xr:uid="{9312D3F5-EC77-4B62-998B-DDE03589131A}"/>
    <hyperlink ref="H3505" r:id="rId2311" xr:uid="{4F270685-14EC-4A5D-88D4-01B6DAD9CC84}"/>
    <hyperlink ref="H3424" r:id="rId2312" xr:uid="{2C18C2ED-1205-4A32-A30C-06CA76C68742}"/>
    <hyperlink ref="H3506" r:id="rId2313" xr:uid="{FC68B5D6-1431-47B1-B2F2-FD65FEC48FE8}"/>
    <hyperlink ref="H3483" r:id="rId2314" xr:uid="{EC403163-4E78-44E3-854A-9AC3C765916B}"/>
    <hyperlink ref="H3462" r:id="rId2315" display="https://www.citizensinformation.ie/en/social_welfare/social_welfare_payments/unemployed_people/covid19_pandemic_unemployment_payment.html" xr:uid="{09ED3FF3-1A3A-4558-A005-3582534A727C}"/>
    <hyperlink ref="H3620" r:id="rId2316" xr:uid="{1FF35D75-E0B8-4493-B8C2-5C14E32A85D7}"/>
    <hyperlink ref="H3523" r:id="rId2317" xr:uid="{ED76463B-8220-467D-856C-422CCEEA8F0C}"/>
    <hyperlink ref="H3526" r:id="rId2318" xr:uid="{A3CAFD2D-9BC7-43A3-AB50-1626A14854BA}"/>
    <hyperlink ref="H3538" r:id="rId2319" xr:uid="{034AAA62-9940-49AA-BF14-F7E9E22E0CAE}"/>
    <hyperlink ref="H3629" r:id="rId2320" xr:uid="{789850F0-08BB-4176-B1ED-651C381A2B48}"/>
    <hyperlink ref="H3627" r:id="rId2321" xr:uid="{1511C427-7EA2-4DF0-BA9B-8C40D6BB5CC6}"/>
    <hyperlink ref="H3624" r:id="rId2322" xr:uid="{F44443F1-767D-4DBF-9AB5-8F89FFD567BF}"/>
    <hyperlink ref="H3634" r:id="rId2323" xr:uid="{EFC6D91C-B8FD-4B9A-B076-128B13C41274}"/>
    <hyperlink ref="H3631" r:id="rId2324" xr:uid="{1CD58353-348E-4887-B303-4ACA2AEA376A}"/>
    <hyperlink ref="H3628" r:id="rId2325" xr:uid="{DEE1B2A7-C36D-4ADC-804D-F4C89CCD4789}"/>
    <hyperlink ref="H3625" r:id="rId2326" xr:uid="{AF5555ED-FA76-4F3C-A7D8-F0908A8DCC69}"/>
    <hyperlink ref="H3622" r:id="rId2327" xr:uid="{7288B7A6-66B6-49D9-A237-F2FBF64ED0F0}"/>
    <hyperlink ref="H3630" r:id="rId2328" xr:uid="{707A52FE-B7AD-4A67-87EF-DEB71FCCE6D0}"/>
    <hyperlink ref="H3433" r:id="rId2329" xr:uid="{4D805D06-B8CE-40B7-BB69-AAB4EED3B755}"/>
    <hyperlink ref="H3472" r:id="rId2330" xr:uid="{7FD57D51-62AA-44DB-958B-D6576937F2CD}"/>
    <hyperlink ref="H3633" r:id="rId2331" xr:uid="{2D0C9BE0-077B-491A-BA60-6B44D71B2EE6}"/>
    <hyperlink ref="H3389" r:id="rId2332" xr:uid="{5D992254-31C9-4322-9DE6-D31AE5EB7E3B}"/>
    <hyperlink ref="H3596" r:id="rId2333" xr:uid="{5DF9A231-12DC-44F3-9366-EF2DD1C3A9F2}"/>
    <hyperlink ref="H3428" r:id="rId2334" xr:uid="{7ADFBB33-401D-44FF-9E0A-1F8FC2574E0D}"/>
    <hyperlink ref="H3626" r:id="rId2335" xr:uid="{FBE86381-6C15-4D71-9099-047C6EAD1D67}"/>
    <hyperlink ref="H3632" r:id="rId2336" xr:uid="{175941C7-D393-4395-9282-83A94EE8A5EA}"/>
    <hyperlink ref="H3609" r:id="rId2337" xr:uid="{40F5BF2C-DFE3-479A-8201-8E5B67319484}"/>
    <hyperlink ref="H3413" r:id="rId2338" xr:uid="{1219BA12-16E5-4A20-8AED-72E217750D5E}"/>
    <hyperlink ref="H3430" r:id="rId2339" xr:uid="{59BE77CC-930E-4B17-B708-5D2AB16718E5}"/>
    <hyperlink ref="H3494" r:id="rId2340" display="https://www.gov.ie/en/press-release/1c06d-minister-humphreys-announces-government-decision-to-make-pup-available-to-those-impacted-by-the-new-restrictions/" xr:uid="{812AE5A5-EB02-4D31-8990-D5B4842B5AB3}"/>
    <hyperlink ref="H3437" r:id="rId2341" xr:uid="{0CED474C-4FAE-44DB-9A68-BB32C3D58DF6}"/>
    <hyperlink ref="H3524" r:id="rId2342" xr:uid="{652BE150-C670-4972-8094-7E46B26FFD51}"/>
    <hyperlink ref="H3425" r:id="rId2343" xr:uid="{EAEA3ACD-383F-4272-B250-5D68A9BEDADA}"/>
    <hyperlink ref="H3513" r:id="rId2344" xr:uid="{6731CE9B-056A-4042-B10E-6BB8E15BA263}"/>
    <hyperlink ref="H3516" r:id="rId2345" xr:uid="{CA2D8343-E139-445C-95B3-0D35E0C6A3AF}"/>
    <hyperlink ref="H3541" r:id="rId2346" xr:uid="{2133F72B-5DA3-449A-A28E-7AD53E279FA8}"/>
    <hyperlink ref="H3510" r:id="rId2347" xr:uid="{FC2A38DF-F877-4E7B-B886-D501B770D894}"/>
    <hyperlink ref="H3460" r:id="rId2348" xr:uid="{5EB7BACF-3765-402B-8B08-CE5F8EB2DF96}"/>
    <hyperlink ref="H3458" r:id="rId2349" xr:uid="{E92BCB93-F86E-4110-87BB-4AD4AC24E40B}"/>
    <hyperlink ref="H3721" r:id="rId2350" xr:uid="{5EF0AB64-08EB-4FFA-80DB-6C8ECF52E871}"/>
    <hyperlink ref="H3737" r:id="rId2351" xr:uid="{C22E4A65-9962-4A51-BB78-E25C1C4E8C7B}"/>
    <hyperlink ref="H3738" r:id="rId2352" xr:uid="{C443127E-6470-4D69-8895-D5D943BF7027}"/>
    <hyperlink ref="H3767" r:id="rId2353" xr:uid="{E46BF117-8FE3-4CCC-856C-C2E9820A3F05}"/>
    <hyperlink ref="H3717" r:id="rId2354" xr:uid="{7CE91D40-4AE6-439E-A0D2-B28728F0D3CE}"/>
    <hyperlink ref="H3765" r:id="rId2355" xr:uid="{D28D15C6-D3F4-44FE-9636-6EE0BC6D6387}"/>
    <hyperlink ref="H3705" r:id="rId2356" xr:uid="{64E98A97-D560-4317-BBBC-4A335EF2EC1D}"/>
    <hyperlink ref="H3710" r:id="rId2357" display="https://www.gov.il/he/departments/news/sa051120_4" xr:uid="{9E199619-760E-4829-A47B-D8644F7EB0D0}"/>
    <hyperlink ref="H3741" r:id="rId2358" xr:uid="{3183D3B8-C2E1-4D5A-820E-C0BA110775C4}"/>
    <hyperlink ref="H3734" r:id="rId2359" display="https://www.gov.il/he/departments/news/press_04102020" xr:uid="{6649552C-7773-49F6-8167-CD26C7F8DCD2}"/>
    <hyperlink ref="H3706" r:id="rId2360" display="https://www.gov.il/he/departments/news/sa250820-5" xr:uid="{1C14E091-EFCA-4117-9EFE-40F2F7D05F36}"/>
    <hyperlink ref="H3724" r:id="rId2361" display="https://www.gov.il/he/departments/news/sa120820_2" xr:uid="{998FED7E-5FDC-4F2D-A659-A341555E7AD6}"/>
    <hyperlink ref="H3728" r:id="rId2362" display="https://www.gov.il/he/departments/news/sa110820-1" xr:uid="{6DCF45D1-AE68-4CA4-B1FC-DAAA0A325EEC}"/>
    <hyperlink ref="H3727" r:id="rId2363" display="https://www.gov.il/he/departments/news/sa-19072020-1" xr:uid="{1A196B56-8381-4E3A-88EC-ABDBA2B70277}"/>
    <hyperlink ref="H3731" r:id="rId2364" xr:uid="{9586A298-32AC-49E3-9602-278364EA596A}"/>
    <hyperlink ref="H3716" r:id="rId2365" xr:uid="{3FB82440-3DD1-4DDC-8176-7E03F846D12C}"/>
    <hyperlink ref="H3719" r:id="rId2366" xr:uid="{263AAB5E-59A0-44A1-A36B-FA7350569569}"/>
    <hyperlink ref="H3713" r:id="rId2367" xr:uid="{965197BC-C2CB-41F1-9DD1-5D274B7C671D}"/>
    <hyperlink ref="H3725" r:id="rId2368" display="https://www.gov.il/he/departments/news/press_07062020_b" xr:uid="{A02F3FD7-9A93-4B26-9C1E-07B208C5EC6F}"/>
    <hyperlink ref="H3701" r:id="rId2369" display="https://www.gov.il/he/departments/news/press_07062020_b" xr:uid="{D16AD038-D657-4B8A-B14F-F2A4C13C5321}"/>
    <hyperlink ref="H3722" r:id="rId2370" xr:uid="{FFFFDCD5-1E75-42FF-A4DB-5DAF35DEF6BD}"/>
    <hyperlink ref="H3718" r:id="rId2371" xr:uid="{5A608DB0-DF75-47CE-B1F4-80FD7AF3751F}"/>
    <hyperlink ref="H3760" r:id="rId2372" display="https://www.gov.il/he/departments/news/press_01062020" xr:uid="{B77A338C-20B5-4547-AD48-B758E6905B41}"/>
    <hyperlink ref="H3733" r:id="rId2373" xr:uid="{28CBAE31-E084-4DBD-8C1F-311E0F52DC32}"/>
    <hyperlink ref="H3742" r:id="rId2374" xr:uid="{F6968BCE-8DEF-44AF-81F5-F33772E92502}"/>
    <hyperlink ref="H3744" r:id="rId2375" xr:uid="{534EF934-A57D-49F2-91B7-81595A8F7D7A}"/>
    <hyperlink ref="H3707" r:id="rId2376" xr:uid="{A306BEA8-9830-460A-A5D5-C727C50AAB8C}"/>
    <hyperlink ref="H3709" r:id="rId2377" display="https://www.gov.il/he/departments/news/sa120520-2" xr:uid="{C1D7C3D4-2294-4A4B-BF99-F7BE007B276A}"/>
    <hyperlink ref="H3726" r:id="rId2378" xr:uid="{A5D1DB66-09F3-4708-85B8-E6DE9E639FAD}"/>
    <hyperlink ref="H3702" r:id="rId2379" xr:uid="{8752DB6D-D31B-40AD-8130-8FFEBF6827B5}"/>
    <hyperlink ref="H3753" r:id="rId2380" display="https://www.gov.il/he/departments/news/press_03052020" xr:uid="{2F8F63DA-932A-44AB-9F29-9EFF2262EAEE}"/>
    <hyperlink ref="H3730" r:id="rId2381" display="https://www.gov.il/he/departments/news/news-23-04-2020-3" xr:uid="{EE6F6A50-8969-485F-80CA-EA07DFCF46BB}"/>
    <hyperlink ref="H3732" r:id="rId2382" xr:uid="{0A793E95-AD7E-4DC4-84DC-AE6A4A0B60FF}"/>
    <hyperlink ref="H3745" r:id="rId2383" xr:uid="{F963E49D-462A-4D3D-BCF5-35B9612B044E}"/>
    <hyperlink ref="H3720" r:id="rId2384" xr:uid="{3A189F44-1B35-42F7-A1D6-83DD4A985710}"/>
    <hyperlink ref="H3723" r:id="rId2385" display="https://www.gov.il/he/departments/news/knesset_approves_moep_law_to_fund_waste_treatment_during_coronavirus_crisis" xr:uid="{F7DCD848-33B2-4300-9D62-B88EF84C11C6}"/>
    <hyperlink ref="H3736" r:id="rId2386" xr:uid="{A1210E41-2173-4BAE-B4D6-FF20A21C15B5}"/>
    <hyperlink ref="H3735" r:id="rId2387" xr:uid="{1FD36A96-8AC6-4729-8D92-4700B59B45FC}"/>
    <hyperlink ref="H3752" r:id="rId2388" xr:uid="{046F0AEB-B045-4E02-AB46-DD287D712255}"/>
    <hyperlink ref="H3761" r:id="rId2389" xr:uid="{523F183F-E217-4CEC-BFBF-AAE5AD738C9A}"/>
    <hyperlink ref="H3756" r:id="rId2390" xr:uid="{DFACE43C-07D4-4915-A687-108C087DC450}"/>
    <hyperlink ref="H3764" r:id="rId2391" xr:uid="{95724DCB-CA31-4DEC-A133-DDD824A6F613}"/>
    <hyperlink ref="H3714" r:id="rId2392" xr:uid="{9C3FABE2-A40E-48C0-9BEE-DF6A7E0796FD}"/>
    <hyperlink ref="H3711" r:id="rId2393" xr:uid="{CE95CAC1-CCB1-4370-84F7-BC827AA13EF3}"/>
    <hyperlink ref="H3748" r:id="rId2394" xr:uid="{B4AA413D-F054-456C-AD5C-8EB4C06B70E8}"/>
    <hyperlink ref="H3749" r:id="rId2395" xr:uid="{06BB54E0-6145-4AAD-96FE-11BE885D9AFF}"/>
    <hyperlink ref="H3754" r:id="rId2396" xr:uid="{B11DA1C9-30AB-4933-B38F-579D810E9C49}"/>
    <hyperlink ref="H3755" r:id="rId2397" xr:uid="{7830AC07-487E-4A12-9117-A06BA72B6F99}"/>
    <hyperlink ref="H3762" r:id="rId2398" xr:uid="{2F381869-C3B9-44A3-AD6F-6370E0CBF2B1}"/>
    <hyperlink ref="H3708" r:id="rId2399" xr:uid="{8B3F0653-3EB2-432F-8BDE-B0FFA61614C0}"/>
    <hyperlink ref="H3759" r:id="rId2400" display="https://www.gov.il/he/departments/news/sa230320-2" xr:uid="{D1D3062B-570B-459C-B6DE-38A6647021FF}"/>
    <hyperlink ref="H3739" r:id="rId2401" xr:uid="{CC287B4F-3569-46D5-811C-196D413915E0}"/>
    <hyperlink ref="H3758" r:id="rId2402" xr:uid="{E4490331-0B80-4FB1-A2E6-5C9F1E5F1D95}"/>
    <hyperlink ref="H3747" r:id="rId2403" xr:uid="{5F1CC303-9FCE-4F94-863C-15D417557490}"/>
    <hyperlink ref="H3703" r:id="rId2404" xr:uid="{DA787061-D5BA-4E8A-8A3D-762E46E63AC9}"/>
    <hyperlink ref="H3763" r:id="rId2405" xr:uid="{DC3F2590-CC8E-4257-9368-51A4A934B923}"/>
    <hyperlink ref="H3704" r:id="rId2406" xr:uid="{B4852B53-1D87-429A-B6A4-E7157226B735}"/>
    <hyperlink ref="H3750" r:id="rId2407" xr:uid="{6192D0AB-D027-47DB-80B0-DA95F1AF0862}"/>
    <hyperlink ref="H3835" r:id="rId2408" location=":~:text=Italy%20Annual%20Budget%202022%3A%20Lawmakers,Billion%20Spending%20for%20Growth%20%2D%20Bloomberg" display="https://www.bloomberg.com/news/articles/2021-12-30/italy-approves-36-billion-budget-to-cut-taxes-boost-growth - :~:text=Italy%20Annual%20Budget%202022%3A%20Lawmakers,Billion%20Spending%20for%20Growth%20%2D%20Bloomberg" xr:uid="{C177EF0C-3FE0-42FE-BFCA-38D68FBA43A0}"/>
    <hyperlink ref="H3862" r:id="rId2409" location=":~:text=Italy%20Annual%20Budget%202022%3A%20Lawmakers,Billion%20Spending%20for%20Growth%20%2D%20Bloomberg" display="https://www.bloomberg.com/news/articles/2021-12-30/italy-approves-36-billion-budget-to-cut-taxes-boost-growth - :~:text=Italy%20Annual%20Budget%202022%3A%20Lawmakers,Billion%20Spending%20for%20Growth%20%2D%20Bloomberg" xr:uid="{4ED9FABE-3CE3-4A1E-A4AA-94F8D4455ED6}"/>
    <hyperlink ref="H3916" r:id="rId2410" xr:uid="{ED61130C-A541-4E77-9DFD-1508D4D0343A}"/>
    <hyperlink ref="H3887" r:id="rId2411" xr:uid="{0D67B4C9-5043-46B4-A66C-1DBAE6BE54DA}"/>
    <hyperlink ref="H3886" r:id="rId2412" xr:uid="{51A82186-C3B7-4840-9EB4-C1B9ED1FBD66}"/>
    <hyperlink ref="H3781" r:id="rId2413" xr:uid="{CA1445E3-782F-4472-9776-7FBA4353E0FF}"/>
    <hyperlink ref="H3785" r:id="rId2414" xr:uid="{98B9E951-ADC8-47A6-8AC9-0895D0BB58DD}"/>
    <hyperlink ref="H3782" r:id="rId2415" xr:uid="{BC1B829B-D5A1-4F3E-AC55-655AC3CD2761}"/>
    <hyperlink ref="H3894" r:id="rId2416" xr:uid="{9D681B97-27B7-4F16-B274-D6E428B31694}"/>
    <hyperlink ref="H3786" r:id="rId2417" xr:uid="{1D23DBF9-C069-4C15-9D5E-A4976D5DE062}"/>
    <hyperlink ref="H3888" r:id="rId2418" xr:uid="{878B50C9-1B2D-478D-B4CC-0DB3012635F4}"/>
    <hyperlink ref="H3783" r:id="rId2419" xr:uid="{5C4B7C28-4651-4E89-BC65-0F93A07ECCCD}"/>
    <hyperlink ref="H3784" r:id="rId2420" xr:uid="{828B16E9-3A92-4E10-AF9A-E1E7109F9659}"/>
    <hyperlink ref="H3789" r:id="rId2421" xr:uid="{DE223288-A527-4361-BC39-23145F3CB127}"/>
    <hyperlink ref="H3867" r:id="rId2422" xr:uid="{AEACB830-72D5-4F77-95C9-85C69C285C67}"/>
    <hyperlink ref="H3787" r:id="rId2423" xr:uid="{7E785648-0BD2-48A8-AD8C-9752225C8747}"/>
    <hyperlink ref="H3918" r:id="rId2424" xr:uid="{310AF133-BABF-4D8E-A06B-7837B9397F89}"/>
    <hyperlink ref="H3817" r:id="rId2425" xr:uid="{581F1158-A9AC-4620-A07A-E0F526DF43AC}"/>
    <hyperlink ref="H3868" r:id="rId2426" xr:uid="{57F81B36-5732-43FA-9489-12CAD35832A0}"/>
    <hyperlink ref="H3892" r:id="rId2427" xr:uid="{DE195682-5D00-4834-8B10-F8F5A95387C2}"/>
    <hyperlink ref="H3800" r:id="rId2428" xr:uid="{800C764E-393B-48C9-9503-F64F2E8C177F}"/>
    <hyperlink ref="H3773" r:id="rId2429" xr:uid="{91B382F1-87E5-452E-8C10-C1C30B255C41}"/>
    <hyperlink ref="H3780" r:id="rId2430" xr:uid="{28DAFA5A-B601-4B3C-8A0A-516152DB3FB3}"/>
    <hyperlink ref="H3841" r:id="rId2431" xr:uid="{4E1B8243-2FDE-42BB-A01E-1D1E9EFCE444}"/>
    <hyperlink ref="H3824" r:id="rId2432" xr:uid="{D34D274C-0A77-4DD2-BCCC-B9412F3795E5}"/>
    <hyperlink ref="H3816" r:id="rId2433" xr:uid="{80AD3E88-510D-40B7-9D73-E9287B889D7C}"/>
    <hyperlink ref="H3788" r:id="rId2434" xr:uid="{AE38DA92-9B98-4BCB-A448-EE2C99B3E7F2}"/>
    <hyperlink ref="H3802" r:id="rId2435" xr:uid="{1BE12798-9BE2-4756-A821-F8847322B3B0}"/>
    <hyperlink ref="H3801" r:id="rId2436" xr:uid="{52BA332F-EE52-4C81-8029-48F46AAEE2D7}"/>
    <hyperlink ref="H3864" r:id="rId2437" xr:uid="{D75EC20D-AE6F-4623-B131-C87286E0986B}"/>
    <hyperlink ref="H3893" r:id="rId2438" xr:uid="{7D6A12C8-E274-4248-86F7-EA3659D5CA98}"/>
    <hyperlink ref="H3912" r:id="rId2439" xr:uid="{7852E8B2-DAA7-40D2-A172-E8A3404B7C9E}"/>
    <hyperlink ref="H3905" r:id="rId2440" xr:uid="{3FFE115A-89AB-4691-9B25-51A903C7CB61}"/>
    <hyperlink ref="H3815" r:id="rId2441" xr:uid="{FEEC8B28-EB5C-4AE2-834E-5B4F106A9577}"/>
    <hyperlink ref="H3903" r:id="rId2442" xr:uid="{8E69A129-767B-4175-A202-2BDC3736B6D5}"/>
    <hyperlink ref="H3917" r:id="rId2443" xr:uid="{841280C9-9E13-4583-87D0-1E7A1AC40B6D}"/>
    <hyperlink ref="H3776" r:id="rId2444" xr:uid="{B5BD813C-F92E-415A-9CE5-34B678A46EE4}"/>
    <hyperlink ref="H3818" r:id="rId2445" xr:uid="{A8551889-17B9-43F9-8B58-34E18DCA4448}"/>
    <hyperlink ref="H3902" r:id="rId2446" xr:uid="{AB98E5AC-CDD4-426F-851D-A018560B6932}"/>
    <hyperlink ref="H3823" r:id="rId2447" xr:uid="{155B786F-8BB5-4546-8D8A-4793CC99D0B7}"/>
    <hyperlink ref="H3839" r:id="rId2448" xr:uid="{6C64FA76-4684-4150-AF25-1C9C6B1D0AD2}"/>
    <hyperlink ref="H3895" r:id="rId2449" xr:uid="{97819A52-FF61-4C29-8A96-2D386A9D7DFF}"/>
    <hyperlink ref="H3898" r:id="rId2450" xr:uid="{9EF3CBE3-C776-444D-8D93-1EA3BABFBD3E}"/>
    <hyperlink ref="H3889" r:id="rId2451" xr:uid="{7F0D88D5-3A37-4C3B-A808-C92DD759FC79}"/>
    <hyperlink ref="H3891" r:id="rId2452" xr:uid="{94547D90-638F-4E9D-9036-4B1E6D5F799B}"/>
    <hyperlink ref="H3941" r:id="rId2453" xr:uid="{76782F0C-5BFF-4A9C-A0FF-5896EA8B6EE2}"/>
    <hyperlink ref="H3945" r:id="rId2454" xr:uid="{40DF80DC-497A-454C-A116-E23564358D0F}"/>
    <hyperlink ref="H3940" r:id="rId2455" xr:uid="{B3295D04-7D44-4BD3-87D8-DC70D430F130}"/>
    <hyperlink ref="H3934" r:id="rId2456" xr:uid="{EF0FB87B-DA39-49BF-AB2E-11A449461A48}"/>
    <hyperlink ref="H3938" r:id="rId2457" xr:uid="{4E7A2946-31EE-424A-9F55-56750CA938D3}"/>
    <hyperlink ref="H3949" r:id="rId2458" xr:uid="{A17367AC-8E8F-4467-92E3-3D81B5110388}"/>
    <hyperlink ref="H3951" r:id="rId2459" xr:uid="{11A2401A-8CEC-487B-92B3-33F2D1D7BBBB}"/>
    <hyperlink ref="H3950" r:id="rId2460" xr:uid="{EAD9B69C-E95E-4FF6-9811-BDC191F4D2C9}"/>
    <hyperlink ref="H3947" r:id="rId2461" xr:uid="{62613521-0CFA-4BED-8521-8BE6D1A9A6D0}"/>
    <hyperlink ref="H3948" r:id="rId2462" xr:uid="{AB9FF246-9230-413B-AE01-C131F0C81B1F}"/>
    <hyperlink ref="H3923" r:id="rId2463" xr:uid="{8E97CC70-E213-4677-994B-78D72FE2E8DE}"/>
    <hyperlink ref="H3919" r:id="rId2464" xr:uid="{3E6242B7-8067-44C1-AF93-FC08C3E4F3B4}"/>
    <hyperlink ref="H3936" r:id="rId2465" xr:uid="{C3448829-738B-4A62-9591-FFAD8D21E5EF}"/>
    <hyperlink ref="H3946" r:id="rId2466" xr:uid="{24788F57-C364-443D-A392-BC858943846D}"/>
    <hyperlink ref="H3953" r:id="rId2467" xr:uid="{5F47571C-B186-4D53-94AD-3B067F192FDB}"/>
    <hyperlink ref="H3939" r:id="rId2468" xr:uid="{15DE6990-ACAA-4AED-967F-95D247E45465}"/>
    <hyperlink ref="H3933" r:id="rId2469" xr:uid="{D7150992-3AE8-4176-A620-571507165928}"/>
    <hyperlink ref="H3952" r:id="rId2470" xr:uid="{C2EF5064-62BB-4C90-8359-FD2425A71495}"/>
    <hyperlink ref="H3954" r:id="rId2471" xr:uid="{AC822F67-8BC5-494D-8276-0EDE3575A4BA}"/>
    <hyperlink ref="H3922" r:id="rId2472" xr:uid="{4A35BF87-D307-4293-A567-7DDE03C82AEC}"/>
    <hyperlink ref="H3937" r:id="rId2473" xr:uid="{26D723D4-9BB0-464E-BFB6-9565E0E370FF}"/>
    <hyperlink ref="H3942" r:id="rId2474" xr:uid="{05A28026-1D32-4017-B6A1-C9A0B5FFF3A6}"/>
    <hyperlink ref="H3924" r:id="rId2475" xr:uid="{D1A9808A-2F86-41A9-8C81-15389DFF9033}"/>
    <hyperlink ref="H3943" r:id="rId2476" xr:uid="{2441EC75-F214-454F-9003-58482373A04F}"/>
    <hyperlink ref="H4074" r:id="rId2477" xr:uid="{716ADAB9-EBCB-4FBD-BC82-64784847E6D1}"/>
    <hyperlink ref="H4046" r:id="rId2478" xr:uid="{A7B28976-24A9-4B9E-A28C-8D1F999B8993}"/>
    <hyperlink ref="H4005" r:id="rId2479" xr:uid="{6EEBDF29-4795-4AF3-B164-7978AAC23CE6}"/>
    <hyperlink ref="H4035" r:id="rId2480" xr:uid="{819018A4-1D85-43FB-B0AB-7F3D8F14FBAF}"/>
    <hyperlink ref="H4087" r:id="rId2481" xr:uid="{5957FE20-9CB4-41BA-98D3-2C171252ECF7}"/>
    <hyperlink ref="H3988" r:id="rId2482" xr:uid="{33FE305F-88F4-4D61-8F74-5EC833743683}"/>
    <hyperlink ref="H3998" r:id="rId2483" xr:uid="{D157E1B7-1E05-4271-90FD-284FC1DC1DE1}"/>
    <hyperlink ref="H3979" r:id="rId2484" xr:uid="{780BC439-9DEB-4688-B18E-3A1EFD7EAC54}"/>
    <hyperlink ref="H4019" r:id="rId2485" xr:uid="{167D2413-9734-4743-B49D-F60540896BA1}"/>
    <hyperlink ref="H3978" r:id="rId2486" xr:uid="{BA60FF64-E365-4FDD-9F50-6762A2A353D9}"/>
    <hyperlink ref="H3984" r:id="rId2487" xr:uid="{85B80F06-597A-4373-87FB-90A505DD1356}"/>
    <hyperlink ref="H4039" r:id="rId2488" xr:uid="{E68F697B-A94C-44C7-A2B5-0E234BC272D0}"/>
    <hyperlink ref="H3997" r:id="rId2489" xr:uid="{BA75522A-9556-4FB9-A4E9-292CF6A2FF67}"/>
    <hyperlink ref="H3973" r:id="rId2490" xr:uid="{3271D408-4B4B-423D-B163-E257AA06F4A7}"/>
    <hyperlink ref="H4008" r:id="rId2491" xr:uid="{C870106B-BAA9-4626-827F-28F09C91455D}"/>
    <hyperlink ref="H3999" r:id="rId2492" xr:uid="{D5140D01-325E-45D8-BCE6-C853426B4B6C}"/>
    <hyperlink ref="H4044" r:id="rId2493" xr:uid="{137B68AD-1DF6-45B9-9668-F7220E28134C}"/>
    <hyperlink ref="H4063" r:id="rId2494" xr:uid="{C65DC5F8-F970-498B-A703-39C497B4121D}"/>
    <hyperlink ref="H4073" r:id="rId2495" xr:uid="{C0356F3D-DCCC-4714-A278-9995299617C6}"/>
    <hyperlink ref="H4061" r:id="rId2496" xr:uid="{F1E67040-8FF9-412E-9784-5044757D6535}"/>
    <hyperlink ref="H4065" r:id="rId2497" xr:uid="{BB1E934B-534B-4DBC-8557-7986F3758685}"/>
    <hyperlink ref="H4021" r:id="rId2498" xr:uid="{A57E70B9-5E7F-4788-BDB9-ACFAC9FB1CB7}"/>
    <hyperlink ref="H4009" r:id="rId2499" xr:uid="{59A41FC3-CA29-46AE-B977-2007CF98C05A}"/>
    <hyperlink ref="H4084" r:id="rId2500" xr:uid="{532D7ECE-BB57-4FDF-8A0B-9D543D3BD1B1}"/>
    <hyperlink ref="H3990" r:id="rId2501" xr:uid="{CE34B727-6AC0-49CA-A06C-BC634A8B9E5C}"/>
    <hyperlink ref="H4062" r:id="rId2502" xr:uid="{37DD043B-BCF0-426B-8782-B68D6CCDA891}"/>
    <hyperlink ref="H4052" r:id="rId2503" xr:uid="{86812186-8BB0-4906-BCFB-C6AC12B02FE1}"/>
    <hyperlink ref="H4085" r:id="rId2504" xr:uid="{52100E51-9FBE-4C51-BD94-9936D19A26A9}"/>
    <hyperlink ref="H4060" r:id="rId2505" xr:uid="{C252EFA5-020F-43F6-B663-1F2EA3C3BEBC}"/>
    <hyperlink ref="H3976" r:id="rId2506" xr:uid="{BFDD8852-71CC-4D5B-978A-97C82AECEB05}"/>
    <hyperlink ref="H4069" r:id="rId2507" xr:uid="{EABD4413-3B91-4424-BBB8-1217E8DABAD9}"/>
    <hyperlink ref="H4045" r:id="rId2508" xr:uid="{6A48F3D9-CA80-4C56-9A80-3606730FD39B}"/>
    <hyperlink ref="H3986" r:id="rId2509" xr:uid="{2DCFCAD8-63A9-4CC5-AE97-075C06F95AFC}"/>
    <hyperlink ref="H3987" r:id="rId2510" xr:uid="{4163D934-7CA0-4577-AC78-E9B4BFA19C6D}"/>
    <hyperlink ref="H4034" r:id="rId2511" xr:uid="{7F5028D1-6050-4CA5-B920-F14D87883595}"/>
    <hyperlink ref="H3980" r:id="rId2512" xr:uid="{23E86CA0-5374-4205-AE98-270FB77A1FEB}"/>
    <hyperlink ref="H4027" r:id="rId2513" xr:uid="{49DC68F7-7516-4C2B-871D-B6E6C426BFFA}"/>
    <hyperlink ref="H4075" r:id="rId2514" xr:uid="{8FC4812E-D5EF-4309-B184-666980F693D1}"/>
    <hyperlink ref="H4030" r:id="rId2515" xr:uid="{49220282-BA56-472B-9510-8488F22BF98E}"/>
    <hyperlink ref="H4002" r:id="rId2516" xr:uid="{D27F1BA8-4AA3-4ABC-B84A-4FDC1F745F4F}"/>
    <hyperlink ref="H3975" r:id="rId2517" display="https://www5.cao.go.jp/keizai-shimon/kaigi/minutes/2020/0407/shiryo_01.pdf" xr:uid="{A227B2D6-E145-4EAE-BBD2-4B06DA06CF50}"/>
    <hyperlink ref="H4003" r:id="rId2518" xr:uid="{D959DA4B-5EF9-4A19-9DA0-4E19947A8F8E}"/>
    <hyperlink ref="H4036" r:id="rId2519" xr:uid="{CCDB86C6-C6E8-4238-931C-467FA81DFE2F}"/>
    <hyperlink ref="H3982" r:id="rId2520" xr:uid="{45C4F3F3-65D6-4B13-8D6F-BC8AFCF06DFF}"/>
    <hyperlink ref="H3981" r:id="rId2521" xr:uid="{C86C9745-D071-482B-B837-9AF153C64704}"/>
    <hyperlink ref="H4006" r:id="rId2522" xr:uid="{F0D54059-C5D1-428F-9533-959A685C06BE}"/>
    <hyperlink ref="H4090" r:id="rId2523" xr:uid="{EF0103E7-85E7-4404-9CC2-0B07FC9A8C6E}"/>
    <hyperlink ref="H4089" r:id="rId2524" xr:uid="{CFBFD891-41E8-4F3C-8D8D-18BCCA85829F}"/>
    <hyperlink ref="H4091" r:id="rId2525" xr:uid="{102899CA-A5B0-4E66-9C57-282B6ECA63E3}"/>
    <hyperlink ref="H4088" r:id="rId2526" xr:uid="{358E5F2E-F7AC-45B1-9159-25AF16DA4529}"/>
    <hyperlink ref="H4092" r:id="rId2527" xr:uid="{FD699738-10A5-4C8E-9C0A-3E0412DBAB4B}"/>
    <hyperlink ref="H4113" r:id="rId2528" display="https://www.health.go.ke/president-uhuru-announce-31-new-cases-of-covid-19-unveils-an-8-economic-stimulus-programme-to-stimulate-growth-nairobi-saturday-may-23-2020/" xr:uid="{5FE7039F-B769-4D39-8E82-10B2E2DBCF6C}"/>
    <hyperlink ref="H4101" r:id="rId2529" display="https://www.health.go.ke/president-uhuru-announce-31-new-cases-of-covid-19-unveils-an-8-economic-stimulus-programme-to-stimulate-growth-nairobi-saturday-may-23-2020/" xr:uid="{7079B24E-BDB3-4674-A14F-74D465BD0706}"/>
    <hyperlink ref="H4126" r:id="rId2530" display="https://www.health.go.ke/president-uhuru-announce-31-new-cases-of-covid-19-unveils-an-8-economic-stimulus-programme-to-stimulate-growth-nairobi-saturday-may-23-2020/" xr:uid="{F3C01FA4-F91D-475B-9827-2E2D19EEDEEC}"/>
    <hyperlink ref="H4097" r:id="rId2531" display="https://www.health.go.ke/president-uhuru-announce-31-new-cases-of-covid-19-unveils-an-8-economic-stimulus-programme-to-stimulate-growth-nairobi-saturday-may-23-2020/" xr:uid="{6F7040E3-8682-48C0-B686-0D1DDE893935}"/>
    <hyperlink ref="H4125" r:id="rId2532" display="https://www.health.go.ke/president-uhuru-announce-31-new-cases-of-covid-19-unveils-an-8-economic-stimulus-programme-to-stimulate-growth-nairobi-saturday-may-23-2020/" xr:uid="{5E8314A8-EDC7-4F9D-95CD-C257B4BCD52B}"/>
    <hyperlink ref="H4127" r:id="rId2533" display="https://www.health.go.ke/president-uhuru-announce-31-new-cases-of-covid-19-unveils-an-8-economic-stimulus-programme-to-stimulate-growth-nairobi-saturday-may-23-2020/" xr:uid="{DBC25487-8381-48E8-AA7A-8B1AF038B380}"/>
    <hyperlink ref="H4132" r:id="rId2534" display="https://www.health.go.ke/president-uhuru-announce-31-new-cases-of-covid-19-unveils-an-8-economic-stimulus-programme-to-stimulate-growth-nairobi-saturday-may-23-2020/" xr:uid="{39F1EC9C-9828-49DA-BCC4-1C8BA875FE87}"/>
    <hyperlink ref="H4098" r:id="rId2535" display="https://www.health.go.ke/president-uhuru-announce-31-new-cases-of-covid-19-unveils-an-8-economic-stimulus-programme-to-stimulate-growth-nairobi-saturday-may-23-2020/" xr:uid="{96C89D04-2AA7-4BFD-89CF-6603AB0CF0AC}"/>
    <hyperlink ref="H4121" r:id="rId2536" display="https://www.health.go.ke/president-uhuru-announce-31-new-cases-of-covid-19-unveils-an-8-economic-stimulus-programme-to-stimulate-growth-nairobi-saturday-may-23-2020/" xr:uid="{6C8BE38C-7ECD-4D2E-BF2A-B150C1865C0B}"/>
    <hyperlink ref="H4103" r:id="rId2537" xr:uid="{DD798785-C445-4070-80CF-46271E6061E1}"/>
    <hyperlink ref="H4117" r:id="rId2538" xr:uid="{6B6F6050-F2A4-48B8-BD55-D8252FEEE4D1}"/>
    <hyperlink ref="H4135" r:id="rId2539" xr:uid="{4F5FF101-9550-4F14-A9A6-004FDD046151}"/>
    <hyperlink ref="H4136" r:id="rId2540" xr:uid="{A7E2ECE2-F594-4E18-8F73-0247CC123CBD}"/>
    <hyperlink ref="H4146" r:id="rId2541" xr:uid="{C5611F5B-522B-4784-A504-F25A68459760}"/>
    <hyperlink ref="H4145" r:id="rId2542" xr:uid="{8B113086-7753-4648-827A-7AD7F91070DC}"/>
    <hyperlink ref="H4137" r:id="rId2543" xr:uid="{DD76BE81-59B1-4D67-AC10-AFE50510F7AB}"/>
    <hyperlink ref="H4141" r:id="rId2544" xr:uid="{C2B923A7-50BC-4AEE-B61D-EAD0C3A2C55C}"/>
    <hyperlink ref="H4142" r:id="rId2545" xr:uid="{AB470602-0286-4E1F-992B-AAFDC3D5F92C}"/>
    <hyperlink ref="H4143" r:id="rId2546" xr:uid="{B1D16D3B-E089-4DAC-A339-46B7DEE903D5}"/>
    <hyperlink ref="H4161" r:id="rId2547" xr:uid="{9A02DD21-B009-4B1A-804D-F4637FCABA78}"/>
    <hyperlink ref="H4160" r:id="rId2548" xr:uid="{DC507B4B-57A8-4B80-ADB7-9904D77BF4C6}"/>
    <hyperlink ref="H4140" r:id="rId2549" xr:uid="{48410D65-2068-463B-BD93-F15E071125DD}"/>
    <hyperlink ref="H4169" r:id="rId2550" xr:uid="{C4486C8F-8D35-4334-8D33-4A421AA17155}"/>
    <hyperlink ref="H4162" r:id="rId2551" xr:uid="{A0579163-A7F1-4B2D-B34A-75D30C7654E3}"/>
    <hyperlink ref="H4163" r:id="rId2552" xr:uid="{96D5E3BD-4B16-4CD0-8855-6686D7D2B21D}"/>
    <hyperlink ref="H4198" r:id="rId2553" xr:uid="{AFD93EEF-A37C-4DD4-AFA5-43ED495F00CC}"/>
    <hyperlink ref="H4215" r:id="rId2554" xr:uid="{8B2BE705-4A81-4BD7-8D3F-2BA021939DA4}"/>
    <hyperlink ref="H4211" r:id="rId2555" xr:uid="{5A40F46E-F1BA-4E6D-BD84-03B9FE593786}"/>
    <hyperlink ref="H4200" r:id="rId2556" xr:uid="{2F91638D-AC70-4009-8D19-722622242683}"/>
    <hyperlink ref="H4212" r:id="rId2557" xr:uid="{1AD1560C-A311-4484-A23E-133F24D47A79}"/>
    <hyperlink ref="H4189" r:id="rId2558" xr:uid="{32A8B647-7207-4E9A-ADBA-381F4F758AC3}"/>
    <hyperlink ref="H4186" r:id="rId2559" xr:uid="{66ED8D61-76B1-4227-AABB-70162D407B71}"/>
    <hyperlink ref="H4187" r:id="rId2560" xr:uid="{C5CC0BB3-FF69-40E3-8FAD-AECA5E4B6ACD}"/>
    <hyperlink ref="H4188" r:id="rId2561" xr:uid="{39653565-A39C-41A2-9172-4EA8F4CD8D15}"/>
    <hyperlink ref="H4184" r:id="rId2562" xr:uid="{8DED657F-8C30-4912-B46A-8ADA598BFDA2}"/>
    <hyperlink ref="H4185" r:id="rId2563" xr:uid="{995DF7C6-29B8-4A92-91DC-FB51205ADBBA}"/>
    <hyperlink ref="H4206" r:id="rId2564" xr:uid="{DFE9DDC8-A1D9-4212-9FDC-B151D41330ED}"/>
    <hyperlink ref="H4190" r:id="rId2565" xr:uid="{9B9D4B4C-3CB0-4B2A-9137-DBC54CF4EBE0}"/>
    <hyperlink ref="H4196" r:id="rId2566" xr:uid="{B8068A19-3207-4006-9448-4A087A2639BF}"/>
    <hyperlink ref="H4181" r:id="rId2567" xr:uid="{2C47E72E-1871-4408-B725-40BE5A7B6E06}"/>
    <hyperlink ref="H4204" r:id="rId2568" xr:uid="{3D0F86B9-0B80-4AE1-AB61-C99AF15123D3}"/>
    <hyperlink ref="H4210" r:id="rId2569" xr:uid="{22B16890-370B-410F-B837-ACC3EFE97B23}"/>
    <hyperlink ref="H4183" r:id="rId2570" xr:uid="{C2A36CC2-6AC7-43BA-932D-660584CFFBD6}"/>
    <hyperlink ref="H4182" r:id="rId2571" xr:uid="{A0362827-D74E-48D4-A9D4-49D987C1D442}"/>
    <hyperlink ref="H4199" r:id="rId2572" xr:uid="{4848F5F6-F80C-4493-8117-D963D9591460}"/>
    <hyperlink ref="H4218" r:id="rId2573" xr:uid="{B7D28FE6-8B2B-4AD7-8738-DF199581955D}"/>
    <hyperlink ref="H4195" r:id="rId2574" xr:uid="{8638EF70-8507-4557-8DE0-057B63E518A1}"/>
    <hyperlink ref="H4217" r:id="rId2575" xr:uid="{B0869D49-1734-4C37-81B9-A2EBBACFD49F}"/>
    <hyperlink ref="H4194" r:id="rId2576" xr:uid="{638E31DB-11BD-4ED7-B496-D28AF6D740A3}"/>
    <hyperlink ref="H4201" r:id="rId2577" xr:uid="{43BDF0B0-CE8D-4641-818D-7198EDC96AA4}"/>
    <hyperlink ref="H4203" r:id="rId2578" xr:uid="{445DEE84-F92F-48DA-8E32-EEE33A8C9710}"/>
    <hyperlink ref="H4219" r:id="rId2579" xr:uid="{2EF3F3E7-ADF4-470D-8E53-7EB93D9F301E}"/>
    <hyperlink ref="H4208" r:id="rId2580" xr:uid="{6C05FAD9-2655-4FDC-9C34-FF29A2D95BAE}"/>
    <hyperlink ref="H4202" r:id="rId2581" xr:uid="{29323158-CF74-4FFA-9759-29C4EF57BF1A}"/>
    <hyperlink ref="H4205" r:id="rId2582" xr:uid="{419029EB-9354-4A58-8630-53CEDA1E8191}"/>
    <hyperlink ref="H4197" r:id="rId2583" xr:uid="{315344ED-6241-42AF-A9E9-51E23C8261AF}"/>
    <hyperlink ref="H4207" r:id="rId2584" xr:uid="{1C125892-E5B8-4E97-8582-95A0C9B6025E}"/>
    <hyperlink ref="H4191" r:id="rId2585" xr:uid="{CCEEBB0F-C8AD-428B-9023-0D1F0A9F51A4}"/>
    <hyperlink ref="H4179" r:id="rId2586" xr:uid="{5356BC7F-4557-4A99-B538-A5A821C96E19}"/>
    <hyperlink ref="H4193" r:id="rId2587" xr:uid="{7F4C8502-9E08-4ECB-ACD5-B4DD17A33F6E}"/>
    <hyperlink ref="H4192" r:id="rId2588" xr:uid="{2AAF995F-11C9-4705-9A63-AD2A63624C16}"/>
    <hyperlink ref="H4213" r:id="rId2589" xr:uid="{306E573E-766E-40F2-93AF-DC88D497AA40}"/>
    <hyperlink ref="H4216" r:id="rId2590" xr:uid="{0D15A02F-5CA2-4ECC-9701-CDFB75C8D1CC}"/>
    <hyperlink ref="H4226" r:id="rId2591" xr:uid="{F2C21122-9597-4889-B2E8-0064B9DF40BA}"/>
    <hyperlink ref="H4227" r:id="rId2592" xr:uid="{83716C47-5449-432C-998A-4C0174AC6ED8}"/>
    <hyperlink ref="H4228" r:id="rId2593" xr:uid="{8A05817E-C1D2-40DF-8CDE-AA0399313F72}"/>
    <hyperlink ref="H4229" r:id="rId2594" xr:uid="{4C79CEDD-EEA4-4A99-BE76-B82E349DFF20}"/>
    <hyperlink ref="H4260" r:id="rId2595" xr:uid="{DACAEDCC-3FF4-43AD-A3BC-B4C381EF1267}"/>
    <hyperlink ref="H4265" r:id="rId2596" display="https://www.gob.mx/shcp/prensa/comunicado-no-095-gobierno-de-mexico-presenta-segundo-anuncio-de-proyectos-para-apuntalar-la-reactivacion-economica" xr:uid="{C3ADBB96-FFB3-4EEF-8CF7-3B53D9857CF1}"/>
    <hyperlink ref="H4244" r:id="rId2597" display="https://www.gob.mx/shcp/prensa/comunicado-no-079-gobierno-de-mexico-firma-acuerdo-para-la-reactivacion-economica-con-el-consejo-coordinador-empresarial" xr:uid="{7161083E-73FC-46F2-95AF-CADD805E1795}"/>
    <hyperlink ref="H4277" r:id="rId2598" display="https://www.gob.mx/shcp/prensa/comunicado-no-079-gobierno-de-mexico-firma-acuerdo-para-la-reactivacion-economica-con-el-consejo-coordinador-empresarial" xr:uid="{605C995C-AC67-4C64-BF7B-62BE242BB210}"/>
    <hyperlink ref="H4263" r:id="rId2599" display="https://www.gob.mx/shcp/prensa/comunicado-no-079-gobierno-de-mexico-firma-acuerdo-para-la-reactivacion-economica-con-el-consejo-coordinador-empresarial" xr:uid="{8A53B543-2424-4C6C-8FA4-6A2B08481352}"/>
    <hyperlink ref="H4236" r:id="rId2600" display="https://www.gob.mx/shcp/prensa/comunicado-no-079-gobierno-de-mexico-firma-acuerdo-para-la-reactivacion-economica-con-el-consejo-coordinador-empresarial" xr:uid="{C9CC9D5D-6D72-4474-8159-DBDA2568854E}"/>
    <hyperlink ref="H4222" r:id="rId2601" xr:uid="{6BBD5FC0-98D0-4500-9DE5-C42B28F3C860}"/>
    <hyperlink ref="H4268" r:id="rId2602" display="https://www.dof.gob.mx/nota_detalle.php?codigo=5592205&amp;fecha=23/04/2020" xr:uid="{9A0767A0-B9A9-46DD-B2E9-A43704749C99}"/>
    <hyperlink ref="H4258" r:id="rId2603" display="https://www.dof.gob.mx/nota_detalle.php?codigo=5592205&amp;fecha=23/04/2020" xr:uid="{9EC25477-F6EF-469D-B361-01C783A0BB93}"/>
    <hyperlink ref="H4250" r:id="rId2604" xr:uid="{0C4032D1-55E6-453D-B18A-0516DDA899D9}"/>
    <hyperlink ref="H4273" r:id="rId2605" display="https://www.dof.gob.mx/nota_detalle.php?codigo=5592205&amp;fecha=23/04/2020" xr:uid="{DE3D9E38-BECF-4B12-9611-BF030A4E90CE}"/>
    <hyperlink ref="H4255" r:id="rId2606" xr:uid="{5349C11D-8B74-4DCB-8C48-115862185C39}"/>
    <hyperlink ref="H4271" r:id="rId2607" display="https://lopezobrador.org.mx/2020/04/05/presidente-anuncia-acciones-para-la-reactivacion-economica-ante-covid-19-en-primer-informe-del-ano-al-pueblo-de-mexico-2/" xr:uid="{C07DEC86-13A8-4BAD-A050-ED3FF9F16D1F}"/>
    <hyperlink ref="H4224" r:id="rId2608" display="https://lopezobrador.org.mx/2020/04/05/presidente-anuncia-acciones-para-la-reactivacion-economica-ante-covid-19-en-primer-informe-del-ano-al-pueblo-de-mexico-2/" xr:uid="{11AA91F4-D40B-49F4-B0C6-1DBF019856A0}"/>
    <hyperlink ref="H4243" r:id="rId2609" display="https://lopezobrador.org.mx/2020/04/05/presidente-anuncia-acciones-para-la-reactivacion-economica-ante-covid-19-en-primer-informe-del-ano-al-pueblo-de-mexico-2/" xr:uid="{CDCD3FBB-76AA-432D-8872-CE0B17209CE5}"/>
    <hyperlink ref="H4245" r:id="rId2610" display="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xr:uid="{FEF68AEB-EAEE-41C9-AF45-27A69F4F7B84}"/>
    <hyperlink ref="H4247" r:id="rId2611" display="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xr:uid="{2B2D3FC2-871F-4593-BFE9-EB2B8FF23809}"/>
    <hyperlink ref="H4246" r:id="rId2612" display="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xr:uid="{89692367-1674-4304-A8FA-803207303CC0}"/>
    <hyperlink ref="H4270" r:id="rId2613" display="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xr:uid="{AA7F5078-910E-498F-98F7-31D49CBD2B03}"/>
    <hyperlink ref="H4225" r:id="rId2614" xr:uid="{566E90FF-4856-4356-A4B6-5E9E5F9B4957}"/>
    <hyperlink ref="H4231" r:id="rId2615" xr:uid="{DA5030F8-4995-4A86-B4F6-A9D4C69ED26F}"/>
    <hyperlink ref="H4232" r:id="rId2616" xr:uid="{A7EB6613-8648-4B86-A9C9-06623D23E2F8}"/>
    <hyperlink ref="H4235" r:id="rId2617" xr:uid="{5F8F007A-6A9F-4799-AAA2-6424F7A2E23E}"/>
    <hyperlink ref="H4233" r:id="rId2618" xr:uid="{882A79AB-9984-4D55-90FB-A54C993EC8AB}"/>
    <hyperlink ref="H4230" r:id="rId2619" xr:uid="{3678F30C-F07E-4FD7-8994-8601C3F6395A}"/>
    <hyperlink ref="H4234" r:id="rId2620" xr:uid="{00E8BDCF-6217-40A1-892C-C77E847315CF}"/>
    <hyperlink ref="H4341" r:id="rId2621" xr:uid="{71C33DBA-7131-46A9-B170-975B28CFEEE0}"/>
    <hyperlink ref="H4342" r:id="rId2622" xr:uid="{B45CE543-6BA9-470F-94FE-82FEA07CB6F3}"/>
    <hyperlink ref="H4330" r:id="rId2623" xr:uid="{F4900925-288E-46F1-A0D3-4C846E2CA0ED}"/>
    <hyperlink ref="H4331" r:id="rId2624" xr:uid="{840311FA-78CD-4E87-8655-973EA7C53487}"/>
    <hyperlink ref="H4318" r:id="rId2625" xr:uid="{81F00162-3A9E-4DFF-9EC6-CAE357044E9F}"/>
    <hyperlink ref="H4317" r:id="rId2626" xr:uid="{58CB3D66-FEC5-4360-A2D9-DA942B5BF9F6}"/>
    <hyperlink ref="H4319" r:id="rId2627" xr:uid="{344C7FAE-4E01-4735-9B57-62F7DE4B37BB}"/>
    <hyperlink ref="H4322" r:id="rId2628" xr:uid="{4EBA5013-3646-472D-9D27-5D6BA8173A10}"/>
    <hyperlink ref="H4323" r:id="rId2629" xr:uid="{DB91CB84-0905-46AA-A3B1-27C8943AAB06}"/>
    <hyperlink ref="H4321" r:id="rId2630" xr:uid="{D9E74AD9-582F-4B34-AA7E-CC747E0D7995}"/>
    <hyperlink ref="H4320" r:id="rId2631" xr:uid="{8AD1439E-645A-4A25-B8FA-3A2CF3E49336}"/>
    <hyperlink ref="H4335" r:id="rId2632" xr:uid="{17D03ADE-7D31-4579-BBD3-8AD51A821830}"/>
    <hyperlink ref="H4336" r:id="rId2633" xr:uid="{3980C554-FD10-4867-93BA-E18069419F37}"/>
    <hyperlink ref="H4337" r:id="rId2634" xr:uid="{8C96AD3D-9D15-406E-BC4F-04065D13D4AD}"/>
    <hyperlink ref="H4338" r:id="rId2635" xr:uid="{456B57A7-C1BB-48C5-A0E9-51E603DF7AEA}"/>
    <hyperlink ref="H4340" r:id="rId2636" xr:uid="{102D6330-304E-418F-B6E9-3E22A66E1FAF}"/>
    <hyperlink ref="H4332" r:id="rId2637" xr:uid="{43BE1D39-3901-4CC0-B06C-215E997C9AE4}"/>
    <hyperlink ref="H4339" r:id="rId2638" xr:uid="{77D5FA6C-D93E-4077-B750-FC34B09A5A4A}"/>
    <hyperlink ref="H4344" r:id="rId2639" xr:uid="{9300135F-7804-4947-9F11-0B4833E377D2}"/>
    <hyperlink ref="H4329" r:id="rId2640" xr:uid="{58063EA2-16F3-4F65-9754-4FC81D79336D}"/>
    <hyperlink ref="H4285" r:id="rId2641" xr:uid="{880A82A6-C4A8-49C9-BB31-ED91EB0F0098}"/>
    <hyperlink ref="H4286" r:id="rId2642" xr:uid="{B3D5E441-2972-46C3-89D6-68BD1175CFEA}"/>
    <hyperlink ref="H4287" r:id="rId2643" xr:uid="{1E38E10C-668E-4EC5-9799-0CD87720BE7A}"/>
    <hyperlink ref="H4288" r:id="rId2644" xr:uid="{4B2E3A3E-77C8-406B-A8C5-ECF8D6DC5ED8}"/>
    <hyperlink ref="H4289" r:id="rId2645" xr:uid="{3CB3347A-BEC4-4EA6-96E7-FC4E30B26DEE}"/>
    <hyperlink ref="H4290" r:id="rId2646" xr:uid="{649FCC13-A08D-4CA2-B91D-1C1A62689014}"/>
    <hyperlink ref="H4291" r:id="rId2647" xr:uid="{C2E83211-28A9-4265-8875-D127F49BD2B3}"/>
    <hyperlink ref="H4292" r:id="rId2648" xr:uid="{7D0CB70E-39F7-4F05-9452-03722D766A52}"/>
    <hyperlink ref="H4293" r:id="rId2649" xr:uid="{4FDB0641-FCF3-47A9-B493-CD74C866946D}"/>
    <hyperlink ref="H4294" r:id="rId2650" xr:uid="{2C43F9BC-87FF-4A53-A4E7-0222230EAA4C}"/>
    <hyperlink ref="H4295" r:id="rId2651" xr:uid="{2E78152F-94C0-4B17-8A97-7408511F2D73}"/>
    <hyperlink ref="H4296" r:id="rId2652" xr:uid="{24EAC7CA-9EF2-464D-80CF-80721640660D}"/>
    <hyperlink ref="H4297" r:id="rId2653" xr:uid="{ED4B120A-59CA-4990-95E1-A6350338C9F7}"/>
    <hyperlink ref="H4298" r:id="rId2654" xr:uid="{0A85C9BD-67D7-49A9-B3B5-5D7AFB77E381}"/>
    <hyperlink ref="H4299" r:id="rId2655" xr:uid="{311A799E-E9E0-4531-B72E-7D9B17BCD646}"/>
    <hyperlink ref="H4300" r:id="rId2656" xr:uid="{4AEE5420-8029-4A7F-8FBB-123601A8CD3A}"/>
    <hyperlink ref="H4301" r:id="rId2657" xr:uid="{A3C5D82D-8996-46A0-9DEB-6F8D0DF9CC6D}"/>
    <hyperlink ref="H4302" r:id="rId2658" xr:uid="{9E560AA7-A14C-495B-B07A-62CB6EBC5C22}"/>
    <hyperlink ref="H4303" r:id="rId2659" xr:uid="{8A4C74EA-1FAD-45A9-B5E7-22C5F0D67309}"/>
    <hyperlink ref="H4304" r:id="rId2660" xr:uid="{7F0988C7-7589-4732-8C1C-FC536A603512}"/>
    <hyperlink ref="H4305" r:id="rId2661" xr:uid="{2EE5B774-92C9-4385-908E-C335928B7281}"/>
    <hyperlink ref="H4306" r:id="rId2662" xr:uid="{5A790A8B-FD94-4A3C-A9DE-3CC38BCB7A78}"/>
    <hyperlink ref="H4307" r:id="rId2663" xr:uid="{1482D468-3430-4E28-89A3-E8691A4C4F69}"/>
    <hyperlink ref="H4308" r:id="rId2664" xr:uid="{18751460-777A-445B-8548-E5780A3FC46E}"/>
    <hyperlink ref="H4309" r:id="rId2665" xr:uid="{A0FEB501-D832-4133-B112-0E8588C8B3D9}"/>
    <hyperlink ref="H4310" r:id="rId2666" xr:uid="{CB25DAD8-33A2-4C1F-AB26-0C9FA090FD6C}"/>
    <hyperlink ref="H4311" r:id="rId2667" xr:uid="{A4433F97-E945-4900-858A-981F1E201840}"/>
    <hyperlink ref="H4312" r:id="rId2668" xr:uid="{0C9EE3C5-B32C-45A0-896B-9E24B34B213C}"/>
    <hyperlink ref="H4313" r:id="rId2669" xr:uid="{BAEC139D-2D0F-4345-8811-47AE2CBBDBA2}"/>
    <hyperlink ref="H4314" r:id="rId2670" xr:uid="{C71C7D7C-444F-45F7-99C2-6E8F061DF1AD}"/>
    <hyperlink ref="H4315" r:id="rId2671" xr:uid="{46ABC0F6-AD1B-4545-9DD8-EB1E59D0607A}"/>
    <hyperlink ref="H4316" r:id="rId2672" xr:uid="{D9F05E90-2147-4E17-8ACD-56AAEF9DEF25}"/>
    <hyperlink ref="H4352" r:id="rId2673" xr:uid="{7AA717A4-0FC3-4D34-BA51-3973911544A0}"/>
    <hyperlink ref="H4354" r:id="rId2674" xr:uid="{A9CCCE61-595B-479F-A03A-CE88F8DE4A13}"/>
    <hyperlink ref="H4366" r:id="rId2675" xr:uid="{34642278-93D4-4521-A0F4-5E21D5A3EF19}"/>
    <hyperlink ref="H4390" r:id="rId2676" display="https://www.lavieeco.com/actualite-maroc/quatre-nouveaux-contrats-programmes-pour-la-culture-le-divertissement-et-les-medias/" xr:uid="{65BC7EF7-9DD4-4E30-AEC1-294968AE1B45}"/>
    <hyperlink ref="H4356" r:id="rId2677" xr:uid="{86ED4AAC-614E-4D20-9C5F-1BACE659CCCD}"/>
    <hyperlink ref="H4364" r:id="rId2678" display="https://www.h24info.ma/economie/des-contrats-programmes-pour-relancer-les-secteurs-de-levenementiel-des-traiteurs-et-des-parcs-dattractions-et-de-jeux/" xr:uid="{BC8B9CD5-9DA3-4D50-80D8-88B2367DF563}"/>
    <hyperlink ref="H4387" r:id="rId2679" xr:uid="{BA0282B2-31C2-4C65-87B4-232B34300AB4}"/>
    <hyperlink ref="H4391" r:id="rId2680" xr:uid="{9AFDB78F-FC1D-45FF-8F99-4C66FB3782B0}"/>
    <hyperlink ref="H4355" r:id="rId2681" xr:uid="{E62FC7AB-76B2-45A3-A048-D71A831310FA}"/>
    <hyperlink ref="H4368" r:id="rId2682" display="https://www.finances.gov.ma/Ar/Pages/%D9%85%D8%B3%D8%AA%D8%AC%D8%AF%D8%A9.aspx?fiche=5068;" xr:uid="{3D603583-D68E-4962-A80A-F6427CF7D569}"/>
    <hyperlink ref="H4362" r:id="rId2683" xr:uid="{49143A8E-7EBA-4B1F-B611-2C9CE91050EE}"/>
    <hyperlink ref="H4388" r:id="rId2684" xr:uid="{214C5A8D-D713-419A-AEDF-02966B8BDA01}"/>
    <hyperlink ref="H4351" r:id="rId2685" xr:uid="{BBC522DB-94E3-43C3-877D-70DE8748719A}"/>
    <hyperlink ref="H4394" r:id="rId2686" xr:uid="{06905FAF-4E02-4567-92FB-5E9A18C0DDCB}"/>
    <hyperlink ref="H4395" r:id="rId2687" xr:uid="{F45E0B4C-D94C-4A21-935F-D271F644944D}"/>
    <hyperlink ref="H4467" r:id="rId2688" xr:uid="{B43A328F-AD18-4CF8-B315-254B1E0519D6}"/>
    <hyperlink ref="H4454" r:id="rId2689" xr:uid="{EFB1BF20-74F0-4581-81A5-1A91A7F52567}"/>
    <hyperlink ref="H4449" r:id="rId2690" xr:uid="{C22423EC-DE0F-471E-8151-D204938E2CA2}"/>
    <hyperlink ref="H4450" r:id="rId2691" xr:uid="{B0774AD7-41E4-4300-89BC-689FDB29A212}"/>
    <hyperlink ref="H4447" r:id="rId2692" xr:uid="{CBEBCCB2-5F29-4A89-AFF3-85C172FD92DC}"/>
    <hyperlink ref="H4448" r:id="rId2693" xr:uid="{60FDF663-35DB-4212-A484-2B44BAADA7A6}"/>
    <hyperlink ref="H4475" r:id="rId2694" xr:uid="{740D1924-D4B7-4DB3-BDAE-779E1D66CBBC}"/>
    <hyperlink ref="H4399" r:id="rId2695" xr:uid="{8231AE65-C7B3-4620-8990-946C8B7F844E}"/>
    <hyperlink ref="H4476" r:id="rId2696" xr:uid="{05D09F4A-1641-4354-892F-656D3916AF0F}"/>
    <hyperlink ref="H4422" r:id="rId2697" xr:uid="{D330655C-4169-47DA-B552-E00E429E2713}"/>
    <hyperlink ref="H4409" r:id="rId2698" xr:uid="{32D83A6C-FBFC-4DD3-BE0F-82835B6B8678}"/>
    <hyperlink ref="H4496" r:id="rId2699" xr:uid="{57D3657E-DE26-4A2B-B751-68F86DD62837}"/>
    <hyperlink ref="H4423" r:id="rId2700" xr:uid="{C3205BB7-86B5-473F-AE7D-D6B189402D82}"/>
    <hyperlink ref="H4470" r:id="rId2701" xr:uid="{67825C6D-12EC-486F-BF15-39E5372894CE}"/>
    <hyperlink ref="H4487" r:id="rId2702" xr:uid="{D6A0F06F-1DB3-47B5-B114-832E5E4828B8}"/>
    <hyperlink ref="H4473" r:id="rId2703" xr:uid="{9DC1DCCB-9DFF-4826-B849-E6B3CE3D38A9}"/>
    <hyperlink ref="H4445" r:id="rId2704" xr:uid="{76F0A86B-CE06-4195-BF1A-3D37A7FF2E27}"/>
    <hyperlink ref="H4468" r:id="rId2705" xr:uid="{7E21F1F8-DC9A-4EB9-8BCE-5FE9CE6BB371}"/>
    <hyperlink ref="H4458" r:id="rId2706" xr:uid="{D0AB5146-780B-4786-8BD9-5DB03EBA8BC9}"/>
    <hyperlink ref="H4433" r:id="rId2707" xr:uid="{9C9EC056-8C97-40CB-ABDA-02275924C5AE}"/>
    <hyperlink ref="H4513" r:id="rId2708" xr:uid="{822D4B54-1D46-4C4C-9C8A-4F6F79B3AD66}"/>
    <hyperlink ref="H4438" r:id="rId2709" xr:uid="{A4802755-771B-4A92-9981-4DFF552415AC}"/>
    <hyperlink ref="H4446" r:id="rId2710" xr:uid="{68E91658-D4D1-4A60-82CC-8B8CC8E580FF}"/>
    <hyperlink ref="H4532" r:id="rId2711" xr:uid="{9950B66A-22FA-4D34-9CB4-ACDE14846767}"/>
    <hyperlink ref="H4437" r:id="rId2712" xr:uid="{BC571293-ECA4-4618-9187-E557FB6464FC}"/>
    <hyperlink ref="H4407" r:id="rId2713" xr:uid="{A3C4C5D8-E6C5-4C8A-BAF0-DD812917F0BE}"/>
    <hyperlink ref="H4426" r:id="rId2714" xr:uid="{5F40ABE7-8223-4C29-9786-0D1CC1CE4C80}"/>
    <hyperlink ref="H4415" r:id="rId2715" xr:uid="{8D41005E-EDBB-4BF8-B04F-27AACF685DAD}"/>
    <hyperlink ref="H4495" r:id="rId2716" xr:uid="{CB15F6C2-386A-4493-B479-15F889C39D6A}"/>
    <hyperlink ref="H4427" r:id="rId2717" xr:uid="{C6E8FB35-07EA-4E72-B029-BBCFE5AD048F}"/>
    <hyperlink ref="H4442" r:id="rId2718" xr:uid="{052BF0A0-2699-475E-BCF9-0ED2F3A4D2C0}"/>
    <hyperlink ref="H4511" r:id="rId2719" xr:uid="{D8D1B8FA-9815-4202-B3C7-8EEB68EB7A63}"/>
    <hyperlink ref="H4405" r:id="rId2720" xr:uid="{7204B8F9-D915-47D5-BFCE-FB8705CC37CF}"/>
    <hyperlink ref="H4524" r:id="rId2721" xr:uid="{B975DDCB-24F4-4574-A527-7F4834B6764B}"/>
    <hyperlink ref="H4404" r:id="rId2722" xr:uid="{DE968204-7295-48E8-A253-2FC9226B4CC8}"/>
    <hyperlink ref="H4410" r:id="rId2723" xr:uid="{4167B321-CDFC-4FF3-9B39-C9D65D125D5D}"/>
    <hyperlink ref="H4494" r:id="rId2724" xr:uid="{8A279B2E-F590-43F2-944E-06E30AD468E5}"/>
    <hyperlink ref="H4430" r:id="rId2725" xr:uid="{128AA398-5D9D-4800-A6A9-0E17533C731A}"/>
    <hyperlink ref="H4478" r:id="rId2726" xr:uid="{6EF533B9-85FC-4484-A09F-1BD0B8EF7CAA}"/>
    <hyperlink ref="H4443" r:id="rId2727" xr:uid="{56308FF5-8884-47E8-88A9-84F3A2F8A5D5}"/>
    <hyperlink ref="H4412" r:id="rId2728" xr:uid="{6A941FC7-5418-444F-A4EE-14FD7C046F4C}"/>
    <hyperlink ref="H4451" r:id="rId2729" xr:uid="{58B96AB7-7ADC-40CE-B8C0-8848AFBBBC19}"/>
    <hyperlink ref="H4436" r:id="rId2730" xr:uid="{D354A12F-BEE5-42FE-9A3F-160E209364A9}"/>
    <hyperlink ref="H4431" r:id="rId2731" xr:uid="{66F1E807-9F63-4ACF-873A-BBF87FC7E362}"/>
    <hyperlink ref="H4413" r:id="rId2732" xr:uid="{11C891AE-0FE8-48E6-9CDD-6BD139EFF2DF}"/>
    <hyperlink ref="H4440" r:id="rId2733" xr:uid="{7516EB56-9A21-4165-A57C-4D4ABF623CDA}"/>
    <hyperlink ref="H4403" r:id="rId2734" xr:uid="{0ACCFAB5-EB90-42A2-8F00-6295A995ED9A}"/>
    <hyperlink ref="H4419" r:id="rId2735" xr:uid="{73ECFA8F-60A7-42DC-8A42-1EC2380B7DD1}"/>
    <hyperlink ref="H4464" r:id="rId2736" xr:uid="{B6F840A6-609C-4766-9ADF-029F12419DBB}"/>
    <hyperlink ref="H4472" r:id="rId2737" xr:uid="{7C22465C-C396-497B-B80B-67DD4F93A120}"/>
    <hyperlink ref="H4533" r:id="rId2738" xr:uid="{5F532810-A56B-47CE-9998-5785E61DF90C}"/>
    <hyperlink ref="H4498" r:id="rId2739" xr:uid="{956F8D65-01B5-4ECF-8AE4-EA2BD35FB0A5}"/>
    <hyperlink ref="H4488" r:id="rId2740" xr:uid="{34182441-9DE9-41E2-9AFF-834DCCD54CB8}"/>
    <hyperlink ref="H4435" r:id="rId2741" xr:uid="{022E27EC-936F-4C15-99A6-1E56C1BF3936}"/>
    <hyperlink ref="H4417" r:id="rId2742" xr:uid="{78F62B43-C2D3-4E41-BA3F-B438749BCB22}"/>
    <hyperlink ref="H4439" r:id="rId2743" xr:uid="{B06BB42B-71DD-46BE-8380-54DE8272C436}"/>
    <hyperlink ref="H4397" r:id="rId2744" display="https://www.rijksoverheid.nl/actueel/nieuws/2021/03/12/kabinet-breidt-coronasteun-ondernemers-verder-uit" xr:uid="{F7E3B6A6-AFB2-44E1-A3A6-AF680D9A27D0}"/>
    <hyperlink ref="H4519" r:id="rId2745" xr:uid="{0C2E12B5-0ECA-41E4-9EEB-2353491D6152}"/>
    <hyperlink ref="H4497" r:id="rId2746" xr:uid="{050B79EC-DD8F-4515-9672-980A95FBC1F0}"/>
    <hyperlink ref="H4518" r:id="rId2747" xr:uid="{ADEE635F-267C-4BA8-9E07-83E32B307D8A}"/>
    <hyperlink ref="H4499" r:id="rId2748" xr:uid="{D3FBAF1E-38A7-43D3-A212-D2BD3FE1C065}"/>
    <hyperlink ref="H4528" r:id="rId2749" display="https://www.rijksoverheid.nl/actueel/nieuws/2021/03/12/kabinet-breidt-coronasteun-ondernemers-verder-uit" xr:uid="{E9D15C3B-F1D3-437A-8BA9-C9E7E0837969}"/>
    <hyperlink ref="H4491" r:id="rId2750" xr:uid="{837E7AFB-E3C7-4E1D-96FB-7DB27B99A8C0}"/>
    <hyperlink ref="H4429" r:id="rId2751" display="https://www.rijksoverheid.nl/actueel/nieuws/2021/04/22/meer-nederlanders-verduurzamen-hun-woning-tijdens-lockdown" xr:uid="{7BB5118D-03D2-4E96-913E-B65007F5BDD2}"/>
    <hyperlink ref="H4501" r:id="rId2752" xr:uid="{9BABBF0D-EAB0-4FC4-92D3-ECB3818565B4}"/>
    <hyperlink ref="H4428" r:id="rId2753" xr:uid="{50795AAE-1690-40AF-987F-D716CFC134D1}"/>
    <hyperlink ref="H4424" r:id="rId2754" xr:uid="{01DE805A-1DD3-47CF-8B8B-79916CA5FC20}"/>
    <hyperlink ref="H4489" r:id="rId2755" xr:uid="{375CF510-0711-44CF-B9B3-599075016850}"/>
    <hyperlink ref="H4444" r:id="rId2756" xr:uid="{287A3847-6B3E-40B0-9E96-F31965114C79}"/>
    <hyperlink ref="H4441" r:id="rId2757" xr:uid="{87FCAD8A-BCF5-4EAA-AFB7-3F86B7B05DB5}"/>
    <hyperlink ref="H4408" r:id="rId2758" xr:uid="{1E017845-732A-46E5-93DE-F678007A3864}"/>
    <hyperlink ref="H4416" r:id="rId2759" xr:uid="{41738038-F7B2-4333-9D4E-1BB14E3A5D2F}"/>
    <hyperlink ref="H4401" r:id="rId2760" xr:uid="{D6D7CA52-39E6-4101-A49D-9278E79DE0BA}"/>
    <hyperlink ref="H4400" r:id="rId2761" xr:uid="{E0C79AA9-5314-4C1B-B1B5-3681F3650534}"/>
    <hyperlink ref="H4406" r:id="rId2762" xr:uid="{BA9D7268-E85B-4CAE-AC69-25CFD3037ACD}"/>
    <hyperlink ref="H4500" r:id="rId2763" xr:uid="{C92598AA-9F7C-43A6-A24E-D62F6BCC2B3B}"/>
    <hyperlink ref="H4425" r:id="rId2764" xr:uid="{C001680B-2CE6-4695-ABB6-3ECA21228E75}"/>
    <hyperlink ref="H4531" r:id="rId2765" xr:uid="{BFBC5390-99A6-4E2A-B4A5-4A5E8D4D97CD}"/>
    <hyperlink ref="H4471" r:id="rId2766" xr:uid="{250F66B4-89BA-4A53-80DB-2993F5A141BE}"/>
    <hyperlink ref="H4523" r:id="rId2767" xr:uid="{4FE24E87-9C95-4EB5-B466-51CAC0D1CD2A}"/>
    <hyperlink ref="H4530" r:id="rId2768" xr:uid="{918E4ECE-8CED-439E-9A31-ABCC89F904AF}"/>
    <hyperlink ref="H4418" r:id="rId2769" xr:uid="{FD625478-8079-4C94-A693-01414643D61D}"/>
    <hyperlink ref="H4466" r:id="rId2770" xr:uid="{BD10C5E3-EBF1-49BF-9910-6D072368DE1E}"/>
    <hyperlink ref="H4534" r:id="rId2771" xr:uid="{8D0CAA4C-3278-4C5F-A7F3-54F722152869}"/>
    <hyperlink ref="H4457" r:id="rId2772" xr:uid="{B4EAF38C-832F-4751-AA05-8E24D1F187C0}"/>
    <hyperlink ref="H4456" r:id="rId2773" xr:uid="{5B3DBEEC-E6CC-4AD3-A2A2-203E62C95E3A}"/>
    <hyperlink ref="H4502" r:id="rId2774" xr:uid="{BA67121F-575E-4FAF-B89E-062CED6F2446}"/>
    <hyperlink ref="H4402" r:id="rId2775" xr:uid="{19CDBA2F-63EE-492F-9922-389C3758926F}"/>
    <hyperlink ref="H4560" r:id="rId2776" xr:uid="{52E798CD-B40F-4E64-B7FC-61072928CD7B}"/>
    <hyperlink ref="H4552" r:id="rId2777" xr:uid="{874D884E-326B-4D59-BE35-DBF10D290E28}"/>
    <hyperlink ref="H4582" r:id="rId2778" xr:uid="{8159B9B6-585B-49EA-85C7-F1B4911D7476}"/>
    <hyperlink ref="H4538" r:id="rId2779" location=":~:text=The%20Nigeria%20Economic%20Sustainability%20Plan%20(NESP)%2C%20 approved%20by%20the,Buhari%20on%20 March%2030%2C%202020." xr:uid="{44AE920D-FFCB-478A-9EED-E478DF636B50}"/>
    <hyperlink ref="H4554" r:id="rId2780" xr:uid="{B69260D3-113B-4138-BB87-32F95A5BDD24}"/>
    <hyperlink ref="H4553" r:id="rId2781" xr:uid="{70C4B79B-8625-49AE-9012-DAB130446DBE}"/>
    <hyperlink ref="H4548" r:id="rId2782" xr:uid="{AB9B9769-565F-45EA-85D4-14C471ACC3A4}"/>
    <hyperlink ref="H4561" r:id="rId2783" xr:uid="{27E79B35-0A3F-415E-9B63-A9CB709594A9}"/>
    <hyperlink ref="H4574" r:id="rId2784" xr:uid="{782C2818-5E29-4687-A718-37E539872E19}"/>
    <hyperlink ref="H4549" r:id="rId2785" xr:uid="{BFC38259-D5D9-40B7-B19D-3DAB0EEBBE17}"/>
    <hyperlink ref="H4573" r:id="rId2786" xr:uid="{A953AA9E-1E71-4790-8B48-9DFC0C25BBC0}"/>
    <hyperlink ref="H4568" r:id="rId2787" xr:uid="{B16A3113-47E6-442B-9EE2-CE62E0EFD2E1}"/>
    <hyperlink ref="H4569" r:id="rId2788" xr:uid="{678A6893-8021-4966-8F3B-8F42FC161EF2}"/>
    <hyperlink ref="H4559" r:id="rId2789" xr:uid="{A1AC9B7A-2049-4DE0-A38D-97AA51E91ACA}"/>
    <hyperlink ref="H4583" r:id="rId2790" xr:uid="{CA05F560-9884-4C95-BB1D-CA183385310A}"/>
    <hyperlink ref="H4577" r:id="rId2791" xr:uid="{C019BEA3-47BF-4878-AAEE-BF3C7E323BF1}"/>
    <hyperlink ref="H4564" r:id="rId2792" xr:uid="{4EBC7DAC-0DB3-4104-8E40-C783C644E099}"/>
    <hyperlink ref="H4575" r:id="rId2793" xr:uid="{6EC5AC1F-6D7A-4CC5-8053-40C93533B7AF}"/>
    <hyperlink ref="H4584" r:id="rId2794" xr:uid="{CF42422C-F4FF-41AF-9961-CEE0082058AE}"/>
    <hyperlink ref="H4555" r:id="rId2795" xr:uid="{32F37DDF-D251-4C02-A951-ED582D5FA424}"/>
    <hyperlink ref="H4558" r:id="rId2796" xr:uid="{6BA11E0B-8990-40F0-9F24-751CD03FDBB9}"/>
    <hyperlink ref="H4556" r:id="rId2797" xr:uid="{66AF6ED6-12C8-48BF-B819-1854967416D9}"/>
    <hyperlink ref="H4545" r:id="rId2798" xr:uid="{5B0FA0B2-7CD9-4F08-AD5D-DF5521D241DF}"/>
    <hyperlink ref="H4557" r:id="rId2799" xr:uid="{5067DAC5-3950-4E17-BAFA-09FC7F95398E}"/>
    <hyperlink ref="H4546" r:id="rId2800" xr:uid="{671641C0-D063-472A-9571-67071FD14CDB}"/>
    <hyperlink ref="H4542" r:id="rId2801" xr:uid="{B3B4E813-8CEA-49BF-AA0C-E168A63EE525}"/>
    <hyperlink ref="H4539" r:id="rId2802" xr:uid="{5075C9F3-9289-4B54-8154-FD3732AAF8EA}"/>
    <hyperlink ref="H4543" r:id="rId2803" xr:uid="{148D48B6-A82E-48C4-AF00-8756A04A4D6C}"/>
    <hyperlink ref="H4544" r:id="rId2804" xr:uid="{8FDE05FD-04CA-4380-866C-5E0162DD189C}"/>
    <hyperlink ref="H4585" r:id="rId2805" xr:uid="{882635A8-B3CD-44D1-93F7-26F22D625615}"/>
    <hyperlink ref="H4581" r:id="rId2806" xr:uid="{821D587C-822A-4164-9B6B-19B38B4F87C3}"/>
    <hyperlink ref="H4550" r:id="rId2807" xr:uid="{F1BFC420-F2E3-4BB4-AE2B-DB714CCED293}"/>
    <hyperlink ref="H4576" r:id="rId2808" xr:uid="{68583FB2-BA58-46B3-82CF-64B2BD6D1354}"/>
    <hyperlink ref="H4796" r:id="rId2809" xr:uid="{C03F3BBB-E9BF-434C-A899-76393508F6E7}"/>
    <hyperlink ref="H4678" r:id="rId2810" xr:uid="{3C69F178-4EEC-4FA9-87C1-0F105D4006DB}"/>
    <hyperlink ref="H4704" r:id="rId2811" xr:uid="{9C8629F5-EAD2-4A99-85CC-ACAD4F96AB1F}"/>
    <hyperlink ref="H4657" r:id="rId2812" xr:uid="{18F5461D-3175-4034-871F-640605DA2454}"/>
    <hyperlink ref="H4685" r:id="rId2813" xr:uid="{6403B509-2E91-488F-8C7E-7FA4DF759EBA}"/>
    <hyperlink ref="H4683" r:id="rId2814" xr:uid="{497DBCA6-6CF8-4618-B8C3-22024C04812B}"/>
    <hyperlink ref="H4645" r:id="rId2815" xr:uid="{49B42AF0-4B8F-46E6-AE1A-018222258F96}"/>
    <hyperlink ref="H4644" r:id="rId2816" xr:uid="{32348690-5FFD-40C4-9CB0-7EAF866E99D5}"/>
    <hyperlink ref="H4609" r:id="rId2817" xr:uid="{E95E33BC-C391-4951-A04B-C7E212FD858C}"/>
    <hyperlink ref="H4744" r:id="rId2818" xr:uid="{FE57ADA0-8692-4E63-8578-D0C00851D433}"/>
    <hyperlink ref="H4688" r:id="rId2819" xr:uid="{435B6F69-89C1-4175-B322-3BAB02C25784}"/>
    <hyperlink ref="H4730" r:id="rId2820" xr:uid="{A84BD37A-FA28-4742-9B74-CE6E521B0988}"/>
    <hyperlink ref="H4701" r:id="rId2821" xr:uid="{FBE820BC-2EA6-4928-BD9B-539B632E5EEC}"/>
    <hyperlink ref="H4763" r:id="rId2822" xr:uid="{6F83D2F2-1D61-46ED-82C7-9668E73FE26D}"/>
    <hyperlink ref="H4698" r:id="rId2823" xr:uid="{6C6327FE-8425-4D68-89F3-2E8CD70F42F8}"/>
    <hyperlink ref="H4709" r:id="rId2824" xr:uid="{82F143BE-17AF-4B59-B45C-BBC983AEC8FB}"/>
    <hyperlink ref="H4710" r:id="rId2825" xr:uid="{5E3E90F1-5BD1-4F04-B289-E5F29874908C}"/>
    <hyperlink ref="H4711" r:id="rId2826" xr:uid="{D3E9480B-F3EF-425C-92E6-B1521F72EBB5}"/>
    <hyperlink ref="H4712" r:id="rId2827" xr:uid="{453D864C-EDAC-471C-8CB4-8A13ABCE63FB}"/>
    <hyperlink ref="H4629" r:id="rId2828" xr:uid="{B74A7F98-2BB4-444B-8213-FA8BEAB53D7D}"/>
    <hyperlink ref="H4628" r:id="rId2829" xr:uid="{92A43F9F-745B-42BC-8A20-4B15B1F57E68}"/>
    <hyperlink ref="H4700" r:id="rId2830" display="https://www.regjeringen.no/no/aktuelt/ny-side5/id2704503/" xr:uid="{09090EC2-39C0-4FE1-AD25-4DEB29EE016A}"/>
    <hyperlink ref="H4636" r:id="rId2831" xr:uid="{DCBFE858-E90F-494F-A98A-A29CFE46533E}"/>
    <hyperlink ref="H4727" r:id="rId2832" xr:uid="{DC9F3DB3-F639-4973-8F8D-87E5A4E84728}"/>
    <hyperlink ref="H4728" r:id="rId2833" xr:uid="{C3F5ECC1-27A9-495C-BCB1-C4141BFB45F9}"/>
    <hyperlink ref="H4669" r:id="rId2834" xr:uid="{CAB7C768-FBB7-4074-B078-B918C802BF17}"/>
    <hyperlink ref="H4675" r:id="rId2835" xr:uid="{0520CDD9-5F2D-4B9E-A7BD-B62CCF0E4144}"/>
    <hyperlink ref="H4606" r:id="rId2836" xr:uid="{AA9ADFCE-7BD6-4FBB-9712-4AA13388C393}"/>
    <hyperlink ref="H4684" r:id="rId2837" xr:uid="{EAFCF06E-25C1-4BB6-A9A6-37940A9BFB01}"/>
    <hyperlink ref="H4622" r:id="rId2838" xr:uid="{F8DDEF21-9D67-41C3-8AC4-F535F5F4D447}"/>
    <hyperlink ref="H4760" r:id="rId2839" xr:uid="{E9C69CDC-C717-4D1C-9BAC-F16CEA46EC96}"/>
    <hyperlink ref="H4723" r:id="rId2840" xr:uid="{2EDFF94E-42B5-4080-BA26-E407B1C9A7E8}"/>
    <hyperlink ref="H4724" r:id="rId2841" xr:uid="{0ED2AB33-AD9F-4181-ACC4-6480F754A260}"/>
    <hyperlink ref="H4754" r:id="rId2842" xr:uid="{4B05A391-5FF3-4B39-8A5D-4829469D04CF}"/>
    <hyperlink ref="H4787" r:id="rId2843" xr:uid="{F23FC937-57CA-4664-A674-9241BF96AB33}"/>
    <hyperlink ref="H4758" r:id="rId2844" xr:uid="{720F19D3-F126-4ADD-921E-0EC2C8B1D0AA}"/>
    <hyperlink ref="H4596" r:id="rId2845" xr:uid="{49C97953-D641-4210-8A4F-2CD9151276E9}"/>
    <hyperlink ref="H4665" r:id="rId2846" xr:uid="{70726C5E-BFCA-4D3B-ABD7-60811DE5FA3B}"/>
    <hyperlink ref="H4788" r:id="rId2847" xr:uid="{37AB64ED-03E3-4181-BF01-F88181E1B8C1}"/>
    <hyperlink ref="H4745" r:id="rId2848" xr:uid="{52A367D4-B798-4D06-88E2-576700CED01B}"/>
    <hyperlink ref="H4755" r:id="rId2849" xr:uid="{4E0792AC-9D09-4123-BFCC-B3B5517F9996}"/>
    <hyperlink ref="H4798" r:id="rId2850" xr:uid="{5226170D-5C1F-4E09-BCE4-1F60963DF454}"/>
    <hyperlink ref="H4695" r:id="rId2851" xr:uid="{C7914110-D266-4EC3-9F1B-9366C2397ADF}"/>
    <hyperlink ref="H4693" r:id="rId2852" xr:uid="{F35FA86F-FCEC-4B7A-A33E-48D2903B2DC3}"/>
    <hyperlink ref="H4623" r:id="rId2853" xr:uid="{30E54355-820C-43EC-8068-657FC1B784B1}"/>
    <hyperlink ref="H4589" r:id="rId2854" xr:uid="{B922EBA8-A980-4A32-ADAA-7E27DE1EEB02}"/>
    <hyperlink ref="H4594" r:id="rId2855" xr:uid="{65644FED-5448-4767-A557-78DC28FCB000}"/>
    <hyperlink ref="H4705" r:id="rId2856" xr:uid="{9FA66201-8F23-43FF-9271-8E1E15E75209}"/>
    <hyperlink ref="H4613" r:id="rId2857" xr:uid="{400565E6-1602-4CE5-A142-A13123C0F7B0}"/>
    <hyperlink ref="H4713" r:id="rId2858" xr:uid="{67B3F096-7C6F-4FB4-80FA-A246B16DEA3C}"/>
    <hyperlink ref="H4750" r:id="rId2859" xr:uid="{7FCEBF6E-AB8E-46FB-91B6-741813CC0A5B}"/>
    <hyperlink ref="H4647" r:id="rId2860" xr:uid="{C7478C56-E6FF-4367-BCDD-BF28018DA083}"/>
    <hyperlink ref="H4621" r:id="rId2861" xr:uid="{067B1826-5C49-4AE6-AB4A-12AF6FC32EA7}"/>
    <hyperlink ref="H4765" r:id="rId2862" xr:uid="{4A2123A4-B0E5-4BD6-A068-AF0F272E5F3F}"/>
    <hyperlink ref="H4661" r:id="rId2863" xr:uid="{060EE8D9-0A84-430F-893F-E0279B889660}"/>
    <hyperlink ref="H4725" r:id="rId2864" xr:uid="{AA5EACE3-AA29-43FF-ADDD-051CBFF38387}"/>
    <hyperlink ref="H4682" r:id="rId2865" xr:uid="{B63F058F-7082-4AD3-8CD7-D64A2A2F43E6}"/>
    <hyperlink ref="H4768" r:id="rId2866" xr:uid="{B5780354-5E16-44F0-A443-A930AE29E4B7}"/>
    <hyperlink ref="H4689" r:id="rId2867" xr:uid="{C6A2FA0E-8F51-4112-A666-E2CFD7108E3B}"/>
    <hyperlink ref="H4731" r:id="rId2868" xr:uid="{BFB12304-7F06-43C4-B2E3-711BD1FFB458}"/>
    <hyperlink ref="H4732" r:id="rId2869" xr:uid="{A1607FC6-453A-4406-8124-CCA7EAA732E6}"/>
    <hyperlink ref="H4748" r:id="rId2870" xr:uid="{ABC03C15-1F1F-4403-8EA5-EB0909C86588}"/>
    <hyperlink ref="H4590" r:id="rId2871" xr:uid="{2FC95D55-2450-40A1-B44C-110CC2D2D20B}"/>
    <hyperlink ref="H4592" r:id="rId2872" xr:uid="{DEB6764D-69DC-4264-A3E4-B8728EACD65D}"/>
    <hyperlink ref="H4593" r:id="rId2873" xr:uid="{61551810-7062-455D-9506-F01BF387573F}"/>
    <hyperlink ref="H4786" r:id="rId2874" xr:uid="{BB3ADBA6-1308-4F8A-8C7F-2C44C5093B2E}"/>
    <hyperlink ref="H4600" r:id="rId2875" xr:uid="{7C9CE457-3896-4591-91D6-91338C829D5C}"/>
    <hyperlink ref="H4637" r:id="rId2876" xr:uid="{D37C656E-043F-40C5-9B09-448E8B637E9C}"/>
    <hyperlink ref="H4618" r:id="rId2877" xr:uid="{498199F3-62B4-4F07-A0F1-8E41B102ABA1}"/>
    <hyperlink ref="H4599" r:id="rId2878" xr:uid="{44222EF0-5B99-4FCE-81C5-478521BBAA6B}"/>
    <hyperlink ref="H4673" r:id="rId2879" xr:uid="{23C27440-2277-4A2E-B4D5-5A541EB90014}"/>
    <hyperlink ref="H4759" r:id="rId2880" xr:uid="{2CB60C72-2034-4F61-9622-0CC7697B2A2F}"/>
    <hyperlink ref="H4799" r:id="rId2881" xr:uid="{4C585553-94C3-4B28-B59D-52FA48AB242A}"/>
    <hyperlink ref="H4777" r:id="rId2882" xr:uid="{39B57184-58D4-45DD-B5D3-F4C5C087AC9D}"/>
    <hyperlink ref="H4653" r:id="rId2883" xr:uid="{0009986D-F395-4845-9BB5-0CFE5592F0AC}"/>
    <hyperlink ref="H4638" r:id="rId2884" xr:uid="{2032C533-EEBD-43A4-960A-28BDE3445140}"/>
    <hyperlink ref="H4751" r:id="rId2885" xr:uid="{86C7FB32-9D8E-441A-BF92-4BE8019B1F03}"/>
    <hyperlink ref="H4785" r:id="rId2886" xr:uid="{D6A9E854-0963-45CF-996B-BB44C22EC896}"/>
    <hyperlink ref="H4752" r:id="rId2887" xr:uid="{3AC62B42-56B5-448F-9412-21CFF3F3A9B3}"/>
    <hyperlink ref="H4630" r:id="rId2888" xr:uid="{0056053F-0DE2-477E-BF94-3BBE433B996E}"/>
    <hyperlink ref="H4729" r:id="rId2889" xr:uid="{2536C33C-12F4-40CC-905F-B1D91AA385FA}"/>
    <hyperlink ref="H4791" r:id="rId2890" xr:uid="{503D1CAE-F907-4C4C-8278-FA78C803CE65}"/>
    <hyperlink ref="H4774" r:id="rId2891" xr:uid="{DABD1195-93F4-4298-A1C4-9DD8E197CE71}"/>
    <hyperlink ref="H4601" r:id="rId2892" xr:uid="{2EF16CA2-B628-438B-8ECC-9072DC856B06}"/>
    <hyperlink ref="H4741" r:id="rId2893" xr:uid="{ADE27DD2-CE01-4F8D-8D9D-DF0C531C2883}"/>
    <hyperlink ref="H4681" r:id="rId2894" xr:uid="{25A0F865-DA45-4B91-BD63-FA27F0E42F04}"/>
    <hyperlink ref="H4795" r:id="rId2895" xr:uid="{760F0D2D-1E16-4118-9B3D-F45FD61C1B1A}"/>
    <hyperlink ref="H4679" r:id="rId2896" xr:uid="{BF818924-255D-4436-A53D-AFB8C5E67B71}"/>
    <hyperlink ref="H4690" r:id="rId2897" xr:uid="{37A66496-A618-4837-AB9A-E9181983AE48}"/>
    <hyperlink ref="H4666" r:id="rId2898" xr:uid="{8E5B3925-C202-4E12-86A7-BF40E8EF57EC}"/>
    <hyperlink ref="H4616" r:id="rId2899" xr:uid="{1AB190BA-21A2-43A0-A8EC-72C6BD957DB0}"/>
    <hyperlink ref="H4691" r:id="rId2900" xr:uid="{D658AF26-1DD3-4DEB-96AA-8849BCCE0891}"/>
    <hyperlink ref="H4747" r:id="rId2901" xr:uid="{BAD3FDC3-7F31-4958-A84D-45ED165FF315}"/>
    <hyperlink ref="H4646" r:id="rId2902" xr:uid="{C348AEE6-D744-431E-B9FE-8FD7296474A7}"/>
    <hyperlink ref="H4663" r:id="rId2903" xr:uid="{8CE32242-F82E-4447-881A-DEBD4127B2E6}"/>
    <hyperlink ref="H4634" r:id="rId2904" xr:uid="{20308603-7FB9-4A55-BA8A-65E7A4531A07}"/>
    <hyperlink ref="H4792" r:id="rId2905" xr:uid="{0E60811A-EF47-44BA-82B7-9F96D8E61206}"/>
    <hyperlink ref="H4667" r:id="rId2906" xr:uid="{BE05D315-D062-49D8-A5FD-77DE36A85C83}"/>
    <hyperlink ref="H4734" r:id="rId2907" xr:uid="{1D05AC45-E1DD-4982-985E-1C3D913A0DE7}"/>
    <hyperlink ref="H4733" r:id="rId2908" xr:uid="{C18F47DD-B64A-485F-B19A-1D784F0265AB}"/>
    <hyperlink ref="H4651" r:id="rId2909" xr:uid="{3B7B73C6-AFEE-4BC2-81D9-A35A1B10E518}"/>
    <hyperlink ref="H4797" r:id="rId2910" xr:uid="{07C118B4-5C65-4D99-B3D6-0F9F3126950B}"/>
    <hyperlink ref="H4670" r:id="rId2911" xr:uid="{EFB0F4E5-7BFF-4EBA-9176-9A8AAC8669EA}"/>
    <hyperlink ref="H4671" r:id="rId2912" xr:uid="{DB025348-1B00-4F11-B1B1-4DCAA633DB62}"/>
    <hyperlink ref="H4672" r:id="rId2913" xr:uid="{E578D6FF-B595-4D00-8AFC-A69F5E08CF8E}"/>
    <hyperlink ref="H4612" r:id="rId2914" xr:uid="{C71E41DA-95BA-4204-A9B3-051579F003C8}"/>
    <hyperlink ref="H4773" r:id="rId2915" xr:uid="{1CB1D009-CBB3-433A-BAA2-CDDA4968973C}"/>
    <hyperlink ref="H4624" r:id="rId2916" xr:uid="{9B4A2FFF-6E17-468F-BD79-6EEF4BC79349}"/>
    <hyperlink ref="H4625" r:id="rId2917" xr:uid="{3F8551AE-3BBC-447B-8976-FB6FB11EE498}"/>
    <hyperlink ref="H4619" r:id="rId2918" xr:uid="{5741AB8C-8039-4F16-A4E8-DE525FD65721}"/>
    <hyperlink ref="H4826" r:id="rId2919" xr:uid="{2FE8382E-0D64-403B-A109-A2B704B9FD00}"/>
    <hyperlink ref="H4834" r:id="rId2920" xr:uid="{6ABF0BFB-0DA7-4672-B7CC-48058A4BD2FE}"/>
    <hyperlink ref="H4836" r:id="rId2921" xr:uid="{772EE521-AFB8-4B7B-9DDB-D1A0523FEB08}"/>
    <hyperlink ref="H4841" r:id="rId2922" xr:uid="{5D8EC668-FDFD-42B1-8AAB-F72C86ADC605}"/>
    <hyperlink ref="H4835" r:id="rId2923" xr:uid="{5CA7095E-D537-4F56-975A-5DFBC05048F6}"/>
    <hyperlink ref="H4837" r:id="rId2924" xr:uid="{1B2EE0AF-D8E2-4DD1-99F1-C42D786A2516}"/>
    <hyperlink ref="H4817" r:id="rId2925" xr:uid="{B2F747C9-E7A4-4A16-A24E-CF867419F3A2}"/>
    <hyperlink ref="H4847" r:id="rId2926" xr:uid="{3344391B-D599-4D2D-9B68-BEE685B5CFD0}"/>
    <hyperlink ref="H4824" r:id="rId2927" xr:uid="{36FA4184-799B-4E22-84E5-C1E3D7E36F97}"/>
    <hyperlink ref="H4850" r:id="rId2928" xr:uid="{EA10FEEC-665A-4E38-B59F-670165B7DF71}"/>
    <hyperlink ref="H4839" r:id="rId2929" xr:uid="{896C8375-3F3B-43B2-824A-DB39C9F0C055}"/>
    <hyperlink ref="H4853" r:id="rId2930" xr:uid="{F0266F3C-4DD2-4E31-9BDA-B7BFC73A069A}"/>
    <hyperlink ref="H4821" r:id="rId2931" xr:uid="{63302420-AC3E-4B96-B65A-8E55C24ED037}"/>
    <hyperlink ref="H4830" r:id="rId2932" xr:uid="{56CD4E00-11EA-4462-BEDC-A76FD5485BBA}"/>
    <hyperlink ref="H4842" r:id="rId2933" xr:uid="{97B7364A-5E73-4D48-BDE2-A8998C969634}"/>
    <hyperlink ref="H4828" r:id="rId2934" xr:uid="{E28BB375-2247-43A2-948E-795270F7EF2B}"/>
    <hyperlink ref="H4832" r:id="rId2935" xr:uid="{71A7922A-B2A4-4C13-9FBA-B9875140182E}"/>
    <hyperlink ref="H4820" r:id="rId2936" xr:uid="{9D369B80-4A1B-48A0-8C76-A16673861B1C}"/>
    <hyperlink ref="H4823" r:id="rId2937" xr:uid="{ECA235FE-47ED-4C95-B358-71C71388BE61}"/>
    <hyperlink ref="H4844" r:id="rId2938" xr:uid="{1F441E50-BB82-4A71-A1E1-DF4EE3470C3F}"/>
    <hyperlink ref="H4843" r:id="rId2939" xr:uid="{4F71BB91-10EB-470C-82FE-7325B9AA47C5}"/>
    <hyperlink ref="H4810" r:id="rId2940" xr:uid="{025FF29E-787E-4A02-A9A6-485F0B165EF4}"/>
    <hyperlink ref="H4805" r:id="rId2941" display="http://www.finance.gov.pk/budget/budget_speech_english_2020_21.pdf" xr:uid="{C87E457F-DF3C-465B-88A3-38450D3D149F}"/>
    <hyperlink ref="H4829" r:id="rId2942" xr:uid="{92BC3CBD-D0B7-45AF-9758-4CF0AC1B3282}"/>
    <hyperlink ref="H4807" r:id="rId2943" display="https://nation.com.pk/25-Mar-2020/pm-announces-record-economic-relief-package" xr:uid="{6C2DEF4A-7955-410A-88A4-CDE5B7B00665}"/>
    <hyperlink ref="H4804" r:id="rId2944" xr:uid="{3E9538C2-1C82-4AEA-80CB-8E3B5EEC2784}"/>
    <hyperlink ref="H4851" r:id="rId2945" xr:uid="{E8D13E2B-BBC5-46E8-9113-9335906AB9ED}"/>
    <hyperlink ref="H4845" r:id="rId2946" display="https://www.iucn.org/news/protected-areas/202007/iucn-welcomes-pakistans-leadership-incorporating-nature-conservation-its-green-stimulus-package" xr:uid="{2B8BF1A0-8DF5-4B58-89F3-7148471DE9E8}"/>
    <hyperlink ref="H4856" r:id="rId2947" xr:uid="{C723CCEA-C5C0-4CA7-9BD4-9B6B6C0AC1F5}"/>
    <hyperlink ref="H4852" r:id="rId2948" xr:uid="{C2DAC0E1-8AB7-4905-9A06-8112FA68986A}"/>
    <hyperlink ref="H4831" r:id="rId2949" xr:uid="{3CD1036B-F01A-4EEF-B130-A6D5D7A11D4E}"/>
    <hyperlink ref="H4802" r:id="rId2950" xr:uid="{4C46928B-9C15-44C4-81C3-ABEAD2ED32E9}"/>
    <hyperlink ref="H4815" r:id="rId2951" xr:uid="{3B442C82-D8C5-48BA-B357-516EAB8ADA2A}"/>
    <hyperlink ref="H4822" r:id="rId2952" xr:uid="{1A1F5C00-6CAF-4AF3-957B-ACD32515FFB2}"/>
    <hyperlink ref="H4857" r:id="rId2953" xr:uid="{D3F11ABF-CE31-47CE-B667-D425EA134D1F}"/>
    <hyperlink ref="H4806" r:id="rId2954" xr:uid="{15E84587-B8C6-4445-B01B-999DFA6A2185}"/>
    <hyperlink ref="H4809" r:id="rId2955" xr:uid="{5D7DDA95-E3EC-4448-A850-65EA38D2727A}"/>
    <hyperlink ref="H4846" r:id="rId2956" xr:uid="{596479E1-58AD-4C3F-8455-256B5A0E2C41}"/>
    <hyperlink ref="H4860" r:id="rId2957" display="https://www.thenews.com.pk/print/637142-rs18b-tax-relief-for-affected-sectors" xr:uid="{864EEA29-510A-45F0-A7C8-12FA210361B1}"/>
    <hyperlink ref="H4808" r:id="rId2958" display="https://www.unescap.org/sites/default/files/Pakistan_COVID Policy Responses.pdf" xr:uid="{4CEBA924-3F89-43FB-9086-7143FEC0310B}"/>
    <hyperlink ref="H4814" r:id="rId2959" xr:uid="{176012CA-4C83-4D7C-B9A8-2BB9415C1889}"/>
    <hyperlink ref="H4855" r:id="rId2960" xr:uid="{C7EA78DC-C153-43A3-9AB4-521AFA583563}"/>
    <hyperlink ref="H4854" r:id="rId2961" display="http://www.finance.gov.pk/budget/budget_speech_english_2020_21.pdf" xr:uid="{860F72F3-0ADE-481F-B83D-22B5DF9DB051}"/>
    <hyperlink ref="H4909" r:id="rId2962" xr:uid="{25665195-4BD1-43A7-82FB-CF9A272D40D8}"/>
    <hyperlink ref="H4905" r:id="rId2963" xr:uid="{6761EB71-9D56-4272-852D-D13AE25AC3BC}"/>
    <hyperlink ref="H4893" r:id="rId2964" xr:uid="{608A5A9B-8799-4A3A-B246-63396682E6F6}"/>
    <hyperlink ref="H4873" r:id="rId2965" xr:uid="{D7BCB7D3-61EF-4F38-95C7-65A6223E975D}"/>
    <hyperlink ref="H4880" r:id="rId2966" xr:uid="{58F44F64-B626-485E-9219-15580AB80C3B}"/>
    <hyperlink ref="H4889" r:id="rId2967" xr:uid="{2DCC51E8-ACDA-411A-9D2A-795A34511510}"/>
    <hyperlink ref="H4910" r:id="rId2968" xr:uid="{D57E8B37-F344-449F-916B-F11DBBF290FB}"/>
    <hyperlink ref="H4870" r:id="rId2969" xr:uid="{4B37390E-DF37-4D0D-9202-D36B64DD1F3A}"/>
    <hyperlink ref="H4868" r:id="rId2970" xr:uid="{1EC615EE-33B2-4040-B702-BED634BFD5F1}"/>
    <hyperlink ref="H4900" r:id="rId2971" xr:uid="{26DEC5EE-ECDF-46E6-AFEE-1AB300C89DD2}"/>
    <hyperlink ref="H4874" r:id="rId2972" xr:uid="{3F2AD9EF-9C9A-43D2-9553-D3979839EB14}"/>
    <hyperlink ref="H4871" r:id="rId2973" xr:uid="{C2DE1C49-74A8-4058-A333-B03786F37A7A}"/>
    <hyperlink ref="H4890" r:id="rId2974" xr:uid="{20D0A2BC-69D2-40F9-9A79-5CE2D0C6FEC0}"/>
    <hyperlink ref="H4869" r:id="rId2975" xr:uid="{07549D48-8083-4654-8083-82AEFBF66F15}"/>
    <hyperlink ref="H4894" r:id="rId2976" xr:uid="{479B7C76-0AED-4C01-823C-898768996785}"/>
    <hyperlink ref="H4904" r:id="rId2977" xr:uid="{2F17E539-E1AF-4953-AD12-54B2DC6B9DB2}"/>
    <hyperlink ref="H4866" r:id="rId2978" xr:uid="{5C4434F0-E13E-4079-ABCF-036C8B48503F}"/>
    <hyperlink ref="H4865" r:id="rId2979" xr:uid="{65E674E3-32A7-428A-A5E1-597C606548E8}"/>
    <hyperlink ref="H4862" r:id="rId2980" xr:uid="{104283E0-9A23-4A07-A828-F36BA9162A56}"/>
    <hyperlink ref="H4906" r:id="rId2981" xr:uid="{634D687B-8776-4A2D-92B3-9C85F7B3D170}"/>
    <hyperlink ref="H4888" r:id="rId2982" xr:uid="{DAC37210-CD72-4802-88A6-5340CE748B5B}"/>
    <hyperlink ref="H4911" r:id="rId2983" location="P" display="https://www.imf.org/en/Topics/imf-and-covid19/Policy-Responses-to-COVID-19 - P" xr:uid="{D2070D1E-49A4-4793-B590-0075CFC351E1}"/>
    <hyperlink ref="H4886" r:id="rId2984" xr:uid="{7643FFC6-96B2-4417-81E4-6F866299477E}"/>
    <hyperlink ref="H4864" r:id="rId2985" xr:uid="{0D35A381-15E0-4845-89DE-4317F5141AF4}"/>
    <hyperlink ref="H4878" r:id="rId2986" xr:uid="{49107383-99A1-4380-8E2D-1D38D9E51F0D}"/>
    <hyperlink ref="H4907" r:id="rId2987" xr:uid="{6A2A80EC-7084-46A8-857A-C2A3C4AC0251}"/>
    <hyperlink ref="H4895" r:id="rId2988" xr:uid="{5DFF00A8-CC10-4F16-91DB-C0B4AD9062E4}"/>
    <hyperlink ref="H4897" r:id="rId2989" xr:uid="{1E925C81-B674-4625-B5B3-97F58F9190A7}"/>
    <hyperlink ref="H4898" r:id="rId2990" xr:uid="{B9CBF012-D1B6-4778-9764-7D56B3918CE1}"/>
    <hyperlink ref="H4881" r:id="rId2991" xr:uid="{9D4E5AA2-679E-4977-8D11-83319C9F8E58}"/>
    <hyperlink ref="H4882" r:id="rId2992" xr:uid="{F4662F35-96C1-4AC3-850D-0721E043619E}"/>
    <hyperlink ref="H4899" r:id="rId2993" xr:uid="{65420CE4-FA23-4B8B-833A-B49B8BC4FC70}"/>
    <hyperlink ref="H4863" r:id="rId2994" display="http://presidencia.gob.pa/Noticias/Gabinete-aprueba-reforzar-recursos-presupuestarios-en-lucha-contra-la-pandemia-causada-por-la-Covid-19" xr:uid="{E2BDEF66-426E-4C90-9FA0-ACE8E8134528}"/>
    <hyperlink ref="H4867" r:id="rId2995" xr:uid="{6BCCAAF4-1061-4ECA-8E70-608E57D0B137}"/>
    <hyperlink ref="H4876" r:id="rId2996" xr:uid="{6A842FBE-8B6E-4628-B292-5A16D62E1628}"/>
    <hyperlink ref="H4884" r:id="rId2997" xr:uid="{27798B48-A6B6-4CB6-8EFC-F2FDEAA7DB01}"/>
    <hyperlink ref="H4879" r:id="rId2998" xr:uid="{4A1500E1-5A57-48BE-AF13-710EAE528180}"/>
    <hyperlink ref="H4887" r:id="rId2999" xr:uid="{D8BB4BD0-FAF3-4A81-9720-24277C4A4BF1}"/>
    <hyperlink ref="H4872" r:id="rId3000" xr:uid="{10BDB20D-4133-4369-A572-C239812C78AC}"/>
    <hyperlink ref="H4875" r:id="rId3001" xr:uid="{E5810CF7-A7D9-4161-8544-3E853C69626B}"/>
    <hyperlink ref="H4861" r:id="rId3002" xr:uid="{0C54ADFB-29F7-4CFD-AE98-D7824B8867E0}"/>
    <hyperlink ref="H4891" r:id="rId3003" xr:uid="{2A664696-3AAF-4126-8324-861086254F9B}"/>
    <hyperlink ref="H4896" r:id="rId3004" xr:uid="{80C5EC9F-6A62-4EC3-BEC2-931723E64AEB}"/>
    <hyperlink ref="H4901" r:id="rId3005" xr:uid="{51C0B980-B107-4B7D-AD49-913F443FAC52}"/>
    <hyperlink ref="H4902" r:id="rId3006" xr:uid="{42E1056C-F0FA-4DC5-9612-DBE5536F8778}"/>
    <hyperlink ref="H4908" r:id="rId3007" xr:uid="{0F17BAC4-3FA0-4733-97A5-2E53D033EEF0}"/>
    <hyperlink ref="H4912" r:id="rId3008" xr:uid="{947D8DDC-729C-4474-B9F7-9188D2542297}"/>
    <hyperlink ref="H4883" r:id="rId3009" xr:uid="{AC8B6283-3ACB-49B8-917C-00C522700416}"/>
    <hyperlink ref="H4877" r:id="rId3010" xr:uid="{2AB51AC7-C8F6-497D-B81D-76EBADC90371}"/>
    <hyperlink ref="H4892" r:id="rId3011" xr:uid="{BEB555EC-E8DA-4D42-B417-709BF8D62050}"/>
    <hyperlink ref="H4903" r:id="rId3012" xr:uid="{3CA9B673-76C2-4591-AF79-F8EFFF7BE743}"/>
    <hyperlink ref="H4917" r:id="rId3013" display="https://www.latinamerica.undp.org/content/dam/rblac/Policy Papers COVID 19/undp-rblac-CD19-PDS-Number17-Paraguay-EN.pdf" xr:uid="{3150A30B-18AA-44D8-A49E-5D5FD24B8FF6}"/>
    <hyperlink ref="H4919" r:id="rId3014" display="https://www.latinamerica.undp.org/content/dam/rblac/Policy Papers COVID 19/undp-rblac-CD19-PDS-Number17-Paraguay-EN.pdf" xr:uid="{3A7003E1-BE71-499E-94E8-233E9D993368}"/>
    <hyperlink ref="H4920" r:id="rId3015" display="https://www.latinamerica.undp.org/content/dam/rblac/Policy Papers COVID 19/undp-rblac-CD19-PDS-Number17-Paraguay-EN.pdf" xr:uid="{5F81D96A-E4B4-4EF1-87D6-99514B7E3AAB}"/>
    <hyperlink ref="H4916" r:id="rId3016" xr:uid="{F6B8E8B0-099F-41F1-A7DF-DEBD82055E03}"/>
    <hyperlink ref="H4918" r:id="rId3017" xr:uid="{69A3ABF3-AF11-493A-9370-A724735A44EF}"/>
    <hyperlink ref="H4922" r:id="rId3018" xr:uid="{1D3A05B2-CC87-40D3-BA10-A34DBF74D251}"/>
    <hyperlink ref="H4914" r:id="rId3019" display="https://www.latinamerica.undp.org/content/dam/rblac/Policy Papers COVID 19/undp-rblac-CD19-PDS-Number17-Paraguay-EN.pdf" xr:uid="{9B1DEFE7-97D7-461F-9344-2963C9B4AA90}"/>
    <hyperlink ref="H4913" r:id="rId3020" xr:uid="{ED44493B-072A-466C-9A20-8A3C3D40FD4A}"/>
    <hyperlink ref="H4915" r:id="rId3021" xr:uid="{BE31CE06-0358-4433-89F2-75DBFC972B64}"/>
    <hyperlink ref="H4921" r:id="rId3022" xr:uid="{FAF1549C-03C5-49BE-A89E-BA10D986C9BF}"/>
    <hyperlink ref="H4982" r:id="rId3023" xr:uid="{204692CE-4879-4DFB-BEAE-C679E920FECA}"/>
    <hyperlink ref="H4948" r:id="rId3024" xr:uid="{AC71D2C5-23B5-43EF-ABE4-EDE8F3698AD7}"/>
    <hyperlink ref="H4927" r:id="rId3025" xr:uid="{95C63665-D83A-4014-A01C-8D2B096B0DD2}"/>
    <hyperlink ref="H5018" r:id="rId3026" xr:uid="{C17569F5-9542-4E8C-850A-7B2B04A23DED}"/>
    <hyperlink ref="H5062" r:id="rId3027" xr:uid="{B26911C2-7C88-4518-BC81-F68065E8EE97}"/>
    <hyperlink ref="H5063" r:id="rId3028" xr:uid="{1870FCF9-3A26-4262-B1AE-7F6C1ABEE3C7}"/>
    <hyperlink ref="H5078" r:id="rId3029" xr:uid="{8E94785C-672D-488D-8CF0-D409879958BF}"/>
    <hyperlink ref="H5051" r:id="rId3030" xr:uid="{2FE3FD72-2278-4B4E-BFBE-846EB322E2C7}"/>
    <hyperlink ref="H4988" r:id="rId3031" xr:uid="{28C39BA4-6969-40D3-A6ED-B0438C114004}"/>
    <hyperlink ref="H5022" r:id="rId3032" xr:uid="{0544F93F-7AC5-454F-8D6E-22BFF088F2D5}"/>
    <hyperlink ref="H5041" r:id="rId3033" xr:uid="{5C67FCDC-2ED7-4A92-B6D8-060827238504}"/>
    <hyperlink ref="H5060" r:id="rId3034" xr:uid="{7F4E19C0-E37C-4D84-8221-3306A3F9AC11}"/>
    <hyperlink ref="H5059" r:id="rId3035" xr:uid="{64C464CF-3AD6-4C29-A22B-FB0BD77CD7EE}"/>
    <hyperlink ref="H4955" r:id="rId3036" xr:uid="{1197C62B-93F2-41F1-8819-725C57744919}"/>
    <hyperlink ref="H5058" r:id="rId3037" xr:uid="{43EC050B-0BCF-43F5-93B1-A8ABF5C93F52}"/>
    <hyperlink ref="H5039" r:id="rId3038" xr:uid="{FCE6CEBB-4E7C-4492-983F-F0F4701CBE0A}"/>
    <hyperlink ref="H5057" r:id="rId3039" xr:uid="{CD9E1B25-464B-4BE9-A420-CDA8EEF4DCDD}"/>
    <hyperlink ref="H5049" r:id="rId3040" xr:uid="{D0AEF32B-5473-480D-971C-1DE0B6F05351}"/>
    <hyperlink ref="H5027" r:id="rId3041" xr:uid="{BDB70D7F-C61B-4CE9-813C-476A85F9C904}"/>
    <hyperlink ref="H5043" r:id="rId3042" xr:uid="{7C730E46-DFC9-4888-85FB-00AAD7C5E2BD}"/>
    <hyperlink ref="H5042" r:id="rId3043" xr:uid="{A4C6CB86-73CC-49C7-AE6B-020DBE70AF46}"/>
    <hyperlink ref="H5013" r:id="rId3044" xr:uid="{73013525-5A0F-489D-8902-08C772ED0A64}"/>
    <hyperlink ref="H5045" r:id="rId3045" xr:uid="{1B66BF76-BC0B-4104-90E7-E20AD41718F3}"/>
    <hyperlink ref="H5068" r:id="rId3046" xr:uid="{9F80B24E-5B77-44AA-8EE1-16F599AB1090}"/>
    <hyperlink ref="H5074" r:id="rId3047" xr:uid="{5A45E246-2868-4975-8F27-D9E70E2772EB}"/>
    <hyperlink ref="H4966" r:id="rId3048" xr:uid="{3ADA5A13-9B8D-4B2F-9298-55A9B2AAFDDA}"/>
    <hyperlink ref="H4942" r:id="rId3049" xr:uid="{C4B0CFFB-1344-42F3-91C6-DBA7065472A9}"/>
    <hyperlink ref="H4969" r:id="rId3050" xr:uid="{12D08CB5-1D5F-465E-A38A-00EA9756791B}"/>
    <hyperlink ref="H4936" r:id="rId3051" xr:uid="{35DBA933-299A-4026-8A80-422F449C69D3}"/>
    <hyperlink ref="H5014" r:id="rId3052" xr:uid="{6E6CE32E-23E8-4512-A00B-3CE7FBE24C19}"/>
    <hyperlink ref="H5061" r:id="rId3053" xr:uid="{2EC6ED0E-4104-4897-863F-AD31BC6C6638}"/>
    <hyperlink ref="H5070" r:id="rId3054" xr:uid="{18E0B6D6-7FFA-4494-8212-A25CCD5AA9F3}"/>
    <hyperlink ref="H4963" r:id="rId3055" xr:uid="{BFA8CE87-36AE-40F1-8117-67AAD9CADAA9}"/>
    <hyperlink ref="H5038" r:id="rId3056" xr:uid="{7C10935C-0B09-48AB-B2F9-2C2C840D5600}"/>
    <hyperlink ref="H5066" r:id="rId3057" xr:uid="{08ADB58E-5B05-4E86-B07D-4ADA65F56337}"/>
    <hyperlink ref="H5067" r:id="rId3058" xr:uid="{6E30A7C0-3066-45DC-8BB9-42A6FEF96B4E}"/>
    <hyperlink ref="H5036" r:id="rId3059" xr:uid="{505A8E94-1C6A-433D-B76D-7CC346FACCFF}"/>
    <hyperlink ref="H5035" r:id="rId3060" xr:uid="{6B8F21D3-5E41-497E-9720-D2757A525F09}"/>
    <hyperlink ref="H4964" r:id="rId3061" xr:uid="{04ACED6A-9A24-4D22-AABD-6C851723828A}"/>
    <hyperlink ref="H5023" r:id="rId3062" xr:uid="{029D446B-1CD8-492A-BFD1-6A1B86510E61}"/>
    <hyperlink ref="H4990" r:id="rId3063" xr:uid="{CA141FA2-D21D-44B7-A580-97C8EF573A7B}"/>
    <hyperlink ref="H5065" r:id="rId3064" xr:uid="{29E73E15-30AC-43C5-9FC0-F0F6D95B0923}"/>
    <hyperlink ref="H5006" r:id="rId3065" xr:uid="{90382707-55EA-467A-B94E-1E34DEEAE550}"/>
    <hyperlink ref="H4977" r:id="rId3066" xr:uid="{A92E49A4-FAF9-4255-A22E-DD33972EC483}"/>
    <hyperlink ref="H5007" r:id="rId3067" xr:uid="{3DAF3246-F138-46DE-88B5-278FA7757143}"/>
    <hyperlink ref="H5072" r:id="rId3068" xr:uid="{C7C1D825-9BF6-4776-B69E-70B5B75B95AD}"/>
    <hyperlink ref="H5015" r:id="rId3069" xr:uid="{C95C4F12-C16E-4E02-8CB4-AC6B1BAE80F0}"/>
    <hyperlink ref="H4989" r:id="rId3070" xr:uid="{418DF1D6-45B6-4761-BBC3-44AF48BDEAEA}"/>
    <hyperlink ref="H4947" r:id="rId3071" xr:uid="{646DAF71-7DD8-4220-BAC7-D7A510B2A336}"/>
    <hyperlink ref="H4925" r:id="rId3072" xr:uid="{C88A895D-2AFE-431A-AB49-B480CFC011F7}"/>
    <hyperlink ref="H4926" r:id="rId3073" xr:uid="{35CC4F0E-6CBB-43F6-95B1-D76CB4398589}"/>
    <hyperlink ref="H5004" r:id="rId3074" xr:uid="{CB6A7090-0288-40B6-B472-28B5F9B11F02}"/>
    <hyperlink ref="H5050" r:id="rId3075" xr:uid="{07617EC0-1BF9-4795-A1BE-CC16A1B922C7}"/>
    <hyperlink ref="H5055" r:id="rId3076" xr:uid="{85BF6AD3-0886-405F-8B3B-E6F479182498}"/>
    <hyperlink ref="H4952" r:id="rId3077" xr:uid="{3DDD2C82-65B0-401E-8C2E-A1C6EFD211B3}"/>
    <hyperlink ref="H5008" r:id="rId3078" xr:uid="{6E609883-418B-4096-B03A-F99A5A2260AA}"/>
    <hyperlink ref="H4935" r:id="rId3079" xr:uid="{83A0B8A9-A427-4A7B-A227-B599F8BF8ECD}"/>
    <hyperlink ref="H4932" r:id="rId3080" xr:uid="{D52E0B18-EA58-40A9-B68A-25F40093FD75}"/>
    <hyperlink ref="H5054" r:id="rId3081" xr:uid="{3DEF269D-8AE1-4810-B87C-4B6F3056D41C}"/>
    <hyperlink ref="H4958" r:id="rId3082" xr:uid="{BD2C3594-D08F-43D0-BE47-0D6E3DA28482}"/>
    <hyperlink ref="H5020" r:id="rId3083" xr:uid="{B7BAF21F-4BB1-4C07-AA8C-2AA3E22ED683}"/>
    <hyperlink ref="H5019" r:id="rId3084" xr:uid="{EF180BAB-1CC6-44FA-BB89-34C4E62BCDD1}"/>
    <hyperlink ref="H5024" r:id="rId3085" xr:uid="{BB057608-8B30-431C-A9C9-28EFF725D028}"/>
    <hyperlink ref="H4930" r:id="rId3086" xr:uid="{984BCBA8-FC20-45F7-B90E-1631720B2CE4}"/>
    <hyperlink ref="H4983" r:id="rId3087" xr:uid="{687C1566-ACE7-4B79-A1AA-AEC2827E31C5}"/>
    <hyperlink ref="H5076" r:id="rId3088" xr:uid="{102D404F-A348-4148-80F4-20DE1E5D6BD9}"/>
    <hyperlink ref="H4931" r:id="rId3089" xr:uid="{EAE0E021-94AA-4CA1-A357-4568BEB7B759}"/>
    <hyperlink ref="H4992" r:id="rId3090" xr:uid="{DFDF7E9A-D8CE-4428-87DB-4AEC96177DD1}"/>
    <hyperlink ref="H5016" r:id="rId3091" xr:uid="{1BAC2EE9-4A0A-420B-A239-F8F866E2C879}"/>
    <hyperlink ref="H5040" r:id="rId3092" display="https://www.gob.pe/institucion/munijepelacio/noticias/340330-nuevo-bono-de-s-600-busca-minimizar-afectacion-economica-de-los-hogares-en-pobreza-o-pobreza-extrema-de-las-10-regiones-en-alerta-extrema" xr:uid="{271601D7-356A-4535-A9ED-281B09EE10AA}"/>
    <hyperlink ref="H5053" r:id="rId3093" xr:uid="{8D8C7771-A3CA-4752-96C0-A8F16125FC06}"/>
    <hyperlink ref="H5011" r:id="rId3094" xr:uid="{254C3676-0CA0-484F-AD1B-074873C9B618}"/>
    <hyperlink ref="H5048" r:id="rId3095" xr:uid="{71DE0D0F-191D-4779-9C93-6A66474CA2D2}"/>
    <hyperlink ref="H4993" r:id="rId3096" xr:uid="{3F2B21E9-2693-4C4C-9C93-73940696D775}"/>
    <hyperlink ref="H5009" r:id="rId3097" xr:uid="{290BFA39-B708-4C49-AC5F-D78E6E30AD7C}"/>
    <hyperlink ref="H5056" r:id="rId3098" xr:uid="{13954A14-1213-451D-8D14-163A9F23CA23}"/>
    <hyperlink ref="H4967" r:id="rId3099" xr:uid="{AA1FDC4C-5F35-4B3C-A872-85E96F8465C3}"/>
    <hyperlink ref="H4938" r:id="rId3100" xr:uid="{A3BB30ED-EC60-449C-AD44-9D487D717D2C}"/>
    <hyperlink ref="H5010" r:id="rId3101" xr:uid="{ECC2D5D1-1A53-4221-B842-9FE2C7CBC913}"/>
    <hyperlink ref="H5071" r:id="rId3102" xr:uid="{EF268318-3AB7-45C7-9DE2-465A947B0AE8}"/>
    <hyperlink ref="H4950" r:id="rId3103" xr:uid="{5308A83E-26F1-418B-800F-111831C19D4E}"/>
    <hyperlink ref="H5037" r:id="rId3104" xr:uid="{9F308106-D14F-4C49-90D7-57E56DCFB44E}"/>
    <hyperlink ref="H5012" r:id="rId3105" xr:uid="{1A1459A0-E67D-4A03-934A-58416EEB3A17}"/>
    <hyperlink ref="H4959" r:id="rId3106" xr:uid="{694C0E15-CFCA-4C38-8568-CB51B655DF5A}"/>
    <hyperlink ref="H5034" r:id="rId3107" xr:uid="{ACBF8CED-A05E-47AB-928E-F74B57F84A5F}"/>
    <hyperlink ref="H4971" r:id="rId3108" xr:uid="{735D0E0E-1DA0-43B1-ACB2-E7342D49AB07}"/>
    <hyperlink ref="H5033" r:id="rId3109" xr:uid="{89366BA2-12F3-43DF-A1CA-B64D3F296BD9}"/>
    <hyperlink ref="H4987" r:id="rId3110" xr:uid="{A6F3372C-D093-44EA-9067-3720B7D06DAE}"/>
    <hyperlink ref="H5031" r:id="rId3111" xr:uid="{E8321395-66F0-41FD-8533-C1F086BAC90E}"/>
    <hyperlink ref="H5030" r:id="rId3112" xr:uid="{2C8C41C8-9F78-40F2-ABE4-73A6D636704E}"/>
    <hyperlink ref="H4956" r:id="rId3113" xr:uid="{E92C9780-55DC-4C7E-A429-B762FD6C4ED0}"/>
    <hyperlink ref="H4929" r:id="rId3114" xr:uid="{508237DC-8BC4-4CD1-9F49-BD5F824D5FCF}"/>
    <hyperlink ref="H5017" r:id="rId3115" xr:uid="{8CB5950A-9B02-401B-BAA4-CC0E51A55EDD}"/>
    <hyperlink ref="H4957" r:id="rId3116" xr:uid="{1CEA6F18-FE5C-4743-9C57-249C0F1374AA}"/>
    <hyperlink ref="H5000" r:id="rId3117" xr:uid="{4892C8EC-CCBB-4545-B236-2FD4D59D184A}"/>
    <hyperlink ref="H5073" r:id="rId3118" xr:uid="{DB2401BF-61CD-42E6-8B3E-DA58EAD3579F}"/>
    <hyperlink ref="H5005" r:id="rId3119" xr:uid="{CA003FA9-78DE-45B8-AEAD-490802606CC5}"/>
    <hyperlink ref="H5025" r:id="rId3120" xr:uid="{6FDBF752-383A-42AF-A227-F08A1A1CCFBD}"/>
    <hyperlink ref="H4980" r:id="rId3121" xr:uid="{66AB7D42-FBD8-4C45-90E9-6DECA695CCBD}"/>
    <hyperlink ref="H4939" r:id="rId3122" xr:uid="{45D16635-3933-40DD-89B2-B89429B7B667}"/>
    <hyperlink ref="H4984" r:id="rId3123" xr:uid="{A8063880-66FC-4224-A7B6-361844741681}"/>
    <hyperlink ref="H4994" r:id="rId3124" xr:uid="{DD0B49FB-1863-4FC7-B11D-3FB3ABB5EDF6}"/>
    <hyperlink ref="H5026" r:id="rId3125" xr:uid="{90B6AF2D-CB4E-46B4-959C-017A2DF31F51}"/>
    <hyperlink ref="H5077" r:id="rId3126" xr:uid="{8CDAFF9D-E155-4C0D-A4DC-615B790DAE23}"/>
    <hyperlink ref="H4968" r:id="rId3127" xr:uid="{431CCA18-7AAC-4B88-9452-C8FDB906097C}"/>
    <hyperlink ref="H5075" r:id="rId3128" xr:uid="{8888E079-1171-48F4-A5D6-643855B3915F}"/>
    <hyperlink ref="H4986" r:id="rId3129" xr:uid="{2C47812B-7798-49DD-A8C5-3590CFE46E5F}"/>
    <hyperlink ref="H5047" r:id="rId3130" xr:uid="{C0700E9E-7EFD-4D92-8EF0-B065FA35EBFB}"/>
    <hyperlink ref="H4970" r:id="rId3131" xr:uid="{16E5BFA6-A1B4-4207-BAC9-48ADB8C9ABB4}"/>
    <hyperlink ref="H4991" r:id="rId3132" xr:uid="{C9F145EA-141E-40BD-AC18-00C1D0B57735}"/>
    <hyperlink ref="H4933" r:id="rId3133" xr:uid="{C57B6D44-854A-4DFE-9BE3-65CA7887C574}"/>
    <hyperlink ref="H4976" r:id="rId3134" xr:uid="{32E02B10-DEA0-42FC-9C71-550752F5751E}"/>
    <hyperlink ref="H5021" r:id="rId3135" xr:uid="{274B1840-0714-47E3-A156-3E7EC6713237}"/>
    <hyperlink ref="H4995" r:id="rId3136" xr:uid="{A39BC5EC-6F04-4114-B749-B5B31734EF67}"/>
    <hyperlink ref="H4997" r:id="rId3137" xr:uid="{7B3D35C7-2E99-4799-915A-87B8587F9B51}"/>
    <hyperlink ref="H4974" r:id="rId3138" xr:uid="{F41A3436-8F09-4245-8AF2-C69085C5EFA7}"/>
    <hyperlink ref="H4973" r:id="rId3139" xr:uid="{4BDFA3F1-E227-41DF-8BB4-CB33CDF0D4D2}"/>
    <hyperlink ref="H5029" r:id="rId3140" xr:uid="{0A83CDDB-DB6B-42EA-842A-8F4390FC6056}"/>
    <hyperlink ref="H5064" r:id="rId3141" xr:uid="{8FF6506A-3427-48FF-92D3-3310D882D53F}"/>
    <hyperlink ref="H4944" r:id="rId3142" xr:uid="{5BE1ABE9-B0AD-42B5-8A7C-542DA5967ACD}"/>
    <hyperlink ref="H4934" r:id="rId3143" xr:uid="{BE651C54-BCBC-402A-B87C-7C9B8987F302}"/>
    <hyperlink ref="H4961" r:id="rId3144" xr:uid="{C76DD0F6-7E59-4B6A-8622-C917845F299F}"/>
    <hyperlink ref="H4975" r:id="rId3145" xr:uid="{EC353087-A241-43E4-B265-A09A25692A72}"/>
    <hyperlink ref="H5052" r:id="rId3146" xr:uid="{9CA04DB5-021C-44D2-B9B1-78DCAB837728}"/>
    <hyperlink ref="H5028" r:id="rId3147" display="https://www.gob.pe/institucion/regionlima/noticias/315739-acuerdan-proyectos-de-inversion-para-la-reactivacion-economica-y-modernizacion-de-huacho" xr:uid="{8B562EFA-B4E0-4833-ABD1-E4E1C07B0563}"/>
    <hyperlink ref="H5032" r:id="rId3148" xr:uid="{3E6F6EAD-30A3-457E-AC0C-0DF179196033}"/>
    <hyperlink ref="H4972" r:id="rId3149" xr:uid="{3514DD92-42AD-44FB-B4F0-64E1221CB9A2}"/>
    <hyperlink ref="H4978" r:id="rId3150" xr:uid="{82D21162-B44E-4CDB-88CF-38F8C1E2CB52}"/>
    <hyperlink ref="H4960" r:id="rId3151" xr:uid="{1C36555A-4088-4CEF-8263-E647A5A7B313}"/>
    <hyperlink ref="H4945" r:id="rId3152" xr:uid="{DF244F99-F39E-4949-BFF9-A44E2FF34917}"/>
    <hyperlink ref="H4954" r:id="rId3153" xr:uid="{D0B8EFE5-09B3-4C1D-BFF6-E7E1384E17D0}"/>
    <hyperlink ref="H4996" r:id="rId3154" xr:uid="{C7E17133-B1A9-4232-90A0-A296BC1B2A4E}"/>
    <hyperlink ref="H4979" r:id="rId3155" xr:uid="{BD89BE7D-B568-4D32-B3BC-A2ACE71D796F}"/>
    <hyperlink ref="H4965" r:id="rId3156" xr:uid="{9108C79B-779E-498A-81D9-C6683EBA782B}"/>
    <hyperlink ref="H4946" r:id="rId3157" xr:uid="{28F142D7-CAF5-4953-9746-CAE470B489EA}"/>
    <hyperlink ref="H4949" r:id="rId3158" xr:uid="{D272BB8D-B07E-4EAE-8583-8525F0385C1F}"/>
    <hyperlink ref="H5069" r:id="rId3159" xr:uid="{1BCE1AD7-D0C5-45B6-9B71-E6C5B25CA9DD}"/>
    <hyperlink ref="H5044" r:id="rId3160" xr:uid="{96F90544-18B1-4780-B03D-6F8B26533E71}"/>
    <hyperlink ref="H4951" r:id="rId3161" display="https://www.gob.pe/institucion/mtpe/noticias/188308-gobierno-amplia-prestacion-economica-de-emergencia-de-s-760-para-trabajadores-en-suspension-perfecta-de-empresas-de-hasta-100-trabajadores" xr:uid="{524802A9-C00F-4A86-9239-61E254D2183E}"/>
    <hyperlink ref="H4940" r:id="rId3162" xr:uid="{2FE0CACF-91FD-4DBA-9AC0-0EE83BF1987E}"/>
    <hyperlink ref="H4985" r:id="rId3163" xr:uid="{E32AD5C3-BBDE-4C7D-A7CB-C8D9F363645C}"/>
    <hyperlink ref="H4998" r:id="rId3164" xr:uid="{3B79FC0D-8F1A-4C40-9D52-A09D7303D436}"/>
    <hyperlink ref="H4924" r:id="rId3165" xr:uid="{55773618-7BCB-4271-93D1-F9544A0D47D2}"/>
    <hyperlink ref="H4937" r:id="rId3166" xr:uid="{D4978EDA-220F-4CF1-A3A0-78CFF654D499}"/>
    <hyperlink ref="H4981" r:id="rId3167" xr:uid="{79EE8B4B-6C28-43FB-82EB-9F9120BAB553}"/>
    <hyperlink ref="H4941" r:id="rId3168" xr:uid="{0274AED2-BB06-4CAB-BF13-963E670233CB}"/>
    <hyperlink ref="H4962" r:id="rId3169" xr:uid="{405F1D3A-BB11-4A3B-AF9B-3194AA977C3E}"/>
    <hyperlink ref="H5002" r:id="rId3170" xr:uid="{8481EDE3-1C43-40DE-81FA-0AD00EA8BD8B}"/>
    <hyperlink ref="H4928" r:id="rId3171" display="https://www.gob.pe/institucion/mincetur/noticias/142104-asi-se-apoyara-a-los-pequenos-productores-que-abastecen-al-peru-y-el-mundo" xr:uid="{2406CC0E-285A-4D20-800C-E1B0458F0917}"/>
    <hyperlink ref="H5046" r:id="rId3172" xr:uid="{47A69F52-5554-4661-95E7-93AA4A460943}"/>
    <hyperlink ref="H5003" r:id="rId3173" display="https://www.gob.pe/institucion/mef/noticias/126097-gobierno-extiende-vigencia-del-regimen-de-recuperacion-anticipada-del-igv-hasta-diciembre-del-ano-2023" xr:uid="{246310A3-69BF-4614-A306-D541CF9AA88A}"/>
    <hyperlink ref="H4953" r:id="rId3174" xr:uid="{C36EE490-FED9-4192-BBF6-AA017D2912A4}"/>
    <hyperlink ref="H4943" r:id="rId3175" display="https://fas.org/sgp/crs/row/R46270.pdf" xr:uid="{9348F599-1CE7-487F-9B3D-440DF617FE00}"/>
    <hyperlink ref="H5001" r:id="rId3176" xr:uid="{ED2F0114-7028-4D4C-B861-BDB1A2991FE0}"/>
    <hyperlink ref="H5079" r:id="rId3177" xr:uid="{4CBBD76A-5706-41BD-B612-494125DA28C0}"/>
    <hyperlink ref="H5102" r:id="rId3178" xr:uid="{9038B99F-D4D1-4E84-8BC5-C8A875E85184}"/>
    <hyperlink ref="H5115" r:id="rId3179"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A96DB69D-B46C-4CAF-B18E-4623D6BDEF33}"/>
    <hyperlink ref="H5090" r:id="rId3180"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B8A60282-0BD3-4FEB-957B-AC7B9CC72FC5}"/>
    <hyperlink ref="H5086" r:id="rId3181"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5E074026-8EF3-4414-8E85-C6694616CE4D}"/>
    <hyperlink ref="H5099" r:id="rId3182"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ADCE60CC-A37E-46A1-89FF-F52925F65009}"/>
    <hyperlink ref="H5085" r:id="rId3183"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AD3817A8-2C6C-440C-B4CE-9D682ACC400A}"/>
    <hyperlink ref="H5087" r:id="rId3184"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E7C153B0-585B-4072-A293-5724A25C293F}"/>
    <hyperlink ref="H5083" r:id="rId3185"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B150B151-A857-44E7-A77C-80F2ABB6EDAE}"/>
    <hyperlink ref="H5088" r:id="rId3186"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2225A61B-7231-43BF-B786-A2CA72971782}"/>
    <hyperlink ref="H5082" r:id="rId3187"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DC4B66E2-2956-4C44-8529-46B947225D2D}"/>
    <hyperlink ref="H5103" r:id="rId3188"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19CB2B82-02FF-4438-B3F1-EC0080B6C5C5}"/>
    <hyperlink ref="H5096" r:id="rId3189"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A9F99825-A24E-4CF5-A8FD-4E81A79B5073}"/>
    <hyperlink ref="H5093" r:id="rId3190" xr:uid="{2D28FB47-9C61-4CC5-933C-CBCAF3A780A6}"/>
    <hyperlink ref="H5111" r:id="rId3191" xr:uid="{6DD9F2C8-F47D-4098-AC29-882CDBF13AA0}"/>
    <hyperlink ref="H5114" r:id="rId3192" xr:uid="{BE282B83-D012-4619-B761-4ECFB8D70E70}"/>
    <hyperlink ref="H5104" r:id="rId3193" xr:uid="{7A880C0E-D035-4AB5-9B77-505FAE43A3DA}"/>
    <hyperlink ref="H5107" r:id="rId3194" xr:uid="{E7404DF1-D8F1-4D60-8C69-0C93CA34AF37}"/>
    <hyperlink ref="H5112" r:id="rId3195" xr:uid="{D88C7B3E-2417-4FB9-90D7-10CD93631641}"/>
    <hyperlink ref="H5105" r:id="rId3196" xr:uid="{623E9C7B-2656-407B-ADE7-4607ED2A6D66}"/>
    <hyperlink ref="H5084" r:id="rId3197" xr:uid="{85F4F52C-2895-46B5-B1D2-3EAE4800751C}"/>
    <hyperlink ref="H5100" r:id="rId3198" xr:uid="{6070B1B0-2CCF-449B-A269-2904B2836336}"/>
    <hyperlink ref="H5089" r:id="rId3199" xr:uid="{852D4B54-27CC-4582-A9A1-80D158FE9972}"/>
    <hyperlink ref="H5109" r:id="rId3200" xr:uid="{F2BC4713-669C-466E-AA67-C291761D5F52}"/>
    <hyperlink ref="H5110" r:id="rId3201" xr:uid="{8C4AFB06-0022-4DE6-96E9-EB03C8ECDC13}"/>
    <hyperlink ref="H5113" r:id="rId3202" xr:uid="{B8D69CDA-9DC0-4711-84C2-0B114A62E862}"/>
    <hyperlink ref="H5097" r:id="rId3203" xr:uid="{90E84086-5B96-4210-B763-34C34559C1B3}"/>
    <hyperlink ref="H5095" r:id="rId3204" location="P" display="https://www.imf.org/en/Topics/imf-and-covid19/Policy-Responses-to-COVID-19 - P" xr:uid="{92AB1DB5-79F2-4DD7-80CB-28BFB55E2CB9}"/>
    <hyperlink ref="H5174" r:id="rId3205" xr:uid="{A6E2FDD1-D43E-473C-B580-CD25E9F1D83A}"/>
    <hyperlink ref="H5119" r:id="rId3206" xr:uid="{967CFD0C-148D-44DE-8FA0-F649E44CB036}"/>
    <hyperlink ref="H5139" r:id="rId3207" xr:uid="{F4FB4B4D-1100-49BA-BB1C-B3A29879F36E}"/>
    <hyperlink ref="H5182" r:id="rId3208" xr:uid="{277FC48D-B1BF-4CA3-8240-6F3F568AB574}"/>
    <hyperlink ref="H5197" r:id="rId3209" xr:uid="{C0D86812-24D9-4EBE-AAA3-261B88E52780}"/>
    <hyperlink ref="H5185" r:id="rId3210" xr:uid="{7BC0FFF5-EC05-42A3-9411-E0965FC2AAEF}"/>
    <hyperlink ref="H5127" r:id="rId3211" xr:uid="{7ABF86F7-280C-45F9-B5BE-2C5BD85436A7}"/>
    <hyperlink ref="H5129" r:id="rId3212" xr:uid="{E23DC338-A525-468D-A9CF-A2FD5236B066}"/>
    <hyperlink ref="H5120" r:id="rId3213" xr:uid="{E2354E5D-BFDC-4DB6-BC95-1E80FDF0B739}"/>
    <hyperlink ref="H5199" r:id="rId3214" xr:uid="{873D5534-3354-431E-9C09-30DB0F335426}"/>
    <hyperlink ref="H5181" r:id="rId3215" xr:uid="{D769BF86-F89A-45B6-8F2E-43290948B87D}"/>
    <hyperlink ref="H5183" r:id="rId3216" xr:uid="{05C6B953-DD50-479C-B9A6-C553B3ABEEAD}"/>
    <hyperlink ref="H5184" r:id="rId3217" xr:uid="{0720BA72-D9E0-4306-82A1-ED455E932F5C}"/>
    <hyperlink ref="H5186" r:id="rId3218" xr:uid="{96407A28-73B1-4637-A0B6-733E82B5EBBA}"/>
    <hyperlink ref="H5117" r:id="rId3219" xr:uid="{EB30CCA7-538F-4C4A-BF36-31BEE2FD63EA}"/>
    <hyperlink ref="H5168" r:id="rId3220" xr:uid="{A32FCC0B-1AED-4AAF-A58A-63763BF684DE}"/>
    <hyperlink ref="H5156" r:id="rId3221" xr:uid="{932F5354-6F3B-40A2-B9CB-D9B98019542E}"/>
    <hyperlink ref="H5154" r:id="rId3222" xr:uid="{304E8A78-F46F-4C30-A492-0400158D2ECD}"/>
    <hyperlink ref="H5192" r:id="rId3223" xr:uid="{6E322AEE-1884-402C-89B6-8CEF411EA9A7}"/>
    <hyperlink ref="H5142" r:id="rId3224" xr:uid="{13D80538-AD15-43C7-84A2-E71BE6F0D846}"/>
    <hyperlink ref="H5131" r:id="rId3225" xr:uid="{94D9A53B-4067-48F0-8F84-B8CE4BAD4873}"/>
    <hyperlink ref="H5151" r:id="rId3226" xr:uid="{465487B0-899B-4A14-9D77-4DE499C9788D}"/>
    <hyperlink ref="H5152" r:id="rId3227" xr:uid="{2C0BD3B1-5E2F-44A5-BFFA-D432A2E88872}"/>
    <hyperlink ref="H5145" r:id="rId3228" xr:uid="{DFCBAEEE-165A-426C-8346-98C29A296930}"/>
    <hyperlink ref="H5144" r:id="rId3229" xr:uid="{16BBC507-2942-4A00-90ED-1F84BB1523A7}"/>
    <hyperlink ref="H5195" r:id="rId3230" xr:uid="{FF786C82-B528-4744-897F-A4014D173379}"/>
    <hyperlink ref="H5193" r:id="rId3231" xr:uid="{58BEC501-DF0F-44CA-8F71-89B15D4F8BB9}"/>
    <hyperlink ref="H5191" r:id="rId3232" xr:uid="{6A69B5DD-2B1D-4E2E-BFC4-EF2DE6CA1EAF}"/>
    <hyperlink ref="H5194" r:id="rId3233" xr:uid="{15BAE71B-9111-47B4-9074-054DE97BE8F2}"/>
    <hyperlink ref="H5187" r:id="rId3234" xr:uid="{4E408753-B9E8-44E9-B797-22AE821B0DE7}"/>
    <hyperlink ref="H5202" r:id="rId3235" xr:uid="{2998EE81-F971-4773-91CA-9EA97D9E5DBB}"/>
    <hyperlink ref="H5201" r:id="rId3236" xr:uid="{56AC8E5C-B5B5-4320-82E0-3B66F9CEA85E}"/>
    <hyperlink ref="H5160" r:id="rId3237" xr:uid="{AA6E62CE-9D77-4E9D-8324-6697F7A24A49}"/>
    <hyperlink ref="H5178" r:id="rId3238" xr:uid="{D69AF074-72B4-404F-B254-926B877DBB6A}"/>
    <hyperlink ref="H5149" r:id="rId3239" xr:uid="{F9796A53-4BCA-4206-B856-558A84ACEC89}"/>
    <hyperlink ref="H5143" r:id="rId3240" xr:uid="{850A6413-9028-4ED1-8C41-0E0187B5E604}"/>
    <hyperlink ref="H5179" r:id="rId3241" xr:uid="{8C7DFDBA-F96A-41FD-992E-B75192CB54B7}"/>
    <hyperlink ref="H5153" r:id="rId3242" xr:uid="{E72411B1-5370-4AFE-AFA3-E3D65E602AA1}"/>
    <hyperlink ref="H5128" r:id="rId3243" xr:uid="{5C4F9B14-F8BC-4DD4-A172-05EB8763BB7E}"/>
    <hyperlink ref="H5204" r:id="rId3244" xr:uid="{86767C38-0476-4ECD-B1CE-571A5ED8EA24}"/>
    <hyperlink ref="H5147" r:id="rId3245" xr:uid="{196EAE46-4AC4-44A4-AE0C-9D6A08B249AE}"/>
    <hyperlink ref="H5170" r:id="rId3246" xr:uid="{16FB2340-2C64-40C0-B627-9583F66A901B}"/>
    <hyperlink ref="H5134" r:id="rId3247" xr:uid="{9749F662-F2D7-4C07-BF25-EF8D410E628C}"/>
    <hyperlink ref="H5137" r:id="rId3248" xr:uid="{7D4D1917-8E6C-4C94-9887-3458D6BB7E5A}"/>
    <hyperlink ref="H5171" r:id="rId3249" xr:uid="{0B0AA95C-B906-45E8-9245-EFE4FF411298}"/>
    <hyperlink ref="H5150" r:id="rId3250" xr:uid="{6E0AD2AD-4526-4879-A6D9-43110F31D731}"/>
    <hyperlink ref="H5173" r:id="rId3251" xr:uid="{AB769121-3813-44C9-AB38-9CC54AA59A35}"/>
    <hyperlink ref="H5138" r:id="rId3252" xr:uid="{3484EC9E-22BF-437F-8692-E7C3D5579F2E}"/>
    <hyperlink ref="H5203" r:id="rId3253" xr:uid="{1D588913-EA7A-4E47-9A43-E3A20241AE9E}"/>
    <hyperlink ref="H5136" r:id="rId3254" xr:uid="{6833EC4E-D20B-4C44-9E45-4338DC09E65D}"/>
    <hyperlink ref="H5135" r:id="rId3255" xr:uid="{BCA2E78C-EF17-4947-824F-E4B02CF4E92E}"/>
    <hyperlink ref="H5133" r:id="rId3256" xr:uid="{C701484D-4D73-4DFB-8751-522ED668BC9B}"/>
    <hyperlink ref="H5200" r:id="rId3257" xr:uid="{2B789242-B319-4A9A-8975-B3FB1D5E8A36}"/>
    <hyperlink ref="H5180" r:id="rId3258" xr:uid="{6248746A-ECE0-4B36-8535-2C2EAFF567F5}"/>
    <hyperlink ref="H5121" r:id="rId3259" xr:uid="{F29D743D-456C-4321-B983-AB5A9F3B7D4B}"/>
    <hyperlink ref="H5116" r:id="rId3260" xr:uid="{E3F3E4E1-6FE2-440C-9F62-B74D716F7D71}"/>
    <hyperlink ref="H5189" r:id="rId3261" display="https://ec.europa.eu/competition/state_aid/cases1/202020/285920_2155413_36_2.pdf" xr:uid="{63CCA822-831E-4589-9125-AFBE3D9EE847}"/>
    <hyperlink ref="H5132" r:id="rId3262" xr:uid="{A0E2E0CB-799F-4582-B21D-D519C1FF0196}"/>
    <hyperlink ref="H5165" r:id="rId3263" xr:uid="{8435A091-4DA6-43BC-B6B6-2794FF63CA6D}"/>
    <hyperlink ref="H5188" r:id="rId3264" xr:uid="{8B761A01-7F66-4EB6-9693-0902EC41E653}"/>
    <hyperlink ref="H5140" r:id="rId3265" xr:uid="{097FC299-3212-479C-A8A1-BF058D132905}"/>
    <hyperlink ref="H5205" r:id="rId3266" display="https://ec.europa.eu/competition/state_aid/cases1/202017/285396_2151002_48_2.pdf" xr:uid="{ACDA0C3E-BB20-4B0A-AE5F-D32A250B34A1}"/>
    <hyperlink ref="H5141" r:id="rId3267" xr:uid="{58C92D1B-85DA-4968-BE30-ABE3172B0762}"/>
    <hyperlink ref="H5206" r:id="rId3268" xr:uid="{62445FA4-FE07-464B-A93D-A251DB33925A}"/>
    <hyperlink ref="H5198" r:id="rId3269" xr:uid="{7195F6B6-64FC-4141-89F3-CD3EE5B1631B}"/>
    <hyperlink ref="H5207" r:id="rId3270" xr:uid="{F1FA75F8-9C27-4D8E-ACB2-D2897FE2AFBA}"/>
    <hyperlink ref="H5162" r:id="rId3271" xr:uid="{5D75967A-98C7-4CAB-9C25-7A3784F978E2}"/>
    <hyperlink ref="H5118" r:id="rId3272" xr:uid="{2DA38177-5059-4A49-AD00-22D43B8BD059}"/>
    <hyperlink ref="H5161" r:id="rId3273" xr:uid="{AA9B8813-A792-4B4A-A2EC-D124AD928609}"/>
    <hyperlink ref="H5125" r:id="rId3274" xr:uid="{3A2FE9E8-0D17-4909-924C-65B4D6478732}"/>
    <hyperlink ref="H5190" r:id="rId3275" xr:uid="{6A99A074-9888-4664-BDEA-CD6C10EE7FDF}"/>
    <hyperlink ref="H5126" r:id="rId3276" xr:uid="{C0EAEF22-A9D4-4D95-B578-F3255F54CE5B}"/>
    <hyperlink ref="H5166" r:id="rId3277" xr:uid="{5FB717D6-3F0E-4E3B-B40B-284578CD3A23}"/>
    <hyperlink ref="H5208" r:id="rId3278" xr:uid="{221F057A-1134-4CD8-829F-64C4B1CDAFB1}"/>
    <hyperlink ref="H5167" r:id="rId3279" xr:uid="{3405E91D-991A-40EE-8C8A-A2668910E493}"/>
    <hyperlink ref="H5148" r:id="rId3280" xr:uid="{7E0135A0-E238-4D0B-8277-54CB9D81E91B}"/>
    <hyperlink ref="H5227" r:id="rId3281" xr:uid="{A9EA9262-3B40-4134-8884-68C2072FB7E1}"/>
    <hyperlink ref="H5217" r:id="rId3282" xr:uid="{17EF88C6-595C-47A4-84C1-7B050A9AAEBA}"/>
    <hyperlink ref="H5218" r:id="rId3283" xr:uid="{01CFB82F-37F6-40A1-910C-11522FF93D36}"/>
    <hyperlink ref="H5317" r:id="rId3284" xr:uid="{CA7B80ED-37E4-426D-B527-7C5B091BCE90}"/>
    <hyperlink ref="H5296" r:id="rId3285" xr:uid="{3BD2B9E3-89C5-4E6F-A137-263785607BB2}"/>
    <hyperlink ref="H5235" r:id="rId3286" xr:uid="{2E3D3372-E1F4-4F27-AA94-89636958B8DF}"/>
    <hyperlink ref="H5275" r:id="rId3287" xr:uid="{C27C24B0-5310-4545-A937-52150427F584}"/>
    <hyperlink ref="H5236" r:id="rId3288" xr:uid="{89F31480-F99D-4731-8CF3-BA750C542224}"/>
    <hyperlink ref="H5241" r:id="rId3289" xr:uid="{331F4995-CCF3-48D4-A2B9-7C798228CF89}"/>
    <hyperlink ref="H5310" r:id="rId3290" xr:uid="{2AE3DA14-6264-4C6F-917A-B8D1F08B5CA8}"/>
    <hyperlink ref="H5318" r:id="rId3291" xr:uid="{D1009DE6-C613-4DFB-94D8-80BA6B3E05CE}"/>
    <hyperlink ref="H5334" r:id="rId3292" xr:uid="{D628D272-8AF4-4923-9C8B-90350FE3C868}"/>
    <hyperlink ref="H5289" r:id="rId3293" xr:uid="{073211A8-9CCF-4390-B58E-DF7214506A1B}"/>
    <hyperlink ref="H5320" r:id="rId3294" xr:uid="{0DB9C3D1-6841-4DDF-8B03-9F5CD710A8D5}"/>
    <hyperlink ref="H5260" r:id="rId3295" xr:uid="{813EE3D2-F332-4241-88E4-190B308BA164}"/>
    <hyperlink ref="H5329" r:id="rId3296" xr:uid="{D07100BD-1F3A-4348-A0A9-D0FFC81C4B69}"/>
    <hyperlink ref="H5339" r:id="rId3297" xr:uid="{4375A005-E246-4E52-8116-FEF3D0C027AB}"/>
    <hyperlink ref="H5357" r:id="rId3298" xr:uid="{8C53D307-0EC7-4559-9BDE-A859ECEDE951}"/>
    <hyperlink ref="H5337" r:id="rId3299" xr:uid="{6BA2E1E0-A3DD-4C58-B009-75EFC0FC8121}"/>
    <hyperlink ref="H5344" r:id="rId3300" xr:uid="{AB449CB9-CF67-435F-B1BE-063D69D612FD}"/>
    <hyperlink ref="H5352" r:id="rId3301" xr:uid="{380EFEF9-FA42-456F-88B6-8CDDB5D480A5}"/>
    <hyperlink ref="H5347" r:id="rId3302" xr:uid="{8739C49D-9CF7-4AEA-A154-B454D829E4BB}"/>
    <hyperlink ref="H5351" r:id="rId3303" xr:uid="{69B0D4A7-FFCE-45AC-A124-D86D5CEE1093}"/>
    <hyperlink ref="H5364" r:id="rId3304" xr:uid="{9F974DA8-B5F2-4E44-94F4-DFD9621E08D7}"/>
    <hyperlink ref="H5397" r:id="rId3305" display="https://www.unescap.org/sites/default/files/Russian Federation_COVID Policy Responses.pdf" xr:uid="{73C8B5EA-4B2E-40F9-AF09-CFA4EAE606C5}"/>
    <hyperlink ref="H5385" r:id="rId3306" display="https://www.unescap.org/sites/default/files/Russian Federation_COVID Policy Responses.pdf" xr:uid="{5B093116-1497-44CD-BCAF-3F5DE3E6B66D}"/>
    <hyperlink ref="H5398" r:id="rId3307" display="https://www.unescap.org/sites/default/files/Russian Federation_COVID Policy Responses.pdf" xr:uid="{1AC07421-DFAE-4190-AFA7-36E08DFE7FCB}"/>
    <hyperlink ref="H5399" r:id="rId3308" display="https://www.unescap.org/sites/default/files/Russian Federation_COVID Policy Responses.pdf" xr:uid="{0152BAC8-E67D-430E-B609-2F4D5737F6A4}"/>
    <hyperlink ref="H5393" r:id="rId3309" xr:uid="{499E191A-FEA0-496F-A5EB-66839EFDF03C}"/>
    <hyperlink ref="H5372" r:id="rId3310" xr:uid="{60948B94-F63C-475F-9E1D-229BC0BFEC8A}"/>
    <hyperlink ref="H5392" r:id="rId3311" xr:uid="{0E03CC11-8987-49CE-8A6E-30A464767FE0}"/>
    <hyperlink ref="H5380" r:id="rId3312" xr:uid="{866733E2-9E84-4F33-B274-C5732C239901}"/>
    <hyperlink ref="H5386" r:id="rId3313" xr:uid="{D80B5941-B6A6-462C-BFEC-531CAD6ECD6E}"/>
    <hyperlink ref="H5400" r:id="rId3314" xr:uid="{CB22446C-925E-4656-B904-C89090B79C19}"/>
    <hyperlink ref="H5405" r:id="rId3315" display="https://twitter.com/rrainfo/status/1387829805333291008/photo/1" xr:uid="{24C534C3-ADBD-4ACC-8768-587A64650EBC}"/>
    <hyperlink ref="H5409" r:id="rId3316" display="https://twitter.com/RDBrwanda/status/1375761535683981312" xr:uid="{1C911875-891D-4080-A360-5C1F2C8F773D}"/>
    <hyperlink ref="H5407" r:id="rId3317" display="https://twitter.com/RDBrwanda/status/1375761535683981313" xr:uid="{DBFB6D0E-FD2B-4BBC-98AB-37630ACD9E63}"/>
    <hyperlink ref="H5401" r:id="rId3318" display="https://www.rra.gov.rw/fileadmin/user_upload/new_doc_eng_2020-05-14_16.58.24_20200514165952.pdf" xr:uid="{1F1E2277-EBD4-4116-85DD-4970A8B028B8}"/>
    <hyperlink ref="H5454" r:id="rId3319" xr:uid="{33167D7F-2641-4FEF-BC12-9790912FF8C5}"/>
    <hyperlink ref="H5428" r:id="rId3320" xr:uid="{FCE495A3-E895-4D23-B274-89B4D84BF154}"/>
    <hyperlink ref="H5441" r:id="rId3321" xr:uid="{794B48BD-02BD-4585-897F-0083D7EF8966}"/>
    <hyperlink ref="H5440" r:id="rId3322" xr:uid="{BBA58F91-3745-4D1C-ABD6-C06412FE562B}"/>
    <hyperlink ref="H5459" r:id="rId3323" xr:uid="{1E269A57-9A32-4338-B55F-EE381AAE81B9}"/>
    <hyperlink ref="H5431" r:id="rId3324" xr:uid="{30D1EDB4-2E0E-4ADD-9E09-28807F6B217B}"/>
    <hyperlink ref="H5430" r:id="rId3325" xr:uid="{33D31276-0312-4115-9DE5-33F1E4C4BA14}"/>
    <hyperlink ref="H5424" r:id="rId3326" xr:uid="{6C419C30-8B21-4332-8311-1BC400542B50}"/>
    <hyperlink ref="H5433" r:id="rId3327" xr:uid="{6D87D12B-8304-4F6F-91EE-A8118D4A648D}"/>
    <hyperlink ref="H5455" r:id="rId3328" xr:uid="{26951E56-AC9A-455E-8A73-7DF76ED42ABF}"/>
    <hyperlink ref="H5444" r:id="rId3329" xr:uid="{AF7AA0C1-09B7-4265-A680-823624747B1F}"/>
    <hyperlink ref="H5449" r:id="rId3330" xr:uid="{4C3EFE4A-66AA-4066-8AAE-1B8483ED2176}"/>
    <hyperlink ref="H5426" r:id="rId3331" xr:uid="{45DAFCD9-3368-46D6-A0E2-5A28194AC05C}"/>
    <hyperlink ref="H5463" r:id="rId3332" xr:uid="{C8B3CA66-34AC-401A-8788-35AD95F71075}"/>
    <hyperlink ref="H5447" r:id="rId3333" xr:uid="{DFD00905-05B7-4088-9153-FD1D2B6D4E06}"/>
    <hyperlink ref="H5446" r:id="rId3334" xr:uid="{E24C4764-033A-4A8E-AD56-8CB062187668}"/>
    <hyperlink ref="H5456" r:id="rId3335" xr:uid="{D6EDC71C-89FC-4AEB-8054-6607878FA2B4}"/>
    <hyperlink ref="H5462" r:id="rId3336" xr:uid="{467E5329-0D1F-49A2-97BD-945BE94BCD6D}"/>
    <hyperlink ref="H5450" r:id="rId3337" xr:uid="{CA86EC96-B7A4-4837-8F07-020F8A7A0189}"/>
    <hyperlink ref="H5458" r:id="rId3338" xr:uid="{7BECB18E-0740-457E-8885-A6365F964647}"/>
    <hyperlink ref="H5429" r:id="rId3339" xr:uid="{4B209332-C76C-46A8-98E8-F8DE97B87D3B}"/>
    <hyperlink ref="H5457" r:id="rId3340" xr:uid="{52D9C527-1A00-492A-BBCD-A384F84C5EF7}"/>
    <hyperlink ref="H5443" r:id="rId3341" xr:uid="{37C18303-2B07-4DCC-AB4F-BA3DCCFAADE4}"/>
    <hyperlink ref="H5417" r:id="rId3342" xr:uid="{C52DD59D-62E9-4DEC-81A4-4C24169A8C9B}"/>
    <hyperlink ref="H5425" r:id="rId3343" xr:uid="{B92C5725-2545-4664-9F20-5ECACA0E6FDB}"/>
    <hyperlink ref="H5445" r:id="rId3344" xr:uid="{F93C0C9F-7CB1-4D28-858B-24267CCAB2E4}"/>
    <hyperlink ref="H5427" r:id="rId3345" xr:uid="{6E217DAC-6888-4C11-94F7-A2A086340B0B}"/>
    <hyperlink ref="H5464" r:id="rId3346" display="https://viconsortium.com/caribbean-coronavirus/caribbean-st-kitts-with-no-cases-of-coronavirus-closes-borders-announces-multi-million-dollar-stimulus-package-" xr:uid="{780EB134-5B25-4A64-9783-A93477657006}"/>
    <hyperlink ref="H5466" r:id="rId3347" display="https://viconsortium.com/caribbean-coronavirus/caribbean-st-kitts-with-no-cases-of-coronavirus-closes-borders-announces-multi-million-dollar-stimulus-package-" xr:uid="{8613233E-6E4C-404C-9C2E-42BA0BE5903C}"/>
    <hyperlink ref="H5477" r:id="rId3348" xr:uid="{C1DBB757-E537-45DC-A0B4-480DC339FCCD}"/>
    <hyperlink ref="H5548" r:id="rId3349" xr:uid="{0BB76D12-0433-421C-BF77-7DA9183CA779}"/>
    <hyperlink ref="H5547" r:id="rId3350" xr:uid="{1F30E689-8F82-481E-B107-0D024F4E3F6A}"/>
    <hyperlink ref="H5553" r:id="rId3351" xr:uid="{C1B4C730-F27A-4801-8A1A-4B45B40D56EA}"/>
    <hyperlink ref="H5554" r:id="rId3352" xr:uid="{E73520E8-7164-4E7C-A4E2-AAAA419C0743}"/>
    <hyperlink ref="H5555" r:id="rId3353" xr:uid="{63D5BA3C-5E97-4E5D-B39A-07572361575A}"/>
    <hyperlink ref="H5556" r:id="rId3354" xr:uid="{B2D76D78-D16A-4395-BDFE-9AA9FCBE3090}"/>
    <hyperlink ref="H5543" r:id="rId3355" xr:uid="{314541B4-AA2E-48FE-838D-CB382E979253}"/>
    <hyperlink ref="H5544" r:id="rId3356" xr:uid="{1AA76C2D-CE6B-4B59-B69D-FB34D92571EB}"/>
    <hyperlink ref="H5540" r:id="rId3357" xr:uid="{B2BE71C4-4EE4-4E6D-8E9F-8385EAEEA894}"/>
    <hyperlink ref="H5549" r:id="rId3358" xr:uid="{7132561F-90E1-4CBE-800E-C672D4646417}"/>
    <hyperlink ref="H5511" r:id="rId3359" xr:uid="{01C6C2A9-CB41-40C3-9B2C-DC0E4D16079A}"/>
    <hyperlink ref="H5550" r:id="rId3360" xr:uid="{E03840D6-D822-4542-96FC-98D8BA7EBDC8}"/>
    <hyperlink ref="H5542" r:id="rId3361" xr:uid="{6032BFC8-8AAA-4CF7-80B7-10C90ADC4892}"/>
    <hyperlink ref="H5551" r:id="rId3362" xr:uid="{7F0592A6-5079-4E3B-B6DE-57D24FB347E1}"/>
    <hyperlink ref="H5552" r:id="rId3363" xr:uid="{E6619BF7-2ED0-4C3A-903F-4A4B6B57B7B3}"/>
    <hyperlink ref="H5546" r:id="rId3364" xr:uid="{2FFAB60B-732D-4888-A0AC-6FDCF4CF9356}"/>
    <hyperlink ref="H5557" r:id="rId3365" xr:uid="{1574EFE3-AB9E-4F48-82B3-EF8326F3A2B2}"/>
    <hyperlink ref="H5560" r:id="rId3366" xr:uid="{E2411330-A22D-4BEC-A4B4-30D02AEC77FD}"/>
    <hyperlink ref="H5559" r:id="rId3367" xr:uid="{2A2F0021-4046-4ADA-842A-7A83F2BCDDAC}"/>
    <hyperlink ref="H5517" r:id="rId3368" xr:uid="{C93E1C64-D73E-499B-BAD7-207BFAE5DDD9}"/>
    <hyperlink ref="H5518" r:id="rId3369" xr:uid="{922446F1-D8BE-4C33-8ED7-48A3A5BA3D3C}"/>
    <hyperlink ref="H5519" r:id="rId3370" xr:uid="{D7DDFB54-BCC1-488B-B39B-D72BFF72F69E}"/>
    <hyperlink ref="H5520" r:id="rId3371" xr:uid="{649364AD-A56E-47D7-A482-FE75B13E3118}"/>
    <hyperlink ref="H5521" r:id="rId3372" xr:uid="{B32E77B3-C7DF-4F45-9116-BBA32D3DCB0D}"/>
    <hyperlink ref="H5514" r:id="rId3373" xr:uid="{8E6F2B0F-15C4-4511-90C6-046F4C1ECC9E}"/>
    <hyperlink ref="H5522" r:id="rId3374" xr:uid="{B3AA8CCB-5A93-432F-91B8-867CBEFC72EE}"/>
    <hyperlink ref="H5523" r:id="rId3375" xr:uid="{E67D72EC-6B59-4E0A-84E3-35FFCE1AB2B0}"/>
    <hyperlink ref="H5524" r:id="rId3376" xr:uid="{EDE10FE6-4B91-4841-AEF5-73DD9B89BB67}"/>
    <hyperlink ref="H5525" r:id="rId3377" xr:uid="{EB326C62-7F7C-4182-A831-3D1077865B9D}"/>
    <hyperlink ref="H5526" r:id="rId3378" xr:uid="{D6FA39EB-E904-4145-9C29-170545546410}"/>
    <hyperlink ref="H5527" r:id="rId3379" xr:uid="{BBF82BCD-EB8B-4601-A791-CD3E40CEBC78}"/>
    <hyperlink ref="H5528" r:id="rId3380" xr:uid="{E293278D-215A-4D86-A492-25DBD6EA3165}"/>
    <hyperlink ref="H5529" r:id="rId3381" xr:uid="{05AAEA7F-D5F7-4564-AE9A-15D2EB3866E0}"/>
    <hyperlink ref="H5516" r:id="rId3382" xr:uid="{EC782928-689C-4899-8399-A30BB5DACE89}"/>
    <hyperlink ref="H5545" r:id="rId3383" xr:uid="{90A10C84-8F68-4629-8E22-32B5C0E01F25}"/>
    <hyperlink ref="H5512" r:id="rId3384" xr:uid="{7915C525-0C43-4098-9AAA-E492019979F5}"/>
    <hyperlink ref="H5513" r:id="rId3385" xr:uid="{AE454A33-F421-411E-8E7E-E259A321BFC1}"/>
    <hyperlink ref="H5530" r:id="rId3386" xr:uid="{4A8CB640-EE3C-4173-9011-F53F8143D2EC}"/>
    <hyperlink ref="H5532" r:id="rId3387" xr:uid="{D62FEC02-4CB2-4D18-802B-465B0E5ADDD1}"/>
    <hyperlink ref="H5533" r:id="rId3388" xr:uid="{C8CAD324-1A09-48AA-880D-30F40B4A61FB}"/>
    <hyperlink ref="H5534" r:id="rId3389" xr:uid="{7FBC037B-7F74-4707-8C54-CC619B10B0F3}"/>
    <hyperlink ref="H5535" r:id="rId3390" xr:uid="{BF9DE02D-7393-41AC-AE3A-EB90B28AAEAB}"/>
    <hyperlink ref="H5536" r:id="rId3391" xr:uid="{70A740AF-CF19-4D95-9C08-B98560918FA4}"/>
    <hyperlink ref="H5537" r:id="rId3392" xr:uid="{94C19607-2B78-4D8D-BC7D-D13A638FC6F8}"/>
    <hyperlink ref="H5515" r:id="rId3393" xr:uid="{18F63270-A262-41CC-AD78-56573BABEC56}"/>
    <hyperlink ref="H5538" r:id="rId3394" xr:uid="{7114E0E3-2343-4C9E-849F-39F4C97F66A6}"/>
    <hyperlink ref="H5539" r:id="rId3395" xr:uid="{41BA419C-0C39-407A-8493-87BE03230EB9}"/>
    <hyperlink ref="H5558" r:id="rId3396" display="https://www.gov.vc/images/pdf_documents/Govt-SVG-receives-cheque-form-UK-SVG-Friendship-Trust.pdf" xr:uid="{CD6E85C7-07CC-48CB-A73A-A11C5DA9ADF8}"/>
    <hyperlink ref="H5570" r:id="rId3397" xr:uid="{9B83D130-D81F-4AE1-B158-60FEE0E1DD6F}"/>
    <hyperlink ref="H5582" r:id="rId3398" xr:uid="{C048C292-BF4F-4EE3-8CB2-B1F16F11CEE4}"/>
    <hyperlink ref="H5571" r:id="rId3399" xr:uid="{E674DB80-6B1A-463F-9FB1-98350E0A3566}"/>
    <hyperlink ref="H5569" r:id="rId3400" xr:uid="{F06992D2-8B1F-484F-9E50-8B13BFAD5B23}"/>
    <hyperlink ref="H5572" r:id="rId3401" xr:uid="{AB21A144-201D-4008-B22D-D3B75E7ACCA8}"/>
    <hyperlink ref="H5580" r:id="rId3402" xr:uid="{2A5F7795-7200-4444-AA06-375ED567BD43}"/>
    <hyperlink ref="H5584" r:id="rId3403" xr:uid="{E977F541-3B34-4987-94C8-EC79A851B8F2}"/>
    <hyperlink ref="H5574" r:id="rId3404" xr:uid="{901AF461-7921-4E58-BB62-FF96322ABAA1}"/>
    <hyperlink ref="H5588" r:id="rId3405" xr:uid="{7316AED9-1A8C-44AA-BC93-269E381D6B17}"/>
    <hyperlink ref="H5562" r:id="rId3406" xr:uid="{C26D5386-5A8C-42EC-A641-393F39AF3917}"/>
    <hyperlink ref="H5585" r:id="rId3407" display="https://www.reuters.com/article/health-coronavirus-saudi/update-1-saudi-king-approves-more-private-sector-coronavirus-crisis-aid-idUSL5N2C345L" xr:uid="{9F4AD284-99C2-4001-BC61-BE840B1BBC34}"/>
    <hyperlink ref="H5564" r:id="rId3408" xr:uid="{5B87AC82-C18C-4595-8444-EAA60858E0B7}"/>
    <hyperlink ref="H5566" r:id="rId3409" display="https://www.mof.gov.sa/en/MediaCenter/news/Pages/News_20032020.aspx" xr:uid="{73CCAB6B-2603-4677-B34F-0E60C40F1228}"/>
    <hyperlink ref="H5586" r:id="rId3410" display="https://web.archive.org/web/20200409043503/https:/hrdf.org.sa/News/4402" xr:uid="{E8B9D739-5999-4A73-93D5-031D26A2872D}"/>
    <hyperlink ref="H5567" r:id="rId3411" display="https://web.archive.org/web/20200409043503/https:/hrdf.org.sa/News/4402" xr:uid="{1258F414-05DD-4E28-AF59-B755A0BBACFA}"/>
    <hyperlink ref="H5575" r:id="rId3412" display="https://web.archive.org/web/20200409043503/https:/hrdf.org.sa/News/4402" xr:uid="{C39D18F6-3D15-40BA-8824-586CFC9BF2BB}"/>
    <hyperlink ref="H5565" r:id="rId3413" display="https://web.archive.org/web/20200409043503/https:/hrdf.org.sa/News/4402" xr:uid="{0ACB4481-D5D2-48B0-9FE0-983908780087}"/>
    <hyperlink ref="H5581" r:id="rId3414" xr:uid="{669E6F00-B34B-4462-A71E-FDB129107CE7}"/>
    <hyperlink ref="H5633" r:id="rId3415" display="https://budget.sec.gouv.sn/documents/public_download/60c38fb5-2334-4fe3-8c2e-42810a2a028a/telechargement" xr:uid="{4CCB8AF1-57D6-4047-90F3-ED36D5B695B6}"/>
    <hyperlink ref="H5631" r:id="rId3416" display="https://budget.sec.gouv.sn/documents/public_download/60c38fb5-2334-4fe3-8c2e-42810a2a028a/telechargement" xr:uid="{BA93C2A0-B236-492F-B619-151FC49FDA39}"/>
    <hyperlink ref="H5635" r:id="rId3417" display="https://budget.sec.gouv.sn/documents/public_download/60c38fb5-2334-4fe3-8c2e-42810a2a028a/telechargement" xr:uid="{8555C735-FC52-449A-AA2B-CF140B3AFCDD}"/>
    <hyperlink ref="H5596" r:id="rId3418" display="https://budget.sec.gouv.sn/documents/public_download/60c38fb5-2334-4fe3-8c2e-42810a2a028a/telechargement" xr:uid="{24AC7498-8153-4CC0-824B-D8C6045DEB9B}"/>
    <hyperlink ref="H5636" r:id="rId3419" display="https://budget.sec.gouv.sn/documents/public_download/60c38fb5-2334-4fe3-8c2e-42810a2a028a/telechargement" xr:uid="{B8C0DA4F-D632-40AF-857E-FA8FDFB9E50C}"/>
    <hyperlink ref="H5594" r:id="rId3420" display="https://budget.sec.gouv.sn/documents/public_download/60c38fb5-2334-4fe3-8c2e-42810a2a028a/telechargement" xr:uid="{DE2F9468-3980-4C96-BCB0-A409ABDF3F06}"/>
    <hyperlink ref="H5634" r:id="rId3421" display="https://budget.sec.gouv.sn/documents/public_download/60c38fb5-2334-4fe3-8c2e-42810a2a028a/telechargement" xr:uid="{3B29D92C-EF6E-4A65-AA23-C97C47C02080}"/>
    <hyperlink ref="H5637" r:id="rId3422" display="https://budget.sec.gouv.sn/documents/public_download/60c38fb5-2334-4fe3-8c2e-42810a2a028a/telechargement" xr:uid="{76578545-74FE-47E9-B1A6-53F5205496F9}"/>
    <hyperlink ref="H5591" r:id="rId3423" display="https://budget.sec.gouv.sn/documents/public_download/60c38fb5-2334-4fe3-8c2e-42810a2a028a/telechargement" xr:uid="{84F341BD-7A2E-4A25-827D-579C8D21C8A5}"/>
    <hyperlink ref="H5658" r:id="rId3424" xr:uid="{CACEA461-40A7-40F7-8B89-24EE84AFAE67}"/>
    <hyperlink ref="H5654" r:id="rId3425" xr:uid="{E65EAE85-D633-40E9-BA40-C7A7367BA46E}"/>
    <hyperlink ref="H5666" r:id="rId3426" location="emJobs-Support-Schemeem" display="https://www.mof.gov.sg/singaporebudget/ministerial-statements/ministerial-statement-26-jul-2021 - emJobs-Support-Schemeem" xr:uid="{44F8C7FA-E5CF-4850-8E15-8A463A1B92E8}"/>
    <hyperlink ref="H5651" r:id="rId3427" location="emJobs-Support-Schemeem" display="https://www.mof.gov.sg/singaporebudget/ministerial-statements/ministerial-statement-26-jul-2021 - emJobs-Support-Schemeem" xr:uid="{8D898FDD-F4D7-4B1B-A42B-943EB5570D65}"/>
    <hyperlink ref="H5661" r:id="rId3428" xr:uid="{A7A28202-D459-4C0F-85DB-0807151E71E5}"/>
    <hyperlink ref="H5662" r:id="rId3429" xr:uid="{D4099985-F532-4088-A99E-75B0563AEE9A}"/>
    <hyperlink ref="H5659" r:id="rId3430" xr:uid="{103B81BC-8D09-4349-83EC-DCF4D9EEA831}"/>
    <hyperlink ref="H5660" r:id="rId3431" xr:uid="{9F07E965-D7AD-4C7A-BF9B-112628F1D0E4}"/>
    <hyperlink ref="H5644" r:id="rId3432" display="https://www.lta.gov.sg/content/ltagov/en/industry_innovations/industry_matters/LTA's Measures for COVID-19/COVID-19_driver_relief_fund.html" xr:uid="{04656B71-937B-4804-B458-F1FA91A4D37D}"/>
    <hyperlink ref="H5643" r:id="rId3433" location="CDRF" display="https://www.lta.gov.sg/content/ltagov/en/industry_innovations/industry_matters/LTA's Measures for COVID-19/COVID-19_driver_relief_fund.html/ - CDRF" xr:uid="{7EEC515B-1165-4E5E-A8B4-AB46E858B23F}"/>
    <hyperlink ref="H5645" r:id="rId3434" location="CDRF" display="https://www.lta.gov.sg/content/ltagov/en/industry_innovations/industry_matters/LTA's Measures for COVID-19/COVID-19_driver_relief_fund.html/ - CDRF" xr:uid="{6F4A969A-4B82-45C3-8EE8-3B344ED5557B}"/>
    <hyperlink ref="H5642" r:id="rId3435" location="CDRF" display="https://www.lta.gov.sg/content/ltagov/en/industry_innovations/industry_matters/LTA's Measures for COVID-19/COVID-19_driver_relief_fund.html/ - CDRF" xr:uid="{6A1449CF-A902-4A44-AA1C-2D1E92A4834A}"/>
    <hyperlink ref="H5663" r:id="rId3436" xr:uid="{B0EB2E7F-2B00-476C-8577-5628202E01A0}"/>
    <hyperlink ref="H5646" r:id="rId3437" xr:uid="{3D8C2437-3C83-4D55-B3CD-EC0121BE5EB8}"/>
    <hyperlink ref="H5672" r:id="rId3438" xr:uid="{8C35A7BE-6754-4754-B015-827CA9277775}"/>
    <hyperlink ref="H5762" r:id="rId3439" xr:uid="{4106E793-EB24-4620-B6AE-823C71826FC4}"/>
    <hyperlink ref="H5692" r:id="rId3440" xr:uid="{D29A5BA9-2F10-4459-A0E5-C82AE77CB46C}"/>
    <hyperlink ref="H5775" r:id="rId3441" xr:uid="{D7BCB216-8D49-4A81-A184-5690B745C42B}"/>
    <hyperlink ref="H5752" r:id="rId3442" xr:uid="{FD6533DC-BC33-4B12-9F61-38F1C934ADAD}"/>
    <hyperlink ref="H5770" r:id="rId3443" xr:uid="{5F3883D0-A2AD-46F5-B97A-FF39E1B6E318}"/>
    <hyperlink ref="H5720" r:id="rId3444" xr:uid="{12C1DDAA-B1BE-439D-8264-550AC2E9A7D1}"/>
    <hyperlink ref="H5749" r:id="rId3445" display="http://www.treasury.gov.za/documents/National Budget/2021/review/FullBR.pdf" xr:uid="{4A9760B3-2C9C-45DE-9366-EAE27C941AE1}"/>
    <hyperlink ref="H5792" r:id="rId3446" display="http://www.treasury.gov.za/documents/National Budget/2021/review/FullBR.pdf" xr:uid="{F7601FD7-3A10-437E-BA7A-6768D1440A31}"/>
    <hyperlink ref="H5791" r:id="rId3447" display="http://www.treasury.gov.za/documents/National Budget/2021/review/FullBR.pdf" xr:uid="{73B8AC95-F7AF-447E-AF52-1DDC0516465B}"/>
    <hyperlink ref="H5721" r:id="rId3448" display="http://www.treasury.gov.za/documents/National Budget/2021/review/FullBR.pdf" xr:uid="{4C0E8761-72D6-46E1-8563-DC21CD9B22B3}"/>
    <hyperlink ref="H5703" r:id="rId3449" display="http://www.treasury.gov.za/documents/National Budget/2021/review/FullBR.pdf" xr:uid="{888187CC-6343-448E-A3C3-B72466DE96B9}"/>
    <hyperlink ref="H5727" r:id="rId3450" display="http://www.treasury.gov.za/documents/national budget/2021/speech/speech.pdf" xr:uid="{C59C446C-E944-4889-AB13-3F09F8825C44}"/>
    <hyperlink ref="H5716" r:id="rId3451" display="http://www.treasury.gov.za/documents/national budget/2021/speech/speech.pdf" xr:uid="{9F48FF52-B539-4EED-8572-96B4EF0128F4}"/>
    <hyperlink ref="H5719" r:id="rId3452" display="http://www.treasury.gov.za/documents/national budget/2021/speech/speech.pdf" xr:uid="{136638AF-FBA0-4F13-92D2-C72C727431E5}"/>
    <hyperlink ref="H5786" r:id="rId3453" display="http://www.treasury.gov.za/documents/national budget/2021/speech/speech.pdf" xr:uid="{AB0FA0F4-3A82-4FC5-AA6B-BC4D9198FF49}"/>
    <hyperlink ref="H5787" r:id="rId3454" display="http://www.treasury.gov.za/documents/National Budget/2021/review/FullBR.pdf" xr:uid="{655AD6D5-4ECF-4352-AA36-71F811B11807}"/>
    <hyperlink ref="H5714" r:id="rId3455" display="http://www.treasury.gov.za/documents/National Budget/2021/review/FullBR.pdf" xr:uid="{01CD2E5F-97DD-4230-8B86-CC0E715A601A}"/>
    <hyperlink ref="H5717" r:id="rId3456" display="http://www.treasury.gov.za/documents/National Budget/2021/review/FullBR.pdf" xr:uid="{63953888-5AB0-4012-AE7A-D14F047DF275}"/>
    <hyperlink ref="H5718" r:id="rId3457" display="http://www.treasury.gov.za/documents/National Budget/2021/review/FullBR.pdf" xr:uid="{BC2BAEA6-49B6-4AFA-90C7-C363243B4C2F}"/>
    <hyperlink ref="H5774" r:id="rId3458" display="http://www.treasury.gov.za/documents/National Budget/2021/review/FullBR.pdf" xr:uid="{EA2D26CB-84CA-48AE-AD03-0F8FA7D154EE}"/>
    <hyperlink ref="H5751" r:id="rId3459" display="http://www.treasury.gov.za/documents/National Budget/2021/review/FullBR.pdf" xr:uid="{DABAD4A0-D3CF-4915-90B2-EC99761E197E}"/>
    <hyperlink ref="H5715" r:id="rId3460" xr:uid="{9D6BC7BB-7218-4C03-84D5-155199177E10}"/>
    <hyperlink ref="H5713" r:id="rId3461" xr:uid="{B79C6F96-B25C-424D-BE84-4EAA1C1971DD}"/>
    <hyperlink ref="H5712" r:id="rId3462" xr:uid="{ED27DDAB-C9A9-473F-A58C-B1F6EC962DF7}"/>
    <hyperlink ref="H5767" r:id="rId3463" xr:uid="{7B5F98E9-73EE-4E81-B11A-DC33D7DD969B}"/>
    <hyperlink ref="H5768" r:id="rId3464" xr:uid="{8A6765DE-A13D-4FD6-B4C5-3F3A89DF4368}"/>
    <hyperlink ref="H5769" r:id="rId3465" xr:uid="{986362FD-B4D2-491B-8E36-441210AD66F7}"/>
    <hyperlink ref="H5753" r:id="rId3466" xr:uid="{3FB0305E-6251-4CD6-9822-2AFCF1C1EC62}"/>
    <hyperlink ref="H5754" r:id="rId3467" xr:uid="{8A35024A-97BA-44ED-BC12-3DC0D6B7FB28}"/>
    <hyperlink ref="H5755" r:id="rId3468" xr:uid="{FFDC4632-F7A9-4F89-9BC5-679A750B3135}"/>
    <hyperlink ref="H5756" r:id="rId3469" xr:uid="{C30EABD5-B80E-4CB1-9299-9DC824D15827}"/>
    <hyperlink ref="H5730" r:id="rId3470" xr:uid="{C31C7987-07C3-41CA-BB78-C38CEABD8F19}"/>
    <hyperlink ref="H5732" r:id="rId3471" xr:uid="{020AFE26-7FFA-42CE-8CDB-40D196631D8C}"/>
    <hyperlink ref="H5733" r:id="rId3472" xr:uid="{CCB2C6DE-27AF-42E7-AB03-3E098196649F}"/>
    <hyperlink ref="H5734" r:id="rId3473" xr:uid="{2BB3F3EF-BBF8-45EC-83CE-3BFDE303772E}"/>
    <hyperlink ref="H5735" r:id="rId3474" xr:uid="{A2F1652D-5188-4988-A1DF-AA89F2319B5E}"/>
    <hyperlink ref="H5736" r:id="rId3475" xr:uid="{B48FD6A1-117B-4629-BFB5-5F760F6CD996}"/>
    <hyperlink ref="H5737" r:id="rId3476" xr:uid="{331FB39D-A804-43C7-A174-BAFADAACC1DC}"/>
    <hyperlink ref="H5738" r:id="rId3477" xr:uid="{8F049A91-1DCE-4641-AD27-0028EA1BDF75}"/>
    <hyperlink ref="H5739" r:id="rId3478" xr:uid="{A5288797-9DC4-44A2-BE4A-0A00D7494679}"/>
    <hyperlink ref="H5731" r:id="rId3479" xr:uid="{12E05FE4-7EFD-49F9-8BA1-D1DD9B18E8E0}"/>
    <hyperlink ref="H5681" r:id="rId3480" xr:uid="{044EB75E-D7E0-49B2-AC81-89A23F5BC7F8}"/>
    <hyperlink ref="H5682" r:id="rId3481" xr:uid="{936F77DC-86F1-4A31-8356-74951DE4B8AD}"/>
    <hyperlink ref="H5684" r:id="rId3482" xr:uid="{D023621F-C5E0-4815-8131-84101FBF7944}"/>
    <hyperlink ref="H5685" r:id="rId3483" xr:uid="{789C4B0C-7196-494F-ABA6-D4ABEB9D137F}"/>
    <hyperlink ref="H5686" r:id="rId3484" xr:uid="{6C607B50-4F23-49D1-BCA4-DD3BE160DB9C}"/>
    <hyperlink ref="H5687" r:id="rId3485" xr:uid="{3BD51F92-BDF5-4582-A1E9-11F8A66A007B}"/>
    <hyperlink ref="H5688" r:id="rId3486" xr:uid="{F9F97E03-C2CF-4B9D-A04B-27E35AC10CC0}"/>
    <hyperlink ref="H5689" r:id="rId3487" xr:uid="{E390871E-0E73-472F-B907-404835ADFF80}"/>
    <hyperlink ref="H5690" r:id="rId3488" xr:uid="{ECC55B2E-EBF7-442A-9EB4-E0A371CF5346}"/>
    <hyperlink ref="H5691" r:id="rId3489" xr:uid="{0D9D939D-3B75-42DC-8604-D0751F60D071}"/>
    <hyperlink ref="H5683" r:id="rId3490" xr:uid="{F774B3EE-E31F-4948-95EE-944BF359E213}"/>
    <hyperlink ref="H5723" r:id="rId3491" xr:uid="{5E76AF84-0769-4DE2-A2BA-AACEC122A06C}"/>
    <hyperlink ref="H5724" r:id="rId3492" xr:uid="{2BBCF4C9-0CC5-4AE3-9742-527B360C1AC8}"/>
    <hyperlink ref="H5725" r:id="rId3493" xr:uid="{745CD5C0-B097-466B-A725-CF4D8B56D570}"/>
    <hyperlink ref="H5729" r:id="rId3494" xr:uid="{C21A063F-B1E6-42F6-BFBB-3003FC6CEA03}"/>
    <hyperlink ref="H5757" r:id="rId3495" xr:uid="{92A1D13E-ADCF-4889-B835-4A84B7E602B4}"/>
    <hyperlink ref="H5695" r:id="rId3496" xr:uid="{E6A482BD-B838-4B3C-B53C-2C771AE633E0}"/>
    <hyperlink ref="H5696" r:id="rId3497" xr:uid="{3844A5B3-16DC-4935-BA4F-E871205857E7}"/>
    <hyperlink ref="H5698" r:id="rId3498" xr:uid="{F69E0FEE-375D-4467-9605-4CC31D5E17DA}"/>
    <hyperlink ref="H5699" r:id="rId3499" xr:uid="{AA2B2387-8B20-4CC2-BCE1-708E7EE5DCB7}"/>
    <hyperlink ref="H5700" r:id="rId3500" xr:uid="{5322A883-78AB-451F-BD1F-536FFBC68624}"/>
    <hyperlink ref="H5701" r:id="rId3501" xr:uid="{4191C5D3-FB2F-4D08-86BC-92F752464309}"/>
    <hyperlink ref="H5702" r:id="rId3502" xr:uid="{9F9BAE57-BAC5-4420-AA83-4A5C464548F3}"/>
    <hyperlink ref="H5697" r:id="rId3503" xr:uid="{5246B1A8-E3EB-45DB-824E-2204FCB4C088}"/>
    <hyperlink ref="H5747" r:id="rId3504" xr:uid="{FD420DE0-9028-40F7-A2D8-63AA67F9F0E4}"/>
    <hyperlink ref="H5746" r:id="rId3505" xr:uid="{C111813A-1628-43CF-914B-C32AB2AFFE7B}"/>
    <hyperlink ref="H5777" r:id="rId3506" xr:uid="{73B94242-7534-4DB3-860F-96BC1D05BE20}"/>
    <hyperlink ref="H5706" r:id="rId3507" xr:uid="{85950246-FAD6-4E5E-87CF-4969C6D0B3A6}"/>
    <hyperlink ref="H5694" r:id="rId3508" xr:uid="{53CBC07E-0822-4A8F-85FC-611E832180FC}"/>
    <hyperlink ref="H5693" r:id="rId3509" display="http://www.treasury.gov.za/documents/National Budget/2020/review/FullBR.pdf" xr:uid="{CA8A6895-7B51-400E-A759-2C1895C5979E}"/>
    <hyperlink ref="H5740" r:id="rId3510" display="http://www.treasury.gov.za/documents/national budget/2020S/review/FullSBR.pdf" xr:uid="{752D0B09-F64C-4DEC-B52F-4EC2F195F5BD}"/>
    <hyperlink ref="H5743" r:id="rId3511" display="http://www.treasury.gov.za/documents/national budget/2020S/review/FullSBR.pdf" xr:uid="{BCC26350-5077-440C-BD2C-4F9D21D1EBC5}"/>
    <hyperlink ref="H5761" r:id="rId3512" display="http://www.treasury.gov.za/documents/national budget/2020S/review/FullSBR.pdf" xr:uid="{11D57E79-FC47-47EC-96FB-E8FA8D975735}"/>
    <hyperlink ref="H5758" r:id="rId3513" xr:uid="{0BF5CA46-221A-4E70-8BBB-1BA44A32C16F}"/>
    <hyperlink ref="H5759" r:id="rId3514" xr:uid="{7EECEF73-B9E7-4FB6-9D3A-4676ACB00870}"/>
    <hyperlink ref="H5726" r:id="rId3515" xr:uid="{006AFA38-7048-4759-B9DB-2A16D8EE68EE}"/>
    <hyperlink ref="H5750" r:id="rId3516" display="http://www.treasury.gov.za/documents/national budget/2020S/review/FullSBR.pdf" xr:uid="{2373BF39-0146-49E5-BF96-CB43B71FD543}"/>
    <hyperlink ref="H5711" r:id="rId3517" display="http://www.treasury.gov.za/documents/national budget/2020S/review/FullSBR.pdf" xr:uid="{94D1760E-F821-4A26-B118-6A91AFE39FAE}"/>
    <hyperlink ref="H5744" r:id="rId3518" display="http://www.treasury.gov.za/documents/national budget/2020S/review/FullSBR.pdf" xr:uid="{A5D38D65-E031-4B9E-B9EF-4FE79C8D3A24}"/>
    <hyperlink ref="H5793" r:id="rId3519" display="http://www.treasury.gov.za/documents/national budget/2020S/review/FullSBR.pdf" xr:uid="{0FF31A68-0212-41DF-A40A-DB72EDD5DFE6}"/>
    <hyperlink ref="H5708" r:id="rId3520" display="http://www.treasury.gov.za/documents/national budget/2020S/review/FullSBR.pdf" xr:uid="{2434C60E-3999-462E-811C-BD234570AF83}"/>
    <hyperlink ref="H5707" r:id="rId3521" xr:uid="{1E67BBC8-8585-4E6C-AA2F-87FFB571EA83}"/>
    <hyperlink ref="H5722" r:id="rId3522" display="https://www.daff.gov.za/docs/media/Media Statement on Agriculture 06 April 2020 on agricultural interventions during COVID19 and beyond.pdf" xr:uid="{DACCBF2B-1DDC-4EF9-A9A3-04CEB59FAF17}"/>
    <hyperlink ref="H5745" r:id="rId3523" xr:uid="{0E24F7A4-8F2C-4DA1-B2CE-B22BF374FDA8}"/>
    <hyperlink ref="H5776" r:id="rId3524" xr:uid="{32C15C05-2CC2-4AC2-8316-158C375C90A1}"/>
    <hyperlink ref="H5763" r:id="rId3525" xr:uid="{C7290631-7D13-4FB2-9C3F-00A514EEF7BA}"/>
    <hyperlink ref="H5947" r:id="rId3526" xr:uid="{6767AC3D-4847-453C-BE38-FB65D02C4987}"/>
    <hyperlink ref="H5815" r:id="rId3527" xr:uid="{A4B115F1-563D-47C6-9572-6F4F80DD5FD6}"/>
    <hyperlink ref="H5807" r:id="rId3528" xr:uid="{BF6A2528-7728-4B0F-8080-09ABA6CC4D03}"/>
    <hyperlink ref="H5852" r:id="rId3529" xr:uid="{455CFB5A-C60B-45E6-AAEE-C0F93CA9303D}"/>
    <hyperlink ref="H5908" r:id="rId3530" xr:uid="{B63D1F2F-28A7-4E6D-B200-29250C9E1FFF}"/>
    <hyperlink ref="H5895" r:id="rId3531" xr:uid="{5AF91481-AA98-40B3-8227-47852C4C3464}"/>
    <hyperlink ref="H5890" r:id="rId3532" xr:uid="{58F3C30C-B9FF-495A-8728-8377329A49A8}"/>
    <hyperlink ref="H5866" r:id="rId3533" xr:uid="{E75D57FB-270D-46D0-810A-7238AB6E3B3A}"/>
    <hyperlink ref="H5851" r:id="rId3534" xr:uid="{56094EE9-7130-4A00-BAF4-D675FCA8FC96}"/>
    <hyperlink ref="H5918" r:id="rId3535" xr:uid="{94BAF7B5-66E4-40C0-A8CB-7D9541BA6BB1}"/>
    <hyperlink ref="H5817" r:id="rId3536" xr:uid="{03B4135D-1330-4305-A80A-651CEE255F2F}"/>
    <hyperlink ref="H5963" r:id="rId3537" xr:uid="{E80186CE-22D1-4B16-A56A-CF6673E1256F}"/>
    <hyperlink ref="H5870" r:id="rId3538" xr:uid="{3897E74C-34BA-4147-B4E1-6983CBF6EC26}"/>
    <hyperlink ref="H5966" r:id="rId3539" xr:uid="{2A9DBE37-694D-4EB5-8E8F-DE9C24A6A3AE}"/>
    <hyperlink ref="H5874" r:id="rId3540" xr:uid="{54B6789A-5970-4EBA-825D-98D60BDA5CC8}"/>
    <hyperlink ref="H5872" r:id="rId3541" xr:uid="{BB8861CC-CC29-4B2B-A2FC-A380FB2B866A}"/>
    <hyperlink ref="H5873" r:id="rId3542" xr:uid="{8FA5C506-2B0E-401C-96E0-F7C0407126D0}"/>
    <hyperlink ref="H5914" r:id="rId3543" xr:uid="{D58628EE-B54F-40A6-B9DE-E70D93A41B84}"/>
    <hyperlink ref="H5915" r:id="rId3544" xr:uid="{EC4E8871-6A74-4FDF-905F-5850F92EDF12}"/>
    <hyperlink ref="H5916" r:id="rId3545" xr:uid="{3455DBD7-B8FD-4523-8AC9-548BD09B7416}"/>
    <hyperlink ref="H5876" r:id="rId3546" xr:uid="{B92CA73A-0FC9-42C4-B2DC-22B6666C63C3}"/>
    <hyperlink ref="H5880" r:id="rId3547" xr:uid="{7977A4B7-D6B3-4D6E-9368-3B88F27EF5F5}"/>
    <hyperlink ref="H5820" r:id="rId3548" xr:uid="{90EF9C8E-13E5-45C1-8BB9-E4F908FB745C}"/>
    <hyperlink ref="H5929" r:id="rId3549" location="_ftn2" display="https://english.moef.go.kr/pc/selectTbPressCenterDtl.do?boardCd=N0001&amp;seq=5014 - _ftn2" xr:uid="{BB407936-30BE-44C2-8D18-A4DB5203608E}"/>
    <hyperlink ref="H5821" r:id="rId3550" location="_ftn2" display="https://english.moef.go.kr/pc/selectTbPressCenterDtl.do?boardCd=N0001&amp;seq=5014 - _ftn2" xr:uid="{F171C45A-349C-4A77-B8C8-40358366DCDD}"/>
    <hyperlink ref="H5823" r:id="rId3551" location="_ftn2" display="https://english.moef.go.kr/pc/selectTbPressCenterDtl.do?boardCd=N0001&amp;seq=5014 - _ftn2" xr:uid="{227D3BEB-92B5-4B1B-AE14-76B67C4B2847}"/>
    <hyperlink ref="H5879" r:id="rId3552" location="_ftn2" display="https://english.moef.go.kr/pc/selectTbPressCenterDtl.do?boardCd=N0001&amp;seq=5014 - _ftn2" xr:uid="{CEDFA482-181B-40F6-9B65-5EA04160FBA0}"/>
    <hyperlink ref="H5960" r:id="rId3553" location="_ftn2" display="https://english.moef.go.kr/pc/selectTbPressCenterDtl.do?boardCd=N0001&amp;seq=5014 - _ftn2" xr:uid="{794C93A3-1C6F-4CF9-97C1-EC1106F4F274}"/>
    <hyperlink ref="H5862" r:id="rId3554" location="_ftn2" display="https://english.moef.go.kr/pc/selectTbPressCenterDtl.do?boardCd=N0001&amp;seq=5014 - _ftn2" xr:uid="{BE09DBB4-A85F-448E-9974-027146784FF8}"/>
    <hyperlink ref="H5921" r:id="rId3555" xr:uid="{2CD6FA74-B9C4-44B3-811D-1727521A69EB}"/>
    <hyperlink ref="H5828" r:id="rId3556" xr:uid="{5D427962-F80B-4102-99A2-A18E9A155F36}"/>
    <hyperlink ref="H5796" r:id="rId3557" xr:uid="{4A2D63F2-1DC2-44D1-BEC3-C3D2808E0A2E}"/>
    <hyperlink ref="H5956" r:id="rId3558" xr:uid="{184856C3-4B6D-4B4C-A11F-9E86EBF9E973}"/>
    <hyperlink ref="H5857" r:id="rId3559" xr:uid="{3EFD7257-4650-4542-BCC5-81583D1597B5}"/>
    <hyperlink ref="H5801" r:id="rId3560" xr:uid="{99C981FB-F4E7-453B-8A34-321129A2D7B8}"/>
    <hyperlink ref="H5892" r:id="rId3561" xr:uid="{D47C7D9B-5C46-4522-A0BE-AD6B92C5115A}"/>
    <hyperlink ref="H5888" r:id="rId3562" xr:uid="{452723D5-E3F1-4D5C-9C34-510469AE883A}"/>
    <hyperlink ref="H5837" r:id="rId3563" xr:uid="{BDFF27B2-6CC7-4715-83EC-FC2887084047}"/>
    <hyperlink ref="H5835" r:id="rId3564" xr:uid="{9F8BEE83-FE8C-41D2-AAA5-25D4835F0CB8}"/>
    <hyperlink ref="H5832" r:id="rId3565" xr:uid="{D9615136-8ABA-4E31-8B36-89F53E17B2EE}"/>
    <hyperlink ref="H5849" r:id="rId3566" xr:uid="{45E88F51-39ED-4BE5-8B50-E356FB8627B6}"/>
    <hyperlink ref="H5964" r:id="rId3567" xr:uid="{4C474223-B6EE-4919-820D-FC0FB8422F1C}"/>
    <hyperlink ref="H5943" r:id="rId3568" xr:uid="{13ED357B-0A1A-4768-8404-52999831C019}"/>
    <hyperlink ref="H5955" r:id="rId3569" xr:uid="{056EA51B-1A8B-4068-866B-25BC47D44FD0}"/>
    <hyperlink ref="H5926" r:id="rId3570" xr:uid="{CF254768-6064-4BF7-A3C0-3715DD3F4F65}"/>
    <hyperlink ref="H5907" r:id="rId3571" xr:uid="{70227582-15C5-46C8-801E-F524A1811FA6}"/>
    <hyperlink ref="H6113" r:id="rId3572" xr:uid="{1105CF86-D8F2-4C6E-B15F-D58799CA9856}"/>
    <hyperlink ref="H6109" r:id="rId3573" xr:uid="{4FA939B4-B1C9-42E4-BD30-4726A0B23002}"/>
    <hyperlink ref="H6110" r:id="rId3574" xr:uid="{AB38FAE0-9C6E-4733-BE93-C4AE75188CA2}"/>
    <hyperlink ref="H6146" r:id="rId3575" xr:uid="{B6C384B9-C30A-41B2-921E-899312A48CA9}"/>
    <hyperlink ref="H6111" r:id="rId3576" xr:uid="{C402BBBF-1501-4A92-B30D-382EF13942DA}"/>
    <hyperlink ref="H6107" r:id="rId3577" xr:uid="{6348BD90-D74C-45B7-9629-E781C848DB8B}"/>
    <hyperlink ref="H6096" r:id="rId3578" xr:uid="{69E6713D-D392-41D5-8423-2B95735385EC}"/>
    <hyperlink ref="H6037" r:id="rId3579" xr:uid="{D6AE87DC-FB5D-491C-890B-A4A203B4A863}"/>
    <hyperlink ref="H6079" r:id="rId3580" xr:uid="{F490109B-42CC-47CB-8CFD-BE42D94C910F}"/>
    <hyperlink ref="H5971" r:id="rId3581" location=":~:text=A%2D2021%2D12056-,Ley%206%2F2021%2C%20de%2021%20de%20junio%2C%20de%20Agilizaci%C3%B3n,a%2086577%20(2%20p%C3%A1gs.%20)" display="https://www.boe.es/diario_boe/txt.php?id=BOE-A-2021-12056 - :~:text=A%2D2021%2D12056-,Ley%206%2F2021%2C%20de%2021%20de%20junio%2C%20de%20Agilizaci%C3%B3n,a%2086577%20(2%20p%C3%A1gs.%20)" xr:uid="{5734CAA4-7D74-4373-8F1B-6B346237AA89}"/>
    <hyperlink ref="H6036" r:id="rId3582" xr:uid="{4D34030A-A5B0-4524-A54A-4DB518D4887A}"/>
    <hyperlink ref="H6011" r:id="rId3583" xr:uid="{67F66202-086E-4396-8202-90BFF560AA0D}"/>
    <hyperlink ref="H6103" r:id="rId3584" xr:uid="{1A62CF97-7630-453B-8DEB-BB5E86C73372}"/>
    <hyperlink ref="H6017" r:id="rId3585" xr:uid="{80C039B6-7DEB-4D5F-855D-E47716982BB2}"/>
    <hyperlink ref="H6018" r:id="rId3586" xr:uid="{19D4C44E-342C-40D4-9CBD-5B0C24454E9A}"/>
    <hyperlink ref="H6025" r:id="rId3587" xr:uid="{29E2EC59-6C8C-4AE9-9369-3F7611042417}"/>
    <hyperlink ref="H5997" r:id="rId3588" xr:uid="{6DA09DEC-EB33-4D0A-9FAF-862009DA7BB6}"/>
    <hyperlink ref="H6053" r:id="rId3589" xr:uid="{1740E609-3C5C-4214-9EFC-03DC94CABD26}"/>
    <hyperlink ref="H6029" r:id="rId3590" xr:uid="{7B3F68AE-C92D-4462-B7DC-49EE40C15240}"/>
    <hyperlink ref="H6070" r:id="rId3591" xr:uid="{46F71155-2AC9-4ADF-A8E4-9A68B49D6139}"/>
    <hyperlink ref="H6104" r:id="rId3592" xr:uid="{301777B9-943C-417C-BD5F-EE7B67BBF793}"/>
    <hyperlink ref="H6004" r:id="rId3593" xr:uid="{6AB37361-B218-4D76-8DA6-C497089B0C6B}"/>
    <hyperlink ref="H6067" r:id="rId3594" xr:uid="{5622A874-7384-41B3-A057-A07E40E4C0A9}"/>
    <hyperlink ref="H6005" r:id="rId3595" xr:uid="{1278B97E-DF92-4B24-8336-740F17C66625}"/>
    <hyperlink ref="H5999" r:id="rId3596" xr:uid="{3134986A-8387-428F-944C-18446033E8AD}"/>
    <hyperlink ref="H6021" r:id="rId3597" xr:uid="{7B995304-ED8B-4994-B43C-29D71E7E8A5A}"/>
    <hyperlink ref="H6020" r:id="rId3598" display="https://www.euractiv.com/section/economy-jobs/news/spain-to-extend-temporary-lay-off-schemes-for-800000-jobs/" xr:uid="{FD7776B4-FE54-49F5-A048-F529460326C8}"/>
    <hyperlink ref="H6127" r:id="rId3599" xr:uid="{5C723100-33F3-4697-9403-83AD81D4872D}"/>
    <hyperlink ref="H6093" r:id="rId3600" xr:uid="{2B2D4E8E-F016-4372-9C2F-742199001C06}"/>
    <hyperlink ref="H6101" r:id="rId3601" xr:uid="{7FBCCA23-4104-4E56-8BDF-0FEA2B0D5741}"/>
    <hyperlink ref="H5983" r:id="rId3602" xr:uid="{DBFDB2E5-7B5A-43CA-A43E-33442A218034}"/>
    <hyperlink ref="H6128" r:id="rId3603" xr:uid="{7F9C22BB-FD3A-4695-A1F3-438DAD597D87}"/>
    <hyperlink ref="H6139" r:id="rId3604" xr:uid="{2DA51C00-121E-46CF-AFE2-4E778E6FFF87}"/>
    <hyperlink ref="H6033" r:id="rId3605" xr:uid="{E1AD0F86-0263-41C6-AA5E-DF5B8C4CCB2D}"/>
    <hyperlink ref="H5972" r:id="rId3606" xr:uid="{E0F7EBEF-9624-4338-A239-D2A7A921AC32}"/>
    <hyperlink ref="H6031" r:id="rId3607" xr:uid="{DE07A63B-DAA1-4617-94CD-95CFAD2AA317}"/>
    <hyperlink ref="H6006" r:id="rId3608" xr:uid="{E8A85BA3-14E9-4FF0-8862-ED86A427DF98}"/>
    <hyperlink ref="H6085" r:id="rId3609" xr:uid="{F899D1DF-A926-4932-B705-AA901E4C164A}"/>
    <hyperlink ref="H6141" r:id="rId3610" xr:uid="{E6619E2A-68CD-4093-B6A2-62CB4B15475C}"/>
    <hyperlink ref="H6138" r:id="rId3611" display="https://www.hacienda.gob.es/Documentacion/Publico/GabineteMinistro/Notas Prensa/2020/CONSEJO DE MINISTROS/17-11-20 NP CM Fondo de Contingencia Vacuna COVID-19.pdf" xr:uid="{3AC43638-1ABE-4FC5-9A08-BDF663392538}"/>
    <hyperlink ref="H6083" r:id="rId3612" display="https://www.hacienda.gob.es/Documentacion/Publico/GabineteMinistro/Notas Prensa/2020/CONSEJO DE MINISTROS/17-11-20 NP CM Ayudas dependencia.pdf" xr:uid="{05F3FBF4-AC4C-4013-A136-30D06F3A7E84}"/>
    <hyperlink ref="H6140" r:id="rId3613" xr:uid="{01A98D31-A455-44F2-926E-973A823BDA06}"/>
    <hyperlink ref="H5975" r:id="rId3614" xr:uid="{385899C1-52D2-4A1B-9021-F8AC4D0B58E1}"/>
    <hyperlink ref="H6081" r:id="rId3615" xr:uid="{6BAB3AAE-0913-4A28-8AB2-FE9D0E6426CD}"/>
    <hyperlink ref="H6016" r:id="rId3616" xr:uid="{86C4840E-DB97-49FA-AA3A-02BD2DBB81E4}"/>
    <hyperlink ref="H6105" r:id="rId3617" xr:uid="{AF4D08F5-219B-4DAA-809D-B3EC20379DF8}"/>
    <hyperlink ref="H6136" r:id="rId3618" xr:uid="{5ED7B1D0-456D-4B71-834F-3CBFEBC247AD}"/>
    <hyperlink ref="H6043" r:id="rId3619" xr:uid="{028006E1-C6D4-4470-962C-E3E4B9146750}"/>
    <hyperlink ref="H6044" r:id="rId3620" xr:uid="{C3BCD55D-C36E-49C6-8DFF-88AFF45BC7A2}"/>
    <hyperlink ref="H6098" r:id="rId3621" xr:uid="{041C8DB3-5D2E-475F-9E2E-CED764EFADCF}"/>
    <hyperlink ref="H6080" r:id="rId3622" xr:uid="{425302E0-3761-4088-90E7-E2A9E4D9E4A9}"/>
    <hyperlink ref="H6003" r:id="rId3623" xr:uid="{557B408C-215C-463E-949F-2229EE34A3CF}"/>
    <hyperlink ref="H6068" r:id="rId3624" display="https://ec.europa.eu/info/sites/info/files/economy-finance/2021_dbp_es_es.pdf" xr:uid="{90FEA36E-7FEC-4FC6-B1CF-70CA924ACFB1}"/>
    <hyperlink ref="H6026" r:id="rId3625" xr:uid="{09BA8AFF-72C5-4C8C-952A-FF3424A2B7E2}"/>
    <hyperlink ref="H5981" r:id="rId3626" xr:uid="{86A1074D-A498-4045-9EF1-7CF2C466241A}"/>
    <hyperlink ref="H5982" r:id="rId3627" xr:uid="{0A03E1A1-485D-4758-B1AE-A4E220EF04F4}"/>
    <hyperlink ref="H5986" r:id="rId3628" xr:uid="{DEF280FC-8A41-4B2D-A243-5C3EA2D2C25A}"/>
    <hyperlink ref="H6060" r:id="rId3629" display="https://www.lamoncloa.gob.es/lang/en/presidente/news/Documents/2020/20201007_RecoveryPlan.pdf" xr:uid="{50F90EE8-EF73-4B6E-989A-3CF4C5B7DB79}"/>
    <hyperlink ref="H6050" r:id="rId3630" xr:uid="{AB0DF97B-A025-43D8-B5AD-6702F6434C52}"/>
    <hyperlink ref="H6122" r:id="rId3631" xr:uid="{C5ABC40A-AA9E-4360-8E74-D9EF63734D82}"/>
    <hyperlink ref="H6042" r:id="rId3632" display="https://www.boe.es/buscar/pdf/2020/BOE-A-2020-7311-consolidado.pdf" xr:uid="{0D7A6076-86B2-4D06-A5D3-1804E45C9295}"/>
    <hyperlink ref="H6078" r:id="rId3633" xr:uid="{2738D6F7-BB18-4C5F-AE20-48F00715932E}"/>
    <hyperlink ref="H6077" r:id="rId3634" xr:uid="{0AF0AE16-D3C6-4093-BBBA-15F140795ABC}"/>
    <hyperlink ref="H6074" r:id="rId3635" xr:uid="{CB9D569C-30E8-4B53-B15B-2C45E28F1D33}"/>
    <hyperlink ref="H6073" r:id="rId3636" xr:uid="{81284F86-E213-42D8-9931-3BABB9B02ED7}"/>
    <hyperlink ref="H6075" r:id="rId3637" xr:uid="{EDE12F41-3998-47D4-8C22-5E0806A7606A}"/>
    <hyperlink ref="H6076" r:id="rId3638" xr:uid="{78D56065-49C4-41EE-9E56-E62143F6BB44}"/>
    <hyperlink ref="H5973" r:id="rId3639" xr:uid="{406BD0C3-5EEB-496E-9F98-3FF565AAC88A}"/>
    <hyperlink ref="H6032" r:id="rId3640" xr:uid="{62EFC767-F536-40FB-B1CD-012CC6824FBB}"/>
    <hyperlink ref="H6015" r:id="rId3641" xr:uid="{33584CED-78A7-40EE-936B-0958DAC446A4}"/>
    <hyperlink ref="H6147" r:id="rId3642" display="https://www.lamoncloa.gob.es/serviciosdeprensa/notasprensa/transportes/Documents/2020/15062020_PlanAutomocion2.pdf" xr:uid="{0F1553D4-268F-4AEB-A8C3-61B1901B0297}"/>
    <hyperlink ref="H6034" r:id="rId3643" xr:uid="{60C3E6BD-8B0B-468F-96D8-7176FAD9CF8A}"/>
    <hyperlink ref="H5977" r:id="rId3644" xr:uid="{6D71DBF8-A0A9-431B-B7A3-3D7BA4552F01}"/>
    <hyperlink ref="H6123" r:id="rId3645" xr:uid="{317532A8-4A6D-44C5-9C61-8688F50C22C6}"/>
    <hyperlink ref="H5998" r:id="rId3646" location="PYMES" display="https://www.lamoncloa.gob.es/consejodeministros/referencias/Paginas/2020/refc20200609.aspx - PYMES" xr:uid="{B85C80E8-D032-49D6-9F19-A86480BD794F}"/>
    <hyperlink ref="H6137" r:id="rId3647" display="http://prensa.mitramiss.gob.es/WebPrensa/noticias/ministro/detalle/3822" xr:uid="{AC812B79-C0B7-4B11-9F07-040FFE50EE27}"/>
    <hyperlink ref="H5974" r:id="rId3648" xr:uid="{A1177C80-E3B4-450B-9C9E-664F09888CE5}"/>
    <hyperlink ref="H6039" r:id="rId3649" xr:uid="{8CC55B0D-C641-4216-AADF-06E75F1E1FFF}"/>
    <hyperlink ref="H6007" r:id="rId3650" xr:uid="{BF50E4F3-F87D-4AE8-867B-DA9F29967EA3}"/>
    <hyperlink ref="H6041" r:id="rId3651" xr:uid="{4F6A8905-706D-425F-9A1A-5E3178A13007}"/>
    <hyperlink ref="H6143" r:id="rId3652" xr:uid="{9ED1D750-7A7E-4BD6-A9E5-1B8ADA405568}"/>
    <hyperlink ref="H6134" r:id="rId3653" display="https://web.archive.org/web/20200520100219/http:/prensa.mitramiss.gob.es/WebPrensa/noticias/seguridadsocial/detalle/3785" xr:uid="{6BDEC0DE-78D4-4CAA-9D97-D1FF58145D12}"/>
    <hyperlink ref="H6135" r:id="rId3654" display="http://prensa.mitramiss.gob.es/WebPrensa/noticias/laboral/detalle/3780" xr:uid="{DEF66AE3-0C01-4726-BEF6-7644F59E707A}"/>
    <hyperlink ref="H6001" r:id="rId3655" display="https://ec.europa.eu/info/sites/info/files/2020-european-semester-stability-programme-spain_en.pdf" xr:uid="{9C52819C-BBA7-4D57-8EC4-5628CFB4DC39}"/>
    <hyperlink ref="H6129" r:id="rId3656" display="https://www.citizensadvice.org.es/faq/coronavirus-50-additional-alleviating-measures-31-3-2020/" xr:uid="{22C592F7-7F39-4D4C-B275-659564A1FF57}"/>
    <hyperlink ref="H6131" r:id="rId3657" display="https://www.citizensadvice.org.es/faq/coronavirus-50-additional-alleviating-measures-31-3-2020/" xr:uid="{B2F6F68E-2216-4FB0-BC41-7D3F25BAA601}"/>
    <hyperlink ref="H6071" r:id="rId3658" display="https://www.citizensadvice.org.es/faq/coronavirus-50-additional-alleviating-measures-31-3-2020/" xr:uid="{2F54EF95-A02B-432A-92B9-8686F775CF74}"/>
    <hyperlink ref="H6082" r:id="rId3659" display="https://www.citizensadvice.org.es/faq/coronavirus-50-additional-alleviating-measures-31-3-2020/" xr:uid="{AE029712-10C3-4286-91DE-60BD9AB349C8}"/>
    <hyperlink ref="H6047" r:id="rId3660" xr:uid="{95FFAEA4-853F-452F-8F5A-6CA7E4799BC3}"/>
    <hyperlink ref="H6092" r:id="rId3661" display="https://www.citizensadvice.org.es/faq/coronavirus-50-additional-alleviating-measures-31-3-2020/" xr:uid="{C16502E6-F58A-4A49-933C-FF16F37A7737}"/>
    <hyperlink ref="H6022" r:id="rId3662" display="https://www.boe.es/buscar/doc.php?id=BOE-A-2020-4208" xr:uid="{53BE2C32-18A7-45FB-B56C-7687C53C31EA}"/>
    <hyperlink ref="H6062" r:id="rId3663" xr:uid="{A54342F2-A900-4AE6-BE4F-40F6422A3EDD}"/>
    <hyperlink ref="H6038" r:id="rId3664" xr:uid="{3A880C0D-6256-48F5-87EA-6156C015D32F}"/>
    <hyperlink ref="H6115" r:id="rId3665" xr:uid="{5AF2E07C-66DB-4A62-A178-EC7817257BE1}"/>
    <hyperlink ref="H6055" r:id="rId3666" xr:uid="{B4CD9E5E-852D-489C-85EC-8F881D6EB2C7}"/>
    <hyperlink ref="H6035" r:id="rId3667" xr:uid="{D20BADE2-858F-4FEA-84B2-3840887D8778}"/>
    <hyperlink ref="H6027" r:id="rId3668" xr:uid="{9139980C-B238-44E3-8341-5DDE6CC290F5}"/>
    <hyperlink ref="H6028" r:id="rId3669" xr:uid="{7843BECD-C331-4566-A514-3142FAA2A860}"/>
    <hyperlink ref="H6012" r:id="rId3670" xr:uid="{0CA27AD0-81B7-471E-B11D-8EB5DFCE191D}"/>
    <hyperlink ref="H6094" r:id="rId3671" xr:uid="{988B7D18-A4DA-4270-B3F0-91AB347E1ACD}"/>
    <hyperlink ref="H6100" r:id="rId3672" xr:uid="{65292A6B-39CD-4E5D-A65E-49C22D66268E}"/>
    <hyperlink ref="H6171" r:id="rId3673" xr:uid="{EC6FEE5A-9ED1-4294-8E81-1FDEB9EC2EFD}"/>
    <hyperlink ref="H6170" r:id="rId3674" xr:uid="{1E74300A-D332-4471-8EA9-F1A9A2842B3D}"/>
    <hyperlink ref="H6174" r:id="rId3675" xr:uid="{2CCF75A1-D43C-4BBF-AFBC-63C2CB7DE15F}"/>
    <hyperlink ref="H6159" r:id="rId3676" xr:uid="{6FFF68FA-E2A0-4CC8-9763-EA57DAF54A5D}"/>
    <hyperlink ref="H6150" r:id="rId3677" xr:uid="{DA0722EC-0596-49B4-A66F-F328E3E91A67}"/>
    <hyperlink ref="H6151" r:id="rId3678" xr:uid="{121BF076-1D65-4E23-8E61-215ECFE3C33A}"/>
    <hyperlink ref="H6160" r:id="rId3679" xr:uid="{BD2520BF-376B-4132-94B3-FB8491D5A18A}"/>
    <hyperlink ref="H6164" r:id="rId3680" xr:uid="{C5AB76DC-72E2-48D3-B6B7-42475BEC3754}"/>
    <hyperlink ref="H6175" r:id="rId3681" xr:uid="{2E131FE3-363E-4751-841B-931247A415FD}"/>
    <hyperlink ref="H6163" r:id="rId3682" xr:uid="{F2E9F83F-5CDA-4140-8D94-A2E2E001F83F}"/>
    <hyperlink ref="H6153" r:id="rId3683" xr:uid="{66B39C5F-6BEC-4880-9C3B-F389CA15E33F}"/>
    <hyperlink ref="H6161" r:id="rId3684" xr:uid="{D0F0F9EE-64F0-40B0-A0B2-27EBF171426E}"/>
    <hyperlink ref="H6154" r:id="rId3685" xr:uid="{0566BF06-0181-481D-9072-E47EAD9990C5}"/>
    <hyperlink ref="H6158" r:id="rId3686" xr:uid="{664C488B-2C2D-4397-A690-A314D6D6DCF4}"/>
    <hyperlink ref="H6156" r:id="rId3687" xr:uid="{34FB7231-B1A0-4A71-88E9-78477392E8C9}"/>
    <hyperlink ref="H6152" r:id="rId3688" display="https://apnews.com/press-release/pr-newswire/c52a955e32dd43025cc1f4674392dcba" xr:uid="{02FE0096-042B-4A4F-84B8-6F100F5B34F1}"/>
    <hyperlink ref="H6168" r:id="rId3689" display="https://dna.sr/media/287133/SB_2020___83.pdf" xr:uid="{A4E06752-98D0-4918-9D7C-B59168DB683C}"/>
    <hyperlink ref="H6172" r:id="rId3690" xr:uid="{FDB955E1-3262-4AC8-AF8B-AC9A615CBEFA}"/>
    <hyperlink ref="H6166" r:id="rId3691" xr:uid="{A5C8C3CC-2D6A-495B-B4F8-859C39F02AAD}"/>
    <hyperlink ref="H6148" r:id="rId3692" xr:uid="{422B2D1E-86BA-4EF6-9519-A1FB5B7F693A}"/>
    <hyperlink ref="H6180" r:id="rId3693" xr:uid="{BC4C9820-F507-4E41-9189-459FAA3205A2}"/>
    <hyperlink ref="H6181" r:id="rId3694" xr:uid="{0FE5540F-7E47-4476-B56F-A24697325B41}"/>
    <hyperlink ref="H6176" r:id="rId3695" xr:uid="{BCA10965-887E-471A-9334-851A04F0F108}"/>
    <hyperlink ref="H6162" r:id="rId3696" display="https://www.ey.com/en_gl/tax-alerts/suriname-announces-tax-measures-to-mitigate-impact-of-covid-19" xr:uid="{64470F74-0B75-4E26-8130-54564201A38D}"/>
    <hyperlink ref="H6297" r:id="rId3697" xr:uid="{88B211BB-57F0-48E7-9E7E-FC40CA34D081}"/>
    <hyperlink ref="H6264" r:id="rId3698" location="Forsk" display="https://www.regeringen.se/artiklar/2020/03/satsningar-inom-utbildningsomradet/ - Forsk" xr:uid="{5BB48BFA-1A6B-4FF2-B27E-EF2DA4223B48}"/>
    <hyperlink ref="H6200" r:id="rId3699" xr:uid="{3C3B3419-5B49-43BE-B8BA-1725F8CD0CAC}"/>
    <hyperlink ref="H6279" r:id="rId3700" xr:uid="{CD78FF62-D733-464A-824B-81774976AEDD}"/>
    <hyperlink ref="H6216" r:id="rId3701" location="Forsk" display="https://www.regeringen.se/artiklar/2020/03/satsningar-inom-utbildningsomradet/ - Forsk" xr:uid="{2F2CC2BF-9FB2-4F92-B2BA-CC5C7E1BB896}"/>
    <hyperlink ref="H6190" r:id="rId3702" xr:uid="{FE4D7EDB-0235-483C-A914-D820989A17C1}"/>
    <hyperlink ref="H6235" r:id="rId3703" xr:uid="{1BB5A845-ACD3-4034-BD9C-2BA0E19EF8EE}"/>
    <hyperlink ref="H6215" r:id="rId3704" location="Forsk" display="https://www.regeringen.se/artiklar/2020/03/satsningar-inom-utbildningsomradet/ - Forsk" xr:uid="{C12F2F7C-1C1E-4392-A98E-88A25E7CAE8B}"/>
    <hyperlink ref="H6286" r:id="rId3705" xr:uid="{CFC9B421-0CB6-41EC-8A3D-B08BE9CA1344}"/>
    <hyperlink ref="H6202" r:id="rId3706" xr:uid="{54E3FC25-2897-4512-9865-CE9D67E30E2F}"/>
    <hyperlink ref="H6236" r:id="rId3707" xr:uid="{A9194263-F94F-47FF-82BE-E2C0DFBCEC90}"/>
    <hyperlink ref="H6290" r:id="rId3708" xr:uid="{A85D3429-4976-48A1-903B-487C7CEF2C89}"/>
    <hyperlink ref="H6214" r:id="rId3709" location="Forsk" display="https://www.regeringen.se/artiklar/2020/03/satsningar-inom-utbildningsomradet/ - Forsk" xr:uid="{D2877158-9D32-4886-A193-8FC39665630B}"/>
    <hyperlink ref="H6217" r:id="rId3710" location="Forsk" display="https://www.regeringen.se/artiklar/2020/03/satsningar-inom-utbildningsomradet/ - Forsk" xr:uid="{3E6C1131-AA3E-43A0-BCB0-CBD6E54B88A0}"/>
    <hyperlink ref="H6245" r:id="rId3711" xr:uid="{639FD468-D115-43E5-BBA3-69B08FECA62A}"/>
    <hyperlink ref="H6285" r:id="rId3712" xr:uid="{9F44EF18-516A-4BB1-AE86-1BD4E823AC37}"/>
    <hyperlink ref="H6238" r:id="rId3713" xr:uid="{14EA2066-8A19-42C1-9E0C-26F40ADBDB26}"/>
    <hyperlink ref="H6300" r:id="rId3714" display="https://www.government.se/press-releases/2021/05/turnover-based-support-to-sole-traders-and-trading-partnerships-introduced-for-the-period-marchjune-2021/" xr:uid="{98C7F143-5A82-410D-814C-C0CD1CAE2830}"/>
    <hyperlink ref="H6265" r:id="rId3715" xr:uid="{3A66280C-464D-49F5-AB76-F0939FA5FD84}"/>
    <hyperlink ref="H6197" r:id="rId3716" xr:uid="{53C5390C-8F2A-4882-948E-B3676F3E20BD}"/>
    <hyperlink ref="H6196" r:id="rId3717" xr:uid="{4312B35B-17E8-4E02-9C86-F92780F4C15B}"/>
    <hyperlink ref="H6182" r:id="rId3718" xr:uid="{0AEA2D87-EDDF-44AE-AB58-6D9283E64E08}"/>
    <hyperlink ref="H6237" r:id="rId3719" display="https://corporate.nordea.com/article/56316/sweden-corona-watch-overview-of-measures-and-comments ;" xr:uid="{312071F1-9845-4E81-8B0B-A7327BAE964A}"/>
    <hyperlink ref="H6293" r:id="rId3720" xr:uid="{68B68FA9-9DC2-4BEC-8BE2-B38794ADC590}"/>
    <hyperlink ref="H6203" r:id="rId3721" xr:uid="{5F8E8949-A846-4A57-AC28-8C99CDEDB06B}"/>
    <hyperlink ref="H6241" r:id="rId3722" xr:uid="{737663F7-AF89-477C-AE16-83FE9463B4E4}"/>
    <hyperlink ref="H6277" r:id="rId3723" xr:uid="{43D53B82-0C93-4025-9F8A-A8E2C1FD46AB}"/>
    <hyperlink ref="H6274" r:id="rId3724" xr:uid="{F67E2757-61D0-4B62-BCE1-6C41CAC82742}"/>
    <hyperlink ref="H6260" r:id="rId3725" xr:uid="{56D2830D-6501-4EFE-AFBE-048E3023CC7B}"/>
    <hyperlink ref="H6213" r:id="rId3726" xr:uid="{4357CF47-2300-4436-9BC0-668C9A4878C9}"/>
    <hyperlink ref="H6211" r:id="rId3727" xr:uid="{4AB6D18C-9389-44AF-ACA5-79C418DA500A}"/>
    <hyperlink ref="H6226" r:id="rId3728" xr:uid="{9B811838-9E9A-4F42-BD62-77F7685E8C89}"/>
    <hyperlink ref="H6227" r:id="rId3729" xr:uid="{B3793D6A-8E5D-4C41-A282-DD71D8EF523C}"/>
    <hyperlink ref="H6220" r:id="rId3730" xr:uid="{155B413E-9042-43A9-8E7A-81013C9B762F}"/>
    <hyperlink ref="H6230" r:id="rId3731" xr:uid="{240CDA24-2259-48CF-80BB-9C1E57328B18}"/>
    <hyperlink ref="H6295" r:id="rId3732" xr:uid="{9F89B4E4-D142-4C03-9C86-5577D37D84C8}"/>
    <hyperlink ref="H6204" r:id="rId3733" xr:uid="{302F1D6D-EB94-4F06-BF33-C8914D70BE67}"/>
    <hyperlink ref="H6205" r:id="rId3734" xr:uid="{296C0B38-8707-4E73-BFDE-540C22B73631}"/>
    <hyperlink ref="H6206" r:id="rId3735" xr:uid="{9BF7CF7F-2B96-4DBE-9CFA-534E9FE9224A}"/>
    <hyperlink ref="H6207" r:id="rId3736" xr:uid="{4597A81E-1D19-4598-BC97-DAD31F9AA115}"/>
    <hyperlink ref="H6208" r:id="rId3737" xr:uid="{BEE12F99-7E4F-4E96-A185-533487701D9F}"/>
    <hyperlink ref="H6255" r:id="rId3738" display="https://home.kpmg/se/sv/home/nyheter-rapporter/2021/01/se-news-ekonomiskt-stod-till-foretag-som-drabbats-av-nedstangning-covid-19.html ;" xr:uid="{F231F5F7-9573-45E4-8E2D-D3EC153665A0}"/>
    <hyperlink ref="H6299" r:id="rId3739" xr:uid="{7884ECA1-FFFD-409F-9B01-B39877486DA1}"/>
    <hyperlink ref="H6242" r:id="rId3740" xr:uid="{F4F9C5E3-FF0E-4170-9987-E0AD232DE0B4}"/>
    <hyperlink ref="H6243" r:id="rId3741" xr:uid="{7256D947-6245-45E6-840D-3B404D2F01DD}"/>
    <hyperlink ref="H6223" r:id="rId3742" xr:uid="{1F657BF2-A636-4299-8B32-A3BC6FD01377}"/>
    <hyperlink ref="H6278" r:id="rId3743" xr:uid="{BBCA5835-12E7-44BE-829C-601FBE7B598B}"/>
    <hyperlink ref="H6283" r:id="rId3744" xr:uid="{ED8B94FE-999C-4BE7-8792-F04A1AB64B94}"/>
    <hyperlink ref="H6239" r:id="rId3745" xr:uid="{FC06E823-5016-4F7C-ACD8-787B9DACDC6B}"/>
    <hyperlink ref="H6246" r:id="rId3746" xr:uid="{9C70B1B5-149F-4778-AE36-1540A40F13E3}"/>
    <hyperlink ref="H6229" r:id="rId3747" xr:uid="{4E37859D-B7AB-4122-9C64-41536AC4B96D}"/>
    <hyperlink ref="H6275" r:id="rId3748" xr:uid="{129AA2A0-B3BB-4505-AA32-9C35E0D4F356}"/>
    <hyperlink ref="H6284" r:id="rId3749" xr:uid="{AD034519-DFAF-4390-AA4B-807E15B5C612}"/>
    <hyperlink ref="H6289" r:id="rId3750" xr:uid="{D7775274-2DE9-498D-9369-E90B49F5DD68}"/>
    <hyperlink ref="H6294" r:id="rId3751" xr:uid="{4591C29D-B72D-4BBE-AE68-144CA434DE87}"/>
    <hyperlink ref="H6251" r:id="rId3752" xr:uid="{2283FD2A-8F8E-4D33-A818-5BB87B67FF4C}"/>
    <hyperlink ref="H6273" r:id="rId3753" xr:uid="{5CE86BC6-D0BE-4C5D-A886-6F4FECCC13B3}"/>
    <hyperlink ref="H6291" r:id="rId3754" xr:uid="{1B2322C3-9D51-4E86-8CA6-95FE6526DDB5}"/>
    <hyperlink ref="H6292" r:id="rId3755" xr:uid="{B27A6F4D-18FC-496A-AB25-BC03454F7612}"/>
    <hyperlink ref="H6252" r:id="rId3756" xr:uid="{76775B64-8523-4CE5-99A8-8EF9226FEAF1}"/>
    <hyperlink ref="H6244" r:id="rId3757" xr:uid="{DA797622-A5BE-4348-8CBB-6249074E600B}"/>
    <hyperlink ref="H6248" r:id="rId3758" xr:uid="{0C007D0D-073F-4485-BB9D-9139892830E0}"/>
    <hyperlink ref="H6198" r:id="rId3759" xr:uid="{A42D4D63-17AE-4474-8DCE-FD281EBC4989}"/>
    <hyperlink ref="H6218" r:id="rId3760" xr:uid="{DDC107A5-36E3-41DC-9013-A229EA252450}"/>
    <hyperlink ref="H6254" r:id="rId3761" xr:uid="{90971656-2E7D-4B4B-94CB-AAA195F69EFF}"/>
    <hyperlink ref="H6282" r:id="rId3762" xr:uid="{BB7ECCE2-0700-414C-9B6D-8DDF43A7F9C3}"/>
    <hyperlink ref="H6270" r:id="rId3763" xr:uid="{E38577EA-8A3E-4D56-9CDC-86143D417402}"/>
    <hyperlink ref="H6250" r:id="rId3764" xr:uid="{926473F1-B5E5-4C08-A6D7-69E5DF631D2A}"/>
    <hyperlink ref="H6186" r:id="rId3765" xr:uid="{DD241F30-F329-4F15-8E29-E7B6042D8615}"/>
    <hyperlink ref="H6231" r:id="rId3766" xr:uid="{6D3700C9-F2D7-40AA-8B74-209D8DD277C3}"/>
    <hyperlink ref="H6189" r:id="rId3767" xr:uid="{5B4F6A34-01F0-4845-9DC5-26C352246244}"/>
    <hyperlink ref="H6256" r:id="rId3768" xr:uid="{220EA719-E72A-4426-810C-827FF6E0D87E}"/>
    <hyperlink ref="H6302" r:id="rId3769" xr:uid="{ACC1B332-E03B-4FBD-B3FE-1E325ACA8E4A}"/>
    <hyperlink ref="H6354" r:id="rId3770" xr:uid="{5B526B5A-8ED9-4AD2-A290-C363D874C87A}"/>
    <hyperlink ref="H6304" r:id="rId3771" xr:uid="{89EE004D-E5C9-4751-B85C-EE2AAADCBB90}"/>
    <hyperlink ref="H6303" r:id="rId3772" xr:uid="{36DC01EC-04B5-482A-BB6A-10A81F88EF14}"/>
    <hyperlink ref="H6305" r:id="rId3773" xr:uid="{9FC7D3F0-541D-493C-8CF3-71CCE20F4565}"/>
    <hyperlink ref="H6350" r:id="rId3774" xr:uid="{EEF1323C-B9B1-4921-8355-954467D75454}"/>
    <hyperlink ref="H6352" r:id="rId3775" xr:uid="{C59CA109-453A-48DD-8C88-8509963212E6}"/>
    <hyperlink ref="H6351" r:id="rId3776" xr:uid="{03AABBB2-79A9-49DB-BA33-B9241945755D}"/>
    <hyperlink ref="H6353" r:id="rId3777" xr:uid="{D90E65E6-480D-4DB7-ACAD-DC7ACD9D06B9}"/>
    <hyperlink ref="H6356" r:id="rId3778" xr:uid="{87B9A51B-51A2-4CB1-9750-D0F1F88BE963}"/>
    <hyperlink ref="H6321" r:id="rId3779" xr:uid="{FD029279-C0A3-4A9C-A9CC-F773BC08BD8A}"/>
    <hyperlink ref="H6308" r:id="rId3780" xr:uid="{5BE40DD7-562C-40C4-AE79-B36AF273CDE1}"/>
    <hyperlink ref="H6310" r:id="rId3781" xr:uid="{A0CD03E7-CCF3-4047-A285-636F9EC2E272}"/>
    <hyperlink ref="H6336" r:id="rId3782" xr:uid="{E3B79DCC-82DC-4365-ABDC-D9693808204E}"/>
    <hyperlink ref="H6342" r:id="rId3783" xr:uid="{2046A580-D74F-4864-AA8F-ECC76314C75E}"/>
    <hyperlink ref="H6306" r:id="rId3784" xr:uid="{FFC7C9EA-D787-443C-A490-CE905A694C8E}"/>
    <hyperlink ref="H6307" r:id="rId3785" xr:uid="{87111D52-9A3F-4280-9781-A2AE7C848147}"/>
    <hyperlink ref="H6323" r:id="rId3786" xr:uid="{7D7868DA-AC5F-477D-8B71-128403A295E4}"/>
    <hyperlink ref="H6322" r:id="rId3787" xr:uid="{6F977A87-4B81-4018-A9D0-55C5BCD2A1BD}"/>
    <hyperlink ref="H6325" r:id="rId3788" xr:uid="{22EC0ADC-5695-4A70-BCB9-0E21E1127CCF}"/>
    <hyperlink ref="H6324" r:id="rId3789" xr:uid="{F5A62F4D-DA74-4E6C-9A79-1B3F7F8CC2BE}"/>
    <hyperlink ref="H6340" r:id="rId3790" xr:uid="{1FA2EDEA-B008-43F4-A578-616E15A1135F}"/>
    <hyperlink ref="H6316" r:id="rId3791" xr:uid="{5F573350-E336-4410-A632-816CFEED6C1B}"/>
    <hyperlink ref="H6349" r:id="rId3792" xr:uid="{DCFB2A84-355E-4478-B413-F662CA35AA31}"/>
    <hyperlink ref="H6311" r:id="rId3793" xr:uid="{EF80C38A-D385-460D-9976-9854E09DF878}"/>
    <hyperlink ref="H6319" r:id="rId3794" xr:uid="{642D62D8-F248-4204-8B44-EAF88683EBC4}"/>
    <hyperlink ref="H6326" r:id="rId3795" xr:uid="{50B04439-7527-409F-8290-8FC805731E64}"/>
    <hyperlink ref="H6333" r:id="rId3796" xr:uid="{605000C3-60A2-43E3-9A33-231F4783B895}"/>
    <hyperlink ref="H6332" r:id="rId3797" xr:uid="{E380421A-0634-4B64-814C-82273DAE0E2F}"/>
    <hyperlink ref="H6334" r:id="rId3798" xr:uid="{DBD66DC7-657C-4168-A36E-EC966C5668A5}"/>
    <hyperlink ref="H6313" r:id="rId3799" xr:uid="{2769C0FD-3D8A-4728-B702-B0AE16659B77}"/>
    <hyperlink ref="H6331" r:id="rId3800" xr:uid="{8EFFC0C1-C253-404D-9EC0-1E96B31BC285}"/>
    <hyperlink ref="H6345" r:id="rId3801" xr:uid="{CCFDDC18-8AF2-47AD-A026-B7EE8FFABBF3}"/>
    <hyperlink ref="H6330" r:id="rId3802" xr:uid="{6D36EA45-7CF6-484D-9CFE-3B6F842114EB}"/>
    <hyperlink ref="H6347" r:id="rId3803" xr:uid="{339BB001-40DF-4BE6-A8D0-558A354C1639}"/>
    <hyperlink ref="H6337" r:id="rId3804" xr:uid="{AA114539-F52F-4501-B7E3-F67BF62893F5}"/>
    <hyperlink ref="H6328" r:id="rId3805" xr:uid="{655BE1AE-78E3-4929-9517-12F3D6E50D62}"/>
    <hyperlink ref="H6318" r:id="rId3806" xr:uid="{04083E2C-06B0-437E-8910-5AD5758BA127}"/>
    <hyperlink ref="H6344" r:id="rId3807" xr:uid="{CD5AE7D8-DB89-4C67-B692-8175E94338C4}"/>
    <hyperlink ref="H6357" r:id="rId3808" display="https://www.dgbas.gov.tw/ct.asp?xItem=45308&amp;CtNode=6655&amp;mp=1" xr:uid="{0551ABD0-4864-4178-9D0E-700A97F8624A}"/>
    <hyperlink ref="H6810" r:id="rId3809" xr:uid="{A9518EDE-8066-43EC-AA4F-859D0E24DA59}"/>
    <hyperlink ref="H6804" r:id="rId3810" xr:uid="{1D243761-9B67-49C6-8235-CADDF053DA78}"/>
    <hyperlink ref="H6800" r:id="rId3811" xr:uid="{A1D6C3B0-9A2F-40D8-8442-58504C2A6F7D}"/>
    <hyperlink ref="H6807" r:id="rId3812" xr:uid="{4ED68A6F-66FB-43B3-8614-AFAC4C613881}"/>
    <hyperlink ref="H6809" r:id="rId3813" xr:uid="{E9CC9AAE-0686-4B6D-A270-DADC39F7F7AC}"/>
    <hyperlink ref="H6811" r:id="rId3814" xr:uid="{C0A9FC43-E0DA-4927-81F0-3F743C8A9FED}"/>
    <hyperlink ref="H6797" r:id="rId3815" xr:uid="{F8BA86DD-D0FF-44FC-9BBD-CCC8D9E54029}"/>
    <hyperlink ref="H6808" r:id="rId3816" xr:uid="{3B4E40B6-9585-47CD-A35B-6CDB08CADE1E}"/>
    <hyperlink ref="H3757" r:id="rId3817" xr:uid="{583A1459-472D-445D-A682-7B849B83D290}"/>
    <hyperlink ref="H6790" r:id="rId3818" xr:uid="{F6F66EC5-F82D-4221-8D4C-BCE6DCF103F1}"/>
    <hyperlink ref="H6789" r:id="rId3819" xr:uid="{811B4398-3C41-4054-BEB8-EAAA365E3FE5}"/>
    <hyperlink ref="H6796" r:id="rId3820" xr:uid="{130D745F-72A7-4552-9517-36754832BA43}"/>
    <hyperlink ref="H6856" r:id="rId3821" xr:uid="{8B21E327-8E7B-4B2A-BC74-D5F61A9F71D5}"/>
    <hyperlink ref="H6862" r:id="rId3822" xr:uid="{3598359F-3333-44DB-BAB4-BE771ECF17D7}"/>
    <hyperlink ref="H6873" r:id="rId3823" xr:uid="{C24A85FE-8D16-4913-B130-0FC4C35DBC31}"/>
    <hyperlink ref="H6860" r:id="rId3824" xr:uid="{2111612B-2580-4110-A2A6-F00640CB5D31}"/>
    <hyperlink ref="H6828" r:id="rId3825" xr:uid="{BB50B5B1-2E42-4B85-961C-7050BC9BEEC0}"/>
    <hyperlink ref="H6857" r:id="rId3826" xr:uid="{5C2F124C-2080-465D-AF93-095FC279EAC9}"/>
    <hyperlink ref="H6840" r:id="rId3827" xr:uid="{8BF38479-A51C-4AD8-BA01-E493EC1437AB}"/>
    <hyperlink ref="H6871" r:id="rId3828" xr:uid="{68F4D3C7-A689-4884-8676-2C06E3A65D4C}"/>
    <hyperlink ref="H6847" r:id="rId3829" xr:uid="{CD91201C-F542-400A-8893-41AC969C5577}"/>
    <hyperlink ref="H6833" r:id="rId3830" xr:uid="{19D6F445-60B7-4717-B55F-3D4FEBE6CE41}"/>
    <hyperlink ref="H6838" r:id="rId3831" xr:uid="{CF3CCEC7-8DD6-40C1-8D32-E3829611DA12}"/>
    <hyperlink ref="H6854" r:id="rId3832" xr:uid="{B48E2A7B-F093-4A78-ADA7-E86A830F654A}"/>
    <hyperlink ref="H6853" r:id="rId3833" xr:uid="{889658F9-B01C-489A-92C6-82F558562D02}"/>
    <hyperlink ref="H6855" r:id="rId3834" xr:uid="{557198D5-6995-4FDA-BC62-035A1E87BA73}"/>
    <hyperlink ref="H6849" r:id="rId3835" xr:uid="{8BE59733-4084-4F3F-A47C-B77C67D2917C}"/>
    <hyperlink ref="H6812" r:id="rId3836" xr:uid="{DB60AD9B-7033-4FB4-8CFC-AF38EDA40A5D}"/>
    <hyperlink ref="H6870" r:id="rId3837" xr:uid="{BB4ACEA1-957D-4277-ACCE-03C6152BA781}"/>
    <hyperlink ref="H6831" r:id="rId3838" xr:uid="{E91D7B8F-EBB9-43DA-9E82-21812C63B3E4}"/>
    <hyperlink ref="H6865" r:id="rId3839" xr:uid="{929AEABD-77E7-42A8-81CF-009EC047BBC4}"/>
    <hyperlink ref="H6861" r:id="rId3840" xr:uid="{6BF30BD7-3FC9-40A2-9441-8B73A314F574}"/>
    <hyperlink ref="H6829" r:id="rId3841" xr:uid="{442921DE-23D1-4638-BD0C-601CBDDCB2AD}"/>
    <hyperlink ref="H6830" r:id="rId3842" xr:uid="{36F9B9B7-EC2F-47A3-9E78-0186D38B89A9}"/>
    <hyperlink ref="H6848" r:id="rId3843" xr:uid="{890FD949-B858-4741-BD06-C5AD1E9CA3E6}"/>
    <hyperlink ref="H6852" r:id="rId3844" xr:uid="{C93FF243-CA65-4EE2-9BEA-2F756641415A}"/>
    <hyperlink ref="H6824" r:id="rId3845" display="https://thailand.prd.go.th/mobile_detail.php?cid=4&amp;nid=10765" xr:uid="{4C64298E-2743-43C3-B64B-C879F444013A}"/>
    <hyperlink ref="H6826" r:id="rId3846" xr:uid="{29EA3647-3FE1-4DA2-8654-84E54AB65741}"/>
    <hyperlink ref="H6858" r:id="rId3847" xr:uid="{F0E9EEDC-820C-47AC-BB92-436DE268AC49}"/>
    <hyperlink ref="H6859" r:id="rId3848" xr:uid="{9AAABA0D-3D23-4E91-8129-9F579325BB04}"/>
    <hyperlink ref="H6851" r:id="rId3849" xr:uid="{B51697AC-0A52-41D1-A35A-88330A24FFA7}"/>
    <hyperlink ref="H6820" r:id="rId3850" xr:uid="{C9FB624B-344E-41B3-B9CE-948F2891B02B}"/>
    <hyperlink ref="H6822" r:id="rId3851" xr:uid="{24E562B0-6074-4A83-B2E2-F804C6071960}"/>
    <hyperlink ref="H6868" r:id="rId3852" xr:uid="{C2B31F5C-98C6-49FD-9DD2-37DCC1914245}"/>
    <hyperlink ref="H6850" r:id="rId3853" xr:uid="{932AD914-553C-43FA-A3A2-EF987F6D5135}"/>
    <hyperlink ref="H6834" r:id="rId3854" xr:uid="{648F9884-B992-45FD-BDF0-451CE36CDDD0}"/>
    <hyperlink ref="H6835" r:id="rId3855" xr:uid="{8EFE7C6D-A829-49DA-8741-0800862CD2CB}"/>
    <hyperlink ref="H6867" r:id="rId3856" xr:uid="{413A4BD5-615F-4A5B-8572-69FB54A0D0B6}"/>
    <hyperlink ref="H6836" r:id="rId3857" xr:uid="{D8A71006-E9EE-4353-886F-A2B9183F09BA}"/>
    <hyperlink ref="H6866" r:id="rId3858" xr:uid="{51E04FF4-EFD8-41C2-B935-8120F1167EA4}"/>
    <hyperlink ref="H6869" r:id="rId3859" xr:uid="{2A86FC64-83BA-4D25-8DB2-DADF7025A271}"/>
    <hyperlink ref="H6832" r:id="rId3860" xr:uid="{66819CE9-23E7-4F1B-B0DD-C72406A1A504}"/>
    <hyperlink ref="H6863" r:id="rId3861" xr:uid="{133BB16C-9AFB-410E-98B4-41179AD3F825}"/>
    <hyperlink ref="H6837" r:id="rId3862" xr:uid="{0AE426F9-487B-4218-AEB4-3E2FE6B35D5E}"/>
    <hyperlink ref="H6823" r:id="rId3863" xr:uid="{D7C7FA53-C20B-4C3F-A762-6DA98817047D}"/>
    <hyperlink ref="H6821" r:id="rId3864" display="https://thailand.prd.go.th/mobile_list.php?cid=2&amp;page=15" xr:uid="{ACD0128E-3753-4510-A988-0F5E4A6F53AB}"/>
    <hyperlink ref="H6818" r:id="rId3865" xr:uid="{777CADBC-5164-4C84-A593-D1C6BBC478ED}"/>
    <hyperlink ref="H6819" r:id="rId3866" xr:uid="{53C8F7CA-F4B1-403D-AE45-8E6F2D35DDD6}"/>
    <hyperlink ref="H6827" r:id="rId3867" xr:uid="{5255EF65-E66B-4E28-9DBE-A90FD7AF759F}"/>
    <hyperlink ref="H6846" r:id="rId3868" xr:uid="{9F73812B-BD2C-43C2-BAE0-4A0C70D8E37B}"/>
    <hyperlink ref="H6841" r:id="rId3869" xr:uid="{21714320-C17D-48FF-8789-AEC09687EAD5}"/>
    <hyperlink ref="H6843" r:id="rId3870" xr:uid="{15A24761-172A-41B6-B14B-EFC3C95BBE61}"/>
    <hyperlink ref="H6845" r:id="rId3871" xr:uid="{4F496FCD-4C27-43A9-9A82-E43F5F6CEB0C}"/>
    <hyperlink ref="H6844" r:id="rId3872" xr:uid="{A45BE4B1-5CA3-42E6-982E-6B164EA7EC7C}"/>
    <hyperlink ref="H6825" r:id="rId3873" xr:uid="{4BEC0932-637C-4522-9878-8A362A9E0768}"/>
    <hyperlink ref="H6814" r:id="rId3874" xr:uid="{FE256A25-920E-4BEC-9F0B-F1938EEE7D50}"/>
    <hyperlink ref="H6817" r:id="rId3875" xr:uid="{BC3C7C1E-0757-432C-A48A-51E903A7CA31}"/>
    <hyperlink ref="H6813" r:id="rId3876" xr:uid="{3A0825AF-8809-495E-AD30-844C1BBF3FC8}"/>
    <hyperlink ref="H6816" r:id="rId3877" xr:uid="{E338EE45-BB50-4C85-82F4-558AB445DF4C}"/>
    <hyperlink ref="H6815" r:id="rId3878" xr:uid="{5B3DC798-C136-470E-803E-38FA2181D15B}"/>
    <hyperlink ref="H6874" r:id="rId3879" xr:uid="{C0C8717E-C1C4-4150-84BD-4D42A34270BB}"/>
    <hyperlink ref="H6881" r:id="rId3880" display="https://www.finance.gov.tt/2021/06/10/supplementary-appropriation-and-budget-mid-year-review-statement-2021/" xr:uid="{3B0AEA1B-FA80-44AD-93F6-216C03887520}"/>
    <hyperlink ref="H6914" r:id="rId3881" display="https://www.finance.gov.tt/2021/06/10/supplementary-appropriation-and-budget-mid-year-review-statement-2021/" xr:uid="{038AC231-936F-4562-BCC7-ED3829B002CF}"/>
    <hyperlink ref="H6884" r:id="rId3882" xr:uid="{21B5C113-CD7D-4586-8834-454EAE4C3DEC}"/>
    <hyperlink ref="H6902" r:id="rId3883" xr:uid="{3C3899C2-1ABC-4AF7-985E-013EF585D7D0}"/>
    <hyperlink ref="H6876" r:id="rId3884" xr:uid="{647D49F9-5753-4C36-B5FC-A4FD66D8C8D7}"/>
    <hyperlink ref="H6895" r:id="rId3885" xr:uid="{091C45B3-A61B-45E2-A915-BC8A349FD6DA}"/>
    <hyperlink ref="H6930" r:id="rId3886" xr:uid="{63B543FE-5ED5-4E95-937A-CAC4056C07A4}"/>
    <hyperlink ref="H6956" r:id="rId3887" xr:uid="{C259AE92-4011-44A1-954E-7E03BF9872BF}"/>
    <hyperlink ref="H6925" r:id="rId3888" xr:uid="{82FD92D2-9D10-48DA-9363-8520AF25F3FF}"/>
    <hyperlink ref="H6946" r:id="rId3889" xr:uid="{2EF54DE0-94F2-4E78-9F18-D796EC0F4E9E}"/>
    <hyperlink ref="H6922" r:id="rId3890" xr:uid="{CB5F475A-7DF9-4057-9FA8-8B38F250E767}"/>
    <hyperlink ref="H6933" r:id="rId3891" xr:uid="{740572A0-25FD-4E5F-9CAD-D9717B5782B5}"/>
    <hyperlink ref="H6927" r:id="rId3892" xr:uid="{51AE2DCD-C8FE-4D22-BC0F-CE5042C6FD50}"/>
    <hyperlink ref="H6948" r:id="rId3893" xr:uid="{8F9DDB0A-99F1-4436-BE41-DD329993DE2A}"/>
    <hyperlink ref="H6944" r:id="rId3894" display="https://www.resmigazete.gov.tr/eskiler/2020/06/20200610-10.htm" xr:uid="{D216AFF7-E885-4281-9DF8-D20820D779E2}"/>
    <hyperlink ref="H6918" r:id="rId3895" xr:uid="{9EAEAAC2-C31B-4A87-B037-F9E464178E37}"/>
    <hyperlink ref="H6931" r:id="rId3896" xr:uid="{72CC2EFC-2230-4E95-AD7D-199F0EB073B6}"/>
    <hyperlink ref="H6951" r:id="rId3897" xr:uid="{9F71C2C4-FB49-44AD-B9F6-F74BF4AE4D8B}"/>
    <hyperlink ref="H6920" r:id="rId3898" xr:uid="{4FC45948-CD3A-4F4C-8446-A92A57BF044A}"/>
    <hyperlink ref="H6939" r:id="rId3899" xr:uid="{A6932B13-869C-440A-A189-7897EC383195}"/>
    <hyperlink ref="H6950" r:id="rId3900" xr:uid="{387409C4-426F-44FD-AEF5-ECCF29F3B121}"/>
    <hyperlink ref="H6943" r:id="rId3901" xr:uid="{C72ECEDC-E700-4090-8093-083570BAC13F}"/>
    <hyperlink ref="H6952" r:id="rId3902" xr:uid="{7AECC8D6-2F5B-4559-BB6B-31F9836B2E4A}"/>
    <hyperlink ref="H6947" r:id="rId3903" xr:uid="{0B202705-5B62-4E90-870A-78C7A327A74E}"/>
    <hyperlink ref="H6942" r:id="rId3904" xr:uid="{EF9D12AD-1074-464A-B8F8-FDB6F13047F1}"/>
    <hyperlink ref="H6940" r:id="rId3905" xr:uid="{55B8594F-2A7A-40BE-B32D-73E9451995E5}"/>
    <hyperlink ref="H6935" r:id="rId3906" xr:uid="{61BBDF0D-030D-48CE-8E92-FA699F4B513C}"/>
    <hyperlink ref="H6921" r:id="rId3907" xr:uid="{37509538-88E8-43D3-BC25-A6FA754C0E2D}"/>
    <hyperlink ref="H6984" r:id="rId3908" display="https://www.centralbank.ae/sites/default/files/2020-03/CBUAE announces a comprehensive AED 100 billion Targeted Economic Support Scheme to contain the repercussions of the pandemic COVID-19.pdf" xr:uid="{4FA4E7F4-3F6B-4909-A5E9-3BBCF316F875}"/>
    <hyperlink ref="H6981" r:id="rId3909" xr:uid="{B6236CFF-8D7B-4D6F-B193-D6AA74B3EBFA}"/>
    <hyperlink ref="H6983" r:id="rId3910" xr:uid="{347474AE-B12D-40E8-9F8E-C23F4414AF3D}"/>
    <hyperlink ref="H6980" r:id="rId3911" xr:uid="{BCA19DB0-C6B8-4F82-910E-3EB1E6215FAD}"/>
    <hyperlink ref="H6982" r:id="rId3912" xr:uid="{DF3CBE11-FE86-411F-9A09-8593FE754F52}"/>
    <hyperlink ref="H6965" r:id="rId3913" xr:uid="{0E334F08-C3F4-427C-A024-D3A052C5C2CD}"/>
    <hyperlink ref="H6964" r:id="rId3914" xr:uid="{44312411-97FD-440D-8C8E-66CD9063E448}"/>
    <hyperlink ref="H6966" r:id="rId3915" xr:uid="{FEF2312A-3BF8-43A9-AF71-DABCB4CA1F6A}"/>
    <hyperlink ref="H6971" r:id="rId3916" xr:uid="{E03D90FC-9729-4670-B27B-685587A90463}"/>
    <hyperlink ref="H6977" r:id="rId3917" xr:uid="{1388CB5E-29AD-4011-827E-62AC0FEFD522}"/>
    <hyperlink ref="H6979" r:id="rId3918" xr:uid="{E6123DE4-42A9-4B6E-A098-CC262F682323}"/>
    <hyperlink ref="H6978" r:id="rId3919" xr:uid="{4DE4E579-F96C-4DD5-ABC3-56681CE2112A}"/>
    <hyperlink ref="H6975" r:id="rId3920" xr:uid="{96F9BBCF-A418-406A-A5D4-9F5D8F3DDEE5}"/>
    <hyperlink ref="H6976" r:id="rId3921" xr:uid="{1286BAA9-5AEB-4BF9-A7CD-00240E151F4A}"/>
    <hyperlink ref="H6973" r:id="rId3922" xr:uid="{84609908-88C5-47BA-B410-C6F3841DAB29}"/>
    <hyperlink ref="H6974" r:id="rId3923" xr:uid="{31397245-2C6A-406E-9530-674B09F4692D}"/>
    <hyperlink ref="H6972" r:id="rId3924" display="http://wam.ae/en/details/1395302830416" xr:uid="{591E7829-4329-4703-819F-11AD3D4BFDCA}"/>
    <hyperlink ref="H6985" r:id="rId3925" xr:uid="{E6340B78-D147-478E-A6B3-176E7BD7AA48}"/>
    <hyperlink ref="H6963" r:id="rId3926" xr:uid="{0131AC23-D8AA-451E-90D4-5653E225062E}"/>
    <hyperlink ref="H6962" r:id="rId3927" xr:uid="{84A5470E-7782-47D4-A43C-473CD7938785}"/>
    <hyperlink ref="H6997" r:id="rId3928" display="https://www.gov.uk/government/news/scotland-wales-and-northern-ireland-receive-additional-coronavirus-funding-guarantee-form-uk-government" xr:uid="{4505BFEB-25E6-45CA-959F-7A848E75A5B4}"/>
    <hyperlink ref="H7298" r:id="rId3929" xr:uid="{4F39F669-99B6-4171-824A-773B5286D822}"/>
    <hyperlink ref="H7181" r:id="rId3930" xr:uid="{64A7D962-2BD1-40DB-A323-7289564E7E5A}"/>
    <hyperlink ref="H7032" r:id="rId3931" xr:uid="{23ED6422-EECD-4FBB-9FF0-A882B6ED3E23}"/>
    <hyperlink ref="H7211" r:id="rId3932" xr:uid="{312221E5-9AA8-41D4-A25C-2A7E41E7CBD7}"/>
    <hyperlink ref="H7237" r:id="rId3933" xr:uid="{DBB97586-E716-4DD9-BF30-A8CCC01FBDE6}"/>
    <hyperlink ref="H7121" r:id="rId3934" xr:uid="{A3AFED87-E94A-47B9-8385-49B85AD8D03E}"/>
    <hyperlink ref="H7162" r:id="rId3935" xr:uid="{8C8D32A5-D1B1-492F-84E8-4C5643E54025}"/>
    <hyperlink ref="H7090" r:id="rId3936" xr:uid="{2C4E280E-8CE9-4B47-B18E-B31953867462}"/>
    <hyperlink ref="H7086" r:id="rId3937" xr:uid="{AD776B62-8623-4B8E-85D2-BE82B3A80ABE}"/>
    <hyperlink ref="H7038" r:id="rId3938" xr:uid="{0C3DA476-6A54-45D3-A5F0-EBCA63BA9002}"/>
    <hyperlink ref="H7033" r:id="rId3939" xr:uid="{CDB1E2C1-FE54-465E-BDC1-081EFE214C08}"/>
    <hyperlink ref="H7067" r:id="rId3940" xr:uid="{A96B6C99-981F-4521-8A82-51F8E1D30544}"/>
    <hyperlink ref="H7082" r:id="rId3941" xr:uid="{DA6F0B1B-A29C-4EB2-B138-C596D884EDA3}"/>
    <hyperlink ref="H7049" r:id="rId3942" xr:uid="{22ECC065-90A6-43DA-A87B-76ECEA20D428}"/>
    <hyperlink ref="H7004" r:id="rId3943" xr:uid="{BA136653-5013-4B2C-950F-FC0373EAC330}"/>
    <hyperlink ref="H7013" r:id="rId3944" xr:uid="{A6BA06E1-CBB6-4B8A-9655-0F105FC86ECF}"/>
    <hyperlink ref="H7115" r:id="rId3945" xr:uid="{D49D7DCB-3E04-44BB-A9D4-5488A05BE21B}"/>
    <hyperlink ref="H7027" r:id="rId3946" xr:uid="{E55544E3-4A4C-4982-8B33-AE95D43E95C2}"/>
    <hyperlink ref="H7080" r:id="rId3947" xr:uid="{578DA16A-BC78-4C0E-BF1E-2BEFD0925635}"/>
    <hyperlink ref="H7314" r:id="rId3948" xr:uid="{FD3131B0-70FE-4B24-A315-F4E1944C8603}"/>
    <hyperlink ref="H7176" r:id="rId3949" xr:uid="{09550018-F0CD-409F-AC07-B845221D35CB}"/>
    <hyperlink ref="H7275" r:id="rId3950" xr:uid="{0D828E47-374F-443B-B83C-294E2A246401}"/>
    <hyperlink ref="H7116" r:id="rId3951" xr:uid="{0D7FC563-F447-4485-9FA1-01A15391977B}"/>
    <hyperlink ref="H7109" r:id="rId3952" xr:uid="{8D72EABC-9763-45A3-B05D-376614327CB7}"/>
    <hyperlink ref="H7221" r:id="rId3953" xr:uid="{9FD81846-C75D-4D1F-92CA-64D3BC2DC776}"/>
    <hyperlink ref="H7124" r:id="rId3954" xr:uid="{BF915B0E-E22F-4053-866F-15F2DEBBC214}"/>
    <hyperlink ref="H7218" r:id="rId3955" xr:uid="{D3F6A596-BB7D-4F48-8D97-CEEFE59014EB}"/>
    <hyperlink ref="H7267" r:id="rId3956" xr:uid="{2A2B0436-B817-46AE-A037-A2E687E92BA7}"/>
    <hyperlink ref="H6990" r:id="rId3957" xr:uid="{B84C8763-6926-4BF9-8B8B-C3BC7CF383D9}"/>
    <hyperlink ref="H7012" r:id="rId3958" xr:uid="{62DC25DA-8E00-4ED4-B92A-0D72395AFFB8}"/>
    <hyperlink ref="H6988" r:id="rId3959" xr:uid="{588D90F3-9C04-41F7-B045-A65046E91082}"/>
    <hyperlink ref="H7182" r:id="rId3960" xr:uid="{E987794F-9578-42EB-8FA7-96AD8B1AE43E}"/>
    <hyperlink ref="H7046" r:id="rId3961" location="history" display="https://www.gov.uk/government/news/final-covid-loans-data-reveals-80-billion-of-government-support-through-the-pandemic - history" xr:uid="{5F40C375-722C-4825-A312-BCEB9F286A3B}"/>
    <hyperlink ref="H7320" r:id="rId3962" location="history" display="https://www.gov.uk/government/news/final-covid-loans-data-reveals-80-billion-of-government-support-through-the-pandemic - history" xr:uid="{F813597E-F9D0-4A2B-B998-7B041AF186B6}"/>
    <hyperlink ref="H7031" r:id="rId3963" location="historyhttps://www.gov.uk/government/news/final-covid-loans-data-reveals-80-billion-of-government-support-through-the-pandemic#history" display="https://www.gov.uk/government/news/final-covid-loans-data-reveals-80-billion-of-government-support-through-the-pandemic - historyhttps://www.gov.uk/government/news/final-covid-loans-data-reveals-80-billion-of-government-support-through-the-pandemic#history" xr:uid="{C8B19B30-6FE4-4AD4-8FEE-3FC2C4348EEC}"/>
    <hyperlink ref="H7014" r:id="rId3964" location="historyhttps://www.gov.uk/government/news/final-covid-loans-data-reveals-80-billion-of-government-support-through-the-pandemic#history" display="https://www.gov.uk/government/news/final-covid-loans-data-reveals-80-billion-of-government-support-through-the-pandemic - historyhttps://www.gov.uk/government/news/final-covid-loans-data-reveals-80-billion-of-government-support-through-the-pandemic#history" xr:uid="{28E95284-C54D-4902-88E6-90E3935DFAC3}"/>
    <hyperlink ref="H6991" r:id="rId3965" xr:uid="{AE84DED3-DCA1-415A-9F06-6051F9C32A14}"/>
    <hyperlink ref="H7030" r:id="rId3966" xr:uid="{EFB6EEA6-4FB4-4CF7-9AF1-D828CBC68F33}"/>
    <hyperlink ref="H7271" r:id="rId3967" xr:uid="{F3CA4D01-5591-47A4-9F9B-45C692BD346E}"/>
    <hyperlink ref="H7268" r:id="rId3968" xr:uid="{DE90B060-E52C-4349-BC91-C98B48DFCDA3}"/>
    <hyperlink ref="H7195" r:id="rId3969" xr:uid="{2F9DA5A5-E654-4DEE-A7A3-FBC1CC5E3249}"/>
    <hyperlink ref="H7000" r:id="rId3970" xr:uid="{9F8225E3-4238-4889-9B93-02E154D7D2EE}"/>
    <hyperlink ref="H7213" r:id="rId3971" xr:uid="{AA3D022E-B349-4274-9ECE-16F37B17C211}"/>
    <hyperlink ref="H7112" r:id="rId3972" xr:uid="{0BAB6AC6-7923-4874-A030-AC92DE1116E0}"/>
    <hyperlink ref="H7094" r:id="rId3973" xr:uid="{42BF7D40-8CED-444B-86D2-4BF7F1674BC4}"/>
    <hyperlink ref="H6992" r:id="rId3974" display="https://www.gov.uk/government/news/new-plan-to-drive-rapid-recovery-of-tourism-sector" xr:uid="{301FFC6E-FB26-4EB7-B7A7-B7A87641C34B}"/>
    <hyperlink ref="H6987" r:id="rId3975" xr:uid="{0EF8FD34-6448-4FED-A49D-062857AF5DF2}"/>
    <hyperlink ref="H7185" r:id="rId3976" xr:uid="{41DD8DB8-58B2-4770-BE80-86435F06A25A}"/>
    <hyperlink ref="H7108" r:id="rId3977" xr:uid="{2F437C3E-7D6E-4C51-BCB5-CE1165C1B529}"/>
    <hyperlink ref="H7160" r:id="rId3978" xr:uid="{83A8BF1C-30CB-472F-9286-26C4EEC8BF83}"/>
    <hyperlink ref="H7092" r:id="rId3979" xr:uid="{527BDB8D-AE4F-4ED9-BE01-3800CABBA9B0}"/>
    <hyperlink ref="H6994" r:id="rId3980" xr:uid="{442329FC-DCCE-4DC1-ADAF-5EC5A9144459}"/>
    <hyperlink ref="H7110" r:id="rId3981" xr:uid="{EF3A3632-18D0-4126-98BB-34952A16D813}"/>
    <hyperlink ref="H6995" r:id="rId3982" xr:uid="{AAD3A53D-B413-48DE-B50D-B0F8459E9FC9}"/>
    <hyperlink ref="H7070" r:id="rId3983" xr:uid="{FDBEE137-8CA4-4BB2-A5B0-A08667173471}"/>
    <hyperlink ref="H7260" r:id="rId3984" xr:uid="{FDA37357-0C7F-4A29-9141-485BB1F66DDE}"/>
    <hyperlink ref="H7147" r:id="rId3985" xr:uid="{C0869AF5-5B00-4204-A950-7CCB3CD9CED0}"/>
    <hyperlink ref="H7128" r:id="rId3986" xr:uid="{6DE41421-4303-4845-B1FA-D5FB153D4162}"/>
    <hyperlink ref="H7285" r:id="rId3987" xr:uid="{4D930BBD-EC7D-4E58-B9F7-D6510F56B3BF}"/>
    <hyperlink ref="H7264" r:id="rId3988" xr:uid="{E5F9E9A5-C15B-4E46-93CF-9588164EF153}"/>
    <hyperlink ref="H7024" r:id="rId3989" xr:uid="{3F04CC6C-39F2-4FEC-83A5-E2FDF9CB7D90}"/>
    <hyperlink ref="H7270" r:id="rId3990" xr:uid="{70778001-695F-4C95-969E-A0DBE94D5F7D}"/>
    <hyperlink ref="H7186" r:id="rId3991" xr:uid="{F15E2644-B199-4CD1-94FB-1234C0AB3551}"/>
    <hyperlink ref="H7131" r:id="rId3992" xr:uid="{BB5E3D71-8F2B-441C-A51C-49AFFCBA1B49}"/>
    <hyperlink ref="H7127" r:id="rId3993" xr:uid="{67890743-DB15-4300-864A-9F0954A9712F}"/>
    <hyperlink ref="H7299" r:id="rId3994" location="annex-a-glossary-of-terms" display="https://www.gov.uk/government/publications/uk-community-renewal-fund-prospectus/uk-community-renewal-fund-prospectus-2021-22 - annex-a-glossary-of-terms" xr:uid="{AB9A2CA2-4475-4278-B186-55290E3283A1}"/>
    <hyperlink ref="H7169" r:id="rId3995" xr:uid="{B36AC5F2-E819-4024-9FEC-9505167AA28D}"/>
    <hyperlink ref="H7261" r:id="rId3996" xr:uid="{B14BA693-E110-4DFE-A90A-791A0A116666}"/>
    <hyperlink ref="H7227" r:id="rId3997" xr:uid="{31C9974C-0714-4F01-87D1-4E893C88154C}"/>
    <hyperlink ref="H7297" r:id="rId3998" xr:uid="{F3823409-87DE-46AB-82F1-E0D2A0CFE333}"/>
    <hyperlink ref="H7259" r:id="rId3999" xr:uid="{3C4BD2CF-E9F1-479C-BEFE-B039266760CE}"/>
    <hyperlink ref="H7286" r:id="rId4000" xr:uid="{3D35980C-AC8D-49E3-9A7F-BDD0AE64CAC1}"/>
    <hyperlink ref="H7069" r:id="rId4001" xr:uid="{137B8A24-21C0-47F3-B625-DCFD829790BD}"/>
    <hyperlink ref="H7064" r:id="rId4002" xr:uid="{12682DAF-D058-44E0-87C9-04E74F20D52F}"/>
    <hyperlink ref="H7117" r:id="rId4003" xr:uid="{6D955E15-4A39-4C20-8889-1ADF8C39A4FB}"/>
    <hyperlink ref="H7223" r:id="rId4004" xr:uid="{667EF255-0C8C-4265-9BD8-086AD395FA78}"/>
    <hyperlink ref="H7196" r:id="rId4005" xr:uid="{6BC02CFA-CBA0-4B61-BD4F-551ACF79E796}"/>
    <hyperlink ref="H7063" r:id="rId4006" xr:uid="{0882355C-694B-4D3A-A15C-C1DAD8CD7E17}"/>
    <hyperlink ref="H7050" r:id="rId4007" xr:uid="{29ADE3BE-5D71-4B65-B585-EF1ED03D93A4}"/>
    <hyperlink ref="H7023" r:id="rId4008" xr:uid="{1C301521-977A-40FC-A8CF-C0E4C2082135}"/>
    <hyperlink ref="H7253" r:id="rId4009" xr:uid="{435F5DFB-F9F6-4E1A-9834-118DCC26F207}"/>
    <hyperlink ref="H7283" r:id="rId4010" xr:uid="{F00F6A01-4451-4A57-A240-558F46A33723}"/>
    <hyperlink ref="H7216" r:id="rId4011" xr:uid="{89743250-9220-4B82-9BE9-28E98832F792}"/>
    <hyperlink ref="H7309" r:id="rId4012" xr:uid="{06CC0ACD-E81E-4080-B61B-8C02CC37F0B7}"/>
    <hyperlink ref="H7106" r:id="rId4013" xr:uid="{C42EAC69-5BAC-450D-B746-9ED3197EDD01}"/>
    <hyperlink ref="H7174" r:id="rId4014" xr:uid="{2E660E07-3349-4D24-B747-0CDF127EF241}"/>
    <hyperlink ref="H7295" r:id="rId4015" xr:uid="{A35DA032-5E28-44CE-8BAD-2A56B147DC4F}"/>
    <hyperlink ref="H7073" r:id="rId4016" xr:uid="{AFCAAC12-9DE7-4706-8BE1-5D0B18BBB37D}"/>
    <hyperlink ref="H7071" r:id="rId4017" xr:uid="{083BE67A-A780-4542-8F59-A850462D6A55}"/>
    <hyperlink ref="H7165" r:id="rId4018" xr:uid="{A8757F4C-8CE8-4C8E-8A61-7A0F045674B6}"/>
    <hyperlink ref="H7231" r:id="rId4019" xr:uid="{41240C72-6948-4882-BC6D-E156718BA9EE}"/>
    <hyperlink ref="H7292" r:id="rId4020" xr:uid="{D28F657E-2F85-4B9C-8435-97D062229BF1}"/>
    <hyperlink ref="H7157" r:id="rId4021" xr:uid="{DEB3186E-6B2A-415A-9CBB-18D782A0E566}"/>
    <hyperlink ref="H7203" r:id="rId4022" xr:uid="{45A5CE99-4B05-4619-882F-D2D52FAB972D}"/>
    <hyperlink ref="H7201" r:id="rId4023" xr:uid="{F6902ED5-E16A-4D8E-929C-959436A13CC6}"/>
    <hyperlink ref="H7066" r:id="rId4024" xr:uid="{694DD88C-2714-400A-B344-81CA705D9BD5}"/>
    <hyperlink ref="H7291" r:id="rId4025" xr:uid="{534630B7-09E6-4F0A-BE3A-E0283A00A807}"/>
    <hyperlink ref="H7190" r:id="rId4026" xr:uid="{2A6286CB-29D3-4F8F-88D7-55AA558E8687}"/>
    <hyperlink ref="H7003" r:id="rId4027" xr:uid="{53C55673-6622-4DAE-92FA-50E88EDD1E3A}"/>
    <hyperlink ref="H7101" r:id="rId4028" xr:uid="{437134C7-E790-4C41-B1E5-DD5EC3D2EA01}"/>
    <hyperlink ref="H7125" r:id="rId4029" xr:uid="{39489BC7-659D-4408-B27C-B56CDA257BA4}"/>
    <hyperlink ref="H7060" r:id="rId4030" xr:uid="{BED625BF-6977-4B2D-A6A4-D844BE21466F}"/>
    <hyperlink ref="H7290" r:id="rId4031" xr:uid="{3F049977-2CFA-4A6C-A15C-AF16392F0FA6}"/>
    <hyperlink ref="H7037" r:id="rId4032" xr:uid="{734A9FC9-4A10-432D-9C8D-146707A19EE6}"/>
    <hyperlink ref="H7018" r:id="rId4033" xr:uid="{A6D17ECC-4E17-406A-93CC-4519AE8DC3B7}"/>
    <hyperlink ref="H7269" r:id="rId4034" xr:uid="{511D6838-11AA-458E-BA46-8F4A1B58CA5A}"/>
    <hyperlink ref="H7265" r:id="rId4035" xr:uid="{9F5A43E7-51C8-4D0A-97BC-52B04A94EC2B}"/>
    <hyperlink ref="H7168" r:id="rId4036" xr:uid="{C7C11741-FBEA-414C-909C-2E380336BC2A}"/>
    <hyperlink ref="H7319" r:id="rId4037" xr:uid="{F7618DB1-D7BA-4BAA-BDEA-7E17C29FE5F4}"/>
    <hyperlink ref="H7224" r:id="rId4038" xr:uid="{65080C03-EDA2-4B90-9622-A0009B03CBC0}"/>
    <hyperlink ref="H7154" r:id="rId4039" xr:uid="{57421BAF-861D-4589-8901-01A5B964477D}"/>
    <hyperlink ref="H7040" r:id="rId4040" xr:uid="{259896C5-505D-464E-9A91-253FDDFA3866}"/>
    <hyperlink ref="H7133" r:id="rId4041" xr:uid="{92040DC1-5677-4D5F-B0DE-8BD16D118E1D}"/>
    <hyperlink ref="H7039" r:id="rId4042" xr:uid="{A15AC7E2-5926-487F-B0B5-ABF2C81C47F7}"/>
    <hyperlink ref="H7193" r:id="rId4043" xr:uid="{E17A87E1-B56D-4B3B-B236-34C994641190}"/>
    <hyperlink ref="H7140" r:id="rId4044" xr:uid="{D4A06C25-D0E8-4841-B39C-AB0BCFF9DCA4}"/>
    <hyperlink ref="H7249" r:id="rId4045" xr:uid="{49825F0D-DFD7-43EA-84EA-2405CFF3960A}"/>
    <hyperlink ref="H7025" r:id="rId4046" xr:uid="{C11B3D3E-9120-4735-93AE-584934A204AA}"/>
    <hyperlink ref="H7153" r:id="rId4047" xr:uid="{0B3F58C0-B743-4711-A358-32C859E1E72D}"/>
    <hyperlink ref="H7208" r:id="rId4048" xr:uid="{A497D2A9-B46D-424B-B09F-9A3FF2A67507}"/>
    <hyperlink ref="H7075" r:id="rId4049" xr:uid="{506A4B3D-7DF0-4B50-8B44-0235E3973D95}"/>
    <hyperlink ref="H7302" r:id="rId4050" xr:uid="{63836CE0-9861-4F7C-98A7-448FC0A84BEA}"/>
    <hyperlink ref="H7083" r:id="rId4051" xr:uid="{BF303436-D501-496F-9910-401200278A48}"/>
    <hyperlink ref="H7074" r:id="rId4052" xr:uid="{584F5706-DEE5-450D-84F3-1C0237767120}"/>
    <hyperlink ref="H7136" r:id="rId4053" xr:uid="{5D6E8FC5-AD55-4733-98D1-0FF0FA4F0A60}"/>
    <hyperlink ref="H7137" r:id="rId4054" xr:uid="{9799180F-DA7F-4BEA-BAA0-15B42DC8D68A}"/>
    <hyperlink ref="H7007" r:id="rId4055" xr:uid="{9ADB6E77-3396-4577-98F6-03DBFED3D66A}"/>
    <hyperlink ref="H7118" r:id="rId4056" xr:uid="{2A73EAF4-F78C-44EF-B7EC-D9489BC22234}"/>
    <hyperlink ref="H7242" r:id="rId4057" xr:uid="{B3E95848-924A-4BA4-AB65-B377F5EFE1B1}"/>
    <hyperlink ref="H7263" r:id="rId4058" xr:uid="{A03C12CD-E1BA-46CB-A708-B852D2C68536}"/>
    <hyperlink ref="H7164" r:id="rId4059" xr:uid="{8D5E7E78-8160-4B42-983D-037EEB684C3E}"/>
    <hyperlink ref="H7241" r:id="rId4060" xr:uid="{44CF4409-B886-4457-AA5D-1457C07D9562}"/>
    <hyperlink ref="H7022" r:id="rId4061" xr:uid="{9EB429B4-02A7-4918-938E-DD600D7B83B0}"/>
    <hyperlink ref="H7097" r:id="rId4062" display="https://www.gov.uk/government/news/500-million-film-and-tv-production-restart-scheme-officially-opens-from-today" xr:uid="{E333698F-2C30-4EEA-A63A-5FB8C39E0E44}"/>
    <hyperlink ref="H7163" r:id="rId4063" xr:uid="{18F9CED1-9486-4B78-AD0C-C57407EC70EF}"/>
    <hyperlink ref="H7021" r:id="rId4064" xr:uid="{EAA7E03E-BE76-4E93-9CCF-AAB77DFD70D1}"/>
    <hyperlink ref="H7130" r:id="rId4065" xr:uid="{0931AA15-3E8D-46C1-84EC-3E8BBFAE67C8}"/>
    <hyperlink ref="H7210" r:id="rId4066" xr:uid="{0A237EA9-E06A-48F5-A905-E2A9AA533355}"/>
    <hyperlink ref="H7222" r:id="rId4067" xr:uid="{29CBFA9A-5E00-4F5C-9977-E611AFA9A513}"/>
    <hyperlink ref="H7178" r:id="rId4068" xr:uid="{CB19B334-F2F1-4E49-A6BE-745700A1F221}"/>
    <hyperlink ref="H7144" r:id="rId4069" xr:uid="{7D917F14-233B-493D-8C10-AB29F3C7193D}"/>
    <hyperlink ref="H7005" r:id="rId4070" xr:uid="{7EAF19D3-A760-44CB-B634-D0FF4C36F228}"/>
    <hyperlink ref="H7238" r:id="rId4071" display="https://www.gov.uk/government/news/million-of-self-employed-to-benefit-form-second-stage-of-support-scheme" xr:uid="{D78AD865-A63D-4B8D-A9DB-2C940B180FCE}"/>
    <hyperlink ref="H7053" r:id="rId4072" location="section-1" display="https://www.artscouncil.org.uk/funding/culture-recovery-fund-grants - section-1" xr:uid="{7F3F8209-C968-4B75-ABD3-F14FE62356A4}"/>
    <hyperlink ref="H6998" r:id="rId4073" xr:uid="{889C2206-7448-42E4-BC82-BA2E67D9D499}"/>
    <hyperlink ref="H7207" r:id="rId4074" xr:uid="{D9FD0381-3D29-4D49-A5A2-742A59F637F8}"/>
    <hyperlink ref="H7055" r:id="rId4075" xr:uid="{B816C2BE-E45E-4AAB-B677-4BA7C3D42BB1}"/>
    <hyperlink ref="H7054" r:id="rId4076" xr:uid="{7637C459-C495-4D9A-A553-A7466ECECC96}"/>
    <hyperlink ref="H7138" r:id="rId4077" xr:uid="{4426F50B-6641-4BF8-A066-730B6EF8247B}"/>
    <hyperlink ref="H7068" r:id="rId4078" xr:uid="{3F591EB9-D576-41B4-94C2-7A9C473285E7}"/>
    <hyperlink ref="H7001" r:id="rId4079" xr:uid="{A319E0C4-CFD2-4FAD-93A2-84B005258502}"/>
    <hyperlink ref="H7048" r:id="rId4080" xr:uid="{2FC5EC96-ACD0-403E-971C-DF50FF9AE2DE}"/>
    <hyperlink ref="H7146" r:id="rId4081" display="https://www.gov.uk/government/news/government-to-give-vat-form-donated-ppe-to-healthcare-charities" xr:uid="{EEEC7449-3570-458D-8ED1-E273FBAA06C0}"/>
    <hyperlink ref="H7035" r:id="rId4082" display="https://www.gov.uk/government/news/government-unlocks-150-million-form-dormant-accounts-for-coronavirus-response" xr:uid="{2388B306-D9D9-4BC3-B3B7-60D136E056A3}"/>
    <hyperlink ref="H7296" r:id="rId4083" xr:uid="{8CACDA15-4925-4A92-B840-856228193480}"/>
    <hyperlink ref="H7062" r:id="rId4084" xr:uid="{15528F82-D051-45D3-83A7-0F0743A43666}"/>
    <hyperlink ref="H7015" r:id="rId4085" xr:uid="{966E18D0-21C8-4E79-A223-F6F7FE77B53B}"/>
    <hyperlink ref="H7273" r:id="rId4086" xr:uid="{D90F8496-B182-4A59-8722-049216CA8984}"/>
    <hyperlink ref="H7234" r:id="rId4087" xr:uid="{18587BFE-5920-4BFA-8A12-5990D1F05E18}"/>
    <hyperlink ref="H7266" r:id="rId4088" xr:uid="{DF7814E6-88D9-497A-B186-23B742043396}"/>
    <hyperlink ref="H7145" r:id="rId4089" xr:uid="{BC11A69D-D2A3-4031-93B1-F624AF33F12C}"/>
    <hyperlink ref="H7173" r:id="rId4090" xr:uid="{BEBE5BC8-0A6F-454A-A0A3-7D00BF795C70}"/>
    <hyperlink ref="H7093" r:id="rId4091" xr:uid="{2D2C36D8-882C-421A-9D1A-374A7DF62314}"/>
    <hyperlink ref="H7316" r:id="rId4092" xr:uid="{6141C66F-6FA0-4A27-B600-B6C0CE8CAFE9}"/>
    <hyperlink ref="H7065" r:id="rId4093" xr:uid="{6DE0F477-6C74-4D8D-908D-CC8D71D91F15}"/>
    <hyperlink ref="H7019" r:id="rId4094" xr:uid="{4F65270E-BF1E-4558-BD55-AE1384B4597A}"/>
    <hyperlink ref="H7142" r:id="rId4095" xr:uid="{AD5A6C18-4661-471F-8196-4676920E8EF0}"/>
    <hyperlink ref="H7016" r:id="rId4096" xr:uid="{1F07E6D3-436A-4618-9DBB-CAD92852ED7B}"/>
    <hyperlink ref="H7077" r:id="rId4097" xr:uid="{1DCB81CF-EF2F-4A8D-BA70-92B3CFAAA164}"/>
    <hyperlink ref="H7204" r:id="rId4098" xr:uid="{B5485024-4689-45AD-A992-AADA8D85035F}"/>
    <hyperlink ref="H7143" r:id="rId4099" xr:uid="{1EF44D46-4FF8-4B29-A832-2810D7CD4869}"/>
    <hyperlink ref="H7202" r:id="rId4100" xr:uid="{0CAFBFD3-57EF-4655-9A63-735BD8C1CABB}"/>
    <hyperlink ref="H7120" r:id="rId4101" xr:uid="{49D5EA66-9C26-4F70-88F5-8DE9E7086F47}"/>
    <hyperlink ref="H7198" r:id="rId4102" xr:uid="{91537F30-BDD0-446A-BE70-CD533EC3F866}"/>
    <hyperlink ref="H7199" r:id="rId4103" xr:uid="{CABB480A-7FAB-441B-9B4A-3D6773B0322E}"/>
    <hyperlink ref="H7276" r:id="rId4104" xr:uid="{49A62FC9-4E3E-4463-8E69-EC980EC214EF}"/>
    <hyperlink ref="H7010" r:id="rId4105" xr:uid="{E01D6226-9EF0-4DF3-BE1A-134D0875273B}"/>
    <hyperlink ref="H7212" r:id="rId4106" xr:uid="{9E43BD2F-F720-4506-B067-BC8ABC6B63C5}"/>
    <hyperlink ref="H7200" r:id="rId4107" xr:uid="{B0816DF9-C4B5-4031-AB9C-CF86B07EF129}"/>
    <hyperlink ref="H7215" r:id="rId4108" xr:uid="{54FACA4D-6885-43E1-95F1-E1432BF03A0F}"/>
    <hyperlink ref="H7126" r:id="rId4109" xr:uid="{E34EC977-D7DB-4610-AD19-D605BBFAC048}"/>
    <hyperlink ref="H6989" r:id="rId4110" xr:uid="{221CF9A4-927B-4DD1-8E62-232D5AAE3C83}"/>
    <hyperlink ref="H7002" r:id="rId4111" xr:uid="{FEDFB743-9B3E-4757-824C-6FE97BDF0BAD}"/>
    <hyperlink ref="H7225" r:id="rId4112" xr:uid="{49F3E563-9A21-4B5B-A521-9F60ED9B7BB4}"/>
    <hyperlink ref="H7155" r:id="rId4113" xr:uid="{D1F1FC91-77F7-4A01-9A57-98BD5FDA8686}"/>
    <hyperlink ref="H7280" r:id="rId4114" xr:uid="{6D60BD90-22B7-4EB3-B05B-631698CDD603}"/>
    <hyperlink ref="H7191" r:id="rId4115" xr:uid="{677E273C-E8AB-47AF-B0E4-AE81F8D2EEE0}"/>
    <hyperlink ref="H7219" r:id="rId4116" xr:uid="{ACA0E601-95BF-4051-8AD4-7D4BF8C306E5}"/>
    <hyperlink ref="H7258" r:id="rId4117" xr:uid="{1694B7C7-D9F6-49E8-A8B9-96DD1237B4B6}"/>
    <hyperlink ref="H7254" r:id="rId4118" xr:uid="{59FBC922-20A1-4B70-B037-961447315C8A}"/>
    <hyperlink ref="H7102" r:id="rId4119" xr:uid="{D55500B2-F1DF-4799-95A4-3DDC39B9DB2A}"/>
    <hyperlink ref="H7081" r:id="rId4120" xr:uid="{64523F35-A038-4471-977F-C1128F329BA1}"/>
    <hyperlink ref="H7084" r:id="rId4121" xr:uid="{84A2380C-6355-403F-AE9D-1B1683142BAD}"/>
    <hyperlink ref="H7214" r:id="rId4122" xr:uid="{E0DE1BDD-76A2-46DF-97B1-95C81A1FBFEA}"/>
    <hyperlink ref="H7184" r:id="rId4123" xr:uid="{E5633E8C-1166-4E41-828D-69653E68C507}"/>
    <hyperlink ref="H7132" r:id="rId4124" xr:uid="{5AF976F8-C93A-4C66-82AD-EB310B7A38B6}"/>
    <hyperlink ref="H7192" r:id="rId4125" xr:uid="{929B8644-15D8-40A1-B365-BDC538ECCE77}"/>
    <hyperlink ref="H7194" r:id="rId4126" xr:uid="{5FD732A6-CCF4-441A-B84F-2D343B6C3F3C}"/>
    <hyperlink ref="H7058" r:id="rId4127" xr:uid="{D43A99F2-2279-4D4D-A7A3-F39EBCD6E4FD}"/>
    <hyperlink ref="H7113" r:id="rId4128" xr:uid="{A73C7BD4-9435-41DB-A512-F8AFB3015296}"/>
    <hyperlink ref="H7114" r:id="rId4129" xr:uid="{AA210001-437D-4E90-A1ED-37C8E390BBF9}"/>
    <hyperlink ref="H7279" r:id="rId4130" xr:uid="{61A8BCAE-5FF3-48E1-BB22-10BF71DA0F0E}"/>
    <hyperlink ref="H7103" r:id="rId4131" xr:uid="{F730441C-5465-4720-99E8-A2F62907F7D8}"/>
    <hyperlink ref="H7229" r:id="rId4132" xr:uid="{B4826B4F-E386-40DE-B057-44B05F09FA94}"/>
    <hyperlink ref="H7228" r:id="rId4133" xr:uid="{8099EC27-81E1-486D-84A7-FA9F6892BDB3}"/>
    <hyperlink ref="H7170" r:id="rId4134" xr:uid="{D64CF18B-EEBC-46AB-B6D2-735BA98B09A7}"/>
    <hyperlink ref="H7209" r:id="rId4135" xr:uid="{76434721-7685-45A4-8B4D-02695A76EAE4}"/>
    <hyperlink ref="H7232" r:id="rId4136" xr:uid="{E1A9893F-498D-45C5-A025-951C4A7A15E9}"/>
    <hyperlink ref="H7570" r:id="rId4137" xr:uid="{7042ABFE-1479-446A-A2B0-4F3F78232713}"/>
    <hyperlink ref="H7894" r:id="rId4138" xr:uid="{8FB51529-224A-4A60-AE06-BA0F4CDC5004}"/>
    <hyperlink ref="H7564" r:id="rId4139" xr:uid="{AC1DA5B7-AF68-45E6-B6C4-892D1F472B79}"/>
    <hyperlink ref="H7886" r:id="rId4140" xr:uid="{03644ADB-1DE6-4473-B505-F00AEE4AD973}"/>
    <hyperlink ref="H7427" r:id="rId4141" xr:uid="{E6D57C19-E15C-4773-91FC-BA6E5BB8C3EB}"/>
    <hyperlink ref="H7665" r:id="rId4142" xr:uid="{6A0D7C12-DDE2-4002-B82D-1DD7B45F356C}"/>
    <hyperlink ref="H7376" r:id="rId4143" xr:uid="{467DCD66-4421-40EA-B876-1D31E2017563}"/>
    <hyperlink ref="H7802" r:id="rId4144" xr:uid="{C0AED537-AB39-4922-920E-E22EF14FF706}"/>
    <hyperlink ref="H7755" r:id="rId4145" xr:uid="{DDFCC508-0AB3-4BE5-A299-C024178BC6AF}"/>
    <hyperlink ref="H7754" r:id="rId4146" xr:uid="{C5CB6A76-DEFF-4ECF-92B9-B6B28B59EBE9}"/>
    <hyperlink ref="H7565" r:id="rId4147" xr:uid="{1190C77A-8C17-4008-BE1E-116F6BD562C2}"/>
    <hyperlink ref="H7377" r:id="rId4148" xr:uid="{2A106FD5-F833-4A47-898F-9BEAA1A3A4FA}"/>
    <hyperlink ref="H7828" r:id="rId4149" xr:uid="{3487EA6F-6E45-4910-A565-0603F2821174}"/>
    <hyperlink ref="H7430" r:id="rId4150" xr:uid="{7367FE2A-B84E-48C8-BE41-C14AF93C5CAB}"/>
    <hyperlink ref="H7936" r:id="rId4151" xr:uid="{7376DCF6-F64E-4F3B-AB20-E03549D77206}"/>
    <hyperlink ref="H7753" r:id="rId4152" xr:uid="{6FB72277-4B02-44CB-A3E3-74E973077937}"/>
    <hyperlink ref="H7893" r:id="rId4153" xr:uid="{22A71E46-1516-41A6-B32C-AE630E3BD46A}"/>
    <hyperlink ref="H7825" r:id="rId4154" xr:uid="{FAAC0762-5852-488B-8A05-079A28AA8491}"/>
    <hyperlink ref="H7792" r:id="rId4155" xr:uid="{78CBF9CD-3640-4CB5-8E8B-F186579481D8}"/>
    <hyperlink ref="H7645" r:id="rId4156" xr:uid="{7C2E7584-D43A-4B7A-855F-7EAE4FDFD7CC}"/>
    <hyperlink ref="H7808" r:id="rId4157" xr:uid="{BD4740EB-B81C-49D4-9633-3699104C8551}"/>
    <hyperlink ref="H7396" r:id="rId4158" xr:uid="{E85CA0A9-BC02-4373-B14C-2973738611C0}"/>
    <hyperlink ref="H7426" r:id="rId4159" xr:uid="{C58BF561-1A5B-47B6-9CD1-B3019C167ED3}"/>
    <hyperlink ref="H7794" r:id="rId4160" xr:uid="{335BBC20-0296-4D77-A54B-89D7836C6DC6}"/>
    <hyperlink ref="H7661" r:id="rId4161" xr:uid="{16F8CE9B-3755-492A-9B1D-C705475E84F7}"/>
    <hyperlink ref="H7850" r:id="rId4162" xr:uid="{92CE400A-1FC0-44B9-9911-ED698D57A1E7}"/>
    <hyperlink ref="H7361" r:id="rId4163" xr:uid="{3F262AEF-69C8-4D87-B4B3-CF32E7394C69}"/>
    <hyperlink ref="H7804" r:id="rId4164" xr:uid="{F43E8D5B-D49A-4E4A-AA60-8690C03D3F47}"/>
    <hyperlink ref="H7706" r:id="rId4165" xr:uid="{F05714E0-A637-4ADC-8DA9-E75C27FE2874}"/>
    <hyperlink ref="H7784" r:id="rId4166" xr:uid="{FCBE82BD-6A20-4A7C-A85E-E68D0AB0ED22}"/>
    <hyperlink ref="H7324" r:id="rId4167" xr:uid="{123E142D-9714-4955-AC1A-999205425C22}"/>
    <hyperlink ref="H7451" r:id="rId4168" xr:uid="{F7E04D71-1132-44B4-9DA0-CDA43103B062}"/>
    <hyperlink ref="H7516" r:id="rId4169" xr:uid="{3307B525-11A0-4EA4-A724-19469B48948A}"/>
    <hyperlink ref="H7890" r:id="rId4170" xr:uid="{B0794B8B-4113-4F22-8AF0-2C84FCD70381}"/>
    <hyperlink ref="H7381" r:id="rId4171" xr:uid="{045CED5A-62D9-45CC-BE68-096583B3646F}"/>
    <hyperlink ref="H7733" r:id="rId4172" xr:uid="{729C15FA-6DD9-46E6-AB13-06E54A9F36F8}"/>
    <hyperlink ref="H7744" r:id="rId4173" xr:uid="{70FD886D-6D8B-4AC2-87E5-B0A69A5A48A4}"/>
    <hyperlink ref="H7714" r:id="rId4174" xr:uid="{AAC1DAA5-6D98-48B8-97CC-F08915E29F36}"/>
    <hyperlink ref="H7734" r:id="rId4175" xr:uid="{02F6B24C-F598-40A7-9EE1-6D5ED91FEFA6}"/>
    <hyperlink ref="H7745" r:id="rId4176" xr:uid="{F2727815-F5CA-4B30-8E18-CFB546DFCEAA}"/>
    <hyperlink ref="H7824" r:id="rId4177" xr:uid="{62527B9E-54BA-4C6D-AF70-62A9205F2B76}"/>
    <hyperlink ref="H7822" r:id="rId4178" xr:uid="{8CD85249-1705-4DA2-8E9B-0B29618651B6}"/>
    <hyperlink ref="H7652" r:id="rId4179" xr:uid="{47DEA8DC-29CD-4A1F-992A-2F95B34BB516}"/>
    <hyperlink ref="H7651" r:id="rId4180" xr:uid="{B5E4F409-FD26-4900-AAAF-6130F6728825}"/>
    <hyperlink ref="H7566" r:id="rId4181" xr:uid="{D036D34E-E3AF-40C7-B605-97F0F24D79C4}"/>
    <hyperlink ref="H7429" r:id="rId4182" xr:uid="{363BB2AE-E0EE-4C46-8166-D82BACD3D041}"/>
    <hyperlink ref="H7820" r:id="rId4183" xr:uid="{60C93615-4CC4-4254-84B0-F9B4D680C75B}"/>
    <hyperlink ref="H7571" r:id="rId4184" xr:uid="{E38F8F3C-F0A8-4C8A-9DF5-9424EFFF19EE}"/>
    <hyperlink ref="H7358" r:id="rId4185" xr:uid="{7BCB5D2A-DC42-4803-9E88-A686C8CBED57}"/>
    <hyperlink ref="H7799" r:id="rId4186" xr:uid="{96132943-D700-4E93-A806-19B110757669}"/>
    <hyperlink ref="H7730" r:id="rId4187" xr:uid="{2DC4CAFB-83B2-4237-A03C-F7B02C3DCCE8}"/>
    <hyperlink ref="H7666" r:id="rId4188" xr:uid="{D0D6EB43-B526-44D3-814E-DD98B54540DA}"/>
    <hyperlink ref="H7667" r:id="rId4189" xr:uid="{3E71836D-E4E3-4013-AF41-ADD01EF54D0A}"/>
    <hyperlink ref="H7662" r:id="rId4190" xr:uid="{0889F1F6-3B82-40E9-B53B-8E08D272215B}"/>
    <hyperlink ref="H7748" r:id="rId4191" xr:uid="{B27C3A5A-9EB1-40D1-BD24-463780162025}"/>
    <hyperlink ref="H7743" r:id="rId4192" xr:uid="{2039BE5C-22B3-4037-8526-D92F3EFFA90C}"/>
    <hyperlink ref="H7829" r:id="rId4193" xr:uid="{DF971E76-B428-4E9A-8940-267C4E5AE8EC}"/>
    <hyperlink ref="H7387" r:id="rId4194" xr:uid="{AA4936D2-B857-4619-91D9-B1A9FEC469A1}"/>
    <hyperlink ref="H7852" r:id="rId4195" xr:uid="{FF1B8984-EDBD-42F8-A567-D74ED8D30CDE}"/>
    <hyperlink ref="H7767" r:id="rId4196" xr:uid="{314569B6-2F08-40AE-9D31-02D0C5DF6DEC}"/>
    <hyperlink ref="H7902" r:id="rId4197" xr:uid="{A74A5417-A296-4587-85EE-0299EBCF39EA}"/>
    <hyperlink ref="H7783" r:id="rId4198" xr:uid="{D756BC72-1155-4F1D-AB12-858DF4ED0F45}"/>
    <hyperlink ref="H7580" r:id="rId4199" xr:uid="{FDF28718-D94A-4FCB-AE77-6950E32B2B2B}"/>
    <hyperlink ref="H7797" r:id="rId4200" xr:uid="{FE64817F-3A29-4C7C-B9E7-2BC0A909B56E}"/>
    <hyperlink ref="H7390" r:id="rId4201" xr:uid="{8F56F320-3111-4736-9D44-509D0E9C3AB0}"/>
    <hyperlink ref="H7846" r:id="rId4202" xr:uid="{2F93A678-AD0C-4A46-BAC2-88BC85F309BE}"/>
    <hyperlink ref="H7723" r:id="rId4203" xr:uid="{12C1A9CD-F642-4F96-8123-40D71DD58B67}"/>
    <hyperlink ref="H7903" r:id="rId4204" xr:uid="{36164ACD-D946-4D05-985E-B073B5B46E24}"/>
    <hyperlink ref="H7581" r:id="rId4205" xr:uid="{8C79A9E7-0336-4C31-967B-4F21E893023E}"/>
    <hyperlink ref="H7389" r:id="rId4206" xr:uid="{F843AABD-0D79-442D-B8FD-93F74134F1A2}"/>
    <hyperlink ref="H7388" r:id="rId4207" xr:uid="{725FBFCC-04D7-4AEF-896E-43AF2B835C6B}"/>
    <hyperlink ref="H7334" r:id="rId4208" xr:uid="{2C9E47A1-0C6F-442B-B333-F40EB10DA777}"/>
    <hyperlink ref="H7847" r:id="rId4209" xr:uid="{97B0DF52-9A86-422A-A829-626299EBCAF5}"/>
    <hyperlink ref="H7717" r:id="rId4210" xr:uid="{56B6696F-73AF-4CD9-984A-AD19C9EBE28D}"/>
    <hyperlink ref="H7582" r:id="rId4211" xr:uid="{D47C1C70-FEA8-46BF-9C71-1150BB1B057E}"/>
    <hyperlink ref="H7392" r:id="rId4212" xr:uid="{F0A24A90-DEBB-43B9-9A1B-4E1DBBA760C1}"/>
    <hyperlink ref="H7707" r:id="rId4213" xr:uid="{F370F74D-1322-44A8-A15A-CD38A3018012}"/>
    <hyperlink ref="H7790" r:id="rId4214" xr:uid="{D327E348-EEB2-4DB0-B115-9E2E6639A2FF}"/>
    <hyperlink ref="H7527" r:id="rId4215" xr:uid="{F9586B30-CB0F-48F9-9F15-C99B9EF239EA}"/>
    <hyperlink ref="H7526" r:id="rId4216" xr:uid="{F4F36246-26A7-408B-AA31-05BE15597F69}"/>
    <hyperlink ref="H7889" r:id="rId4217" xr:uid="{7DF15F07-AB31-45CA-BF0F-0D4155FB6E1D}"/>
    <hyperlink ref="H7459" r:id="rId4218" xr:uid="{A8FBAF9D-EFC5-40C8-906A-061FD77DB48B}"/>
    <hyperlink ref="H7352" r:id="rId4219" xr:uid="{BBE479AF-C196-4024-AED8-CE57E1C863B8}"/>
    <hyperlink ref="H7788" r:id="rId4220" xr:uid="{65AF1C62-6A08-4442-AA71-70F741142DB3}"/>
    <hyperlink ref="H7419" r:id="rId4221" xr:uid="{68A5632C-48F2-460A-BDD5-DC8E1C968644}"/>
    <hyperlink ref="H7823" r:id="rId4222" xr:uid="{6C24031E-0E2F-405D-9E50-B115AA394AE2}"/>
    <hyperlink ref="H7531" r:id="rId4223" xr:uid="{8EA4F09B-E579-4053-BFB8-3F5B2C225645}"/>
    <hyperlink ref="H7472" r:id="rId4224" xr:uid="{37D45C33-E1DC-41B3-92B1-65D0E9E91C52}"/>
    <hyperlink ref="H7915" r:id="rId4225" xr:uid="{75873B81-2E37-45C4-A8F2-7D8C9CE416EC}"/>
    <hyperlink ref="H7803" r:id="rId4226" xr:uid="{ACB68B1A-F790-4DB6-A0A3-9BC5B97E20D4}"/>
    <hyperlink ref="H7372" r:id="rId4227" xr:uid="{7730C0B7-19DB-4A07-9615-4D42DFC36F2F}"/>
    <hyperlink ref="H7371" r:id="rId4228" xr:uid="{923340AE-F700-4CB7-8A0A-97A4DDCA4694}"/>
    <hyperlink ref="H7712" r:id="rId4229" xr:uid="{D9C80265-A3CD-4664-B358-AFA406770CF4}"/>
    <hyperlink ref="H7370" r:id="rId4230" xr:uid="{FAC4FFB6-5681-47D1-96F8-E11F5642B16F}"/>
    <hyperlink ref="H7477" r:id="rId4231" xr:uid="{6A06CAD3-DBC7-4C11-841C-020B82432DEE}"/>
    <hyperlink ref="H7342" r:id="rId4232" xr:uid="{F964CE46-E898-41E9-BEBA-A3798B11F040}"/>
    <hyperlink ref="H7448" r:id="rId4233" xr:uid="{E1120F0C-1EDE-4AC7-B80A-0CF143FC3804}"/>
    <hyperlink ref="H7399" r:id="rId4234" xr:uid="{EC8B770D-365F-4011-8F64-FA06AF4EC2BB}"/>
    <hyperlink ref="H7394" r:id="rId4235" xr:uid="{94F35025-EEEF-4EC9-9B4A-51D8A553A6F1}"/>
    <hyperlink ref="H7395" r:id="rId4236" xr:uid="{E3C978F2-9414-452D-832E-91F7F4122E19}"/>
    <hyperlink ref="H7398" r:id="rId4237" xr:uid="{4A47C6AF-3B67-4742-8504-8D2FE66DF39E}"/>
    <hyperlink ref="H7833" r:id="rId4238" xr:uid="{591356BA-F293-480D-8A52-F343FA14F8E2}"/>
    <hyperlink ref="H7397" r:id="rId4239" xr:uid="{8FF36DE2-8A6E-4D56-A8D0-176433CD17D0}"/>
    <hyperlink ref="H7410" r:id="rId4240" xr:uid="{0CB43DFE-BA11-43AF-AAB9-4C8416335537}"/>
    <hyperlink ref="H7411" r:id="rId4241" xr:uid="{E3F3E808-3AE9-40CA-BC29-0B8BD06D9DF4}"/>
    <hyperlink ref="H7678" r:id="rId4242" xr:uid="{1C1C40D9-47BD-4DDD-809E-76E4F7BD0577}"/>
    <hyperlink ref="H7409" r:id="rId4243" xr:uid="{00143490-44C9-48A1-A1D8-AC80058E81B5}"/>
    <hyperlink ref="H7677" r:id="rId4244" xr:uid="{546D249F-65A6-4238-A58C-F529698845A7}"/>
    <hyperlink ref="H7676" r:id="rId4245" xr:uid="{F11D2D85-736F-4367-A1BA-E8419E13ED05}"/>
    <hyperlink ref="H7718" r:id="rId4246" xr:uid="{4A83C6CC-7BAA-46FF-A21E-1E5DFB03016B}"/>
    <hyperlink ref="H7798" r:id="rId4247" xr:uid="{CF35270D-5F07-4AE6-BDF8-EAABD67DEF2B}"/>
    <hyperlink ref="H7837" r:id="rId4248" xr:uid="{7598E01C-911F-46AE-B122-0BCC0FE595B9}"/>
    <hyperlink ref="H7524" r:id="rId4249" xr:uid="{CFA332CC-DE63-48DB-B411-567EDB958E1D}"/>
    <hyperlink ref="H7521" r:id="rId4250" xr:uid="{C3CFE81C-7E5E-456C-8B7B-3859BEFE3DD2}"/>
    <hyperlink ref="H7433" r:id="rId4251" xr:uid="{6F93DF69-6273-45C1-91A4-2A5C267EC0D7}"/>
    <hyperlink ref="H7529" r:id="rId4252" xr:uid="{EABB7048-99F5-4BCA-853C-7F0869FB98E8}"/>
    <hyperlink ref="H7400" r:id="rId4253" xr:uid="{1EAB223B-6CC6-4696-B4C4-109CB2E9E302}"/>
    <hyperlink ref="H7637" r:id="rId4254" xr:uid="{8B4A41A2-04C5-4AC9-87FB-CC2E9666E0D5}"/>
    <hyperlink ref="H7845" r:id="rId4255" xr:uid="{B9B61BAC-10C1-43FB-8330-99878EC90314}"/>
    <hyperlink ref="H7646" r:id="rId4256" xr:uid="{320ECF09-A6F8-47E5-8DAD-47DC59FE67D2}"/>
    <hyperlink ref="H7525" r:id="rId4257" xr:uid="{99C38CE5-E9A3-460D-9C2D-58082A98AA3F}"/>
    <hyperlink ref="H7932" r:id="rId4258" xr:uid="{ABA5DAA5-E092-4C62-86AD-9ACB3A1F7B92}"/>
    <hyperlink ref="H7522" r:id="rId4259" xr:uid="{42F265CF-8A6F-4308-A040-8DC34F3C851C}"/>
    <hyperlink ref="H7368" r:id="rId4260" xr:uid="{027F5D32-BB90-425C-A00B-7E602A29F3A5}"/>
    <hyperlink ref="H7769" r:id="rId4261" xr:uid="{E0BCA837-A159-43C1-A51F-F34CD30BF126}"/>
    <hyperlink ref="H7323" r:id="rId4262" xr:uid="{D5907117-8C89-4094-B38D-9516D472079E}"/>
    <hyperlink ref="H7322" r:id="rId4263" xr:uid="{5EACD541-2D35-444A-AF08-ED70F8090AD2}"/>
    <hyperlink ref="H7579" r:id="rId4264" xr:uid="{569A6C1C-D735-407A-A063-06E86B6BF681}"/>
    <hyperlink ref="H7934" r:id="rId4265" xr:uid="{DEA86608-98AF-47DC-B815-68E46C6DC97C}"/>
    <hyperlink ref="H7475" r:id="rId4266" xr:uid="{EB6D929F-98A5-4300-A310-C11D8DF178D9}"/>
    <hyperlink ref="H7708" r:id="rId4267" xr:uid="{012712D1-E955-42C4-BA92-F17BA51855D1}"/>
    <hyperlink ref="H7347" r:id="rId4268" xr:uid="{64C2066F-B363-404F-A87E-CF035CD48D1C}"/>
    <hyperlink ref="H7826" r:id="rId4269" xr:uid="{0253BAD7-7859-4C68-B884-F9FAF0D12260}"/>
    <hyperlink ref="H7927" r:id="rId4270" xr:uid="{A32FB28D-9D74-4019-BFFD-267E8972368F}"/>
    <hyperlink ref="H7830" r:id="rId4271" xr:uid="{587EFEF4-E40C-4383-99F2-284EC8FD9334}"/>
    <hyperlink ref="H7925" r:id="rId4272" xr:uid="{12B985F4-582B-46C4-A22B-BE66692350D3}"/>
    <hyperlink ref="H7931" r:id="rId4273" xr:uid="{F4B098EA-8C99-4516-BED2-97933E009E88}"/>
    <hyperlink ref="H7418" r:id="rId4274" xr:uid="{B55D24AA-2997-4CA4-A682-C822AB72E89C}"/>
    <hyperlink ref="H7930" r:id="rId4275" xr:uid="{CDC99641-FEE0-4228-BF9A-CE2609D68301}"/>
    <hyperlink ref="H7365" r:id="rId4276" xr:uid="{145FEABC-CEBA-4798-8011-4D038EAF33FD}"/>
    <hyperlink ref="H7520" r:id="rId4277" xr:uid="{2C0AEE6C-8B23-4ACA-A61F-F640FE2E7ADB}"/>
    <hyperlink ref="H7928" r:id="rId4278" xr:uid="{06E72C36-7CD8-4B13-A717-2028724FB362}"/>
    <hyperlink ref="H7731" r:id="rId4279" xr:uid="{3D19119A-701A-4C14-BDA4-1889C6B778B7}"/>
    <hyperlink ref="H7528" r:id="rId4280" xr:uid="{CF918CDE-0F74-4149-9AF1-A6A7B3D726A2}"/>
    <hyperlink ref="H7343" r:id="rId4281" xr:uid="{BEC1395E-2622-4938-B3FC-7B3B559C9D68}"/>
    <hyperlink ref="H7725" r:id="rId4282" xr:uid="{A81E3A3F-0728-4F62-AE11-6F96A06099F2}"/>
    <hyperlink ref="H7393" r:id="rId4283" xr:uid="{F846580E-ED5F-44D8-8C1B-281530887CAE}"/>
    <hyperlink ref="H7461" r:id="rId4284" xr:uid="{F7A99689-FCDD-4304-AC6C-C84638194D24}"/>
    <hyperlink ref="H7679" r:id="rId4285" xr:uid="{92AE4412-362C-4039-A2A2-CACD6A8164FC}"/>
    <hyperlink ref="H7815" r:id="rId4286" xr:uid="{CFE90E61-CFE4-43DE-958A-C8DD7AADD055}"/>
    <hyperlink ref="H7702" r:id="rId4287" xr:uid="{ABBE5AF3-75C3-4E6A-AA28-4E42DDB42554}"/>
    <hyperlink ref="H7762" r:id="rId4288" xr:uid="{412525B0-C27D-4B02-AA7C-B4FC2E382C29}"/>
    <hyperlink ref="H7470" r:id="rId4289" xr:uid="{DD5EECB0-9CA3-4110-B0FB-50E19CB9560E}"/>
    <hyperlink ref="H7471" r:id="rId4290" xr:uid="{01278ABC-E7BB-44F4-875D-F66F95B9F9CD}"/>
    <hyperlink ref="H7807" r:id="rId4291" xr:uid="{8F0E9E2A-EE83-4376-B198-B718BD0CB5F7}"/>
    <hyperlink ref="H7768" r:id="rId4292" xr:uid="{D49FBB4F-ACDF-47C4-9647-BDC6F45BB3A3}"/>
    <hyperlink ref="H7724" r:id="rId4293" xr:uid="{C5C24B7B-9329-4864-ACD8-7F0CA7A4BC57}"/>
    <hyperlink ref="H7710" r:id="rId4294" xr:uid="{F4DFE070-59F6-440A-BA9C-9C8D29065E47}"/>
    <hyperlink ref="H7697" r:id="rId4295" xr:uid="{3E53A2C9-C686-4850-9215-A229F460F8B6}"/>
    <hyperlink ref="H7341" r:id="rId4296" xr:uid="{DE150891-A6A7-4C33-A3BD-11BBF2184E07}"/>
    <hyperlink ref="H7923" r:id="rId4297" xr:uid="{AFAD36A1-216B-4BD9-B068-21F8D0F04F1B}"/>
    <hyperlink ref="H7781" r:id="rId4298" xr:uid="{91F60388-B080-4C79-884A-D0D006904C6E}"/>
    <hyperlink ref="H7834" r:id="rId4299" xr:uid="{013685A8-52E4-4E13-9C7B-392B0B4CD62D}"/>
    <hyperlink ref="H7413" r:id="rId4300" xr:uid="{21ACB166-BC86-4F6E-96BE-AD6833A86E82}"/>
    <hyperlink ref="H7836" r:id="rId4301" xr:uid="{EDC95901-4FA8-4CD6-9A4D-F6FF384032FF}"/>
    <hyperlink ref="H7671" r:id="rId4302" xr:uid="{7DC93450-5FE9-4787-B512-0F66B9637B34}"/>
    <hyperlink ref="H7428" r:id="rId4303" xr:uid="{2B8B0B34-B9D7-4451-8CF5-04578864CC37}"/>
    <hyperlink ref="H7414" r:id="rId4304" xr:uid="{2AD7A487-0494-4D26-B1C8-C92C0119FD66}"/>
    <hyperlink ref="H7926" r:id="rId4305" xr:uid="{970E8DC2-6836-4C8A-9C5B-CC0B836CCB99}"/>
    <hyperlink ref="H7650" r:id="rId4306" xr:uid="{E8B96E4E-6B7F-40C9-844C-9E3C9C8CD46D}"/>
    <hyperlink ref="H7924" r:id="rId4307" xr:uid="{5FBADD50-A22D-4EA9-BB70-B0EC6E5F485A}"/>
    <hyperlink ref="H7851" r:id="rId4308" xr:uid="{4442ED49-243B-4BDC-9C02-CF2A93FCD5E2}"/>
    <hyperlink ref="H7415" r:id="rId4309" xr:uid="{0F2AB08D-CF05-4739-B6F7-56D0B4486F74}"/>
    <hyperlink ref="H7530" r:id="rId4310" xr:uid="{39EE42C2-40CB-45BD-AA91-32FCEE6711FD}"/>
    <hyperlink ref="H7644" r:id="rId4311" xr:uid="{24F0630A-FE32-4D34-A6BE-55ABED9E9EF2}"/>
    <hyperlink ref="H7378" r:id="rId4312" xr:uid="{52350A48-C5ED-48D8-B302-9F286EB6ED8E}"/>
    <hyperlink ref="H7843" r:id="rId4313" xr:uid="{2AF0BD35-B36E-41BB-AB58-FF39DD17D817}"/>
    <hyperlink ref="H7460" r:id="rId4314" xr:uid="{0C645698-9B72-43C4-9BE0-9E9ABF648815}"/>
    <hyperlink ref="H7519" r:id="rId4315" xr:uid="{EFE88351-2D7C-4D60-A708-66986CD97397}"/>
    <hyperlink ref="H7345" r:id="rId4316" xr:uid="{50FECAFE-B88A-4960-A848-363D592078CC}"/>
    <hyperlink ref="H7698" r:id="rId4317" xr:uid="{48B062B9-E9DE-4535-BCAC-15D11F9AFA44}"/>
    <hyperlink ref="H7373" r:id="rId4318" xr:uid="{FBE0449C-30F6-4D73-8301-9A3111214DA6}"/>
    <hyperlink ref="H7431" r:id="rId4319" xr:uid="{2DC30748-3874-4881-B970-42F5880E54C8}"/>
    <hyperlink ref="H7782" r:id="rId4320" xr:uid="{BAC9E4D4-8E1D-4733-8A5F-048DE1862E94}"/>
    <hyperlink ref="H7449" r:id="rId4321" xr:uid="{8AF1E685-C26E-48B3-8989-6EB731933308}"/>
    <hyperlink ref="H7840" r:id="rId4322" xr:uid="{DE049A28-A0B5-45BE-8ABF-D56BFD7AC1FB}"/>
    <hyperlink ref="H7367" r:id="rId4323" xr:uid="{B500DE07-C220-44F7-B02F-51D40D7DD893}"/>
    <hyperlink ref="H7412" r:id="rId4324" xr:uid="{CD15131B-F40C-4E84-97E7-24A1494F5958}"/>
    <hyperlink ref="H7478" r:id="rId4325" xr:uid="{33898992-FC17-4AD5-8280-1A273C08D9C8}"/>
    <hyperlink ref="H7572" r:id="rId4326" xr:uid="{3B15D42F-4180-4643-B23C-8B1A26D69582}"/>
    <hyperlink ref="H7929" r:id="rId4327" xr:uid="{87680A7A-26A1-491D-8139-BC292FBA9EC8}"/>
    <hyperlink ref="H7469" r:id="rId4328" xr:uid="{87673476-AE56-4FDB-8A9A-AD33A10F0173}"/>
    <hyperlink ref="H7746" r:id="rId4329" xr:uid="{7048D3A0-5787-42FA-8914-E4DD05ED752A}"/>
    <hyperlink ref="H7771" r:id="rId4330" xr:uid="{192EF772-E7E7-40A2-B7AA-B27995D3FD1B}"/>
    <hyperlink ref="H7704" r:id="rId4331" xr:uid="{CA22E749-4178-4AC0-A374-075CBEA9F921}"/>
    <hyperlink ref="H7821" r:id="rId4332" xr:uid="{D1EEF8E3-5F49-4978-A7B1-0E098CE13D39}"/>
    <hyperlink ref="H7366" r:id="rId4333" xr:uid="{0D55895B-D90F-4516-9DA7-F3A090675D0A}"/>
    <hyperlink ref="H7417" r:id="rId4334" xr:uid="{B64931C4-6A12-49ED-9170-E810D1069570}"/>
    <hyperlink ref="H7703" r:id="rId4335" xr:uid="{A2624A78-C34D-44DB-B679-DE11C079917A}"/>
    <hyperlink ref="H7726" r:id="rId4336" xr:uid="{F6245B2B-F95F-49E6-A3A3-1CEDC0A926FD}"/>
    <hyperlink ref="H7401" r:id="rId4337" xr:uid="{AECC4D0C-4C19-49CF-A927-C30C9104E0BE}"/>
    <hyperlink ref="H7523" r:id="rId4338" xr:uid="{567314C4-8765-4C17-8EC3-947911D49843}"/>
    <hyperlink ref="H7787" r:id="rId4339" xr:uid="{5E07474D-D272-4203-BD9B-A7C9CB2BAFFD}"/>
    <hyperlink ref="H7455" r:id="rId4340" xr:uid="{5EE23208-0821-4269-A75C-727274DA47B1}"/>
    <hyperlink ref="H7456" r:id="rId4341" xr:uid="{330E25FB-5B9B-46DA-8F7E-B9AF8C985AFD}"/>
    <hyperlink ref="H7757" r:id="rId4342" xr:uid="{63ED1413-F6B5-42FF-B65C-F4CB98531E6F}"/>
    <hyperlink ref="H7838" r:id="rId4343" xr:uid="{A88CE923-C92A-484E-A8D3-5C4511D6CD24}"/>
    <hyperlink ref="H7839" r:id="rId4344" xr:uid="{C9EB3A02-AEA6-4E28-B698-6A016F124E8C}"/>
    <hyperlink ref="H7533" r:id="rId4345" xr:uid="{EA93B039-64E0-4964-9EF0-72D145B793C4}"/>
    <hyperlink ref="H7561" r:id="rId4346" xr:uid="{349E90D3-90A7-42A9-8349-CF87AB490625}"/>
    <hyperlink ref="H7895" r:id="rId4347" xr:uid="{E7F501F9-5B8E-40E5-9C2A-298FB806B0CB}"/>
    <hyperlink ref="H7562" r:id="rId4348" xr:uid="{0129274F-FC9C-48F4-B254-0FF7969202CE}"/>
    <hyperlink ref="H7467" r:id="rId4349" xr:uid="{B0A59AC0-DC65-4F03-9FEC-BE30813F3EEB}"/>
    <hyperlink ref="H7741" r:id="rId4350" xr:uid="{3EC0494A-4133-4456-860A-CDF9DA445AEF}"/>
    <hyperlink ref="H7659" r:id="rId4351" xr:uid="{DEDEBA95-2E6C-48AD-ACE6-4E321B70C800}"/>
    <hyperlink ref="H7391" r:id="rId4352" xr:uid="{BEB9A83B-46CD-4A9A-9DE8-7A28A06F3573}"/>
    <hyperlink ref="H7380" r:id="rId4353" xr:uid="{C5FE0C8F-57F7-4850-AFB9-E45A7BAE3C46}"/>
    <hyperlink ref="H7447" r:id="rId4354" xr:uid="{7DDCB52D-F828-402B-B411-BFE5040C517E}"/>
    <hyperlink ref="H7573" r:id="rId4355" xr:uid="{194932B2-BB5E-4EA4-98D6-5221BFF7B5AB}"/>
    <hyperlink ref="H7891" r:id="rId4356" xr:uid="{16CBF41A-49C0-46B7-AD78-08941DA93D9D}"/>
    <hyperlink ref="H7892" r:id="rId4357" xr:uid="{9B8B1A02-1B91-4B5D-847E-08F7AE2C9D2F}"/>
    <hyperlink ref="H7935" r:id="rId4358" xr:uid="{357078AD-B2CB-413A-9E6F-BD1CCDACCADE}"/>
    <hyperlink ref="H7638" r:id="rId4359" xr:uid="{E63D9022-53C1-420F-AF5C-A37B25D5457A}"/>
    <hyperlink ref="H7740" r:id="rId4360" xr:uid="{4BAAC4F7-CC96-48EA-BF59-4CEE1EC6D334}"/>
    <hyperlink ref="H7827" r:id="rId4361" xr:uid="{8568AE00-AE7F-4279-9A67-D69411523553}"/>
    <hyperlink ref="H7785" r:id="rId4362" xr:uid="{DE710CED-98EC-4923-BA52-59BFE8D310DB}"/>
    <hyperlink ref="H7831" r:id="rId4363" xr:uid="{6A22FAAA-5F2E-4A98-A7B7-2CD0EDE557E6}"/>
    <hyperlink ref="H7841" r:id="rId4364" xr:uid="{E078697E-11AD-440B-9D0F-6AF6BAAC3E45}"/>
    <hyperlink ref="H7742" r:id="rId4365" xr:uid="{E5E2CEEC-8073-42C7-8A0C-BCAEED5776C8}"/>
    <hyperlink ref="H7686" r:id="rId4366" xr:uid="{D11E2564-D534-4B20-8B08-371EB8EACA83}"/>
    <hyperlink ref="H7716" r:id="rId4367" xr:uid="{627C4FB8-31AD-4838-B875-4F5F23D4C0C5}"/>
    <hyperlink ref="H7349" r:id="rId4368" xr:uid="{5E48B081-5396-47FA-8FF4-8806B37BA3D6}"/>
    <hyperlink ref="H7560" r:id="rId4369" xr:uid="{7AE86D9A-5D65-4A4D-B642-9F27FF879CF3}"/>
    <hyperlink ref="H7350" r:id="rId4370" xr:uid="{9108C435-10BD-478A-A42B-F0DA4FFEE75E}"/>
    <hyperlink ref="H7375" r:id="rId4371" xr:uid="{94B3F31B-8EC4-4107-930E-7E5C48CD1A7C}"/>
    <hyperlink ref="H7735" r:id="rId4372" xr:uid="{A3B03328-CED7-45EC-A50F-1EE4B039047E}"/>
    <hyperlink ref="H7360" r:id="rId4373" xr:uid="{67676816-F781-49EF-A2FE-BEB35DC9A078}"/>
    <hyperlink ref="H7918" r:id="rId4374" xr:uid="{67809724-3F3E-4E5A-B2CE-C935BC3EE679}"/>
    <hyperlink ref="H7351" r:id="rId4375" xr:uid="{09F6DB0E-7621-433E-9AE7-83F41189DAE2}"/>
    <hyperlink ref="H7786" r:id="rId4376" xr:uid="{E20DE9BA-22F0-43E9-A95E-AE3E8760C705}"/>
    <hyperlink ref="H7756" r:id="rId4377" xr:uid="{8048CCC5-7909-4E3D-A043-FA4EA3DC6297}"/>
    <hyperlink ref="H7330" r:id="rId4378" xr:uid="{62865211-7021-49A8-AA01-96D41A86F2F9}"/>
    <hyperlink ref="H7332" r:id="rId4379" xr:uid="{CC45B8FC-0260-44B0-8FEE-5B26C43CFF59}"/>
    <hyperlink ref="H7812" r:id="rId4380" xr:uid="{4531274D-69CA-4C53-BC43-6786DCF40B49}"/>
    <hyperlink ref="H7913" r:id="rId4381" xr:uid="{7ADD2770-5E97-48A6-A15C-B7F4D13B1E10}"/>
    <hyperlink ref="H7575" r:id="rId4382" xr:uid="{8473B9D1-AA72-4C02-AEB3-D3511C8DB7D3}"/>
    <hyperlink ref="H7577" r:id="rId4383" xr:uid="{3A9019C1-0D80-41FF-9FAA-844D97562B8C}"/>
    <hyperlink ref="H7576" r:id="rId4384" xr:uid="{8B3FA2A7-15BB-4D87-805C-4CEA24FD9A99}"/>
    <hyperlink ref="H7513" r:id="rId4385" xr:uid="{A837B78B-03E9-4BF5-831E-93DE2D425E8E}"/>
    <hyperlink ref="H7775" r:id="rId4386" xr:uid="{173F23AE-1C5A-4D4E-8D79-BA28DB919C56}"/>
    <hyperlink ref="H7628" r:id="rId4387" xr:uid="{D58800AC-2EE8-4375-9936-C1F6EFED4669}"/>
    <hyperlink ref="H7559" r:id="rId4388" xr:uid="{F8A6A1AC-FF88-4D0A-B943-1D38187DA4B7}"/>
    <hyperlink ref="H7912" r:id="rId4389" xr:uid="{90E06D0D-1D5A-4E1F-81EE-F8C0D5A6F3E5}"/>
    <hyperlink ref="H7911" r:id="rId4390" xr:uid="{29A83FF9-4579-4575-9534-F78758F6DC52}"/>
    <hyperlink ref="H7910" r:id="rId4391" xr:uid="{73E8BC38-8944-402C-A247-EF64645197C2}"/>
    <hyperlink ref="H7909" r:id="rId4392" xr:uid="{9FCD7B13-74A9-447B-B7C7-BDBDEDC3EABC}"/>
    <hyperlink ref="H7906" r:id="rId4393" xr:uid="{1884BA19-EE29-4366-BBEB-E16BC1968894}"/>
    <hyperlink ref="H7904" r:id="rId4394" xr:uid="{1A9C0C75-C792-4615-B4B3-9085DD3DCE03}"/>
    <hyperlink ref="H7908" r:id="rId4395" xr:uid="{0D744EE7-9DED-4753-A90F-337D1733C1F3}"/>
    <hyperlink ref="H7905" r:id="rId4396" xr:uid="{22E6DFFB-201C-4DBB-BDDD-64B903D803F1}"/>
    <hyperlink ref="H7907" r:id="rId4397" xr:uid="{1E98EC0E-D3EC-4EC6-958D-0EBA37541CD2}"/>
    <hyperlink ref="H7914" r:id="rId4398" xr:uid="{127EE8C1-ED5D-4B96-8002-9C965F636EE0}"/>
    <hyperlink ref="H7860" r:id="rId4399" xr:uid="{26ADD36E-6BE9-40E5-86AB-F34AD0A9166A}"/>
    <hyperlink ref="H7858" r:id="rId4400" xr:uid="{BFD280AB-82AE-4C08-BA8E-59B075F4E744}"/>
    <hyperlink ref="H7859" r:id="rId4401" xr:uid="{D6B62411-CE42-4567-8830-7DB13CBC6225}"/>
    <hyperlink ref="H7325" r:id="rId4402" xr:uid="{D9D8B4DF-71CE-4CBE-89E8-0753F6344D93}"/>
    <hyperlink ref="H7329" r:id="rId4403" xr:uid="{31291766-25DB-44D0-81D2-CF2C70AEBABB}"/>
    <hyperlink ref="H7328" r:id="rId4404" xr:uid="{A41302EF-D38A-4261-B6E9-1487EC05A74B}"/>
    <hyperlink ref="H7421" r:id="rId4405" xr:uid="{7E0DD723-A4CE-462C-93B0-E2DADEB76197}"/>
    <hyperlink ref="H7680" r:id="rId4406" xr:uid="{7DA6A12B-6A67-4169-9518-A81922B37E3F}"/>
    <hyperlink ref="H7933" r:id="rId4407" xr:uid="{CB860B84-8F5C-4B30-904D-7598E997A6F0}"/>
    <hyperlink ref="H7721" r:id="rId4408" xr:uid="{05553449-8B29-4509-9BA1-25B6C4EA1FE6}"/>
    <hyperlink ref="H7479" r:id="rId4409" xr:uid="{54125D96-4A82-45CA-86BA-8ECA740AA5C5}"/>
    <hyperlink ref="H7480" r:id="rId4410" xr:uid="{45B4367E-31CF-4156-82EC-0CC43D3E2ADE}"/>
    <hyperlink ref="H7499" r:id="rId4411" xr:uid="{84BF6CC8-BF75-4E97-B121-C8505D907941}"/>
    <hyperlink ref="H7663" r:id="rId4412" xr:uid="{B0AE137F-85A8-44A7-B0AA-F0EA7E213208}"/>
    <hyperlink ref="H7773" r:id="rId4413" xr:uid="{F7486DF5-1DB2-455D-9658-511E3B396EFF}"/>
    <hyperlink ref="H7439" r:id="rId4414" xr:uid="{8EC40271-99DD-4B0B-BB87-16C66319DDDC}"/>
    <hyperlink ref="H7853" r:id="rId4415" xr:uid="{89422DD0-A5DB-45D0-9761-D469FBDAEC25}"/>
    <hyperlink ref="H7438" r:id="rId4416" xr:uid="{F17EF4B6-1345-42C6-9E5C-96ED9F87E415}"/>
    <hyperlink ref="H7752" r:id="rId4417" xr:uid="{FC60C673-D8F5-49ED-90F5-9DB6BDC93B6A}"/>
    <hyperlink ref="H7705" r:id="rId4418" xr:uid="{B6D77DF0-EDC4-40F7-8A85-C91DDBD9BA3A}"/>
    <hyperlink ref="H7793" r:id="rId4419" xr:uid="{D0DFBFFC-7C94-4DB6-8F99-4E0D185FE68C}"/>
    <hyperlink ref="H7765" r:id="rId4420" xr:uid="{F1F7101D-B64E-4EE4-AE91-645E4BCB47F9}"/>
    <hyperlink ref="H7624" r:id="rId4421" xr:uid="{2C501AA7-F9FD-47DC-B256-C07CD502332A}"/>
    <hyperlink ref="H7626" r:id="rId4422" xr:uid="{2EB1657F-A0C6-470C-9B4F-AEAB25B720BB}"/>
    <hyperlink ref="H7625" r:id="rId4423" xr:uid="{986BCBD3-73F9-400A-B2EF-21D3AE74C281}"/>
    <hyperlink ref="H7739" r:id="rId4424" xr:uid="{344AE822-08EC-423D-969C-3BAAB94E8802}"/>
    <hyperlink ref="H7738" r:id="rId4425" xr:uid="{51DBF3B0-B68A-478D-8DF4-830268457104}"/>
    <hyperlink ref="H7737" r:id="rId4426" xr:uid="{DE8BC4E9-A48B-412C-A93A-5CCEEB633A84}"/>
    <hyperlink ref="H7736" r:id="rId4427" xr:uid="{084CB78E-3741-4F13-86E4-37743F56EA46}"/>
    <hyperlink ref="H7633" r:id="rId4428" xr:uid="{B05B6AE0-E2F6-4651-A6A1-61A3B1A4CE4E}"/>
    <hyperlink ref="H7465" r:id="rId4429" xr:uid="{AB10387F-D412-4F41-A2D4-F8F372E574E8}"/>
    <hyperlink ref="H7466" r:id="rId4430" xr:uid="{39652982-31B1-450A-BFB9-6972D7FB643F}"/>
    <hyperlink ref="H7760" r:id="rId4431" xr:uid="{1DE06D65-8C6A-447F-A180-1AF7D587EF51}"/>
    <hyperlink ref="H7761" r:id="rId4432" xr:uid="{44D3E369-9B27-4000-A404-0036E39DEA66}"/>
    <hyperlink ref="H7759" r:id="rId4433" xr:uid="{0B280DA0-F05E-47B9-8E97-C0BBD1004D50}"/>
    <hyperlink ref="H7763" r:id="rId4434" xr:uid="{61C9D3A0-A6AB-4892-A16A-7BE1C0B10D72}"/>
    <hyperlink ref="H7404" r:id="rId4435" xr:uid="{62CF73E9-5C87-4C77-9876-E8A4233DD04B}"/>
    <hyperlink ref="H7336" r:id="rId4436" xr:uid="{8FAE5951-F80A-464C-A404-F8EBD8A06BB9}"/>
    <hyperlink ref="H7407" r:id="rId4437" xr:uid="{C4D911FF-11F3-4C14-ABB8-C960D1A6EA33}"/>
    <hyperlink ref="H7660" r:id="rId4438" xr:uid="{DEED1734-81AA-418A-A6B4-A4B6C470EB8E}"/>
    <hyperlink ref="H7331" r:id="rId4439" xr:uid="{AE7A6C9A-06D8-4DAA-AB15-165851AB3D25}"/>
    <hyperlink ref="H7654" r:id="rId4440" xr:uid="{BBF90809-B834-417B-A337-1BC2CA08E2A5}"/>
    <hyperlink ref="H7655" r:id="rId4441" xr:uid="{46716637-9123-4907-8453-27B5941A24A2}"/>
    <hyperlink ref="H7337" r:id="rId4442" xr:uid="{E40AE9F8-0291-4F40-AE35-8BA9BCC38CE8}"/>
    <hyperlink ref="H7403" r:id="rId4443" xr:uid="{23B98A19-6F20-4EB4-A0CD-CD792103F27E}"/>
    <hyperlink ref="H7402" r:id="rId4444" xr:uid="{9BDF00FD-38C8-42D0-A43C-EA012335FC6A}"/>
    <hyperlink ref="H7356" r:id="rId4445" xr:uid="{1C21BF14-3D08-4F48-96A5-4290E17F07C6}"/>
    <hyperlink ref="H7842" r:id="rId4446" xr:uid="{320E9FB0-1234-4AE8-9DC9-9AFC41C31BC0}"/>
    <hyperlink ref="H7919" r:id="rId4447" xr:uid="{1C1BB75C-C25F-40D7-BFD6-E46E0AB08CF6}"/>
    <hyperlink ref="H7357" r:id="rId4448" xr:uid="{32F2C6E6-A174-4441-AB2A-B270BC44069A}"/>
    <hyperlink ref="H7749" r:id="rId4449" xr:uid="{87EB3272-C89B-40E4-B01C-79BF9C15DAD2}"/>
    <hyperlink ref="H7338" r:id="rId4450" xr:uid="{7A0B4E6E-8841-490C-91AC-D9E68F47C674}"/>
    <hyperlink ref="H7764" r:id="rId4451" xr:uid="{90EAC9B2-08F7-4137-8A88-7564D61113FD}"/>
    <hyperlink ref="H7750" r:id="rId4452" xr:uid="{C32A922A-CC9A-4C29-A253-6A62F3680DB7}"/>
    <hyperlink ref="H7458" r:id="rId4453" xr:uid="{BA5EAACC-509E-4A72-AD91-ED7F2CC5AF84}"/>
    <hyperlink ref="H7856" r:id="rId4454" xr:uid="{D1E4FAA3-DE34-48A4-8BF9-7477EF7416FC}"/>
    <hyperlink ref="H7681" r:id="rId4455" xr:uid="{D5CF9D7E-9C4B-4159-B864-BC04F90A5007}"/>
    <hyperlink ref="H7601" r:id="rId4456" xr:uid="{0DBF76DE-2A38-401C-9660-BB354D7523F8}"/>
    <hyperlink ref="H7595" r:id="rId4457" xr:uid="{7851E240-CE29-4285-976C-6679D5395E58}"/>
    <hyperlink ref="H7590" r:id="rId4458" xr:uid="{7661ECFB-66A8-4632-8438-21BF0D842D41}"/>
    <hyperlink ref="H7617" r:id="rId4459" xr:uid="{F14C3747-84BF-4AD1-918B-70DD0A2EA70A}"/>
    <hyperlink ref="H7599" r:id="rId4460" xr:uid="{D9AF92B8-CAB9-482F-B4D9-0078F6ECC024}"/>
    <hyperlink ref="H7591" r:id="rId4461" xr:uid="{D8699910-27B5-432C-8381-7107DED6C517}"/>
    <hyperlink ref="H7616" r:id="rId4462" xr:uid="{24421452-39A6-429F-B683-3EFBE9DC5DF2}"/>
    <hyperlink ref="H7606" r:id="rId4463" xr:uid="{7D477D9A-C760-4C4A-A2B3-CB42FB54ECB3}"/>
    <hyperlink ref="H7588" r:id="rId4464" xr:uid="{C195BEF9-B455-4840-A5DC-32666E072A28}"/>
    <hyperlink ref="H7608" r:id="rId4465" xr:uid="{FE46496F-FA1F-49EC-9B0D-605CDCC32679}"/>
    <hyperlink ref="H7648" r:id="rId4466" xr:uid="{C5F262B0-D8C0-46D2-B2DD-3A72473FCE60}"/>
    <hyperlink ref="H7610" r:id="rId4467" xr:uid="{CF006C72-D7EF-4E6E-A9AF-1BC34141D0F5}"/>
    <hyperlink ref="H7621" r:id="rId4468" xr:uid="{DB4BA313-EB60-4BC4-8656-7D4D3ACE1811}"/>
    <hyperlink ref="H7597" r:id="rId4469" xr:uid="{D3ED125C-834E-468A-B7A8-EA279FC00EF7}"/>
    <hyperlink ref="H7585" r:id="rId4470" xr:uid="{CA19D5BB-0CB6-487F-AE66-DEA667F08C60}"/>
    <hyperlink ref="H7586" r:id="rId4471" xr:uid="{F2FA9D96-E219-429F-B209-2BCBDDA855C3}"/>
    <hyperlink ref="H7607" r:id="rId4472" xr:uid="{A8DA38E8-552E-45AF-B4B8-A974B59E9D8C}"/>
    <hyperlink ref="H7594" r:id="rId4473" xr:uid="{F07EAF17-7006-4191-85D8-86A28C0A9340}"/>
    <hyperlink ref="H7600" r:id="rId4474" xr:uid="{77BACBAA-5B3D-4A75-B551-93E024BA98C5}"/>
    <hyperlink ref="H7604" r:id="rId4475" xr:uid="{78921084-77AF-44FA-8454-E14DB35A7D76}"/>
    <hyperlink ref="H7603" r:id="rId4476" xr:uid="{1BCCAE87-64B5-49E4-AF05-A6DE1A30F818}"/>
    <hyperlink ref="H7627" r:id="rId4477" xr:uid="{46933489-C8E6-432F-A72B-F7A3D96412AC}"/>
    <hyperlink ref="H7614" r:id="rId4478" xr:uid="{24C40290-A35E-44E8-A6C9-FFBC80752B44}"/>
    <hyperlink ref="H7631" r:id="rId4479" xr:uid="{6594C613-5B80-432D-8B4F-AE6792A29FE9}"/>
    <hyperlink ref="H7584" r:id="rId4480" xr:uid="{BEDCC4B2-BAD4-4008-B219-5778A3F5E48F}"/>
    <hyperlink ref="H7612" r:id="rId4481" xr:uid="{B9929A15-FA55-40E2-B473-1F536004BD12}"/>
    <hyperlink ref="H7596" r:id="rId4482" xr:uid="{631D7FFF-092E-431F-A5F6-FBAF57841724}"/>
    <hyperlink ref="H7534" r:id="rId4483" xr:uid="{E53712AE-43BE-4737-85AF-2AF8F5E9C8FC}"/>
    <hyperlink ref="H7326" r:id="rId4484" xr:uid="{23AD84DC-15CC-4103-94EA-C3152A222061}"/>
    <hyperlink ref="H7541" r:id="rId4485" xr:uid="{73D35FFB-B268-46E8-9220-FAA1B754BD4D}"/>
    <hyperlink ref="H7557" r:id="rId4486" xr:uid="{7E83343F-36F7-4037-B556-35AFFF99BCBB}"/>
    <hyperlink ref="H7800" r:id="rId4487" xr:uid="{DED321D1-0B1A-441A-87E7-BB70E32FA01F}"/>
    <hyperlink ref="H7801" r:id="rId4488" xr:uid="{B3F7D90E-99F4-4A46-90F1-1435516979BC}"/>
    <hyperlink ref="H7602" r:id="rId4489" xr:uid="{92AF9048-3E64-4266-97B5-0F51E007821E}"/>
    <hyperlink ref="H7630" r:id="rId4490" xr:uid="{BF9ED8C4-A15D-4862-894A-F17E855431ED}"/>
    <hyperlink ref="H7870" r:id="rId4491" xr:uid="{8A9638A7-B5C3-429E-9BB4-0EA7D5AAABAE}"/>
    <hyperlink ref="H7871" r:id="rId4492" xr:uid="{1BABE723-C263-4BB9-8928-D89CA132FCB2}"/>
    <hyperlink ref="H7872" r:id="rId4493" xr:uid="{344C6CF1-6D85-494B-B0A2-15CFFAE7BEB0}"/>
    <hyperlink ref="H7873" r:id="rId4494" xr:uid="{58AD38A8-6A7C-41BB-B810-4EF61226DD23}"/>
    <hyperlink ref="H7874" r:id="rId4495" xr:uid="{EAFD461E-C1F9-403D-ADF4-FD35135726E6}"/>
    <hyperlink ref="H7875" r:id="rId4496" xr:uid="{4AA78547-2AB8-4E2B-AA64-47B648877CD8}"/>
    <hyperlink ref="H7751" r:id="rId4497" xr:uid="{42CA457A-C9AD-4F60-B99F-9DA7FFDBCC43}"/>
    <hyperlink ref="H7436" r:id="rId4498" xr:uid="{705FC548-2AEB-48B6-A64E-65C1581ACB06}"/>
    <hyperlink ref="H7512" r:id="rId4499" xr:uid="{5D14126A-A6DC-4F79-8F92-458408FB7105}"/>
    <hyperlink ref="H7509" r:id="rId4500" xr:uid="{7C7AD266-7758-4A63-9FF8-5441ECAE2ABF}"/>
    <hyperlink ref="H7497" r:id="rId4501" xr:uid="{C215F2E8-8968-49F8-8E2C-1EF7F8ADCC77}"/>
    <hyperlink ref="H7673" r:id="rId4502" xr:uid="{BCC7D0AD-EA5C-498F-9C13-5AA3A224D41E}"/>
    <hyperlink ref="H7669" r:id="rId4503" xr:uid="{76B97F59-7F16-4559-92A2-4B10E7DCD70A}"/>
    <hyperlink ref="H7670" r:id="rId4504" xr:uid="{B004AD07-DC90-4EA8-8A25-D6CE78D411FA}"/>
    <hyperlink ref="H7464" r:id="rId4505" xr:uid="{140925C9-7941-4CED-92F9-52CF50E3205D}"/>
    <hyperlink ref="H7558" r:id="rId4506" xr:uid="{ACD9421C-DDB4-43B2-A08A-8CCF0B10E789}"/>
    <hyperlink ref="H7849" r:id="rId4507" xr:uid="{DF375755-217C-4E53-B703-07FA83BA1728}"/>
    <hyperlink ref="H7568" r:id="rId4508" xr:uid="{3E217D88-0C2C-43B2-9A5F-4EA9E7BC4CBD}"/>
    <hyperlink ref="H7505" r:id="rId4509" xr:uid="{2A2E8129-F47E-4DB7-8860-E154E7C4B6AC}"/>
    <hyperlink ref="H7623" r:id="rId4510" xr:uid="{8D567F0F-7BEC-4D39-BB95-4D77ECE32EFD}"/>
    <hyperlink ref="H7776" r:id="rId4511" xr:uid="{9F568049-D466-4E2C-9081-60234AAB44D5}"/>
    <hyperlink ref="H7629" r:id="rId4512" xr:uid="{EFC580F3-5199-4A4F-AB8D-B3E2E0646B9F}"/>
    <hyperlink ref="H7563" r:id="rId4513" xr:uid="{6CD5153C-A14E-48F7-90C0-F9FC3709FE5F}"/>
    <hyperlink ref="H7636" r:id="rId4514" xr:uid="{E1B46EC7-DFFC-4F9D-86A0-B9E36B6562ED}"/>
    <hyperlink ref="H7506" r:id="rId4515" xr:uid="{9CB2D307-0662-4BE5-A0FD-E732B356842C}"/>
    <hyperlink ref="H7674" r:id="rId4516" xr:uid="{CDE8EB30-9121-4648-8A79-9221F2729E14}"/>
    <hyperlink ref="H7450" r:id="rId4517" xr:uid="{B4951339-9694-43F4-AF10-B2F433044817}"/>
    <hyperlink ref="H7364" r:id="rId4518" xr:uid="{61E63546-C4F5-4247-B3F4-4DD66E35A53E}"/>
    <hyperlink ref="H7363" r:id="rId4519" xr:uid="{258F2A5E-21E1-4A65-B858-562BB8000B79}"/>
    <hyperlink ref="H7362" r:id="rId4520" xr:uid="{AB282B95-BBDB-4FB6-A199-0F260F2BF96F}"/>
    <hyperlink ref="H7346" r:id="rId4521" xr:uid="{D2759C8F-816D-4D4D-B338-61206DCF59D7}"/>
    <hyperlink ref="H7510" r:id="rId4522" xr:uid="{E8137610-0A02-4128-8495-566E6F153469}"/>
    <hyperlink ref="H7727" r:id="rId4523" xr:uid="{5BB5F91A-FFC5-4EE9-9C49-A60B365C3C2C}"/>
    <hyperlink ref="H7728" r:id="rId4524" xr:uid="{8671EFA0-D664-41EF-A3D8-E4DA1BD3A96C}"/>
    <hyperlink ref="H7878" r:id="rId4525" xr:uid="{7E4F86C3-5A32-4886-84A2-2CC5A2703BDA}"/>
    <hyperlink ref="H7879" r:id="rId4526" xr:uid="{05DE4D43-6D19-46FC-9007-00AFAA0DE333}"/>
    <hyperlink ref="H7866" r:id="rId4527" xr:uid="{326BBF42-D006-40FF-88BB-72F007914AE4}"/>
    <hyperlink ref="H7424" r:id="rId4528" xr:uid="{9868F937-31EF-4264-B432-5E96ADDAFF91}"/>
    <hyperlink ref="H7425" r:id="rId4529" xr:uid="{38BD9C23-64BC-444E-B9CC-F5F3C32AE9AF}"/>
    <hyperlink ref="H7835" r:id="rId4530" xr:uid="{A378C057-63CD-4852-9395-3AEC3A83516B}"/>
    <hyperlink ref="H7463" r:id="rId4531" xr:uid="{61222A0B-E6FC-4593-A132-3F2CC88595EE}"/>
    <hyperlink ref="H7462" r:id="rId4532" xr:uid="{CC13727F-6986-454F-9E00-B33EAE2CDB32}"/>
    <hyperlink ref="H7473" r:id="rId4533" xr:uid="{334C5CFE-5ECC-4726-B42F-A45C8520CB4B}"/>
    <hyperlink ref="H7613" r:id="rId4534" xr:uid="{9336E93E-77AB-4881-9A37-0984888DBC2B}"/>
    <hyperlink ref="H7898" r:id="rId4535" xr:uid="{3AF75959-2CD9-4E3C-A5A1-DDB1485E9CB5}"/>
    <hyperlink ref="H7899" r:id="rId4536" xr:uid="{2FE99DD7-778A-405A-BC49-6799F3659816}"/>
    <hyperlink ref="H7900" r:id="rId4537" xr:uid="{59E4391C-E713-4544-AECC-ECED4F41B2B3}"/>
    <hyperlink ref="H7901" r:id="rId4538" xr:uid="{BDE5819A-9EC2-45BA-B359-AE1785D57196}"/>
    <hyperlink ref="H7656" r:id="rId4539" xr:uid="{8DDE101D-1538-48F0-81B9-9AE2A0FBE401}"/>
    <hyperlink ref="H7657" r:id="rId4540" xr:uid="{BD93ABCF-58F2-4E32-B1FA-E1A897912CA9}"/>
    <hyperlink ref="H7811" r:id="rId4541" xr:uid="{44238621-BACD-42B6-863F-DF6CB231B8F2}"/>
    <hyperlink ref="H7503" r:id="rId4542" xr:uid="{36DC8B87-0F45-4963-B258-85493C350A73}"/>
    <hyperlink ref="H7514" r:id="rId4543" xr:uid="{0609C55F-74DD-4755-8267-59C4AB34A3FA}"/>
    <hyperlink ref="H7780" r:id="rId4544" xr:uid="{B0528482-D3A7-4FE9-96A8-C843D0F98F5D}"/>
    <hyperlink ref="H7779" r:id="rId4545" xr:uid="{DD8EE5E8-D312-4068-9F04-0D7787E5475A}"/>
    <hyperlink ref="H7589" r:id="rId4546" xr:uid="{8B72B2B7-6A37-4CEC-8529-DCD39960D5FD}"/>
    <hyperlink ref="H7500" r:id="rId4547" xr:uid="{0D1355F2-606E-4969-B70C-CD8E91649102}"/>
    <hyperlink ref="H7592" r:id="rId4548" xr:uid="{01929210-9169-4BF4-A142-86A8584C6069}"/>
    <hyperlink ref="H7567" r:id="rId4549" xr:uid="{A20BDC26-95E5-4428-BD32-EE496065BAEA}"/>
    <hyperlink ref="H7818" r:id="rId4550" xr:uid="{1D0545A2-CB92-4FF6-B827-72DAE5CDAD4F}"/>
    <hyperlink ref="H7819" r:id="rId4551" xr:uid="{908A7709-5497-4B7D-B97D-F8EB0C03ACA4}"/>
    <hyperlink ref="H7868" r:id="rId4552" xr:uid="{D333B9C7-32FF-407D-900A-B727BEF5152B}"/>
    <hyperlink ref="H7587" r:id="rId4553" xr:uid="{1EF966E5-5983-4DA3-9228-437AFFD7FB91}"/>
    <hyperlink ref="H7605" r:id="rId4554" xr:uid="{5BD226EA-5D2C-4987-B340-1D50D0AB168D}"/>
    <hyperlink ref="H7862" r:id="rId4555" xr:uid="{E212979F-14EF-467D-AB97-27A8D7691B54}"/>
    <hyperlink ref="H7618" r:id="rId4556" xr:uid="{EC090BA6-E2B2-4FFD-8007-A31738ABCEA8}"/>
    <hyperlink ref="H7622" r:id="rId4557" xr:uid="{A1439C09-1A58-4B1A-BB93-2AF477930622}"/>
    <hyperlink ref="H7446" r:id="rId4558" xr:uid="{5FEABC89-BB73-46BD-99BE-B4519A7B380E}"/>
    <hyperlink ref="H7553" r:id="rId4559" xr:uid="{7D1495BC-E203-4BD1-B8EF-8F20DAAB8409}"/>
    <hyperlink ref="H7545" r:id="rId4560" xr:uid="{4D98F3A4-C263-40E0-B8EE-C6A996DA0D56}"/>
    <hyperlink ref="H7546" r:id="rId4561" xr:uid="{12D5BC23-0281-4DC7-BAB3-B3A9EF00DA70}"/>
    <hyperlink ref="H7547" r:id="rId4562" xr:uid="{F9682498-B4BF-4D7D-8198-6AA620880D02}"/>
    <hyperlink ref="H7552" r:id="rId4563" xr:uid="{0C7FE960-12F9-40F0-B5D5-24221984CA5C}"/>
    <hyperlink ref="H7556" r:id="rId4564" xr:uid="{D7D00CB7-2CB8-49C9-8A8E-92523773142C}"/>
    <hyperlink ref="H7555" r:id="rId4565" xr:uid="{864AB9A6-2D03-4D0B-81DC-19F91E6E8B0D}"/>
    <hyperlink ref="H7548" r:id="rId4566" xr:uid="{85CC081B-4B05-47F7-A081-6B8B7B9FACE6}"/>
    <hyperlink ref="H7583" r:id="rId4567" xr:uid="{535DE9B1-BBB7-4A29-8331-7BDEE0DB08B3}"/>
    <hyperlink ref="H7598" r:id="rId4568" xr:uid="{31855715-5936-4030-BBC2-2DD6041084B4}"/>
    <hyperlink ref="H7549" r:id="rId4569" xr:uid="{31937DCF-68E1-4FDB-BB86-631599808813}"/>
    <hyperlink ref="H7877" r:id="rId4570" xr:uid="{02ADDDB6-C9D6-4338-A50C-BCED9BA9F72F}"/>
    <hyperlink ref="H7498" r:id="rId4571" xr:uid="{16F5FD20-A146-4DD3-A367-3E6C5AE06AFA}"/>
    <hyperlink ref="H7774" r:id="rId4572" xr:uid="{8FB59B4C-56E3-4F8E-88F1-63BFF8FD1741}"/>
    <hyperlink ref="H7327" r:id="rId4573" xr:uid="{F3A9688C-3E0B-4459-A60A-25B52C8A6106}"/>
    <hyperlink ref="H7869" r:id="rId4574" xr:uid="{0550068C-7C45-40E6-8093-67BE4BA6A473}"/>
    <hyperlink ref="H7620" r:id="rId4575" xr:uid="{0D97DD60-12F8-4E91-9123-6E0BD143F3E7}"/>
    <hyperlink ref="H7789" r:id="rId4576" xr:uid="{14A6A472-5A3B-4785-AD0E-15819D8FF44E}"/>
    <hyperlink ref="H7340" r:id="rId4577" xr:uid="{EE672AF0-44BF-4868-B1F9-D4EAE89CF7E9}"/>
    <hyperlink ref="H7805" r:id="rId4578" xr:uid="{9B740A17-7753-47C2-932B-E9CD694F95AC}"/>
    <hyperlink ref="H7339" r:id="rId4579" xr:uid="{23AC97FD-953F-4298-950E-062609222BAE}"/>
    <hyperlink ref="H7408" r:id="rId4580" xr:uid="{A7F9A8E4-AF16-4C89-87E7-A150E128833B}"/>
    <hyperlink ref="H7405" r:id="rId4581" xr:uid="{AC28D24E-D7E1-4F67-88C4-D8739B510D85}"/>
    <hyperlink ref="H7848" r:id="rId4582" xr:uid="{8E2A3881-BFA2-447F-961E-062F57AA46A1}"/>
    <hyperlink ref="H7883" r:id="rId4583" xr:uid="{4E420433-106E-4F9E-AF93-622C1F1F7478}"/>
    <hyperlink ref="H7543" r:id="rId4584" xr:uid="{E15E641D-CCA8-43A3-8409-61758BF1EBC0}"/>
    <hyperlink ref="H7335" r:id="rId4585" xr:uid="{E9597E72-7A68-4A03-8BAB-5D22B4CE2044}"/>
    <hyperlink ref="H7619" r:id="rId4586" xr:uid="{1796A377-FD90-4BC1-B730-266A4FE63733}"/>
    <hyperlink ref="H7720" r:id="rId4587" xr:uid="{F9E10005-BB41-46F6-8C7F-B16C1222912C}"/>
    <hyperlink ref="H7611" r:id="rId4588" xr:uid="{29CD8DD8-6C71-47C0-ABCF-59FAB9D60545}"/>
    <hyperlink ref="H7441" r:id="rId4589" xr:uid="{1B602EDC-2ED6-4933-9903-C91A7ED3F819}"/>
    <hyperlink ref="H7442" r:id="rId4590" xr:uid="{78422FAB-62AE-4D43-B158-77A894A79332}"/>
    <hyperlink ref="H7444" r:id="rId4591" xr:uid="{D44A6704-9972-4A4A-82FA-852F29B58E10}"/>
    <hyperlink ref="H7443" r:id="rId4592" xr:uid="{349FFD84-EC2C-4990-8774-F53BC73905BC}"/>
    <hyperlink ref="H7437" r:id="rId4593" xr:uid="{0CC1153C-CA30-4108-800E-E49FD2678BC9}"/>
    <hyperlink ref="H7434" r:id="rId4594" xr:uid="{99018F5A-D780-43A0-A76E-9CB2842ADB4F}"/>
    <hyperlink ref="H7715" r:id="rId4595" xr:uid="{6B3322DB-C528-4C45-88A8-A002ECDAD218}"/>
    <hyperlink ref="H7615" r:id="rId4596" xr:uid="{51131D2B-4ADD-46DA-B451-B5F079847FB1}"/>
    <hyperlink ref="H7457" r:id="rId4597" xr:uid="{DEB0E529-136E-48AE-8226-9B6FADD83E3C}"/>
    <hyperlink ref="H7897" r:id="rId4598" xr:uid="{34E55C55-D6EA-4EAF-BA07-07F76F73EBE3}"/>
    <hyperlink ref="H7641" r:id="rId4599" xr:uid="{16B2B1FB-1391-49E9-AF75-A5F565B5ED5E}"/>
    <hyperlink ref="H7639" r:id="rId4600" xr:uid="{3E5BB020-FF52-4534-B06D-4A99F1ED9123}"/>
    <hyperlink ref="H7642" r:id="rId4601" xr:uid="{7B3F43A5-DD9E-42DC-89FD-CB8D30CA1B9D}"/>
    <hyperlink ref="H7640" r:id="rId4602" xr:uid="{ADDC041E-C549-40C5-99EF-D273FA1FF3A8}"/>
    <hyperlink ref="H7675" r:id="rId4603" xr:uid="{784F799C-C51E-49C1-A3D5-02FF0A9F22A8}"/>
    <hyperlink ref="H7732" r:id="rId4604" xr:uid="{7B497F59-EA98-4A4E-8FAD-0E06FA028BD9}"/>
    <hyperlink ref="H7691" r:id="rId4605" xr:uid="{1D18F919-709B-405A-9FCE-6C39645D0D44}"/>
    <hyperlink ref="H7694" r:id="rId4606" xr:uid="{7AF046F5-A7FA-49F9-9406-1E3208AEC43A}"/>
    <hyperlink ref="H7690" r:id="rId4607" xr:uid="{A22F3CCF-0EBE-46EB-BD88-9A68FD5EF077}"/>
    <hyperlink ref="H7696" r:id="rId4608" xr:uid="{EDA97E4D-DB43-4D8F-9D7D-4D11ED7E26EF}"/>
    <hyperlink ref="H7687" r:id="rId4609" xr:uid="{8DBE6EC8-9267-42E3-B910-6BCA7352B725}"/>
    <hyperlink ref="H7695" r:id="rId4610" xr:uid="{D6C6164F-41D3-4DAF-A426-8C242C74C4B4}"/>
    <hyperlink ref="H7688" r:id="rId4611" xr:uid="{90F6FD91-6E52-4E07-9003-72007769B90E}"/>
    <hyperlink ref="H7693" r:id="rId4612" xr:uid="{3D77D884-F5EA-4753-8052-0776D601E1A9}"/>
    <hyperlink ref="H7689" r:id="rId4613" xr:uid="{1DB20043-1591-4220-B2C0-D16D206A6A82}"/>
    <hyperlink ref="H7692" r:id="rId4614" xr:uid="{DAB6307D-7E52-47AD-9409-1E8A0A330F2B}"/>
    <hyperlink ref="H7385" r:id="rId4615" xr:uid="{3823EF29-EFA6-4694-9FF7-858C8B95DFCD}"/>
    <hyperlink ref="H7384" r:id="rId4616" xr:uid="{A37D2125-E881-40FA-A93E-B908D9D31063}"/>
    <hyperlink ref="H7382" r:id="rId4617" xr:uid="{64B96FFC-7249-4449-8E88-DC7A70425E31}"/>
    <hyperlink ref="H7383" r:id="rId4618" xr:uid="{701EE010-C7DD-4C81-8BDD-DC343E3BFB00}"/>
    <hyperlink ref="H7672" r:id="rId4619" xr:uid="{7ED017B1-7E6C-4B85-9CE6-5BA0DC59F8E5}"/>
    <hyperlink ref="H7440" r:id="rId4620" xr:uid="{F5756751-1155-4C94-8B55-3BDB9A1ADE25}"/>
    <hyperlink ref="H7386" r:id="rId4621" xr:uid="{89D57EAB-7190-460F-A442-87FA9868848A}"/>
    <hyperlink ref="H7355" r:id="rId4622" xr:uid="{9689E2E0-943A-4441-95FB-19CE69328BEB}"/>
    <hyperlink ref="H7353" r:id="rId4623" xr:uid="{B2EA5469-D2DC-4076-9CBA-E19911B8F58A}"/>
    <hyperlink ref="H7354" r:id="rId4624" xr:uid="{F24C21A9-C456-4413-9160-60ACE8C4E6FB}"/>
    <hyperlink ref="H7778" r:id="rId4625" xr:uid="{177868CC-11E2-4FA3-B120-F012EA7938EF}"/>
    <hyperlink ref="H7540" r:id="rId4626" xr:uid="{38B19E34-559C-4866-AA9D-BE047CF3A962}"/>
    <hyperlink ref="H7609" r:id="rId4627" xr:uid="{335F36E0-6A49-4734-8014-730E461FC6CE}"/>
    <hyperlink ref="H7747" r:id="rId4628" xr:uid="{EE699AEB-B95F-44F4-A866-1EB7E3611CC9}"/>
    <hyperlink ref="H7532" r:id="rId4629" xr:uid="{3274B322-0837-43F5-B244-74FD45231E92}"/>
    <hyperlink ref="H7416" r:id="rId4630" xr:uid="{01074EC4-3B47-40AA-857D-6A7A08C9F28A}"/>
    <hyperlink ref="H7551" r:id="rId4631" xr:uid="{A1CDB335-2EBD-4D30-BEB6-1C117C8BFE93}"/>
    <hyperlink ref="H7649" r:id="rId4632" xr:uid="{820E64FE-B752-4539-A0AD-8E65CC198519}"/>
    <hyperlink ref="H7489" r:id="rId4633" display="https://www.venable.com/-/media/files/publications/2020/cleancaresactalertrevised327208pm.pdf?la=en&amp;hash=075EA1C038969AD54F9779FAB1C82894CC3B6D149" xr:uid="{7A878EAD-5040-41B5-85BA-39B4DAAA7E2F}"/>
    <hyperlink ref="H7453" r:id="rId4634" display="https://www.ncsl.org/documents/statefed/Corona_Virus_FYI_032020.pdf" xr:uid="{C457C666-C3FC-4E8D-8C95-685956286B56}"/>
    <hyperlink ref="H7711" r:id="rId4635" xr:uid="{9967241B-475D-4305-A53A-7BE2E20A3FCC}"/>
    <hyperlink ref="H7966" r:id="rId4636" xr:uid="{19F0BC64-DB31-4A1A-8687-D0EA75DE144E}"/>
    <hyperlink ref="H7960" r:id="rId4637" xr:uid="{5255ADA5-180C-4A9E-955C-A4EF099E5E00}"/>
    <hyperlink ref="H7959" r:id="rId4638" display="https://www.ey.com/en_gl/tax-alerts/uruguay-allows-certain-companies-to-pay-only-50--of-their-employer-pension-contributions-in-light-of-the-covid-19-pandemic" xr:uid="{8127940B-6427-4957-B161-C3DC00D785FA}"/>
    <hyperlink ref="H7972" r:id="rId4639" location="navegacion-contenido" display="https://www.presidencia.gub.uy/comunicacion/comunicacionnoticias/medidas-gobierno-economia-emergencia-sanitaria-covid19 - navegacion-contenido" xr:uid="{E5784D5C-7BDB-43EA-86AD-BEF67D291C4F}"/>
    <hyperlink ref="H7970" r:id="rId4640" location="navegacion-contenido" display="https://www.presidencia.gub.uy/comunicacion/comunicacionnoticias/medidas-gobierno-economia-emergencia-sanitaria-covid19 - navegacion-contenido" xr:uid="{D0EDE1B0-BBD3-4E5C-AEDA-101A47793EDC}"/>
    <hyperlink ref="H7938" r:id="rId4641" location="navegacion-contenido" display="https://www.presidencia.gub.uy/comunicacion/comunicacionnoticias/medidas-gobierno-economia-emergencia-sanitaria-covid19 - navegacion-contenido" xr:uid="{A56676DF-A110-42B8-8321-151FDEC381CE}"/>
    <hyperlink ref="H7942" r:id="rId4642" location="navegacion-contenido" display="https://www.presidencia.gub.uy/comunicacion/comunicacionnoticias/medidas-gobierno-economia-emergencia-sanitaria-covid19 - navegacion-contenido" xr:uid="{93B272AF-180D-4557-9D52-0947009CBA83}"/>
    <hyperlink ref="H7957" r:id="rId4643" location="navegacion-contenido" display="https://www.presidencia.gub.uy/comunicacion/comunicacionnoticias/medidas-gobierno-economia-emergencia-sanitaria-covid19 - navegacion-contenido" xr:uid="{C4ED20F4-0B7E-4B2D-ADC4-C8C564AFE690}"/>
    <hyperlink ref="H7973" r:id="rId4644" location="navegacion-contenido" display="https://www.presidencia.gub.uy/comunicacion/comunicacionnoticias/medidas-gobierno-economia-emergencia-sanitaria-covid19 - navegacion-contenido" xr:uid="{597B2D9B-00D7-47ED-BE2D-D757773C0880}"/>
    <hyperlink ref="H7939" r:id="rId4645" location="navegacion-contenido" display="https://www.presidencia.gub.uy/comunicacion/comunicacionnoticias/medidas-gobierno-economia-emergencia-sanitaria-covid19 - navegacion-contenido" xr:uid="{0C807E6B-E29C-41F8-AB1A-A615FD3DE50B}"/>
    <hyperlink ref="H7965" r:id="rId4646" location="navegacion-contenido" display="https://www.presidencia.gub.uy/comunicacion/comunicacionnoticias/medidas-gobierno-economia-emergencia-sanitaria-covid19 - navegacion-contenido" xr:uid="{C997F3FF-A66E-405A-9DC9-0680FE9C097D}"/>
    <hyperlink ref="H7977" r:id="rId4647" location="navegacion-contenido" display="https://www.presidencia.gub.uy/comunicacion/comunicacionnoticias/medidas-gobierno-economia-emergencia-sanitaria-covid19 - navegacion-contenido" xr:uid="{B4FB290E-EAC7-40EF-AE07-B1F88A623BC4}"/>
    <hyperlink ref="H7947" r:id="rId4648" location="navegacion-contenido" display="https://www.presidencia.gub.uy/comunicacion/comunicacionnoticias/medidas-gobierno-economia-emergencia-sanitaria-covid19 - navegacion-contenido" xr:uid="{78F72180-4C46-4947-BCEB-D01A4D9D58A0}"/>
    <hyperlink ref="H7975" r:id="rId4649" location="navegacion-contenido" display="https://www.presidencia.gub.uy/comunicacion/comunicacionnoticias/medidas-gobierno-economia-emergencia-sanitaria-covid19 - navegacion-contenido" xr:uid="{99C6BBC6-3F22-4BC7-8825-ED49A47CC7E3}"/>
    <hyperlink ref="H7963" r:id="rId4650" location="navegacion-contenido" display="https://www.presidencia.gub.uy/comunicacion/comunicacionnoticias/medidas-gobierno-economia-emergencia-sanitaria-covid19 - navegacion-contenido" xr:uid="{3DD9C5A3-31C7-4268-AB9A-050BCB1666F2}"/>
    <hyperlink ref="H7964" r:id="rId4651" location="navegacion-contenido" display="https://www.presidencia.gub.uy/comunicacion/comunicacionnoticias/medidas-gobierno-economia-emergencia-sanitaria-covid19 - navegacion-contenido" xr:uid="{30609F7A-DDEC-4ADF-8A0C-C72D14574B77}"/>
    <hyperlink ref="H7953" r:id="rId4652" location="navegacion-contenido" display="https://www.presidencia.gub.uy/comunicacion/comunicacionnoticias/medidas-gobierno-trabajo-emergencia-sanitaria-covid19 - navegacion-contenido" xr:uid="{968166DE-4E8C-412A-B98D-D64A43270EAD}"/>
    <hyperlink ref="H7940" r:id="rId4653" location="navegacion-contenido" display="https://www.presidencia.gub.uy/comunicacion/comunicacionnoticias/medidas-gobierno-trabajo-emergencia-sanitaria-covid19 - navegacion-contenido" xr:uid="{1BBA3385-B55E-4EA7-A468-F8C95F480F27}"/>
    <hyperlink ref="H7948" r:id="rId4654" location="navegacion-contenido" display="https://www.presidencia.gub.uy/comunicacion/comunicacionnoticias/medidas-gobierno-economia-emergencia-sanitaria-covid19 - navegacion-contenido" xr:uid="{9EEAE165-1E2A-4BC9-BE64-974A4B7C9267}"/>
    <hyperlink ref="H7968" r:id="rId4655" location="navegacion-contenido" display="https://www.presidencia.gub.uy/comunicacion/comunicacionnoticias/medidas-gobierno-trabajo-emergencia-sanitaria-covid19 - navegacion-contenido" xr:uid="{341F2F9D-3B98-4FFA-87F9-634CD19EB60D}"/>
    <hyperlink ref="H7943" r:id="rId4656" location="navegacion-contenido" display="https://www.presidencia.gub.uy/comunicacion/comunicacionnoticias/medidas-gobierno-trabajo-emergencia-sanitaria-covid19 - navegacion-contenido" xr:uid="{A38E5A20-0C98-4DED-8175-0A1A7220C439}"/>
    <hyperlink ref="H7955" r:id="rId4657" location="navegacion-contenido" display="https://www.presidencia.gub.uy/comunicacion/comunicacionnoticias/medidas-gobierno-turismo-emergencia-sanitaria-covid19 - navegacion-contenido" xr:uid="{F9B2A631-91B1-4E2F-BFEA-240A734087B8}"/>
    <hyperlink ref="H7956" r:id="rId4658" location="navegacion-contenido" display="https://www.presidencia.gub.uy/comunicacion/comunicacionnoticias/medidas-gobierno-trabajo-emergencia-sanitaria-covid19 - navegacion-contenido" xr:uid="{BC302CDA-2B29-4487-A1C7-85B3BEC17229}"/>
    <hyperlink ref="H7978" r:id="rId4659" location="navegacion-contenido" display="https://www.presidencia.gub.uy/comunicacion/comunicacionnoticias/medidas-gobierno-turismo-emergencia-sanitaria-covid19 - navegacion-contenido" xr:uid="{CE2DB4F5-3C4D-491E-846B-5754C36C39BD}"/>
    <hyperlink ref="H7950" r:id="rId4660" location="navegacion-contenido" display="https://www.presidencia.gub.uy/comunicacion/comunicacionnoticias/medidas-gobierno-economia-emergencia-sanitaria-covid19 - navegacion-contenido" xr:uid="{05EE9EF0-C294-4475-A31F-0EEF51CF5995}"/>
    <hyperlink ref="H7941" r:id="rId4661" xr:uid="{7160E297-4359-41B2-913E-247EF32C9ACB}"/>
    <hyperlink ref="H7976" r:id="rId4662" xr:uid="{EBC895D9-880E-48C8-98D6-13CECD0850C8}"/>
    <hyperlink ref="H7944" r:id="rId4663" location="navegacion-contenido" display="https://www.presidencia.gub.uy/comunicacion/comunicacionnoticias/medidas-gobierno-economia-emergencia-sanitaria-covid19 - navegacion-contenido" xr:uid="{901F223B-66DA-4D7A-811A-09511BA4F687}"/>
    <hyperlink ref="H7937" r:id="rId4664" location="navegacion-contenido" display="https://www.presidencia.gub.uy/comunicacion/comunicacionnoticias/medidas-gobierno-economia-emergencia-sanitaria-covid19 - navegacion-contenido" xr:uid="{7B6842A0-03E9-4E2D-B748-643FB76915E4}"/>
    <hyperlink ref="H7952" r:id="rId4665" xr:uid="{B3B708EC-B601-4BCD-8C2C-FB646DC63BC3}"/>
    <hyperlink ref="H7951" r:id="rId4666" location="navegacion-contenido" display="https://www.presidencia.gub.uy/comunicacion/comunicacionnoticias/medidas-gobierno-social-emergencia-sanitaria-covid19 - navegacion-contenido" xr:uid="{A2B06DDA-1255-4530-AD44-5C436CE7B78B}"/>
    <hyperlink ref="H7969" r:id="rId4667" location="navegacion-contenido" display="https://www.presidencia.gub.uy/comunicacion/comunicacionnoticias/medidas-gobierno-social-emergencia-sanitaria-covid19 - navegacion-contenido" xr:uid="{B955DFFC-5442-4D6C-B5AA-B351EFD1448A}"/>
    <hyperlink ref="H7958" r:id="rId4668" location="navegacion-contenido" display="https://www.presidencia.gub.uy/comunicacion/comunicacionnoticias/medidas-gobierno-economia-emergencia-sanitaria-covid19 - navegacion-contenido" xr:uid="{02F1521B-610A-4E00-AC09-781E68F37A4B}"/>
    <hyperlink ref="H7961" r:id="rId4669" location="navegacion-contenido" display="https://www.presidencia.gub.uy/comunicacion/comunicacionnoticias/medidas-gobierno-economia-emergencia-sanitaria-covid19 - navegacion-contenido" xr:uid="{E723A513-60E2-47F9-A3D6-E93D3A28DE31}"/>
    <hyperlink ref="H7945" r:id="rId4670" location="navegacion-contenido" display="https://www.presidencia.gub.uy/comunicacion/comunicacionnoticias/medidas-gobierno-social-emergencia-sanitaria-covid19 - navegacion-contenido" xr:uid="{CD999111-CE7D-47A8-A9B9-36F600F0E680}"/>
    <hyperlink ref="H7949" r:id="rId4671" location="navegacion-contenido" display="https://www.presidencia.gub.uy/comunicacion/comunicacionnoticias/medidas-gobierno-economia-emergencia-sanitaria-covid19 - navegacion-contenido" xr:uid="{5078FD44-8D9C-4859-A0BE-F5F4D965BD9B}"/>
    <hyperlink ref="H7954" r:id="rId4672" location="navegacion-contenido" display="https://www.presidencia.gub.uy/comunicacion/comunicacionnoticias/medidas-gobierno-economia-emergencia-sanitaria-covid19 - navegacion-contenido" xr:uid="{57E58F34-CF61-40EB-AA26-606D9B8BCB9D}"/>
    <hyperlink ref="I7974" r:id="rId4673" display="https://www.dgi.gub.uy/wdgi/afiledownload?2,4,381,O,S,0,35651%3BS%3B1%3B126," xr:uid="{C8191E37-A84F-46A5-8DFD-A6152D36C3F0}"/>
    <hyperlink ref="H7974" r:id="rId4674" location="navegacion-contenido" display="https://www.presidencia.gub.uy/comunicacion/comunicacionnoticias/medidas-gobierno-economia-emergencia-sanitaria-covid19 - navegacion-contenido" xr:uid="{EE6F8ADD-BDF5-4B80-B0C9-AC30639FCFDE}"/>
    <hyperlink ref="H7962" r:id="rId4675" location="navegacion-contenido" display="https://www.presidencia.gub.uy/comunicacion/comunicacionnoticias/medidas-gobierno-economia-emergencia-sanitaria-covid19 - navegacion-contenido" xr:uid="{3EEA5F7A-AAC5-48EB-9079-BE06CE97C09B}"/>
    <hyperlink ref="H7967" r:id="rId4676" location="navegacion-contenido" display="https://www.presidencia.gub.uy/comunicacion/comunicacionnoticias/medidas-gobierno-trabajo-emergencia-sanitaria-covid19 - navegacion-contenido" xr:uid="{A5629731-2B66-405F-BEA3-CFFB18ED439C}"/>
    <hyperlink ref="H7946" r:id="rId4677" xr:uid="{DAB134B2-4E48-4552-BB2F-1319E1B57583}"/>
    <hyperlink ref="H7987" r:id="rId4678" xr:uid="{E0CB4031-3198-4909-9E28-D7D1735CA746}"/>
    <hyperlink ref="H7988" r:id="rId4679" xr:uid="{B05EB350-57E2-47FF-9937-71E9ED3C5EF8}"/>
    <hyperlink ref="H7983" r:id="rId4680" xr:uid="{92DC2C9E-9BF9-4C77-BB0B-82CFF506BCE0}"/>
    <hyperlink ref="H7981" r:id="rId4681" xr:uid="{199CAE6A-5274-43BE-B041-262FE849D4DD}"/>
    <hyperlink ref="H7993" r:id="rId4682" xr:uid="{415CBE55-161F-4BDC-AAD6-D0BB0AACDB6A}"/>
    <hyperlink ref="H7991" r:id="rId4683" xr:uid="{72D012FC-4479-4FF1-9569-9A2B3347CD02}"/>
    <hyperlink ref="H7979" r:id="rId4684" xr:uid="{F60D0243-C195-4D4C-8265-731471BD8725}"/>
    <hyperlink ref="H7995" r:id="rId4685" xr:uid="{5B5066C1-1F0F-4CD1-A634-B385FFD79227}"/>
    <hyperlink ref="H7992" r:id="rId4686" xr:uid="{45724E95-11BC-43B4-A94E-2909D179B8ED}"/>
    <hyperlink ref="H7982" r:id="rId4687" xr:uid="{4C84F8D8-4BF1-4B2D-958B-4CEFD1A77656}"/>
    <hyperlink ref="H7980" r:id="rId4688" xr:uid="{A99ECD08-7B09-4559-A975-EBD198F19314}"/>
    <hyperlink ref="H7984" r:id="rId4689" xr:uid="{5BE125B2-10CD-447C-9D68-964682884DB0}"/>
    <hyperlink ref="H7996" r:id="rId4690" xr:uid="{F873B461-2430-4431-95BE-15E3CC58B8B6}"/>
    <hyperlink ref="H8007" r:id="rId4691" display="https://web.archive.org/web/20201210093216/https:/vietnam.un.org/sites/default/files/2020-10/UN Assessment on the Social and Ecnomic Impact of COVID-19 in Viet Nam_merged.pdf" xr:uid="{473E099D-ADDD-4EE8-89A6-96DEBEB31AA8}"/>
    <hyperlink ref="H8002" r:id="rId4692" display="https://web.archive.org/web/20201210093216/https:/vietnam.un.org/sites/default/files/2020-10/UN Assessment on the Social and Ecnomic Impact of COVID-19 in Viet Nam_merged.pdf" xr:uid="{6970D930-828A-4975-BE36-0E4D689003A9}"/>
    <hyperlink ref="H8032" r:id="rId4693" display="https://web.archive.org/web/20201210093216/https:/vietnam.un.org/sites/default/files/2020-10/UN Assessment on the Social and Ecnomic Impact of COVID-19 in Viet Nam_merged.pdf" xr:uid="{7EA5F6B8-D8F2-4682-94BF-3DABE01041AE}"/>
    <hyperlink ref="H8012" r:id="rId4694" display="https://web.archive.org/web/20201210093216/https:/vietnam.un.org/sites/default/files/2020-10/UN Assessment on the Social and Ecnomic Impact of COVID-19 in Viet Nam_merged.pdf" xr:uid="{23B045A2-6CFC-42B5-8E59-69C5A72EB231}"/>
    <hyperlink ref="H8009" r:id="rId4695" xr:uid="{CB8C1F2A-571D-41BD-8FBF-76AD2A630350}"/>
    <hyperlink ref="H7999" r:id="rId4696" display="https://www.vietnam-briefing.com/news/vietnam-approves-corporate-income-tax-reduction-2020.html/" xr:uid="{2B593170-6248-4850-A0DB-AE1DD21697FA}"/>
    <hyperlink ref="H8024" r:id="rId4697" xr:uid="{160CE10E-1430-409C-9AA5-27026A79C136}"/>
    <hyperlink ref="H8027" r:id="rId4698" xr:uid="{74C6D551-6EA6-47FC-8B90-C07D5B5A607B}"/>
    <hyperlink ref="H8014" r:id="rId4699" location="ListReport" display="https://ckns.mof.gov.vn/SitePages/home.aspx - ListReport" xr:uid="{8FD12F02-3CC8-4143-BCD4-6E1A4B48711E}"/>
    <hyperlink ref="H8039" r:id="rId4700" location="ListReport" display="https://ckns.mof.gov.vn/SitePages/home.aspx - ListReport" xr:uid="{FB30283E-DA71-4591-8732-D9D4C96A2F20}"/>
    <hyperlink ref="H8001" r:id="rId4701" xr:uid="{3118B359-3053-45A9-931C-A28C1C00D76B}"/>
    <hyperlink ref="H8021" r:id="rId4702" xr:uid="{7A84C51C-74E1-4C19-9D40-0A7E9972F49B}"/>
    <hyperlink ref="H8036" r:id="rId4703" xr:uid="{70A0723E-B947-4D8C-AFDC-CE50F16D9A92}"/>
    <hyperlink ref="H8038" r:id="rId4704" xr:uid="{5AC3F008-ADED-4B63-8FDD-3DCD3DF92A32}"/>
    <hyperlink ref="H8015" r:id="rId4705" xr:uid="{94539CB2-DBD4-4B8B-AE26-992CB6A9919E}"/>
    <hyperlink ref="H8022" r:id="rId4706" xr:uid="{4D7990C0-7CA7-4D7C-B8A4-928AD19A5A6F}"/>
    <hyperlink ref="H8033" r:id="rId4707" xr:uid="{35E8A96E-54F8-4ABB-BE01-9CAA7812FCE2}"/>
    <hyperlink ref="H8019" r:id="rId4708" xr:uid="{F1B51BF5-4038-4E41-B8AB-FEA96152D381}"/>
    <hyperlink ref="H8037" r:id="rId4709" xr:uid="{A39F6D17-A328-47C6-8B98-2E41F3A30E84}"/>
    <hyperlink ref="H8004" r:id="rId4710" xr:uid="{C6D538C7-727B-4A89-812E-05E7740AAA86}"/>
    <hyperlink ref="H8018" r:id="rId4711" xr:uid="{ACF87DCB-81E4-4BDB-A7B7-4B1BFC3DB6AD}"/>
    <hyperlink ref="H8000" r:id="rId4712" xr:uid="{5452816B-DDC6-49F0-B0CD-06BF5CC3B366}"/>
    <hyperlink ref="H8005" r:id="rId4713" xr:uid="{914C6574-B178-4048-A008-0BB8C003916C}"/>
    <hyperlink ref="H8030" r:id="rId4714" xr:uid="{0CCCBF5D-8A0D-46D8-9FBF-4C5291D4A95F}"/>
    <hyperlink ref="H8016" r:id="rId4715" xr:uid="{ACFBD9CE-4FF0-41A2-8A8E-8869D3514C6C}"/>
    <hyperlink ref="H8023" r:id="rId4716" xr:uid="{B5350A12-FC68-499E-8560-034F0F346BF0}"/>
    <hyperlink ref="H8017" r:id="rId4717" xr:uid="{E2855DC7-2D0E-4E83-A4E5-608BEF6CE791}"/>
    <hyperlink ref="H8031" r:id="rId4718" xr:uid="{7683C75F-106B-4990-90FC-7D768BB63F8D}"/>
    <hyperlink ref="H4276" r:id="rId4719" xr:uid="{6A2A6DF5-8212-49A0-82EF-EE4CBFA5FF39}"/>
    <hyperlink ref="H4256" r:id="rId4720" xr:uid="{D86364A0-BBD2-4798-A06A-22BE69B61D17}"/>
    <hyperlink ref="H4257" r:id="rId4721" xr:uid="{17674709-AF1C-4380-8F26-8865D6877398}"/>
    <hyperlink ref="H4221" r:id="rId4722" xr:uid="{F5D94F65-4A58-4F67-9B08-2B09D4595FBD}"/>
    <hyperlink ref="H4324" r:id="rId4723" xr:uid="{2697E7CE-8EB2-4A93-8A1D-9265947688AE}"/>
    <hyperlink ref="H4240" r:id="rId4724" xr:uid="{E5B65989-3BE1-431A-8156-ACA17CCB7FBF}"/>
    <hyperlink ref="H3101" r:id="rId4725" xr:uid="{D82A2A67-163F-4044-86DB-8EDD7E71A85F}"/>
    <hyperlink ref="H5541" r:id="rId4726" xr:uid="{EDEAB426-2897-455C-98D7-5F1794D9BCB5}"/>
    <hyperlink ref="H4274" r:id="rId4727" xr:uid="{AF4D0B39-5C1B-4CE1-A38E-C4E5D9C0C3C4}"/>
    <hyperlink ref="H4259" r:id="rId4728" xr:uid="{3F740CB3-93C7-499B-8539-B18D7107BDA4}"/>
    <hyperlink ref="H4238" r:id="rId4729" xr:uid="{4AFC2D20-B227-4857-8C37-81DEF115ABF7}"/>
    <hyperlink ref="H4237" r:id="rId4730" xr:uid="{8D865A82-3FF9-4EA6-88F4-78A3D17591A3}"/>
    <hyperlink ref="H4249" r:id="rId4731" xr:uid="{4463D0A4-762D-4ED3-9AA5-61E70CDF3DC3}"/>
    <hyperlink ref="H4262" r:id="rId4732" xr:uid="{33E89D98-E77E-4A7B-BFDC-AEB48E23A880}"/>
    <hyperlink ref="H3121" r:id="rId4733" xr:uid="{BE45FFE6-735A-4DC5-A372-FE421260A46C}"/>
    <hyperlink ref="H3112" r:id="rId4734" xr:uid="{F772F882-43ED-4C19-8AC2-0DC830C44CD6}"/>
    <hyperlink ref="H3096" r:id="rId4735" xr:uid="{E523F3A3-AAFA-458D-B168-21B2CB902496}"/>
    <hyperlink ref="H3120" r:id="rId4736" xr:uid="{78D6914E-EE4B-4D68-B8DE-0A48E313602F}"/>
    <hyperlink ref="H3119" r:id="rId4737" xr:uid="{6EB0456D-A280-4D48-B7DE-189E1914C6AD}"/>
    <hyperlink ref="H3087" r:id="rId4738" xr:uid="{A7422E88-C40E-44A4-BFB0-403DA4890C0D}"/>
    <hyperlink ref="H3022" r:id="rId4739" xr:uid="{D3993D3D-C6C2-4FB2-A592-6654A05208CE}"/>
    <hyperlink ref="H3024" r:id="rId4740" xr:uid="{16742935-2EB7-4170-B7EC-63A3CA1AD17F}"/>
    <hyperlink ref="H3104" r:id="rId4741" xr:uid="{1E0301B5-728D-496F-824D-2E5D22CF2087}"/>
    <hyperlink ref="H4264" r:id="rId4742" xr:uid="{58CE25BA-4FE6-4B4A-BC73-368E9A480459}"/>
    <hyperlink ref="H4248" r:id="rId4743" xr:uid="{EC62ABAB-626B-4B0F-8B3D-9E5F062DDE7E}"/>
    <hyperlink ref="H4278" r:id="rId4744" xr:uid="{4231AC2C-2260-4C95-95DE-C9641BA73F16}"/>
    <hyperlink ref="H4272" r:id="rId4745" xr:uid="{798BFA9D-AFAD-4DE8-B090-8B931696ECE9}"/>
    <hyperlink ref="H4325" r:id="rId4746" xr:uid="{C7C09E19-5DE7-4B2E-947F-AFF75826811F}"/>
    <hyperlink ref="H4343" r:id="rId4747" xr:uid="{638CAAF3-B237-4D97-A9B8-1177B0A17253}"/>
    <hyperlink ref="H3025" r:id="rId4748" xr:uid="{7CC91B25-6D61-4DB1-8767-BFB530A36B4A}"/>
    <hyperlink ref="H4223" r:id="rId4749" xr:uid="{611A85F5-3E90-4CBB-AEFD-4E69135DC45B}"/>
    <hyperlink ref="H3020" r:id="rId4750" xr:uid="{62ED80D2-8B02-4C69-B141-429100CD9B4E}"/>
    <hyperlink ref="H2938" r:id="rId4751" xr:uid="{94163518-19B6-4245-94C2-1D2E525008C4}"/>
    <hyperlink ref="H2957" r:id="rId4752" xr:uid="{681898F9-AF21-472F-AAB0-6AC116984625}"/>
    <hyperlink ref="H3012" r:id="rId4753" xr:uid="{A584A72A-348E-45EA-B1B3-8A8DA918E83B}"/>
    <hyperlink ref="H2945" r:id="rId4754" xr:uid="{0CD6D1EC-22A6-447C-B1E4-71A96A628D71}"/>
    <hyperlink ref="H2998" r:id="rId4755" xr:uid="{03549E48-2A15-44B4-862F-75A0E0D01F22}"/>
    <hyperlink ref="H5373" r:id="rId4756" xr:uid="{8FEBBCFD-D342-45C6-B75C-BBA1ED917CEE}"/>
    <hyperlink ref="H5374" r:id="rId4757" xr:uid="{D8FCB0B3-840D-48E7-8274-907EB23B6B17}"/>
    <hyperlink ref="H5378" r:id="rId4758" xr:uid="{A563DF41-A8F1-42C7-82DA-021F8735B62F}"/>
    <hyperlink ref="H5377" r:id="rId4759" xr:uid="{1C8154BC-0BBB-4F11-9CFD-E3B008E0FD20}"/>
    <hyperlink ref="H5379" r:id="rId4760" xr:uid="{63214C35-7CB4-4FB7-8585-1AA1E48058C6}"/>
    <hyperlink ref="H5366" r:id="rId4761" xr:uid="{F754728C-C2DB-4B6A-B1CD-F6FB74891AC0}"/>
    <hyperlink ref="H5375" r:id="rId4762" xr:uid="{E693323B-5634-4862-BEC1-0861FEF2B7B4}"/>
    <hyperlink ref="H5370" r:id="rId4763" xr:uid="{A67F7421-7DF9-4CF2-BB68-573D156AA683}"/>
    <hyperlink ref="H5349" r:id="rId4764" display="https://mfinante.gov.ro/presa-comunicate-de-presa/-/asset_publisher/vMeOfqIFpa30/content/cre-c8-99te-finan-c8-9barea-guvernamental-c4-83-a-mediului-de-afaceri-prin-imm-invest-c8-99i-subprogramul-agro-imm-invest?_com_liferay_asset_publisher_web_portlet_AssetPublisherPortlet_INSTANCE_vMeOfqIFpa30_assetEntryId=5464659&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0%26p_r_p_resetCur%3Dfalse%26_com_liferay_asset_publisher_web_portlet_AssetPublisherPortlet_INSTANCE_vMeOfqIFpa30_assetEntryId%3D5464659" xr:uid="{0C517260-03F3-4E65-966C-41D57D5A4ED2}"/>
    <hyperlink ref="H5348" r:id="rId4765" display="https://mfinante.gov.ro/presa-comunicate-de-presa/-/asset_publisher/vMeOfqIFpa30/content/cre-c8-99te-finan-c8-9barea-guvernamental-c4-83-a-mediului-de-afaceri-prin-imm-invest-c8-99i-subprogramul-agro-imm-invest?_com_liferay_asset_publisher_web_portlet_AssetPublisherPortlet_INSTANCE_vMeOfqIFpa30_assetEntryId=5464659&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0%26p_r_p_resetCur%3Dfalse%26_com_liferay_asset_publisher_web_portlet_AssetPublisherPortlet_INSTANCE_vMeOfqIFpa30_assetEntryId%3D5464659" xr:uid="{76F8EDE6-782B-44B8-AD3A-92CDB9CB41C4}"/>
    <hyperlink ref="H5350" r:id="rId4766" display="https://mfinante.gov.ro/presa-comunicate-de-presa?p_p_id=com_liferay_asset_publisher_web_portlet_AssetPublisherPortlet_INSTANCE_vMeOfqIFpa30&amp;p_p_lifecycle=0&amp;p_p_state=normal&amp;p_p_mode=view&amp;_com_liferay_asset_publisher_web_portlet_AssetPublisherPortlet_INSTANCE_vMeOfqIFpa30_delta=30&amp;p_r_p_resetCur=false&amp;_com_liferay_asset_publisher_web_portlet_AssetPublisherPortlet_INSTANCE_vMeOfqIFpa30_cur=2" xr:uid="{3B000D42-D2AA-4264-89EC-13C36677E728}"/>
    <hyperlink ref="H5360" r:id="rId4767" display="https://mfinante.gov.ro/presa-comunicate-de-presa/-/asset_publisher/vMeOfqIFpa30/content/ministerul-finan-c8-9belor-vine-c3-aen-sprijinul-mediului-de-afaceri-c8-99i-propune-m-c4-83suri-pentru-modernizarea-administra-c8-9biei-publice?_com_liferay_asset_publisher_web_portlet_AssetPublisherPortlet_INSTANCE_vMeOfqIFpa30_assetEntryId=3956904&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2%26_com_liferay_asset_publisher_web_portlet_AssetPublisherPortlet_INSTANCE_vMeOfqIFpa30_delta%3D30%26p_r_p_resetCur%3Dfalse%26_com_liferay_asset_publisher_web_portlet_AssetPublisherPortlet_INSTANCE_vMeOfqIFpa30_assetEntryId%3D3956904" xr:uid="{071E5A1F-C4D4-446D-B120-2C169B9CC155}"/>
    <hyperlink ref="H5355" r:id="rId4768" display="https://mfinante.gov.ro/presa-comunicate-de-presa?p_p_id=com_liferay_asset_publisher_web_portlet_AssetPublisherPortlet_INSTANCE_vMeOfqIFpa30&amp;p_p_lifecycle=0&amp;p_p_state=normal&amp;p_p_mode=view&amp;_com_liferay_asset_publisher_web_portlet_AssetPublisherPortlet_INSTANCE_vMeOfqIFpa30_delta=30&amp;p_r_p_resetCur=false&amp;_com_liferay_asset_publisher_web_portlet_AssetPublisherPortlet_INSTANCE_vMeOfqIFpa30_cur=3" xr:uid="{6A77C550-0591-4F40-A57F-B24B3638D2E7}"/>
    <hyperlink ref="H5362" r:id="rId4769" display="https://mfinante.gov.ro/presa-comunicate-de-presa/-/asset_publisher/vMeOfqIFpa30/content/ministerul-finan-c8-9belor-prelunge-c8-99te-o-serie-de-m-c4-83suri-fiscale-avantajoase-pentru-contribuabili?_com_liferay_asset_publisher_web_portlet_AssetPublisherPortlet_INSTANCE_vMeOfqIFpa30_assetEntryId=1790529&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3%26_com_liferay_asset_publisher_web_portlet_AssetPublisherPortlet_INSTANCE_vMeOfqIFpa30_delta%3D30%26p_r_p_resetCur%3Dfalse%26_com_liferay_asset_publisher_web_portlet_AssetPublisherPortlet_INSTANCE_vMeOfqIFpa30_assetEntryId%3D1790529" xr:uid="{E344EDE8-0412-489F-A0AA-049A5505A41D}"/>
    <hyperlink ref="H5343" r:id="rId4770" display="https://mfinante.gov.ro/presa-comunicate-de-presa/-/asset_publisher/vMeOfqIFpa30/content/ministerul-finan-c8-9belor-prelunge-c8-99te-o-serie-de-m-c4-83suri-fiscale-avantajoase-pentru-contribuabili?_com_liferay_asset_publisher_web_portlet_AssetPublisherPortlet_INSTANCE_vMeOfqIFpa30_assetEntryId=1790529&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3%26_com_liferay_asset_publisher_web_portlet_AssetPublisherPortlet_INSTANCE_vMeOfqIFpa30_delta%3D30%26p_r_p_resetCur%3Dfalse%26_com_liferay_asset_publisher_web_portlet_AssetPublisherPortlet_INSTANCE_vMeOfqIFpa30_assetEntryId%3D1790529" xr:uid="{9FDE0616-02AE-4E2D-893B-41389796B764}"/>
    <hyperlink ref="H5336" r:id="rId4771" display="https://mfinante.gov.ro/presa-comunicate-de-presa/-/asset_publisher/vMeOfqIFpa30/content/programul-noua-cas-c4-83-va-avea-garan-c8-9bii-de-1-5-miliarde-de-lei-c3-aen-anul-2021?_com_liferay_asset_publisher_web_portlet_AssetPublisherPortlet_INSTANCE_vMeOfqIFpa30_assetEntryId=1789654&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3%26_com_liferay_asset_publisher_web_portlet_AssetPublisherPortlet_INSTANCE_vMeOfqIFpa30_delta%3D30%26p_r_p_resetCur%3Dfalse%26_com_liferay_asset_publisher_web_portlet_AssetPublisherPortlet_INSTANCE_vMeOfqIFpa30_assetEntryId%3D1789654" xr:uid="{DC157735-AC5C-4545-8DA5-A35445687CEE}"/>
    <hyperlink ref="H5345" r:id="rId4772" display="https://mfinante.gov.ro/presa-comunicate-de-presa/-/asset_publisher/vMeOfqIFpa30/content/finan-c8-9bare-de-100-de-milioane-euro-pentru-proiectul-e2-80-9e-c8-98coli-mai-sigure-incluzive-c8-99i-sustenabile-?_com_liferay_asset_publisher_web_portlet_AssetPublisherPortlet_INSTANCE_vMeOfqIFpa30_assetEntryId=1789340&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4%26_com_liferay_asset_publisher_web_portlet_AssetPublisherPortlet_INSTANCE_vMeOfqIFpa30_delta%3D30%26p_r_p_resetCur%3Dfalse%26_com_liferay_asset_publisher_web_portlet_AssetPublisherPortlet_INSTANCE_vMeOfqIFpa30_assetEntryId%3D1789340" xr:uid="{5D91EB7E-5C0D-4212-8FFC-484FEA1747DA}"/>
    <hyperlink ref="H5341" r:id="rId4773" display="https://mfinante.gov.ro/presa-comunicate-de-presa/-/asset_publisher/vMeOfqIFpa30/content/ministerul-finan-c8-9belor-continu-c4-83-protejarea-veniturilor-popula-c8-9biei-c8-99i-sprijinirea-companiilor-afectate-de-covid-19-c8-99i-a-angaja-c8-9bilor-acestora?_com_liferay_asset_publisher_web_portlet_AssetPublisherPortlet_INSTANCE_vMeOfqIFpa30_assetEntryId=1020202&amp;_com_liferay_asset_publisher_web_portlet_AssetPublisherPortlet_INSTANCE_vMeOfqIFpa30_redirect=https%3A%2F%2Fmfinante.gov.ro%2Fpresa-comunicate-de-presa%3Fp_p_id%3Dcom_liferay_asset_publisher_web_portlet_AssetPublisherPortlet_INSTANCE_vMeOfqIFpa30%26p_p_lifecycle%3D0%26p_p_state%3Dnormal%26p_p_mode%3Dview%26_com_liferay_asset_publisher_web_portlet_AssetPublisherPortlet_INSTANCE_vMeOfqIFpa30_cur%3D4%26_com_liferay_asset_publisher_web_portlet_AssetPublisherPortlet_INSTANCE_vMeOfqIFpa30_delta%3D30%26p_r_p_resetCur%3Dfalse%26_com_liferay_asset_publisher_web_portlet_AssetPublisherPortlet_INSTANCE_vMeOfqIFpa30_assetEntryId%3D1020202" xr:uid="{CDEF8AAC-885D-4E9C-A245-8BE97FBE80CD}"/>
    <hyperlink ref="H5330" r:id="rId4774" xr:uid="{E4E3CCF2-5BB1-49F3-A14F-BCBF05FCF754}"/>
    <hyperlink ref="H5332" r:id="rId4775" xr:uid="{D4678415-B7FC-42DF-AD8E-A773CDF452CE}"/>
    <hyperlink ref="H5301" r:id="rId4776" xr:uid="{4E0D2F87-FA4A-41F0-9414-8A97049E8847}"/>
    <hyperlink ref="H5322" r:id="rId4777" xr:uid="{F59D5632-1CC8-4B04-954E-A847C2B2D72F}"/>
    <hyperlink ref="H5324" r:id="rId4778" xr:uid="{DB3C9793-D6C8-4ED8-BE3F-0913B45B2D8D}"/>
    <hyperlink ref="H5270" r:id="rId4779" xr:uid="{85D0DBEC-68AD-4622-95CB-A9180ECA478C}"/>
    <hyperlink ref="H5325" r:id="rId4780" xr:uid="{0DA8494A-67E4-41DE-8FAE-7F49F3B96B66}"/>
    <hyperlink ref="H5288" r:id="rId4781" xr:uid="{74A33318-1DA2-4265-816F-B8246475C81B}"/>
    <hyperlink ref="H5267" r:id="rId4782" xr:uid="{E5818BFB-675A-4787-AE3D-5AA3967E530B}"/>
    <hyperlink ref="H5232" r:id="rId4783" xr:uid="{75E6DC2B-211A-4FB9-A382-871D5D9EDD76}"/>
    <hyperlink ref="H5307" r:id="rId4784" xr:uid="{FFFD1245-0941-4893-94DF-F6F8DED4C0F4}"/>
    <hyperlink ref="H5259" r:id="rId4785" xr:uid="{F9DD7228-FD42-4BF7-8E6D-1F806729F181}"/>
    <hyperlink ref="H5287" r:id="rId4786" xr:uid="{BED16611-841F-440D-8EE1-CD80EFFBE74F}"/>
    <hyperlink ref="H5297" r:id="rId4787" xr:uid="{A0943A95-F8C8-4EF3-B0EF-57E41B6228F3}"/>
    <hyperlink ref="H5331" r:id="rId4788" xr:uid="{EB9E6E62-548E-4EC5-BE02-36700EA836B0}"/>
    <hyperlink ref="H5295" r:id="rId4789" xr:uid="{114D8388-459B-48F6-8B37-7361CD128BD8}"/>
    <hyperlink ref="H5316" r:id="rId4790" xr:uid="{290E7678-4A31-483D-9FE9-1839A8E64AAA}"/>
    <hyperlink ref="H5327" r:id="rId4791" xr:uid="{072C7E73-29CD-4637-BF86-4A920B35D603}"/>
    <hyperlink ref="H5214" r:id="rId4792" xr:uid="{7EFB43D4-849C-4227-AB23-8C43B620601F}"/>
    <hyperlink ref="H5300" r:id="rId4793" xr:uid="{767354CD-CD62-4297-91CE-6DB716AF6233}"/>
    <hyperlink ref="H5381" r:id="rId4794" xr:uid="{B2747B71-7216-45D4-AC44-D073FB87EFA2}"/>
    <hyperlink ref="H5371" r:id="rId4795" xr:uid="{5A4747F3-70C6-4E9F-9312-4BFD9939C187}"/>
    <hyperlink ref="H5391" r:id="rId4796" display="https://www.unescap.org/sites/default/d8files/2021-03/Russian Federation_COVID Country profile 230321.pdf" xr:uid="{4F2845B4-EF92-4435-B98F-20CABD912727}"/>
    <hyperlink ref="H5388" r:id="rId4797" xr:uid="{C4AA1B10-090D-4ED7-97EA-24B23F9FF464}"/>
    <hyperlink ref="H5382" r:id="rId4798" xr:uid="{3CDC4329-9DC8-4291-943D-13ED7B633BD2}"/>
    <hyperlink ref="H5292" r:id="rId4799" xr:uid="{8A8C9040-15E0-4625-9B34-32E50257A722}"/>
    <hyperlink ref="H7958:H8039" r:id="rId4800" display="https://eur-lex.europa.eu/legal-content/EN/TXT/PDF/?uri=CELEX:52021SC0146&amp;from=EN ;https://www.portugal.gov.pt/download-ficheiros/ficheiro.aspx?v=%3d%3dBQAAAB%2bLCAAAAAAABAAzNDQzNgYA62SpeQUAAAA%3d" xr:uid="{73D41675-0599-4710-88F8-51F2B9930DED}"/>
    <hyperlink ref="H6010" r:id="rId4801" xr:uid="{B61D1867-FC31-45D2-83DC-0B2361CB2641}"/>
    <hyperlink ref="H6121" r:id="rId4802" xr:uid="{BB64FFC5-38CF-4E12-98F4-F98D75002BEC}"/>
    <hyperlink ref="H6112" r:id="rId4803" xr:uid="{6A18F094-7398-486D-A23A-414546B8021B}"/>
    <hyperlink ref="H6000" r:id="rId4804" xr:uid="{7C08CDD3-B5E4-44D0-A393-DAA01BB3F581}"/>
    <hyperlink ref="H6114" r:id="rId4805" xr:uid="{451412FD-A1AA-426A-B6A1-28A12B7C8B6C}"/>
    <hyperlink ref="H6009" r:id="rId4806" xr:uid="{1256AE2B-533A-487A-AEE3-738AD3431554}"/>
    <hyperlink ref="H6133" r:id="rId4807" xr:uid="{A4F327B7-C851-4A86-A912-7373663A7B03}"/>
    <hyperlink ref="H6145" r:id="rId4808" xr:uid="{D147F5C1-D978-4E4D-9DC7-325C8AE1391B}"/>
    <hyperlink ref="H5988" r:id="rId4809" xr:uid="{67DDDCC0-DBF7-47E1-AE09-3F419E511322}"/>
    <hyperlink ref="H5989" r:id="rId4810" xr:uid="{D459BD7B-8A47-40F8-A8EC-2DF8556E736C}"/>
    <hyperlink ref="H5990" r:id="rId4811" xr:uid="{F994D7A3-F38E-4FD1-B918-5E7C46630E18}"/>
    <hyperlink ref="H5991" r:id="rId4812" xr:uid="{5E33B279-394A-4737-BB4F-BAC57D358B06}"/>
    <hyperlink ref="H5992" r:id="rId4813" xr:uid="{6835E1FC-4EC4-4666-B971-D92CCEA586A2}"/>
    <hyperlink ref="H5993" r:id="rId4814" xr:uid="{D7B350E3-FAD0-4AA3-B07B-8FACEAF2ACFC}"/>
    <hyperlink ref="H5994" r:id="rId4815" xr:uid="{D14EFFF0-2A27-4079-954D-E747FBA6B01B}"/>
    <hyperlink ref="H5995" r:id="rId4816" xr:uid="{23FE879A-E173-45AE-973F-A4B3CFB8AC6E}"/>
    <hyperlink ref="H5987" r:id="rId4817" xr:uid="{CB1C761A-3ECF-4A20-BD0C-8BC3C97E7345}"/>
    <hyperlink ref="H6049" r:id="rId4818" xr:uid="{40465C52-4A32-4B48-94D3-88CD248DB054}"/>
    <hyperlink ref="C2272" r:id="rId4819" xr:uid="{80E5F00C-4CDC-4939-9548-94AC7E2B8513}"/>
    <hyperlink ref="C1664" r:id="rId4820" location="cont" display="https://www.findeter.gov.co/transparencia-y-acceso-a-la-informaci%C3%B3n-publica/estados-financieros - cont" xr:uid="{AFC8CC18-64E1-44B6-9217-93F58896B56A}"/>
    <hyperlink ref="H1353" r:id="rId4821" xr:uid="{52A4E1A1-94D4-4962-95A6-70BCBBB564DA}"/>
    <hyperlink ref="H1928" r:id="rId4822" xr:uid="{2E8FDB39-01B3-4084-AEAC-354B4D5B107F}"/>
    <hyperlink ref="H1832" r:id="rId4823" xr:uid="{B3F36DF3-6BC1-419B-9F19-0B404F14E60D}"/>
    <hyperlink ref="H1837" r:id="rId4824" xr:uid="{68741F88-919B-4D37-8A99-DC715DB5BB51}"/>
    <hyperlink ref="H1897" r:id="rId4825" xr:uid="{EC8A3ED8-C119-4AAC-87C1-D5DF1BD4C392}"/>
    <hyperlink ref="H1898" r:id="rId4826" xr:uid="{564F2D5F-92BD-4AC0-9C99-30455751017C}"/>
    <hyperlink ref="H3901" r:id="rId4827" xr:uid="{25374841-8109-4167-A44B-3FF4A6EF674C}"/>
    <hyperlink ref="H5081" r:id="rId4828"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836EEEB8-01D5-496D-A5EC-7C5DD65C5B36}"/>
    <hyperlink ref="H5531" r:id="rId4829" xr:uid="{CAC98557-4488-4420-BB83-D9591C83B9A2}"/>
    <hyperlink ref="H3598" r:id="rId4830" xr:uid="{28D208EF-8FB9-4BAB-99DF-40A99C9D467A}"/>
    <hyperlink ref="H2716" r:id="rId4831" xr:uid="{B7B07B1E-38F8-4CF1-89A0-AB966CEDFCCA}"/>
    <hyperlink ref="H182" r:id="rId4832" xr:uid="{72464092-25B2-474C-AD5A-EEE45759FD3C}"/>
    <hyperlink ref="H5108" r:id="rId4833" xr:uid="{421C9D6E-BED7-4E95-8C87-D1B25BB6E99B}"/>
    <hyperlink ref="H5976" r:id="rId4834" xr:uid="{937982D7-F275-4CB9-8798-8F2CAD5943B6}"/>
    <hyperlink ref="H1919" r:id="rId4835" xr:uid="{827B370C-0488-4423-825C-2CE2E25F9C05}"/>
    <hyperlink ref="H1585" r:id="rId4836" xr:uid="{D92F8C8D-9C78-4B59-982F-19BDCF849A06}"/>
    <hyperlink ref="H3944" r:id="rId4837" xr:uid="{9462B595-9CF5-4EA5-8B09-1A1A7D1178D2}"/>
    <hyperlink ref="H7301" r:id="rId4838" xr:uid="{362EFC75-5C6B-4DFA-BB0F-9BF902874F24}"/>
    <hyperlink ref="H452" r:id="rId4839" xr:uid="{7DB9BA35-24E1-47D9-AE95-5E2F5C74DD5C}"/>
    <hyperlink ref="H3533" r:id="rId4840" xr:uid="{DFAF0EEC-8402-49E3-965B-17C1AA9B6289}"/>
    <hyperlink ref="H5237" r:id="rId4841" xr:uid="{8D8E97A2-0074-4B22-8878-740B9CDC7CEE}"/>
    <hyperlink ref="H3304" r:id="rId4842" xr:uid="{1DF7585D-0D83-4B71-87E9-BE8C2D0A7A21}"/>
    <hyperlink ref="H3266" r:id="rId4843" xr:uid="{7B6268EC-B69A-46E8-9939-40C7B6F2D54E}"/>
    <hyperlink ref="H3932" r:id="rId4844" xr:uid="{02D58930-E897-43CB-8922-F8B0CFFDFECA}"/>
    <hyperlink ref="H3926" r:id="rId4845" xr:uid="{C2E83A40-D688-404D-8B19-28108E985841}"/>
    <hyperlink ref="H3931" r:id="rId4846" xr:uid="{EC12D77B-2BD8-4B48-9731-1E937FB92CF6}"/>
    <hyperlink ref="H3930" r:id="rId4847" xr:uid="{12E8FEFE-4CD4-4F29-8085-864D34975006}"/>
    <hyperlink ref="H3925" r:id="rId4848" xr:uid="{77A26360-F08C-4078-AD8A-88979DC57EB2}"/>
    <hyperlink ref="H3929" r:id="rId4849" xr:uid="{7070D019-9B1C-4F49-AE99-9EBF29DA9781}"/>
    <hyperlink ref="H3928" r:id="rId4850" xr:uid="{8F83BD93-07C9-42CD-A1A4-93F69763FE8E}"/>
    <hyperlink ref="H3927" r:id="rId4851" xr:uid="{4322393B-4229-4954-8B7F-54ADD0062F64}"/>
    <hyperlink ref="H5091" r:id="rId4852" xr:uid="{F6899269-CB79-4D73-A993-01D3F05714E1}"/>
    <hyperlink ref="H5094" r:id="rId4853" xr:uid="{C035D6ED-FC4F-4436-A432-C22FBD092290}"/>
    <hyperlink ref="H5092" r:id="rId4854" xr:uid="{CC94137B-775F-49B2-A4E3-D4610D564837}"/>
    <hyperlink ref="H507" r:id="rId4855" xr:uid="{D34B5505-4D5F-4D85-B3FF-ABC538B9F77E}"/>
    <hyperlink ref="H4923" r:id="rId4856" xr:uid="{E183C04F-93FD-461B-A80C-293B031CE032}"/>
    <hyperlink ref="H5472" r:id="rId4857" xr:uid="{8328E337-F157-4CB1-9DD1-CA85C5721C84}"/>
    <hyperlink ref="H2940" r:id="rId4858" xr:uid="{497FDD7E-F1BF-4587-BA52-3CBDDD3C435E}"/>
    <hyperlink ref="H7709" r:id="rId4859" xr:uid="{2E0D5C01-2ED3-4738-A9FB-3CB2112EED53}"/>
    <hyperlink ref="H2814" r:id="rId4860" xr:uid="{FFADB4BB-9ED8-45D8-A0CF-12252521EA0C}"/>
  </hyperlinks>
  <pageMargins left="0.7" right="0.7" top="0.75" bottom="0.75" header="0.3" footer="0.3"/>
  <pageSetup paperSize="9" orientation="portrait" r:id="rId4861"/>
  <legacyDrawing r:id="rId486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Dataset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SADLER Alexandra</dc:creator>
  <cp:lastModifiedBy>Brian O'Callaghan</cp:lastModifiedBy>
  <dcterms:created xsi:type="dcterms:W3CDTF">2024-03-09T15:48:49Z</dcterms:created>
  <dcterms:modified xsi:type="dcterms:W3CDTF">2024-03-11T01:28:18Z</dcterms:modified>
</cp:coreProperties>
</file>